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D:\data analytics\"/>
    </mc:Choice>
  </mc:AlternateContent>
  <xr:revisionPtr revIDLastSave="0" documentId="13_ncr:1_{6033B523-956E-4D58-A9D0-A560708E5DAD}" xr6:coauthVersionLast="36" xr6:coauthVersionMax="36" xr10:uidLastSave="{00000000-0000-0000-0000-000000000000}"/>
  <bookViews>
    <workbookView xWindow="0" yWindow="0" windowWidth="28800" windowHeight="13470" firstSheet="2" activeTab="4" xr2:uid="{00000000-000D-0000-FFFF-FFFF00000000}"/>
  </bookViews>
  <sheets>
    <sheet name="for-validation" sheetId="7" state="hidden" r:id="rId1"/>
    <sheet name="raw data" sheetId="1" state="hidden" r:id="rId2"/>
    <sheet name="Sheet1" sheetId="8" r:id="rId3"/>
    <sheet name="Questions" sheetId="2" state="hidden" r:id="rId4"/>
    <sheet name="KPI dashbo" sheetId="4" r:id="rId5"/>
    <sheet name="setting" sheetId="9" state="hidden" r:id="rId6"/>
  </sheets>
  <externalReferences>
    <externalReference r:id="rId7"/>
  </externalReferences>
  <definedNames>
    <definedName name="flt_analyst">'KPI dashbo'!$K$8</definedName>
    <definedName name="flt_month">'KPI dashbo'!$F$8</definedName>
    <definedName name="flt_queue">'KPI dashbo'!$I$8</definedName>
  </definedNames>
  <calcPr calcId="191029" calcMode="manual"/>
  <pivotCaches>
    <pivotCache cacheId="0"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36" i="9" l="1"/>
  <c r="AI36" i="9"/>
  <c r="AH36" i="9"/>
  <c r="AG36" i="9"/>
  <c r="AF36" i="9"/>
  <c r="AE36" i="9"/>
  <c r="AD36" i="9"/>
  <c r="AB36" i="9"/>
  <c r="AC36" i="9" s="1"/>
  <c r="Z36" i="9"/>
  <c r="AA36" i="9" s="1"/>
  <c r="N36" i="9"/>
  <c r="AJ35" i="9"/>
  <c r="AI35" i="9"/>
  <c r="AH35" i="9"/>
  <c r="AG35" i="9"/>
  <c r="AF35" i="9"/>
  <c r="AE35" i="9"/>
  <c r="AD35" i="9"/>
  <c r="AB35" i="9"/>
  <c r="AC35" i="9" s="1"/>
  <c r="Z35" i="9"/>
  <c r="AA35" i="9" s="1"/>
  <c r="N35" i="9"/>
  <c r="AJ34" i="9"/>
  <c r="AI34" i="9"/>
  <c r="AH34" i="9"/>
  <c r="AG34" i="9"/>
  <c r="AF34" i="9"/>
  <c r="AE34" i="9"/>
  <c r="AD34" i="9"/>
  <c r="AB34" i="9"/>
  <c r="AC34" i="9" s="1"/>
  <c r="Z34" i="9"/>
  <c r="AA34" i="9" s="1"/>
  <c r="N34" i="9"/>
  <c r="AJ33" i="9"/>
  <c r="AI33" i="9"/>
  <c r="AH33" i="9"/>
  <c r="AG33" i="9"/>
  <c r="AF33" i="9"/>
  <c r="AE33" i="9"/>
  <c r="AD33" i="9"/>
  <c r="AB33" i="9"/>
  <c r="AC33" i="9" s="1"/>
  <c r="Z33" i="9"/>
  <c r="AA33" i="9" s="1"/>
  <c r="N33" i="9"/>
  <c r="AJ32" i="9"/>
  <c r="AI32" i="9"/>
  <c r="AH32" i="9"/>
  <c r="AG32" i="9"/>
  <c r="AF32" i="9"/>
  <c r="AE32" i="9"/>
  <c r="AD32" i="9"/>
  <c r="AB32" i="9"/>
  <c r="AC32" i="9" s="1"/>
  <c r="Z32" i="9"/>
  <c r="AA32" i="9" s="1"/>
  <c r="N32" i="9"/>
  <c r="AJ31" i="9"/>
  <c r="AI31" i="9"/>
  <c r="AH31" i="9"/>
  <c r="AG31" i="9"/>
  <c r="AF31" i="9"/>
  <c r="AE31" i="9"/>
  <c r="AD31" i="9"/>
  <c r="AB31" i="9"/>
  <c r="AC31" i="9" s="1"/>
  <c r="Z31" i="9"/>
  <c r="AA31" i="9" s="1"/>
  <c r="N31" i="9"/>
  <c r="AJ30" i="9"/>
  <c r="AI30" i="9"/>
  <c r="AH30" i="9"/>
  <c r="AG30" i="9"/>
  <c r="AF30" i="9"/>
  <c r="AE30" i="9"/>
  <c r="AD30" i="9"/>
  <c r="AB30" i="9"/>
  <c r="AC30" i="9" s="1"/>
  <c r="Z30" i="9"/>
  <c r="AA30" i="9" s="1"/>
  <c r="N30" i="9"/>
  <c r="AJ29" i="9"/>
  <c r="AI29" i="9"/>
  <c r="AH29" i="9"/>
  <c r="AG29" i="9"/>
  <c r="AF29" i="9"/>
  <c r="AE29" i="9"/>
  <c r="AD29" i="9"/>
  <c r="AB29" i="9"/>
  <c r="AC29" i="9" s="1"/>
  <c r="Z29" i="9"/>
  <c r="AA29" i="9" s="1"/>
  <c r="N29" i="9"/>
  <c r="AJ28" i="9"/>
  <c r="AI28" i="9"/>
  <c r="AH28" i="9"/>
  <c r="AG28" i="9"/>
  <c r="AF28" i="9"/>
  <c r="AE28" i="9"/>
  <c r="AD28" i="9"/>
  <c r="AB28" i="9"/>
  <c r="AC28" i="9" s="1"/>
  <c r="Z28" i="9"/>
  <c r="AA28" i="9" s="1"/>
  <c r="N28" i="9"/>
  <c r="AJ27" i="9"/>
  <c r="AI27" i="9"/>
  <c r="AH27" i="9"/>
  <c r="AG27" i="9"/>
  <c r="AF27" i="9"/>
  <c r="AE27" i="9"/>
  <c r="AD27" i="9"/>
  <c r="AB27" i="9"/>
  <c r="AC27" i="9" s="1"/>
  <c r="Z27" i="9"/>
  <c r="AA27" i="9" s="1"/>
  <c r="N27" i="9"/>
  <c r="AJ26" i="9"/>
  <c r="AI26" i="9"/>
  <c r="AH26" i="9"/>
  <c r="AG26" i="9"/>
  <c r="AF26" i="9"/>
  <c r="AE26" i="9"/>
  <c r="AD26" i="9"/>
  <c r="AB26" i="9"/>
  <c r="AC26" i="9" s="1"/>
  <c r="Z26" i="9"/>
  <c r="AA26" i="9" s="1"/>
  <c r="N26" i="9"/>
  <c r="AJ25" i="9"/>
  <c r="AI25" i="9"/>
  <c r="AH25" i="9"/>
  <c r="AG25" i="9"/>
  <c r="AF25" i="9"/>
  <c r="AE25" i="9"/>
  <c r="AD25" i="9"/>
  <c r="AB25" i="9"/>
  <c r="AC25" i="9" s="1"/>
  <c r="Z25" i="9"/>
  <c r="AA25" i="9" s="1"/>
  <c r="N25" i="9"/>
  <c r="AJ24" i="9"/>
  <c r="AI24" i="9"/>
  <c r="AH24" i="9"/>
  <c r="AG24" i="9"/>
  <c r="AF24" i="9"/>
  <c r="AE24" i="9"/>
  <c r="AD24" i="9"/>
  <c r="AB24" i="9"/>
  <c r="AC24" i="9" s="1"/>
  <c r="Z24" i="9"/>
  <c r="AA24" i="9" s="1"/>
  <c r="N24" i="9"/>
  <c r="AJ23" i="9"/>
  <c r="AI23" i="9"/>
  <c r="AH23" i="9"/>
  <c r="AG23" i="9"/>
  <c r="AF23" i="9"/>
  <c r="AE23" i="9"/>
  <c r="AD23" i="9"/>
  <c r="AB23" i="9"/>
  <c r="AC23" i="9" s="1"/>
  <c r="Z23" i="9"/>
  <c r="AA23" i="9" s="1"/>
  <c r="N23" i="9"/>
  <c r="AJ22" i="9"/>
  <c r="AI22" i="9"/>
  <c r="AH22" i="9"/>
  <c r="AG22" i="9"/>
  <c r="AF22" i="9"/>
  <c r="AE22" i="9"/>
  <c r="AD22" i="9"/>
  <c r="AB22" i="9"/>
  <c r="AC22" i="9" s="1"/>
  <c r="Z22" i="9"/>
  <c r="AA22" i="9" s="1"/>
  <c r="N22" i="9"/>
  <c r="AJ21" i="9"/>
  <c r="AI21" i="9"/>
  <c r="AH21" i="9"/>
  <c r="AG21" i="9"/>
  <c r="AF21" i="9"/>
  <c r="AE21" i="9"/>
  <c r="AD21" i="9"/>
  <c r="AB21" i="9"/>
  <c r="AC21" i="9" s="1"/>
  <c r="Z21" i="9"/>
  <c r="AA21" i="9" s="1"/>
  <c r="N21" i="9"/>
  <c r="AJ20" i="9"/>
  <c r="AI20" i="9"/>
  <c r="AH20" i="9"/>
  <c r="AG20" i="9"/>
  <c r="AF20" i="9"/>
  <c r="AE20" i="9"/>
  <c r="AD20" i="9"/>
  <c r="AB20" i="9"/>
  <c r="AC20" i="9" s="1"/>
  <c r="Z20" i="9"/>
  <c r="AA20" i="9" s="1"/>
  <c r="N20" i="9"/>
  <c r="AJ19" i="9"/>
  <c r="AI19" i="9"/>
  <c r="AH19" i="9"/>
  <c r="AG19" i="9"/>
  <c r="AF19" i="9"/>
  <c r="AE19" i="9"/>
  <c r="AD19" i="9"/>
  <c r="AB19" i="9"/>
  <c r="AC19" i="9" s="1"/>
  <c r="Z19" i="9"/>
  <c r="AA19" i="9" s="1"/>
  <c r="N19" i="9"/>
  <c r="AJ18" i="9"/>
  <c r="AI18" i="9"/>
  <c r="AH18" i="9"/>
  <c r="AG18" i="9"/>
  <c r="AF18" i="9"/>
  <c r="AE18" i="9"/>
  <c r="AD18" i="9"/>
  <c r="AB18" i="9"/>
  <c r="AC18" i="9" s="1"/>
  <c r="Z18" i="9"/>
  <c r="AA18" i="9" s="1"/>
  <c r="N18" i="9"/>
  <c r="AJ17" i="9"/>
  <c r="AI17" i="9"/>
  <c r="AH17" i="9"/>
  <c r="AG17" i="9"/>
  <c r="AF17" i="9"/>
  <c r="AE17" i="9"/>
  <c r="AD17" i="9"/>
  <c r="AB17" i="9"/>
  <c r="AC17" i="9" s="1"/>
  <c r="Z17" i="9"/>
  <c r="AA17" i="9" s="1"/>
  <c r="N17" i="9"/>
  <c r="AJ16" i="9"/>
  <c r="AI16" i="9"/>
  <c r="AH16" i="9"/>
  <c r="AG16" i="9"/>
  <c r="AF16" i="9"/>
  <c r="AE16" i="9"/>
  <c r="AD16" i="9"/>
  <c r="AB16" i="9"/>
  <c r="AC16" i="9" s="1"/>
  <c r="Z16" i="9"/>
  <c r="AA16" i="9" s="1"/>
  <c r="N16" i="9"/>
  <c r="AJ15" i="9"/>
  <c r="AI15" i="9"/>
  <c r="AH15" i="9"/>
  <c r="AG15" i="9"/>
  <c r="AF15" i="9"/>
  <c r="AE15" i="9"/>
  <c r="AD15" i="9"/>
  <c r="AB15" i="9"/>
  <c r="AC15" i="9" s="1"/>
  <c r="Z15" i="9"/>
  <c r="AA15" i="9" s="1"/>
  <c r="N15" i="9"/>
  <c r="AJ14" i="9"/>
  <c r="AI14" i="9"/>
  <c r="AH14" i="9"/>
  <c r="AG14" i="9"/>
  <c r="AF14" i="9"/>
  <c r="AE14" i="9"/>
  <c r="AD14" i="9"/>
  <c r="AB14" i="9"/>
  <c r="AC14" i="9" s="1"/>
  <c r="Z14" i="9"/>
  <c r="AA14" i="9" s="1"/>
  <c r="N14" i="9"/>
  <c r="AJ13" i="9"/>
  <c r="AI13" i="9"/>
  <c r="AH13" i="9"/>
  <c r="AG13" i="9"/>
  <c r="AF13" i="9"/>
  <c r="AE13" i="9"/>
  <c r="AD13" i="9"/>
  <c r="AB13" i="9"/>
  <c r="AC13" i="9" s="1"/>
  <c r="Z13" i="9"/>
  <c r="AA13" i="9" s="1"/>
  <c r="N13" i="9"/>
  <c r="AJ12" i="9"/>
  <c r="AI12" i="9"/>
  <c r="AH12" i="9"/>
  <c r="AG12" i="9"/>
  <c r="AF12" i="9"/>
  <c r="AE12" i="9"/>
  <c r="AD12" i="9"/>
  <c r="AB12" i="9"/>
  <c r="AC12" i="9" s="1"/>
  <c r="Z12" i="9"/>
  <c r="AA12" i="9" s="1"/>
  <c r="N12" i="9"/>
  <c r="AJ11" i="9"/>
  <c r="AI11" i="9"/>
  <c r="AH11" i="9"/>
  <c r="AG11" i="9"/>
  <c r="AF11" i="9"/>
  <c r="AE11" i="9"/>
  <c r="AD11" i="9"/>
  <c r="AB11" i="9"/>
  <c r="AC11" i="9" s="1"/>
  <c r="AA11" i="9"/>
  <c r="Z11" i="9"/>
  <c r="N11" i="9"/>
  <c r="AJ10" i="9"/>
  <c r="AI10" i="9"/>
  <c r="AH10" i="9"/>
  <c r="AG10" i="9"/>
  <c r="AF10" i="9"/>
  <c r="AE10" i="9"/>
  <c r="AD10" i="9"/>
  <c r="AB10" i="9"/>
  <c r="AC10" i="9" s="1"/>
  <c r="Z10" i="9"/>
  <c r="AA10" i="9" s="1"/>
  <c r="N10" i="9"/>
  <c r="AJ9" i="9"/>
  <c r="AI9" i="9"/>
  <c r="AH9" i="9"/>
  <c r="AG9" i="9"/>
  <c r="AF9" i="9"/>
  <c r="AE9" i="9"/>
  <c r="AD9" i="9"/>
  <c r="AC9" i="9"/>
  <c r="AB9" i="9"/>
  <c r="AA9" i="9"/>
  <c r="Z9" i="9"/>
  <c r="N9" i="9"/>
  <c r="AJ8" i="9"/>
  <c r="AI8" i="9"/>
  <c r="AH8" i="9"/>
  <c r="AG8" i="9"/>
  <c r="AF8" i="9"/>
  <c r="AE8" i="9"/>
  <c r="AD8" i="9"/>
  <c r="AB8" i="9"/>
  <c r="AC8" i="9" s="1"/>
  <c r="Z8" i="9"/>
  <c r="AA8" i="9" s="1"/>
  <c r="N8" i="9"/>
  <c r="AJ7" i="9"/>
  <c r="AI7" i="9"/>
  <c r="AH7" i="9"/>
  <c r="AG7" i="9"/>
  <c r="AF7" i="9"/>
  <c r="AE7" i="9"/>
  <c r="AD7" i="9"/>
  <c r="AC7" i="9"/>
  <c r="AB7" i="9"/>
  <c r="AA7" i="9"/>
  <c r="Z7" i="9"/>
  <c r="N7" i="9"/>
  <c r="AN6" i="9"/>
  <c r="AJ6" i="9"/>
  <c r="AI6" i="9"/>
  <c r="AH6" i="9"/>
  <c r="AG6" i="9"/>
  <c r="AF6" i="9"/>
  <c r="AE6" i="9"/>
  <c r="AD6" i="9"/>
  <c r="AB6" i="9"/>
  <c r="AC6" i="9" s="1"/>
  <c r="Z6" i="9"/>
  <c r="AA6" i="9" s="1"/>
  <c r="N6" i="9"/>
  <c r="AJ5" i="9"/>
  <c r="AI5" i="9"/>
  <c r="AH5" i="9"/>
  <c r="AG5" i="9"/>
  <c r="AF5" i="9"/>
  <c r="AE5" i="9"/>
  <c r="AD5" i="9"/>
  <c r="AB5" i="9"/>
  <c r="AC5" i="9" s="1"/>
  <c r="Z5" i="9"/>
  <c r="AA5" i="9" s="1"/>
  <c r="N5" i="9"/>
  <c r="AJ4" i="9"/>
  <c r="AI4" i="9"/>
  <c r="AH4" i="9"/>
  <c r="AG4" i="9"/>
  <c r="AF4" i="9"/>
  <c r="AE4" i="9"/>
  <c r="AD4" i="9"/>
  <c r="AB4" i="9"/>
  <c r="AC4" i="9" s="1"/>
  <c r="Z4" i="9"/>
  <c r="AA4" i="9" s="1"/>
  <c r="N4" i="9"/>
  <c r="N2" i="9"/>
  <c r="M2" i="9"/>
  <c r="H6418" i="1" l="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6" i="1"/>
  <c r="H837" i="1"/>
  <c r="H838" i="1"/>
  <c r="H9" i="1"/>
  <c r="H14" i="1"/>
  <c r="H15" i="1"/>
  <c r="H34" i="1"/>
  <c r="H39" i="1"/>
  <c r="H54" i="1"/>
  <c r="H63" i="1"/>
  <c r="H64" i="1"/>
  <c r="H88" i="1"/>
  <c r="H101" i="1"/>
  <c r="H115" i="1"/>
  <c r="H136" i="1"/>
  <c r="H141" i="1"/>
  <c r="H154" i="1"/>
  <c r="H205" i="1"/>
  <c r="H228" i="1"/>
  <c r="H229" i="1"/>
  <c r="H270" i="1"/>
  <c r="H282" i="1"/>
  <c r="H295" i="1"/>
  <c r="H300" i="1"/>
  <c r="H301" i="1"/>
  <c r="H320" i="1"/>
  <c r="H325" i="1"/>
  <c r="H340" i="1"/>
  <c r="H349" i="1"/>
  <c r="H350" i="1"/>
  <c r="H374" i="1"/>
  <c r="H387" i="1"/>
  <c r="H401" i="1"/>
  <c r="H422" i="1"/>
  <c r="H427" i="1"/>
  <c r="H440" i="1"/>
  <c r="H491" i="1"/>
  <c r="H514" i="1"/>
  <c r="H515" i="1"/>
  <c r="H556" i="1"/>
  <c r="H568" i="1"/>
  <c r="H641" i="1"/>
  <c r="H642" i="1"/>
  <c r="H645" i="1"/>
  <c r="H673" i="1"/>
  <c r="H693" i="1"/>
  <c r="H708" i="1"/>
  <c r="H725" i="1"/>
  <c r="H732" i="1"/>
  <c r="H744" i="1"/>
  <c r="H764" i="1"/>
  <c r="H765" i="1"/>
  <c r="H778" i="1"/>
  <c r="H788" i="1"/>
  <c r="H791" i="1"/>
  <c r="H792" i="1"/>
  <c r="H811" i="1"/>
  <c r="H814" i="1"/>
  <c r="H2" i="1" l="1"/>
  <c r="H3" i="1"/>
  <c r="H4" i="1"/>
  <c r="H5" i="1"/>
  <c r="H6" i="1"/>
  <c r="H7" i="1"/>
  <c r="H8" i="1"/>
  <c r="H10" i="1"/>
  <c r="H11" i="1"/>
  <c r="H12" i="1"/>
  <c r="H13" i="1"/>
  <c r="H16" i="1"/>
  <c r="H17" i="1"/>
  <c r="H18" i="1"/>
  <c r="H19" i="1"/>
  <c r="H20" i="1"/>
  <c r="H21" i="1"/>
  <c r="H22" i="1"/>
  <c r="H23" i="1"/>
  <c r="H24" i="1"/>
  <c r="H25" i="1"/>
  <c r="H26" i="1"/>
  <c r="H27" i="1"/>
  <c r="H28" i="1"/>
  <c r="H29" i="1"/>
  <c r="H30" i="1"/>
  <c r="H31" i="1"/>
  <c r="H32" i="1"/>
  <c r="H33" i="1"/>
  <c r="H35" i="1"/>
  <c r="H36" i="1"/>
  <c r="H37" i="1"/>
  <c r="H38" i="1"/>
  <c r="H40" i="1"/>
  <c r="H41" i="1"/>
  <c r="H42" i="1"/>
  <c r="H43" i="1"/>
  <c r="H44" i="1"/>
  <c r="H45" i="1"/>
  <c r="H46" i="1"/>
  <c r="H47" i="1"/>
  <c r="H48" i="1"/>
  <c r="H49" i="1"/>
  <c r="H50" i="1"/>
  <c r="H51" i="1"/>
  <c r="H52" i="1"/>
  <c r="H53" i="1"/>
  <c r="H55" i="1"/>
  <c r="H56" i="1"/>
  <c r="H57" i="1"/>
  <c r="H58" i="1"/>
  <c r="H59" i="1"/>
  <c r="H60" i="1"/>
  <c r="H61" i="1"/>
  <c r="H62" i="1"/>
  <c r="H65" i="1"/>
  <c r="H66" i="1"/>
  <c r="H67" i="1"/>
  <c r="H68" i="1"/>
  <c r="H69" i="1"/>
  <c r="H70" i="1"/>
  <c r="H71" i="1"/>
  <c r="H72" i="1"/>
  <c r="H73" i="1"/>
  <c r="H74" i="1"/>
  <c r="H75" i="1"/>
  <c r="H76" i="1"/>
  <c r="H77" i="1"/>
  <c r="H78" i="1"/>
  <c r="H79" i="1"/>
  <c r="H80" i="1"/>
  <c r="H81" i="1"/>
  <c r="H82" i="1"/>
  <c r="H83" i="1"/>
  <c r="H84" i="1"/>
  <c r="H85" i="1"/>
  <c r="H86" i="1"/>
  <c r="H87" i="1"/>
  <c r="H89" i="1"/>
  <c r="H90" i="1"/>
  <c r="H91" i="1"/>
  <c r="H92" i="1"/>
  <c r="H93" i="1"/>
  <c r="H94" i="1"/>
  <c r="H95" i="1"/>
  <c r="H96" i="1"/>
  <c r="H97" i="1"/>
  <c r="H98" i="1"/>
  <c r="H99" i="1"/>
  <c r="H100" i="1"/>
  <c r="H102" i="1"/>
  <c r="H103" i="1"/>
  <c r="H104" i="1"/>
  <c r="H105" i="1"/>
  <c r="H106" i="1"/>
  <c r="H107" i="1"/>
  <c r="H108" i="1"/>
  <c r="H109" i="1"/>
  <c r="H110" i="1"/>
  <c r="H111" i="1"/>
  <c r="H112" i="1"/>
  <c r="H113" i="1"/>
  <c r="H114" i="1"/>
  <c r="H116" i="1"/>
  <c r="H117" i="1"/>
  <c r="H118" i="1"/>
  <c r="H119" i="1"/>
  <c r="H120" i="1"/>
  <c r="H121" i="1"/>
  <c r="H122" i="1"/>
  <c r="H123" i="1"/>
  <c r="H124" i="1"/>
  <c r="H125" i="1"/>
  <c r="H126" i="1"/>
  <c r="H127" i="1"/>
  <c r="H128" i="1"/>
  <c r="H129" i="1"/>
  <c r="H130" i="1"/>
  <c r="H131" i="1"/>
  <c r="H132" i="1"/>
  <c r="H133" i="1"/>
  <c r="H134" i="1"/>
  <c r="H135" i="1"/>
  <c r="H137" i="1"/>
  <c r="H138" i="1"/>
  <c r="H139" i="1"/>
  <c r="H140" i="1"/>
  <c r="H142" i="1"/>
  <c r="H143" i="1"/>
  <c r="H144" i="1"/>
  <c r="H145" i="1"/>
  <c r="H146" i="1"/>
  <c r="H147" i="1"/>
  <c r="H148" i="1"/>
  <c r="H149" i="1"/>
  <c r="H150" i="1"/>
  <c r="H151" i="1"/>
  <c r="H152" i="1"/>
  <c r="H153"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6" i="1"/>
  <c r="H207" i="1"/>
  <c r="H208" i="1"/>
  <c r="H209" i="1"/>
  <c r="H210" i="1"/>
  <c r="H211" i="1"/>
  <c r="H212" i="1"/>
  <c r="H213" i="1"/>
  <c r="H214" i="1"/>
  <c r="H215" i="1"/>
  <c r="H216" i="1"/>
  <c r="H217" i="1"/>
  <c r="H218" i="1"/>
  <c r="H219" i="1"/>
  <c r="H220" i="1"/>
  <c r="H221" i="1"/>
  <c r="H222" i="1"/>
  <c r="H223" i="1"/>
  <c r="H224" i="1"/>
  <c r="H225" i="1"/>
  <c r="H226" i="1"/>
  <c r="H227"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1" i="1"/>
  <c r="H272" i="1"/>
  <c r="H273" i="1"/>
  <c r="H274" i="1"/>
  <c r="H275" i="1"/>
  <c r="H276" i="1"/>
  <c r="H277" i="1"/>
  <c r="H278" i="1"/>
  <c r="H279" i="1"/>
  <c r="H280" i="1"/>
  <c r="H281" i="1"/>
  <c r="H283" i="1"/>
  <c r="H284" i="1"/>
  <c r="H285" i="1"/>
  <c r="H286" i="1"/>
  <c r="H287" i="1"/>
  <c r="H288" i="1"/>
  <c r="H289" i="1"/>
  <c r="H290" i="1"/>
  <c r="H291" i="1"/>
  <c r="H292" i="1"/>
  <c r="H293" i="1"/>
  <c r="H294" i="1"/>
  <c r="H296" i="1"/>
  <c r="H297" i="1"/>
  <c r="H298" i="1"/>
  <c r="H299" i="1"/>
  <c r="H302" i="1"/>
  <c r="H303" i="1"/>
  <c r="H304" i="1"/>
  <c r="H305" i="1"/>
  <c r="H306" i="1"/>
  <c r="H307" i="1"/>
  <c r="H308" i="1"/>
  <c r="H309" i="1"/>
  <c r="H310" i="1"/>
  <c r="H311" i="1"/>
  <c r="H312" i="1"/>
  <c r="H313" i="1"/>
  <c r="H314" i="1"/>
  <c r="H315" i="1"/>
  <c r="H316" i="1"/>
  <c r="H317" i="1"/>
  <c r="H318" i="1"/>
  <c r="H319" i="1"/>
  <c r="H321" i="1"/>
  <c r="H322" i="1"/>
  <c r="H323" i="1"/>
  <c r="H324" i="1"/>
  <c r="H326" i="1"/>
  <c r="H327" i="1"/>
  <c r="H328" i="1"/>
  <c r="H329" i="1"/>
  <c r="H330" i="1"/>
  <c r="H331" i="1"/>
  <c r="H332" i="1"/>
  <c r="H333" i="1"/>
  <c r="H334" i="1"/>
  <c r="H335" i="1"/>
  <c r="H336" i="1"/>
  <c r="H337" i="1"/>
  <c r="H338" i="1"/>
  <c r="H339" i="1"/>
  <c r="H341" i="1"/>
  <c r="H342" i="1"/>
  <c r="H343" i="1"/>
  <c r="H344" i="1"/>
  <c r="H345" i="1"/>
  <c r="H346" i="1"/>
  <c r="H347" i="1"/>
  <c r="H348" i="1"/>
  <c r="H351" i="1"/>
  <c r="H352" i="1"/>
  <c r="H353" i="1"/>
  <c r="H354" i="1"/>
  <c r="H355" i="1"/>
  <c r="H356" i="1"/>
  <c r="H357" i="1"/>
  <c r="H358" i="1"/>
  <c r="H359" i="1"/>
  <c r="H360" i="1"/>
  <c r="H361" i="1"/>
  <c r="H362" i="1"/>
  <c r="H363" i="1"/>
  <c r="H364" i="1"/>
  <c r="H365" i="1"/>
  <c r="H366" i="1"/>
  <c r="H367" i="1"/>
  <c r="H368" i="1"/>
  <c r="H369" i="1"/>
  <c r="H370" i="1"/>
  <c r="H371" i="1"/>
  <c r="H372" i="1"/>
  <c r="H373" i="1"/>
  <c r="H375" i="1"/>
  <c r="H376" i="1"/>
  <c r="H377" i="1"/>
  <c r="H378" i="1"/>
  <c r="H379" i="1"/>
  <c r="H380" i="1"/>
  <c r="H381" i="1"/>
  <c r="H382" i="1"/>
  <c r="H383" i="1"/>
  <c r="H384" i="1"/>
  <c r="H385" i="1"/>
  <c r="H386" i="1"/>
  <c r="H388" i="1"/>
  <c r="H389" i="1"/>
  <c r="H390" i="1"/>
  <c r="H391" i="1"/>
  <c r="H392" i="1"/>
  <c r="H393" i="1"/>
  <c r="H394" i="1"/>
  <c r="H395" i="1"/>
  <c r="H396" i="1"/>
  <c r="H397" i="1"/>
  <c r="H398" i="1"/>
  <c r="H399" i="1"/>
  <c r="H400" i="1"/>
  <c r="H402" i="1"/>
  <c r="H403" i="1"/>
  <c r="H404" i="1"/>
  <c r="H405" i="1"/>
  <c r="H406" i="1"/>
  <c r="H407" i="1"/>
  <c r="H408" i="1"/>
  <c r="H409" i="1"/>
  <c r="H410" i="1"/>
  <c r="H411" i="1"/>
  <c r="H412" i="1"/>
  <c r="H413" i="1"/>
  <c r="H414" i="1"/>
  <c r="H415" i="1"/>
  <c r="H416" i="1"/>
  <c r="H417" i="1"/>
  <c r="H418" i="1"/>
  <c r="H419" i="1"/>
  <c r="H420" i="1"/>
  <c r="H421" i="1"/>
  <c r="H423" i="1"/>
  <c r="H424" i="1"/>
  <c r="H425" i="1"/>
  <c r="H426" i="1"/>
  <c r="H428" i="1"/>
  <c r="H429" i="1"/>
  <c r="H430" i="1"/>
  <c r="H431" i="1"/>
  <c r="H432" i="1"/>
  <c r="H433" i="1"/>
  <c r="H434" i="1"/>
  <c r="H435" i="1"/>
  <c r="H436" i="1"/>
  <c r="H437" i="1"/>
  <c r="H438" i="1"/>
  <c r="H439"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2" i="1"/>
  <c r="H493" i="1"/>
  <c r="H494" i="1"/>
  <c r="H495" i="1"/>
  <c r="H496" i="1"/>
  <c r="H497" i="1"/>
  <c r="H498" i="1"/>
  <c r="H499" i="1"/>
  <c r="H500" i="1"/>
  <c r="H501" i="1"/>
  <c r="H502" i="1"/>
  <c r="H503" i="1"/>
  <c r="H504" i="1"/>
  <c r="H505" i="1"/>
  <c r="H506" i="1"/>
  <c r="H507" i="1"/>
  <c r="H508" i="1"/>
  <c r="H509" i="1"/>
  <c r="H510" i="1"/>
  <c r="H511" i="1"/>
  <c r="H512" i="1"/>
  <c r="H513"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7" i="1"/>
  <c r="H558" i="1"/>
  <c r="H559" i="1"/>
  <c r="H560" i="1"/>
  <c r="H561" i="1"/>
  <c r="H562" i="1"/>
  <c r="H563" i="1"/>
  <c r="H564" i="1"/>
  <c r="H565" i="1"/>
  <c r="H566" i="1"/>
  <c r="H567"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3" i="1"/>
  <c r="H644"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4" i="1"/>
  <c r="H675" i="1"/>
  <c r="H676" i="1"/>
  <c r="H677" i="1"/>
  <c r="H678" i="1"/>
  <c r="H679" i="1"/>
  <c r="H680" i="1"/>
  <c r="H681" i="1"/>
  <c r="H682" i="1"/>
  <c r="H683" i="1"/>
  <c r="H684" i="1"/>
  <c r="H685" i="1"/>
  <c r="H686" i="1"/>
  <c r="H687" i="1"/>
  <c r="H688" i="1"/>
  <c r="H689" i="1"/>
  <c r="H690" i="1"/>
  <c r="H691" i="1"/>
  <c r="H692" i="1"/>
  <c r="H694" i="1"/>
  <c r="H695" i="1"/>
  <c r="H696" i="1"/>
  <c r="H697" i="1"/>
  <c r="H698" i="1"/>
  <c r="H699" i="1"/>
  <c r="H700" i="1"/>
  <c r="H701" i="1"/>
  <c r="H702" i="1"/>
  <c r="H703" i="1"/>
  <c r="H704" i="1"/>
  <c r="H705" i="1"/>
  <c r="H706" i="1"/>
  <c r="H707" i="1"/>
  <c r="H709" i="1"/>
  <c r="H710" i="1"/>
  <c r="H711" i="1"/>
  <c r="H712" i="1"/>
  <c r="H713" i="1"/>
  <c r="H714" i="1"/>
  <c r="H715" i="1"/>
  <c r="H716" i="1"/>
  <c r="H717" i="1"/>
  <c r="H718" i="1"/>
  <c r="H719" i="1"/>
  <c r="H720" i="1"/>
  <c r="H721" i="1"/>
  <c r="H722" i="1"/>
  <c r="H723" i="1"/>
  <c r="H724" i="1"/>
  <c r="H726" i="1"/>
  <c r="H727" i="1"/>
  <c r="H728" i="1"/>
  <c r="H729" i="1"/>
  <c r="H730" i="1"/>
  <c r="H731" i="1"/>
  <c r="H733" i="1"/>
  <c r="H734" i="1"/>
  <c r="H735" i="1"/>
  <c r="H736" i="1"/>
  <c r="H737" i="1"/>
  <c r="H738" i="1"/>
  <c r="H739" i="1"/>
  <c r="H740" i="1"/>
  <c r="H741" i="1"/>
  <c r="H742" i="1"/>
  <c r="H743" i="1"/>
  <c r="H745" i="1"/>
  <c r="H746" i="1"/>
  <c r="H747" i="1"/>
  <c r="H748" i="1"/>
  <c r="H749" i="1"/>
  <c r="H750" i="1"/>
  <c r="H751" i="1"/>
  <c r="H752" i="1"/>
  <c r="H753" i="1"/>
  <c r="H754" i="1"/>
  <c r="H755" i="1"/>
  <c r="H756" i="1"/>
  <c r="H757" i="1"/>
  <c r="H758" i="1"/>
  <c r="H759" i="1"/>
  <c r="H760" i="1"/>
  <c r="H761" i="1"/>
  <c r="H762" i="1"/>
  <c r="H763" i="1"/>
  <c r="H766" i="1"/>
  <c r="H767" i="1"/>
  <c r="H768" i="1"/>
  <c r="H769" i="1"/>
  <c r="H770" i="1"/>
  <c r="H771" i="1"/>
  <c r="H772" i="1"/>
  <c r="H773" i="1"/>
  <c r="H774" i="1"/>
  <c r="H775" i="1"/>
  <c r="H776" i="1"/>
  <c r="H777" i="1"/>
  <c r="H779" i="1"/>
  <c r="H780" i="1"/>
  <c r="H781" i="1"/>
  <c r="H782" i="1"/>
  <c r="H783" i="1"/>
  <c r="H784" i="1"/>
  <c r="H785" i="1"/>
  <c r="H786" i="1"/>
  <c r="H787" i="1"/>
  <c r="H789" i="1"/>
  <c r="H790" i="1"/>
  <c r="H793" i="1"/>
  <c r="H794" i="1"/>
  <c r="H795" i="1"/>
  <c r="H796" i="1"/>
  <c r="H797" i="1"/>
  <c r="H798" i="1"/>
  <c r="H799" i="1"/>
  <c r="H800" i="1"/>
  <c r="H801" i="1"/>
  <c r="H802" i="1"/>
  <c r="H803" i="1"/>
  <c r="H804" i="1"/>
  <c r="H805" i="1"/>
  <c r="H806" i="1"/>
  <c r="H807" i="1"/>
  <c r="H808" i="1"/>
  <c r="H809" i="1"/>
  <c r="H810" i="1"/>
  <c r="H812" i="1"/>
  <c r="H813" i="1"/>
  <c r="H815" i="1"/>
  <c r="H816" i="1"/>
  <c r="H817" i="1"/>
  <c r="H818" i="1"/>
  <c r="H819" i="1"/>
  <c r="H820" i="1"/>
  <c r="H821" i="1"/>
  <c r="H822" i="1"/>
  <c r="H823" i="1"/>
  <c r="H824" i="1"/>
  <c r="H825" i="1"/>
  <c r="H826" i="1"/>
  <c r="H827" i="1"/>
  <c r="H828" i="1"/>
  <c r="H829" i="1"/>
  <c r="H830" i="1"/>
  <c r="H831" i="1"/>
  <c r="H832" i="1"/>
  <c r="H833" i="1"/>
  <c r="H834" i="1"/>
  <c r="H835" i="1"/>
  <c r="H839" i="1"/>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K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L85" i="1" s="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L213" i="1" s="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L285" i="1" s="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L349" i="1" s="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L413" i="1" s="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L477" i="1" s="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L541" i="1" s="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L605" i="1" s="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L669" i="1" s="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L733" i="1" s="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L797" i="1" s="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L861" i="1" s="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L925" i="1" s="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L989" i="1" s="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L1053" i="1" s="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L1117" i="1" s="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L1181" i="1" s="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L1245" i="1" s="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L1309" i="1" s="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L1373" i="1" s="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L1437" i="1" s="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L1501" i="1" s="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L1565" i="1" s="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L1629" i="1" s="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L1693" i="1" s="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L1757" i="1" s="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L1821" i="1" s="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L1885" i="1" s="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L1949" i="1" s="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L2013" i="1" s="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L2077" i="1" s="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L2141" i="1" s="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L2205" i="1" s="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L2269" i="1" s="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L2333" i="1" s="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L2397" i="1" s="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L2461" i="1" s="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L2512" i="1" s="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L2597" i="1" s="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L2640" i="1" s="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L2725" i="1" s="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L2757" i="1" s="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L2789" i="1" s="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L2821" i="1" s="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L2853" i="1" s="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L2885" i="1" s="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M2909" i="1" s="1"/>
  <c r="K2910" i="1"/>
  <c r="K2911" i="1"/>
  <c r="K2912" i="1"/>
  <c r="K2913" i="1"/>
  <c r="K2914" i="1"/>
  <c r="K2915" i="1"/>
  <c r="K2916" i="1"/>
  <c r="K2917" i="1"/>
  <c r="L2917" i="1" s="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L2949" i="1" s="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L2981" i="1" s="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L3013" i="1" s="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L3045" i="1" s="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L3077" i="1" s="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L3109" i="1" s="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L3141" i="1" s="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L3173" i="1" s="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L3205" i="1" s="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L3237" i="1" s="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L3269" i="1" s="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L3301" i="1" s="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L3333" i="1" s="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L3365" i="1" s="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L3397" i="1" s="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L3429" i="1" s="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L3461" i="1" s="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L3493" i="1" s="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L3525" i="1" s="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L3557" i="1" s="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L3589" i="1" s="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L3621" i="1" s="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L3653" i="1" s="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L3685" i="1" s="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L3717" i="1" s="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L3749" i="1" s="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L3781" i="1" s="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L3821" i="1" s="1"/>
  <c r="K3822" i="1"/>
  <c r="K3823" i="1"/>
  <c r="K3824" i="1"/>
  <c r="K3825" i="1"/>
  <c r="K3826" i="1"/>
  <c r="K3827" i="1"/>
  <c r="K3828" i="1"/>
  <c r="K3829" i="1"/>
  <c r="K3830" i="1"/>
  <c r="K3831" i="1"/>
  <c r="K3832" i="1"/>
  <c r="K3833" i="1"/>
  <c r="L3833" i="1" s="1"/>
  <c r="K3834" i="1"/>
  <c r="K3835" i="1"/>
  <c r="K3836" i="1"/>
  <c r="K3837" i="1"/>
  <c r="K3838" i="1"/>
  <c r="K3839" i="1"/>
  <c r="K3840" i="1"/>
  <c r="K3841" i="1"/>
  <c r="K3842" i="1"/>
  <c r="K3843" i="1"/>
  <c r="K3844" i="1"/>
  <c r="K3845" i="1"/>
  <c r="K3846" i="1"/>
  <c r="K3847" i="1"/>
  <c r="K3848" i="1"/>
  <c r="K3849" i="1"/>
  <c r="K3850" i="1"/>
  <c r="K3851" i="1"/>
  <c r="K3852" i="1"/>
  <c r="K3853" i="1"/>
  <c r="L3853" i="1" s="1"/>
  <c r="K3854" i="1"/>
  <c r="K3855" i="1"/>
  <c r="K3856" i="1"/>
  <c r="K3857" i="1"/>
  <c r="K3858" i="1"/>
  <c r="K3859" i="1"/>
  <c r="K3860" i="1"/>
  <c r="K3861" i="1"/>
  <c r="L3861" i="1" s="1"/>
  <c r="K3862" i="1"/>
  <c r="K3863" i="1"/>
  <c r="K3864" i="1"/>
  <c r="K3865" i="1"/>
  <c r="K3866" i="1"/>
  <c r="K3867" i="1"/>
  <c r="K3868" i="1"/>
  <c r="K3869" i="1"/>
  <c r="K3870" i="1"/>
  <c r="K3871" i="1"/>
  <c r="K3872" i="1"/>
  <c r="K3873" i="1"/>
  <c r="K3874" i="1"/>
  <c r="K3875" i="1"/>
  <c r="L3875" i="1" s="1"/>
  <c r="K3876" i="1"/>
  <c r="K3877" i="1"/>
  <c r="K3878" i="1"/>
  <c r="K3879" i="1"/>
  <c r="K3880" i="1"/>
  <c r="K3881" i="1"/>
  <c r="K3882" i="1"/>
  <c r="K3883" i="1"/>
  <c r="L3883" i="1" s="1"/>
  <c r="K3884" i="1"/>
  <c r="K3885" i="1"/>
  <c r="K3886" i="1"/>
  <c r="K3887" i="1"/>
  <c r="K3888" i="1"/>
  <c r="K3889" i="1"/>
  <c r="L3889" i="1" s="1"/>
  <c r="K3890" i="1"/>
  <c r="K3891" i="1"/>
  <c r="K3892" i="1"/>
  <c r="K3893" i="1"/>
  <c r="K3894" i="1"/>
  <c r="K3895" i="1"/>
  <c r="K3896" i="1"/>
  <c r="K3897" i="1"/>
  <c r="K3898" i="1"/>
  <c r="K3899" i="1"/>
  <c r="K3900" i="1"/>
  <c r="K3901" i="1"/>
  <c r="K3902" i="1"/>
  <c r="K3903" i="1"/>
  <c r="K3904" i="1"/>
  <c r="K3905" i="1"/>
  <c r="K3906" i="1"/>
  <c r="K3907" i="1"/>
  <c r="K3908" i="1"/>
  <c r="K3909" i="1"/>
  <c r="K3910" i="1"/>
  <c r="K3911" i="1"/>
  <c r="L3911" i="1" s="1"/>
  <c r="K3912" i="1"/>
  <c r="K3913" i="1"/>
  <c r="K3914" i="1"/>
  <c r="K3915" i="1"/>
  <c r="K3916" i="1"/>
  <c r="K3917" i="1"/>
  <c r="L3917" i="1" s="1"/>
  <c r="K3918" i="1"/>
  <c r="K3919" i="1"/>
  <c r="K3920" i="1"/>
  <c r="K3921" i="1"/>
  <c r="K3922" i="1"/>
  <c r="K3923" i="1"/>
  <c r="K3924" i="1"/>
  <c r="K3925" i="1"/>
  <c r="L3925" i="1" s="1"/>
  <c r="K3926" i="1"/>
  <c r="K3927" i="1"/>
  <c r="K3928" i="1"/>
  <c r="K3929" i="1"/>
  <c r="K3930" i="1"/>
  <c r="K3931" i="1"/>
  <c r="K3932" i="1"/>
  <c r="K3933" i="1"/>
  <c r="K3934" i="1"/>
  <c r="K3935" i="1"/>
  <c r="K3936" i="1"/>
  <c r="K3937" i="1"/>
  <c r="K3938" i="1"/>
  <c r="K3939" i="1"/>
  <c r="L3939" i="1" s="1"/>
  <c r="K3940" i="1"/>
  <c r="K3941" i="1"/>
  <c r="K3942" i="1"/>
  <c r="K3943" i="1"/>
  <c r="K3944" i="1"/>
  <c r="K3945" i="1"/>
  <c r="K3946" i="1"/>
  <c r="K3947" i="1"/>
  <c r="L3947" i="1" s="1"/>
  <c r="K3948" i="1"/>
  <c r="K3949" i="1"/>
  <c r="K3950" i="1"/>
  <c r="K3951" i="1"/>
  <c r="K3952" i="1"/>
  <c r="K3953" i="1"/>
  <c r="L3953" i="1" s="1"/>
  <c r="K3954" i="1"/>
  <c r="K3955" i="1"/>
  <c r="K3956" i="1"/>
  <c r="K3957" i="1"/>
  <c r="K3958" i="1"/>
  <c r="K3959" i="1"/>
  <c r="K3960" i="1"/>
  <c r="K3961" i="1"/>
  <c r="K3962" i="1"/>
  <c r="K3963" i="1"/>
  <c r="K3964" i="1"/>
  <c r="K3965" i="1"/>
  <c r="K3966" i="1"/>
  <c r="K3967" i="1"/>
  <c r="K3968" i="1"/>
  <c r="K3969" i="1"/>
  <c r="K3970" i="1"/>
  <c r="K3971" i="1"/>
  <c r="K3972" i="1"/>
  <c r="K3973" i="1"/>
  <c r="K3974" i="1"/>
  <c r="K3975" i="1"/>
  <c r="L3975" i="1" s="1"/>
  <c r="K3976" i="1"/>
  <c r="K3977" i="1"/>
  <c r="K3978" i="1"/>
  <c r="K3979" i="1"/>
  <c r="K3980" i="1"/>
  <c r="K3981" i="1"/>
  <c r="L3981" i="1" s="1"/>
  <c r="K3982" i="1"/>
  <c r="K3983" i="1"/>
  <c r="K3984" i="1"/>
  <c r="K3985" i="1"/>
  <c r="K3986" i="1"/>
  <c r="K3987" i="1"/>
  <c r="K3988" i="1"/>
  <c r="K3989" i="1"/>
  <c r="L3989" i="1" s="1"/>
  <c r="K3990" i="1"/>
  <c r="K3991" i="1"/>
  <c r="K3992" i="1"/>
  <c r="K3993" i="1"/>
  <c r="K3994" i="1"/>
  <c r="K3995" i="1"/>
  <c r="K3996" i="1"/>
  <c r="K3997" i="1"/>
  <c r="K3998" i="1"/>
  <c r="K3999" i="1"/>
  <c r="K4000" i="1"/>
  <c r="K4001" i="1"/>
  <c r="K4002" i="1"/>
  <c r="K4003" i="1"/>
  <c r="L4003" i="1" s="1"/>
  <c r="K4004" i="1"/>
  <c r="K4005" i="1"/>
  <c r="K4006" i="1"/>
  <c r="K4007" i="1"/>
  <c r="K4008" i="1"/>
  <c r="K4009" i="1"/>
  <c r="K4010" i="1"/>
  <c r="K4011" i="1"/>
  <c r="L4011" i="1" s="1"/>
  <c r="K4012" i="1"/>
  <c r="K4013" i="1"/>
  <c r="K4014" i="1"/>
  <c r="K4015" i="1"/>
  <c r="K4016" i="1"/>
  <c r="K4017" i="1"/>
  <c r="L4017" i="1" s="1"/>
  <c r="K4018" i="1"/>
  <c r="K4019" i="1"/>
  <c r="K4020" i="1"/>
  <c r="K4021" i="1"/>
  <c r="K4022" i="1"/>
  <c r="K4023" i="1"/>
  <c r="K4024" i="1"/>
  <c r="K4025" i="1"/>
  <c r="K4026" i="1"/>
  <c r="K4027" i="1"/>
  <c r="K4028" i="1"/>
  <c r="K4029" i="1"/>
  <c r="K4030" i="1"/>
  <c r="K4031" i="1"/>
  <c r="K4032" i="1"/>
  <c r="K4033" i="1"/>
  <c r="K4034" i="1"/>
  <c r="K4035" i="1"/>
  <c r="K4036" i="1"/>
  <c r="K4037" i="1"/>
  <c r="K4038" i="1"/>
  <c r="K4039" i="1"/>
  <c r="L4039" i="1" s="1"/>
  <c r="K4040" i="1"/>
  <c r="K4041" i="1"/>
  <c r="K4042" i="1"/>
  <c r="K4043" i="1"/>
  <c r="K4044" i="1"/>
  <c r="K4045" i="1"/>
  <c r="L4045" i="1" s="1"/>
  <c r="K4046" i="1"/>
  <c r="K4047" i="1"/>
  <c r="K4048" i="1"/>
  <c r="K4049" i="1"/>
  <c r="K4050" i="1"/>
  <c r="K4051" i="1"/>
  <c r="K4052" i="1"/>
  <c r="K4053" i="1"/>
  <c r="L4053" i="1" s="1"/>
  <c r="K4054" i="1"/>
  <c r="K4055" i="1"/>
  <c r="K4056" i="1"/>
  <c r="K4057" i="1"/>
  <c r="K4058" i="1"/>
  <c r="K4059" i="1"/>
  <c r="K4060" i="1"/>
  <c r="K4061" i="1"/>
  <c r="K4062" i="1"/>
  <c r="K4063" i="1"/>
  <c r="K4064" i="1"/>
  <c r="K4065" i="1"/>
  <c r="K4066" i="1"/>
  <c r="K4067" i="1"/>
  <c r="L4067" i="1" s="1"/>
  <c r="K4068" i="1"/>
  <c r="K4069" i="1"/>
  <c r="K4070" i="1"/>
  <c r="K4071" i="1"/>
  <c r="K4072" i="1"/>
  <c r="K4073" i="1"/>
  <c r="K4074" i="1"/>
  <c r="K4075" i="1"/>
  <c r="L4075" i="1" s="1"/>
  <c r="K4076" i="1"/>
  <c r="K4077" i="1"/>
  <c r="K4078" i="1"/>
  <c r="K4079" i="1"/>
  <c r="K4080" i="1"/>
  <c r="K4081" i="1"/>
  <c r="L4081" i="1" s="1"/>
  <c r="K4082" i="1"/>
  <c r="K4083" i="1"/>
  <c r="K4084" i="1"/>
  <c r="K4085" i="1"/>
  <c r="K4086" i="1"/>
  <c r="K4087" i="1"/>
  <c r="K4088" i="1"/>
  <c r="K4089" i="1"/>
  <c r="K4090" i="1"/>
  <c r="K4091" i="1"/>
  <c r="K4092" i="1"/>
  <c r="K4093" i="1"/>
  <c r="K4094" i="1"/>
  <c r="K4095" i="1"/>
  <c r="K4096" i="1"/>
  <c r="K4097" i="1"/>
  <c r="K4098" i="1"/>
  <c r="K4099" i="1"/>
  <c r="K4100" i="1"/>
  <c r="K4101" i="1"/>
  <c r="K4102" i="1"/>
  <c r="K4103" i="1"/>
  <c r="L4103" i="1" s="1"/>
  <c r="K4104" i="1"/>
  <c r="K4105" i="1"/>
  <c r="K4106" i="1"/>
  <c r="K4107" i="1"/>
  <c r="K4108" i="1"/>
  <c r="K4109" i="1"/>
  <c r="L4109" i="1" s="1"/>
  <c r="K4110" i="1"/>
  <c r="K4111" i="1"/>
  <c r="K4112" i="1"/>
  <c r="K4113" i="1"/>
  <c r="K4114" i="1"/>
  <c r="K4115" i="1"/>
  <c r="K4116" i="1"/>
  <c r="K4117" i="1"/>
  <c r="L4117" i="1" s="1"/>
  <c r="K4118" i="1"/>
  <c r="K4119" i="1"/>
  <c r="K4120" i="1"/>
  <c r="K4121" i="1"/>
  <c r="K4122" i="1"/>
  <c r="K4123" i="1"/>
  <c r="K4124" i="1"/>
  <c r="K4125" i="1"/>
  <c r="K4126" i="1"/>
  <c r="K4127" i="1"/>
  <c r="K4128" i="1"/>
  <c r="K4129" i="1"/>
  <c r="K4130" i="1"/>
  <c r="K4131" i="1"/>
  <c r="L4131" i="1" s="1"/>
  <c r="K4132" i="1"/>
  <c r="K4133" i="1"/>
  <c r="K4134" i="1"/>
  <c r="K4135" i="1"/>
  <c r="K4136" i="1"/>
  <c r="K4137" i="1"/>
  <c r="K4138" i="1"/>
  <c r="K4139" i="1"/>
  <c r="L4139" i="1" s="1"/>
  <c r="K4140" i="1"/>
  <c r="K4141" i="1"/>
  <c r="K4142" i="1"/>
  <c r="K4143" i="1"/>
  <c r="K4144" i="1"/>
  <c r="K4145" i="1"/>
  <c r="L4145" i="1" s="1"/>
  <c r="K4146" i="1"/>
  <c r="K4147" i="1"/>
  <c r="K4148" i="1"/>
  <c r="K4149" i="1"/>
  <c r="K4150" i="1"/>
  <c r="K4151" i="1"/>
  <c r="K4152" i="1"/>
  <c r="K4153" i="1"/>
  <c r="K4154" i="1"/>
  <c r="K4155" i="1"/>
  <c r="K4156" i="1"/>
  <c r="K4157" i="1"/>
  <c r="K4158" i="1"/>
  <c r="K4159" i="1"/>
  <c r="K4160" i="1"/>
  <c r="K4161" i="1"/>
  <c r="K4162" i="1"/>
  <c r="K4163" i="1"/>
  <c r="K4164" i="1"/>
  <c r="K4165" i="1"/>
  <c r="K4166" i="1"/>
  <c r="K4167" i="1"/>
  <c r="L4167" i="1" s="1"/>
  <c r="K4168" i="1"/>
  <c r="K4169" i="1"/>
  <c r="K4170" i="1"/>
  <c r="K4171" i="1"/>
  <c r="K4172" i="1"/>
  <c r="K4173" i="1"/>
  <c r="L4173" i="1" s="1"/>
  <c r="K4174" i="1"/>
  <c r="K4175" i="1"/>
  <c r="K4176" i="1"/>
  <c r="K4177" i="1"/>
  <c r="K4178" i="1"/>
  <c r="K4179" i="1"/>
  <c r="K4180" i="1"/>
  <c r="K4181" i="1"/>
  <c r="L4181" i="1" s="1"/>
  <c r="K4182" i="1"/>
  <c r="K4183" i="1"/>
  <c r="K4184" i="1"/>
  <c r="K4185" i="1"/>
  <c r="K4186" i="1"/>
  <c r="K4187" i="1"/>
  <c r="K4188" i="1"/>
  <c r="K4189" i="1"/>
  <c r="K4190" i="1"/>
  <c r="K4191" i="1"/>
  <c r="K4192" i="1"/>
  <c r="K4193" i="1"/>
  <c r="K4194" i="1"/>
  <c r="K4195" i="1"/>
  <c r="L4195" i="1" s="1"/>
  <c r="K4196" i="1"/>
  <c r="K4197" i="1"/>
  <c r="K4198" i="1"/>
  <c r="K4199" i="1"/>
  <c r="K4200" i="1"/>
  <c r="K4201" i="1"/>
  <c r="K4202" i="1"/>
  <c r="K4203" i="1"/>
  <c r="L4203" i="1" s="1"/>
  <c r="K4204" i="1"/>
  <c r="K4205" i="1"/>
  <c r="K4206" i="1"/>
  <c r="K4207" i="1"/>
  <c r="K4208" i="1"/>
  <c r="K4209" i="1"/>
  <c r="L4209" i="1" s="1"/>
  <c r="K4210" i="1"/>
  <c r="K4211" i="1"/>
  <c r="K4212" i="1"/>
  <c r="K4213" i="1"/>
  <c r="K4214" i="1"/>
  <c r="K4215" i="1"/>
  <c r="K4216" i="1"/>
  <c r="K4217" i="1"/>
  <c r="K4218" i="1"/>
  <c r="K4219" i="1"/>
  <c r="K4220" i="1"/>
  <c r="K4221" i="1"/>
  <c r="K4222" i="1"/>
  <c r="K4223" i="1"/>
  <c r="K4224" i="1"/>
  <c r="K4225" i="1"/>
  <c r="K4226" i="1"/>
  <c r="K4227" i="1"/>
  <c r="K4228" i="1"/>
  <c r="K4229" i="1"/>
  <c r="K4230" i="1"/>
  <c r="K4231" i="1"/>
  <c r="L4231" i="1" s="1"/>
  <c r="K4232" i="1"/>
  <c r="K4233" i="1"/>
  <c r="K4234" i="1"/>
  <c r="K4235" i="1"/>
  <c r="K4236" i="1"/>
  <c r="K4237" i="1"/>
  <c r="L4237" i="1" s="1"/>
  <c r="K4238" i="1"/>
  <c r="K4239" i="1"/>
  <c r="K4240" i="1"/>
  <c r="K4241" i="1"/>
  <c r="K4242" i="1"/>
  <c r="K4243" i="1"/>
  <c r="K4244" i="1"/>
  <c r="K4245" i="1"/>
  <c r="L4245" i="1" s="1"/>
  <c r="K4246" i="1"/>
  <c r="K4247" i="1"/>
  <c r="K4248" i="1"/>
  <c r="K4249" i="1"/>
  <c r="K4250" i="1"/>
  <c r="K4251" i="1"/>
  <c r="K4252" i="1"/>
  <c r="K4253" i="1"/>
  <c r="K4254" i="1"/>
  <c r="K4255" i="1"/>
  <c r="K4256" i="1"/>
  <c r="K4257" i="1"/>
  <c r="K4258" i="1"/>
  <c r="K4259" i="1"/>
  <c r="L4259" i="1" s="1"/>
  <c r="K4260" i="1"/>
  <c r="K4261" i="1"/>
  <c r="K4262" i="1"/>
  <c r="K4263" i="1"/>
  <c r="K4264" i="1"/>
  <c r="K4265" i="1"/>
  <c r="K4266" i="1"/>
  <c r="K4267" i="1"/>
  <c r="L4267" i="1" s="1"/>
  <c r="K4268" i="1"/>
  <c r="K4269" i="1"/>
  <c r="K4270" i="1"/>
  <c r="K4271" i="1"/>
  <c r="K4272" i="1"/>
  <c r="K4273" i="1"/>
  <c r="L4273" i="1" s="1"/>
  <c r="K4274" i="1"/>
  <c r="K4275" i="1"/>
  <c r="K4276" i="1"/>
  <c r="K4277" i="1"/>
  <c r="K4278" i="1"/>
  <c r="K4279" i="1"/>
  <c r="K4280" i="1"/>
  <c r="K4281" i="1"/>
  <c r="K4282" i="1"/>
  <c r="K4283" i="1"/>
  <c r="K4284" i="1"/>
  <c r="K4285" i="1"/>
  <c r="K4286" i="1"/>
  <c r="K4287" i="1"/>
  <c r="K4288" i="1"/>
  <c r="K4289" i="1"/>
  <c r="K4290" i="1"/>
  <c r="K4291" i="1"/>
  <c r="K4292" i="1"/>
  <c r="K4293" i="1"/>
  <c r="K4294" i="1"/>
  <c r="K4295" i="1"/>
  <c r="L4295" i="1" s="1"/>
  <c r="K4296" i="1"/>
  <c r="K4297" i="1"/>
  <c r="K4298" i="1"/>
  <c r="K4299" i="1"/>
  <c r="K4300" i="1"/>
  <c r="K4301" i="1"/>
  <c r="L4301" i="1" s="1"/>
  <c r="K4302" i="1"/>
  <c r="K4303" i="1"/>
  <c r="K4304" i="1"/>
  <c r="K4305" i="1"/>
  <c r="K4306" i="1"/>
  <c r="K4307" i="1"/>
  <c r="K4308" i="1"/>
  <c r="K4309" i="1"/>
  <c r="L4309" i="1" s="1"/>
  <c r="K4310" i="1"/>
  <c r="K4311" i="1"/>
  <c r="K4312" i="1"/>
  <c r="K4313" i="1"/>
  <c r="K4314" i="1"/>
  <c r="K4315" i="1"/>
  <c r="K4316" i="1"/>
  <c r="K4317" i="1"/>
  <c r="K4318" i="1"/>
  <c r="K4319" i="1"/>
  <c r="K4320" i="1"/>
  <c r="K4321" i="1"/>
  <c r="K4322" i="1"/>
  <c r="K4323" i="1"/>
  <c r="L4323" i="1" s="1"/>
  <c r="K4324" i="1"/>
  <c r="K4325" i="1"/>
  <c r="K4326" i="1"/>
  <c r="K4327" i="1"/>
  <c r="K4328" i="1"/>
  <c r="K4329" i="1"/>
  <c r="K4330" i="1"/>
  <c r="K4331" i="1"/>
  <c r="L4331" i="1" s="1"/>
  <c r="K4332" i="1"/>
  <c r="K4333" i="1"/>
  <c r="K4334" i="1"/>
  <c r="K4335" i="1"/>
  <c r="K4336" i="1"/>
  <c r="K4337" i="1"/>
  <c r="L4337" i="1" s="1"/>
  <c r="K4338" i="1"/>
  <c r="K4339" i="1"/>
  <c r="K4340" i="1"/>
  <c r="K4341" i="1"/>
  <c r="K4342" i="1"/>
  <c r="K4343" i="1"/>
  <c r="K4344" i="1"/>
  <c r="K4345" i="1"/>
  <c r="K4346" i="1"/>
  <c r="K4347" i="1"/>
  <c r="K4348" i="1"/>
  <c r="K4349" i="1"/>
  <c r="K4350" i="1"/>
  <c r="K4351" i="1"/>
  <c r="K4352" i="1"/>
  <c r="K4353" i="1"/>
  <c r="K4354" i="1"/>
  <c r="K4355" i="1"/>
  <c r="K4356" i="1"/>
  <c r="K4357" i="1"/>
  <c r="K4358" i="1"/>
  <c r="K4359" i="1"/>
  <c r="L4359" i="1" s="1"/>
  <c r="K4360" i="1"/>
  <c r="K4361" i="1"/>
  <c r="K4362" i="1"/>
  <c r="K4363" i="1"/>
  <c r="K4364" i="1"/>
  <c r="K4365" i="1"/>
  <c r="L4365" i="1" s="1"/>
  <c r="K4366" i="1"/>
  <c r="K4367" i="1"/>
  <c r="K4368" i="1"/>
  <c r="K4369" i="1"/>
  <c r="K4370" i="1"/>
  <c r="K4371" i="1"/>
  <c r="K4372" i="1"/>
  <c r="K4373" i="1"/>
  <c r="L4373" i="1" s="1"/>
  <c r="K4374" i="1"/>
  <c r="K4375" i="1"/>
  <c r="K4376" i="1"/>
  <c r="K4377" i="1"/>
  <c r="K4378" i="1"/>
  <c r="K4379" i="1"/>
  <c r="K4380" i="1"/>
  <c r="K4381" i="1"/>
  <c r="K4382" i="1"/>
  <c r="K4383" i="1"/>
  <c r="K4384" i="1"/>
  <c r="K4385" i="1"/>
  <c r="K4386" i="1"/>
  <c r="K4387" i="1"/>
  <c r="L4387" i="1" s="1"/>
  <c r="K4388" i="1"/>
  <c r="K4389" i="1"/>
  <c r="K4390" i="1"/>
  <c r="K4391" i="1"/>
  <c r="K4392" i="1"/>
  <c r="K4393" i="1"/>
  <c r="K4394" i="1"/>
  <c r="K4395" i="1"/>
  <c r="L4395" i="1" s="1"/>
  <c r="K4396" i="1"/>
  <c r="K4397" i="1"/>
  <c r="K4398" i="1"/>
  <c r="K4399" i="1"/>
  <c r="K4400" i="1"/>
  <c r="K4401" i="1"/>
  <c r="L4401" i="1" s="1"/>
  <c r="K4402" i="1"/>
  <c r="K4403" i="1"/>
  <c r="K4404" i="1"/>
  <c r="K4405" i="1"/>
  <c r="K4406" i="1"/>
  <c r="K4407" i="1"/>
  <c r="K4408" i="1"/>
  <c r="K4409" i="1"/>
  <c r="K4410" i="1"/>
  <c r="K4411" i="1"/>
  <c r="K4412" i="1"/>
  <c r="K4413" i="1"/>
  <c r="K4414" i="1"/>
  <c r="K4415" i="1"/>
  <c r="K4416" i="1"/>
  <c r="K4417" i="1"/>
  <c r="K4418" i="1"/>
  <c r="K4419" i="1"/>
  <c r="K4420" i="1"/>
  <c r="K4421" i="1"/>
  <c r="K4422" i="1"/>
  <c r="K4423" i="1"/>
  <c r="L4423" i="1" s="1"/>
  <c r="K4424" i="1"/>
  <c r="K4425" i="1"/>
  <c r="K4426" i="1"/>
  <c r="K4427" i="1"/>
  <c r="K4428" i="1"/>
  <c r="K4429" i="1"/>
  <c r="L4429" i="1" s="1"/>
  <c r="K4430" i="1"/>
  <c r="K4431" i="1"/>
  <c r="K4432" i="1"/>
  <c r="K4433" i="1"/>
  <c r="K4434" i="1"/>
  <c r="K4435" i="1"/>
  <c r="K4436" i="1"/>
  <c r="K4437" i="1"/>
  <c r="L4437" i="1" s="1"/>
  <c r="K4438" i="1"/>
  <c r="K4439" i="1"/>
  <c r="K4440" i="1"/>
  <c r="K4441" i="1"/>
  <c r="K4442" i="1"/>
  <c r="K4443" i="1"/>
  <c r="K4444" i="1"/>
  <c r="K4445" i="1"/>
  <c r="K4446" i="1"/>
  <c r="K4447" i="1"/>
  <c r="K4448" i="1"/>
  <c r="K4449" i="1"/>
  <c r="K4450" i="1"/>
  <c r="K4451" i="1"/>
  <c r="L4451" i="1" s="1"/>
  <c r="K4452" i="1"/>
  <c r="K4453" i="1"/>
  <c r="K4454" i="1"/>
  <c r="K4455" i="1"/>
  <c r="K4456" i="1"/>
  <c r="K4457" i="1"/>
  <c r="K4458" i="1"/>
  <c r="K4459" i="1"/>
  <c r="L4459" i="1" s="1"/>
  <c r="K4460" i="1"/>
  <c r="K4461" i="1"/>
  <c r="K4462" i="1"/>
  <c r="K4463" i="1"/>
  <c r="K4464" i="1"/>
  <c r="K4465" i="1"/>
  <c r="L4465" i="1" s="1"/>
  <c r="K4466" i="1"/>
  <c r="K4467" i="1"/>
  <c r="K4468" i="1"/>
  <c r="K4469" i="1"/>
  <c r="K4470" i="1"/>
  <c r="K4471" i="1"/>
  <c r="K4472" i="1"/>
  <c r="K4473" i="1"/>
  <c r="K4474" i="1"/>
  <c r="K4475" i="1"/>
  <c r="K4476" i="1"/>
  <c r="K4477" i="1"/>
  <c r="K4478" i="1"/>
  <c r="K4479" i="1"/>
  <c r="K4480" i="1"/>
  <c r="K4481" i="1"/>
  <c r="K4482" i="1"/>
  <c r="K4483" i="1"/>
  <c r="K4484" i="1"/>
  <c r="K4485" i="1"/>
  <c r="K4486" i="1"/>
  <c r="K4487" i="1"/>
  <c r="L4487" i="1" s="1"/>
  <c r="K4488" i="1"/>
  <c r="K4489" i="1"/>
  <c r="K4490" i="1"/>
  <c r="K4491" i="1"/>
  <c r="K4492" i="1"/>
  <c r="K4493" i="1"/>
  <c r="L4493" i="1" s="1"/>
  <c r="K4494" i="1"/>
  <c r="K4495" i="1"/>
  <c r="K4496" i="1"/>
  <c r="K4497" i="1"/>
  <c r="K4498" i="1"/>
  <c r="K4499" i="1"/>
  <c r="K4500" i="1"/>
  <c r="K4501" i="1"/>
  <c r="L4501" i="1" s="1"/>
  <c r="K4502" i="1"/>
  <c r="K4503" i="1"/>
  <c r="K4504" i="1"/>
  <c r="K4505" i="1"/>
  <c r="K4506" i="1"/>
  <c r="K4507" i="1"/>
  <c r="K4508" i="1"/>
  <c r="K4509" i="1"/>
  <c r="K4510" i="1"/>
  <c r="K4511" i="1"/>
  <c r="K4512" i="1"/>
  <c r="K4513" i="1"/>
  <c r="K4514" i="1"/>
  <c r="K4515" i="1"/>
  <c r="L4515" i="1" s="1"/>
  <c r="K4516" i="1"/>
  <c r="K4517" i="1"/>
  <c r="K4518" i="1"/>
  <c r="K4519" i="1"/>
  <c r="K4520" i="1"/>
  <c r="K4521" i="1"/>
  <c r="K4522" i="1"/>
  <c r="K4523" i="1"/>
  <c r="L4523" i="1" s="1"/>
  <c r="K4524" i="1"/>
  <c r="K4525" i="1"/>
  <c r="K4526" i="1"/>
  <c r="K4527" i="1"/>
  <c r="K4528" i="1"/>
  <c r="K4529" i="1"/>
  <c r="L4529" i="1" s="1"/>
  <c r="K4530" i="1"/>
  <c r="K4531" i="1"/>
  <c r="K4532" i="1"/>
  <c r="K4533" i="1"/>
  <c r="K4534" i="1"/>
  <c r="K4535" i="1"/>
  <c r="K4536" i="1"/>
  <c r="K4537" i="1"/>
  <c r="K4538" i="1"/>
  <c r="K4539" i="1"/>
  <c r="K4540" i="1"/>
  <c r="K4541" i="1"/>
  <c r="K4542" i="1"/>
  <c r="K4543" i="1"/>
  <c r="K4544" i="1"/>
  <c r="K4545" i="1"/>
  <c r="K4546" i="1"/>
  <c r="K4547" i="1"/>
  <c r="K4548" i="1"/>
  <c r="K4549" i="1"/>
  <c r="K4550" i="1"/>
  <c r="K4551" i="1"/>
  <c r="L4551" i="1" s="1"/>
  <c r="K4552" i="1"/>
  <c r="K4553" i="1"/>
  <c r="K4554" i="1"/>
  <c r="K4555" i="1"/>
  <c r="K4556" i="1"/>
  <c r="K4557" i="1"/>
  <c r="L4557" i="1" s="1"/>
  <c r="K4558" i="1"/>
  <c r="K4559" i="1"/>
  <c r="K4560" i="1"/>
  <c r="K4561" i="1"/>
  <c r="K4562" i="1"/>
  <c r="K4563" i="1"/>
  <c r="K4564" i="1"/>
  <c r="K4565" i="1"/>
  <c r="L4565" i="1" s="1"/>
  <c r="K4566" i="1"/>
  <c r="K4567" i="1"/>
  <c r="K4568" i="1"/>
  <c r="K4569" i="1"/>
  <c r="K4570" i="1"/>
  <c r="K4571" i="1"/>
  <c r="K4572" i="1"/>
  <c r="K4573" i="1"/>
  <c r="K4574" i="1"/>
  <c r="K4575" i="1"/>
  <c r="K4576" i="1"/>
  <c r="K4577" i="1"/>
  <c r="K4578" i="1"/>
  <c r="K4579" i="1"/>
  <c r="L4579" i="1" s="1"/>
  <c r="K4580" i="1"/>
  <c r="K4581" i="1"/>
  <c r="K4582" i="1"/>
  <c r="K4583" i="1"/>
  <c r="K4584" i="1"/>
  <c r="K4585" i="1"/>
  <c r="K4586" i="1"/>
  <c r="K4587" i="1"/>
  <c r="L4587" i="1" s="1"/>
  <c r="K4588" i="1"/>
  <c r="K4589" i="1"/>
  <c r="K4590" i="1"/>
  <c r="K4591" i="1"/>
  <c r="K4592" i="1"/>
  <c r="K4593" i="1"/>
  <c r="L4593" i="1" s="1"/>
  <c r="K4594" i="1"/>
  <c r="K4595" i="1"/>
  <c r="K4596" i="1"/>
  <c r="K4597" i="1"/>
  <c r="K4598" i="1"/>
  <c r="K4599" i="1"/>
  <c r="K4600" i="1"/>
  <c r="K4601" i="1"/>
  <c r="K4602" i="1"/>
  <c r="K4603" i="1"/>
  <c r="K4604" i="1"/>
  <c r="K4605" i="1"/>
  <c r="K4606" i="1"/>
  <c r="K4607" i="1"/>
  <c r="K4608" i="1"/>
  <c r="K4609" i="1"/>
  <c r="K4610" i="1"/>
  <c r="K4611" i="1"/>
  <c r="K4612" i="1"/>
  <c r="K4613" i="1"/>
  <c r="K4614" i="1"/>
  <c r="K4615" i="1"/>
  <c r="L4615" i="1" s="1"/>
  <c r="K4616" i="1"/>
  <c r="K4617" i="1"/>
  <c r="K4618" i="1"/>
  <c r="K4619" i="1"/>
  <c r="K4620" i="1"/>
  <c r="K4621" i="1"/>
  <c r="L4621" i="1" s="1"/>
  <c r="K4622" i="1"/>
  <c r="K4623" i="1"/>
  <c r="K4624" i="1"/>
  <c r="K4625" i="1"/>
  <c r="K4626" i="1"/>
  <c r="K4627" i="1"/>
  <c r="K4628" i="1"/>
  <c r="K4629" i="1"/>
  <c r="L4629" i="1" s="1"/>
  <c r="K4630" i="1"/>
  <c r="K4631" i="1"/>
  <c r="K4632" i="1"/>
  <c r="K4633" i="1"/>
  <c r="K4634" i="1"/>
  <c r="K4635" i="1"/>
  <c r="K4636" i="1"/>
  <c r="K4637" i="1"/>
  <c r="K4638" i="1"/>
  <c r="K4639" i="1"/>
  <c r="K4640" i="1"/>
  <c r="K4641" i="1"/>
  <c r="K4642" i="1"/>
  <c r="K4643" i="1"/>
  <c r="L4643" i="1" s="1"/>
  <c r="K4644" i="1"/>
  <c r="K4645" i="1"/>
  <c r="K4646" i="1"/>
  <c r="K4647" i="1"/>
  <c r="K4648" i="1"/>
  <c r="K4649" i="1"/>
  <c r="K4650" i="1"/>
  <c r="K4651" i="1"/>
  <c r="L4651" i="1" s="1"/>
  <c r="K4652" i="1"/>
  <c r="K4653" i="1"/>
  <c r="K4654" i="1"/>
  <c r="K4655" i="1"/>
  <c r="K4656" i="1"/>
  <c r="K4657" i="1"/>
  <c r="L4657" i="1" s="1"/>
  <c r="K4658" i="1"/>
  <c r="K4659" i="1"/>
  <c r="K4660" i="1"/>
  <c r="K4661" i="1"/>
  <c r="K4662" i="1"/>
  <c r="K4663" i="1"/>
  <c r="K4664" i="1"/>
  <c r="K4665" i="1"/>
  <c r="K4666" i="1"/>
  <c r="K4667" i="1"/>
  <c r="K4668" i="1"/>
  <c r="K4669" i="1"/>
  <c r="K4670" i="1"/>
  <c r="K4671" i="1"/>
  <c r="K4672" i="1"/>
  <c r="K4673" i="1"/>
  <c r="K4674" i="1"/>
  <c r="K4675" i="1"/>
  <c r="K4676" i="1"/>
  <c r="K4677" i="1"/>
  <c r="L4677" i="1" s="1"/>
  <c r="K4678" i="1"/>
  <c r="K4679" i="1"/>
  <c r="K4680" i="1"/>
  <c r="K4681" i="1"/>
  <c r="K4682" i="1"/>
  <c r="K4683" i="1"/>
  <c r="L4683" i="1" s="1"/>
  <c r="K4684" i="1"/>
  <c r="K4685" i="1"/>
  <c r="K4686" i="1"/>
  <c r="K4687" i="1"/>
  <c r="K4688" i="1"/>
  <c r="K4689" i="1"/>
  <c r="K4690" i="1"/>
  <c r="K4691" i="1"/>
  <c r="K4692" i="1"/>
  <c r="K4693" i="1"/>
  <c r="L4693" i="1" s="1"/>
  <c r="K4694" i="1"/>
  <c r="K4695" i="1"/>
  <c r="K4696" i="1"/>
  <c r="K4697" i="1"/>
  <c r="K4698" i="1"/>
  <c r="K4699" i="1"/>
  <c r="L4699" i="1" s="1"/>
  <c r="K4700" i="1"/>
  <c r="K4701" i="1"/>
  <c r="K4702" i="1"/>
  <c r="K4703" i="1"/>
  <c r="K4704" i="1"/>
  <c r="K4705" i="1"/>
  <c r="K4706" i="1"/>
  <c r="K4707" i="1"/>
  <c r="K4708" i="1"/>
  <c r="K4709" i="1"/>
  <c r="L4709" i="1" s="1"/>
  <c r="K4710" i="1"/>
  <c r="K4711" i="1"/>
  <c r="K4712" i="1"/>
  <c r="K4713" i="1"/>
  <c r="K4714" i="1"/>
  <c r="K4715" i="1"/>
  <c r="L4715" i="1" s="1"/>
  <c r="K4716" i="1"/>
  <c r="K4717" i="1"/>
  <c r="K4718" i="1"/>
  <c r="K4719" i="1"/>
  <c r="K4720" i="1"/>
  <c r="K4721" i="1"/>
  <c r="K4722" i="1"/>
  <c r="K4723" i="1"/>
  <c r="K4724" i="1"/>
  <c r="K4725" i="1"/>
  <c r="L4725" i="1" s="1"/>
  <c r="K4726" i="1"/>
  <c r="K4727" i="1"/>
  <c r="K4728" i="1"/>
  <c r="K4729" i="1"/>
  <c r="K4730" i="1"/>
  <c r="K4731" i="1"/>
  <c r="L4731" i="1" s="1"/>
  <c r="K4732" i="1"/>
  <c r="K4733" i="1"/>
  <c r="K4734" i="1"/>
  <c r="K4735" i="1"/>
  <c r="K4736" i="1"/>
  <c r="K4737" i="1"/>
  <c r="K4738" i="1"/>
  <c r="K4739" i="1"/>
  <c r="K4740" i="1"/>
  <c r="K4741" i="1"/>
  <c r="L4741" i="1" s="1"/>
  <c r="K4742" i="1"/>
  <c r="K4743" i="1"/>
  <c r="K4744" i="1"/>
  <c r="K4745" i="1"/>
  <c r="K4746" i="1"/>
  <c r="K4747" i="1"/>
  <c r="L4747" i="1" s="1"/>
  <c r="K4748" i="1"/>
  <c r="K4749" i="1"/>
  <c r="K4750" i="1"/>
  <c r="K4751" i="1"/>
  <c r="K4752" i="1"/>
  <c r="K4753" i="1"/>
  <c r="K4754" i="1"/>
  <c r="K4755" i="1"/>
  <c r="K4756" i="1"/>
  <c r="K4757" i="1"/>
  <c r="L4757" i="1" s="1"/>
  <c r="K4758" i="1"/>
  <c r="K4759" i="1"/>
  <c r="K4760" i="1"/>
  <c r="K4761" i="1"/>
  <c r="K4762" i="1"/>
  <c r="K4763" i="1"/>
  <c r="L4763" i="1" s="1"/>
  <c r="K4764" i="1"/>
  <c r="K4765" i="1"/>
  <c r="K4766" i="1"/>
  <c r="K4767" i="1"/>
  <c r="K4768" i="1"/>
  <c r="K4769" i="1"/>
  <c r="K4770" i="1"/>
  <c r="K4771" i="1"/>
  <c r="K4772" i="1"/>
  <c r="K4773" i="1"/>
  <c r="L4773" i="1" s="1"/>
  <c r="K4774" i="1"/>
  <c r="K4775" i="1"/>
  <c r="K4776" i="1"/>
  <c r="K4777" i="1"/>
  <c r="K4778" i="1"/>
  <c r="K4779" i="1"/>
  <c r="L4779" i="1" s="1"/>
  <c r="K4780" i="1"/>
  <c r="K4781" i="1"/>
  <c r="K4782" i="1"/>
  <c r="K4783" i="1"/>
  <c r="K4784" i="1"/>
  <c r="K4785" i="1"/>
  <c r="K4786" i="1"/>
  <c r="K4787" i="1"/>
  <c r="K4788" i="1"/>
  <c r="K4789" i="1"/>
  <c r="L4789" i="1" s="1"/>
  <c r="K4790" i="1"/>
  <c r="K4791" i="1"/>
  <c r="K4792" i="1"/>
  <c r="K4793" i="1"/>
  <c r="K4794" i="1"/>
  <c r="K4795" i="1"/>
  <c r="L4795" i="1" s="1"/>
  <c r="K4796" i="1"/>
  <c r="K4797" i="1"/>
  <c r="K4798" i="1"/>
  <c r="K4799" i="1"/>
  <c r="K4800" i="1"/>
  <c r="K4801" i="1"/>
  <c r="K4802" i="1"/>
  <c r="K4803" i="1"/>
  <c r="K4804" i="1"/>
  <c r="K4805" i="1"/>
  <c r="L4805" i="1" s="1"/>
  <c r="K4806" i="1"/>
  <c r="K4807" i="1"/>
  <c r="K4808" i="1"/>
  <c r="K4809" i="1"/>
  <c r="K4810" i="1"/>
  <c r="K4811" i="1"/>
  <c r="L4811" i="1" s="1"/>
  <c r="K4812" i="1"/>
  <c r="K4813" i="1"/>
  <c r="K4814" i="1"/>
  <c r="K4815" i="1"/>
  <c r="K4816" i="1"/>
  <c r="K4817" i="1"/>
  <c r="K4818" i="1"/>
  <c r="K4819" i="1"/>
  <c r="K4820" i="1"/>
  <c r="K4821" i="1"/>
  <c r="L4821" i="1" s="1"/>
  <c r="K4822" i="1"/>
  <c r="K4823" i="1"/>
  <c r="K4824" i="1"/>
  <c r="K4825" i="1"/>
  <c r="K4826" i="1"/>
  <c r="K4827" i="1"/>
  <c r="L4827" i="1" s="1"/>
  <c r="K4828" i="1"/>
  <c r="K4829" i="1"/>
  <c r="K4830" i="1"/>
  <c r="K4831" i="1"/>
  <c r="K4832" i="1"/>
  <c r="K4833" i="1"/>
  <c r="K4834" i="1"/>
  <c r="K4835" i="1"/>
  <c r="K4836" i="1"/>
  <c r="K4837" i="1"/>
  <c r="L4837" i="1" s="1"/>
  <c r="K4838" i="1"/>
  <c r="K4839" i="1"/>
  <c r="K4840" i="1"/>
  <c r="K4841" i="1"/>
  <c r="K4842" i="1"/>
  <c r="K4843" i="1"/>
  <c r="L4843" i="1" s="1"/>
  <c r="K4844" i="1"/>
  <c r="K4845" i="1"/>
  <c r="K4846" i="1"/>
  <c r="K4847" i="1"/>
  <c r="K4848" i="1"/>
  <c r="K4849" i="1"/>
  <c r="K4850" i="1"/>
  <c r="K4851" i="1"/>
  <c r="K4852" i="1"/>
  <c r="K4853" i="1"/>
  <c r="L4853" i="1" s="1"/>
  <c r="K4854" i="1"/>
  <c r="K4855" i="1"/>
  <c r="K4856" i="1"/>
  <c r="K4857" i="1"/>
  <c r="K4858" i="1"/>
  <c r="K4859" i="1"/>
  <c r="L4859" i="1" s="1"/>
  <c r="K4860" i="1"/>
  <c r="K4861" i="1"/>
  <c r="K4862" i="1"/>
  <c r="K4863" i="1"/>
  <c r="K4864" i="1"/>
  <c r="K4865" i="1"/>
  <c r="K4866" i="1"/>
  <c r="K4867" i="1"/>
  <c r="K4868" i="1"/>
  <c r="K4869" i="1"/>
  <c r="L4869" i="1" s="1"/>
  <c r="K4870" i="1"/>
  <c r="K4871" i="1"/>
  <c r="K4872" i="1"/>
  <c r="K4873" i="1"/>
  <c r="K4874" i="1"/>
  <c r="K4875" i="1"/>
  <c r="K4876" i="1"/>
  <c r="K4877" i="1"/>
  <c r="K4878" i="1"/>
  <c r="K4879" i="1"/>
  <c r="K4880" i="1"/>
  <c r="K4881" i="1"/>
  <c r="K4882" i="1"/>
  <c r="K4883" i="1"/>
  <c r="K4884" i="1"/>
  <c r="K4885" i="1"/>
  <c r="L4885" i="1" s="1"/>
  <c r="K4886" i="1"/>
  <c r="K4887" i="1"/>
  <c r="K4888" i="1"/>
  <c r="K4889" i="1"/>
  <c r="K4890" i="1"/>
  <c r="K4891" i="1"/>
  <c r="K4892" i="1"/>
  <c r="K4893" i="1"/>
  <c r="K4894" i="1"/>
  <c r="K4895" i="1"/>
  <c r="K4896" i="1"/>
  <c r="K4897" i="1"/>
  <c r="K4898" i="1"/>
  <c r="K4899" i="1"/>
  <c r="K4900" i="1"/>
  <c r="K4901" i="1"/>
  <c r="L4901" i="1" s="1"/>
  <c r="K4902" i="1"/>
  <c r="K4903" i="1"/>
  <c r="K4904" i="1"/>
  <c r="K4905" i="1"/>
  <c r="K4906" i="1"/>
  <c r="K4907" i="1"/>
  <c r="K4908" i="1"/>
  <c r="K4909" i="1"/>
  <c r="K4910" i="1"/>
  <c r="K4911" i="1"/>
  <c r="K4912" i="1"/>
  <c r="K4913" i="1"/>
  <c r="K4914" i="1"/>
  <c r="K4915" i="1"/>
  <c r="K4916" i="1"/>
  <c r="K4917" i="1"/>
  <c r="L4917" i="1" s="1"/>
  <c r="K4918" i="1"/>
  <c r="K4919" i="1"/>
  <c r="K4920" i="1"/>
  <c r="K4921" i="1"/>
  <c r="K4922" i="1"/>
  <c r="K4923" i="1"/>
  <c r="K4924" i="1"/>
  <c r="K4925" i="1"/>
  <c r="K4926" i="1"/>
  <c r="K4927" i="1"/>
  <c r="K4928" i="1"/>
  <c r="K4929" i="1"/>
  <c r="K4930" i="1"/>
  <c r="K4931" i="1"/>
  <c r="K4932" i="1"/>
  <c r="K4933" i="1"/>
  <c r="L4933" i="1" s="1"/>
  <c r="K4934" i="1"/>
  <c r="K4935" i="1"/>
  <c r="K4936" i="1"/>
  <c r="K4937" i="1"/>
  <c r="K4938" i="1"/>
  <c r="K4939" i="1"/>
  <c r="K4940" i="1"/>
  <c r="K4941" i="1"/>
  <c r="K4942" i="1"/>
  <c r="K4943" i="1"/>
  <c r="K4944" i="1"/>
  <c r="K4945" i="1"/>
  <c r="K4946" i="1"/>
  <c r="K4947" i="1"/>
  <c r="K4948" i="1"/>
  <c r="K4949" i="1"/>
  <c r="L4949" i="1" s="1"/>
  <c r="K4950" i="1"/>
  <c r="K4951" i="1"/>
  <c r="K4952" i="1"/>
  <c r="K4953" i="1"/>
  <c r="K4954" i="1"/>
  <c r="K4955" i="1"/>
  <c r="K4956" i="1"/>
  <c r="K4957" i="1"/>
  <c r="K4958" i="1"/>
  <c r="K4959" i="1"/>
  <c r="K4960" i="1"/>
  <c r="K4961" i="1"/>
  <c r="K4962" i="1"/>
  <c r="K4963" i="1"/>
  <c r="K4964" i="1"/>
  <c r="K4965" i="1"/>
  <c r="L4965" i="1" s="1"/>
  <c r="K4966" i="1"/>
  <c r="K4967" i="1"/>
  <c r="K4968" i="1"/>
  <c r="K4969" i="1"/>
  <c r="K4970" i="1"/>
  <c r="K4971" i="1"/>
  <c r="K4972" i="1"/>
  <c r="K4973" i="1"/>
  <c r="K4974" i="1"/>
  <c r="K4975" i="1"/>
  <c r="K4976" i="1"/>
  <c r="K4977" i="1"/>
  <c r="K4978" i="1"/>
  <c r="K4979" i="1"/>
  <c r="K4980" i="1"/>
  <c r="K4981" i="1"/>
  <c r="L4981" i="1" s="1"/>
  <c r="K4982" i="1"/>
  <c r="K4983" i="1"/>
  <c r="K4984" i="1"/>
  <c r="K4985" i="1"/>
  <c r="K4986" i="1"/>
  <c r="K4987" i="1"/>
  <c r="K4988" i="1"/>
  <c r="K4989" i="1"/>
  <c r="K4990" i="1"/>
  <c r="K4991" i="1"/>
  <c r="K4992" i="1"/>
  <c r="K4993" i="1"/>
  <c r="K4994" i="1"/>
  <c r="K4995" i="1"/>
  <c r="K4996" i="1"/>
  <c r="K4997" i="1"/>
  <c r="L4997" i="1" s="1"/>
  <c r="K4998" i="1"/>
  <c r="K4999" i="1"/>
  <c r="K5000" i="1"/>
  <c r="K5001" i="1"/>
  <c r="K5002" i="1"/>
  <c r="K5003" i="1"/>
  <c r="K5004" i="1"/>
  <c r="K5005" i="1"/>
  <c r="K5006" i="1"/>
  <c r="K5007" i="1"/>
  <c r="K5008" i="1"/>
  <c r="K5009" i="1"/>
  <c r="K5010" i="1"/>
  <c r="K5011" i="1"/>
  <c r="K5012" i="1"/>
  <c r="K5013" i="1"/>
  <c r="L5013" i="1" s="1"/>
  <c r="K5014" i="1"/>
  <c r="K5015" i="1"/>
  <c r="K5016" i="1"/>
  <c r="K5017" i="1"/>
  <c r="K5018" i="1"/>
  <c r="K5019" i="1"/>
  <c r="K5020" i="1"/>
  <c r="K5021" i="1"/>
  <c r="K5022" i="1"/>
  <c r="K5023" i="1"/>
  <c r="K5024" i="1"/>
  <c r="K5025" i="1"/>
  <c r="K5026" i="1"/>
  <c r="K5027" i="1"/>
  <c r="K5028" i="1"/>
  <c r="K5029" i="1"/>
  <c r="L5029" i="1" s="1"/>
  <c r="K5030" i="1"/>
  <c r="K5031" i="1"/>
  <c r="K5032" i="1"/>
  <c r="K5033" i="1"/>
  <c r="K5034" i="1"/>
  <c r="K5035" i="1"/>
  <c r="K5036" i="1"/>
  <c r="K5037" i="1"/>
  <c r="K5038" i="1"/>
  <c r="K5039" i="1"/>
  <c r="K5040" i="1"/>
  <c r="K5041" i="1"/>
  <c r="K5042" i="1"/>
  <c r="K5043" i="1"/>
  <c r="K5044" i="1"/>
  <c r="K5045" i="1"/>
  <c r="L5045" i="1" s="1"/>
  <c r="K5046" i="1"/>
  <c r="K5047" i="1"/>
  <c r="K5048" i="1"/>
  <c r="K5049" i="1"/>
  <c r="K5050" i="1"/>
  <c r="K5051" i="1"/>
  <c r="K5052" i="1"/>
  <c r="K5053" i="1"/>
  <c r="K5054" i="1"/>
  <c r="K5055" i="1"/>
  <c r="K5056" i="1"/>
  <c r="K5057" i="1"/>
  <c r="K5058" i="1"/>
  <c r="K5059" i="1"/>
  <c r="K5060" i="1"/>
  <c r="K5061" i="1"/>
  <c r="L5061" i="1" s="1"/>
  <c r="K5062" i="1"/>
  <c r="K5063" i="1"/>
  <c r="K5064" i="1"/>
  <c r="K5065" i="1"/>
  <c r="K5066" i="1"/>
  <c r="K5067" i="1"/>
  <c r="K5068" i="1"/>
  <c r="K5069" i="1"/>
  <c r="K5070" i="1"/>
  <c r="K5071" i="1"/>
  <c r="K5072" i="1"/>
  <c r="K5073" i="1"/>
  <c r="K5074" i="1"/>
  <c r="K5075" i="1"/>
  <c r="K5076" i="1"/>
  <c r="K5077" i="1"/>
  <c r="L5077" i="1" s="1"/>
  <c r="K5078" i="1"/>
  <c r="K5079" i="1"/>
  <c r="K5080" i="1"/>
  <c r="K5081" i="1"/>
  <c r="K5082" i="1"/>
  <c r="K5083" i="1"/>
  <c r="K5084" i="1"/>
  <c r="K5085" i="1"/>
  <c r="K5086" i="1"/>
  <c r="K5087" i="1"/>
  <c r="K5088" i="1"/>
  <c r="K5089" i="1"/>
  <c r="K5090" i="1"/>
  <c r="K5091" i="1"/>
  <c r="K5092" i="1"/>
  <c r="K5093" i="1"/>
  <c r="L5093" i="1" s="1"/>
  <c r="K5094" i="1"/>
  <c r="K5095" i="1"/>
  <c r="K5096" i="1"/>
  <c r="K5097" i="1"/>
  <c r="K5098" i="1"/>
  <c r="K5099" i="1"/>
  <c r="K5100" i="1"/>
  <c r="K5101" i="1"/>
  <c r="K5102" i="1"/>
  <c r="K5103" i="1"/>
  <c r="K5104" i="1"/>
  <c r="K5105" i="1"/>
  <c r="K5106" i="1"/>
  <c r="K5107" i="1"/>
  <c r="K5108" i="1"/>
  <c r="K5109" i="1"/>
  <c r="L5109" i="1" s="1"/>
  <c r="K5110" i="1"/>
  <c r="K5111" i="1"/>
  <c r="K5112" i="1"/>
  <c r="K5113" i="1"/>
  <c r="K5114" i="1"/>
  <c r="K5115" i="1"/>
  <c r="K5116" i="1"/>
  <c r="K5117" i="1"/>
  <c r="K5118" i="1"/>
  <c r="K5119" i="1"/>
  <c r="K5120" i="1"/>
  <c r="K5121" i="1"/>
  <c r="K5122" i="1"/>
  <c r="K5123" i="1"/>
  <c r="K5124" i="1"/>
  <c r="K5125" i="1"/>
  <c r="L5125" i="1" s="1"/>
  <c r="K5126" i="1"/>
  <c r="K5127" i="1"/>
  <c r="K5128" i="1"/>
  <c r="K5129" i="1"/>
  <c r="K5130" i="1"/>
  <c r="K5131" i="1"/>
  <c r="K5132" i="1"/>
  <c r="K5133" i="1"/>
  <c r="K5134" i="1"/>
  <c r="K5135" i="1"/>
  <c r="K5136" i="1"/>
  <c r="K5137" i="1"/>
  <c r="K5138" i="1"/>
  <c r="K5139" i="1"/>
  <c r="K5140" i="1"/>
  <c r="K5141" i="1"/>
  <c r="L5141" i="1" s="1"/>
  <c r="K5142" i="1"/>
  <c r="K5143" i="1"/>
  <c r="K5144" i="1"/>
  <c r="K5145" i="1"/>
  <c r="K5146" i="1"/>
  <c r="K5147" i="1"/>
  <c r="K5148" i="1"/>
  <c r="K5149" i="1"/>
  <c r="K5150" i="1"/>
  <c r="K5151" i="1"/>
  <c r="K5152" i="1"/>
  <c r="K5153" i="1"/>
  <c r="K5154" i="1"/>
  <c r="K5155" i="1"/>
  <c r="K5156" i="1"/>
  <c r="K5157" i="1"/>
  <c r="L5157" i="1" s="1"/>
  <c r="K5158" i="1"/>
  <c r="K5159" i="1"/>
  <c r="K5160" i="1"/>
  <c r="K5161" i="1"/>
  <c r="K5162" i="1"/>
  <c r="K5163" i="1"/>
  <c r="K5164" i="1"/>
  <c r="K5165" i="1"/>
  <c r="K5166" i="1"/>
  <c r="K5167" i="1"/>
  <c r="K5168" i="1"/>
  <c r="K5169" i="1"/>
  <c r="K5170" i="1"/>
  <c r="K5171" i="1"/>
  <c r="K5172" i="1"/>
  <c r="K5173" i="1"/>
  <c r="L5173" i="1" s="1"/>
  <c r="K5174" i="1"/>
  <c r="K5175" i="1"/>
  <c r="K5176" i="1"/>
  <c r="K5177" i="1"/>
  <c r="K5178" i="1"/>
  <c r="K5179" i="1"/>
  <c r="K5180" i="1"/>
  <c r="K5181" i="1"/>
  <c r="K5182" i="1"/>
  <c r="K5183" i="1"/>
  <c r="K5184" i="1"/>
  <c r="K5185" i="1"/>
  <c r="K5186" i="1"/>
  <c r="K5187" i="1"/>
  <c r="K5188" i="1"/>
  <c r="K5189" i="1"/>
  <c r="L5189" i="1" s="1"/>
  <c r="K5190" i="1"/>
  <c r="K5191" i="1"/>
  <c r="K5192" i="1"/>
  <c r="K5193" i="1"/>
  <c r="K5194" i="1"/>
  <c r="K5195" i="1"/>
  <c r="K5196" i="1"/>
  <c r="K5197" i="1"/>
  <c r="K5198" i="1"/>
  <c r="K5199" i="1"/>
  <c r="K5200" i="1"/>
  <c r="K5201" i="1"/>
  <c r="K5202" i="1"/>
  <c r="K5203" i="1"/>
  <c r="K5204" i="1"/>
  <c r="K5205" i="1"/>
  <c r="L5205" i="1" s="1"/>
  <c r="K5206" i="1"/>
  <c r="K5207" i="1"/>
  <c r="K5208" i="1"/>
  <c r="K5209" i="1"/>
  <c r="L5209" i="1" s="1"/>
  <c r="K5210" i="1"/>
  <c r="K5211" i="1"/>
  <c r="K5212" i="1"/>
  <c r="K5213" i="1"/>
  <c r="L5213" i="1" s="1"/>
  <c r="K5214" i="1"/>
  <c r="K5215" i="1"/>
  <c r="K5216" i="1"/>
  <c r="K5217" i="1"/>
  <c r="L5217" i="1" s="1"/>
  <c r="K5218" i="1"/>
  <c r="K5219" i="1"/>
  <c r="K5220" i="1"/>
  <c r="K5221" i="1"/>
  <c r="L5221" i="1" s="1"/>
  <c r="K5222" i="1"/>
  <c r="K5223" i="1"/>
  <c r="K5224" i="1"/>
  <c r="K5225" i="1"/>
  <c r="L5225" i="1" s="1"/>
  <c r="K5226" i="1"/>
  <c r="K5227" i="1"/>
  <c r="K5228" i="1"/>
  <c r="K5229" i="1"/>
  <c r="L5229" i="1" s="1"/>
  <c r="K5230" i="1"/>
  <c r="K5231" i="1"/>
  <c r="K5232" i="1"/>
  <c r="K5233" i="1"/>
  <c r="L5233" i="1" s="1"/>
  <c r="K5234" i="1"/>
  <c r="K5235" i="1"/>
  <c r="K5236" i="1"/>
  <c r="K5237" i="1"/>
  <c r="L5237" i="1" s="1"/>
  <c r="K5238" i="1"/>
  <c r="K5239" i="1"/>
  <c r="K5240" i="1"/>
  <c r="K5241" i="1"/>
  <c r="L5241" i="1" s="1"/>
  <c r="K5242" i="1"/>
  <c r="K5243" i="1"/>
  <c r="K5244" i="1"/>
  <c r="K5245" i="1"/>
  <c r="L5245" i="1" s="1"/>
  <c r="K5246" i="1"/>
  <c r="K5247" i="1"/>
  <c r="K5248" i="1"/>
  <c r="K5249" i="1"/>
  <c r="L5249" i="1" s="1"/>
  <c r="K5250" i="1"/>
  <c r="K5251" i="1"/>
  <c r="K5252" i="1"/>
  <c r="K5253" i="1"/>
  <c r="L5253" i="1" s="1"/>
  <c r="K5254" i="1"/>
  <c r="K5255" i="1"/>
  <c r="K5256" i="1"/>
  <c r="K5257" i="1"/>
  <c r="L5257" i="1" s="1"/>
  <c r="K5258" i="1"/>
  <c r="K5259" i="1"/>
  <c r="K5260" i="1"/>
  <c r="K5261" i="1"/>
  <c r="L5261" i="1" s="1"/>
  <c r="K5262" i="1"/>
  <c r="K5263" i="1"/>
  <c r="K5264" i="1"/>
  <c r="K5265" i="1"/>
  <c r="L5265" i="1" s="1"/>
  <c r="K5266" i="1"/>
  <c r="K5267" i="1"/>
  <c r="K5268" i="1"/>
  <c r="K5269" i="1"/>
  <c r="L5269" i="1" s="1"/>
  <c r="K5270" i="1"/>
  <c r="K5271" i="1"/>
  <c r="K5272" i="1"/>
  <c r="K5273" i="1"/>
  <c r="L5273" i="1" s="1"/>
  <c r="K5274" i="1"/>
  <c r="K5275" i="1"/>
  <c r="K5276" i="1"/>
  <c r="K5277" i="1"/>
  <c r="L5277" i="1" s="1"/>
  <c r="K5278" i="1"/>
  <c r="K5279" i="1"/>
  <c r="K5280" i="1"/>
  <c r="K5281" i="1"/>
  <c r="L5281" i="1" s="1"/>
  <c r="K5282" i="1"/>
  <c r="K5283" i="1"/>
  <c r="K5284" i="1"/>
  <c r="K5285" i="1"/>
  <c r="L5285" i="1" s="1"/>
  <c r="K5286" i="1"/>
  <c r="K5287" i="1"/>
  <c r="K5288" i="1"/>
  <c r="K5289" i="1"/>
  <c r="L5289" i="1" s="1"/>
  <c r="K5290" i="1"/>
  <c r="K5291" i="1"/>
  <c r="K5292" i="1"/>
  <c r="K5293" i="1"/>
  <c r="L5293" i="1" s="1"/>
  <c r="K5294" i="1"/>
  <c r="K5295" i="1"/>
  <c r="K5296" i="1"/>
  <c r="K5297" i="1"/>
  <c r="L5297" i="1" s="1"/>
  <c r="K5298" i="1"/>
  <c r="K5299" i="1"/>
  <c r="K5300" i="1"/>
  <c r="K5301" i="1"/>
  <c r="L5301" i="1" s="1"/>
  <c r="K5302" i="1"/>
  <c r="K5303" i="1"/>
  <c r="K5304" i="1"/>
  <c r="K5305" i="1"/>
  <c r="L5305" i="1" s="1"/>
  <c r="K5306" i="1"/>
  <c r="K5307" i="1"/>
  <c r="K5308" i="1"/>
  <c r="K5309" i="1"/>
  <c r="L5309" i="1" s="1"/>
  <c r="K5310" i="1"/>
  <c r="K5311" i="1"/>
  <c r="K5312" i="1"/>
  <c r="K5313" i="1"/>
  <c r="L5313" i="1" s="1"/>
  <c r="K5314" i="1"/>
  <c r="K5315" i="1"/>
  <c r="K5316" i="1"/>
  <c r="K5317" i="1"/>
  <c r="L5317" i="1" s="1"/>
  <c r="K5318" i="1"/>
  <c r="K5319" i="1"/>
  <c r="K5320" i="1"/>
  <c r="K5321" i="1"/>
  <c r="L5321" i="1" s="1"/>
  <c r="K5322" i="1"/>
  <c r="K5323" i="1"/>
  <c r="K5324" i="1"/>
  <c r="K5325" i="1"/>
  <c r="L5325" i="1" s="1"/>
  <c r="K5326" i="1"/>
  <c r="K5327" i="1"/>
  <c r="K5328" i="1"/>
  <c r="K5329" i="1"/>
  <c r="L5329" i="1" s="1"/>
  <c r="K5330" i="1"/>
  <c r="K5331" i="1"/>
  <c r="K5332" i="1"/>
  <c r="K5333" i="1"/>
  <c r="L5333" i="1" s="1"/>
  <c r="K5334" i="1"/>
  <c r="K5335" i="1"/>
  <c r="K5336" i="1"/>
  <c r="K5337" i="1"/>
  <c r="L5337" i="1" s="1"/>
  <c r="K5338" i="1"/>
  <c r="K5339" i="1"/>
  <c r="K5340" i="1"/>
  <c r="K5341" i="1"/>
  <c r="L5341" i="1" s="1"/>
  <c r="K5342" i="1"/>
  <c r="K5343" i="1"/>
  <c r="K5344" i="1"/>
  <c r="K5345" i="1"/>
  <c r="L5345" i="1" s="1"/>
  <c r="K5346" i="1"/>
  <c r="K5347" i="1"/>
  <c r="K5348" i="1"/>
  <c r="K5349" i="1"/>
  <c r="L5349" i="1" s="1"/>
  <c r="K5350" i="1"/>
  <c r="K5351" i="1"/>
  <c r="K5352" i="1"/>
  <c r="K5353" i="1"/>
  <c r="L5353" i="1" s="1"/>
  <c r="K5354" i="1"/>
  <c r="K5355" i="1"/>
  <c r="K5356" i="1"/>
  <c r="K5357" i="1"/>
  <c r="L5357" i="1" s="1"/>
  <c r="K5358" i="1"/>
  <c r="K5359" i="1"/>
  <c r="K5360" i="1"/>
  <c r="K5361" i="1"/>
  <c r="L5361" i="1" s="1"/>
  <c r="K5362" i="1"/>
  <c r="K5363" i="1"/>
  <c r="K5364" i="1"/>
  <c r="K5365" i="1"/>
  <c r="L5365" i="1" s="1"/>
  <c r="K5366" i="1"/>
  <c r="K5367" i="1"/>
  <c r="K5368" i="1"/>
  <c r="K5369" i="1"/>
  <c r="L5369" i="1" s="1"/>
  <c r="K5370" i="1"/>
  <c r="K5371" i="1"/>
  <c r="K5372" i="1"/>
  <c r="K5373" i="1"/>
  <c r="L5373" i="1" s="1"/>
  <c r="K5374" i="1"/>
  <c r="K5375" i="1"/>
  <c r="K5376" i="1"/>
  <c r="K5377" i="1"/>
  <c r="L5377" i="1" s="1"/>
  <c r="K5378" i="1"/>
  <c r="K5379" i="1"/>
  <c r="K5380" i="1"/>
  <c r="K5381" i="1"/>
  <c r="L5381" i="1" s="1"/>
  <c r="K5382" i="1"/>
  <c r="K5383" i="1"/>
  <c r="K5384" i="1"/>
  <c r="K5385" i="1"/>
  <c r="L5385" i="1" s="1"/>
  <c r="K5386" i="1"/>
  <c r="K5387" i="1"/>
  <c r="K5388" i="1"/>
  <c r="K5389" i="1"/>
  <c r="L5389" i="1" s="1"/>
  <c r="K5390" i="1"/>
  <c r="K5391" i="1"/>
  <c r="K5392" i="1"/>
  <c r="K5393" i="1"/>
  <c r="L5393" i="1" s="1"/>
  <c r="K5394" i="1"/>
  <c r="K5395" i="1"/>
  <c r="K5396" i="1"/>
  <c r="K5397" i="1"/>
  <c r="L5397" i="1" s="1"/>
  <c r="K5398" i="1"/>
  <c r="K5399" i="1"/>
  <c r="K5400" i="1"/>
  <c r="K5401" i="1"/>
  <c r="L5401" i="1" s="1"/>
  <c r="K5402" i="1"/>
  <c r="K5403" i="1"/>
  <c r="K5404" i="1"/>
  <c r="K5405" i="1"/>
  <c r="L5405" i="1" s="1"/>
  <c r="K5406" i="1"/>
  <c r="K5407" i="1"/>
  <c r="K5408" i="1"/>
  <c r="K5409" i="1"/>
  <c r="L5409" i="1" s="1"/>
  <c r="K5410" i="1"/>
  <c r="K5411" i="1"/>
  <c r="K5412" i="1"/>
  <c r="K5413" i="1"/>
  <c r="L5413" i="1" s="1"/>
  <c r="K5414" i="1"/>
  <c r="K5415" i="1"/>
  <c r="K5416" i="1"/>
  <c r="K5417" i="1"/>
  <c r="L5417" i="1" s="1"/>
  <c r="K5418" i="1"/>
  <c r="K5419" i="1"/>
  <c r="K5420" i="1"/>
  <c r="K5421" i="1"/>
  <c r="L5421" i="1" s="1"/>
  <c r="K5422" i="1"/>
  <c r="K5423" i="1"/>
  <c r="K5424" i="1"/>
  <c r="K5425" i="1"/>
  <c r="L5425" i="1" s="1"/>
  <c r="K5426" i="1"/>
  <c r="K5427" i="1"/>
  <c r="K5428" i="1"/>
  <c r="K5429" i="1"/>
  <c r="L5429" i="1" s="1"/>
  <c r="K5430" i="1"/>
  <c r="K5431" i="1"/>
  <c r="K5432" i="1"/>
  <c r="K5433" i="1"/>
  <c r="L5433" i="1" s="1"/>
  <c r="K5434" i="1"/>
  <c r="K5435" i="1"/>
  <c r="K5436" i="1"/>
  <c r="K5437" i="1"/>
  <c r="L5437" i="1" s="1"/>
  <c r="K5438" i="1"/>
  <c r="K5439" i="1"/>
  <c r="K5440" i="1"/>
  <c r="K5441" i="1"/>
  <c r="L5441" i="1" s="1"/>
  <c r="K5442" i="1"/>
  <c r="K5443" i="1"/>
  <c r="K5444" i="1"/>
  <c r="K5445" i="1"/>
  <c r="L5445" i="1" s="1"/>
  <c r="K5446" i="1"/>
  <c r="K5447" i="1"/>
  <c r="K5448" i="1"/>
  <c r="K5449" i="1"/>
  <c r="L5449" i="1" s="1"/>
  <c r="K5450" i="1"/>
  <c r="K5451" i="1"/>
  <c r="K5452" i="1"/>
  <c r="K5453" i="1"/>
  <c r="L5453" i="1" s="1"/>
  <c r="K5454" i="1"/>
  <c r="K5455" i="1"/>
  <c r="K5456" i="1"/>
  <c r="K5457" i="1"/>
  <c r="L5457" i="1" s="1"/>
  <c r="K5458" i="1"/>
  <c r="K5459" i="1"/>
  <c r="K5460" i="1"/>
  <c r="K5461" i="1"/>
  <c r="L5461" i="1" s="1"/>
  <c r="K5462" i="1"/>
  <c r="K5463" i="1"/>
  <c r="K5464" i="1"/>
  <c r="K5465" i="1"/>
  <c r="L5465" i="1" s="1"/>
  <c r="K5466" i="1"/>
  <c r="K5467" i="1"/>
  <c r="K5468" i="1"/>
  <c r="K5469" i="1"/>
  <c r="L5469" i="1" s="1"/>
  <c r="K5470" i="1"/>
  <c r="K5471" i="1"/>
  <c r="K5472" i="1"/>
  <c r="K5473" i="1"/>
  <c r="L5473" i="1" s="1"/>
  <c r="K5474" i="1"/>
  <c r="K5475" i="1"/>
  <c r="K5476" i="1"/>
  <c r="K5477" i="1"/>
  <c r="L5477" i="1" s="1"/>
  <c r="K5478" i="1"/>
  <c r="K5479" i="1"/>
  <c r="K5480" i="1"/>
  <c r="K5481" i="1"/>
  <c r="L5481" i="1" s="1"/>
  <c r="K5482" i="1"/>
  <c r="K5483" i="1"/>
  <c r="K5484" i="1"/>
  <c r="K5485" i="1"/>
  <c r="L5485" i="1" s="1"/>
  <c r="K5486" i="1"/>
  <c r="K5487" i="1"/>
  <c r="K5488" i="1"/>
  <c r="K5489" i="1"/>
  <c r="L5489" i="1" s="1"/>
  <c r="K5490" i="1"/>
  <c r="K5491" i="1"/>
  <c r="K5492" i="1"/>
  <c r="K5493" i="1"/>
  <c r="L5493" i="1" s="1"/>
  <c r="K5494" i="1"/>
  <c r="K5495" i="1"/>
  <c r="K5496" i="1"/>
  <c r="K5497" i="1"/>
  <c r="L5497" i="1" s="1"/>
  <c r="K5498" i="1"/>
  <c r="K5499" i="1"/>
  <c r="K5500" i="1"/>
  <c r="K5501" i="1"/>
  <c r="L5501" i="1" s="1"/>
  <c r="K5502" i="1"/>
  <c r="K5503" i="1"/>
  <c r="K5504" i="1"/>
  <c r="K5505" i="1"/>
  <c r="L5505" i="1" s="1"/>
  <c r="K5506" i="1"/>
  <c r="K5507" i="1"/>
  <c r="K5508" i="1"/>
  <c r="K5509" i="1"/>
  <c r="L5509" i="1" s="1"/>
  <c r="K5510" i="1"/>
  <c r="K5511" i="1"/>
  <c r="K5512" i="1"/>
  <c r="K5513" i="1"/>
  <c r="L5513" i="1" s="1"/>
  <c r="K5514" i="1"/>
  <c r="K5515" i="1"/>
  <c r="K5516" i="1"/>
  <c r="K5517" i="1"/>
  <c r="L5517" i="1" s="1"/>
  <c r="K5518" i="1"/>
  <c r="K5519" i="1"/>
  <c r="K5520" i="1"/>
  <c r="K5521" i="1"/>
  <c r="L5521" i="1" s="1"/>
  <c r="K5522" i="1"/>
  <c r="K5523" i="1"/>
  <c r="K5524" i="1"/>
  <c r="K5525" i="1"/>
  <c r="L5525" i="1" s="1"/>
  <c r="K5526" i="1"/>
  <c r="K5527" i="1"/>
  <c r="K5528" i="1"/>
  <c r="K5529" i="1"/>
  <c r="L5529" i="1" s="1"/>
  <c r="K5530" i="1"/>
  <c r="K5531" i="1"/>
  <c r="K5532" i="1"/>
  <c r="K5533" i="1"/>
  <c r="L5533" i="1" s="1"/>
  <c r="K5534" i="1"/>
  <c r="K5535" i="1"/>
  <c r="K5536" i="1"/>
  <c r="K5537" i="1"/>
  <c r="L5537" i="1" s="1"/>
  <c r="K5538" i="1"/>
  <c r="K5539" i="1"/>
  <c r="K5540" i="1"/>
  <c r="K5541" i="1"/>
  <c r="L5541" i="1" s="1"/>
  <c r="K5542" i="1"/>
  <c r="K5543" i="1"/>
  <c r="K5544" i="1"/>
  <c r="K5545" i="1"/>
  <c r="L5545" i="1" s="1"/>
  <c r="K5546" i="1"/>
  <c r="K5547" i="1"/>
  <c r="K5548" i="1"/>
  <c r="K5549" i="1"/>
  <c r="L5549" i="1" s="1"/>
  <c r="K5550" i="1"/>
  <c r="K5551" i="1"/>
  <c r="K5552" i="1"/>
  <c r="K5553" i="1"/>
  <c r="L5553" i="1" s="1"/>
  <c r="K5554" i="1"/>
  <c r="K5555" i="1"/>
  <c r="K5556" i="1"/>
  <c r="K5557" i="1"/>
  <c r="L5557" i="1" s="1"/>
  <c r="K5558" i="1"/>
  <c r="K5559" i="1"/>
  <c r="K5560" i="1"/>
  <c r="K5561" i="1"/>
  <c r="L5561" i="1" s="1"/>
  <c r="K5562" i="1"/>
  <c r="K5563" i="1"/>
  <c r="K5564" i="1"/>
  <c r="K5565" i="1"/>
  <c r="L5565" i="1" s="1"/>
  <c r="K5566" i="1"/>
  <c r="K5567" i="1"/>
  <c r="K5568" i="1"/>
  <c r="K5569" i="1"/>
  <c r="L5569" i="1" s="1"/>
  <c r="K5570" i="1"/>
  <c r="K5571" i="1"/>
  <c r="K5572" i="1"/>
  <c r="K5573" i="1"/>
  <c r="L5573" i="1" s="1"/>
  <c r="K5574" i="1"/>
  <c r="K5575" i="1"/>
  <c r="K5576" i="1"/>
  <c r="K5577" i="1"/>
  <c r="L5577" i="1" s="1"/>
  <c r="K5578" i="1"/>
  <c r="K5579" i="1"/>
  <c r="K5580" i="1"/>
  <c r="K5581" i="1"/>
  <c r="L5581" i="1" s="1"/>
  <c r="K5582" i="1"/>
  <c r="K5583" i="1"/>
  <c r="K5584" i="1"/>
  <c r="K5585" i="1"/>
  <c r="L5585" i="1" s="1"/>
  <c r="K5586" i="1"/>
  <c r="K5587" i="1"/>
  <c r="K5588" i="1"/>
  <c r="K5589" i="1"/>
  <c r="L5589" i="1" s="1"/>
  <c r="K5590" i="1"/>
  <c r="K5591" i="1"/>
  <c r="K5592" i="1"/>
  <c r="K5593" i="1"/>
  <c r="L5593" i="1" s="1"/>
  <c r="K5594" i="1"/>
  <c r="K5595" i="1"/>
  <c r="K5596" i="1"/>
  <c r="K5597" i="1"/>
  <c r="L5597" i="1" s="1"/>
  <c r="K5598" i="1"/>
  <c r="K5599" i="1"/>
  <c r="K5600" i="1"/>
  <c r="K5601" i="1"/>
  <c r="L5601" i="1" s="1"/>
  <c r="K5602" i="1"/>
  <c r="K5603" i="1"/>
  <c r="K5604" i="1"/>
  <c r="K5605" i="1"/>
  <c r="L5605" i="1" s="1"/>
  <c r="K5606" i="1"/>
  <c r="K5607" i="1"/>
  <c r="K5608" i="1"/>
  <c r="K5609" i="1"/>
  <c r="L5609" i="1" s="1"/>
  <c r="K5610" i="1"/>
  <c r="K5611" i="1"/>
  <c r="K5612" i="1"/>
  <c r="K5613" i="1"/>
  <c r="L5613" i="1" s="1"/>
  <c r="K5614" i="1"/>
  <c r="K5615" i="1"/>
  <c r="K5616" i="1"/>
  <c r="K5617" i="1"/>
  <c r="L5617" i="1" s="1"/>
  <c r="K5618" i="1"/>
  <c r="K5619" i="1"/>
  <c r="K5620" i="1"/>
  <c r="K5621" i="1"/>
  <c r="L5621" i="1" s="1"/>
  <c r="K5622" i="1"/>
  <c r="K5623" i="1"/>
  <c r="K5624" i="1"/>
  <c r="K5625" i="1"/>
  <c r="L5625" i="1" s="1"/>
  <c r="K5626" i="1"/>
  <c r="K5627" i="1"/>
  <c r="K5628" i="1"/>
  <c r="K5629" i="1"/>
  <c r="L5629" i="1" s="1"/>
  <c r="K5630" i="1"/>
  <c r="K5631" i="1"/>
  <c r="K5632" i="1"/>
  <c r="K5633" i="1"/>
  <c r="L5633" i="1" s="1"/>
  <c r="K5634" i="1"/>
  <c r="K5635" i="1"/>
  <c r="K5636" i="1"/>
  <c r="K5637" i="1"/>
  <c r="L5637" i="1" s="1"/>
  <c r="K5638" i="1"/>
  <c r="K5639" i="1"/>
  <c r="K5640" i="1"/>
  <c r="K5641" i="1"/>
  <c r="L5641" i="1" s="1"/>
  <c r="K5642" i="1"/>
  <c r="K5643" i="1"/>
  <c r="K5644" i="1"/>
  <c r="K5645" i="1"/>
  <c r="L5645" i="1" s="1"/>
  <c r="K5646" i="1"/>
  <c r="K5647" i="1"/>
  <c r="K5648" i="1"/>
  <c r="K5649" i="1"/>
  <c r="L5649" i="1" s="1"/>
  <c r="K5650" i="1"/>
  <c r="K5651" i="1"/>
  <c r="K5652" i="1"/>
  <c r="K5653" i="1"/>
  <c r="L5653" i="1" s="1"/>
  <c r="K5654" i="1"/>
  <c r="K5655" i="1"/>
  <c r="K5656" i="1"/>
  <c r="K5657" i="1"/>
  <c r="L5657" i="1" s="1"/>
  <c r="K5658" i="1"/>
  <c r="K5659" i="1"/>
  <c r="K5660" i="1"/>
  <c r="K5661" i="1"/>
  <c r="L5661" i="1" s="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M5779" i="1" s="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Q8" i="9" l="1"/>
  <c r="S8" i="9"/>
  <c r="O8" i="9"/>
  <c r="Q14" i="9"/>
  <c r="O14" i="9"/>
  <c r="S14" i="9"/>
  <c r="Q5" i="9"/>
  <c r="S5" i="9"/>
  <c r="O5" i="9"/>
  <c r="Q7" i="9"/>
  <c r="S7" i="9"/>
  <c r="O7" i="9"/>
  <c r="O13" i="9"/>
  <c r="S13" i="9"/>
  <c r="Q13" i="9"/>
  <c r="O17" i="9"/>
  <c r="S17" i="9"/>
  <c r="Q17" i="9"/>
  <c r="Q22" i="9"/>
  <c r="O22" i="9"/>
  <c r="S22" i="9"/>
  <c r="S27" i="9"/>
  <c r="Q27" i="9"/>
  <c r="O27" i="9"/>
  <c r="S28" i="9"/>
  <c r="O28" i="9"/>
  <c r="Q28" i="9"/>
  <c r="Q31" i="9"/>
  <c r="S31" i="9"/>
  <c r="O31" i="9"/>
  <c r="Q33" i="9"/>
  <c r="S33" i="9"/>
  <c r="O33" i="9"/>
  <c r="AN7" i="9"/>
  <c r="AN8" i="9"/>
  <c r="AN9" i="9"/>
  <c r="Q35" i="9"/>
  <c r="S35" i="9"/>
  <c r="O35" i="9"/>
  <c r="S6" i="9"/>
  <c r="O6" i="9"/>
  <c r="Q6" i="9"/>
  <c r="S30" i="9"/>
  <c r="O30" i="9"/>
  <c r="Q30" i="9"/>
  <c r="S4" i="9"/>
  <c r="T4" i="9" s="1"/>
  <c r="O4" i="9"/>
  <c r="P4" i="9" s="1"/>
  <c r="Q4" i="9"/>
  <c r="R4" i="9" s="1"/>
  <c r="S10" i="9"/>
  <c r="O10" i="9"/>
  <c r="Q10" i="9"/>
  <c r="S12" i="9"/>
  <c r="O12" i="9"/>
  <c r="Q12" i="9"/>
  <c r="S15" i="9"/>
  <c r="Q15" i="9"/>
  <c r="O15" i="9"/>
  <c r="S16" i="9"/>
  <c r="Q16" i="9"/>
  <c r="O16" i="9"/>
  <c r="S20" i="9"/>
  <c r="Q20" i="9"/>
  <c r="O20" i="9"/>
  <c r="Q26" i="9"/>
  <c r="O26" i="9"/>
  <c r="S26" i="9"/>
  <c r="S34" i="9"/>
  <c r="O34" i="9"/>
  <c r="Q34" i="9"/>
  <c r="O21" i="9"/>
  <c r="S21" i="9"/>
  <c r="Q21" i="9"/>
  <c r="S24" i="9"/>
  <c r="Q24" i="9"/>
  <c r="O24" i="9"/>
  <c r="O25" i="9"/>
  <c r="S25" i="9"/>
  <c r="Q25" i="9"/>
  <c r="S36" i="9"/>
  <c r="T36" i="9" s="1"/>
  <c r="O36" i="9"/>
  <c r="P36" i="9" s="1"/>
  <c r="Q36" i="9"/>
  <c r="R36" i="9" s="1"/>
  <c r="S9" i="9"/>
  <c r="O9" i="9"/>
  <c r="P9" i="9" s="1"/>
  <c r="Q9" i="9"/>
  <c r="R9" i="9" s="1"/>
  <c r="Q11" i="9"/>
  <c r="R11" i="9" s="1"/>
  <c r="S11" i="9"/>
  <c r="T11" i="9" s="1"/>
  <c r="O11" i="9"/>
  <c r="P11" i="9" s="1"/>
  <c r="Q18" i="9"/>
  <c r="R18" i="9" s="1"/>
  <c r="O18" i="9"/>
  <c r="S18" i="9"/>
  <c r="S19" i="9"/>
  <c r="Q19" i="9"/>
  <c r="O19" i="9"/>
  <c r="S23" i="9"/>
  <c r="T23" i="9" s="1"/>
  <c r="Q23" i="9"/>
  <c r="R23" i="9" s="1"/>
  <c r="O23" i="9"/>
  <c r="P23" i="9" s="1"/>
  <c r="Q29" i="9"/>
  <c r="S29" i="9"/>
  <c r="O29" i="9"/>
  <c r="S32" i="9"/>
  <c r="T32" i="9" s="1"/>
  <c r="O32" i="9"/>
  <c r="P32" i="9" s="1"/>
  <c r="Q32" i="9"/>
  <c r="R32" i="9" s="1"/>
  <c r="M8" i="4"/>
  <c r="N8" i="4" s="1"/>
  <c r="L6414" i="1"/>
  <c r="M6414" i="1"/>
  <c r="L6398" i="1"/>
  <c r="M6398" i="1"/>
  <c r="L6382" i="1"/>
  <c r="M6382" i="1"/>
  <c r="L6366" i="1"/>
  <c r="M6366" i="1"/>
  <c r="L6354" i="1"/>
  <c r="M6354" i="1"/>
  <c r="M6338" i="1"/>
  <c r="L6338" i="1"/>
  <c r="L6318" i="1"/>
  <c r="M6318" i="1"/>
  <c r="L6302" i="1"/>
  <c r="M6302" i="1"/>
  <c r="L6286" i="1"/>
  <c r="M6286" i="1"/>
  <c r="L6270" i="1"/>
  <c r="M6270" i="1"/>
  <c r="L6254" i="1"/>
  <c r="M6254" i="1"/>
  <c r="L6238" i="1"/>
  <c r="M6238" i="1"/>
  <c r="L6226" i="1"/>
  <c r="M6226" i="1"/>
  <c r="M6210" i="1"/>
  <c r="L6210" i="1"/>
  <c r="L6190" i="1"/>
  <c r="M6190" i="1"/>
  <c r="L6174" i="1"/>
  <c r="M6174" i="1"/>
  <c r="L6162" i="1"/>
  <c r="M6162" i="1"/>
  <c r="M6146" i="1"/>
  <c r="L6146" i="1"/>
  <c r="L6126" i="1"/>
  <c r="M6126" i="1"/>
  <c r="L6110" i="1"/>
  <c r="M6110" i="1"/>
  <c r="L6094" i="1"/>
  <c r="M6094" i="1"/>
  <c r="L6078" i="1"/>
  <c r="M6078" i="1"/>
  <c r="L6062" i="1"/>
  <c r="M6062" i="1"/>
  <c r="L6046" i="1"/>
  <c r="M6046" i="1"/>
  <c r="L6030" i="1"/>
  <c r="M6030" i="1"/>
  <c r="L6014" i="1"/>
  <c r="M6014" i="1"/>
  <c r="L6002" i="1"/>
  <c r="M6002" i="1"/>
  <c r="M5986" i="1"/>
  <c r="L5986" i="1"/>
  <c r="L5966" i="1"/>
  <c r="M5966" i="1"/>
  <c r="L5950" i="1"/>
  <c r="M5950" i="1"/>
  <c r="L5934" i="1"/>
  <c r="M5934" i="1"/>
  <c r="L5918" i="1"/>
  <c r="M5918" i="1"/>
  <c r="L5902" i="1"/>
  <c r="M5902" i="1"/>
  <c r="L5886" i="1"/>
  <c r="M5886" i="1"/>
  <c r="L5870" i="1"/>
  <c r="M5870" i="1"/>
  <c r="L5854" i="1"/>
  <c r="M5854" i="1"/>
  <c r="L5838" i="1"/>
  <c r="M5838" i="1"/>
  <c r="L5822" i="1"/>
  <c r="M5822" i="1"/>
  <c r="L5806" i="1"/>
  <c r="M5806" i="1"/>
  <c r="L5790" i="1"/>
  <c r="M5790" i="1"/>
  <c r="L5774" i="1"/>
  <c r="M5774" i="1"/>
  <c r="L5758" i="1"/>
  <c r="M5758" i="1"/>
  <c r="L5742" i="1"/>
  <c r="M5742" i="1"/>
  <c r="L5726" i="1"/>
  <c r="M5726" i="1"/>
  <c r="L5710" i="1"/>
  <c r="M5710" i="1"/>
  <c r="M5698" i="1"/>
  <c r="L5698" i="1"/>
  <c r="L5690" i="1"/>
  <c r="M5690" i="1"/>
  <c r="L5670" i="1"/>
  <c r="M5670" i="1"/>
  <c r="L5658" i="1"/>
  <c r="M5658" i="1"/>
  <c r="L5638" i="1"/>
  <c r="M5638" i="1"/>
  <c r="L5626" i="1"/>
  <c r="M5626" i="1"/>
  <c r="L5606" i="1"/>
  <c r="M5606" i="1"/>
  <c r="L5594" i="1"/>
  <c r="M5594" i="1"/>
  <c r="M5570" i="1"/>
  <c r="L5570" i="1"/>
  <c r="L5562" i="1"/>
  <c r="M5562" i="1"/>
  <c r="L5542" i="1"/>
  <c r="M5542" i="1"/>
  <c r="L5530" i="1"/>
  <c r="M5530" i="1"/>
  <c r="L5522" i="1"/>
  <c r="M5522" i="1"/>
  <c r="L5510" i="1"/>
  <c r="M5510" i="1"/>
  <c r="L5498" i="1"/>
  <c r="M5498" i="1"/>
  <c r="L5486" i="1"/>
  <c r="M5486" i="1"/>
  <c r="M5474" i="1"/>
  <c r="L5474" i="1"/>
  <c r="L5462" i="1"/>
  <c r="M5462" i="1"/>
  <c r="L5446" i="1"/>
  <c r="M5446" i="1"/>
  <c r="L5434" i="1"/>
  <c r="M5434" i="1"/>
  <c r="L5422" i="1"/>
  <c r="M5422" i="1"/>
  <c r="L5410" i="1"/>
  <c r="M5410" i="1"/>
  <c r="L5398" i="1"/>
  <c r="M5398" i="1"/>
  <c r="L5390" i="1"/>
  <c r="M5390" i="1"/>
  <c r="M5378" i="1"/>
  <c r="L5378" i="1"/>
  <c r="L5366" i="1"/>
  <c r="M5366" i="1"/>
  <c r="L5358" i="1"/>
  <c r="M5358" i="1"/>
  <c r="M5346" i="1"/>
  <c r="L5346" i="1"/>
  <c r="L5338" i="1"/>
  <c r="M5338" i="1"/>
  <c r="L5326" i="1"/>
  <c r="M5326" i="1"/>
  <c r="L5318" i="1"/>
  <c r="M5318" i="1"/>
  <c r="L5306" i="1"/>
  <c r="M5306" i="1"/>
  <c r="L5294" i="1"/>
  <c r="M5294" i="1"/>
  <c r="L5278" i="1"/>
  <c r="M5278" i="1"/>
  <c r="L5262" i="1"/>
  <c r="M5262" i="1"/>
  <c r="L5246" i="1"/>
  <c r="M5246" i="1"/>
  <c r="L5230" i="1"/>
  <c r="M5230" i="1"/>
  <c r="L5214" i="1"/>
  <c r="M5214" i="1"/>
  <c r="L5198" i="1"/>
  <c r="M5198" i="1"/>
  <c r="M5182" i="1"/>
  <c r="L5182" i="1"/>
  <c r="L5166" i="1"/>
  <c r="M5166" i="1"/>
  <c r="M5150" i="1"/>
  <c r="L5150" i="1"/>
  <c r="L5134" i="1"/>
  <c r="M5134" i="1"/>
  <c r="M5118" i="1"/>
  <c r="L5118" i="1"/>
  <c r="L5102" i="1"/>
  <c r="M5102" i="1"/>
  <c r="L5090" i="1"/>
  <c r="M5090" i="1"/>
  <c r="L5074" i="1"/>
  <c r="M5074" i="1"/>
  <c r="M5054" i="1"/>
  <c r="L5054" i="1"/>
  <c r="L5042" i="1"/>
  <c r="M5042" i="1"/>
  <c r="M5022" i="1"/>
  <c r="L5022" i="1"/>
  <c r="L5006" i="1"/>
  <c r="M5006" i="1"/>
  <c r="L4994" i="1"/>
  <c r="M4994" i="1"/>
  <c r="L4974" i="1"/>
  <c r="M4974" i="1"/>
  <c r="M4958" i="1"/>
  <c r="L4958" i="1"/>
  <c r="L4946" i="1"/>
  <c r="M4946" i="1"/>
  <c r="M4926" i="1"/>
  <c r="L4926" i="1"/>
  <c r="L4910" i="1"/>
  <c r="M4910" i="1"/>
  <c r="M4894" i="1"/>
  <c r="L4894" i="1"/>
  <c r="L4886" i="1"/>
  <c r="M4886" i="1"/>
  <c r="L4882" i="1"/>
  <c r="M4882" i="1"/>
  <c r="L4866" i="1"/>
  <c r="M4866" i="1"/>
  <c r="L4858" i="1"/>
  <c r="M4858" i="1"/>
  <c r="L4846" i="1"/>
  <c r="M4846" i="1"/>
  <c r="L4838" i="1"/>
  <c r="M4838" i="1"/>
  <c r="M4830" i="1"/>
  <c r="L4830" i="1"/>
  <c r="L4822" i="1"/>
  <c r="M4822" i="1"/>
  <c r="L4814" i="1"/>
  <c r="M4814" i="1"/>
  <c r="L4806" i="1"/>
  <c r="M4806" i="1"/>
  <c r="M4798" i="1"/>
  <c r="L4798" i="1"/>
  <c r="L4790" i="1"/>
  <c r="M4790" i="1"/>
  <c r="L4782" i="1"/>
  <c r="M4782" i="1"/>
  <c r="L4774" i="1"/>
  <c r="M4774" i="1"/>
  <c r="M4766" i="1"/>
  <c r="L4766" i="1"/>
  <c r="L4758" i="1"/>
  <c r="M4758" i="1"/>
  <c r="L4750" i="1"/>
  <c r="M4750" i="1"/>
  <c r="L4746" i="1"/>
  <c r="M4746" i="1"/>
  <c r="L4738" i="1"/>
  <c r="M4738" i="1"/>
  <c r="L4730" i="1"/>
  <c r="M4730" i="1"/>
  <c r="L4722" i="1"/>
  <c r="M4722" i="1"/>
  <c r="M4714" i="1"/>
  <c r="L4714" i="1"/>
  <c r="M4702" i="1"/>
  <c r="L4702" i="1"/>
  <c r="L4694" i="1"/>
  <c r="M4694" i="1"/>
  <c r="L4686" i="1"/>
  <c r="M4686" i="1"/>
  <c r="L4678" i="1"/>
  <c r="M4678" i="1"/>
  <c r="M4670" i="1"/>
  <c r="L4670" i="1"/>
  <c r="L4662" i="1"/>
  <c r="M4662" i="1"/>
  <c r="L4654" i="1"/>
  <c r="M4654" i="1"/>
  <c r="L4646" i="1"/>
  <c r="M4646" i="1"/>
  <c r="M4638" i="1"/>
  <c r="L4638" i="1"/>
  <c r="L4630" i="1"/>
  <c r="M4630" i="1"/>
  <c r="L4622" i="1"/>
  <c r="M4622" i="1"/>
  <c r="L4614" i="1"/>
  <c r="M4614" i="1"/>
  <c r="M4606" i="1"/>
  <c r="L4606" i="1"/>
  <c r="L4598" i="1"/>
  <c r="M4598" i="1"/>
  <c r="L4590" i="1"/>
  <c r="M4590" i="1"/>
  <c r="M4582" i="1"/>
  <c r="L4582" i="1"/>
  <c r="L4574" i="1"/>
  <c r="M4574" i="1"/>
  <c r="M4566" i="1"/>
  <c r="L4566" i="1"/>
  <c r="M4438" i="1"/>
  <c r="L4438" i="1"/>
  <c r="L4430" i="1"/>
  <c r="M4430" i="1"/>
  <c r="M4422" i="1"/>
  <c r="L4422" i="1"/>
  <c r="L4414" i="1"/>
  <c r="M4414" i="1"/>
  <c r="M4406" i="1"/>
  <c r="L4406" i="1"/>
  <c r="L4398" i="1"/>
  <c r="M4398" i="1"/>
  <c r="M4390" i="1"/>
  <c r="L4390" i="1"/>
  <c r="L4382" i="1"/>
  <c r="M4382" i="1"/>
  <c r="M4374" i="1"/>
  <c r="L4374" i="1"/>
  <c r="L4366" i="1"/>
  <c r="M4366" i="1"/>
  <c r="M4358" i="1"/>
  <c r="L4358" i="1"/>
  <c r="L4350" i="1"/>
  <c r="M4350" i="1"/>
  <c r="M4342" i="1"/>
  <c r="L4342" i="1"/>
  <c r="L4334" i="1"/>
  <c r="M4334" i="1"/>
  <c r="M4326" i="1"/>
  <c r="L4326" i="1"/>
  <c r="L4318" i="1"/>
  <c r="M4318" i="1"/>
  <c r="M4310" i="1"/>
  <c r="L4310" i="1"/>
  <c r="L4302" i="1"/>
  <c r="M4302" i="1"/>
  <c r="M4294" i="1"/>
  <c r="L4294" i="1"/>
  <c r="L4286" i="1"/>
  <c r="M4286" i="1"/>
  <c r="M4278" i="1"/>
  <c r="L4278" i="1"/>
  <c r="L4270" i="1"/>
  <c r="M4270" i="1"/>
  <c r="M4262" i="1"/>
  <c r="L4262" i="1"/>
  <c r="L4254" i="1"/>
  <c r="M4254" i="1"/>
  <c r="M4246" i="1"/>
  <c r="L4246" i="1"/>
  <c r="L4238" i="1"/>
  <c r="M4238" i="1"/>
  <c r="M4230" i="1"/>
  <c r="L4230" i="1"/>
  <c r="L4222" i="1"/>
  <c r="M4222" i="1"/>
  <c r="M4214" i="1"/>
  <c r="L4214" i="1"/>
  <c r="L4206" i="1"/>
  <c r="M4206" i="1"/>
  <c r="M4198" i="1"/>
  <c r="L4198" i="1"/>
  <c r="L4190" i="1"/>
  <c r="M4190" i="1"/>
  <c r="M4182" i="1"/>
  <c r="L4182" i="1"/>
  <c r="L4174" i="1"/>
  <c r="M4174" i="1"/>
  <c r="M4166" i="1"/>
  <c r="L4166" i="1"/>
  <c r="L4158" i="1"/>
  <c r="M4158" i="1"/>
  <c r="M4150" i="1"/>
  <c r="L4150" i="1"/>
  <c r="L4142" i="1"/>
  <c r="M4142" i="1"/>
  <c r="M4134" i="1"/>
  <c r="L4134" i="1"/>
  <c r="L4126" i="1"/>
  <c r="M4126" i="1"/>
  <c r="M4118" i="1"/>
  <c r="L4118" i="1"/>
  <c r="L4110" i="1"/>
  <c r="M4110" i="1"/>
  <c r="M4102" i="1"/>
  <c r="L4102" i="1"/>
  <c r="L4094" i="1"/>
  <c r="M4094" i="1"/>
  <c r="M4086" i="1"/>
  <c r="L4086" i="1"/>
  <c r="L4078" i="1"/>
  <c r="M4078" i="1"/>
  <c r="M4070" i="1"/>
  <c r="L4070" i="1"/>
  <c r="L4062" i="1"/>
  <c r="M4062" i="1"/>
  <c r="M4054" i="1"/>
  <c r="L4054" i="1"/>
  <c r="L4046" i="1"/>
  <c r="M4046" i="1"/>
  <c r="M4038" i="1"/>
  <c r="L4038" i="1"/>
  <c r="L4030" i="1"/>
  <c r="M4030" i="1"/>
  <c r="M4022" i="1"/>
  <c r="L4022" i="1"/>
  <c r="L4014" i="1"/>
  <c r="M4014" i="1"/>
  <c r="M4006" i="1"/>
  <c r="L4006" i="1"/>
  <c r="L3998" i="1"/>
  <c r="M3998" i="1"/>
  <c r="M3990" i="1"/>
  <c r="L3990" i="1"/>
  <c r="L3982" i="1"/>
  <c r="M3982" i="1"/>
  <c r="M3974" i="1"/>
  <c r="L3974" i="1"/>
  <c r="L3966" i="1"/>
  <c r="M3966" i="1"/>
  <c r="L3954" i="1"/>
  <c r="M3954" i="1"/>
  <c r="L3858" i="1"/>
  <c r="M3858" i="1"/>
  <c r="L3850" i="1"/>
  <c r="M3850" i="1"/>
  <c r="L3842" i="1"/>
  <c r="M3842" i="1"/>
  <c r="L3834" i="1"/>
  <c r="M3834" i="1"/>
  <c r="L3826" i="1"/>
  <c r="M3826" i="1"/>
  <c r="L3818" i="1"/>
  <c r="M3818" i="1"/>
  <c r="L3810" i="1"/>
  <c r="M3810" i="1"/>
  <c r="L3802" i="1"/>
  <c r="M3802" i="1"/>
  <c r="L3794" i="1"/>
  <c r="M3794" i="1"/>
  <c r="L3786" i="1"/>
  <c r="M3786" i="1"/>
  <c r="L3778" i="1"/>
  <c r="M3778" i="1"/>
  <c r="L3770" i="1"/>
  <c r="M3770" i="1"/>
  <c r="L3758" i="1"/>
  <c r="M3758" i="1"/>
  <c r="L3750" i="1"/>
  <c r="M3750" i="1"/>
  <c r="L3742" i="1"/>
  <c r="M3742" i="1"/>
  <c r="L3734" i="1"/>
  <c r="M3734" i="1"/>
  <c r="L3726" i="1"/>
  <c r="M3726" i="1"/>
  <c r="L3718" i="1"/>
  <c r="M3718" i="1"/>
  <c r="L3710" i="1"/>
  <c r="M3710" i="1"/>
  <c r="L3702" i="1"/>
  <c r="M3702" i="1"/>
  <c r="L3694" i="1"/>
  <c r="M3694" i="1"/>
  <c r="L3686" i="1"/>
  <c r="M3686" i="1"/>
  <c r="L3678" i="1"/>
  <c r="M3678" i="1"/>
  <c r="L3670" i="1"/>
  <c r="M3670" i="1"/>
  <c r="L3662" i="1"/>
  <c r="M3662" i="1"/>
  <c r="L3654" i="1"/>
  <c r="M3654" i="1"/>
  <c r="L3646" i="1"/>
  <c r="M3646" i="1"/>
  <c r="L3638" i="1"/>
  <c r="M3638" i="1"/>
  <c r="L3630" i="1"/>
  <c r="M3630" i="1"/>
  <c r="L3622" i="1"/>
  <c r="M3622" i="1"/>
  <c r="L3614" i="1"/>
  <c r="M3614" i="1"/>
  <c r="L3606" i="1"/>
  <c r="M3606" i="1"/>
  <c r="L3598" i="1"/>
  <c r="M3598" i="1"/>
  <c r="L3590" i="1"/>
  <c r="M3590" i="1"/>
  <c r="L3582" i="1"/>
  <c r="M3582" i="1"/>
  <c r="L3574" i="1"/>
  <c r="M3574" i="1"/>
  <c r="L3566" i="1"/>
  <c r="M3566" i="1"/>
  <c r="L3558" i="1"/>
  <c r="M3558" i="1"/>
  <c r="L3550" i="1"/>
  <c r="M3550" i="1"/>
  <c r="L3542" i="1"/>
  <c r="M3542" i="1"/>
  <c r="L3534" i="1"/>
  <c r="M3534" i="1"/>
  <c r="L3526" i="1"/>
  <c r="M3526" i="1"/>
  <c r="L3518" i="1"/>
  <c r="M3518" i="1"/>
  <c r="L3510" i="1"/>
  <c r="M3510" i="1"/>
  <c r="L3506" i="1"/>
  <c r="M3506" i="1"/>
  <c r="L3470" i="1"/>
  <c r="M3470" i="1"/>
  <c r="L3462" i="1"/>
  <c r="M3462" i="1"/>
  <c r="L3454" i="1"/>
  <c r="M3454" i="1"/>
  <c r="L3446" i="1"/>
  <c r="M3446" i="1"/>
  <c r="L3438" i="1"/>
  <c r="M3438" i="1"/>
  <c r="L3430" i="1"/>
  <c r="M3430" i="1"/>
  <c r="L3422" i="1"/>
  <c r="M3422" i="1"/>
  <c r="L3414" i="1"/>
  <c r="M3414" i="1"/>
  <c r="L3406" i="1"/>
  <c r="M3406" i="1"/>
  <c r="L3398" i="1"/>
  <c r="M3398" i="1"/>
  <c r="L3390" i="1"/>
  <c r="M3390" i="1"/>
  <c r="L3382" i="1"/>
  <c r="M3382" i="1"/>
  <c r="L3374" i="1"/>
  <c r="M3374" i="1"/>
  <c r="L3366" i="1"/>
  <c r="M3366" i="1"/>
  <c r="L3358" i="1"/>
  <c r="M3358" i="1"/>
  <c r="L3350" i="1"/>
  <c r="M3350" i="1"/>
  <c r="L3334" i="1"/>
  <c r="M3334" i="1"/>
  <c r="L3322" i="1"/>
  <c r="M3322" i="1"/>
  <c r="L3314" i="1"/>
  <c r="M3314" i="1"/>
  <c r="L3306" i="1"/>
  <c r="M3306" i="1"/>
  <c r="L3298" i="1"/>
  <c r="M3298" i="1"/>
  <c r="L3290" i="1"/>
  <c r="M3290" i="1"/>
  <c r="L3282" i="1"/>
  <c r="M3282" i="1"/>
  <c r="L3274" i="1"/>
  <c r="M3274" i="1"/>
  <c r="L3266" i="1"/>
  <c r="M3266" i="1"/>
  <c r="L3258" i="1"/>
  <c r="M3258" i="1"/>
  <c r="L3250" i="1"/>
  <c r="M3250" i="1"/>
  <c r="L3242" i="1"/>
  <c r="M3242" i="1"/>
  <c r="L3234" i="1"/>
  <c r="M3234" i="1"/>
  <c r="L3226" i="1"/>
  <c r="M3226" i="1"/>
  <c r="L3218" i="1"/>
  <c r="M3218" i="1"/>
  <c r="L3210" i="1"/>
  <c r="M3210" i="1"/>
  <c r="L3202" i="1"/>
  <c r="M3202" i="1"/>
  <c r="L3194" i="1"/>
  <c r="M3194" i="1"/>
  <c r="L3186" i="1"/>
  <c r="M3186" i="1"/>
  <c r="L3178" i="1"/>
  <c r="M3178" i="1"/>
  <c r="L3170" i="1"/>
  <c r="M3170" i="1"/>
  <c r="L3162" i="1"/>
  <c r="M3162" i="1"/>
  <c r="L3154" i="1"/>
  <c r="M3154" i="1"/>
  <c r="L3146" i="1"/>
  <c r="M3146" i="1"/>
  <c r="L3138" i="1"/>
  <c r="M3138" i="1"/>
  <c r="L3130" i="1"/>
  <c r="M3130" i="1"/>
  <c r="L3122" i="1"/>
  <c r="M3122" i="1"/>
  <c r="L3114" i="1"/>
  <c r="M3114" i="1"/>
  <c r="L3106" i="1"/>
  <c r="M3106" i="1"/>
  <c r="L3098" i="1"/>
  <c r="M3098" i="1"/>
  <c r="L3090" i="1"/>
  <c r="M3090" i="1"/>
  <c r="L3086" i="1"/>
  <c r="M3086" i="1"/>
  <c r="L3074" i="1"/>
  <c r="M3074" i="1"/>
  <c r="L3070" i="1"/>
  <c r="M3070" i="1"/>
  <c r="L3062" i="1"/>
  <c r="M3062" i="1"/>
  <c r="L3054" i="1"/>
  <c r="M3054" i="1"/>
  <c r="L3046" i="1"/>
  <c r="M3046" i="1"/>
  <c r="L3038" i="1"/>
  <c r="M3038" i="1"/>
  <c r="L3030" i="1"/>
  <c r="M3030" i="1"/>
  <c r="L3022" i="1"/>
  <c r="M3022" i="1"/>
  <c r="L3014" i="1"/>
  <c r="M3014" i="1"/>
  <c r="L3006" i="1"/>
  <c r="M3006" i="1"/>
  <c r="L2998" i="1"/>
  <c r="M2998" i="1"/>
  <c r="L2990" i="1"/>
  <c r="M2990" i="1"/>
  <c r="L2982" i="1"/>
  <c r="M2982" i="1"/>
  <c r="L2974" i="1"/>
  <c r="M2974" i="1"/>
  <c r="L2966" i="1"/>
  <c r="M2966" i="1"/>
  <c r="L2958" i="1"/>
  <c r="M2958" i="1"/>
  <c r="L2950" i="1"/>
  <c r="M2950" i="1"/>
  <c r="L2938" i="1"/>
  <c r="M2938" i="1"/>
  <c r="L2930" i="1"/>
  <c r="M2930" i="1"/>
  <c r="L2918" i="1"/>
  <c r="M2918" i="1"/>
  <c r="L2910" i="1"/>
  <c r="M2910" i="1"/>
  <c r="L2906" i="1"/>
  <c r="M2906" i="1"/>
  <c r="L2898" i="1"/>
  <c r="M2898" i="1"/>
  <c r="L2890" i="1"/>
  <c r="M2890" i="1"/>
  <c r="L2882" i="1"/>
  <c r="M2882" i="1"/>
  <c r="L2874" i="1"/>
  <c r="M2874" i="1"/>
  <c r="L2866" i="1"/>
  <c r="M2866" i="1"/>
  <c r="L2858" i="1"/>
  <c r="M2858" i="1"/>
  <c r="L2850" i="1"/>
  <c r="M2850" i="1"/>
  <c r="L2842" i="1"/>
  <c r="M2842" i="1"/>
  <c r="L2830" i="1"/>
  <c r="M2830" i="1"/>
  <c r="L2818" i="1"/>
  <c r="M2818" i="1"/>
  <c r="L2806" i="1"/>
  <c r="M2806" i="1"/>
  <c r="L2798" i="1"/>
  <c r="M2798" i="1"/>
  <c r="L2790" i="1"/>
  <c r="M2790" i="1"/>
  <c r="L2782" i="1"/>
  <c r="M2782" i="1"/>
  <c r="L2774" i="1"/>
  <c r="M2774" i="1"/>
  <c r="L2766" i="1"/>
  <c r="M2766" i="1"/>
  <c r="L2758" i="1"/>
  <c r="M2758" i="1"/>
  <c r="L2750" i="1"/>
  <c r="M2750" i="1"/>
  <c r="L2742" i="1"/>
  <c r="M2742" i="1"/>
  <c r="L2734" i="1"/>
  <c r="M2734" i="1"/>
  <c r="L2726" i="1"/>
  <c r="M2726" i="1"/>
  <c r="L2718" i="1"/>
  <c r="M2718" i="1"/>
  <c r="L2710" i="1"/>
  <c r="M2710" i="1"/>
  <c r="L2702" i="1"/>
  <c r="M2702" i="1"/>
  <c r="L2694" i="1"/>
  <c r="M2694" i="1"/>
  <c r="L2686" i="1"/>
  <c r="M2686" i="1"/>
  <c r="L2678" i="1"/>
  <c r="M2678" i="1"/>
  <c r="L2670" i="1"/>
  <c r="M2670" i="1"/>
  <c r="L2662" i="1"/>
  <c r="M2662" i="1"/>
  <c r="L2654" i="1"/>
  <c r="M2654" i="1"/>
  <c r="L2646" i="1"/>
  <c r="M2646" i="1"/>
  <c r="L2638" i="1"/>
  <c r="M2638" i="1"/>
  <c r="L2630" i="1"/>
  <c r="M2630" i="1"/>
  <c r="L2414" i="1"/>
  <c r="M2414" i="1"/>
  <c r="L2406" i="1"/>
  <c r="M2406" i="1"/>
  <c r="L2398" i="1"/>
  <c r="M2398" i="1"/>
  <c r="L2390" i="1"/>
  <c r="M2390" i="1"/>
  <c r="L2382" i="1"/>
  <c r="M2382" i="1"/>
  <c r="L2374" i="1"/>
  <c r="M2374" i="1"/>
  <c r="L2366" i="1"/>
  <c r="M2366" i="1"/>
  <c r="L2358" i="1"/>
  <c r="M2358" i="1"/>
  <c r="L2350" i="1"/>
  <c r="M2350" i="1"/>
  <c r="L2342" i="1"/>
  <c r="M2342" i="1"/>
  <c r="L2334" i="1"/>
  <c r="M2334" i="1"/>
  <c r="L2326" i="1"/>
  <c r="M2326" i="1"/>
  <c r="L2318" i="1"/>
  <c r="M2318" i="1"/>
  <c r="L2310" i="1"/>
  <c r="M2310" i="1"/>
  <c r="L2302" i="1"/>
  <c r="M2302" i="1"/>
  <c r="L2294" i="1"/>
  <c r="M2294" i="1"/>
  <c r="L2286" i="1"/>
  <c r="M2286" i="1"/>
  <c r="L2278" i="1"/>
  <c r="M2278" i="1"/>
  <c r="L2270" i="1"/>
  <c r="M2270" i="1"/>
  <c r="L2262" i="1"/>
  <c r="M2262" i="1"/>
  <c r="L2246" i="1"/>
  <c r="M2246" i="1"/>
  <c r="L2238" i="1"/>
  <c r="M2238" i="1"/>
  <c r="L2226" i="1"/>
  <c r="M2226" i="1"/>
  <c r="L2218" i="1"/>
  <c r="M2218" i="1"/>
  <c r="L2210" i="1"/>
  <c r="M2210" i="1"/>
  <c r="L2202" i="1"/>
  <c r="M2202" i="1"/>
  <c r="L2194" i="1"/>
  <c r="M2194" i="1"/>
  <c r="L2190" i="1"/>
  <c r="M2190" i="1"/>
  <c r="L2182" i="1"/>
  <c r="M2182" i="1"/>
  <c r="L2170" i="1"/>
  <c r="M2170" i="1"/>
  <c r="L2162" i="1"/>
  <c r="M2162" i="1"/>
  <c r="L2154" i="1"/>
  <c r="M2154" i="1"/>
  <c r="L2146" i="1"/>
  <c r="M2146" i="1"/>
  <c r="L2138" i="1"/>
  <c r="M2138" i="1"/>
  <c r="L2130" i="1"/>
  <c r="M2130" i="1"/>
  <c r="L2122" i="1"/>
  <c r="M2122" i="1"/>
  <c r="L2114" i="1"/>
  <c r="M2114" i="1"/>
  <c r="L2106" i="1"/>
  <c r="M2106" i="1"/>
  <c r="L2098" i="1"/>
  <c r="M2098" i="1"/>
  <c r="L2090" i="1"/>
  <c r="M2090" i="1"/>
  <c r="L2086" i="1"/>
  <c r="M2086" i="1"/>
  <c r="L2074" i="1"/>
  <c r="M2074" i="1"/>
  <c r="L2066" i="1"/>
  <c r="M2066" i="1"/>
  <c r="L2058" i="1"/>
  <c r="M2058" i="1"/>
  <c r="L2050" i="1"/>
  <c r="M2050" i="1"/>
  <c r="L2042" i="1"/>
  <c r="M2042" i="1"/>
  <c r="L2034" i="1"/>
  <c r="M2034" i="1"/>
  <c r="L2026" i="1"/>
  <c r="M2026" i="1"/>
  <c r="L2018" i="1"/>
  <c r="M2018" i="1"/>
  <c r="L2010" i="1"/>
  <c r="M2010" i="1"/>
  <c r="L2002" i="1"/>
  <c r="M2002" i="1"/>
  <c r="L1994" i="1"/>
  <c r="M1994" i="1"/>
  <c r="L1986" i="1"/>
  <c r="M1986" i="1"/>
  <c r="L1978" i="1"/>
  <c r="M1978" i="1"/>
  <c r="L1970" i="1"/>
  <c r="M1970" i="1"/>
  <c r="L1966" i="1"/>
  <c r="M1966" i="1"/>
  <c r="L1958" i="1"/>
  <c r="M1958" i="1"/>
  <c r="L1950" i="1"/>
  <c r="M1950" i="1"/>
  <c r="L1942" i="1"/>
  <c r="M1942" i="1"/>
  <c r="L1934" i="1"/>
  <c r="M1934" i="1"/>
  <c r="L1926" i="1"/>
  <c r="M1926" i="1"/>
  <c r="L1918" i="1"/>
  <c r="M1918" i="1"/>
  <c r="L1910" i="1"/>
  <c r="M1910" i="1"/>
  <c r="L1902" i="1"/>
  <c r="M1902" i="1"/>
  <c r="L1894" i="1"/>
  <c r="M1894" i="1"/>
  <c r="L1886" i="1"/>
  <c r="M1886" i="1"/>
  <c r="L1878" i="1"/>
  <c r="M1878" i="1"/>
  <c r="L1870" i="1"/>
  <c r="M1870" i="1"/>
  <c r="L1862" i="1"/>
  <c r="M1862" i="1"/>
  <c r="L1854" i="1"/>
  <c r="M1854" i="1"/>
  <c r="L1846" i="1"/>
  <c r="M1846" i="1"/>
  <c r="L1838" i="1"/>
  <c r="M1838" i="1"/>
  <c r="M1830" i="1"/>
  <c r="L1830" i="1"/>
  <c r="L1822" i="1"/>
  <c r="M1822" i="1"/>
  <c r="L1814" i="1"/>
  <c r="M1814" i="1"/>
  <c r="L1806" i="1"/>
  <c r="M1806" i="1"/>
  <c r="L1798" i="1"/>
  <c r="M1798" i="1"/>
  <c r="L1790" i="1"/>
  <c r="M1790" i="1"/>
  <c r="L1782" i="1"/>
  <c r="M1782" i="1"/>
  <c r="L1774" i="1"/>
  <c r="M1774" i="1"/>
  <c r="L1766" i="1"/>
  <c r="M1766" i="1"/>
  <c r="L1758" i="1"/>
  <c r="M1758" i="1"/>
  <c r="L1750" i="1"/>
  <c r="M1750" i="1"/>
  <c r="L1742" i="1"/>
  <c r="M1742" i="1"/>
  <c r="L1734" i="1"/>
  <c r="M1734" i="1"/>
  <c r="L1726" i="1"/>
  <c r="M1726" i="1"/>
  <c r="L1718" i="1"/>
  <c r="M1718" i="1"/>
  <c r="L1710" i="1"/>
  <c r="M1710" i="1"/>
  <c r="L1702" i="1"/>
  <c r="M1702" i="1"/>
  <c r="L1694" i="1"/>
  <c r="M1694" i="1"/>
  <c r="L1686" i="1"/>
  <c r="M1686" i="1"/>
  <c r="L1674" i="1"/>
  <c r="M1674" i="1"/>
  <c r="L1666" i="1"/>
  <c r="M1666" i="1"/>
  <c r="L1658" i="1"/>
  <c r="M1658" i="1"/>
  <c r="L1650" i="1"/>
  <c r="M1650" i="1"/>
  <c r="L1642" i="1"/>
  <c r="M1642" i="1"/>
  <c r="L1634" i="1"/>
  <c r="M1634" i="1"/>
  <c r="L1630" i="1"/>
  <c r="M1630" i="1"/>
  <c r="L1622" i="1"/>
  <c r="M1622" i="1"/>
  <c r="L1614" i="1"/>
  <c r="M1614" i="1"/>
  <c r="L1606" i="1"/>
  <c r="M1606" i="1"/>
  <c r="L1598" i="1"/>
  <c r="M1598" i="1"/>
  <c r="L1590" i="1"/>
  <c r="M1590" i="1"/>
  <c r="M1574" i="1"/>
  <c r="L1574" i="1"/>
  <c r="L1562" i="1"/>
  <c r="M1562" i="1"/>
  <c r="L1550" i="1"/>
  <c r="M1550" i="1"/>
  <c r="L1542" i="1"/>
  <c r="M1542" i="1"/>
  <c r="L1534" i="1"/>
  <c r="M1534" i="1"/>
  <c r="L1526" i="1"/>
  <c r="M1526" i="1"/>
  <c r="L1518" i="1"/>
  <c r="M1518" i="1"/>
  <c r="L1510" i="1"/>
  <c r="M1510" i="1"/>
  <c r="L1502" i="1"/>
  <c r="M1502" i="1"/>
  <c r="L1494" i="1"/>
  <c r="M1494" i="1"/>
  <c r="L1486" i="1"/>
  <c r="M1486" i="1"/>
  <c r="L1478" i="1"/>
  <c r="M1478" i="1"/>
  <c r="L1470" i="1"/>
  <c r="M1470" i="1"/>
  <c r="L1462" i="1"/>
  <c r="M1462" i="1"/>
  <c r="L1454" i="1"/>
  <c r="M1454" i="1"/>
  <c r="L1446" i="1"/>
  <c r="M1446" i="1"/>
  <c r="L1438" i="1"/>
  <c r="M1438" i="1"/>
  <c r="L1430" i="1"/>
  <c r="M1430" i="1"/>
  <c r="L1422" i="1"/>
  <c r="M1422" i="1"/>
  <c r="L1414" i="1"/>
  <c r="M1414" i="1"/>
  <c r="L1406" i="1"/>
  <c r="M1406" i="1"/>
  <c r="L1394" i="1"/>
  <c r="M1394" i="1"/>
  <c r="L1386" i="1"/>
  <c r="M1386" i="1"/>
  <c r="L1378" i="1"/>
  <c r="M1378" i="1"/>
  <c r="L1370" i="1"/>
  <c r="M1370" i="1"/>
  <c r="L1362" i="1"/>
  <c r="M1362" i="1"/>
  <c r="L1354" i="1"/>
  <c r="M1354" i="1"/>
  <c r="L1346" i="1"/>
  <c r="M1346" i="1"/>
  <c r="L1338" i="1"/>
  <c r="M1338" i="1"/>
  <c r="L1330" i="1"/>
  <c r="M1330" i="1"/>
  <c r="L1322" i="1"/>
  <c r="M1322" i="1"/>
  <c r="L1314" i="1"/>
  <c r="M1314" i="1"/>
  <c r="L1306" i="1"/>
  <c r="M1306" i="1"/>
  <c r="L1298" i="1"/>
  <c r="M1298" i="1"/>
  <c r="L1290" i="1"/>
  <c r="M1290" i="1"/>
  <c r="L1282" i="1"/>
  <c r="M1282" i="1"/>
  <c r="L1274" i="1"/>
  <c r="M1274" i="1"/>
  <c r="L1242" i="1"/>
  <c r="M1242" i="1"/>
  <c r="L6417" i="1"/>
  <c r="M6417" i="1"/>
  <c r="L6413" i="1"/>
  <c r="M6413" i="1"/>
  <c r="L6409" i="1"/>
  <c r="M6409" i="1"/>
  <c r="L6405" i="1"/>
  <c r="M6405" i="1"/>
  <c r="L6401" i="1"/>
  <c r="M6401" i="1"/>
  <c r="L6397" i="1"/>
  <c r="M6397" i="1"/>
  <c r="L6393" i="1"/>
  <c r="M6393" i="1"/>
  <c r="L6389" i="1"/>
  <c r="M6389" i="1"/>
  <c r="L6385" i="1"/>
  <c r="M6385" i="1"/>
  <c r="L6381" i="1"/>
  <c r="M6381" i="1"/>
  <c r="L6377" i="1"/>
  <c r="M6377" i="1"/>
  <c r="L6373" i="1"/>
  <c r="M6373" i="1"/>
  <c r="L6369" i="1"/>
  <c r="M6369" i="1"/>
  <c r="L6365" i="1"/>
  <c r="M6365" i="1"/>
  <c r="L6361" i="1"/>
  <c r="M6361" i="1"/>
  <c r="L6357" i="1"/>
  <c r="M6357" i="1"/>
  <c r="L6353" i="1"/>
  <c r="M6353" i="1"/>
  <c r="L6349" i="1"/>
  <c r="M6349" i="1"/>
  <c r="L6345" i="1"/>
  <c r="M6345" i="1"/>
  <c r="L6341" i="1"/>
  <c r="M6341" i="1"/>
  <c r="L6337" i="1"/>
  <c r="M6337" i="1"/>
  <c r="L6333" i="1"/>
  <c r="M6333" i="1"/>
  <c r="L6329" i="1"/>
  <c r="M6329" i="1"/>
  <c r="L6325" i="1"/>
  <c r="M6325" i="1"/>
  <c r="L6321" i="1"/>
  <c r="M6321" i="1"/>
  <c r="L6317" i="1"/>
  <c r="M6317" i="1"/>
  <c r="L6313" i="1"/>
  <c r="M6313" i="1"/>
  <c r="L6309" i="1"/>
  <c r="M6309" i="1"/>
  <c r="L6305" i="1"/>
  <c r="M6305" i="1"/>
  <c r="L6301" i="1"/>
  <c r="M6301" i="1"/>
  <c r="L6297" i="1"/>
  <c r="M6297" i="1"/>
  <c r="L6293" i="1"/>
  <c r="M6293" i="1"/>
  <c r="L6289" i="1"/>
  <c r="M6289" i="1"/>
  <c r="L6285" i="1"/>
  <c r="M6285" i="1"/>
  <c r="L6281" i="1"/>
  <c r="M6281" i="1"/>
  <c r="L6277" i="1"/>
  <c r="M6277" i="1"/>
  <c r="L6273" i="1"/>
  <c r="M6273" i="1"/>
  <c r="L6269" i="1"/>
  <c r="M6269" i="1"/>
  <c r="L6265" i="1"/>
  <c r="M6265" i="1"/>
  <c r="L6261" i="1"/>
  <c r="M6261" i="1"/>
  <c r="L6257" i="1"/>
  <c r="M6257" i="1"/>
  <c r="L6253" i="1"/>
  <c r="M6253" i="1"/>
  <c r="L6249" i="1"/>
  <c r="M6249" i="1"/>
  <c r="L6245" i="1"/>
  <c r="M6245" i="1"/>
  <c r="L6241" i="1"/>
  <c r="M6241" i="1"/>
  <c r="L6237" i="1"/>
  <c r="M6237" i="1"/>
  <c r="L6233" i="1"/>
  <c r="M6233" i="1"/>
  <c r="L6229" i="1"/>
  <c r="M6229" i="1"/>
  <c r="L6225" i="1"/>
  <c r="M6225" i="1"/>
  <c r="L6221" i="1"/>
  <c r="M6221" i="1"/>
  <c r="L6217" i="1"/>
  <c r="M6217" i="1"/>
  <c r="L6213" i="1"/>
  <c r="M6213" i="1"/>
  <c r="L6209" i="1"/>
  <c r="M6209" i="1"/>
  <c r="L6205" i="1"/>
  <c r="M6205" i="1"/>
  <c r="L6201" i="1"/>
  <c r="M6201" i="1"/>
  <c r="L6197" i="1"/>
  <c r="M6197" i="1"/>
  <c r="L6193" i="1"/>
  <c r="M6193" i="1"/>
  <c r="L6189" i="1"/>
  <c r="M6189" i="1"/>
  <c r="L6185" i="1"/>
  <c r="M6185" i="1"/>
  <c r="L6181" i="1"/>
  <c r="M6181" i="1"/>
  <c r="L6177" i="1"/>
  <c r="M6177" i="1"/>
  <c r="L6173" i="1"/>
  <c r="M6173" i="1"/>
  <c r="L6169" i="1"/>
  <c r="M6169" i="1"/>
  <c r="L6165" i="1"/>
  <c r="M6165" i="1"/>
  <c r="L6161" i="1"/>
  <c r="M6161" i="1"/>
  <c r="L6157" i="1"/>
  <c r="M6157" i="1"/>
  <c r="L6153" i="1"/>
  <c r="M6153" i="1"/>
  <c r="L6149" i="1"/>
  <c r="M6149" i="1"/>
  <c r="L6145" i="1"/>
  <c r="M6145" i="1"/>
  <c r="L6141" i="1"/>
  <c r="M6141" i="1"/>
  <c r="L6137" i="1"/>
  <c r="M6137" i="1"/>
  <c r="L6133" i="1"/>
  <c r="M6133" i="1"/>
  <c r="L6129" i="1"/>
  <c r="M6129" i="1"/>
  <c r="L6125" i="1"/>
  <c r="M6125" i="1"/>
  <c r="L6121" i="1"/>
  <c r="M6121" i="1"/>
  <c r="L6117" i="1"/>
  <c r="M6117" i="1"/>
  <c r="L6113" i="1"/>
  <c r="M6113" i="1"/>
  <c r="L6109" i="1"/>
  <c r="M6109" i="1"/>
  <c r="L6105" i="1"/>
  <c r="M6105" i="1"/>
  <c r="L6101" i="1"/>
  <c r="M6101" i="1"/>
  <c r="L6097" i="1"/>
  <c r="M6097" i="1"/>
  <c r="L6093" i="1"/>
  <c r="M6093" i="1"/>
  <c r="L6089" i="1"/>
  <c r="M6089" i="1"/>
  <c r="L6085" i="1"/>
  <c r="M6085" i="1"/>
  <c r="L6081" i="1"/>
  <c r="M6081" i="1"/>
  <c r="L6077" i="1"/>
  <c r="M6077" i="1"/>
  <c r="L6073" i="1"/>
  <c r="M6073" i="1"/>
  <c r="L6069" i="1"/>
  <c r="M6069" i="1"/>
  <c r="L6065" i="1"/>
  <c r="M6065" i="1"/>
  <c r="L6061" i="1"/>
  <c r="M6061" i="1"/>
  <c r="L6057" i="1"/>
  <c r="M6057" i="1"/>
  <c r="L6053" i="1"/>
  <c r="M6053" i="1"/>
  <c r="L6049" i="1"/>
  <c r="M6049" i="1"/>
  <c r="L6045" i="1"/>
  <c r="M6045" i="1"/>
  <c r="L6041" i="1"/>
  <c r="M6041" i="1"/>
  <c r="L6037" i="1"/>
  <c r="M6037" i="1"/>
  <c r="L6033" i="1"/>
  <c r="M6033" i="1"/>
  <c r="L6029" i="1"/>
  <c r="M6029" i="1"/>
  <c r="L6025" i="1"/>
  <c r="M6025" i="1"/>
  <c r="L6021" i="1"/>
  <c r="M6021" i="1"/>
  <c r="L6017" i="1"/>
  <c r="M6017" i="1"/>
  <c r="L6013" i="1"/>
  <c r="M6013" i="1"/>
  <c r="L6009" i="1"/>
  <c r="M6009" i="1"/>
  <c r="L6005" i="1"/>
  <c r="M6005" i="1"/>
  <c r="L6001" i="1"/>
  <c r="M6001" i="1"/>
  <c r="L5997" i="1"/>
  <c r="M5997" i="1"/>
  <c r="L5993" i="1"/>
  <c r="M5993" i="1"/>
  <c r="L5989" i="1"/>
  <c r="M5989" i="1"/>
  <c r="L5985" i="1"/>
  <c r="M5985" i="1"/>
  <c r="L5981" i="1"/>
  <c r="M5981" i="1"/>
  <c r="L5977" i="1"/>
  <c r="M5977" i="1"/>
  <c r="L5973" i="1"/>
  <c r="M5973" i="1"/>
  <c r="L5969" i="1"/>
  <c r="M5969" i="1"/>
  <c r="L5965" i="1"/>
  <c r="M5965" i="1"/>
  <c r="L5961" i="1"/>
  <c r="M5961" i="1"/>
  <c r="L5957" i="1"/>
  <c r="M5957" i="1"/>
  <c r="L5953" i="1"/>
  <c r="M5953" i="1"/>
  <c r="L5949" i="1"/>
  <c r="M5949" i="1"/>
  <c r="L5945" i="1"/>
  <c r="M5945" i="1"/>
  <c r="L5941" i="1"/>
  <c r="M5941" i="1"/>
  <c r="L5937" i="1"/>
  <c r="M5937" i="1"/>
  <c r="L5933" i="1"/>
  <c r="M5933" i="1"/>
  <c r="L5929" i="1"/>
  <c r="M5929" i="1"/>
  <c r="L5925" i="1"/>
  <c r="M5925" i="1"/>
  <c r="L5921" i="1"/>
  <c r="M5921" i="1"/>
  <c r="L5917" i="1"/>
  <c r="M5917" i="1"/>
  <c r="L5913" i="1"/>
  <c r="M5913" i="1"/>
  <c r="L5909" i="1"/>
  <c r="M5909" i="1"/>
  <c r="L5905" i="1"/>
  <c r="M5905" i="1"/>
  <c r="L5901" i="1"/>
  <c r="M5901" i="1"/>
  <c r="L5897" i="1"/>
  <c r="M5897" i="1"/>
  <c r="L5893" i="1"/>
  <c r="M5893" i="1"/>
  <c r="L5889" i="1"/>
  <c r="M5889" i="1"/>
  <c r="L5885" i="1"/>
  <c r="M5885" i="1"/>
  <c r="L5881" i="1"/>
  <c r="M5881" i="1"/>
  <c r="L5877" i="1"/>
  <c r="M5877" i="1"/>
  <c r="L5873" i="1"/>
  <c r="M5873" i="1"/>
  <c r="L5869" i="1"/>
  <c r="M5869" i="1"/>
  <c r="L5865" i="1"/>
  <c r="M5865" i="1"/>
  <c r="L5861" i="1"/>
  <c r="M5861" i="1"/>
  <c r="L5857" i="1"/>
  <c r="M5857" i="1"/>
  <c r="L5853" i="1"/>
  <c r="M5853" i="1"/>
  <c r="L5849" i="1"/>
  <c r="M5849" i="1"/>
  <c r="L5845" i="1"/>
  <c r="M5845" i="1"/>
  <c r="L5841" i="1"/>
  <c r="M5841" i="1"/>
  <c r="L5837" i="1"/>
  <c r="M5837" i="1"/>
  <c r="L5833" i="1"/>
  <c r="M5833" i="1"/>
  <c r="L5829" i="1"/>
  <c r="M5829" i="1"/>
  <c r="L5825" i="1"/>
  <c r="M5825" i="1"/>
  <c r="L5821" i="1"/>
  <c r="M5821" i="1"/>
  <c r="L5817" i="1"/>
  <c r="M5817" i="1"/>
  <c r="L5813" i="1"/>
  <c r="M5813" i="1"/>
  <c r="L5809" i="1"/>
  <c r="M5809" i="1"/>
  <c r="L5805" i="1"/>
  <c r="M5805" i="1"/>
  <c r="L5801" i="1"/>
  <c r="M5801" i="1"/>
  <c r="L5797" i="1"/>
  <c r="M5797" i="1"/>
  <c r="L5793" i="1"/>
  <c r="M5793" i="1"/>
  <c r="L5789" i="1"/>
  <c r="M5789" i="1"/>
  <c r="L5785" i="1"/>
  <c r="M5785" i="1"/>
  <c r="L5781" i="1"/>
  <c r="M5781" i="1"/>
  <c r="L5777" i="1"/>
  <c r="M5777" i="1"/>
  <c r="L5773" i="1"/>
  <c r="M5773" i="1"/>
  <c r="L5769" i="1"/>
  <c r="M5769" i="1"/>
  <c r="L5765" i="1"/>
  <c r="M5765" i="1"/>
  <c r="L5761" i="1"/>
  <c r="M5761" i="1"/>
  <c r="L5757" i="1"/>
  <c r="M5757" i="1"/>
  <c r="L5753" i="1"/>
  <c r="M5753" i="1"/>
  <c r="L5749" i="1"/>
  <c r="M5749" i="1"/>
  <c r="L5745" i="1"/>
  <c r="M5745" i="1"/>
  <c r="L5741" i="1"/>
  <c r="M5741" i="1"/>
  <c r="L5737" i="1"/>
  <c r="M5737" i="1"/>
  <c r="L5733" i="1"/>
  <c r="M5733" i="1"/>
  <c r="L5729" i="1"/>
  <c r="M5729" i="1"/>
  <c r="L5725" i="1"/>
  <c r="M5725" i="1"/>
  <c r="L5721" i="1"/>
  <c r="M5721" i="1"/>
  <c r="L5717" i="1"/>
  <c r="M5717" i="1"/>
  <c r="L5713" i="1"/>
  <c r="M5713" i="1"/>
  <c r="L5709" i="1"/>
  <c r="M5709" i="1"/>
  <c r="L5705" i="1"/>
  <c r="M5705" i="1"/>
  <c r="L5701" i="1"/>
  <c r="M5701" i="1"/>
  <c r="L5697" i="1"/>
  <c r="M5697" i="1"/>
  <c r="L5693" i="1"/>
  <c r="M5693" i="1"/>
  <c r="L5689" i="1"/>
  <c r="M5689" i="1"/>
  <c r="L5685" i="1"/>
  <c r="M5685" i="1"/>
  <c r="L5681" i="1"/>
  <c r="M5681" i="1"/>
  <c r="L5677" i="1"/>
  <c r="M5677" i="1"/>
  <c r="L5673" i="1"/>
  <c r="M5673" i="1"/>
  <c r="L5669" i="1"/>
  <c r="M5669" i="1"/>
  <c r="L5665" i="1"/>
  <c r="M5665" i="1"/>
  <c r="L6410" i="1"/>
  <c r="M6410" i="1"/>
  <c r="L6394" i="1"/>
  <c r="M6394" i="1"/>
  <c r="L6378" i="1"/>
  <c r="M6378" i="1"/>
  <c r="L6362" i="1"/>
  <c r="M6362" i="1"/>
  <c r="L6342" i="1"/>
  <c r="M6342" i="1"/>
  <c r="L6326" i="1"/>
  <c r="M6326" i="1"/>
  <c r="L6310" i="1"/>
  <c r="M6310" i="1"/>
  <c r="L6294" i="1"/>
  <c r="M6294" i="1"/>
  <c r="L6278" i="1"/>
  <c r="M6278" i="1"/>
  <c r="L6262" i="1"/>
  <c r="M6262" i="1"/>
  <c r="L6246" i="1"/>
  <c r="M6246" i="1"/>
  <c r="L6230" i="1"/>
  <c r="M6230" i="1"/>
  <c r="L6214" i="1"/>
  <c r="M6214" i="1"/>
  <c r="L6198" i="1"/>
  <c r="M6198" i="1"/>
  <c r="L6186" i="1"/>
  <c r="M6186" i="1"/>
  <c r="L6170" i="1"/>
  <c r="M6170" i="1"/>
  <c r="L6154" i="1"/>
  <c r="M6154" i="1"/>
  <c r="L6138" i="1"/>
  <c r="M6138" i="1"/>
  <c r="L6122" i="1"/>
  <c r="M6122" i="1"/>
  <c r="L6102" i="1"/>
  <c r="M6102" i="1"/>
  <c r="L6086" i="1"/>
  <c r="M6086" i="1"/>
  <c r="L6070" i="1"/>
  <c r="M6070" i="1"/>
  <c r="L6058" i="1"/>
  <c r="M6058" i="1"/>
  <c r="L6042" i="1"/>
  <c r="M6042" i="1"/>
  <c r="L6026" i="1"/>
  <c r="M6026" i="1"/>
  <c r="L6010" i="1"/>
  <c r="M6010" i="1"/>
  <c r="L5994" i="1"/>
  <c r="M5994" i="1"/>
  <c r="L5978" i="1"/>
  <c r="M5978" i="1"/>
  <c r="L5962" i="1"/>
  <c r="M5962" i="1"/>
  <c r="L5946" i="1"/>
  <c r="M5946" i="1"/>
  <c r="L5930" i="1"/>
  <c r="M5930" i="1"/>
  <c r="L5910" i="1"/>
  <c r="M5910" i="1"/>
  <c r="L5894" i="1"/>
  <c r="M5894" i="1"/>
  <c r="L5878" i="1"/>
  <c r="M5878" i="1"/>
  <c r="L5862" i="1"/>
  <c r="M5862" i="1"/>
  <c r="L5850" i="1"/>
  <c r="M5850" i="1"/>
  <c r="L5830" i="1"/>
  <c r="M5830" i="1"/>
  <c r="L5814" i="1"/>
  <c r="M5814" i="1"/>
  <c r="L5802" i="1"/>
  <c r="M5802" i="1"/>
  <c r="L5782" i="1"/>
  <c r="M5782" i="1"/>
  <c r="L5766" i="1"/>
  <c r="M5766" i="1"/>
  <c r="L5750" i="1"/>
  <c r="M5750" i="1"/>
  <c r="L5734" i="1"/>
  <c r="M5734" i="1"/>
  <c r="L5718" i="1"/>
  <c r="M5718" i="1"/>
  <c r="L5694" i="1"/>
  <c r="M5694" i="1"/>
  <c r="L5682" i="1"/>
  <c r="M5682" i="1"/>
  <c r="L5666" i="1"/>
  <c r="M5666" i="1"/>
  <c r="L5650" i="1"/>
  <c r="M5650" i="1"/>
  <c r="L5630" i="1"/>
  <c r="M5630" i="1"/>
  <c r="L5614" i="1"/>
  <c r="M5614" i="1"/>
  <c r="L5598" i="1"/>
  <c r="M5598" i="1"/>
  <c r="L5586" i="1"/>
  <c r="M5586" i="1"/>
  <c r="L5574" i="1"/>
  <c r="M5574" i="1"/>
  <c r="L5550" i="1"/>
  <c r="M5550" i="1"/>
  <c r="L5290" i="1"/>
  <c r="M5290" i="1"/>
  <c r="L5274" i="1"/>
  <c r="M5274" i="1"/>
  <c r="L5258" i="1"/>
  <c r="M5258" i="1"/>
  <c r="L5242" i="1"/>
  <c r="M5242" i="1"/>
  <c r="L5222" i="1"/>
  <c r="M5222" i="1"/>
  <c r="L5206" i="1"/>
  <c r="M5206" i="1"/>
  <c r="L5190" i="1"/>
  <c r="M5190" i="1"/>
  <c r="L5174" i="1"/>
  <c r="M5174" i="1"/>
  <c r="L5158" i="1"/>
  <c r="M5158" i="1"/>
  <c r="L5142" i="1"/>
  <c r="M5142" i="1"/>
  <c r="L5126" i="1"/>
  <c r="M5126" i="1"/>
  <c r="L5110" i="1"/>
  <c r="M5110" i="1"/>
  <c r="L5094" i="1"/>
  <c r="M5094" i="1"/>
  <c r="L5082" i="1"/>
  <c r="M5082" i="1"/>
  <c r="L5066" i="1"/>
  <c r="M5066" i="1"/>
  <c r="L5046" i="1"/>
  <c r="M5046" i="1"/>
  <c r="L5030" i="1"/>
  <c r="M5030" i="1"/>
  <c r="L5018" i="1"/>
  <c r="M5018" i="1"/>
  <c r="L4998" i="1"/>
  <c r="M4998" i="1"/>
  <c r="L4986" i="1"/>
  <c r="M4986" i="1"/>
  <c r="M4970" i="1"/>
  <c r="L4970" i="1"/>
  <c r="L4954" i="1"/>
  <c r="M4954" i="1"/>
  <c r="L4938" i="1"/>
  <c r="M4938" i="1"/>
  <c r="L4922" i="1"/>
  <c r="M4922" i="1"/>
  <c r="L4902" i="1"/>
  <c r="M4902" i="1"/>
  <c r="L4870" i="1"/>
  <c r="M4870" i="1"/>
  <c r="L6412" i="1"/>
  <c r="M6412" i="1"/>
  <c r="L6404" i="1"/>
  <c r="M6404" i="1"/>
  <c r="L6396" i="1"/>
  <c r="M6396" i="1"/>
  <c r="L6388" i="1"/>
  <c r="M6388" i="1"/>
  <c r="L6380" i="1"/>
  <c r="M6380" i="1"/>
  <c r="L6372" i="1"/>
  <c r="M6372" i="1"/>
  <c r="L6364" i="1"/>
  <c r="M6364" i="1"/>
  <c r="L6356" i="1"/>
  <c r="M6356" i="1"/>
  <c r="L6348" i="1"/>
  <c r="M6348" i="1"/>
  <c r="L6340" i="1"/>
  <c r="M6340" i="1"/>
  <c r="L6332" i="1"/>
  <c r="M6332" i="1"/>
  <c r="L6324" i="1"/>
  <c r="M6324" i="1"/>
  <c r="L6316" i="1"/>
  <c r="M6316" i="1"/>
  <c r="L6308" i="1"/>
  <c r="M6308" i="1"/>
  <c r="L6300" i="1"/>
  <c r="M6300" i="1"/>
  <c r="L6292" i="1"/>
  <c r="M6292" i="1"/>
  <c r="L6284" i="1"/>
  <c r="M6284" i="1"/>
  <c r="L6280" i="1"/>
  <c r="M6280" i="1"/>
  <c r="L6276" i="1"/>
  <c r="M6276" i="1"/>
  <c r="L6272" i="1"/>
  <c r="M6272" i="1"/>
  <c r="L6268" i="1"/>
  <c r="M6268" i="1"/>
  <c r="L6264" i="1"/>
  <c r="M6264" i="1"/>
  <c r="L6260" i="1"/>
  <c r="M6260" i="1"/>
  <c r="L6256" i="1"/>
  <c r="M6256" i="1"/>
  <c r="L6252" i="1"/>
  <c r="M6252" i="1"/>
  <c r="L6248" i="1"/>
  <c r="M6248" i="1"/>
  <c r="L6244" i="1"/>
  <c r="M6244" i="1"/>
  <c r="L6240" i="1"/>
  <c r="M6240" i="1"/>
  <c r="L6236" i="1"/>
  <c r="M6236" i="1"/>
  <c r="L6232" i="1"/>
  <c r="M6232" i="1"/>
  <c r="L6228" i="1"/>
  <c r="M6228" i="1"/>
  <c r="L6224" i="1"/>
  <c r="M6224" i="1"/>
  <c r="L6220" i="1"/>
  <c r="M6220" i="1"/>
  <c r="L6216" i="1"/>
  <c r="M6216" i="1"/>
  <c r="L6212" i="1"/>
  <c r="M6212" i="1"/>
  <c r="L6204" i="1"/>
  <c r="M6204" i="1"/>
  <c r="L6196" i="1"/>
  <c r="M6196" i="1"/>
  <c r="L6188" i="1"/>
  <c r="M6188" i="1"/>
  <c r="L6184" i="1"/>
  <c r="M6184" i="1"/>
  <c r="L6176" i="1"/>
  <c r="M6176" i="1"/>
  <c r="L6168" i="1"/>
  <c r="M6168" i="1"/>
  <c r="L6160" i="1"/>
  <c r="M6160" i="1"/>
  <c r="L6152" i="1"/>
  <c r="M6152" i="1"/>
  <c r="L6144" i="1"/>
  <c r="M6144" i="1"/>
  <c r="L6136" i="1"/>
  <c r="M6136" i="1"/>
  <c r="L6128" i="1"/>
  <c r="M6128" i="1"/>
  <c r="L6120" i="1"/>
  <c r="M6120" i="1"/>
  <c r="L6108" i="1"/>
  <c r="M6108" i="1"/>
  <c r="L6100" i="1"/>
  <c r="M6100" i="1"/>
  <c r="L6092" i="1"/>
  <c r="M6092" i="1"/>
  <c r="L6088" i="1"/>
  <c r="M6088" i="1"/>
  <c r="L6080" i="1"/>
  <c r="M6080" i="1"/>
  <c r="L6076" i="1"/>
  <c r="M6076" i="1"/>
  <c r="L6068" i="1"/>
  <c r="M6068" i="1"/>
  <c r="L6064" i="1"/>
  <c r="M6064" i="1"/>
  <c r="L6056" i="1"/>
  <c r="M6056" i="1"/>
  <c r="L6048" i="1"/>
  <c r="M6048" i="1"/>
  <c r="L6040" i="1"/>
  <c r="M6040" i="1"/>
  <c r="L6032" i="1"/>
  <c r="M6032" i="1"/>
  <c r="L6024" i="1"/>
  <c r="M6024" i="1"/>
  <c r="L6016" i="1"/>
  <c r="M6016" i="1"/>
  <c r="L6008" i="1"/>
  <c r="M6008" i="1"/>
  <c r="L6000" i="1"/>
  <c r="M6000" i="1"/>
  <c r="L5992" i="1"/>
  <c r="M5992" i="1"/>
  <c r="L5984" i="1"/>
  <c r="M5984" i="1"/>
  <c r="L5976" i="1"/>
  <c r="M5976" i="1"/>
  <c r="L5968" i="1"/>
  <c r="M5968" i="1"/>
  <c r="L5960" i="1"/>
  <c r="M5960" i="1"/>
  <c r="L5952" i="1"/>
  <c r="M5952" i="1"/>
  <c r="L5944" i="1"/>
  <c r="M5944" i="1"/>
  <c r="L5936" i="1"/>
  <c r="M5936" i="1"/>
  <c r="L5928" i="1"/>
  <c r="M5928" i="1"/>
  <c r="L5920" i="1"/>
  <c r="M5920" i="1"/>
  <c r="L5912" i="1"/>
  <c r="M5912" i="1"/>
  <c r="L5904" i="1"/>
  <c r="M5904" i="1"/>
  <c r="L5896" i="1"/>
  <c r="M5896" i="1"/>
  <c r="L5888" i="1"/>
  <c r="M5888" i="1"/>
  <c r="L5880" i="1"/>
  <c r="M5880" i="1"/>
  <c r="L5872" i="1"/>
  <c r="M5872" i="1"/>
  <c r="L5864" i="1"/>
  <c r="M5864" i="1"/>
  <c r="L5856" i="1"/>
  <c r="M5856" i="1"/>
  <c r="L5848" i="1"/>
  <c r="M5848" i="1"/>
  <c r="L5840" i="1"/>
  <c r="M5840" i="1"/>
  <c r="L5832" i="1"/>
  <c r="M5832" i="1"/>
  <c r="L5824" i="1"/>
  <c r="M5824" i="1"/>
  <c r="L5816" i="1"/>
  <c r="M5816" i="1"/>
  <c r="L5808" i="1"/>
  <c r="M5808" i="1"/>
  <c r="L5800" i="1"/>
  <c r="M5800" i="1"/>
  <c r="L5792" i="1"/>
  <c r="M5792" i="1"/>
  <c r="L5784" i="1"/>
  <c r="M5784" i="1"/>
  <c r="L5776" i="1"/>
  <c r="M5776" i="1"/>
  <c r="L5768" i="1"/>
  <c r="M5768" i="1"/>
  <c r="L5760" i="1"/>
  <c r="M5760" i="1"/>
  <c r="L5752" i="1"/>
  <c r="M5752" i="1"/>
  <c r="L5744" i="1"/>
  <c r="M5744" i="1"/>
  <c r="L5736" i="1"/>
  <c r="M5736" i="1"/>
  <c r="L5728" i="1"/>
  <c r="M5728" i="1"/>
  <c r="L5720" i="1"/>
  <c r="M5720" i="1"/>
  <c r="L5712" i="1"/>
  <c r="M5712" i="1"/>
  <c r="L5704" i="1"/>
  <c r="M5704" i="1"/>
  <c r="L5696" i="1"/>
  <c r="M5696" i="1"/>
  <c r="L5688" i="1"/>
  <c r="M5688" i="1"/>
  <c r="L5680" i="1"/>
  <c r="M5680" i="1"/>
  <c r="L5672" i="1"/>
  <c r="M5672" i="1"/>
  <c r="L5664" i="1"/>
  <c r="M5664" i="1"/>
  <c r="L5656" i="1"/>
  <c r="M5656" i="1"/>
  <c r="L5648" i="1"/>
  <c r="M5648" i="1"/>
  <c r="L5640" i="1"/>
  <c r="M5640" i="1"/>
  <c r="L5632" i="1"/>
  <c r="M5632" i="1"/>
  <c r="L5624" i="1"/>
  <c r="M5624" i="1"/>
  <c r="L5616" i="1"/>
  <c r="M5616" i="1"/>
  <c r="L5608" i="1"/>
  <c r="M5608" i="1"/>
  <c r="L5600" i="1"/>
  <c r="M5600" i="1"/>
  <c r="L5592" i="1"/>
  <c r="M5592" i="1"/>
  <c r="L5584" i="1"/>
  <c r="M5584" i="1"/>
  <c r="L5576" i="1"/>
  <c r="M5576" i="1"/>
  <c r="L5568" i="1"/>
  <c r="M5568" i="1"/>
  <c r="L5560" i="1"/>
  <c r="M5560" i="1"/>
  <c r="L5552" i="1"/>
  <c r="M5552" i="1"/>
  <c r="L5548" i="1"/>
  <c r="M5548" i="1"/>
  <c r="L5540" i="1"/>
  <c r="M5540" i="1"/>
  <c r="L5532" i="1"/>
  <c r="M5532" i="1"/>
  <c r="L5524" i="1"/>
  <c r="M5524" i="1"/>
  <c r="L5516" i="1"/>
  <c r="M5516" i="1"/>
  <c r="L5508" i="1"/>
  <c r="M5508" i="1"/>
  <c r="L5500" i="1"/>
  <c r="M5500" i="1"/>
  <c r="L5492" i="1"/>
  <c r="M5492" i="1"/>
  <c r="L5484" i="1"/>
  <c r="M5484" i="1"/>
  <c r="L5472" i="1"/>
  <c r="M5472" i="1"/>
  <c r="L5464" i="1"/>
  <c r="M5464" i="1"/>
  <c r="L5456" i="1"/>
  <c r="M5456" i="1"/>
  <c r="L5448" i="1"/>
  <c r="M5448" i="1"/>
  <c r="L5440" i="1"/>
  <c r="M5440" i="1"/>
  <c r="L5432" i="1"/>
  <c r="M5432" i="1"/>
  <c r="L5428" i="1"/>
  <c r="M5428" i="1"/>
  <c r="L5424" i="1"/>
  <c r="M5424" i="1"/>
  <c r="L5416" i="1"/>
  <c r="M5416" i="1"/>
  <c r="L5412" i="1"/>
  <c r="M5412" i="1"/>
  <c r="L5404" i="1"/>
  <c r="M5404" i="1"/>
  <c r="L5400" i="1"/>
  <c r="M5400" i="1"/>
  <c r="L5392" i="1"/>
  <c r="M5392" i="1"/>
  <c r="L5384" i="1"/>
  <c r="M5384" i="1"/>
  <c r="L5376" i="1"/>
  <c r="M5376" i="1"/>
  <c r="L5368" i="1"/>
  <c r="M5368" i="1"/>
  <c r="L5360" i="1"/>
  <c r="M5360" i="1"/>
  <c r="L5352" i="1"/>
  <c r="M5352" i="1"/>
  <c r="L5344" i="1"/>
  <c r="M5344" i="1"/>
  <c r="L5336" i="1"/>
  <c r="M5336" i="1"/>
  <c r="L5328" i="1"/>
  <c r="M5328" i="1"/>
  <c r="L5320" i="1"/>
  <c r="M5320" i="1"/>
  <c r="L5312" i="1"/>
  <c r="M5312" i="1"/>
  <c r="L5304" i="1"/>
  <c r="M5304" i="1"/>
  <c r="L5296" i="1"/>
  <c r="M5296" i="1"/>
  <c r="L5288" i="1"/>
  <c r="M5288" i="1"/>
  <c r="L5280" i="1"/>
  <c r="M5280" i="1"/>
  <c r="L5272" i="1"/>
  <c r="M5272" i="1"/>
  <c r="L5264" i="1"/>
  <c r="M5264" i="1"/>
  <c r="L5256" i="1"/>
  <c r="M5256" i="1"/>
  <c r="L5248" i="1"/>
  <c r="M5248" i="1"/>
  <c r="L5240" i="1"/>
  <c r="M5240" i="1"/>
  <c r="L5232" i="1"/>
  <c r="M5232" i="1"/>
  <c r="L5224" i="1"/>
  <c r="M5224" i="1"/>
  <c r="L5216" i="1"/>
  <c r="M5216" i="1"/>
  <c r="L5208" i="1"/>
  <c r="M5208" i="1"/>
  <c r="L5200" i="1"/>
  <c r="M5200" i="1"/>
  <c r="L5192" i="1"/>
  <c r="M5192" i="1"/>
  <c r="L5184" i="1"/>
  <c r="M5184" i="1"/>
  <c r="L5176" i="1"/>
  <c r="M5176" i="1"/>
  <c r="L5168" i="1"/>
  <c r="M5168" i="1"/>
  <c r="L5160" i="1"/>
  <c r="M5160" i="1"/>
  <c r="L5152" i="1"/>
  <c r="M5152" i="1"/>
  <c r="L5144" i="1"/>
  <c r="M5144" i="1"/>
  <c r="L5140" i="1"/>
  <c r="M5140" i="1"/>
  <c r="L5132" i="1"/>
  <c r="M5132" i="1"/>
  <c r="L5124" i="1"/>
  <c r="M5124" i="1"/>
  <c r="L5116" i="1"/>
  <c r="M5116" i="1"/>
  <c r="L5108" i="1"/>
  <c r="M5108" i="1"/>
  <c r="L5100" i="1"/>
  <c r="M5100" i="1"/>
  <c r="L5092" i="1"/>
  <c r="M5092" i="1"/>
  <c r="L5084" i="1"/>
  <c r="M5084" i="1"/>
  <c r="L5076" i="1"/>
  <c r="M5076" i="1"/>
  <c r="L5068" i="1"/>
  <c r="M5068" i="1"/>
  <c r="L5060" i="1"/>
  <c r="M5060" i="1"/>
  <c r="L5052" i="1"/>
  <c r="M5052" i="1"/>
  <c r="L5044" i="1"/>
  <c r="M5044" i="1"/>
  <c r="L4920" i="1"/>
  <c r="M4920" i="1"/>
  <c r="L4912" i="1"/>
  <c r="M4912" i="1"/>
  <c r="L4904" i="1"/>
  <c r="M4904" i="1"/>
  <c r="L4896" i="1"/>
  <c r="M4896" i="1"/>
  <c r="L4888" i="1"/>
  <c r="M4888" i="1"/>
  <c r="L4880" i="1"/>
  <c r="M4880" i="1"/>
  <c r="L4872" i="1"/>
  <c r="M4872" i="1"/>
  <c r="L4864" i="1"/>
  <c r="M4864" i="1"/>
  <c r="L4856" i="1"/>
  <c r="M4856" i="1"/>
  <c r="L4848" i="1"/>
  <c r="M4848" i="1"/>
  <c r="L4840" i="1"/>
  <c r="M4840" i="1"/>
  <c r="L4832" i="1"/>
  <c r="M4832" i="1"/>
  <c r="L4824" i="1"/>
  <c r="M4824" i="1"/>
  <c r="L4816" i="1"/>
  <c r="M4816" i="1"/>
  <c r="L4808" i="1"/>
  <c r="M4808" i="1"/>
  <c r="L4800" i="1"/>
  <c r="M4800" i="1"/>
  <c r="L4792" i="1"/>
  <c r="M4792" i="1"/>
  <c r="L4784" i="1"/>
  <c r="M4784" i="1"/>
  <c r="L4776" i="1"/>
  <c r="M4776" i="1"/>
  <c r="L4768" i="1"/>
  <c r="M4768" i="1"/>
  <c r="L4760" i="1"/>
  <c r="M4760" i="1"/>
  <c r="L4752" i="1"/>
  <c r="M4752" i="1"/>
  <c r="L4744" i="1"/>
  <c r="M4744" i="1"/>
  <c r="L4736" i="1"/>
  <c r="M4736" i="1"/>
  <c r="L4728" i="1"/>
  <c r="M4728" i="1"/>
  <c r="L4720" i="1"/>
  <c r="M4720" i="1"/>
  <c r="L4712" i="1"/>
  <c r="M4712" i="1"/>
  <c r="L4704" i="1"/>
  <c r="M4704" i="1"/>
  <c r="L4696" i="1"/>
  <c r="M4696" i="1"/>
  <c r="L4688" i="1"/>
  <c r="M4688" i="1"/>
  <c r="L4680" i="1"/>
  <c r="M4680" i="1"/>
  <c r="L4672" i="1"/>
  <c r="M4672" i="1"/>
  <c r="L4668" i="1"/>
  <c r="M4668" i="1"/>
  <c r="L4664" i="1"/>
  <c r="M4664" i="1"/>
  <c r="L4656" i="1"/>
  <c r="M4656" i="1"/>
  <c r="L4652" i="1"/>
  <c r="M4652" i="1"/>
  <c r="L4648" i="1"/>
  <c r="M4648" i="1"/>
  <c r="L4644" i="1"/>
  <c r="M4644" i="1"/>
  <c r="L4640" i="1"/>
  <c r="M4640" i="1"/>
  <c r="L4636" i="1"/>
  <c r="M4636" i="1"/>
  <c r="L4632" i="1"/>
  <c r="M4632" i="1"/>
  <c r="L4628" i="1"/>
  <c r="M4628" i="1"/>
  <c r="L4624" i="1"/>
  <c r="M4624" i="1"/>
  <c r="L4620" i="1"/>
  <c r="M4620" i="1"/>
  <c r="L4616" i="1"/>
  <c r="M4616" i="1"/>
  <c r="L4612" i="1"/>
  <c r="M4612" i="1"/>
  <c r="L4608" i="1"/>
  <c r="M4608" i="1"/>
  <c r="L4604" i="1"/>
  <c r="M4604" i="1"/>
  <c r="L4600" i="1"/>
  <c r="M4600" i="1"/>
  <c r="L4596" i="1"/>
  <c r="M4596" i="1"/>
  <c r="L4592" i="1"/>
  <c r="M4592" i="1"/>
  <c r="L4588" i="1"/>
  <c r="M4588" i="1"/>
  <c r="L4584" i="1"/>
  <c r="M4584" i="1"/>
  <c r="L4580" i="1"/>
  <c r="M4580" i="1"/>
  <c r="L4576" i="1"/>
  <c r="M4576" i="1"/>
  <c r="L4572" i="1"/>
  <c r="M4572" i="1"/>
  <c r="L4568" i="1"/>
  <c r="M4568" i="1"/>
  <c r="L4564" i="1"/>
  <c r="M4564" i="1"/>
  <c r="L4560" i="1"/>
  <c r="M4560" i="1"/>
  <c r="L4556" i="1"/>
  <c r="M4556" i="1"/>
  <c r="L4552" i="1"/>
  <c r="M4552" i="1"/>
  <c r="L4548" i="1"/>
  <c r="M4548" i="1"/>
  <c r="L4544" i="1"/>
  <c r="M4544" i="1"/>
  <c r="L4540" i="1"/>
  <c r="M4540" i="1"/>
  <c r="L4536" i="1"/>
  <c r="M4536" i="1"/>
  <c r="L4532" i="1"/>
  <c r="M4532" i="1"/>
  <c r="L4528" i="1"/>
  <c r="M4528" i="1"/>
  <c r="L4524" i="1"/>
  <c r="M4524" i="1"/>
  <c r="L4520" i="1"/>
  <c r="M4520" i="1"/>
  <c r="L4516" i="1"/>
  <c r="M4516" i="1"/>
  <c r="L4512" i="1"/>
  <c r="M4512" i="1"/>
  <c r="L4508" i="1"/>
  <c r="M4508" i="1"/>
  <c r="L4504" i="1"/>
  <c r="M4504" i="1"/>
  <c r="L4500" i="1"/>
  <c r="M4500" i="1"/>
  <c r="L4496" i="1"/>
  <c r="M4496" i="1"/>
  <c r="L4492" i="1"/>
  <c r="M4492" i="1"/>
  <c r="L4488" i="1"/>
  <c r="M4488" i="1"/>
  <c r="L4484" i="1"/>
  <c r="M4484" i="1"/>
  <c r="L4480" i="1"/>
  <c r="M4480" i="1"/>
  <c r="L4476" i="1"/>
  <c r="M4476" i="1"/>
  <c r="L4472" i="1"/>
  <c r="M4472" i="1"/>
  <c r="L4468" i="1"/>
  <c r="M4468" i="1"/>
  <c r="L4464" i="1"/>
  <c r="M4464" i="1"/>
  <c r="L4460" i="1"/>
  <c r="M4460" i="1"/>
  <c r="L4456" i="1"/>
  <c r="M4456" i="1"/>
  <c r="L4452" i="1"/>
  <c r="M4452" i="1"/>
  <c r="L4448" i="1"/>
  <c r="M4448" i="1"/>
  <c r="L4444" i="1"/>
  <c r="M4444" i="1"/>
  <c r="L4440" i="1"/>
  <c r="M4440" i="1"/>
  <c r="L4436" i="1"/>
  <c r="M4436" i="1"/>
  <c r="L4432" i="1"/>
  <c r="M4432" i="1"/>
  <c r="L4428" i="1"/>
  <c r="M4428" i="1"/>
  <c r="L4424" i="1"/>
  <c r="M4424" i="1"/>
  <c r="L4420" i="1"/>
  <c r="M4420" i="1"/>
  <c r="L4416" i="1"/>
  <c r="M4416" i="1"/>
  <c r="L4412" i="1"/>
  <c r="M4412" i="1"/>
  <c r="L4408" i="1"/>
  <c r="M4408" i="1"/>
  <c r="L4404" i="1"/>
  <c r="M4404" i="1"/>
  <c r="L4400" i="1"/>
  <c r="M4400" i="1"/>
  <c r="L4396" i="1"/>
  <c r="M4396" i="1"/>
  <c r="L4392" i="1"/>
  <c r="M4392" i="1"/>
  <c r="L4388" i="1"/>
  <c r="M4388" i="1"/>
  <c r="L4384" i="1"/>
  <c r="M4384" i="1"/>
  <c r="L4380" i="1"/>
  <c r="M4380" i="1"/>
  <c r="L4376" i="1"/>
  <c r="M4376" i="1"/>
  <c r="L4372" i="1"/>
  <c r="M4372" i="1"/>
  <c r="L4368" i="1"/>
  <c r="M4368" i="1"/>
  <c r="L4364" i="1"/>
  <c r="M4364" i="1"/>
  <c r="L4360" i="1"/>
  <c r="M4360" i="1"/>
  <c r="L4356" i="1"/>
  <c r="M4356" i="1"/>
  <c r="L4352" i="1"/>
  <c r="M4352" i="1"/>
  <c r="L4348" i="1"/>
  <c r="M4348" i="1"/>
  <c r="L4344" i="1"/>
  <c r="M4344" i="1"/>
  <c r="L4340" i="1"/>
  <c r="M4340" i="1"/>
  <c r="L4336" i="1"/>
  <c r="M4336" i="1"/>
  <c r="L4332" i="1"/>
  <c r="M4332" i="1"/>
  <c r="L4328" i="1"/>
  <c r="M4328" i="1"/>
  <c r="L4324" i="1"/>
  <c r="M4324" i="1"/>
  <c r="L4320" i="1"/>
  <c r="M4320" i="1"/>
  <c r="L4316" i="1"/>
  <c r="M4316" i="1"/>
  <c r="L4312" i="1"/>
  <c r="M4312" i="1"/>
  <c r="L4308" i="1"/>
  <c r="M4308" i="1"/>
  <c r="L4304" i="1"/>
  <c r="M4304" i="1"/>
  <c r="L4300" i="1"/>
  <c r="M4300" i="1"/>
  <c r="L4296" i="1"/>
  <c r="M4296" i="1"/>
  <c r="L4292" i="1"/>
  <c r="M4292" i="1"/>
  <c r="L4288" i="1"/>
  <c r="M4288" i="1"/>
  <c r="L4284" i="1"/>
  <c r="M4284" i="1"/>
  <c r="L4280" i="1"/>
  <c r="M4280" i="1"/>
  <c r="L4276" i="1"/>
  <c r="M4276" i="1"/>
  <c r="L4272" i="1"/>
  <c r="M4272" i="1"/>
  <c r="L4268" i="1"/>
  <c r="M4268" i="1"/>
  <c r="L4264" i="1"/>
  <c r="M4264" i="1"/>
  <c r="L4260" i="1"/>
  <c r="M4260" i="1"/>
  <c r="L4256" i="1"/>
  <c r="M4256" i="1"/>
  <c r="L4252" i="1"/>
  <c r="M4252" i="1"/>
  <c r="L4248" i="1"/>
  <c r="M4248" i="1"/>
  <c r="L4244" i="1"/>
  <c r="M4244" i="1"/>
  <c r="L4240" i="1"/>
  <c r="M4240" i="1"/>
  <c r="L4236" i="1"/>
  <c r="M4236" i="1"/>
  <c r="L4232" i="1"/>
  <c r="M4232" i="1"/>
  <c r="L4228" i="1"/>
  <c r="M4228" i="1"/>
  <c r="L4224" i="1"/>
  <c r="M4224" i="1"/>
  <c r="L4220" i="1"/>
  <c r="M4220" i="1"/>
  <c r="L4216" i="1"/>
  <c r="M4216" i="1"/>
  <c r="L4212" i="1"/>
  <c r="M4212" i="1"/>
  <c r="L4208" i="1"/>
  <c r="M4208" i="1"/>
  <c r="L4204" i="1"/>
  <c r="M4204" i="1"/>
  <c r="L4200" i="1"/>
  <c r="M4200" i="1"/>
  <c r="L4196" i="1"/>
  <c r="M4196" i="1"/>
  <c r="L4192" i="1"/>
  <c r="M4192" i="1"/>
  <c r="L4188" i="1"/>
  <c r="M4188" i="1"/>
  <c r="L4184" i="1"/>
  <c r="M4184" i="1"/>
  <c r="L4180" i="1"/>
  <c r="M4180" i="1"/>
  <c r="L4176" i="1"/>
  <c r="M4176" i="1"/>
  <c r="L4172" i="1"/>
  <c r="M4172" i="1"/>
  <c r="L4168" i="1"/>
  <c r="M4168" i="1"/>
  <c r="L4164" i="1"/>
  <c r="M4164" i="1"/>
  <c r="L4160" i="1"/>
  <c r="M4160" i="1"/>
  <c r="L4156" i="1"/>
  <c r="M4156" i="1"/>
  <c r="L4152" i="1"/>
  <c r="M4152" i="1"/>
  <c r="L4148" i="1"/>
  <c r="M4148" i="1"/>
  <c r="L4144" i="1"/>
  <c r="M4144" i="1"/>
  <c r="L4140" i="1"/>
  <c r="M4140" i="1"/>
  <c r="L4136" i="1"/>
  <c r="M4136" i="1"/>
  <c r="L4132" i="1"/>
  <c r="M4132" i="1"/>
  <c r="L4128" i="1"/>
  <c r="M4128" i="1"/>
  <c r="L4124" i="1"/>
  <c r="M4124" i="1"/>
  <c r="L4120" i="1"/>
  <c r="M4120" i="1"/>
  <c r="L4116" i="1"/>
  <c r="M4116" i="1"/>
  <c r="L4112" i="1"/>
  <c r="M4112" i="1"/>
  <c r="L4108" i="1"/>
  <c r="M4108" i="1"/>
  <c r="L4104" i="1"/>
  <c r="M4104" i="1"/>
  <c r="L4100" i="1"/>
  <c r="M4100" i="1"/>
  <c r="L4096" i="1"/>
  <c r="M4096" i="1"/>
  <c r="L4092" i="1"/>
  <c r="M4092" i="1"/>
  <c r="L4088" i="1"/>
  <c r="M4088" i="1"/>
  <c r="L4084" i="1"/>
  <c r="M4084" i="1"/>
  <c r="L4080" i="1"/>
  <c r="M4080" i="1"/>
  <c r="L4076" i="1"/>
  <c r="M4076" i="1"/>
  <c r="L4072" i="1"/>
  <c r="M4072" i="1"/>
  <c r="L4068" i="1"/>
  <c r="M4068" i="1"/>
  <c r="L4064" i="1"/>
  <c r="M4064" i="1"/>
  <c r="L4060" i="1"/>
  <c r="M4060" i="1"/>
  <c r="L4056" i="1"/>
  <c r="M4056" i="1"/>
  <c r="L4052" i="1"/>
  <c r="M4052" i="1"/>
  <c r="L4048" i="1"/>
  <c r="M4048" i="1"/>
  <c r="L4044" i="1"/>
  <c r="M4044" i="1"/>
  <c r="L4040" i="1"/>
  <c r="M4040" i="1"/>
  <c r="L4036" i="1"/>
  <c r="M4036" i="1"/>
  <c r="L4032" i="1"/>
  <c r="M4032" i="1"/>
  <c r="L4028" i="1"/>
  <c r="M4028" i="1"/>
  <c r="L4024" i="1"/>
  <c r="M4024" i="1"/>
  <c r="L4020" i="1"/>
  <c r="M4020" i="1"/>
  <c r="L4016" i="1"/>
  <c r="M4016" i="1"/>
  <c r="L4012" i="1"/>
  <c r="M4012" i="1"/>
  <c r="L4008" i="1"/>
  <c r="M4008" i="1"/>
  <c r="L4004" i="1"/>
  <c r="M4004" i="1"/>
  <c r="L4000" i="1"/>
  <c r="M4000" i="1"/>
  <c r="L3996" i="1"/>
  <c r="M3996" i="1"/>
  <c r="L3992" i="1"/>
  <c r="M3992" i="1"/>
  <c r="L3988" i="1"/>
  <c r="M3988" i="1"/>
  <c r="L3984" i="1"/>
  <c r="M3984" i="1"/>
  <c r="L3980" i="1"/>
  <c r="M3980" i="1"/>
  <c r="L3976" i="1"/>
  <c r="M3976" i="1"/>
  <c r="L3972" i="1"/>
  <c r="M3972" i="1"/>
  <c r="L3968" i="1"/>
  <c r="M3968" i="1"/>
  <c r="L3964" i="1"/>
  <c r="M3964" i="1"/>
  <c r="L3960" i="1"/>
  <c r="M3960" i="1"/>
  <c r="L3956" i="1"/>
  <c r="M3956" i="1"/>
  <c r="L3952" i="1"/>
  <c r="M3952" i="1"/>
  <c r="L3948" i="1"/>
  <c r="M3948" i="1"/>
  <c r="L3944" i="1"/>
  <c r="M3944" i="1"/>
  <c r="L3940" i="1"/>
  <c r="M3940" i="1"/>
  <c r="L3936" i="1"/>
  <c r="M3936" i="1"/>
  <c r="L3932" i="1"/>
  <c r="M3932" i="1"/>
  <c r="L3928" i="1"/>
  <c r="M3928" i="1"/>
  <c r="L3924" i="1"/>
  <c r="M3924" i="1"/>
  <c r="L3920" i="1"/>
  <c r="M3920" i="1"/>
  <c r="L3916" i="1"/>
  <c r="M3916" i="1"/>
  <c r="L3912" i="1"/>
  <c r="M3912" i="1"/>
  <c r="L3908" i="1"/>
  <c r="M3908" i="1"/>
  <c r="L3904" i="1"/>
  <c r="M3904" i="1"/>
  <c r="L3900" i="1"/>
  <c r="M3900" i="1"/>
  <c r="L3896" i="1"/>
  <c r="M3896" i="1"/>
  <c r="L3892" i="1"/>
  <c r="M3892" i="1"/>
  <c r="L3888" i="1"/>
  <c r="M3888" i="1"/>
  <c r="L3884" i="1"/>
  <c r="M3884" i="1"/>
  <c r="L3880" i="1"/>
  <c r="M3880" i="1"/>
  <c r="L3876" i="1"/>
  <c r="M3876" i="1"/>
  <c r="L3872" i="1"/>
  <c r="M3872" i="1"/>
  <c r="L3868" i="1"/>
  <c r="M3868" i="1"/>
  <c r="L3864" i="1"/>
  <c r="M3864" i="1"/>
  <c r="L3860" i="1"/>
  <c r="M3860" i="1"/>
  <c r="L3856" i="1"/>
  <c r="M3856" i="1"/>
  <c r="L3852" i="1"/>
  <c r="M3852" i="1"/>
  <c r="L3848" i="1"/>
  <c r="M3848" i="1"/>
  <c r="L3844" i="1"/>
  <c r="M3844" i="1"/>
  <c r="L3840" i="1"/>
  <c r="M3840" i="1"/>
  <c r="L3836" i="1"/>
  <c r="M3836" i="1"/>
  <c r="L3832" i="1"/>
  <c r="M3832" i="1"/>
  <c r="L3828" i="1"/>
  <c r="M3828" i="1"/>
  <c r="L3824" i="1"/>
  <c r="M3824" i="1"/>
  <c r="L3820" i="1"/>
  <c r="M3820" i="1"/>
  <c r="L3816" i="1"/>
  <c r="M3816" i="1"/>
  <c r="L3812" i="1"/>
  <c r="M3812" i="1"/>
  <c r="L3808" i="1"/>
  <c r="M3808" i="1"/>
  <c r="L3804" i="1"/>
  <c r="M3804" i="1"/>
  <c r="L3800" i="1"/>
  <c r="M3800" i="1"/>
  <c r="L3796" i="1"/>
  <c r="M3796" i="1"/>
  <c r="L3792" i="1"/>
  <c r="M3792" i="1"/>
  <c r="L3788" i="1"/>
  <c r="M3788" i="1"/>
  <c r="L3784" i="1"/>
  <c r="M3784" i="1"/>
  <c r="L3780" i="1"/>
  <c r="M3780" i="1"/>
  <c r="L3776" i="1"/>
  <c r="M3776" i="1"/>
  <c r="L3772" i="1"/>
  <c r="M3772" i="1"/>
  <c r="L3768" i="1"/>
  <c r="M3768" i="1"/>
  <c r="L3764" i="1"/>
  <c r="M3764" i="1"/>
  <c r="L3760" i="1"/>
  <c r="M3760" i="1"/>
  <c r="L3756" i="1"/>
  <c r="M3756" i="1"/>
  <c r="L3752" i="1"/>
  <c r="M3752" i="1"/>
  <c r="L3748" i="1"/>
  <c r="M3748" i="1"/>
  <c r="L3744" i="1"/>
  <c r="M3744" i="1"/>
  <c r="L3740" i="1"/>
  <c r="M3740" i="1"/>
  <c r="L3736" i="1"/>
  <c r="M3736" i="1"/>
  <c r="L3732" i="1"/>
  <c r="M3732" i="1"/>
  <c r="L3728" i="1"/>
  <c r="M3728" i="1"/>
  <c r="L3724" i="1"/>
  <c r="M3724" i="1"/>
  <c r="L3720" i="1"/>
  <c r="M3720" i="1"/>
  <c r="L3716" i="1"/>
  <c r="M3716" i="1"/>
  <c r="L3712" i="1"/>
  <c r="M3712" i="1"/>
  <c r="L3708" i="1"/>
  <c r="M3708" i="1"/>
  <c r="L3704" i="1"/>
  <c r="M3704" i="1"/>
  <c r="L3700" i="1"/>
  <c r="M3700" i="1"/>
  <c r="L3696" i="1"/>
  <c r="M3696" i="1"/>
  <c r="L3692" i="1"/>
  <c r="M3692" i="1"/>
  <c r="L3688" i="1"/>
  <c r="M3688" i="1"/>
  <c r="L3684" i="1"/>
  <c r="M3684" i="1"/>
  <c r="L3680" i="1"/>
  <c r="M3680" i="1"/>
  <c r="L3676" i="1"/>
  <c r="M3676" i="1"/>
  <c r="L3672" i="1"/>
  <c r="M3672" i="1"/>
  <c r="L3668" i="1"/>
  <c r="M3668" i="1"/>
  <c r="L3664" i="1"/>
  <c r="M3664" i="1"/>
  <c r="L3660" i="1"/>
  <c r="M3660" i="1"/>
  <c r="L3656" i="1"/>
  <c r="M3656" i="1"/>
  <c r="L3652" i="1"/>
  <c r="M3652" i="1"/>
  <c r="L3648" i="1"/>
  <c r="M3648" i="1"/>
  <c r="L3644" i="1"/>
  <c r="M3644" i="1"/>
  <c r="L3640" i="1"/>
  <c r="M3640" i="1"/>
  <c r="L3636" i="1"/>
  <c r="M3636" i="1"/>
  <c r="L3632" i="1"/>
  <c r="M3632" i="1"/>
  <c r="L3628" i="1"/>
  <c r="M3628" i="1"/>
  <c r="L3624" i="1"/>
  <c r="M3624" i="1"/>
  <c r="L3620" i="1"/>
  <c r="M3620" i="1"/>
  <c r="L3616" i="1"/>
  <c r="M3616" i="1"/>
  <c r="L3612" i="1"/>
  <c r="M3612" i="1"/>
  <c r="L3608" i="1"/>
  <c r="M3608" i="1"/>
  <c r="L3604" i="1"/>
  <c r="M3604" i="1"/>
  <c r="L3600" i="1"/>
  <c r="M3600" i="1"/>
  <c r="L3596" i="1"/>
  <c r="M3596" i="1"/>
  <c r="L3592" i="1"/>
  <c r="M3592" i="1"/>
  <c r="L3588" i="1"/>
  <c r="M3588" i="1"/>
  <c r="L3584" i="1"/>
  <c r="M3584" i="1"/>
  <c r="L3580" i="1"/>
  <c r="M3580" i="1"/>
  <c r="L3576" i="1"/>
  <c r="M3576" i="1"/>
  <c r="L3572" i="1"/>
  <c r="M3572" i="1"/>
  <c r="L3568" i="1"/>
  <c r="M3568" i="1"/>
  <c r="L3564" i="1"/>
  <c r="M3564" i="1"/>
  <c r="L3560" i="1"/>
  <c r="M3560" i="1"/>
  <c r="L3556" i="1"/>
  <c r="M3556" i="1"/>
  <c r="L3552" i="1"/>
  <c r="M3552" i="1"/>
  <c r="L3548" i="1"/>
  <c r="M3548" i="1"/>
  <c r="L3544" i="1"/>
  <c r="M3544" i="1"/>
  <c r="L3540" i="1"/>
  <c r="M3540" i="1"/>
  <c r="L3536" i="1"/>
  <c r="M3536" i="1"/>
  <c r="L3532" i="1"/>
  <c r="M3532" i="1"/>
  <c r="L3528" i="1"/>
  <c r="M3528" i="1"/>
  <c r="L3524" i="1"/>
  <c r="M3524" i="1"/>
  <c r="L3520" i="1"/>
  <c r="M3520" i="1"/>
  <c r="L3516" i="1"/>
  <c r="M3516" i="1"/>
  <c r="L3512" i="1"/>
  <c r="M3512" i="1"/>
  <c r="L3508" i="1"/>
  <c r="M3508" i="1"/>
  <c r="L3504" i="1"/>
  <c r="M3504" i="1"/>
  <c r="L3500" i="1"/>
  <c r="M3500" i="1"/>
  <c r="L3496" i="1"/>
  <c r="M3496" i="1"/>
  <c r="L3492" i="1"/>
  <c r="M3492" i="1"/>
  <c r="L3488" i="1"/>
  <c r="M3488" i="1"/>
  <c r="L3484" i="1"/>
  <c r="M3484" i="1"/>
  <c r="L3480" i="1"/>
  <c r="M3480" i="1"/>
  <c r="L3476" i="1"/>
  <c r="M3476" i="1"/>
  <c r="L3472" i="1"/>
  <c r="M3472" i="1"/>
  <c r="L3468" i="1"/>
  <c r="M3468" i="1"/>
  <c r="L3464" i="1"/>
  <c r="M3464" i="1"/>
  <c r="L3460" i="1"/>
  <c r="M3460" i="1"/>
  <c r="L3456" i="1"/>
  <c r="M3456" i="1"/>
  <c r="L3452" i="1"/>
  <c r="M3452" i="1"/>
  <c r="L3448" i="1"/>
  <c r="M3448" i="1"/>
  <c r="L3444" i="1"/>
  <c r="M3444" i="1"/>
  <c r="L3440" i="1"/>
  <c r="M3440" i="1"/>
  <c r="L3436" i="1"/>
  <c r="M3436" i="1"/>
  <c r="L3432" i="1"/>
  <c r="M3432" i="1"/>
  <c r="L3428" i="1"/>
  <c r="M3428" i="1"/>
  <c r="L3424" i="1"/>
  <c r="M3424" i="1"/>
  <c r="L3420" i="1"/>
  <c r="M3420" i="1"/>
  <c r="L3416" i="1"/>
  <c r="M3416" i="1"/>
  <c r="L3412" i="1"/>
  <c r="M3412" i="1"/>
  <c r="L3408" i="1"/>
  <c r="M3408" i="1"/>
  <c r="L3404" i="1"/>
  <c r="M3404" i="1"/>
  <c r="L3400" i="1"/>
  <c r="M3400" i="1"/>
  <c r="L3396" i="1"/>
  <c r="M3396" i="1"/>
  <c r="L3392" i="1"/>
  <c r="M3392" i="1"/>
  <c r="L3388" i="1"/>
  <c r="M3388" i="1"/>
  <c r="L3384" i="1"/>
  <c r="M3384" i="1"/>
  <c r="L3380" i="1"/>
  <c r="M3380" i="1"/>
  <c r="L3376" i="1"/>
  <c r="M3376" i="1"/>
  <c r="L3372" i="1"/>
  <c r="M3372" i="1"/>
  <c r="L3368" i="1"/>
  <c r="M3368" i="1"/>
  <c r="L3364" i="1"/>
  <c r="M3364" i="1"/>
  <c r="L3360" i="1"/>
  <c r="M3360" i="1"/>
  <c r="L3356" i="1"/>
  <c r="M3356" i="1"/>
  <c r="L3352" i="1"/>
  <c r="M3352" i="1"/>
  <c r="L3348" i="1"/>
  <c r="M3348" i="1"/>
  <c r="L3344" i="1"/>
  <c r="M3344" i="1"/>
  <c r="L3340" i="1"/>
  <c r="M3340" i="1"/>
  <c r="L3336" i="1"/>
  <c r="M3336" i="1"/>
  <c r="L3332" i="1"/>
  <c r="M3332" i="1"/>
  <c r="L3328" i="1"/>
  <c r="M3328" i="1"/>
  <c r="L3324" i="1"/>
  <c r="M3324" i="1"/>
  <c r="L3320" i="1"/>
  <c r="M3320" i="1"/>
  <c r="L3316" i="1"/>
  <c r="M3316" i="1"/>
  <c r="L3312" i="1"/>
  <c r="M3312" i="1"/>
  <c r="L3308" i="1"/>
  <c r="M3308" i="1"/>
  <c r="L3304" i="1"/>
  <c r="M3304" i="1"/>
  <c r="L3300" i="1"/>
  <c r="M3300" i="1"/>
  <c r="L3296" i="1"/>
  <c r="M3296" i="1"/>
  <c r="L3292" i="1"/>
  <c r="M3292" i="1"/>
  <c r="L3288" i="1"/>
  <c r="M3288" i="1"/>
  <c r="L3284" i="1"/>
  <c r="M3284" i="1"/>
  <c r="L3280" i="1"/>
  <c r="M3280" i="1"/>
  <c r="L3276" i="1"/>
  <c r="M3276" i="1"/>
  <c r="L3272" i="1"/>
  <c r="M3272" i="1"/>
  <c r="L3268" i="1"/>
  <c r="M3268" i="1"/>
  <c r="L3264" i="1"/>
  <c r="M3264" i="1"/>
  <c r="L3260" i="1"/>
  <c r="M3260" i="1"/>
  <c r="L3256" i="1"/>
  <c r="M3256" i="1"/>
  <c r="L3252" i="1"/>
  <c r="M3252" i="1"/>
  <c r="L3248" i="1"/>
  <c r="M3248" i="1"/>
  <c r="L3244" i="1"/>
  <c r="M3244" i="1"/>
  <c r="L3240" i="1"/>
  <c r="M3240" i="1"/>
  <c r="L3236" i="1"/>
  <c r="M3236" i="1"/>
  <c r="L3232" i="1"/>
  <c r="M3232" i="1"/>
  <c r="L3228" i="1"/>
  <c r="M3228" i="1"/>
  <c r="L3224" i="1"/>
  <c r="M3224" i="1"/>
  <c r="L3220" i="1"/>
  <c r="M3220" i="1"/>
  <c r="L3216" i="1"/>
  <c r="M3216" i="1"/>
  <c r="L3212" i="1"/>
  <c r="M3212" i="1"/>
  <c r="L3208" i="1"/>
  <c r="M3208" i="1"/>
  <c r="L3204" i="1"/>
  <c r="M3204" i="1"/>
  <c r="L3200" i="1"/>
  <c r="M3200" i="1"/>
  <c r="L3196" i="1"/>
  <c r="M3196" i="1"/>
  <c r="L3192" i="1"/>
  <c r="M3192" i="1"/>
  <c r="L3188" i="1"/>
  <c r="M3188" i="1"/>
  <c r="L3184" i="1"/>
  <c r="M3184" i="1"/>
  <c r="L3180" i="1"/>
  <c r="M3180" i="1"/>
  <c r="L3176" i="1"/>
  <c r="M3176" i="1"/>
  <c r="L3172" i="1"/>
  <c r="M3172" i="1"/>
  <c r="L3168" i="1"/>
  <c r="M3168" i="1"/>
  <c r="L3164" i="1"/>
  <c r="M3164" i="1"/>
  <c r="L3160" i="1"/>
  <c r="M3160" i="1"/>
  <c r="L3156" i="1"/>
  <c r="M3156" i="1"/>
  <c r="L3152" i="1"/>
  <c r="M3152" i="1"/>
  <c r="L3148" i="1"/>
  <c r="M3148" i="1"/>
  <c r="L3144" i="1"/>
  <c r="M3144" i="1"/>
  <c r="L3140" i="1"/>
  <c r="M3140" i="1"/>
  <c r="L3136" i="1"/>
  <c r="M3136" i="1"/>
  <c r="L3132" i="1"/>
  <c r="M3132" i="1"/>
  <c r="L3128" i="1"/>
  <c r="M3128" i="1"/>
  <c r="L3124" i="1"/>
  <c r="M3124" i="1"/>
  <c r="L3120" i="1"/>
  <c r="M3120" i="1"/>
  <c r="L3116" i="1"/>
  <c r="M3116" i="1"/>
  <c r="L3112" i="1"/>
  <c r="M3112" i="1"/>
  <c r="L3108" i="1"/>
  <c r="M3108" i="1"/>
  <c r="L3104" i="1"/>
  <c r="M3104" i="1"/>
  <c r="L3100" i="1"/>
  <c r="M3100" i="1"/>
  <c r="L6406" i="1"/>
  <c r="M6406" i="1"/>
  <c r="L6390" i="1"/>
  <c r="M6390" i="1"/>
  <c r="L6374" i="1"/>
  <c r="M6374" i="1"/>
  <c r="L6358" i="1"/>
  <c r="M6358" i="1"/>
  <c r="L6346" i="1"/>
  <c r="M6346" i="1"/>
  <c r="L6330" i="1"/>
  <c r="M6330" i="1"/>
  <c r="L6314" i="1"/>
  <c r="M6314" i="1"/>
  <c r="L6298" i="1"/>
  <c r="M6298" i="1"/>
  <c r="L6282" i="1"/>
  <c r="M6282" i="1"/>
  <c r="L6266" i="1"/>
  <c r="M6266" i="1"/>
  <c r="L6250" i="1"/>
  <c r="M6250" i="1"/>
  <c r="L6234" i="1"/>
  <c r="M6234" i="1"/>
  <c r="L6218" i="1"/>
  <c r="M6218" i="1"/>
  <c r="L6202" i="1"/>
  <c r="M6202" i="1"/>
  <c r="L6182" i="1"/>
  <c r="M6182" i="1"/>
  <c r="L6166" i="1"/>
  <c r="M6166" i="1"/>
  <c r="L6150" i="1"/>
  <c r="M6150" i="1"/>
  <c r="L6134" i="1"/>
  <c r="M6134" i="1"/>
  <c r="L6118" i="1"/>
  <c r="M6118" i="1"/>
  <c r="L6106" i="1"/>
  <c r="M6106" i="1"/>
  <c r="L6090" i="1"/>
  <c r="M6090" i="1"/>
  <c r="L6074" i="1"/>
  <c r="M6074" i="1"/>
  <c r="L6054" i="1"/>
  <c r="M6054" i="1"/>
  <c r="L6038" i="1"/>
  <c r="M6038" i="1"/>
  <c r="L6022" i="1"/>
  <c r="M6022" i="1"/>
  <c r="L6006" i="1"/>
  <c r="M6006" i="1"/>
  <c r="L5990" i="1"/>
  <c r="M5990" i="1"/>
  <c r="L5974" i="1"/>
  <c r="M5974" i="1"/>
  <c r="L5958" i="1"/>
  <c r="M5958" i="1"/>
  <c r="L5942" i="1"/>
  <c r="M5942" i="1"/>
  <c r="L5926" i="1"/>
  <c r="M5926" i="1"/>
  <c r="L5914" i="1"/>
  <c r="M5914" i="1"/>
  <c r="L5898" i="1"/>
  <c r="M5898" i="1"/>
  <c r="L5882" i="1"/>
  <c r="M5882" i="1"/>
  <c r="L5866" i="1"/>
  <c r="M5866" i="1"/>
  <c r="L5846" i="1"/>
  <c r="M5846" i="1"/>
  <c r="L5834" i="1"/>
  <c r="M5834" i="1"/>
  <c r="L5818" i="1"/>
  <c r="M5818" i="1"/>
  <c r="L5798" i="1"/>
  <c r="M5798" i="1"/>
  <c r="L5786" i="1"/>
  <c r="M5786" i="1"/>
  <c r="L5770" i="1"/>
  <c r="M5770" i="1"/>
  <c r="L5754" i="1"/>
  <c r="M5754" i="1"/>
  <c r="L5738" i="1"/>
  <c r="M5738" i="1"/>
  <c r="L5722" i="1"/>
  <c r="M5722" i="1"/>
  <c r="L5702" i="1"/>
  <c r="M5702" i="1"/>
  <c r="L5678" i="1"/>
  <c r="M5678" i="1"/>
  <c r="L5662" i="1"/>
  <c r="M5662" i="1"/>
  <c r="L5646" i="1"/>
  <c r="M5646" i="1"/>
  <c r="M5634" i="1"/>
  <c r="L5634" i="1"/>
  <c r="L5618" i="1"/>
  <c r="M5618" i="1"/>
  <c r="M5602" i="1"/>
  <c r="L5602" i="1"/>
  <c r="L5582" i="1"/>
  <c r="M5582" i="1"/>
  <c r="L5566" i="1"/>
  <c r="M5566" i="1"/>
  <c r="L5554" i="1"/>
  <c r="M5554" i="1"/>
  <c r="L5538" i="1"/>
  <c r="M5538" i="1"/>
  <c r="L5518" i="1"/>
  <c r="M5518" i="1"/>
  <c r="M5506" i="1"/>
  <c r="L5506" i="1"/>
  <c r="L5494" i="1"/>
  <c r="M5494" i="1"/>
  <c r="L5482" i="1"/>
  <c r="M5482" i="1"/>
  <c r="L5470" i="1"/>
  <c r="M5470" i="1"/>
  <c r="L5458" i="1"/>
  <c r="M5458" i="1"/>
  <c r="L5454" i="1"/>
  <c r="M5454" i="1"/>
  <c r="M5442" i="1"/>
  <c r="L5442" i="1"/>
  <c r="L5430" i="1"/>
  <c r="M5430" i="1"/>
  <c r="L5418" i="1"/>
  <c r="M5418" i="1"/>
  <c r="L5406" i="1"/>
  <c r="M5406" i="1"/>
  <c r="L5394" i="1"/>
  <c r="M5394" i="1"/>
  <c r="L5382" i="1"/>
  <c r="M5382" i="1"/>
  <c r="L5354" i="1"/>
  <c r="M5354" i="1"/>
  <c r="L5334" i="1"/>
  <c r="M5334" i="1"/>
  <c r="M5314" i="1"/>
  <c r="L5314" i="1"/>
  <c r="L5302" i="1"/>
  <c r="M5302" i="1"/>
  <c r="L5286" i="1"/>
  <c r="M5286" i="1"/>
  <c r="L5270" i="1"/>
  <c r="M5270" i="1"/>
  <c r="L5254" i="1"/>
  <c r="M5254" i="1"/>
  <c r="L5238" i="1"/>
  <c r="M5238" i="1"/>
  <c r="L5226" i="1"/>
  <c r="M5226" i="1"/>
  <c r="L5210" i="1"/>
  <c r="M5210" i="1"/>
  <c r="L5194" i="1"/>
  <c r="M5194" i="1"/>
  <c r="L5178" i="1"/>
  <c r="M5178" i="1"/>
  <c r="M5162" i="1"/>
  <c r="L5162" i="1"/>
  <c r="L5146" i="1"/>
  <c r="M5146" i="1"/>
  <c r="L5130" i="1"/>
  <c r="M5130" i="1"/>
  <c r="L5114" i="1"/>
  <c r="M5114" i="1"/>
  <c r="M5098" i="1"/>
  <c r="L5098" i="1"/>
  <c r="L5078" i="1"/>
  <c r="M5078" i="1"/>
  <c r="L5062" i="1"/>
  <c r="M5062" i="1"/>
  <c r="L5050" i="1"/>
  <c r="M5050" i="1"/>
  <c r="M5034" i="1"/>
  <c r="L5034" i="1"/>
  <c r="L5014" i="1"/>
  <c r="M5014" i="1"/>
  <c r="L5002" i="1"/>
  <c r="M5002" i="1"/>
  <c r="L4982" i="1"/>
  <c r="M4982" i="1"/>
  <c r="L4966" i="1"/>
  <c r="M4966" i="1"/>
  <c r="L4950" i="1"/>
  <c r="M4950" i="1"/>
  <c r="L4934" i="1"/>
  <c r="M4934" i="1"/>
  <c r="L4918" i="1"/>
  <c r="M4918" i="1"/>
  <c r="M4906" i="1"/>
  <c r="L4906" i="1"/>
  <c r="L4874" i="1"/>
  <c r="M4874" i="1"/>
  <c r="L6416" i="1"/>
  <c r="M6416" i="1"/>
  <c r="L6408" i="1"/>
  <c r="M6408" i="1"/>
  <c r="L6400" i="1"/>
  <c r="M6400" i="1"/>
  <c r="L6392" i="1"/>
  <c r="M6392" i="1"/>
  <c r="L6384" i="1"/>
  <c r="M6384" i="1"/>
  <c r="L6376" i="1"/>
  <c r="M6376" i="1"/>
  <c r="L6368" i="1"/>
  <c r="M6368" i="1"/>
  <c r="L6360" i="1"/>
  <c r="M6360" i="1"/>
  <c r="L6352" i="1"/>
  <c r="M6352" i="1"/>
  <c r="L6344" i="1"/>
  <c r="M6344" i="1"/>
  <c r="L6336" i="1"/>
  <c r="M6336" i="1"/>
  <c r="L6328" i="1"/>
  <c r="M6328" i="1"/>
  <c r="L6320" i="1"/>
  <c r="M6320" i="1"/>
  <c r="L6312" i="1"/>
  <c r="M6312" i="1"/>
  <c r="L6304" i="1"/>
  <c r="M6304" i="1"/>
  <c r="L6296" i="1"/>
  <c r="M6296" i="1"/>
  <c r="L6288" i="1"/>
  <c r="M6288" i="1"/>
  <c r="L6208" i="1"/>
  <c r="M6208" i="1"/>
  <c r="L6200" i="1"/>
  <c r="M6200" i="1"/>
  <c r="L6192" i="1"/>
  <c r="M6192" i="1"/>
  <c r="L6180" i="1"/>
  <c r="M6180" i="1"/>
  <c r="L6172" i="1"/>
  <c r="M6172" i="1"/>
  <c r="L6164" i="1"/>
  <c r="M6164" i="1"/>
  <c r="L6156" i="1"/>
  <c r="M6156" i="1"/>
  <c r="L6148" i="1"/>
  <c r="M6148" i="1"/>
  <c r="L6140" i="1"/>
  <c r="M6140" i="1"/>
  <c r="L6132" i="1"/>
  <c r="M6132" i="1"/>
  <c r="L6124" i="1"/>
  <c r="M6124" i="1"/>
  <c r="L6116" i="1"/>
  <c r="M6116" i="1"/>
  <c r="L6112" i="1"/>
  <c r="M6112" i="1"/>
  <c r="L6104" i="1"/>
  <c r="M6104" i="1"/>
  <c r="L6096" i="1"/>
  <c r="M6096" i="1"/>
  <c r="L6084" i="1"/>
  <c r="M6084" i="1"/>
  <c r="L6072" i="1"/>
  <c r="M6072" i="1"/>
  <c r="L6060" i="1"/>
  <c r="M6060" i="1"/>
  <c r="L6052" i="1"/>
  <c r="M6052" i="1"/>
  <c r="L6044" i="1"/>
  <c r="M6044" i="1"/>
  <c r="L6036" i="1"/>
  <c r="M6036" i="1"/>
  <c r="L6028" i="1"/>
  <c r="M6028" i="1"/>
  <c r="L6020" i="1"/>
  <c r="M6020" i="1"/>
  <c r="L6012" i="1"/>
  <c r="M6012" i="1"/>
  <c r="L6004" i="1"/>
  <c r="M6004" i="1"/>
  <c r="L5996" i="1"/>
  <c r="M5996" i="1"/>
  <c r="L5988" i="1"/>
  <c r="M5988" i="1"/>
  <c r="L5980" i="1"/>
  <c r="M5980" i="1"/>
  <c r="L5972" i="1"/>
  <c r="M5972" i="1"/>
  <c r="L5964" i="1"/>
  <c r="M5964" i="1"/>
  <c r="L5956" i="1"/>
  <c r="M5956" i="1"/>
  <c r="L5948" i="1"/>
  <c r="M5948" i="1"/>
  <c r="L5940" i="1"/>
  <c r="M5940" i="1"/>
  <c r="L5932" i="1"/>
  <c r="M5932" i="1"/>
  <c r="L5924" i="1"/>
  <c r="M5924" i="1"/>
  <c r="L5916" i="1"/>
  <c r="M5916" i="1"/>
  <c r="L5908" i="1"/>
  <c r="M5908" i="1"/>
  <c r="L5900" i="1"/>
  <c r="M5900" i="1"/>
  <c r="L5892" i="1"/>
  <c r="M5892" i="1"/>
  <c r="L5884" i="1"/>
  <c r="M5884" i="1"/>
  <c r="L5876" i="1"/>
  <c r="M5876" i="1"/>
  <c r="L5868" i="1"/>
  <c r="M5868" i="1"/>
  <c r="L5860" i="1"/>
  <c r="M5860" i="1"/>
  <c r="L5852" i="1"/>
  <c r="M5852" i="1"/>
  <c r="L5844" i="1"/>
  <c r="M5844" i="1"/>
  <c r="L5836" i="1"/>
  <c r="M5836" i="1"/>
  <c r="L5828" i="1"/>
  <c r="M5828" i="1"/>
  <c r="L5820" i="1"/>
  <c r="M5820" i="1"/>
  <c r="L5812" i="1"/>
  <c r="M5812" i="1"/>
  <c r="L5804" i="1"/>
  <c r="M5804" i="1"/>
  <c r="L5796" i="1"/>
  <c r="M5796" i="1"/>
  <c r="L5788" i="1"/>
  <c r="M5788" i="1"/>
  <c r="L5780" i="1"/>
  <c r="M5780" i="1"/>
  <c r="L5772" i="1"/>
  <c r="M5772" i="1"/>
  <c r="L5764" i="1"/>
  <c r="M5764" i="1"/>
  <c r="L5756" i="1"/>
  <c r="M5756" i="1"/>
  <c r="L5748" i="1"/>
  <c r="M5748" i="1"/>
  <c r="L5740" i="1"/>
  <c r="M5740" i="1"/>
  <c r="L5732" i="1"/>
  <c r="M5732" i="1"/>
  <c r="L5724" i="1"/>
  <c r="M5724" i="1"/>
  <c r="L5716" i="1"/>
  <c r="M5716" i="1"/>
  <c r="L5708" i="1"/>
  <c r="M5708" i="1"/>
  <c r="L5700" i="1"/>
  <c r="M5700" i="1"/>
  <c r="L5692" i="1"/>
  <c r="M5692" i="1"/>
  <c r="L5684" i="1"/>
  <c r="M5684" i="1"/>
  <c r="L5676" i="1"/>
  <c r="M5676" i="1"/>
  <c r="L5668" i="1"/>
  <c r="M5668" i="1"/>
  <c r="L5660" i="1"/>
  <c r="M5660" i="1"/>
  <c r="L5652" i="1"/>
  <c r="M5652" i="1"/>
  <c r="L5644" i="1"/>
  <c r="M5644" i="1"/>
  <c r="L5636" i="1"/>
  <c r="M5636" i="1"/>
  <c r="L5628" i="1"/>
  <c r="M5628" i="1"/>
  <c r="L5620" i="1"/>
  <c r="M5620" i="1"/>
  <c r="L5612" i="1"/>
  <c r="M5612" i="1"/>
  <c r="L5604" i="1"/>
  <c r="M5604" i="1"/>
  <c r="L5596" i="1"/>
  <c r="M5596" i="1"/>
  <c r="L5588" i="1"/>
  <c r="M5588" i="1"/>
  <c r="L5580" i="1"/>
  <c r="M5580" i="1"/>
  <c r="L5572" i="1"/>
  <c r="M5572" i="1"/>
  <c r="L5564" i="1"/>
  <c r="M5564" i="1"/>
  <c r="L5556" i="1"/>
  <c r="M5556" i="1"/>
  <c r="L5544" i="1"/>
  <c r="M5544" i="1"/>
  <c r="L5536" i="1"/>
  <c r="M5536" i="1"/>
  <c r="L5528" i="1"/>
  <c r="M5528" i="1"/>
  <c r="L5520" i="1"/>
  <c r="M5520" i="1"/>
  <c r="L5512" i="1"/>
  <c r="M5512" i="1"/>
  <c r="L5504" i="1"/>
  <c r="M5504" i="1"/>
  <c r="L5496" i="1"/>
  <c r="M5496" i="1"/>
  <c r="L5488" i="1"/>
  <c r="M5488" i="1"/>
  <c r="L5480" i="1"/>
  <c r="M5480" i="1"/>
  <c r="L5476" i="1"/>
  <c r="M5476" i="1"/>
  <c r="L5468" i="1"/>
  <c r="M5468" i="1"/>
  <c r="L5460" i="1"/>
  <c r="M5460" i="1"/>
  <c r="L5452" i="1"/>
  <c r="M5452" i="1"/>
  <c r="L5444" i="1"/>
  <c r="M5444" i="1"/>
  <c r="L5436" i="1"/>
  <c r="M5436" i="1"/>
  <c r="L5420" i="1"/>
  <c r="M5420" i="1"/>
  <c r="L5408" i="1"/>
  <c r="M5408" i="1"/>
  <c r="L5396" i="1"/>
  <c r="M5396" i="1"/>
  <c r="L5388" i="1"/>
  <c r="M5388" i="1"/>
  <c r="L5380" i="1"/>
  <c r="M5380" i="1"/>
  <c r="L5372" i="1"/>
  <c r="M5372" i="1"/>
  <c r="L5364" i="1"/>
  <c r="M5364" i="1"/>
  <c r="L5356" i="1"/>
  <c r="M5356" i="1"/>
  <c r="L5348" i="1"/>
  <c r="M5348" i="1"/>
  <c r="L5340" i="1"/>
  <c r="M5340" i="1"/>
  <c r="L5332" i="1"/>
  <c r="M5332" i="1"/>
  <c r="L5324" i="1"/>
  <c r="M5324" i="1"/>
  <c r="L5316" i="1"/>
  <c r="M5316" i="1"/>
  <c r="L5308" i="1"/>
  <c r="M5308" i="1"/>
  <c r="L5300" i="1"/>
  <c r="M5300" i="1"/>
  <c r="L5292" i="1"/>
  <c r="M5292" i="1"/>
  <c r="L5284" i="1"/>
  <c r="M5284" i="1"/>
  <c r="L5276" i="1"/>
  <c r="M5276" i="1"/>
  <c r="L5268" i="1"/>
  <c r="M5268" i="1"/>
  <c r="L5260" i="1"/>
  <c r="M5260" i="1"/>
  <c r="L5252" i="1"/>
  <c r="M5252" i="1"/>
  <c r="L5244" i="1"/>
  <c r="M5244" i="1"/>
  <c r="L5236" i="1"/>
  <c r="M5236" i="1"/>
  <c r="L5228" i="1"/>
  <c r="M5228" i="1"/>
  <c r="L5220" i="1"/>
  <c r="M5220" i="1"/>
  <c r="L5212" i="1"/>
  <c r="M5212" i="1"/>
  <c r="L5204" i="1"/>
  <c r="M5204" i="1"/>
  <c r="L5196" i="1"/>
  <c r="M5196" i="1"/>
  <c r="L5188" i="1"/>
  <c r="M5188" i="1"/>
  <c r="L5180" i="1"/>
  <c r="M5180" i="1"/>
  <c r="L5172" i="1"/>
  <c r="M5172" i="1"/>
  <c r="L5164" i="1"/>
  <c r="M5164" i="1"/>
  <c r="L5156" i="1"/>
  <c r="M5156" i="1"/>
  <c r="L5148" i="1"/>
  <c r="M5148" i="1"/>
  <c r="L5136" i="1"/>
  <c r="M5136" i="1"/>
  <c r="L5128" i="1"/>
  <c r="M5128" i="1"/>
  <c r="L5120" i="1"/>
  <c r="M5120" i="1"/>
  <c r="L5112" i="1"/>
  <c r="M5112" i="1"/>
  <c r="L5104" i="1"/>
  <c r="M5104" i="1"/>
  <c r="L5096" i="1"/>
  <c r="M5096" i="1"/>
  <c r="L5088" i="1"/>
  <c r="M5088" i="1"/>
  <c r="L5080" i="1"/>
  <c r="M5080" i="1"/>
  <c r="L5072" i="1"/>
  <c r="M5072" i="1"/>
  <c r="M5064" i="1"/>
  <c r="L5064" i="1"/>
  <c r="L5056" i="1"/>
  <c r="M5056" i="1"/>
  <c r="L5048" i="1"/>
  <c r="M5048" i="1"/>
  <c r="L5040" i="1"/>
  <c r="M5040" i="1"/>
  <c r="L5036" i="1"/>
  <c r="M5036" i="1"/>
  <c r="L5032" i="1"/>
  <c r="M5032" i="1"/>
  <c r="L5028" i="1"/>
  <c r="M5028" i="1"/>
  <c r="L5024" i="1"/>
  <c r="M5024" i="1"/>
  <c r="L5020" i="1"/>
  <c r="M5020" i="1"/>
  <c r="L5016" i="1"/>
  <c r="M5016" i="1"/>
  <c r="L5012" i="1"/>
  <c r="M5012" i="1"/>
  <c r="L5008" i="1"/>
  <c r="M5008" i="1"/>
  <c r="L5004" i="1"/>
  <c r="M5004" i="1"/>
  <c r="L5000" i="1"/>
  <c r="M5000" i="1"/>
  <c r="L4996" i="1"/>
  <c r="M4996" i="1"/>
  <c r="L4992" i="1"/>
  <c r="M4992" i="1"/>
  <c r="L4988" i="1"/>
  <c r="M4988" i="1"/>
  <c r="L4984" i="1"/>
  <c r="M4984" i="1"/>
  <c r="L4980" i="1"/>
  <c r="M4980" i="1"/>
  <c r="L4976" i="1"/>
  <c r="M4976" i="1"/>
  <c r="L4972" i="1"/>
  <c r="M4972" i="1"/>
  <c r="L4968" i="1"/>
  <c r="M4968" i="1"/>
  <c r="L4964" i="1"/>
  <c r="M4964" i="1"/>
  <c r="L4960" i="1"/>
  <c r="M4960" i="1"/>
  <c r="L4956" i="1"/>
  <c r="M4956" i="1"/>
  <c r="L4952" i="1"/>
  <c r="M4952" i="1"/>
  <c r="L4948" i="1"/>
  <c r="M4948" i="1"/>
  <c r="L4944" i="1"/>
  <c r="M4944" i="1"/>
  <c r="L4940" i="1"/>
  <c r="M4940" i="1"/>
  <c r="L4936" i="1"/>
  <c r="M4936" i="1"/>
  <c r="L4932" i="1"/>
  <c r="M4932" i="1"/>
  <c r="L4928" i="1"/>
  <c r="M4928" i="1"/>
  <c r="L4924" i="1"/>
  <c r="M4924" i="1"/>
  <c r="L4916" i="1"/>
  <c r="M4916" i="1"/>
  <c r="L4908" i="1"/>
  <c r="M4908" i="1"/>
  <c r="L4900" i="1"/>
  <c r="M4900" i="1"/>
  <c r="L4892" i="1"/>
  <c r="M4892" i="1"/>
  <c r="L4884" i="1"/>
  <c r="M4884" i="1"/>
  <c r="L4876" i="1"/>
  <c r="M4876" i="1"/>
  <c r="L4868" i="1"/>
  <c r="M4868" i="1"/>
  <c r="L4860" i="1"/>
  <c r="M4860" i="1"/>
  <c r="L4852" i="1"/>
  <c r="M4852" i="1"/>
  <c r="L4844" i="1"/>
  <c r="M4844" i="1"/>
  <c r="L4836" i="1"/>
  <c r="M4836" i="1"/>
  <c r="L4828" i="1"/>
  <c r="M4828" i="1"/>
  <c r="L4820" i="1"/>
  <c r="M4820" i="1"/>
  <c r="L4812" i="1"/>
  <c r="M4812" i="1"/>
  <c r="L4804" i="1"/>
  <c r="M4804" i="1"/>
  <c r="L4796" i="1"/>
  <c r="M4796" i="1"/>
  <c r="L4788" i="1"/>
  <c r="M4788" i="1"/>
  <c r="L4780" i="1"/>
  <c r="M4780" i="1"/>
  <c r="L4772" i="1"/>
  <c r="M4772" i="1"/>
  <c r="L4764" i="1"/>
  <c r="M4764" i="1"/>
  <c r="L4756" i="1"/>
  <c r="M4756" i="1"/>
  <c r="L4748" i="1"/>
  <c r="M4748" i="1"/>
  <c r="L4740" i="1"/>
  <c r="M4740" i="1"/>
  <c r="L4732" i="1"/>
  <c r="M4732" i="1"/>
  <c r="L4724" i="1"/>
  <c r="M4724" i="1"/>
  <c r="L4716" i="1"/>
  <c r="M4716" i="1"/>
  <c r="L4708" i="1"/>
  <c r="M4708" i="1"/>
  <c r="L4700" i="1"/>
  <c r="M4700" i="1"/>
  <c r="L4692" i="1"/>
  <c r="M4692" i="1"/>
  <c r="L4684" i="1"/>
  <c r="M4684" i="1"/>
  <c r="L4676" i="1"/>
  <c r="M4676" i="1"/>
  <c r="L4660" i="1"/>
  <c r="M4660" i="1"/>
  <c r="L6415" i="1"/>
  <c r="M6415" i="1"/>
  <c r="L6411" i="1"/>
  <c r="M6411" i="1"/>
  <c r="L6407" i="1"/>
  <c r="M6407" i="1"/>
  <c r="L6403" i="1"/>
  <c r="M6403" i="1"/>
  <c r="L6399" i="1"/>
  <c r="M6399" i="1"/>
  <c r="L6395" i="1"/>
  <c r="M6395" i="1"/>
  <c r="L6391" i="1"/>
  <c r="M6391" i="1"/>
  <c r="L6387" i="1"/>
  <c r="M6387" i="1"/>
  <c r="L6383" i="1"/>
  <c r="M6383" i="1"/>
  <c r="L6379" i="1"/>
  <c r="M6379" i="1"/>
  <c r="L6375" i="1"/>
  <c r="M6375" i="1"/>
  <c r="L6371" i="1"/>
  <c r="M6371" i="1"/>
  <c r="L6367" i="1"/>
  <c r="M6367" i="1"/>
  <c r="L6363" i="1"/>
  <c r="M6363" i="1"/>
  <c r="L6359" i="1"/>
  <c r="M6359" i="1"/>
  <c r="L6355" i="1"/>
  <c r="M6355" i="1"/>
  <c r="L6351" i="1"/>
  <c r="M6351" i="1"/>
  <c r="L6347" i="1"/>
  <c r="M6347" i="1"/>
  <c r="L6343" i="1"/>
  <c r="M6343" i="1"/>
  <c r="L6339" i="1"/>
  <c r="M6339" i="1"/>
  <c r="L6335" i="1"/>
  <c r="M6335" i="1"/>
  <c r="L6331" i="1"/>
  <c r="M6331" i="1"/>
  <c r="L6327" i="1"/>
  <c r="M6327" i="1"/>
  <c r="L6323" i="1"/>
  <c r="M6323" i="1"/>
  <c r="L6319" i="1"/>
  <c r="M6319" i="1"/>
  <c r="L6315" i="1"/>
  <c r="M6315" i="1"/>
  <c r="L6311" i="1"/>
  <c r="M6311" i="1"/>
  <c r="L6307" i="1"/>
  <c r="M6307" i="1"/>
  <c r="L6303" i="1"/>
  <c r="M6303" i="1"/>
  <c r="L6299" i="1"/>
  <c r="M6299" i="1"/>
  <c r="L6295" i="1"/>
  <c r="M6295" i="1"/>
  <c r="L6291" i="1"/>
  <c r="M6291" i="1"/>
  <c r="L6287" i="1"/>
  <c r="M6287" i="1"/>
  <c r="L6283" i="1"/>
  <c r="M6283" i="1"/>
  <c r="L6279" i="1"/>
  <c r="M6279" i="1"/>
  <c r="L6275" i="1"/>
  <c r="M6275" i="1"/>
  <c r="L6271" i="1"/>
  <c r="M6271" i="1"/>
  <c r="L6267" i="1"/>
  <c r="M6267" i="1"/>
  <c r="L6263" i="1"/>
  <c r="M6263" i="1"/>
  <c r="L6259" i="1"/>
  <c r="M6259" i="1"/>
  <c r="L6255" i="1"/>
  <c r="M6255" i="1"/>
  <c r="L6251" i="1"/>
  <c r="M6251" i="1"/>
  <c r="L6247" i="1"/>
  <c r="M6247" i="1"/>
  <c r="L6243" i="1"/>
  <c r="M6243" i="1"/>
  <c r="L6239" i="1"/>
  <c r="M6239" i="1"/>
  <c r="L6235" i="1"/>
  <c r="M6235" i="1"/>
  <c r="L6231" i="1"/>
  <c r="M6231" i="1"/>
  <c r="L6227" i="1"/>
  <c r="M6227" i="1"/>
  <c r="L6223" i="1"/>
  <c r="M6223" i="1"/>
  <c r="L6219" i="1"/>
  <c r="M6219" i="1"/>
  <c r="L6215" i="1"/>
  <c r="M6215" i="1"/>
  <c r="L6211" i="1"/>
  <c r="M6211" i="1"/>
  <c r="L6207" i="1"/>
  <c r="M6207" i="1"/>
  <c r="L6203" i="1"/>
  <c r="M6203" i="1"/>
  <c r="L6199" i="1"/>
  <c r="M6199" i="1"/>
  <c r="L6195" i="1"/>
  <c r="M6195" i="1"/>
  <c r="L6191" i="1"/>
  <c r="M6191" i="1"/>
  <c r="L6187" i="1"/>
  <c r="M6187" i="1"/>
  <c r="L6183" i="1"/>
  <c r="M6183" i="1"/>
  <c r="L6179" i="1"/>
  <c r="M6179" i="1"/>
  <c r="L6175" i="1"/>
  <c r="M6175" i="1"/>
  <c r="L6171" i="1"/>
  <c r="M6171" i="1"/>
  <c r="L6167" i="1"/>
  <c r="M6167" i="1"/>
  <c r="L6163" i="1"/>
  <c r="M6163" i="1"/>
  <c r="L6159" i="1"/>
  <c r="M6159" i="1"/>
  <c r="L6155" i="1"/>
  <c r="M6155" i="1"/>
  <c r="L6151" i="1"/>
  <c r="M6151" i="1"/>
  <c r="L6147" i="1"/>
  <c r="M6147" i="1"/>
  <c r="L6143" i="1"/>
  <c r="M6143" i="1"/>
  <c r="L6139" i="1"/>
  <c r="M6139" i="1"/>
  <c r="L6135" i="1"/>
  <c r="M6135" i="1"/>
  <c r="L6131" i="1"/>
  <c r="M6131" i="1"/>
  <c r="L6127" i="1"/>
  <c r="M6127" i="1"/>
  <c r="L6123" i="1"/>
  <c r="M6123" i="1"/>
  <c r="L6119" i="1"/>
  <c r="M6119" i="1"/>
  <c r="L6115" i="1"/>
  <c r="M6115" i="1"/>
  <c r="L6111" i="1"/>
  <c r="M6111" i="1"/>
  <c r="L6107" i="1"/>
  <c r="M6107" i="1"/>
  <c r="L6103" i="1"/>
  <c r="M6103" i="1"/>
  <c r="L6099" i="1"/>
  <c r="M6099" i="1"/>
  <c r="L6095" i="1"/>
  <c r="M6095" i="1"/>
  <c r="L6091" i="1"/>
  <c r="M6091" i="1"/>
  <c r="L6087" i="1"/>
  <c r="M6087" i="1"/>
  <c r="L6083" i="1"/>
  <c r="M6083" i="1"/>
  <c r="L6079" i="1"/>
  <c r="M6079" i="1"/>
  <c r="L6075" i="1"/>
  <c r="M6075" i="1"/>
  <c r="L6071" i="1"/>
  <c r="M6071" i="1"/>
  <c r="L6067" i="1"/>
  <c r="M6067" i="1"/>
  <c r="L6063" i="1"/>
  <c r="M6063" i="1"/>
  <c r="L6059" i="1"/>
  <c r="M6059" i="1"/>
  <c r="L6055" i="1"/>
  <c r="M6055" i="1"/>
  <c r="L6051" i="1"/>
  <c r="M6051" i="1"/>
  <c r="L6047" i="1"/>
  <c r="M6047" i="1"/>
  <c r="L6043" i="1"/>
  <c r="M6043" i="1"/>
  <c r="L6039" i="1"/>
  <c r="M6039" i="1"/>
  <c r="L6035" i="1"/>
  <c r="M6035" i="1"/>
  <c r="L6031" i="1"/>
  <c r="M6031" i="1"/>
  <c r="L6027" i="1"/>
  <c r="M6027" i="1"/>
  <c r="L6023" i="1"/>
  <c r="M6023" i="1"/>
  <c r="L6019" i="1"/>
  <c r="M6019" i="1"/>
  <c r="L6015" i="1"/>
  <c r="M6015" i="1"/>
  <c r="L6011" i="1"/>
  <c r="M6011" i="1"/>
  <c r="L6007" i="1"/>
  <c r="M6007" i="1"/>
  <c r="L6003" i="1"/>
  <c r="M6003" i="1"/>
  <c r="L5999" i="1"/>
  <c r="M5999" i="1"/>
  <c r="L5995" i="1"/>
  <c r="M5995" i="1"/>
  <c r="L5991" i="1"/>
  <c r="M5991" i="1"/>
  <c r="L5987" i="1"/>
  <c r="M5987" i="1"/>
  <c r="L5983" i="1"/>
  <c r="M5983" i="1"/>
  <c r="L5979" i="1"/>
  <c r="M5979" i="1"/>
  <c r="L5975" i="1"/>
  <c r="M5975" i="1"/>
  <c r="L5971" i="1"/>
  <c r="M5971" i="1"/>
  <c r="L5967" i="1"/>
  <c r="M5967" i="1"/>
  <c r="L5963" i="1"/>
  <c r="M5963" i="1"/>
  <c r="L5959" i="1"/>
  <c r="M5959" i="1"/>
  <c r="L5955" i="1"/>
  <c r="M5955" i="1"/>
  <c r="L5951" i="1"/>
  <c r="M5951" i="1"/>
  <c r="L5947" i="1"/>
  <c r="M5947" i="1"/>
  <c r="L5943" i="1"/>
  <c r="M5943" i="1"/>
  <c r="L5939" i="1"/>
  <c r="M5939" i="1"/>
  <c r="L5935" i="1"/>
  <c r="M5935" i="1"/>
  <c r="L5931" i="1"/>
  <c r="M5931" i="1"/>
  <c r="L5927" i="1"/>
  <c r="M5927" i="1"/>
  <c r="L5923" i="1"/>
  <c r="M5923" i="1"/>
  <c r="L5919" i="1"/>
  <c r="M5919" i="1"/>
  <c r="L5915" i="1"/>
  <c r="M5915" i="1"/>
  <c r="L5911" i="1"/>
  <c r="M5911" i="1"/>
  <c r="L5907" i="1"/>
  <c r="M5907" i="1"/>
  <c r="L5903" i="1"/>
  <c r="M5903" i="1"/>
  <c r="L5899" i="1"/>
  <c r="M5899" i="1"/>
  <c r="L5895" i="1"/>
  <c r="M5895" i="1"/>
  <c r="L5891" i="1"/>
  <c r="M5891" i="1"/>
  <c r="L5887" i="1"/>
  <c r="M5887" i="1"/>
  <c r="L5883" i="1"/>
  <c r="M5883" i="1"/>
  <c r="L5879" i="1"/>
  <c r="M5879" i="1"/>
  <c r="L5875" i="1"/>
  <c r="M5875" i="1"/>
  <c r="L5871" i="1"/>
  <c r="M5871" i="1"/>
  <c r="L5867" i="1"/>
  <c r="M5867" i="1"/>
  <c r="L5863" i="1"/>
  <c r="M5863" i="1"/>
  <c r="L5859" i="1"/>
  <c r="M5859" i="1"/>
  <c r="L5855" i="1"/>
  <c r="M5855" i="1"/>
  <c r="L5851" i="1"/>
  <c r="M5851" i="1"/>
  <c r="L5847" i="1"/>
  <c r="M5847" i="1"/>
  <c r="L5843" i="1"/>
  <c r="M5843" i="1"/>
  <c r="L5839" i="1"/>
  <c r="M5839" i="1"/>
  <c r="L5835" i="1"/>
  <c r="M5835" i="1"/>
  <c r="L5831" i="1"/>
  <c r="M5831" i="1"/>
  <c r="L5827" i="1"/>
  <c r="M5827" i="1"/>
  <c r="L5823" i="1"/>
  <c r="M5823" i="1"/>
  <c r="L5819" i="1"/>
  <c r="M5819" i="1"/>
  <c r="L5815" i="1"/>
  <c r="M5815" i="1"/>
  <c r="L5811" i="1"/>
  <c r="M5811" i="1"/>
  <c r="L5807" i="1"/>
  <c r="M5807" i="1"/>
  <c r="L5803" i="1"/>
  <c r="M5803" i="1"/>
  <c r="L5799" i="1"/>
  <c r="M5799" i="1"/>
  <c r="L5795" i="1"/>
  <c r="M5795" i="1"/>
  <c r="L5791" i="1"/>
  <c r="M5791" i="1"/>
  <c r="L5787" i="1"/>
  <c r="M5787" i="1"/>
  <c r="L5783" i="1"/>
  <c r="M5783" i="1"/>
  <c r="L5779" i="1"/>
  <c r="L5775" i="1"/>
  <c r="M5775" i="1"/>
  <c r="L5771" i="1"/>
  <c r="M5771" i="1"/>
  <c r="L5767" i="1"/>
  <c r="M5767" i="1"/>
  <c r="L5763" i="1"/>
  <c r="M5763" i="1"/>
  <c r="L5759" i="1"/>
  <c r="M5759" i="1"/>
  <c r="L5755" i="1"/>
  <c r="M5755" i="1"/>
  <c r="L5751" i="1"/>
  <c r="M5751" i="1"/>
  <c r="L5747" i="1"/>
  <c r="M5747" i="1"/>
  <c r="L5743" i="1"/>
  <c r="M5743" i="1"/>
  <c r="L5739" i="1"/>
  <c r="M5739" i="1"/>
  <c r="L5735" i="1"/>
  <c r="M5735" i="1"/>
  <c r="L5731" i="1"/>
  <c r="M5731" i="1"/>
  <c r="L5727" i="1"/>
  <c r="M5727" i="1"/>
  <c r="L5723" i="1"/>
  <c r="M5723" i="1"/>
  <c r="L5719" i="1"/>
  <c r="M5719" i="1"/>
  <c r="L5715" i="1"/>
  <c r="M5715" i="1"/>
  <c r="L5711" i="1"/>
  <c r="M5711" i="1"/>
  <c r="L5707" i="1"/>
  <c r="M5707" i="1"/>
  <c r="L5703" i="1"/>
  <c r="M5703" i="1"/>
  <c r="L5699" i="1"/>
  <c r="M5699" i="1"/>
  <c r="L5695" i="1"/>
  <c r="M5695" i="1"/>
  <c r="L5691" i="1"/>
  <c r="M5691" i="1"/>
  <c r="L5687" i="1"/>
  <c r="M5687" i="1"/>
  <c r="L5683" i="1"/>
  <c r="M5683" i="1"/>
  <c r="L5679" i="1"/>
  <c r="M5679" i="1"/>
  <c r="L5675" i="1"/>
  <c r="M5675" i="1"/>
  <c r="L5671" i="1"/>
  <c r="M5671" i="1"/>
  <c r="L5667" i="1"/>
  <c r="M5667" i="1"/>
  <c r="L5663" i="1"/>
  <c r="M5663" i="1"/>
  <c r="L5659" i="1"/>
  <c r="M5659" i="1"/>
  <c r="L5655" i="1"/>
  <c r="M5655" i="1"/>
  <c r="L5651" i="1"/>
  <c r="M5651" i="1"/>
  <c r="L5647" i="1"/>
  <c r="M5647" i="1"/>
  <c r="L5643" i="1"/>
  <c r="M5643" i="1"/>
  <c r="L5639" i="1"/>
  <c r="M5639" i="1"/>
  <c r="L5635" i="1"/>
  <c r="M5635" i="1"/>
  <c r="L5631" i="1"/>
  <c r="M5631" i="1"/>
  <c r="L5627" i="1"/>
  <c r="M5627" i="1"/>
  <c r="L5623" i="1"/>
  <c r="M5623" i="1"/>
  <c r="L5619" i="1"/>
  <c r="M5619" i="1"/>
  <c r="L5615" i="1"/>
  <c r="M5615" i="1"/>
  <c r="L5611" i="1"/>
  <c r="M5611" i="1"/>
  <c r="L5607" i="1"/>
  <c r="M5607" i="1"/>
  <c r="L5603" i="1"/>
  <c r="M5603" i="1"/>
  <c r="L5599" i="1"/>
  <c r="M5599" i="1"/>
  <c r="L5595" i="1"/>
  <c r="M5595" i="1"/>
  <c r="L5591" i="1"/>
  <c r="M5591" i="1"/>
  <c r="L5587" i="1"/>
  <c r="M5587" i="1"/>
  <c r="L5583" i="1"/>
  <c r="M5583" i="1"/>
  <c r="L5579" i="1"/>
  <c r="M5579" i="1"/>
  <c r="L5575" i="1"/>
  <c r="M5575" i="1"/>
  <c r="L5571" i="1"/>
  <c r="M5571" i="1"/>
  <c r="L5567" i="1"/>
  <c r="M5567" i="1"/>
  <c r="L5563" i="1"/>
  <c r="M5563" i="1"/>
  <c r="L5559" i="1"/>
  <c r="M5559" i="1"/>
  <c r="L5555" i="1"/>
  <c r="M5555" i="1"/>
  <c r="L5551" i="1"/>
  <c r="M5551" i="1"/>
  <c r="L5547" i="1"/>
  <c r="M5547" i="1"/>
  <c r="L5543" i="1"/>
  <c r="M5543" i="1"/>
  <c r="L5539" i="1"/>
  <c r="M5539" i="1"/>
  <c r="L5535" i="1"/>
  <c r="M5535" i="1"/>
  <c r="L5531" i="1"/>
  <c r="M5531" i="1"/>
  <c r="L5527" i="1"/>
  <c r="M5527" i="1"/>
  <c r="L5523" i="1"/>
  <c r="M5523" i="1"/>
  <c r="L5519" i="1"/>
  <c r="M5519" i="1"/>
  <c r="L5515" i="1"/>
  <c r="M5515" i="1"/>
  <c r="L5511" i="1"/>
  <c r="M5511" i="1"/>
  <c r="L5507" i="1"/>
  <c r="M5507" i="1"/>
  <c r="L5503" i="1"/>
  <c r="M5503" i="1"/>
  <c r="L5499" i="1"/>
  <c r="M5499" i="1"/>
  <c r="L5495" i="1"/>
  <c r="M5495" i="1"/>
  <c r="L5491" i="1"/>
  <c r="M5491" i="1"/>
  <c r="L5487" i="1"/>
  <c r="M5487" i="1"/>
  <c r="L5483" i="1"/>
  <c r="M5483" i="1"/>
  <c r="L5479" i="1"/>
  <c r="M5479" i="1"/>
  <c r="L5475" i="1"/>
  <c r="M5475" i="1"/>
  <c r="L5471" i="1"/>
  <c r="M5471" i="1"/>
  <c r="L5467" i="1"/>
  <c r="M5467" i="1"/>
  <c r="L5463" i="1"/>
  <c r="M5463" i="1"/>
  <c r="L5459" i="1"/>
  <c r="M5459" i="1"/>
  <c r="L5455" i="1"/>
  <c r="M5455" i="1"/>
  <c r="L5451" i="1"/>
  <c r="M5451" i="1"/>
  <c r="L5447" i="1"/>
  <c r="M5447" i="1"/>
  <c r="L5443" i="1"/>
  <c r="M5443" i="1"/>
  <c r="L5439" i="1"/>
  <c r="M5439" i="1"/>
  <c r="L5435" i="1"/>
  <c r="M5435" i="1"/>
  <c r="L5431" i="1"/>
  <c r="M5431" i="1"/>
  <c r="L5427" i="1"/>
  <c r="M5427" i="1"/>
  <c r="L5423" i="1"/>
  <c r="M5423" i="1"/>
  <c r="L5419" i="1"/>
  <c r="M5419" i="1"/>
  <c r="L5415" i="1"/>
  <c r="M5415" i="1"/>
  <c r="L5411" i="1"/>
  <c r="M5411" i="1"/>
  <c r="L5407" i="1"/>
  <c r="M5407" i="1"/>
  <c r="L5403" i="1"/>
  <c r="M5403" i="1"/>
  <c r="L5399" i="1"/>
  <c r="M5399" i="1"/>
  <c r="L5395" i="1"/>
  <c r="M5395" i="1"/>
  <c r="L5391" i="1"/>
  <c r="M5391" i="1"/>
  <c r="L5387" i="1"/>
  <c r="M5387" i="1"/>
  <c r="L5383" i="1"/>
  <c r="M5383" i="1"/>
  <c r="L5379" i="1"/>
  <c r="M5379" i="1"/>
  <c r="L5375" i="1"/>
  <c r="M5375" i="1"/>
  <c r="L5371" i="1"/>
  <c r="M5371" i="1"/>
  <c r="L5367" i="1"/>
  <c r="M5367" i="1"/>
  <c r="L5363" i="1"/>
  <c r="M5363" i="1"/>
  <c r="L5359" i="1"/>
  <c r="M5359" i="1"/>
  <c r="L5355" i="1"/>
  <c r="M5355" i="1"/>
  <c r="L5351" i="1"/>
  <c r="M5351" i="1"/>
  <c r="L5347" i="1"/>
  <c r="M5347" i="1"/>
  <c r="L5343" i="1"/>
  <c r="M5343" i="1"/>
  <c r="L5339" i="1"/>
  <c r="M5339" i="1"/>
  <c r="L5335" i="1"/>
  <c r="M5335" i="1"/>
  <c r="L5331" i="1"/>
  <c r="M5331" i="1"/>
  <c r="L5327" i="1"/>
  <c r="M5327" i="1"/>
  <c r="L5323" i="1"/>
  <c r="M5323" i="1"/>
  <c r="L5319" i="1"/>
  <c r="M5319" i="1"/>
  <c r="L5315" i="1"/>
  <c r="M5315" i="1"/>
  <c r="L5311" i="1"/>
  <c r="M5311" i="1"/>
  <c r="L5307" i="1"/>
  <c r="M5307" i="1"/>
  <c r="L5303" i="1"/>
  <c r="M5303" i="1"/>
  <c r="L5299" i="1"/>
  <c r="M5299" i="1"/>
  <c r="L5295" i="1"/>
  <c r="M5295" i="1"/>
  <c r="L5291" i="1"/>
  <c r="M5291" i="1"/>
  <c r="L5287" i="1"/>
  <c r="M5287" i="1"/>
  <c r="L5283" i="1"/>
  <c r="M5283" i="1"/>
  <c r="L5279" i="1"/>
  <c r="M5279" i="1"/>
  <c r="L5275" i="1"/>
  <c r="M5275" i="1"/>
  <c r="L5271" i="1"/>
  <c r="M5271" i="1"/>
  <c r="L5267" i="1"/>
  <c r="M5267" i="1"/>
  <c r="L5263" i="1"/>
  <c r="M5263" i="1"/>
  <c r="L5259" i="1"/>
  <c r="M5259" i="1"/>
  <c r="L5255" i="1"/>
  <c r="M5255" i="1"/>
  <c r="L5251" i="1"/>
  <c r="M5251" i="1"/>
  <c r="L5247" i="1"/>
  <c r="M5247" i="1"/>
  <c r="L5243" i="1"/>
  <c r="M5243" i="1"/>
  <c r="L5239" i="1"/>
  <c r="M5239" i="1"/>
  <c r="M5235" i="1"/>
  <c r="L5235" i="1"/>
  <c r="L5231" i="1"/>
  <c r="M5231" i="1"/>
  <c r="L5227" i="1"/>
  <c r="M5227" i="1"/>
  <c r="L5223" i="1"/>
  <c r="M5223" i="1"/>
  <c r="L5219" i="1"/>
  <c r="M5219" i="1"/>
  <c r="L5215" i="1"/>
  <c r="M5215" i="1"/>
  <c r="L5211" i="1"/>
  <c r="M5211" i="1"/>
  <c r="L5207" i="1"/>
  <c r="M5207" i="1"/>
  <c r="L5203" i="1"/>
  <c r="M5203" i="1"/>
  <c r="L5199" i="1"/>
  <c r="M5199" i="1"/>
  <c r="L5195" i="1"/>
  <c r="M5195" i="1"/>
  <c r="L5191" i="1"/>
  <c r="M5191" i="1"/>
  <c r="L5187" i="1"/>
  <c r="M5187" i="1"/>
  <c r="L5183" i="1"/>
  <c r="M5183" i="1"/>
  <c r="L5179" i="1"/>
  <c r="M5179" i="1"/>
  <c r="L5175" i="1"/>
  <c r="M5175" i="1"/>
  <c r="L5171" i="1"/>
  <c r="M5171" i="1"/>
  <c r="L5167" i="1"/>
  <c r="M5167" i="1"/>
  <c r="L5163" i="1"/>
  <c r="M5163" i="1"/>
  <c r="L5159" i="1"/>
  <c r="M5159" i="1"/>
  <c r="L5155" i="1"/>
  <c r="M5155" i="1"/>
  <c r="L5151" i="1"/>
  <c r="M5151" i="1"/>
  <c r="L5147" i="1"/>
  <c r="M5147" i="1"/>
  <c r="L5143" i="1"/>
  <c r="M5143" i="1"/>
  <c r="L5139" i="1"/>
  <c r="M5139" i="1"/>
  <c r="L5135" i="1"/>
  <c r="M5135" i="1"/>
  <c r="L5131" i="1"/>
  <c r="M5131" i="1"/>
  <c r="L5127" i="1"/>
  <c r="M5127" i="1"/>
  <c r="L5123" i="1"/>
  <c r="M5123" i="1"/>
  <c r="L5119" i="1"/>
  <c r="M5119" i="1"/>
  <c r="L5115" i="1"/>
  <c r="M5115" i="1"/>
  <c r="L5111" i="1"/>
  <c r="M5111" i="1"/>
  <c r="L5107" i="1"/>
  <c r="M5107" i="1"/>
  <c r="L5103" i="1"/>
  <c r="M5103" i="1"/>
  <c r="L5099" i="1"/>
  <c r="M5099" i="1"/>
  <c r="L5095" i="1"/>
  <c r="M5095" i="1"/>
  <c r="L5091" i="1"/>
  <c r="M5091" i="1"/>
  <c r="L5087" i="1"/>
  <c r="M5087" i="1"/>
  <c r="L5083" i="1"/>
  <c r="M5083" i="1"/>
  <c r="L5079" i="1"/>
  <c r="M5079" i="1"/>
  <c r="L5075" i="1"/>
  <c r="M5075" i="1"/>
  <c r="L5071" i="1"/>
  <c r="M5071" i="1"/>
  <c r="L5067" i="1"/>
  <c r="M5067" i="1"/>
  <c r="L5063" i="1"/>
  <c r="M5063" i="1"/>
  <c r="L5059" i="1"/>
  <c r="M5059" i="1"/>
  <c r="L5055" i="1"/>
  <c r="M5055" i="1"/>
  <c r="L5051" i="1"/>
  <c r="M5051" i="1"/>
  <c r="L5047" i="1"/>
  <c r="M5047" i="1"/>
  <c r="L5043" i="1"/>
  <c r="M5043" i="1"/>
  <c r="L5039" i="1"/>
  <c r="M5039" i="1"/>
  <c r="L5035" i="1"/>
  <c r="M5035" i="1"/>
  <c r="L5031" i="1"/>
  <c r="M5031" i="1"/>
  <c r="L5027" i="1"/>
  <c r="M5027" i="1"/>
  <c r="L5023" i="1"/>
  <c r="M5023" i="1"/>
  <c r="L5019" i="1"/>
  <c r="M5019" i="1"/>
  <c r="L5015" i="1"/>
  <c r="M5015" i="1"/>
  <c r="L5011" i="1"/>
  <c r="M5011" i="1"/>
  <c r="L5007" i="1"/>
  <c r="M5007" i="1"/>
  <c r="L5003" i="1"/>
  <c r="M5003" i="1"/>
  <c r="L4999" i="1"/>
  <c r="M4999" i="1"/>
  <c r="L4995" i="1"/>
  <c r="M4995" i="1"/>
  <c r="L4991" i="1"/>
  <c r="M4991" i="1"/>
  <c r="L4987" i="1"/>
  <c r="M4987" i="1"/>
  <c r="L4983" i="1"/>
  <c r="M4983" i="1"/>
  <c r="L4979" i="1"/>
  <c r="M4979" i="1"/>
  <c r="L4975" i="1"/>
  <c r="M4975" i="1"/>
  <c r="L4971" i="1"/>
  <c r="M4971" i="1"/>
  <c r="L4967" i="1"/>
  <c r="M4967" i="1"/>
  <c r="L4963" i="1"/>
  <c r="M4963" i="1"/>
  <c r="L4959" i="1"/>
  <c r="M4959" i="1"/>
  <c r="L4955" i="1"/>
  <c r="M4955" i="1"/>
  <c r="L4951" i="1"/>
  <c r="M4951" i="1"/>
  <c r="L4947" i="1"/>
  <c r="M4947" i="1"/>
  <c r="L4943" i="1"/>
  <c r="M4943" i="1"/>
  <c r="L4939" i="1"/>
  <c r="M4939" i="1"/>
  <c r="L4935" i="1"/>
  <c r="M4935" i="1"/>
  <c r="L4931" i="1"/>
  <c r="M4931" i="1"/>
  <c r="L4927" i="1"/>
  <c r="M4927" i="1"/>
  <c r="L4923" i="1"/>
  <c r="M4923" i="1"/>
  <c r="L4919" i="1"/>
  <c r="M4919" i="1"/>
  <c r="L4915" i="1"/>
  <c r="M4915" i="1"/>
  <c r="L4911" i="1"/>
  <c r="M4911" i="1"/>
  <c r="L4907" i="1"/>
  <c r="M4907" i="1"/>
  <c r="L4903" i="1"/>
  <c r="M4903" i="1"/>
  <c r="L4899" i="1"/>
  <c r="M4899" i="1"/>
  <c r="L4895" i="1"/>
  <c r="M4895" i="1"/>
  <c r="L4891" i="1"/>
  <c r="M4891" i="1"/>
  <c r="L4887" i="1"/>
  <c r="M4887" i="1"/>
  <c r="L4883" i="1"/>
  <c r="M4883" i="1"/>
  <c r="L4879" i="1"/>
  <c r="M4879" i="1"/>
  <c r="L4875" i="1"/>
  <c r="M4875" i="1"/>
  <c r="L4871" i="1"/>
  <c r="M4871" i="1"/>
  <c r="L4867" i="1"/>
  <c r="M4867" i="1"/>
  <c r="L6418" i="1"/>
  <c r="M6418" i="1"/>
  <c r="M6402" i="1"/>
  <c r="L6402" i="1"/>
  <c r="L6386" i="1"/>
  <c r="M6386" i="1"/>
  <c r="M6370" i="1"/>
  <c r="L6370" i="1"/>
  <c r="L6350" i="1"/>
  <c r="M6350" i="1"/>
  <c r="L6334" i="1"/>
  <c r="M6334" i="1"/>
  <c r="L6322" i="1"/>
  <c r="M6322" i="1"/>
  <c r="L6306" i="1"/>
  <c r="M6306" i="1"/>
  <c r="L6290" i="1"/>
  <c r="M6290" i="1"/>
  <c r="M6274" i="1"/>
  <c r="L6274" i="1"/>
  <c r="L6258" i="1"/>
  <c r="M6258" i="1"/>
  <c r="M6242" i="1"/>
  <c r="L6242" i="1"/>
  <c r="L6222" i="1"/>
  <c r="M6222" i="1"/>
  <c r="L6206" i="1"/>
  <c r="M6206" i="1"/>
  <c r="L6194" i="1"/>
  <c r="M6194" i="1"/>
  <c r="L6178" i="1"/>
  <c r="M6178" i="1"/>
  <c r="L6158" i="1"/>
  <c r="M6158" i="1"/>
  <c r="L6142" i="1"/>
  <c r="M6142" i="1"/>
  <c r="L6130" i="1"/>
  <c r="M6130" i="1"/>
  <c r="M6114" i="1"/>
  <c r="L6114" i="1"/>
  <c r="L6098" i="1"/>
  <c r="M6098" i="1"/>
  <c r="M6082" i="1"/>
  <c r="L6082" i="1"/>
  <c r="L6066" i="1"/>
  <c r="M6066" i="1"/>
  <c r="L6050" i="1"/>
  <c r="M6050" i="1"/>
  <c r="L6034" i="1"/>
  <c r="M6034" i="1"/>
  <c r="M6018" i="1"/>
  <c r="L6018" i="1"/>
  <c r="L5998" i="1"/>
  <c r="M5998" i="1"/>
  <c r="L5982" i="1"/>
  <c r="M5982" i="1"/>
  <c r="L5970" i="1"/>
  <c r="M5970" i="1"/>
  <c r="M5954" i="1"/>
  <c r="L5954" i="1"/>
  <c r="L5938" i="1"/>
  <c r="M5938" i="1"/>
  <c r="L5922" i="1"/>
  <c r="M5922" i="1"/>
  <c r="L5906" i="1"/>
  <c r="M5906" i="1"/>
  <c r="M5890" i="1"/>
  <c r="L5890" i="1"/>
  <c r="L5874" i="1"/>
  <c r="M5874" i="1"/>
  <c r="M5858" i="1"/>
  <c r="L5858" i="1"/>
  <c r="L5842" i="1"/>
  <c r="M5842" i="1"/>
  <c r="M5826" i="1"/>
  <c r="L5826" i="1"/>
  <c r="L5810" i="1"/>
  <c r="M5810" i="1"/>
  <c r="L5794" i="1"/>
  <c r="M5794" i="1"/>
  <c r="L5778" i="1"/>
  <c r="M5778" i="1"/>
  <c r="M5762" i="1"/>
  <c r="L5762" i="1"/>
  <c r="L5746" i="1"/>
  <c r="M5746" i="1"/>
  <c r="M5730" i="1"/>
  <c r="L5730" i="1"/>
  <c r="L5714" i="1"/>
  <c r="M5714" i="1"/>
  <c r="L5706" i="1"/>
  <c r="M5706" i="1"/>
  <c r="L5686" i="1"/>
  <c r="M5686" i="1"/>
  <c r="L5674" i="1"/>
  <c r="M5674" i="1"/>
  <c r="L5654" i="1"/>
  <c r="M5654" i="1"/>
  <c r="L5642" i="1"/>
  <c r="M5642" i="1"/>
  <c r="L5622" i="1"/>
  <c r="M5622" i="1"/>
  <c r="L5610" i="1"/>
  <c r="M5610" i="1"/>
  <c r="L5590" i="1"/>
  <c r="M5590" i="1"/>
  <c r="L5578" i="1"/>
  <c r="M5578" i="1"/>
  <c r="L5558" i="1"/>
  <c r="M5558" i="1"/>
  <c r="L5546" i="1"/>
  <c r="M5546" i="1"/>
  <c r="L5534" i="1"/>
  <c r="M5534" i="1"/>
  <c r="L5526" i="1"/>
  <c r="M5526" i="1"/>
  <c r="L5514" i="1"/>
  <c r="M5514" i="1"/>
  <c r="L5502" i="1"/>
  <c r="M5502" i="1"/>
  <c r="L5490" i="1"/>
  <c r="M5490" i="1"/>
  <c r="L5478" i="1"/>
  <c r="M5478" i="1"/>
  <c r="L5466" i="1"/>
  <c r="M5466" i="1"/>
  <c r="L5450" i="1"/>
  <c r="M5450" i="1"/>
  <c r="L5438" i="1"/>
  <c r="M5438" i="1"/>
  <c r="L5426" i="1"/>
  <c r="M5426" i="1"/>
  <c r="L5414" i="1"/>
  <c r="M5414" i="1"/>
  <c r="L5402" i="1"/>
  <c r="M5402" i="1"/>
  <c r="L5386" i="1"/>
  <c r="M5386" i="1"/>
  <c r="L5374" i="1"/>
  <c r="M5374" i="1"/>
  <c r="L5370" i="1"/>
  <c r="M5370" i="1"/>
  <c r="L5362" i="1"/>
  <c r="M5362" i="1"/>
  <c r="L5350" i="1"/>
  <c r="M5350" i="1"/>
  <c r="L5342" i="1"/>
  <c r="M5342" i="1"/>
  <c r="L5330" i="1"/>
  <c r="M5330" i="1"/>
  <c r="L5322" i="1"/>
  <c r="M5322" i="1"/>
  <c r="L5310" i="1"/>
  <c r="M5310" i="1"/>
  <c r="L5298" i="1"/>
  <c r="M5298" i="1"/>
  <c r="L5282" i="1"/>
  <c r="M5282" i="1"/>
  <c r="L5266" i="1"/>
  <c r="M5266" i="1"/>
  <c r="L5250" i="1"/>
  <c r="M5250" i="1"/>
  <c r="L5234" i="1"/>
  <c r="M5234" i="1"/>
  <c r="L5218" i="1"/>
  <c r="M5218" i="1"/>
  <c r="L5202" i="1"/>
  <c r="M5202" i="1"/>
  <c r="L5186" i="1"/>
  <c r="M5186" i="1"/>
  <c r="L5170" i="1"/>
  <c r="M5170" i="1"/>
  <c r="L5154" i="1"/>
  <c r="M5154" i="1"/>
  <c r="L5138" i="1"/>
  <c r="M5138" i="1"/>
  <c r="L5122" i="1"/>
  <c r="M5122" i="1"/>
  <c r="L5106" i="1"/>
  <c r="M5106" i="1"/>
  <c r="M5086" i="1"/>
  <c r="L5086" i="1"/>
  <c r="L5070" i="1"/>
  <c r="M5070" i="1"/>
  <c r="L5058" i="1"/>
  <c r="M5058" i="1"/>
  <c r="L5038" i="1"/>
  <c r="M5038" i="1"/>
  <c r="L5026" i="1"/>
  <c r="M5026" i="1"/>
  <c r="L5010" i="1"/>
  <c r="M5010" i="1"/>
  <c r="M4990" i="1"/>
  <c r="L4990" i="1"/>
  <c r="L4978" i="1"/>
  <c r="M4978" i="1"/>
  <c r="L4962" i="1"/>
  <c r="M4962" i="1"/>
  <c r="L4942" i="1"/>
  <c r="M4942" i="1"/>
  <c r="L4930" i="1"/>
  <c r="M4930" i="1"/>
  <c r="L4914" i="1"/>
  <c r="M4914" i="1"/>
  <c r="L4898" i="1"/>
  <c r="M4898" i="1"/>
  <c r="L4890" i="1"/>
  <c r="M4890" i="1"/>
  <c r="L4878" i="1"/>
  <c r="M4878" i="1"/>
  <c r="M4862" i="1"/>
  <c r="L4862" i="1"/>
  <c r="L4854" i="1"/>
  <c r="M4854" i="1"/>
  <c r="L4850" i="1"/>
  <c r="M4850" i="1"/>
  <c r="M4842" i="1"/>
  <c r="L4842" i="1"/>
  <c r="L4834" i="1"/>
  <c r="M4834" i="1"/>
  <c r="L4826" i="1"/>
  <c r="M4826" i="1"/>
  <c r="L4818" i="1"/>
  <c r="M4818" i="1"/>
  <c r="L4810" i="1"/>
  <c r="M4810" i="1"/>
  <c r="L4802" i="1"/>
  <c r="M4802" i="1"/>
  <c r="L4794" i="1"/>
  <c r="M4794" i="1"/>
  <c r="L4786" i="1"/>
  <c r="M4786" i="1"/>
  <c r="M4778" i="1"/>
  <c r="L4778" i="1"/>
  <c r="L4770" i="1"/>
  <c r="M4770" i="1"/>
  <c r="L4762" i="1"/>
  <c r="M4762" i="1"/>
  <c r="L4754" i="1"/>
  <c r="M4754" i="1"/>
  <c r="L4742" i="1"/>
  <c r="M4742" i="1"/>
  <c r="M4734" i="1"/>
  <c r="L4734" i="1"/>
  <c r="L4726" i="1"/>
  <c r="M4726" i="1"/>
  <c r="L4718" i="1"/>
  <c r="M4718" i="1"/>
  <c r="L4710" i="1"/>
  <c r="M4710" i="1"/>
  <c r="L4706" i="1"/>
  <c r="M4706" i="1"/>
  <c r="L4698" i="1"/>
  <c r="M4698" i="1"/>
  <c r="L4690" i="1"/>
  <c r="M4690" i="1"/>
  <c r="L4682" i="1"/>
  <c r="M4682" i="1"/>
  <c r="L4674" i="1"/>
  <c r="M4674" i="1"/>
  <c r="L4666" i="1"/>
  <c r="M4666" i="1"/>
  <c r="L4658" i="1"/>
  <c r="M4658" i="1"/>
  <c r="M4650" i="1"/>
  <c r="L4650" i="1"/>
  <c r="L4642" i="1"/>
  <c r="M4642" i="1"/>
  <c r="L4634" i="1"/>
  <c r="M4634" i="1"/>
  <c r="L4626" i="1"/>
  <c r="M4626" i="1"/>
  <c r="L4618" i="1"/>
  <c r="M4618" i="1"/>
  <c r="L4610" i="1"/>
  <c r="M4610" i="1"/>
  <c r="L4602" i="1"/>
  <c r="M4602" i="1"/>
  <c r="L4594" i="1"/>
  <c r="M4594" i="1"/>
  <c r="L4586" i="1"/>
  <c r="M4586" i="1"/>
  <c r="L4578" i="1"/>
  <c r="M4578" i="1"/>
  <c r="L4570" i="1"/>
  <c r="M4570" i="1"/>
  <c r="L4562" i="1"/>
  <c r="M4562" i="1"/>
  <c r="L4558" i="1"/>
  <c r="M4558" i="1"/>
  <c r="L4554" i="1"/>
  <c r="M4554" i="1"/>
  <c r="M4550" i="1"/>
  <c r="L4550" i="1"/>
  <c r="L4546" i="1"/>
  <c r="M4546" i="1"/>
  <c r="L4542" i="1"/>
  <c r="M4542" i="1"/>
  <c r="L4538" i="1"/>
  <c r="M4538" i="1"/>
  <c r="M4534" i="1"/>
  <c r="L4534" i="1"/>
  <c r="L4530" i="1"/>
  <c r="M4530" i="1"/>
  <c r="L4526" i="1"/>
  <c r="M4526" i="1"/>
  <c r="L4522" i="1"/>
  <c r="M4522" i="1"/>
  <c r="M4518" i="1"/>
  <c r="L4518" i="1"/>
  <c r="L4514" i="1"/>
  <c r="M4514" i="1"/>
  <c r="L4510" i="1"/>
  <c r="M4510" i="1"/>
  <c r="L4506" i="1"/>
  <c r="M4506" i="1"/>
  <c r="M4502" i="1"/>
  <c r="L4502" i="1"/>
  <c r="L4498" i="1"/>
  <c r="M4498" i="1"/>
  <c r="L4494" i="1"/>
  <c r="M4494" i="1"/>
  <c r="L4490" i="1"/>
  <c r="M4490" i="1"/>
  <c r="M4486" i="1"/>
  <c r="L4486" i="1"/>
  <c r="L4482" i="1"/>
  <c r="M4482" i="1"/>
  <c r="L4478" i="1"/>
  <c r="M4478" i="1"/>
  <c r="L4474" i="1"/>
  <c r="M4474" i="1"/>
  <c r="M4470" i="1"/>
  <c r="L4470" i="1"/>
  <c r="L4466" i="1"/>
  <c r="M4466" i="1"/>
  <c r="L4462" i="1"/>
  <c r="M4462" i="1"/>
  <c r="L4458" i="1"/>
  <c r="M4458" i="1"/>
  <c r="M4454" i="1"/>
  <c r="L4454" i="1"/>
  <c r="L4450" i="1"/>
  <c r="M4450" i="1"/>
  <c r="L4446" i="1"/>
  <c r="M4446" i="1"/>
  <c r="L4442" i="1"/>
  <c r="M4442" i="1"/>
  <c r="L4434" i="1"/>
  <c r="M4434" i="1"/>
  <c r="L4426" i="1"/>
  <c r="M4426" i="1"/>
  <c r="L4418" i="1"/>
  <c r="M4418" i="1"/>
  <c r="L4410" i="1"/>
  <c r="M4410" i="1"/>
  <c r="L4402" i="1"/>
  <c r="M4402" i="1"/>
  <c r="L4394" i="1"/>
  <c r="M4394" i="1"/>
  <c r="L4386" i="1"/>
  <c r="M4386" i="1"/>
  <c r="L4378" i="1"/>
  <c r="M4378" i="1"/>
  <c r="L4370" i="1"/>
  <c r="M4370" i="1"/>
  <c r="L4362" i="1"/>
  <c r="M4362" i="1"/>
  <c r="L4354" i="1"/>
  <c r="M4354" i="1"/>
  <c r="L4346" i="1"/>
  <c r="M4346" i="1"/>
  <c r="L4338" i="1"/>
  <c r="M4338" i="1"/>
  <c r="L4330" i="1"/>
  <c r="M4330" i="1"/>
  <c r="L4322" i="1"/>
  <c r="M4322" i="1"/>
  <c r="L4314" i="1"/>
  <c r="M4314" i="1"/>
  <c r="L4306" i="1"/>
  <c r="M4306" i="1"/>
  <c r="L4298" i="1"/>
  <c r="M4298" i="1"/>
  <c r="L4290" i="1"/>
  <c r="M4290" i="1"/>
  <c r="L4282" i="1"/>
  <c r="M4282" i="1"/>
  <c r="L4274" i="1"/>
  <c r="M4274" i="1"/>
  <c r="L4266" i="1"/>
  <c r="M4266" i="1"/>
  <c r="L4258" i="1"/>
  <c r="M4258" i="1"/>
  <c r="L4250" i="1"/>
  <c r="M4250" i="1"/>
  <c r="L4242" i="1"/>
  <c r="M4242" i="1"/>
  <c r="L4234" i="1"/>
  <c r="M4234" i="1"/>
  <c r="L4226" i="1"/>
  <c r="M4226" i="1"/>
  <c r="L4218" i="1"/>
  <c r="M4218" i="1"/>
  <c r="L4210" i="1"/>
  <c r="M4210" i="1"/>
  <c r="L4202" i="1"/>
  <c r="M4202" i="1"/>
  <c r="L4194" i="1"/>
  <c r="M4194" i="1"/>
  <c r="L4186" i="1"/>
  <c r="M4186" i="1"/>
  <c r="L4178" i="1"/>
  <c r="M4178" i="1"/>
  <c r="L4170" i="1"/>
  <c r="M4170" i="1"/>
  <c r="L4162" i="1"/>
  <c r="M4162" i="1"/>
  <c r="L4154" i="1"/>
  <c r="M4154" i="1"/>
  <c r="L4146" i="1"/>
  <c r="M4146" i="1"/>
  <c r="L4138" i="1"/>
  <c r="M4138" i="1"/>
  <c r="L4130" i="1"/>
  <c r="M4130" i="1"/>
  <c r="L4122" i="1"/>
  <c r="M4122" i="1"/>
  <c r="L4114" i="1"/>
  <c r="M4114" i="1"/>
  <c r="L4106" i="1"/>
  <c r="M4106" i="1"/>
  <c r="L4098" i="1"/>
  <c r="M4098" i="1"/>
  <c r="L4090" i="1"/>
  <c r="M4090" i="1"/>
  <c r="L4082" i="1"/>
  <c r="M4082" i="1"/>
  <c r="L4074" i="1"/>
  <c r="M4074" i="1"/>
  <c r="L4066" i="1"/>
  <c r="M4066" i="1"/>
  <c r="L4058" i="1"/>
  <c r="M4058" i="1"/>
  <c r="L4050" i="1"/>
  <c r="M4050" i="1"/>
  <c r="L4042" i="1"/>
  <c r="M4042" i="1"/>
  <c r="L4034" i="1"/>
  <c r="M4034" i="1"/>
  <c r="L4026" i="1"/>
  <c r="M4026" i="1"/>
  <c r="L4018" i="1"/>
  <c r="M4018" i="1"/>
  <c r="L4010" i="1"/>
  <c r="M4010" i="1"/>
  <c r="L4002" i="1"/>
  <c r="M4002" i="1"/>
  <c r="L3994" i="1"/>
  <c r="M3994" i="1"/>
  <c r="L3986" i="1"/>
  <c r="M3986" i="1"/>
  <c r="L3978" i="1"/>
  <c r="M3978" i="1"/>
  <c r="L3970" i="1"/>
  <c r="M3970" i="1"/>
  <c r="L3962" i="1"/>
  <c r="M3962" i="1"/>
  <c r="M3958" i="1"/>
  <c r="L3958" i="1"/>
  <c r="L3950" i="1"/>
  <c r="M3950" i="1"/>
  <c r="L3946" i="1"/>
  <c r="M3946" i="1"/>
  <c r="M3942" i="1"/>
  <c r="L3942" i="1"/>
  <c r="L3938" i="1"/>
  <c r="M3938" i="1"/>
  <c r="L3934" i="1"/>
  <c r="M3934" i="1"/>
  <c r="L3930" i="1"/>
  <c r="M3930" i="1"/>
  <c r="L3926" i="1"/>
  <c r="M3926" i="1"/>
  <c r="L3922" i="1"/>
  <c r="M3922" i="1"/>
  <c r="L3918" i="1"/>
  <c r="M3918" i="1"/>
  <c r="L3914" i="1"/>
  <c r="M3914" i="1"/>
  <c r="L3910" i="1"/>
  <c r="M3910" i="1"/>
  <c r="L3906" i="1"/>
  <c r="M3906" i="1"/>
  <c r="L3902" i="1"/>
  <c r="M3902" i="1"/>
  <c r="L3898" i="1"/>
  <c r="M3898" i="1"/>
  <c r="L3894" i="1"/>
  <c r="M3894" i="1"/>
  <c r="L3890" i="1"/>
  <c r="M3890" i="1"/>
  <c r="L3886" i="1"/>
  <c r="M3886" i="1"/>
  <c r="L3882" i="1"/>
  <c r="M3882" i="1"/>
  <c r="L3878" i="1"/>
  <c r="M3878" i="1"/>
  <c r="L3874" i="1"/>
  <c r="M3874" i="1"/>
  <c r="L3870" i="1"/>
  <c r="M3870" i="1"/>
  <c r="L3866" i="1"/>
  <c r="M3866" i="1"/>
  <c r="L3862" i="1"/>
  <c r="M3862" i="1"/>
  <c r="L3854" i="1"/>
  <c r="M3854" i="1"/>
  <c r="L3846" i="1"/>
  <c r="M3846" i="1"/>
  <c r="L3838" i="1"/>
  <c r="M3838" i="1"/>
  <c r="L3830" i="1"/>
  <c r="M3830" i="1"/>
  <c r="L3822" i="1"/>
  <c r="M3822" i="1"/>
  <c r="L3814" i="1"/>
  <c r="M3814" i="1"/>
  <c r="L3806" i="1"/>
  <c r="M3806" i="1"/>
  <c r="L3798" i="1"/>
  <c r="M3798" i="1"/>
  <c r="L3790" i="1"/>
  <c r="M3790" i="1"/>
  <c r="L3782" i="1"/>
  <c r="M3782" i="1"/>
  <c r="L3774" i="1"/>
  <c r="M3774" i="1"/>
  <c r="L3766" i="1"/>
  <c r="M3766" i="1"/>
  <c r="L3762" i="1"/>
  <c r="M3762" i="1"/>
  <c r="L3754" i="1"/>
  <c r="M3754" i="1"/>
  <c r="L3746" i="1"/>
  <c r="M3746" i="1"/>
  <c r="L3738" i="1"/>
  <c r="M3738" i="1"/>
  <c r="L3730" i="1"/>
  <c r="M3730" i="1"/>
  <c r="L3722" i="1"/>
  <c r="M3722" i="1"/>
  <c r="L3714" i="1"/>
  <c r="M3714" i="1"/>
  <c r="L3706" i="1"/>
  <c r="M3706" i="1"/>
  <c r="L3698" i="1"/>
  <c r="M3698" i="1"/>
  <c r="L3690" i="1"/>
  <c r="M3690" i="1"/>
  <c r="L3682" i="1"/>
  <c r="M3682" i="1"/>
  <c r="L3674" i="1"/>
  <c r="M3674" i="1"/>
  <c r="L3666" i="1"/>
  <c r="M3666" i="1"/>
  <c r="L3658" i="1"/>
  <c r="M3658" i="1"/>
  <c r="L3650" i="1"/>
  <c r="M3650" i="1"/>
  <c r="L3642" i="1"/>
  <c r="M3642" i="1"/>
  <c r="L3634" i="1"/>
  <c r="M3634" i="1"/>
  <c r="L3626" i="1"/>
  <c r="M3626" i="1"/>
  <c r="L3618" i="1"/>
  <c r="M3618" i="1"/>
  <c r="L3610" i="1"/>
  <c r="M3610" i="1"/>
  <c r="L3602" i="1"/>
  <c r="M3602" i="1"/>
  <c r="L3594" i="1"/>
  <c r="M3594" i="1"/>
  <c r="L3586" i="1"/>
  <c r="M3586" i="1"/>
  <c r="L3578" i="1"/>
  <c r="M3578" i="1"/>
  <c r="L3570" i="1"/>
  <c r="M3570" i="1"/>
  <c r="L3562" i="1"/>
  <c r="M3562" i="1"/>
  <c r="L3554" i="1"/>
  <c r="M3554" i="1"/>
  <c r="L3546" i="1"/>
  <c r="M3546" i="1"/>
  <c r="L3538" i="1"/>
  <c r="M3538" i="1"/>
  <c r="L3530" i="1"/>
  <c r="M3530" i="1"/>
  <c r="L3522" i="1"/>
  <c r="M3522" i="1"/>
  <c r="L3514" i="1"/>
  <c r="M3514" i="1"/>
  <c r="L3502" i="1"/>
  <c r="M3502" i="1"/>
  <c r="L3498" i="1"/>
  <c r="M3498" i="1"/>
  <c r="L3494" i="1"/>
  <c r="M3494" i="1"/>
  <c r="L3490" i="1"/>
  <c r="M3490" i="1"/>
  <c r="L3486" i="1"/>
  <c r="M3486" i="1"/>
  <c r="L3482" i="1"/>
  <c r="M3482" i="1"/>
  <c r="L3478" i="1"/>
  <c r="M3478" i="1"/>
  <c r="L3474" i="1"/>
  <c r="M3474" i="1"/>
  <c r="L3466" i="1"/>
  <c r="M3466" i="1"/>
  <c r="L3458" i="1"/>
  <c r="M3458" i="1"/>
  <c r="L3450" i="1"/>
  <c r="M3450" i="1"/>
  <c r="L3442" i="1"/>
  <c r="M3442" i="1"/>
  <c r="L3434" i="1"/>
  <c r="M3434" i="1"/>
  <c r="L3426" i="1"/>
  <c r="M3426" i="1"/>
  <c r="L3418" i="1"/>
  <c r="M3418" i="1"/>
  <c r="L3410" i="1"/>
  <c r="M3410" i="1"/>
  <c r="L3402" i="1"/>
  <c r="M3402" i="1"/>
  <c r="L3394" i="1"/>
  <c r="M3394" i="1"/>
  <c r="L3386" i="1"/>
  <c r="M3386" i="1"/>
  <c r="L3378" i="1"/>
  <c r="M3378" i="1"/>
  <c r="L3370" i="1"/>
  <c r="M3370" i="1"/>
  <c r="L3362" i="1"/>
  <c r="M3362" i="1"/>
  <c r="L3354" i="1"/>
  <c r="M3354" i="1"/>
  <c r="L3346" i="1"/>
  <c r="M3346" i="1"/>
  <c r="L3342" i="1"/>
  <c r="M3342" i="1"/>
  <c r="L3338" i="1"/>
  <c r="M3338" i="1"/>
  <c r="L3330" i="1"/>
  <c r="M3330" i="1"/>
  <c r="L3326" i="1"/>
  <c r="M3326" i="1"/>
  <c r="L3318" i="1"/>
  <c r="M3318" i="1"/>
  <c r="L3310" i="1"/>
  <c r="M3310" i="1"/>
  <c r="L3302" i="1"/>
  <c r="M3302" i="1"/>
  <c r="L3294" i="1"/>
  <c r="M3294" i="1"/>
  <c r="L3286" i="1"/>
  <c r="M3286" i="1"/>
  <c r="L3278" i="1"/>
  <c r="M3278" i="1"/>
  <c r="L3270" i="1"/>
  <c r="M3270" i="1"/>
  <c r="L3262" i="1"/>
  <c r="M3262" i="1"/>
  <c r="L3254" i="1"/>
  <c r="M3254" i="1"/>
  <c r="L3246" i="1"/>
  <c r="M3246" i="1"/>
  <c r="L3238" i="1"/>
  <c r="M3238" i="1"/>
  <c r="L3230" i="1"/>
  <c r="M3230" i="1"/>
  <c r="L3222" i="1"/>
  <c r="M3222" i="1"/>
  <c r="L3214" i="1"/>
  <c r="M3214" i="1"/>
  <c r="L3206" i="1"/>
  <c r="M3206" i="1"/>
  <c r="L3198" i="1"/>
  <c r="M3198" i="1"/>
  <c r="L3190" i="1"/>
  <c r="M3190" i="1"/>
  <c r="L3182" i="1"/>
  <c r="M3182" i="1"/>
  <c r="L3174" i="1"/>
  <c r="M3174" i="1"/>
  <c r="L3166" i="1"/>
  <c r="M3166" i="1"/>
  <c r="L3158" i="1"/>
  <c r="M3158" i="1"/>
  <c r="L3150" i="1"/>
  <c r="M3150" i="1"/>
  <c r="L3142" i="1"/>
  <c r="M3142" i="1"/>
  <c r="L3134" i="1"/>
  <c r="M3134" i="1"/>
  <c r="L3126" i="1"/>
  <c r="M3126" i="1"/>
  <c r="L3118" i="1"/>
  <c r="M3118" i="1"/>
  <c r="L3110" i="1"/>
  <c r="M3110" i="1"/>
  <c r="L3102" i="1"/>
  <c r="M3102" i="1"/>
  <c r="L3094" i="1"/>
  <c r="M3094" i="1"/>
  <c r="L3082" i="1"/>
  <c r="M3082" i="1"/>
  <c r="L3078" i="1"/>
  <c r="M3078" i="1"/>
  <c r="L3066" i="1"/>
  <c r="M3066" i="1"/>
  <c r="L3058" i="1"/>
  <c r="M3058" i="1"/>
  <c r="L3050" i="1"/>
  <c r="M3050" i="1"/>
  <c r="L3042" i="1"/>
  <c r="M3042" i="1"/>
  <c r="L3034" i="1"/>
  <c r="M3034" i="1"/>
  <c r="L3026" i="1"/>
  <c r="M3026" i="1"/>
  <c r="L3018" i="1"/>
  <c r="M3018" i="1"/>
  <c r="L3010" i="1"/>
  <c r="M3010" i="1"/>
  <c r="L3002" i="1"/>
  <c r="M3002" i="1"/>
  <c r="L2994" i="1"/>
  <c r="M2994" i="1"/>
  <c r="L2986" i="1"/>
  <c r="M2986" i="1"/>
  <c r="L2978" i="1"/>
  <c r="M2978" i="1"/>
  <c r="L2970" i="1"/>
  <c r="M2970" i="1"/>
  <c r="L2962" i="1"/>
  <c r="M2962" i="1"/>
  <c r="L2954" i="1"/>
  <c r="M2954" i="1"/>
  <c r="L2946" i="1"/>
  <c r="M2946" i="1"/>
  <c r="L2942" i="1"/>
  <c r="M2942" i="1"/>
  <c r="L2934" i="1"/>
  <c r="M2934" i="1"/>
  <c r="L2926" i="1"/>
  <c r="M2926" i="1"/>
  <c r="L2922" i="1"/>
  <c r="M2922" i="1"/>
  <c r="L2914" i="1"/>
  <c r="M2914" i="1"/>
  <c r="L2902" i="1"/>
  <c r="M2902" i="1"/>
  <c r="L2894" i="1"/>
  <c r="M2894" i="1"/>
  <c r="L2886" i="1"/>
  <c r="M2886" i="1"/>
  <c r="L2878" i="1"/>
  <c r="M2878" i="1"/>
  <c r="L2870" i="1"/>
  <c r="M2870" i="1"/>
  <c r="L2862" i="1"/>
  <c r="M2862" i="1"/>
  <c r="L2854" i="1"/>
  <c r="M2854" i="1"/>
  <c r="L2846" i="1"/>
  <c r="M2846" i="1"/>
  <c r="L2838" i="1"/>
  <c r="M2838" i="1"/>
  <c r="L2834" i="1"/>
  <c r="M2834" i="1"/>
  <c r="L2826" i="1"/>
  <c r="M2826" i="1"/>
  <c r="L2822" i="1"/>
  <c r="M2822" i="1"/>
  <c r="L2814" i="1"/>
  <c r="M2814" i="1"/>
  <c r="L2810" i="1"/>
  <c r="M2810" i="1"/>
  <c r="L2802" i="1"/>
  <c r="M2802" i="1"/>
  <c r="L2794" i="1"/>
  <c r="M2794" i="1"/>
  <c r="L2786" i="1"/>
  <c r="M2786" i="1"/>
  <c r="L2778" i="1"/>
  <c r="M2778" i="1"/>
  <c r="L2770" i="1"/>
  <c r="M2770" i="1"/>
  <c r="L2762" i="1"/>
  <c r="M2762" i="1"/>
  <c r="L2754" i="1"/>
  <c r="M2754" i="1"/>
  <c r="L2746" i="1"/>
  <c r="M2746" i="1"/>
  <c r="L2738" i="1"/>
  <c r="M2738" i="1"/>
  <c r="L2730" i="1"/>
  <c r="M2730" i="1"/>
  <c r="L2722" i="1"/>
  <c r="M2722" i="1"/>
  <c r="L2714" i="1"/>
  <c r="M2714" i="1"/>
  <c r="L2706" i="1"/>
  <c r="M2706" i="1"/>
  <c r="L2698" i="1"/>
  <c r="M2698" i="1"/>
  <c r="L2690" i="1"/>
  <c r="M2690" i="1"/>
  <c r="L2682" i="1"/>
  <c r="M2682" i="1"/>
  <c r="L2674" i="1"/>
  <c r="M2674" i="1"/>
  <c r="L2666" i="1"/>
  <c r="M2666" i="1"/>
  <c r="L2658" i="1"/>
  <c r="M2658" i="1"/>
  <c r="L2650" i="1"/>
  <c r="M2650" i="1"/>
  <c r="L2642" i="1"/>
  <c r="M2642" i="1"/>
  <c r="L2634" i="1"/>
  <c r="M2634" i="1"/>
  <c r="L2626" i="1"/>
  <c r="M2626" i="1"/>
  <c r="L2622" i="1"/>
  <c r="M2622" i="1"/>
  <c r="L2618" i="1"/>
  <c r="M2618" i="1"/>
  <c r="L2614" i="1"/>
  <c r="M2614" i="1"/>
  <c r="L2610" i="1"/>
  <c r="M2610" i="1"/>
  <c r="L2606" i="1"/>
  <c r="M2606" i="1"/>
  <c r="L2602" i="1"/>
  <c r="M2602" i="1"/>
  <c r="L2598" i="1"/>
  <c r="M2598" i="1"/>
  <c r="L2594" i="1"/>
  <c r="M2594" i="1"/>
  <c r="L2590" i="1"/>
  <c r="M2590" i="1"/>
  <c r="L2586" i="1"/>
  <c r="M2586" i="1"/>
  <c r="L2582" i="1"/>
  <c r="M2582" i="1"/>
  <c r="L2578" i="1"/>
  <c r="M2578" i="1"/>
  <c r="L2574" i="1"/>
  <c r="M2574" i="1"/>
  <c r="L2570" i="1"/>
  <c r="M2570" i="1"/>
  <c r="L2566" i="1"/>
  <c r="M2566" i="1"/>
  <c r="L2562" i="1"/>
  <c r="M2562" i="1"/>
  <c r="L2558" i="1"/>
  <c r="M2558" i="1"/>
  <c r="L2554" i="1"/>
  <c r="M2554" i="1"/>
  <c r="L2550" i="1"/>
  <c r="M2550" i="1"/>
  <c r="L2546" i="1"/>
  <c r="M2546" i="1"/>
  <c r="L2542" i="1"/>
  <c r="M2542" i="1"/>
  <c r="L2538" i="1"/>
  <c r="M2538" i="1"/>
  <c r="L2534" i="1"/>
  <c r="M2534" i="1"/>
  <c r="L2530" i="1"/>
  <c r="M2530" i="1"/>
  <c r="L2526" i="1"/>
  <c r="M2526" i="1"/>
  <c r="L2522" i="1"/>
  <c r="M2522" i="1"/>
  <c r="L2518" i="1"/>
  <c r="M2518" i="1"/>
  <c r="L2514" i="1"/>
  <c r="M2514" i="1"/>
  <c r="L2510" i="1"/>
  <c r="M2510" i="1"/>
  <c r="L2506" i="1"/>
  <c r="M2506" i="1"/>
  <c r="L2502" i="1"/>
  <c r="M2502" i="1"/>
  <c r="L2498" i="1"/>
  <c r="M2498" i="1"/>
  <c r="L2494" i="1"/>
  <c r="M2494" i="1"/>
  <c r="L2490" i="1"/>
  <c r="M2490" i="1"/>
  <c r="L2486" i="1"/>
  <c r="M2486" i="1"/>
  <c r="L2482" i="1"/>
  <c r="M2482" i="1"/>
  <c r="L2478" i="1"/>
  <c r="M2478" i="1"/>
  <c r="L2474" i="1"/>
  <c r="M2474" i="1"/>
  <c r="L2470" i="1"/>
  <c r="M2470" i="1"/>
  <c r="L2466" i="1"/>
  <c r="M2466" i="1"/>
  <c r="L2462" i="1"/>
  <c r="M2462" i="1"/>
  <c r="L2458" i="1"/>
  <c r="M2458" i="1"/>
  <c r="L2454" i="1"/>
  <c r="M2454" i="1"/>
  <c r="L2450" i="1"/>
  <c r="M2450" i="1"/>
  <c r="L2446" i="1"/>
  <c r="M2446" i="1"/>
  <c r="L2442" i="1"/>
  <c r="M2442" i="1"/>
  <c r="L2438" i="1"/>
  <c r="M2438" i="1"/>
  <c r="L2434" i="1"/>
  <c r="M2434" i="1"/>
  <c r="L2430" i="1"/>
  <c r="M2430" i="1"/>
  <c r="L2426" i="1"/>
  <c r="M2426" i="1"/>
  <c r="L2422" i="1"/>
  <c r="M2422" i="1"/>
  <c r="L2418" i="1"/>
  <c r="M2418" i="1"/>
  <c r="L2410" i="1"/>
  <c r="M2410" i="1"/>
  <c r="L2402" i="1"/>
  <c r="M2402" i="1"/>
  <c r="L2394" i="1"/>
  <c r="M2394" i="1"/>
  <c r="L2386" i="1"/>
  <c r="M2386" i="1"/>
  <c r="L2378" i="1"/>
  <c r="M2378" i="1"/>
  <c r="L2370" i="1"/>
  <c r="M2370" i="1"/>
  <c r="L2362" i="1"/>
  <c r="M2362" i="1"/>
  <c r="L2354" i="1"/>
  <c r="M2354" i="1"/>
  <c r="L2346" i="1"/>
  <c r="M2346" i="1"/>
  <c r="L2338" i="1"/>
  <c r="M2338" i="1"/>
  <c r="L2330" i="1"/>
  <c r="M2330" i="1"/>
  <c r="L2322" i="1"/>
  <c r="M2322" i="1"/>
  <c r="L2314" i="1"/>
  <c r="M2314" i="1"/>
  <c r="L2306" i="1"/>
  <c r="M2306" i="1"/>
  <c r="L2298" i="1"/>
  <c r="M2298" i="1"/>
  <c r="L2290" i="1"/>
  <c r="M2290" i="1"/>
  <c r="L2282" i="1"/>
  <c r="M2282" i="1"/>
  <c r="L2274" i="1"/>
  <c r="M2274" i="1"/>
  <c r="L2266" i="1"/>
  <c r="M2266" i="1"/>
  <c r="L2258" i="1"/>
  <c r="M2258" i="1"/>
  <c r="L2254" i="1"/>
  <c r="M2254" i="1"/>
  <c r="L2250" i="1"/>
  <c r="M2250" i="1"/>
  <c r="L2242" i="1"/>
  <c r="M2242" i="1"/>
  <c r="L2234" i="1"/>
  <c r="M2234" i="1"/>
  <c r="L2230" i="1"/>
  <c r="M2230" i="1"/>
  <c r="L2222" i="1"/>
  <c r="M2222" i="1"/>
  <c r="L2214" i="1"/>
  <c r="M2214" i="1"/>
  <c r="L2206" i="1"/>
  <c r="M2206" i="1"/>
  <c r="L2198" i="1"/>
  <c r="M2198" i="1"/>
  <c r="L2186" i="1"/>
  <c r="M2186" i="1"/>
  <c r="L2178" i="1"/>
  <c r="M2178" i="1"/>
  <c r="L2174" i="1"/>
  <c r="M2174" i="1"/>
  <c r="L2166" i="1"/>
  <c r="M2166" i="1"/>
  <c r="L2158" i="1"/>
  <c r="M2158" i="1"/>
  <c r="L2150" i="1"/>
  <c r="M2150" i="1"/>
  <c r="L2142" i="1"/>
  <c r="M2142" i="1"/>
  <c r="L2134" i="1"/>
  <c r="M2134" i="1"/>
  <c r="L2126" i="1"/>
  <c r="M2126" i="1"/>
  <c r="L2118" i="1"/>
  <c r="M2118" i="1"/>
  <c r="L2110" i="1"/>
  <c r="M2110" i="1"/>
  <c r="L2102" i="1"/>
  <c r="M2102" i="1"/>
  <c r="L2094" i="1"/>
  <c r="M2094" i="1"/>
  <c r="L2082" i="1"/>
  <c r="M2082" i="1"/>
  <c r="L2078" i="1"/>
  <c r="M2078" i="1"/>
  <c r="L2070" i="1"/>
  <c r="M2070" i="1"/>
  <c r="L2062" i="1"/>
  <c r="M2062" i="1"/>
  <c r="L2054" i="1"/>
  <c r="M2054" i="1"/>
  <c r="L2046" i="1"/>
  <c r="M2046" i="1"/>
  <c r="L2038" i="1"/>
  <c r="M2038" i="1"/>
  <c r="L2030" i="1"/>
  <c r="M2030" i="1"/>
  <c r="L2022" i="1"/>
  <c r="M2022" i="1"/>
  <c r="L2014" i="1"/>
  <c r="M2014" i="1"/>
  <c r="L2006" i="1"/>
  <c r="M2006" i="1"/>
  <c r="L1998" i="1"/>
  <c r="M1998" i="1"/>
  <c r="L1990" i="1"/>
  <c r="M1990" i="1"/>
  <c r="L1982" i="1"/>
  <c r="M1982" i="1"/>
  <c r="L1974" i="1"/>
  <c r="M1974" i="1"/>
  <c r="L1962" i="1"/>
  <c r="M1962" i="1"/>
  <c r="L1954" i="1"/>
  <c r="M1954" i="1"/>
  <c r="L1946" i="1"/>
  <c r="M1946" i="1"/>
  <c r="L1938" i="1"/>
  <c r="M1938" i="1"/>
  <c r="L1930" i="1"/>
  <c r="M1930" i="1"/>
  <c r="L1922" i="1"/>
  <c r="M1922" i="1"/>
  <c r="L1914" i="1"/>
  <c r="M1914" i="1"/>
  <c r="L1906" i="1"/>
  <c r="M1906" i="1"/>
  <c r="L1898" i="1"/>
  <c r="M1898" i="1"/>
  <c r="L1890" i="1"/>
  <c r="M1890" i="1"/>
  <c r="L1882" i="1"/>
  <c r="M1882" i="1"/>
  <c r="L1874" i="1"/>
  <c r="M1874" i="1"/>
  <c r="L1866" i="1"/>
  <c r="M1866" i="1"/>
  <c r="L1858" i="1"/>
  <c r="M1858" i="1"/>
  <c r="L1850" i="1"/>
  <c r="M1850" i="1"/>
  <c r="L1842" i="1"/>
  <c r="M1842" i="1"/>
  <c r="L1834" i="1"/>
  <c r="M1834" i="1"/>
  <c r="L1826" i="1"/>
  <c r="M1826" i="1"/>
  <c r="L1818" i="1"/>
  <c r="M1818" i="1"/>
  <c r="L1810" i="1"/>
  <c r="M1810" i="1"/>
  <c r="L1802" i="1"/>
  <c r="M1802" i="1"/>
  <c r="L1794" i="1"/>
  <c r="M1794" i="1"/>
  <c r="L1786" i="1"/>
  <c r="M1786" i="1"/>
  <c r="L1778" i="1"/>
  <c r="M1778" i="1"/>
  <c r="L1770" i="1"/>
  <c r="M1770" i="1"/>
  <c r="L1762" i="1"/>
  <c r="M1762" i="1"/>
  <c r="L1754" i="1"/>
  <c r="M1754" i="1"/>
  <c r="L1746" i="1"/>
  <c r="M1746" i="1"/>
  <c r="L1738" i="1"/>
  <c r="M1738" i="1"/>
  <c r="L1730" i="1"/>
  <c r="M1730" i="1"/>
  <c r="L1722" i="1"/>
  <c r="M1722" i="1"/>
  <c r="L1714" i="1"/>
  <c r="M1714" i="1"/>
  <c r="L1706" i="1"/>
  <c r="M1706" i="1"/>
  <c r="L1698" i="1"/>
  <c r="M1698" i="1"/>
  <c r="L1690" i="1"/>
  <c r="M1690" i="1"/>
  <c r="L1682" i="1"/>
  <c r="M1682" i="1"/>
  <c r="L1678" i="1"/>
  <c r="M1678" i="1"/>
  <c r="L1670" i="1"/>
  <c r="M1670" i="1"/>
  <c r="L1662" i="1"/>
  <c r="M1662" i="1"/>
  <c r="L1654" i="1"/>
  <c r="M1654" i="1"/>
  <c r="L1646" i="1"/>
  <c r="M1646" i="1"/>
  <c r="L1638" i="1"/>
  <c r="M1638" i="1"/>
  <c r="L1626" i="1"/>
  <c r="M1626" i="1"/>
  <c r="L1618" i="1"/>
  <c r="M1618" i="1"/>
  <c r="L1610" i="1"/>
  <c r="M1610" i="1"/>
  <c r="L1602" i="1"/>
  <c r="M1602" i="1"/>
  <c r="L1594" i="1"/>
  <c r="M1594" i="1"/>
  <c r="L1586" i="1"/>
  <c r="M1586" i="1"/>
  <c r="L1582" i="1"/>
  <c r="M1582" i="1"/>
  <c r="L1578" i="1"/>
  <c r="M1578" i="1"/>
  <c r="L1570" i="1"/>
  <c r="M1570" i="1"/>
  <c r="L1566" i="1"/>
  <c r="M1566" i="1"/>
  <c r="L1558" i="1"/>
  <c r="M1558" i="1"/>
  <c r="L1554" i="1"/>
  <c r="M1554" i="1"/>
  <c r="L1546" i="1"/>
  <c r="M1546" i="1"/>
  <c r="L1538" i="1"/>
  <c r="M1538" i="1"/>
  <c r="L1530" i="1"/>
  <c r="M1530" i="1"/>
  <c r="L1522" i="1"/>
  <c r="M1522" i="1"/>
  <c r="L1514" i="1"/>
  <c r="M1514" i="1"/>
  <c r="L1506" i="1"/>
  <c r="M1506" i="1"/>
  <c r="L1498" i="1"/>
  <c r="M1498" i="1"/>
  <c r="L1490" i="1"/>
  <c r="M1490" i="1"/>
  <c r="L1482" i="1"/>
  <c r="M1482" i="1"/>
  <c r="L1474" i="1"/>
  <c r="M1474" i="1"/>
  <c r="L1466" i="1"/>
  <c r="M1466" i="1"/>
  <c r="L1458" i="1"/>
  <c r="M1458" i="1"/>
  <c r="L1450" i="1"/>
  <c r="M1450" i="1"/>
  <c r="L1442" i="1"/>
  <c r="M1442" i="1"/>
  <c r="L1434" i="1"/>
  <c r="M1434" i="1"/>
  <c r="L1426" i="1"/>
  <c r="M1426" i="1"/>
  <c r="L1418" i="1"/>
  <c r="M1418" i="1"/>
  <c r="L1410" i="1"/>
  <c r="M1410" i="1"/>
  <c r="L1402" i="1"/>
  <c r="M1402" i="1"/>
  <c r="L1398" i="1"/>
  <c r="M1398" i="1"/>
  <c r="L1390" i="1"/>
  <c r="M1390" i="1"/>
  <c r="L1382" i="1"/>
  <c r="M1382" i="1"/>
  <c r="L1374" i="1"/>
  <c r="M1374" i="1"/>
  <c r="L1366" i="1"/>
  <c r="M1366" i="1"/>
  <c r="L1358" i="1"/>
  <c r="M1358" i="1"/>
  <c r="L1350" i="1"/>
  <c r="M1350" i="1"/>
  <c r="L1342" i="1"/>
  <c r="M1342" i="1"/>
  <c r="L1334" i="1"/>
  <c r="M1334" i="1"/>
  <c r="L1326" i="1"/>
  <c r="M1326" i="1"/>
  <c r="L1318" i="1"/>
  <c r="M1318" i="1"/>
  <c r="L1310" i="1"/>
  <c r="M1310" i="1"/>
  <c r="L1302" i="1"/>
  <c r="M1302" i="1"/>
  <c r="L1294" i="1"/>
  <c r="M1294" i="1"/>
  <c r="L1286" i="1"/>
  <c r="M1286" i="1"/>
  <c r="L1278" i="1"/>
  <c r="M1278" i="1"/>
  <c r="L1270" i="1"/>
  <c r="M1270" i="1"/>
  <c r="L1266" i="1"/>
  <c r="M1266" i="1"/>
  <c r="M1262" i="1"/>
  <c r="L1262" i="1"/>
  <c r="L1258" i="1"/>
  <c r="M1258" i="1"/>
  <c r="L1254" i="1"/>
  <c r="M1254" i="1"/>
  <c r="L1250" i="1"/>
  <c r="M1250" i="1"/>
  <c r="L1246" i="1"/>
  <c r="M1246" i="1"/>
  <c r="L1238" i="1"/>
  <c r="M1238" i="1"/>
  <c r="L1234" i="1"/>
  <c r="M1234" i="1"/>
  <c r="L1230" i="1"/>
  <c r="M1230" i="1"/>
  <c r="L1226" i="1"/>
  <c r="M1226" i="1"/>
  <c r="L1222" i="1"/>
  <c r="M1222" i="1"/>
  <c r="L1218" i="1"/>
  <c r="M1218" i="1"/>
  <c r="L1214" i="1"/>
  <c r="M1214" i="1"/>
  <c r="L1210" i="1"/>
  <c r="M1210" i="1"/>
  <c r="L1206" i="1"/>
  <c r="M1206" i="1"/>
  <c r="L1202" i="1"/>
  <c r="M1202" i="1"/>
  <c r="L1198" i="1"/>
  <c r="M1198" i="1"/>
  <c r="L1194" i="1"/>
  <c r="M1194" i="1"/>
  <c r="L1190" i="1"/>
  <c r="M1190" i="1"/>
  <c r="L1186" i="1"/>
  <c r="M1186" i="1"/>
  <c r="L1182" i="1"/>
  <c r="M1182" i="1"/>
  <c r="L1178" i="1"/>
  <c r="M1178" i="1"/>
  <c r="L1174" i="1"/>
  <c r="M1174" i="1"/>
  <c r="L1170" i="1"/>
  <c r="M1170" i="1"/>
  <c r="L1166" i="1"/>
  <c r="M1166" i="1"/>
  <c r="L1162" i="1"/>
  <c r="M1162" i="1"/>
  <c r="L1158" i="1"/>
  <c r="M1158" i="1"/>
  <c r="L1154" i="1"/>
  <c r="M1154" i="1"/>
  <c r="L1150" i="1"/>
  <c r="M1150" i="1"/>
  <c r="L1146" i="1"/>
  <c r="M1146" i="1"/>
  <c r="L1142" i="1"/>
  <c r="M1142" i="1"/>
  <c r="L1138" i="1"/>
  <c r="M1138" i="1"/>
  <c r="M1134" i="1"/>
  <c r="L1134" i="1"/>
  <c r="L1130" i="1"/>
  <c r="M1130" i="1"/>
  <c r="L1126" i="1"/>
  <c r="M1126" i="1"/>
  <c r="L1122" i="1"/>
  <c r="M1122" i="1"/>
  <c r="L1118" i="1"/>
  <c r="M1118" i="1"/>
  <c r="L1114" i="1"/>
  <c r="M1114" i="1"/>
  <c r="L1110" i="1"/>
  <c r="M1110" i="1"/>
  <c r="L1106" i="1"/>
  <c r="M1106" i="1"/>
  <c r="L1102" i="1"/>
  <c r="M1102" i="1"/>
  <c r="L1098" i="1"/>
  <c r="M1098" i="1"/>
  <c r="L1094" i="1"/>
  <c r="M1094" i="1"/>
  <c r="L1090" i="1"/>
  <c r="M1090" i="1"/>
  <c r="L1086" i="1"/>
  <c r="M1086" i="1"/>
  <c r="L1082" i="1"/>
  <c r="M1082" i="1"/>
  <c r="L1078" i="1"/>
  <c r="M1078" i="1"/>
  <c r="L1074" i="1"/>
  <c r="M1074" i="1"/>
  <c r="L1070" i="1"/>
  <c r="M1070" i="1"/>
  <c r="L1066" i="1"/>
  <c r="M1066" i="1"/>
  <c r="L1062" i="1"/>
  <c r="M1062" i="1"/>
  <c r="L1058" i="1"/>
  <c r="M1058" i="1"/>
  <c r="L1054" i="1"/>
  <c r="M1054" i="1"/>
  <c r="L1050" i="1"/>
  <c r="M1050" i="1"/>
  <c r="L1046" i="1"/>
  <c r="M1046" i="1"/>
  <c r="L1042" i="1"/>
  <c r="M1042" i="1"/>
  <c r="L1038" i="1"/>
  <c r="M1038" i="1"/>
  <c r="L1034" i="1"/>
  <c r="M1034" i="1"/>
  <c r="L1030" i="1"/>
  <c r="M1030" i="1"/>
  <c r="L1026" i="1"/>
  <c r="M1026" i="1"/>
  <c r="L1022" i="1"/>
  <c r="M1022" i="1"/>
  <c r="L1018" i="1"/>
  <c r="M1018" i="1"/>
  <c r="L1014" i="1"/>
  <c r="M1014" i="1"/>
  <c r="L1010" i="1"/>
  <c r="M1010" i="1"/>
  <c r="L1006" i="1"/>
  <c r="M1006" i="1"/>
  <c r="L1002" i="1"/>
  <c r="M1002" i="1"/>
  <c r="L998" i="1"/>
  <c r="M998" i="1"/>
  <c r="L994" i="1"/>
  <c r="M994" i="1"/>
  <c r="L990" i="1"/>
  <c r="M990" i="1"/>
  <c r="L986" i="1"/>
  <c r="M986" i="1"/>
  <c r="L982" i="1"/>
  <c r="M982" i="1"/>
  <c r="L978" i="1"/>
  <c r="M978" i="1"/>
  <c r="L974" i="1"/>
  <c r="M974" i="1"/>
  <c r="L970" i="1"/>
  <c r="M970" i="1"/>
  <c r="L966" i="1"/>
  <c r="M966" i="1"/>
  <c r="L962" i="1"/>
  <c r="M962" i="1"/>
  <c r="L958" i="1"/>
  <c r="M958" i="1"/>
  <c r="L954" i="1"/>
  <c r="M954" i="1"/>
  <c r="L950" i="1"/>
  <c r="M950" i="1"/>
  <c r="L946" i="1"/>
  <c r="M946" i="1"/>
  <c r="L942" i="1"/>
  <c r="M942" i="1"/>
  <c r="L938" i="1"/>
  <c r="M938" i="1"/>
  <c r="L934" i="1"/>
  <c r="M934" i="1"/>
  <c r="L930" i="1"/>
  <c r="M930" i="1"/>
  <c r="L926" i="1"/>
  <c r="M926" i="1"/>
  <c r="L922" i="1"/>
  <c r="M922" i="1"/>
  <c r="L918" i="1"/>
  <c r="M918" i="1"/>
  <c r="L914" i="1"/>
  <c r="M914" i="1"/>
  <c r="L910" i="1"/>
  <c r="M910" i="1"/>
  <c r="L906" i="1"/>
  <c r="M906" i="1"/>
  <c r="L902" i="1"/>
  <c r="M902" i="1"/>
  <c r="L898" i="1"/>
  <c r="M898" i="1"/>
  <c r="L894" i="1"/>
  <c r="M894" i="1"/>
  <c r="L890" i="1"/>
  <c r="M890" i="1"/>
  <c r="L886" i="1"/>
  <c r="M886" i="1"/>
  <c r="L882" i="1"/>
  <c r="M882" i="1"/>
  <c r="L878" i="1"/>
  <c r="M878" i="1"/>
  <c r="L874" i="1"/>
  <c r="M874" i="1"/>
  <c r="L870" i="1"/>
  <c r="M870" i="1"/>
  <c r="L866" i="1"/>
  <c r="M866" i="1"/>
  <c r="L862" i="1"/>
  <c r="M862" i="1"/>
  <c r="L858" i="1"/>
  <c r="M858" i="1"/>
  <c r="L854" i="1"/>
  <c r="M854" i="1"/>
  <c r="L850" i="1"/>
  <c r="M850" i="1"/>
  <c r="L846" i="1"/>
  <c r="M846" i="1"/>
  <c r="L842" i="1"/>
  <c r="M842" i="1"/>
  <c r="L838" i="1"/>
  <c r="M838" i="1"/>
  <c r="L834" i="1"/>
  <c r="M834" i="1"/>
  <c r="L830" i="1"/>
  <c r="M830" i="1"/>
  <c r="L826" i="1"/>
  <c r="M826" i="1"/>
  <c r="L822" i="1"/>
  <c r="M822" i="1"/>
  <c r="L818" i="1"/>
  <c r="M818" i="1"/>
  <c r="L814" i="1"/>
  <c r="M814" i="1"/>
  <c r="L810" i="1"/>
  <c r="M810" i="1"/>
  <c r="L806" i="1"/>
  <c r="M806" i="1"/>
  <c r="L802" i="1"/>
  <c r="M802" i="1"/>
  <c r="L798" i="1"/>
  <c r="M798" i="1"/>
  <c r="L794" i="1"/>
  <c r="M794" i="1"/>
  <c r="L790" i="1"/>
  <c r="M790" i="1"/>
  <c r="L786" i="1"/>
  <c r="M786" i="1"/>
  <c r="L782" i="1"/>
  <c r="M782" i="1"/>
  <c r="L778" i="1"/>
  <c r="M778" i="1"/>
  <c r="L774" i="1"/>
  <c r="M774" i="1"/>
  <c r="L770" i="1"/>
  <c r="M770" i="1"/>
  <c r="L766" i="1"/>
  <c r="M766" i="1"/>
  <c r="L762" i="1"/>
  <c r="M762" i="1"/>
  <c r="L758" i="1"/>
  <c r="M758" i="1"/>
  <c r="L754" i="1"/>
  <c r="M754" i="1"/>
  <c r="L750" i="1"/>
  <c r="M750" i="1"/>
  <c r="L746" i="1"/>
  <c r="M746" i="1"/>
  <c r="L742" i="1"/>
  <c r="M742" i="1"/>
  <c r="L738" i="1"/>
  <c r="M738" i="1"/>
  <c r="L734" i="1"/>
  <c r="M734" i="1"/>
  <c r="L730" i="1"/>
  <c r="M730" i="1"/>
  <c r="L726" i="1"/>
  <c r="M726" i="1"/>
  <c r="L722" i="1"/>
  <c r="M722" i="1"/>
  <c r="L718" i="1"/>
  <c r="M718" i="1"/>
  <c r="L714" i="1"/>
  <c r="M714" i="1"/>
  <c r="L710" i="1"/>
  <c r="M710" i="1"/>
  <c r="L706" i="1"/>
  <c r="M706" i="1"/>
  <c r="L702" i="1"/>
  <c r="M702" i="1"/>
  <c r="L698" i="1"/>
  <c r="M698" i="1"/>
  <c r="L694" i="1"/>
  <c r="M694" i="1"/>
  <c r="L690" i="1"/>
  <c r="M690" i="1"/>
  <c r="L686" i="1"/>
  <c r="M686" i="1"/>
  <c r="L682" i="1"/>
  <c r="M682" i="1"/>
  <c r="L678" i="1"/>
  <c r="M678" i="1"/>
  <c r="L674" i="1"/>
  <c r="M674" i="1"/>
  <c r="L670" i="1"/>
  <c r="M670" i="1"/>
  <c r="L666" i="1"/>
  <c r="M666" i="1"/>
  <c r="L662" i="1"/>
  <c r="M662" i="1"/>
  <c r="L658" i="1"/>
  <c r="M658" i="1"/>
  <c r="L654" i="1"/>
  <c r="M654" i="1"/>
  <c r="L650" i="1"/>
  <c r="M650" i="1"/>
  <c r="L646" i="1"/>
  <c r="M646" i="1"/>
  <c r="L642" i="1"/>
  <c r="M642" i="1"/>
  <c r="L638" i="1"/>
  <c r="M638" i="1"/>
  <c r="L634" i="1"/>
  <c r="M634" i="1"/>
  <c r="L630" i="1"/>
  <c r="M630" i="1"/>
  <c r="L626" i="1"/>
  <c r="M626" i="1"/>
  <c r="L622" i="1"/>
  <c r="M622" i="1"/>
  <c r="L618" i="1"/>
  <c r="M618" i="1"/>
  <c r="L614" i="1"/>
  <c r="M614" i="1"/>
  <c r="L610" i="1"/>
  <c r="M610" i="1"/>
  <c r="L606" i="1"/>
  <c r="M606" i="1"/>
  <c r="L602" i="1"/>
  <c r="M602" i="1"/>
  <c r="L598" i="1"/>
  <c r="M598" i="1"/>
  <c r="L594" i="1"/>
  <c r="M594" i="1"/>
  <c r="L590" i="1"/>
  <c r="M590" i="1"/>
  <c r="L586" i="1"/>
  <c r="M586" i="1"/>
  <c r="L582" i="1"/>
  <c r="M582" i="1"/>
  <c r="L578" i="1"/>
  <c r="M578" i="1"/>
  <c r="L574" i="1"/>
  <c r="M574" i="1"/>
  <c r="L570" i="1"/>
  <c r="M570" i="1"/>
  <c r="L566" i="1"/>
  <c r="M566" i="1"/>
  <c r="L562" i="1"/>
  <c r="M562" i="1"/>
  <c r="L558" i="1"/>
  <c r="M558" i="1"/>
  <c r="L554" i="1"/>
  <c r="M554" i="1"/>
  <c r="L550" i="1"/>
  <c r="M550" i="1"/>
  <c r="L546" i="1"/>
  <c r="M546" i="1"/>
  <c r="L542" i="1"/>
  <c r="M542" i="1"/>
  <c r="L538" i="1"/>
  <c r="M538" i="1"/>
  <c r="L534" i="1"/>
  <c r="M534" i="1"/>
  <c r="L530" i="1"/>
  <c r="M530" i="1"/>
  <c r="L526" i="1"/>
  <c r="M526" i="1"/>
  <c r="L522" i="1"/>
  <c r="M522" i="1"/>
  <c r="L518" i="1"/>
  <c r="M518" i="1"/>
  <c r="L514" i="1"/>
  <c r="M514" i="1"/>
  <c r="L510" i="1"/>
  <c r="M510" i="1"/>
  <c r="L506" i="1"/>
  <c r="M506" i="1"/>
  <c r="L502" i="1"/>
  <c r="M502" i="1"/>
  <c r="L498" i="1"/>
  <c r="M498" i="1"/>
  <c r="L494" i="1"/>
  <c r="M494" i="1"/>
  <c r="L490" i="1"/>
  <c r="M490" i="1"/>
  <c r="L486" i="1"/>
  <c r="M486" i="1"/>
  <c r="L482" i="1"/>
  <c r="M482" i="1"/>
  <c r="L478" i="1"/>
  <c r="M478" i="1"/>
  <c r="L474" i="1"/>
  <c r="M474" i="1"/>
  <c r="L470" i="1"/>
  <c r="M470" i="1"/>
  <c r="L466" i="1"/>
  <c r="M466" i="1"/>
  <c r="L462" i="1"/>
  <c r="M462" i="1"/>
  <c r="L458" i="1"/>
  <c r="M458" i="1"/>
  <c r="L454" i="1"/>
  <c r="M454" i="1"/>
  <c r="L450" i="1"/>
  <c r="M450" i="1"/>
  <c r="L446" i="1"/>
  <c r="M446" i="1"/>
  <c r="L442" i="1"/>
  <c r="M442" i="1"/>
  <c r="L438" i="1"/>
  <c r="M438" i="1"/>
  <c r="L434" i="1"/>
  <c r="M434" i="1"/>
  <c r="L430" i="1"/>
  <c r="M430" i="1"/>
  <c r="L426" i="1"/>
  <c r="M426" i="1"/>
  <c r="L422" i="1"/>
  <c r="M422" i="1"/>
  <c r="L418" i="1"/>
  <c r="M418" i="1"/>
  <c r="L414" i="1"/>
  <c r="M414" i="1"/>
  <c r="L410" i="1"/>
  <c r="M410" i="1"/>
  <c r="L406" i="1"/>
  <c r="M406" i="1"/>
  <c r="L402" i="1"/>
  <c r="M402" i="1"/>
  <c r="L398" i="1"/>
  <c r="M398" i="1"/>
  <c r="L394" i="1"/>
  <c r="M394" i="1"/>
  <c r="L390" i="1"/>
  <c r="M390" i="1"/>
  <c r="L386" i="1"/>
  <c r="M386" i="1"/>
  <c r="L382" i="1"/>
  <c r="M382" i="1"/>
  <c r="L378" i="1"/>
  <c r="M378" i="1"/>
  <c r="L374" i="1"/>
  <c r="M374" i="1"/>
  <c r="L370" i="1"/>
  <c r="M370" i="1"/>
  <c r="L366" i="1"/>
  <c r="M366" i="1"/>
  <c r="L362" i="1"/>
  <c r="M362" i="1"/>
  <c r="L358" i="1"/>
  <c r="M358" i="1"/>
  <c r="L354" i="1"/>
  <c r="M354" i="1"/>
  <c r="L350" i="1"/>
  <c r="M350" i="1"/>
  <c r="L346" i="1"/>
  <c r="M346" i="1"/>
  <c r="L342" i="1"/>
  <c r="M342" i="1"/>
  <c r="L338" i="1"/>
  <c r="M338" i="1"/>
  <c r="L334" i="1"/>
  <c r="M334" i="1"/>
  <c r="L330" i="1"/>
  <c r="M330" i="1"/>
  <c r="L326" i="1"/>
  <c r="M326" i="1"/>
  <c r="L322" i="1"/>
  <c r="M322" i="1"/>
  <c r="L318" i="1"/>
  <c r="M318" i="1"/>
  <c r="L314" i="1"/>
  <c r="M314" i="1"/>
  <c r="L310" i="1"/>
  <c r="M310" i="1"/>
  <c r="L306" i="1"/>
  <c r="M306" i="1"/>
  <c r="L302" i="1"/>
  <c r="M302" i="1"/>
  <c r="L298" i="1"/>
  <c r="M298" i="1"/>
  <c r="L294" i="1"/>
  <c r="M294" i="1"/>
  <c r="L290" i="1"/>
  <c r="M290" i="1"/>
  <c r="L286" i="1"/>
  <c r="M286" i="1"/>
  <c r="L282" i="1"/>
  <c r="M282" i="1"/>
  <c r="L278" i="1"/>
  <c r="M278" i="1"/>
  <c r="L274" i="1"/>
  <c r="M274" i="1"/>
  <c r="L270" i="1"/>
  <c r="M270" i="1"/>
  <c r="L266" i="1"/>
  <c r="M266" i="1"/>
  <c r="L262" i="1"/>
  <c r="M262" i="1"/>
  <c r="L258" i="1"/>
  <c r="M258" i="1"/>
  <c r="L254" i="1"/>
  <c r="M254" i="1"/>
  <c r="L250" i="1"/>
  <c r="M250" i="1"/>
  <c r="L246" i="1"/>
  <c r="M246" i="1"/>
  <c r="L242" i="1"/>
  <c r="M242" i="1"/>
  <c r="L238" i="1"/>
  <c r="M238" i="1"/>
  <c r="L234" i="1"/>
  <c r="M234" i="1"/>
  <c r="L230" i="1"/>
  <c r="M230" i="1"/>
  <c r="L226" i="1"/>
  <c r="M226" i="1"/>
  <c r="L222" i="1"/>
  <c r="M222" i="1"/>
  <c r="L218" i="1"/>
  <c r="M218" i="1"/>
  <c r="L214" i="1"/>
  <c r="M214" i="1"/>
  <c r="L210" i="1"/>
  <c r="M210" i="1"/>
  <c r="L206" i="1"/>
  <c r="M206" i="1"/>
  <c r="L202" i="1"/>
  <c r="M202" i="1"/>
  <c r="L198" i="1"/>
  <c r="M198" i="1"/>
  <c r="L194" i="1"/>
  <c r="M194" i="1"/>
  <c r="L190" i="1"/>
  <c r="M190" i="1"/>
  <c r="L186" i="1"/>
  <c r="M186" i="1"/>
  <c r="L182" i="1"/>
  <c r="M182" i="1"/>
  <c r="L178" i="1"/>
  <c r="M178" i="1"/>
  <c r="L174" i="1"/>
  <c r="M174" i="1"/>
  <c r="L170" i="1"/>
  <c r="M170" i="1"/>
  <c r="L166" i="1"/>
  <c r="M166" i="1"/>
  <c r="L162" i="1"/>
  <c r="M162" i="1"/>
  <c r="L158" i="1"/>
  <c r="M158" i="1"/>
  <c r="L154" i="1"/>
  <c r="M154" i="1"/>
  <c r="L150" i="1"/>
  <c r="M150" i="1"/>
  <c r="L146" i="1"/>
  <c r="M146" i="1"/>
  <c r="L142" i="1"/>
  <c r="M142" i="1"/>
  <c r="L138" i="1"/>
  <c r="M138" i="1"/>
  <c r="L134" i="1"/>
  <c r="M134" i="1"/>
  <c r="L130" i="1"/>
  <c r="M130" i="1"/>
  <c r="L126" i="1"/>
  <c r="M126" i="1"/>
  <c r="L122" i="1"/>
  <c r="M122" i="1"/>
  <c r="L118" i="1"/>
  <c r="M118" i="1"/>
  <c r="L114" i="1"/>
  <c r="M114" i="1"/>
  <c r="L110" i="1"/>
  <c r="M110" i="1"/>
  <c r="L106" i="1"/>
  <c r="M106" i="1"/>
  <c r="L102" i="1"/>
  <c r="M102" i="1"/>
  <c r="L98" i="1"/>
  <c r="M98" i="1"/>
  <c r="L94" i="1"/>
  <c r="M94" i="1"/>
  <c r="L90" i="1"/>
  <c r="M90" i="1"/>
  <c r="L86" i="1"/>
  <c r="M86" i="1"/>
  <c r="L82" i="1"/>
  <c r="M82" i="1"/>
  <c r="L78" i="1"/>
  <c r="M78" i="1"/>
  <c r="L74" i="1"/>
  <c r="M74" i="1"/>
  <c r="L70" i="1"/>
  <c r="M70" i="1"/>
  <c r="L66" i="1"/>
  <c r="M66" i="1"/>
  <c r="L62" i="1"/>
  <c r="M62" i="1"/>
  <c r="L58" i="1"/>
  <c r="M58" i="1"/>
  <c r="L54" i="1"/>
  <c r="M54" i="1"/>
  <c r="L50" i="1"/>
  <c r="M50" i="1"/>
  <c r="L46" i="1"/>
  <c r="M46" i="1"/>
  <c r="L42" i="1"/>
  <c r="M42" i="1"/>
  <c r="L38" i="1"/>
  <c r="M38" i="1"/>
  <c r="L34" i="1"/>
  <c r="M34" i="1"/>
  <c r="L30" i="1"/>
  <c r="M30" i="1"/>
  <c r="L26" i="1"/>
  <c r="M26" i="1"/>
  <c r="L22" i="1"/>
  <c r="M22" i="1"/>
  <c r="L18" i="1"/>
  <c r="M18" i="1"/>
  <c r="L14" i="1"/>
  <c r="M14" i="1"/>
  <c r="L10" i="1"/>
  <c r="M10" i="1"/>
  <c r="L6" i="1"/>
  <c r="M6" i="1"/>
  <c r="M5649" i="1"/>
  <c r="M5633" i="1"/>
  <c r="M5617" i="1"/>
  <c r="M5601" i="1"/>
  <c r="M5585" i="1"/>
  <c r="M5569" i="1"/>
  <c r="M5553" i="1"/>
  <c r="M5537" i="1"/>
  <c r="M5521" i="1"/>
  <c r="M5505" i="1"/>
  <c r="M5489" i="1"/>
  <c r="M5473" i="1"/>
  <c r="M5457" i="1"/>
  <c r="M5441" i="1"/>
  <c r="M5425" i="1"/>
  <c r="M5409" i="1"/>
  <c r="M5393" i="1"/>
  <c r="M5377" i="1"/>
  <c r="M5361" i="1"/>
  <c r="M5345" i="1"/>
  <c r="M5329" i="1"/>
  <c r="M5313" i="1"/>
  <c r="M5297" i="1"/>
  <c r="M5281" i="1"/>
  <c r="M5265" i="1"/>
  <c r="M5249" i="1"/>
  <c r="M5233" i="1"/>
  <c r="M5217" i="1"/>
  <c r="M5157" i="1"/>
  <c r="M5093" i="1"/>
  <c r="M5029" i="1"/>
  <c r="M4965" i="1"/>
  <c r="M4901" i="1"/>
  <c r="M4859" i="1"/>
  <c r="M4837" i="1"/>
  <c r="M4795" i="1"/>
  <c r="M4773" i="1"/>
  <c r="M4731" i="1"/>
  <c r="M4709" i="1"/>
  <c r="M4579" i="1"/>
  <c r="M4551" i="1"/>
  <c r="M4523" i="1"/>
  <c r="M4493" i="1"/>
  <c r="M4465" i="1"/>
  <c r="M4437" i="1"/>
  <c r="M4323" i="1"/>
  <c r="M4295" i="1"/>
  <c r="M4267" i="1"/>
  <c r="M4237" i="1"/>
  <c r="M4209" i="1"/>
  <c r="M4181" i="1"/>
  <c r="M4067" i="1"/>
  <c r="M4039" i="1"/>
  <c r="M4011" i="1"/>
  <c r="M3981" i="1"/>
  <c r="M3953" i="1"/>
  <c r="M3925" i="1"/>
  <c r="M3833" i="1"/>
  <c r="M3749" i="1"/>
  <c r="M3621" i="1"/>
  <c r="M3493" i="1"/>
  <c r="M3365" i="1"/>
  <c r="M3237" i="1"/>
  <c r="M3109" i="1"/>
  <c r="M2981" i="1"/>
  <c r="M2853" i="1"/>
  <c r="M2725" i="1"/>
  <c r="M2333" i="1"/>
  <c r="M2077" i="1"/>
  <c r="M1821" i="1"/>
  <c r="M1565" i="1"/>
  <c r="M1309" i="1"/>
  <c r="M1053" i="1"/>
  <c r="M797" i="1"/>
  <c r="M541" i="1"/>
  <c r="M285" i="1"/>
  <c r="L5201" i="1"/>
  <c r="M5201" i="1"/>
  <c r="L5197" i="1"/>
  <c r="M5197" i="1"/>
  <c r="L5193" i="1"/>
  <c r="M5193" i="1"/>
  <c r="L5185" i="1"/>
  <c r="M5185" i="1"/>
  <c r="L5181" i="1"/>
  <c r="M5181" i="1"/>
  <c r="L5177" i="1"/>
  <c r="M5177" i="1"/>
  <c r="L5169" i="1"/>
  <c r="M5169" i="1"/>
  <c r="L5165" i="1"/>
  <c r="M5165" i="1"/>
  <c r="L5161" i="1"/>
  <c r="M5161" i="1"/>
  <c r="L5153" i="1"/>
  <c r="M5153" i="1"/>
  <c r="L5149" i="1"/>
  <c r="M5149" i="1"/>
  <c r="L5145" i="1"/>
  <c r="M5145" i="1"/>
  <c r="L5137" i="1"/>
  <c r="M5137" i="1"/>
  <c r="L5133" i="1"/>
  <c r="M5133" i="1"/>
  <c r="L5129" i="1"/>
  <c r="M5129" i="1"/>
  <c r="L5121" i="1"/>
  <c r="M5121" i="1"/>
  <c r="L5117" i="1"/>
  <c r="M5117" i="1"/>
  <c r="L5113" i="1"/>
  <c r="M5113" i="1"/>
  <c r="L5105" i="1"/>
  <c r="M5105" i="1"/>
  <c r="L5101" i="1"/>
  <c r="M5101" i="1"/>
  <c r="L5097" i="1"/>
  <c r="M5097" i="1"/>
  <c r="L5089" i="1"/>
  <c r="M5089" i="1"/>
  <c r="L5085" i="1"/>
  <c r="M5085" i="1"/>
  <c r="L5081" i="1"/>
  <c r="M5081" i="1"/>
  <c r="L5073" i="1"/>
  <c r="M5073" i="1"/>
  <c r="L5069" i="1"/>
  <c r="M5069" i="1"/>
  <c r="L5065" i="1"/>
  <c r="M5065" i="1"/>
  <c r="L5057" i="1"/>
  <c r="M5057" i="1"/>
  <c r="L5053" i="1"/>
  <c r="M5053" i="1"/>
  <c r="L5049" i="1"/>
  <c r="M5049" i="1"/>
  <c r="L5041" i="1"/>
  <c r="M5041" i="1"/>
  <c r="L5037" i="1"/>
  <c r="M5037" i="1"/>
  <c r="L5033" i="1"/>
  <c r="M5033" i="1"/>
  <c r="L5025" i="1"/>
  <c r="M5025" i="1"/>
  <c r="L5021" i="1"/>
  <c r="M5021" i="1"/>
  <c r="L5017" i="1"/>
  <c r="M5017" i="1"/>
  <c r="L5009" i="1"/>
  <c r="M5009" i="1"/>
  <c r="L5005" i="1"/>
  <c r="M5005" i="1"/>
  <c r="L5001" i="1"/>
  <c r="M5001" i="1"/>
  <c r="L4993" i="1"/>
  <c r="M4993" i="1"/>
  <c r="L4989" i="1"/>
  <c r="M4989" i="1"/>
  <c r="L4985" i="1"/>
  <c r="M4985" i="1"/>
  <c r="L4977" i="1"/>
  <c r="M4977" i="1"/>
  <c r="L4973" i="1"/>
  <c r="M4973" i="1"/>
  <c r="L4969" i="1"/>
  <c r="M4969" i="1"/>
  <c r="L4961" i="1"/>
  <c r="M4961" i="1"/>
  <c r="L4957" i="1"/>
  <c r="M4957" i="1"/>
  <c r="L4953" i="1"/>
  <c r="M4953" i="1"/>
  <c r="L4945" i="1"/>
  <c r="M4945" i="1"/>
  <c r="L4941" i="1"/>
  <c r="M4941" i="1"/>
  <c r="L4937" i="1"/>
  <c r="M4937" i="1"/>
  <c r="L4929" i="1"/>
  <c r="M4929" i="1"/>
  <c r="L4925" i="1"/>
  <c r="M4925" i="1"/>
  <c r="L4921" i="1"/>
  <c r="M4921" i="1"/>
  <c r="L4913" i="1"/>
  <c r="M4913" i="1"/>
  <c r="L4909" i="1"/>
  <c r="M4909" i="1"/>
  <c r="L4905" i="1"/>
  <c r="M4905" i="1"/>
  <c r="L4897" i="1"/>
  <c r="M4897" i="1"/>
  <c r="L4893" i="1"/>
  <c r="M4893" i="1"/>
  <c r="L4889" i="1"/>
  <c r="M4889" i="1"/>
  <c r="L4881" i="1"/>
  <c r="M4881" i="1"/>
  <c r="L4877" i="1"/>
  <c r="M4877" i="1"/>
  <c r="L4873" i="1"/>
  <c r="M4873" i="1"/>
  <c r="L4865" i="1"/>
  <c r="M4865" i="1"/>
  <c r="L4861" i="1"/>
  <c r="M4861" i="1"/>
  <c r="L4857" i="1"/>
  <c r="M4857" i="1"/>
  <c r="L4849" i="1"/>
  <c r="M4849" i="1"/>
  <c r="L4845" i="1"/>
  <c r="M4845" i="1"/>
  <c r="L4841" i="1"/>
  <c r="M4841" i="1"/>
  <c r="L4833" i="1"/>
  <c r="M4833" i="1"/>
  <c r="L4829" i="1"/>
  <c r="M4829" i="1"/>
  <c r="L4825" i="1"/>
  <c r="M4825" i="1"/>
  <c r="L4817" i="1"/>
  <c r="M4817" i="1"/>
  <c r="L4813" i="1"/>
  <c r="M4813" i="1"/>
  <c r="L4809" i="1"/>
  <c r="M4809" i="1"/>
  <c r="L4801" i="1"/>
  <c r="M4801" i="1"/>
  <c r="L4797" i="1"/>
  <c r="M4797" i="1"/>
  <c r="L4793" i="1"/>
  <c r="M4793" i="1"/>
  <c r="L4785" i="1"/>
  <c r="M4785" i="1"/>
  <c r="L4781" i="1"/>
  <c r="M4781" i="1"/>
  <c r="L4777" i="1"/>
  <c r="M4777" i="1"/>
  <c r="L4769" i="1"/>
  <c r="M4769" i="1"/>
  <c r="L4765" i="1"/>
  <c r="M4765" i="1"/>
  <c r="L4761" i="1"/>
  <c r="M4761" i="1"/>
  <c r="L4753" i="1"/>
  <c r="M4753" i="1"/>
  <c r="L4749" i="1"/>
  <c r="M4749" i="1"/>
  <c r="L4745" i="1"/>
  <c r="M4745" i="1"/>
  <c r="L4737" i="1"/>
  <c r="M4737" i="1"/>
  <c r="L4733" i="1"/>
  <c r="M4733" i="1"/>
  <c r="L4729" i="1"/>
  <c r="M4729" i="1"/>
  <c r="L4721" i="1"/>
  <c r="M4721" i="1"/>
  <c r="L4717" i="1"/>
  <c r="M4717" i="1"/>
  <c r="L4713" i="1"/>
  <c r="M4713" i="1"/>
  <c r="L4705" i="1"/>
  <c r="M4705" i="1"/>
  <c r="L4701" i="1"/>
  <c r="M4701" i="1"/>
  <c r="L4697" i="1"/>
  <c r="M4697" i="1"/>
  <c r="L4689" i="1"/>
  <c r="M4689" i="1"/>
  <c r="L4685" i="1"/>
  <c r="M4685" i="1"/>
  <c r="L4681" i="1"/>
  <c r="M4681" i="1"/>
  <c r="L4673" i="1"/>
  <c r="M4673" i="1"/>
  <c r="L4669" i="1"/>
  <c r="M4669" i="1"/>
  <c r="L4665" i="1"/>
  <c r="M4665" i="1"/>
  <c r="L4661" i="1"/>
  <c r="M4661" i="1"/>
  <c r="L4653" i="1"/>
  <c r="M4653" i="1"/>
  <c r="L4649" i="1"/>
  <c r="M4649" i="1"/>
  <c r="L4645" i="1"/>
  <c r="M4645" i="1"/>
  <c r="L4641" i="1"/>
  <c r="M4641" i="1"/>
  <c r="L4637" i="1"/>
  <c r="M4637" i="1"/>
  <c r="L4633" i="1"/>
  <c r="M4633" i="1"/>
  <c r="L4625" i="1"/>
  <c r="M4625" i="1"/>
  <c r="L4617" i="1"/>
  <c r="M4617" i="1"/>
  <c r="L4613" i="1"/>
  <c r="M4613" i="1"/>
  <c r="L4609" i="1"/>
  <c r="M4609" i="1"/>
  <c r="L4605" i="1"/>
  <c r="M4605" i="1"/>
  <c r="L4601" i="1"/>
  <c r="M4601" i="1"/>
  <c r="L4597" i="1"/>
  <c r="M4597" i="1"/>
  <c r="L4589" i="1"/>
  <c r="M4589" i="1"/>
  <c r="L4585" i="1"/>
  <c r="M4585" i="1"/>
  <c r="L4581" i="1"/>
  <c r="M4581" i="1"/>
  <c r="L4577" i="1"/>
  <c r="M4577" i="1"/>
  <c r="L4573" i="1"/>
  <c r="M4573" i="1"/>
  <c r="L4569" i="1"/>
  <c r="M4569" i="1"/>
  <c r="L4561" i="1"/>
  <c r="M4561" i="1"/>
  <c r="L4553" i="1"/>
  <c r="M4553" i="1"/>
  <c r="L4549" i="1"/>
  <c r="M4549" i="1"/>
  <c r="L4545" i="1"/>
  <c r="M4545" i="1"/>
  <c r="L4541" i="1"/>
  <c r="M4541" i="1"/>
  <c r="L4537" i="1"/>
  <c r="M4537" i="1"/>
  <c r="L4533" i="1"/>
  <c r="M4533" i="1"/>
  <c r="L4525" i="1"/>
  <c r="M4525" i="1"/>
  <c r="L4521" i="1"/>
  <c r="M4521" i="1"/>
  <c r="L4517" i="1"/>
  <c r="M4517" i="1"/>
  <c r="L4513" i="1"/>
  <c r="M4513" i="1"/>
  <c r="L4509" i="1"/>
  <c r="M4509" i="1"/>
  <c r="L4505" i="1"/>
  <c r="M4505" i="1"/>
  <c r="L4497" i="1"/>
  <c r="M4497" i="1"/>
  <c r="L4489" i="1"/>
  <c r="M4489" i="1"/>
  <c r="L4485" i="1"/>
  <c r="M4485" i="1"/>
  <c r="L4481" i="1"/>
  <c r="M4481" i="1"/>
  <c r="L4477" i="1"/>
  <c r="M4477" i="1"/>
  <c r="L4473" i="1"/>
  <c r="M4473" i="1"/>
  <c r="L4469" i="1"/>
  <c r="M4469" i="1"/>
  <c r="L4461" i="1"/>
  <c r="M4461" i="1"/>
  <c r="L4457" i="1"/>
  <c r="M4457" i="1"/>
  <c r="L4453" i="1"/>
  <c r="M4453" i="1"/>
  <c r="L4449" i="1"/>
  <c r="M4449" i="1"/>
  <c r="L4445" i="1"/>
  <c r="M4445" i="1"/>
  <c r="L4441" i="1"/>
  <c r="M4441" i="1"/>
  <c r="L4433" i="1"/>
  <c r="M4433" i="1"/>
  <c r="L4425" i="1"/>
  <c r="M4425" i="1"/>
  <c r="L4421" i="1"/>
  <c r="M4421" i="1"/>
  <c r="L4417" i="1"/>
  <c r="M4417" i="1"/>
  <c r="L4413" i="1"/>
  <c r="M4413" i="1"/>
  <c r="L4409" i="1"/>
  <c r="M4409" i="1"/>
  <c r="L4405" i="1"/>
  <c r="M4405" i="1"/>
  <c r="L4397" i="1"/>
  <c r="M4397" i="1"/>
  <c r="L4393" i="1"/>
  <c r="M4393" i="1"/>
  <c r="L4389" i="1"/>
  <c r="M4389" i="1"/>
  <c r="L4385" i="1"/>
  <c r="M4385" i="1"/>
  <c r="L4381" i="1"/>
  <c r="M4381" i="1"/>
  <c r="L4377" i="1"/>
  <c r="M4377" i="1"/>
  <c r="L4369" i="1"/>
  <c r="M4369" i="1"/>
  <c r="L4361" i="1"/>
  <c r="M4361" i="1"/>
  <c r="L4357" i="1"/>
  <c r="M4357" i="1"/>
  <c r="L4353" i="1"/>
  <c r="M4353" i="1"/>
  <c r="L4349" i="1"/>
  <c r="M4349" i="1"/>
  <c r="L4345" i="1"/>
  <c r="M4345" i="1"/>
  <c r="L4341" i="1"/>
  <c r="M4341" i="1"/>
  <c r="L4333" i="1"/>
  <c r="M4333" i="1"/>
  <c r="L4329" i="1"/>
  <c r="M4329" i="1"/>
  <c r="L4325" i="1"/>
  <c r="M4325" i="1"/>
  <c r="L4321" i="1"/>
  <c r="M4321" i="1"/>
  <c r="L4317" i="1"/>
  <c r="M4317" i="1"/>
  <c r="L4313" i="1"/>
  <c r="M4313" i="1"/>
  <c r="L4305" i="1"/>
  <c r="M4305" i="1"/>
  <c r="L4297" i="1"/>
  <c r="M4297" i="1"/>
  <c r="L4293" i="1"/>
  <c r="M4293" i="1"/>
  <c r="L4289" i="1"/>
  <c r="M4289" i="1"/>
  <c r="L4285" i="1"/>
  <c r="M4285" i="1"/>
  <c r="L4281" i="1"/>
  <c r="M4281" i="1"/>
  <c r="L4277" i="1"/>
  <c r="M4277" i="1"/>
  <c r="L4269" i="1"/>
  <c r="M4269" i="1"/>
  <c r="L4265" i="1"/>
  <c r="M4265" i="1"/>
  <c r="L4261" i="1"/>
  <c r="M4261" i="1"/>
  <c r="L4257" i="1"/>
  <c r="M4257" i="1"/>
  <c r="L4253" i="1"/>
  <c r="M4253" i="1"/>
  <c r="L4249" i="1"/>
  <c r="M4249" i="1"/>
  <c r="L4241" i="1"/>
  <c r="M4241" i="1"/>
  <c r="L4233" i="1"/>
  <c r="M4233" i="1"/>
  <c r="L4229" i="1"/>
  <c r="M4229" i="1"/>
  <c r="L4225" i="1"/>
  <c r="M4225" i="1"/>
  <c r="L4221" i="1"/>
  <c r="M4221" i="1"/>
  <c r="L4217" i="1"/>
  <c r="M4217" i="1"/>
  <c r="L4213" i="1"/>
  <c r="M4213" i="1"/>
  <c r="L4205" i="1"/>
  <c r="M4205" i="1"/>
  <c r="L4201" i="1"/>
  <c r="M4201" i="1"/>
  <c r="L4197" i="1"/>
  <c r="M4197" i="1"/>
  <c r="L4193" i="1"/>
  <c r="M4193" i="1"/>
  <c r="L4189" i="1"/>
  <c r="M4189" i="1"/>
  <c r="L4185" i="1"/>
  <c r="M4185" i="1"/>
  <c r="L4177" i="1"/>
  <c r="M4177" i="1"/>
  <c r="L4169" i="1"/>
  <c r="M4169" i="1"/>
  <c r="L4165" i="1"/>
  <c r="M4165" i="1"/>
  <c r="L4161" i="1"/>
  <c r="M4161" i="1"/>
  <c r="L4157" i="1"/>
  <c r="M4157" i="1"/>
  <c r="L4153" i="1"/>
  <c r="M4153" i="1"/>
  <c r="L4149" i="1"/>
  <c r="M4149" i="1"/>
  <c r="L4141" i="1"/>
  <c r="M4141" i="1"/>
  <c r="L4137" i="1"/>
  <c r="M4137" i="1"/>
  <c r="L4133" i="1"/>
  <c r="M4133" i="1"/>
  <c r="L4129" i="1"/>
  <c r="M4129" i="1"/>
  <c r="L4125" i="1"/>
  <c r="M4125" i="1"/>
  <c r="L4121" i="1"/>
  <c r="M4121" i="1"/>
  <c r="L4113" i="1"/>
  <c r="M4113" i="1"/>
  <c r="L4105" i="1"/>
  <c r="M4105" i="1"/>
  <c r="L4101" i="1"/>
  <c r="M4101" i="1"/>
  <c r="L4097" i="1"/>
  <c r="M4097" i="1"/>
  <c r="L4093" i="1"/>
  <c r="M4093" i="1"/>
  <c r="L4089" i="1"/>
  <c r="M4089" i="1"/>
  <c r="L4085" i="1"/>
  <c r="M4085" i="1"/>
  <c r="L4077" i="1"/>
  <c r="M4077" i="1"/>
  <c r="L4073" i="1"/>
  <c r="M4073" i="1"/>
  <c r="L4069" i="1"/>
  <c r="M4069" i="1"/>
  <c r="L4065" i="1"/>
  <c r="M4065" i="1"/>
  <c r="L4061" i="1"/>
  <c r="M4061" i="1"/>
  <c r="L4057" i="1"/>
  <c r="M4057" i="1"/>
  <c r="L4049" i="1"/>
  <c r="M4049" i="1"/>
  <c r="L4041" i="1"/>
  <c r="M4041" i="1"/>
  <c r="L4037" i="1"/>
  <c r="M4037" i="1"/>
  <c r="L4033" i="1"/>
  <c r="M4033" i="1"/>
  <c r="L4029" i="1"/>
  <c r="M4029" i="1"/>
  <c r="L4025" i="1"/>
  <c r="M4025" i="1"/>
  <c r="L4021" i="1"/>
  <c r="M4021" i="1"/>
  <c r="L4013" i="1"/>
  <c r="M4013" i="1"/>
  <c r="L4009" i="1"/>
  <c r="M4009" i="1"/>
  <c r="L4005" i="1"/>
  <c r="M4005" i="1"/>
  <c r="L4001" i="1"/>
  <c r="M4001" i="1"/>
  <c r="L3997" i="1"/>
  <c r="M3997" i="1"/>
  <c r="L3993" i="1"/>
  <c r="M3993" i="1"/>
  <c r="L3985" i="1"/>
  <c r="M3985" i="1"/>
  <c r="L3977" i="1"/>
  <c r="M3977" i="1"/>
  <c r="L3973" i="1"/>
  <c r="M3973" i="1"/>
  <c r="L3969" i="1"/>
  <c r="M3969" i="1"/>
  <c r="L3965" i="1"/>
  <c r="M3965" i="1"/>
  <c r="L3961" i="1"/>
  <c r="M3961" i="1"/>
  <c r="L3957" i="1"/>
  <c r="M3957" i="1"/>
  <c r="L3949" i="1"/>
  <c r="M3949" i="1"/>
  <c r="L3945" i="1"/>
  <c r="M3945" i="1"/>
  <c r="L3941" i="1"/>
  <c r="M3941" i="1"/>
  <c r="L3937" i="1"/>
  <c r="M3937" i="1"/>
  <c r="L3933" i="1"/>
  <c r="M3933" i="1"/>
  <c r="L3929" i="1"/>
  <c r="M3929" i="1"/>
  <c r="L3921" i="1"/>
  <c r="M3921" i="1"/>
  <c r="L3913" i="1"/>
  <c r="M3913" i="1"/>
  <c r="L3909" i="1"/>
  <c r="M3909" i="1"/>
  <c r="L3905" i="1"/>
  <c r="M3905" i="1"/>
  <c r="L3901" i="1"/>
  <c r="M3901" i="1"/>
  <c r="L3897" i="1"/>
  <c r="M3897" i="1"/>
  <c r="L3893" i="1"/>
  <c r="M3893" i="1"/>
  <c r="L3885" i="1"/>
  <c r="M3885" i="1"/>
  <c r="L3881" i="1"/>
  <c r="M3881" i="1"/>
  <c r="L3877" i="1"/>
  <c r="M3877" i="1"/>
  <c r="L3873" i="1"/>
  <c r="M3873" i="1"/>
  <c r="L3869" i="1"/>
  <c r="M3869" i="1"/>
  <c r="L3865" i="1"/>
  <c r="M3865" i="1"/>
  <c r="L3857" i="1"/>
  <c r="M3857" i="1"/>
  <c r="L3849" i="1"/>
  <c r="M3849" i="1"/>
  <c r="L3845" i="1"/>
  <c r="M3845" i="1"/>
  <c r="L3841" i="1"/>
  <c r="M3841" i="1"/>
  <c r="L3837" i="1"/>
  <c r="M3837" i="1"/>
  <c r="L3829" i="1"/>
  <c r="M3829" i="1"/>
  <c r="L3825" i="1"/>
  <c r="M3825" i="1"/>
  <c r="L3817" i="1"/>
  <c r="M3817" i="1"/>
  <c r="L3813" i="1"/>
  <c r="M3813" i="1"/>
  <c r="L3809" i="1"/>
  <c r="M3809" i="1"/>
  <c r="L3805" i="1"/>
  <c r="M3805" i="1"/>
  <c r="L3801" i="1"/>
  <c r="M3801" i="1"/>
  <c r="L3797" i="1"/>
  <c r="M3797" i="1"/>
  <c r="L3793" i="1"/>
  <c r="M3793" i="1"/>
  <c r="L3789" i="1"/>
  <c r="M3789" i="1"/>
  <c r="L3785" i="1"/>
  <c r="M3785" i="1"/>
  <c r="L3777" i="1"/>
  <c r="M3777" i="1"/>
  <c r="L3773" i="1"/>
  <c r="M3773" i="1"/>
  <c r="L3769" i="1"/>
  <c r="M3769" i="1"/>
  <c r="L3765" i="1"/>
  <c r="M3765" i="1"/>
  <c r="L3761" i="1"/>
  <c r="M3761" i="1"/>
  <c r="L3757" i="1"/>
  <c r="M3757" i="1"/>
  <c r="L3753" i="1"/>
  <c r="M3753" i="1"/>
  <c r="L3745" i="1"/>
  <c r="M3745" i="1"/>
  <c r="L3741" i="1"/>
  <c r="M3741" i="1"/>
  <c r="L3737" i="1"/>
  <c r="M3737" i="1"/>
  <c r="L3733" i="1"/>
  <c r="M3733" i="1"/>
  <c r="L3729" i="1"/>
  <c r="M3729" i="1"/>
  <c r="L3725" i="1"/>
  <c r="M3725" i="1"/>
  <c r="L3721" i="1"/>
  <c r="M3721" i="1"/>
  <c r="L3713" i="1"/>
  <c r="M3713" i="1"/>
  <c r="L3709" i="1"/>
  <c r="M3709" i="1"/>
  <c r="L3705" i="1"/>
  <c r="M3705" i="1"/>
  <c r="L3701" i="1"/>
  <c r="M3701" i="1"/>
  <c r="L3697" i="1"/>
  <c r="M3697" i="1"/>
  <c r="L3693" i="1"/>
  <c r="M3693" i="1"/>
  <c r="L3689" i="1"/>
  <c r="M3689" i="1"/>
  <c r="L3681" i="1"/>
  <c r="M3681" i="1"/>
  <c r="L3677" i="1"/>
  <c r="M3677" i="1"/>
  <c r="L3673" i="1"/>
  <c r="M3673" i="1"/>
  <c r="L3669" i="1"/>
  <c r="M3669" i="1"/>
  <c r="L3665" i="1"/>
  <c r="M3665" i="1"/>
  <c r="L3661" i="1"/>
  <c r="M3661" i="1"/>
  <c r="L3657" i="1"/>
  <c r="M3657" i="1"/>
  <c r="L3649" i="1"/>
  <c r="M3649" i="1"/>
  <c r="L3645" i="1"/>
  <c r="M3645" i="1"/>
  <c r="L3641" i="1"/>
  <c r="M3641" i="1"/>
  <c r="L3637" i="1"/>
  <c r="M3637" i="1"/>
  <c r="L3633" i="1"/>
  <c r="M3633" i="1"/>
  <c r="L3629" i="1"/>
  <c r="M3629" i="1"/>
  <c r="L3625" i="1"/>
  <c r="M3625" i="1"/>
  <c r="L3617" i="1"/>
  <c r="M3617" i="1"/>
  <c r="L3613" i="1"/>
  <c r="M3613" i="1"/>
  <c r="L3609" i="1"/>
  <c r="M3609" i="1"/>
  <c r="L3605" i="1"/>
  <c r="M3605" i="1"/>
  <c r="L3601" i="1"/>
  <c r="M3601" i="1"/>
  <c r="L3597" i="1"/>
  <c r="M3597" i="1"/>
  <c r="L3593" i="1"/>
  <c r="M3593" i="1"/>
  <c r="L3585" i="1"/>
  <c r="M3585" i="1"/>
  <c r="L3581" i="1"/>
  <c r="M3581" i="1"/>
  <c r="L3577" i="1"/>
  <c r="M3577" i="1"/>
  <c r="L3573" i="1"/>
  <c r="M3573" i="1"/>
  <c r="L3569" i="1"/>
  <c r="M3569" i="1"/>
  <c r="L3565" i="1"/>
  <c r="M3565" i="1"/>
  <c r="L3561" i="1"/>
  <c r="M3561" i="1"/>
  <c r="L3553" i="1"/>
  <c r="M3553" i="1"/>
  <c r="L3549" i="1"/>
  <c r="M3549" i="1"/>
  <c r="L3545" i="1"/>
  <c r="M3545" i="1"/>
  <c r="L3541" i="1"/>
  <c r="M3541" i="1"/>
  <c r="L3537" i="1"/>
  <c r="M3537" i="1"/>
  <c r="L3533" i="1"/>
  <c r="M3533" i="1"/>
  <c r="L3529" i="1"/>
  <c r="M3529" i="1"/>
  <c r="L3521" i="1"/>
  <c r="M3521" i="1"/>
  <c r="L3517" i="1"/>
  <c r="M3517" i="1"/>
  <c r="L3513" i="1"/>
  <c r="M3513" i="1"/>
  <c r="L3509" i="1"/>
  <c r="M3509" i="1"/>
  <c r="L3505" i="1"/>
  <c r="M3505" i="1"/>
  <c r="L3501" i="1"/>
  <c r="M3501" i="1"/>
  <c r="L3497" i="1"/>
  <c r="M3497" i="1"/>
  <c r="L3489" i="1"/>
  <c r="M3489" i="1"/>
  <c r="L3485" i="1"/>
  <c r="M3485" i="1"/>
  <c r="L3481" i="1"/>
  <c r="M3481" i="1"/>
  <c r="L3477" i="1"/>
  <c r="M3477" i="1"/>
  <c r="L3473" i="1"/>
  <c r="M3473" i="1"/>
  <c r="L3469" i="1"/>
  <c r="M3469" i="1"/>
  <c r="L3465" i="1"/>
  <c r="M3465" i="1"/>
  <c r="L3457" i="1"/>
  <c r="M3457" i="1"/>
  <c r="L3453" i="1"/>
  <c r="M3453" i="1"/>
  <c r="L3449" i="1"/>
  <c r="M3449" i="1"/>
  <c r="L3445" i="1"/>
  <c r="M3445" i="1"/>
  <c r="L3441" i="1"/>
  <c r="M3441" i="1"/>
  <c r="L3437" i="1"/>
  <c r="M3437" i="1"/>
  <c r="L3433" i="1"/>
  <c r="M3433" i="1"/>
  <c r="L3425" i="1"/>
  <c r="M3425" i="1"/>
  <c r="L3421" i="1"/>
  <c r="M3421" i="1"/>
  <c r="L3417" i="1"/>
  <c r="M3417" i="1"/>
  <c r="L3413" i="1"/>
  <c r="M3413" i="1"/>
  <c r="L3409" i="1"/>
  <c r="M3409" i="1"/>
  <c r="L3405" i="1"/>
  <c r="M3405" i="1"/>
  <c r="L3401" i="1"/>
  <c r="M3401" i="1"/>
  <c r="L3393" i="1"/>
  <c r="M3393" i="1"/>
  <c r="L3389" i="1"/>
  <c r="M3389" i="1"/>
  <c r="L3385" i="1"/>
  <c r="M3385" i="1"/>
  <c r="L3381" i="1"/>
  <c r="M3381" i="1"/>
  <c r="L3377" i="1"/>
  <c r="M3377" i="1"/>
  <c r="L3373" i="1"/>
  <c r="M3373" i="1"/>
  <c r="L3369" i="1"/>
  <c r="M3369" i="1"/>
  <c r="L3361" i="1"/>
  <c r="M3361" i="1"/>
  <c r="L3357" i="1"/>
  <c r="M3357" i="1"/>
  <c r="L3353" i="1"/>
  <c r="M3353" i="1"/>
  <c r="L3349" i="1"/>
  <c r="M3349" i="1"/>
  <c r="L3345" i="1"/>
  <c r="M3345" i="1"/>
  <c r="L3341" i="1"/>
  <c r="M3341" i="1"/>
  <c r="L3337" i="1"/>
  <c r="M3337" i="1"/>
  <c r="L3329" i="1"/>
  <c r="M3329" i="1"/>
  <c r="L3325" i="1"/>
  <c r="M3325" i="1"/>
  <c r="L3321" i="1"/>
  <c r="M3321" i="1"/>
  <c r="L3317" i="1"/>
  <c r="M3317" i="1"/>
  <c r="L3313" i="1"/>
  <c r="M3313" i="1"/>
  <c r="L3309" i="1"/>
  <c r="M3309" i="1"/>
  <c r="L3305" i="1"/>
  <c r="M3305" i="1"/>
  <c r="L3297" i="1"/>
  <c r="M3297" i="1"/>
  <c r="L3293" i="1"/>
  <c r="M3293" i="1"/>
  <c r="L3289" i="1"/>
  <c r="M3289" i="1"/>
  <c r="L3285" i="1"/>
  <c r="M3285" i="1"/>
  <c r="L3281" i="1"/>
  <c r="M3281" i="1"/>
  <c r="L3277" i="1"/>
  <c r="M3277" i="1"/>
  <c r="L3273" i="1"/>
  <c r="M3273" i="1"/>
  <c r="L3265" i="1"/>
  <c r="M3265" i="1"/>
  <c r="L3261" i="1"/>
  <c r="M3261" i="1"/>
  <c r="L3257" i="1"/>
  <c r="M3257" i="1"/>
  <c r="L3253" i="1"/>
  <c r="M3253" i="1"/>
  <c r="L3249" i="1"/>
  <c r="M3249" i="1"/>
  <c r="L3245" i="1"/>
  <c r="M3245" i="1"/>
  <c r="L3241" i="1"/>
  <c r="M3241" i="1"/>
  <c r="L3233" i="1"/>
  <c r="M3233" i="1"/>
  <c r="L3229" i="1"/>
  <c r="M3229" i="1"/>
  <c r="L3225" i="1"/>
  <c r="M3225" i="1"/>
  <c r="L3221" i="1"/>
  <c r="M3221" i="1"/>
  <c r="L3217" i="1"/>
  <c r="M3217" i="1"/>
  <c r="L3213" i="1"/>
  <c r="M3213" i="1"/>
  <c r="L3209" i="1"/>
  <c r="M3209" i="1"/>
  <c r="L3201" i="1"/>
  <c r="M3201" i="1"/>
  <c r="L3197" i="1"/>
  <c r="M3197" i="1"/>
  <c r="L3193" i="1"/>
  <c r="M3193" i="1"/>
  <c r="L3189" i="1"/>
  <c r="M3189" i="1"/>
  <c r="L3185" i="1"/>
  <c r="M3185" i="1"/>
  <c r="L3181" i="1"/>
  <c r="M3181" i="1"/>
  <c r="L3177" i="1"/>
  <c r="M3177" i="1"/>
  <c r="L3169" i="1"/>
  <c r="M3169" i="1"/>
  <c r="L3165" i="1"/>
  <c r="M3165" i="1"/>
  <c r="L3161" i="1"/>
  <c r="M3161" i="1"/>
  <c r="L3157" i="1"/>
  <c r="M3157" i="1"/>
  <c r="L3153" i="1"/>
  <c r="M3153" i="1"/>
  <c r="L3149" i="1"/>
  <c r="M3149" i="1"/>
  <c r="L3145" i="1"/>
  <c r="M3145" i="1"/>
  <c r="L3137" i="1"/>
  <c r="M3137" i="1"/>
  <c r="L3133" i="1"/>
  <c r="M3133" i="1"/>
  <c r="L3129" i="1"/>
  <c r="M3129" i="1"/>
  <c r="L3125" i="1"/>
  <c r="M3125" i="1"/>
  <c r="L3121" i="1"/>
  <c r="M3121" i="1"/>
  <c r="L3117" i="1"/>
  <c r="M3117" i="1"/>
  <c r="L3113" i="1"/>
  <c r="M3113" i="1"/>
  <c r="L3105" i="1"/>
  <c r="M3105" i="1"/>
  <c r="L3101" i="1"/>
  <c r="M3101" i="1"/>
  <c r="L3097" i="1"/>
  <c r="M3097" i="1"/>
  <c r="L3093" i="1"/>
  <c r="M3093" i="1"/>
  <c r="L3089" i="1"/>
  <c r="M3089" i="1"/>
  <c r="L3085" i="1"/>
  <c r="M3085" i="1"/>
  <c r="L3081" i="1"/>
  <c r="M3081" i="1"/>
  <c r="L3073" i="1"/>
  <c r="M3073" i="1"/>
  <c r="L3069" i="1"/>
  <c r="M3069" i="1"/>
  <c r="L3065" i="1"/>
  <c r="M3065" i="1"/>
  <c r="L3061" i="1"/>
  <c r="M3061" i="1"/>
  <c r="L3057" i="1"/>
  <c r="M3057" i="1"/>
  <c r="L3053" i="1"/>
  <c r="M3053" i="1"/>
  <c r="L3049" i="1"/>
  <c r="M3049" i="1"/>
  <c r="L3041" i="1"/>
  <c r="M3041" i="1"/>
  <c r="L3037" i="1"/>
  <c r="M3037" i="1"/>
  <c r="L3033" i="1"/>
  <c r="M3033" i="1"/>
  <c r="L3029" i="1"/>
  <c r="M3029" i="1"/>
  <c r="L3025" i="1"/>
  <c r="M3025" i="1"/>
  <c r="L3021" i="1"/>
  <c r="M3021" i="1"/>
  <c r="L3017" i="1"/>
  <c r="M3017" i="1"/>
  <c r="L3009" i="1"/>
  <c r="M3009" i="1"/>
  <c r="L3005" i="1"/>
  <c r="M3005" i="1"/>
  <c r="L3001" i="1"/>
  <c r="M3001" i="1"/>
  <c r="L2997" i="1"/>
  <c r="M2997" i="1"/>
  <c r="L2993" i="1"/>
  <c r="M2993" i="1"/>
  <c r="L2989" i="1"/>
  <c r="M2989" i="1"/>
  <c r="L2985" i="1"/>
  <c r="M2985" i="1"/>
  <c r="L2977" i="1"/>
  <c r="M2977" i="1"/>
  <c r="L2973" i="1"/>
  <c r="M2973" i="1"/>
  <c r="L2969" i="1"/>
  <c r="M2969" i="1"/>
  <c r="L2965" i="1"/>
  <c r="M2965" i="1"/>
  <c r="L2961" i="1"/>
  <c r="M2961" i="1"/>
  <c r="L2957" i="1"/>
  <c r="M2957" i="1"/>
  <c r="L2953" i="1"/>
  <c r="M2953" i="1"/>
  <c r="L2945" i="1"/>
  <c r="M2945" i="1"/>
  <c r="L2941" i="1"/>
  <c r="M2941" i="1"/>
  <c r="L2937" i="1"/>
  <c r="M2937" i="1"/>
  <c r="L2933" i="1"/>
  <c r="M2933" i="1"/>
  <c r="L2929" i="1"/>
  <c r="M2929" i="1"/>
  <c r="L2925" i="1"/>
  <c r="M2925" i="1"/>
  <c r="L2921" i="1"/>
  <c r="M2921" i="1"/>
  <c r="L2913" i="1"/>
  <c r="M2913" i="1"/>
  <c r="L2905" i="1"/>
  <c r="M2905" i="1"/>
  <c r="L2901" i="1"/>
  <c r="M2901" i="1"/>
  <c r="L2897" i="1"/>
  <c r="M2897" i="1"/>
  <c r="L2893" i="1"/>
  <c r="M2893" i="1"/>
  <c r="L2889" i="1"/>
  <c r="M2889" i="1"/>
  <c r="L2881" i="1"/>
  <c r="M2881" i="1"/>
  <c r="L2877" i="1"/>
  <c r="M2877" i="1"/>
  <c r="L2873" i="1"/>
  <c r="M2873" i="1"/>
  <c r="L2869" i="1"/>
  <c r="M2869" i="1"/>
  <c r="L2865" i="1"/>
  <c r="M2865" i="1"/>
  <c r="L2861" i="1"/>
  <c r="M2861" i="1"/>
  <c r="L2857" i="1"/>
  <c r="M2857" i="1"/>
  <c r="L2849" i="1"/>
  <c r="M2849" i="1"/>
  <c r="L2845" i="1"/>
  <c r="M2845" i="1"/>
  <c r="L2841" i="1"/>
  <c r="M2841" i="1"/>
  <c r="L2837" i="1"/>
  <c r="M2837" i="1"/>
  <c r="L2833" i="1"/>
  <c r="M2833" i="1"/>
  <c r="L2829" i="1"/>
  <c r="M2829" i="1"/>
  <c r="L2825" i="1"/>
  <c r="M2825" i="1"/>
  <c r="L2817" i="1"/>
  <c r="M2817" i="1"/>
  <c r="L2813" i="1"/>
  <c r="M2813" i="1"/>
  <c r="L2809" i="1"/>
  <c r="M2809" i="1"/>
  <c r="L2805" i="1"/>
  <c r="M2805" i="1"/>
  <c r="L2801" i="1"/>
  <c r="M2801" i="1"/>
  <c r="L2797" i="1"/>
  <c r="M2797" i="1"/>
  <c r="L2793" i="1"/>
  <c r="M2793" i="1"/>
  <c r="L2785" i="1"/>
  <c r="M2785" i="1"/>
  <c r="L2781" i="1"/>
  <c r="M2781" i="1"/>
  <c r="L2777" i="1"/>
  <c r="M2777" i="1"/>
  <c r="L2773" i="1"/>
  <c r="M2773" i="1"/>
  <c r="L2769" i="1"/>
  <c r="M2769" i="1"/>
  <c r="L2765" i="1"/>
  <c r="M2765" i="1"/>
  <c r="L2761" i="1"/>
  <c r="M2761" i="1"/>
  <c r="L2753" i="1"/>
  <c r="M2753" i="1"/>
  <c r="L2749" i="1"/>
  <c r="M2749" i="1"/>
  <c r="L2745" i="1"/>
  <c r="M2745" i="1"/>
  <c r="L2741" i="1"/>
  <c r="M2741" i="1"/>
  <c r="L2737" i="1"/>
  <c r="M2737" i="1"/>
  <c r="L2733" i="1"/>
  <c r="M2733" i="1"/>
  <c r="L2729" i="1"/>
  <c r="M2729" i="1"/>
  <c r="L2721" i="1"/>
  <c r="M2721" i="1"/>
  <c r="L2717" i="1"/>
  <c r="M2717" i="1"/>
  <c r="L2713" i="1"/>
  <c r="M2713" i="1"/>
  <c r="L2709" i="1"/>
  <c r="M2709" i="1"/>
  <c r="L2705" i="1"/>
  <c r="M2705" i="1"/>
  <c r="L2701" i="1"/>
  <c r="M2701" i="1"/>
  <c r="L2697" i="1"/>
  <c r="M2697" i="1"/>
  <c r="L2693" i="1"/>
  <c r="M2693" i="1"/>
  <c r="L2689" i="1"/>
  <c r="M2689" i="1"/>
  <c r="L2685" i="1"/>
  <c r="M2685" i="1"/>
  <c r="L2681" i="1"/>
  <c r="M2681" i="1"/>
  <c r="L2677" i="1"/>
  <c r="M2677" i="1"/>
  <c r="L2673" i="1"/>
  <c r="M2673" i="1"/>
  <c r="L2669" i="1"/>
  <c r="M2669" i="1"/>
  <c r="L2665" i="1"/>
  <c r="M2665" i="1"/>
  <c r="L2661" i="1"/>
  <c r="M2661" i="1"/>
  <c r="L2657" i="1"/>
  <c r="M2657" i="1"/>
  <c r="M2653" i="1"/>
  <c r="L2653" i="1"/>
  <c r="L2649" i="1"/>
  <c r="M2649" i="1"/>
  <c r="L2645" i="1"/>
  <c r="M2645" i="1"/>
  <c r="L2641" i="1"/>
  <c r="M2641" i="1"/>
  <c r="L2637" i="1"/>
  <c r="M2637" i="1"/>
  <c r="L2633" i="1"/>
  <c r="M2633" i="1"/>
  <c r="L2629" i="1"/>
  <c r="M2629" i="1"/>
  <c r="L2625" i="1"/>
  <c r="M2625" i="1"/>
  <c r="M2621" i="1"/>
  <c r="L2621" i="1"/>
  <c r="L2617" i="1"/>
  <c r="M2617" i="1"/>
  <c r="L2613" i="1"/>
  <c r="M2613" i="1"/>
  <c r="L2609" i="1"/>
  <c r="M2609" i="1"/>
  <c r="L2605" i="1"/>
  <c r="M2605" i="1"/>
  <c r="L2601" i="1"/>
  <c r="M2601" i="1"/>
  <c r="L2593" i="1"/>
  <c r="M2593" i="1"/>
  <c r="L2589" i="1"/>
  <c r="M2589" i="1"/>
  <c r="L2585" i="1"/>
  <c r="M2585" i="1"/>
  <c r="L2581" i="1"/>
  <c r="M2581" i="1"/>
  <c r="L2577" i="1"/>
  <c r="M2577" i="1"/>
  <c r="L2573" i="1"/>
  <c r="M2573" i="1"/>
  <c r="L2569" i="1"/>
  <c r="M2569" i="1"/>
  <c r="L2565" i="1"/>
  <c r="M2565" i="1"/>
  <c r="L2561" i="1"/>
  <c r="M2561" i="1"/>
  <c r="L2557" i="1"/>
  <c r="M2557" i="1"/>
  <c r="L2553" i="1"/>
  <c r="M2553" i="1"/>
  <c r="L2549" i="1"/>
  <c r="M2549" i="1"/>
  <c r="L2545" i="1"/>
  <c r="M2545" i="1"/>
  <c r="L2541" i="1"/>
  <c r="M2541" i="1"/>
  <c r="L2537" i="1"/>
  <c r="M2537" i="1"/>
  <c r="L2533" i="1"/>
  <c r="M2533" i="1"/>
  <c r="L2529" i="1"/>
  <c r="M2529" i="1"/>
  <c r="L2525" i="1"/>
  <c r="M2525" i="1"/>
  <c r="L2521" i="1"/>
  <c r="M2521" i="1"/>
  <c r="L2517" i="1"/>
  <c r="M2517" i="1"/>
  <c r="L2513" i="1"/>
  <c r="M2513" i="1"/>
  <c r="L2509" i="1"/>
  <c r="M2509" i="1"/>
  <c r="L2505" i="1"/>
  <c r="M2505" i="1"/>
  <c r="L2501" i="1"/>
  <c r="M2501" i="1"/>
  <c r="L2497" i="1"/>
  <c r="M2497" i="1"/>
  <c r="L2493" i="1"/>
  <c r="M2493" i="1"/>
  <c r="L2489" i="1"/>
  <c r="M2489" i="1"/>
  <c r="L2485" i="1"/>
  <c r="M2485" i="1"/>
  <c r="L2481" i="1"/>
  <c r="M2481" i="1"/>
  <c r="L2477" i="1"/>
  <c r="M2477" i="1"/>
  <c r="L2473" i="1"/>
  <c r="M2473" i="1"/>
  <c r="L2469" i="1"/>
  <c r="M2469" i="1"/>
  <c r="L2465" i="1"/>
  <c r="M2465" i="1"/>
  <c r="L2457" i="1"/>
  <c r="M2457" i="1"/>
  <c r="L2453" i="1"/>
  <c r="M2453" i="1"/>
  <c r="L2449" i="1"/>
  <c r="M2449" i="1"/>
  <c r="L2445" i="1"/>
  <c r="M2445" i="1"/>
  <c r="L2441" i="1"/>
  <c r="M2441" i="1"/>
  <c r="L2437" i="1"/>
  <c r="M2437" i="1"/>
  <c r="L2433" i="1"/>
  <c r="M2433" i="1"/>
  <c r="L2429" i="1"/>
  <c r="M2429" i="1"/>
  <c r="L2425" i="1"/>
  <c r="M2425" i="1"/>
  <c r="L2421" i="1"/>
  <c r="M2421" i="1"/>
  <c r="L2417" i="1"/>
  <c r="M2417" i="1"/>
  <c r="L2413" i="1"/>
  <c r="M2413" i="1"/>
  <c r="L2409" i="1"/>
  <c r="M2409" i="1"/>
  <c r="L2405" i="1"/>
  <c r="M2405" i="1"/>
  <c r="L2401" i="1"/>
  <c r="M2401" i="1"/>
  <c r="L2393" i="1"/>
  <c r="M2393" i="1"/>
  <c r="L2389" i="1"/>
  <c r="M2389" i="1"/>
  <c r="L2385" i="1"/>
  <c r="M2385" i="1"/>
  <c r="L2381" i="1"/>
  <c r="M2381" i="1"/>
  <c r="L2377" i="1"/>
  <c r="M2377" i="1"/>
  <c r="L2373" i="1"/>
  <c r="M2373" i="1"/>
  <c r="L2369" i="1"/>
  <c r="M2369" i="1"/>
  <c r="L2365" i="1"/>
  <c r="M2365" i="1"/>
  <c r="L2361" i="1"/>
  <c r="M2361" i="1"/>
  <c r="L2357" i="1"/>
  <c r="M2357" i="1"/>
  <c r="L2353" i="1"/>
  <c r="M2353" i="1"/>
  <c r="L2349" i="1"/>
  <c r="M2349" i="1"/>
  <c r="L2345" i="1"/>
  <c r="M2345" i="1"/>
  <c r="L2341" i="1"/>
  <c r="M2341" i="1"/>
  <c r="L2337" i="1"/>
  <c r="M2337" i="1"/>
  <c r="L2329" i="1"/>
  <c r="M2329" i="1"/>
  <c r="L2325" i="1"/>
  <c r="M2325" i="1"/>
  <c r="L2321" i="1"/>
  <c r="M2321" i="1"/>
  <c r="L2317" i="1"/>
  <c r="M2317" i="1"/>
  <c r="L2313" i="1"/>
  <c r="M2313" i="1"/>
  <c r="L2309" i="1"/>
  <c r="M2309" i="1"/>
  <c r="L2305" i="1"/>
  <c r="M2305" i="1"/>
  <c r="L2301" i="1"/>
  <c r="M2301" i="1"/>
  <c r="L2297" i="1"/>
  <c r="M2297" i="1"/>
  <c r="L2293" i="1"/>
  <c r="M2293" i="1"/>
  <c r="L2289" i="1"/>
  <c r="M2289" i="1"/>
  <c r="L2285" i="1"/>
  <c r="M2285" i="1"/>
  <c r="L2281" i="1"/>
  <c r="M2281" i="1"/>
  <c r="L2277" i="1"/>
  <c r="M2277" i="1"/>
  <c r="L2273" i="1"/>
  <c r="M2273" i="1"/>
  <c r="L2265" i="1"/>
  <c r="M2265" i="1"/>
  <c r="L2261" i="1"/>
  <c r="M2261" i="1"/>
  <c r="L2257" i="1"/>
  <c r="M2257" i="1"/>
  <c r="L2253" i="1"/>
  <c r="M2253" i="1"/>
  <c r="L2249" i="1"/>
  <c r="M2249" i="1"/>
  <c r="L2245" i="1"/>
  <c r="M2245" i="1"/>
  <c r="L2241" i="1"/>
  <c r="M2241" i="1"/>
  <c r="L2237" i="1"/>
  <c r="M2237" i="1"/>
  <c r="L2233" i="1"/>
  <c r="M2233" i="1"/>
  <c r="L2229" i="1"/>
  <c r="M2229" i="1"/>
  <c r="L2225" i="1"/>
  <c r="M2225" i="1"/>
  <c r="L2221" i="1"/>
  <c r="M2221" i="1"/>
  <c r="L2217" i="1"/>
  <c r="M2217" i="1"/>
  <c r="L2213" i="1"/>
  <c r="M2213" i="1"/>
  <c r="L2209" i="1"/>
  <c r="M2209" i="1"/>
  <c r="L2201" i="1"/>
  <c r="M2201" i="1"/>
  <c r="L2197" i="1"/>
  <c r="M2197" i="1"/>
  <c r="L2193" i="1"/>
  <c r="M2193" i="1"/>
  <c r="L2189" i="1"/>
  <c r="M2189" i="1"/>
  <c r="L2185" i="1"/>
  <c r="M2185" i="1"/>
  <c r="L2181" i="1"/>
  <c r="M2181" i="1"/>
  <c r="L2177" i="1"/>
  <c r="M2177" i="1"/>
  <c r="L2173" i="1"/>
  <c r="M2173" i="1"/>
  <c r="L2169" i="1"/>
  <c r="M2169" i="1"/>
  <c r="L2165" i="1"/>
  <c r="M2165" i="1"/>
  <c r="L2161" i="1"/>
  <c r="M2161" i="1"/>
  <c r="L2157" i="1"/>
  <c r="M2157" i="1"/>
  <c r="L2153" i="1"/>
  <c r="M2153" i="1"/>
  <c r="L2149" i="1"/>
  <c r="M2149" i="1"/>
  <c r="L2145" i="1"/>
  <c r="M2145" i="1"/>
  <c r="L2137" i="1"/>
  <c r="M2137" i="1"/>
  <c r="L2133" i="1"/>
  <c r="M2133" i="1"/>
  <c r="L2129" i="1"/>
  <c r="M2129" i="1"/>
  <c r="L2125" i="1"/>
  <c r="M2125" i="1"/>
  <c r="L2121" i="1"/>
  <c r="M2121" i="1"/>
  <c r="L2117" i="1"/>
  <c r="M2117" i="1"/>
  <c r="L2113" i="1"/>
  <c r="M2113" i="1"/>
  <c r="L2109" i="1"/>
  <c r="M2109" i="1"/>
  <c r="L2105" i="1"/>
  <c r="M2105" i="1"/>
  <c r="L2101" i="1"/>
  <c r="M2101" i="1"/>
  <c r="L2097" i="1"/>
  <c r="M2097" i="1"/>
  <c r="L2093" i="1"/>
  <c r="M2093" i="1"/>
  <c r="L2089" i="1"/>
  <c r="M2089" i="1"/>
  <c r="L2085" i="1"/>
  <c r="M2085" i="1"/>
  <c r="L2081" i="1"/>
  <c r="M2081" i="1"/>
  <c r="L2073" i="1"/>
  <c r="M2073" i="1"/>
  <c r="L2069" i="1"/>
  <c r="M2069" i="1"/>
  <c r="L2065" i="1"/>
  <c r="M2065" i="1"/>
  <c r="L2061" i="1"/>
  <c r="M2061" i="1"/>
  <c r="L2057" i="1"/>
  <c r="M2057" i="1"/>
  <c r="L2053" i="1"/>
  <c r="M2053" i="1"/>
  <c r="L2049" i="1"/>
  <c r="M2049" i="1"/>
  <c r="L2045" i="1"/>
  <c r="M2045" i="1"/>
  <c r="L2041" i="1"/>
  <c r="M2041" i="1"/>
  <c r="L2037" i="1"/>
  <c r="M2037" i="1"/>
  <c r="L2033" i="1"/>
  <c r="M2033" i="1"/>
  <c r="L2029" i="1"/>
  <c r="M2029" i="1"/>
  <c r="L2025" i="1"/>
  <c r="M2025" i="1"/>
  <c r="L2021" i="1"/>
  <c r="M2021" i="1"/>
  <c r="L2017" i="1"/>
  <c r="M2017" i="1"/>
  <c r="L2009" i="1"/>
  <c r="M2009" i="1"/>
  <c r="L2005" i="1"/>
  <c r="M2005" i="1"/>
  <c r="L2001" i="1"/>
  <c r="M2001" i="1"/>
  <c r="L1997" i="1"/>
  <c r="M1997" i="1"/>
  <c r="L1993" i="1"/>
  <c r="M1993" i="1"/>
  <c r="L1989" i="1"/>
  <c r="M1989" i="1"/>
  <c r="L1985" i="1"/>
  <c r="M1985" i="1"/>
  <c r="L1981" i="1"/>
  <c r="M1981" i="1"/>
  <c r="L1977" i="1"/>
  <c r="M1977" i="1"/>
  <c r="L1973" i="1"/>
  <c r="M1973" i="1"/>
  <c r="L1969" i="1"/>
  <c r="M1969" i="1"/>
  <c r="L1965" i="1"/>
  <c r="M1965" i="1"/>
  <c r="L1961" i="1"/>
  <c r="M1961" i="1"/>
  <c r="L1957" i="1"/>
  <c r="M1957" i="1"/>
  <c r="L1953" i="1"/>
  <c r="M1953" i="1"/>
  <c r="L1945" i="1"/>
  <c r="M1945" i="1"/>
  <c r="L1941" i="1"/>
  <c r="M1941" i="1"/>
  <c r="L1937" i="1"/>
  <c r="M1937" i="1"/>
  <c r="L1933" i="1"/>
  <c r="M1933" i="1"/>
  <c r="L1929" i="1"/>
  <c r="M1929" i="1"/>
  <c r="L1925" i="1"/>
  <c r="M1925" i="1"/>
  <c r="L1921" i="1"/>
  <c r="M1921" i="1"/>
  <c r="L1917" i="1"/>
  <c r="M1917" i="1"/>
  <c r="L1913" i="1"/>
  <c r="M1913" i="1"/>
  <c r="L1909" i="1"/>
  <c r="M1909" i="1"/>
  <c r="L1905" i="1"/>
  <c r="M1905" i="1"/>
  <c r="L1901" i="1"/>
  <c r="M1901" i="1"/>
  <c r="L1897" i="1"/>
  <c r="M1897" i="1"/>
  <c r="L1893" i="1"/>
  <c r="M1893" i="1"/>
  <c r="L1889" i="1"/>
  <c r="M1889" i="1"/>
  <c r="L1881" i="1"/>
  <c r="M1881" i="1"/>
  <c r="L1877" i="1"/>
  <c r="M1877" i="1"/>
  <c r="L1873" i="1"/>
  <c r="M1873" i="1"/>
  <c r="L1869" i="1"/>
  <c r="M1869" i="1"/>
  <c r="L1865" i="1"/>
  <c r="M1865" i="1"/>
  <c r="L1861" i="1"/>
  <c r="M1861" i="1"/>
  <c r="L1857" i="1"/>
  <c r="M1857" i="1"/>
  <c r="L1853" i="1"/>
  <c r="M1853" i="1"/>
  <c r="L1849" i="1"/>
  <c r="M1849" i="1"/>
  <c r="L1845" i="1"/>
  <c r="M1845" i="1"/>
  <c r="L1841" i="1"/>
  <c r="M1841" i="1"/>
  <c r="L1837" i="1"/>
  <c r="M1837" i="1"/>
  <c r="L1833" i="1"/>
  <c r="M1833" i="1"/>
  <c r="L1829" i="1"/>
  <c r="M1829" i="1"/>
  <c r="L1825" i="1"/>
  <c r="M1825" i="1"/>
  <c r="L1817" i="1"/>
  <c r="M1817" i="1"/>
  <c r="L1813" i="1"/>
  <c r="M1813" i="1"/>
  <c r="L1809" i="1"/>
  <c r="M1809" i="1"/>
  <c r="L1805" i="1"/>
  <c r="M1805" i="1"/>
  <c r="L1801" i="1"/>
  <c r="M1801" i="1"/>
  <c r="L1797" i="1"/>
  <c r="M1797" i="1"/>
  <c r="L1793" i="1"/>
  <c r="M1793" i="1"/>
  <c r="L1789" i="1"/>
  <c r="M1789" i="1"/>
  <c r="L1785" i="1"/>
  <c r="M1785" i="1"/>
  <c r="L1781" i="1"/>
  <c r="M1781" i="1"/>
  <c r="L1777" i="1"/>
  <c r="M1777" i="1"/>
  <c r="L1773" i="1"/>
  <c r="M1773" i="1"/>
  <c r="L1769" i="1"/>
  <c r="M1769" i="1"/>
  <c r="L1765" i="1"/>
  <c r="M1765" i="1"/>
  <c r="L1761" i="1"/>
  <c r="M1761" i="1"/>
  <c r="L1753" i="1"/>
  <c r="M1753" i="1"/>
  <c r="L1749" i="1"/>
  <c r="M1749" i="1"/>
  <c r="L1745" i="1"/>
  <c r="M1745" i="1"/>
  <c r="L1741" i="1"/>
  <c r="M1741" i="1"/>
  <c r="L1737" i="1"/>
  <c r="M1737" i="1"/>
  <c r="L1733" i="1"/>
  <c r="M1733" i="1"/>
  <c r="L1729" i="1"/>
  <c r="M1729" i="1"/>
  <c r="L1725" i="1"/>
  <c r="M1725" i="1"/>
  <c r="L1721" i="1"/>
  <c r="M1721" i="1"/>
  <c r="L1717" i="1"/>
  <c r="M1717" i="1"/>
  <c r="L1713" i="1"/>
  <c r="M1713" i="1"/>
  <c r="L1709" i="1"/>
  <c r="M1709" i="1"/>
  <c r="L1705" i="1"/>
  <c r="M1705" i="1"/>
  <c r="L1701" i="1"/>
  <c r="M1701" i="1"/>
  <c r="L1697" i="1"/>
  <c r="M1697" i="1"/>
  <c r="L1689" i="1"/>
  <c r="M1689" i="1"/>
  <c r="L1685" i="1"/>
  <c r="M1685" i="1"/>
  <c r="L1681" i="1"/>
  <c r="M1681" i="1"/>
  <c r="L1677" i="1"/>
  <c r="M1677" i="1"/>
  <c r="L1673" i="1"/>
  <c r="M1673" i="1"/>
  <c r="L1669" i="1"/>
  <c r="M1669" i="1"/>
  <c r="L1665" i="1"/>
  <c r="M1665" i="1"/>
  <c r="L1661" i="1"/>
  <c r="M1661" i="1"/>
  <c r="L1657" i="1"/>
  <c r="M1657" i="1"/>
  <c r="L1653" i="1"/>
  <c r="M1653" i="1"/>
  <c r="L1649" i="1"/>
  <c r="M1649" i="1"/>
  <c r="L1645" i="1"/>
  <c r="M1645" i="1"/>
  <c r="L1641" i="1"/>
  <c r="M1641" i="1"/>
  <c r="L1637" i="1"/>
  <c r="M1637" i="1"/>
  <c r="L1633" i="1"/>
  <c r="M1633" i="1"/>
  <c r="L1625" i="1"/>
  <c r="M1625" i="1"/>
  <c r="L1621" i="1"/>
  <c r="M1621" i="1"/>
  <c r="L1617" i="1"/>
  <c r="M1617" i="1"/>
  <c r="L1613" i="1"/>
  <c r="M1613" i="1"/>
  <c r="L1609" i="1"/>
  <c r="M1609" i="1"/>
  <c r="L1605" i="1"/>
  <c r="M1605" i="1"/>
  <c r="L1601" i="1"/>
  <c r="M1601" i="1"/>
  <c r="L1597" i="1"/>
  <c r="M1597" i="1"/>
  <c r="L1593" i="1"/>
  <c r="M1593" i="1"/>
  <c r="L1589" i="1"/>
  <c r="M1589" i="1"/>
  <c r="L1585" i="1"/>
  <c r="M1585" i="1"/>
  <c r="L1581" i="1"/>
  <c r="M1581" i="1"/>
  <c r="L1577" i="1"/>
  <c r="M1577" i="1"/>
  <c r="L1573" i="1"/>
  <c r="M1573" i="1"/>
  <c r="L1569" i="1"/>
  <c r="M1569" i="1"/>
  <c r="L1561" i="1"/>
  <c r="M1561" i="1"/>
  <c r="L1557" i="1"/>
  <c r="M1557" i="1"/>
  <c r="L1553" i="1"/>
  <c r="M1553" i="1"/>
  <c r="L1549" i="1"/>
  <c r="M1549" i="1"/>
  <c r="L1545" i="1"/>
  <c r="M1545" i="1"/>
  <c r="L1541" i="1"/>
  <c r="M1541" i="1"/>
  <c r="L1537" i="1"/>
  <c r="M1537" i="1"/>
  <c r="L1533" i="1"/>
  <c r="M1533" i="1"/>
  <c r="L1529" i="1"/>
  <c r="M1529" i="1"/>
  <c r="L1525" i="1"/>
  <c r="M1525" i="1"/>
  <c r="L1521" i="1"/>
  <c r="M1521" i="1"/>
  <c r="L1517" i="1"/>
  <c r="M1517" i="1"/>
  <c r="L1513" i="1"/>
  <c r="M1513" i="1"/>
  <c r="L1509" i="1"/>
  <c r="M1509" i="1"/>
  <c r="L1505" i="1"/>
  <c r="M1505" i="1"/>
  <c r="L1497" i="1"/>
  <c r="M1497" i="1"/>
  <c r="L1493" i="1"/>
  <c r="M1493" i="1"/>
  <c r="L1489" i="1"/>
  <c r="M1489" i="1"/>
  <c r="L1485" i="1"/>
  <c r="M1485" i="1"/>
  <c r="L1481" i="1"/>
  <c r="M1481" i="1"/>
  <c r="L1477" i="1"/>
  <c r="M1477" i="1"/>
  <c r="L1473" i="1"/>
  <c r="M1473" i="1"/>
  <c r="L1469" i="1"/>
  <c r="M1469" i="1"/>
  <c r="L1465" i="1"/>
  <c r="M1465" i="1"/>
  <c r="L1461" i="1"/>
  <c r="M1461" i="1"/>
  <c r="L1457" i="1"/>
  <c r="M1457" i="1"/>
  <c r="L1453" i="1"/>
  <c r="M1453" i="1"/>
  <c r="L1449" i="1"/>
  <c r="M1449" i="1"/>
  <c r="L1445" i="1"/>
  <c r="M1445" i="1"/>
  <c r="L1441" i="1"/>
  <c r="M1441" i="1"/>
  <c r="L1433" i="1"/>
  <c r="M1433" i="1"/>
  <c r="L1429" i="1"/>
  <c r="M1429" i="1"/>
  <c r="L1425" i="1"/>
  <c r="M1425" i="1"/>
  <c r="L1421" i="1"/>
  <c r="M1421" i="1"/>
  <c r="L1417" i="1"/>
  <c r="M1417" i="1"/>
  <c r="L1413" i="1"/>
  <c r="M1413" i="1"/>
  <c r="L1409" i="1"/>
  <c r="M1409" i="1"/>
  <c r="L1405" i="1"/>
  <c r="M1405" i="1"/>
  <c r="L1401" i="1"/>
  <c r="M1401" i="1"/>
  <c r="L1397" i="1"/>
  <c r="M1397" i="1"/>
  <c r="L1393" i="1"/>
  <c r="M1393" i="1"/>
  <c r="L1389" i="1"/>
  <c r="M1389" i="1"/>
  <c r="L1385" i="1"/>
  <c r="M1385" i="1"/>
  <c r="L1381" i="1"/>
  <c r="M1381" i="1"/>
  <c r="L1377" i="1"/>
  <c r="M1377" i="1"/>
  <c r="L1369" i="1"/>
  <c r="M1369" i="1"/>
  <c r="L1365" i="1"/>
  <c r="M1365" i="1"/>
  <c r="L1361" i="1"/>
  <c r="M1361" i="1"/>
  <c r="L1357" i="1"/>
  <c r="M1357" i="1"/>
  <c r="L1353" i="1"/>
  <c r="M1353" i="1"/>
  <c r="L1349" i="1"/>
  <c r="M1349" i="1"/>
  <c r="L1345" i="1"/>
  <c r="M1345" i="1"/>
  <c r="L1341" i="1"/>
  <c r="M1341" i="1"/>
  <c r="L1337" i="1"/>
  <c r="M1337" i="1"/>
  <c r="L1333" i="1"/>
  <c r="M1333" i="1"/>
  <c r="L1329" i="1"/>
  <c r="M1329" i="1"/>
  <c r="L1325" i="1"/>
  <c r="M1325" i="1"/>
  <c r="L1321" i="1"/>
  <c r="M1321" i="1"/>
  <c r="L1317" i="1"/>
  <c r="M1317" i="1"/>
  <c r="L1313" i="1"/>
  <c r="M1313" i="1"/>
  <c r="L1305" i="1"/>
  <c r="M1305" i="1"/>
  <c r="L1301" i="1"/>
  <c r="M1301" i="1"/>
  <c r="L1297" i="1"/>
  <c r="M1297" i="1"/>
  <c r="L1293" i="1"/>
  <c r="M1293" i="1"/>
  <c r="L1289" i="1"/>
  <c r="M1289" i="1"/>
  <c r="L1285" i="1"/>
  <c r="M1285" i="1"/>
  <c r="L1281" i="1"/>
  <c r="M1281" i="1"/>
  <c r="L1277" i="1"/>
  <c r="M1277" i="1"/>
  <c r="L1273" i="1"/>
  <c r="M1273" i="1"/>
  <c r="L1269" i="1"/>
  <c r="M1269" i="1"/>
  <c r="L1265" i="1"/>
  <c r="M1265" i="1"/>
  <c r="L1261" i="1"/>
  <c r="M1261" i="1"/>
  <c r="L1257" i="1"/>
  <c r="M1257" i="1"/>
  <c r="L1253" i="1"/>
  <c r="M1253" i="1"/>
  <c r="L1249" i="1"/>
  <c r="M1249" i="1"/>
  <c r="L1241" i="1"/>
  <c r="M1241" i="1"/>
  <c r="L1237" i="1"/>
  <c r="M1237" i="1"/>
  <c r="L1233" i="1"/>
  <c r="M1233" i="1"/>
  <c r="L1229" i="1"/>
  <c r="M1229" i="1"/>
  <c r="L1225" i="1"/>
  <c r="M1225" i="1"/>
  <c r="L1221" i="1"/>
  <c r="M1221" i="1"/>
  <c r="L1217" i="1"/>
  <c r="M1217" i="1"/>
  <c r="L1213" i="1"/>
  <c r="M1213" i="1"/>
  <c r="L1209" i="1"/>
  <c r="M1209" i="1"/>
  <c r="L1205" i="1"/>
  <c r="M1205" i="1"/>
  <c r="L1201" i="1"/>
  <c r="M1201" i="1"/>
  <c r="L1197" i="1"/>
  <c r="M1197" i="1"/>
  <c r="L1193" i="1"/>
  <c r="M1193" i="1"/>
  <c r="L1189" i="1"/>
  <c r="M1189" i="1"/>
  <c r="L1185" i="1"/>
  <c r="M1185" i="1"/>
  <c r="L1177" i="1"/>
  <c r="M1177" i="1"/>
  <c r="L1173" i="1"/>
  <c r="M1173" i="1"/>
  <c r="L1169" i="1"/>
  <c r="M1169" i="1"/>
  <c r="L1165" i="1"/>
  <c r="M1165" i="1"/>
  <c r="L1161" i="1"/>
  <c r="M1161" i="1"/>
  <c r="L1157" i="1"/>
  <c r="M1157" i="1"/>
  <c r="L1153" i="1"/>
  <c r="M1153" i="1"/>
  <c r="L1149" i="1"/>
  <c r="M1149" i="1"/>
  <c r="L1145" i="1"/>
  <c r="M1145" i="1"/>
  <c r="L1141" i="1"/>
  <c r="M1141" i="1"/>
  <c r="L1137" i="1"/>
  <c r="M1137" i="1"/>
  <c r="L1133" i="1"/>
  <c r="M1133" i="1"/>
  <c r="L1129" i="1"/>
  <c r="M1129" i="1"/>
  <c r="L1125" i="1"/>
  <c r="M1125" i="1"/>
  <c r="L1121" i="1"/>
  <c r="M1121" i="1"/>
  <c r="L1113" i="1"/>
  <c r="M1113" i="1"/>
  <c r="L1109" i="1"/>
  <c r="M1109" i="1"/>
  <c r="L1105" i="1"/>
  <c r="M1105" i="1"/>
  <c r="L1101" i="1"/>
  <c r="M1101" i="1"/>
  <c r="L1097" i="1"/>
  <c r="M1097" i="1"/>
  <c r="L1093" i="1"/>
  <c r="M1093" i="1"/>
  <c r="L1089" i="1"/>
  <c r="M1089" i="1"/>
  <c r="L1085" i="1"/>
  <c r="M1085" i="1"/>
  <c r="L1081" i="1"/>
  <c r="M1081" i="1"/>
  <c r="L1077" i="1"/>
  <c r="M1077" i="1"/>
  <c r="L1073" i="1"/>
  <c r="M1073" i="1"/>
  <c r="L1069" i="1"/>
  <c r="M1069" i="1"/>
  <c r="L1065" i="1"/>
  <c r="M1065" i="1"/>
  <c r="L1061" i="1"/>
  <c r="M1061" i="1"/>
  <c r="L1057" i="1"/>
  <c r="M1057" i="1"/>
  <c r="L1049" i="1"/>
  <c r="M1049" i="1"/>
  <c r="L1045" i="1"/>
  <c r="M1045" i="1"/>
  <c r="L1041" i="1"/>
  <c r="M1041" i="1"/>
  <c r="L1037" i="1"/>
  <c r="M1037" i="1"/>
  <c r="L1033" i="1"/>
  <c r="M1033" i="1"/>
  <c r="L1029" i="1"/>
  <c r="M1029" i="1"/>
  <c r="L1025" i="1"/>
  <c r="M1025" i="1"/>
  <c r="L1021" i="1"/>
  <c r="M1021" i="1"/>
  <c r="L1017" i="1"/>
  <c r="M1017" i="1"/>
  <c r="L1013" i="1"/>
  <c r="M1013" i="1"/>
  <c r="L1009" i="1"/>
  <c r="M1009" i="1"/>
  <c r="L1005" i="1"/>
  <c r="M1005" i="1"/>
  <c r="L1001" i="1"/>
  <c r="M1001" i="1"/>
  <c r="L997" i="1"/>
  <c r="M997" i="1"/>
  <c r="L993" i="1"/>
  <c r="M993" i="1"/>
  <c r="L985" i="1"/>
  <c r="M985" i="1"/>
  <c r="L981" i="1"/>
  <c r="M981" i="1"/>
  <c r="L977" i="1"/>
  <c r="M977" i="1"/>
  <c r="L973" i="1"/>
  <c r="M973" i="1"/>
  <c r="L969" i="1"/>
  <c r="M969" i="1"/>
  <c r="L965" i="1"/>
  <c r="M965" i="1"/>
  <c r="L961" i="1"/>
  <c r="M961" i="1"/>
  <c r="L957" i="1"/>
  <c r="M957" i="1"/>
  <c r="L953" i="1"/>
  <c r="M953" i="1"/>
  <c r="L949" i="1"/>
  <c r="M949" i="1"/>
  <c r="L945" i="1"/>
  <c r="M945" i="1"/>
  <c r="L941" i="1"/>
  <c r="M941" i="1"/>
  <c r="L937" i="1"/>
  <c r="M937" i="1"/>
  <c r="L933" i="1"/>
  <c r="M933" i="1"/>
  <c r="L929" i="1"/>
  <c r="M929" i="1"/>
  <c r="L921" i="1"/>
  <c r="M921" i="1"/>
  <c r="L917" i="1"/>
  <c r="M917" i="1"/>
  <c r="L913" i="1"/>
  <c r="M913" i="1"/>
  <c r="L909" i="1"/>
  <c r="M909" i="1"/>
  <c r="L905" i="1"/>
  <c r="M905" i="1"/>
  <c r="L901" i="1"/>
  <c r="M901" i="1"/>
  <c r="L897" i="1"/>
  <c r="M897" i="1"/>
  <c r="L893" i="1"/>
  <c r="M893" i="1"/>
  <c r="L889" i="1"/>
  <c r="M889" i="1"/>
  <c r="L885" i="1"/>
  <c r="M885" i="1"/>
  <c r="L881" i="1"/>
  <c r="M881" i="1"/>
  <c r="L877" i="1"/>
  <c r="M877" i="1"/>
  <c r="L873" i="1"/>
  <c r="M873" i="1"/>
  <c r="L869" i="1"/>
  <c r="M869" i="1"/>
  <c r="L865" i="1"/>
  <c r="M865" i="1"/>
  <c r="L857" i="1"/>
  <c r="M857" i="1"/>
  <c r="L853" i="1"/>
  <c r="M853" i="1"/>
  <c r="L849" i="1"/>
  <c r="M849" i="1"/>
  <c r="L845" i="1"/>
  <c r="M845" i="1"/>
  <c r="L841" i="1"/>
  <c r="M841" i="1"/>
  <c r="L837" i="1"/>
  <c r="M837" i="1"/>
  <c r="L833" i="1"/>
  <c r="M833" i="1"/>
  <c r="L829" i="1"/>
  <c r="M829" i="1"/>
  <c r="L825" i="1"/>
  <c r="M825" i="1"/>
  <c r="L821" i="1"/>
  <c r="M821" i="1"/>
  <c r="L817" i="1"/>
  <c r="M817" i="1"/>
  <c r="L813" i="1"/>
  <c r="M813" i="1"/>
  <c r="L809" i="1"/>
  <c r="M809" i="1"/>
  <c r="L805" i="1"/>
  <c r="M805" i="1"/>
  <c r="L801" i="1"/>
  <c r="M801" i="1"/>
  <c r="L793" i="1"/>
  <c r="M793" i="1"/>
  <c r="L789" i="1"/>
  <c r="M789" i="1"/>
  <c r="L785" i="1"/>
  <c r="M785" i="1"/>
  <c r="L781" i="1"/>
  <c r="M781" i="1"/>
  <c r="L777" i="1"/>
  <c r="M777" i="1"/>
  <c r="L773" i="1"/>
  <c r="M773" i="1"/>
  <c r="L769" i="1"/>
  <c r="M769" i="1"/>
  <c r="L765" i="1"/>
  <c r="M765" i="1"/>
  <c r="L761" i="1"/>
  <c r="M761" i="1"/>
  <c r="L757" i="1"/>
  <c r="M757" i="1"/>
  <c r="L753" i="1"/>
  <c r="M753" i="1"/>
  <c r="L749" i="1"/>
  <c r="M749" i="1"/>
  <c r="L745" i="1"/>
  <c r="M745" i="1"/>
  <c r="L741" i="1"/>
  <c r="M741" i="1"/>
  <c r="L737" i="1"/>
  <c r="M737" i="1"/>
  <c r="L729" i="1"/>
  <c r="M729" i="1"/>
  <c r="L725" i="1"/>
  <c r="M725" i="1"/>
  <c r="L721" i="1"/>
  <c r="M721" i="1"/>
  <c r="L717" i="1"/>
  <c r="M717" i="1"/>
  <c r="L713" i="1"/>
  <c r="M713" i="1"/>
  <c r="L709" i="1"/>
  <c r="M709" i="1"/>
  <c r="L705" i="1"/>
  <c r="M705" i="1"/>
  <c r="L701" i="1"/>
  <c r="M701" i="1"/>
  <c r="L697" i="1"/>
  <c r="M697" i="1"/>
  <c r="L693" i="1"/>
  <c r="M693" i="1"/>
  <c r="L689" i="1"/>
  <c r="M689" i="1"/>
  <c r="L685" i="1"/>
  <c r="M685" i="1"/>
  <c r="L681" i="1"/>
  <c r="M681" i="1"/>
  <c r="L677" i="1"/>
  <c r="M677" i="1"/>
  <c r="L673" i="1"/>
  <c r="M673" i="1"/>
  <c r="L665" i="1"/>
  <c r="M665" i="1"/>
  <c r="L661" i="1"/>
  <c r="M661" i="1"/>
  <c r="L657" i="1"/>
  <c r="M657" i="1"/>
  <c r="L653" i="1"/>
  <c r="M653" i="1"/>
  <c r="L649" i="1"/>
  <c r="M649" i="1"/>
  <c r="L645" i="1"/>
  <c r="M645" i="1"/>
  <c r="L641" i="1"/>
  <c r="M641" i="1"/>
  <c r="L637" i="1"/>
  <c r="M637" i="1"/>
  <c r="L633" i="1"/>
  <c r="M633" i="1"/>
  <c r="L629" i="1"/>
  <c r="M629" i="1"/>
  <c r="L625" i="1"/>
  <c r="M625" i="1"/>
  <c r="L621" i="1"/>
  <c r="M621" i="1"/>
  <c r="L617" i="1"/>
  <c r="M617" i="1"/>
  <c r="L613" i="1"/>
  <c r="M613" i="1"/>
  <c r="L609" i="1"/>
  <c r="M609" i="1"/>
  <c r="L601" i="1"/>
  <c r="M601" i="1"/>
  <c r="L597" i="1"/>
  <c r="M597" i="1"/>
  <c r="L593" i="1"/>
  <c r="M593" i="1"/>
  <c r="L589" i="1"/>
  <c r="M589" i="1"/>
  <c r="L585" i="1"/>
  <c r="M585" i="1"/>
  <c r="L581" i="1"/>
  <c r="M581" i="1"/>
  <c r="L577" i="1"/>
  <c r="M577" i="1"/>
  <c r="L573" i="1"/>
  <c r="M573" i="1"/>
  <c r="L569" i="1"/>
  <c r="M569" i="1"/>
  <c r="L565" i="1"/>
  <c r="M565" i="1"/>
  <c r="L561" i="1"/>
  <c r="M561" i="1"/>
  <c r="L557" i="1"/>
  <c r="M557" i="1"/>
  <c r="L553" i="1"/>
  <c r="M553" i="1"/>
  <c r="L549" i="1"/>
  <c r="M549" i="1"/>
  <c r="L545" i="1"/>
  <c r="M545" i="1"/>
  <c r="L537" i="1"/>
  <c r="M537" i="1"/>
  <c r="L533" i="1"/>
  <c r="M533" i="1"/>
  <c r="L529" i="1"/>
  <c r="M529" i="1"/>
  <c r="L525" i="1"/>
  <c r="M525" i="1"/>
  <c r="L521" i="1"/>
  <c r="M521" i="1"/>
  <c r="L517" i="1"/>
  <c r="M517" i="1"/>
  <c r="L513" i="1"/>
  <c r="M513" i="1"/>
  <c r="L509" i="1"/>
  <c r="M509" i="1"/>
  <c r="L505" i="1"/>
  <c r="M505" i="1"/>
  <c r="L501" i="1"/>
  <c r="M501" i="1"/>
  <c r="L497" i="1"/>
  <c r="M497" i="1"/>
  <c r="L493" i="1"/>
  <c r="M493" i="1"/>
  <c r="L489" i="1"/>
  <c r="M489" i="1"/>
  <c r="L485" i="1"/>
  <c r="M485" i="1"/>
  <c r="L481" i="1"/>
  <c r="M481" i="1"/>
  <c r="L473" i="1"/>
  <c r="M473" i="1"/>
  <c r="L469" i="1"/>
  <c r="M469" i="1"/>
  <c r="L465" i="1"/>
  <c r="M465" i="1"/>
  <c r="L461" i="1"/>
  <c r="M461" i="1"/>
  <c r="L457" i="1"/>
  <c r="M457" i="1"/>
  <c r="L453" i="1"/>
  <c r="M453" i="1"/>
  <c r="L449" i="1"/>
  <c r="M449" i="1"/>
  <c r="L445" i="1"/>
  <c r="M445" i="1"/>
  <c r="L441" i="1"/>
  <c r="M441" i="1"/>
  <c r="L437" i="1"/>
  <c r="M437" i="1"/>
  <c r="L433" i="1"/>
  <c r="M433" i="1"/>
  <c r="L429" i="1"/>
  <c r="M429" i="1"/>
  <c r="L425" i="1"/>
  <c r="M425" i="1"/>
  <c r="L421" i="1"/>
  <c r="M421" i="1"/>
  <c r="L417" i="1"/>
  <c r="M417" i="1"/>
  <c r="L409" i="1"/>
  <c r="M409" i="1"/>
  <c r="L405" i="1"/>
  <c r="M405" i="1"/>
  <c r="L401" i="1"/>
  <c r="M401" i="1"/>
  <c r="L397" i="1"/>
  <c r="M397" i="1"/>
  <c r="L393" i="1"/>
  <c r="M393" i="1"/>
  <c r="L389" i="1"/>
  <c r="M389" i="1"/>
  <c r="L385" i="1"/>
  <c r="M385" i="1"/>
  <c r="L381" i="1"/>
  <c r="M381" i="1"/>
  <c r="L377" i="1"/>
  <c r="M377" i="1"/>
  <c r="L373" i="1"/>
  <c r="M373" i="1"/>
  <c r="L369" i="1"/>
  <c r="M369" i="1"/>
  <c r="L365" i="1"/>
  <c r="M365" i="1"/>
  <c r="L361" i="1"/>
  <c r="M361" i="1"/>
  <c r="L357" i="1"/>
  <c r="M357" i="1"/>
  <c r="L353" i="1"/>
  <c r="M353" i="1"/>
  <c r="L345" i="1"/>
  <c r="M345" i="1"/>
  <c r="L341" i="1"/>
  <c r="M341" i="1"/>
  <c r="L337" i="1"/>
  <c r="M337" i="1"/>
  <c r="L333" i="1"/>
  <c r="M333" i="1"/>
  <c r="L329" i="1"/>
  <c r="M329" i="1"/>
  <c r="L325" i="1"/>
  <c r="M325" i="1"/>
  <c r="L321" i="1"/>
  <c r="M321" i="1"/>
  <c r="L317" i="1"/>
  <c r="M317" i="1"/>
  <c r="L313" i="1"/>
  <c r="M313" i="1"/>
  <c r="L309" i="1"/>
  <c r="M309" i="1"/>
  <c r="L305" i="1"/>
  <c r="M305" i="1"/>
  <c r="L301" i="1"/>
  <c r="M301" i="1"/>
  <c r="L297" i="1"/>
  <c r="M297" i="1"/>
  <c r="L293" i="1"/>
  <c r="M293" i="1"/>
  <c r="L289" i="1"/>
  <c r="M289" i="1"/>
  <c r="L281" i="1"/>
  <c r="M281" i="1"/>
  <c r="L277" i="1"/>
  <c r="M277" i="1"/>
  <c r="L273" i="1"/>
  <c r="M273" i="1"/>
  <c r="L269" i="1"/>
  <c r="M269" i="1"/>
  <c r="L265" i="1"/>
  <c r="M265" i="1"/>
  <c r="L261" i="1"/>
  <c r="M261" i="1"/>
  <c r="L257" i="1"/>
  <c r="M257" i="1"/>
  <c r="L253" i="1"/>
  <c r="M253" i="1"/>
  <c r="L249" i="1"/>
  <c r="M249" i="1"/>
  <c r="L245" i="1"/>
  <c r="M245" i="1"/>
  <c r="L241" i="1"/>
  <c r="M241" i="1"/>
  <c r="L237" i="1"/>
  <c r="M237" i="1"/>
  <c r="L233" i="1"/>
  <c r="M233" i="1"/>
  <c r="L229" i="1"/>
  <c r="M229" i="1"/>
  <c r="L225" i="1"/>
  <c r="M225" i="1"/>
  <c r="L221" i="1"/>
  <c r="M221" i="1"/>
  <c r="L217" i="1"/>
  <c r="M217" i="1"/>
  <c r="L209" i="1"/>
  <c r="M209" i="1"/>
  <c r="L205" i="1"/>
  <c r="M205" i="1"/>
  <c r="L201" i="1"/>
  <c r="M201" i="1"/>
  <c r="L197" i="1"/>
  <c r="M197" i="1"/>
  <c r="L193" i="1"/>
  <c r="M193" i="1"/>
  <c r="L189" i="1"/>
  <c r="M189" i="1"/>
  <c r="L185" i="1"/>
  <c r="M185" i="1"/>
  <c r="L181" i="1"/>
  <c r="M181" i="1"/>
  <c r="L177" i="1"/>
  <c r="M177" i="1"/>
  <c r="L173" i="1"/>
  <c r="M173" i="1"/>
  <c r="L169" i="1"/>
  <c r="M169" i="1"/>
  <c r="L165" i="1"/>
  <c r="M165" i="1"/>
  <c r="L161" i="1"/>
  <c r="M161" i="1"/>
  <c r="L157" i="1"/>
  <c r="M157" i="1"/>
  <c r="L153" i="1"/>
  <c r="M153" i="1"/>
  <c r="L149" i="1"/>
  <c r="M149" i="1"/>
  <c r="L145" i="1"/>
  <c r="M145" i="1"/>
  <c r="L141" i="1"/>
  <c r="M141" i="1"/>
  <c r="L137" i="1"/>
  <c r="M137" i="1"/>
  <c r="L133" i="1"/>
  <c r="M133" i="1"/>
  <c r="L129" i="1"/>
  <c r="M129" i="1"/>
  <c r="L125" i="1"/>
  <c r="M125" i="1"/>
  <c r="L121" i="1"/>
  <c r="M121" i="1"/>
  <c r="L117" i="1"/>
  <c r="M117" i="1"/>
  <c r="L113" i="1"/>
  <c r="M113" i="1"/>
  <c r="L109" i="1"/>
  <c r="M109" i="1"/>
  <c r="L105" i="1"/>
  <c r="M105" i="1"/>
  <c r="L101" i="1"/>
  <c r="M101" i="1"/>
  <c r="L97" i="1"/>
  <c r="M97" i="1"/>
  <c r="L93" i="1"/>
  <c r="M93" i="1"/>
  <c r="L89" i="1"/>
  <c r="M89" i="1"/>
  <c r="L81" i="1"/>
  <c r="M81" i="1"/>
  <c r="L77" i="1"/>
  <c r="M77" i="1"/>
  <c r="L73" i="1"/>
  <c r="M73" i="1"/>
  <c r="L69" i="1"/>
  <c r="M69" i="1"/>
  <c r="L65" i="1"/>
  <c r="M65" i="1"/>
  <c r="L61" i="1"/>
  <c r="M61" i="1"/>
  <c r="L57" i="1"/>
  <c r="M57" i="1"/>
  <c r="L53" i="1"/>
  <c r="M53" i="1"/>
  <c r="L49" i="1"/>
  <c r="M49" i="1"/>
  <c r="L45" i="1"/>
  <c r="M45" i="1"/>
  <c r="L41" i="1"/>
  <c r="M41" i="1"/>
  <c r="L37" i="1"/>
  <c r="M37" i="1"/>
  <c r="L33" i="1"/>
  <c r="M33" i="1"/>
  <c r="L29" i="1"/>
  <c r="M29" i="1"/>
  <c r="L25" i="1"/>
  <c r="M25" i="1"/>
  <c r="L21" i="1"/>
  <c r="M21" i="1"/>
  <c r="L17" i="1"/>
  <c r="M17" i="1"/>
  <c r="L13" i="1"/>
  <c r="M13" i="1"/>
  <c r="L9" i="1"/>
  <c r="M9" i="1"/>
  <c r="L5" i="1"/>
  <c r="M5" i="1"/>
  <c r="M5661" i="1"/>
  <c r="M5645" i="1"/>
  <c r="M5629" i="1"/>
  <c r="M5613" i="1"/>
  <c r="M5597" i="1"/>
  <c r="M5581" i="1"/>
  <c r="M5565" i="1"/>
  <c r="M5549" i="1"/>
  <c r="M5533" i="1"/>
  <c r="M5517" i="1"/>
  <c r="M5501" i="1"/>
  <c r="M5485" i="1"/>
  <c r="M5469" i="1"/>
  <c r="M5453" i="1"/>
  <c r="M5437" i="1"/>
  <c r="M5421" i="1"/>
  <c r="M5405" i="1"/>
  <c r="M5389" i="1"/>
  <c r="M5373" i="1"/>
  <c r="M5357" i="1"/>
  <c r="M5341" i="1"/>
  <c r="M5325" i="1"/>
  <c r="M5309" i="1"/>
  <c r="M5293" i="1"/>
  <c r="M5277" i="1"/>
  <c r="M5261" i="1"/>
  <c r="M5245" i="1"/>
  <c r="M5229" i="1"/>
  <c r="M5213" i="1"/>
  <c r="M5173" i="1"/>
  <c r="M5109" i="1"/>
  <c r="M5045" i="1"/>
  <c r="M4981" i="1"/>
  <c r="M4917" i="1"/>
  <c r="M4853" i="1"/>
  <c r="M4811" i="1"/>
  <c r="M4789" i="1"/>
  <c r="M4747" i="1"/>
  <c r="M4725" i="1"/>
  <c r="M4683" i="1"/>
  <c r="M4657" i="1"/>
  <c r="M4629" i="1"/>
  <c r="M4515" i="1"/>
  <c r="M4487" i="1"/>
  <c r="M4459" i="1"/>
  <c r="M4429" i="1"/>
  <c r="M4401" i="1"/>
  <c r="M4373" i="1"/>
  <c r="M4259" i="1"/>
  <c r="M4231" i="1"/>
  <c r="M4203" i="1"/>
  <c r="M4173" i="1"/>
  <c r="M4145" i="1"/>
  <c r="M4117" i="1"/>
  <c r="M4003" i="1"/>
  <c r="M3975" i="1"/>
  <c r="M3947" i="1"/>
  <c r="M3917" i="1"/>
  <c r="M3889" i="1"/>
  <c r="M3861" i="1"/>
  <c r="M3821" i="1"/>
  <c r="M3717" i="1"/>
  <c r="M3589" i="1"/>
  <c r="M3461" i="1"/>
  <c r="M3333" i="1"/>
  <c r="M3205" i="1"/>
  <c r="M3077" i="1"/>
  <c r="M2949" i="1"/>
  <c r="M2821" i="1"/>
  <c r="M2512" i="1"/>
  <c r="M2269" i="1"/>
  <c r="M2013" i="1"/>
  <c r="M1757" i="1"/>
  <c r="M1501" i="1"/>
  <c r="M1245" i="1"/>
  <c r="M989" i="1"/>
  <c r="M733" i="1"/>
  <c r="M477" i="1"/>
  <c r="M213" i="1"/>
  <c r="L3096" i="1"/>
  <c r="M3096" i="1"/>
  <c r="L3092" i="1"/>
  <c r="M3092" i="1"/>
  <c r="L3088" i="1"/>
  <c r="M3088" i="1"/>
  <c r="L3084" i="1"/>
  <c r="M3084" i="1"/>
  <c r="L3080" i="1"/>
  <c r="M3080" i="1"/>
  <c r="L3076" i="1"/>
  <c r="M3076" i="1"/>
  <c r="L3072" i="1"/>
  <c r="M3072" i="1"/>
  <c r="L3068" i="1"/>
  <c r="M3068" i="1"/>
  <c r="L3064" i="1"/>
  <c r="M3064" i="1"/>
  <c r="L3060" i="1"/>
  <c r="M3060" i="1"/>
  <c r="L3056" i="1"/>
  <c r="M3056" i="1"/>
  <c r="L3052" i="1"/>
  <c r="M3052" i="1"/>
  <c r="L3048" i="1"/>
  <c r="M3048" i="1"/>
  <c r="L3044" i="1"/>
  <c r="M3044" i="1"/>
  <c r="L3040" i="1"/>
  <c r="M3040" i="1"/>
  <c r="L3036" i="1"/>
  <c r="M3036" i="1"/>
  <c r="L3032" i="1"/>
  <c r="M3032" i="1"/>
  <c r="L3028" i="1"/>
  <c r="M3028" i="1"/>
  <c r="L3024" i="1"/>
  <c r="M3024" i="1"/>
  <c r="L3020" i="1"/>
  <c r="M3020" i="1"/>
  <c r="L3016" i="1"/>
  <c r="M3016" i="1"/>
  <c r="L3012" i="1"/>
  <c r="M3012" i="1"/>
  <c r="L3008" i="1"/>
  <c r="M3008" i="1"/>
  <c r="L3004" i="1"/>
  <c r="M3004" i="1"/>
  <c r="L3000" i="1"/>
  <c r="M3000" i="1"/>
  <c r="L2996" i="1"/>
  <c r="M2996" i="1"/>
  <c r="L2992" i="1"/>
  <c r="M2992" i="1"/>
  <c r="L2988" i="1"/>
  <c r="M2988" i="1"/>
  <c r="L2984" i="1"/>
  <c r="M2984" i="1"/>
  <c r="L2980" i="1"/>
  <c r="M2980" i="1"/>
  <c r="L2976" i="1"/>
  <c r="M2976" i="1"/>
  <c r="L2972" i="1"/>
  <c r="M2972" i="1"/>
  <c r="L2968" i="1"/>
  <c r="M2968" i="1"/>
  <c r="L2964" i="1"/>
  <c r="M2964" i="1"/>
  <c r="L2960" i="1"/>
  <c r="M2960" i="1"/>
  <c r="L2956" i="1"/>
  <c r="M2956" i="1"/>
  <c r="L2952" i="1"/>
  <c r="M2952" i="1"/>
  <c r="L2948" i="1"/>
  <c r="M2948" i="1"/>
  <c r="L2944" i="1"/>
  <c r="M2944" i="1"/>
  <c r="L2940" i="1"/>
  <c r="M2940" i="1"/>
  <c r="L2936" i="1"/>
  <c r="M2936" i="1"/>
  <c r="L2932" i="1"/>
  <c r="M2932" i="1"/>
  <c r="L2928" i="1"/>
  <c r="M2928" i="1"/>
  <c r="L2924" i="1"/>
  <c r="M2924" i="1"/>
  <c r="L2920" i="1"/>
  <c r="M2920" i="1"/>
  <c r="L2916" i="1"/>
  <c r="M2916" i="1"/>
  <c r="L2912" i="1"/>
  <c r="M2912" i="1"/>
  <c r="L2908" i="1"/>
  <c r="M2908" i="1"/>
  <c r="L2904" i="1"/>
  <c r="M2904" i="1"/>
  <c r="L2900" i="1"/>
  <c r="M2900" i="1"/>
  <c r="L2896" i="1"/>
  <c r="M2896" i="1"/>
  <c r="L2892" i="1"/>
  <c r="M2892" i="1"/>
  <c r="L2888" i="1"/>
  <c r="M2888" i="1"/>
  <c r="L2884" i="1"/>
  <c r="M2884" i="1"/>
  <c r="L2880" i="1"/>
  <c r="M2880" i="1"/>
  <c r="L2876" i="1"/>
  <c r="M2876" i="1"/>
  <c r="L2872" i="1"/>
  <c r="M2872" i="1"/>
  <c r="L2868" i="1"/>
  <c r="M2868" i="1"/>
  <c r="L2864" i="1"/>
  <c r="M2864" i="1"/>
  <c r="L2860" i="1"/>
  <c r="M2860" i="1"/>
  <c r="L2856" i="1"/>
  <c r="M2856" i="1"/>
  <c r="L2852" i="1"/>
  <c r="M2852" i="1"/>
  <c r="L2848" i="1"/>
  <c r="M2848" i="1"/>
  <c r="L2844" i="1"/>
  <c r="M2844" i="1"/>
  <c r="L2840" i="1"/>
  <c r="M2840" i="1"/>
  <c r="L2836" i="1"/>
  <c r="M2836" i="1"/>
  <c r="L2832" i="1"/>
  <c r="M2832" i="1"/>
  <c r="L2828" i="1"/>
  <c r="M2828" i="1"/>
  <c r="L2824" i="1"/>
  <c r="M2824" i="1"/>
  <c r="L2820" i="1"/>
  <c r="M2820" i="1"/>
  <c r="L2816" i="1"/>
  <c r="M2816" i="1"/>
  <c r="L2812" i="1"/>
  <c r="M2812" i="1"/>
  <c r="L2808" i="1"/>
  <c r="M2808" i="1"/>
  <c r="L2804" i="1"/>
  <c r="M2804" i="1"/>
  <c r="L2800" i="1"/>
  <c r="M2800" i="1"/>
  <c r="L2796" i="1"/>
  <c r="M2796" i="1"/>
  <c r="L2792" i="1"/>
  <c r="M2792" i="1"/>
  <c r="L2788" i="1"/>
  <c r="M2788" i="1"/>
  <c r="L2784" i="1"/>
  <c r="M2784" i="1"/>
  <c r="L2780" i="1"/>
  <c r="M2780" i="1"/>
  <c r="L2776" i="1"/>
  <c r="M2776" i="1"/>
  <c r="L2772" i="1"/>
  <c r="M2772" i="1"/>
  <c r="L2768" i="1"/>
  <c r="M2768" i="1"/>
  <c r="L2764" i="1"/>
  <c r="M2764" i="1"/>
  <c r="L2760" i="1"/>
  <c r="M2760" i="1"/>
  <c r="L2756" i="1"/>
  <c r="M2756" i="1"/>
  <c r="L2752" i="1"/>
  <c r="M2752" i="1"/>
  <c r="L2748" i="1"/>
  <c r="M2748" i="1"/>
  <c r="L2744" i="1"/>
  <c r="M2744" i="1"/>
  <c r="L2740" i="1"/>
  <c r="M2740" i="1"/>
  <c r="L2736" i="1"/>
  <c r="M2736" i="1"/>
  <c r="L2732" i="1"/>
  <c r="M2732" i="1"/>
  <c r="L2728" i="1"/>
  <c r="M2728" i="1"/>
  <c r="L2724" i="1"/>
  <c r="M2724" i="1"/>
  <c r="L2720" i="1"/>
  <c r="M2720" i="1"/>
  <c r="L2716" i="1"/>
  <c r="M2716" i="1"/>
  <c r="L2712" i="1"/>
  <c r="M2712" i="1"/>
  <c r="L2708" i="1"/>
  <c r="M2708" i="1"/>
  <c r="L2704" i="1"/>
  <c r="M2704" i="1"/>
  <c r="L2700" i="1"/>
  <c r="M2700" i="1"/>
  <c r="L2696" i="1"/>
  <c r="M2696" i="1"/>
  <c r="L2692" i="1"/>
  <c r="M2692" i="1"/>
  <c r="L2688" i="1"/>
  <c r="M2688" i="1"/>
  <c r="L2684" i="1"/>
  <c r="M2684" i="1"/>
  <c r="L2680" i="1"/>
  <c r="M2680" i="1"/>
  <c r="L2676" i="1"/>
  <c r="M2676" i="1"/>
  <c r="L2672" i="1"/>
  <c r="M2672" i="1"/>
  <c r="L2668" i="1"/>
  <c r="M2668" i="1"/>
  <c r="L2664" i="1"/>
  <c r="M2664" i="1"/>
  <c r="L2660" i="1"/>
  <c r="M2660" i="1"/>
  <c r="L2656" i="1"/>
  <c r="M2656" i="1"/>
  <c r="L2652" i="1"/>
  <c r="M2652" i="1"/>
  <c r="L2648" i="1"/>
  <c r="M2648" i="1"/>
  <c r="L2644" i="1"/>
  <c r="M2644" i="1"/>
  <c r="L2636" i="1"/>
  <c r="M2636" i="1"/>
  <c r="L2632" i="1"/>
  <c r="M2632" i="1"/>
  <c r="L2628" i="1"/>
  <c r="M2628" i="1"/>
  <c r="L2624" i="1"/>
  <c r="M2624" i="1"/>
  <c r="L2620" i="1"/>
  <c r="M2620" i="1"/>
  <c r="L2616" i="1"/>
  <c r="M2616" i="1"/>
  <c r="L2612" i="1"/>
  <c r="M2612" i="1"/>
  <c r="L2608" i="1"/>
  <c r="M2608" i="1"/>
  <c r="L2604" i="1"/>
  <c r="M2604" i="1"/>
  <c r="L2600" i="1"/>
  <c r="M2600" i="1"/>
  <c r="L2596" i="1"/>
  <c r="M2596" i="1"/>
  <c r="L2592" i="1"/>
  <c r="M2592" i="1"/>
  <c r="L2588" i="1"/>
  <c r="M2588" i="1"/>
  <c r="L2584" i="1"/>
  <c r="M2584" i="1"/>
  <c r="L2580" i="1"/>
  <c r="M2580" i="1"/>
  <c r="L2576" i="1"/>
  <c r="M2576" i="1"/>
  <c r="L2572" i="1"/>
  <c r="M2572" i="1"/>
  <c r="L2568" i="1"/>
  <c r="M2568" i="1"/>
  <c r="L2564" i="1"/>
  <c r="M2564" i="1"/>
  <c r="L2560" i="1"/>
  <c r="M2560" i="1"/>
  <c r="L2556" i="1"/>
  <c r="M2556" i="1"/>
  <c r="L2552" i="1"/>
  <c r="M2552" i="1"/>
  <c r="L2548" i="1"/>
  <c r="M2548" i="1"/>
  <c r="L2544" i="1"/>
  <c r="M2544" i="1"/>
  <c r="L2540" i="1"/>
  <c r="M2540" i="1"/>
  <c r="L2536" i="1"/>
  <c r="M2536" i="1"/>
  <c r="L2532" i="1"/>
  <c r="M2532" i="1"/>
  <c r="L2528" i="1"/>
  <c r="M2528" i="1"/>
  <c r="L2524" i="1"/>
  <c r="M2524" i="1"/>
  <c r="L2520" i="1"/>
  <c r="M2520" i="1"/>
  <c r="L2516" i="1"/>
  <c r="M2516" i="1"/>
  <c r="L2508" i="1"/>
  <c r="M2508" i="1"/>
  <c r="L2504" i="1"/>
  <c r="M2504" i="1"/>
  <c r="L2500" i="1"/>
  <c r="M2500" i="1"/>
  <c r="L2496" i="1"/>
  <c r="M2496" i="1"/>
  <c r="L2492" i="1"/>
  <c r="M2492" i="1"/>
  <c r="L2488" i="1"/>
  <c r="M2488" i="1"/>
  <c r="L2484" i="1"/>
  <c r="M2484" i="1"/>
  <c r="L2480" i="1"/>
  <c r="M2480" i="1"/>
  <c r="L2476" i="1"/>
  <c r="M2476" i="1"/>
  <c r="L2472" i="1"/>
  <c r="M2472" i="1"/>
  <c r="L2468" i="1"/>
  <c r="M2468" i="1"/>
  <c r="L2464" i="1"/>
  <c r="M2464" i="1"/>
  <c r="L2460" i="1"/>
  <c r="M2460" i="1"/>
  <c r="L2456" i="1"/>
  <c r="M2456" i="1"/>
  <c r="L2452" i="1"/>
  <c r="M2452" i="1"/>
  <c r="L2448" i="1"/>
  <c r="M2448" i="1"/>
  <c r="L2444" i="1"/>
  <c r="M2444" i="1"/>
  <c r="L2440" i="1"/>
  <c r="M2440" i="1"/>
  <c r="L2436" i="1"/>
  <c r="M2436" i="1"/>
  <c r="L2432" i="1"/>
  <c r="M2432" i="1"/>
  <c r="L2428" i="1"/>
  <c r="M2428" i="1"/>
  <c r="L2424" i="1"/>
  <c r="M2424" i="1"/>
  <c r="L2420" i="1"/>
  <c r="M2420" i="1"/>
  <c r="L2416" i="1"/>
  <c r="M2416" i="1"/>
  <c r="L2412" i="1"/>
  <c r="M2412" i="1"/>
  <c r="L2408" i="1"/>
  <c r="M2408" i="1"/>
  <c r="L2404" i="1"/>
  <c r="M2404" i="1"/>
  <c r="L2400" i="1"/>
  <c r="M2400" i="1"/>
  <c r="L2396" i="1"/>
  <c r="M2396" i="1"/>
  <c r="L2392" i="1"/>
  <c r="M2392" i="1"/>
  <c r="L2388" i="1"/>
  <c r="M2388" i="1"/>
  <c r="L2384" i="1"/>
  <c r="M2384" i="1"/>
  <c r="L2380" i="1"/>
  <c r="M2380" i="1"/>
  <c r="L2376" i="1"/>
  <c r="M2376" i="1"/>
  <c r="L2372" i="1"/>
  <c r="M2372" i="1"/>
  <c r="L2368" i="1"/>
  <c r="M2368" i="1"/>
  <c r="L2364" i="1"/>
  <c r="M2364" i="1"/>
  <c r="L2360" i="1"/>
  <c r="M2360" i="1"/>
  <c r="L2356" i="1"/>
  <c r="M2356" i="1"/>
  <c r="L2352" i="1"/>
  <c r="M2352" i="1"/>
  <c r="L2348" i="1"/>
  <c r="M2348" i="1"/>
  <c r="L2344" i="1"/>
  <c r="M2344" i="1"/>
  <c r="L2340" i="1"/>
  <c r="M2340" i="1"/>
  <c r="L2336" i="1"/>
  <c r="M2336" i="1"/>
  <c r="L2332" i="1"/>
  <c r="M2332" i="1"/>
  <c r="L2328" i="1"/>
  <c r="M2328" i="1"/>
  <c r="L2324" i="1"/>
  <c r="M2324" i="1"/>
  <c r="L2320" i="1"/>
  <c r="M2320" i="1"/>
  <c r="L2316" i="1"/>
  <c r="M2316" i="1"/>
  <c r="L2312" i="1"/>
  <c r="M2312" i="1"/>
  <c r="L2308" i="1"/>
  <c r="M2308" i="1"/>
  <c r="L2304" i="1"/>
  <c r="M2304" i="1"/>
  <c r="L2300" i="1"/>
  <c r="M2300" i="1"/>
  <c r="L2296" i="1"/>
  <c r="M2296" i="1"/>
  <c r="L2292" i="1"/>
  <c r="M2292" i="1"/>
  <c r="L2288" i="1"/>
  <c r="M2288" i="1"/>
  <c r="L2284" i="1"/>
  <c r="M2284" i="1"/>
  <c r="L2280" i="1"/>
  <c r="M2280" i="1"/>
  <c r="L2276" i="1"/>
  <c r="M2276" i="1"/>
  <c r="L2272" i="1"/>
  <c r="M2272" i="1"/>
  <c r="L2268" i="1"/>
  <c r="M2268" i="1"/>
  <c r="L2264" i="1"/>
  <c r="M2264" i="1"/>
  <c r="L2260" i="1"/>
  <c r="M2260" i="1"/>
  <c r="L2256" i="1"/>
  <c r="M2256" i="1"/>
  <c r="L2252" i="1"/>
  <c r="M2252" i="1"/>
  <c r="L2248" i="1"/>
  <c r="M2248" i="1"/>
  <c r="L2244" i="1"/>
  <c r="M2244" i="1"/>
  <c r="L2240" i="1"/>
  <c r="M2240" i="1"/>
  <c r="L2236" i="1"/>
  <c r="M2236" i="1"/>
  <c r="L2232" i="1"/>
  <c r="M2232" i="1"/>
  <c r="L2228" i="1"/>
  <c r="M2228" i="1"/>
  <c r="L2224" i="1"/>
  <c r="M2224" i="1"/>
  <c r="L2220" i="1"/>
  <c r="M2220" i="1"/>
  <c r="L2216" i="1"/>
  <c r="M2216" i="1"/>
  <c r="L2212" i="1"/>
  <c r="M2212" i="1"/>
  <c r="L2208" i="1"/>
  <c r="M2208" i="1"/>
  <c r="L2204" i="1"/>
  <c r="M2204" i="1"/>
  <c r="L2200" i="1"/>
  <c r="M2200" i="1"/>
  <c r="L2196" i="1"/>
  <c r="M2196" i="1"/>
  <c r="L2192" i="1"/>
  <c r="M2192" i="1"/>
  <c r="L2188" i="1"/>
  <c r="M2188" i="1"/>
  <c r="L2184" i="1"/>
  <c r="M2184" i="1"/>
  <c r="L2180" i="1"/>
  <c r="M2180" i="1"/>
  <c r="L2176" i="1"/>
  <c r="M2176" i="1"/>
  <c r="L2172" i="1"/>
  <c r="M2172" i="1"/>
  <c r="L2168" i="1"/>
  <c r="M2168" i="1"/>
  <c r="L2164" i="1"/>
  <c r="M2164" i="1"/>
  <c r="L2160" i="1"/>
  <c r="M2160" i="1"/>
  <c r="L2156" i="1"/>
  <c r="M2156" i="1"/>
  <c r="L2152" i="1"/>
  <c r="M2152" i="1"/>
  <c r="L2148" i="1"/>
  <c r="M2148" i="1"/>
  <c r="L2144" i="1"/>
  <c r="M2144" i="1"/>
  <c r="L2140" i="1"/>
  <c r="M2140" i="1"/>
  <c r="L2136" i="1"/>
  <c r="M2136" i="1"/>
  <c r="L2132" i="1"/>
  <c r="M2132" i="1"/>
  <c r="L2128" i="1"/>
  <c r="M2128" i="1"/>
  <c r="L2124" i="1"/>
  <c r="M2124" i="1"/>
  <c r="L2120" i="1"/>
  <c r="M2120" i="1"/>
  <c r="L2116" i="1"/>
  <c r="M2116" i="1"/>
  <c r="L2112" i="1"/>
  <c r="M2112" i="1"/>
  <c r="L2108" i="1"/>
  <c r="M2108" i="1"/>
  <c r="L2104" i="1"/>
  <c r="M2104" i="1"/>
  <c r="L2100" i="1"/>
  <c r="M2100" i="1"/>
  <c r="L2096" i="1"/>
  <c r="M2096" i="1"/>
  <c r="L2092" i="1"/>
  <c r="M2092" i="1"/>
  <c r="L2088" i="1"/>
  <c r="M2088" i="1"/>
  <c r="L2084" i="1"/>
  <c r="M2084" i="1"/>
  <c r="L2080" i="1"/>
  <c r="M2080" i="1"/>
  <c r="L2076" i="1"/>
  <c r="M2076" i="1"/>
  <c r="L2072" i="1"/>
  <c r="M2072" i="1"/>
  <c r="L2068" i="1"/>
  <c r="M2068" i="1"/>
  <c r="L2064" i="1"/>
  <c r="M2064" i="1"/>
  <c r="L2060" i="1"/>
  <c r="M2060" i="1"/>
  <c r="L2056" i="1"/>
  <c r="M2056" i="1"/>
  <c r="L2052" i="1"/>
  <c r="M2052" i="1"/>
  <c r="L2048" i="1"/>
  <c r="M2048" i="1"/>
  <c r="L2044" i="1"/>
  <c r="M2044" i="1"/>
  <c r="L2040" i="1"/>
  <c r="M2040" i="1"/>
  <c r="L2036" i="1"/>
  <c r="M2036" i="1"/>
  <c r="L2032" i="1"/>
  <c r="M2032" i="1"/>
  <c r="L2028" i="1"/>
  <c r="M2028" i="1"/>
  <c r="L2024" i="1"/>
  <c r="M2024" i="1"/>
  <c r="L2020" i="1"/>
  <c r="M2020" i="1"/>
  <c r="L2016" i="1"/>
  <c r="M2016" i="1"/>
  <c r="L2012" i="1"/>
  <c r="M2012" i="1"/>
  <c r="L2008" i="1"/>
  <c r="M2008" i="1"/>
  <c r="L2004" i="1"/>
  <c r="M2004" i="1"/>
  <c r="L2000" i="1"/>
  <c r="M2000" i="1"/>
  <c r="L1996" i="1"/>
  <c r="M1996" i="1"/>
  <c r="L1992" i="1"/>
  <c r="M1992" i="1"/>
  <c r="L1988" i="1"/>
  <c r="M1988" i="1"/>
  <c r="L1984" i="1"/>
  <c r="M1984" i="1"/>
  <c r="L1980" i="1"/>
  <c r="M1980" i="1"/>
  <c r="L1976" i="1"/>
  <c r="M1976" i="1"/>
  <c r="L1972" i="1"/>
  <c r="M1972" i="1"/>
  <c r="L1968" i="1"/>
  <c r="M1968" i="1"/>
  <c r="L1964" i="1"/>
  <c r="M1964" i="1"/>
  <c r="L1960" i="1"/>
  <c r="M1960" i="1"/>
  <c r="L1956" i="1"/>
  <c r="M1956" i="1"/>
  <c r="L1952" i="1"/>
  <c r="M1952" i="1"/>
  <c r="L1948" i="1"/>
  <c r="M1948" i="1"/>
  <c r="L1944" i="1"/>
  <c r="M1944" i="1"/>
  <c r="L1940" i="1"/>
  <c r="M1940" i="1"/>
  <c r="L1936" i="1"/>
  <c r="M1936" i="1"/>
  <c r="L1932" i="1"/>
  <c r="M1932" i="1"/>
  <c r="L1928" i="1"/>
  <c r="M1928" i="1"/>
  <c r="L1924" i="1"/>
  <c r="M1924" i="1"/>
  <c r="L1920" i="1"/>
  <c r="M1920" i="1"/>
  <c r="L1916" i="1"/>
  <c r="M1916" i="1"/>
  <c r="L1912" i="1"/>
  <c r="M1912" i="1"/>
  <c r="L1908" i="1"/>
  <c r="M1908" i="1"/>
  <c r="L1904" i="1"/>
  <c r="M1904" i="1"/>
  <c r="L1900" i="1"/>
  <c r="M1900" i="1"/>
  <c r="L1896" i="1"/>
  <c r="M1896" i="1"/>
  <c r="L1892" i="1"/>
  <c r="M1892" i="1"/>
  <c r="L1888" i="1"/>
  <c r="M1888" i="1"/>
  <c r="L1884" i="1"/>
  <c r="M1884" i="1"/>
  <c r="L1880" i="1"/>
  <c r="M1880" i="1"/>
  <c r="L1876" i="1"/>
  <c r="M1876" i="1"/>
  <c r="L1872" i="1"/>
  <c r="M1872" i="1"/>
  <c r="L1868" i="1"/>
  <c r="M1868" i="1"/>
  <c r="L1864" i="1"/>
  <c r="M1864" i="1"/>
  <c r="L1860" i="1"/>
  <c r="M1860" i="1"/>
  <c r="L1856" i="1"/>
  <c r="M1856" i="1"/>
  <c r="L1852" i="1"/>
  <c r="M1852" i="1"/>
  <c r="L1848" i="1"/>
  <c r="M1848" i="1"/>
  <c r="L1844" i="1"/>
  <c r="M1844" i="1"/>
  <c r="L1840" i="1"/>
  <c r="M1840" i="1"/>
  <c r="L1836" i="1"/>
  <c r="M1836" i="1"/>
  <c r="L1832" i="1"/>
  <c r="M1832" i="1"/>
  <c r="L1828" i="1"/>
  <c r="M1828" i="1"/>
  <c r="L1824" i="1"/>
  <c r="M1824" i="1"/>
  <c r="L1820" i="1"/>
  <c r="M1820" i="1"/>
  <c r="L1816" i="1"/>
  <c r="M1816" i="1"/>
  <c r="L1812" i="1"/>
  <c r="M1812" i="1"/>
  <c r="L1808" i="1"/>
  <c r="M1808" i="1"/>
  <c r="L1804" i="1"/>
  <c r="M1804" i="1"/>
  <c r="L1800" i="1"/>
  <c r="M1800" i="1"/>
  <c r="L1796" i="1"/>
  <c r="M1796" i="1"/>
  <c r="L1792" i="1"/>
  <c r="M1792" i="1"/>
  <c r="L1788" i="1"/>
  <c r="M1788" i="1"/>
  <c r="L1784" i="1"/>
  <c r="M1784" i="1"/>
  <c r="L1780" i="1"/>
  <c r="M1780" i="1"/>
  <c r="L1776" i="1"/>
  <c r="M1776" i="1"/>
  <c r="L1772" i="1"/>
  <c r="M1772" i="1"/>
  <c r="L1768" i="1"/>
  <c r="M1768" i="1"/>
  <c r="L1764" i="1"/>
  <c r="M1764" i="1"/>
  <c r="L1760" i="1"/>
  <c r="M1760" i="1"/>
  <c r="L1756" i="1"/>
  <c r="M1756" i="1"/>
  <c r="L1752" i="1"/>
  <c r="M1752" i="1"/>
  <c r="L1748" i="1"/>
  <c r="M1748" i="1"/>
  <c r="M1744" i="1"/>
  <c r="L1744" i="1"/>
  <c r="L1740" i="1"/>
  <c r="M1740" i="1"/>
  <c r="L1736" i="1"/>
  <c r="M1736" i="1"/>
  <c r="L1732" i="1"/>
  <c r="M1732" i="1"/>
  <c r="L1728" i="1"/>
  <c r="M1728" i="1"/>
  <c r="L1724" i="1"/>
  <c r="M1724" i="1"/>
  <c r="L1720" i="1"/>
  <c r="M1720" i="1"/>
  <c r="L1716" i="1"/>
  <c r="M1716" i="1"/>
  <c r="L1712" i="1"/>
  <c r="M1712" i="1"/>
  <c r="L1708" i="1"/>
  <c r="M1708" i="1"/>
  <c r="L1704" i="1"/>
  <c r="M1704" i="1"/>
  <c r="L1700" i="1"/>
  <c r="M1700" i="1"/>
  <c r="L1696" i="1"/>
  <c r="M1696" i="1"/>
  <c r="L1692" i="1"/>
  <c r="M1692" i="1"/>
  <c r="L1688" i="1"/>
  <c r="M1688" i="1"/>
  <c r="L1684" i="1"/>
  <c r="M1684" i="1"/>
  <c r="L1680" i="1"/>
  <c r="M1680" i="1"/>
  <c r="L1676" i="1"/>
  <c r="M1676" i="1"/>
  <c r="L1672" i="1"/>
  <c r="M1672" i="1"/>
  <c r="L1668" i="1"/>
  <c r="M1668" i="1"/>
  <c r="L1664" i="1"/>
  <c r="M1664" i="1"/>
  <c r="M1660" i="1"/>
  <c r="L1660" i="1"/>
  <c r="L1656" i="1"/>
  <c r="M1656" i="1"/>
  <c r="L1652" i="1"/>
  <c r="M1652" i="1"/>
  <c r="L1648" i="1"/>
  <c r="M1648" i="1"/>
  <c r="L1644" i="1"/>
  <c r="M1644" i="1"/>
  <c r="L1640" i="1"/>
  <c r="M1640" i="1"/>
  <c r="L1636" i="1"/>
  <c r="M1636" i="1"/>
  <c r="L1632" i="1"/>
  <c r="M1632" i="1"/>
  <c r="L1628" i="1"/>
  <c r="M1628" i="1"/>
  <c r="L1624" i="1"/>
  <c r="M1624" i="1"/>
  <c r="L1620" i="1"/>
  <c r="M1620" i="1"/>
  <c r="L1616" i="1"/>
  <c r="M1616" i="1"/>
  <c r="L1612" i="1"/>
  <c r="M1612" i="1"/>
  <c r="L1608" i="1"/>
  <c r="M1608" i="1"/>
  <c r="L1604" i="1"/>
  <c r="M1604" i="1"/>
  <c r="L1600" i="1"/>
  <c r="M1600" i="1"/>
  <c r="L1596" i="1"/>
  <c r="M1596" i="1"/>
  <c r="L1592" i="1"/>
  <c r="M1592" i="1"/>
  <c r="L1588" i="1"/>
  <c r="M1588" i="1"/>
  <c r="L1584" i="1"/>
  <c r="M1584" i="1"/>
  <c r="L1580" i="1"/>
  <c r="M1580" i="1"/>
  <c r="L1576" i="1"/>
  <c r="M1576" i="1"/>
  <c r="L1572" i="1"/>
  <c r="M1572" i="1"/>
  <c r="L1568" i="1"/>
  <c r="M1568" i="1"/>
  <c r="L1564" i="1"/>
  <c r="M1564" i="1"/>
  <c r="L1560" i="1"/>
  <c r="M1560" i="1"/>
  <c r="L1556" i="1"/>
  <c r="M1556" i="1"/>
  <c r="L1552" i="1"/>
  <c r="M1552" i="1"/>
  <c r="L1548" i="1"/>
  <c r="M1548" i="1"/>
  <c r="L1544" i="1"/>
  <c r="M1544" i="1"/>
  <c r="L1540" i="1"/>
  <c r="M1540" i="1"/>
  <c r="L1536" i="1"/>
  <c r="M1536" i="1"/>
  <c r="L1532" i="1"/>
  <c r="M1532" i="1"/>
  <c r="L1528" i="1"/>
  <c r="M1528" i="1"/>
  <c r="L1524" i="1"/>
  <c r="M1524" i="1"/>
  <c r="L1520" i="1"/>
  <c r="M1520" i="1"/>
  <c r="L1516" i="1"/>
  <c r="M1516" i="1"/>
  <c r="L1512" i="1"/>
  <c r="M1512" i="1"/>
  <c r="L1508" i="1"/>
  <c r="M1508" i="1"/>
  <c r="L1504" i="1"/>
  <c r="M1504" i="1"/>
  <c r="L1500" i="1"/>
  <c r="M1500" i="1"/>
  <c r="L1496" i="1"/>
  <c r="M1496" i="1"/>
  <c r="L1492" i="1"/>
  <c r="M1492" i="1"/>
  <c r="M1488" i="1"/>
  <c r="L1488" i="1"/>
  <c r="L1484" i="1"/>
  <c r="M1484" i="1"/>
  <c r="L1480" i="1"/>
  <c r="M1480" i="1"/>
  <c r="L1476" i="1"/>
  <c r="M1476" i="1"/>
  <c r="L1472" i="1"/>
  <c r="M1472" i="1"/>
  <c r="L1468" i="1"/>
  <c r="M1468" i="1"/>
  <c r="L1464" i="1"/>
  <c r="M1464" i="1"/>
  <c r="L1460" i="1"/>
  <c r="M1460" i="1"/>
  <c r="L1456" i="1"/>
  <c r="M1456" i="1"/>
  <c r="L1452" i="1"/>
  <c r="M1452" i="1"/>
  <c r="L1448" i="1"/>
  <c r="M1448" i="1"/>
  <c r="L1444" i="1"/>
  <c r="M1444" i="1"/>
  <c r="L1440" i="1"/>
  <c r="M1440" i="1"/>
  <c r="L1436" i="1"/>
  <c r="M1436" i="1"/>
  <c r="L1432" i="1"/>
  <c r="M1432" i="1"/>
  <c r="L1428" i="1"/>
  <c r="M1428" i="1"/>
  <c r="L1424" i="1"/>
  <c r="M1424" i="1"/>
  <c r="L1420" i="1"/>
  <c r="M1420" i="1"/>
  <c r="L1416" i="1"/>
  <c r="M1416" i="1"/>
  <c r="L1412" i="1"/>
  <c r="M1412" i="1"/>
  <c r="L1408" i="1"/>
  <c r="M1408" i="1"/>
  <c r="L1404" i="1"/>
  <c r="M1404" i="1"/>
  <c r="L1400" i="1"/>
  <c r="M1400" i="1"/>
  <c r="L1396" i="1"/>
  <c r="M1396" i="1"/>
  <c r="L1392" i="1"/>
  <c r="M1392" i="1"/>
  <c r="L1388" i="1"/>
  <c r="M1388" i="1"/>
  <c r="L1384" i="1"/>
  <c r="M1384" i="1"/>
  <c r="L1380" i="1"/>
  <c r="M1380" i="1"/>
  <c r="L1376" i="1"/>
  <c r="M1376" i="1"/>
  <c r="L1372" i="1"/>
  <c r="M1372" i="1"/>
  <c r="L1368" i="1"/>
  <c r="M1368" i="1"/>
  <c r="L1364" i="1"/>
  <c r="M1364" i="1"/>
  <c r="L1360" i="1"/>
  <c r="M1360" i="1"/>
  <c r="L1356" i="1"/>
  <c r="M1356" i="1"/>
  <c r="L1352" i="1"/>
  <c r="M1352" i="1"/>
  <c r="L1348" i="1"/>
  <c r="M1348" i="1"/>
  <c r="L1344" i="1"/>
  <c r="M1344" i="1"/>
  <c r="L1340" i="1"/>
  <c r="M1340" i="1"/>
  <c r="L1336" i="1"/>
  <c r="M1336" i="1"/>
  <c r="L1332" i="1"/>
  <c r="M1332" i="1"/>
  <c r="L1328" i="1"/>
  <c r="M1328" i="1"/>
  <c r="L1324" i="1"/>
  <c r="M1324" i="1"/>
  <c r="L1320" i="1"/>
  <c r="M1320" i="1"/>
  <c r="L1316" i="1"/>
  <c r="M1316" i="1"/>
  <c r="L1312" i="1"/>
  <c r="M1312" i="1"/>
  <c r="L1308" i="1"/>
  <c r="M1308" i="1"/>
  <c r="L1304" i="1"/>
  <c r="M1304" i="1"/>
  <c r="L1300" i="1"/>
  <c r="M1300" i="1"/>
  <c r="L1296" i="1"/>
  <c r="M1296" i="1"/>
  <c r="L1292" i="1"/>
  <c r="M1292" i="1"/>
  <c r="L1288" i="1"/>
  <c r="M1288" i="1"/>
  <c r="L1284" i="1"/>
  <c r="M1284" i="1"/>
  <c r="L1280" i="1"/>
  <c r="M1280" i="1"/>
  <c r="L1276" i="1"/>
  <c r="M1276" i="1"/>
  <c r="L1272" i="1"/>
  <c r="M1272" i="1"/>
  <c r="L1268" i="1"/>
  <c r="M1268" i="1"/>
  <c r="L1264" i="1"/>
  <c r="M1264" i="1"/>
  <c r="L1260" i="1"/>
  <c r="M1260" i="1"/>
  <c r="L1256" i="1"/>
  <c r="M1256" i="1"/>
  <c r="L1252" i="1"/>
  <c r="M1252" i="1"/>
  <c r="L1248" i="1"/>
  <c r="M1248" i="1"/>
  <c r="L1244" i="1"/>
  <c r="M1244" i="1"/>
  <c r="L1240" i="1"/>
  <c r="M1240" i="1"/>
  <c r="L1236" i="1"/>
  <c r="M1236" i="1"/>
  <c r="L1232" i="1"/>
  <c r="M1232" i="1"/>
  <c r="L1228" i="1"/>
  <c r="M1228" i="1"/>
  <c r="L1224" i="1"/>
  <c r="M1224" i="1"/>
  <c r="L1220" i="1"/>
  <c r="M1220" i="1"/>
  <c r="L1216" i="1"/>
  <c r="M1216" i="1"/>
  <c r="L1212" i="1"/>
  <c r="M1212" i="1"/>
  <c r="L1208" i="1"/>
  <c r="M1208" i="1"/>
  <c r="L1204" i="1"/>
  <c r="M1204" i="1"/>
  <c r="L1200" i="1"/>
  <c r="M1200" i="1"/>
  <c r="L1196" i="1"/>
  <c r="M1196" i="1"/>
  <c r="L1192" i="1"/>
  <c r="M1192" i="1"/>
  <c r="L1188" i="1"/>
  <c r="M1188" i="1"/>
  <c r="L1184" i="1"/>
  <c r="M1184" i="1"/>
  <c r="L1180" i="1"/>
  <c r="M1180" i="1"/>
  <c r="L1176" i="1"/>
  <c r="M1176" i="1"/>
  <c r="L1172" i="1"/>
  <c r="M1172" i="1"/>
  <c r="L1168" i="1"/>
  <c r="M1168" i="1"/>
  <c r="L1164" i="1"/>
  <c r="M1164" i="1"/>
  <c r="L1160" i="1"/>
  <c r="M1160" i="1"/>
  <c r="L1156" i="1"/>
  <c r="M1156" i="1"/>
  <c r="L1152" i="1"/>
  <c r="M1152" i="1"/>
  <c r="L1148" i="1"/>
  <c r="M1148" i="1"/>
  <c r="L1144" i="1"/>
  <c r="M1144" i="1"/>
  <c r="L1140" i="1"/>
  <c r="M1140" i="1"/>
  <c r="L1136" i="1"/>
  <c r="M1136" i="1"/>
  <c r="L1132" i="1"/>
  <c r="M1132" i="1"/>
  <c r="L1128" i="1"/>
  <c r="M1128" i="1"/>
  <c r="L1124" i="1"/>
  <c r="M1124" i="1"/>
  <c r="L1120" i="1"/>
  <c r="M1120" i="1"/>
  <c r="L1116" i="1"/>
  <c r="M1116" i="1"/>
  <c r="L1112" i="1"/>
  <c r="M1112" i="1"/>
  <c r="L1108" i="1"/>
  <c r="M1108" i="1"/>
  <c r="L1104" i="1"/>
  <c r="M1104" i="1"/>
  <c r="L1100" i="1"/>
  <c r="M1100" i="1"/>
  <c r="L1096" i="1"/>
  <c r="M1096" i="1"/>
  <c r="L1092" i="1"/>
  <c r="M1092" i="1"/>
  <c r="L1088" i="1"/>
  <c r="M1088" i="1"/>
  <c r="L1084" i="1"/>
  <c r="M1084" i="1"/>
  <c r="L1080" i="1"/>
  <c r="M1080" i="1"/>
  <c r="L1076" i="1"/>
  <c r="M1076" i="1"/>
  <c r="L1072" i="1"/>
  <c r="M1072" i="1"/>
  <c r="L1068" i="1"/>
  <c r="M1068" i="1"/>
  <c r="L1064" i="1"/>
  <c r="M1064" i="1"/>
  <c r="L1060" i="1"/>
  <c r="M1060" i="1"/>
  <c r="L1056" i="1"/>
  <c r="M1056" i="1"/>
  <c r="L1052" i="1"/>
  <c r="M1052" i="1"/>
  <c r="L1048" i="1"/>
  <c r="M1048" i="1"/>
  <c r="L1044" i="1"/>
  <c r="M1044" i="1"/>
  <c r="L1040" i="1"/>
  <c r="M1040" i="1"/>
  <c r="L1036" i="1"/>
  <c r="M1036" i="1"/>
  <c r="L1032" i="1"/>
  <c r="M1032" i="1"/>
  <c r="L1028" i="1"/>
  <c r="M1028" i="1"/>
  <c r="L1024" i="1"/>
  <c r="M1024" i="1"/>
  <c r="L1020" i="1"/>
  <c r="M1020" i="1"/>
  <c r="L1016" i="1"/>
  <c r="M1016" i="1"/>
  <c r="L1012" i="1"/>
  <c r="M1012" i="1"/>
  <c r="L1008" i="1"/>
  <c r="M1008" i="1"/>
  <c r="L1004" i="1"/>
  <c r="M1004" i="1"/>
  <c r="L1000" i="1"/>
  <c r="M1000" i="1"/>
  <c r="L996" i="1"/>
  <c r="M996" i="1"/>
  <c r="L992" i="1"/>
  <c r="M992" i="1"/>
  <c r="L988" i="1"/>
  <c r="M988" i="1"/>
  <c r="L984" i="1"/>
  <c r="M984" i="1"/>
  <c r="L980" i="1"/>
  <c r="M980" i="1"/>
  <c r="L976" i="1"/>
  <c r="M976" i="1"/>
  <c r="L972" i="1"/>
  <c r="M972" i="1"/>
  <c r="L968" i="1"/>
  <c r="M968" i="1"/>
  <c r="L964" i="1"/>
  <c r="M964" i="1"/>
  <c r="L960" i="1"/>
  <c r="M960" i="1"/>
  <c r="L956" i="1"/>
  <c r="M956" i="1"/>
  <c r="L952" i="1"/>
  <c r="M952" i="1"/>
  <c r="L948" i="1"/>
  <c r="M948" i="1"/>
  <c r="L944" i="1"/>
  <c r="M944" i="1"/>
  <c r="L940" i="1"/>
  <c r="M940" i="1"/>
  <c r="M936" i="1"/>
  <c r="L936" i="1"/>
  <c r="L932" i="1"/>
  <c r="M932" i="1"/>
  <c r="L928" i="1"/>
  <c r="M928" i="1"/>
  <c r="L924" i="1"/>
  <c r="M924" i="1"/>
  <c r="L920" i="1"/>
  <c r="M920" i="1"/>
  <c r="L916" i="1"/>
  <c r="M916" i="1"/>
  <c r="L912" i="1"/>
  <c r="M912" i="1"/>
  <c r="L908" i="1"/>
  <c r="M908" i="1"/>
  <c r="L904" i="1"/>
  <c r="M904" i="1"/>
  <c r="L900" i="1"/>
  <c r="M900" i="1"/>
  <c r="L896" i="1"/>
  <c r="M896" i="1"/>
  <c r="L892" i="1"/>
  <c r="M892" i="1"/>
  <c r="L888" i="1"/>
  <c r="M888" i="1"/>
  <c r="L884" i="1"/>
  <c r="M884" i="1"/>
  <c r="L880" i="1"/>
  <c r="M880" i="1"/>
  <c r="L876" i="1"/>
  <c r="M876" i="1"/>
  <c r="L872" i="1"/>
  <c r="M872" i="1"/>
  <c r="L868" i="1"/>
  <c r="M868" i="1"/>
  <c r="L864" i="1"/>
  <c r="M864" i="1"/>
  <c r="L860" i="1"/>
  <c r="M860" i="1"/>
  <c r="L856" i="1"/>
  <c r="M856" i="1"/>
  <c r="L852" i="1"/>
  <c r="M852" i="1"/>
  <c r="L848" i="1"/>
  <c r="M848" i="1"/>
  <c r="L844" i="1"/>
  <c r="M844" i="1"/>
  <c r="L840" i="1"/>
  <c r="M840" i="1"/>
  <c r="L836" i="1"/>
  <c r="M836" i="1"/>
  <c r="L832" i="1"/>
  <c r="M832" i="1"/>
  <c r="L828" i="1"/>
  <c r="M828" i="1"/>
  <c r="L824" i="1"/>
  <c r="M824" i="1"/>
  <c r="L820" i="1"/>
  <c r="M820" i="1"/>
  <c r="L816" i="1"/>
  <c r="M816" i="1"/>
  <c r="L812" i="1"/>
  <c r="M812" i="1"/>
  <c r="L808" i="1"/>
  <c r="M808" i="1"/>
  <c r="L804" i="1"/>
  <c r="M804" i="1"/>
  <c r="L800" i="1"/>
  <c r="M800" i="1"/>
  <c r="L796" i="1"/>
  <c r="M796" i="1"/>
  <c r="L792" i="1"/>
  <c r="M792" i="1"/>
  <c r="L788" i="1"/>
  <c r="M788" i="1"/>
  <c r="L784" i="1"/>
  <c r="M784" i="1"/>
  <c r="L780" i="1"/>
  <c r="M780" i="1"/>
  <c r="L776" i="1"/>
  <c r="M776" i="1"/>
  <c r="L772" i="1"/>
  <c r="M772" i="1"/>
  <c r="L768" i="1"/>
  <c r="M768" i="1"/>
  <c r="L764" i="1"/>
  <c r="M764" i="1"/>
  <c r="L760" i="1"/>
  <c r="M760" i="1"/>
  <c r="L756" i="1"/>
  <c r="M756" i="1"/>
  <c r="L752" i="1"/>
  <c r="M752" i="1"/>
  <c r="L748" i="1"/>
  <c r="M748" i="1"/>
  <c r="L744" i="1"/>
  <c r="M744" i="1"/>
  <c r="L740" i="1"/>
  <c r="M740" i="1"/>
  <c r="L736" i="1"/>
  <c r="M736" i="1"/>
  <c r="L732" i="1"/>
  <c r="M732" i="1"/>
  <c r="L728" i="1"/>
  <c r="M728" i="1"/>
  <c r="L724" i="1"/>
  <c r="M724" i="1"/>
  <c r="L720" i="1"/>
  <c r="M720" i="1"/>
  <c r="L716" i="1"/>
  <c r="M716" i="1"/>
  <c r="L712" i="1"/>
  <c r="M712" i="1"/>
  <c r="L708" i="1"/>
  <c r="M708" i="1"/>
  <c r="L704" i="1"/>
  <c r="M704" i="1"/>
  <c r="L700" i="1"/>
  <c r="M700" i="1"/>
  <c r="L696" i="1"/>
  <c r="M696" i="1"/>
  <c r="L692" i="1"/>
  <c r="M692" i="1"/>
  <c r="L688" i="1"/>
  <c r="M688" i="1"/>
  <c r="L684" i="1"/>
  <c r="M684" i="1"/>
  <c r="M680" i="1"/>
  <c r="L680" i="1"/>
  <c r="L676" i="1"/>
  <c r="M676" i="1"/>
  <c r="L672" i="1"/>
  <c r="M672" i="1"/>
  <c r="L668" i="1"/>
  <c r="M668" i="1"/>
  <c r="L664" i="1"/>
  <c r="M664" i="1"/>
  <c r="L660" i="1"/>
  <c r="M660" i="1"/>
  <c r="L656" i="1"/>
  <c r="M656" i="1"/>
  <c r="L652" i="1"/>
  <c r="M652" i="1"/>
  <c r="L648" i="1"/>
  <c r="M648" i="1"/>
  <c r="L644" i="1"/>
  <c r="M644" i="1"/>
  <c r="L640" i="1"/>
  <c r="M640" i="1"/>
  <c r="L636" i="1"/>
  <c r="M636" i="1"/>
  <c r="L632" i="1"/>
  <c r="M632" i="1"/>
  <c r="L628" i="1"/>
  <c r="M628" i="1"/>
  <c r="L624" i="1"/>
  <c r="M624" i="1"/>
  <c r="L620" i="1"/>
  <c r="M620" i="1"/>
  <c r="L616" i="1"/>
  <c r="M616" i="1"/>
  <c r="L612" i="1"/>
  <c r="M612" i="1"/>
  <c r="L608" i="1"/>
  <c r="M608" i="1"/>
  <c r="L604" i="1"/>
  <c r="M604" i="1"/>
  <c r="L600" i="1"/>
  <c r="M600" i="1"/>
  <c r="L596" i="1"/>
  <c r="M596" i="1"/>
  <c r="L592" i="1"/>
  <c r="M592" i="1"/>
  <c r="L588" i="1"/>
  <c r="M588" i="1"/>
  <c r="L584" i="1"/>
  <c r="M584" i="1"/>
  <c r="L580" i="1"/>
  <c r="M580" i="1"/>
  <c r="L576" i="1"/>
  <c r="M576" i="1"/>
  <c r="L572" i="1"/>
  <c r="M572" i="1"/>
  <c r="L568" i="1"/>
  <c r="M568" i="1"/>
  <c r="L564" i="1"/>
  <c r="M564" i="1"/>
  <c r="L560" i="1"/>
  <c r="M560" i="1"/>
  <c r="L556" i="1"/>
  <c r="M556" i="1"/>
  <c r="L552" i="1"/>
  <c r="M552" i="1"/>
  <c r="L548" i="1"/>
  <c r="M548" i="1"/>
  <c r="L544" i="1"/>
  <c r="M544" i="1"/>
  <c r="L540" i="1"/>
  <c r="M540" i="1"/>
  <c r="L536" i="1"/>
  <c r="M536" i="1"/>
  <c r="L532" i="1"/>
  <c r="M532" i="1"/>
  <c r="L528" i="1"/>
  <c r="M528" i="1"/>
  <c r="L524" i="1"/>
  <c r="M524" i="1"/>
  <c r="L520" i="1"/>
  <c r="M520" i="1"/>
  <c r="L516" i="1"/>
  <c r="M516" i="1"/>
  <c r="L512" i="1"/>
  <c r="M512" i="1"/>
  <c r="L508" i="1"/>
  <c r="M508" i="1"/>
  <c r="L504" i="1"/>
  <c r="M504" i="1"/>
  <c r="L500" i="1"/>
  <c r="M500" i="1"/>
  <c r="L496" i="1"/>
  <c r="M496" i="1"/>
  <c r="L492" i="1"/>
  <c r="M492" i="1"/>
  <c r="L488" i="1"/>
  <c r="M488" i="1"/>
  <c r="L484" i="1"/>
  <c r="M484" i="1"/>
  <c r="L480" i="1"/>
  <c r="M480" i="1"/>
  <c r="L476" i="1"/>
  <c r="M476" i="1"/>
  <c r="L472" i="1"/>
  <c r="M472" i="1"/>
  <c r="L468" i="1"/>
  <c r="M468" i="1"/>
  <c r="L464" i="1"/>
  <c r="M464" i="1"/>
  <c r="L460" i="1"/>
  <c r="M460" i="1"/>
  <c r="L456" i="1"/>
  <c r="M456" i="1"/>
  <c r="L452" i="1"/>
  <c r="M452" i="1"/>
  <c r="L448" i="1"/>
  <c r="M448" i="1"/>
  <c r="L444" i="1"/>
  <c r="M444" i="1"/>
  <c r="L440" i="1"/>
  <c r="M440" i="1"/>
  <c r="L436" i="1"/>
  <c r="M436" i="1"/>
  <c r="L432" i="1"/>
  <c r="M432" i="1"/>
  <c r="L428" i="1"/>
  <c r="M428" i="1"/>
  <c r="L424" i="1"/>
  <c r="M424" i="1"/>
  <c r="L420" i="1"/>
  <c r="M420" i="1"/>
  <c r="L416" i="1"/>
  <c r="M416" i="1"/>
  <c r="L412" i="1"/>
  <c r="M412" i="1"/>
  <c r="L408" i="1"/>
  <c r="M408" i="1"/>
  <c r="L404" i="1"/>
  <c r="M404" i="1"/>
  <c r="L400" i="1"/>
  <c r="M400" i="1"/>
  <c r="L396" i="1"/>
  <c r="M396" i="1"/>
  <c r="L392" i="1"/>
  <c r="M392" i="1"/>
  <c r="L388" i="1"/>
  <c r="M388" i="1"/>
  <c r="L384" i="1"/>
  <c r="M384" i="1"/>
  <c r="L380" i="1"/>
  <c r="M380" i="1"/>
  <c r="L376" i="1"/>
  <c r="M376" i="1"/>
  <c r="L372" i="1"/>
  <c r="M372" i="1"/>
  <c r="L368" i="1"/>
  <c r="M368" i="1"/>
  <c r="L364" i="1"/>
  <c r="M364" i="1"/>
  <c r="L360" i="1"/>
  <c r="M360" i="1"/>
  <c r="L356" i="1"/>
  <c r="M356" i="1"/>
  <c r="L352" i="1"/>
  <c r="M352" i="1"/>
  <c r="L348" i="1"/>
  <c r="M348" i="1"/>
  <c r="L344" i="1"/>
  <c r="M344" i="1"/>
  <c r="L340" i="1"/>
  <c r="M340" i="1"/>
  <c r="L336" i="1"/>
  <c r="M336" i="1"/>
  <c r="L332" i="1"/>
  <c r="M332" i="1"/>
  <c r="L328" i="1"/>
  <c r="M328" i="1"/>
  <c r="L324" i="1"/>
  <c r="M324" i="1"/>
  <c r="L320" i="1"/>
  <c r="M320" i="1"/>
  <c r="L316" i="1"/>
  <c r="M316" i="1"/>
  <c r="L312" i="1"/>
  <c r="M312" i="1"/>
  <c r="L308" i="1"/>
  <c r="M308" i="1"/>
  <c r="L304" i="1"/>
  <c r="M304" i="1"/>
  <c r="L300" i="1"/>
  <c r="M300" i="1"/>
  <c r="L296" i="1"/>
  <c r="M296" i="1"/>
  <c r="L292" i="1"/>
  <c r="M292" i="1"/>
  <c r="L288" i="1"/>
  <c r="M288" i="1"/>
  <c r="L284" i="1"/>
  <c r="M284" i="1"/>
  <c r="L280" i="1"/>
  <c r="M280" i="1"/>
  <c r="L276" i="1"/>
  <c r="M276" i="1"/>
  <c r="L272" i="1"/>
  <c r="M272" i="1"/>
  <c r="L268" i="1"/>
  <c r="M268" i="1"/>
  <c r="L264" i="1"/>
  <c r="M264" i="1"/>
  <c r="L260" i="1"/>
  <c r="M260" i="1"/>
  <c r="L256" i="1"/>
  <c r="M256" i="1"/>
  <c r="L252" i="1"/>
  <c r="M252" i="1"/>
  <c r="L248" i="1"/>
  <c r="M248" i="1"/>
  <c r="L244" i="1"/>
  <c r="M244" i="1"/>
  <c r="L240" i="1"/>
  <c r="M240" i="1"/>
  <c r="L236" i="1"/>
  <c r="M236" i="1"/>
  <c r="L232" i="1"/>
  <c r="M232" i="1"/>
  <c r="L228" i="1"/>
  <c r="M228" i="1"/>
  <c r="L224" i="1"/>
  <c r="M224" i="1"/>
  <c r="L220" i="1"/>
  <c r="M220" i="1"/>
  <c r="L216" i="1"/>
  <c r="M216" i="1"/>
  <c r="L212" i="1"/>
  <c r="M212" i="1"/>
  <c r="L208" i="1"/>
  <c r="M208" i="1"/>
  <c r="L204" i="1"/>
  <c r="M204" i="1"/>
  <c r="L200" i="1"/>
  <c r="M200" i="1"/>
  <c r="L196" i="1"/>
  <c r="M196" i="1"/>
  <c r="L192" i="1"/>
  <c r="M192" i="1"/>
  <c r="L188" i="1"/>
  <c r="M188" i="1"/>
  <c r="L184" i="1"/>
  <c r="M184" i="1"/>
  <c r="L180" i="1"/>
  <c r="M180" i="1"/>
  <c r="L176" i="1"/>
  <c r="M176" i="1"/>
  <c r="L172" i="1"/>
  <c r="M172" i="1"/>
  <c r="L168" i="1"/>
  <c r="M168" i="1"/>
  <c r="L164" i="1"/>
  <c r="M164" i="1"/>
  <c r="L160" i="1"/>
  <c r="M160" i="1"/>
  <c r="L156" i="1"/>
  <c r="M156" i="1"/>
  <c r="L152" i="1"/>
  <c r="M152" i="1"/>
  <c r="L148" i="1"/>
  <c r="M148" i="1"/>
  <c r="L144" i="1"/>
  <c r="M144" i="1"/>
  <c r="L140" i="1"/>
  <c r="M140" i="1"/>
  <c r="L136" i="1"/>
  <c r="M136" i="1"/>
  <c r="L132" i="1"/>
  <c r="M132" i="1"/>
  <c r="L128" i="1"/>
  <c r="M128" i="1"/>
  <c r="L124" i="1"/>
  <c r="M124" i="1"/>
  <c r="L120" i="1"/>
  <c r="M120" i="1"/>
  <c r="L116" i="1"/>
  <c r="M116" i="1"/>
  <c r="L112" i="1"/>
  <c r="M112" i="1"/>
  <c r="L108" i="1"/>
  <c r="M108" i="1"/>
  <c r="L104" i="1"/>
  <c r="M104" i="1"/>
  <c r="L100" i="1"/>
  <c r="M100" i="1"/>
  <c r="L96" i="1"/>
  <c r="M96" i="1"/>
  <c r="L92" i="1"/>
  <c r="M92" i="1"/>
  <c r="L88" i="1"/>
  <c r="M88" i="1"/>
  <c r="L84" i="1"/>
  <c r="M84" i="1"/>
  <c r="L80" i="1"/>
  <c r="M80" i="1"/>
  <c r="L76" i="1"/>
  <c r="M76" i="1"/>
  <c r="L72" i="1"/>
  <c r="M72" i="1"/>
  <c r="L68" i="1"/>
  <c r="M68" i="1"/>
  <c r="L64" i="1"/>
  <c r="M64" i="1"/>
  <c r="L60" i="1"/>
  <c r="M60" i="1"/>
  <c r="L56" i="1"/>
  <c r="M56" i="1"/>
  <c r="L52" i="1"/>
  <c r="M52" i="1"/>
  <c r="L48" i="1"/>
  <c r="M48" i="1"/>
  <c r="L44" i="1"/>
  <c r="M44" i="1"/>
  <c r="L40" i="1"/>
  <c r="M40" i="1"/>
  <c r="L36" i="1"/>
  <c r="M36" i="1"/>
  <c r="L32" i="1"/>
  <c r="M32" i="1"/>
  <c r="L28" i="1"/>
  <c r="M28" i="1"/>
  <c r="L24" i="1"/>
  <c r="M24" i="1"/>
  <c r="L20" i="1"/>
  <c r="M20" i="1"/>
  <c r="L16" i="1"/>
  <c r="M16" i="1"/>
  <c r="L12" i="1"/>
  <c r="M12" i="1"/>
  <c r="L8" i="1"/>
  <c r="M8" i="1"/>
  <c r="L4" i="1"/>
  <c r="M4" i="1"/>
  <c r="L2" i="1"/>
  <c r="M2" i="1"/>
  <c r="M5657" i="1"/>
  <c r="M5641" i="1"/>
  <c r="M5625" i="1"/>
  <c r="M5609" i="1"/>
  <c r="M5593" i="1"/>
  <c r="M5577" i="1"/>
  <c r="M5561" i="1"/>
  <c r="M5545" i="1"/>
  <c r="M5529" i="1"/>
  <c r="M5513" i="1"/>
  <c r="M5497" i="1"/>
  <c r="M5481" i="1"/>
  <c r="M5465" i="1"/>
  <c r="M5449" i="1"/>
  <c r="M5433" i="1"/>
  <c r="M5417" i="1"/>
  <c r="M5401" i="1"/>
  <c r="M5385" i="1"/>
  <c r="M5369" i="1"/>
  <c r="M5353" i="1"/>
  <c r="M5337" i="1"/>
  <c r="M5321" i="1"/>
  <c r="M5305" i="1"/>
  <c r="M5289" i="1"/>
  <c r="M5273" i="1"/>
  <c r="M5257" i="1"/>
  <c r="M5241" i="1"/>
  <c r="M5225" i="1"/>
  <c r="M5209" i="1"/>
  <c r="M5189" i="1"/>
  <c r="M5125" i="1"/>
  <c r="M5061" i="1"/>
  <c r="M4997" i="1"/>
  <c r="M4933" i="1"/>
  <c r="M4869" i="1"/>
  <c r="M4827" i="1"/>
  <c r="M4805" i="1"/>
  <c r="M4763" i="1"/>
  <c r="M4741" i="1"/>
  <c r="M4699" i="1"/>
  <c r="M4677" i="1"/>
  <c r="M4651" i="1"/>
  <c r="M4621" i="1"/>
  <c r="M4593" i="1"/>
  <c r="M4565" i="1"/>
  <c r="M4451" i="1"/>
  <c r="M4423" i="1"/>
  <c r="M4395" i="1"/>
  <c r="M4365" i="1"/>
  <c r="M4337" i="1"/>
  <c r="M4309" i="1"/>
  <c r="M4195" i="1"/>
  <c r="M4167" i="1"/>
  <c r="M4139" i="1"/>
  <c r="M4109" i="1"/>
  <c r="M4081" i="1"/>
  <c r="M4053" i="1"/>
  <c r="M3939" i="1"/>
  <c r="M3911" i="1"/>
  <c r="M3883" i="1"/>
  <c r="M3853" i="1"/>
  <c r="M3685" i="1"/>
  <c r="M3557" i="1"/>
  <c r="M3429" i="1"/>
  <c r="M3301" i="1"/>
  <c r="M3173" i="1"/>
  <c r="M3045" i="1"/>
  <c r="M2917" i="1"/>
  <c r="M2789" i="1"/>
  <c r="M2640" i="1"/>
  <c r="M2461" i="1"/>
  <c r="M2205" i="1"/>
  <c r="M1949" i="1"/>
  <c r="M1693" i="1"/>
  <c r="M1437" i="1"/>
  <c r="M1181" i="1"/>
  <c r="M925" i="1"/>
  <c r="M669" i="1"/>
  <c r="M413" i="1"/>
  <c r="M85" i="1"/>
  <c r="L4863" i="1"/>
  <c r="M4863" i="1"/>
  <c r="L4855" i="1"/>
  <c r="M4855" i="1"/>
  <c r="L4851" i="1"/>
  <c r="M4851" i="1"/>
  <c r="L4847" i="1"/>
  <c r="M4847" i="1"/>
  <c r="L4839" i="1"/>
  <c r="M4839" i="1"/>
  <c r="L4835" i="1"/>
  <c r="M4835" i="1"/>
  <c r="L4831" i="1"/>
  <c r="M4831" i="1"/>
  <c r="L4823" i="1"/>
  <c r="M4823" i="1"/>
  <c r="L4819" i="1"/>
  <c r="M4819" i="1"/>
  <c r="L4815" i="1"/>
  <c r="M4815" i="1"/>
  <c r="L4807" i="1"/>
  <c r="M4807" i="1"/>
  <c r="L4803" i="1"/>
  <c r="M4803" i="1"/>
  <c r="L4799" i="1"/>
  <c r="M4799" i="1"/>
  <c r="L4791" i="1"/>
  <c r="M4791" i="1"/>
  <c r="L4787" i="1"/>
  <c r="M4787" i="1"/>
  <c r="L4783" i="1"/>
  <c r="M4783" i="1"/>
  <c r="L4775" i="1"/>
  <c r="M4775" i="1"/>
  <c r="L4771" i="1"/>
  <c r="M4771" i="1"/>
  <c r="L4767" i="1"/>
  <c r="M4767" i="1"/>
  <c r="L4759" i="1"/>
  <c r="M4759" i="1"/>
  <c r="L4755" i="1"/>
  <c r="M4755" i="1"/>
  <c r="L4751" i="1"/>
  <c r="M4751" i="1"/>
  <c r="L4743" i="1"/>
  <c r="M4743" i="1"/>
  <c r="L4739" i="1"/>
  <c r="M4739" i="1"/>
  <c r="L4735" i="1"/>
  <c r="M4735" i="1"/>
  <c r="L4727" i="1"/>
  <c r="M4727" i="1"/>
  <c r="M4723" i="1"/>
  <c r="L4723" i="1"/>
  <c r="L4719" i="1"/>
  <c r="M4719" i="1"/>
  <c r="L4711" i="1"/>
  <c r="M4711" i="1"/>
  <c r="L4707" i="1"/>
  <c r="M4707" i="1"/>
  <c r="L4703" i="1"/>
  <c r="M4703" i="1"/>
  <c r="L4695" i="1"/>
  <c r="M4695" i="1"/>
  <c r="L4691" i="1"/>
  <c r="M4691" i="1"/>
  <c r="L4687" i="1"/>
  <c r="M4687" i="1"/>
  <c r="L4679" i="1"/>
  <c r="M4679" i="1"/>
  <c r="L4675" i="1"/>
  <c r="M4675" i="1"/>
  <c r="L4671" i="1"/>
  <c r="M4671" i="1"/>
  <c r="L4667" i="1"/>
  <c r="M4667" i="1"/>
  <c r="L4663" i="1"/>
  <c r="M4663" i="1"/>
  <c r="L4659" i="1"/>
  <c r="M4659" i="1"/>
  <c r="L4655" i="1"/>
  <c r="M4655" i="1"/>
  <c r="L4647" i="1"/>
  <c r="M4647" i="1"/>
  <c r="L4639" i="1"/>
  <c r="M4639" i="1"/>
  <c r="L4635" i="1"/>
  <c r="M4635" i="1"/>
  <c r="L4631" i="1"/>
  <c r="M4631" i="1"/>
  <c r="L4627" i="1"/>
  <c r="M4627" i="1"/>
  <c r="L4623" i="1"/>
  <c r="M4623" i="1"/>
  <c r="L4619" i="1"/>
  <c r="M4619" i="1"/>
  <c r="L4611" i="1"/>
  <c r="M4611" i="1"/>
  <c r="L4607" i="1"/>
  <c r="M4607" i="1"/>
  <c r="L4603" i="1"/>
  <c r="M4603" i="1"/>
  <c r="L4599" i="1"/>
  <c r="M4599" i="1"/>
  <c r="L4595" i="1"/>
  <c r="M4595" i="1"/>
  <c r="L4591" i="1"/>
  <c r="M4591" i="1"/>
  <c r="L4583" i="1"/>
  <c r="M4583" i="1"/>
  <c r="L4575" i="1"/>
  <c r="M4575" i="1"/>
  <c r="L4571" i="1"/>
  <c r="M4571" i="1"/>
  <c r="L4567" i="1"/>
  <c r="M4567" i="1"/>
  <c r="L4563" i="1"/>
  <c r="M4563" i="1"/>
  <c r="L4559" i="1"/>
  <c r="M4559" i="1"/>
  <c r="L4555" i="1"/>
  <c r="M4555" i="1"/>
  <c r="L4547" i="1"/>
  <c r="M4547" i="1"/>
  <c r="L4543" i="1"/>
  <c r="M4543" i="1"/>
  <c r="L4539" i="1"/>
  <c r="M4539" i="1"/>
  <c r="L4535" i="1"/>
  <c r="M4535" i="1"/>
  <c r="L4531" i="1"/>
  <c r="M4531" i="1"/>
  <c r="L4527" i="1"/>
  <c r="M4527" i="1"/>
  <c r="L4519" i="1"/>
  <c r="M4519" i="1"/>
  <c r="L4511" i="1"/>
  <c r="M4511" i="1"/>
  <c r="L4507" i="1"/>
  <c r="M4507" i="1"/>
  <c r="L4503" i="1"/>
  <c r="M4503" i="1"/>
  <c r="L4499" i="1"/>
  <c r="M4499" i="1"/>
  <c r="L4495" i="1"/>
  <c r="M4495" i="1"/>
  <c r="L4491" i="1"/>
  <c r="M4491" i="1"/>
  <c r="L4483" i="1"/>
  <c r="M4483" i="1"/>
  <c r="L4479" i="1"/>
  <c r="M4479" i="1"/>
  <c r="L4475" i="1"/>
  <c r="M4475" i="1"/>
  <c r="L4471" i="1"/>
  <c r="M4471" i="1"/>
  <c r="L4467" i="1"/>
  <c r="M4467" i="1"/>
  <c r="L4463" i="1"/>
  <c r="M4463" i="1"/>
  <c r="L4455" i="1"/>
  <c r="M4455" i="1"/>
  <c r="L4447" i="1"/>
  <c r="M4447" i="1"/>
  <c r="L4443" i="1"/>
  <c r="M4443" i="1"/>
  <c r="L4439" i="1"/>
  <c r="M4439" i="1"/>
  <c r="L4435" i="1"/>
  <c r="M4435" i="1"/>
  <c r="L4431" i="1"/>
  <c r="M4431" i="1"/>
  <c r="L4427" i="1"/>
  <c r="M4427" i="1"/>
  <c r="L4419" i="1"/>
  <c r="M4419" i="1"/>
  <c r="L4415" i="1"/>
  <c r="M4415" i="1"/>
  <c r="L4411" i="1"/>
  <c r="M4411" i="1"/>
  <c r="L4407" i="1"/>
  <c r="M4407" i="1"/>
  <c r="L4403" i="1"/>
  <c r="M4403" i="1"/>
  <c r="L4399" i="1"/>
  <c r="M4399" i="1"/>
  <c r="L4391" i="1"/>
  <c r="M4391" i="1"/>
  <c r="L4383" i="1"/>
  <c r="M4383" i="1"/>
  <c r="L4379" i="1"/>
  <c r="M4379" i="1"/>
  <c r="L4375" i="1"/>
  <c r="M4375" i="1"/>
  <c r="L4371" i="1"/>
  <c r="M4371" i="1"/>
  <c r="L4367" i="1"/>
  <c r="M4367" i="1"/>
  <c r="L4363" i="1"/>
  <c r="M4363" i="1"/>
  <c r="L4355" i="1"/>
  <c r="M4355" i="1"/>
  <c r="L4351" i="1"/>
  <c r="M4351" i="1"/>
  <c r="L4347" i="1"/>
  <c r="M4347" i="1"/>
  <c r="L4343" i="1"/>
  <c r="M4343" i="1"/>
  <c r="L4339" i="1"/>
  <c r="M4339" i="1"/>
  <c r="L4335" i="1"/>
  <c r="M4335" i="1"/>
  <c r="L4327" i="1"/>
  <c r="M4327" i="1"/>
  <c r="L4319" i="1"/>
  <c r="M4319" i="1"/>
  <c r="L4315" i="1"/>
  <c r="M4315" i="1"/>
  <c r="L4311" i="1"/>
  <c r="M4311" i="1"/>
  <c r="L4307" i="1"/>
  <c r="M4307" i="1"/>
  <c r="L4303" i="1"/>
  <c r="M4303" i="1"/>
  <c r="L4299" i="1"/>
  <c r="M4299" i="1"/>
  <c r="L4291" i="1"/>
  <c r="M4291" i="1"/>
  <c r="L4287" i="1"/>
  <c r="M4287" i="1"/>
  <c r="L4283" i="1"/>
  <c r="M4283" i="1"/>
  <c r="L4279" i="1"/>
  <c r="M4279" i="1"/>
  <c r="L4275" i="1"/>
  <c r="M4275" i="1"/>
  <c r="L4271" i="1"/>
  <c r="M4271" i="1"/>
  <c r="L4263" i="1"/>
  <c r="M4263" i="1"/>
  <c r="L4255" i="1"/>
  <c r="M4255" i="1"/>
  <c r="L4251" i="1"/>
  <c r="M4251" i="1"/>
  <c r="L4247" i="1"/>
  <c r="M4247" i="1"/>
  <c r="L4243" i="1"/>
  <c r="M4243" i="1"/>
  <c r="L4239" i="1"/>
  <c r="M4239" i="1"/>
  <c r="L4235" i="1"/>
  <c r="M4235" i="1"/>
  <c r="L4227" i="1"/>
  <c r="M4227" i="1"/>
  <c r="L4223" i="1"/>
  <c r="M4223" i="1"/>
  <c r="L4219" i="1"/>
  <c r="M4219" i="1"/>
  <c r="L4215" i="1"/>
  <c r="M4215" i="1"/>
  <c r="L4211" i="1"/>
  <c r="M4211" i="1"/>
  <c r="L4207" i="1"/>
  <c r="M4207" i="1"/>
  <c r="L4199" i="1"/>
  <c r="M4199" i="1"/>
  <c r="L4191" i="1"/>
  <c r="M4191" i="1"/>
  <c r="L4187" i="1"/>
  <c r="M4187" i="1"/>
  <c r="L4183" i="1"/>
  <c r="M4183" i="1"/>
  <c r="L4179" i="1"/>
  <c r="M4179" i="1"/>
  <c r="L4175" i="1"/>
  <c r="M4175" i="1"/>
  <c r="L4171" i="1"/>
  <c r="M4171" i="1"/>
  <c r="L4163" i="1"/>
  <c r="M4163" i="1"/>
  <c r="L4159" i="1"/>
  <c r="M4159" i="1"/>
  <c r="L4155" i="1"/>
  <c r="M4155" i="1"/>
  <c r="L4151" i="1"/>
  <c r="M4151" i="1"/>
  <c r="L4147" i="1"/>
  <c r="M4147" i="1"/>
  <c r="L4143" i="1"/>
  <c r="M4143" i="1"/>
  <c r="L4135" i="1"/>
  <c r="M4135" i="1"/>
  <c r="L4127" i="1"/>
  <c r="M4127" i="1"/>
  <c r="L4123" i="1"/>
  <c r="M4123" i="1"/>
  <c r="L4119" i="1"/>
  <c r="M4119" i="1"/>
  <c r="L4115" i="1"/>
  <c r="M4115" i="1"/>
  <c r="L4111" i="1"/>
  <c r="M4111" i="1"/>
  <c r="L4107" i="1"/>
  <c r="M4107" i="1"/>
  <c r="L4099" i="1"/>
  <c r="M4099" i="1"/>
  <c r="L4095" i="1"/>
  <c r="M4095" i="1"/>
  <c r="L4091" i="1"/>
  <c r="M4091" i="1"/>
  <c r="L4087" i="1"/>
  <c r="M4087" i="1"/>
  <c r="L4083" i="1"/>
  <c r="M4083" i="1"/>
  <c r="L4079" i="1"/>
  <c r="M4079" i="1"/>
  <c r="L4071" i="1"/>
  <c r="M4071" i="1"/>
  <c r="L4063" i="1"/>
  <c r="M4063" i="1"/>
  <c r="L4059" i="1"/>
  <c r="M4059" i="1"/>
  <c r="L4055" i="1"/>
  <c r="M4055" i="1"/>
  <c r="L4051" i="1"/>
  <c r="M4051" i="1"/>
  <c r="L4047" i="1"/>
  <c r="M4047" i="1"/>
  <c r="L4043" i="1"/>
  <c r="M4043" i="1"/>
  <c r="L4035" i="1"/>
  <c r="M4035" i="1"/>
  <c r="L4031" i="1"/>
  <c r="M4031" i="1"/>
  <c r="L4027" i="1"/>
  <c r="M4027" i="1"/>
  <c r="L4023" i="1"/>
  <c r="M4023" i="1"/>
  <c r="L4019" i="1"/>
  <c r="M4019" i="1"/>
  <c r="L4015" i="1"/>
  <c r="M4015" i="1"/>
  <c r="L4007" i="1"/>
  <c r="M4007" i="1"/>
  <c r="L3999" i="1"/>
  <c r="M3999" i="1"/>
  <c r="L3995" i="1"/>
  <c r="M3995" i="1"/>
  <c r="L3991" i="1"/>
  <c r="M3991" i="1"/>
  <c r="L3987" i="1"/>
  <c r="M3987" i="1"/>
  <c r="L3983" i="1"/>
  <c r="M3983" i="1"/>
  <c r="L3979" i="1"/>
  <c r="M3979" i="1"/>
  <c r="L3971" i="1"/>
  <c r="M3971" i="1"/>
  <c r="L3967" i="1"/>
  <c r="M3967" i="1"/>
  <c r="L3963" i="1"/>
  <c r="M3963" i="1"/>
  <c r="L3959" i="1"/>
  <c r="M3959" i="1"/>
  <c r="L3955" i="1"/>
  <c r="M3955" i="1"/>
  <c r="L3951" i="1"/>
  <c r="M3951" i="1"/>
  <c r="L3943" i="1"/>
  <c r="M3943" i="1"/>
  <c r="L3935" i="1"/>
  <c r="M3935" i="1"/>
  <c r="L3931" i="1"/>
  <c r="M3931" i="1"/>
  <c r="L3927" i="1"/>
  <c r="M3927" i="1"/>
  <c r="L3923" i="1"/>
  <c r="M3923" i="1"/>
  <c r="L3919" i="1"/>
  <c r="M3919" i="1"/>
  <c r="L3915" i="1"/>
  <c r="M3915" i="1"/>
  <c r="L3907" i="1"/>
  <c r="M3907" i="1"/>
  <c r="L3903" i="1"/>
  <c r="M3903" i="1"/>
  <c r="L3899" i="1"/>
  <c r="M3899" i="1"/>
  <c r="L3895" i="1"/>
  <c r="M3895" i="1"/>
  <c r="L3891" i="1"/>
  <c r="M3891" i="1"/>
  <c r="L3887" i="1"/>
  <c r="M3887" i="1"/>
  <c r="L3879" i="1"/>
  <c r="M3879" i="1"/>
  <c r="L3871" i="1"/>
  <c r="M3871" i="1"/>
  <c r="L3867" i="1"/>
  <c r="M3867" i="1"/>
  <c r="L3863" i="1"/>
  <c r="M3863" i="1"/>
  <c r="L3859" i="1"/>
  <c r="M3859" i="1"/>
  <c r="L3855" i="1"/>
  <c r="M3855" i="1"/>
  <c r="L3851" i="1"/>
  <c r="M3851" i="1"/>
  <c r="M3847" i="1"/>
  <c r="L3847" i="1"/>
  <c r="L3843" i="1"/>
  <c r="M3843" i="1"/>
  <c r="L3839" i="1"/>
  <c r="M3839" i="1"/>
  <c r="L3835" i="1"/>
  <c r="M3835" i="1"/>
  <c r="M3831" i="1"/>
  <c r="L3831" i="1"/>
  <c r="L3827" i="1"/>
  <c r="M3827" i="1"/>
  <c r="L3823" i="1"/>
  <c r="M3823" i="1"/>
  <c r="L3819" i="1"/>
  <c r="M3819" i="1"/>
  <c r="L3815" i="1"/>
  <c r="M3815" i="1"/>
  <c r="L3811" i="1"/>
  <c r="M3811" i="1"/>
  <c r="L3807" i="1"/>
  <c r="M3807" i="1"/>
  <c r="L3803" i="1"/>
  <c r="M3803" i="1"/>
  <c r="L3799" i="1"/>
  <c r="M3799" i="1"/>
  <c r="L3795" i="1"/>
  <c r="M3795" i="1"/>
  <c r="L3791" i="1"/>
  <c r="M3791" i="1"/>
  <c r="L3787" i="1"/>
  <c r="M3787" i="1"/>
  <c r="M3783" i="1"/>
  <c r="L3783" i="1"/>
  <c r="L3779" i="1"/>
  <c r="M3779" i="1"/>
  <c r="L3775" i="1"/>
  <c r="M3775" i="1"/>
  <c r="L3771" i="1"/>
  <c r="M3771" i="1"/>
  <c r="M3767" i="1"/>
  <c r="L3767" i="1"/>
  <c r="L3763" i="1"/>
  <c r="M3763" i="1"/>
  <c r="L3759" i="1"/>
  <c r="M3759" i="1"/>
  <c r="L3755" i="1"/>
  <c r="M3755" i="1"/>
  <c r="L3751" i="1"/>
  <c r="M3751" i="1"/>
  <c r="L3747" i="1"/>
  <c r="M3747" i="1"/>
  <c r="L3743" i="1"/>
  <c r="M3743" i="1"/>
  <c r="L3739" i="1"/>
  <c r="M3739" i="1"/>
  <c r="L3735" i="1"/>
  <c r="M3735" i="1"/>
  <c r="L3731" i="1"/>
  <c r="M3731" i="1"/>
  <c r="L3727" i="1"/>
  <c r="M3727" i="1"/>
  <c r="L3723" i="1"/>
  <c r="M3723" i="1"/>
  <c r="M3719" i="1"/>
  <c r="L3719" i="1"/>
  <c r="L3715" i="1"/>
  <c r="M3715" i="1"/>
  <c r="L3711" i="1"/>
  <c r="M3711" i="1"/>
  <c r="L3707" i="1"/>
  <c r="M3707" i="1"/>
  <c r="M3703" i="1"/>
  <c r="L3703" i="1"/>
  <c r="L3699" i="1"/>
  <c r="M3699" i="1"/>
  <c r="L3695" i="1"/>
  <c r="M3695" i="1"/>
  <c r="L3691" i="1"/>
  <c r="M3691" i="1"/>
  <c r="L3687" i="1"/>
  <c r="M3687" i="1"/>
  <c r="L3683" i="1"/>
  <c r="M3683" i="1"/>
  <c r="L3679" i="1"/>
  <c r="M3679" i="1"/>
  <c r="L3675" i="1"/>
  <c r="M3675" i="1"/>
  <c r="L3671" i="1"/>
  <c r="M3671" i="1"/>
  <c r="L3667" i="1"/>
  <c r="M3667" i="1"/>
  <c r="L3663" i="1"/>
  <c r="M3663" i="1"/>
  <c r="L3659" i="1"/>
  <c r="M3659" i="1"/>
  <c r="M3655" i="1"/>
  <c r="L3655" i="1"/>
  <c r="L3651" i="1"/>
  <c r="M3651" i="1"/>
  <c r="L3647" i="1"/>
  <c r="M3647" i="1"/>
  <c r="L3643" i="1"/>
  <c r="M3643" i="1"/>
  <c r="M3639" i="1"/>
  <c r="L3639" i="1"/>
  <c r="L3635" i="1"/>
  <c r="M3635" i="1"/>
  <c r="L3631" i="1"/>
  <c r="M3631" i="1"/>
  <c r="L3627" i="1"/>
  <c r="M3627" i="1"/>
  <c r="L3623" i="1"/>
  <c r="M3623" i="1"/>
  <c r="L3619" i="1"/>
  <c r="M3619" i="1"/>
  <c r="L3615" i="1"/>
  <c r="M3615" i="1"/>
  <c r="L3611" i="1"/>
  <c r="M3611" i="1"/>
  <c r="L3607" i="1"/>
  <c r="M3607" i="1"/>
  <c r="L3603" i="1"/>
  <c r="M3603" i="1"/>
  <c r="L3599" i="1"/>
  <c r="M3599" i="1"/>
  <c r="L3595" i="1"/>
  <c r="M3595" i="1"/>
  <c r="M3591" i="1"/>
  <c r="L3591" i="1"/>
  <c r="L3587" i="1"/>
  <c r="M3587" i="1"/>
  <c r="L3583" i="1"/>
  <c r="M3583" i="1"/>
  <c r="L3579" i="1"/>
  <c r="M3579" i="1"/>
  <c r="M3575" i="1"/>
  <c r="L3575" i="1"/>
  <c r="L3571" i="1"/>
  <c r="M3571" i="1"/>
  <c r="L3567" i="1"/>
  <c r="M3567" i="1"/>
  <c r="L3563" i="1"/>
  <c r="M3563" i="1"/>
  <c r="L3559" i="1"/>
  <c r="M3559" i="1"/>
  <c r="L3555" i="1"/>
  <c r="M3555" i="1"/>
  <c r="L3551" i="1"/>
  <c r="M3551" i="1"/>
  <c r="L3547" i="1"/>
  <c r="M3547" i="1"/>
  <c r="L3543" i="1"/>
  <c r="M3543" i="1"/>
  <c r="L3539" i="1"/>
  <c r="M3539" i="1"/>
  <c r="L3535" i="1"/>
  <c r="M3535" i="1"/>
  <c r="L3531" i="1"/>
  <c r="M3531" i="1"/>
  <c r="M3527" i="1"/>
  <c r="L3527" i="1"/>
  <c r="L3523" i="1"/>
  <c r="M3523" i="1"/>
  <c r="L3519" i="1"/>
  <c r="M3519" i="1"/>
  <c r="L3515" i="1"/>
  <c r="M3515" i="1"/>
  <c r="M3511" i="1"/>
  <c r="L3511" i="1"/>
  <c r="L3507" i="1"/>
  <c r="M3507" i="1"/>
  <c r="L3503" i="1"/>
  <c r="M3503" i="1"/>
  <c r="L3499" i="1"/>
  <c r="M3499" i="1"/>
  <c r="L3495" i="1"/>
  <c r="M3495" i="1"/>
  <c r="L3491" i="1"/>
  <c r="M3491" i="1"/>
  <c r="L3487" i="1"/>
  <c r="M3487" i="1"/>
  <c r="L3483" i="1"/>
  <c r="M3483" i="1"/>
  <c r="L3479" i="1"/>
  <c r="M3479" i="1"/>
  <c r="L3475" i="1"/>
  <c r="M3475" i="1"/>
  <c r="L3471" i="1"/>
  <c r="M3471" i="1"/>
  <c r="L3467" i="1"/>
  <c r="M3467" i="1"/>
  <c r="M3463" i="1"/>
  <c r="L3463" i="1"/>
  <c r="L3459" i="1"/>
  <c r="M3459" i="1"/>
  <c r="L3455" i="1"/>
  <c r="M3455" i="1"/>
  <c r="L3451" i="1"/>
  <c r="M3451" i="1"/>
  <c r="M3447" i="1"/>
  <c r="L3447" i="1"/>
  <c r="L3443" i="1"/>
  <c r="M3443" i="1"/>
  <c r="L3439" i="1"/>
  <c r="M3439" i="1"/>
  <c r="L3435" i="1"/>
  <c r="M3435" i="1"/>
  <c r="L3431" i="1"/>
  <c r="M3431" i="1"/>
  <c r="L3427" i="1"/>
  <c r="M3427" i="1"/>
  <c r="L3423" i="1"/>
  <c r="M3423" i="1"/>
  <c r="L3419" i="1"/>
  <c r="M3419" i="1"/>
  <c r="L3415" i="1"/>
  <c r="M3415" i="1"/>
  <c r="L3411" i="1"/>
  <c r="M3411" i="1"/>
  <c r="L3407" i="1"/>
  <c r="M3407" i="1"/>
  <c r="L3403" i="1"/>
  <c r="M3403" i="1"/>
  <c r="M3399" i="1"/>
  <c r="L3399" i="1"/>
  <c r="L3395" i="1"/>
  <c r="M3395" i="1"/>
  <c r="L3391" i="1"/>
  <c r="M3391" i="1"/>
  <c r="L3387" i="1"/>
  <c r="M3387" i="1"/>
  <c r="M3383" i="1"/>
  <c r="L3383" i="1"/>
  <c r="L3379" i="1"/>
  <c r="M3379" i="1"/>
  <c r="L3375" i="1"/>
  <c r="M3375" i="1"/>
  <c r="L3371" i="1"/>
  <c r="M3371" i="1"/>
  <c r="L3367" i="1"/>
  <c r="M3367" i="1"/>
  <c r="L3363" i="1"/>
  <c r="M3363" i="1"/>
  <c r="L3359" i="1"/>
  <c r="M3359" i="1"/>
  <c r="L3355" i="1"/>
  <c r="M3355" i="1"/>
  <c r="L3351" i="1"/>
  <c r="M3351" i="1"/>
  <c r="L3347" i="1"/>
  <c r="M3347" i="1"/>
  <c r="L3343" i="1"/>
  <c r="M3343" i="1"/>
  <c r="L3339" i="1"/>
  <c r="M3339" i="1"/>
  <c r="M3335" i="1"/>
  <c r="L3335" i="1"/>
  <c r="L3331" i="1"/>
  <c r="M3331" i="1"/>
  <c r="L3327" i="1"/>
  <c r="M3327" i="1"/>
  <c r="L3323" i="1"/>
  <c r="M3323" i="1"/>
  <c r="M3319" i="1"/>
  <c r="L3319" i="1"/>
  <c r="L3315" i="1"/>
  <c r="M3315" i="1"/>
  <c r="L3311" i="1"/>
  <c r="M3311" i="1"/>
  <c r="L3307" i="1"/>
  <c r="M3307" i="1"/>
  <c r="L3303" i="1"/>
  <c r="M3303" i="1"/>
  <c r="L3299" i="1"/>
  <c r="M3299" i="1"/>
  <c r="L3295" i="1"/>
  <c r="M3295" i="1"/>
  <c r="L3291" i="1"/>
  <c r="M3291" i="1"/>
  <c r="L3287" i="1"/>
  <c r="M3287" i="1"/>
  <c r="L3283" i="1"/>
  <c r="M3283" i="1"/>
  <c r="L3279" i="1"/>
  <c r="M3279" i="1"/>
  <c r="L3275" i="1"/>
  <c r="M3275" i="1"/>
  <c r="M3271" i="1"/>
  <c r="L3271" i="1"/>
  <c r="L3267" i="1"/>
  <c r="M3267" i="1"/>
  <c r="L3263" i="1"/>
  <c r="M3263" i="1"/>
  <c r="L3259" i="1"/>
  <c r="M3259" i="1"/>
  <c r="M3255" i="1"/>
  <c r="L3255" i="1"/>
  <c r="L3251" i="1"/>
  <c r="M3251" i="1"/>
  <c r="L3247" i="1"/>
  <c r="M3247" i="1"/>
  <c r="L3243" i="1"/>
  <c r="M3243" i="1"/>
  <c r="L3239" i="1"/>
  <c r="M3239" i="1"/>
  <c r="L3235" i="1"/>
  <c r="M3235" i="1"/>
  <c r="L3231" i="1"/>
  <c r="M3231" i="1"/>
  <c r="L3227" i="1"/>
  <c r="M3227" i="1"/>
  <c r="L3223" i="1"/>
  <c r="M3223" i="1"/>
  <c r="L3219" i="1"/>
  <c r="M3219" i="1"/>
  <c r="L3215" i="1"/>
  <c r="M3215" i="1"/>
  <c r="L3211" i="1"/>
  <c r="M3211" i="1"/>
  <c r="L3207" i="1"/>
  <c r="M3207" i="1"/>
  <c r="L3203" i="1"/>
  <c r="M3203" i="1"/>
  <c r="L3199" i="1"/>
  <c r="M3199" i="1"/>
  <c r="L3195" i="1"/>
  <c r="M3195" i="1"/>
  <c r="L3191" i="1"/>
  <c r="M3191" i="1"/>
  <c r="L3187" i="1"/>
  <c r="M3187" i="1"/>
  <c r="L3183" i="1"/>
  <c r="M3183" i="1"/>
  <c r="L3179" i="1"/>
  <c r="M3179" i="1"/>
  <c r="L3175" i="1"/>
  <c r="M3175" i="1"/>
  <c r="L3171" i="1"/>
  <c r="M3171" i="1"/>
  <c r="L3167" i="1"/>
  <c r="M3167" i="1"/>
  <c r="L3163" i="1"/>
  <c r="M3163" i="1"/>
  <c r="L3159" i="1"/>
  <c r="M3159" i="1"/>
  <c r="L3155" i="1"/>
  <c r="M3155" i="1"/>
  <c r="L3151" i="1"/>
  <c r="M3151" i="1"/>
  <c r="L3147" i="1"/>
  <c r="M3147" i="1"/>
  <c r="L3143" i="1"/>
  <c r="M3143" i="1"/>
  <c r="L3139" i="1"/>
  <c r="M3139" i="1"/>
  <c r="L3135" i="1"/>
  <c r="M3135" i="1"/>
  <c r="L3131" i="1"/>
  <c r="M3131" i="1"/>
  <c r="L3127" i="1"/>
  <c r="M3127" i="1"/>
  <c r="L3123" i="1"/>
  <c r="M3123" i="1"/>
  <c r="L3119" i="1"/>
  <c r="M3119" i="1"/>
  <c r="L3115" i="1"/>
  <c r="M3115" i="1"/>
  <c r="L3111" i="1"/>
  <c r="M3111" i="1"/>
  <c r="L3107" i="1"/>
  <c r="M3107" i="1"/>
  <c r="L3103" i="1"/>
  <c r="M3103" i="1"/>
  <c r="L3099" i="1"/>
  <c r="M3099" i="1"/>
  <c r="L3095" i="1"/>
  <c r="M3095" i="1"/>
  <c r="L3091" i="1"/>
  <c r="M3091" i="1"/>
  <c r="L3087" i="1"/>
  <c r="M3087" i="1"/>
  <c r="L3083" i="1"/>
  <c r="M3083" i="1"/>
  <c r="L3079" i="1"/>
  <c r="M3079" i="1"/>
  <c r="L3075" i="1"/>
  <c r="M3075" i="1"/>
  <c r="L3071" i="1"/>
  <c r="M3071" i="1"/>
  <c r="L3067" i="1"/>
  <c r="M3067" i="1"/>
  <c r="L3063" i="1"/>
  <c r="M3063" i="1"/>
  <c r="L3059" i="1"/>
  <c r="M3059" i="1"/>
  <c r="L3055" i="1"/>
  <c r="M3055" i="1"/>
  <c r="L3051" i="1"/>
  <c r="M3051" i="1"/>
  <c r="L3047" i="1"/>
  <c r="M3047" i="1"/>
  <c r="L3043" i="1"/>
  <c r="M3043" i="1"/>
  <c r="L3039" i="1"/>
  <c r="M3039" i="1"/>
  <c r="L3035" i="1"/>
  <c r="M3035" i="1"/>
  <c r="L3031" i="1"/>
  <c r="M3031" i="1"/>
  <c r="L3027" i="1"/>
  <c r="M3027" i="1"/>
  <c r="L3023" i="1"/>
  <c r="M3023" i="1"/>
  <c r="L3019" i="1"/>
  <c r="M3019" i="1"/>
  <c r="L3015" i="1"/>
  <c r="M3015" i="1"/>
  <c r="L3011" i="1"/>
  <c r="M3011" i="1"/>
  <c r="L3007" i="1"/>
  <c r="M3007" i="1"/>
  <c r="L3003" i="1"/>
  <c r="M3003" i="1"/>
  <c r="L2999" i="1"/>
  <c r="M2999" i="1"/>
  <c r="L2995" i="1"/>
  <c r="M2995" i="1"/>
  <c r="L2991" i="1"/>
  <c r="M2991" i="1"/>
  <c r="L2987" i="1"/>
  <c r="M2987" i="1"/>
  <c r="L2983" i="1"/>
  <c r="M2983" i="1"/>
  <c r="L2979" i="1"/>
  <c r="M2979" i="1"/>
  <c r="L2975" i="1"/>
  <c r="M2975" i="1"/>
  <c r="L2971" i="1"/>
  <c r="M2971" i="1"/>
  <c r="L2967" i="1"/>
  <c r="M2967" i="1"/>
  <c r="L2963" i="1"/>
  <c r="M2963" i="1"/>
  <c r="L2959" i="1"/>
  <c r="M2959" i="1"/>
  <c r="L2955" i="1"/>
  <c r="M2955" i="1"/>
  <c r="L2951" i="1"/>
  <c r="M2951" i="1"/>
  <c r="L2947" i="1"/>
  <c r="M2947" i="1"/>
  <c r="L2943" i="1"/>
  <c r="M2943" i="1"/>
  <c r="L2939" i="1"/>
  <c r="M2939" i="1"/>
  <c r="L2935" i="1"/>
  <c r="M2935" i="1"/>
  <c r="L2931" i="1"/>
  <c r="M2931" i="1"/>
  <c r="L2927" i="1"/>
  <c r="M2927" i="1"/>
  <c r="L2923" i="1"/>
  <c r="M2923" i="1"/>
  <c r="L2919" i="1"/>
  <c r="M2919" i="1"/>
  <c r="L2915" i="1"/>
  <c r="M2915" i="1"/>
  <c r="L2911" i="1"/>
  <c r="M2911" i="1"/>
  <c r="L2907" i="1"/>
  <c r="M2907" i="1"/>
  <c r="L2903" i="1"/>
  <c r="M2903" i="1"/>
  <c r="L2899" i="1"/>
  <c r="M2899" i="1"/>
  <c r="L2895" i="1"/>
  <c r="M2895" i="1"/>
  <c r="L2891" i="1"/>
  <c r="M2891" i="1"/>
  <c r="L2887" i="1"/>
  <c r="M2887" i="1"/>
  <c r="L2883" i="1"/>
  <c r="M2883" i="1"/>
  <c r="L2879" i="1"/>
  <c r="M2879" i="1"/>
  <c r="L2875" i="1"/>
  <c r="M2875" i="1"/>
  <c r="L2871" i="1"/>
  <c r="M2871" i="1"/>
  <c r="L2867" i="1"/>
  <c r="M2867" i="1"/>
  <c r="L2863" i="1"/>
  <c r="M2863" i="1"/>
  <c r="L2859" i="1"/>
  <c r="M2859" i="1"/>
  <c r="L2855" i="1"/>
  <c r="M2855" i="1"/>
  <c r="L2851" i="1"/>
  <c r="M2851" i="1"/>
  <c r="L2847" i="1"/>
  <c r="M2847" i="1"/>
  <c r="L2843" i="1"/>
  <c r="M2843" i="1"/>
  <c r="L2839" i="1"/>
  <c r="M2839" i="1"/>
  <c r="L2835" i="1"/>
  <c r="M2835" i="1"/>
  <c r="L2831" i="1"/>
  <c r="M2831" i="1"/>
  <c r="L2827" i="1"/>
  <c r="M2827" i="1"/>
  <c r="L2823" i="1"/>
  <c r="M2823" i="1"/>
  <c r="L2819" i="1"/>
  <c r="M2819" i="1"/>
  <c r="L2815" i="1"/>
  <c r="M2815" i="1"/>
  <c r="L2811" i="1"/>
  <c r="M2811" i="1"/>
  <c r="L2807" i="1"/>
  <c r="M2807" i="1"/>
  <c r="L2803" i="1"/>
  <c r="M2803" i="1"/>
  <c r="L2799" i="1"/>
  <c r="M2799" i="1"/>
  <c r="L2795" i="1"/>
  <c r="M2795" i="1"/>
  <c r="L2791" i="1"/>
  <c r="M2791" i="1"/>
  <c r="L2787" i="1"/>
  <c r="M2787" i="1"/>
  <c r="L2783" i="1"/>
  <c r="M2783" i="1"/>
  <c r="L2779" i="1"/>
  <c r="M2779" i="1"/>
  <c r="L2775" i="1"/>
  <c r="M2775" i="1"/>
  <c r="L2771" i="1"/>
  <c r="M2771" i="1"/>
  <c r="L2767" i="1"/>
  <c r="M2767" i="1"/>
  <c r="L2763" i="1"/>
  <c r="M2763" i="1"/>
  <c r="L2759" i="1"/>
  <c r="M2759" i="1"/>
  <c r="L2755" i="1"/>
  <c r="M2755" i="1"/>
  <c r="L2751" i="1"/>
  <c r="M2751" i="1"/>
  <c r="L2747" i="1"/>
  <c r="M2747" i="1"/>
  <c r="L2743" i="1"/>
  <c r="M2743" i="1"/>
  <c r="L2739" i="1"/>
  <c r="M2739" i="1"/>
  <c r="L2735" i="1"/>
  <c r="M2735" i="1"/>
  <c r="L2731" i="1"/>
  <c r="M2731" i="1"/>
  <c r="L2727" i="1"/>
  <c r="M2727" i="1"/>
  <c r="L2723" i="1"/>
  <c r="M2723" i="1"/>
  <c r="L2719" i="1"/>
  <c r="M2719" i="1"/>
  <c r="L2715" i="1"/>
  <c r="M2715" i="1"/>
  <c r="L2711" i="1"/>
  <c r="M2711" i="1"/>
  <c r="L2707" i="1"/>
  <c r="M2707" i="1"/>
  <c r="L2703" i="1"/>
  <c r="M2703" i="1"/>
  <c r="L2699" i="1"/>
  <c r="M2699" i="1"/>
  <c r="L2695" i="1"/>
  <c r="M2695" i="1"/>
  <c r="L2691" i="1"/>
  <c r="M2691" i="1"/>
  <c r="L2687" i="1"/>
  <c r="M2687" i="1"/>
  <c r="L2683" i="1"/>
  <c r="M2683" i="1"/>
  <c r="L2679" i="1"/>
  <c r="M2679" i="1"/>
  <c r="L2675" i="1"/>
  <c r="M2675" i="1"/>
  <c r="L2671" i="1"/>
  <c r="M2671" i="1"/>
  <c r="L2667" i="1"/>
  <c r="M2667" i="1"/>
  <c r="L2663" i="1"/>
  <c r="M2663" i="1"/>
  <c r="L2659" i="1"/>
  <c r="M2659" i="1"/>
  <c r="L2655" i="1"/>
  <c r="M2655" i="1"/>
  <c r="L2651" i="1"/>
  <c r="M2651" i="1"/>
  <c r="L2647" i="1"/>
  <c r="M2647" i="1"/>
  <c r="L2643" i="1"/>
  <c r="M2643" i="1"/>
  <c r="L2639" i="1"/>
  <c r="M2639" i="1"/>
  <c r="L2635" i="1"/>
  <c r="M2635" i="1"/>
  <c r="L2631" i="1"/>
  <c r="M2631" i="1"/>
  <c r="L2627" i="1"/>
  <c r="M2627" i="1"/>
  <c r="L2623" i="1"/>
  <c r="M2623" i="1"/>
  <c r="L2619" i="1"/>
  <c r="M2619" i="1"/>
  <c r="L2615" i="1"/>
  <c r="M2615" i="1"/>
  <c r="L2611" i="1"/>
  <c r="M2611" i="1"/>
  <c r="L2607" i="1"/>
  <c r="M2607" i="1"/>
  <c r="L2603" i="1"/>
  <c r="M2603" i="1"/>
  <c r="L2599" i="1"/>
  <c r="M2599" i="1"/>
  <c r="L2595" i="1"/>
  <c r="M2595" i="1"/>
  <c r="L2591" i="1"/>
  <c r="M2591" i="1"/>
  <c r="L2587" i="1"/>
  <c r="M2587" i="1"/>
  <c r="L2583" i="1"/>
  <c r="M2583" i="1"/>
  <c r="L2579" i="1"/>
  <c r="M2579" i="1"/>
  <c r="L2575" i="1"/>
  <c r="M2575" i="1"/>
  <c r="L2571" i="1"/>
  <c r="M2571" i="1"/>
  <c r="L2567" i="1"/>
  <c r="M2567" i="1"/>
  <c r="L2563" i="1"/>
  <c r="M2563" i="1"/>
  <c r="L2559" i="1"/>
  <c r="M2559" i="1"/>
  <c r="L2555" i="1"/>
  <c r="M2555" i="1"/>
  <c r="L2551" i="1"/>
  <c r="M2551" i="1"/>
  <c r="M2547" i="1"/>
  <c r="L2547" i="1"/>
  <c r="L2543" i="1"/>
  <c r="M2543" i="1"/>
  <c r="L2539" i="1"/>
  <c r="M2539" i="1"/>
  <c r="L2535" i="1"/>
  <c r="M2535" i="1"/>
  <c r="L2531" i="1"/>
  <c r="M2531" i="1"/>
  <c r="L2527" i="1"/>
  <c r="M2527" i="1"/>
  <c r="L2523" i="1"/>
  <c r="M2523" i="1"/>
  <c r="L2519" i="1"/>
  <c r="M2519" i="1"/>
  <c r="M2515" i="1"/>
  <c r="L2515" i="1"/>
  <c r="L2511" i="1"/>
  <c r="M2511" i="1"/>
  <c r="L2507" i="1"/>
  <c r="M2507" i="1"/>
  <c r="L2503" i="1"/>
  <c r="M2503" i="1"/>
  <c r="L2499" i="1"/>
  <c r="M2499" i="1"/>
  <c r="L2495" i="1"/>
  <c r="M2495" i="1"/>
  <c r="L2491" i="1"/>
  <c r="M2491" i="1"/>
  <c r="L2487" i="1"/>
  <c r="M2487" i="1"/>
  <c r="M2483" i="1"/>
  <c r="L2483" i="1"/>
  <c r="L2479" i="1"/>
  <c r="M2479" i="1"/>
  <c r="L2475" i="1"/>
  <c r="M2475" i="1"/>
  <c r="L2471" i="1"/>
  <c r="M2471" i="1"/>
  <c r="L2467" i="1"/>
  <c r="M2467" i="1"/>
  <c r="L2463" i="1"/>
  <c r="M2463" i="1"/>
  <c r="L2459" i="1"/>
  <c r="M2459" i="1"/>
  <c r="L2455" i="1"/>
  <c r="M2455" i="1"/>
  <c r="M2451" i="1"/>
  <c r="L2451" i="1"/>
  <c r="L2447" i="1"/>
  <c r="M2447" i="1"/>
  <c r="L2443" i="1"/>
  <c r="M2443" i="1"/>
  <c r="L2439" i="1"/>
  <c r="M2439" i="1"/>
  <c r="L2435" i="1"/>
  <c r="M2435" i="1"/>
  <c r="L2431" i="1"/>
  <c r="M2431" i="1"/>
  <c r="L2427" i="1"/>
  <c r="M2427" i="1"/>
  <c r="L2423" i="1"/>
  <c r="M2423" i="1"/>
  <c r="M2419" i="1"/>
  <c r="L2419" i="1"/>
  <c r="L2415" i="1"/>
  <c r="M2415" i="1"/>
  <c r="L2411" i="1"/>
  <c r="M2411" i="1"/>
  <c r="L2407" i="1"/>
  <c r="M2407" i="1"/>
  <c r="L2403" i="1"/>
  <c r="M2403" i="1"/>
  <c r="L2399" i="1"/>
  <c r="M2399" i="1"/>
  <c r="L2395" i="1"/>
  <c r="M2395" i="1"/>
  <c r="L2391" i="1"/>
  <c r="M2391" i="1"/>
  <c r="M2387" i="1"/>
  <c r="L2387" i="1"/>
  <c r="L2383" i="1"/>
  <c r="M2383" i="1"/>
  <c r="L2379" i="1"/>
  <c r="M2379" i="1"/>
  <c r="L2375" i="1"/>
  <c r="M2375" i="1"/>
  <c r="L2371" i="1"/>
  <c r="M2371" i="1"/>
  <c r="L2367" i="1"/>
  <c r="M2367" i="1"/>
  <c r="L2363" i="1"/>
  <c r="M2363" i="1"/>
  <c r="L2359" i="1"/>
  <c r="M2359" i="1"/>
  <c r="M2355" i="1"/>
  <c r="L2355" i="1"/>
  <c r="L2351" i="1"/>
  <c r="M2351" i="1"/>
  <c r="L2347" i="1"/>
  <c r="M2347" i="1"/>
  <c r="L2343" i="1"/>
  <c r="M2343" i="1"/>
  <c r="L2339" i="1"/>
  <c r="M2339" i="1"/>
  <c r="L2335" i="1"/>
  <c r="M2335" i="1"/>
  <c r="L2331" i="1"/>
  <c r="M2331" i="1"/>
  <c r="L2327" i="1"/>
  <c r="M2327" i="1"/>
  <c r="M2323" i="1"/>
  <c r="L2323" i="1"/>
  <c r="L2319" i="1"/>
  <c r="M2319" i="1"/>
  <c r="L2315" i="1"/>
  <c r="M2315" i="1"/>
  <c r="L2311" i="1"/>
  <c r="M2311" i="1"/>
  <c r="L2307" i="1"/>
  <c r="M2307" i="1"/>
  <c r="L2303" i="1"/>
  <c r="M2303" i="1"/>
  <c r="L2299" i="1"/>
  <c r="M2299" i="1"/>
  <c r="L2295" i="1"/>
  <c r="M2295" i="1"/>
  <c r="M2291" i="1"/>
  <c r="L2291" i="1"/>
  <c r="L2287" i="1"/>
  <c r="M2287" i="1"/>
  <c r="L2283" i="1"/>
  <c r="M2283" i="1"/>
  <c r="L2279" i="1"/>
  <c r="M2279" i="1"/>
  <c r="L2275" i="1"/>
  <c r="M2275" i="1"/>
  <c r="L2271" i="1"/>
  <c r="M2271" i="1"/>
  <c r="L2267" i="1"/>
  <c r="M2267" i="1"/>
  <c r="L2263" i="1"/>
  <c r="M2263" i="1"/>
  <c r="M2259" i="1"/>
  <c r="L2259" i="1"/>
  <c r="L2255" i="1"/>
  <c r="M2255" i="1"/>
  <c r="L2251" i="1"/>
  <c r="M2251" i="1"/>
  <c r="L2247" i="1"/>
  <c r="M2247" i="1"/>
  <c r="L2243" i="1"/>
  <c r="M2243" i="1"/>
  <c r="L2239" i="1"/>
  <c r="M2239" i="1"/>
  <c r="L2235" i="1"/>
  <c r="M2235" i="1"/>
  <c r="L2231" i="1"/>
  <c r="M2231" i="1"/>
  <c r="M2227" i="1"/>
  <c r="L2227" i="1"/>
  <c r="L2223" i="1"/>
  <c r="M2223" i="1"/>
  <c r="L2219" i="1"/>
  <c r="M2219" i="1"/>
  <c r="L2215" i="1"/>
  <c r="M2215" i="1"/>
  <c r="L2211" i="1"/>
  <c r="M2211" i="1"/>
  <c r="L2207" i="1"/>
  <c r="M2207" i="1"/>
  <c r="L2203" i="1"/>
  <c r="M2203" i="1"/>
  <c r="L2199" i="1"/>
  <c r="M2199" i="1"/>
  <c r="M2195" i="1"/>
  <c r="L2195" i="1"/>
  <c r="L2191" i="1"/>
  <c r="M2191" i="1"/>
  <c r="L2187" i="1"/>
  <c r="M2187" i="1"/>
  <c r="L2183" i="1"/>
  <c r="M2183" i="1"/>
  <c r="L2179" i="1"/>
  <c r="M2179" i="1"/>
  <c r="L2175" i="1"/>
  <c r="M2175" i="1"/>
  <c r="L2171" i="1"/>
  <c r="M2171" i="1"/>
  <c r="L2167" i="1"/>
  <c r="M2167" i="1"/>
  <c r="M2163" i="1"/>
  <c r="L2163" i="1"/>
  <c r="L2159" i="1"/>
  <c r="M2159" i="1"/>
  <c r="L2155" i="1"/>
  <c r="M2155" i="1"/>
  <c r="L2151" i="1"/>
  <c r="M2151" i="1"/>
  <c r="L2147" i="1"/>
  <c r="M2147" i="1"/>
  <c r="L2143" i="1"/>
  <c r="M2143" i="1"/>
  <c r="L2139" i="1"/>
  <c r="M2139" i="1"/>
  <c r="L2135" i="1"/>
  <c r="M2135" i="1"/>
  <c r="M2131" i="1"/>
  <c r="L2131" i="1"/>
  <c r="L2127" i="1"/>
  <c r="M2127" i="1"/>
  <c r="L2123" i="1"/>
  <c r="M2123" i="1"/>
  <c r="L2119" i="1"/>
  <c r="M2119" i="1"/>
  <c r="L2115" i="1"/>
  <c r="M2115" i="1"/>
  <c r="L2111" i="1"/>
  <c r="M2111" i="1"/>
  <c r="L2107" i="1"/>
  <c r="M2107" i="1"/>
  <c r="L2103" i="1"/>
  <c r="M2103" i="1"/>
  <c r="M2099" i="1"/>
  <c r="L2099" i="1"/>
  <c r="L2095" i="1"/>
  <c r="M2095" i="1"/>
  <c r="L2091" i="1"/>
  <c r="M2091" i="1"/>
  <c r="L2087" i="1"/>
  <c r="M2087" i="1"/>
  <c r="L2083" i="1"/>
  <c r="M2083" i="1"/>
  <c r="L2079" i="1"/>
  <c r="M2079" i="1"/>
  <c r="L2075" i="1"/>
  <c r="M2075" i="1"/>
  <c r="L2071" i="1"/>
  <c r="M2071" i="1"/>
  <c r="M2067" i="1"/>
  <c r="L2067" i="1"/>
  <c r="L2063" i="1"/>
  <c r="M2063" i="1"/>
  <c r="L2059" i="1"/>
  <c r="M2059" i="1"/>
  <c r="L2055" i="1"/>
  <c r="M2055" i="1"/>
  <c r="L2051" i="1"/>
  <c r="M2051" i="1"/>
  <c r="L2047" i="1"/>
  <c r="M2047" i="1"/>
  <c r="L2043" i="1"/>
  <c r="M2043" i="1"/>
  <c r="L2039" i="1"/>
  <c r="M2039" i="1"/>
  <c r="M2035" i="1"/>
  <c r="L2035" i="1"/>
  <c r="L2031" i="1"/>
  <c r="M2031" i="1"/>
  <c r="L2027" i="1"/>
  <c r="M2027" i="1"/>
  <c r="L2023" i="1"/>
  <c r="M2023" i="1"/>
  <c r="L2019" i="1"/>
  <c r="M2019" i="1"/>
  <c r="L2015" i="1"/>
  <c r="M2015" i="1"/>
  <c r="L2011" i="1"/>
  <c r="M2011" i="1"/>
  <c r="L2007" i="1"/>
  <c r="M2007" i="1"/>
  <c r="M2003" i="1"/>
  <c r="L2003" i="1"/>
  <c r="L1999" i="1"/>
  <c r="M1999" i="1"/>
  <c r="L1995" i="1"/>
  <c r="M1995" i="1"/>
  <c r="L1991" i="1"/>
  <c r="M1991" i="1"/>
  <c r="L1987" i="1"/>
  <c r="M1987" i="1"/>
  <c r="L1983" i="1"/>
  <c r="M1983" i="1"/>
  <c r="L1979" i="1"/>
  <c r="M1979" i="1"/>
  <c r="L1975" i="1"/>
  <c r="M1975" i="1"/>
  <c r="M1971" i="1"/>
  <c r="L1971" i="1"/>
  <c r="L1967" i="1"/>
  <c r="M1967" i="1"/>
  <c r="L1963" i="1"/>
  <c r="M1963" i="1"/>
  <c r="L1959" i="1"/>
  <c r="M1959" i="1"/>
  <c r="L1955" i="1"/>
  <c r="M1955" i="1"/>
  <c r="L1951" i="1"/>
  <c r="M1951" i="1"/>
  <c r="L1947" i="1"/>
  <c r="M1947" i="1"/>
  <c r="L1943" i="1"/>
  <c r="M1943" i="1"/>
  <c r="M1939" i="1"/>
  <c r="L1939" i="1"/>
  <c r="L1935" i="1"/>
  <c r="M1935" i="1"/>
  <c r="L1931" i="1"/>
  <c r="M1931" i="1"/>
  <c r="L1927" i="1"/>
  <c r="M1927" i="1"/>
  <c r="L1923" i="1"/>
  <c r="M1923" i="1"/>
  <c r="L1919" i="1"/>
  <c r="M1919" i="1"/>
  <c r="L1915" i="1"/>
  <c r="M1915" i="1"/>
  <c r="L1911" i="1"/>
  <c r="M1911" i="1"/>
  <c r="M1907" i="1"/>
  <c r="L1907" i="1"/>
  <c r="L1903" i="1"/>
  <c r="M1903" i="1"/>
  <c r="L1899" i="1"/>
  <c r="M1899" i="1"/>
  <c r="L1895" i="1"/>
  <c r="M1895" i="1"/>
  <c r="L1891" i="1"/>
  <c r="M1891" i="1"/>
  <c r="L1887" i="1"/>
  <c r="M1887" i="1"/>
  <c r="L1883" i="1"/>
  <c r="M1883" i="1"/>
  <c r="L1879" i="1"/>
  <c r="M1879" i="1"/>
  <c r="L1875" i="1"/>
  <c r="M1875" i="1"/>
  <c r="L1871" i="1"/>
  <c r="M1871" i="1"/>
  <c r="L1867" i="1"/>
  <c r="M1867" i="1"/>
  <c r="L1863" i="1"/>
  <c r="M1863" i="1"/>
  <c r="L1859" i="1"/>
  <c r="M1859" i="1"/>
  <c r="L1855" i="1"/>
  <c r="M1855" i="1"/>
  <c r="L1851" i="1"/>
  <c r="M1851" i="1"/>
  <c r="L1847" i="1"/>
  <c r="M1847" i="1"/>
  <c r="L1843" i="1"/>
  <c r="M1843" i="1"/>
  <c r="L1839" i="1"/>
  <c r="M1839" i="1"/>
  <c r="L1835" i="1"/>
  <c r="M1835" i="1"/>
  <c r="L1831" i="1"/>
  <c r="M1831" i="1"/>
  <c r="L1827" i="1"/>
  <c r="M1827" i="1"/>
  <c r="L1823" i="1"/>
  <c r="M1823" i="1"/>
  <c r="L1819" i="1"/>
  <c r="M1819" i="1"/>
  <c r="L1815" i="1"/>
  <c r="M1815" i="1"/>
  <c r="L1811" i="1"/>
  <c r="M1811" i="1"/>
  <c r="L1807" i="1"/>
  <c r="M1807" i="1"/>
  <c r="L1803" i="1"/>
  <c r="M1803" i="1"/>
  <c r="L1799" i="1"/>
  <c r="M1799" i="1"/>
  <c r="L1795" i="1"/>
  <c r="M1795" i="1"/>
  <c r="L1791" i="1"/>
  <c r="M1791" i="1"/>
  <c r="L1787" i="1"/>
  <c r="M1787" i="1"/>
  <c r="L1783" i="1"/>
  <c r="M1783" i="1"/>
  <c r="L1779" i="1"/>
  <c r="M1779" i="1"/>
  <c r="L1775" i="1"/>
  <c r="M1775" i="1"/>
  <c r="L1771" i="1"/>
  <c r="M1771" i="1"/>
  <c r="L1767" i="1"/>
  <c r="M1767" i="1"/>
  <c r="L1763" i="1"/>
  <c r="M1763" i="1"/>
  <c r="L1759" i="1"/>
  <c r="M1759" i="1"/>
  <c r="L1755" i="1"/>
  <c r="M1755" i="1"/>
  <c r="L1751" i="1"/>
  <c r="M1751" i="1"/>
  <c r="L1747" i="1"/>
  <c r="M1747" i="1"/>
  <c r="L1743" i="1"/>
  <c r="M1743" i="1"/>
  <c r="L1739" i="1"/>
  <c r="M1739" i="1"/>
  <c r="L1735" i="1"/>
  <c r="M1735" i="1"/>
  <c r="L1731" i="1"/>
  <c r="M1731" i="1"/>
  <c r="L1727" i="1"/>
  <c r="M1727" i="1"/>
  <c r="L1723" i="1"/>
  <c r="M1723" i="1"/>
  <c r="L1719" i="1"/>
  <c r="M1719" i="1"/>
  <c r="L1715" i="1"/>
  <c r="M1715" i="1"/>
  <c r="L1711" i="1"/>
  <c r="M1711" i="1"/>
  <c r="L1707" i="1"/>
  <c r="M1707" i="1"/>
  <c r="L1703" i="1"/>
  <c r="M1703" i="1"/>
  <c r="L1699" i="1"/>
  <c r="M1699" i="1"/>
  <c r="L1695" i="1"/>
  <c r="M1695" i="1"/>
  <c r="L1691" i="1"/>
  <c r="M1691" i="1"/>
  <c r="L1687" i="1"/>
  <c r="M1687" i="1"/>
  <c r="L1683" i="1"/>
  <c r="M1683" i="1"/>
  <c r="L1679" i="1"/>
  <c r="M1679" i="1"/>
  <c r="L1675" i="1"/>
  <c r="M1675" i="1"/>
  <c r="L1671" i="1"/>
  <c r="M1671" i="1"/>
  <c r="L1667" i="1"/>
  <c r="M1667" i="1"/>
  <c r="L1663" i="1"/>
  <c r="M1663" i="1"/>
  <c r="L1659" i="1"/>
  <c r="M1659" i="1"/>
  <c r="L1655" i="1"/>
  <c r="M1655" i="1"/>
  <c r="L1651" i="1"/>
  <c r="M1651" i="1"/>
  <c r="L1647" i="1"/>
  <c r="M1647" i="1"/>
  <c r="L1643" i="1"/>
  <c r="M1643" i="1"/>
  <c r="L1639" i="1"/>
  <c r="M1639" i="1"/>
  <c r="L1635" i="1"/>
  <c r="M1635" i="1"/>
  <c r="L1631" i="1"/>
  <c r="M1631" i="1"/>
  <c r="L1627" i="1"/>
  <c r="M1627" i="1"/>
  <c r="L1623" i="1"/>
  <c r="M1623" i="1"/>
  <c r="L1619" i="1"/>
  <c r="M1619" i="1"/>
  <c r="L1615" i="1"/>
  <c r="M1615" i="1"/>
  <c r="L1611" i="1"/>
  <c r="M1611" i="1"/>
  <c r="L1607" i="1"/>
  <c r="M1607" i="1"/>
  <c r="L1603" i="1"/>
  <c r="M1603" i="1"/>
  <c r="L1599" i="1"/>
  <c r="M1599" i="1"/>
  <c r="L1595" i="1"/>
  <c r="M1595" i="1"/>
  <c r="L1591" i="1"/>
  <c r="M1591" i="1"/>
  <c r="L1587" i="1"/>
  <c r="M1587" i="1"/>
  <c r="L1583" i="1"/>
  <c r="M1583" i="1"/>
  <c r="L1579" i="1"/>
  <c r="M1579" i="1"/>
  <c r="L1575" i="1"/>
  <c r="M1575" i="1"/>
  <c r="L1571" i="1"/>
  <c r="M1571" i="1"/>
  <c r="L1567" i="1"/>
  <c r="M1567" i="1"/>
  <c r="L1563" i="1"/>
  <c r="M1563" i="1"/>
  <c r="L1559" i="1"/>
  <c r="M1559" i="1"/>
  <c r="L1555" i="1"/>
  <c r="M1555" i="1"/>
  <c r="L1551" i="1"/>
  <c r="M1551" i="1"/>
  <c r="L1547" i="1"/>
  <c r="M1547" i="1"/>
  <c r="L1543" i="1"/>
  <c r="M1543" i="1"/>
  <c r="L1539" i="1"/>
  <c r="M1539" i="1"/>
  <c r="L1535" i="1"/>
  <c r="M1535" i="1"/>
  <c r="L1531" i="1"/>
  <c r="M1531" i="1"/>
  <c r="L1527" i="1"/>
  <c r="M1527" i="1"/>
  <c r="L1523" i="1"/>
  <c r="M1523" i="1"/>
  <c r="L1519" i="1"/>
  <c r="M1519" i="1"/>
  <c r="L1515" i="1"/>
  <c r="M1515" i="1"/>
  <c r="L1511" i="1"/>
  <c r="M1511" i="1"/>
  <c r="L1507" i="1"/>
  <c r="M1507" i="1"/>
  <c r="L1503" i="1"/>
  <c r="M1503" i="1"/>
  <c r="L1499" i="1"/>
  <c r="M1499" i="1"/>
  <c r="L1495" i="1"/>
  <c r="M1495" i="1"/>
  <c r="L1491" i="1"/>
  <c r="M1491" i="1"/>
  <c r="L1487" i="1"/>
  <c r="M1487" i="1"/>
  <c r="L1483" i="1"/>
  <c r="M1483" i="1"/>
  <c r="L1479" i="1"/>
  <c r="M1479" i="1"/>
  <c r="L1475" i="1"/>
  <c r="M1475" i="1"/>
  <c r="L1471" i="1"/>
  <c r="M1471" i="1"/>
  <c r="L1467" i="1"/>
  <c r="M1467" i="1"/>
  <c r="L1463" i="1"/>
  <c r="M1463" i="1"/>
  <c r="L1459" i="1"/>
  <c r="M1459" i="1"/>
  <c r="L1455" i="1"/>
  <c r="M1455" i="1"/>
  <c r="L1451" i="1"/>
  <c r="M1451" i="1"/>
  <c r="L1447" i="1"/>
  <c r="M1447" i="1"/>
  <c r="L1443" i="1"/>
  <c r="M1443" i="1"/>
  <c r="L1439" i="1"/>
  <c r="M1439" i="1"/>
  <c r="L1435" i="1"/>
  <c r="M1435" i="1"/>
  <c r="L1431" i="1"/>
  <c r="M1431" i="1"/>
  <c r="L1427" i="1"/>
  <c r="M1427" i="1"/>
  <c r="L1423" i="1"/>
  <c r="M1423" i="1"/>
  <c r="L1419" i="1"/>
  <c r="M1419" i="1"/>
  <c r="L1415" i="1"/>
  <c r="M1415" i="1"/>
  <c r="L1411" i="1"/>
  <c r="M1411" i="1"/>
  <c r="L1407" i="1"/>
  <c r="M1407" i="1"/>
  <c r="L1403" i="1"/>
  <c r="M1403" i="1"/>
  <c r="L1399" i="1"/>
  <c r="M1399" i="1"/>
  <c r="L1395" i="1"/>
  <c r="M1395" i="1"/>
  <c r="L1391" i="1"/>
  <c r="M1391" i="1"/>
  <c r="L1387" i="1"/>
  <c r="M1387" i="1"/>
  <c r="L1383" i="1"/>
  <c r="M1383" i="1"/>
  <c r="L1379" i="1"/>
  <c r="M1379" i="1"/>
  <c r="L1375" i="1"/>
  <c r="M1375" i="1"/>
  <c r="L1371" i="1"/>
  <c r="M1371" i="1"/>
  <c r="L1367" i="1"/>
  <c r="M1367" i="1"/>
  <c r="L1363" i="1"/>
  <c r="M1363" i="1"/>
  <c r="L1359" i="1"/>
  <c r="M1359" i="1"/>
  <c r="L1355" i="1"/>
  <c r="M1355" i="1"/>
  <c r="L1351" i="1"/>
  <c r="M1351" i="1"/>
  <c r="L1347" i="1"/>
  <c r="M1347" i="1"/>
  <c r="L1343" i="1"/>
  <c r="M1343" i="1"/>
  <c r="L1339" i="1"/>
  <c r="M1339" i="1"/>
  <c r="L1335" i="1"/>
  <c r="M1335" i="1"/>
  <c r="L1331" i="1"/>
  <c r="M1331" i="1"/>
  <c r="L1327" i="1"/>
  <c r="M1327" i="1"/>
  <c r="L1323" i="1"/>
  <c r="M1323" i="1"/>
  <c r="L1319" i="1"/>
  <c r="M1319" i="1"/>
  <c r="L1315" i="1"/>
  <c r="M1315" i="1"/>
  <c r="L1311" i="1"/>
  <c r="M1311" i="1"/>
  <c r="L1307" i="1"/>
  <c r="M1307" i="1"/>
  <c r="L1303" i="1"/>
  <c r="M1303" i="1"/>
  <c r="L1299" i="1"/>
  <c r="M1299" i="1"/>
  <c r="L1295" i="1"/>
  <c r="M1295" i="1"/>
  <c r="L1291" i="1"/>
  <c r="M1291" i="1"/>
  <c r="L1287" i="1"/>
  <c r="M1287" i="1"/>
  <c r="L1283" i="1"/>
  <c r="M1283" i="1"/>
  <c r="L1279" i="1"/>
  <c r="M1279" i="1"/>
  <c r="L1275" i="1"/>
  <c r="M1275" i="1"/>
  <c r="L1271" i="1"/>
  <c r="M1271" i="1"/>
  <c r="L1267" i="1"/>
  <c r="M1267" i="1"/>
  <c r="L1263" i="1"/>
  <c r="M1263" i="1"/>
  <c r="L1259" i="1"/>
  <c r="M1259" i="1"/>
  <c r="L1255" i="1"/>
  <c r="M1255" i="1"/>
  <c r="L1251" i="1"/>
  <c r="M1251" i="1"/>
  <c r="L1247" i="1"/>
  <c r="M1247" i="1"/>
  <c r="L1243" i="1"/>
  <c r="M1243" i="1"/>
  <c r="L1239" i="1"/>
  <c r="M1239" i="1"/>
  <c r="L1235" i="1"/>
  <c r="M1235" i="1"/>
  <c r="L1231" i="1"/>
  <c r="M1231" i="1"/>
  <c r="L1227" i="1"/>
  <c r="M1227" i="1"/>
  <c r="L1223" i="1"/>
  <c r="M1223" i="1"/>
  <c r="L1219" i="1"/>
  <c r="M1219" i="1"/>
  <c r="L1215" i="1"/>
  <c r="M1215" i="1"/>
  <c r="L1211" i="1"/>
  <c r="M1211" i="1"/>
  <c r="L1207" i="1"/>
  <c r="M1207" i="1"/>
  <c r="L1203" i="1"/>
  <c r="M1203" i="1"/>
  <c r="L1199" i="1"/>
  <c r="M1199" i="1"/>
  <c r="L1195" i="1"/>
  <c r="M1195" i="1"/>
  <c r="L1191" i="1"/>
  <c r="M1191" i="1"/>
  <c r="L1187" i="1"/>
  <c r="M1187" i="1"/>
  <c r="L1183" i="1"/>
  <c r="M1183" i="1"/>
  <c r="L1179" i="1"/>
  <c r="M1179" i="1"/>
  <c r="L1175" i="1"/>
  <c r="M1175" i="1"/>
  <c r="L1171" i="1"/>
  <c r="M1171" i="1"/>
  <c r="L1167" i="1"/>
  <c r="M1167" i="1"/>
  <c r="L1163" i="1"/>
  <c r="M1163" i="1"/>
  <c r="L1159" i="1"/>
  <c r="M1159" i="1"/>
  <c r="L1155" i="1"/>
  <c r="M1155" i="1"/>
  <c r="L1151" i="1"/>
  <c r="M1151" i="1"/>
  <c r="L1147" i="1"/>
  <c r="M1147" i="1"/>
  <c r="L1143" i="1"/>
  <c r="M1143" i="1"/>
  <c r="L1139" i="1"/>
  <c r="M1139" i="1"/>
  <c r="L1135" i="1"/>
  <c r="M1135" i="1"/>
  <c r="L1131" i="1"/>
  <c r="M1131" i="1"/>
  <c r="L1127" i="1"/>
  <c r="M1127" i="1"/>
  <c r="L1123" i="1"/>
  <c r="M1123" i="1"/>
  <c r="L1119" i="1"/>
  <c r="M1119" i="1"/>
  <c r="L1115" i="1"/>
  <c r="M1115" i="1"/>
  <c r="L1111" i="1"/>
  <c r="M1111" i="1"/>
  <c r="L1107" i="1"/>
  <c r="M1107" i="1"/>
  <c r="L1103" i="1"/>
  <c r="M1103" i="1"/>
  <c r="L1099" i="1"/>
  <c r="M1099" i="1"/>
  <c r="L1095" i="1"/>
  <c r="M1095" i="1"/>
  <c r="L1091" i="1"/>
  <c r="M1091" i="1"/>
  <c r="L1087" i="1"/>
  <c r="M1087" i="1"/>
  <c r="L1083" i="1"/>
  <c r="M1083" i="1"/>
  <c r="L1079" i="1"/>
  <c r="M1079" i="1"/>
  <c r="L1075" i="1"/>
  <c r="M1075" i="1"/>
  <c r="L1071" i="1"/>
  <c r="M1071" i="1"/>
  <c r="L1067" i="1"/>
  <c r="M1067" i="1"/>
  <c r="L1063" i="1"/>
  <c r="M1063" i="1"/>
  <c r="M1059" i="1"/>
  <c r="L1059" i="1"/>
  <c r="L1055" i="1"/>
  <c r="M1055" i="1"/>
  <c r="L1051" i="1"/>
  <c r="M1051" i="1"/>
  <c r="L1047" i="1"/>
  <c r="M1047" i="1"/>
  <c r="L1043" i="1"/>
  <c r="M1043" i="1"/>
  <c r="L1039" i="1"/>
  <c r="M1039" i="1"/>
  <c r="L1035" i="1"/>
  <c r="M1035" i="1"/>
  <c r="L1031" i="1"/>
  <c r="M1031" i="1"/>
  <c r="L1027" i="1"/>
  <c r="M1027" i="1"/>
  <c r="L1023" i="1"/>
  <c r="M1023" i="1"/>
  <c r="L1019" i="1"/>
  <c r="M1019" i="1"/>
  <c r="L1015" i="1"/>
  <c r="M1015" i="1"/>
  <c r="L1011" i="1"/>
  <c r="M1011" i="1"/>
  <c r="L1007" i="1"/>
  <c r="M1007" i="1"/>
  <c r="L1003" i="1"/>
  <c r="M1003" i="1"/>
  <c r="L999" i="1"/>
  <c r="M999" i="1"/>
  <c r="L995" i="1"/>
  <c r="M995" i="1"/>
  <c r="L991" i="1"/>
  <c r="M991" i="1"/>
  <c r="L987" i="1"/>
  <c r="M987" i="1"/>
  <c r="L983" i="1"/>
  <c r="M983" i="1"/>
  <c r="L979" i="1"/>
  <c r="M979" i="1"/>
  <c r="L975" i="1"/>
  <c r="M975" i="1"/>
  <c r="L971" i="1"/>
  <c r="M971" i="1"/>
  <c r="L967" i="1"/>
  <c r="M967" i="1"/>
  <c r="L963" i="1"/>
  <c r="M963" i="1"/>
  <c r="L959" i="1"/>
  <c r="M959" i="1"/>
  <c r="L955" i="1"/>
  <c r="M955" i="1"/>
  <c r="L951" i="1"/>
  <c r="M951" i="1"/>
  <c r="L947" i="1"/>
  <c r="M947" i="1"/>
  <c r="L943" i="1"/>
  <c r="M943" i="1"/>
  <c r="L939" i="1"/>
  <c r="M939" i="1"/>
  <c r="L935" i="1"/>
  <c r="M935" i="1"/>
  <c r="L931" i="1"/>
  <c r="M931" i="1"/>
  <c r="L927" i="1"/>
  <c r="M927" i="1"/>
  <c r="L923" i="1"/>
  <c r="M923" i="1"/>
  <c r="L919" i="1"/>
  <c r="M919" i="1"/>
  <c r="L915" i="1"/>
  <c r="M915" i="1"/>
  <c r="L911" i="1"/>
  <c r="M911" i="1"/>
  <c r="L907" i="1"/>
  <c r="M907" i="1"/>
  <c r="L903" i="1"/>
  <c r="M903" i="1"/>
  <c r="L899" i="1"/>
  <c r="M899" i="1"/>
  <c r="L895" i="1"/>
  <c r="M895" i="1"/>
  <c r="L891" i="1"/>
  <c r="M891" i="1"/>
  <c r="L887" i="1"/>
  <c r="M887" i="1"/>
  <c r="L883" i="1"/>
  <c r="M883" i="1"/>
  <c r="L879" i="1"/>
  <c r="M879" i="1"/>
  <c r="L875" i="1"/>
  <c r="M875" i="1"/>
  <c r="L871" i="1"/>
  <c r="M871" i="1"/>
  <c r="L867" i="1"/>
  <c r="M867" i="1"/>
  <c r="L863" i="1"/>
  <c r="M863" i="1"/>
  <c r="L859" i="1"/>
  <c r="M859" i="1"/>
  <c r="L855" i="1"/>
  <c r="M855" i="1"/>
  <c r="L851" i="1"/>
  <c r="M851" i="1"/>
  <c r="L847" i="1"/>
  <c r="M847" i="1"/>
  <c r="L843" i="1"/>
  <c r="M843" i="1"/>
  <c r="L839" i="1"/>
  <c r="M839" i="1"/>
  <c r="L835" i="1"/>
  <c r="M835" i="1"/>
  <c r="L831" i="1"/>
  <c r="M831" i="1"/>
  <c r="L827" i="1"/>
  <c r="M827" i="1"/>
  <c r="L823" i="1"/>
  <c r="M823" i="1"/>
  <c r="L819" i="1"/>
  <c r="M819" i="1"/>
  <c r="L815" i="1"/>
  <c r="M815" i="1"/>
  <c r="L811" i="1"/>
  <c r="M811" i="1"/>
  <c r="L807" i="1"/>
  <c r="M807" i="1"/>
  <c r="L803" i="1"/>
  <c r="M803" i="1"/>
  <c r="L799" i="1"/>
  <c r="M799" i="1"/>
  <c r="L795" i="1"/>
  <c r="M795" i="1"/>
  <c r="L791" i="1"/>
  <c r="M791" i="1"/>
  <c r="L787" i="1"/>
  <c r="M787" i="1"/>
  <c r="L783" i="1"/>
  <c r="M783" i="1"/>
  <c r="L779" i="1"/>
  <c r="M779" i="1"/>
  <c r="L775" i="1"/>
  <c r="M775" i="1"/>
  <c r="L771" i="1"/>
  <c r="M771" i="1"/>
  <c r="L767" i="1"/>
  <c r="M767" i="1"/>
  <c r="L763" i="1"/>
  <c r="M763" i="1"/>
  <c r="L759" i="1"/>
  <c r="M759" i="1"/>
  <c r="L755" i="1"/>
  <c r="M755" i="1"/>
  <c r="L751" i="1"/>
  <c r="M751" i="1"/>
  <c r="L747" i="1"/>
  <c r="M747" i="1"/>
  <c r="L743" i="1"/>
  <c r="M743" i="1"/>
  <c r="L739" i="1"/>
  <c r="M739" i="1"/>
  <c r="L735" i="1"/>
  <c r="M735" i="1"/>
  <c r="L731" i="1"/>
  <c r="M731" i="1"/>
  <c r="L727" i="1"/>
  <c r="M727" i="1"/>
  <c r="L723" i="1"/>
  <c r="M723" i="1"/>
  <c r="L719" i="1"/>
  <c r="M719" i="1"/>
  <c r="L715" i="1"/>
  <c r="M715" i="1"/>
  <c r="L711" i="1"/>
  <c r="M711" i="1"/>
  <c r="L707" i="1"/>
  <c r="M707" i="1"/>
  <c r="L703" i="1"/>
  <c r="M703" i="1"/>
  <c r="L699" i="1"/>
  <c r="M699" i="1"/>
  <c r="L695" i="1"/>
  <c r="M695" i="1"/>
  <c r="L691" i="1"/>
  <c r="M691" i="1"/>
  <c r="L687" i="1"/>
  <c r="M687" i="1"/>
  <c r="L683" i="1"/>
  <c r="M683" i="1"/>
  <c r="L679" i="1"/>
  <c r="M679" i="1"/>
  <c r="L675" i="1"/>
  <c r="M675" i="1"/>
  <c r="L671" i="1"/>
  <c r="M671" i="1"/>
  <c r="L667" i="1"/>
  <c r="M667" i="1"/>
  <c r="L663" i="1"/>
  <c r="M663" i="1"/>
  <c r="L659" i="1"/>
  <c r="M659" i="1"/>
  <c r="L655" i="1"/>
  <c r="M655" i="1"/>
  <c r="L651" i="1"/>
  <c r="M651" i="1"/>
  <c r="L647" i="1"/>
  <c r="M647" i="1"/>
  <c r="L643" i="1"/>
  <c r="M643" i="1"/>
  <c r="L639" i="1"/>
  <c r="M639" i="1"/>
  <c r="L635" i="1"/>
  <c r="M635" i="1"/>
  <c r="L631" i="1"/>
  <c r="M631" i="1"/>
  <c r="L627" i="1"/>
  <c r="M627" i="1"/>
  <c r="L623" i="1"/>
  <c r="M623" i="1"/>
  <c r="L619" i="1"/>
  <c r="M619" i="1"/>
  <c r="L615" i="1"/>
  <c r="M615" i="1"/>
  <c r="L611" i="1"/>
  <c r="M611" i="1"/>
  <c r="L607" i="1"/>
  <c r="M607" i="1"/>
  <c r="L603" i="1"/>
  <c r="M603" i="1"/>
  <c r="L599" i="1"/>
  <c r="M599" i="1"/>
  <c r="L595" i="1"/>
  <c r="M595" i="1"/>
  <c r="L591" i="1"/>
  <c r="M591" i="1"/>
  <c r="L587" i="1"/>
  <c r="M587" i="1"/>
  <c r="L583" i="1"/>
  <c r="M583" i="1"/>
  <c r="L579" i="1"/>
  <c r="M579" i="1"/>
  <c r="L575" i="1"/>
  <c r="M575" i="1"/>
  <c r="L571" i="1"/>
  <c r="M571" i="1"/>
  <c r="L567" i="1"/>
  <c r="M567" i="1"/>
  <c r="L563" i="1"/>
  <c r="M563" i="1"/>
  <c r="L559" i="1"/>
  <c r="M559" i="1"/>
  <c r="L555" i="1"/>
  <c r="M555" i="1"/>
  <c r="L551" i="1"/>
  <c r="M551" i="1"/>
  <c r="L547" i="1"/>
  <c r="M547" i="1"/>
  <c r="L543" i="1"/>
  <c r="M543" i="1"/>
  <c r="L539" i="1"/>
  <c r="M539" i="1"/>
  <c r="L535" i="1"/>
  <c r="M535" i="1"/>
  <c r="L531" i="1"/>
  <c r="M531" i="1"/>
  <c r="L527" i="1"/>
  <c r="M527" i="1"/>
  <c r="L523" i="1"/>
  <c r="M523" i="1"/>
  <c r="L519" i="1"/>
  <c r="M519" i="1"/>
  <c r="L515" i="1"/>
  <c r="M515" i="1"/>
  <c r="M511" i="1"/>
  <c r="L511" i="1"/>
  <c r="L507" i="1"/>
  <c r="M507" i="1"/>
  <c r="L503" i="1"/>
  <c r="M503" i="1"/>
  <c r="L499" i="1"/>
  <c r="M499" i="1"/>
  <c r="L495" i="1"/>
  <c r="M495" i="1"/>
  <c r="L491" i="1"/>
  <c r="M491" i="1"/>
  <c r="L487" i="1"/>
  <c r="M487" i="1"/>
  <c r="L483" i="1"/>
  <c r="M483" i="1"/>
  <c r="L479" i="1"/>
  <c r="M479" i="1"/>
  <c r="L475" i="1"/>
  <c r="M475" i="1"/>
  <c r="L471" i="1"/>
  <c r="M471" i="1"/>
  <c r="L467" i="1"/>
  <c r="M467" i="1"/>
  <c r="L463" i="1"/>
  <c r="M463" i="1"/>
  <c r="L459" i="1"/>
  <c r="M459" i="1"/>
  <c r="L455" i="1"/>
  <c r="M455" i="1"/>
  <c r="L451" i="1"/>
  <c r="M451" i="1"/>
  <c r="L447" i="1"/>
  <c r="M447" i="1"/>
  <c r="L443" i="1"/>
  <c r="M443" i="1"/>
  <c r="L439" i="1"/>
  <c r="M439" i="1"/>
  <c r="L435" i="1"/>
  <c r="M435" i="1"/>
  <c r="L431" i="1"/>
  <c r="M431" i="1"/>
  <c r="L427" i="1"/>
  <c r="M427" i="1"/>
  <c r="L423" i="1"/>
  <c r="M423" i="1"/>
  <c r="L419" i="1"/>
  <c r="M419" i="1"/>
  <c r="L415" i="1"/>
  <c r="M415" i="1"/>
  <c r="L411" i="1"/>
  <c r="M411" i="1"/>
  <c r="L407" i="1"/>
  <c r="M407" i="1"/>
  <c r="L403" i="1"/>
  <c r="M403" i="1"/>
  <c r="L399" i="1"/>
  <c r="M399" i="1"/>
  <c r="L395" i="1"/>
  <c r="M395" i="1"/>
  <c r="L391" i="1"/>
  <c r="M391" i="1"/>
  <c r="L387" i="1"/>
  <c r="M387" i="1"/>
  <c r="L383" i="1"/>
  <c r="M383" i="1"/>
  <c r="L379" i="1"/>
  <c r="M379" i="1"/>
  <c r="L375" i="1"/>
  <c r="M375" i="1"/>
  <c r="L371" i="1"/>
  <c r="M371" i="1"/>
  <c r="L367" i="1"/>
  <c r="M367" i="1"/>
  <c r="L363" i="1"/>
  <c r="M363" i="1"/>
  <c r="L359" i="1"/>
  <c r="M359" i="1"/>
  <c r="L355" i="1"/>
  <c r="M355" i="1"/>
  <c r="L351" i="1"/>
  <c r="M351" i="1"/>
  <c r="L347" i="1"/>
  <c r="M347" i="1"/>
  <c r="L343" i="1"/>
  <c r="M343" i="1"/>
  <c r="L339" i="1"/>
  <c r="M339" i="1"/>
  <c r="L335" i="1"/>
  <c r="M335" i="1"/>
  <c r="L331" i="1"/>
  <c r="M331" i="1"/>
  <c r="L327" i="1"/>
  <c r="M327" i="1"/>
  <c r="L323" i="1"/>
  <c r="M323" i="1"/>
  <c r="L319" i="1"/>
  <c r="M319" i="1"/>
  <c r="L315" i="1"/>
  <c r="M315" i="1"/>
  <c r="L311" i="1"/>
  <c r="M311" i="1"/>
  <c r="L307" i="1"/>
  <c r="M307" i="1"/>
  <c r="L303" i="1"/>
  <c r="M303" i="1"/>
  <c r="L299" i="1"/>
  <c r="M299" i="1"/>
  <c r="L295" i="1"/>
  <c r="M295" i="1"/>
  <c r="L291" i="1"/>
  <c r="M291" i="1"/>
  <c r="L287" i="1"/>
  <c r="M287" i="1"/>
  <c r="L283" i="1"/>
  <c r="M283" i="1"/>
  <c r="L279" i="1"/>
  <c r="M279" i="1"/>
  <c r="L275" i="1"/>
  <c r="M275" i="1"/>
  <c r="L271" i="1"/>
  <c r="M271" i="1"/>
  <c r="L267" i="1"/>
  <c r="M267" i="1"/>
  <c r="L263" i="1"/>
  <c r="M263" i="1"/>
  <c r="L259" i="1"/>
  <c r="M259" i="1"/>
  <c r="L255" i="1"/>
  <c r="M255" i="1"/>
  <c r="L251" i="1"/>
  <c r="M251" i="1"/>
  <c r="L247" i="1"/>
  <c r="M247" i="1"/>
  <c r="L243" i="1"/>
  <c r="M243" i="1"/>
  <c r="L239" i="1"/>
  <c r="M239" i="1"/>
  <c r="L235" i="1"/>
  <c r="M235" i="1"/>
  <c r="L231" i="1"/>
  <c r="M231" i="1"/>
  <c r="L227" i="1"/>
  <c r="M227" i="1"/>
  <c r="L223" i="1"/>
  <c r="M223" i="1"/>
  <c r="L219" i="1"/>
  <c r="M219" i="1"/>
  <c r="L215" i="1"/>
  <c r="M215" i="1"/>
  <c r="L211" i="1"/>
  <c r="M211" i="1"/>
  <c r="L207" i="1"/>
  <c r="M207" i="1"/>
  <c r="L203" i="1"/>
  <c r="M203" i="1"/>
  <c r="L199" i="1"/>
  <c r="M199" i="1"/>
  <c r="L195" i="1"/>
  <c r="M195" i="1"/>
  <c r="L191" i="1"/>
  <c r="M191" i="1"/>
  <c r="L187" i="1"/>
  <c r="M187" i="1"/>
  <c r="L183" i="1"/>
  <c r="M183" i="1"/>
  <c r="L179" i="1"/>
  <c r="M179" i="1"/>
  <c r="L175" i="1"/>
  <c r="M175" i="1"/>
  <c r="L171" i="1"/>
  <c r="M171" i="1"/>
  <c r="L167" i="1"/>
  <c r="M167" i="1"/>
  <c r="L163" i="1"/>
  <c r="M163" i="1"/>
  <c r="L159" i="1"/>
  <c r="M159" i="1"/>
  <c r="L155" i="1"/>
  <c r="M155" i="1"/>
  <c r="L151" i="1"/>
  <c r="M151" i="1"/>
  <c r="L147" i="1"/>
  <c r="M147" i="1"/>
  <c r="L143" i="1"/>
  <c r="M143" i="1"/>
  <c r="L139" i="1"/>
  <c r="M139" i="1"/>
  <c r="L135" i="1"/>
  <c r="M135" i="1"/>
  <c r="L131" i="1"/>
  <c r="M131" i="1"/>
  <c r="L127" i="1"/>
  <c r="M127" i="1"/>
  <c r="L123" i="1"/>
  <c r="M123" i="1"/>
  <c r="L119" i="1"/>
  <c r="M119" i="1"/>
  <c r="L115" i="1"/>
  <c r="M115" i="1"/>
  <c r="L111" i="1"/>
  <c r="M111" i="1"/>
  <c r="L107" i="1"/>
  <c r="M107" i="1"/>
  <c r="L103" i="1"/>
  <c r="M103" i="1"/>
  <c r="L99" i="1"/>
  <c r="M99" i="1"/>
  <c r="L95" i="1"/>
  <c r="M95" i="1"/>
  <c r="L91" i="1"/>
  <c r="M91" i="1"/>
  <c r="L87" i="1"/>
  <c r="M87" i="1"/>
  <c r="L83" i="1"/>
  <c r="M83" i="1"/>
  <c r="L79" i="1"/>
  <c r="M79" i="1"/>
  <c r="L75" i="1"/>
  <c r="M75" i="1"/>
  <c r="L71" i="1"/>
  <c r="M71" i="1"/>
  <c r="L67" i="1"/>
  <c r="M67" i="1"/>
  <c r="L63" i="1"/>
  <c r="M63" i="1"/>
  <c r="L59" i="1"/>
  <c r="M59" i="1"/>
  <c r="L55" i="1"/>
  <c r="M55" i="1"/>
  <c r="L51" i="1"/>
  <c r="M51" i="1"/>
  <c r="L47" i="1"/>
  <c r="M47" i="1"/>
  <c r="L43" i="1"/>
  <c r="M43" i="1"/>
  <c r="L39" i="1"/>
  <c r="M39" i="1"/>
  <c r="L35" i="1"/>
  <c r="M35" i="1"/>
  <c r="L31" i="1"/>
  <c r="M31" i="1"/>
  <c r="L27" i="1"/>
  <c r="M27" i="1"/>
  <c r="L23" i="1"/>
  <c r="M23" i="1"/>
  <c r="L19" i="1"/>
  <c r="M19" i="1"/>
  <c r="L15" i="1"/>
  <c r="M15" i="1"/>
  <c r="L11" i="1"/>
  <c r="M11" i="1"/>
  <c r="L7" i="1"/>
  <c r="M7" i="1"/>
  <c r="L3" i="1"/>
  <c r="M3" i="1"/>
  <c r="M5653" i="1"/>
  <c r="M5637" i="1"/>
  <c r="M5621" i="1"/>
  <c r="M5605" i="1"/>
  <c r="M5589" i="1"/>
  <c r="M5573" i="1"/>
  <c r="M5557" i="1"/>
  <c r="M5541" i="1"/>
  <c r="M5525" i="1"/>
  <c r="M5509" i="1"/>
  <c r="M5493" i="1"/>
  <c r="M5477" i="1"/>
  <c r="M5461" i="1"/>
  <c r="M5445" i="1"/>
  <c r="M5429" i="1"/>
  <c r="M5413" i="1"/>
  <c r="M5397" i="1"/>
  <c r="M5381" i="1"/>
  <c r="M5365" i="1"/>
  <c r="M5349" i="1"/>
  <c r="M5333" i="1"/>
  <c r="M5317" i="1"/>
  <c r="M5301" i="1"/>
  <c r="M5285" i="1"/>
  <c r="M5269" i="1"/>
  <c r="M5253" i="1"/>
  <c r="M5237" i="1"/>
  <c r="M5221" i="1"/>
  <c r="M5205" i="1"/>
  <c r="M5141" i="1"/>
  <c r="M5077" i="1"/>
  <c r="M5013" i="1"/>
  <c r="M4949" i="1"/>
  <c r="M4885" i="1"/>
  <c r="M4843" i="1"/>
  <c r="M4821" i="1"/>
  <c r="M4779" i="1"/>
  <c r="M4757" i="1"/>
  <c r="M4715" i="1"/>
  <c r="M4693" i="1"/>
  <c r="M4643" i="1"/>
  <c r="M4615" i="1"/>
  <c r="M4587" i="1"/>
  <c r="M4557" i="1"/>
  <c r="M4529" i="1"/>
  <c r="M4501" i="1"/>
  <c r="M4387" i="1"/>
  <c r="M4359" i="1"/>
  <c r="M4331" i="1"/>
  <c r="M4301" i="1"/>
  <c r="M4273" i="1"/>
  <c r="M4245" i="1"/>
  <c r="M4131" i="1"/>
  <c r="M4103" i="1"/>
  <c r="M4075" i="1"/>
  <c r="M4045" i="1"/>
  <c r="M4017" i="1"/>
  <c r="M3989" i="1"/>
  <c r="M3875" i="1"/>
  <c r="M3781" i="1"/>
  <c r="M3653" i="1"/>
  <c r="M3525" i="1"/>
  <c r="M3397" i="1"/>
  <c r="M3269" i="1"/>
  <c r="M3141" i="1"/>
  <c r="M3013" i="1"/>
  <c r="M2885" i="1"/>
  <c r="M2757" i="1"/>
  <c r="M2597" i="1"/>
  <c r="M2397" i="1"/>
  <c r="M2141" i="1"/>
  <c r="M1885" i="1"/>
  <c r="M1629" i="1"/>
  <c r="M1373" i="1"/>
  <c r="M1117" i="1"/>
  <c r="M861" i="1"/>
  <c r="M605" i="1"/>
  <c r="M349" i="1"/>
  <c r="L2909" i="1"/>
  <c r="H11" i="2"/>
  <c r="H10" i="2"/>
  <c r="H9" i="2"/>
  <c r="P18" i="9" l="1"/>
  <c r="T25" i="9"/>
  <c r="T21" i="9"/>
  <c r="P26" i="9"/>
  <c r="R16" i="9"/>
  <c r="R12" i="9"/>
  <c r="P10" i="9"/>
  <c r="R6" i="9"/>
  <c r="T31" i="9"/>
  <c r="R27" i="9"/>
  <c r="T17" i="9"/>
  <c r="R13" i="9"/>
  <c r="P14" i="9"/>
  <c r="P19" i="9"/>
  <c r="T9" i="9"/>
  <c r="P25" i="9"/>
  <c r="P24" i="9"/>
  <c r="P21" i="9"/>
  <c r="R34" i="9"/>
  <c r="R26" i="9"/>
  <c r="P20" i="9"/>
  <c r="T16" i="9"/>
  <c r="P15" i="9"/>
  <c r="T10" i="9"/>
  <c r="R30" i="9"/>
  <c r="P35" i="9"/>
  <c r="P33" i="9"/>
  <c r="R31" i="9"/>
  <c r="R28" i="9"/>
  <c r="T27" i="9"/>
  <c r="T22" i="9"/>
  <c r="P17" i="9"/>
  <c r="T13" i="9"/>
  <c r="R7" i="9"/>
  <c r="R14" i="9"/>
  <c r="P29" i="9"/>
  <c r="T29" i="9"/>
  <c r="R19" i="9"/>
  <c r="R24" i="9"/>
  <c r="P34" i="9"/>
  <c r="R20" i="9"/>
  <c r="R15" i="9"/>
  <c r="P12" i="9"/>
  <c r="R10" i="9"/>
  <c r="P30" i="9"/>
  <c r="P6" i="9"/>
  <c r="T35" i="9"/>
  <c r="T33" i="9"/>
  <c r="P28" i="9"/>
  <c r="P22" i="9"/>
  <c r="P7" i="9"/>
  <c r="P5" i="9"/>
  <c r="R5" i="9"/>
  <c r="P8" i="9"/>
  <c r="R8" i="9"/>
  <c r="R29" i="9"/>
  <c r="T19" i="9"/>
  <c r="T18" i="9"/>
  <c r="R25" i="9"/>
  <c r="T24" i="9"/>
  <c r="R21" i="9"/>
  <c r="T34" i="9"/>
  <c r="T26" i="9"/>
  <c r="T20" i="9"/>
  <c r="P16" i="9"/>
  <c r="T15" i="9"/>
  <c r="T12" i="9"/>
  <c r="T30" i="9"/>
  <c r="T6" i="9"/>
  <c r="R35" i="9"/>
  <c r="R33" i="9"/>
  <c r="P31" i="9"/>
  <c r="T28" i="9"/>
  <c r="P27" i="9"/>
  <c r="R22" i="9"/>
  <c r="R17" i="9"/>
  <c r="P13" i="9"/>
  <c r="T7" i="9"/>
  <c r="T5" i="9"/>
  <c r="T14" i="9"/>
  <c r="T8" i="9"/>
  <c r="X15" i="4"/>
  <c r="X16" i="4"/>
  <c r="X14" i="4"/>
  <c r="X13" i="4"/>
  <c r="X19" i="4"/>
  <c r="X18" i="4"/>
  <c r="X17" i="4"/>
  <c r="G18" i="4"/>
  <c r="E18" i="4"/>
  <c r="H18" i="4"/>
  <c r="F18" i="4"/>
  <c r="H15" i="4"/>
  <c r="H14" i="4"/>
  <c r="H13" i="4"/>
  <c r="E14" i="4"/>
  <c r="G15" i="4"/>
  <c r="G14" i="4"/>
  <c r="G13" i="4"/>
  <c r="E13" i="4"/>
  <c r="F15" i="4"/>
  <c r="F14" i="4"/>
  <c r="F13" i="4"/>
  <c r="E15" i="4"/>
  <c r="H8" i="2"/>
  <c r="I2" i="1"/>
  <c r="J2" i="1" s="1"/>
  <c r="I3" i="1"/>
  <c r="J3" i="1" s="1"/>
  <c r="Q3" i="1" s="1"/>
  <c r="I4" i="1"/>
  <c r="J4" i="1" s="1"/>
  <c r="Q4" i="1" s="1"/>
  <c r="I5" i="1"/>
  <c r="J5" i="1" s="1"/>
  <c r="Q5" i="1" s="1"/>
  <c r="I6" i="1"/>
  <c r="J6" i="1" s="1"/>
  <c r="Q6" i="1" s="1"/>
  <c r="I7" i="1"/>
  <c r="J7" i="1" s="1"/>
  <c r="Q7" i="1" s="1"/>
  <c r="I8" i="1"/>
  <c r="J8" i="1" s="1"/>
  <c r="Q8" i="1" s="1"/>
  <c r="I9" i="1"/>
  <c r="J9" i="1" s="1"/>
  <c r="Q9" i="1" s="1"/>
  <c r="I10" i="1"/>
  <c r="J10" i="1" s="1"/>
  <c r="Q10" i="1" s="1"/>
  <c r="I11" i="1"/>
  <c r="J11" i="1" s="1"/>
  <c r="Q11" i="1" s="1"/>
  <c r="I12" i="1"/>
  <c r="J12" i="1" s="1"/>
  <c r="Q12" i="1" s="1"/>
  <c r="I13" i="1"/>
  <c r="J13" i="1" s="1"/>
  <c r="Q13" i="1" s="1"/>
  <c r="I14" i="1"/>
  <c r="J14" i="1" s="1"/>
  <c r="Q14" i="1" s="1"/>
  <c r="I15" i="1"/>
  <c r="J15" i="1" s="1"/>
  <c r="Q15" i="1" s="1"/>
  <c r="I16" i="1"/>
  <c r="J16" i="1" s="1"/>
  <c r="Q16" i="1" s="1"/>
  <c r="I17" i="1"/>
  <c r="J17" i="1" s="1"/>
  <c r="Q17" i="1" s="1"/>
  <c r="I18" i="1"/>
  <c r="J18" i="1" s="1"/>
  <c r="Q18" i="1" s="1"/>
  <c r="I19" i="1"/>
  <c r="J19" i="1" s="1"/>
  <c r="Q19" i="1" s="1"/>
  <c r="I20" i="1"/>
  <c r="J20" i="1" s="1"/>
  <c r="Q20" i="1" s="1"/>
  <c r="I21" i="1"/>
  <c r="J21" i="1" s="1"/>
  <c r="Q21" i="1" s="1"/>
  <c r="I22" i="1"/>
  <c r="J22" i="1" s="1"/>
  <c r="Q22" i="1" s="1"/>
  <c r="I23" i="1"/>
  <c r="J23" i="1" s="1"/>
  <c r="Q23" i="1" s="1"/>
  <c r="I24" i="1"/>
  <c r="J24" i="1" s="1"/>
  <c r="Q24" i="1" s="1"/>
  <c r="I25" i="1"/>
  <c r="J25" i="1" s="1"/>
  <c r="Q25" i="1" s="1"/>
  <c r="I26" i="1"/>
  <c r="J26" i="1" s="1"/>
  <c r="Q26" i="1" s="1"/>
  <c r="I27" i="1"/>
  <c r="J27" i="1" s="1"/>
  <c r="Q27" i="1" s="1"/>
  <c r="I28" i="1"/>
  <c r="J28" i="1" s="1"/>
  <c r="Q28" i="1" s="1"/>
  <c r="I29" i="1"/>
  <c r="J29" i="1" s="1"/>
  <c r="Q29" i="1" s="1"/>
  <c r="I30" i="1"/>
  <c r="J30" i="1" s="1"/>
  <c r="Q30" i="1" s="1"/>
  <c r="I31" i="1"/>
  <c r="J31" i="1" s="1"/>
  <c r="Q31" i="1" s="1"/>
  <c r="I32" i="1"/>
  <c r="J32" i="1" s="1"/>
  <c r="Q32" i="1" s="1"/>
  <c r="I33" i="1"/>
  <c r="J33" i="1" s="1"/>
  <c r="Q33" i="1" s="1"/>
  <c r="I34" i="1"/>
  <c r="J34" i="1" s="1"/>
  <c r="Q34" i="1" s="1"/>
  <c r="I35" i="1"/>
  <c r="J35" i="1" s="1"/>
  <c r="Q35" i="1" s="1"/>
  <c r="I36" i="1"/>
  <c r="J36" i="1" s="1"/>
  <c r="Q36" i="1" s="1"/>
  <c r="I37" i="1"/>
  <c r="J37" i="1" s="1"/>
  <c r="Q37" i="1" s="1"/>
  <c r="I38" i="1"/>
  <c r="J38" i="1" s="1"/>
  <c r="Q38" i="1" s="1"/>
  <c r="I39" i="1"/>
  <c r="J39" i="1" s="1"/>
  <c r="Q39" i="1" s="1"/>
  <c r="I40" i="1"/>
  <c r="J40" i="1" s="1"/>
  <c r="Q40" i="1" s="1"/>
  <c r="I41" i="1"/>
  <c r="J41" i="1" s="1"/>
  <c r="Q41" i="1" s="1"/>
  <c r="I42" i="1"/>
  <c r="J42" i="1" s="1"/>
  <c r="Q42" i="1" s="1"/>
  <c r="I43" i="1"/>
  <c r="J43" i="1" s="1"/>
  <c r="Q43" i="1" s="1"/>
  <c r="I44" i="1"/>
  <c r="J44" i="1" s="1"/>
  <c r="Q44" i="1" s="1"/>
  <c r="I45" i="1"/>
  <c r="J45" i="1" s="1"/>
  <c r="Q45" i="1" s="1"/>
  <c r="I46" i="1"/>
  <c r="J46" i="1" s="1"/>
  <c r="Q46" i="1" s="1"/>
  <c r="I47" i="1"/>
  <c r="J47" i="1" s="1"/>
  <c r="Q47" i="1" s="1"/>
  <c r="I48" i="1"/>
  <c r="J48" i="1" s="1"/>
  <c r="Q48" i="1" s="1"/>
  <c r="I49" i="1"/>
  <c r="J49" i="1" s="1"/>
  <c r="Q49" i="1" s="1"/>
  <c r="I50" i="1"/>
  <c r="J50" i="1" s="1"/>
  <c r="Q50" i="1" s="1"/>
  <c r="I51" i="1"/>
  <c r="J51" i="1" s="1"/>
  <c r="Q51" i="1" s="1"/>
  <c r="I52" i="1"/>
  <c r="J52" i="1" s="1"/>
  <c r="Q52" i="1" s="1"/>
  <c r="I53" i="1"/>
  <c r="J53" i="1" s="1"/>
  <c r="Q53" i="1" s="1"/>
  <c r="I54" i="1"/>
  <c r="J54" i="1" s="1"/>
  <c r="Q54" i="1" s="1"/>
  <c r="I55" i="1"/>
  <c r="J55" i="1" s="1"/>
  <c r="Q55" i="1" s="1"/>
  <c r="I56" i="1"/>
  <c r="J56" i="1" s="1"/>
  <c r="Q56" i="1" s="1"/>
  <c r="I57" i="1"/>
  <c r="J57" i="1" s="1"/>
  <c r="Q57" i="1" s="1"/>
  <c r="I58" i="1"/>
  <c r="J58" i="1" s="1"/>
  <c r="Q58" i="1" s="1"/>
  <c r="I59" i="1"/>
  <c r="J59" i="1" s="1"/>
  <c r="Q59" i="1" s="1"/>
  <c r="I60" i="1"/>
  <c r="J60" i="1" s="1"/>
  <c r="Q60" i="1" s="1"/>
  <c r="I61" i="1"/>
  <c r="J61" i="1" s="1"/>
  <c r="Q61" i="1" s="1"/>
  <c r="I62" i="1"/>
  <c r="J62" i="1" s="1"/>
  <c r="Q62" i="1" s="1"/>
  <c r="I63" i="1"/>
  <c r="J63" i="1" s="1"/>
  <c r="Q63" i="1" s="1"/>
  <c r="I64" i="1"/>
  <c r="J64" i="1" s="1"/>
  <c r="Q64" i="1" s="1"/>
  <c r="I65" i="1"/>
  <c r="J65" i="1" s="1"/>
  <c r="Q65" i="1" s="1"/>
  <c r="I66" i="1"/>
  <c r="J66" i="1" s="1"/>
  <c r="Q66" i="1" s="1"/>
  <c r="I67" i="1"/>
  <c r="J67" i="1" s="1"/>
  <c r="Q67" i="1" s="1"/>
  <c r="I68" i="1"/>
  <c r="J68" i="1" s="1"/>
  <c r="Q68" i="1" s="1"/>
  <c r="I69" i="1"/>
  <c r="J69" i="1" s="1"/>
  <c r="Q69" i="1" s="1"/>
  <c r="I70" i="1"/>
  <c r="J70" i="1" s="1"/>
  <c r="Q70" i="1" s="1"/>
  <c r="I71" i="1"/>
  <c r="J71" i="1" s="1"/>
  <c r="Q71" i="1" s="1"/>
  <c r="I72" i="1"/>
  <c r="J72" i="1" s="1"/>
  <c r="Q72" i="1" s="1"/>
  <c r="I73" i="1"/>
  <c r="J73" i="1" s="1"/>
  <c r="Q73" i="1" s="1"/>
  <c r="I74" i="1"/>
  <c r="J74" i="1" s="1"/>
  <c r="Q74" i="1" s="1"/>
  <c r="I75" i="1"/>
  <c r="J75" i="1" s="1"/>
  <c r="Q75" i="1" s="1"/>
  <c r="I76" i="1"/>
  <c r="J76" i="1" s="1"/>
  <c r="Q76" i="1" s="1"/>
  <c r="I77" i="1"/>
  <c r="J77" i="1" s="1"/>
  <c r="Q77" i="1" s="1"/>
  <c r="I78" i="1"/>
  <c r="J78" i="1" s="1"/>
  <c r="Q78" i="1" s="1"/>
  <c r="I79" i="1"/>
  <c r="J79" i="1" s="1"/>
  <c r="Q79" i="1" s="1"/>
  <c r="I80" i="1"/>
  <c r="J80" i="1" s="1"/>
  <c r="Q80" i="1" s="1"/>
  <c r="I81" i="1"/>
  <c r="J81" i="1" s="1"/>
  <c r="Q81" i="1" s="1"/>
  <c r="I82" i="1"/>
  <c r="J82" i="1" s="1"/>
  <c r="Q82" i="1" s="1"/>
  <c r="I83" i="1"/>
  <c r="J83" i="1" s="1"/>
  <c r="Q83" i="1" s="1"/>
  <c r="I84" i="1"/>
  <c r="J84" i="1" s="1"/>
  <c r="Q84" i="1" s="1"/>
  <c r="I85" i="1"/>
  <c r="J85" i="1" s="1"/>
  <c r="Q85" i="1" s="1"/>
  <c r="I86" i="1"/>
  <c r="J86" i="1" s="1"/>
  <c r="Q86" i="1" s="1"/>
  <c r="I87" i="1"/>
  <c r="J87" i="1" s="1"/>
  <c r="Q87" i="1" s="1"/>
  <c r="I88" i="1"/>
  <c r="J88" i="1" s="1"/>
  <c r="Q88" i="1" s="1"/>
  <c r="I89" i="1"/>
  <c r="J89" i="1" s="1"/>
  <c r="Q89" i="1" s="1"/>
  <c r="I90" i="1"/>
  <c r="J90" i="1" s="1"/>
  <c r="Q90" i="1" s="1"/>
  <c r="I91" i="1"/>
  <c r="J91" i="1" s="1"/>
  <c r="Q91" i="1" s="1"/>
  <c r="I92" i="1"/>
  <c r="J92" i="1" s="1"/>
  <c r="Q92" i="1" s="1"/>
  <c r="I93" i="1"/>
  <c r="J93" i="1" s="1"/>
  <c r="Q93" i="1" s="1"/>
  <c r="I94" i="1"/>
  <c r="J94" i="1" s="1"/>
  <c r="Q94" i="1" s="1"/>
  <c r="I95" i="1"/>
  <c r="J95" i="1" s="1"/>
  <c r="Q95" i="1" s="1"/>
  <c r="I96" i="1"/>
  <c r="J96" i="1" s="1"/>
  <c r="Q96" i="1" s="1"/>
  <c r="I97" i="1"/>
  <c r="J97" i="1" s="1"/>
  <c r="Q97" i="1" s="1"/>
  <c r="I98" i="1"/>
  <c r="J98" i="1" s="1"/>
  <c r="Q98" i="1" s="1"/>
  <c r="I99" i="1"/>
  <c r="J99" i="1" s="1"/>
  <c r="Q99" i="1" s="1"/>
  <c r="I100" i="1"/>
  <c r="J100" i="1" s="1"/>
  <c r="Q100" i="1" s="1"/>
  <c r="I101" i="1"/>
  <c r="J101" i="1" s="1"/>
  <c r="Q101" i="1" s="1"/>
  <c r="I102" i="1"/>
  <c r="J102" i="1" s="1"/>
  <c r="Q102" i="1" s="1"/>
  <c r="I103" i="1"/>
  <c r="J103" i="1" s="1"/>
  <c r="Q103" i="1" s="1"/>
  <c r="I104" i="1"/>
  <c r="J104" i="1" s="1"/>
  <c r="Q104" i="1" s="1"/>
  <c r="I105" i="1"/>
  <c r="J105" i="1" s="1"/>
  <c r="Q105" i="1" s="1"/>
  <c r="I106" i="1"/>
  <c r="J106" i="1" s="1"/>
  <c r="Q106" i="1" s="1"/>
  <c r="I107" i="1"/>
  <c r="J107" i="1" s="1"/>
  <c r="Q107" i="1" s="1"/>
  <c r="I108" i="1"/>
  <c r="J108" i="1" s="1"/>
  <c r="Q108" i="1" s="1"/>
  <c r="I109" i="1"/>
  <c r="J109" i="1" s="1"/>
  <c r="Q109" i="1" s="1"/>
  <c r="I110" i="1"/>
  <c r="J110" i="1" s="1"/>
  <c r="Q110" i="1" s="1"/>
  <c r="I111" i="1"/>
  <c r="J111" i="1" s="1"/>
  <c r="Q111" i="1" s="1"/>
  <c r="I112" i="1"/>
  <c r="J112" i="1" s="1"/>
  <c r="Q112" i="1" s="1"/>
  <c r="I113" i="1"/>
  <c r="J113" i="1" s="1"/>
  <c r="Q113" i="1" s="1"/>
  <c r="I114" i="1"/>
  <c r="J114" i="1" s="1"/>
  <c r="Q114" i="1" s="1"/>
  <c r="I115" i="1"/>
  <c r="J115" i="1" s="1"/>
  <c r="Q115" i="1" s="1"/>
  <c r="I116" i="1"/>
  <c r="J116" i="1" s="1"/>
  <c r="Q116" i="1" s="1"/>
  <c r="I117" i="1"/>
  <c r="J117" i="1" s="1"/>
  <c r="Q117" i="1" s="1"/>
  <c r="I118" i="1"/>
  <c r="J118" i="1" s="1"/>
  <c r="Q118" i="1" s="1"/>
  <c r="I119" i="1"/>
  <c r="J119" i="1" s="1"/>
  <c r="Q119" i="1" s="1"/>
  <c r="I120" i="1"/>
  <c r="J120" i="1" s="1"/>
  <c r="Q120" i="1" s="1"/>
  <c r="I121" i="1"/>
  <c r="J121" i="1" s="1"/>
  <c r="Q121" i="1" s="1"/>
  <c r="I122" i="1"/>
  <c r="J122" i="1" s="1"/>
  <c r="Q122" i="1" s="1"/>
  <c r="I123" i="1"/>
  <c r="J123" i="1" s="1"/>
  <c r="Q123" i="1" s="1"/>
  <c r="I124" i="1"/>
  <c r="J124" i="1" s="1"/>
  <c r="Q124" i="1" s="1"/>
  <c r="I125" i="1"/>
  <c r="J125" i="1" s="1"/>
  <c r="Q125" i="1" s="1"/>
  <c r="I126" i="1"/>
  <c r="J126" i="1" s="1"/>
  <c r="Q126" i="1" s="1"/>
  <c r="I127" i="1"/>
  <c r="J127" i="1" s="1"/>
  <c r="Q127" i="1" s="1"/>
  <c r="I128" i="1"/>
  <c r="J128" i="1" s="1"/>
  <c r="Q128" i="1" s="1"/>
  <c r="I129" i="1"/>
  <c r="J129" i="1" s="1"/>
  <c r="Q129" i="1" s="1"/>
  <c r="I130" i="1"/>
  <c r="J130" i="1" s="1"/>
  <c r="Q130" i="1" s="1"/>
  <c r="I131" i="1"/>
  <c r="J131" i="1" s="1"/>
  <c r="Q131" i="1" s="1"/>
  <c r="I132" i="1"/>
  <c r="J132" i="1" s="1"/>
  <c r="Q132" i="1" s="1"/>
  <c r="I133" i="1"/>
  <c r="J133" i="1" s="1"/>
  <c r="Q133" i="1" s="1"/>
  <c r="I134" i="1"/>
  <c r="J134" i="1" s="1"/>
  <c r="Q134" i="1" s="1"/>
  <c r="I135" i="1"/>
  <c r="J135" i="1" s="1"/>
  <c r="Q135" i="1" s="1"/>
  <c r="I136" i="1"/>
  <c r="J136" i="1" s="1"/>
  <c r="Q136" i="1" s="1"/>
  <c r="I137" i="1"/>
  <c r="J137" i="1" s="1"/>
  <c r="Q137" i="1" s="1"/>
  <c r="I138" i="1"/>
  <c r="J138" i="1" s="1"/>
  <c r="Q138" i="1" s="1"/>
  <c r="I139" i="1"/>
  <c r="J139" i="1" s="1"/>
  <c r="Q139" i="1" s="1"/>
  <c r="I140" i="1"/>
  <c r="J140" i="1" s="1"/>
  <c r="Q140" i="1" s="1"/>
  <c r="I141" i="1"/>
  <c r="J141" i="1" s="1"/>
  <c r="Q141" i="1" s="1"/>
  <c r="I142" i="1"/>
  <c r="J142" i="1" s="1"/>
  <c r="Q142" i="1" s="1"/>
  <c r="I143" i="1"/>
  <c r="J143" i="1" s="1"/>
  <c r="Q143" i="1" s="1"/>
  <c r="I144" i="1"/>
  <c r="J144" i="1" s="1"/>
  <c r="Q144" i="1" s="1"/>
  <c r="I145" i="1"/>
  <c r="J145" i="1" s="1"/>
  <c r="Q145" i="1" s="1"/>
  <c r="I146" i="1"/>
  <c r="J146" i="1" s="1"/>
  <c r="Q146" i="1" s="1"/>
  <c r="I147" i="1"/>
  <c r="J147" i="1" s="1"/>
  <c r="Q147" i="1" s="1"/>
  <c r="I148" i="1"/>
  <c r="J148" i="1" s="1"/>
  <c r="Q148" i="1" s="1"/>
  <c r="I149" i="1"/>
  <c r="J149" i="1" s="1"/>
  <c r="Q149" i="1" s="1"/>
  <c r="I150" i="1"/>
  <c r="J150" i="1" s="1"/>
  <c r="Q150" i="1" s="1"/>
  <c r="I151" i="1"/>
  <c r="J151" i="1" s="1"/>
  <c r="Q151" i="1" s="1"/>
  <c r="I152" i="1"/>
  <c r="J152" i="1" s="1"/>
  <c r="Q152" i="1" s="1"/>
  <c r="I153" i="1"/>
  <c r="J153" i="1" s="1"/>
  <c r="Q153" i="1" s="1"/>
  <c r="I154" i="1"/>
  <c r="J154" i="1" s="1"/>
  <c r="Q154" i="1" s="1"/>
  <c r="I155" i="1"/>
  <c r="J155" i="1" s="1"/>
  <c r="Q155" i="1" s="1"/>
  <c r="I156" i="1"/>
  <c r="J156" i="1" s="1"/>
  <c r="Q156" i="1" s="1"/>
  <c r="I157" i="1"/>
  <c r="J157" i="1" s="1"/>
  <c r="Q157" i="1" s="1"/>
  <c r="I158" i="1"/>
  <c r="J158" i="1" s="1"/>
  <c r="Q158" i="1" s="1"/>
  <c r="I159" i="1"/>
  <c r="J159" i="1" s="1"/>
  <c r="Q159" i="1" s="1"/>
  <c r="I160" i="1"/>
  <c r="J160" i="1" s="1"/>
  <c r="Q160" i="1" s="1"/>
  <c r="I161" i="1"/>
  <c r="J161" i="1" s="1"/>
  <c r="Q161" i="1" s="1"/>
  <c r="I162" i="1"/>
  <c r="J162" i="1" s="1"/>
  <c r="Q162" i="1" s="1"/>
  <c r="I163" i="1"/>
  <c r="J163" i="1" s="1"/>
  <c r="Q163" i="1" s="1"/>
  <c r="I164" i="1"/>
  <c r="J164" i="1" s="1"/>
  <c r="Q164" i="1" s="1"/>
  <c r="I165" i="1"/>
  <c r="J165" i="1" s="1"/>
  <c r="Q165" i="1" s="1"/>
  <c r="I166" i="1"/>
  <c r="J166" i="1" s="1"/>
  <c r="Q166" i="1" s="1"/>
  <c r="I167" i="1"/>
  <c r="J167" i="1" s="1"/>
  <c r="Q167" i="1" s="1"/>
  <c r="I168" i="1"/>
  <c r="J168" i="1" s="1"/>
  <c r="Q168" i="1" s="1"/>
  <c r="I169" i="1"/>
  <c r="J169" i="1" s="1"/>
  <c r="Q169" i="1" s="1"/>
  <c r="I170" i="1"/>
  <c r="J170" i="1" s="1"/>
  <c r="Q170" i="1" s="1"/>
  <c r="I171" i="1"/>
  <c r="J171" i="1" s="1"/>
  <c r="Q171" i="1" s="1"/>
  <c r="I172" i="1"/>
  <c r="J172" i="1" s="1"/>
  <c r="Q172" i="1" s="1"/>
  <c r="I173" i="1"/>
  <c r="J173" i="1" s="1"/>
  <c r="Q173" i="1" s="1"/>
  <c r="I174" i="1"/>
  <c r="J174" i="1" s="1"/>
  <c r="Q174" i="1" s="1"/>
  <c r="I175" i="1"/>
  <c r="J175" i="1" s="1"/>
  <c r="Q175" i="1" s="1"/>
  <c r="I176" i="1"/>
  <c r="J176" i="1" s="1"/>
  <c r="Q176" i="1" s="1"/>
  <c r="I177" i="1"/>
  <c r="J177" i="1" s="1"/>
  <c r="Q177" i="1" s="1"/>
  <c r="I178" i="1"/>
  <c r="J178" i="1" s="1"/>
  <c r="Q178" i="1" s="1"/>
  <c r="I179" i="1"/>
  <c r="J179" i="1" s="1"/>
  <c r="Q179" i="1" s="1"/>
  <c r="I180" i="1"/>
  <c r="J180" i="1" s="1"/>
  <c r="Q180" i="1" s="1"/>
  <c r="I181" i="1"/>
  <c r="J181" i="1" s="1"/>
  <c r="Q181" i="1" s="1"/>
  <c r="I182" i="1"/>
  <c r="J182" i="1" s="1"/>
  <c r="Q182" i="1" s="1"/>
  <c r="I183" i="1"/>
  <c r="J183" i="1" s="1"/>
  <c r="Q183" i="1" s="1"/>
  <c r="I184" i="1"/>
  <c r="J184" i="1" s="1"/>
  <c r="Q184" i="1" s="1"/>
  <c r="I185" i="1"/>
  <c r="J185" i="1" s="1"/>
  <c r="Q185" i="1" s="1"/>
  <c r="I186" i="1"/>
  <c r="J186" i="1" s="1"/>
  <c r="Q186" i="1" s="1"/>
  <c r="I187" i="1"/>
  <c r="J187" i="1" s="1"/>
  <c r="Q187" i="1" s="1"/>
  <c r="I188" i="1"/>
  <c r="J188" i="1" s="1"/>
  <c r="Q188" i="1" s="1"/>
  <c r="I189" i="1"/>
  <c r="J189" i="1" s="1"/>
  <c r="Q189" i="1" s="1"/>
  <c r="I190" i="1"/>
  <c r="J190" i="1" s="1"/>
  <c r="Q190" i="1" s="1"/>
  <c r="I191" i="1"/>
  <c r="J191" i="1" s="1"/>
  <c r="Q191" i="1" s="1"/>
  <c r="I192" i="1"/>
  <c r="J192" i="1" s="1"/>
  <c r="Q192" i="1" s="1"/>
  <c r="I193" i="1"/>
  <c r="J193" i="1" s="1"/>
  <c r="Q193" i="1" s="1"/>
  <c r="I194" i="1"/>
  <c r="J194" i="1" s="1"/>
  <c r="Q194" i="1" s="1"/>
  <c r="I195" i="1"/>
  <c r="J195" i="1" s="1"/>
  <c r="Q195" i="1" s="1"/>
  <c r="I196" i="1"/>
  <c r="J196" i="1" s="1"/>
  <c r="Q196" i="1" s="1"/>
  <c r="I197" i="1"/>
  <c r="J197" i="1" s="1"/>
  <c r="Q197" i="1" s="1"/>
  <c r="I198" i="1"/>
  <c r="J198" i="1" s="1"/>
  <c r="Q198" i="1" s="1"/>
  <c r="I199" i="1"/>
  <c r="J199" i="1" s="1"/>
  <c r="Q199" i="1" s="1"/>
  <c r="I200" i="1"/>
  <c r="J200" i="1" s="1"/>
  <c r="Q200" i="1" s="1"/>
  <c r="I201" i="1"/>
  <c r="J201" i="1" s="1"/>
  <c r="Q201" i="1" s="1"/>
  <c r="I202" i="1"/>
  <c r="J202" i="1" s="1"/>
  <c r="Q202" i="1" s="1"/>
  <c r="I203" i="1"/>
  <c r="J203" i="1" s="1"/>
  <c r="Q203" i="1" s="1"/>
  <c r="I204" i="1"/>
  <c r="J204" i="1" s="1"/>
  <c r="Q204" i="1" s="1"/>
  <c r="I205" i="1"/>
  <c r="J205" i="1" s="1"/>
  <c r="Q205" i="1" s="1"/>
  <c r="I206" i="1"/>
  <c r="J206" i="1" s="1"/>
  <c r="Q206" i="1" s="1"/>
  <c r="I207" i="1"/>
  <c r="J207" i="1" s="1"/>
  <c r="Q207" i="1" s="1"/>
  <c r="I208" i="1"/>
  <c r="J208" i="1" s="1"/>
  <c r="Q208" i="1" s="1"/>
  <c r="I209" i="1"/>
  <c r="J209" i="1" s="1"/>
  <c r="Q209" i="1" s="1"/>
  <c r="I210" i="1"/>
  <c r="J210" i="1" s="1"/>
  <c r="Q210" i="1" s="1"/>
  <c r="I211" i="1"/>
  <c r="J211" i="1" s="1"/>
  <c r="Q211" i="1" s="1"/>
  <c r="I212" i="1"/>
  <c r="J212" i="1" s="1"/>
  <c r="Q212" i="1" s="1"/>
  <c r="I213" i="1"/>
  <c r="J213" i="1" s="1"/>
  <c r="Q213" i="1" s="1"/>
  <c r="I214" i="1"/>
  <c r="J214" i="1" s="1"/>
  <c r="Q214" i="1" s="1"/>
  <c r="I215" i="1"/>
  <c r="J215" i="1" s="1"/>
  <c r="Q215" i="1" s="1"/>
  <c r="I216" i="1"/>
  <c r="J216" i="1" s="1"/>
  <c r="Q216" i="1" s="1"/>
  <c r="I217" i="1"/>
  <c r="J217" i="1" s="1"/>
  <c r="Q217" i="1" s="1"/>
  <c r="I218" i="1"/>
  <c r="J218" i="1" s="1"/>
  <c r="Q218" i="1" s="1"/>
  <c r="I219" i="1"/>
  <c r="J219" i="1" s="1"/>
  <c r="Q219" i="1" s="1"/>
  <c r="I220" i="1"/>
  <c r="J220" i="1" s="1"/>
  <c r="Q220" i="1" s="1"/>
  <c r="I221" i="1"/>
  <c r="J221" i="1" s="1"/>
  <c r="Q221" i="1" s="1"/>
  <c r="I222" i="1"/>
  <c r="J222" i="1" s="1"/>
  <c r="Q222" i="1" s="1"/>
  <c r="I223" i="1"/>
  <c r="J223" i="1" s="1"/>
  <c r="Q223" i="1" s="1"/>
  <c r="I224" i="1"/>
  <c r="J224" i="1" s="1"/>
  <c r="Q224" i="1" s="1"/>
  <c r="I225" i="1"/>
  <c r="J225" i="1" s="1"/>
  <c r="Q225" i="1" s="1"/>
  <c r="I226" i="1"/>
  <c r="J226" i="1" s="1"/>
  <c r="Q226" i="1" s="1"/>
  <c r="I227" i="1"/>
  <c r="J227" i="1" s="1"/>
  <c r="Q227" i="1" s="1"/>
  <c r="I228" i="1"/>
  <c r="J228" i="1" s="1"/>
  <c r="Q228" i="1" s="1"/>
  <c r="I229" i="1"/>
  <c r="J229" i="1" s="1"/>
  <c r="Q229" i="1" s="1"/>
  <c r="I230" i="1"/>
  <c r="J230" i="1" s="1"/>
  <c r="Q230" i="1" s="1"/>
  <c r="I231" i="1"/>
  <c r="J231" i="1" s="1"/>
  <c r="Q231" i="1" s="1"/>
  <c r="I232" i="1"/>
  <c r="J232" i="1" s="1"/>
  <c r="Q232" i="1" s="1"/>
  <c r="I233" i="1"/>
  <c r="J233" i="1" s="1"/>
  <c r="Q233" i="1" s="1"/>
  <c r="I234" i="1"/>
  <c r="J234" i="1" s="1"/>
  <c r="Q234" i="1" s="1"/>
  <c r="I235" i="1"/>
  <c r="J235" i="1" s="1"/>
  <c r="Q235" i="1" s="1"/>
  <c r="I236" i="1"/>
  <c r="J236" i="1" s="1"/>
  <c r="Q236" i="1" s="1"/>
  <c r="I237" i="1"/>
  <c r="J237" i="1" s="1"/>
  <c r="Q237" i="1" s="1"/>
  <c r="I238" i="1"/>
  <c r="J238" i="1" s="1"/>
  <c r="Q238" i="1" s="1"/>
  <c r="I239" i="1"/>
  <c r="J239" i="1" s="1"/>
  <c r="Q239" i="1" s="1"/>
  <c r="I240" i="1"/>
  <c r="J240" i="1" s="1"/>
  <c r="Q240" i="1" s="1"/>
  <c r="I241" i="1"/>
  <c r="J241" i="1" s="1"/>
  <c r="Q241" i="1" s="1"/>
  <c r="I242" i="1"/>
  <c r="J242" i="1" s="1"/>
  <c r="Q242" i="1" s="1"/>
  <c r="I243" i="1"/>
  <c r="J243" i="1" s="1"/>
  <c r="Q243" i="1" s="1"/>
  <c r="I244" i="1"/>
  <c r="J244" i="1" s="1"/>
  <c r="Q244" i="1" s="1"/>
  <c r="I245" i="1"/>
  <c r="J245" i="1" s="1"/>
  <c r="Q245" i="1" s="1"/>
  <c r="I246" i="1"/>
  <c r="J246" i="1" s="1"/>
  <c r="Q246" i="1" s="1"/>
  <c r="I247" i="1"/>
  <c r="J247" i="1" s="1"/>
  <c r="Q247" i="1" s="1"/>
  <c r="I248" i="1"/>
  <c r="J248" i="1" s="1"/>
  <c r="Q248" i="1" s="1"/>
  <c r="I249" i="1"/>
  <c r="J249" i="1" s="1"/>
  <c r="Q249" i="1" s="1"/>
  <c r="I250" i="1"/>
  <c r="J250" i="1" s="1"/>
  <c r="Q250" i="1" s="1"/>
  <c r="I251" i="1"/>
  <c r="J251" i="1" s="1"/>
  <c r="Q251" i="1" s="1"/>
  <c r="I252" i="1"/>
  <c r="J252" i="1" s="1"/>
  <c r="Q252" i="1" s="1"/>
  <c r="I253" i="1"/>
  <c r="J253" i="1" s="1"/>
  <c r="Q253" i="1" s="1"/>
  <c r="I254" i="1"/>
  <c r="J254" i="1" s="1"/>
  <c r="Q254" i="1" s="1"/>
  <c r="I255" i="1"/>
  <c r="J255" i="1" s="1"/>
  <c r="Q255" i="1" s="1"/>
  <c r="I256" i="1"/>
  <c r="J256" i="1" s="1"/>
  <c r="Q256" i="1" s="1"/>
  <c r="I257" i="1"/>
  <c r="J257" i="1" s="1"/>
  <c r="Q257" i="1" s="1"/>
  <c r="I258" i="1"/>
  <c r="J258" i="1" s="1"/>
  <c r="Q258" i="1" s="1"/>
  <c r="I259" i="1"/>
  <c r="J259" i="1" s="1"/>
  <c r="Q259" i="1" s="1"/>
  <c r="I260" i="1"/>
  <c r="J260" i="1" s="1"/>
  <c r="Q260" i="1" s="1"/>
  <c r="I261" i="1"/>
  <c r="J261" i="1" s="1"/>
  <c r="Q261" i="1" s="1"/>
  <c r="I262" i="1"/>
  <c r="J262" i="1" s="1"/>
  <c r="Q262" i="1" s="1"/>
  <c r="I263" i="1"/>
  <c r="J263" i="1" s="1"/>
  <c r="Q263" i="1" s="1"/>
  <c r="I264" i="1"/>
  <c r="J264" i="1" s="1"/>
  <c r="Q264" i="1" s="1"/>
  <c r="I265" i="1"/>
  <c r="J265" i="1" s="1"/>
  <c r="Q265" i="1" s="1"/>
  <c r="I266" i="1"/>
  <c r="J266" i="1" s="1"/>
  <c r="Q266" i="1" s="1"/>
  <c r="I267" i="1"/>
  <c r="J267" i="1" s="1"/>
  <c r="Q267" i="1" s="1"/>
  <c r="I268" i="1"/>
  <c r="J268" i="1" s="1"/>
  <c r="Q268" i="1" s="1"/>
  <c r="I269" i="1"/>
  <c r="J269" i="1" s="1"/>
  <c r="Q269" i="1" s="1"/>
  <c r="I270" i="1"/>
  <c r="J270" i="1" s="1"/>
  <c r="Q270" i="1" s="1"/>
  <c r="I271" i="1"/>
  <c r="J271" i="1" s="1"/>
  <c r="Q271" i="1" s="1"/>
  <c r="I272" i="1"/>
  <c r="J272" i="1" s="1"/>
  <c r="Q272" i="1" s="1"/>
  <c r="I273" i="1"/>
  <c r="J273" i="1" s="1"/>
  <c r="Q273" i="1" s="1"/>
  <c r="I274" i="1"/>
  <c r="J274" i="1" s="1"/>
  <c r="Q274" i="1" s="1"/>
  <c r="I275" i="1"/>
  <c r="J275" i="1" s="1"/>
  <c r="Q275" i="1" s="1"/>
  <c r="I276" i="1"/>
  <c r="J276" i="1" s="1"/>
  <c r="Q276" i="1" s="1"/>
  <c r="I277" i="1"/>
  <c r="J277" i="1" s="1"/>
  <c r="Q277" i="1" s="1"/>
  <c r="I278" i="1"/>
  <c r="J278" i="1" s="1"/>
  <c r="Q278" i="1" s="1"/>
  <c r="I279" i="1"/>
  <c r="J279" i="1" s="1"/>
  <c r="Q279" i="1" s="1"/>
  <c r="I280" i="1"/>
  <c r="J280" i="1" s="1"/>
  <c r="Q280" i="1" s="1"/>
  <c r="I281" i="1"/>
  <c r="J281" i="1" s="1"/>
  <c r="Q281" i="1" s="1"/>
  <c r="I282" i="1"/>
  <c r="J282" i="1" s="1"/>
  <c r="Q282" i="1" s="1"/>
  <c r="I283" i="1"/>
  <c r="J283" i="1" s="1"/>
  <c r="Q283" i="1" s="1"/>
  <c r="I284" i="1"/>
  <c r="J284" i="1" s="1"/>
  <c r="Q284" i="1" s="1"/>
  <c r="I285" i="1"/>
  <c r="J285" i="1" s="1"/>
  <c r="Q285" i="1" s="1"/>
  <c r="I286" i="1"/>
  <c r="J286" i="1" s="1"/>
  <c r="Q286" i="1" s="1"/>
  <c r="I287" i="1"/>
  <c r="J287" i="1" s="1"/>
  <c r="I288" i="1"/>
  <c r="J288" i="1" s="1"/>
  <c r="I289" i="1"/>
  <c r="J289" i="1" s="1"/>
  <c r="Q289" i="1" s="1"/>
  <c r="I290" i="1"/>
  <c r="J290" i="1" s="1"/>
  <c r="Q290" i="1" s="1"/>
  <c r="I291" i="1"/>
  <c r="J291" i="1" s="1"/>
  <c r="Q291" i="1" s="1"/>
  <c r="I292" i="1"/>
  <c r="J292" i="1" s="1"/>
  <c r="Q292" i="1" s="1"/>
  <c r="I293" i="1"/>
  <c r="J293" i="1" s="1"/>
  <c r="Q293" i="1" s="1"/>
  <c r="I294" i="1"/>
  <c r="J294" i="1" s="1"/>
  <c r="Q294" i="1" s="1"/>
  <c r="I295" i="1"/>
  <c r="J295" i="1" s="1"/>
  <c r="Q295" i="1" s="1"/>
  <c r="I296" i="1"/>
  <c r="J296" i="1" s="1"/>
  <c r="Q296" i="1" s="1"/>
  <c r="I297" i="1"/>
  <c r="J297" i="1" s="1"/>
  <c r="Q297" i="1" s="1"/>
  <c r="I298" i="1"/>
  <c r="J298" i="1" s="1"/>
  <c r="Q298" i="1" s="1"/>
  <c r="I299" i="1"/>
  <c r="J299" i="1" s="1"/>
  <c r="Q299" i="1" s="1"/>
  <c r="I300" i="1"/>
  <c r="J300" i="1" s="1"/>
  <c r="Q300" i="1" s="1"/>
  <c r="I301" i="1"/>
  <c r="J301" i="1" s="1"/>
  <c r="Q301" i="1" s="1"/>
  <c r="I302" i="1"/>
  <c r="J302" i="1" s="1"/>
  <c r="Q302" i="1" s="1"/>
  <c r="I303" i="1"/>
  <c r="J303" i="1" s="1"/>
  <c r="Q303" i="1" s="1"/>
  <c r="I304" i="1"/>
  <c r="J304" i="1" s="1"/>
  <c r="Q304" i="1" s="1"/>
  <c r="I305" i="1"/>
  <c r="J305" i="1" s="1"/>
  <c r="Q305" i="1" s="1"/>
  <c r="I306" i="1"/>
  <c r="J306" i="1" s="1"/>
  <c r="Q306" i="1" s="1"/>
  <c r="I307" i="1"/>
  <c r="J307" i="1" s="1"/>
  <c r="Q307" i="1" s="1"/>
  <c r="I308" i="1"/>
  <c r="J308" i="1" s="1"/>
  <c r="Q308" i="1" s="1"/>
  <c r="I309" i="1"/>
  <c r="J309" i="1" s="1"/>
  <c r="Q309" i="1" s="1"/>
  <c r="I310" i="1"/>
  <c r="J310" i="1" s="1"/>
  <c r="Q310" i="1" s="1"/>
  <c r="I311" i="1"/>
  <c r="J311" i="1" s="1"/>
  <c r="Q311" i="1" s="1"/>
  <c r="I312" i="1"/>
  <c r="J312" i="1" s="1"/>
  <c r="Q312" i="1" s="1"/>
  <c r="I313" i="1"/>
  <c r="J313" i="1" s="1"/>
  <c r="Q313" i="1" s="1"/>
  <c r="I314" i="1"/>
  <c r="J314" i="1" s="1"/>
  <c r="Q314" i="1" s="1"/>
  <c r="I315" i="1"/>
  <c r="J315" i="1" s="1"/>
  <c r="Q315" i="1" s="1"/>
  <c r="I316" i="1"/>
  <c r="J316" i="1" s="1"/>
  <c r="Q316" i="1" s="1"/>
  <c r="I317" i="1"/>
  <c r="J317" i="1" s="1"/>
  <c r="Q317" i="1" s="1"/>
  <c r="I318" i="1"/>
  <c r="J318" i="1" s="1"/>
  <c r="Q318" i="1" s="1"/>
  <c r="I319" i="1"/>
  <c r="J319" i="1" s="1"/>
  <c r="Q319" i="1" s="1"/>
  <c r="I320" i="1"/>
  <c r="J320" i="1" s="1"/>
  <c r="Q320" i="1" s="1"/>
  <c r="I321" i="1"/>
  <c r="J321" i="1" s="1"/>
  <c r="Q321" i="1" s="1"/>
  <c r="I322" i="1"/>
  <c r="J322" i="1" s="1"/>
  <c r="Q322" i="1" s="1"/>
  <c r="I323" i="1"/>
  <c r="J323" i="1" s="1"/>
  <c r="Q323" i="1" s="1"/>
  <c r="I324" i="1"/>
  <c r="J324" i="1" s="1"/>
  <c r="Q324" i="1" s="1"/>
  <c r="I325" i="1"/>
  <c r="J325" i="1" s="1"/>
  <c r="Q325" i="1" s="1"/>
  <c r="I326" i="1"/>
  <c r="J326" i="1" s="1"/>
  <c r="Q326" i="1" s="1"/>
  <c r="I327" i="1"/>
  <c r="J327" i="1" s="1"/>
  <c r="Q327" i="1" s="1"/>
  <c r="I328" i="1"/>
  <c r="J328" i="1" s="1"/>
  <c r="Q328" i="1" s="1"/>
  <c r="I329" i="1"/>
  <c r="J329" i="1" s="1"/>
  <c r="Q329" i="1" s="1"/>
  <c r="I330" i="1"/>
  <c r="J330" i="1" s="1"/>
  <c r="Q330" i="1" s="1"/>
  <c r="I331" i="1"/>
  <c r="J331" i="1" s="1"/>
  <c r="Q331" i="1" s="1"/>
  <c r="I332" i="1"/>
  <c r="J332" i="1" s="1"/>
  <c r="Q332" i="1" s="1"/>
  <c r="I333" i="1"/>
  <c r="J333" i="1" s="1"/>
  <c r="Q333" i="1" s="1"/>
  <c r="I334" i="1"/>
  <c r="J334" i="1" s="1"/>
  <c r="Q334" i="1" s="1"/>
  <c r="I335" i="1"/>
  <c r="J335" i="1" s="1"/>
  <c r="Q335" i="1" s="1"/>
  <c r="I336" i="1"/>
  <c r="J336" i="1" s="1"/>
  <c r="Q336" i="1" s="1"/>
  <c r="I337" i="1"/>
  <c r="J337" i="1" s="1"/>
  <c r="Q337" i="1" s="1"/>
  <c r="I338" i="1"/>
  <c r="J338" i="1" s="1"/>
  <c r="Q338" i="1" s="1"/>
  <c r="I339" i="1"/>
  <c r="J339" i="1" s="1"/>
  <c r="Q339" i="1" s="1"/>
  <c r="I340" i="1"/>
  <c r="J340" i="1" s="1"/>
  <c r="Q340" i="1" s="1"/>
  <c r="I341" i="1"/>
  <c r="J341" i="1" s="1"/>
  <c r="Q341" i="1" s="1"/>
  <c r="I342" i="1"/>
  <c r="J342" i="1" s="1"/>
  <c r="Q342" i="1" s="1"/>
  <c r="I343" i="1"/>
  <c r="J343" i="1" s="1"/>
  <c r="Q343" i="1" s="1"/>
  <c r="I344" i="1"/>
  <c r="J344" i="1" s="1"/>
  <c r="Q344" i="1" s="1"/>
  <c r="I345" i="1"/>
  <c r="J345" i="1" s="1"/>
  <c r="Q345" i="1" s="1"/>
  <c r="I346" i="1"/>
  <c r="J346" i="1" s="1"/>
  <c r="Q346" i="1" s="1"/>
  <c r="I347" i="1"/>
  <c r="J347" i="1" s="1"/>
  <c r="Q347" i="1" s="1"/>
  <c r="I348" i="1"/>
  <c r="J348" i="1" s="1"/>
  <c r="Q348" i="1" s="1"/>
  <c r="I349" i="1"/>
  <c r="J349" i="1" s="1"/>
  <c r="Q349" i="1" s="1"/>
  <c r="I350" i="1"/>
  <c r="J350" i="1" s="1"/>
  <c r="Q350" i="1" s="1"/>
  <c r="I351" i="1"/>
  <c r="J351" i="1" s="1"/>
  <c r="Q351" i="1" s="1"/>
  <c r="I352" i="1"/>
  <c r="J352" i="1" s="1"/>
  <c r="Q352" i="1" s="1"/>
  <c r="I353" i="1"/>
  <c r="J353" i="1" s="1"/>
  <c r="Q353" i="1" s="1"/>
  <c r="I354" i="1"/>
  <c r="J354" i="1" s="1"/>
  <c r="Q354" i="1" s="1"/>
  <c r="I355" i="1"/>
  <c r="J355" i="1" s="1"/>
  <c r="Q355" i="1" s="1"/>
  <c r="I356" i="1"/>
  <c r="J356" i="1" s="1"/>
  <c r="Q356" i="1" s="1"/>
  <c r="I357" i="1"/>
  <c r="J357" i="1" s="1"/>
  <c r="Q357" i="1" s="1"/>
  <c r="I358" i="1"/>
  <c r="J358" i="1" s="1"/>
  <c r="Q358" i="1" s="1"/>
  <c r="I359" i="1"/>
  <c r="J359" i="1" s="1"/>
  <c r="Q359" i="1" s="1"/>
  <c r="I360" i="1"/>
  <c r="J360" i="1" s="1"/>
  <c r="Q360" i="1" s="1"/>
  <c r="I361" i="1"/>
  <c r="J361" i="1" s="1"/>
  <c r="Q361" i="1" s="1"/>
  <c r="I362" i="1"/>
  <c r="J362" i="1" s="1"/>
  <c r="Q362" i="1" s="1"/>
  <c r="I363" i="1"/>
  <c r="J363" i="1" s="1"/>
  <c r="Q363" i="1" s="1"/>
  <c r="I364" i="1"/>
  <c r="J364" i="1" s="1"/>
  <c r="Q364" i="1" s="1"/>
  <c r="I365" i="1"/>
  <c r="J365" i="1" s="1"/>
  <c r="Q365" i="1" s="1"/>
  <c r="I366" i="1"/>
  <c r="J366" i="1" s="1"/>
  <c r="Q366" i="1" s="1"/>
  <c r="I367" i="1"/>
  <c r="J367" i="1" s="1"/>
  <c r="Q367" i="1" s="1"/>
  <c r="I368" i="1"/>
  <c r="J368" i="1" s="1"/>
  <c r="Q368" i="1" s="1"/>
  <c r="I369" i="1"/>
  <c r="J369" i="1" s="1"/>
  <c r="Q369" i="1" s="1"/>
  <c r="I370" i="1"/>
  <c r="J370" i="1" s="1"/>
  <c r="Q370" i="1" s="1"/>
  <c r="I371" i="1"/>
  <c r="J371" i="1" s="1"/>
  <c r="Q371" i="1" s="1"/>
  <c r="I372" i="1"/>
  <c r="J372" i="1" s="1"/>
  <c r="Q372" i="1" s="1"/>
  <c r="I373" i="1"/>
  <c r="J373" i="1" s="1"/>
  <c r="Q373" i="1" s="1"/>
  <c r="I374" i="1"/>
  <c r="J374" i="1" s="1"/>
  <c r="Q374" i="1" s="1"/>
  <c r="I375" i="1"/>
  <c r="J375" i="1" s="1"/>
  <c r="Q375" i="1" s="1"/>
  <c r="I376" i="1"/>
  <c r="J376" i="1" s="1"/>
  <c r="Q376" i="1" s="1"/>
  <c r="I377" i="1"/>
  <c r="J377" i="1" s="1"/>
  <c r="Q377" i="1" s="1"/>
  <c r="I378" i="1"/>
  <c r="J378" i="1" s="1"/>
  <c r="Q378" i="1" s="1"/>
  <c r="I379" i="1"/>
  <c r="J379" i="1" s="1"/>
  <c r="Q379" i="1" s="1"/>
  <c r="I380" i="1"/>
  <c r="J380" i="1" s="1"/>
  <c r="Q380" i="1" s="1"/>
  <c r="I381" i="1"/>
  <c r="J381" i="1" s="1"/>
  <c r="Q381" i="1" s="1"/>
  <c r="I382" i="1"/>
  <c r="J382" i="1" s="1"/>
  <c r="Q382" i="1" s="1"/>
  <c r="I383" i="1"/>
  <c r="J383" i="1" s="1"/>
  <c r="Q383" i="1" s="1"/>
  <c r="I384" i="1"/>
  <c r="J384" i="1" s="1"/>
  <c r="Q384" i="1" s="1"/>
  <c r="I385" i="1"/>
  <c r="J385" i="1" s="1"/>
  <c r="Q385" i="1" s="1"/>
  <c r="I386" i="1"/>
  <c r="J386" i="1" s="1"/>
  <c r="Q386" i="1" s="1"/>
  <c r="I387" i="1"/>
  <c r="J387" i="1" s="1"/>
  <c r="Q387" i="1" s="1"/>
  <c r="I388" i="1"/>
  <c r="J388" i="1" s="1"/>
  <c r="Q388" i="1" s="1"/>
  <c r="I389" i="1"/>
  <c r="J389" i="1" s="1"/>
  <c r="Q389" i="1" s="1"/>
  <c r="I390" i="1"/>
  <c r="J390" i="1" s="1"/>
  <c r="Q390" i="1" s="1"/>
  <c r="I391" i="1"/>
  <c r="J391" i="1" s="1"/>
  <c r="Q391" i="1" s="1"/>
  <c r="I392" i="1"/>
  <c r="J392" i="1" s="1"/>
  <c r="Q392" i="1" s="1"/>
  <c r="I393" i="1"/>
  <c r="J393" i="1" s="1"/>
  <c r="Q393" i="1" s="1"/>
  <c r="I394" i="1"/>
  <c r="J394" i="1" s="1"/>
  <c r="Q394" i="1" s="1"/>
  <c r="I395" i="1"/>
  <c r="J395" i="1" s="1"/>
  <c r="Q395" i="1" s="1"/>
  <c r="I396" i="1"/>
  <c r="J396" i="1" s="1"/>
  <c r="Q396" i="1" s="1"/>
  <c r="I397" i="1"/>
  <c r="J397" i="1" s="1"/>
  <c r="Q397" i="1" s="1"/>
  <c r="I398" i="1"/>
  <c r="J398" i="1" s="1"/>
  <c r="Q398" i="1" s="1"/>
  <c r="I399" i="1"/>
  <c r="J399" i="1" s="1"/>
  <c r="Q399" i="1" s="1"/>
  <c r="I400" i="1"/>
  <c r="J400" i="1" s="1"/>
  <c r="Q400" i="1" s="1"/>
  <c r="I401" i="1"/>
  <c r="J401" i="1" s="1"/>
  <c r="Q401" i="1" s="1"/>
  <c r="I402" i="1"/>
  <c r="J402" i="1" s="1"/>
  <c r="Q402" i="1" s="1"/>
  <c r="I403" i="1"/>
  <c r="J403" i="1" s="1"/>
  <c r="Q403" i="1" s="1"/>
  <c r="I404" i="1"/>
  <c r="J404" i="1" s="1"/>
  <c r="Q404" i="1" s="1"/>
  <c r="I405" i="1"/>
  <c r="J405" i="1" s="1"/>
  <c r="Q405" i="1" s="1"/>
  <c r="I406" i="1"/>
  <c r="J406" i="1" s="1"/>
  <c r="Q406" i="1" s="1"/>
  <c r="I407" i="1"/>
  <c r="J407" i="1" s="1"/>
  <c r="Q407" i="1" s="1"/>
  <c r="I408" i="1"/>
  <c r="J408" i="1" s="1"/>
  <c r="Q408" i="1" s="1"/>
  <c r="I409" i="1"/>
  <c r="J409" i="1" s="1"/>
  <c r="Q409" i="1" s="1"/>
  <c r="I410" i="1"/>
  <c r="J410" i="1" s="1"/>
  <c r="Q410" i="1" s="1"/>
  <c r="I411" i="1"/>
  <c r="J411" i="1" s="1"/>
  <c r="Q411" i="1" s="1"/>
  <c r="I412" i="1"/>
  <c r="J412" i="1" s="1"/>
  <c r="Q412" i="1" s="1"/>
  <c r="I413" i="1"/>
  <c r="J413" i="1" s="1"/>
  <c r="Q413" i="1" s="1"/>
  <c r="I414" i="1"/>
  <c r="J414" i="1" s="1"/>
  <c r="Q414" i="1" s="1"/>
  <c r="I415" i="1"/>
  <c r="J415" i="1" s="1"/>
  <c r="Q415" i="1" s="1"/>
  <c r="I416" i="1"/>
  <c r="J416" i="1" s="1"/>
  <c r="Q416" i="1" s="1"/>
  <c r="I417" i="1"/>
  <c r="J417" i="1" s="1"/>
  <c r="Q417" i="1" s="1"/>
  <c r="I418" i="1"/>
  <c r="J418" i="1" s="1"/>
  <c r="Q418" i="1" s="1"/>
  <c r="I419" i="1"/>
  <c r="J419" i="1" s="1"/>
  <c r="Q419" i="1" s="1"/>
  <c r="I420" i="1"/>
  <c r="J420" i="1" s="1"/>
  <c r="Q420" i="1" s="1"/>
  <c r="I421" i="1"/>
  <c r="J421" i="1" s="1"/>
  <c r="Q421" i="1" s="1"/>
  <c r="I422" i="1"/>
  <c r="J422" i="1" s="1"/>
  <c r="Q422" i="1" s="1"/>
  <c r="I423" i="1"/>
  <c r="J423" i="1" s="1"/>
  <c r="Q423" i="1" s="1"/>
  <c r="I424" i="1"/>
  <c r="J424" i="1" s="1"/>
  <c r="Q424" i="1" s="1"/>
  <c r="I425" i="1"/>
  <c r="J425" i="1" s="1"/>
  <c r="Q425" i="1" s="1"/>
  <c r="I426" i="1"/>
  <c r="J426" i="1" s="1"/>
  <c r="Q426" i="1" s="1"/>
  <c r="I427" i="1"/>
  <c r="J427" i="1" s="1"/>
  <c r="Q427" i="1" s="1"/>
  <c r="I428" i="1"/>
  <c r="J428" i="1" s="1"/>
  <c r="Q428" i="1" s="1"/>
  <c r="I429" i="1"/>
  <c r="J429" i="1" s="1"/>
  <c r="Q429" i="1" s="1"/>
  <c r="I430" i="1"/>
  <c r="J430" i="1" s="1"/>
  <c r="Q430" i="1" s="1"/>
  <c r="I431" i="1"/>
  <c r="J431" i="1" s="1"/>
  <c r="Q431" i="1" s="1"/>
  <c r="I432" i="1"/>
  <c r="J432" i="1" s="1"/>
  <c r="Q432" i="1" s="1"/>
  <c r="I433" i="1"/>
  <c r="J433" i="1" s="1"/>
  <c r="Q433" i="1" s="1"/>
  <c r="I434" i="1"/>
  <c r="J434" i="1" s="1"/>
  <c r="Q434" i="1" s="1"/>
  <c r="I435" i="1"/>
  <c r="J435" i="1" s="1"/>
  <c r="Q435" i="1" s="1"/>
  <c r="I436" i="1"/>
  <c r="J436" i="1" s="1"/>
  <c r="Q436" i="1" s="1"/>
  <c r="I437" i="1"/>
  <c r="J437" i="1" s="1"/>
  <c r="Q437" i="1" s="1"/>
  <c r="I438" i="1"/>
  <c r="J438" i="1" s="1"/>
  <c r="Q438" i="1" s="1"/>
  <c r="I439" i="1"/>
  <c r="J439" i="1" s="1"/>
  <c r="Q439" i="1" s="1"/>
  <c r="I440" i="1"/>
  <c r="J440" i="1" s="1"/>
  <c r="Q440" i="1" s="1"/>
  <c r="I441" i="1"/>
  <c r="J441" i="1" s="1"/>
  <c r="Q441" i="1" s="1"/>
  <c r="I442" i="1"/>
  <c r="J442" i="1" s="1"/>
  <c r="Q442" i="1" s="1"/>
  <c r="I443" i="1"/>
  <c r="J443" i="1" s="1"/>
  <c r="Q443" i="1" s="1"/>
  <c r="I444" i="1"/>
  <c r="J444" i="1" s="1"/>
  <c r="Q444" i="1" s="1"/>
  <c r="I445" i="1"/>
  <c r="J445" i="1" s="1"/>
  <c r="Q445" i="1" s="1"/>
  <c r="I446" i="1"/>
  <c r="J446" i="1" s="1"/>
  <c r="Q446" i="1" s="1"/>
  <c r="I447" i="1"/>
  <c r="J447" i="1" s="1"/>
  <c r="Q447" i="1" s="1"/>
  <c r="I448" i="1"/>
  <c r="J448" i="1" s="1"/>
  <c r="Q448" i="1" s="1"/>
  <c r="I449" i="1"/>
  <c r="J449" i="1" s="1"/>
  <c r="Q449" i="1" s="1"/>
  <c r="I450" i="1"/>
  <c r="J450" i="1" s="1"/>
  <c r="Q450" i="1" s="1"/>
  <c r="I451" i="1"/>
  <c r="J451" i="1" s="1"/>
  <c r="Q451" i="1" s="1"/>
  <c r="I452" i="1"/>
  <c r="J452" i="1" s="1"/>
  <c r="Q452" i="1" s="1"/>
  <c r="I453" i="1"/>
  <c r="J453" i="1" s="1"/>
  <c r="Q453" i="1" s="1"/>
  <c r="I454" i="1"/>
  <c r="J454" i="1" s="1"/>
  <c r="Q454" i="1" s="1"/>
  <c r="I455" i="1"/>
  <c r="J455" i="1" s="1"/>
  <c r="Q455" i="1" s="1"/>
  <c r="I456" i="1"/>
  <c r="J456" i="1" s="1"/>
  <c r="Q456" i="1" s="1"/>
  <c r="I457" i="1"/>
  <c r="J457" i="1" s="1"/>
  <c r="Q457" i="1" s="1"/>
  <c r="I458" i="1"/>
  <c r="J458" i="1" s="1"/>
  <c r="Q458" i="1" s="1"/>
  <c r="I459" i="1"/>
  <c r="J459" i="1" s="1"/>
  <c r="Q459" i="1" s="1"/>
  <c r="I460" i="1"/>
  <c r="J460" i="1" s="1"/>
  <c r="Q460" i="1" s="1"/>
  <c r="I461" i="1"/>
  <c r="J461" i="1" s="1"/>
  <c r="Q461" i="1" s="1"/>
  <c r="I462" i="1"/>
  <c r="J462" i="1" s="1"/>
  <c r="Q462" i="1" s="1"/>
  <c r="I463" i="1"/>
  <c r="J463" i="1" s="1"/>
  <c r="Q463" i="1" s="1"/>
  <c r="I464" i="1"/>
  <c r="J464" i="1" s="1"/>
  <c r="Q464" i="1" s="1"/>
  <c r="I465" i="1"/>
  <c r="J465" i="1" s="1"/>
  <c r="Q465" i="1" s="1"/>
  <c r="I466" i="1"/>
  <c r="J466" i="1" s="1"/>
  <c r="Q466" i="1" s="1"/>
  <c r="I467" i="1"/>
  <c r="J467" i="1" s="1"/>
  <c r="Q467" i="1" s="1"/>
  <c r="I468" i="1"/>
  <c r="J468" i="1" s="1"/>
  <c r="Q468" i="1" s="1"/>
  <c r="I469" i="1"/>
  <c r="J469" i="1" s="1"/>
  <c r="Q469" i="1" s="1"/>
  <c r="I470" i="1"/>
  <c r="J470" i="1" s="1"/>
  <c r="Q470" i="1" s="1"/>
  <c r="I471" i="1"/>
  <c r="J471" i="1" s="1"/>
  <c r="Q471" i="1" s="1"/>
  <c r="I472" i="1"/>
  <c r="J472" i="1" s="1"/>
  <c r="Q472" i="1" s="1"/>
  <c r="I473" i="1"/>
  <c r="J473" i="1" s="1"/>
  <c r="Q473" i="1" s="1"/>
  <c r="I474" i="1"/>
  <c r="J474" i="1" s="1"/>
  <c r="Q474" i="1" s="1"/>
  <c r="I475" i="1"/>
  <c r="J475" i="1" s="1"/>
  <c r="Q475" i="1" s="1"/>
  <c r="I476" i="1"/>
  <c r="J476" i="1" s="1"/>
  <c r="Q476" i="1" s="1"/>
  <c r="I477" i="1"/>
  <c r="J477" i="1" s="1"/>
  <c r="Q477" i="1" s="1"/>
  <c r="I478" i="1"/>
  <c r="J478" i="1" s="1"/>
  <c r="Q478" i="1" s="1"/>
  <c r="I479" i="1"/>
  <c r="J479" i="1" s="1"/>
  <c r="Q479" i="1" s="1"/>
  <c r="I480" i="1"/>
  <c r="J480" i="1" s="1"/>
  <c r="Q480" i="1" s="1"/>
  <c r="I481" i="1"/>
  <c r="J481" i="1" s="1"/>
  <c r="Q481" i="1" s="1"/>
  <c r="I482" i="1"/>
  <c r="J482" i="1" s="1"/>
  <c r="Q482" i="1" s="1"/>
  <c r="I483" i="1"/>
  <c r="J483" i="1" s="1"/>
  <c r="Q483" i="1" s="1"/>
  <c r="I484" i="1"/>
  <c r="J484" i="1" s="1"/>
  <c r="Q484" i="1" s="1"/>
  <c r="I485" i="1"/>
  <c r="J485" i="1" s="1"/>
  <c r="Q485" i="1" s="1"/>
  <c r="I486" i="1"/>
  <c r="J486" i="1" s="1"/>
  <c r="Q486" i="1" s="1"/>
  <c r="I487" i="1"/>
  <c r="J487" i="1" s="1"/>
  <c r="Q487" i="1" s="1"/>
  <c r="I488" i="1"/>
  <c r="J488" i="1" s="1"/>
  <c r="Q488" i="1" s="1"/>
  <c r="I489" i="1"/>
  <c r="J489" i="1" s="1"/>
  <c r="Q489" i="1" s="1"/>
  <c r="I490" i="1"/>
  <c r="J490" i="1" s="1"/>
  <c r="Q490" i="1" s="1"/>
  <c r="I491" i="1"/>
  <c r="J491" i="1" s="1"/>
  <c r="Q491" i="1" s="1"/>
  <c r="I492" i="1"/>
  <c r="J492" i="1" s="1"/>
  <c r="Q492" i="1" s="1"/>
  <c r="I493" i="1"/>
  <c r="J493" i="1" s="1"/>
  <c r="Q493" i="1" s="1"/>
  <c r="I494" i="1"/>
  <c r="J494" i="1" s="1"/>
  <c r="Q494" i="1" s="1"/>
  <c r="I495" i="1"/>
  <c r="J495" i="1" s="1"/>
  <c r="Q495" i="1" s="1"/>
  <c r="I496" i="1"/>
  <c r="J496" i="1" s="1"/>
  <c r="Q496" i="1" s="1"/>
  <c r="I497" i="1"/>
  <c r="J497" i="1" s="1"/>
  <c r="Q497" i="1" s="1"/>
  <c r="I498" i="1"/>
  <c r="J498" i="1" s="1"/>
  <c r="Q498" i="1" s="1"/>
  <c r="I499" i="1"/>
  <c r="J499" i="1" s="1"/>
  <c r="Q499" i="1" s="1"/>
  <c r="I500" i="1"/>
  <c r="J500" i="1" s="1"/>
  <c r="Q500" i="1" s="1"/>
  <c r="I501" i="1"/>
  <c r="J501" i="1" s="1"/>
  <c r="Q501" i="1" s="1"/>
  <c r="I502" i="1"/>
  <c r="J502" i="1" s="1"/>
  <c r="Q502" i="1" s="1"/>
  <c r="I503" i="1"/>
  <c r="J503" i="1" s="1"/>
  <c r="Q503" i="1" s="1"/>
  <c r="I504" i="1"/>
  <c r="J504" i="1" s="1"/>
  <c r="Q504" i="1" s="1"/>
  <c r="I505" i="1"/>
  <c r="J505" i="1" s="1"/>
  <c r="Q505" i="1" s="1"/>
  <c r="I506" i="1"/>
  <c r="J506" i="1" s="1"/>
  <c r="Q506" i="1" s="1"/>
  <c r="I507" i="1"/>
  <c r="J507" i="1" s="1"/>
  <c r="Q507" i="1" s="1"/>
  <c r="I508" i="1"/>
  <c r="J508" i="1" s="1"/>
  <c r="Q508" i="1" s="1"/>
  <c r="I509" i="1"/>
  <c r="J509" i="1" s="1"/>
  <c r="Q509" i="1" s="1"/>
  <c r="I510" i="1"/>
  <c r="J510" i="1" s="1"/>
  <c r="Q510" i="1" s="1"/>
  <c r="I511" i="1"/>
  <c r="J511" i="1" s="1"/>
  <c r="Q511" i="1" s="1"/>
  <c r="I512" i="1"/>
  <c r="J512" i="1" s="1"/>
  <c r="Q512" i="1" s="1"/>
  <c r="I513" i="1"/>
  <c r="J513" i="1" s="1"/>
  <c r="Q513" i="1" s="1"/>
  <c r="I514" i="1"/>
  <c r="J514" i="1" s="1"/>
  <c r="Q514" i="1" s="1"/>
  <c r="I515" i="1"/>
  <c r="J515" i="1" s="1"/>
  <c r="Q515" i="1" s="1"/>
  <c r="I516" i="1"/>
  <c r="J516" i="1" s="1"/>
  <c r="Q516" i="1" s="1"/>
  <c r="I517" i="1"/>
  <c r="J517" i="1" s="1"/>
  <c r="Q517" i="1" s="1"/>
  <c r="I518" i="1"/>
  <c r="J518" i="1" s="1"/>
  <c r="Q518" i="1" s="1"/>
  <c r="I519" i="1"/>
  <c r="J519" i="1" s="1"/>
  <c r="Q519" i="1" s="1"/>
  <c r="I520" i="1"/>
  <c r="J520" i="1" s="1"/>
  <c r="Q520" i="1" s="1"/>
  <c r="I521" i="1"/>
  <c r="J521" i="1" s="1"/>
  <c r="Q521" i="1" s="1"/>
  <c r="I522" i="1"/>
  <c r="J522" i="1" s="1"/>
  <c r="Q522" i="1" s="1"/>
  <c r="I523" i="1"/>
  <c r="J523" i="1" s="1"/>
  <c r="Q523" i="1" s="1"/>
  <c r="I524" i="1"/>
  <c r="J524" i="1" s="1"/>
  <c r="Q524" i="1" s="1"/>
  <c r="I525" i="1"/>
  <c r="J525" i="1" s="1"/>
  <c r="Q525" i="1" s="1"/>
  <c r="I526" i="1"/>
  <c r="J526" i="1" s="1"/>
  <c r="Q526" i="1" s="1"/>
  <c r="I527" i="1"/>
  <c r="J527" i="1" s="1"/>
  <c r="Q527" i="1" s="1"/>
  <c r="I528" i="1"/>
  <c r="J528" i="1" s="1"/>
  <c r="Q528" i="1" s="1"/>
  <c r="I529" i="1"/>
  <c r="J529" i="1" s="1"/>
  <c r="Q529" i="1" s="1"/>
  <c r="I530" i="1"/>
  <c r="J530" i="1" s="1"/>
  <c r="Q530" i="1" s="1"/>
  <c r="I531" i="1"/>
  <c r="J531" i="1" s="1"/>
  <c r="Q531" i="1" s="1"/>
  <c r="I532" i="1"/>
  <c r="J532" i="1" s="1"/>
  <c r="Q532" i="1" s="1"/>
  <c r="I533" i="1"/>
  <c r="J533" i="1" s="1"/>
  <c r="Q533" i="1" s="1"/>
  <c r="I534" i="1"/>
  <c r="J534" i="1" s="1"/>
  <c r="Q534" i="1" s="1"/>
  <c r="I535" i="1"/>
  <c r="J535" i="1" s="1"/>
  <c r="Q535" i="1" s="1"/>
  <c r="I536" i="1"/>
  <c r="J536" i="1" s="1"/>
  <c r="Q536" i="1" s="1"/>
  <c r="I537" i="1"/>
  <c r="J537" i="1" s="1"/>
  <c r="Q537" i="1" s="1"/>
  <c r="I538" i="1"/>
  <c r="J538" i="1" s="1"/>
  <c r="Q538" i="1" s="1"/>
  <c r="I539" i="1"/>
  <c r="J539" i="1" s="1"/>
  <c r="Q539" i="1" s="1"/>
  <c r="I540" i="1"/>
  <c r="J540" i="1" s="1"/>
  <c r="Q540" i="1" s="1"/>
  <c r="I541" i="1"/>
  <c r="J541" i="1" s="1"/>
  <c r="Q541" i="1" s="1"/>
  <c r="I542" i="1"/>
  <c r="J542" i="1" s="1"/>
  <c r="Q542" i="1" s="1"/>
  <c r="I543" i="1"/>
  <c r="J543" i="1" s="1"/>
  <c r="Q543" i="1" s="1"/>
  <c r="I544" i="1"/>
  <c r="J544" i="1" s="1"/>
  <c r="Q544" i="1" s="1"/>
  <c r="I545" i="1"/>
  <c r="J545" i="1" s="1"/>
  <c r="Q545" i="1" s="1"/>
  <c r="I546" i="1"/>
  <c r="J546" i="1" s="1"/>
  <c r="Q546" i="1" s="1"/>
  <c r="I547" i="1"/>
  <c r="J547" i="1" s="1"/>
  <c r="Q547" i="1" s="1"/>
  <c r="I548" i="1"/>
  <c r="J548" i="1" s="1"/>
  <c r="Q548" i="1" s="1"/>
  <c r="I549" i="1"/>
  <c r="J549" i="1" s="1"/>
  <c r="Q549" i="1" s="1"/>
  <c r="I550" i="1"/>
  <c r="J550" i="1" s="1"/>
  <c r="Q550" i="1" s="1"/>
  <c r="I551" i="1"/>
  <c r="J551" i="1" s="1"/>
  <c r="Q551" i="1" s="1"/>
  <c r="I552" i="1"/>
  <c r="J552" i="1" s="1"/>
  <c r="Q552" i="1" s="1"/>
  <c r="I553" i="1"/>
  <c r="J553" i="1" s="1"/>
  <c r="Q553" i="1" s="1"/>
  <c r="I554" i="1"/>
  <c r="J554" i="1" s="1"/>
  <c r="Q554" i="1" s="1"/>
  <c r="I555" i="1"/>
  <c r="J555" i="1" s="1"/>
  <c r="Q555" i="1" s="1"/>
  <c r="I556" i="1"/>
  <c r="J556" i="1" s="1"/>
  <c r="Q556" i="1" s="1"/>
  <c r="I557" i="1"/>
  <c r="J557" i="1" s="1"/>
  <c r="Q557" i="1" s="1"/>
  <c r="I558" i="1"/>
  <c r="J558" i="1" s="1"/>
  <c r="Q558" i="1" s="1"/>
  <c r="I559" i="1"/>
  <c r="J559" i="1" s="1"/>
  <c r="Q559" i="1" s="1"/>
  <c r="I560" i="1"/>
  <c r="J560" i="1" s="1"/>
  <c r="Q560" i="1" s="1"/>
  <c r="I561" i="1"/>
  <c r="J561" i="1" s="1"/>
  <c r="Q561" i="1" s="1"/>
  <c r="I562" i="1"/>
  <c r="J562" i="1" s="1"/>
  <c r="Q562" i="1" s="1"/>
  <c r="I563" i="1"/>
  <c r="J563" i="1" s="1"/>
  <c r="Q563" i="1" s="1"/>
  <c r="I564" i="1"/>
  <c r="J564" i="1" s="1"/>
  <c r="Q564" i="1" s="1"/>
  <c r="I565" i="1"/>
  <c r="J565" i="1" s="1"/>
  <c r="Q565" i="1" s="1"/>
  <c r="I566" i="1"/>
  <c r="J566" i="1" s="1"/>
  <c r="Q566" i="1" s="1"/>
  <c r="I567" i="1"/>
  <c r="J567" i="1" s="1"/>
  <c r="Q567" i="1" s="1"/>
  <c r="I568" i="1"/>
  <c r="J568" i="1" s="1"/>
  <c r="Q568" i="1" s="1"/>
  <c r="I569" i="1"/>
  <c r="J569" i="1" s="1"/>
  <c r="Q569" i="1" s="1"/>
  <c r="I570" i="1"/>
  <c r="J570" i="1" s="1"/>
  <c r="Q570" i="1" s="1"/>
  <c r="I571" i="1"/>
  <c r="J571" i="1" s="1"/>
  <c r="Q571" i="1" s="1"/>
  <c r="I572" i="1"/>
  <c r="J572" i="1" s="1"/>
  <c r="Q572" i="1" s="1"/>
  <c r="I573" i="1"/>
  <c r="J573" i="1" s="1"/>
  <c r="I574" i="1"/>
  <c r="J574" i="1" s="1"/>
  <c r="Q574" i="1" s="1"/>
  <c r="I575" i="1"/>
  <c r="J575" i="1" s="1"/>
  <c r="Q575" i="1" s="1"/>
  <c r="I576" i="1"/>
  <c r="J576" i="1" s="1"/>
  <c r="I577" i="1"/>
  <c r="J577" i="1" s="1"/>
  <c r="Q577" i="1" s="1"/>
  <c r="I578" i="1"/>
  <c r="J578" i="1" s="1"/>
  <c r="Q578" i="1" s="1"/>
  <c r="I579" i="1"/>
  <c r="J579" i="1" s="1"/>
  <c r="Q579" i="1" s="1"/>
  <c r="I580" i="1"/>
  <c r="J580" i="1" s="1"/>
  <c r="Q580" i="1" s="1"/>
  <c r="I581" i="1"/>
  <c r="J581" i="1" s="1"/>
  <c r="Q581" i="1" s="1"/>
  <c r="I582" i="1"/>
  <c r="J582" i="1" s="1"/>
  <c r="Q582" i="1" s="1"/>
  <c r="I583" i="1"/>
  <c r="J583" i="1" s="1"/>
  <c r="Q583" i="1" s="1"/>
  <c r="I584" i="1"/>
  <c r="J584" i="1" s="1"/>
  <c r="Q584" i="1" s="1"/>
  <c r="I585" i="1"/>
  <c r="J585" i="1" s="1"/>
  <c r="Q585" i="1" s="1"/>
  <c r="I586" i="1"/>
  <c r="J586" i="1" s="1"/>
  <c r="Q586" i="1" s="1"/>
  <c r="I587" i="1"/>
  <c r="J587" i="1" s="1"/>
  <c r="Q587" i="1" s="1"/>
  <c r="I588" i="1"/>
  <c r="J588" i="1" s="1"/>
  <c r="Q588" i="1" s="1"/>
  <c r="I589" i="1"/>
  <c r="J589" i="1" s="1"/>
  <c r="Q589" i="1" s="1"/>
  <c r="I590" i="1"/>
  <c r="J590" i="1" s="1"/>
  <c r="Q590" i="1" s="1"/>
  <c r="I591" i="1"/>
  <c r="J591" i="1" s="1"/>
  <c r="Q591" i="1" s="1"/>
  <c r="I592" i="1"/>
  <c r="J592" i="1" s="1"/>
  <c r="Q592" i="1" s="1"/>
  <c r="I593" i="1"/>
  <c r="J593" i="1" s="1"/>
  <c r="Q593" i="1" s="1"/>
  <c r="I594" i="1"/>
  <c r="J594" i="1" s="1"/>
  <c r="Q594" i="1" s="1"/>
  <c r="I595" i="1"/>
  <c r="J595" i="1" s="1"/>
  <c r="Q595" i="1" s="1"/>
  <c r="I596" i="1"/>
  <c r="J596" i="1" s="1"/>
  <c r="Q596" i="1" s="1"/>
  <c r="I597" i="1"/>
  <c r="J597" i="1" s="1"/>
  <c r="Q597" i="1" s="1"/>
  <c r="I598" i="1"/>
  <c r="J598" i="1" s="1"/>
  <c r="Q598" i="1" s="1"/>
  <c r="I599" i="1"/>
  <c r="J599" i="1" s="1"/>
  <c r="Q599" i="1" s="1"/>
  <c r="I600" i="1"/>
  <c r="J600" i="1" s="1"/>
  <c r="Q600" i="1" s="1"/>
  <c r="I601" i="1"/>
  <c r="J601" i="1" s="1"/>
  <c r="Q601" i="1" s="1"/>
  <c r="I602" i="1"/>
  <c r="J602" i="1" s="1"/>
  <c r="Q602" i="1" s="1"/>
  <c r="I603" i="1"/>
  <c r="J603" i="1" s="1"/>
  <c r="Q603" i="1" s="1"/>
  <c r="I604" i="1"/>
  <c r="J604" i="1" s="1"/>
  <c r="Q604" i="1" s="1"/>
  <c r="I605" i="1"/>
  <c r="J605" i="1" s="1"/>
  <c r="Q605" i="1" s="1"/>
  <c r="I606" i="1"/>
  <c r="J606" i="1" s="1"/>
  <c r="Q606" i="1" s="1"/>
  <c r="I607" i="1"/>
  <c r="J607" i="1" s="1"/>
  <c r="Q607" i="1" s="1"/>
  <c r="I608" i="1"/>
  <c r="J608" i="1" s="1"/>
  <c r="Q608" i="1" s="1"/>
  <c r="I609" i="1"/>
  <c r="J609" i="1" s="1"/>
  <c r="Q609" i="1" s="1"/>
  <c r="I610" i="1"/>
  <c r="J610" i="1" s="1"/>
  <c r="Q610" i="1" s="1"/>
  <c r="I611" i="1"/>
  <c r="J611" i="1" s="1"/>
  <c r="Q611" i="1" s="1"/>
  <c r="I612" i="1"/>
  <c r="J612" i="1" s="1"/>
  <c r="Q612" i="1" s="1"/>
  <c r="I613" i="1"/>
  <c r="J613" i="1" s="1"/>
  <c r="Q613" i="1" s="1"/>
  <c r="I614" i="1"/>
  <c r="J614" i="1" s="1"/>
  <c r="Q614" i="1" s="1"/>
  <c r="I615" i="1"/>
  <c r="J615" i="1" s="1"/>
  <c r="Q615" i="1" s="1"/>
  <c r="I616" i="1"/>
  <c r="J616" i="1" s="1"/>
  <c r="Q616" i="1" s="1"/>
  <c r="I617" i="1"/>
  <c r="J617" i="1" s="1"/>
  <c r="Q617" i="1" s="1"/>
  <c r="I618" i="1"/>
  <c r="J618" i="1" s="1"/>
  <c r="Q618" i="1" s="1"/>
  <c r="I619" i="1"/>
  <c r="J619" i="1" s="1"/>
  <c r="Q619" i="1" s="1"/>
  <c r="I620" i="1"/>
  <c r="J620" i="1" s="1"/>
  <c r="Q620" i="1" s="1"/>
  <c r="I621" i="1"/>
  <c r="J621" i="1" s="1"/>
  <c r="Q621" i="1" s="1"/>
  <c r="I622" i="1"/>
  <c r="J622" i="1" s="1"/>
  <c r="Q622" i="1" s="1"/>
  <c r="I623" i="1"/>
  <c r="J623" i="1" s="1"/>
  <c r="Q623" i="1" s="1"/>
  <c r="I624" i="1"/>
  <c r="J624" i="1" s="1"/>
  <c r="Q624" i="1" s="1"/>
  <c r="I625" i="1"/>
  <c r="J625" i="1" s="1"/>
  <c r="Q625" i="1" s="1"/>
  <c r="I626" i="1"/>
  <c r="J626" i="1" s="1"/>
  <c r="Q626" i="1" s="1"/>
  <c r="I627" i="1"/>
  <c r="J627" i="1" s="1"/>
  <c r="Q627" i="1" s="1"/>
  <c r="I628" i="1"/>
  <c r="J628" i="1" s="1"/>
  <c r="Q628" i="1" s="1"/>
  <c r="I629" i="1"/>
  <c r="J629" i="1" s="1"/>
  <c r="Q629" i="1" s="1"/>
  <c r="I630" i="1"/>
  <c r="J630" i="1" s="1"/>
  <c r="Q630" i="1" s="1"/>
  <c r="I631" i="1"/>
  <c r="J631" i="1" s="1"/>
  <c r="Q631" i="1" s="1"/>
  <c r="I632" i="1"/>
  <c r="J632" i="1" s="1"/>
  <c r="Q632" i="1" s="1"/>
  <c r="I633" i="1"/>
  <c r="J633" i="1" s="1"/>
  <c r="Q633" i="1" s="1"/>
  <c r="I634" i="1"/>
  <c r="J634" i="1" s="1"/>
  <c r="Q634" i="1" s="1"/>
  <c r="I635" i="1"/>
  <c r="J635" i="1" s="1"/>
  <c r="Q635" i="1" s="1"/>
  <c r="I636" i="1"/>
  <c r="J636" i="1" s="1"/>
  <c r="Q636" i="1" s="1"/>
  <c r="I637" i="1"/>
  <c r="J637" i="1" s="1"/>
  <c r="Q637" i="1" s="1"/>
  <c r="I638" i="1"/>
  <c r="J638" i="1" s="1"/>
  <c r="Q638" i="1" s="1"/>
  <c r="I639" i="1"/>
  <c r="J639" i="1" s="1"/>
  <c r="Q639" i="1" s="1"/>
  <c r="I640" i="1"/>
  <c r="J640" i="1" s="1"/>
  <c r="Q640" i="1" s="1"/>
  <c r="I641" i="1"/>
  <c r="J641" i="1" s="1"/>
  <c r="Q641" i="1" s="1"/>
  <c r="I642" i="1"/>
  <c r="J642" i="1" s="1"/>
  <c r="Q642" i="1" s="1"/>
  <c r="I643" i="1"/>
  <c r="J643" i="1" s="1"/>
  <c r="Q643" i="1" s="1"/>
  <c r="I644" i="1"/>
  <c r="J644" i="1" s="1"/>
  <c r="Q644" i="1" s="1"/>
  <c r="I645" i="1"/>
  <c r="J645" i="1" s="1"/>
  <c r="Q645" i="1" s="1"/>
  <c r="I646" i="1"/>
  <c r="J646" i="1" s="1"/>
  <c r="Q646" i="1" s="1"/>
  <c r="I647" i="1"/>
  <c r="J647" i="1" s="1"/>
  <c r="Q647" i="1" s="1"/>
  <c r="I648" i="1"/>
  <c r="J648" i="1" s="1"/>
  <c r="Q648" i="1" s="1"/>
  <c r="I649" i="1"/>
  <c r="J649" i="1" s="1"/>
  <c r="Q649" i="1" s="1"/>
  <c r="I650" i="1"/>
  <c r="J650" i="1" s="1"/>
  <c r="Q650" i="1" s="1"/>
  <c r="I651" i="1"/>
  <c r="J651" i="1" s="1"/>
  <c r="Q651" i="1" s="1"/>
  <c r="I652" i="1"/>
  <c r="J652" i="1" s="1"/>
  <c r="Q652" i="1" s="1"/>
  <c r="I653" i="1"/>
  <c r="J653" i="1" s="1"/>
  <c r="Q653" i="1" s="1"/>
  <c r="I654" i="1"/>
  <c r="J654" i="1" s="1"/>
  <c r="Q654" i="1" s="1"/>
  <c r="I655" i="1"/>
  <c r="J655" i="1" s="1"/>
  <c r="Q655" i="1" s="1"/>
  <c r="I656" i="1"/>
  <c r="J656" i="1" s="1"/>
  <c r="Q656" i="1" s="1"/>
  <c r="I657" i="1"/>
  <c r="J657" i="1" s="1"/>
  <c r="Q657" i="1" s="1"/>
  <c r="I658" i="1"/>
  <c r="J658" i="1" s="1"/>
  <c r="Q658" i="1" s="1"/>
  <c r="I659" i="1"/>
  <c r="J659" i="1" s="1"/>
  <c r="Q659" i="1" s="1"/>
  <c r="I660" i="1"/>
  <c r="J660" i="1" s="1"/>
  <c r="Q660" i="1" s="1"/>
  <c r="I661" i="1"/>
  <c r="J661" i="1" s="1"/>
  <c r="Q661" i="1" s="1"/>
  <c r="I662" i="1"/>
  <c r="J662" i="1" s="1"/>
  <c r="Q662" i="1" s="1"/>
  <c r="I663" i="1"/>
  <c r="J663" i="1" s="1"/>
  <c r="Q663" i="1" s="1"/>
  <c r="I664" i="1"/>
  <c r="J664" i="1" s="1"/>
  <c r="Q664" i="1" s="1"/>
  <c r="I665" i="1"/>
  <c r="J665" i="1" s="1"/>
  <c r="Q665" i="1" s="1"/>
  <c r="I666" i="1"/>
  <c r="J666" i="1" s="1"/>
  <c r="Q666" i="1" s="1"/>
  <c r="I667" i="1"/>
  <c r="J667" i="1" s="1"/>
  <c r="Q667" i="1" s="1"/>
  <c r="I668" i="1"/>
  <c r="J668" i="1" s="1"/>
  <c r="Q668" i="1" s="1"/>
  <c r="I669" i="1"/>
  <c r="J669" i="1" s="1"/>
  <c r="Q669" i="1" s="1"/>
  <c r="I670" i="1"/>
  <c r="J670" i="1" s="1"/>
  <c r="Q670" i="1" s="1"/>
  <c r="I671" i="1"/>
  <c r="J671" i="1" s="1"/>
  <c r="Q671" i="1" s="1"/>
  <c r="I672" i="1"/>
  <c r="J672" i="1" s="1"/>
  <c r="Q672" i="1" s="1"/>
  <c r="I673" i="1"/>
  <c r="J673" i="1" s="1"/>
  <c r="Q673" i="1" s="1"/>
  <c r="I674" i="1"/>
  <c r="J674" i="1" s="1"/>
  <c r="Q674" i="1" s="1"/>
  <c r="I675" i="1"/>
  <c r="J675" i="1" s="1"/>
  <c r="Q675" i="1" s="1"/>
  <c r="I676" i="1"/>
  <c r="J676" i="1" s="1"/>
  <c r="Q676" i="1" s="1"/>
  <c r="I677" i="1"/>
  <c r="J677" i="1" s="1"/>
  <c r="Q677" i="1" s="1"/>
  <c r="I678" i="1"/>
  <c r="J678" i="1" s="1"/>
  <c r="Q678" i="1" s="1"/>
  <c r="I679" i="1"/>
  <c r="J679" i="1" s="1"/>
  <c r="Q679" i="1" s="1"/>
  <c r="I680" i="1"/>
  <c r="J680" i="1" s="1"/>
  <c r="Q680" i="1" s="1"/>
  <c r="I681" i="1"/>
  <c r="J681" i="1" s="1"/>
  <c r="Q681" i="1" s="1"/>
  <c r="I682" i="1"/>
  <c r="J682" i="1" s="1"/>
  <c r="Q682" i="1" s="1"/>
  <c r="I683" i="1"/>
  <c r="J683" i="1" s="1"/>
  <c r="Q683" i="1" s="1"/>
  <c r="I684" i="1"/>
  <c r="J684" i="1" s="1"/>
  <c r="Q684" i="1" s="1"/>
  <c r="I685" i="1"/>
  <c r="J685" i="1" s="1"/>
  <c r="Q685" i="1" s="1"/>
  <c r="I686" i="1"/>
  <c r="J686" i="1" s="1"/>
  <c r="Q686" i="1" s="1"/>
  <c r="I687" i="1"/>
  <c r="J687" i="1" s="1"/>
  <c r="Q687" i="1" s="1"/>
  <c r="I688" i="1"/>
  <c r="J688" i="1" s="1"/>
  <c r="Q688" i="1" s="1"/>
  <c r="I689" i="1"/>
  <c r="J689" i="1" s="1"/>
  <c r="Q689" i="1" s="1"/>
  <c r="I690" i="1"/>
  <c r="J690" i="1" s="1"/>
  <c r="Q690" i="1" s="1"/>
  <c r="I691" i="1"/>
  <c r="J691" i="1" s="1"/>
  <c r="Q691" i="1" s="1"/>
  <c r="I692" i="1"/>
  <c r="J692" i="1" s="1"/>
  <c r="Q692" i="1" s="1"/>
  <c r="I693" i="1"/>
  <c r="J693" i="1" s="1"/>
  <c r="Q693" i="1" s="1"/>
  <c r="I694" i="1"/>
  <c r="J694" i="1" s="1"/>
  <c r="Q694" i="1" s="1"/>
  <c r="I695" i="1"/>
  <c r="J695" i="1" s="1"/>
  <c r="Q695" i="1" s="1"/>
  <c r="I696" i="1"/>
  <c r="J696" i="1" s="1"/>
  <c r="Q696" i="1" s="1"/>
  <c r="I697" i="1"/>
  <c r="J697" i="1" s="1"/>
  <c r="Q697" i="1" s="1"/>
  <c r="I698" i="1"/>
  <c r="J698" i="1" s="1"/>
  <c r="Q698" i="1" s="1"/>
  <c r="I699" i="1"/>
  <c r="J699" i="1" s="1"/>
  <c r="Q699" i="1" s="1"/>
  <c r="I700" i="1"/>
  <c r="J700" i="1" s="1"/>
  <c r="Q700" i="1" s="1"/>
  <c r="I701" i="1"/>
  <c r="J701" i="1" s="1"/>
  <c r="Q701" i="1" s="1"/>
  <c r="I702" i="1"/>
  <c r="J702" i="1" s="1"/>
  <c r="Q702" i="1" s="1"/>
  <c r="I703" i="1"/>
  <c r="J703" i="1" s="1"/>
  <c r="Q703" i="1" s="1"/>
  <c r="I704" i="1"/>
  <c r="J704" i="1" s="1"/>
  <c r="Q704" i="1" s="1"/>
  <c r="I705" i="1"/>
  <c r="J705" i="1" s="1"/>
  <c r="Q705" i="1" s="1"/>
  <c r="I706" i="1"/>
  <c r="J706" i="1" s="1"/>
  <c r="Q706" i="1" s="1"/>
  <c r="I707" i="1"/>
  <c r="J707" i="1" s="1"/>
  <c r="Q707" i="1" s="1"/>
  <c r="I708" i="1"/>
  <c r="J708" i="1" s="1"/>
  <c r="Q708" i="1" s="1"/>
  <c r="I709" i="1"/>
  <c r="J709" i="1" s="1"/>
  <c r="Q709" i="1" s="1"/>
  <c r="I710" i="1"/>
  <c r="J710" i="1" s="1"/>
  <c r="Q710" i="1" s="1"/>
  <c r="I711" i="1"/>
  <c r="J711" i="1" s="1"/>
  <c r="Q711" i="1" s="1"/>
  <c r="I712" i="1"/>
  <c r="J712" i="1" s="1"/>
  <c r="Q712" i="1" s="1"/>
  <c r="I713" i="1"/>
  <c r="J713" i="1" s="1"/>
  <c r="Q713" i="1" s="1"/>
  <c r="I714" i="1"/>
  <c r="J714" i="1" s="1"/>
  <c r="Q714" i="1" s="1"/>
  <c r="I715" i="1"/>
  <c r="J715" i="1" s="1"/>
  <c r="Q715" i="1" s="1"/>
  <c r="I716" i="1"/>
  <c r="J716" i="1" s="1"/>
  <c r="Q716" i="1" s="1"/>
  <c r="I717" i="1"/>
  <c r="J717" i="1" s="1"/>
  <c r="Q717" i="1" s="1"/>
  <c r="I718" i="1"/>
  <c r="J718" i="1" s="1"/>
  <c r="Q718" i="1" s="1"/>
  <c r="I719" i="1"/>
  <c r="J719" i="1" s="1"/>
  <c r="Q719" i="1" s="1"/>
  <c r="I720" i="1"/>
  <c r="J720" i="1" s="1"/>
  <c r="Q720" i="1" s="1"/>
  <c r="I721" i="1"/>
  <c r="J721" i="1" s="1"/>
  <c r="Q721" i="1" s="1"/>
  <c r="I722" i="1"/>
  <c r="J722" i="1" s="1"/>
  <c r="Q722" i="1" s="1"/>
  <c r="I723" i="1"/>
  <c r="J723" i="1" s="1"/>
  <c r="Q723" i="1" s="1"/>
  <c r="I724" i="1"/>
  <c r="J724" i="1" s="1"/>
  <c r="Q724" i="1" s="1"/>
  <c r="I725" i="1"/>
  <c r="J725" i="1" s="1"/>
  <c r="Q725" i="1" s="1"/>
  <c r="I726" i="1"/>
  <c r="J726" i="1" s="1"/>
  <c r="Q726" i="1" s="1"/>
  <c r="I727" i="1"/>
  <c r="J727" i="1" s="1"/>
  <c r="Q727" i="1" s="1"/>
  <c r="I728" i="1"/>
  <c r="J728" i="1" s="1"/>
  <c r="Q728" i="1" s="1"/>
  <c r="I729" i="1"/>
  <c r="J729" i="1" s="1"/>
  <c r="Q729" i="1" s="1"/>
  <c r="I730" i="1"/>
  <c r="J730" i="1" s="1"/>
  <c r="Q730" i="1" s="1"/>
  <c r="I731" i="1"/>
  <c r="J731" i="1" s="1"/>
  <c r="Q731" i="1" s="1"/>
  <c r="I732" i="1"/>
  <c r="J732" i="1" s="1"/>
  <c r="Q732" i="1" s="1"/>
  <c r="I733" i="1"/>
  <c r="J733" i="1" s="1"/>
  <c r="Q733" i="1" s="1"/>
  <c r="I734" i="1"/>
  <c r="J734" i="1" s="1"/>
  <c r="Q734" i="1" s="1"/>
  <c r="I735" i="1"/>
  <c r="J735" i="1" s="1"/>
  <c r="Q735" i="1" s="1"/>
  <c r="I736" i="1"/>
  <c r="J736" i="1" s="1"/>
  <c r="Q736" i="1" s="1"/>
  <c r="I737" i="1"/>
  <c r="J737" i="1" s="1"/>
  <c r="Q737" i="1" s="1"/>
  <c r="I738" i="1"/>
  <c r="J738" i="1" s="1"/>
  <c r="Q738" i="1" s="1"/>
  <c r="I739" i="1"/>
  <c r="J739" i="1" s="1"/>
  <c r="Q739" i="1" s="1"/>
  <c r="I740" i="1"/>
  <c r="J740" i="1" s="1"/>
  <c r="Q740" i="1" s="1"/>
  <c r="I741" i="1"/>
  <c r="J741" i="1" s="1"/>
  <c r="Q741" i="1" s="1"/>
  <c r="I742" i="1"/>
  <c r="J742" i="1" s="1"/>
  <c r="Q742" i="1" s="1"/>
  <c r="I743" i="1"/>
  <c r="J743" i="1" s="1"/>
  <c r="Q743" i="1" s="1"/>
  <c r="I744" i="1"/>
  <c r="J744" i="1" s="1"/>
  <c r="Q744" i="1" s="1"/>
  <c r="I745" i="1"/>
  <c r="J745" i="1" s="1"/>
  <c r="Q745" i="1" s="1"/>
  <c r="I746" i="1"/>
  <c r="J746" i="1" s="1"/>
  <c r="Q746" i="1" s="1"/>
  <c r="I747" i="1"/>
  <c r="J747" i="1" s="1"/>
  <c r="Q747" i="1" s="1"/>
  <c r="I748" i="1"/>
  <c r="J748" i="1" s="1"/>
  <c r="Q748" i="1" s="1"/>
  <c r="I749" i="1"/>
  <c r="J749" i="1" s="1"/>
  <c r="Q749" i="1" s="1"/>
  <c r="I750" i="1"/>
  <c r="J750" i="1" s="1"/>
  <c r="Q750" i="1" s="1"/>
  <c r="I751" i="1"/>
  <c r="J751" i="1" s="1"/>
  <c r="Q751" i="1" s="1"/>
  <c r="I752" i="1"/>
  <c r="J752" i="1" s="1"/>
  <c r="Q752" i="1" s="1"/>
  <c r="I753" i="1"/>
  <c r="J753" i="1" s="1"/>
  <c r="Q753" i="1" s="1"/>
  <c r="I754" i="1"/>
  <c r="J754" i="1" s="1"/>
  <c r="Q754" i="1" s="1"/>
  <c r="I755" i="1"/>
  <c r="J755" i="1" s="1"/>
  <c r="Q755" i="1" s="1"/>
  <c r="I756" i="1"/>
  <c r="J756" i="1" s="1"/>
  <c r="Q756" i="1" s="1"/>
  <c r="I757" i="1"/>
  <c r="J757" i="1" s="1"/>
  <c r="Q757" i="1" s="1"/>
  <c r="I758" i="1"/>
  <c r="J758" i="1" s="1"/>
  <c r="Q758" i="1" s="1"/>
  <c r="I759" i="1"/>
  <c r="J759" i="1" s="1"/>
  <c r="Q759" i="1" s="1"/>
  <c r="I760" i="1"/>
  <c r="J760" i="1" s="1"/>
  <c r="Q760" i="1" s="1"/>
  <c r="I761" i="1"/>
  <c r="J761" i="1" s="1"/>
  <c r="Q761" i="1" s="1"/>
  <c r="I762" i="1"/>
  <c r="J762" i="1" s="1"/>
  <c r="Q762" i="1" s="1"/>
  <c r="I763" i="1"/>
  <c r="J763" i="1" s="1"/>
  <c r="Q763" i="1" s="1"/>
  <c r="I764" i="1"/>
  <c r="J764" i="1" s="1"/>
  <c r="Q764" i="1" s="1"/>
  <c r="I765" i="1"/>
  <c r="J765" i="1" s="1"/>
  <c r="Q765" i="1" s="1"/>
  <c r="I766" i="1"/>
  <c r="J766" i="1" s="1"/>
  <c r="Q766" i="1" s="1"/>
  <c r="I767" i="1"/>
  <c r="J767" i="1" s="1"/>
  <c r="Q767" i="1" s="1"/>
  <c r="I768" i="1"/>
  <c r="J768" i="1" s="1"/>
  <c r="Q768" i="1" s="1"/>
  <c r="I769" i="1"/>
  <c r="J769" i="1" s="1"/>
  <c r="Q769" i="1" s="1"/>
  <c r="I770" i="1"/>
  <c r="J770" i="1" s="1"/>
  <c r="Q770" i="1" s="1"/>
  <c r="I771" i="1"/>
  <c r="J771" i="1" s="1"/>
  <c r="Q771" i="1" s="1"/>
  <c r="I772" i="1"/>
  <c r="J772" i="1" s="1"/>
  <c r="Q772" i="1" s="1"/>
  <c r="I773" i="1"/>
  <c r="J773" i="1" s="1"/>
  <c r="Q773" i="1" s="1"/>
  <c r="I774" i="1"/>
  <c r="J774" i="1" s="1"/>
  <c r="Q774" i="1" s="1"/>
  <c r="I775" i="1"/>
  <c r="J775" i="1" s="1"/>
  <c r="Q775" i="1" s="1"/>
  <c r="I776" i="1"/>
  <c r="J776" i="1" s="1"/>
  <c r="Q776" i="1" s="1"/>
  <c r="I777" i="1"/>
  <c r="J777" i="1" s="1"/>
  <c r="Q777" i="1" s="1"/>
  <c r="I778" i="1"/>
  <c r="J778" i="1" s="1"/>
  <c r="Q778" i="1" s="1"/>
  <c r="I779" i="1"/>
  <c r="J779" i="1" s="1"/>
  <c r="Q779" i="1" s="1"/>
  <c r="I780" i="1"/>
  <c r="J780" i="1" s="1"/>
  <c r="Q780" i="1" s="1"/>
  <c r="I781" i="1"/>
  <c r="J781" i="1" s="1"/>
  <c r="Q781" i="1" s="1"/>
  <c r="I782" i="1"/>
  <c r="J782" i="1" s="1"/>
  <c r="Q782" i="1" s="1"/>
  <c r="I783" i="1"/>
  <c r="J783" i="1" s="1"/>
  <c r="Q783" i="1" s="1"/>
  <c r="I784" i="1"/>
  <c r="J784" i="1" s="1"/>
  <c r="Q784" i="1" s="1"/>
  <c r="I785" i="1"/>
  <c r="J785" i="1" s="1"/>
  <c r="Q785" i="1" s="1"/>
  <c r="I786" i="1"/>
  <c r="J786" i="1" s="1"/>
  <c r="Q786" i="1" s="1"/>
  <c r="I787" i="1"/>
  <c r="J787" i="1" s="1"/>
  <c r="Q787" i="1" s="1"/>
  <c r="I788" i="1"/>
  <c r="J788" i="1" s="1"/>
  <c r="Q788" i="1" s="1"/>
  <c r="I789" i="1"/>
  <c r="J789" i="1" s="1"/>
  <c r="Q789" i="1" s="1"/>
  <c r="I790" i="1"/>
  <c r="J790" i="1" s="1"/>
  <c r="Q790" i="1" s="1"/>
  <c r="I791" i="1"/>
  <c r="J791" i="1" s="1"/>
  <c r="Q791" i="1" s="1"/>
  <c r="I792" i="1"/>
  <c r="J792" i="1" s="1"/>
  <c r="Q792" i="1" s="1"/>
  <c r="I793" i="1"/>
  <c r="J793" i="1" s="1"/>
  <c r="Q793" i="1" s="1"/>
  <c r="I794" i="1"/>
  <c r="J794" i="1" s="1"/>
  <c r="Q794" i="1" s="1"/>
  <c r="I795" i="1"/>
  <c r="J795" i="1" s="1"/>
  <c r="Q795" i="1" s="1"/>
  <c r="I796" i="1"/>
  <c r="J796" i="1" s="1"/>
  <c r="Q796" i="1" s="1"/>
  <c r="I797" i="1"/>
  <c r="J797" i="1" s="1"/>
  <c r="Q797" i="1" s="1"/>
  <c r="I798" i="1"/>
  <c r="J798" i="1" s="1"/>
  <c r="Q798" i="1" s="1"/>
  <c r="I799" i="1"/>
  <c r="J799" i="1" s="1"/>
  <c r="Q799" i="1" s="1"/>
  <c r="I800" i="1"/>
  <c r="J800" i="1" s="1"/>
  <c r="Q800" i="1" s="1"/>
  <c r="I801" i="1"/>
  <c r="J801" i="1" s="1"/>
  <c r="Q801" i="1" s="1"/>
  <c r="I802" i="1"/>
  <c r="J802" i="1" s="1"/>
  <c r="Q802" i="1" s="1"/>
  <c r="I803" i="1"/>
  <c r="J803" i="1" s="1"/>
  <c r="Q803" i="1" s="1"/>
  <c r="I804" i="1"/>
  <c r="J804" i="1" s="1"/>
  <c r="Q804" i="1" s="1"/>
  <c r="I805" i="1"/>
  <c r="J805" i="1" s="1"/>
  <c r="Q805" i="1" s="1"/>
  <c r="I806" i="1"/>
  <c r="J806" i="1" s="1"/>
  <c r="Q806" i="1" s="1"/>
  <c r="I807" i="1"/>
  <c r="J807" i="1" s="1"/>
  <c r="Q807" i="1" s="1"/>
  <c r="I808" i="1"/>
  <c r="J808" i="1" s="1"/>
  <c r="Q808" i="1" s="1"/>
  <c r="I809" i="1"/>
  <c r="J809" i="1" s="1"/>
  <c r="Q809" i="1" s="1"/>
  <c r="I810" i="1"/>
  <c r="J810" i="1" s="1"/>
  <c r="Q810" i="1" s="1"/>
  <c r="I811" i="1"/>
  <c r="J811" i="1" s="1"/>
  <c r="Q811" i="1" s="1"/>
  <c r="I812" i="1"/>
  <c r="J812" i="1" s="1"/>
  <c r="Q812" i="1" s="1"/>
  <c r="I813" i="1"/>
  <c r="J813" i="1" s="1"/>
  <c r="Q813" i="1" s="1"/>
  <c r="I814" i="1"/>
  <c r="J814" i="1" s="1"/>
  <c r="Q814" i="1" s="1"/>
  <c r="I815" i="1"/>
  <c r="J815" i="1" s="1"/>
  <c r="Q815" i="1" s="1"/>
  <c r="I816" i="1"/>
  <c r="J816" i="1" s="1"/>
  <c r="Q816" i="1" s="1"/>
  <c r="I817" i="1"/>
  <c r="J817" i="1" s="1"/>
  <c r="Q817" i="1" s="1"/>
  <c r="I818" i="1"/>
  <c r="J818" i="1" s="1"/>
  <c r="Q818" i="1" s="1"/>
  <c r="I819" i="1"/>
  <c r="J819" i="1" s="1"/>
  <c r="Q819" i="1" s="1"/>
  <c r="I820" i="1"/>
  <c r="J820" i="1" s="1"/>
  <c r="Q820" i="1" s="1"/>
  <c r="I821" i="1"/>
  <c r="J821" i="1" s="1"/>
  <c r="Q821" i="1" s="1"/>
  <c r="I822" i="1"/>
  <c r="J822" i="1" s="1"/>
  <c r="Q822" i="1" s="1"/>
  <c r="I823" i="1"/>
  <c r="J823" i="1" s="1"/>
  <c r="Q823" i="1" s="1"/>
  <c r="I824" i="1"/>
  <c r="J824" i="1" s="1"/>
  <c r="Q824" i="1" s="1"/>
  <c r="I825" i="1"/>
  <c r="J825" i="1" s="1"/>
  <c r="Q825" i="1" s="1"/>
  <c r="I826" i="1"/>
  <c r="J826" i="1" s="1"/>
  <c r="Q826" i="1" s="1"/>
  <c r="I827" i="1"/>
  <c r="J827" i="1" s="1"/>
  <c r="Q827" i="1" s="1"/>
  <c r="I828" i="1"/>
  <c r="J828" i="1" s="1"/>
  <c r="Q828" i="1" s="1"/>
  <c r="I829" i="1"/>
  <c r="J829" i="1" s="1"/>
  <c r="Q829" i="1" s="1"/>
  <c r="I830" i="1"/>
  <c r="J830" i="1" s="1"/>
  <c r="Q830" i="1" s="1"/>
  <c r="I831" i="1"/>
  <c r="J831" i="1" s="1"/>
  <c r="Q831" i="1" s="1"/>
  <c r="I832" i="1"/>
  <c r="J832" i="1" s="1"/>
  <c r="Q832" i="1" s="1"/>
  <c r="I833" i="1"/>
  <c r="J833" i="1" s="1"/>
  <c r="Q833" i="1" s="1"/>
  <c r="I834" i="1"/>
  <c r="J834" i="1" s="1"/>
  <c r="Q834" i="1" s="1"/>
  <c r="I835" i="1"/>
  <c r="J835" i="1" s="1"/>
  <c r="Q835" i="1" s="1"/>
  <c r="I836" i="1"/>
  <c r="J836" i="1" s="1"/>
  <c r="Q836" i="1" s="1"/>
  <c r="I837" i="1"/>
  <c r="J837" i="1" s="1"/>
  <c r="Q837" i="1" s="1"/>
  <c r="I838" i="1"/>
  <c r="J838" i="1" s="1"/>
  <c r="Q838" i="1" s="1"/>
  <c r="I839" i="1"/>
  <c r="J839" i="1" s="1"/>
  <c r="I840" i="1"/>
  <c r="J840" i="1" s="1"/>
  <c r="Q840" i="1" s="1"/>
  <c r="I841" i="1"/>
  <c r="J841" i="1" s="1"/>
  <c r="Q841" i="1" s="1"/>
  <c r="I842" i="1"/>
  <c r="J842" i="1" s="1"/>
  <c r="Q842" i="1" s="1"/>
  <c r="I843" i="1"/>
  <c r="J843" i="1" s="1"/>
  <c r="Q843" i="1" s="1"/>
  <c r="I844" i="1"/>
  <c r="J844" i="1" s="1"/>
  <c r="Q844" i="1" s="1"/>
  <c r="I845" i="1"/>
  <c r="J845" i="1" s="1"/>
  <c r="Q845" i="1" s="1"/>
  <c r="I846" i="1"/>
  <c r="J846" i="1" s="1"/>
  <c r="Q846" i="1" s="1"/>
  <c r="I847" i="1"/>
  <c r="J847" i="1" s="1"/>
  <c r="Q847" i="1" s="1"/>
  <c r="I848" i="1"/>
  <c r="J848" i="1" s="1"/>
  <c r="Q848" i="1" s="1"/>
  <c r="I849" i="1"/>
  <c r="J849" i="1" s="1"/>
  <c r="Q849" i="1" s="1"/>
  <c r="I850" i="1"/>
  <c r="J850" i="1" s="1"/>
  <c r="Q850" i="1" s="1"/>
  <c r="I851" i="1"/>
  <c r="J851" i="1" s="1"/>
  <c r="Q851" i="1" s="1"/>
  <c r="I852" i="1"/>
  <c r="J852" i="1" s="1"/>
  <c r="Q852" i="1" s="1"/>
  <c r="I853" i="1"/>
  <c r="J853" i="1" s="1"/>
  <c r="Q853" i="1" s="1"/>
  <c r="I854" i="1"/>
  <c r="J854" i="1" s="1"/>
  <c r="Q854" i="1" s="1"/>
  <c r="I855" i="1"/>
  <c r="J855" i="1" s="1"/>
  <c r="Q855" i="1" s="1"/>
  <c r="I856" i="1"/>
  <c r="J856" i="1" s="1"/>
  <c r="Q856" i="1" s="1"/>
  <c r="I857" i="1"/>
  <c r="J857" i="1" s="1"/>
  <c r="Q857" i="1" s="1"/>
  <c r="I858" i="1"/>
  <c r="J858" i="1" s="1"/>
  <c r="Q858" i="1" s="1"/>
  <c r="I859" i="1"/>
  <c r="J859" i="1" s="1"/>
  <c r="Q859" i="1" s="1"/>
  <c r="I860" i="1"/>
  <c r="J860" i="1" s="1"/>
  <c r="Q860" i="1" s="1"/>
  <c r="I861" i="1"/>
  <c r="J861" i="1" s="1"/>
  <c r="Q861" i="1" s="1"/>
  <c r="I862" i="1"/>
  <c r="J862" i="1" s="1"/>
  <c r="Q862" i="1" s="1"/>
  <c r="I863" i="1"/>
  <c r="J863" i="1" s="1"/>
  <c r="Q863" i="1" s="1"/>
  <c r="I864" i="1"/>
  <c r="J864" i="1" s="1"/>
  <c r="Q864" i="1" s="1"/>
  <c r="I865" i="1"/>
  <c r="J865" i="1" s="1"/>
  <c r="Q865" i="1" s="1"/>
  <c r="I866" i="1"/>
  <c r="J866" i="1" s="1"/>
  <c r="Q866" i="1" s="1"/>
  <c r="I867" i="1"/>
  <c r="J867" i="1" s="1"/>
  <c r="Q867" i="1" s="1"/>
  <c r="I868" i="1"/>
  <c r="J868" i="1" s="1"/>
  <c r="Q868" i="1" s="1"/>
  <c r="I869" i="1"/>
  <c r="J869" i="1" s="1"/>
  <c r="Q869" i="1" s="1"/>
  <c r="I870" i="1"/>
  <c r="J870" i="1" s="1"/>
  <c r="Q870" i="1" s="1"/>
  <c r="I871" i="1"/>
  <c r="J871" i="1" s="1"/>
  <c r="Q871" i="1" s="1"/>
  <c r="I872" i="1"/>
  <c r="J872" i="1" s="1"/>
  <c r="Q872" i="1" s="1"/>
  <c r="I873" i="1"/>
  <c r="J873" i="1" s="1"/>
  <c r="Q873" i="1" s="1"/>
  <c r="I874" i="1"/>
  <c r="J874" i="1" s="1"/>
  <c r="Q874" i="1" s="1"/>
  <c r="I875" i="1"/>
  <c r="J875" i="1" s="1"/>
  <c r="Q875" i="1" s="1"/>
  <c r="I876" i="1"/>
  <c r="J876" i="1" s="1"/>
  <c r="Q876" i="1" s="1"/>
  <c r="I877" i="1"/>
  <c r="J877" i="1" s="1"/>
  <c r="Q877" i="1" s="1"/>
  <c r="I878" i="1"/>
  <c r="J878" i="1" s="1"/>
  <c r="Q878" i="1" s="1"/>
  <c r="I879" i="1"/>
  <c r="J879" i="1" s="1"/>
  <c r="Q879" i="1" s="1"/>
  <c r="I880" i="1"/>
  <c r="J880" i="1" s="1"/>
  <c r="Q880" i="1" s="1"/>
  <c r="I881" i="1"/>
  <c r="J881" i="1" s="1"/>
  <c r="Q881" i="1" s="1"/>
  <c r="I882" i="1"/>
  <c r="J882" i="1" s="1"/>
  <c r="Q882" i="1" s="1"/>
  <c r="I883" i="1"/>
  <c r="J883" i="1" s="1"/>
  <c r="Q883" i="1" s="1"/>
  <c r="I884" i="1"/>
  <c r="J884" i="1" s="1"/>
  <c r="Q884" i="1" s="1"/>
  <c r="I885" i="1"/>
  <c r="J885" i="1" s="1"/>
  <c r="Q885" i="1" s="1"/>
  <c r="I886" i="1"/>
  <c r="J886" i="1" s="1"/>
  <c r="Q886" i="1" s="1"/>
  <c r="I887" i="1"/>
  <c r="J887" i="1" s="1"/>
  <c r="Q887" i="1" s="1"/>
  <c r="I888" i="1"/>
  <c r="J888" i="1" s="1"/>
  <c r="Q888" i="1" s="1"/>
  <c r="I889" i="1"/>
  <c r="J889" i="1" s="1"/>
  <c r="Q889" i="1" s="1"/>
  <c r="I890" i="1"/>
  <c r="J890" i="1" s="1"/>
  <c r="Q890" i="1" s="1"/>
  <c r="I891" i="1"/>
  <c r="J891" i="1" s="1"/>
  <c r="Q891" i="1" s="1"/>
  <c r="I892" i="1"/>
  <c r="J892" i="1" s="1"/>
  <c r="Q892" i="1" s="1"/>
  <c r="I893" i="1"/>
  <c r="J893" i="1" s="1"/>
  <c r="Q893" i="1" s="1"/>
  <c r="I894" i="1"/>
  <c r="J894" i="1" s="1"/>
  <c r="Q894" i="1" s="1"/>
  <c r="I895" i="1"/>
  <c r="J895" i="1" s="1"/>
  <c r="Q895" i="1" s="1"/>
  <c r="I896" i="1"/>
  <c r="J896" i="1" s="1"/>
  <c r="Q896" i="1" s="1"/>
  <c r="I897" i="1"/>
  <c r="J897" i="1" s="1"/>
  <c r="Q897" i="1" s="1"/>
  <c r="I898" i="1"/>
  <c r="J898" i="1" s="1"/>
  <c r="Q898" i="1" s="1"/>
  <c r="I899" i="1"/>
  <c r="J899" i="1" s="1"/>
  <c r="Q899" i="1" s="1"/>
  <c r="I900" i="1"/>
  <c r="J900" i="1" s="1"/>
  <c r="Q900" i="1" s="1"/>
  <c r="I901" i="1"/>
  <c r="J901" i="1" s="1"/>
  <c r="Q901" i="1" s="1"/>
  <c r="I902" i="1"/>
  <c r="J902" i="1" s="1"/>
  <c r="Q902" i="1" s="1"/>
  <c r="I903" i="1"/>
  <c r="J903" i="1" s="1"/>
  <c r="Q903" i="1" s="1"/>
  <c r="I904" i="1"/>
  <c r="J904" i="1" s="1"/>
  <c r="Q904" i="1" s="1"/>
  <c r="I905" i="1"/>
  <c r="J905" i="1" s="1"/>
  <c r="Q905" i="1" s="1"/>
  <c r="I906" i="1"/>
  <c r="J906" i="1" s="1"/>
  <c r="Q906" i="1" s="1"/>
  <c r="I907" i="1"/>
  <c r="J907" i="1" s="1"/>
  <c r="Q907" i="1" s="1"/>
  <c r="I908" i="1"/>
  <c r="J908" i="1" s="1"/>
  <c r="Q908" i="1" s="1"/>
  <c r="I909" i="1"/>
  <c r="J909" i="1" s="1"/>
  <c r="Q909" i="1" s="1"/>
  <c r="I910" i="1"/>
  <c r="J910" i="1" s="1"/>
  <c r="Q910" i="1" s="1"/>
  <c r="I911" i="1"/>
  <c r="J911" i="1" s="1"/>
  <c r="Q911" i="1" s="1"/>
  <c r="I912" i="1"/>
  <c r="J912" i="1" s="1"/>
  <c r="Q912" i="1" s="1"/>
  <c r="I913" i="1"/>
  <c r="J913" i="1" s="1"/>
  <c r="Q913" i="1" s="1"/>
  <c r="I914" i="1"/>
  <c r="J914" i="1" s="1"/>
  <c r="Q914" i="1" s="1"/>
  <c r="I915" i="1"/>
  <c r="J915" i="1" s="1"/>
  <c r="Q915" i="1" s="1"/>
  <c r="I916" i="1"/>
  <c r="J916" i="1" s="1"/>
  <c r="Q916" i="1" s="1"/>
  <c r="I917" i="1"/>
  <c r="J917" i="1" s="1"/>
  <c r="Q917" i="1" s="1"/>
  <c r="I918" i="1"/>
  <c r="J918" i="1" s="1"/>
  <c r="Q918" i="1" s="1"/>
  <c r="I919" i="1"/>
  <c r="J919" i="1" s="1"/>
  <c r="Q919" i="1" s="1"/>
  <c r="I920" i="1"/>
  <c r="J920" i="1" s="1"/>
  <c r="Q920" i="1" s="1"/>
  <c r="I921" i="1"/>
  <c r="J921" i="1" s="1"/>
  <c r="Q921" i="1" s="1"/>
  <c r="I922" i="1"/>
  <c r="J922" i="1" s="1"/>
  <c r="Q922" i="1" s="1"/>
  <c r="I923" i="1"/>
  <c r="J923" i="1" s="1"/>
  <c r="Q923" i="1" s="1"/>
  <c r="I924" i="1"/>
  <c r="J924" i="1" s="1"/>
  <c r="Q924" i="1" s="1"/>
  <c r="I925" i="1"/>
  <c r="J925" i="1" s="1"/>
  <c r="Q925" i="1" s="1"/>
  <c r="I926" i="1"/>
  <c r="J926" i="1" s="1"/>
  <c r="Q926" i="1" s="1"/>
  <c r="I927" i="1"/>
  <c r="J927" i="1" s="1"/>
  <c r="Q927" i="1" s="1"/>
  <c r="I928" i="1"/>
  <c r="J928" i="1" s="1"/>
  <c r="Q928" i="1" s="1"/>
  <c r="I929" i="1"/>
  <c r="J929" i="1" s="1"/>
  <c r="Q929" i="1" s="1"/>
  <c r="I930" i="1"/>
  <c r="J930" i="1" s="1"/>
  <c r="Q930" i="1" s="1"/>
  <c r="I931" i="1"/>
  <c r="J931" i="1" s="1"/>
  <c r="Q931" i="1" s="1"/>
  <c r="I932" i="1"/>
  <c r="J932" i="1" s="1"/>
  <c r="Q932" i="1" s="1"/>
  <c r="I933" i="1"/>
  <c r="J933" i="1" s="1"/>
  <c r="Q933" i="1" s="1"/>
  <c r="I934" i="1"/>
  <c r="J934" i="1" s="1"/>
  <c r="Q934" i="1" s="1"/>
  <c r="I935" i="1"/>
  <c r="J935" i="1" s="1"/>
  <c r="Q935" i="1" s="1"/>
  <c r="I936" i="1"/>
  <c r="J936" i="1" s="1"/>
  <c r="Q936" i="1" s="1"/>
  <c r="I937" i="1"/>
  <c r="J937" i="1" s="1"/>
  <c r="Q937" i="1" s="1"/>
  <c r="I938" i="1"/>
  <c r="J938" i="1" s="1"/>
  <c r="Q938" i="1" s="1"/>
  <c r="I939" i="1"/>
  <c r="J939" i="1" s="1"/>
  <c r="Q939" i="1" s="1"/>
  <c r="I940" i="1"/>
  <c r="J940" i="1" s="1"/>
  <c r="Q940" i="1" s="1"/>
  <c r="I941" i="1"/>
  <c r="J941" i="1" s="1"/>
  <c r="Q941" i="1" s="1"/>
  <c r="I942" i="1"/>
  <c r="J942" i="1" s="1"/>
  <c r="Q942" i="1" s="1"/>
  <c r="I943" i="1"/>
  <c r="J943" i="1" s="1"/>
  <c r="Q943" i="1" s="1"/>
  <c r="I944" i="1"/>
  <c r="J944" i="1" s="1"/>
  <c r="Q944" i="1" s="1"/>
  <c r="I945" i="1"/>
  <c r="J945" i="1" s="1"/>
  <c r="Q945" i="1" s="1"/>
  <c r="I946" i="1"/>
  <c r="J946" i="1" s="1"/>
  <c r="Q946" i="1" s="1"/>
  <c r="I947" i="1"/>
  <c r="J947" i="1" s="1"/>
  <c r="Q947" i="1" s="1"/>
  <c r="I948" i="1"/>
  <c r="J948" i="1" s="1"/>
  <c r="Q948" i="1" s="1"/>
  <c r="I949" i="1"/>
  <c r="J949" i="1" s="1"/>
  <c r="Q949" i="1" s="1"/>
  <c r="I950" i="1"/>
  <c r="J950" i="1" s="1"/>
  <c r="Q950" i="1" s="1"/>
  <c r="I951" i="1"/>
  <c r="J951" i="1" s="1"/>
  <c r="Q951" i="1" s="1"/>
  <c r="I952" i="1"/>
  <c r="J952" i="1" s="1"/>
  <c r="Q952" i="1" s="1"/>
  <c r="I953" i="1"/>
  <c r="J953" i="1" s="1"/>
  <c r="Q953" i="1" s="1"/>
  <c r="I954" i="1"/>
  <c r="J954" i="1" s="1"/>
  <c r="Q954" i="1" s="1"/>
  <c r="I955" i="1"/>
  <c r="J955" i="1" s="1"/>
  <c r="Q955" i="1" s="1"/>
  <c r="I956" i="1"/>
  <c r="J956" i="1" s="1"/>
  <c r="Q956" i="1" s="1"/>
  <c r="I957" i="1"/>
  <c r="J957" i="1" s="1"/>
  <c r="Q957" i="1" s="1"/>
  <c r="I958" i="1"/>
  <c r="J958" i="1" s="1"/>
  <c r="Q958" i="1" s="1"/>
  <c r="I959" i="1"/>
  <c r="J959" i="1" s="1"/>
  <c r="Q959" i="1" s="1"/>
  <c r="I960" i="1"/>
  <c r="J960" i="1" s="1"/>
  <c r="Q960" i="1" s="1"/>
  <c r="I961" i="1"/>
  <c r="J961" i="1" s="1"/>
  <c r="Q961" i="1" s="1"/>
  <c r="I962" i="1"/>
  <c r="J962" i="1" s="1"/>
  <c r="Q962" i="1" s="1"/>
  <c r="I963" i="1"/>
  <c r="J963" i="1" s="1"/>
  <c r="Q963" i="1" s="1"/>
  <c r="I964" i="1"/>
  <c r="J964" i="1" s="1"/>
  <c r="Q964" i="1" s="1"/>
  <c r="I965" i="1"/>
  <c r="J965" i="1" s="1"/>
  <c r="Q965" i="1" s="1"/>
  <c r="I966" i="1"/>
  <c r="J966" i="1" s="1"/>
  <c r="Q966" i="1" s="1"/>
  <c r="I967" i="1"/>
  <c r="J967" i="1" s="1"/>
  <c r="Q967" i="1" s="1"/>
  <c r="I968" i="1"/>
  <c r="J968" i="1" s="1"/>
  <c r="Q968" i="1" s="1"/>
  <c r="I969" i="1"/>
  <c r="J969" i="1" s="1"/>
  <c r="Q969" i="1" s="1"/>
  <c r="I970" i="1"/>
  <c r="J970" i="1" s="1"/>
  <c r="Q970" i="1" s="1"/>
  <c r="I971" i="1"/>
  <c r="J971" i="1" s="1"/>
  <c r="Q971" i="1" s="1"/>
  <c r="I972" i="1"/>
  <c r="J972" i="1" s="1"/>
  <c r="Q972" i="1" s="1"/>
  <c r="I973" i="1"/>
  <c r="J973" i="1" s="1"/>
  <c r="Q973" i="1" s="1"/>
  <c r="I974" i="1"/>
  <c r="J974" i="1" s="1"/>
  <c r="Q974" i="1" s="1"/>
  <c r="I975" i="1"/>
  <c r="J975" i="1" s="1"/>
  <c r="Q975" i="1" s="1"/>
  <c r="I976" i="1"/>
  <c r="J976" i="1" s="1"/>
  <c r="Q976" i="1" s="1"/>
  <c r="I977" i="1"/>
  <c r="J977" i="1" s="1"/>
  <c r="Q977" i="1" s="1"/>
  <c r="I978" i="1"/>
  <c r="J978" i="1" s="1"/>
  <c r="Q978" i="1" s="1"/>
  <c r="I979" i="1"/>
  <c r="J979" i="1" s="1"/>
  <c r="Q979" i="1" s="1"/>
  <c r="I980" i="1"/>
  <c r="J980" i="1" s="1"/>
  <c r="Q980" i="1" s="1"/>
  <c r="I981" i="1"/>
  <c r="J981" i="1" s="1"/>
  <c r="Q981" i="1" s="1"/>
  <c r="I982" i="1"/>
  <c r="J982" i="1" s="1"/>
  <c r="Q982" i="1" s="1"/>
  <c r="I983" i="1"/>
  <c r="J983" i="1" s="1"/>
  <c r="Q983" i="1" s="1"/>
  <c r="I984" i="1"/>
  <c r="J984" i="1" s="1"/>
  <c r="Q984" i="1" s="1"/>
  <c r="I985" i="1"/>
  <c r="J985" i="1" s="1"/>
  <c r="Q985" i="1" s="1"/>
  <c r="I986" i="1"/>
  <c r="J986" i="1" s="1"/>
  <c r="Q986" i="1" s="1"/>
  <c r="I987" i="1"/>
  <c r="J987" i="1" s="1"/>
  <c r="Q987" i="1" s="1"/>
  <c r="I988" i="1"/>
  <c r="J988" i="1" s="1"/>
  <c r="Q988" i="1" s="1"/>
  <c r="I989" i="1"/>
  <c r="J989" i="1" s="1"/>
  <c r="Q989" i="1" s="1"/>
  <c r="I990" i="1"/>
  <c r="J990" i="1" s="1"/>
  <c r="Q990" i="1" s="1"/>
  <c r="I991" i="1"/>
  <c r="J991" i="1" s="1"/>
  <c r="Q991" i="1" s="1"/>
  <c r="I992" i="1"/>
  <c r="J992" i="1" s="1"/>
  <c r="Q992" i="1" s="1"/>
  <c r="I993" i="1"/>
  <c r="J993" i="1" s="1"/>
  <c r="Q993" i="1" s="1"/>
  <c r="I994" i="1"/>
  <c r="J994" i="1" s="1"/>
  <c r="Q994" i="1" s="1"/>
  <c r="I995" i="1"/>
  <c r="J995" i="1" s="1"/>
  <c r="Q995" i="1" s="1"/>
  <c r="I996" i="1"/>
  <c r="J996" i="1" s="1"/>
  <c r="Q996" i="1" s="1"/>
  <c r="I997" i="1"/>
  <c r="J997" i="1" s="1"/>
  <c r="Q997" i="1" s="1"/>
  <c r="I998" i="1"/>
  <c r="J998" i="1" s="1"/>
  <c r="Q998" i="1" s="1"/>
  <c r="I999" i="1"/>
  <c r="J999" i="1" s="1"/>
  <c r="Q999" i="1" s="1"/>
  <c r="I1000" i="1"/>
  <c r="J1000" i="1" s="1"/>
  <c r="Q1000" i="1" s="1"/>
  <c r="I1001" i="1"/>
  <c r="J1001" i="1" s="1"/>
  <c r="Q1001" i="1" s="1"/>
  <c r="I1002" i="1"/>
  <c r="J1002" i="1" s="1"/>
  <c r="Q1002" i="1" s="1"/>
  <c r="I1003" i="1"/>
  <c r="J1003" i="1" s="1"/>
  <c r="Q1003" i="1" s="1"/>
  <c r="I1004" i="1"/>
  <c r="J1004" i="1" s="1"/>
  <c r="Q1004" i="1" s="1"/>
  <c r="I1005" i="1"/>
  <c r="J1005" i="1" s="1"/>
  <c r="Q1005" i="1" s="1"/>
  <c r="I1006" i="1"/>
  <c r="J1006" i="1" s="1"/>
  <c r="Q1006" i="1" s="1"/>
  <c r="I1007" i="1"/>
  <c r="J1007" i="1" s="1"/>
  <c r="Q1007" i="1" s="1"/>
  <c r="I1008" i="1"/>
  <c r="J1008" i="1" s="1"/>
  <c r="Q1008" i="1" s="1"/>
  <c r="I1009" i="1"/>
  <c r="J1009" i="1" s="1"/>
  <c r="Q1009" i="1" s="1"/>
  <c r="I1010" i="1"/>
  <c r="J1010" i="1" s="1"/>
  <c r="Q1010" i="1" s="1"/>
  <c r="I1011" i="1"/>
  <c r="J1011" i="1" s="1"/>
  <c r="Q1011" i="1" s="1"/>
  <c r="I1012" i="1"/>
  <c r="J1012" i="1" s="1"/>
  <c r="I1013" i="1"/>
  <c r="J1013" i="1" s="1"/>
  <c r="Q1013" i="1" s="1"/>
  <c r="I1014" i="1"/>
  <c r="J1014" i="1" s="1"/>
  <c r="Q1014" i="1" s="1"/>
  <c r="I1015" i="1"/>
  <c r="J1015" i="1" s="1"/>
  <c r="I1016" i="1"/>
  <c r="J1016" i="1" s="1"/>
  <c r="Q1016" i="1" s="1"/>
  <c r="I1017" i="1"/>
  <c r="J1017" i="1" s="1"/>
  <c r="Q1017" i="1" s="1"/>
  <c r="I1018" i="1"/>
  <c r="J1018" i="1" s="1"/>
  <c r="Q1018" i="1" s="1"/>
  <c r="I1019" i="1"/>
  <c r="J1019" i="1" s="1"/>
  <c r="Q1019" i="1" s="1"/>
  <c r="I1020" i="1"/>
  <c r="J1020" i="1" s="1"/>
  <c r="Q1020" i="1" s="1"/>
  <c r="I1021" i="1"/>
  <c r="J1021" i="1" s="1"/>
  <c r="Q1021" i="1" s="1"/>
  <c r="I1022" i="1"/>
  <c r="J1022" i="1" s="1"/>
  <c r="Q1022" i="1" s="1"/>
  <c r="I1023" i="1"/>
  <c r="J1023" i="1" s="1"/>
  <c r="Q1023" i="1" s="1"/>
  <c r="I1024" i="1"/>
  <c r="J1024" i="1" s="1"/>
  <c r="Q1024" i="1" s="1"/>
  <c r="I1025" i="1"/>
  <c r="J1025" i="1" s="1"/>
  <c r="Q1025" i="1" s="1"/>
  <c r="I1026" i="1"/>
  <c r="J1026" i="1" s="1"/>
  <c r="Q1026" i="1" s="1"/>
  <c r="I1027" i="1"/>
  <c r="J1027" i="1" s="1"/>
  <c r="Q1027" i="1" s="1"/>
  <c r="I1028" i="1"/>
  <c r="J1028" i="1" s="1"/>
  <c r="Q1028" i="1" s="1"/>
  <c r="I1029" i="1"/>
  <c r="J1029" i="1" s="1"/>
  <c r="Q1029" i="1" s="1"/>
  <c r="I1030" i="1"/>
  <c r="J1030" i="1" s="1"/>
  <c r="Q1030" i="1" s="1"/>
  <c r="I1031" i="1"/>
  <c r="J1031" i="1" s="1"/>
  <c r="Q1031" i="1" s="1"/>
  <c r="I1032" i="1"/>
  <c r="J1032" i="1" s="1"/>
  <c r="Q1032" i="1" s="1"/>
  <c r="I1033" i="1"/>
  <c r="J1033" i="1" s="1"/>
  <c r="Q1033" i="1" s="1"/>
  <c r="I1034" i="1"/>
  <c r="J1034" i="1" s="1"/>
  <c r="Q1034" i="1" s="1"/>
  <c r="I1035" i="1"/>
  <c r="J1035" i="1" s="1"/>
  <c r="Q1035" i="1" s="1"/>
  <c r="I1036" i="1"/>
  <c r="J1036" i="1" s="1"/>
  <c r="Q1036" i="1" s="1"/>
  <c r="I1037" i="1"/>
  <c r="J1037" i="1" s="1"/>
  <c r="Q1037" i="1" s="1"/>
  <c r="I1038" i="1"/>
  <c r="J1038" i="1" s="1"/>
  <c r="Q1038" i="1" s="1"/>
  <c r="I1039" i="1"/>
  <c r="J1039" i="1" s="1"/>
  <c r="Q1039" i="1" s="1"/>
  <c r="I1040" i="1"/>
  <c r="J1040" i="1" s="1"/>
  <c r="Q1040" i="1" s="1"/>
  <c r="I1041" i="1"/>
  <c r="J1041" i="1" s="1"/>
  <c r="Q1041" i="1" s="1"/>
  <c r="I1042" i="1"/>
  <c r="J1042" i="1" s="1"/>
  <c r="Q1042" i="1" s="1"/>
  <c r="I1043" i="1"/>
  <c r="J1043" i="1" s="1"/>
  <c r="Q1043" i="1" s="1"/>
  <c r="I1044" i="1"/>
  <c r="J1044" i="1" s="1"/>
  <c r="Q1044" i="1" s="1"/>
  <c r="I1045" i="1"/>
  <c r="J1045" i="1" s="1"/>
  <c r="Q1045" i="1" s="1"/>
  <c r="I1046" i="1"/>
  <c r="J1046" i="1" s="1"/>
  <c r="Q1046" i="1" s="1"/>
  <c r="I1047" i="1"/>
  <c r="J1047" i="1" s="1"/>
  <c r="Q1047" i="1" s="1"/>
  <c r="I1048" i="1"/>
  <c r="J1048" i="1" s="1"/>
  <c r="Q1048" i="1" s="1"/>
  <c r="I1049" i="1"/>
  <c r="J1049" i="1" s="1"/>
  <c r="Q1049" i="1" s="1"/>
  <c r="I1050" i="1"/>
  <c r="J1050" i="1" s="1"/>
  <c r="Q1050" i="1" s="1"/>
  <c r="I1051" i="1"/>
  <c r="J1051" i="1" s="1"/>
  <c r="Q1051" i="1" s="1"/>
  <c r="I1052" i="1"/>
  <c r="J1052" i="1" s="1"/>
  <c r="Q1052" i="1" s="1"/>
  <c r="I1053" i="1"/>
  <c r="J1053" i="1" s="1"/>
  <c r="Q1053" i="1" s="1"/>
  <c r="I1054" i="1"/>
  <c r="J1054" i="1" s="1"/>
  <c r="Q1054" i="1" s="1"/>
  <c r="I1055" i="1"/>
  <c r="J1055" i="1" s="1"/>
  <c r="Q1055" i="1" s="1"/>
  <c r="I1056" i="1"/>
  <c r="J1056" i="1" s="1"/>
  <c r="Q1056" i="1" s="1"/>
  <c r="I1057" i="1"/>
  <c r="J1057" i="1" s="1"/>
  <c r="Q1057" i="1" s="1"/>
  <c r="I1058" i="1"/>
  <c r="J1058" i="1" s="1"/>
  <c r="Q1058" i="1" s="1"/>
  <c r="I1059" i="1"/>
  <c r="J1059" i="1" s="1"/>
  <c r="Q1059" i="1" s="1"/>
  <c r="I1060" i="1"/>
  <c r="J1060" i="1" s="1"/>
  <c r="Q1060" i="1" s="1"/>
  <c r="I1061" i="1"/>
  <c r="J1061" i="1" s="1"/>
  <c r="Q1061" i="1" s="1"/>
  <c r="I1062" i="1"/>
  <c r="J1062" i="1" s="1"/>
  <c r="Q1062" i="1" s="1"/>
  <c r="I1063" i="1"/>
  <c r="J1063" i="1" s="1"/>
  <c r="Q1063" i="1" s="1"/>
  <c r="I1064" i="1"/>
  <c r="J1064" i="1" s="1"/>
  <c r="Q1064" i="1" s="1"/>
  <c r="I1065" i="1"/>
  <c r="J1065" i="1" s="1"/>
  <c r="Q1065" i="1" s="1"/>
  <c r="I1066" i="1"/>
  <c r="J1066" i="1" s="1"/>
  <c r="Q1066" i="1" s="1"/>
  <c r="I1067" i="1"/>
  <c r="J1067" i="1" s="1"/>
  <c r="Q1067" i="1" s="1"/>
  <c r="I1068" i="1"/>
  <c r="J1068" i="1" s="1"/>
  <c r="Q1068" i="1" s="1"/>
  <c r="I1069" i="1"/>
  <c r="J1069" i="1" s="1"/>
  <c r="Q1069" i="1" s="1"/>
  <c r="I1070" i="1"/>
  <c r="J1070" i="1" s="1"/>
  <c r="Q1070" i="1" s="1"/>
  <c r="I1071" i="1"/>
  <c r="J1071" i="1" s="1"/>
  <c r="Q1071" i="1" s="1"/>
  <c r="I1072" i="1"/>
  <c r="J1072" i="1" s="1"/>
  <c r="Q1072" i="1" s="1"/>
  <c r="I1073" i="1"/>
  <c r="J1073" i="1" s="1"/>
  <c r="Q1073" i="1" s="1"/>
  <c r="I1074" i="1"/>
  <c r="J1074" i="1" s="1"/>
  <c r="Q1074" i="1" s="1"/>
  <c r="I1075" i="1"/>
  <c r="J1075" i="1" s="1"/>
  <c r="Q1075" i="1" s="1"/>
  <c r="I1076" i="1"/>
  <c r="J1076" i="1" s="1"/>
  <c r="Q1076" i="1" s="1"/>
  <c r="I1077" i="1"/>
  <c r="J1077" i="1" s="1"/>
  <c r="Q1077" i="1" s="1"/>
  <c r="I1078" i="1"/>
  <c r="J1078" i="1" s="1"/>
  <c r="Q1078" i="1" s="1"/>
  <c r="I1079" i="1"/>
  <c r="J1079" i="1" s="1"/>
  <c r="Q1079" i="1" s="1"/>
  <c r="I1080" i="1"/>
  <c r="J1080" i="1" s="1"/>
  <c r="Q1080" i="1" s="1"/>
  <c r="I1081" i="1"/>
  <c r="J1081" i="1" s="1"/>
  <c r="Q1081" i="1" s="1"/>
  <c r="I1082" i="1"/>
  <c r="J1082" i="1" s="1"/>
  <c r="Q1082" i="1" s="1"/>
  <c r="I1083" i="1"/>
  <c r="J1083" i="1" s="1"/>
  <c r="Q1083" i="1" s="1"/>
  <c r="I1084" i="1"/>
  <c r="J1084" i="1" s="1"/>
  <c r="Q1084" i="1" s="1"/>
  <c r="I1085" i="1"/>
  <c r="J1085" i="1" s="1"/>
  <c r="Q1085" i="1" s="1"/>
  <c r="I1086" i="1"/>
  <c r="J1086" i="1" s="1"/>
  <c r="Q1086" i="1" s="1"/>
  <c r="I1087" i="1"/>
  <c r="J1087" i="1" s="1"/>
  <c r="Q1087" i="1" s="1"/>
  <c r="I1088" i="1"/>
  <c r="J1088" i="1" s="1"/>
  <c r="Q1088" i="1" s="1"/>
  <c r="I1089" i="1"/>
  <c r="J1089" i="1" s="1"/>
  <c r="Q1089" i="1" s="1"/>
  <c r="I1090" i="1"/>
  <c r="J1090" i="1" s="1"/>
  <c r="Q1090" i="1" s="1"/>
  <c r="I1091" i="1"/>
  <c r="J1091" i="1" s="1"/>
  <c r="Q1091" i="1" s="1"/>
  <c r="I1092" i="1"/>
  <c r="J1092" i="1" s="1"/>
  <c r="Q1092" i="1" s="1"/>
  <c r="I1093" i="1"/>
  <c r="J1093" i="1" s="1"/>
  <c r="Q1093" i="1" s="1"/>
  <c r="I1094" i="1"/>
  <c r="J1094" i="1" s="1"/>
  <c r="Q1094" i="1" s="1"/>
  <c r="I1095" i="1"/>
  <c r="J1095" i="1" s="1"/>
  <c r="Q1095" i="1" s="1"/>
  <c r="I1096" i="1"/>
  <c r="J1096" i="1" s="1"/>
  <c r="Q1096" i="1" s="1"/>
  <c r="I1097" i="1"/>
  <c r="J1097" i="1" s="1"/>
  <c r="Q1097" i="1" s="1"/>
  <c r="I1098" i="1"/>
  <c r="J1098" i="1" s="1"/>
  <c r="Q1098" i="1" s="1"/>
  <c r="I1099" i="1"/>
  <c r="J1099" i="1" s="1"/>
  <c r="Q1099" i="1" s="1"/>
  <c r="I1100" i="1"/>
  <c r="J1100" i="1" s="1"/>
  <c r="Q1100" i="1" s="1"/>
  <c r="I1101" i="1"/>
  <c r="J1101" i="1" s="1"/>
  <c r="Q1101" i="1" s="1"/>
  <c r="I1102" i="1"/>
  <c r="J1102" i="1" s="1"/>
  <c r="Q1102" i="1" s="1"/>
  <c r="I1103" i="1"/>
  <c r="J1103" i="1" s="1"/>
  <c r="Q1103" i="1" s="1"/>
  <c r="I1104" i="1"/>
  <c r="J1104" i="1" s="1"/>
  <c r="Q1104" i="1" s="1"/>
  <c r="I1105" i="1"/>
  <c r="J1105" i="1" s="1"/>
  <c r="Q1105" i="1" s="1"/>
  <c r="I1106" i="1"/>
  <c r="J1106" i="1" s="1"/>
  <c r="Q1106" i="1" s="1"/>
  <c r="I1107" i="1"/>
  <c r="J1107" i="1" s="1"/>
  <c r="Q1107" i="1" s="1"/>
  <c r="I1108" i="1"/>
  <c r="J1108" i="1" s="1"/>
  <c r="Q1108" i="1" s="1"/>
  <c r="I1109" i="1"/>
  <c r="J1109" i="1" s="1"/>
  <c r="Q1109" i="1" s="1"/>
  <c r="I1110" i="1"/>
  <c r="J1110" i="1" s="1"/>
  <c r="Q1110" i="1" s="1"/>
  <c r="I1111" i="1"/>
  <c r="J1111" i="1" s="1"/>
  <c r="Q1111" i="1" s="1"/>
  <c r="I1112" i="1"/>
  <c r="J1112" i="1" s="1"/>
  <c r="Q1112" i="1" s="1"/>
  <c r="I1113" i="1"/>
  <c r="J1113" i="1" s="1"/>
  <c r="Q1113" i="1" s="1"/>
  <c r="I1114" i="1"/>
  <c r="J1114" i="1" s="1"/>
  <c r="Q1114" i="1" s="1"/>
  <c r="I1115" i="1"/>
  <c r="J1115" i="1" s="1"/>
  <c r="Q1115" i="1" s="1"/>
  <c r="I1116" i="1"/>
  <c r="J1116" i="1" s="1"/>
  <c r="Q1116" i="1" s="1"/>
  <c r="I1117" i="1"/>
  <c r="J1117" i="1" s="1"/>
  <c r="Q1117" i="1" s="1"/>
  <c r="I1118" i="1"/>
  <c r="J1118" i="1" s="1"/>
  <c r="Q1118" i="1" s="1"/>
  <c r="I1119" i="1"/>
  <c r="J1119" i="1" s="1"/>
  <c r="Q1119" i="1" s="1"/>
  <c r="I1120" i="1"/>
  <c r="J1120" i="1" s="1"/>
  <c r="Q1120" i="1" s="1"/>
  <c r="I1121" i="1"/>
  <c r="J1121" i="1" s="1"/>
  <c r="Q1121" i="1" s="1"/>
  <c r="I1122" i="1"/>
  <c r="J1122" i="1" s="1"/>
  <c r="Q1122" i="1" s="1"/>
  <c r="I1123" i="1"/>
  <c r="J1123" i="1" s="1"/>
  <c r="Q1123" i="1" s="1"/>
  <c r="I1124" i="1"/>
  <c r="J1124" i="1" s="1"/>
  <c r="Q1124" i="1" s="1"/>
  <c r="I1125" i="1"/>
  <c r="J1125" i="1" s="1"/>
  <c r="Q1125" i="1" s="1"/>
  <c r="I1126" i="1"/>
  <c r="J1126" i="1" s="1"/>
  <c r="Q1126" i="1" s="1"/>
  <c r="I1127" i="1"/>
  <c r="J1127" i="1" s="1"/>
  <c r="Q1127" i="1" s="1"/>
  <c r="I1128" i="1"/>
  <c r="J1128" i="1" s="1"/>
  <c r="Q1128" i="1" s="1"/>
  <c r="I1129" i="1"/>
  <c r="J1129" i="1" s="1"/>
  <c r="Q1129" i="1" s="1"/>
  <c r="I1130" i="1"/>
  <c r="J1130" i="1" s="1"/>
  <c r="Q1130" i="1" s="1"/>
  <c r="I1131" i="1"/>
  <c r="J1131" i="1" s="1"/>
  <c r="Q1131" i="1" s="1"/>
  <c r="I1132" i="1"/>
  <c r="J1132" i="1" s="1"/>
  <c r="Q1132" i="1" s="1"/>
  <c r="I1133" i="1"/>
  <c r="J1133" i="1" s="1"/>
  <c r="Q1133" i="1" s="1"/>
  <c r="I1134" i="1"/>
  <c r="J1134" i="1" s="1"/>
  <c r="Q1134" i="1" s="1"/>
  <c r="I1135" i="1"/>
  <c r="J1135" i="1" s="1"/>
  <c r="Q1135" i="1" s="1"/>
  <c r="I1136" i="1"/>
  <c r="J1136" i="1" s="1"/>
  <c r="Q1136" i="1" s="1"/>
  <c r="I1137" i="1"/>
  <c r="J1137" i="1" s="1"/>
  <c r="Q1137" i="1" s="1"/>
  <c r="I1138" i="1"/>
  <c r="J1138" i="1" s="1"/>
  <c r="Q1138" i="1" s="1"/>
  <c r="I1139" i="1"/>
  <c r="J1139" i="1" s="1"/>
  <c r="Q1139" i="1" s="1"/>
  <c r="I1140" i="1"/>
  <c r="J1140" i="1" s="1"/>
  <c r="Q1140" i="1" s="1"/>
  <c r="I1141" i="1"/>
  <c r="J1141" i="1" s="1"/>
  <c r="Q1141" i="1" s="1"/>
  <c r="I1142" i="1"/>
  <c r="J1142" i="1" s="1"/>
  <c r="Q1142" i="1" s="1"/>
  <c r="I1143" i="1"/>
  <c r="J1143" i="1" s="1"/>
  <c r="Q1143" i="1" s="1"/>
  <c r="I1144" i="1"/>
  <c r="J1144" i="1" s="1"/>
  <c r="Q1144" i="1" s="1"/>
  <c r="I1145" i="1"/>
  <c r="J1145" i="1" s="1"/>
  <c r="Q1145" i="1" s="1"/>
  <c r="I1146" i="1"/>
  <c r="J1146" i="1" s="1"/>
  <c r="Q1146" i="1" s="1"/>
  <c r="I1147" i="1"/>
  <c r="J1147" i="1" s="1"/>
  <c r="Q1147" i="1" s="1"/>
  <c r="I1148" i="1"/>
  <c r="J1148" i="1" s="1"/>
  <c r="Q1148" i="1" s="1"/>
  <c r="I1149" i="1"/>
  <c r="J1149" i="1" s="1"/>
  <c r="Q1149" i="1" s="1"/>
  <c r="I1150" i="1"/>
  <c r="J1150" i="1" s="1"/>
  <c r="Q1150" i="1" s="1"/>
  <c r="I1151" i="1"/>
  <c r="J1151" i="1" s="1"/>
  <c r="Q1151" i="1" s="1"/>
  <c r="I1152" i="1"/>
  <c r="J1152" i="1" s="1"/>
  <c r="Q1152" i="1" s="1"/>
  <c r="I1153" i="1"/>
  <c r="J1153" i="1" s="1"/>
  <c r="Q1153" i="1" s="1"/>
  <c r="I1154" i="1"/>
  <c r="J1154" i="1" s="1"/>
  <c r="Q1154" i="1" s="1"/>
  <c r="I1155" i="1"/>
  <c r="J1155" i="1" s="1"/>
  <c r="Q1155" i="1" s="1"/>
  <c r="I1156" i="1"/>
  <c r="J1156" i="1" s="1"/>
  <c r="Q1156" i="1" s="1"/>
  <c r="I1157" i="1"/>
  <c r="J1157" i="1" s="1"/>
  <c r="Q1157" i="1" s="1"/>
  <c r="I1158" i="1"/>
  <c r="J1158" i="1" s="1"/>
  <c r="Q1158" i="1" s="1"/>
  <c r="I1159" i="1"/>
  <c r="J1159" i="1" s="1"/>
  <c r="Q1159" i="1" s="1"/>
  <c r="I1160" i="1"/>
  <c r="J1160" i="1" s="1"/>
  <c r="Q1160" i="1" s="1"/>
  <c r="I1161" i="1"/>
  <c r="J1161" i="1" s="1"/>
  <c r="Q1161" i="1" s="1"/>
  <c r="I1162" i="1"/>
  <c r="J1162" i="1" s="1"/>
  <c r="Q1162" i="1" s="1"/>
  <c r="I1163" i="1"/>
  <c r="J1163" i="1" s="1"/>
  <c r="Q1163" i="1" s="1"/>
  <c r="I1164" i="1"/>
  <c r="J1164" i="1" s="1"/>
  <c r="Q1164" i="1" s="1"/>
  <c r="I1165" i="1"/>
  <c r="J1165" i="1" s="1"/>
  <c r="Q1165" i="1" s="1"/>
  <c r="I1166" i="1"/>
  <c r="J1166" i="1" s="1"/>
  <c r="Q1166" i="1" s="1"/>
  <c r="I1167" i="1"/>
  <c r="J1167" i="1" s="1"/>
  <c r="Q1167" i="1" s="1"/>
  <c r="I1168" i="1"/>
  <c r="J1168" i="1" s="1"/>
  <c r="Q1168" i="1" s="1"/>
  <c r="I1169" i="1"/>
  <c r="J1169" i="1" s="1"/>
  <c r="Q1169" i="1" s="1"/>
  <c r="I1170" i="1"/>
  <c r="J1170" i="1" s="1"/>
  <c r="Q1170" i="1" s="1"/>
  <c r="I1171" i="1"/>
  <c r="J1171" i="1" s="1"/>
  <c r="Q1171" i="1" s="1"/>
  <c r="I1172" i="1"/>
  <c r="J1172" i="1" s="1"/>
  <c r="Q1172" i="1" s="1"/>
  <c r="I1173" i="1"/>
  <c r="J1173" i="1" s="1"/>
  <c r="Q1173" i="1" s="1"/>
  <c r="I1174" i="1"/>
  <c r="J1174" i="1" s="1"/>
  <c r="Q1174" i="1" s="1"/>
  <c r="I1175" i="1"/>
  <c r="J1175" i="1" s="1"/>
  <c r="Q1175" i="1" s="1"/>
  <c r="I1176" i="1"/>
  <c r="J1176" i="1" s="1"/>
  <c r="Q1176" i="1" s="1"/>
  <c r="I1177" i="1"/>
  <c r="J1177" i="1" s="1"/>
  <c r="Q1177" i="1" s="1"/>
  <c r="I1178" i="1"/>
  <c r="J1178" i="1" s="1"/>
  <c r="Q1178" i="1" s="1"/>
  <c r="I1179" i="1"/>
  <c r="J1179" i="1" s="1"/>
  <c r="Q1179" i="1" s="1"/>
  <c r="I1180" i="1"/>
  <c r="J1180" i="1" s="1"/>
  <c r="Q1180" i="1" s="1"/>
  <c r="I1181" i="1"/>
  <c r="J1181" i="1" s="1"/>
  <c r="Q1181" i="1" s="1"/>
  <c r="I1182" i="1"/>
  <c r="J1182" i="1" s="1"/>
  <c r="Q1182" i="1" s="1"/>
  <c r="I1183" i="1"/>
  <c r="J1183" i="1" s="1"/>
  <c r="Q1183" i="1" s="1"/>
  <c r="I1184" i="1"/>
  <c r="J1184" i="1" s="1"/>
  <c r="Q1184" i="1" s="1"/>
  <c r="I1185" i="1"/>
  <c r="J1185" i="1" s="1"/>
  <c r="Q1185" i="1" s="1"/>
  <c r="I1186" i="1"/>
  <c r="J1186" i="1" s="1"/>
  <c r="Q1186" i="1" s="1"/>
  <c r="I1187" i="1"/>
  <c r="J1187" i="1" s="1"/>
  <c r="Q1187" i="1" s="1"/>
  <c r="I1188" i="1"/>
  <c r="J1188" i="1" s="1"/>
  <c r="Q1188" i="1" s="1"/>
  <c r="I1189" i="1"/>
  <c r="J1189" i="1" s="1"/>
  <c r="Q1189" i="1" s="1"/>
  <c r="I1190" i="1"/>
  <c r="J1190" i="1" s="1"/>
  <c r="Q1190" i="1" s="1"/>
  <c r="I1191" i="1"/>
  <c r="J1191" i="1" s="1"/>
  <c r="Q1191" i="1" s="1"/>
  <c r="I1192" i="1"/>
  <c r="J1192" i="1" s="1"/>
  <c r="Q1192" i="1" s="1"/>
  <c r="I1193" i="1"/>
  <c r="J1193" i="1" s="1"/>
  <c r="Q1193" i="1" s="1"/>
  <c r="I1194" i="1"/>
  <c r="J1194" i="1" s="1"/>
  <c r="Q1194" i="1" s="1"/>
  <c r="I1195" i="1"/>
  <c r="J1195" i="1" s="1"/>
  <c r="Q1195" i="1" s="1"/>
  <c r="I1196" i="1"/>
  <c r="J1196" i="1" s="1"/>
  <c r="Q1196" i="1" s="1"/>
  <c r="I1197" i="1"/>
  <c r="J1197" i="1" s="1"/>
  <c r="Q1197" i="1" s="1"/>
  <c r="I1198" i="1"/>
  <c r="J1198" i="1" s="1"/>
  <c r="Q1198" i="1" s="1"/>
  <c r="I1199" i="1"/>
  <c r="J1199" i="1" s="1"/>
  <c r="Q1199" i="1" s="1"/>
  <c r="I1200" i="1"/>
  <c r="J1200" i="1" s="1"/>
  <c r="Q1200" i="1" s="1"/>
  <c r="I1201" i="1"/>
  <c r="J1201" i="1" s="1"/>
  <c r="Q1201" i="1" s="1"/>
  <c r="I1202" i="1"/>
  <c r="J1202" i="1" s="1"/>
  <c r="Q1202" i="1" s="1"/>
  <c r="I1203" i="1"/>
  <c r="J1203" i="1" s="1"/>
  <c r="Q1203" i="1" s="1"/>
  <c r="I1204" i="1"/>
  <c r="J1204" i="1" s="1"/>
  <c r="Q1204" i="1" s="1"/>
  <c r="I1205" i="1"/>
  <c r="J1205" i="1" s="1"/>
  <c r="Q1205" i="1" s="1"/>
  <c r="I1206" i="1"/>
  <c r="J1206" i="1" s="1"/>
  <c r="Q1206" i="1" s="1"/>
  <c r="I1207" i="1"/>
  <c r="J1207" i="1" s="1"/>
  <c r="Q1207" i="1" s="1"/>
  <c r="I1208" i="1"/>
  <c r="J1208" i="1" s="1"/>
  <c r="Q1208" i="1" s="1"/>
  <c r="I1209" i="1"/>
  <c r="J1209" i="1" s="1"/>
  <c r="Q1209" i="1" s="1"/>
  <c r="I1210" i="1"/>
  <c r="J1210" i="1" s="1"/>
  <c r="Q1210" i="1" s="1"/>
  <c r="I1211" i="1"/>
  <c r="J1211" i="1" s="1"/>
  <c r="Q1211" i="1" s="1"/>
  <c r="I1212" i="1"/>
  <c r="J1212" i="1" s="1"/>
  <c r="Q1212" i="1" s="1"/>
  <c r="I1213" i="1"/>
  <c r="J1213" i="1" s="1"/>
  <c r="Q1213" i="1" s="1"/>
  <c r="I1214" i="1"/>
  <c r="J1214" i="1" s="1"/>
  <c r="Q1214" i="1" s="1"/>
  <c r="I1215" i="1"/>
  <c r="J1215" i="1" s="1"/>
  <c r="Q1215" i="1" s="1"/>
  <c r="I1216" i="1"/>
  <c r="J1216" i="1" s="1"/>
  <c r="Q1216" i="1" s="1"/>
  <c r="I1217" i="1"/>
  <c r="J1217" i="1" s="1"/>
  <c r="Q1217" i="1" s="1"/>
  <c r="I1218" i="1"/>
  <c r="J1218" i="1" s="1"/>
  <c r="Q1218" i="1" s="1"/>
  <c r="I1219" i="1"/>
  <c r="J1219" i="1" s="1"/>
  <c r="Q1219" i="1" s="1"/>
  <c r="I1220" i="1"/>
  <c r="J1220" i="1" s="1"/>
  <c r="Q1220" i="1" s="1"/>
  <c r="I1221" i="1"/>
  <c r="J1221" i="1" s="1"/>
  <c r="Q1221" i="1" s="1"/>
  <c r="I1222" i="1"/>
  <c r="J1222" i="1" s="1"/>
  <c r="Q1222" i="1" s="1"/>
  <c r="I1223" i="1"/>
  <c r="J1223" i="1" s="1"/>
  <c r="Q1223" i="1" s="1"/>
  <c r="I1224" i="1"/>
  <c r="J1224" i="1" s="1"/>
  <c r="Q1224" i="1" s="1"/>
  <c r="I1225" i="1"/>
  <c r="J1225" i="1" s="1"/>
  <c r="Q1225" i="1" s="1"/>
  <c r="I1226" i="1"/>
  <c r="J1226" i="1" s="1"/>
  <c r="Q1226" i="1" s="1"/>
  <c r="I1227" i="1"/>
  <c r="J1227" i="1" s="1"/>
  <c r="Q1227" i="1" s="1"/>
  <c r="I1228" i="1"/>
  <c r="J1228" i="1" s="1"/>
  <c r="Q1228" i="1" s="1"/>
  <c r="I1229" i="1"/>
  <c r="J1229" i="1" s="1"/>
  <c r="Q1229" i="1" s="1"/>
  <c r="I1230" i="1"/>
  <c r="J1230" i="1" s="1"/>
  <c r="Q1230" i="1" s="1"/>
  <c r="I1231" i="1"/>
  <c r="J1231" i="1" s="1"/>
  <c r="Q1231" i="1" s="1"/>
  <c r="I1232" i="1"/>
  <c r="J1232" i="1" s="1"/>
  <c r="Q1232" i="1" s="1"/>
  <c r="I1233" i="1"/>
  <c r="J1233" i="1" s="1"/>
  <c r="Q1233" i="1" s="1"/>
  <c r="I1234" i="1"/>
  <c r="J1234" i="1" s="1"/>
  <c r="Q1234" i="1" s="1"/>
  <c r="I1235" i="1"/>
  <c r="J1235" i="1" s="1"/>
  <c r="Q1235" i="1" s="1"/>
  <c r="I1236" i="1"/>
  <c r="J1236" i="1" s="1"/>
  <c r="Q1236" i="1" s="1"/>
  <c r="I1237" i="1"/>
  <c r="J1237" i="1" s="1"/>
  <c r="Q1237" i="1" s="1"/>
  <c r="I1238" i="1"/>
  <c r="J1238" i="1" s="1"/>
  <c r="Q1238" i="1" s="1"/>
  <c r="I1239" i="1"/>
  <c r="J1239" i="1" s="1"/>
  <c r="Q1239" i="1" s="1"/>
  <c r="I1240" i="1"/>
  <c r="J1240" i="1" s="1"/>
  <c r="Q1240" i="1" s="1"/>
  <c r="I1241" i="1"/>
  <c r="J1241" i="1" s="1"/>
  <c r="Q1241" i="1" s="1"/>
  <c r="I1242" i="1"/>
  <c r="J1242" i="1" s="1"/>
  <c r="Q1242" i="1" s="1"/>
  <c r="I1243" i="1"/>
  <c r="J1243" i="1" s="1"/>
  <c r="Q1243" i="1" s="1"/>
  <c r="I1244" i="1"/>
  <c r="J1244" i="1" s="1"/>
  <c r="Q1244" i="1" s="1"/>
  <c r="I1245" i="1"/>
  <c r="J1245" i="1" s="1"/>
  <c r="Q1245" i="1" s="1"/>
  <c r="I1246" i="1"/>
  <c r="J1246" i="1" s="1"/>
  <c r="Q1246" i="1" s="1"/>
  <c r="I1247" i="1"/>
  <c r="J1247" i="1" s="1"/>
  <c r="Q1247" i="1" s="1"/>
  <c r="I1248" i="1"/>
  <c r="J1248" i="1" s="1"/>
  <c r="Q1248" i="1" s="1"/>
  <c r="I1249" i="1"/>
  <c r="J1249" i="1" s="1"/>
  <c r="Q1249" i="1" s="1"/>
  <c r="I1250" i="1"/>
  <c r="J1250" i="1" s="1"/>
  <c r="Q1250" i="1" s="1"/>
  <c r="I1251" i="1"/>
  <c r="J1251" i="1" s="1"/>
  <c r="Q1251" i="1" s="1"/>
  <c r="I1252" i="1"/>
  <c r="J1252" i="1" s="1"/>
  <c r="Q1252" i="1" s="1"/>
  <c r="I1253" i="1"/>
  <c r="J1253" i="1" s="1"/>
  <c r="Q1253" i="1" s="1"/>
  <c r="I1254" i="1"/>
  <c r="J1254" i="1" s="1"/>
  <c r="Q1254" i="1" s="1"/>
  <c r="I1255" i="1"/>
  <c r="J1255" i="1" s="1"/>
  <c r="Q1255" i="1" s="1"/>
  <c r="I1256" i="1"/>
  <c r="J1256" i="1" s="1"/>
  <c r="Q1256" i="1" s="1"/>
  <c r="I1257" i="1"/>
  <c r="J1257" i="1" s="1"/>
  <c r="Q1257" i="1" s="1"/>
  <c r="I1258" i="1"/>
  <c r="J1258" i="1" s="1"/>
  <c r="Q1258" i="1" s="1"/>
  <c r="I1259" i="1"/>
  <c r="J1259" i="1" s="1"/>
  <c r="I1260" i="1"/>
  <c r="J1260" i="1" s="1"/>
  <c r="I1261" i="1"/>
  <c r="J1261" i="1" s="1"/>
  <c r="Q1261" i="1" s="1"/>
  <c r="I1262" i="1"/>
  <c r="J1262" i="1" s="1"/>
  <c r="Q1262" i="1" s="1"/>
  <c r="I1263" i="1"/>
  <c r="J1263" i="1" s="1"/>
  <c r="Q1263" i="1" s="1"/>
  <c r="I1264" i="1"/>
  <c r="J1264" i="1" s="1"/>
  <c r="Q1264" i="1" s="1"/>
  <c r="I1265" i="1"/>
  <c r="J1265" i="1" s="1"/>
  <c r="Q1265" i="1" s="1"/>
  <c r="I1266" i="1"/>
  <c r="J1266" i="1" s="1"/>
  <c r="Q1266" i="1" s="1"/>
  <c r="I1267" i="1"/>
  <c r="J1267" i="1" s="1"/>
  <c r="Q1267" i="1" s="1"/>
  <c r="I1268" i="1"/>
  <c r="J1268" i="1" s="1"/>
  <c r="Q1268" i="1" s="1"/>
  <c r="I1269" i="1"/>
  <c r="J1269" i="1" s="1"/>
  <c r="Q1269" i="1" s="1"/>
  <c r="I1270" i="1"/>
  <c r="J1270" i="1" s="1"/>
  <c r="Q1270" i="1" s="1"/>
  <c r="I1271" i="1"/>
  <c r="J1271" i="1" s="1"/>
  <c r="Q1271" i="1" s="1"/>
  <c r="I1272" i="1"/>
  <c r="J1272" i="1" s="1"/>
  <c r="Q1272" i="1" s="1"/>
  <c r="I1273" i="1"/>
  <c r="J1273" i="1" s="1"/>
  <c r="Q1273" i="1" s="1"/>
  <c r="I1274" i="1"/>
  <c r="J1274" i="1" s="1"/>
  <c r="Q1274" i="1" s="1"/>
  <c r="I1275" i="1"/>
  <c r="J1275" i="1" s="1"/>
  <c r="Q1275" i="1" s="1"/>
  <c r="I1276" i="1"/>
  <c r="J1276" i="1" s="1"/>
  <c r="Q1276" i="1" s="1"/>
  <c r="I1277" i="1"/>
  <c r="J1277" i="1" s="1"/>
  <c r="Q1277" i="1" s="1"/>
  <c r="I1278" i="1"/>
  <c r="J1278" i="1" s="1"/>
  <c r="Q1278" i="1" s="1"/>
  <c r="I1279" i="1"/>
  <c r="J1279" i="1" s="1"/>
  <c r="Q1279" i="1" s="1"/>
  <c r="I1280" i="1"/>
  <c r="J1280" i="1" s="1"/>
  <c r="Q1280" i="1" s="1"/>
  <c r="I1281" i="1"/>
  <c r="J1281" i="1" s="1"/>
  <c r="Q1281" i="1" s="1"/>
  <c r="I1282" i="1"/>
  <c r="J1282" i="1" s="1"/>
  <c r="Q1282" i="1" s="1"/>
  <c r="I1283" i="1"/>
  <c r="J1283" i="1" s="1"/>
  <c r="Q1283" i="1" s="1"/>
  <c r="I1284" i="1"/>
  <c r="J1284" i="1" s="1"/>
  <c r="Q1284" i="1" s="1"/>
  <c r="I1285" i="1"/>
  <c r="J1285" i="1" s="1"/>
  <c r="Q1285" i="1" s="1"/>
  <c r="I1286" i="1"/>
  <c r="J1286" i="1" s="1"/>
  <c r="Q1286" i="1" s="1"/>
  <c r="I1287" i="1"/>
  <c r="J1287" i="1" s="1"/>
  <c r="Q1287" i="1" s="1"/>
  <c r="I1288" i="1"/>
  <c r="J1288" i="1" s="1"/>
  <c r="Q1288" i="1" s="1"/>
  <c r="I1289" i="1"/>
  <c r="J1289" i="1" s="1"/>
  <c r="Q1289" i="1" s="1"/>
  <c r="I1290" i="1"/>
  <c r="J1290" i="1" s="1"/>
  <c r="Q1290" i="1" s="1"/>
  <c r="I1291" i="1"/>
  <c r="J1291" i="1" s="1"/>
  <c r="Q1291" i="1" s="1"/>
  <c r="I1292" i="1"/>
  <c r="J1292" i="1" s="1"/>
  <c r="Q1292" i="1" s="1"/>
  <c r="I1293" i="1"/>
  <c r="J1293" i="1" s="1"/>
  <c r="Q1293" i="1" s="1"/>
  <c r="I1294" i="1"/>
  <c r="J1294" i="1" s="1"/>
  <c r="Q1294" i="1" s="1"/>
  <c r="I1295" i="1"/>
  <c r="J1295" i="1" s="1"/>
  <c r="Q1295" i="1" s="1"/>
  <c r="I1296" i="1"/>
  <c r="J1296" i="1" s="1"/>
  <c r="Q1296" i="1" s="1"/>
  <c r="I1297" i="1"/>
  <c r="J1297" i="1" s="1"/>
  <c r="Q1297" i="1" s="1"/>
  <c r="I1298" i="1"/>
  <c r="J1298" i="1" s="1"/>
  <c r="Q1298" i="1" s="1"/>
  <c r="I1299" i="1"/>
  <c r="J1299" i="1" s="1"/>
  <c r="Q1299" i="1" s="1"/>
  <c r="I1300" i="1"/>
  <c r="J1300" i="1" s="1"/>
  <c r="Q1300" i="1" s="1"/>
  <c r="I1301" i="1"/>
  <c r="J1301" i="1" s="1"/>
  <c r="Q1301" i="1" s="1"/>
  <c r="I1302" i="1"/>
  <c r="J1302" i="1" s="1"/>
  <c r="Q1302" i="1" s="1"/>
  <c r="I1303" i="1"/>
  <c r="J1303" i="1" s="1"/>
  <c r="Q1303" i="1" s="1"/>
  <c r="I1304" i="1"/>
  <c r="J1304" i="1" s="1"/>
  <c r="Q1304" i="1" s="1"/>
  <c r="I1305" i="1"/>
  <c r="J1305" i="1" s="1"/>
  <c r="Q1305" i="1" s="1"/>
  <c r="I1306" i="1"/>
  <c r="J1306" i="1" s="1"/>
  <c r="Q1306" i="1" s="1"/>
  <c r="I1307" i="1"/>
  <c r="J1307" i="1" s="1"/>
  <c r="Q1307" i="1" s="1"/>
  <c r="I1308" i="1"/>
  <c r="J1308" i="1" s="1"/>
  <c r="Q1308" i="1" s="1"/>
  <c r="I1309" i="1"/>
  <c r="J1309" i="1" s="1"/>
  <c r="Q1309" i="1" s="1"/>
  <c r="I1310" i="1"/>
  <c r="J1310" i="1" s="1"/>
  <c r="Q1310" i="1" s="1"/>
  <c r="I1311" i="1"/>
  <c r="J1311" i="1" s="1"/>
  <c r="Q1311" i="1" s="1"/>
  <c r="I1312" i="1"/>
  <c r="J1312" i="1" s="1"/>
  <c r="Q1312" i="1" s="1"/>
  <c r="I1313" i="1"/>
  <c r="J1313" i="1" s="1"/>
  <c r="Q1313" i="1" s="1"/>
  <c r="I1314" i="1"/>
  <c r="J1314" i="1" s="1"/>
  <c r="Q1314" i="1" s="1"/>
  <c r="I1315" i="1"/>
  <c r="J1315" i="1" s="1"/>
  <c r="Q1315" i="1" s="1"/>
  <c r="I1316" i="1"/>
  <c r="J1316" i="1" s="1"/>
  <c r="Q1316" i="1" s="1"/>
  <c r="I1317" i="1"/>
  <c r="J1317" i="1" s="1"/>
  <c r="Q1317" i="1" s="1"/>
  <c r="I1318" i="1"/>
  <c r="J1318" i="1" s="1"/>
  <c r="Q1318" i="1" s="1"/>
  <c r="I1319" i="1"/>
  <c r="J1319" i="1" s="1"/>
  <c r="Q1319" i="1" s="1"/>
  <c r="I1320" i="1"/>
  <c r="J1320" i="1" s="1"/>
  <c r="Q1320" i="1" s="1"/>
  <c r="I1321" i="1"/>
  <c r="J1321" i="1" s="1"/>
  <c r="Q1321" i="1" s="1"/>
  <c r="I1322" i="1"/>
  <c r="J1322" i="1" s="1"/>
  <c r="Q1322" i="1" s="1"/>
  <c r="I1323" i="1"/>
  <c r="J1323" i="1" s="1"/>
  <c r="Q1323" i="1" s="1"/>
  <c r="I1324" i="1"/>
  <c r="J1324" i="1" s="1"/>
  <c r="Q1324" i="1" s="1"/>
  <c r="I1325" i="1"/>
  <c r="J1325" i="1" s="1"/>
  <c r="Q1325" i="1" s="1"/>
  <c r="I1326" i="1"/>
  <c r="J1326" i="1" s="1"/>
  <c r="Q1326" i="1" s="1"/>
  <c r="I1327" i="1"/>
  <c r="J1327" i="1" s="1"/>
  <c r="Q1327" i="1" s="1"/>
  <c r="I1328" i="1"/>
  <c r="J1328" i="1" s="1"/>
  <c r="Q1328" i="1" s="1"/>
  <c r="I1329" i="1"/>
  <c r="J1329" i="1" s="1"/>
  <c r="Q1329" i="1" s="1"/>
  <c r="I1330" i="1"/>
  <c r="J1330" i="1" s="1"/>
  <c r="Q1330" i="1" s="1"/>
  <c r="I1331" i="1"/>
  <c r="J1331" i="1" s="1"/>
  <c r="Q1331" i="1" s="1"/>
  <c r="I1332" i="1"/>
  <c r="J1332" i="1" s="1"/>
  <c r="Q1332" i="1" s="1"/>
  <c r="I1333" i="1"/>
  <c r="J1333" i="1" s="1"/>
  <c r="Q1333" i="1" s="1"/>
  <c r="I1334" i="1"/>
  <c r="J1334" i="1" s="1"/>
  <c r="Q1334" i="1" s="1"/>
  <c r="I1335" i="1"/>
  <c r="J1335" i="1" s="1"/>
  <c r="Q1335" i="1" s="1"/>
  <c r="I1336" i="1"/>
  <c r="J1336" i="1" s="1"/>
  <c r="Q1336" i="1" s="1"/>
  <c r="I1337" i="1"/>
  <c r="J1337" i="1" s="1"/>
  <c r="Q1337" i="1" s="1"/>
  <c r="I1338" i="1"/>
  <c r="J1338" i="1" s="1"/>
  <c r="Q1338" i="1" s="1"/>
  <c r="I1339" i="1"/>
  <c r="J1339" i="1" s="1"/>
  <c r="Q1339" i="1" s="1"/>
  <c r="I1340" i="1"/>
  <c r="J1340" i="1" s="1"/>
  <c r="Q1340" i="1" s="1"/>
  <c r="I1341" i="1"/>
  <c r="J1341" i="1" s="1"/>
  <c r="Q1341" i="1" s="1"/>
  <c r="I1342" i="1"/>
  <c r="J1342" i="1" s="1"/>
  <c r="Q1342" i="1" s="1"/>
  <c r="I1343" i="1"/>
  <c r="J1343" i="1" s="1"/>
  <c r="Q1343" i="1" s="1"/>
  <c r="I1344" i="1"/>
  <c r="J1344" i="1" s="1"/>
  <c r="Q1344" i="1" s="1"/>
  <c r="I1345" i="1"/>
  <c r="J1345" i="1" s="1"/>
  <c r="Q1345" i="1" s="1"/>
  <c r="I1346" i="1"/>
  <c r="J1346" i="1" s="1"/>
  <c r="Q1346" i="1" s="1"/>
  <c r="I1347" i="1"/>
  <c r="J1347" i="1" s="1"/>
  <c r="Q1347" i="1" s="1"/>
  <c r="I1348" i="1"/>
  <c r="J1348" i="1" s="1"/>
  <c r="Q1348" i="1" s="1"/>
  <c r="I1349" i="1"/>
  <c r="J1349" i="1" s="1"/>
  <c r="Q1349" i="1" s="1"/>
  <c r="I1350" i="1"/>
  <c r="J1350" i="1" s="1"/>
  <c r="Q1350" i="1" s="1"/>
  <c r="I1351" i="1"/>
  <c r="J1351" i="1" s="1"/>
  <c r="Q1351" i="1" s="1"/>
  <c r="I1352" i="1"/>
  <c r="J1352" i="1" s="1"/>
  <c r="Q1352" i="1" s="1"/>
  <c r="I1353" i="1"/>
  <c r="J1353" i="1" s="1"/>
  <c r="Q1353" i="1" s="1"/>
  <c r="I1354" i="1"/>
  <c r="J1354" i="1" s="1"/>
  <c r="Q1354" i="1" s="1"/>
  <c r="I1355" i="1"/>
  <c r="J1355" i="1" s="1"/>
  <c r="Q1355" i="1" s="1"/>
  <c r="I1356" i="1"/>
  <c r="J1356" i="1" s="1"/>
  <c r="Q1356" i="1" s="1"/>
  <c r="I1357" i="1"/>
  <c r="J1357" i="1" s="1"/>
  <c r="Q1357" i="1" s="1"/>
  <c r="I1358" i="1"/>
  <c r="J1358" i="1" s="1"/>
  <c r="Q1358" i="1" s="1"/>
  <c r="I1359" i="1"/>
  <c r="J1359" i="1" s="1"/>
  <c r="Q1359" i="1" s="1"/>
  <c r="I1360" i="1"/>
  <c r="J1360" i="1" s="1"/>
  <c r="Q1360" i="1" s="1"/>
  <c r="I1361" i="1"/>
  <c r="J1361" i="1" s="1"/>
  <c r="Q1361" i="1" s="1"/>
  <c r="I1362" i="1"/>
  <c r="J1362" i="1" s="1"/>
  <c r="Q1362" i="1" s="1"/>
  <c r="I1363" i="1"/>
  <c r="J1363" i="1" s="1"/>
  <c r="Q1363" i="1" s="1"/>
  <c r="I1364" i="1"/>
  <c r="J1364" i="1" s="1"/>
  <c r="Q1364" i="1" s="1"/>
  <c r="I1365" i="1"/>
  <c r="J1365" i="1" s="1"/>
  <c r="Q1365" i="1" s="1"/>
  <c r="I1366" i="1"/>
  <c r="J1366" i="1" s="1"/>
  <c r="Q1366" i="1" s="1"/>
  <c r="I1367" i="1"/>
  <c r="J1367" i="1" s="1"/>
  <c r="Q1367" i="1" s="1"/>
  <c r="I1368" i="1"/>
  <c r="J1368" i="1" s="1"/>
  <c r="Q1368" i="1" s="1"/>
  <c r="I1369" i="1"/>
  <c r="J1369" i="1" s="1"/>
  <c r="Q1369" i="1" s="1"/>
  <c r="I1370" i="1"/>
  <c r="J1370" i="1" s="1"/>
  <c r="Q1370" i="1" s="1"/>
  <c r="I1371" i="1"/>
  <c r="J1371" i="1" s="1"/>
  <c r="Q1371" i="1" s="1"/>
  <c r="I1372" i="1"/>
  <c r="J1372" i="1" s="1"/>
  <c r="Q1372" i="1" s="1"/>
  <c r="I1373" i="1"/>
  <c r="J1373" i="1" s="1"/>
  <c r="Q1373" i="1" s="1"/>
  <c r="I1374" i="1"/>
  <c r="J1374" i="1" s="1"/>
  <c r="Q1374" i="1" s="1"/>
  <c r="I1375" i="1"/>
  <c r="J1375" i="1" s="1"/>
  <c r="Q1375" i="1" s="1"/>
  <c r="I1376" i="1"/>
  <c r="J1376" i="1" s="1"/>
  <c r="Q1376" i="1" s="1"/>
  <c r="I1377" i="1"/>
  <c r="J1377" i="1" s="1"/>
  <c r="Q1377" i="1" s="1"/>
  <c r="I1378" i="1"/>
  <c r="J1378" i="1" s="1"/>
  <c r="Q1378" i="1" s="1"/>
  <c r="I1379" i="1"/>
  <c r="J1379" i="1" s="1"/>
  <c r="Q1379" i="1" s="1"/>
  <c r="I1380" i="1"/>
  <c r="J1380" i="1" s="1"/>
  <c r="Q1380" i="1" s="1"/>
  <c r="I1381" i="1"/>
  <c r="J1381" i="1" s="1"/>
  <c r="Q1381" i="1" s="1"/>
  <c r="I1382" i="1"/>
  <c r="J1382" i="1" s="1"/>
  <c r="Q1382" i="1" s="1"/>
  <c r="I1383" i="1"/>
  <c r="J1383" i="1" s="1"/>
  <c r="Q1383" i="1" s="1"/>
  <c r="I1384" i="1"/>
  <c r="J1384" i="1" s="1"/>
  <c r="Q1384" i="1" s="1"/>
  <c r="I1385" i="1"/>
  <c r="J1385" i="1" s="1"/>
  <c r="Q1385" i="1" s="1"/>
  <c r="I1386" i="1"/>
  <c r="J1386" i="1" s="1"/>
  <c r="Q1386" i="1" s="1"/>
  <c r="I1387" i="1"/>
  <c r="J1387" i="1" s="1"/>
  <c r="Q1387" i="1" s="1"/>
  <c r="I1388" i="1"/>
  <c r="J1388" i="1" s="1"/>
  <c r="Q1388" i="1" s="1"/>
  <c r="I1389" i="1"/>
  <c r="J1389" i="1" s="1"/>
  <c r="Q1389" i="1" s="1"/>
  <c r="I1390" i="1"/>
  <c r="J1390" i="1" s="1"/>
  <c r="Q1390" i="1" s="1"/>
  <c r="I1391" i="1"/>
  <c r="J1391" i="1" s="1"/>
  <c r="Q1391" i="1" s="1"/>
  <c r="I1392" i="1"/>
  <c r="J1392" i="1" s="1"/>
  <c r="Q1392" i="1" s="1"/>
  <c r="I1393" i="1"/>
  <c r="J1393" i="1" s="1"/>
  <c r="Q1393" i="1" s="1"/>
  <c r="I1394" i="1"/>
  <c r="J1394" i="1" s="1"/>
  <c r="Q1394" i="1" s="1"/>
  <c r="I1395" i="1"/>
  <c r="J1395" i="1" s="1"/>
  <c r="Q1395" i="1" s="1"/>
  <c r="I1396" i="1"/>
  <c r="J1396" i="1" s="1"/>
  <c r="Q1396" i="1" s="1"/>
  <c r="I1397" i="1"/>
  <c r="J1397" i="1" s="1"/>
  <c r="Q1397" i="1" s="1"/>
  <c r="I1398" i="1"/>
  <c r="J1398" i="1" s="1"/>
  <c r="Q1398" i="1" s="1"/>
  <c r="I1399" i="1"/>
  <c r="J1399" i="1" s="1"/>
  <c r="Q1399" i="1" s="1"/>
  <c r="I1400" i="1"/>
  <c r="J1400" i="1" s="1"/>
  <c r="Q1400" i="1" s="1"/>
  <c r="I1401" i="1"/>
  <c r="J1401" i="1" s="1"/>
  <c r="Q1401" i="1" s="1"/>
  <c r="I1402" i="1"/>
  <c r="J1402" i="1" s="1"/>
  <c r="Q1402" i="1" s="1"/>
  <c r="I1403" i="1"/>
  <c r="J1403" i="1" s="1"/>
  <c r="Q1403" i="1" s="1"/>
  <c r="I1404" i="1"/>
  <c r="J1404" i="1" s="1"/>
  <c r="Q1404" i="1" s="1"/>
  <c r="I1405" i="1"/>
  <c r="J1405" i="1" s="1"/>
  <c r="Q1405" i="1" s="1"/>
  <c r="I1406" i="1"/>
  <c r="J1406" i="1" s="1"/>
  <c r="Q1406" i="1" s="1"/>
  <c r="I1407" i="1"/>
  <c r="J1407" i="1" s="1"/>
  <c r="Q1407" i="1" s="1"/>
  <c r="I1408" i="1"/>
  <c r="J1408" i="1" s="1"/>
  <c r="Q1408" i="1" s="1"/>
  <c r="I1409" i="1"/>
  <c r="J1409" i="1" s="1"/>
  <c r="Q1409" i="1" s="1"/>
  <c r="I1410" i="1"/>
  <c r="J1410" i="1" s="1"/>
  <c r="Q1410" i="1" s="1"/>
  <c r="I1411" i="1"/>
  <c r="J1411" i="1" s="1"/>
  <c r="Q1411" i="1" s="1"/>
  <c r="I1412" i="1"/>
  <c r="J1412" i="1" s="1"/>
  <c r="Q1412" i="1" s="1"/>
  <c r="I1413" i="1"/>
  <c r="J1413" i="1" s="1"/>
  <c r="Q1413" i="1" s="1"/>
  <c r="I1414" i="1"/>
  <c r="J1414" i="1" s="1"/>
  <c r="Q1414" i="1" s="1"/>
  <c r="I1415" i="1"/>
  <c r="J1415" i="1" s="1"/>
  <c r="Q1415" i="1" s="1"/>
  <c r="I1416" i="1"/>
  <c r="J1416" i="1" s="1"/>
  <c r="Q1416" i="1" s="1"/>
  <c r="I1417" i="1"/>
  <c r="J1417" i="1" s="1"/>
  <c r="Q1417" i="1" s="1"/>
  <c r="I1418" i="1"/>
  <c r="J1418" i="1" s="1"/>
  <c r="Q1418" i="1" s="1"/>
  <c r="I1419" i="1"/>
  <c r="J1419" i="1" s="1"/>
  <c r="Q1419" i="1" s="1"/>
  <c r="I1420" i="1"/>
  <c r="J1420" i="1" s="1"/>
  <c r="Q1420" i="1" s="1"/>
  <c r="I1421" i="1"/>
  <c r="J1421" i="1" s="1"/>
  <c r="Q1421" i="1" s="1"/>
  <c r="I1422" i="1"/>
  <c r="J1422" i="1" s="1"/>
  <c r="Q1422" i="1" s="1"/>
  <c r="I1423" i="1"/>
  <c r="J1423" i="1" s="1"/>
  <c r="Q1423" i="1" s="1"/>
  <c r="I1424" i="1"/>
  <c r="J1424" i="1" s="1"/>
  <c r="Q1424" i="1" s="1"/>
  <c r="I1425" i="1"/>
  <c r="J1425" i="1" s="1"/>
  <c r="Q1425" i="1" s="1"/>
  <c r="I1426" i="1"/>
  <c r="J1426" i="1" s="1"/>
  <c r="Q1426" i="1" s="1"/>
  <c r="I1427" i="1"/>
  <c r="J1427" i="1" s="1"/>
  <c r="Q1427" i="1" s="1"/>
  <c r="I1428" i="1"/>
  <c r="J1428" i="1" s="1"/>
  <c r="Q1428" i="1" s="1"/>
  <c r="I1429" i="1"/>
  <c r="J1429" i="1" s="1"/>
  <c r="Q1429" i="1" s="1"/>
  <c r="I1430" i="1"/>
  <c r="J1430" i="1" s="1"/>
  <c r="Q1430" i="1" s="1"/>
  <c r="I1431" i="1"/>
  <c r="J1431" i="1" s="1"/>
  <c r="Q1431" i="1" s="1"/>
  <c r="I1432" i="1"/>
  <c r="J1432" i="1" s="1"/>
  <c r="Q1432" i="1" s="1"/>
  <c r="I1433" i="1"/>
  <c r="J1433" i="1" s="1"/>
  <c r="Q1433" i="1" s="1"/>
  <c r="I1434" i="1"/>
  <c r="J1434" i="1" s="1"/>
  <c r="Q1434" i="1" s="1"/>
  <c r="I1435" i="1"/>
  <c r="J1435" i="1" s="1"/>
  <c r="Q1435" i="1" s="1"/>
  <c r="I1436" i="1"/>
  <c r="J1436" i="1" s="1"/>
  <c r="Q1436" i="1" s="1"/>
  <c r="I1437" i="1"/>
  <c r="J1437" i="1" s="1"/>
  <c r="Q1437" i="1" s="1"/>
  <c r="I1438" i="1"/>
  <c r="J1438" i="1" s="1"/>
  <c r="Q1438" i="1" s="1"/>
  <c r="I1439" i="1"/>
  <c r="J1439" i="1" s="1"/>
  <c r="Q1439" i="1" s="1"/>
  <c r="I1440" i="1"/>
  <c r="J1440" i="1" s="1"/>
  <c r="Q1440" i="1" s="1"/>
  <c r="I1441" i="1"/>
  <c r="J1441" i="1" s="1"/>
  <c r="Q1441" i="1" s="1"/>
  <c r="I1442" i="1"/>
  <c r="J1442" i="1" s="1"/>
  <c r="Q1442" i="1" s="1"/>
  <c r="I1443" i="1"/>
  <c r="J1443" i="1" s="1"/>
  <c r="Q1443" i="1" s="1"/>
  <c r="I1444" i="1"/>
  <c r="J1444" i="1" s="1"/>
  <c r="Q1444" i="1" s="1"/>
  <c r="I1445" i="1"/>
  <c r="J1445" i="1" s="1"/>
  <c r="Q1445" i="1" s="1"/>
  <c r="I1446" i="1"/>
  <c r="J1446" i="1" s="1"/>
  <c r="Q1446" i="1" s="1"/>
  <c r="I1447" i="1"/>
  <c r="J1447" i="1" s="1"/>
  <c r="Q1447" i="1" s="1"/>
  <c r="I1448" i="1"/>
  <c r="J1448" i="1" s="1"/>
  <c r="Q1448" i="1" s="1"/>
  <c r="I1449" i="1"/>
  <c r="J1449" i="1" s="1"/>
  <c r="Q1449" i="1" s="1"/>
  <c r="I1450" i="1"/>
  <c r="J1450" i="1" s="1"/>
  <c r="Q1450" i="1" s="1"/>
  <c r="I1451" i="1"/>
  <c r="J1451" i="1" s="1"/>
  <c r="Q1451" i="1" s="1"/>
  <c r="I1452" i="1"/>
  <c r="J1452" i="1" s="1"/>
  <c r="Q1452" i="1" s="1"/>
  <c r="I1453" i="1"/>
  <c r="J1453" i="1" s="1"/>
  <c r="Q1453" i="1" s="1"/>
  <c r="I1454" i="1"/>
  <c r="J1454" i="1" s="1"/>
  <c r="Q1454" i="1" s="1"/>
  <c r="I1455" i="1"/>
  <c r="J1455" i="1" s="1"/>
  <c r="Q1455" i="1" s="1"/>
  <c r="I1456" i="1"/>
  <c r="J1456" i="1" s="1"/>
  <c r="Q1456" i="1" s="1"/>
  <c r="I1457" i="1"/>
  <c r="J1457" i="1" s="1"/>
  <c r="Q1457" i="1" s="1"/>
  <c r="I1458" i="1"/>
  <c r="J1458" i="1" s="1"/>
  <c r="Q1458" i="1" s="1"/>
  <c r="I1459" i="1"/>
  <c r="J1459" i="1" s="1"/>
  <c r="Q1459" i="1" s="1"/>
  <c r="I1460" i="1"/>
  <c r="J1460" i="1" s="1"/>
  <c r="Q1460" i="1" s="1"/>
  <c r="I1461" i="1"/>
  <c r="J1461" i="1" s="1"/>
  <c r="Q1461" i="1" s="1"/>
  <c r="I1462" i="1"/>
  <c r="J1462" i="1" s="1"/>
  <c r="Q1462" i="1" s="1"/>
  <c r="I1463" i="1"/>
  <c r="J1463" i="1" s="1"/>
  <c r="Q1463" i="1" s="1"/>
  <c r="I1464" i="1"/>
  <c r="J1464" i="1" s="1"/>
  <c r="Q1464" i="1" s="1"/>
  <c r="I1465" i="1"/>
  <c r="J1465" i="1" s="1"/>
  <c r="Q1465" i="1" s="1"/>
  <c r="I1466" i="1"/>
  <c r="J1466" i="1" s="1"/>
  <c r="Q1466" i="1" s="1"/>
  <c r="I1467" i="1"/>
  <c r="J1467" i="1" s="1"/>
  <c r="Q1467" i="1" s="1"/>
  <c r="I1468" i="1"/>
  <c r="J1468" i="1" s="1"/>
  <c r="Q1468" i="1" s="1"/>
  <c r="I1469" i="1"/>
  <c r="J1469" i="1" s="1"/>
  <c r="Q1469" i="1" s="1"/>
  <c r="I1470" i="1"/>
  <c r="J1470" i="1" s="1"/>
  <c r="Q1470" i="1" s="1"/>
  <c r="I1471" i="1"/>
  <c r="J1471" i="1" s="1"/>
  <c r="Q1471" i="1" s="1"/>
  <c r="I1472" i="1"/>
  <c r="J1472" i="1" s="1"/>
  <c r="Q1472" i="1" s="1"/>
  <c r="I1473" i="1"/>
  <c r="J1473" i="1" s="1"/>
  <c r="Q1473" i="1" s="1"/>
  <c r="I1474" i="1"/>
  <c r="J1474" i="1" s="1"/>
  <c r="Q1474" i="1" s="1"/>
  <c r="I1475" i="1"/>
  <c r="J1475" i="1" s="1"/>
  <c r="Q1475" i="1" s="1"/>
  <c r="I1476" i="1"/>
  <c r="J1476" i="1" s="1"/>
  <c r="Q1476" i="1" s="1"/>
  <c r="I1477" i="1"/>
  <c r="J1477" i="1" s="1"/>
  <c r="Q1477" i="1" s="1"/>
  <c r="I1478" i="1"/>
  <c r="J1478" i="1" s="1"/>
  <c r="I1479" i="1"/>
  <c r="J1479" i="1" s="1"/>
  <c r="Q1479" i="1" s="1"/>
  <c r="I1480" i="1"/>
  <c r="J1480" i="1" s="1"/>
  <c r="Q1480" i="1" s="1"/>
  <c r="I1481" i="1"/>
  <c r="J1481" i="1" s="1"/>
  <c r="Q1481" i="1" s="1"/>
  <c r="I1482" i="1"/>
  <c r="J1482" i="1" s="1"/>
  <c r="Q1482" i="1" s="1"/>
  <c r="I1483" i="1"/>
  <c r="J1483" i="1" s="1"/>
  <c r="Q1483" i="1" s="1"/>
  <c r="I1484" i="1"/>
  <c r="J1484" i="1" s="1"/>
  <c r="Q1484" i="1" s="1"/>
  <c r="I1485" i="1"/>
  <c r="J1485" i="1" s="1"/>
  <c r="Q1485" i="1" s="1"/>
  <c r="I1486" i="1"/>
  <c r="J1486" i="1" s="1"/>
  <c r="Q1486" i="1" s="1"/>
  <c r="I1487" i="1"/>
  <c r="J1487" i="1" s="1"/>
  <c r="Q1487" i="1" s="1"/>
  <c r="I1488" i="1"/>
  <c r="J1488" i="1" s="1"/>
  <c r="Q1488" i="1" s="1"/>
  <c r="I1489" i="1"/>
  <c r="J1489" i="1" s="1"/>
  <c r="Q1489" i="1" s="1"/>
  <c r="I1490" i="1"/>
  <c r="J1490" i="1" s="1"/>
  <c r="Q1490" i="1" s="1"/>
  <c r="I1491" i="1"/>
  <c r="J1491" i="1" s="1"/>
  <c r="Q1491" i="1" s="1"/>
  <c r="I1492" i="1"/>
  <c r="J1492" i="1" s="1"/>
  <c r="Q1492" i="1" s="1"/>
  <c r="I1493" i="1"/>
  <c r="J1493" i="1" s="1"/>
  <c r="Q1493" i="1" s="1"/>
  <c r="I1494" i="1"/>
  <c r="J1494" i="1" s="1"/>
  <c r="Q1494" i="1" s="1"/>
  <c r="I1495" i="1"/>
  <c r="J1495" i="1" s="1"/>
  <c r="Q1495" i="1" s="1"/>
  <c r="I1496" i="1"/>
  <c r="J1496" i="1" s="1"/>
  <c r="Q1496" i="1" s="1"/>
  <c r="I1497" i="1"/>
  <c r="J1497" i="1" s="1"/>
  <c r="Q1497" i="1" s="1"/>
  <c r="I1498" i="1"/>
  <c r="J1498" i="1" s="1"/>
  <c r="Q1498" i="1" s="1"/>
  <c r="I1499" i="1"/>
  <c r="J1499" i="1" s="1"/>
  <c r="Q1499" i="1" s="1"/>
  <c r="I1500" i="1"/>
  <c r="J1500" i="1" s="1"/>
  <c r="Q1500" i="1" s="1"/>
  <c r="I1501" i="1"/>
  <c r="J1501" i="1" s="1"/>
  <c r="Q1501" i="1" s="1"/>
  <c r="I1502" i="1"/>
  <c r="J1502" i="1" s="1"/>
  <c r="Q1502" i="1" s="1"/>
  <c r="I1503" i="1"/>
  <c r="J1503" i="1" s="1"/>
  <c r="Q1503" i="1" s="1"/>
  <c r="I1504" i="1"/>
  <c r="J1504" i="1" s="1"/>
  <c r="Q1504" i="1" s="1"/>
  <c r="I1505" i="1"/>
  <c r="J1505" i="1" s="1"/>
  <c r="Q1505" i="1" s="1"/>
  <c r="I1506" i="1"/>
  <c r="J1506" i="1" s="1"/>
  <c r="Q1506" i="1" s="1"/>
  <c r="I1507" i="1"/>
  <c r="J1507" i="1" s="1"/>
  <c r="Q1507" i="1" s="1"/>
  <c r="I1508" i="1"/>
  <c r="J1508" i="1" s="1"/>
  <c r="Q1508" i="1" s="1"/>
  <c r="I1509" i="1"/>
  <c r="J1509" i="1" s="1"/>
  <c r="Q1509" i="1" s="1"/>
  <c r="I1510" i="1"/>
  <c r="J1510" i="1" s="1"/>
  <c r="Q1510" i="1" s="1"/>
  <c r="I1511" i="1"/>
  <c r="J1511" i="1" s="1"/>
  <c r="Q1511" i="1" s="1"/>
  <c r="I1512" i="1"/>
  <c r="J1512" i="1" s="1"/>
  <c r="Q1512" i="1" s="1"/>
  <c r="I1513" i="1"/>
  <c r="J1513" i="1" s="1"/>
  <c r="Q1513" i="1" s="1"/>
  <c r="I1514" i="1"/>
  <c r="J1514" i="1" s="1"/>
  <c r="Q1514" i="1" s="1"/>
  <c r="I1515" i="1"/>
  <c r="J1515" i="1" s="1"/>
  <c r="Q1515" i="1" s="1"/>
  <c r="I1516" i="1"/>
  <c r="J1516" i="1" s="1"/>
  <c r="Q1516" i="1" s="1"/>
  <c r="I1517" i="1"/>
  <c r="J1517" i="1" s="1"/>
  <c r="Q1517" i="1" s="1"/>
  <c r="I1518" i="1"/>
  <c r="J1518" i="1" s="1"/>
  <c r="Q1518" i="1" s="1"/>
  <c r="I1519" i="1"/>
  <c r="J1519" i="1" s="1"/>
  <c r="Q1519" i="1" s="1"/>
  <c r="I1520" i="1"/>
  <c r="J1520" i="1" s="1"/>
  <c r="Q1520" i="1" s="1"/>
  <c r="I1521" i="1"/>
  <c r="J1521" i="1" s="1"/>
  <c r="Q1521" i="1" s="1"/>
  <c r="I1522" i="1"/>
  <c r="J1522" i="1" s="1"/>
  <c r="Q1522" i="1" s="1"/>
  <c r="I1523" i="1"/>
  <c r="J1523" i="1" s="1"/>
  <c r="Q1523" i="1" s="1"/>
  <c r="I1524" i="1"/>
  <c r="J1524" i="1" s="1"/>
  <c r="Q1524" i="1" s="1"/>
  <c r="I1525" i="1"/>
  <c r="J1525" i="1" s="1"/>
  <c r="Q1525" i="1" s="1"/>
  <c r="I1526" i="1"/>
  <c r="J1526" i="1" s="1"/>
  <c r="Q1526" i="1" s="1"/>
  <c r="I1527" i="1"/>
  <c r="J1527" i="1" s="1"/>
  <c r="Q1527" i="1" s="1"/>
  <c r="I1528" i="1"/>
  <c r="J1528" i="1" s="1"/>
  <c r="Q1528" i="1" s="1"/>
  <c r="I1529" i="1"/>
  <c r="J1529" i="1" s="1"/>
  <c r="Q1529" i="1" s="1"/>
  <c r="I1530" i="1"/>
  <c r="J1530" i="1" s="1"/>
  <c r="Q1530" i="1" s="1"/>
  <c r="I1531" i="1"/>
  <c r="J1531" i="1" s="1"/>
  <c r="Q1531" i="1" s="1"/>
  <c r="I1532" i="1"/>
  <c r="J1532" i="1" s="1"/>
  <c r="Q1532" i="1" s="1"/>
  <c r="I1533" i="1"/>
  <c r="J1533" i="1" s="1"/>
  <c r="Q1533" i="1" s="1"/>
  <c r="I1534" i="1"/>
  <c r="J1534" i="1" s="1"/>
  <c r="Q1534" i="1" s="1"/>
  <c r="I1535" i="1"/>
  <c r="J1535" i="1" s="1"/>
  <c r="Q1535" i="1" s="1"/>
  <c r="I1536" i="1"/>
  <c r="J1536" i="1" s="1"/>
  <c r="Q1536" i="1" s="1"/>
  <c r="I1537" i="1"/>
  <c r="J1537" i="1" s="1"/>
  <c r="Q1537" i="1" s="1"/>
  <c r="I1538" i="1"/>
  <c r="J1538" i="1" s="1"/>
  <c r="Q1538" i="1" s="1"/>
  <c r="I1539" i="1"/>
  <c r="J1539" i="1" s="1"/>
  <c r="Q1539" i="1" s="1"/>
  <c r="I1540" i="1"/>
  <c r="J1540" i="1" s="1"/>
  <c r="Q1540" i="1" s="1"/>
  <c r="I1541" i="1"/>
  <c r="J1541" i="1" s="1"/>
  <c r="Q1541" i="1" s="1"/>
  <c r="I1542" i="1"/>
  <c r="J1542" i="1" s="1"/>
  <c r="Q1542" i="1" s="1"/>
  <c r="I1543" i="1"/>
  <c r="J1543" i="1" s="1"/>
  <c r="Q1543" i="1" s="1"/>
  <c r="I1544" i="1"/>
  <c r="J1544" i="1" s="1"/>
  <c r="Q1544" i="1" s="1"/>
  <c r="I1545" i="1"/>
  <c r="J1545" i="1" s="1"/>
  <c r="Q1545" i="1" s="1"/>
  <c r="I1546" i="1"/>
  <c r="J1546" i="1" s="1"/>
  <c r="Q1546" i="1" s="1"/>
  <c r="I1547" i="1"/>
  <c r="J1547" i="1" s="1"/>
  <c r="Q1547" i="1" s="1"/>
  <c r="I1548" i="1"/>
  <c r="J1548" i="1" s="1"/>
  <c r="Q1548" i="1" s="1"/>
  <c r="I1549" i="1"/>
  <c r="J1549" i="1" s="1"/>
  <c r="Q1549" i="1" s="1"/>
  <c r="I1550" i="1"/>
  <c r="J1550" i="1" s="1"/>
  <c r="Q1550" i="1" s="1"/>
  <c r="I1551" i="1"/>
  <c r="J1551" i="1" s="1"/>
  <c r="Q1551" i="1" s="1"/>
  <c r="I1552" i="1"/>
  <c r="J1552" i="1" s="1"/>
  <c r="Q1552" i="1" s="1"/>
  <c r="I1553" i="1"/>
  <c r="J1553" i="1" s="1"/>
  <c r="Q1553" i="1" s="1"/>
  <c r="I1554" i="1"/>
  <c r="J1554" i="1" s="1"/>
  <c r="Q1554" i="1" s="1"/>
  <c r="I1555" i="1"/>
  <c r="J1555" i="1" s="1"/>
  <c r="Q1555" i="1" s="1"/>
  <c r="I1556" i="1"/>
  <c r="J1556" i="1" s="1"/>
  <c r="Q1556" i="1" s="1"/>
  <c r="I1557" i="1"/>
  <c r="J1557" i="1" s="1"/>
  <c r="Q1557" i="1" s="1"/>
  <c r="I1558" i="1"/>
  <c r="J1558" i="1" s="1"/>
  <c r="Q1558" i="1" s="1"/>
  <c r="I1559" i="1"/>
  <c r="J1559" i="1" s="1"/>
  <c r="Q1559" i="1" s="1"/>
  <c r="I1560" i="1"/>
  <c r="J1560" i="1" s="1"/>
  <c r="Q1560" i="1" s="1"/>
  <c r="I1561" i="1"/>
  <c r="J1561" i="1" s="1"/>
  <c r="Q1561" i="1" s="1"/>
  <c r="I1562" i="1"/>
  <c r="J1562" i="1" s="1"/>
  <c r="Q1562" i="1" s="1"/>
  <c r="I1563" i="1"/>
  <c r="J1563" i="1" s="1"/>
  <c r="Q1563" i="1" s="1"/>
  <c r="I1564" i="1"/>
  <c r="J1564" i="1" s="1"/>
  <c r="Q1564" i="1" s="1"/>
  <c r="I1565" i="1"/>
  <c r="J1565" i="1" s="1"/>
  <c r="Q1565" i="1" s="1"/>
  <c r="I1566" i="1"/>
  <c r="J1566" i="1" s="1"/>
  <c r="Q1566" i="1" s="1"/>
  <c r="I1567" i="1"/>
  <c r="J1567" i="1" s="1"/>
  <c r="Q1567" i="1" s="1"/>
  <c r="I1568" i="1"/>
  <c r="J1568" i="1" s="1"/>
  <c r="Q1568" i="1" s="1"/>
  <c r="I1569" i="1"/>
  <c r="J1569" i="1" s="1"/>
  <c r="Q1569" i="1" s="1"/>
  <c r="I1570" i="1"/>
  <c r="J1570" i="1" s="1"/>
  <c r="Q1570" i="1" s="1"/>
  <c r="I1571" i="1"/>
  <c r="J1571" i="1" s="1"/>
  <c r="Q1571" i="1" s="1"/>
  <c r="I1572" i="1"/>
  <c r="J1572" i="1" s="1"/>
  <c r="Q1572" i="1" s="1"/>
  <c r="I1573" i="1"/>
  <c r="J1573" i="1" s="1"/>
  <c r="Q1573" i="1" s="1"/>
  <c r="I1574" i="1"/>
  <c r="J1574" i="1" s="1"/>
  <c r="Q1574" i="1" s="1"/>
  <c r="I1575" i="1"/>
  <c r="J1575" i="1" s="1"/>
  <c r="Q1575" i="1" s="1"/>
  <c r="I1576" i="1"/>
  <c r="J1576" i="1" s="1"/>
  <c r="Q1576" i="1" s="1"/>
  <c r="I1577" i="1"/>
  <c r="J1577" i="1" s="1"/>
  <c r="Q1577" i="1" s="1"/>
  <c r="I1578" i="1"/>
  <c r="J1578" i="1" s="1"/>
  <c r="Q1578" i="1" s="1"/>
  <c r="I1579" i="1"/>
  <c r="J1579" i="1" s="1"/>
  <c r="Q1579" i="1" s="1"/>
  <c r="I1580" i="1"/>
  <c r="J1580" i="1" s="1"/>
  <c r="Q1580" i="1" s="1"/>
  <c r="I1581" i="1"/>
  <c r="J1581" i="1" s="1"/>
  <c r="Q1581" i="1" s="1"/>
  <c r="I1582" i="1"/>
  <c r="J1582" i="1" s="1"/>
  <c r="Q1582" i="1" s="1"/>
  <c r="I1583" i="1"/>
  <c r="J1583" i="1" s="1"/>
  <c r="Q1583" i="1" s="1"/>
  <c r="I1584" i="1"/>
  <c r="J1584" i="1" s="1"/>
  <c r="Q1584" i="1" s="1"/>
  <c r="I1585" i="1"/>
  <c r="J1585" i="1" s="1"/>
  <c r="Q1585" i="1" s="1"/>
  <c r="I1586" i="1"/>
  <c r="J1586" i="1" s="1"/>
  <c r="Q1586" i="1" s="1"/>
  <c r="I1587" i="1"/>
  <c r="J1587" i="1" s="1"/>
  <c r="Q1587" i="1" s="1"/>
  <c r="I1588" i="1"/>
  <c r="J1588" i="1" s="1"/>
  <c r="Q1588" i="1" s="1"/>
  <c r="I1589" i="1"/>
  <c r="J1589" i="1" s="1"/>
  <c r="Q1589" i="1" s="1"/>
  <c r="I1590" i="1"/>
  <c r="J1590" i="1" s="1"/>
  <c r="Q1590" i="1" s="1"/>
  <c r="I1591" i="1"/>
  <c r="J1591" i="1" s="1"/>
  <c r="Q1591" i="1" s="1"/>
  <c r="I1592" i="1"/>
  <c r="J1592" i="1" s="1"/>
  <c r="Q1592" i="1" s="1"/>
  <c r="I1593" i="1"/>
  <c r="J1593" i="1" s="1"/>
  <c r="Q1593" i="1" s="1"/>
  <c r="I1594" i="1"/>
  <c r="J1594" i="1" s="1"/>
  <c r="Q1594" i="1" s="1"/>
  <c r="I1595" i="1"/>
  <c r="J1595" i="1" s="1"/>
  <c r="Q1595" i="1" s="1"/>
  <c r="I1596" i="1"/>
  <c r="J1596" i="1" s="1"/>
  <c r="Q1596" i="1" s="1"/>
  <c r="I1597" i="1"/>
  <c r="J1597" i="1" s="1"/>
  <c r="Q1597" i="1" s="1"/>
  <c r="I1598" i="1"/>
  <c r="J1598" i="1" s="1"/>
  <c r="Q1598" i="1" s="1"/>
  <c r="I1599" i="1"/>
  <c r="J1599" i="1" s="1"/>
  <c r="Q1599" i="1" s="1"/>
  <c r="I1600" i="1"/>
  <c r="J1600" i="1" s="1"/>
  <c r="Q1600" i="1" s="1"/>
  <c r="I1601" i="1"/>
  <c r="J1601" i="1" s="1"/>
  <c r="Q1601" i="1" s="1"/>
  <c r="I1602" i="1"/>
  <c r="J1602" i="1" s="1"/>
  <c r="Q1602" i="1" s="1"/>
  <c r="I1603" i="1"/>
  <c r="J1603" i="1" s="1"/>
  <c r="Q1603" i="1" s="1"/>
  <c r="I1604" i="1"/>
  <c r="J1604" i="1" s="1"/>
  <c r="Q1604" i="1" s="1"/>
  <c r="I1605" i="1"/>
  <c r="J1605" i="1" s="1"/>
  <c r="Q1605" i="1" s="1"/>
  <c r="I1606" i="1"/>
  <c r="J1606" i="1" s="1"/>
  <c r="Q1606" i="1" s="1"/>
  <c r="I1607" i="1"/>
  <c r="J1607" i="1" s="1"/>
  <c r="Q1607" i="1" s="1"/>
  <c r="I1608" i="1"/>
  <c r="J1608" i="1" s="1"/>
  <c r="Q1608" i="1" s="1"/>
  <c r="I1609" i="1"/>
  <c r="J1609" i="1" s="1"/>
  <c r="Q1609" i="1" s="1"/>
  <c r="I1610" i="1"/>
  <c r="J1610" i="1" s="1"/>
  <c r="Q1610" i="1" s="1"/>
  <c r="I1611" i="1"/>
  <c r="J1611" i="1" s="1"/>
  <c r="Q1611" i="1" s="1"/>
  <c r="I1612" i="1"/>
  <c r="J1612" i="1" s="1"/>
  <c r="Q1612" i="1" s="1"/>
  <c r="I1613" i="1"/>
  <c r="J1613" i="1" s="1"/>
  <c r="Q1613" i="1" s="1"/>
  <c r="I1614" i="1"/>
  <c r="J1614" i="1" s="1"/>
  <c r="Q1614" i="1" s="1"/>
  <c r="I1615" i="1"/>
  <c r="J1615" i="1" s="1"/>
  <c r="Q1615" i="1" s="1"/>
  <c r="I1616" i="1"/>
  <c r="J1616" i="1" s="1"/>
  <c r="Q1616" i="1" s="1"/>
  <c r="I1617" i="1"/>
  <c r="J1617" i="1" s="1"/>
  <c r="Q1617" i="1" s="1"/>
  <c r="I1618" i="1"/>
  <c r="J1618" i="1" s="1"/>
  <c r="Q1618" i="1" s="1"/>
  <c r="I1619" i="1"/>
  <c r="J1619" i="1" s="1"/>
  <c r="Q1619" i="1" s="1"/>
  <c r="I1620" i="1"/>
  <c r="J1620" i="1" s="1"/>
  <c r="Q1620" i="1" s="1"/>
  <c r="I1621" i="1"/>
  <c r="J1621" i="1" s="1"/>
  <c r="Q1621" i="1" s="1"/>
  <c r="I1622" i="1"/>
  <c r="J1622" i="1" s="1"/>
  <c r="Q1622" i="1" s="1"/>
  <c r="I1623" i="1"/>
  <c r="J1623" i="1" s="1"/>
  <c r="Q1623" i="1" s="1"/>
  <c r="I1624" i="1"/>
  <c r="J1624" i="1" s="1"/>
  <c r="Q1624" i="1" s="1"/>
  <c r="I1625" i="1"/>
  <c r="J1625" i="1" s="1"/>
  <c r="Q1625" i="1" s="1"/>
  <c r="I1626" i="1"/>
  <c r="J1626" i="1" s="1"/>
  <c r="Q1626" i="1" s="1"/>
  <c r="I1627" i="1"/>
  <c r="J1627" i="1" s="1"/>
  <c r="Q1627" i="1" s="1"/>
  <c r="I1628" i="1"/>
  <c r="J1628" i="1" s="1"/>
  <c r="Q1628" i="1" s="1"/>
  <c r="I1629" i="1"/>
  <c r="J1629" i="1" s="1"/>
  <c r="Q1629" i="1" s="1"/>
  <c r="I1630" i="1"/>
  <c r="J1630" i="1" s="1"/>
  <c r="Q1630" i="1" s="1"/>
  <c r="I1631" i="1"/>
  <c r="J1631" i="1" s="1"/>
  <c r="Q1631" i="1" s="1"/>
  <c r="I1632" i="1"/>
  <c r="J1632" i="1" s="1"/>
  <c r="Q1632" i="1" s="1"/>
  <c r="I1633" i="1"/>
  <c r="J1633" i="1" s="1"/>
  <c r="Q1633" i="1" s="1"/>
  <c r="I1634" i="1"/>
  <c r="J1634" i="1" s="1"/>
  <c r="Q1634" i="1" s="1"/>
  <c r="I1635" i="1"/>
  <c r="J1635" i="1" s="1"/>
  <c r="Q1635" i="1" s="1"/>
  <c r="I1636" i="1"/>
  <c r="J1636" i="1" s="1"/>
  <c r="Q1636" i="1" s="1"/>
  <c r="I1637" i="1"/>
  <c r="J1637" i="1" s="1"/>
  <c r="Q1637" i="1" s="1"/>
  <c r="I1638" i="1"/>
  <c r="J1638" i="1" s="1"/>
  <c r="Q1638" i="1" s="1"/>
  <c r="I1639" i="1"/>
  <c r="J1639" i="1" s="1"/>
  <c r="Q1639" i="1" s="1"/>
  <c r="I1640" i="1"/>
  <c r="J1640" i="1" s="1"/>
  <c r="Q1640" i="1" s="1"/>
  <c r="I1641" i="1"/>
  <c r="J1641" i="1" s="1"/>
  <c r="Q1641" i="1" s="1"/>
  <c r="I1642" i="1"/>
  <c r="J1642" i="1" s="1"/>
  <c r="Q1642" i="1" s="1"/>
  <c r="I1643" i="1"/>
  <c r="J1643" i="1" s="1"/>
  <c r="Q1643" i="1" s="1"/>
  <c r="I1644" i="1"/>
  <c r="J1644" i="1" s="1"/>
  <c r="Q1644" i="1" s="1"/>
  <c r="I1645" i="1"/>
  <c r="J1645" i="1" s="1"/>
  <c r="Q1645" i="1" s="1"/>
  <c r="I1646" i="1"/>
  <c r="J1646" i="1" s="1"/>
  <c r="Q1646" i="1" s="1"/>
  <c r="I1647" i="1"/>
  <c r="J1647" i="1" s="1"/>
  <c r="Q1647" i="1" s="1"/>
  <c r="I1648" i="1"/>
  <c r="J1648" i="1" s="1"/>
  <c r="Q1648" i="1" s="1"/>
  <c r="I1649" i="1"/>
  <c r="J1649" i="1" s="1"/>
  <c r="Q1649" i="1" s="1"/>
  <c r="I1650" i="1"/>
  <c r="J1650" i="1" s="1"/>
  <c r="Q1650" i="1" s="1"/>
  <c r="I1651" i="1"/>
  <c r="J1651" i="1" s="1"/>
  <c r="Q1651" i="1" s="1"/>
  <c r="I1652" i="1"/>
  <c r="J1652" i="1" s="1"/>
  <c r="I1653" i="1"/>
  <c r="J1653" i="1" s="1"/>
  <c r="I1654" i="1"/>
  <c r="J1654" i="1" s="1"/>
  <c r="Q1654" i="1" s="1"/>
  <c r="I1655" i="1"/>
  <c r="J1655" i="1" s="1"/>
  <c r="Q1655" i="1" s="1"/>
  <c r="I1656" i="1"/>
  <c r="J1656" i="1" s="1"/>
  <c r="Q1656" i="1" s="1"/>
  <c r="I1657" i="1"/>
  <c r="J1657" i="1" s="1"/>
  <c r="Q1657" i="1" s="1"/>
  <c r="I1658" i="1"/>
  <c r="J1658" i="1" s="1"/>
  <c r="Q1658" i="1" s="1"/>
  <c r="I1659" i="1"/>
  <c r="J1659" i="1" s="1"/>
  <c r="Q1659" i="1" s="1"/>
  <c r="I1660" i="1"/>
  <c r="J1660" i="1" s="1"/>
  <c r="Q1660" i="1" s="1"/>
  <c r="I1661" i="1"/>
  <c r="J1661" i="1" s="1"/>
  <c r="Q1661" i="1" s="1"/>
  <c r="I1662" i="1"/>
  <c r="J1662" i="1" s="1"/>
  <c r="Q1662" i="1" s="1"/>
  <c r="I1663" i="1"/>
  <c r="J1663" i="1" s="1"/>
  <c r="Q1663" i="1" s="1"/>
  <c r="I1664" i="1"/>
  <c r="J1664" i="1" s="1"/>
  <c r="Q1664" i="1" s="1"/>
  <c r="I1665" i="1"/>
  <c r="J1665" i="1" s="1"/>
  <c r="Q1665" i="1" s="1"/>
  <c r="I1666" i="1"/>
  <c r="J1666" i="1" s="1"/>
  <c r="Q1666" i="1" s="1"/>
  <c r="I1667" i="1"/>
  <c r="J1667" i="1" s="1"/>
  <c r="Q1667" i="1" s="1"/>
  <c r="I1668" i="1"/>
  <c r="J1668" i="1" s="1"/>
  <c r="Q1668" i="1" s="1"/>
  <c r="I1669" i="1"/>
  <c r="J1669" i="1" s="1"/>
  <c r="Q1669" i="1" s="1"/>
  <c r="I1670" i="1"/>
  <c r="J1670" i="1" s="1"/>
  <c r="Q1670" i="1" s="1"/>
  <c r="I1671" i="1"/>
  <c r="J1671" i="1" s="1"/>
  <c r="Q1671" i="1" s="1"/>
  <c r="I1672" i="1"/>
  <c r="J1672" i="1" s="1"/>
  <c r="Q1672" i="1" s="1"/>
  <c r="I1673" i="1"/>
  <c r="J1673" i="1" s="1"/>
  <c r="Q1673" i="1" s="1"/>
  <c r="I1674" i="1"/>
  <c r="J1674" i="1" s="1"/>
  <c r="Q1674" i="1" s="1"/>
  <c r="I1675" i="1"/>
  <c r="J1675" i="1" s="1"/>
  <c r="Q1675" i="1" s="1"/>
  <c r="I1676" i="1"/>
  <c r="J1676" i="1" s="1"/>
  <c r="Q1676" i="1" s="1"/>
  <c r="I1677" i="1"/>
  <c r="J1677" i="1" s="1"/>
  <c r="Q1677" i="1" s="1"/>
  <c r="I1678" i="1"/>
  <c r="J1678" i="1" s="1"/>
  <c r="Q1678" i="1" s="1"/>
  <c r="I1679" i="1"/>
  <c r="J1679" i="1" s="1"/>
  <c r="Q1679" i="1" s="1"/>
  <c r="I1680" i="1"/>
  <c r="J1680" i="1" s="1"/>
  <c r="Q1680" i="1" s="1"/>
  <c r="I1681" i="1"/>
  <c r="J1681" i="1" s="1"/>
  <c r="Q1681" i="1" s="1"/>
  <c r="I1682" i="1"/>
  <c r="J1682" i="1" s="1"/>
  <c r="Q1682" i="1" s="1"/>
  <c r="I1683" i="1"/>
  <c r="J1683" i="1" s="1"/>
  <c r="Q1683" i="1" s="1"/>
  <c r="I1684" i="1"/>
  <c r="J1684" i="1" s="1"/>
  <c r="Q1684" i="1" s="1"/>
  <c r="I1685" i="1"/>
  <c r="J1685" i="1" s="1"/>
  <c r="Q1685" i="1" s="1"/>
  <c r="I1686" i="1"/>
  <c r="J1686" i="1" s="1"/>
  <c r="Q1686" i="1" s="1"/>
  <c r="I1687" i="1"/>
  <c r="J1687" i="1" s="1"/>
  <c r="Q1687" i="1" s="1"/>
  <c r="I1688" i="1"/>
  <c r="J1688" i="1" s="1"/>
  <c r="Q1688" i="1" s="1"/>
  <c r="I1689" i="1"/>
  <c r="J1689" i="1" s="1"/>
  <c r="Q1689" i="1" s="1"/>
  <c r="I1690" i="1"/>
  <c r="J1690" i="1" s="1"/>
  <c r="Q1690" i="1" s="1"/>
  <c r="I1691" i="1"/>
  <c r="J1691" i="1" s="1"/>
  <c r="Q1691" i="1" s="1"/>
  <c r="I1692" i="1"/>
  <c r="J1692" i="1" s="1"/>
  <c r="Q1692" i="1" s="1"/>
  <c r="I1693" i="1"/>
  <c r="J1693" i="1" s="1"/>
  <c r="Q1693" i="1" s="1"/>
  <c r="I1694" i="1"/>
  <c r="J1694" i="1" s="1"/>
  <c r="Q1694" i="1" s="1"/>
  <c r="I1695" i="1"/>
  <c r="J1695" i="1" s="1"/>
  <c r="Q1695" i="1" s="1"/>
  <c r="I1696" i="1"/>
  <c r="J1696" i="1" s="1"/>
  <c r="Q1696" i="1" s="1"/>
  <c r="I1697" i="1"/>
  <c r="J1697" i="1" s="1"/>
  <c r="Q1697" i="1" s="1"/>
  <c r="I1698" i="1"/>
  <c r="J1698" i="1" s="1"/>
  <c r="Q1698" i="1" s="1"/>
  <c r="I1699" i="1"/>
  <c r="J1699" i="1" s="1"/>
  <c r="Q1699" i="1" s="1"/>
  <c r="I1700" i="1"/>
  <c r="J1700" i="1" s="1"/>
  <c r="Q1700" i="1" s="1"/>
  <c r="I1701" i="1"/>
  <c r="J1701" i="1" s="1"/>
  <c r="Q1701" i="1" s="1"/>
  <c r="I1702" i="1"/>
  <c r="J1702" i="1" s="1"/>
  <c r="Q1702" i="1" s="1"/>
  <c r="I1703" i="1"/>
  <c r="J1703" i="1" s="1"/>
  <c r="Q1703" i="1" s="1"/>
  <c r="I1704" i="1"/>
  <c r="J1704" i="1" s="1"/>
  <c r="Q1704" i="1" s="1"/>
  <c r="I1705" i="1"/>
  <c r="J1705" i="1" s="1"/>
  <c r="Q1705" i="1" s="1"/>
  <c r="I1706" i="1"/>
  <c r="J1706" i="1" s="1"/>
  <c r="Q1706" i="1" s="1"/>
  <c r="I1707" i="1"/>
  <c r="J1707" i="1" s="1"/>
  <c r="Q1707" i="1" s="1"/>
  <c r="I1708" i="1"/>
  <c r="J1708" i="1" s="1"/>
  <c r="Q1708" i="1" s="1"/>
  <c r="I1709" i="1"/>
  <c r="J1709" i="1" s="1"/>
  <c r="Q1709" i="1" s="1"/>
  <c r="I1710" i="1"/>
  <c r="J1710" i="1" s="1"/>
  <c r="Q1710" i="1" s="1"/>
  <c r="I1711" i="1"/>
  <c r="J1711" i="1" s="1"/>
  <c r="Q1711" i="1" s="1"/>
  <c r="I1712" i="1"/>
  <c r="J1712" i="1" s="1"/>
  <c r="Q1712" i="1" s="1"/>
  <c r="I1713" i="1"/>
  <c r="J1713" i="1" s="1"/>
  <c r="Q1713" i="1" s="1"/>
  <c r="I1714" i="1"/>
  <c r="J1714" i="1" s="1"/>
  <c r="Q1714" i="1" s="1"/>
  <c r="I1715" i="1"/>
  <c r="J1715" i="1" s="1"/>
  <c r="Q1715" i="1" s="1"/>
  <c r="I1716" i="1"/>
  <c r="J1716" i="1" s="1"/>
  <c r="Q1716" i="1" s="1"/>
  <c r="I1717" i="1"/>
  <c r="J1717" i="1" s="1"/>
  <c r="Q1717" i="1" s="1"/>
  <c r="I1718" i="1"/>
  <c r="J1718" i="1" s="1"/>
  <c r="Q1718" i="1" s="1"/>
  <c r="I1719" i="1"/>
  <c r="J1719" i="1" s="1"/>
  <c r="Q1719" i="1" s="1"/>
  <c r="I1720" i="1"/>
  <c r="J1720" i="1" s="1"/>
  <c r="Q1720" i="1" s="1"/>
  <c r="I1721" i="1"/>
  <c r="J1721" i="1" s="1"/>
  <c r="Q1721" i="1" s="1"/>
  <c r="I1722" i="1"/>
  <c r="J1722" i="1" s="1"/>
  <c r="Q1722" i="1" s="1"/>
  <c r="I1723" i="1"/>
  <c r="J1723" i="1" s="1"/>
  <c r="Q1723" i="1" s="1"/>
  <c r="I1724" i="1"/>
  <c r="J1724" i="1" s="1"/>
  <c r="Q1724" i="1" s="1"/>
  <c r="I1725" i="1"/>
  <c r="J1725" i="1" s="1"/>
  <c r="Q1725" i="1" s="1"/>
  <c r="I1726" i="1"/>
  <c r="J1726" i="1" s="1"/>
  <c r="Q1726" i="1" s="1"/>
  <c r="I1727" i="1"/>
  <c r="J1727" i="1" s="1"/>
  <c r="Q1727" i="1" s="1"/>
  <c r="I1728" i="1"/>
  <c r="J1728" i="1" s="1"/>
  <c r="Q1728" i="1" s="1"/>
  <c r="I1729" i="1"/>
  <c r="J1729" i="1" s="1"/>
  <c r="Q1729" i="1" s="1"/>
  <c r="I1730" i="1"/>
  <c r="J1730" i="1" s="1"/>
  <c r="Q1730" i="1" s="1"/>
  <c r="I1731" i="1"/>
  <c r="J1731" i="1" s="1"/>
  <c r="Q1731" i="1" s="1"/>
  <c r="I1732" i="1"/>
  <c r="J1732" i="1" s="1"/>
  <c r="Q1732" i="1" s="1"/>
  <c r="I1733" i="1"/>
  <c r="J1733" i="1" s="1"/>
  <c r="Q1733" i="1" s="1"/>
  <c r="I1734" i="1"/>
  <c r="J1734" i="1" s="1"/>
  <c r="Q1734" i="1" s="1"/>
  <c r="I1735" i="1"/>
  <c r="J1735" i="1" s="1"/>
  <c r="Q1735" i="1" s="1"/>
  <c r="I1736" i="1"/>
  <c r="J1736" i="1" s="1"/>
  <c r="Q1736" i="1" s="1"/>
  <c r="I1737" i="1"/>
  <c r="J1737" i="1" s="1"/>
  <c r="Q1737" i="1" s="1"/>
  <c r="I1738" i="1"/>
  <c r="J1738" i="1" s="1"/>
  <c r="Q1738" i="1" s="1"/>
  <c r="I1739" i="1"/>
  <c r="J1739" i="1" s="1"/>
  <c r="Q1739" i="1" s="1"/>
  <c r="I1740" i="1"/>
  <c r="J1740" i="1" s="1"/>
  <c r="Q1740" i="1" s="1"/>
  <c r="I1741" i="1"/>
  <c r="J1741" i="1" s="1"/>
  <c r="Q1741" i="1" s="1"/>
  <c r="I1742" i="1"/>
  <c r="J1742" i="1" s="1"/>
  <c r="Q1742" i="1" s="1"/>
  <c r="I1743" i="1"/>
  <c r="J1743" i="1" s="1"/>
  <c r="Q1743" i="1" s="1"/>
  <c r="I1744" i="1"/>
  <c r="J1744" i="1" s="1"/>
  <c r="Q1744" i="1" s="1"/>
  <c r="I1745" i="1"/>
  <c r="J1745" i="1" s="1"/>
  <c r="Q1745" i="1" s="1"/>
  <c r="I1746" i="1"/>
  <c r="J1746" i="1" s="1"/>
  <c r="Q1746" i="1" s="1"/>
  <c r="I1747" i="1"/>
  <c r="J1747" i="1" s="1"/>
  <c r="Q1747" i="1" s="1"/>
  <c r="I1748" i="1"/>
  <c r="J1748" i="1" s="1"/>
  <c r="Q1748" i="1" s="1"/>
  <c r="I1749" i="1"/>
  <c r="J1749" i="1" s="1"/>
  <c r="Q1749" i="1" s="1"/>
  <c r="I1750" i="1"/>
  <c r="J1750" i="1" s="1"/>
  <c r="Q1750" i="1" s="1"/>
  <c r="I1751" i="1"/>
  <c r="J1751" i="1" s="1"/>
  <c r="Q1751" i="1" s="1"/>
  <c r="I1752" i="1"/>
  <c r="J1752" i="1" s="1"/>
  <c r="Q1752" i="1" s="1"/>
  <c r="I1753" i="1"/>
  <c r="J1753" i="1" s="1"/>
  <c r="Q1753" i="1" s="1"/>
  <c r="I1754" i="1"/>
  <c r="J1754" i="1" s="1"/>
  <c r="Q1754" i="1" s="1"/>
  <c r="I1755" i="1"/>
  <c r="J1755" i="1" s="1"/>
  <c r="Q1755" i="1" s="1"/>
  <c r="I1756" i="1"/>
  <c r="J1756" i="1" s="1"/>
  <c r="Q1756" i="1" s="1"/>
  <c r="I1757" i="1"/>
  <c r="J1757" i="1" s="1"/>
  <c r="Q1757" i="1" s="1"/>
  <c r="I1758" i="1"/>
  <c r="J1758" i="1" s="1"/>
  <c r="Q1758" i="1" s="1"/>
  <c r="I1759" i="1"/>
  <c r="J1759" i="1" s="1"/>
  <c r="Q1759" i="1" s="1"/>
  <c r="I1760" i="1"/>
  <c r="J1760" i="1" s="1"/>
  <c r="Q1760" i="1" s="1"/>
  <c r="I1761" i="1"/>
  <c r="J1761" i="1" s="1"/>
  <c r="Q1761" i="1" s="1"/>
  <c r="I1762" i="1"/>
  <c r="J1762" i="1" s="1"/>
  <c r="Q1762" i="1" s="1"/>
  <c r="I1763" i="1"/>
  <c r="J1763" i="1" s="1"/>
  <c r="Q1763" i="1" s="1"/>
  <c r="I1764" i="1"/>
  <c r="J1764" i="1" s="1"/>
  <c r="Q1764" i="1" s="1"/>
  <c r="I1765" i="1"/>
  <c r="J1765" i="1" s="1"/>
  <c r="Q1765" i="1" s="1"/>
  <c r="I1766" i="1"/>
  <c r="J1766" i="1" s="1"/>
  <c r="Q1766" i="1" s="1"/>
  <c r="I1767" i="1"/>
  <c r="J1767" i="1" s="1"/>
  <c r="Q1767" i="1" s="1"/>
  <c r="I1768" i="1"/>
  <c r="J1768" i="1" s="1"/>
  <c r="Q1768" i="1" s="1"/>
  <c r="I1769" i="1"/>
  <c r="J1769" i="1" s="1"/>
  <c r="Q1769" i="1" s="1"/>
  <c r="I1770" i="1"/>
  <c r="J1770" i="1" s="1"/>
  <c r="Q1770" i="1" s="1"/>
  <c r="I1771" i="1"/>
  <c r="J1771" i="1" s="1"/>
  <c r="I1772" i="1"/>
  <c r="J1772" i="1" s="1"/>
  <c r="I1773" i="1"/>
  <c r="J1773" i="1" s="1"/>
  <c r="Q1773" i="1" s="1"/>
  <c r="I1774" i="1"/>
  <c r="J1774" i="1" s="1"/>
  <c r="Q1774" i="1" s="1"/>
  <c r="I1775" i="1"/>
  <c r="J1775" i="1" s="1"/>
  <c r="Q1775" i="1" s="1"/>
  <c r="I1776" i="1"/>
  <c r="J1776" i="1" s="1"/>
  <c r="Q1776" i="1" s="1"/>
  <c r="I1777" i="1"/>
  <c r="J1777" i="1" s="1"/>
  <c r="Q1777" i="1" s="1"/>
  <c r="I1778" i="1"/>
  <c r="J1778" i="1" s="1"/>
  <c r="Q1778" i="1" s="1"/>
  <c r="I1779" i="1"/>
  <c r="J1779" i="1" s="1"/>
  <c r="Q1779" i="1" s="1"/>
  <c r="I1780" i="1"/>
  <c r="J1780" i="1" s="1"/>
  <c r="Q1780" i="1" s="1"/>
  <c r="I1781" i="1"/>
  <c r="J1781" i="1" s="1"/>
  <c r="Q1781" i="1" s="1"/>
  <c r="I1782" i="1"/>
  <c r="J1782" i="1" s="1"/>
  <c r="Q1782" i="1" s="1"/>
  <c r="I1783" i="1"/>
  <c r="J1783" i="1" s="1"/>
  <c r="Q1783" i="1" s="1"/>
  <c r="I1784" i="1"/>
  <c r="J1784" i="1" s="1"/>
  <c r="Q1784" i="1" s="1"/>
  <c r="I1785" i="1"/>
  <c r="J1785" i="1" s="1"/>
  <c r="Q1785" i="1" s="1"/>
  <c r="I1786" i="1"/>
  <c r="J1786" i="1" s="1"/>
  <c r="Q1786" i="1" s="1"/>
  <c r="I1787" i="1"/>
  <c r="J1787" i="1" s="1"/>
  <c r="Q1787" i="1" s="1"/>
  <c r="I1788" i="1"/>
  <c r="J1788" i="1" s="1"/>
  <c r="Q1788" i="1" s="1"/>
  <c r="I1789" i="1"/>
  <c r="J1789" i="1" s="1"/>
  <c r="Q1789" i="1" s="1"/>
  <c r="I1790" i="1"/>
  <c r="J1790" i="1" s="1"/>
  <c r="Q1790" i="1" s="1"/>
  <c r="I1791" i="1"/>
  <c r="J1791" i="1" s="1"/>
  <c r="Q1791" i="1" s="1"/>
  <c r="I1792" i="1"/>
  <c r="J1792" i="1" s="1"/>
  <c r="Q1792" i="1" s="1"/>
  <c r="I1793" i="1"/>
  <c r="J1793" i="1" s="1"/>
  <c r="Q1793" i="1" s="1"/>
  <c r="I1794" i="1"/>
  <c r="J1794" i="1" s="1"/>
  <c r="Q1794" i="1" s="1"/>
  <c r="I1795" i="1"/>
  <c r="J1795" i="1" s="1"/>
  <c r="Q1795" i="1" s="1"/>
  <c r="I1796" i="1"/>
  <c r="J1796" i="1" s="1"/>
  <c r="Q1796" i="1" s="1"/>
  <c r="I1797" i="1"/>
  <c r="J1797" i="1" s="1"/>
  <c r="Q1797" i="1" s="1"/>
  <c r="I1798" i="1"/>
  <c r="J1798" i="1" s="1"/>
  <c r="Q1798" i="1" s="1"/>
  <c r="I1799" i="1"/>
  <c r="J1799" i="1" s="1"/>
  <c r="Q1799" i="1" s="1"/>
  <c r="I1800" i="1"/>
  <c r="J1800" i="1" s="1"/>
  <c r="Q1800" i="1" s="1"/>
  <c r="I1801" i="1"/>
  <c r="J1801" i="1" s="1"/>
  <c r="Q1801" i="1" s="1"/>
  <c r="I1802" i="1"/>
  <c r="J1802" i="1" s="1"/>
  <c r="Q1802" i="1" s="1"/>
  <c r="I1803" i="1"/>
  <c r="J1803" i="1" s="1"/>
  <c r="Q1803" i="1" s="1"/>
  <c r="I1804" i="1"/>
  <c r="J1804" i="1" s="1"/>
  <c r="Q1804" i="1" s="1"/>
  <c r="I1805" i="1"/>
  <c r="J1805" i="1" s="1"/>
  <c r="Q1805" i="1" s="1"/>
  <c r="I1806" i="1"/>
  <c r="J1806" i="1" s="1"/>
  <c r="Q1806" i="1" s="1"/>
  <c r="I1807" i="1"/>
  <c r="J1807" i="1" s="1"/>
  <c r="Q1807" i="1" s="1"/>
  <c r="I1808" i="1"/>
  <c r="J1808" i="1" s="1"/>
  <c r="Q1808" i="1" s="1"/>
  <c r="I1809" i="1"/>
  <c r="J1809" i="1" s="1"/>
  <c r="Q1809" i="1" s="1"/>
  <c r="I1810" i="1"/>
  <c r="J1810" i="1" s="1"/>
  <c r="Q1810" i="1" s="1"/>
  <c r="I1811" i="1"/>
  <c r="J1811" i="1" s="1"/>
  <c r="Q1811" i="1" s="1"/>
  <c r="I1812" i="1"/>
  <c r="J1812" i="1" s="1"/>
  <c r="Q1812" i="1" s="1"/>
  <c r="I1813" i="1"/>
  <c r="J1813" i="1" s="1"/>
  <c r="Q1813" i="1" s="1"/>
  <c r="I1814" i="1"/>
  <c r="J1814" i="1" s="1"/>
  <c r="Q1814" i="1" s="1"/>
  <c r="I1815" i="1"/>
  <c r="J1815" i="1" s="1"/>
  <c r="Q1815" i="1" s="1"/>
  <c r="I1816" i="1"/>
  <c r="J1816" i="1" s="1"/>
  <c r="Q1816" i="1" s="1"/>
  <c r="I1817" i="1"/>
  <c r="J1817" i="1" s="1"/>
  <c r="Q1817" i="1" s="1"/>
  <c r="I1818" i="1"/>
  <c r="J1818" i="1" s="1"/>
  <c r="Q1818" i="1" s="1"/>
  <c r="I1819" i="1"/>
  <c r="J1819" i="1" s="1"/>
  <c r="Q1819" i="1" s="1"/>
  <c r="I1820" i="1"/>
  <c r="J1820" i="1" s="1"/>
  <c r="Q1820" i="1" s="1"/>
  <c r="I1821" i="1"/>
  <c r="J1821" i="1" s="1"/>
  <c r="Q1821" i="1" s="1"/>
  <c r="I1822" i="1"/>
  <c r="J1822" i="1" s="1"/>
  <c r="Q1822" i="1" s="1"/>
  <c r="I1823" i="1"/>
  <c r="J1823" i="1" s="1"/>
  <c r="Q1823" i="1" s="1"/>
  <c r="I1824" i="1"/>
  <c r="J1824" i="1" s="1"/>
  <c r="Q1824" i="1" s="1"/>
  <c r="I1825" i="1"/>
  <c r="J1825" i="1" s="1"/>
  <c r="Q1825" i="1" s="1"/>
  <c r="I1826" i="1"/>
  <c r="J1826" i="1" s="1"/>
  <c r="Q1826" i="1" s="1"/>
  <c r="I1827" i="1"/>
  <c r="J1827" i="1" s="1"/>
  <c r="Q1827" i="1" s="1"/>
  <c r="I1828" i="1"/>
  <c r="J1828" i="1" s="1"/>
  <c r="Q1828" i="1" s="1"/>
  <c r="I1829" i="1"/>
  <c r="J1829" i="1" s="1"/>
  <c r="Q1829" i="1" s="1"/>
  <c r="I1830" i="1"/>
  <c r="J1830" i="1" s="1"/>
  <c r="Q1830" i="1" s="1"/>
  <c r="I1831" i="1"/>
  <c r="J1831" i="1" s="1"/>
  <c r="Q1831" i="1" s="1"/>
  <c r="I1832" i="1"/>
  <c r="J1832" i="1" s="1"/>
  <c r="Q1832" i="1" s="1"/>
  <c r="I1833" i="1"/>
  <c r="J1833" i="1" s="1"/>
  <c r="Q1833" i="1" s="1"/>
  <c r="I1834" i="1"/>
  <c r="J1834" i="1" s="1"/>
  <c r="Q1834" i="1" s="1"/>
  <c r="I1835" i="1"/>
  <c r="J1835" i="1" s="1"/>
  <c r="Q1835" i="1" s="1"/>
  <c r="I1836" i="1"/>
  <c r="J1836" i="1" s="1"/>
  <c r="Q1836" i="1" s="1"/>
  <c r="I1837" i="1"/>
  <c r="J1837" i="1" s="1"/>
  <c r="Q1837" i="1" s="1"/>
  <c r="I1838" i="1"/>
  <c r="J1838" i="1" s="1"/>
  <c r="Q1838" i="1" s="1"/>
  <c r="I1839" i="1"/>
  <c r="J1839" i="1" s="1"/>
  <c r="Q1839" i="1" s="1"/>
  <c r="I1840" i="1"/>
  <c r="J1840" i="1" s="1"/>
  <c r="Q1840" i="1" s="1"/>
  <c r="I1841" i="1"/>
  <c r="J1841" i="1" s="1"/>
  <c r="Q1841" i="1" s="1"/>
  <c r="I1842" i="1"/>
  <c r="J1842" i="1" s="1"/>
  <c r="Q1842" i="1" s="1"/>
  <c r="I1843" i="1"/>
  <c r="J1843" i="1" s="1"/>
  <c r="Q1843" i="1" s="1"/>
  <c r="I1844" i="1"/>
  <c r="J1844" i="1" s="1"/>
  <c r="Q1844" i="1" s="1"/>
  <c r="I1845" i="1"/>
  <c r="J1845" i="1" s="1"/>
  <c r="Q1845" i="1" s="1"/>
  <c r="I1846" i="1"/>
  <c r="J1846" i="1" s="1"/>
  <c r="Q1846" i="1" s="1"/>
  <c r="I1847" i="1"/>
  <c r="J1847" i="1" s="1"/>
  <c r="Q1847" i="1" s="1"/>
  <c r="I1848" i="1"/>
  <c r="J1848" i="1" s="1"/>
  <c r="Q1848" i="1" s="1"/>
  <c r="I1849" i="1"/>
  <c r="J1849" i="1" s="1"/>
  <c r="Q1849" i="1" s="1"/>
  <c r="I1850" i="1"/>
  <c r="J1850" i="1" s="1"/>
  <c r="Q1850" i="1" s="1"/>
  <c r="I1851" i="1"/>
  <c r="J1851" i="1" s="1"/>
  <c r="Q1851" i="1" s="1"/>
  <c r="I1852" i="1"/>
  <c r="J1852" i="1" s="1"/>
  <c r="Q1852" i="1" s="1"/>
  <c r="I1853" i="1"/>
  <c r="J1853" i="1" s="1"/>
  <c r="Q1853" i="1" s="1"/>
  <c r="I1854" i="1"/>
  <c r="J1854" i="1" s="1"/>
  <c r="Q1854" i="1" s="1"/>
  <c r="I1855" i="1"/>
  <c r="J1855" i="1" s="1"/>
  <c r="Q1855" i="1" s="1"/>
  <c r="I1856" i="1"/>
  <c r="J1856" i="1" s="1"/>
  <c r="Q1856" i="1" s="1"/>
  <c r="I1857" i="1"/>
  <c r="J1857" i="1" s="1"/>
  <c r="Q1857" i="1" s="1"/>
  <c r="I1858" i="1"/>
  <c r="J1858" i="1" s="1"/>
  <c r="Q1858" i="1" s="1"/>
  <c r="I1859" i="1"/>
  <c r="J1859" i="1" s="1"/>
  <c r="Q1859" i="1" s="1"/>
  <c r="I1860" i="1"/>
  <c r="J1860" i="1" s="1"/>
  <c r="Q1860" i="1" s="1"/>
  <c r="I1861" i="1"/>
  <c r="J1861" i="1" s="1"/>
  <c r="Q1861" i="1" s="1"/>
  <c r="I1862" i="1"/>
  <c r="J1862" i="1" s="1"/>
  <c r="Q1862" i="1" s="1"/>
  <c r="I1863" i="1"/>
  <c r="J1863" i="1" s="1"/>
  <c r="Q1863" i="1" s="1"/>
  <c r="I1864" i="1"/>
  <c r="J1864" i="1" s="1"/>
  <c r="Q1864" i="1" s="1"/>
  <c r="I1865" i="1"/>
  <c r="J1865" i="1" s="1"/>
  <c r="Q1865" i="1" s="1"/>
  <c r="I1866" i="1"/>
  <c r="J1866" i="1" s="1"/>
  <c r="Q1866" i="1" s="1"/>
  <c r="I1867" i="1"/>
  <c r="J1867" i="1" s="1"/>
  <c r="Q1867" i="1" s="1"/>
  <c r="I1868" i="1"/>
  <c r="J1868" i="1" s="1"/>
  <c r="Q1868" i="1" s="1"/>
  <c r="I1869" i="1"/>
  <c r="J1869" i="1" s="1"/>
  <c r="Q1869" i="1" s="1"/>
  <c r="I1870" i="1"/>
  <c r="J1870" i="1" s="1"/>
  <c r="Q1870" i="1" s="1"/>
  <c r="I1871" i="1"/>
  <c r="J1871" i="1" s="1"/>
  <c r="Q1871" i="1" s="1"/>
  <c r="I1872" i="1"/>
  <c r="J1872" i="1" s="1"/>
  <c r="Q1872" i="1" s="1"/>
  <c r="I1873" i="1"/>
  <c r="J1873" i="1" s="1"/>
  <c r="Q1873" i="1" s="1"/>
  <c r="I1874" i="1"/>
  <c r="J1874" i="1" s="1"/>
  <c r="Q1874" i="1" s="1"/>
  <c r="I1875" i="1"/>
  <c r="J1875" i="1" s="1"/>
  <c r="Q1875" i="1" s="1"/>
  <c r="I1876" i="1"/>
  <c r="J1876" i="1" s="1"/>
  <c r="Q1876" i="1" s="1"/>
  <c r="I1877" i="1"/>
  <c r="J1877" i="1" s="1"/>
  <c r="Q1877" i="1" s="1"/>
  <c r="I1878" i="1"/>
  <c r="J1878" i="1" s="1"/>
  <c r="Q1878" i="1" s="1"/>
  <c r="I1879" i="1"/>
  <c r="J1879" i="1" s="1"/>
  <c r="Q1879" i="1" s="1"/>
  <c r="I1880" i="1"/>
  <c r="J1880" i="1" s="1"/>
  <c r="Q1880" i="1" s="1"/>
  <c r="I1881" i="1"/>
  <c r="J1881" i="1" s="1"/>
  <c r="Q1881" i="1" s="1"/>
  <c r="I1882" i="1"/>
  <c r="J1882" i="1" s="1"/>
  <c r="Q1882" i="1" s="1"/>
  <c r="I1883" i="1"/>
  <c r="J1883" i="1" s="1"/>
  <c r="Q1883" i="1" s="1"/>
  <c r="I1884" i="1"/>
  <c r="J1884" i="1" s="1"/>
  <c r="Q1884" i="1" s="1"/>
  <c r="I1885" i="1"/>
  <c r="J1885" i="1" s="1"/>
  <c r="Q1885" i="1" s="1"/>
  <c r="I1886" i="1"/>
  <c r="J1886" i="1" s="1"/>
  <c r="Q1886" i="1" s="1"/>
  <c r="I1887" i="1"/>
  <c r="J1887" i="1" s="1"/>
  <c r="Q1887" i="1" s="1"/>
  <c r="I1888" i="1"/>
  <c r="J1888" i="1" s="1"/>
  <c r="Q1888" i="1" s="1"/>
  <c r="I1889" i="1"/>
  <c r="J1889" i="1" s="1"/>
  <c r="Q1889" i="1" s="1"/>
  <c r="I1890" i="1"/>
  <c r="J1890" i="1" s="1"/>
  <c r="Q1890" i="1" s="1"/>
  <c r="I1891" i="1"/>
  <c r="J1891" i="1" s="1"/>
  <c r="Q1891" i="1" s="1"/>
  <c r="I1892" i="1"/>
  <c r="J1892" i="1" s="1"/>
  <c r="Q1892" i="1" s="1"/>
  <c r="I1893" i="1"/>
  <c r="J1893" i="1" s="1"/>
  <c r="Q1893" i="1" s="1"/>
  <c r="I1894" i="1"/>
  <c r="J1894" i="1" s="1"/>
  <c r="Q1894" i="1" s="1"/>
  <c r="I1895" i="1"/>
  <c r="J1895" i="1" s="1"/>
  <c r="Q1895" i="1" s="1"/>
  <c r="I1896" i="1"/>
  <c r="J1896" i="1" s="1"/>
  <c r="Q1896" i="1" s="1"/>
  <c r="I1897" i="1"/>
  <c r="J1897" i="1" s="1"/>
  <c r="Q1897" i="1" s="1"/>
  <c r="I1898" i="1"/>
  <c r="J1898" i="1" s="1"/>
  <c r="Q1898" i="1" s="1"/>
  <c r="I1899" i="1"/>
  <c r="J1899" i="1" s="1"/>
  <c r="Q1899" i="1" s="1"/>
  <c r="I1900" i="1"/>
  <c r="J1900" i="1" s="1"/>
  <c r="Q1900" i="1" s="1"/>
  <c r="I1901" i="1"/>
  <c r="J1901" i="1" s="1"/>
  <c r="Q1901" i="1" s="1"/>
  <c r="I1902" i="1"/>
  <c r="J1902" i="1" s="1"/>
  <c r="Q1902" i="1" s="1"/>
  <c r="I1903" i="1"/>
  <c r="J1903" i="1" s="1"/>
  <c r="Q1903" i="1" s="1"/>
  <c r="I1904" i="1"/>
  <c r="J1904" i="1" s="1"/>
  <c r="Q1904" i="1" s="1"/>
  <c r="I1905" i="1"/>
  <c r="J1905" i="1" s="1"/>
  <c r="Q1905" i="1" s="1"/>
  <c r="I1906" i="1"/>
  <c r="J1906" i="1" s="1"/>
  <c r="Q1906" i="1" s="1"/>
  <c r="I1907" i="1"/>
  <c r="J1907" i="1" s="1"/>
  <c r="Q1907" i="1" s="1"/>
  <c r="I1908" i="1"/>
  <c r="J1908" i="1" s="1"/>
  <c r="Q1908" i="1" s="1"/>
  <c r="I1909" i="1"/>
  <c r="J1909" i="1" s="1"/>
  <c r="Q1909" i="1" s="1"/>
  <c r="I1910" i="1"/>
  <c r="J1910" i="1" s="1"/>
  <c r="Q1910" i="1" s="1"/>
  <c r="I1911" i="1"/>
  <c r="J1911" i="1" s="1"/>
  <c r="Q1911" i="1" s="1"/>
  <c r="I1912" i="1"/>
  <c r="J1912" i="1" s="1"/>
  <c r="Q1912" i="1" s="1"/>
  <c r="I1913" i="1"/>
  <c r="J1913" i="1" s="1"/>
  <c r="Q1913" i="1" s="1"/>
  <c r="I1914" i="1"/>
  <c r="J1914" i="1" s="1"/>
  <c r="Q1914" i="1" s="1"/>
  <c r="I1915" i="1"/>
  <c r="J1915" i="1" s="1"/>
  <c r="Q1915" i="1" s="1"/>
  <c r="I1916" i="1"/>
  <c r="J1916" i="1" s="1"/>
  <c r="Q1916" i="1" s="1"/>
  <c r="I1917" i="1"/>
  <c r="J1917" i="1" s="1"/>
  <c r="Q1917" i="1" s="1"/>
  <c r="I1918" i="1"/>
  <c r="J1918" i="1" s="1"/>
  <c r="Q1918" i="1" s="1"/>
  <c r="I1919" i="1"/>
  <c r="J1919" i="1" s="1"/>
  <c r="Q1919" i="1" s="1"/>
  <c r="I1920" i="1"/>
  <c r="J1920" i="1" s="1"/>
  <c r="Q1920" i="1" s="1"/>
  <c r="I1921" i="1"/>
  <c r="J1921" i="1" s="1"/>
  <c r="Q1921" i="1" s="1"/>
  <c r="I1922" i="1"/>
  <c r="J1922" i="1" s="1"/>
  <c r="Q1922" i="1" s="1"/>
  <c r="I1923" i="1"/>
  <c r="J1923" i="1" s="1"/>
  <c r="Q1923" i="1" s="1"/>
  <c r="I1924" i="1"/>
  <c r="J1924" i="1" s="1"/>
  <c r="Q1924" i="1" s="1"/>
  <c r="I1925" i="1"/>
  <c r="J1925" i="1" s="1"/>
  <c r="Q1925" i="1" s="1"/>
  <c r="I1926" i="1"/>
  <c r="J1926" i="1" s="1"/>
  <c r="Q1926" i="1" s="1"/>
  <c r="I1927" i="1"/>
  <c r="J1927" i="1" s="1"/>
  <c r="Q1927" i="1" s="1"/>
  <c r="I1928" i="1"/>
  <c r="J1928" i="1" s="1"/>
  <c r="Q1928" i="1" s="1"/>
  <c r="I1929" i="1"/>
  <c r="J1929" i="1" s="1"/>
  <c r="Q1929" i="1" s="1"/>
  <c r="I1930" i="1"/>
  <c r="J1930" i="1" s="1"/>
  <c r="Q1930" i="1" s="1"/>
  <c r="I1931" i="1"/>
  <c r="J1931" i="1" s="1"/>
  <c r="Q1931" i="1" s="1"/>
  <c r="I1932" i="1"/>
  <c r="J1932" i="1" s="1"/>
  <c r="Q1932" i="1" s="1"/>
  <c r="I1933" i="1"/>
  <c r="J1933" i="1" s="1"/>
  <c r="Q1933" i="1" s="1"/>
  <c r="I1934" i="1"/>
  <c r="J1934" i="1" s="1"/>
  <c r="Q1934" i="1" s="1"/>
  <c r="I1935" i="1"/>
  <c r="J1935" i="1" s="1"/>
  <c r="Q1935" i="1" s="1"/>
  <c r="I1936" i="1"/>
  <c r="J1936" i="1" s="1"/>
  <c r="Q1936" i="1" s="1"/>
  <c r="I1937" i="1"/>
  <c r="J1937" i="1" s="1"/>
  <c r="Q1937" i="1" s="1"/>
  <c r="I1938" i="1"/>
  <c r="J1938" i="1" s="1"/>
  <c r="Q1938" i="1" s="1"/>
  <c r="I1939" i="1"/>
  <c r="J1939" i="1" s="1"/>
  <c r="Q1939" i="1" s="1"/>
  <c r="I1940" i="1"/>
  <c r="J1940" i="1" s="1"/>
  <c r="Q1940" i="1" s="1"/>
  <c r="I1941" i="1"/>
  <c r="J1941" i="1" s="1"/>
  <c r="Q1941" i="1" s="1"/>
  <c r="I1942" i="1"/>
  <c r="J1942" i="1" s="1"/>
  <c r="Q1942" i="1" s="1"/>
  <c r="I1943" i="1"/>
  <c r="J1943" i="1" s="1"/>
  <c r="Q1943" i="1" s="1"/>
  <c r="I1944" i="1"/>
  <c r="J1944" i="1" s="1"/>
  <c r="Q1944" i="1" s="1"/>
  <c r="I1945" i="1"/>
  <c r="J1945" i="1" s="1"/>
  <c r="Q1945" i="1" s="1"/>
  <c r="I1946" i="1"/>
  <c r="J1946" i="1" s="1"/>
  <c r="Q1946" i="1" s="1"/>
  <c r="I1947" i="1"/>
  <c r="J1947" i="1" s="1"/>
  <c r="Q1947" i="1" s="1"/>
  <c r="I1948" i="1"/>
  <c r="J1948" i="1" s="1"/>
  <c r="Q1948" i="1" s="1"/>
  <c r="I1949" i="1"/>
  <c r="J1949" i="1" s="1"/>
  <c r="Q1949" i="1" s="1"/>
  <c r="I1950" i="1"/>
  <c r="J1950" i="1" s="1"/>
  <c r="Q1950" i="1" s="1"/>
  <c r="I1951" i="1"/>
  <c r="J1951" i="1" s="1"/>
  <c r="Q1951" i="1" s="1"/>
  <c r="I1952" i="1"/>
  <c r="J1952" i="1" s="1"/>
  <c r="Q1952" i="1" s="1"/>
  <c r="I1953" i="1"/>
  <c r="J1953" i="1" s="1"/>
  <c r="Q1953" i="1" s="1"/>
  <c r="I1954" i="1"/>
  <c r="J1954" i="1" s="1"/>
  <c r="Q1954" i="1" s="1"/>
  <c r="I1955" i="1"/>
  <c r="J1955" i="1" s="1"/>
  <c r="Q1955" i="1" s="1"/>
  <c r="I1956" i="1"/>
  <c r="J1956" i="1" s="1"/>
  <c r="Q1956" i="1" s="1"/>
  <c r="I1957" i="1"/>
  <c r="J1957" i="1" s="1"/>
  <c r="Q1957" i="1" s="1"/>
  <c r="I1958" i="1"/>
  <c r="J1958" i="1" s="1"/>
  <c r="Q1958" i="1" s="1"/>
  <c r="I1959" i="1"/>
  <c r="J1959" i="1" s="1"/>
  <c r="Q1959" i="1" s="1"/>
  <c r="I1960" i="1"/>
  <c r="J1960" i="1" s="1"/>
  <c r="Q1960" i="1" s="1"/>
  <c r="I1961" i="1"/>
  <c r="J1961" i="1" s="1"/>
  <c r="Q1961" i="1" s="1"/>
  <c r="I1962" i="1"/>
  <c r="J1962" i="1" s="1"/>
  <c r="Q1962" i="1" s="1"/>
  <c r="I1963" i="1"/>
  <c r="J1963" i="1" s="1"/>
  <c r="Q1963" i="1" s="1"/>
  <c r="I1964" i="1"/>
  <c r="J1964" i="1" s="1"/>
  <c r="Q1964" i="1" s="1"/>
  <c r="I1965" i="1"/>
  <c r="J1965" i="1" s="1"/>
  <c r="Q1965" i="1" s="1"/>
  <c r="I1966" i="1"/>
  <c r="J1966" i="1" s="1"/>
  <c r="Q1966" i="1" s="1"/>
  <c r="I1967" i="1"/>
  <c r="J1967" i="1" s="1"/>
  <c r="Q1967" i="1" s="1"/>
  <c r="I1968" i="1"/>
  <c r="J1968" i="1" s="1"/>
  <c r="Q1968" i="1" s="1"/>
  <c r="I1969" i="1"/>
  <c r="J1969" i="1" s="1"/>
  <c r="Q1969" i="1" s="1"/>
  <c r="I1970" i="1"/>
  <c r="J1970" i="1" s="1"/>
  <c r="Q1970" i="1" s="1"/>
  <c r="I1971" i="1"/>
  <c r="J1971" i="1" s="1"/>
  <c r="I1972" i="1"/>
  <c r="J1972" i="1" s="1"/>
  <c r="Q1972" i="1" s="1"/>
  <c r="I1973" i="1"/>
  <c r="J1973" i="1" s="1"/>
  <c r="Q1973" i="1" s="1"/>
  <c r="I1974" i="1"/>
  <c r="J1974" i="1" s="1"/>
  <c r="Q1974" i="1" s="1"/>
  <c r="I1975" i="1"/>
  <c r="J1975" i="1" s="1"/>
  <c r="Q1975" i="1" s="1"/>
  <c r="I1976" i="1"/>
  <c r="J1976" i="1" s="1"/>
  <c r="Q1976" i="1" s="1"/>
  <c r="I1977" i="1"/>
  <c r="J1977" i="1" s="1"/>
  <c r="Q1977" i="1" s="1"/>
  <c r="I1978" i="1"/>
  <c r="J1978" i="1" s="1"/>
  <c r="Q1978" i="1" s="1"/>
  <c r="I1979" i="1"/>
  <c r="J1979" i="1" s="1"/>
  <c r="Q1979" i="1" s="1"/>
  <c r="I1980" i="1"/>
  <c r="J1980" i="1" s="1"/>
  <c r="Q1980" i="1" s="1"/>
  <c r="I1981" i="1"/>
  <c r="J1981" i="1" s="1"/>
  <c r="Q1981" i="1" s="1"/>
  <c r="I1982" i="1"/>
  <c r="J1982" i="1" s="1"/>
  <c r="Q1982" i="1" s="1"/>
  <c r="I1983" i="1"/>
  <c r="J1983" i="1" s="1"/>
  <c r="I1984" i="1"/>
  <c r="J1984" i="1" s="1"/>
  <c r="Q1984" i="1" s="1"/>
  <c r="I1985" i="1"/>
  <c r="J1985" i="1" s="1"/>
  <c r="Q1985" i="1" s="1"/>
  <c r="I1986" i="1"/>
  <c r="J1986" i="1" s="1"/>
  <c r="Q1986" i="1" s="1"/>
  <c r="I1987" i="1"/>
  <c r="J1987" i="1" s="1"/>
  <c r="Q1987" i="1" s="1"/>
  <c r="I1988" i="1"/>
  <c r="J1988" i="1" s="1"/>
  <c r="Q1988" i="1" s="1"/>
  <c r="I1989" i="1"/>
  <c r="J1989" i="1" s="1"/>
  <c r="Q1989" i="1" s="1"/>
  <c r="I1990" i="1"/>
  <c r="J1990" i="1" s="1"/>
  <c r="Q1990" i="1" s="1"/>
  <c r="I1991" i="1"/>
  <c r="J1991" i="1" s="1"/>
  <c r="Q1991" i="1" s="1"/>
  <c r="I1992" i="1"/>
  <c r="J1992" i="1" s="1"/>
  <c r="Q1992" i="1" s="1"/>
  <c r="I1993" i="1"/>
  <c r="J1993" i="1" s="1"/>
  <c r="Q1993" i="1" s="1"/>
  <c r="I1994" i="1"/>
  <c r="J1994" i="1" s="1"/>
  <c r="Q1994" i="1" s="1"/>
  <c r="I1995" i="1"/>
  <c r="J1995" i="1" s="1"/>
  <c r="Q1995" i="1" s="1"/>
  <c r="I1996" i="1"/>
  <c r="J1996" i="1" s="1"/>
  <c r="Q1996" i="1" s="1"/>
  <c r="I1997" i="1"/>
  <c r="J1997" i="1" s="1"/>
  <c r="Q1997" i="1" s="1"/>
  <c r="I1998" i="1"/>
  <c r="J1998" i="1" s="1"/>
  <c r="Q1998" i="1" s="1"/>
  <c r="I1999" i="1"/>
  <c r="J1999" i="1" s="1"/>
  <c r="Q1999" i="1" s="1"/>
  <c r="I2000" i="1"/>
  <c r="J2000" i="1" s="1"/>
  <c r="Q2000" i="1" s="1"/>
  <c r="I2001" i="1"/>
  <c r="J2001" i="1" s="1"/>
  <c r="Q2001" i="1" s="1"/>
  <c r="I2002" i="1"/>
  <c r="J2002" i="1" s="1"/>
  <c r="Q2002" i="1" s="1"/>
  <c r="I2003" i="1"/>
  <c r="J2003" i="1" s="1"/>
  <c r="Q2003" i="1" s="1"/>
  <c r="I2004" i="1"/>
  <c r="J2004" i="1" s="1"/>
  <c r="Q2004" i="1" s="1"/>
  <c r="I2005" i="1"/>
  <c r="J2005" i="1" s="1"/>
  <c r="Q2005" i="1" s="1"/>
  <c r="I2006" i="1"/>
  <c r="J2006" i="1" s="1"/>
  <c r="Q2006" i="1" s="1"/>
  <c r="I2007" i="1"/>
  <c r="J2007" i="1" s="1"/>
  <c r="Q2007" i="1" s="1"/>
  <c r="I2008" i="1"/>
  <c r="J2008" i="1" s="1"/>
  <c r="Q2008" i="1" s="1"/>
  <c r="I2009" i="1"/>
  <c r="J2009" i="1" s="1"/>
  <c r="Q2009" i="1" s="1"/>
  <c r="I2010" i="1"/>
  <c r="J2010" i="1" s="1"/>
  <c r="Q2010" i="1" s="1"/>
  <c r="I2011" i="1"/>
  <c r="J2011" i="1" s="1"/>
  <c r="Q2011" i="1" s="1"/>
  <c r="I2012" i="1"/>
  <c r="J2012" i="1" s="1"/>
  <c r="Q2012" i="1" s="1"/>
  <c r="I2013" i="1"/>
  <c r="J2013" i="1" s="1"/>
  <c r="Q2013" i="1" s="1"/>
  <c r="I2014" i="1"/>
  <c r="J2014" i="1" s="1"/>
  <c r="Q2014" i="1" s="1"/>
  <c r="I2015" i="1"/>
  <c r="J2015" i="1" s="1"/>
  <c r="Q2015" i="1" s="1"/>
  <c r="I2016" i="1"/>
  <c r="J2016" i="1" s="1"/>
  <c r="Q2016" i="1" s="1"/>
  <c r="I2017" i="1"/>
  <c r="J2017" i="1" s="1"/>
  <c r="Q2017" i="1" s="1"/>
  <c r="I2018" i="1"/>
  <c r="J2018" i="1" s="1"/>
  <c r="Q2018" i="1" s="1"/>
  <c r="I2019" i="1"/>
  <c r="J2019" i="1" s="1"/>
  <c r="Q2019" i="1" s="1"/>
  <c r="I2020" i="1"/>
  <c r="J2020" i="1" s="1"/>
  <c r="Q2020" i="1" s="1"/>
  <c r="I2021" i="1"/>
  <c r="J2021" i="1" s="1"/>
  <c r="Q2021" i="1" s="1"/>
  <c r="I2022" i="1"/>
  <c r="J2022" i="1" s="1"/>
  <c r="Q2022" i="1" s="1"/>
  <c r="I2023" i="1"/>
  <c r="J2023" i="1" s="1"/>
  <c r="Q2023" i="1" s="1"/>
  <c r="I2024" i="1"/>
  <c r="J2024" i="1" s="1"/>
  <c r="Q2024" i="1" s="1"/>
  <c r="I2025" i="1"/>
  <c r="J2025" i="1" s="1"/>
  <c r="Q2025" i="1" s="1"/>
  <c r="I2026" i="1"/>
  <c r="J2026" i="1" s="1"/>
  <c r="Q2026" i="1" s="1"/>
  <c r="I2027" i="1"/>
  <c r="J2027" i="1" s="1"/>
  <c r="Q2027" i="1" s="1"/>
  <c r="I2028" i="1"/>
  <c r="J2028" i="1" s="1"/>
  <c r="Q2028" i="1" s="1"/>
  <c r="I2029" i="1"/>
  <c r="J2029" i="1" s="1"/>
  <c r="Q2029" i="1" s="1"/>
  <c r="I2030" i="1"/>
  <c r="J2030" i="1" s="1"/>
  <c r="Q2030" i="1" s="1"/>
  <c r="I2031" i="1"/>
  <c r="J2031" i="1" s="1"/>
  <c r="Q2031" i="1" s="1"/>
  <c r="I2032" i="1"/>
  <c r="J2032" i="1" s="1"/>
  <c r="Q2032" i="1" s="1"/>
  <c r="I2033" i="1"/>
  <c r="J2033" i="1" s="1"/>
  <c r="Q2033" i="1" s="1"/>
  <c r="I2034" i="1"/>
  <c r="J2034" i="1" s="1"/>
  <c r="Q2034" i="1" s="1"/>
  <c r="I2035" i="1"/>
  <c r="J2035" i="1" s="1"/>
  <c r="Q2035" i="1" s="1"/>
  <c r="I2036" i="1"/>
  <c r="J2036" i="1" s="1"/>
  <c r="Q2036" i="1" s="1"/>
  <c r="I2037" i="1"/>
  <c r="J2037" i="1" s="1"/>
  <c r="Q2037" i="1" s="1"/>
  <c r="I2038" i="1"/>
  <c r="J2038" i="1" s="1"/>
  <c r="Q2038" i="1" s="1"/>
  <c r="I2039" i="1"/>
  <c r="J2039" i="1" s="1"/>
  <c r="Q2039" i="1" s="1"/>
  <c r="I2040" i="1"/>
  <c r="J2040" i="1" s="1"/>
  <c r="Q2040" i="1" s="1"/>
  <c r="I2041" i="1"/>
  <c r="J2041" i="1" s="1"/>
  <c r="Q2041" i="1" s="1"/>
  <c r="I2042" i="1"/>
  <c r="J2042" i="1" s="1"/>
  <c r="Q2042" i="1" s="1"/>
  <c r="I2043" i="1"/>
  <c r="J2043" i="1" s="1"/>
  <c r="Q2043" i="1" s="1"/>
  <c r="I2044" i="1"/>
  <c r="J2044" i="1" s="1"/>
  <c r="Q2044" i="1" s="1"/>
  <c r="I2045" i="1"/>
  <c r="J2045" i="1" s="1"/>
  <c r="Q2045" i="1" s="1"/>
  <c r="I2046" i="1"/>
  <c r="J2046" i="1" s="1"/>
  <c r="Q2046" i="1" s="1"/>
  <c r="I2047" i="1"/>
  <c r="J2047" i="1" s="1"/>
  <c r="Q2047" i="1" s="1"/>
  <c r="I2048" i="1"/>
  <c r="J2048" i="1" s="1"/>
  <c r="Q2048" i="1" s="1"/>
  <c r="I2049" i="1"/>
  <c r="J2049" i="1" s="1"/>
  <c r="Q2049" i="1" s="1"/>
  <c r="I2050" i="1"/>
  <c r="J2050" i="1" s="1"/>
  <c r="Q2050" i="1" s="1"/>
  <c r="I2051" i="1"/>
  <c r="J2051" i="1" s="1"/>
  <c r="Q2051" i="1" s="1"/>
  <c r="I2052" i="1"/>
  <c r="J2052" i="1" s="1"/>
  <c r="Q2052" i="1" s="1"/>
  <c r="I2053" i="1"/>
  <c r="J2053" i="1" s="1"/>
  <c r="Q2053" i="1" s="1"/>
  <c r="I2054" i="1"/>
  <c r="J2054" i="1" s="1"/>
  <c r="Q2054" i="1" s="1"/>
  <c r="I2055" i="1"/>
  <c r="J2055" i="1" s="1"/>
  <c r="Q2055" i="1" s="1"/>
  <c r="I2056" i="1"/>
  <c r="J2056" i="1" s="1"/>
  <c r="Q2056" i="1" s="1"/>
  <c r="I2057" i="1"/>
  <c r="J2057" i="1" s="1"/>
  <c r="Q2057" i="1" s="1"/>
  <c r="I2058" i="1"/>
  <c r="J2058" i="1" s="1"/>
  <c r="Q2058" i="1" s="1"/>
  <c r="I2059" i="1"/>
  <c r="J2059" i="1" s="1"/>
  <c r="Q2059" i="1" s="1"/>
  <c r="I2060" i="1"/>
  <c r="J2060" i="1" s="1"/>
  <c r="Q2060" i="1" s="1"/>
  <c r="I2061" i="1"/>
  <c r="J2061" i="1" s="1"/>
  <c r="Q2061" i="1" s="1"/>
  <c r="I2062" i="1"/>
  <c r="J2062" i="1" s="1"/>
  <c r="Q2062" i="1" s="1"/>
  <c r="I2063" i="1"/>
  <c r="J2063" i="1" s="1"/>
  <c r="Q2063" i="1" s="1"/>
  <c r="I2064" i="1"/>
  <c r="J2064" i="1" s="1"/>
  <c r="Q2064" i="1" s="1"/>
  <c r="I2065" i="1"/>
  <c r="J2065" i="1" s="1"/>
  <c r="Q2065" i="1" s="1"/>
  <c r="I2066" i="1"/>
  <c r="J2066" i="1" s="1"/>
  <c r="Q2066" i="1" s="1"/>
  <c r="I2067" i="1"/>
  <c r="J2067" i="1" s="1"/>
  <c r="Q2067" i="1" s="1"/>
  <c r="I2068" i="1"/>
  <c r="J2068" i="1" s="1"/>
  <c r="Q2068" i="1" s="1"/>
  <c r="I2069" i="1"/>
  <c r="J2069" i="1" s="1"/>
  <c r="Q2069" i="1" s="1"/>
  <c r="I2070" i="1"/>
  <c r="J2070" i="1" s="1"/>
  <c r="Q2070" i="1" s="1"/>
  <c r="I2071" i="1"/>
  <c r="J2071" i="1" s="1"/>
  <c r="Q2071" i="1" s="1"/>
  <c r="I2072" i="1"/>
  <c r="J2072" i="1" s="1"/>
  <c r="Q2072" i="1" s="1"/>
  <c r="I2073" i="1"/>
  <c r="J2073" i="1" s="1"/>
  <c r="Q2073" i="1" s="1"/>
  <c r="I2074" i="1"/>
  <c r="J2074" i="1" s="1"/>
  <c r="Q2074" i="1" s="1"/>
  <c r="I2075" i="1"/>
  <c r="J2075" i="1" s="1"/>
  <c r="Q2075" i="1" s="1"/>
  <c r="I2076" i="1"/>
  <c r="J2076" i="1" s="1"/>
  <c r="Q2076" i="1" s="1"/>
  <c r="I2077" i="1"/>
  <c r="J2077" i="1" s="1"/>
  <c r="Q2077" i="1" s="1"/>
  <c r="I2078" i="1"/>
  <c r="J2078" i="1" s="1"/>
  <c r="Q2078" i="1" s="1"/>
  <c r="I2079" i="1"/>
  <c r="J2079" i="1" s="1"/>
  <c r="Q2079" i="1" s="1"/>
  <c r="I2080" i="1"/>
  <c r="J2080" i="1" s="1"/>
  <c r="Q2080" i="1" s="1"/>
  <c r="I2081" i="1"/>
  <c r="J2081" i="1" s="1"/>
  <c r="Q2081" i="1" s="1"/>
  <c r="I2082" i="1"/>
  <c r="J2082" i="1" s="1"/>
  <c r="Q2082" i="1" s="1"/>
  <c r="I2083" i="1"/>
  <c r="J2083" i="1" s="1"/>
  <c r="Q2083" i="1" s="1"/>
  <c r="I2084" i="1"/>
  <c r="J2084" i="1" s="1"/>
  <c r="Q2084" i="1" s="1"/>
  <c r="I2085" i="1"/>
  <c r="J2085" i="1" s="1"/>
  <c r="Q2085" i="1" s="1"/>
  <c r="I2086" i="1"/>
  <c r="J2086" i="1" s="1"/>
  <c r="Q2086" i="1" s="1"/>
  <c r="I2087" i="1"/>
  <c r="J2087" i="1" s="1"/>
  <c r="Q2087" i="1" s="1"/>
  <c r="I2088" i="1"/>
  <c r="J2088" i="1" s="1"/>
  <c r="Q2088" i="1" s="1"/>
  <c r="I2089" i="1"/>
  <c r="J2089" i="1" s="1"/>
  <c r="Q2089" i="1" s="1"/>
  <c r="I2090" i="1"/>
  <c r="J2090" i="1" s="1"/>
  <c r="Q2090" i="1" s="1"/>
  <c r="I2091" i="1"/>
  <c r="J2091" i="1" s="1"/>
  <c r="Q2091" i="1" s="1"/>
  <c r="I2092" i="1"/>
  <c r="J2092" i="1" s="1"/>
  <c r="Q2092" i="1" s="1"/>
  <c r="I2093" i="1"/>
  <c r="J2093" i="1" s="1"/>
  <c r="Q2093" i="1" s="1"/>
  <c r="I2094" i="1"/>
  <c r="J2094" i="1" s="1"/>
  <c r="Q2094" i="1" s="1"/>
  <c r="I2095" i="1"/>
  <c r="J2095" i="1" s="1"/>
  <c r="Q2095" i="1" s="1"/>
  <c r="I2096" i="1"/>
  <c r="J2096" i="1" s="1"/>
  <c r="Q2096" i="1" s="1"/>
  <c r="I2097" i="1"/>
  <c r="J2097" i="1" s="1"/>
  <c r="Q2097" i="1" s="1"/>
  <c r="I2098" i="1"/>
  <c r="J2098" i="1" s="1"/>
  <c r="Q2098" i="1" s="1"/>
  <c r="I2099" i="1"/>
  <c r="J2099" i="1" s="1"/>
  <c r="Q2099" i="1" s="1"/>
  <c r="I2100" i="1"/>
  <c r="J2100" i="1" s="1"/>
  <c r="Q2100" i="1" s="1"/>
  <c r="I2101" i="1"/>
  <c r="J2101" i="1" s="1"/>
  <c r="Q2101" i="1" s="1"/>
  <c r="I2102" i="1"/>
  <c r="J2102" i="1" s="1"/>
  <c r="Q2102" i="1" s="1"/>
  <c r="I2103" i="1"/>
  <c r="J2103" i="1" s="1"/>
  <c r="Q2103" i="1" s="1"/>
  <c r="I2104" i="1"/>
  <c r="J2104" i="1" s="1"/>
  <c r="Q2104" i="1" s="1"/>
  <c r="I2105" i="1"/>
  <c r="J2105" i="1" s="1"/>
  <c r="Q2105" i="1" s="1"/>
  <c r="I2106" i="1"/>
  <c r="J2106" i="1" s="1"/>
  <c r="Q2106" i="1" s="1"/>
  <c r="I2107" i="1"/>
  <c r="J2107" i="1" s="1"/>
  <c r="Q2107" i="1" s="1"/>
  <c r="I2108" i="1"/>
  <c r="J2108" i="1" s="1"/>
  <c r="Q2108" i="1" s="1"/>
  <c r="I2109" i="1"/>
  <c r="J2109" i="1" s="1"/>
  <c r="Q2109" i="1" s="1"/>
  <c r="I2110" i="1"/>
  <c r="J2110" i="1" s="1"/>
  <c r="Q2110" i="1" s="1"/>
  <c r="I2111" i="1"/>
  <c r="J2111" i="1" s="1"/>
  <c r="Q2111" i="1" s="1"/>
  <c r="I2112" i="1"/>
  <c r="J2112" i="1" s="1"/>
  <c r="Q2112" i="1" s="1"/>
  <c r="I2113" i="1"/>
  <c r="J2113" i="1" s="1"/>
  <c r="Q2113" i="1" s="1"/>
  <c r="I2114" i="1"/>
  <c r="J2114" i="1" s="1"/>
  <c r="Q2114" i="1" s="1"/>
  <c r="I2115" i="1"/>
  <c r="J2115" i="1" s="1"/>
  <c r="Q2115" i="1" s="1"/>
  <c r="I2116" i="1"/>
  <c r="J2116" i="1" s="1"/>
  <c r="Q2116" i="1" s="1"/>
  <c r="I2117" i="1"/>
  <c r="J2117" i="1" s="1"/>
  <c r="Q2117" i="1" s="1"/>
  <c r="I2118" i="1"/>
  <c r="J2118" i="1" s="1"/>
  <c r="Q2118" i="1" s="1"/>
  <c r="I2119" i="1"/>
  <c r="J2119" i="1" s="1"/>
  <c r="Q2119" i="1" s="1"/>
  <c r="I2120" i="1"/>
  <c r="J2120" i="1" s="1"/>
  <c r="Q2120" i="1" s="1"/>
  <c r="I2121" i="1"/>
  <c r="J2121" i="1" s="1"/>
  <c r="Q2121" i="1" s="1"/>
  <c r="I2122" i="1"/>
  <c r="J2122" i="1" s="1"/>
  <c r="Q2122" i="1" s="1"/>
  <c r="I2123" i="1"/>
  <c r="J2123" i="1" s="1"/>
  <c r="Q2123" i="1" s="1"/>
  <c r="I2124" i="1"/>
  <c r="J2124" i="1" s="1"/>
  <c r="Q2124" i="1" s="1"/>
  <c r="I2125" i="1"/>
  <c r="J2125" i="1" s="1"/>
  <c r="Q2125" i="1" s="1"/>
  <c r="I2126" i="1"/>
  <c r="J2126" i="1" s="1"/>
  <c r="Q2126" i="1" s="1"/>
  <c r="I2127" i="1"/>
  <c r="J2127" i="1" s="1"/>
  <c r="Q2127" i="1" s="1"/>
  <c r="I2128" i="1"/>
  <c r="J2128" i="1" s="1"/>
  <c r="Q2128" i="1" s="1"/>
  <c r="I2129" i="1"/>
  <c r="J2129" i="1" s="1"/>
  <c r="Q2129" i="1" s="1"/>
  <c r="I2130" i="1"/>
  <c r="J2130" i="1" s="1"/>
  <c r="Q2130" i="1" s="1"/>
  <c r="I2131" i="1"/>
  <c r="J2131" i="1" s="1"/>
  <c r="Q2131" i="1" s="1"/>
  <c r="I2132" i="1"/>
  <c r="J2132" i="1" s="1"/>
  <c r="Q2132" i="1" s="1"/>
  <c r="I2133" i="1"/>
  <c r="J2133" i="1" s="1"/>
  <c r="Q2133" i="1" s="1"/>
  <c r="I2134" i="1"/>
  <c r="J2134" i="1" s="1"/>
  <c r="Q2134" i="1" s="1"/>
  <c r="I2135" i="1"/>
  <c r="J2135" i="1" s="1"/>
  <c r="Q2135" i="1" s="1"/>
  <c r="I2136" i="1"/>
  <c r="J2136" i="1" s="1"/>
  <c r="Q2136" i="1" s="1"/>
  <c r="I2137" i="1"/>
  <c r="J2137" i="1" s="1"/>
  <c r="Q2137" i="1" s="1"/>
  <c r="I2138" i="1"/>
  <c r="J2138" i="1" s="1"/>
  <c r="Q2138" i="1" s="1"/>
  <c r="I2139" i="1"/>
  <c r="J2139" i="1" s="1"/>
  <c r="Q2139" i="1" s="1"/>
  <c r="I2140" i="1"/>
  <c r="J2140" i="1" s="1"/>
  <c r="Q2140" i="1" s="1"/>
  <c r="I2141" i="1"/>
  <c r="J2141" i="1" s="1"/>
  <c r="Q2141" i="1" s="1"/>
  <c r="I2142" i="1"/>
  <c r="J2142" i="1" s="1"/>
  <c r="Q2142" i="1" s="1"/>
  <c r="I2143" i="1"/>
  <c r="J2143" i="1" s="1"/>
  <c r="Q2143" i="1" s="1"/>
  <c r="I2144" i="1"/>
  <c r="J2144" i="1" s="1"/>
  <c r="Q2144" i="1" s="1"/>
  <c r="I2145" i="1"/>
  <c r="J2145" i="1" s="1"/>
  <c r="Q2145" i="1" s="1"/>
  <c r="I2146" i="1"/>
  <c r="J2146" i="1" s="1"/>
  <c r="Q2146" i="1" s="1"/>
  <c r="I2147" i="1"/>
  <c r="J2147" i="1" s="1"/>
  <c r="Q2147" i="1" s="1"/>
  <c r="I2148" i="1"/>
  <c r="J2148" i="1" s="1"/>
  <c r="Q2148" i="1" s="1"/>
  <c r="I2149" i="1"/>
  <c r="J2149" i="1" s="1"/>
  <c r="Q2149" i="1" s="1"/>
  <c r="I2150" i="1"/>
  <c r="J2150" i="1" s="1"/>
  <c r="Q2150" i="1" s="1"/>
  <c r="I2151" i="1"/>
  <c r="J2151" i="1" s="1"/>
  <c r="Q2151" i="1" s="1"/>
  <c r="I2152" i="1"/>
  <c r="J2152" i="1" s="1"/>
  <c r="Q2152" i="1" s="1"/>
  <c r="I2153" i="1"/>
  <c r="J2153" i="1" s="1"/>
  <c r="Q2153" i="1" s="1"/>
  <c r="I2154" i="1"/>
  <c r="J2154" i="1" s="1"/>
  <c r="Q2154" i="1" s="1"/>
  <c r="I2155" i="1"/>
  <c r="J2155" i="1" s="1"/>
  <c r="Q2155" i="1" s="1"/>
  <c r="I2156" i="1"/>
  <c r="J2156" i="1" s="1"/>
  <c r="Q2156" i="1" s="1"/>
  <c r="I2157" i="1"/>
  <c r="J2157" i="1" s="1"/>
  <c r="Q2157" i="1" s="1"/>
  <c r="I2158" i="1"/>
  <c r="J2158" i="1" s="1"/>
  <c r="Q2158" i="1" s="1"/>
  <c r="I2159" i="1"/>
  <c r="J2159" i="1" s="1"/>
  <c r="Q2159" i="1" s="1"/>
  <c r="I2160" i="1"/>
  <c r="J2160" i="1" s="1"/>
  <c r="Q2160" i="1" s="1"/>
  <c r="I2161" i="1"/>
  <c r="J2161" i="1" s="1"/>
  <c r="Q2161" i="1" s="1"/>
  <c r="I2162" i="1"/>
  <c r="J2162" i="1" s="1"/>
  <c r="Q2162" i="1" s="1"/>
  <c r="I2163" i="1"/>
  <c r="J2163" i="1" s="1"/>
  <c r="Q2163" i="1" s="1"/>
  <c r="I2164" i="1"/>
  <c r="J2164" i="1" s="1"/>
  <c r="Q2164" i="1" s="1"/>
  <c r="I2165" i="1"/>
  <c r="J2165" i="1" s="1"/>
  <c r="I2166" i="1"/>
  <c r="J2166" i="1" s="1"/>
  <c r="Q2166" i="1" s="1"/>
  <c r="I2167" i="1"/>
  <c r="J2167" i="1" s="1"/>
  <c r="Q2167" i="1" s="1"/>
  <c r="I2168" i="1"/>
  <c r="J2168" i="1" s="1"/>
  <c r="Q2168" i="1" s="1"/>
  <c r="I2169" i="1"/>
  <c r="J2169" i="1" s="1"/>
  <c r="Q2169" i="1" s="1"/>
  <c r="I2170" i="1"/>
  <c r="J2170" i="1" s="1"/>
  <c r="Q2170" i="1" s="1"/>
  <c r="I2171" i="1"/>
  <c r="J2171" i="1" s="1"/>
  <c r="Q2171" i="1" s="1"/>
  <c r="I2172" i="1"/>
  <c r="J2172" i="1" s="1"/>
  <c r="Q2172" i="1" s="1"/>
  <c r="I2173" i="1"/>
  <c r="J2173" i="1" s="1"/>
  <c r="Q2173" i="1" s="1"/>
  <c r="I2174" i="1"/>
  <c r="J2174" i="1" s="1"/>
  <c r="Q2174" i="1" s="1"/>
  <c r="I2175" i="1"/>
  <c r="J2175" i="1" s="1"/>
  <c r="Q2175" i="1" s="1"/>
  <c r="I2176" i="1"/>
  <c r="J2176" i="1" s="1"/>
  <c r="Q2176" i="1" s="1"/>
  <c r="I2177" i="1"/>
  <c r="J2177" i="1" s="1"/>
  <c r="Q2177" i="1" s="1"/>
  <c r="I2178" i="1"/>
  <c r="J2178" i="1" s="1"/>
  <c r="Q2178" i="1" s="1"/>
  <c r="I2179" i="1"/>
  <c r="J2179" i="1" s="1"/>
  <c r="Q2179" i="1" s="1"/>
  <c r="I2180" i="1"/>
  <c r="J2180" i="1" s="1"/>
  <c r="Q2180" i="1" s="1"/>
  <c r="I2181" i="1"/>
  <c r="J2181" i="1" s="1"/>
  <c r="Q2181" i="1" s="1"/>
  <c r="I2182" i="1"/>
  <c r="J2182" i="1" s="1"/>
  <c r="Q2182" i="1" s="1"/>
  <c r="I2183" i="1"/>
  <c r="J2183" i="1" s="1"/>
  <c r="Q2183" i="1" s="1"/>
  <c r="I2184" i="1"/>
  <c r="J2184" i="1" s="1"/>
  <c r="Q2184" i="1" s="1"/>
  <c r="I2185" i="1"/>
  <c r="J2185" i="1" s="1"/>
  <c r="Q2185" i="1" s="1"/>
  <c r="I2186" i="1"/>
  <c r="J2186" i="1" s="1"/>
  <c r="Q2186" i="1" s="1"/>
  <c r="I2187" i="1"/>
  <c r="J2187" i="1" s="1"/>
  <c r="Q2187" i="1" s="1"/>
  <c r="I2188" i="1"/>
  <c r="J2188" i="1" s="1"/>
  <c r="Q2188" i="1" s="1"/>
  <c r="I2189" i="1"/>
  <c r="J2189" i="1" s="1"/>
  <c r="Q2189" i="1" s="1"/>
  <c r="I2190" i="1"/>
  <c r="J2190" i="1" s="1"/>
  <c r="Q2190" i="1" s="1"/>
  <c r="I2191" i="1"/>
  <c r="J2191" i="1" s="1"/>
  <c r="Q2191" i="1" s="1"/>
  <c r="I2192" i="1"/>
  <c r="J2192" i="1" s="1"/>
  <c r="Q2192" i="1" s="1"/>
  <c r="I2193" i="1"/>
  <c r="J2193" i="1" s="1"/>
  <c r="Q2193" i="1" s="1"/>
  <c r="I2194" i="1"/>
  <c r="J2194" i="1" s="1"/>
  <c r="Q2194" i="1" s="1"/>
  <c r="I2195" i="1"/>
  <c r="J2195" i="1" s="1"/>
  <c r="Q2195" i="1" s="1"/>
  <c r="I2196" i="1"/>
  <c r="J2196" i="1" s="1"/>
  <c r="Q2196" i="1" s="1"/>
  <c r="I2197" i="1"/>
  <c r="J2197" i="1" s="1"/>
  <c r="Q2197" i="1" s="1"/>
  <c r="I2198" i="1"/>
  <c r="J2198" i="1" s="1"/>
  <c r="Q2198" i="1" s="1"/>
  <c r="I2199" i="1"/>
  <c r="J2199" i="1" s="1"/>
  <c r="Q2199" i="1" s="1"/>
  <c r="I2200" i="1"/>
  <c r="J2200" i="1" s="1"/>
  <c r="Q2200" i="1" s="1"/>
  <c r="I2201" i="1"/>
  <c r="J2201" i="1" s="1"/>
  <c r="Q2201" i="1" s="1"/>
  <c r="I2202" i="1"/>
  <c r="J2202" i="1" s="1"/>
  <c r="Q2202" i="1" s="1"/>
  <c r="I2203" i="1"/>
  <c r="J2203" i="1" s="1"/>
  <c r="Q2203" i="1" s="1"/>
  <c r="I2204" i="1"/>
  <c r="J2204" i="1" s="1"/>
  <c r="Q2204" i="1" s="1"/>
  <c r="I2205" i="1"/>
  <c r="J2205" i="1" s="1"/>
  <c r="Q2205" i="1" s="1"/>
  <c r="I2206" i="1"/>
  <c r="J2206" i="1" s="1"/>
  <c r="Q2206" i="1" s="1"/>
  <c r="I2207" i="1"/>
  <c r="J2207" i="1" s="1"/>
  <c r="Q2207" i="1" s="1"/>
  <c r="I2208" i="1"/>
  <c r="J2208" i="1" s="1"/>
  <c r="Q2208" i="1" s="1"/>
  <c r="I2209" i="1"/>
  <c r="J2209" i="1" s="1"/>
  <c r="Q2209" i="1" s="1"/>
  <c r="I2210" i="1"/>
  <c r="J2210" i="1" s="1"/>
  <c r="Q2210" i="1" s="1"/>
  <c r="I2211" i="1"/>
  <c r="J2211" i="1" s="1"/>
  <c r="Q2211" i="1" s="1"/>
  <c r="I2212" i="1"/>
  <c r="J2212" i="1" s="1"/>
  <c r="Q2212" i="1" s="1"/>
  <c r="I2213" i="1"/>
  <c r="J2213" i="1" s="1"/>
  <c r="Q2213" i="1" s="1"/>
  <c r="I2214" i="1"/>
  <c r="J2214" i="1" s="1"/>
  <c r="Q2214" i="1" s="1"/>
  <c r="I2215" i="1"/>
  <c r="J2215" i="1" s="1"/>
  <c r="Q2215" i="1" s="1"/>
  <c r="I2216" i="1"/>
  <c r="J2216" i="1" s="1"/>
  <c r="Q2216" i="1" s="1"/>
  <c r="I2217" i="1"/>
  <c r="J2217" i="1" s="1"/>
  <c r="Q2217" i="1" s="1"/>
  <c r="I2218" i="1"/>
  <c r="J2218" i="1" s="1"/>
  <c r="Q2218" i="1" s="1"/>
  <c r="I2219" i="1"/>
  <c r="J2219" i="1" s="1"/>
  <c r="Q2219" i="1" s="1"/>
  <c r="I2220" i="1"/>
  <c r="J2220" i="1" s="1"/>
  <c r="Q2220" i="1" s="1"/>
  <c r="I2221" i="1"/>
  <c r="J2221" i="1" s="1"/>
  <c r="Q2221" i="1" s="1"/>
  <c r="I2222" i="1"/>
  <c r="J2222" i="1" s="1"/>
  <c r="Q2222" i="1" s="1"/>
  <c r="I2223" i="1"/>
  <c r="J2223" i="1" s="1"/>
  <c r="Q2223" i="1" s="1"/>
  <c r="I2224" i="1"/>
  <c r="J2224" i="1" s="1"/>
  <c r="Q2224" i="1" s="1"/>
  <c r="I2225" i="1"/>
  <c r="J2225" i="1" s="1"/>
  <c r="Q2225" i="1" s="1"/>
  <c r="I2226" i="1"/>
  <c r="J2226" i="1" s="1"/>
  <c r="Q2226" i="1" s="1"/>
  <c r="I2227" i="1"/>
  <c r="J2227" i="1" s="1"/>
  <c r="Q2227" i="1" s="1"/>
  <c r="I2228" i="1"/>
  <c r="J2228" i="1" s="1"/>
  <c r="Q2228" i="1" s="1"/>
  <c r="I2229" i="1"/>
  <c r="J2229" i="1" s="1"/>
  <c r="Q2229" i="1" s="1"/>
  <c r="I2230" i="1"/>
  <c r="J2230" i="1" s="1"/>
  <c r="Q2230" i="1" s="1"/>
  <c r="I2231" i="1"/>
  <c r="J2231" i="1" s="1"/>
  <c r="Q2231" i="1" s="1"/>
  <c r="I2232" i="1"/>
  <c r="J2232" i="1" s="1"/>
  <c r="Q2232" i="1" s="1"/>
  <c r="I2233" i="1"/>
  <c r="J2233" i="1" s="1"/>
  <c r="Q2233" i="1" s="1"/>
  <c r="I2234" i="1"/>
  <c r="J2234" i="1" s="1"/>
  <c r="Q2234" i="1" s="1"/>
  <c r="I2235" i="1"/>
  <c r="J2235" i="1" s="1"/>
  <c r="Q2235" i="1" s="1"/>
  <c r="I2236" i="1"/>
  <c r="J2236" i="1" s="1"/>
  <c r="Q2236" i="1" s="1"/>
  <c r="I2237" i="1"/>
  <c r="J2237" i="1" s="1"/>
  <c r="Q2237" i="1" s="1"/>
  <c r="I2238" i="1"/>
  <c r="J2238" i="1" s="1"/>
  <c r="Q2238" i="1" s="1"/>
  <c r="I2239" i="1"/>
  <c r="J2239" i="1" s="1"/>
  <c r="Q2239" i="1" s="1"/>
  <c r="I2240" i="1"/>
  <c r="J2240" i="1" s="1"/>
  <c r="Q2240" i="1" s="1"/>
  <c r="I2241" i="1"/>
  <c r="J2241" i="1" s="1"/>
  <c r="Q2241" i="1" s="1"/>
  <c r="I2242" i="1"/>
  <c r="J2242" i="1" s="1"/>
  <c r="Q2242" i="1" s="1"/>
  <c r="I2243" i="1"/>
  <c r="J2243" i="1" s="1"/>
  <c r="Q2243" i="1" s="1"/>
  <c r="I2244" i="1"/>
  <c r="J2244" i="1" s="1"/>
  <c r="Q2244" i="1" s="1"/>
  <c r="I2245" i="1"/>
  <c r="J2245" i="1" s="1"/>
  <c r="Q2245" i="1" s="1"/>
  <c r="I2246" i="1"/>
  <c r="J2246" i="1" s="1"/>
  <c r="Q2246" i="1" s="1"/>
  <c r="I2247" i="1"/>
  <c r="J2247" i="1" s="1"/>
  <c r="Q2247" i="1" s="1"/>
  <c r="I2248" i="1"/>
  <c r="J2248" i="1" s="1"/>
  <c r="Q2248" i="1" s="1"/>
  <c r="I2249" i="1"/>
  <c r="J2249" i="1" s="1"/>
  <c r="Q2249" i="1" s="1"/>
  <c r="I2250" i="1"/>
  <c r="J2250" i="1" s="1"/>
  <c r="Q2250" i="1" s="1"/>
  <c r="I2251" i="1"/>
  <c r="J2251" i="1" s="1"/>
  <c r="Q2251" i="1" s="1"/>
  <c r="I2252" i="1"/>
  <c r="J2252" i="1" s="1"/>
  <c r="Q2252" i="1" s="1"/>
  <c r="I2253" i="1"/>
  <c r="J2253" i="1" s="1"/>
  <c r="Q2253" i="1" s="1"/>
  <c r="I2254" i="1"/>
  <c r="J2254" i="1" s="1"/>
  <c r="Q2254" i="1" s="1"/>
  <c r="I2255" i="1"/>
  <c r="J2255" i="1" s="1"/>
  <c r="Q2255" i="1" s="1"/>
  <c r="I2256" i="1"/>
  <c r="J2256" i="1" s="1"/>
  <c r="Q2256" i="1" s="1"/>
  <c r="I2257" i="1"/>
  <c r="J2257" i="1" s="1"/>
  <c r="Q2257" i="1" s="1"/>
  <c r="I2258" i="1"/>
  <c r="J2258" i="1" s="1"/>
  <c r="Q2258" i="1" s="1"/>
  <c r="I2259" i="1"/>
  <c r="J2259" i="1" s="1"/>
  <c r="Q2259" i="1" s="1"/>
  <c r="I2260" i="1"/>
  <c r="J2260" i="1" s="1"/>
  <c r="Q2260" i="1" s="1"/>
  <c r="I2261" i="1"/>
  <c r="J2261" i="1" s="1"/>
  <c r="Q2261" i="1" s="1"/>
  <c r="I2262" i="1"/>
  <c r="J2262" i="1" s="1"/>
  <c r="Q2262" i="1" s="1"/>
  <c r="I2263" i="1"/>
  <c r="J2263" i="1" s="1"/>
  <c r="Q2263" i="1" s="1"/>
  <c r="I2264" i="1"/>
  <c r="J2264" i="1" s="1"/>
  <c r="Q2264" i="1" s="1"/>
  <c r="I2265" i="1"/>
  <c r="J2265" i="1" s="1"/>
  <c r="Q2265" i="1" s="1"/>
  <c r="I2266" i="1"/>
  <c r="J2266" i="1" s="1"/>
  <c r="Q2266" i="1" s="1"/>
  <c r="I2267" i="1"/>
  <c r="J2267" i="1" s="1"/>
  <c r="Q2267" i="1" s="1"/>
  <c r="I2268" i="1"/>
  <c r="J2268" i="1" s="1"/>
  <c r="Q2268" i="1" s="1"/>
  <c r="I2269" i="1"/>
  <c r="J2269" i="1" s="1"/>
  <c r="Q2269" i="1" s="1"/>
  <c r="I2270" i="1"/>
  <c r="J2270" i="1" s="1"/>
  <c r="Q2270" i="1" s="1"/>
  <c r="I2271" i="1"/>
  <c r="J2271" i="1" s="1"/>
  <c r="Q2271" i="1" s="1"/>
  <c r="I2272" i="1"/>
  <c r="J2272" i="1" s="1"/>
  <c r="Q2272" i="1" s="1"/>
  <c r="I2273" i="1"/>
  <c r="J2273" i="1" s="1"/>
  <c r="Q2273" i="1" s="1"/>
  <c r="I2274" i="1"/>
  <c r="J2274" i="1" s="1"/>
  <c r="Q2274" i="1" s="1"/>
  <c r="I2275" i="1"/>
  <c r="J2275" i="1" s="1"/>
  <c r="Q2275" i="1" s="1"/>
  <c r="I2276" i="1"/>
  <c r="J2276" i="1" s="1"/>
  <c r="Q2276" i="1" s="1"/>
  <c r="I2277" i="1"/>
  <c r="J2277" i="1" s="1"/>
  <c r="Q2277" i="1" s="1"/>
  <c r="I2278" i="1"/>
  <c r="J2278" i="1" s="1"/>
  <c r="Q2278" i="1" s="1"/>
  <c r="I2279" i="1"/>
  <c r="J2279" i="1" s="1"/>
  <c r="Q2279" i="1" s="1"/>
  <c r="I2280" i="1"/>
  <c r="J2280" i="1" s="1"/>
  <c r="Q2280" i="1" s="1"/>
  <c r="I2281" i="1"/>
  <c r="J2281" i="1" s="1"/>
  <c r="Q2281" i="1" s="1"/>
  <c r="I2282" i="1"/>
  <c r="J2282" i="1" s="1"/>
  <c r="Q2282" i="1" s="1"/>
  <c r="I2283" i="1"/>
  <c r="J2283" i="1" s="1"/>
  <c r="Q2283" i="1" s="1"/>
  <c r="I2284" i="1"/>
  <c r="J2284" i="1" s="1"/>
  <c r="Q2284" i="1" s="1"/>
  <c r="I2285" i="1"/>
  <c r="J2285" i="1" s="1"/>
  <c r="Q2285" i="1" s="1"/>
  <c r="I2286" i="1"/>
  <c r="J2286" i="1" s="1"/>
  <c r="Q2286" i="1" s="1"/>
  <c r="I2287" i="1"/>
  <c r="J2287" i="1" s="1"/>
  <c r="Q2287" i="1" s="1"/>
  <c r="I2288" i="1"/>
  <c r="J2288" i="1" s="1"/>
  <c r="Q2288" i="1" s="1"/>
  <c r="I2289" i="1"/>
  <c r="J2289" i="1" s="1"/>
  <c r="Q2289" i="1" s="1"/>
  <c r="I2290" i="1"/>
  <c r="J2290" i="1" s="1"/>
  <c r="Q2290" i="1" s="1"/>
  <c r="I2291" i="1"/>
  <c r="J2291" i="1" s="1"/>
  <c r="Q2291" i="1" s="1"/>
  <c r="I2292" i="1"/>
  <c r="J2292" i="1" s="1"/>
  <c r="Q2292" i="1" s="1"/>
  <c r="I2293" i="1"/>
  <c r="J2293" i="1" s="1"/>
  <c r="Q2293" i="1" s="1"/>
  <c r="I2294" i="1"/>
  <c r="J2294" i="1" s="1"/>
  <c r="Q2294" i="1" s="1"/>
  <c r="I2295" i="1"/>
  <c r="J2295" i="1" s="1"/>
  <c r="Q2295" i="1" s="1"/>
  <c r="I2296" i="1"/>
  <c r="J2296" i="1" s="1"/>
  <c r="Q2296" i="1" s="1"/>
  <c r="I2297" i="1"/>
  <c r="J2297" i="1" s="1"/>
  <c r="Q2297" i="1" s="1"/>
  <c r="I2298" i="1"/>
  <c r="J2298" i="1" s="1"/>
  <c r="Q2298" i="1" s="1"/>
  <c r="I2299" i="1"/>
  <c r="J2299" i="1" s="1"/>
  <c r="Q2299" i="1" s="1"/>
  <c r="I2300" i="1"/>
  <c r="J2300" i="1" s="1"/>
  <c r="Q2300" i="1" s="1"/>
  <c r="I2301" i="1"/>
  <c r="J2301" i="1" s="1"/>
  <c r="Q2301" i="1" s="1"/>
  <c r="I2302" i="1"/>
  <c r="J2302" i="1" s="1"/>
  <c r="Q2302" i="1" s="1"/>
  <c r="I2303" i="1"/>
  <c r="J2303" i="1" s="1"/>
  <c r="Q2303" i="1" s="1"/>
  <c r="I2304" i="1"/>
  <c r="J2304" i="1" s="1"/>
  <c r="Q2304" i="1" s="1"/>
  <c r="I2305" i="1"/>
  <c r="J2305" i="1" s="1"/>
  <c r="Q2305" i="1" s="1"/>
  <c r="I2306" i="1"/>
  <c r="J2306" i="1" s="1"/>
  <c r="Q2306" i="1" s="1"/>
  <c r="I2307" i="1"/>
  <c r="J2307" i="1" s="1"/>
  <c r="Q2307" i="1" s="1"/>
  <c r="I2308" i="1"/>
  <c r="J2308" i="1" s="1"/>
  <c r="Q2308" i="1" s="1"/>
  <c r="I2309" i="1"/>
  <c r="J2309" i="1" s="1"/>
  <c r="Q2309" i="1" s="1"/>
  <c r="I2310" i="1"/>
  <c r="J2310" i="1" s="1"/>
  <c r="Q2310" i="1" s="1"/>
  <c r="I2311" i="1"/>
  <c r="J2311" i="1" s="1"/>
  <c r="Q2311" i="1" s="1"/>
  <c r="I2312" i="1"/>
  <c r="J2312" i="1" s="1"/>
  <c r="Q2312" i="1" s="1"/>
  <c r="I2313" i="1"/>
  <c r="J2313" i="1" s="1"/>
  <c r="Q2313" i="1" s="1"/>
  <c r="I2314" i="1"/>
  <c r="J2314" i="1" s="1"/>
  <c r="Q2314" i="1" s="1"/>
  <c r="I2315" i="1"/>
  <c r="J2315" i="1" s="1"/>
  <c r="Q2315" i="1" s="1"/>
  <c r="I2316" i="1"/>
  <c r="J2316" i="1" s="1"/>
  <c r="Q2316" i="1" s="1"/>
  <c r="I2317" i="1"/>
  <c r="J2317" i="1" s="1"/>
  <c r="Q2317" i="1" s="1"/>
  <c r="I2318" i="1"/>
  <c r="J2318" i="1" s="1"/>
  <c r="Q2318" i="1" s="1"/>
  <c r="I2319" i="1"/>
  <c r="J2319" i="1" s="1"/>
  <c r="Q2319" i="1" s="1"/>
  <c r="I2320" i="1"/>
  <c r="J2320" i="1" s="1"/>
  <c r="Q2320" i="1" s="1"/>
  <c r="I2321" i="1"/>
  <c r="J2321" i="1" s="1"/>
  <c r="Q2321" i="1" s="1"/>
  <c r="I2322" i="1"/>
  <c r="J2322" i="1" s="1"/>
  <c r="Q2322" i="1" s="1"/>
  <c r="I2323" i="1"/>
  <c r="J2323" i="1" s="1"/>
  <c r="Q2323" i="1" s="1"/>
  <c r="I2324" i="1"/>
  <c r="J2324" i="1" s="1"/>
  <c r="Q2324" i="1" s="1"/>
  <c r="I2325" i="1"/>
  <c r="J2325" i="1" s="1"/>
  <c r="Q2325" i="1" s="1"/>
  <c r="I2326" i="1"/>
  <c r="J2326" i="1" s="1"/>
  <c r="Q2326" i="1" s="1"/>
  <c r="I2327" i="1"/>
  <c r="J2327" i="1" s="1"/>
  <c r="Q2327" i="1" s="1"/>
  <c r="I2328" i="1"/>
  <c r="J2328" i="1" s="1"/>
  <c r="Q2328" i="1" s="1"/>
  <c r="I2329" i="1"/>
  <c r="J2329" i="1" s="1"/>
  <c r="Q2329" i="1" s="1"/>
  <c r="I2330" i="1"/>
  <c r="J2330" i="1" s="1"/>
  <c r="Q2330" i="1" s="1"/>
  <c r="I2331" i="1"/>
  <c r="J2331" i="1" s="1"/>
  <c r="Q2331" i="1" s="1"/>
  <c r="I2332" i="1"/>
  <c r="J2332" i="1" s="1"/>
  <c r="Q2332" i="1" s="1"/>
  <c r="I2333" i="1"/>
  <c r="J2333" i="1" s="1"/>
  <c r="Q2333" i="1" s="1"/>
  <c r="I2334" i="1"/>
  <c r="J2334" i="1" s="1"/>
  <c r="Q2334" i="1" s="1"/>
  <c r="I2335" i="1"/>
  <c r="J2335" i="1" s="1"/>
  <c r="Q2335" i="1" s="1"/>
  <c r="I2336" i="1"/>
  <c r="J2336" i="1" s="1"/>
  <c r="Q2336" i="1" s="1"/>
  <c r="I2337" i="1"/>
  <c r="J2337" i="1" s="1"/>
  <c r="Q2337" i="1" s="1"/>
  <c r="I2338" i="1"/>
  <c r="J2338" i="1" s="1"/>
  <c r="Q2338" i="1" s="1"/>
  <c r="I2339" i="1"/>
  <c r="J2339" i="1" s="1"/>
  <c r="Q2339" i="1" s="1"/>
  <c r="I2340" i="1"/>
  <c r="J2340" i="1" s="1"/>
  <c r="Q2340" i="1" s="1"/>
  <c r="I2341" i="1"/>
  <c r="J2341" i="1" s="1"/>
  <c r="Q2341" i="1" s="1"/>
  <c r="I2342" i="1"/>
  <c r="J2342" i="1" s="1"/>
  <c r="Q2342" i="1" s="1"/>
  <c r="I2343" i="1"/>
  <c r="J2343" i="1" s="1"/>
  <c r="Q2343" i="1" s="1"/>
  <c r="I2344" i="1"/>
  <c r="J2344" i="1" s="1"/>
  <c r="Q2344" i="1" s="1"/>
  <c r="I2345" i="1"/>
  <c r="J2345" i="1" s="1"/>
  <c r="Q2345" i="1" s="1"/>
  <c r="I2346" i="1"/>
  <c r="J2346" i="1" s="1"/>
  <c r="Q2346" i="1" s="1"/>
  <c r="I2347" i="1"/>
  <c r="J2347" i="1" s="1"/>
  <c r="Q2347" i="1" s="1"/>
  <c r="I2348" i="1"/>
  <c r="J2348" i="1" s="1"/>
  <c r="Q2348" i="1" s="1"/>
  <c r="I2349" i="1"/>
  <c r="J2349" i="1" s="1"/>
  <c r="Q2349" i="1" s="1"/>
  <c r="I2350" i="1"/>
  <c r="J2350" i="1" s="1"/>
  <c r="Q2350" i="1" s="1"/>
  <c r="I2351" i="1"/>
  <c r="J2351" i="1" s="1"/>
  <c r="Q2351" i="1" s="1"/>
  <c r="I2352" i="1"/>
  <c r="J2352" i="1" s="1"/>
  <c r="Q2352" i="1" s="1"/>
  <c r="I2353" i="1"/>
  <c r="J2353" i="1" s="1"/>
  <c r="Q2353" i="1" s="1"/>
  <c r="I2354" i="1"/>
  <c r="J2354" i="1" s="1"/>
  <c r="Q2354" i="1" s="1"/>
  <c r="I2355" i="1"/>
  <c r="J2355" i="1" s="1"/>
  <c r="Q2355" i="1" s="1"/>
  <c r="I2356" i="1"/>
  <c r="J2356" i="1" s="1"/>
  <c r="Q2356" i="1" s="1"/>
  <c r="I2357" i="1"/>
  <c r="J2357" i="1" s="1"/>
  <c r="Q2357" i="1" s="1"/>
  <c r="I2358" i="1"/>
  <c r="J2358" i="1" s="1"/>
  <c r="Q2358" i="1" s="1"/>
  <c r="I2359" i="1"/>
  <c r="J2359" i="1" s="1"/>
  <c r="Q2359" i="1" s="1"/>
  <c r="I2360" i="1"/>
  <c r="J2360" i="1" s="1"/>
  <c r="Q2360" i="1" s="1"/>
  <c r="I2361" i="1"/>
  <c r="J2361" i="1" s="1"/>
  <c r="Q2361" i="1" s="1"/>
  <c r="I2362" i="1"/>
  <c r="J2362" i="1" s="1"/>
  <c r="I2363" i="1"/>
  <c r="J2363" i="1" s="1"/>
  <c r="Q2363" i="1" s="1"/>
  <c r="I2364" i="1"/>
  <c r="J2364" i="1" s="1"/>
  <c r="I2365" i="1"/>
  <c r="J2365" i="1" s="1"/>
  <c r="Q2365" i="1" s="1"/>
  <c r="I2366" i="1"/>
  <c r="J2366" i="1" s="1"/>
  <c r="Q2366" i="1" s="1"/>
  <c r="I2367" i="1"/>
  <c r="J2367" i="1" s="1"/>
  <c r="Q2367" i="1" s="1"/>
  <c r="I2368" i="1"/>
  <c r="J2368" i="1" s="1"/>
  <c r="Q2368" i="1" s="1"/>
  <c r="I2369" i="1"/>
  <c r="J2369" i="1" s="1"/>
  <c r="Q2369" i="1" s="1"/>
  <c r="I2370" i="1"/>
  <c r="J2370" i="1" s="1"/>
  <c r="Q2370" i="1" s="1"/>
  <c r="I2371" i="1"/>
  <c r="J2371" i="1" s="1"/>
  <c r="Q2371" i="1" s="1"/>
  <c r="I2372" i="1"/>
  <c r="J2372" i="1" s="1"/>
  <c r="Q2372" i="1" s="1"/>
  <c r="I2373" i="1"/>
  <c r="J2373" i="1" s="1"/>
  <c r="Q2373" i="1" s="1"/>
  <c r="I2374" i="1"/>
  <c r="J2374" i="1" s="1"/>
  <c r="Q2374" i="1" s="1"/>
  <c r="I2375" i="1"/>
  <c r="J2375" i="1" s="1"/>
  <c r="Q2375" i="1" s="1"/>
  <c r="I2376" i="1"/>
  <c r="J2376" i="1" s="1"/>
  <c r="Q2376" i="1" s="1"/>
  <c r="I2377" i="1"/>
  <c r="J2377" i="1" s="1"/>
  <c r="Q2377" i="1" s="1"/>
  <c r="I2378" i="1"/>
  <c r="J2378" i="1" s="1"/>
  <c r="Q2378" i="1" s="1"/>
  <c r="I2379" i="1"/>
  <c r="J2379" i="1" s="1"/>
  <c r="Q2379" i="1" s="1"/>
  <c r="I2380" i="1"/>
  <c r="J2380" i="1" s="1"/>
  <c r="Q2380" i="1" s="1"/>
  <c r="I2381" i="1"/>
  <c r="J2381" i="1" s="1"/>
  <c r="Q2381" i="1" s="1"/>
  <c r="I2382" i="1"/>
  <c r="J2382" i="1" s="1"/>
  <c r="Q2382" i="1" s="1"/>
  <c r="I2383" i="1"/>
  <c r="J2383" i="1" s="1"/>
  <c r="Q2383" i="1" s="1"/>
  <c r="I2384" i="1"/>
  <c r="J2384" i="1" s="1"/>
  <c r="Q2384" i="1" s="1"/>
  <c r="I2385" i="1"/>
  <c r="J2385" i="1" s="1"/>
  <c r="Q2385" i="1" s="1"/>
  <c r="I2386" i="1"/>
  <c r="J2386" i="1" s="1"/>
  <c r="Q2386" i="1" s="1"/>
  <c r="I2387" i="1"/>
  <c r="J2387" i="1" s="1"/>
  <c r="Q2387" i="1" s="1"/>
  <c r="I2388" i="1"/>
  <c r="J2388" i="1" s="1"/>
  <c r="Q2388" i="1" s="1"/>
  <c r="I2389" i="1"/>
  <c r="J2389" i="1" s="1"/>
  <c r="Q2389" i="1" s="1"/>
  <c r="I2390" i="1"/>
  <c r="J2390" i="1" s="1"/>
  <c r="Q2390" i="1" s="1"/>
  <c r="I2391" i="1"/>
  <c r="J2391" i="1" s="1"/>
  <c r="Q2391" i="1" s="1"/>
  <c r="I2392" i="1"/>
  <c r="J2392" i="1" s="1"/>
  <c r="Q2392" i="1" s="1"/>
  <c r="I2393" i="1"/>
  <c r="J2393" i="1" s="1"/>
  <c r="Q2393" i="1" s="1"/>
  <c r="I2394" i="1"/>
  <c r="J2394" i="1" s="1"/>
  <c r="Q2394" i="1" s="1"/>
  <c r="I2395" i="1"/>
  <c r="J2395" i="1" s="1"/>
  <c r="Q2395" i="1" s="1"/>
  <c r="I2396" i="1"/>
  <c r="J2396" i="1" s="1"/>
  <c r="Q2396" i="1" s="1"/>
  <c r="I2397" i="1"/>
  <c r="J2397" i="1" s="1"/>
  <c r="Q2397" i="1" s="1"/>
  <c r="I2398" i="1"/>
  <c r="J2398" i="1" s="1"/>
  <c r="Q2398" i="1" s="1"/>
  <c r="I2399" i="1"/>
  <c r="J2399" i="1" s="1"/>
  <c r="Q2399" i="1" s="1"/>
  <c r="I2400" i="1"/>
  <c r="J2400" i="1" s="1"/>
  <c r="Q2400" i="1" s="1"/>
  <c r="I2401" i="1"/>
  <c r="J2401" i="1" s="1"/>
  <c r="Q2401" i="1" s="1"/>
  <c r="I2402" i="1"/>
  <c r="J2402" i="1" s="1"/>
  <c r="Q2402" i="1" s="1"/>
  <c r="I2403" i="1"/>
  <c r="J2403" i="1" s="1"/>
  <c r="Q2403" i="1" s="1"/>
  <c r="I2404" i="1"/>
  <c r="J2404" i="1" s="1"/>
  <c r="Q2404" i="1" s="1"/>
  <c r="I2405" i="1"/>
  <c r="J2405" i="1" s="1"/>
  <c r="Q2405" i="1" s="1"/>
  <c r="I2406" i="1"/>
  <c r="J2406" i="1" s="1"/>
  <c r="Q2406" i="1" s="1"/>
  <c r="I2407" i="1"/>
  <c r="J2407" i="1" s="1"/>
  <c r="Q2407" i="1" s="1"/>
  <c r="I2408" i="1"/>
  <c r="J2408" i="1" s="1"/>
  <c r="Q2408" i="1" s="1"/>
  <c r="I2409" i="1"/>
  <c r="J2409" i="1" s="1"/>
  <c r="Q2409" i="1" s="1"/>
  <c r="I2410" i="1"/>
  <c r="J2410" i="1" s="1"/>
  <c r="Q2410" i="1" s="1"/>
  <c r="I2411" i="1"/>
  <c r="J2411" i="1" s="1"/>
  <c r="Q2411" i="1" s="1"/>
  <c r="I2412" i="1"/>
  <c r="J2412" i="1" s="1"/>
  <c r="Q2412" i="1" s="1"/>
  <c r="I2413" i="1"/>
  <c r="J2413" i="1" s="1"/>
  <c r="Q2413" i="1" s="1"/>
  <c r="I2414" i="1"/>
  <c r="J2414" i="1" s="1"/>
  <c r="Q2414" i="1" s="1"/>
  <c r="I2415" i="1"/>
  <c r="J2415" i="1" s="1"/>
  <c r="Q2415" i="1" s="1"/>
  <c r="I2416" i="1"/>
  <c r="J2416" i="1" s="1"/>
  <c r="Q2416" i="1" s="1"/>
  <c r="I2417" i="1"/>
  <c r="J2417" i="1" s="1"/>
  <c r="Q2417" i="1" s="1"/>
  <c r="I2418" i="1"/>
  <c r="J2418" i="1" s="1"/>
  <c r="Q2418" i="1" s="1"/>
  <c r="I2419" i="1"/>
  <c r="J2419" i="1" s="1"/>
  <c r="Q2419" i="1" s="1"/>
  <c r="I2420" i="1"/>
  <c r="J2420" i="1" s="1"/>
  <c r="Q2420" i="1" s="1"/>
  <c r="I2421" i="1"/>
  <c r="J2421" i="1" s="1"/>
  <c r="Q2421" i="1" s="1"/>
  <c r="I2422" i="1"/>
  <c r="J2422" i="1" s="1"/>
  <c r="Q2422" i="1" s="1"/>
  <c r="I2423" i="1"/>
  <c r="J2423" i="1" s="1"/>
  <c r="Q2423" i="1" s="1"/>
  <c r="I2424" i="1"/>
  <c r="J2424" i="1" s="1"/>
  <c r="Q2424" i="1" s="1"/>
  <c r="I2425" i="1"/>
  <c r="J2425" i="1" s="1"/>
  <c r="Q2425" i="1" s="1"/>
  <c r="I2426" i="1"/>
  <c r="J2426" i="1" s="1"/>
  <c r="Q2426" i="1" s="1"/>
  <c r="I2427" i="1"/>
  <c r="J2427" i="1" s="1"/>
  <c r="Q2427" i="1" s="1"/>
  <c r="I2428" i="1"/>
  <c r="J2428" i="1" s="1"/>
  <c r="Q2428" i="1" s="1"/>
  <c r="I2429" i="1"/>
  <c r="J2429" i="1" s="1"/>
  <c r="Q2429" i="1" s="1"/>
  <c r="I2430" i="1"/>
  <c r="J2430" i="1" s="1"/>
  <c r="Q2430" i="1" s="1"/>
  <c r="I2431" i="1"/>
  <c r="J2431" i="1" s="1"/>
  <c r="Q2431" i="1" s="1"/>
  <c r="I2432" i="1"/>
  <c r="J2432" i="1" s="1"/>
  <c r="Q2432" i="1" s="1"/>
  <c r="I2433" i="1"/>
  <c r="J2433" i="1" s="1"/>
  <c r="Q2433" i="1" s="1"/>
  <c r="I2434" i="1"/>
  <c r="J2434" i="1" s="1"/>
  <c r="Q2434" i="1" s="1"/>
  <c r="I2435" i="1"/>
  <c r="J2435" i="1" s="1"/>
  <c r="Q2435" i="1" s="1"/>
  <c r="I2436" i="1"/>
  <c r="J2436" i="1" s="1"/>
  <c r="Q2436" i="1" s="1"/>
  <c r="I2437" i="1"/>
  <c r="J2437" i="1" s="1"/>
  <c r="Q2437" i="1" s="1"/>
  <c r="I2438" i="1"/>
  <c r="J2438" i="1" s="1"/>
  <c r="Q2438" i="1" s="1"/>
  <c r="I2439" i="1"/>
  <c r="J2439" i="1" s="1"/>
  <c r="Q2439" i="1" s="1"/>
  <c r="I2440" i="1"/>
  <c r="J2440" i="1" s="1"/>
  <c r="Q2440" i="1" s="1"/>
  <c r="I2441" i="1"/>
  <c r="J2441" i="1" s="1"/>
  <c r="Q2441" i="1" s="1"/>
  <c r="I2442" i="1"/>
  <c r="J2442" i="1" s="1"/>
  <c r="Q2442" i="1" s="1"/>
  <c r="I2443" i="1"/>
  <c r="J2443" i="1" s="1"/>
  <c r="Q2443" i="1" s="1"/>
  <c r="I2444" i="1"/>
  <c r="J2444" i="1" s="1"/>
  <c r="Q2444" i="1" s="1"/>
  <c r="I2445" i="1"/>
  <c r="J2445" i="1" s="1"/>
  <c r="Q2445" i="1" s="1"/>
  <c r="I2446" i="1"/>
  <c r="J2446" i="1" s="1"/>
  <c r="Q2446" i="1" s="1"/>
  <c r="I2447" i="1"/>
  <c r="J2447" i="1" s="1"/>
  <c r="Q2447" i="1" s="1"/>
  <c r="I2448" i="1"/>
  <c r="J2448" i="1" s="1"/>
  <c r="Q2448" i="1" s="1"/>
  <c r="I2449" i="1"/>
  <c r="J2449" i="1" s="1"/>
  <c r="Q2449" i="1" s="1"/>
  <c r="I2450" i="1"/>
  <c r="J2450" i="1" s="1"/>
  <c r="Q2450" i="1" s="1"/>
  <c r="I2451" i="1"/>
  <c r="J2451" i="1" s="1"/>
  <c r="Q2451" i="1" s="1"/>
  <c r="I2452" i="1"/>
  <c r="J2452" i="1" s="1"/>
  <c r="Q2452" i="1" s="1"/>
  <c r="I2453" i="1"/>
  <c r="J2453" i="1" s="1"/>
  <c r="Q2453" i="1" s="1"/>
  <c r="I2454" i="1"/>
  <c r="J2454" i="1" s="1"/>
  <c r="Q2454" i="1" s="1"/>
  <c r="I2455" i="1"/>
  <c r="J2455" i="1" s="1"/>
  <c r="Q2455" i="1" s="1"/>
  <c r="I2456" i="1"/>
  <c r="J2456" i="1" s="1"/>
  <c r="Q2456" i="1" s="1"/>
  <c r="I2457" i="1"/>
  <c r="J2457" i="1" s="1"/>
  <c r="Q2457" i="1" s="1"/>
  <c r="I2458" i="1"/>
  <c r="J2458" i="1" s="1"/>
  <c r="Q2458" i="1" s="1"/>
  <c r="I2459" i="1"/>
  <c r="J2459" i="1" s="1"/>
  <c r="Q2459" i="1" s="1"/>
  <c r="I2460" i="1"/>
  <c r="J2460" i="1" s="1"/>
  <c r="Q2460" i="1" s="1"/>
  <c r="I2461" i="1"/>
  <c r="J2461" i="1" s="1"/>
  <c r="Q2461" i="1" s="1"/>
  <c r="I2462" i="1"/>
  <c r="J2462" i="1" s="1"/>
  <c r="Q2462" i="1" s="1"/>
  <c r="I2463" i="1"/>
  <c r="J2463" i="1" s="1"/>
  <c r="Q2463" i="1" s="1"/>
  <c r="I2464" i="1"/>
  <c r="J2464" i="1" s="1"/>
  <c r="Q2464" i="1" s="1"/>
  <c r="I2465" i="1"/>
  <c r="J2465" i="1" s="1"/>
  <c r="Q2465" i="1" s="1"/>
  <c r="I2466" i="1"/>
  <c r="J2466" i="1" s="1"/>
  <c r="Q2466" i="1" s="1"/>
  <c r="I2467" i="1"/>
  <c r="J2467" i="1" s="1"/>
  <c r="Q2467" i="1" s="1"/>
  <c r="I2468" i="1"/>
  <c r="J2468" i="1" s="1"/>
  <c r="Q2468" i="1" s="1"/>
  <c r="I2469" i="1"/>
  <c r="J2469" i="1" s="1"/>
  <c r="Q2469" i="1" s="1"/>
  <c r="I2470" i="1"/>
  <c r="J2470" i="1" s="1"/>
  <c r="Q2470" i="1" s="1"/>
  <c r="I2471" i="1"/>
  <c r="J2471" i="1" s="1"/>
  <c r="Q2471" i="1" s="1"/>
  <c r="I2472" i="1"/>
  <c r="J2472" i="1" s="1"/>
  <c r="Q2472" i="1" s="1"/>
  <c r="I2473" i="1"/>
  <c r="J2473" i="1" s="1"/>
  <c r="Q2473" i="1" s="1"/>
  <c r="I2474" i="1"/>
  <c r="J2474" i="1" s="1"/>
  <c r="Q2474" i="1" s="1"/>
  <c r="I2475" i="1"/>
  <c r="J2475" i="1" s="1"/>
  <c r="Q2475" i="1" s="1"/>
  <c r="I2476" i="1"/>
  <c r="J2476" i="1" s="1"/>
  <c r="Q2476" i="1" s="1"/>
  <c r="I2477" i="1"/>
  <c r="J2477" i="1" s="1"/>
  <c r="Q2477" i="1" s="1"/>
  <c r="I2478" i="1"/>
  <c r="J2478" i="1" s="1"/>
  <c r="Q2478" i="1" s="1"/>
  <c r="I2479" i="1"/>
  <c r="J2479" i="1" s="1"/>
  <c r="Q2479" i="1" s="1"/>
  <c r="I2480" i="1"/>
  <c r="J2480" i="1" s="1"/>
  <c r="Q2480" i="1" s="1"/>
  <c r="I2481" i="1"/>
  <c r="J2481" i="1" s="1"/>
  <c r="Q2481" i="1" s="1"/>
  <c r="I2482" i="1"/>
  <c r="J2482" i="1" s="1"/>
  <c r="Q2482" i="1" s="1"/>
  <c r="I2483" i="1"/>
  <c r="J2483" i="1" s="1"/>
  <c r="Q2483" i="1" s="1"/>
  <c r="I2484" i="1"/>
  <c r="J2484" i="1" s="1"/>
  <c r="Q2484" i="1" s="1"/>
  <c r="I2485" i="1"/>
  <c r="J2485" i="1" s="1"/>
  <c r="Q2485" i="1" s="1"/>
  <c r="I2486" i="1"/>
  <c r="J2486" i="1" s="1"/>
  <c r="Q2486" i="1" s="1"/>
  <c r="I2487" i="1"/>
  <c r="J2487" i="1" s="1"/>
  <c r="Q2487" i="1" s="1"/>
  <c r="I2488" i="1"/>
  <c r="J2488" i="1" s="1"/>
  <c r="Q2488" i="1" s="1"/>
  <c r="I2489" i="1"/>
  <c r="J2489" i="1" s="1"/>
  <c r="Q2489" i="1" s="1"/>
  <c r="I2490" i="1"/>
  <c r="J2490" i="1" s="1"/>
  <c r="Q2490" i="1" s="1"/>
  <c r="I2491" i="1"/>
  <c r="J2491" i="1" s="1"/>
  <c r="Q2491" i="1" s="1"/>
  <c r="I2492" i="1"/>
  <c r="J2492" i="1" s="1"/>
  <c r="Q2492" i="1" s="1"/>
  <c r="I2493" i="1"/>
  <c r="J2493" i="1" s="1"/>
  <c r="Q2493" i="1" s="1"/>
  <c r="I2494" i="1"/>
  <c r="J2494" i="1" s="1"/>
  <c r="Q2494" i="1" s="1"/>
  <c r="I2495" i="1"/>
  <c r="J2495" i="1" s="1"/>
  <c r="Q2495" i="1" s="1"/>
  <c r="I2496" i="1"/>
  <c r="J2496" i="1" s="1"/>
  <c r="Q2496" i="1" s="1"/>
  <c r="I2497" i="1"/>
  <c r="J2497" i="1" s="1"/>
  <c r="Q2497" i="1" s="1"/>
  <c r="I2498" i="1"/>
  <c r="J2498" i="1" s="1"/>
  <c r="Q2498" i="1" s="1"/>
  <c r="I2499" i="1"/>
  <c r="J2499" i="1" s="1"/>
  <c r="Q2499" i="1" s="1"/>
  <c r="I2500" i="1"/>
  <c r="J2500" i="1" s="1"/>
  <c r="Q2500" i="1" s="1"/>
  <c r="I2501" i="1"/>
  <c r="J2501" i="1" s="1"/>
  <c r="Q2501" i="1" s="1"/>
  <c r="I2502" i="1"/>
  <c r="J2502" i="1" s="1"/>
  <c r="Q2502" i="1" s="1"/>
  <c r="I2503" i="1"/>
  <c r="J2503" i="1" s="1"/>
  <c r="Q2503" i="1" s="1"/>
  <c r="I2504" i="1"/>
  <c r="J2504" i="1" s="1"/>
  <c r="Q2504" i="1" s="1"/>
  <c r="I2505" i="1"/>
  <c r="J2505" i="1" s="1"/>
  <c r="Q2505" i="1" s="1"/>
  <c r="I2506" i="1"/>
  <c r="J2506" i="1" s="1"/>
  <c r="Q2506" i="1" s="1"/>
  <c r="I2507" i="1"/>
  <c r="J2507" i="1" s="1"/>
  <c r="Q2507" i="1" s="1"/>
  <c r="I2508" i="1"/>
  <c r="J2508" i="1" s="1"/>
  <c r="Q2508" i="1" s="1"/>
  <c r="I2509" i="1"/>
  <c r="J2509" i="1" s="1"/>
  <c r="Q2509" i="1" s="1"/>
  <c r="I2510" i="1"/>
  <c r="J2510" i="1" s="1"/>
  <c r="Q2510" i="1" s="1"/>
  <c r="I2511" i="1"/>
  <c r="J2511" i="1" s="1"/>
  <c r="Q2511" i="1" s="1"/>
  <c r="I2512" i="1"/>
  <c r="J2512" i="1" s="1"/>
  <c r="Q2512" i="1" s="1"/>
  <c r="I2513" i="1"/>
  <c r="J2513" i="1" s="1"/>
  <c r="Q2513" i="1" s="1"/>
  <c r="I2514" i="1"/>
  <c r="J2514" i="1" s="1"/>
  <c r="Q2514" i="1" s="1"/>
  <c r="I2515" i="1"/>
  <c r="J2515" i="1" s="1"/>
  <c r="Q2515" i="1" s="1"/>
  <c r="I2516" i="1"/>
  <c r="J2516" i="1" s="1"/>
  <c r="Q2516" i="1" s="1"/>
  <c r="I2517" i="1"/>
  <c r="J2517" i="1" s="1"/>
  <c r="Q2517" i="1" s="1"/>
  <c r="I2518" i="1"/>
  <c r="J2518" i="1" s="1"/>
  <c r="Q2518" i="1" s="1"/>
  <c r="I2519" i="1"/>
  <c r="J2519" i="1" s="1"/>
  <c r="Q2519" i="1" s="1"/>
  <c r="I2520" i="1"/>
  <c r="J2520" i="1" s="1"/>
  <c r="Q2520" i="1" s="1"/>
  <c r="I2521" i="1"/>
  <c r="J2521" i="1" s="1"/>
  <c r="Q2521" i="1" s="1"/>
  <c r="I2522" i="1"/>
  <c r="J2522" i="1" s="1"/>
  <c r="Q2522" i="1" s="1"/>
  <c r="I2523" i="1"/>
  <c r="J2523" i="1" s="1"/>
  <c r="Q2523" i="1" s="1"/>
  <c r="I2524" i="1"/>
  <c r="J2524" i="1" s="1"/>
  <c r="Q2524" i="1" s="1"/>
  <c r="I2525" i="1"/>
  <c r="J2525" i="1" s="1"/>
  <c r="Q2525" i="1" s="1"/>
  <c r="I2526" i="1"/>
  <c r="J2526" i="1" s="1"/>
  <c r="Q2526" i="1" s="1"/>
  <c r="I2527" i="1"/>
  <c r="J2527" i="1" s="1"/>
  <c r="Q2527" i="1" s="1"/>
  <c r="I2528" i="1"/>
  <c r="J2528" i="1" s="1"/>
  <c r="Q2528" i="1" s="1"/>
  <c r="I2529" i="1"/>
  <c r="J2529" i="1" s="1"/>
  <c r="Q2529" i="1" s="1"/>
  <c r="I2530" i="1"/>
  <c r="J2530" i="1" s="1"/>
  <c r="Q2530" i="1" s="1"/>
  <c r="I2531" i="1"/>
  <c r="J2531" i="1" s="1"/>
  <c r="Q2531" i="1" s="1"/>
  <c r="I2532" i="1"/>
  <c r="J2532" i="1" s="1"/>
  <c r="Q2532" i="1" s="1"/>
  <c r="I2533" i="1"/>
  <c r="J2533" i="1" s="1"/>
  <c r="Q2533" i="1" s="1"/>
  <c r="I2534" i="1"/>
  <c r="J2534" i="1" s="1"/>
  <c r="Q2534" i="1" s="1"/>
  <c r="I2535" i="1"/>
  <c r="J2535" i="1" s="1"/>
  <c r="Q2535" i="1" s="1"/>
  <c r="I2536" i="1"/>
  <c r="J2536" i="1" s="1"/>
  <c r="Q2536" i="1" s="1"/>
  <c r="I2537" i="1"/>
  <c r="J2537" i="1" s="1"/>
  <c r="Q2537" i="1" s="1"/>
  <c r="I2538" i="1"/>
  <c r="J2538" i="1" s="1"/>
  <c r="Q2538" i="1" s="1"/>
  <c r="I2539" i="1"/>
  <c r="J2539" i="1" s="1"/>
  <c r="Q2539" i="1" s="1"/>
  <c r="I2540" i="1"/>
  <c r="J2540" i="1" s="1"/>
  <c r="Q2540" i="1" s="1"/>
  <c r="I2541" i="1"/>
  <c r="J2541" i="1" s="1"/>
  <c r="Q2541" i="1" s="1"/>
  <c r="I2542" i="1"/>
  <c r="J2542" i="1" s="1"/>
  <c r="Q2542" i="1" s="1"/>
  <c r="I2543" i="1"/>
  <c r="J2543" i="1" s="1"/>
  <c r="Q2543" i="1" s="1"/>
  <c r="I2544" i="1"/>
  <c r="J2544" i="1" s="1"/>
  <c r="Q2544" i="1" s="1"/>
  <c r="I2545" i="1"/>
  <c r="J2545" i="1" s="1"/>
  <c r="Q2545" i="1" s="1"/>
  <c r="I2546" i="1"/>
  <c r="J2546" i="1" s="1"/>
  <c r="Q2546" i="1" s="1"/>
  <c r="I2547" i="1"/>
  <c r="J2547" i="1" s="1"/>
  <c r="Q2547" i="1" s="1"/>
  <c r="I2548" i="1"/>
  <c r="J2548" i="1" s="1"/>
  <c r="Q2548" i="1" s="1"/>
  <c r="I2549" i="1"/>
  <c r="J2549" i="1" s="1"/>
  <c r="Q2549" i="1" s="1"/>
  <c r="I2550" i="1"/>
  <c r="J2550" i="1" s="1"/>
  <c r="Q2550" i="1" s="1"/>
  <c r="I2551" i="1"/>
  <c r="J2551" i="1" s="1"/>
  <c r="Q2551" i="1" s="1"/>
  <c r="I2552" i="1"/>
  <c r="J2552" i="1" s="1"/>
  <c r="Q2552" i="1" s="1"/>
  <c r="I2553" i="1"/>
  <c r="J2553" i="1" s="1"/>
  <c r="Q2553" i="1" s="1"/>
  <c r="I2554" i="1"/>
  <c r="J2554" i="1" s="1"/>
  <c r="Q2554" i="1" s="1"/>
  <c r="I2555" i="1"/>
  <c r="J2555" i="1" s="1"/>
  <c r="Q2555" i="1" s="1"/>
  <c r="I2556" i="1"/>
  <c r="J2556" i="1" s="1"/>
  <c r="Q2556" i="1" s="1"/>
  <c r="I2557" i="1"/>
  <c r="J2557" i="1" s="1"/>
  <c r="Q2557" i="1" s="1"/>
  <c r="I2558" i="1"/>
  <c r="J2558" i="1" s="1"/>
  <c r="Q2558" i="1" s="1"/>
  <c r="I2559" i="1"/>
  <c r="J2559" i="1" s="1"/>
  <c r="Q2559" i="1" s="1"/>
  <c r="I2560" i="1"/>
  <c r="J2560" i="1" s="1"/>
  <c r="Q2560" i="1" s="1"/>
  <c r="I2561" i="1"/>
  <c r="J2561" i="1" s="1"/>
  <c r="Q2561" i="1" s="1"/>
  <c r="I2562" i="1"/>
  <c r="J2562" i="1" s="1"/>
  <c r="Q2562" i="1" s="1"/>
  <c r="I2563" i="1"/>
  <c r="J2563" i="1" s="1"/>
  <c r="Q2563" i="1" s="1"/>
  <c r="I2564" i="1"/>
  <c r="J2564" i="1" s="1"/>
  <c r="Q2564" i="1" s="1"/>
  <c r="I2565" i="1"/>
  <c r="J2565" i="1" s="1"/>
  <c r="Q2565" i="1" s="1"/>
  <c r="I2566" i="1"/>
  <c r="J2566" i="1" s="1"/>
  <c r="Q2566" i="1" s="1"/>
  <c r="I2567" i="1"/>
  <c r="J2567" i="1" s="1"/>
  <c r="Q2567" i="1" s="1"/>
  <c r="I2568" i="1"/>
  <c r="J2568" i="1" s="1"/>
  <c r="Q2568" i="1" s="1"/>
  <c r="I2569" i="1"/>
  <c r="J2569" i="1" s="1"/>
  <c r="Q2569" i="1" s="1"/>
  <c r="I2570" i="1"/>
  <c r="J2570" i="1" s="1"/>
  <c r="Q2570" i="1" s="1"/>
  <c r="I2571" i="1"/>
  <c r="J2571" i="1" s="1"/>
  <c r="Q2571" i="1" s="1"/>
  <c r="I2572" i="1"/>
  <c r="J2572" i="1" s="1"/>
  <c r="Q2572" i="1" s="1"/>
  <c r="I2573" i="1"/>
  <c r="J2573" i="1" s="1"/>
  <c r="Q2573" i="1" s="1"/>
  <c r="I2574" i="1"/>
  <c r="J2574" i="1" s="1"/>
  <c r="Q2574" i="1" s="1"/>
  <c r="I2575" i="1"/>
  <c r="J2575" i="1" s="1"/>
  <c r="Q2575" i="1" s="1"/>
  <c r="I2576" i="1"/>
  <c r="J2576" i="1" s="1"/>
  <c r="Q2576" i="1" s="1"/>
  <c r="I2577" i="1"/>
  <c r="J2577" i="1" s="1"/>
  <c r="Q2577" i="1" s="1"/>
  <c r="I2578" i="1"/>
  <c r="J2578" i="1" s="1"/>
  <c r="Q2578" i="1" s="1"/>
  <c r="I2579" i="1"/>
  <c r="J2579" i="1" s="1"/>
  <c r="Q2579" i="1" s="1"/>
  <c r="I2580" i="1"/>
  <c r="J2580" i="1" s="1"/>
  <c r="Q2580" i="1" s="1"/>
  <c r="I2581" i="1"/>
  <c r="J2581" i="1" s="1"/>
  <c r="Q2581" i="1" s="1"/>
  <c r="I2582" i="1"/>
  <c r="J2582" i="1" s="1"/>
  <c r="Q2582" i="1" s="1"/>
  <c r="I2583" i="1"/>
  <c r="J2583" i="1" s="1"/>
  <c r="Q2583" i="1" s="1"/>
  <c r="I2584" i="1"/>
  <c r="J2584" i="1" s="1"/>
  <c r="Q2584" i="1" s="1"/>
  <c r="I2585" i="1"/>
  <c r="J2585" i="1" s="1"/>
  <c r="Q2585" i="1" s="1"/>
  <c r="I2586" i="1"/>
  <c r="J2586" i="1" s="1"/>
  <c r="Q2586" i="1" s="1"/>
  <c r="I2587" i="1"/>
  <c r="J2587" i="1" s="1"/>
  <c r="Q2587" i="1" s="1"/>
  <c r="I2588" i="1"/>
  <c r="J2588" i="1" s="1"/>
  <c r="Q2588" i="1" s="1"/>
  <c r="I2589" i="1"/>
  <c r="J2589" i="1" s="1"/>
  <c r="Q2589" i="1" s="1"/>
  <c r="I2590" i="1"/>
  <c r="J2590" i="1" s="1"/>
  <c r="Q2590" i="1" s="1"/>
  <c r="I2591" i="1"/>
  <c r="J2591" i="1" s="1"/>
  <c r="Q2591" i="1" s="1"/>
  <c r="I2592" i="1"/>
  <c r="J2592" i="1" s="1"/>
  <c r="Q2592" i="1" s="1"/>
  <c r="I2593" i="1"/>
  <c r="J2593" i="1" s="1"/>
  <c r="Q2593" i="1" s="1"/>
  <c r="I2594" i="1"/>
  <c r="J2594" i="1" s="1"/>
  <c r="I2595" i="1"/>
  <c r="J2595" i="1" s="1"/>
  <c r="Q2595" i="1" s="1"/>
  <c r="I2596" i="1"/>
  <c r="J2596" i="1" s="1"/>
  <c r="Q2596" i="1" s="1"/>
  <c r="I2597" i="1"/>
  <c r="J2597" i="1" s="1"/>
  <c r="Q2597" i="1" s="1"/>
  <c r="I2598" i="1"/>
  <c r="J2598" i="1" s="1"/>
  <c r="I2599" i="1"/>
  <c r="J2599" i="1" s="1"/>
  <c r="Q2599" i="1" s="1"/>
  <c r="I2600" i="1"/>
  <c r="J2600" i="1" s="1"/>
  <c r="Q2600" i="1" s="1"/>
  <c r="I2601" i="1"/>
  <c r="J2601" i="1" s="1"/>
  <c r="Q2601" i="1" s="1"/>
  <c r="I2602" i="1"/>
  <c r="J2602" i="1" s="1"/>
  <c r="Q2602" i="1" s="1"/>
  <c r="I2603" i="1"/>
  <c r="J2603" i="1" s="1"/>
  <c r="Q2603" i="1" s="1"/>
  <c r="I2604" i="1"/>
  <c r="J2604" i="1" s="1"/>
  <c r="Q2604" i="1" s="1"/>
  <c r="I2605" i="1"/>
  <c r="J2605" i="1" s="1"/>
  <c r="Q2605" i="1" s="1"/>
  <c r="I2606" i="1"/>
  <c r="J2606" i="1" s="1"/>
  <c r="Q2606" i="1" s="1"/>
  <c r="I2607" i="1"/>
  <c r="J2607" i="1" s="1"/>
  <c r="Q2607" i="1" s="1"/>
  <c r="I2608" i="1"/>
  <c r="J2608" i="1" s="1"/>
  <c r="Q2608" i="1" s="1"/>
  <c r="I2609" i="1"/>
  <c r="J2609" i="1" s="1"/>
  <c r="Q2609" i="1" s="1"/>
  <c r="I2610" i="1"/>
  <c r="J2610" i="1" s="1"/>
  <c r="Q2610" i="1" s="1"/>
  <c r="I2611" i="1"/>
  <c r="J2611" i="1" s="1"/>
  <c r="Q2611" i="1" s="1"/>
  <c r="I2612" i="1"/>
  <c r="J2612" i="1" s="1"/>
  <c r="Q2612" i="1" s="1"/>
  <c r="I2613" i="1"/>
  <c r="J2613" i="1" s="1"/>
  <c r="Q2613" i="1" s="1"/>
  <c r="I2614" i="1"/>
  <c r="J2614" i="1" s="1"/>
  <c r="Q2614" i="1" s="1"/>
  <c r="I2615" i="1"/>
  <c r="J2615" i="1" s="1"/>
  <c r="Q2615" i="1" s="1"/>
  <c r="I2616" i="1"/>
  <c r="J2616" i="1" s="1"/>
  <c r="Q2616" i="1" s="1"/>
  <c r="I2617" i="1"/>
  <c r="J2617" i="1" s="1"/>
  <c r="Q2617" i="1" s="1"/>
  <c r="I2618" i="1"/>
  <c r="J2618" i="1" s="1"/>
  <c r="Q2618" i="1" s="1"/>
  <c r="I2619" i="1"/>
  <c r="J2619" i="1" s="1"/>
  <c r="Q2619" i="1" s="1"/>
  <c r="I2620" i="1"/>
  <c r="J2620" i="1" s="1"/>
  <c r="Q2620" i="1" s="1"/>
  <c r="I2621" i="1"/>
  <c r="J2621" i="1" s="1"/>
  <c r="Q2621" i="1" s="1"/>
  <c r="I2622" i="1"/>
  <c r="J2622" i="1" s="1"/>
  <c r="Q2622" i="1" s="1"/>
  <c r="I2623" i="1"/>
  <c r="J2623" i="1" s="1"/>
  <c r="Q2623" i="1" s="1"/>
  <c r="I2624" i="1"/>
  <c r="J2624" i="1" s="1"/>
  <c r="Q2624" i="1" s="1"/>
  <c r="I2625" i="1"/>
  <c r="J2625" i="1" s="1"/>
  <c r="Q2625" i="1" s="1"/>
  <c r="I2626" i="1"/>
  <c r="J2626" i="1" s="1"/>
  <c r="Q2626" i="1" s="1"/>
  <c r="I2627" i="1"/>
  <c r="J2627" i="1" s="1"/>
  <c r="Q2627" i="1" s="1"/>
  <c r="I2628" i="1"/>
  <c r="J2628" i="1" s="1"/>
  <c r="Q2628" i="1" s="1"/>
  <c r="I2629" i="1"/>
  <c r="J2629" i="1" s="1"/>
  <c r="Q2629" i="1" s="1"/>
  <c r="I2630" i="1"/>
  <c r="J2630" i="1" s="1"/>
  <c r="Q2630" i="1" s="1"/>
  <c r="I2631" i="1"/>
  <c r="J2631" i="1" s="1"/>
  <c r="Q2631" i="1" s="1"/>
  <c r="I2632" i="1"/>
  <c r="J2632" i="1" s="1"/>
  <c r="Q2632" i="1" s="1"/>
  <c r="I2633" i="1"/>
  <c r="J2633" i="1" s="1"/>
  <c r="Q2633" i="1" s="1"/>
  <c r="I2634" i="1"/>
  <c r="J2634" i="1" s="1"/>
  <c r="Q2634" i="1" s="1"/>
  <c r="I2635" i="1"/>
  <c r="J2635" i="1" s="1"/>
  <c r="Q2635" i="1" s="1"/>
  <c r="I2636" i="1"/>
  <c r="J2636" i="1" s="1"/>
  <c r="Q2636" i="1" s="1"/>
  <c r="I2637" i="1"/>
  <c r="J2637" i="1" s="1"/>
  <c r="Q2637" i="1" s="1"/>
  <c r="I2638" i="1"/>
  <c r="J2638" i="1" s="1"/>
  <c r="Q2638" i="1" s="1"/>
  <c r="I2639" i="1"/>
  <c r="J2639" i="1" s="1"/>
  <c r="Q2639" i="1" s="1"/>
  <c r="I2640" i="1"/>
  <c r="J2640" i="1" s="1"/>
  <c r="Q2640" i="1" s="1"/>
  <c r="I2641" i="1"/>
  <c r="J2641" i="1" s="1"/>
  <c r="Q2641" i="1" s="1"/>
  <c r="I2642" i="1"/>
  <c r="J2642" i="1" s="1"/>
  <c r="Q2642" i="1" s="1"/>
  <c r="I2643" i="1"/>
  <c r="J2643" i="1" s="1"/>
  <c r="Q2643" i="1" s="1"/>
  <c r="I2644" i="1"/>
  <c r="J2644" i="1" s="1"/>
  <c r="Q2644" i="1" s="1"/>
  <c r="I2645" i="1"/>
  <c r="J2645" i="1" s="1"/>
  <c r="Q2645" i="1" s="1"/>
  <c r="I2646" i="1"/>
  <c r="J2646" i="1" s="1"/>
  <c r="Q2646" i="1" s="1"/>
  <c r="I2647" i="1"/>
  <c r="J2647" i="1" s="1"/>
  <c r="Q2647" i="1" s="1"/>
  <c r="I2648" i="1"/>
  <c r="J2648" i="1" s="1"/>
  <c r="Q2648" i="1" s="1"/>
  <c r="I2649" i="1"/>
  <c r="J2649" i="1" s="1"/>
  <c r="Q2649" i="1" s="1"/>
  <c r="I2650" i="1"/>
  <c r="J2650" i="1" s="1"/>
  <c r="Q2650" i="1" s="1"/>
  <c r="I2651" i="1"/>
  <c r="J2651" i="1" s="1"/>
  <c r="Q2651" i="1" s="1"/>
  <c r="I2652" i="1"/>
  <c r="J2652" i="1" s="1"/>
  <c r="Q2652" i="1" s="1"/>
  <c r="I2653" i="1"/>
  <c r="J2653" i="1" s="1"/>
  <c r="Q2653" i="1" s="1"/>
  <c r="I2654" i="1"/>
  <c r="J2654" i="1" s="1"/>
  <c r="Q2654" i="1" s="1"/>
  <c r="I2655" i="1"/>
  <c r="J2655" i="1" s="1"/>
  <c r="Q2655" i="1" s="1"/>
  <c r="I2656" i="1"/>
  <c r="J2656" i="1" s="1"/>
  <c r="Q2656" i="1" s="1"/>
  <c r="I2657" i="1"/>
  <c r="J2657" i="1" s="1"/>
  <c r="Q2657" i="1" s="1"/>
  <c r="I2658" i="1"/>
  <c r="J2658" i="1" s="1"/>
  <c r="Q2658" i="1" s="1"/>
  <c r="I2659" i="1"/>
  <c r="J2659" i="1" s="1"/>
  <c r="Q2659" i="1" s="1"/>
  <c r="I2660" i="1"/>
  <c r="J2660" i="1" s="1"/>
  <c r="Q2660" i="1" s="1"/>
  <c r="I2661" i="1"/>
  <c r="J2661" i="1" s="1"/>
  <c r="Q2661" i="1" s="1"/>
  <c r="I2662" i="1"/>
  <c r="J2662" i="1" s="1"/>
  <c r="Q2662" i="1" s="1"/>
  <c r="I2663" i="1"/>
  <c r="J2663" i="1" s="1"/>
  <c r="Q2663" i="1" s="1"/>
  <c r="I2664" i="1"/>
  <c r="J2664" i="1" s="1"/>
  <c r="Q2664" i="1" s="1"/>
  <c r="I2665" i="1"/>
  <c r="J2665" i="1" s="1"/>
  <c r="Q2665" i="1" s="1"/>
  <c r="I2666" i="1"/>
  <c r="J2666" i="1" s="1"/>
  <c r="Q2666" i="1" s="1"/>
  <c r="I2667" i="1"/>
  <c r="J2667" i="1" s="1"/>
  <c r="Q2667" i="1" s="1"/>
  <c r="I2668" i="1"/>
  <c r="J2668" i="1" s="1"/>
  <c r="Q2668" i="1" s="1"/>
  <c r="I2669" i="1"/>
  <c r="J2669" i="1" s="1"/>
  <c r="Q2669" i="1" s="1"/>
  <c r="I2670" i="1"/>
  <c r="J2670" i="1" s="1"/>
  <c r="Q2670" i="1" s="1"/>
  <c r="I2671" i="1"/>
  <c r="J2671" i="1" s="1"/>
  <c r="Q2671" i="1" s="1"/>
  <c r="I2672" i="1"/>
  <c r="J2672" i="1" s="1"/>
  <c r="Q2672" i="1" s="1"/>
  <c r="I2673" i="1"/>
  <c r="J2673" i="1" s="1"/>
  <c r="Q2673" i="1" s="1"/>
  <c r="I2674" i="1"/>
  <c r="J2674" i="1" s="1"/>
  <c r="Q2674" i="1" s="1"/>
  <c r="I2675" i="1"/>
  <c r="J2675" i="1" s="1"/>
  <c r="Q2675" i="1" s="1"/>
  <c r="I2676" i="1"/>
  <c r="J2676" i="1" s="1"/>
  <c r="Q2676" i="1" s="1"/>
  <c r="I2677" i="1"/>
  <c r="J2677" i="1" s="1"/>
  <c r="Q2677" i="1" s="1"/>
  <c r="I2678" i="1"/>
  <c r="J2678" i="1" s="1"/>
  <c r="Q2678" i="1" s="1"/>
  <c r="I2679" i="1"/>
  <c r="J2679" i="1" s="1"/>
  <c r="Q2679" i="1" s="1"/>
  <c r="I2680" i="1"/>
  <c r="J2680" i="1" s="1"/>
  <c r="Q2680" i="1" s="1"/>
  <c r="I2681" i="1"/>
  <c r="J2681" i="1" s="1"/>
  <c r="Q2681" i="1" s="1"/>
  <c r="I2682" i="1"/>
  <c r="J2682" i="1" s="1"/>
  <c r="Q2682" i="1" s="1"/>
  <c r="I2683" i="1"/>
  <c r="J2683" i="1" s="1"/>
  <c r="Q2683" i="1" s="1"/>
  <c r="I2684" i="1"/>
  <c r="J2684" i="1" s="1"/>
  <c r="Q2684" i="1" s="1"/>
  <c r="I2685" i="1"/>
  <c r="J2685" i="1" s="1"/>
  <c r="Q2685" i="1" s="1"/>
  <c r="I2686" i="1"/>
  <c r="J2686" i="1" s="1"/>
  <c r="Q2686" i="1" s="1"/>
  <c r="I2687" i="1"/>
  <c r="J2687" i="1" s="1"/>
  <c r="Q2687" i="1" s="1"/>
  <c r="I2688" i="1"/>
  <c r="J2688" i="1" s="1"/>
  <c r="Q2688" i="1" s="1"/>
  <c r="I2689" i="1"/>
  <c r="J2689" i="1" s="1"/>
  <c r="Q2689" i="1" s="1"/>
  <c r="I2690" i="1"/>
  <c r="J2690" i="1" s="1"/>
  <c r="Q2690" i="1" s="1"/>
  <c r="I2691" i="1"/>
  <c r="J2691" i="1" s="1"/>
  <c r="Q2691" i="1" s="1"/>
  <c r="I2692" i="1"/>
  <c r="J2692" i="1" s="1"/>
  <c r="Q2692" i="1" s="1"/>
  <c r="I2693" i="1"/>
  <c r="J2693" i="1" s="1"/>
  <c r="Q2693" i="1" s="1"/>
  <c r="I2694" i="1"/>
  <c r="J2694" i="1" s="1"/>
  <c r="Q2694" i="1" s="1"/>
  <c r="I2695" i="1"/>
  <c r="J2695" i="1" s="1"/>
  <c r="Q2695" i="1" s="1"/>
  <c r="I2696" i="1"/>
  <c r="J2696" i="1" s="1"/>
  <c r="Q2696" i="1" s="1"/>
  <c r="I2697" i="1"/>
  <c r="J2697" i="1" s="1"/>
  <c r="Q2697" i="1" s="1"/>
  <c r="I2698" i="1"/>
  <c r="J2698" i="1" s="1"/>
  <c r="Q2698" i="1" s="1"/>
  <c r="I2699" i="1"/>
  <c r="J2699" i="1" s="1"/>
  <c r="Q2699" i="1" s="1"/>
  <c r="I2700" i="1"/>
  <c r="J2700" i="1" s="1"/>
  <c r="Q2700" i="1" s="1"/>
  <c r="I2701" i="1"/>
  <c r="J2701" i="1" s="1"/>
  <c r="Q2701" i="1" s="1"/>
  <c r="I2702" i="1"/>
  <c r="J2702" i="1" s="1"/>
  <c r="Q2702" i="1" s="1"/>
  <c r="I2703" i="1"/>
  <c r="J2703" i="1" s="1"/>
  <c r="Q2703" i="1" s="1"/>
  <c r="I2704" i="1"/>
  <c r="J2704" i="1" s="1"/>
  <c r="Q2704" i="1" s="1"/>
  <c r="I2705" i="1"/>
  <c r="J2705" i="1" s="1"/>
  <c r="Q2705" i="1" s="1"/>
  <c r="I2706" i="1"/>
  <c r="J2706" i="1" s="1"/>
  <c r="Q2706" i="1" s="1"/>
  <c r="I2707" i="1"/>
  <c r="J2707" i="1" s="1"/>
  <c r="Q2707" i="1" s="1"/>
  <c r="I2708" i="1"/>
  <c r="J2708" i="1" s="1"/>
  <c r="Q2708" i="1" s="1"/>
  <c r="I2709" i="1"/>
  <c r="J2709" i="1" s="1"/>
  <c r="Q2709" i="1" s="1"/>
  <c r="I2710" i="1"/>
  <c r="J2710" i="1" s="1"/>
  <c r="Q2710" i="1" s="1"/>
  <c r="I2711" i="1"/>
  <c r="J2711" i="1" s="1"/>
  <c r="Q2711" i="1" s="1"/>
  <c r="I2712" i="1"/>
  <c r="J2712" i="1" s="1"/>
  <c r="Q2712" i="1" s="1"/>
  <c r="I2713" i="1"/>
  <c r="J2713" i="1" s="1"/>
  <c r="Q2713" i="1" s="1"/>
  <c r="I2714" i="1"/>
  <c r="J2714" i="1" s="1"/>
  <c r="Q2714" i="1" s="1"/>
  <c r="I2715" i="1"/>
  <c r="J2715" i="1" s="1"/>
  <c r="Q2715" i="1" s="1"/>
  <c r="I2716" i="1"/>
  <c r="J2716" i="1" s="1"/>
  <c r="Q2716" i="1" s="1"/>
  <c r="I2717" i="1"/>
  <c r="J2717" i="1" s="1"/>
  <c r="Q2717" i="1" s="1"/>
  <c r="I2718" i="1"/>
  <c r="J2718" i="1" s="1"/>
  <c r="Q2718" i="1" s="1"/>
  <c r="I2719" i="1"/>
  <c r="J2719" i="1" s="1"/>
  <c r="Q2719" i="1" s="1"/>
  <c r="I2720" i="1"/>
  <c r="J2720" i="1" s="1"/>
  <c r="Q2720" i="1" s="1"/>
  <c r="I2721" i="1"/>
  <c r="J2721" i="1" s="1"/>
  <c r="Q2721" i="1" s="1"/>
  <c r="I2722" i="1"/>
  <c r="J2722" i="1" s="1"/>
  <c r="Q2722" i="1" s="1"/>
  <c r="I2723" i="1"/>
  <c r="J2723" i="1" s="1"/>
  <c r="Q2723" i="1" s="1"/>
  <c r="I2724" i="1"/>
  <c r="J2724" i="1" s="1"/>
  <c r="Q2724" i="1" s="1"/>
  <c r="I2725" i="1"/>
  <c r="J2725" i="1" s="1"/>
  <c r="Q2725" i="1" s="1"/>
  <c r="I2726" i="1"/>
  <c r="J2726" i="1" s="1"/>
  <c r="Q2726" i="1" s="1"/>
  <c r="I2727" i="1"/>
  <c r="J2727" i="1" s="1"/>
  <c r="Q2727" i="1" s="1"/>
  <c r="I2728" i="1"/>
  <c r="J2728" i="1" s="1"/>
  <c r="Q2728" i="1" s="1"/>
  <c r="I2729" i="1"/>
  <c r="J2729" i="1" s="1"/>
  <c r="Q2729" i="1" s="1"/>
  <c r="I2730" i="1"/>
  <c r="J2730" i="1" s="1"/>
  <c r="Q2730" i="1" s="1"/>
  <c r="I2731" i="1"/>
  <c r="J2731" i="1" s="1"/>
  <c r="Q2731" i="1" s="1"/>
  <c r="I2732" i="1"/>
  <c r="J2732" i="1" s="1"/>
  <c r="Q2732" i="1" s="1"/>
  <c r="I2733" i="1"/>
  <c r="J2733" i="1" s="1"/>
  <c r="Q2733" i="1" s="1"/>
  <c r="I2734" i="1"/>
  <c r="J2734" i="1" s="1"/>
  <c r="Q2734" i="1" s="1"/>
  <c r="I2735" i="1"/>
  <c r="J2735" i="1" s="1"/>
  <c r="Q2735" i="1" s="1"/>
  <c r="I2736" i="1"/>
  <c r="J2736" i="1" s="1"/>
  <c r="Q2736" i="1" s="1"/>
  <c r="I2737" i="1"/>
  <c r="J2737" i="1" s="1"/>
  <c r="Q2737" i="1" s="1"/>
  <c r="I2738" i="1"/>
  <c r="J2738" i="1" s="1"/>
  <c r="Q2738" i="1" s="1"/>
  <c r="I2739" i="1"/>
  <c r="J2739" i="1" s="1"/>
  <c r="Q2739" i="1" s="1"/>
  <c r="I2740" i="1"/>
  <c r="J2740" i="1" s="1"/>
  <c r="Q2740" i="1" s="1"/>
  <c r="I2741" i="1"/>
  <c r="J2741" i="1" s="1"/>
  <c r="Q2741" i="1" s="1"/>
  <c r="I2742" i="1"/>
  <c r="J2742" i="1" s="1"/>
  <c r="Q2742" i="1" s="1"/>
  <c r="I2743" i="1"/>
  <c r="J2743" i="1" s="1"/>
  <c r="Q2743" i="1" s="1"/>
  <c r="I2744" i="1"/>
  <c r="J2744" i="1" s="1"/>
  <c r="Q2744" i="1" s="1"/>
  <c r="I2745" i="1"/>
  <c r="J2745" i="1" s="1"/>
  <c r="Q2745" i="1" s="1"/>
  <c r="I2746" i="1"/>
  <c r="J2746" i="1" s="1"/>
  <c r="Q2746" i="1" s="1"/>
  <c r="I2747" i="1"/>
  <c r="J2747" i="1" s="1"/>
  <c r="Q2747" i="1" s="1"/>
  <c r="I2748" i="1"/>
  <c r="J2748" i="1" s="1"/>
  <c r="Q2748" i="1" s="1"/>
  <c r="I2749" i="1"/>
  <c r="J2749" i="1" s="1"/>
  <c r="Q2749" i="1" s="1"/>
  <c r="I2750" i="1"/>
  <c r="J2750" i="1" s="1"/>
  <c r="Q2750" i="1" s="1"/>
  <c r="I2751" i="1"/>
  <c r="J2751" i="1" s="1"/>
  <c r="Q2751" i="1" s="1"/>
  <c r="I2752" i="1"/>
  <c r="J2752" i="1" s="1"/>
  <c r="Q2752" i="1" s="1"/>
  <c r="I2753" i="1"/>
  <c r="J2753" i="1" s="1"/>
  <c r="Q2753" i="1" s="1"/>
  <c r="I2754" i="1"/>
  <c r="J2754" i="1" s="1"/>
  <c r="Q2754" i="1" s="1"/>
  <c r="I2755" i="1"/>
  <c r="J2755" i="1" s="1"/>
  <c r="Q2755" i="1" s="1"/>
  <c r="I2756" i="1"/>
  <c r="J2756" i="1" s="1"/>
  <c r="Q2756" i="1" s="1"/>
  <c r="I2757" i="1"/>
  <c r="J2757" i="1" s="1"/>
  <c r="Q2757" i="1" s="1"/>
  <c r="I2758" i="1"/>
  <c r="J2758" i="1" s="1"/>
  <c r="Q2758" i="1" s="1"/>
  <c r="I2759" i="1"/>
  <c r="J2759" i="1" s="1"/>
  <c r="Q2759" i="1" s="1"/>
  <c r="I2760" i="1"/>
  <c r="J2760" i="1" s="1"/>
  <c r="Q2760" i="1" s="1"/>
  <c r="I2761" i="1"/>
  <c r="J2761" i="1" s="1"/>
  <c r="Q2761" i="1" s="1"/>
  <c r="I2762" i="1"/>
  <c r="J2762" i="1" s="1"/>
  <c r="Q2762" i="1" s="1"/>
  <c r="I2763" i="1"/>
  <c r="J2763" i="1" s="1"/>
  <c r="Q2763" i="1" s="1"/>
  <c r="I2764" i="1"/>
  <c r="J2764" i="1" s="1"/>
  <c r="Q2764" i="1" s="1"/>
  <c r="I2765" i="1"/>
  <c r="J2765" i="1" s="1"/>
  <c r="Q2765" i="1" s="1"/>
  <c r="I2766" i="1"/>
  <c r="J2766" i="1" s="1"/>
  <c r="Q2766" i="1" s="1"/>
  <c r="I2767" i="1"/>
  <c r="J2767" i="1" s="1"/>
  <c r="Q2767" i="1" s="1"/>
  <c r="I2768" i="1"/>
  <c r="J2768" i="1" s="1"/>
  <c r="Q2768" i="1" s="1"/>
  <c r="I2769" i="1"/>
  <c r="J2769" i="1" s="1"/>
  <c r="Q2769" i="1" s="1"/>
  <c r="I2770" i="1"/>
  <c r="J2770" i="1" s="1"/>
  <c r="Q2770" i="1" s="1"/>
  <c r="I2771" i="1"/>
  <c r="J2771" i="1" s="1"/>
  <c r="Q2771" i="1" s="1"/>
  <c r="I2772" i="1"/>
  <c r="J2772" i="1" s="1"/>
  <c r="Q2772" i="1" s="1"/>
  <c r="I2773" i="1"/>
  <c r="J2773" i="1" s="1"/>
  <c r="Q2773" i="1" s="1"/>
  <c r="I2774" i="1"/>
  <c r="J2774" i="1" s="1"/>
  <c r="Q2774" i="1" s="1"/>
  <c r="I2775" i="1"/>
  <c r="J2775" i="1" s="1"/>
  <c r="Q2775" i="1" s="1"/>
  <c r="I2776" i="1"/>
  <c r="J2776" i="1" s="1"/>
  <c r="Q2776" i="1" s="1"/>
  <c r="I2777" i="1"/>
  <c r="J2777" i="1" s="1"/>
  <c r="Q2777" i="1" s="1"/>
  <c r="I2778" i="1"/>
  <c r="J2778" i="1" s="1"/>
  <c r="Q2778" i="1" s="1"/>
  <c r="I2779" i="1"/>
  <c r="J2779" i="1" s="1"/>
  <c r="Q2779" i="1" s="1"/>
  <c r="I2780" i="1"/>
  <c r="J2780" i="1" s="1"/>
  <c r="Q2780" i="1" s="1"/>
  <c r="I2781" i="1"/>
  <c r="J2781" i="1" s="1"/>
  <c r="Q2781" i="1" s="1"/>
  <c r="I2782" i="1"/>
  <c r="J2782" i="1" s="1"/>
  <c r="Q2782" i="1" s="1"/>
  <c r="I2783" i="1"/>
  <c r="J2783" i="1" s="1"/>
  <c r="Q2783" i="1" s="1"/>
  <c r="I2784" i="1"/>
  <c r="J2784" i="1" s="1"/>
  <c r="Q2784" i="1" s="1"/>
  <c r="I2785" i="1"/>
  <c r="J2785" i="1" s="1"/>
  <c r="Q2785" i="1" s="1"/>
  <c r="I2786" i="1"/>
  <c r="J2786" i="1" s="1"/>
  <c r="Q2786" i="1" s="1"/>
  <c r="I2787" i="1"/>
  <c r="J2787" i="1" s="1"/>
  <c r="Q2787" i="1" s="1"/>
  <c r="I2788" i="1"/>
  <c r="J2788" i="1" s="1"/>
  <c r="I2789" i="1"/>
  <c r="J2789" i="1" s="1"/>
  <c r="I2790" i="1"/>
  <c r="J2790" i="1" s="1"/>
  <c r="Q2790" i="1" s="1"/>
  <c r="I2791" i="1"/>
  <c r="J2791" i="1" s="1"/>
  <c r="Q2791" i="1" s="1"/>
  <c r="I2792" i="1"/>
  <c r="J2792" i="1" s="1"/>
  <c r="Q2792" i="1" s="1"/>
  <c r="I2793" i="1"/>
  <c r="J2793" i="1" s="1"/>
  <c r="Q2793" i="1" s="1"/>
  <c r="I2794" i="1"/>
  <c r="J2794" i="1" s="1"/>
  <c r="Q2794" i="1" s="1"/>
  <c r="I2795" i="1"/>
  <c r="J2795" i="1" s="1"/>
  <c r="Q2795" i="1" s="1"/>
  <c r="I2796" i="1"/>
  <c r="J2796" i="1" s="1"/>
  <c r="Q2796" i="1" s="1"/>
  <c r="I2797" i="1"/>
  <c r="J2797" i="1" s="1"/>
  <c r="Q2797" i="1" s="1"/>
  <c r="I2798" i="1"/>
  <c r="J2798" i="1" s="1"/>
  <c r="Q2798" i="1" s="1"/>
  <c r="I2799" i="1"/>
  <c r="J2799" i="1" s="1"/>
  <c r="Q2799" i="1" s="1"/>
  <c r="I2800" i="1"/>
  <c r="J2800" i="1" s="1"/>
  <c r="Q2800" i="1" s="1"/>
  <c r="I2801" i="1"/>
  <c r="J2801" i="1" s="1"/>
  <c r="Q2801" i="1" s="1"/>
  <c r="I2802" i="1"/>
  <c r="J2802" i="1" s="1"/>
  <c r="Q2802" i="1" s="1"/>
  <c r="I2803" i="1"/>
  <c r="J2803" i="1" s="1"/>
  <c r="Q2803" i="1" s="1"/>
  <c r="I2804" i="1"/>
  <c r="J2804" i="1" s="1"/>
  <c r="Q2804" i="1" s="1"/>
  <c r="I2805" i="1"/>
  <c r="J2805" i="1" s="1"/>
  <c r="Q2805" i="1" s="1"/>
  <c r="I2806" i="1"/>
  <c r="J2806" i="1" s="1"/>
  <c r="Q2806" i="1" s="1"/>
  <c r="I2807" i="1"/>
  <c r="J2807" i="1" s="1"/>
  <c r="Q2807" i="1" s="1"/>
  <c r="I2808" i="1"/>
  <c r="J2808" i="1" s="1"/>
  <c r="Q2808" i="1" s="1"/>
  <c r="I2809" i="1"/>
  <c r="J2809" i="1" s="1"/>
  <c r="Q2809" i="1" s="1"/>
  <c r="I2810" i="1"/>
  <c r="J2810" i="1" s="1"/>
  <c r="Q2810" i="1" s="1"/>
  <c r="I2811" i="1"/>
  <c r="J2811" i="1" s="1"/>
  <c r="Q2811" i="1" s="1"/>
  <c r="I2812" i="1"/>
  <c r="J2812" i="1" s="1"/>
  <c r="Q2812" i="1" s="1"/>
  <c r="I2813" i="1"/>
  <c r="J2813" i="1" s="1"/>
  <c r="Q2813" i="1" s="1"/>
  <c r="I2814" i="1"/>
  <c r="J2814" i="1" s="1"/>
  <c r="Q2814" i="1" s="1"/>
  <c r="I2815" i="1"/>
  <c r="J2815" i="1" s="1"/>
  <c r="Q2815" i="1" s="1"/>
  <c r="I2816" i="1"/>
  <c r="J2816" i="1" s="1"/>
  <c r="Q2816" i="1" s="1"/>
  <c r="I2817" i="1"/>
  <c r="J2817" i="1" s="1"/>
  <c r="Q2817" i="1" s="1"/>
  <c r="I2818" i="1"/>
  <c r="J2818" i="1" s="1"/>
  <c r="Q2818" i="1" s="1"/>
  <c r="I2819" i="1"/>
  <c r="J2819" i="1" s="1"/>
  <c r="Q2819" i="1" s="1"/>
  <c r="I2820" i="1"/>
  <c r="J2820" i="1" s="1"/>
  <c r="Q2820" i="1" s="1"/>
  <c r="I2821" i="1"/>
  <c r="J2821" i="1" s="1"/>
  <c r="Q2821" i="1" s="1"/>
  <c r="I2822" i="1"/>
  <c r="J2822" i="1" s="1"/>
  <c r="Q2822" i="1" s="1"/>
  <c r="I2823" i="1"/>
  <c r="J2823" i="1" s="1"/>
  <c r="Q2823" i="1" s="1"/>
  <c r="I2824" i="1"/>
  <c r="J2824" i="1" s="1"/>
  <c r="Q2824" i="1" s="1"/>
  <c r="I2825" i="1"/>
  <c r="J2825" i="1" s="1"/>
  <c r="Q2825" i="1" s="1"/>
  <c r="I2826" i="1"/>
  <c r="J2826" i="1" s="1"/>
  <c r="Q2826" i="1" s="1"/>
  <c r="I2827" i="1"/>
  <c r="J2827" i="1" s="1"/>
  <c r="Q2827" i="1" s="1"/>
  <c r="I2828" i="1"/>
  <c r="J2828" i="1" s="1"/>
  <c r="Q2828" i="1" s="1"/>
  <c r="I2829" i="1"/>
  <c r="J2829" i="1" s="1"/>
  <c r="Q2829" i="1" s="1"/>
  <c r="I2830" i="1"/>
  <c r="J2830" i="1" s="1"/>
  <c r="Q2830" i="1" s="1"/>
  <c r="I2831" i="1"/>
  <c r="J2831" i="1" s="1"/>
  <c r="Q2831" i="1" s="1"/>
  <c r="I2832" i="1"/>
  <c r="J2832" i="1" s="1"/>
  <c r="Q2832" i="1" s="1"/>
  <c r="I2833" i="1"/>
  <c r="J2833" i="1" s="1"/>
  <c r="Q2833" i="1" s="1"/>
  <c r="I2834" i="1"/>
  <c r="J2834" i="1" s="1"/>
  <c r="Q2834" i="1" s="1"/>
  <c r="I2835" i="1"/>
  <c r="J2835" i="1" s="1"/>
  <c r="Q2835" i="1" s="1"/>
  <c r="I2836" i="1"/>
  <c r="J2836" i="1" s="1"/>
  <c r="Q2836" i="1" s="1"/>
  <c r="I2837" i="1"/>
  <c r="J2837" i="1" s="1"/>
  <c r="Q2837" i="1" s="1"/>
  <c r="I2838" i="1"/>
  <c r="J2838" i="1" s="1"/>
  <c r="Q2838" i="1" s="1"/>
  <c r="I2839" i="1"/>
  <c r="J2839" i="1" s="1"/>
  <c r="Q2839" i="1" s="1"/>
  <c r="I2840" i="1"/>
  <c r="J2840" i="1" s="1"/>
  <c r="Q2840" i="1" s="1"/>
  <c r="I2841" i="1"/>
  <c r="J2841" i="1" s="1"/>
  <c r="Q2841" i="1" s="1"/>
  <c r="I2842" i="1"/>
  <c r="J2842" i="1" s="1"/>
  <c r="Q2842" i="1" s="1"/>
  <c r="I2843" i="1"/>
  <c r="J2843" i="1" s="1"/>
  <c r="Q2843" i="1" s="1"/>
  <c r="I2844" i="1"/>
  <c r="J2844" i="1" s="1"/>
  <c r="Q2844" i="1" s="1"/>
  <c r="I2845" i="1"/>
  <c r="J2845" i="1" s="1"/>
  <c r="Q2845" i="1" s="1"/>
  <c r="I2846" i="1"/>
  <c r="J2846" i="1" s="1"/>
  <c r="Q2846" i="1" s="1"/>
  <c r="I2847" i="1"/>
  <c r="J2847" i="1" s="1"/>
  <c r="Q2847" i="1" s="1"/>
  <c r="I2848" i="1"/>
  <c r="J2848" i="1" s="1"/>
  <c r="Q2848" i="1" s="1"/>
  <c r="I2849" i="1"/>
  <c r="J2849" i="1" s="1"/>
  <c r="Q2849" i="1" s="1"/>
  <c r="I2850" i="1"/>
  <c r="J2850" i="1" s="1"/>
  <c r="Q2850" i="1" s="1"/>
  <c r="I2851" i="1"/>
  <c r="J2851" i="1" s="1"/>
  <c r="Q2851" i="1" s="1"/>
  <c r="I2852" i="1"/>
  <c r="J2852" i="1" s="1"/>
  <c r="Q2852" i="1" s="1"/>
  <c r="I2853" i="1"/>
  <c r="J2853" i="1" s="1"/>
  <c r="Q2853" i="1" s="1"/>
  <c r="I2854" i="1"/>
  <c r="J2854" i="1" s="1"/>
  <c r="Q2854" i="1" s="1"/>
  <c r="I2855" i="1"/>
  <c r="J2855" i="1" s="1"/>
  <c r="Q2855" i="1" s="1"/>
  <c r="I2856" i="1"/>
  <c r="J2856" i="1" s="1"/>
  <c r="Q2856" i="1" s="1"/>
  <c r="I2857" i="1"/>
  <c r="J2857" i="1" s="1"/>
  <c r="Q2857" i="1" s="1"/>
  <c r="I2858" i="1"/>
  <c r="J2858" i="1" s="1"/>
  <c r="Q2858" i="1" s="1"/>
  <c r="I2859" i="1"/>
  <c r="J2859" i="1" s="1"/>
  <c r="Q2859" i="1" s="1"/>
  <c r="I2860" i="1"/>
  <c r="J2860" i="1" s="1"/>
  <c r="Q2860" i="1" s="1"/>
  <c r="I2861" i="1"/>
  <c r="J2861" i="1" s="1"/>
  <c r="Q2861" i="1" s="1"/>
  <c r="I2862" i="1"/>
  <c r="J2862" i="1" s="1"/>
  <c r="Q2862" i="1" s="1"/>
  <c r="I2863" i="1"/>
  <c r="J2863" i="1" s="1"/>
  <c r="Q2863" i="1" s="1"/>
  <c r="I2864" i="1"/>
  <c r="J2864" i="1" s="1"/>
  <c r="Q2864" i="1" s="1"/>
  <c r="I2865" i="1"/>
  <c r="J2865" i="1" s="1"/>
  <c r="Q2865" i="1" s="1"/>
  <c r="I2866" i="1"/>
  <c r="J2866" i="1" s="1"/>
  <c r="Q2866" i="1" s="1"/>
  <c r="I2867" i="1"/>
  <c r="J2867" i="1" s="1"/>
  <c r="Q2867" i="1" s="1"/>
  <c r="I2868" i="1"/>
  <c r="J2868" i="1" s="1"/>
  <c r="Q2868" i="1" s="1"/>
  <c r="I2869" i="1"/>
  <c r="J2869" i="1" s="1"/>
  <c r="Q2869" i="1" s="1"/>
  <c r="I2870" i="1"/>
  <c r="J2870" i="1" s="1"/>
  <c r="Q2870" i="1" s="1"/>
  <c r="I2871" i="1"/>
  <c r="J2871" i="1" s="1"/>
  <c r="Q2871" i="1" s="1"/>
  <c r="I2872" i="1"/>
  <c r="J2872" i="1" s="1"/>
  <c r="Q2872" i="1" s="1"/>
  <c r="I2873" i="1"/>
  <c r="J2873" i="1" s="1"/>
  <c r="Q2873" i="1" s="1"/>
  <c r="I2874" i="1"/>
  <c r="J2874" i="1" s="1"/>
  <c r="Q2874" i="1" s="1"/>
  <c r="I2875" i="1"/>
  <c r="J2875" i="1" s="1"/>
  <c r="Q2875" i="1" s="1"/>
  <c r="I2876" i="1"/>
  <c r="J2876" i="1" s="1"/>
  <c r="Q2876" i="1" s="1"/>
  <c r="I2877" i="1"/>
  <c r="J2877" i="1" s="1"/>
  <c r="Q2877" i="1" s="1"/>
  <c r="I2878" i="1"/>
  <c r="J2878" i="1" s="1"/>
  <c r="Q2878" i="1" s="1"/>
  <c r="I2879" i="1"/>
  <c r="J2879" i="1" s="1"/>
  <c r="Q2879" i="1" s="1"/>
  <c r="I2880" i="1"/>
  <c r="J2880" i="1" s="1"/>
  <c r="Q2880" i="1" s="1"/>
  <c r="I2881" i="1"/>
  <c r="J2881" i="1" s="1"/>
  <c r="Q2881" i="1" s="1"/>
  <c r="I2882" i="1"/>
  <c r="J2882" i="1" s="1"/>
  <c r="Q2882" i="1" s="1"/>
  <c r="I2883" i="1"/>
  <c r="J2883" i="1" s="1"/>
  <c r="Q2883" i="1" s="1"/>
  <c r="I2884" i="1"/>
  <c r="J2884" i="1" s="1"/>
  <c r="Q2884" i="1" s="1"/>
  <c r="I2885" i="1"/>
  <c r="J2885" i="1" s="1"/>
  <c r="Q2885" i="1" s="1"/>
  <c r="I2886" i="1"/>
  <c r="J2886" i="1" s="1"/>
  <c r="Q2886" i="1" s="1"/>
  <c r="I2887" i="1"/>
  <c r="J2887" i="1" s="1"/>
  <c r="Q2887" i="1" s="1"/>
  <c r="I2888" i="1"/>
  <c r="J2888" i="1" s="1"/>
  <c r="Q2888" i="1" s="1"/>
  <c r="I2889" i="1"/>
  <c r="J2889" i="1" s="1"/>
  <c r="Q2889" i="1" s="1"/>
  <c r="I2890" i="1"/>
  <c r="J2890" i="1" s="1"/>
  <c r="Q2890" i="1" s="1"/>
  <c r="I2891" i="1"/>
  <c r="J2891" i="1" s="1"/>
  <c r="Q2891" i="1" s="1"/>
  <c r="I2892" i="1"/>
  <c r="J2892" i="1" s="1"/>
  <c r="Q2892" i="1" s="1"/>
  <c r="I2893" i="1"/>
  <c r="J2893" i="1" s="1"/>
  <c r="Q2893" i="1" s="1"/>
  <c r="I2894" i="1"/>
  <c r="J2894" i="1" s="1"/>
  <c r="Q2894" i="1" s="1"/>
  <c r="I2895" i="1"/>
  <c r="J2895" i="1" s="1"/>
  <c r="Q2895" i="1" s="1"/>
  <c r="I2896" i="1"/>
  <c r="J2896" i="1" s="1"/>
  <c r="Q2896" i="1" s="1"/>
  <c r="I2897" i="1"/>
  <c r="J2897" i="1" s="1"/>
  <c r="Q2897" i="1" s="1"/>
  <c r="I2898" i="1"/>
  <c r="J2898" i="1" s="1"/>
  <c r="Q2898" i="1" s="1"/>
  <c r="I2899" i="1"/>
  <c r="J2899" i="1" s="1"/>
  <c r="Q2899" i="1" s="1"/>
  <c r="I2900" i="1"/>
  <c r="J2900" i="1" s="1"/>
  <c r="Q2900" i="1" s="1"/>
  <c r="I2901" i="1"/>
  <c r="J2901" i="1" s="1"/>
  <c r="Q2901" i="1" s="1"/>
  <c r="I2902" i="1"/>
  <c r="J2902" i="1" s="1"/>
  <c r="Q2902" i="1" s="1"/>
  <c r="I2903" i="1"/>
  <c r="J2903" i="1" s="1"/>
  <c r="Q2903" i="1" s="1"/>
  <c r="I2904" i="1"/>
  <c r="J2904" i="1" s="1"/>
  <c r="Q2904" i="1" s="1"/>
  <c r="I2905" i="1"/>
  <c r="J2905" i="1" s="1"/>
  <c r="Q2905" i="1" s="1"/>
  <c r="I2906" i="1"/>
  <c r="J2906" i="1" s="1"/>
  <c r="Q2906" i="1" s="1"/>
  <c r="I2907" i="1"/>
  <c r="J2907" i="1" s="1"/>
  <c r="Q2907" i="1" s="1"/>
  <c r="I2908" i="1"/>
  <c r="J2908" i="1" s="1"/>
  <c r="Q2908" i="1" s="1"/>
  <c r="I2909" i="1"/>
  <c r="J2909" i="1" s="1"/>
  <c r="Q2909" i="1" s="1"/>
  <c r="I2910" i="1"/>
  <c r="J2910" i="1" s="1"/>
  <c r="Q2910" i="1" s="1"/>
  <c r="I2911" i="1"/>
  <c r="J2911" i="1" s="1"/>
  <c r="Q2911" i="1" s="1"/>
  <c r="I2912" i="1"/>
  <c r="J2912" i="1" s="1"/>
  <c r="Q2912" i="1" s="1"/>
  <c r="I2913" i="1"/>
  <c r="J2913" i="1" s="1"/>
  <c r="Q2913" i="1" s="1"/>
  <c r="I2914" i="1"/>
  <c r="J2914" i="1" s="1"/>
  <c r="Q2914" i="1" s="1"/>
  <c r="I2915" i="1"/>
  <c r="J2915" i="1" s="1"/>
  <c r="Q2915" i="1" s="1"/>
  <c r="I2916" i="1"/>
  <c r="J2916" i="1" s="1"/>
  <c r="Q2916" i="1" s="1"/>
  <c r="I2917" i="1"/>
  <c r="J2917" i="1" s="1"/>
  <c r="Q2917" i="1" s="1"/>
  <c r="I2918" i="1"/>
  <c r="J2918" i="1" s="1"/>
  <c r="Q2918" i="1" s="1"/>
  <c r="I2919" i="1"/>
  <c r="J2919" i="1" s="1"/>
  <c r="Q2919" i="1" s="1"/>
  <c r="I2920" i="1"/>
  <c r="J2920" i="1" s="1"/>
  <c r="Q2920" i="1" s="1"/>
  <c r="I2921" i="1"/>
  <c r="J2921" i="1" s="1"/>
  <c r="Q2921" i="1" s="1"/>
  <c r="I2922" i="1"/>
  <c r="J2922" i="1" s="1"/>
  <c r="Q2922" i="1" s="1"/>
  <c r="I2923" i="1"/>
  <c r="J2923" i="1" s="1"/>
  <c r="Q2923" i="1" s="1"/>
  <c r="I2924" i="1"/>
  <c r="J2924" i="1" s="1"/>
  <c r="Q2924" i="1" s="1"/>
  <c r="I2925" i="1"/>
  <c r="J2925" i="1" s="1"/>
  <c r="Q2925" i="1" s="1"/>
  <c r="I2926" i="1"/>
  <c r="J2926" i="1" s="1"/>
  <c r="Q2926" i="1" s="1"/>
  <c r="I2927" i="1"/>
  <c r="J2927" i="1" s="1"/>
  <c r="Q2927" i="1" s="1"/>
  <c r="I2928" i="1"/>
  <c r="J2928" i="1" s="1"/>
  <c r="Q2928" i="1" s="1"/>
  <c r="I2929" i="1"/>
  <c r="J2929" i="1" s="1"/>
  <c r="Q2929" i="1" s="1"/>
  <c r="I2930" i="1"/>
  <c r="J2930" i="1" s="1"/>
  <c r="Q2930" i="1" s="1"/>
  <c r="I2931" i="1"/>
  <c r="J2931" i="1" s="1"/>
  <c r="Q2931" i="1" s="1"/>
  <c r="I2932" i="1"/>
  <c r="J2932" i="1" s="1"/>
  <c r="Q2932" i="1" s="1"/>
  <c r="I2933" i="1"/>
  <c r="J2933" i="1" s="1"/>
  <c r="Q2933" i="1" s="1"/>
  <c r="I2934" i="1"/>
  <c r="J2934" i="1" s="1"/>
  <c r="Q2934" i="1" s="1"/>
  <c r="I2935" i="1"/>
  <c r="J2935" i="1" s="1"/>
  <c r="Q2935" i="1" s="1"/>
  <c r="I2936" i="1"/>
  <c r="J2936" i="1" s="1"/>
  <c r="Q2936" i="1" s="1"/>
  <c r="I2937" i="1"/>
  <c r="J2937" i="1" s="1"/>
  <c r="Q2937" i="1" s="1"/>
  <c r="I2938" i="1"/>
  <c r="J2938" i="1" s="1"/>
  <c r="Q2938" i="1" s="1"/>
  <c r="I2939" i="1"/>
  <c r="J2939" i="1" s="1"/>
  <c r="Q2939" i="1" s="1"/>
  <c r="I2940" i="1"/>
  <c r="J2940" i="1" s="1"/>
  <c r="Q2940" i="1" s="1"/>
  <c r="I2941" i="1"/>
  <c r="J2941" i="1" s="1"/>
  <c r="Q2941" i="1" s="1"/>
  <c r="I2942" i="1"/>
  <c r="J2942" i="1" s="1"/>
  <c r="Q2942" i="1" s="1"/>
  <c r="I2943" i="1"/>
  <c r="J2943" i="1" s="1"/>
  <c r="Q2943" i="1" s="1"/>
  <c r="I2944" i="1"/>
  <c r="J2944" i="1" s="1"/>
  <c r="Q2944" i="1" s="1"/>
  <c r="I2945" i="1"/>
  <c r="J2945" i="1" s="1"/>
  <c r="Q2945" i="1" s="1"/>
  <c r="I2946" i="1"/>
  <c r="J2946" i="1" s="1"/>
  <c r="Q2946" i="1" s="1"/>
  <c r="I2947" i="1"/>
  <c r="J2947" i="1" s="1"/>
  <c r="Q2947" i="1" s="1"/>
  <c r="I2948" i="1"/>
  <c r="J2948" i="1" s="1"/>
  <c r="Q2948" i="1" s="1"/>
  <c r="I2949" i="1"/>
  <c r="J2949" i="1" s="1"/>
  <c r="Q2949" i="1" s="1"/>
  <c r="I2950" i="1"/>
  <c r="J2950" i="1" s="1"/>
  <c r="Q2950" i="1" s="1"/>
  <c r="I2951" i="1"/>
  <c r="J2951" i="1" s="1"/>
  <c r="Q2951" i="1" s="1"/>
  <c r="I2952" i="1"/>
  <c r="J2952" i="1" s="1"/>
  <c r="Q2952" i="1" s="1"/>
  <c r="I2953" i="1"/>
  <c r="J2953" i="1" s="1"/>
  <c r="Q2953" i="1" s="1"/>
  <c r="I2954" i="1"/>
  <c r="J2954" i="1" s="1"/>
  <c r="Q2954" i="1" s="1"/>
  <c r="I2955" i="1"/>
  <c r="J2955" i="1" s="1"/>
  <c r="I2956" i="1"/>
  <c r="J2956" i="1" s="1"/>
  <c r="Q2956" i="1" s="1"/>
  <c r="I2957" i="1"/>
  <c r="J2957" i="1" s="1"/>
  <c r="Q2957" i="1" s="1"/>
  <c r="I2958" i="1"/>
  <c r="J2958" i="1" s="1"/>
  <c r="I2959" i="1"/>
  <c r="J2959" i="1" s="1"/>
  <c r="Q2959" i="1" s="1"/>
  <c r="I2960" i="1"/>
  <c r="J2960" i="1" s="1"/>
  <c r="Q2960" i="1" s="1"/>
  <c r="I2961" i="1"/>
  <c r="J2961" i="1" s="1"/>
  <c r="Q2961" i="1" s="1"/>
  <c r="I2962" i="1"/>
  <c r="J2962" i="1" s="1"/>
  <c r="Q2962" i="1" s="1"/>
  <c r="I2963" i="1"/>
  <c r="J2963" i="1" s="1"/>
  <c r="Q2963" i="1" s="1"/>
  <c r="I2964" i="1"/>
  <c r="J2964" i="1" s="1"/>
  <c r="Q2964" i="1" s="1"/>
  <c r="I2965" i="1"/>
  <c r="J2965" i="1" s="1"/>
  <c r="Q2965" i="1" s="1"/>
  <c r="I2966" i="1"/>
  <c r="J2966" i="1" s="1"/>
  <c r="Q2966" i="1" s="1"/>
  <c r="I2967" i="1"/>
  <c r="J2967" i="1" s="1"/>
  <c r="Q2967" i="1" s="1"/>
  <c r="I2968" i="1"/>
  <c r="J2968" i="1" s="1"/>
  <c r="Q2968" i="1" s="1"/>
  <c r="I2969" i="1"/>
  <c r="J2969" i="1" s="1"/>
  <c r="Q2969" i="1" s="1"/>
  <c r="I2970" i="1"/>
  <c r="J2970" i="1" s="1"/>
  <c r="Q2970" i="1" s="1"/>
  <c r="I2971" i="1"/>
  <c r="J2971" i="1" s="1"/>
  <c r="Q2971" i="1" s="1"/>
  <c r="I2972" i="1"/>
  <c r="J2972" i="1" s="1"/>
  <c r="Q2972" i="1" s="1"/>
  <c r="I2973" i="1"/>
  <c r="J2973" i="1" s="1"/>
  <c r="Q2973" i="1" s="1"/>
  <c r="I2974" i="1"/>
  <c r="J2974" i="1" s="1"/>
  <c r="Q2974" i="1" s="1"/>
  <c r="I2975" i="1"/>
  <c r="J2975" i="1" s="1"/>
  <c r="Q2975" i="1" s="1"/>
  <c r="I2976" i="1"/>
  <c r="J2976" i="1" s="1"/>
  <c r="Q2976" i="1" s="1"/>
  <c r="I2977" i="1"/>
  <c r="J2977" i="1" s="1"/>
  <c r="Q2977" i="1" s="1"/>
  <c r="I2978" i="1"/>
  <c r="J2978" i="1" s="1"/>
  <c r="Q2978" i="1" s="1"/>
  <c r="I2979" i="1"/>
  <c r="J2979" i="1" s="1"/>
  <c r="Q2979" i="1" s="1"/>
  <c r="I2980" i="1"/>
  <c r="J2980" i="1" s="1"/>
  <c r="Q2980" i="1" s="1"/>
  <c r="I2981" i="1"/>
  <c r="J2981" i="1" s="1"/>
  <c r="Q2981" i="1" s="1"/>
  <c r="I2982" i="1"/>
  <c r="J2982" i="1" s="1"/>
  <c r="Q2982" i="1" s="1"/>
  <c r="I2983" i="1"/>
  <c r="J2983" i="1" s="1"/>
  <c r="Q2983" i="1" s="1"/>
  <c r="I2984" i="1"/>
  <c r="J2984" i="1" s="1"/>
  <c r="Q2984" i="1" s="1"/>
  <c r="I2985" i="1"/>
  <c r="J2985" i="1" s="1"/>
  <c r="Q2985" i="1" s="1"/>
  <c r="I2986" i="1"/>
  <c r="J2986" i="1" s="1"/>
  <c r="Q2986" i="1" s="1"/>
  <c r="I2987" i="1"/>
  <c r="J2987" i="1" s="1"/>
  <c r="Q2987" i="1" s="1"/>
  <c r="I2988" i="1"/>
  <c r="J2988" i="1" s="1"/>
  <c r="Q2988" i="1" s="1"/>
  <c r="I2989" i="1"/>
  <c r="J2989" i="1" s="1"/>
  <c r="Q2989" i="1" s="1"/>
  <c r="I2990" i="1"/>
  <c r="J2990" i="1" s="1"/>
  <c r="Q2990" i="1" s="1"/>
  <c r="I2991" i="1"/>
  <c r="J2991" i="1" s="1"/>
  <c r="Q2991" i="1" s="1"/>
  <c r="I2992" i="1"/>
  <c r="J2992" i="1" s="1"/>
  <c r="Q2992" i="1" s="1"/>
  <c r="I2993" i="1"/>
  <c r="J2993" i="1" s="1"/>
  <c r="Q2993" i="1" s="1"/>
  <c r="I2994" i="1"/>
  <c r="J2994" i="1" s="1"/>
  <c r="Q2994" i="1" s="1"/>
  <c r="I2995" i="1"/>
  <c r="J2995" i="1" s="1"/>
  <c r="Q2995" i="1" s="1"/>
  <c r="I2996" i="1"/>
  <c r="J2996" i="1" s="1"/>
  <c r="Q2996" i="1" s="1"/>
  <c r="I2997" i="1"/>
  <c r="J2997" i="1" s="1"/>
  <c r="Q2997" i="1" s="1"/>
  <c r="I2998" i="1"/>
  <c r="J2998" i="1" s="1"/>
  <c r="Q2998" i="1" s="1"/>
  <c r="I2999" i="1"/>
  <c r="J2999" i="1" s="1"/>
  <c r="Q2999" i="1" s="1"/>
  <c r="I3000" i="1"/>
  <c r="J3000" i="1" s="1"/>
  <c r="Q3000" i="1" s="1"/>
  <c r="I3001" i="1"/>
  <c r="J3001" i="1" s="1"/>
  <c r="Q3001" i="1" s="1"/>
  <c r="I3002" i="1"/>
  <c r="J3002" i="1" s="1"/>
  <c r="Q3002" i="1" s="1"/>
  <c r="I3003" i="1"/>
  <c r="J3003" i="1" s="1"/>
  <c r="Q3003" i="1" s="1"/>
  <c r="I3004" i="1"/>
  <c r="J3004" i="1" s="1"/>
  <c r="Q3004" i="1" s="1"/>
  <c r="I3005" i="1"/>
  <c r="J3005" i="1" s="1"/>
  <c r="Q3005" i="1" s="1"/>
  <c r="I3006" i="1"/>
  <c r="J3006" i="1" s="1"/>
  <c r="Q3006" i="1" s="1"/>
  <c r="I3007" i="1"/>
  <c r="J3007" i="1" s="1"/>
  <c r="Q3007" i="1" s="1"/>
  <c r="I3008" i="1"/>
  <c r="J3008" i="1" s="1"/>
  <c r="Q3008" i="1" s="1"/>
  <c r="I3009" i="1"/>
  <c r="J3009" i="1" s="1"/>
  <c r="Q3009" i="1" s="1"/>
  <c r="I3010" i="1"/>
  <c r="J3010" i="1" s="1"/>
  <c r="Q3010" i="1" s="1"/>
  <c r="I3011" i="1"/>
  <c r="J3011" i="1" s="1"/>
  <c r="Q3011" i="1" s="1"/>
  <c r="I3012" i="1"/>
  <c r="J3012" i="1" s="1"/>
  <c r="Q3012" i="1" s="1"/>
  <c r="I3013" i="1"/>
  <c r="J3013" i="1" s="1"/>
  <c r="Q3013" i="1" s="1"/>
  <c r="I3014" i="1"/>
  <c r="J3014" i="1" s="1"/>
  <c r="Q3014" i="1" s="1"/>
  <c r="I3015" i="1"/>
  <c r="J3015" i="1" s="1"/>
  <c r="Q3015" i="1" s="1"/>
  <c r="I3016" i="1"/>
  <c r="J3016" i="1" s="1"/>
  <c r="Q3016" i="1" s="1"/>
  <c r="I3017" i="1"/>
  <c r="J3017" i="1" s="1"/>
  <c r="Q3017" i="1" s="1"/>
  <c r="I3018" i="1"/>
  <c r="J3018" i="1" s="1"/>
  <c r="Q3018" i="1" s="1"/>
  <c r="I3019" i="1"/>
  <c r="J3019" i="1" s="1"/>
  <c r="Q3019" i="1" s="1"/>
  <c r="I3020" i="1"/>
  <c r="J3020" i="1" s="1"/>
  <c r="Q3020" i="1" s="1"/>
  <c r="I3021" i="1"/>
  <c r="J3021" i="1" s="1"/>
  <c r="Q3021" i="1" s="1"/>
  <c r="I3022" i="1"/>
  <c r="J3022" i="1" s="1"/>
  <c r="Q3022" i="1" s="1"/>
  <c r="I3023" i="1"/>
  <c r="J3023" i="1" s="1"/>
  <c r="Q3023" i="1" s="1"/>
  <c r="I3024" i="1"/>
  <c r="J3024" i="1" s="1"/>
  <c r="Q3024" i="1" s="1"/>
  <c r="I3025" i="1"/>
  <c r="J3025" i="1" s="1"/>
  <c r="Q3025" i="1" s="1"/>
  <c r="I3026" i="1"/>
  <c r="J3026" i="1" s="1"/>
  <c r="Q3026" i="1" s="1"/>
  <c r="I3027" i="1"/>
  <c r="J3027" i="1" s="1"/>
  <c r="Q3027" i="1" s="1"/>
  <c r="I3028" i="1"/>
  <c r="J3028" i="1" s="1"/>
  <c r="Q3028" i="1" s="1"/>
  <c r="I3029" i="1"/>
  <c r="J3029" i="1" s="1"/>
  <c r="Q3029" i="1" s="1"/>
  <c r="I3030" i="1"/>
  <c r="J3030" i="1" s="1"/>
  <c r="Q3030" i="1" s="1"/>
  <c r="I3031" i="1"/>
  <c r="J3031" i="1" s="1"/>
  <c r="Q3031" i="1" s="1"/>
  <c r="I3032" i="1"/>
  <c r="J3032" i="1" s="1"/>
  <c r="Q3032" i="1" s="1"/>
  <c r="I3033" i="1"/>
  <c r="J3033" i="1" s="1"/>
  <c r="Q3033" i="1" s="1"/>
  <c r="I3034" i="1"/>
  <c r="J3034" i="1" s="1"/>
  <c r="Q3034" i="1" s="1"/>
  <c r="I3035" i="1"/>
  <c r="J3035" i="1" s="1"/>
  <c r="Q3035" i="1" s="1"/>
  <c r="I3036" i="1"/>
  <c r="J3036" i="1" s="1"/>
  <c r="Q3036" i="1" s="1"/>
  <c r="I3037" i="1"/>
  <c r="J3037" i="1" s="1"/>
  <c r="Q3037" i="1" s="1"/>
  <c r="I3038" i="1"/>
  <c r="J3038" i="1" s="1"/>
  <c r="Q3038" i="1" s="1"/>
  <c r="I3039" i="1"/>
  <c r="J3039" i="1" s="1"/>
  <c r="Q3039" i="1" s="1"/>
  <c r="I3040" i="1"/>
  <c r="J3040" i="1" s="1"/>
  <c r="Q3040" i="1" s="1"/>
  <c r="I3041" i="1"/>
  <c r="J3041" i="1" s="1"/>
  <c r="Q3041" i="1" s="1"/>
  <c r="I3042" i="1"/>
  <c r="J3042" i="1" s="1"/>
  <c r="Q3042" i="1" s="1"/>
  <c r="I3043" i="1"/>
  <c r="J3043" i="1" s="1"/>
  <c r="Q3043" i="1" s="1"/>
  <c r="I3044" i="1"/>
  <c r="J3044" i="1" s="1"/>
  <c r="Q3044" i="1" s="1"/>
  <c r="I3045" i="1"/>
  <c r="J3045" i="1" s="1"/>
  <c r="Q3045" i="1" s="1"/>
  <c r="I3046" i="1"/>
  <c r="J3046" i="1" s="1"/>
  <c r="Q3046" i="1" s="1"/>
  <c r="I3047" i="1"/>
  <c r="J3047" i="1" s="1"/>
  <c r="Q3047" i="1" s="1"/>
  <c r="I3048" i="1"/>
  <c r="J3048" i="1" s="1"/>
  <c r="Q3048" i="1" s="1"/>
  <c r="I3049" i="1"/>
  <c r="J3049" i="1" s="1"/>
  <c r="Q3049" i="1" s="1"/>
  <c r="I3050" i="1"/>
  <c r="J3050" i="1" s="1"/>
  <c r="Q3050" i="1" s="1"/>
  <c r="I3051" i="1"/>
  <c r="J3051" i="1" s="1"/>
  <c r="Q3051" i="1" s="1"/>
  <c r="I3052" i="1"/>
  <c r="J3052" i="1" s="1"/>
  <c r="Q3052" i="1" s="1"/>
  <c r="I3053" i="1"/>
  <c r="J3053" i="1" s="1"/>
  <c r="Q3053" i="1" s="1"/>
  <c r="I3054" i="1"/>
  <c r="J3054" i="1" s="1"/>
  <c r="Q3054" i="1" s="1"/>
  <c r="I3055" i="1"/>
  <c r="J3055" i="1" s="1"/>
  <c r="Q3055" i="1" s="1"/>
  <c r="I3056" i="1"/>
  <c r="J3056" i="1" s="1"/>
  <c r="Q3056" i="1" s="1"/>
  <c r="I3057" i="1"/>
  <c r="J3057" i="1" s="1"/>
  <c r="Q3057" i="1" s="1"/>
  <c r="I3058" i="1"/>
  <c r="J3058" i="1" s="1"/>
  <c r="Q3058" i="1" s="1"/>
  <c r="I3059" i="1"/>
  <c r="J3059" i="1" s="1"/>
  <c r="Q3059" i="1" s="1"/>
  <c r="I3060" i="1"/>
  <c r="J3060" i="1" s="1"/>
  <c r="Q3060" i="1" s="1"/>
  <c r="I3061" i="1"/>
  <c r="J3061" i="1" s="1"/>
  <c r="Q3061" i="1" s="1"/>
  <c r="I3062" i="1"/>
  <c r="J3062" i="1" s="1"/>
  <c r="Q3062" i="1" s="1"/>
  <c r="I3063" i="1"/>
  <c r="J3063" i="1" s="1"/>
  <c r="Q3063" i="1" s="1"/>
  <c r="I3064" i="1"/>
  <c r="J3064" i="1" s="1"/>
  <c r="Q3064" i="1" s="1"/>
  <c r="I3065" i="1"/>
  <c r="J3065" i="1" s="1"/>
  <c r="Q3065" i="1" s="1"/>
  <c r="I3066" i="1"/>
  <c r="J3066" i="1" s="1"/>
  <c r="I3067" i="1"/>
  <c r="J3067" i="1" s="1"/>
  <c r="Q3067" i="1" s="1"/>
  <c r="I3068" i="1"/>
  <c r="J3068" i="1" s="1"/>
  <c r="I3069" i="1"/>
  <c r="J3069" i="1" s="1"/>
  <c r="Q3069" i="1" s="1"/>
  <c r="I3070" i="1"/>
  <c r="J3070" i="1" s="1"/>
  <c r="Q3070" i="1" s="1"/>
  <c r="I3071" i="1"/>
  <c r="J3071" i="1" s="1"/>
  <c r="Q3071" i="1" s="1"/>
  <c r="I3072" i="1"/>
  <c r="J3072" i="1" s="1"/>
  <c r="Q3072" i="1" s="1"/>
  <c r="I3073" i="1"/>
  <c r="J3073" i="1" s="1"/>
  <c r="Q3073" i="1" s="1"/>
  <c r="I3074" i="1"/>
  <c r="J3074" i="1" s="1"/>
  <c r="Q3074" i="1" s="1"/>
  <c r="I3075" i="1"/>
  <c r="J3075" i="1" s="1"/>
  <c r="Q3075" i="1" s="1"/>
  <c r="I3076" i="1"/>
  <c r="J3076" i="1" s="1"/>
  <c r="Q3076" i="1" s="1"/>
  <c r="I3077" i="1"/>
  <c r="J3077" i="1" s="1"/>
  <c r="Q3077" i="1" s="1"/>
  <c r="I3078" i="1"/>
  <c r="J3078" i="1" s="1"/>
  <c r="Q3078" i="1" s="1"/>
  <c r="I3079" i="1"/>
  <c r="J3079" i="1" s="1"/>
  <c r="Q3079" i="1" s="1"/>
  <c r="I3080" i="1"/>
  <c r="J3080" i="1" s="1"/>
  <c r="Q3080" i="1" s="1"/>
  <c r="I3081" i="1"/>
  <c r="J3081" i="1" s="1"/>
  <c r="Q3081" i="1" s="1"/>
  <c r="I3082" i="1"/>
  <c r="J3082" i="1" s="1"/>
  <c r="Q3082" i="1" s="1"/>
  <c r="I3083" i="1"/>
  <c r="J3083" i="1" s="1"/>
  <c r="Q3083" i="1" s="1"/>
  <c r="I3084" i="1"/>
  <c r="J3084" i="1" s="1"/>
  <c r="Q3084" i="1" s="1"/>
  <c r="I3085" i="1"/>
  <c r="J3085" i="1" s="1"/>
  <c r="Q3085" i="1" s="1"/>
  <c r="I3086" i="1"/>
  <c r="J3086" i="1" s="1"/>
  <c r="Q3086" i="1" s="1"/>
  <c r="I3087" i="1"/>
  <c r="J3087" i="1" s="1"/>
  <c r="Q3087" i="1" s="1"/>
  <c r="I3088" i="1"/>
  <c r="J3088" i="1" s="1"/>
  <c r="Q3088" i="1" s="1"/>
  <c r="I3089" i="1"/>
  <c r="J3089" i="1" s="1"/>
  <c r="Q3089" i="1" s="1"/>
  <c r="I3090" i="1"/>
  <c r="J3090" i="1" s="1"/>
  <c r="Q3090" i="1" s="1"/>
  <c r="I3091" i="1"/>
  <c r="J3091" i="1" s="1"/>
  <c r="Q3091" i="1" s="1"/>
  <c r="I3092" i="1"/>
  <c r="J3092" i="1" s="1"/>
  <c r="Q3092" i="1" s="1"/>
  <c r="I3093" i="1"/>
  <c r="J3093" i="1" s="1"/>
  <c r="Q3093" i="1" s="1"/>
  <c r="I3094" i="1"/>
  <c r="J3094" i="1" s="1"/>
  <c r="Q3094" i="1" s="1"/>
  <c r="I3095" i="1"/>
  <c r="J3095" i="1" s="1"/>
  <c r="Q3095" i="1" s="1"/>
  <c r="I3096" i="1"/>
  <c r="J3096" i="1" s="1"/>
  <c r="Q3096" i="1" s="1"/>
  <c r="I3097" i="1"/>
  <c r="J3097" i="1" s="1"/>
  <c r="Q3097" i="1" s="1"/>
  <c r="I3098" i="1"/>
  <c r="J3098" i="1" s="1"/>
  <c r="Q3098" i="1" s="1"/>
  <c r="I3099" i="1"/>
  <c r="J3099" i="1" s="1"/>
  <c r="Q3099" i="1" s="1"/>
  <c r="I3100" i="1"/>
  <c r="J3100" i="1" s="1"/>
  <c r="Q3100" i="1" s="1"/>
  <c r="I3101" i="1"/>
  <c r="J3101" i="1" s="1"/>
  <c r="Q3101" i="1" s="1"/>
  <c r="I3102" i="1"/>
  <c r="J3102" i="1" s="1"/>
  <c r="Q3102" i="1" s="1"/>
  <c r="I3103" i="1"/>
  <c r="J3103" i="1" s="1"/>
  <c r="Q3103" i="1" s="1"/>
  <c r="I3104" i="1"/>
  <c r="J3104" i="1" s="1"/>
  <c r="Q3104" i="1" s="1"/>
  <c r="I3105" i="1"/>
  <c r="J3105" i="1" s="1"/>
  <c r="Q3105" i="1" s="1"/>
  <c r="I3106" i="1"/>
  <c r="J3106" i="1" s="1"/>
  <c r="Q3106" i="1" s="1"/>
  <c r="I3107" i="1"/>
  <c r="J3107" i="1" s="1"/>
  <c r="Q3107" i="1" s="1"/>
  <c r="I3108" i="1"/>
  <c r="J3108" i="1" s="1"/>
  <c r="Q3108" i="1" s="1"/>
  <c r="I3109" i="1"/>
  <c r="J3109" i="1" s="1"/>
  <c r="Q3109" i="1" s="1"/>
  <c r="I3110" i="1"/>
  <c r="J3110" i="1" s="1"/>
  <c r="Q3110" i="1" s="1"/>
  <c r="I3111" i="1"/>
  <c r="J3111" i="1" s="1"/>
  <c r="Q3111" i="1" s="1"/>
  <c r="I3112" i="1"/>
  <c r="J3112" i="1" s="1"/>
  <c r="Q3112" i="1" s="1"/>
  <c r="I3113" i="1"/>
  <c r="J3113" i="1" s="1"/>
  <c r="Q3113" i="1" s="1"/>
  <c r="I3114" i="1"/>
  <c r="J3114" i="1" s="1"/>
  <c r="Q3114" i="1" s="1"/>
  <c r="I3115" i="1"/>
  <c r="J3115" i="1" s="1"/>
  <c r="Q3115" i="1" s="1"/>
  <c r="I3116" i="1"/>
  <c r="J3116" i="1" s="1"/>
  <c r="Q3116" i="1" s="1"/>
  <c r="I3117" i="1"/>
  <c r="J3117" i="1" s="1"/>
  <c r="Q3117" i="1" s="1"/>
  <c r="I3118" i="1"/>
  <c r="J3118" i="1" s="1"/>
  <c r="Q3118" i="1" s="1"/>
  <c r="I3119" i="1"/>
  <c r="J3119" i="1" s="1"/>
  <c r="Q3119" i="1" s="1"/>
  <c r="I3120" i="1"/>
  <c r="J3120" i="1" s="1"/>
  <c r="Q3120" i="1" s="1"/>
  <c r="I3121" i="1"/>
  <c r="J3121" i="1" s="1"/>
  <c r="Q3121" i="1" s="1"/>
  <c r="I3122" i="1"/>
  <c r="J3122" i="1" s="1"/>
  <c r="Q3122" i="1" s="1"/>
  <c r="I3123" i="1"/>
  <c r="J3123" i="1" s="1"/>
  <c r="Q3123" i="1" s="1"/>
  <c r="I3124" i="1"/>
  <c r="J3124" i="1" s="1"/>
  <c r="Q3124" i="1" s="1"/>
  <c r="I3125" i="1"/>
  <c r="J3125" i="1" s="1"/>
  <c r="Q3125" i="1" s="1"/>
  <c r="I3126" i="1"/>
  <c r="J3126" i="1" s="1"/>
  <c r="Q3126" i="1" s="1"/>
  <c r="I3127" i="1"/>
  <c r="J3127" i="1" s="1"/>
  <c r="Q3127" i="1" s="1"/>
  <c r="I3128" i="1"/>
  <c r="J3128" i="1" s="1"/>
  <c r="Q3128" i="1" s="1"/>
  <c r="I3129" i="1"/>
  <c r="J3129" i="1" s="1"/>
  <c r="Q3129" i="1" s="1"/>
  <c r="I3130" i="1"/>
  <c r="J3130" i="1" s="1"/>
  <c r="Q3130" i="1" s="1"/>
  <c r="I3131" i="1"/>
  <c r="J3131" i="1" s="1"/>
  <c r="Q3131" i="1" s="1"/>
  <c r="I3132" i="1"/>
  <c r="J3132" i="1" s="1"/>
  <c r="Q3132" i="1" s="1"/>
  <c r="I3133" i="1"/>
  <c r="J3133" i="1" s="1"/>
  <c r="Q3133" i="1" s="1"/>
  <c r="I3134" i="1"/>
  <c r="J3134" i="1" s="1"/>
  <c r="Q3134" i="1" s="1"/>
  <c r="I3135" i="1"/>
  <c r="J3135" i="1" s="1"/>
  <c r="Q3135" i="1" s="1"/>
  <c r="I3136" i="1"/>
  <c r="J3136" i="1" s="1"/>
  <c r="Q3136" i="1" s="1"/>
  <c r="I3137" i="1"/>
  <c r="J3137" i="1" s="1"/>
  <c r="Q3137" i="1" s="1"/>
  <c r="I3138" i="1"/>
  <c r="J3138" i="1" s="1"/>
  <c r="Q3138" i="1" s="1"/>
  <c r="I3139" i="1"/>
  <c r="J3139" i="1" s="1"/>
  <c r="Q3139" i="1" s="1"/>
  <c r="I3140" i="1"/>
  <c r="J3140" i="1" s="1"/>
  <c r="Q3140" i="1" s="1"/>
  <c r="I3141" i="1"/>
  <c r="J3141" i="1" s="1"/>
  <c r="Q3141" i="1" s="1"/>
  <c r="I3142" i="1"/>
  <c r="J3142" i="1" s="1"/>
  <c r="Q3142" i="1" s="1"/>
  <c r="I3143" i="1"/>
  <c r="J3143" i="1" s="1"/>
  <c r="Q3143" i="1" s="1"/>
  <c r="I3144" i="1"/>
  <c r="J3144" i="1" s="1"/>
  <c r="Q3144" i="1" s="1"/>
  <c r="I3145" i="1"/>
  <c r="J3145" i="1" s="1"/>
  <c r="Q3145" i="1" s="1"/>
  <c r="I3146" i="1"/>
  <c r="J3146" i="1" s="1"/>
  <c r="Q3146" i="1" s="1"/>
  <c r="I3147" i="1"/>
  <c r="J3147" i="1" s="1"/>
  <c r="Q3147" i="1" s="1"/>
  <c r="I3148" i="1"/>
  <c r="J3148" i="1" s="1"/>
  <c r="Q3148" i="1" s="1"/>
  <c r="I3149" i="1"/>
  <c r="J3149" i="1" s="1"/>
  <c r="Q3149" i="1" s="1"/>
  <c r="I3150" i="1"/>
  <c r="J3150" i="1" s="1"/>
  <c r="Q3150" i="1" s="1"/>
  <c r="I3151" i="1"/>
  <c r="J3151" i="1" s="1"/>
  <c r="Q3151" i="1" s="1"/>
  <c r="I3152" i="1"/>
  <c r="J3152" i="1" s="1"/>
  <c r="Q3152" i="1" s="1"/>
  <c r="I3153" i="1"/>
  <c r="J3153" i="1" s="1"/>
  <c r="Q3153" i="1" s="1"/>
  <c r="I3154" i="1"/>
  <c r="J3154" i="1" s="1"/>
  <c r="Q3154" i="1" s="1"/>
  <c r="I3155" i="1"/>
  <c r="J3155" i="1" s="1"/>
  <c r="Q3155" i="1" s="1"/>
  <c r="I3156" i="1"/>
  <c r="J3156" i="1" s="1"/>
  <c r="Q3156" i="1" s="1"/>
  <c r="I3157" i="1"/>
  <c r="J3157" i="1" s="1"/>
  <c r="Q3157" i="1" s="1"/>
  <c r="I3158" i="1"/>
  <c r="J3158" i="1" s="1"/>
  <c r="Q3158" i="1" s="1"/>
  <c r="I3159" i="1"/>
  <c r="J3159" i="1" s="1"/>
  <c r="Q3159" i="1" s="1"/>
  <c r="I3160" i="1"/>
  <c r="J3160" i="1" s="1"/>
  <c r="Q3160" i="1" s="1"/>
  <c r="I3161" i="1"/>
  <c r="J3161" i="1" s="1"/>
  <c r="Q3161" i="1" s="1"/>
  <c r="I3162" i="1"/>
  <c r="J3162" i="1" s="1"/>
  <c r="Q3162" i="1" s="1"/>
  <c r="I3163" i="1"/>
  <c r="J3163" i="1" s="1"/>
  <c r="Q3163" i="1" s="1"/>
  <c r="I3164" i="1"/>
  <c r="J3164" i="1" s="1"/>
  <c r="Q3164" i="1" s="1"/>
  <c r="I3165" i="1"/>
  <c r="J3165" i="1" s="1"/>
  <c r="Q3165" i="1" s="1"/>
  <c r="I3166" i="1"/>
  <c r="J3166" i="1" s="1"/>
  <c r="Q3166" i="1" s="1"/>
  <c r="I3167" i="1"/>
  <c r="J3167" i="1" s="1"/>
  <c r="Q3167" i="1" s="1"/>
  <c r="I3168" i="1"/>
  <c r="J3168" i="1" s="1"/>
  <c r="Q3168" i="1" s="1"/>
  <c r="I3169" i="1"/>
  <c r="J3169" i="1" s="1"/>
  <c r="Q3169" i="1" s="1"/>
  <c r="I3170" i="1"/>
  <c r="J3170" i="1" s="1"/>
  <c r="Q3170" i="1" s="1"/>
  <c r="I3171" i="1"/>
  <c r="J3171" i="1" s="1"/>
  <c r="Q3171" i="1" s="1"/>
  <c r="I3172" i="1"/>
  <c r="J3172" i="1" s="1"/>
  <c r="Q3172" i="1" s="1"/>
  <c r="I3173" i="1"/>
  <c r="J3173" i="1" s="1"/>
  <c r="Q3173" i="1" s="1"/>
  <c r="I3174" i="1"/>
  <c r="J3174" i="1" s="1"/>
  <c r="Q3174" i="1" s="1"/>
  <c r="I3175" i="1"/>
  <c r="J3175" i="1" s="1"/>
  <c r="Q3175" i="1" s="1"/>
  <c r="I3176" i="1"/>
  <c r="J3176" i="1" s="1"/>
  <c r="Q3176" i="1" s="1"/>
  <c r="I3177" i="1"/>
  <c r="J3177" i="1" s="1"/>
  <c r="Q3177" i="1" s="1"/>
  <c r="I3178" i="1"/>
  <c r="J3178" i="1" s="1"/>
  <c r="Q3178" i="1" s="1"/>
  <c r="I3179" i="1"/>
  <c r="J3179" i="1" s="1"/>
  <c r="Q3179" i="1" s="1"/>
  <c r="I3180" i="1"/>
  <c r="J3180" i="1" s="1"/>
  <c r="Q3180" i="1" s="1"/>
  <c r="I3181" i="1"/>
  <c r="J3181" i="1" s="1"/>
  <c r="Q3181" i="1" s="1"/>
  <c r="I3182" i="1"/>
  <c r="J3182" i="1" s="1"/>
  <c r="Q3182" i="1" s="1"/>
  <c r="I3183" i="1"/>
  <c r="J3183" i="1" s="1"/>
  <c r="Q3183" i="1" s="1"/>
  <c r="I3184" i="1"/>
  <c r="J3184" i="1" s="1"/>
  <c r="Q3184" i="1" s="1"/>
  <c r="I3185" i="1"/>
  <c r="J3185" i="1" s="1"/>
  <c r="Q3185" i="1" s="1"/>
  <c r="I3186" i="1"/>
  <c r="J3186" i="1" s="1"/>
  <c r="Q3186" i="1" s="1"/>
  <c r="I3187" i="1"/>
  <c r="J3187" i="1" s="1"/>
  <c r="Q3187" i="1" s="1"/>
  <c r="I3188" i="1"/>
  <c r="J3188" i="1" s="1"/>
  <c r="Q3188" i="1" s="1"/>
  <c r="I3189" i="1"/>
  <c r="J3189" i="1" s="1"/>
  <c r="Q3189" i="1" s="1"/>
  <c r="I3190" i="1"/>
  <c r="J3190" i="1" s="1"/>
  <c r="Q3190" i="1" s="1"/>
  <c r="I3191" i="1"/>
  <c r="J3191" i="1" s="1"/>
  <c r="Q3191" i="1" s="1"/>
  <c r="I3192" i="1"/>
  <c r="J3192" i="1" s="1"/>
  <c r="Q3192" i="1" s="1"/>
  <c r="I3193" i="1"/>
  <c r="J3193" i="1" s="1"/>
  <c r="Q3193" i="1" s="1"/>
  <c r="I3194" i="1"/>
  <c r="J3194" i="1" s="1"/>
  <c r="Q3194" i="1" s="1"/>
  <c r="I3195" i="1"/>
  <c r="J3195" i="1" s="1"/>
  <c r="Q3195" i="1" s="1"/>
  <c r="I3196" i="1"/>
  <c r="J3196" i="1" s="1"/>
  <c r="Q3196" i="1" s="1"/>
  <c r="I3197" i="1"/>
  <c r="J3197" i="1" s="1"/>
  <c r="Q3197" i="1" s="1"/>
  <c r="I3198" i="1"/>
  <c r="J3198" i="1" s="1"/>
  <c r="Q3198" i="1" s="1"/>
  <c r="I3199" i="1"/>
  <c r="J3199" i="1" s="1"/>
  <c r="Q3199" i="1" s="1"/>
  <c r="I3200" i="1"/>
  <c r="J3200" i="1" s="1"/>
  <c r="Q3200" i="1" s="1"/>
  <c r="I3201" i="1"/>
  <c r="J3201" i="1" s="1"/>
  <c r="Q3201" i="1" s="1"/>
  <c r="I3202" i="1"/>
  <c r="J3202" i="1" s="1"/>
  <c r="Q3202" i="1" s="1"/>
  <c r="I3203" i="1"/>
  <c r="J3203" i="1" s="1"/>
  <c r="Q3203" i="1" s="1"/>
  <c r="I3204" i="1"/>
  <c r="J3204" i="1" s="1"/>
  <c r="Q3204" i="1" s="1"/>
  <c r="I3205" i="1"/>
  <c r="J3205" i="1" s="1"/>
  <c r="Q3205" i="1" s="1"/>
  <c r="I3206" i="1"/>
  <c r="J3206" i="1" s="1"/>
  <c r="Q3206" i="1" s="1"/>
  <c r="I3207" i="1"/>
  <c r="J3207" i="1" s="1"/>
  <c r="Q3207" i="1" s="1"/>
  <c r="I3208" i="1"/>
  <c r="J3208" i="1" s="1"/>
  <c r="Q3208" i="1" s="1"/>
  <c r="I3209" i="1"/>
  <c r="J3209" i="1" s="1"/>
  <c r="Q3209" i="1" s="1"/>
  <c r="I3210" i="1"/>
  <c r="J3210" i="1" s="1"/>
  <c r="Q3210" i="1" s="1"/>
  <c r="I3211" i="1"/>
  <c r="J3211" i="1" s="1"/>
  <c r="Q3211" i="1" s="1"/>
  <c r="I3212" i="1"/>
  <c r="J3212" i="1" s="1"/>
  <c r="Q3212" i="1" s="1"/>
  <c r="I3213" i="1"/>
  <c r="J3213" i="1" s="1"/>
  <c r="Q3213" i="1" s="1"/>
  <c r="I3214" i="1"/>
  <c r="J3214" i="1" s="1"/>
  <c r="Q3214" i="1" s="1"/>
  <c r="I3215" i="1"/>
  <c r="J3215" i="1" s="1"/>
  <c r="Q3215" i="1" s="1"/>
  <c r="I3216" i="1"/>
  <c r="J3216" i="1" s="1"/>
  <c r="Q3216" i="1" s="1"/>
  <c r="I3217" i="1"/>
  <c r="J3217" i="1" s="1"/>
  <c r="Q3217" i="1" s="1"/>
  <c r="I3218" i="1"/>
  <c r="J3218" i="1" s="1"/>
  <c r="Q3218" i="1" s="1"/>
  <c r="I3219" i="1"/>
  <c r="J3219" i="1" s="1"/>
  <c r="Q3219" i="1" s="1"/>
  <c r="I3220" i="1"/>
  <c r="J3220" i="1" s="1"/>
  <c r="Q3220" i="1" s="1"/>
  <c r="I3221" i="1"/>
  <c r="J3221" i="1" s="1"/>
  <c r="Q3221" i="1" s="1"/>
  <c r="I3222" i="1"/>
  <c r="J3222" i="1" s="1"/>
  <c r="Q3222" i="1" s="1"/>
  <c r="I3223" i="1"/>
  <c r="J3223" i="1" s="1"/>
  <c r="Q3223" i="1" s="1"/>
  <c r="I3224" i="1"/>
  <c r="J3224" i="1" s="1"/>
  <c r="Q3224" i="1" s="1"/>
  <c r="I3225" i="1"/>
  <c r="J3225" i="1" s="1"/>
  <c r="Q3225" i="1" s="1"/>
  <c r="I3226" i="1"/>
  <c r="J3226" i="1" s="1"/>
  <c r="Q3226" i="1" s="1"/>
  <c r="I3227" i="1"/>
  <c r="J3227" i="1" s="1"/>
  <c r="Q3227" i="1" s="1"/>
  <c r="I3228" i="1"/>
  <c r="J3228" i="1" s="1"/>
  <c r="Q3228" i="1" s="1"/>
  <c r="I3229" i="1"/>
  <c r="J3229" i="1" s="1"/>
  <c r="Q3229" i="1" s="1"/>
  <c r="I3230" i="1"/>
  <c r="J3230" i="1" s="1"/>
  <c r="Q3230" i="1" s="1"/>
  <c r="I3231" i="1"/>
  <c r="J3231" i="1" s="1"/>
  <c r="Q3231" i="1" s="1"/>
  <c r="I3232" i="1"/>
  <c r="J3232" i="1" s="1"/>
  <c r="Q3232" i="1" s="1"/>
  <c r="I3233" i="1"/>
  <c r="J3233" i="1" s="1"/>
  <c r="Q3233" i="1" s="1"/>
  <c r="I3234" i="1"/>
  <c r="J3234" i="1" s="1"/>
  <c r="Q3234" i="1" s="1"/>
  <c r="I3235" i="1"/>
  <c r="J3235" i="1" s="1"/>
  <c r="Q3235" i="1" s="1"/>
  <c r="I3236" i="1"/>
  <c r="J3236" i="1" s="1"/>
  <c r="Q3236" i="1" s="1"/>
  <c r="I3237" i="1"/>
  <c r="J3237" i="1" s="1"/>
  <c r="Q3237" i="1" s="1"/>
  <c r="I3238" i="1"/>
  <c r="J3238" i="1" s="1"/>
  <c r="Q3238" i="1" s="1"/>
  <c r="I3239" i="1"/>
  <c r="J3239" i="1" s="1"/>
  <c r="Q3239" i="1" s="1"/>
  <c r="I3240" i="1"/>
  <c r="J3240" i="1" s="1"/>
  <c r="Q3240" i="1" s="1"/>
  <c r="I3241" i="1"/>
  <c r="J3241" i="1" s="1"/>
  <c r="Q3241" i="1" s="1"/>
  <c r="I3242" i="1"/>
  <c r="J3242" i="1" s="1"/>
  <c r="Q3242" i="1" s="1"/>
  <c r="I3243" i="1"/>
  <c r="J3243" i="1" s="1"/>
  <c r="Q3243" i="1" s="1"/>
  <c r="I3244" i="1"/>
  <c r="J3244" i="1" s="1"/>
  <c r="Q3244" i="1" s="1"/>
  <c r="I3245" i="1"/>
  <c r="J3245" i="1" s="1"/>
  <c r="Q3245" i="1" s="1"/>
  <c r="I3246" i="1"/>
  <c r="J3246" i="1" s="1"/>
  <c r="Q3246" i="1" s="1"/>
  <c r="I3247" i="1"/>
  <c r="J3247" i="1" s="1"/>
  <c r="Q3247" i="1" s="1"/>
  <c r="I3248" i="1"/>
  <c r="J3248" i="1" s="1"/>
  <c r="Q3248" i="1" s="1"/>
  <c r="I3249" i="1"/>
  <c r="J3249" i="1" s="1"/>
  <c r="I3250" i="1"/>
  <c r="J3250" i="1" s="1"/>
  <c r="I3251" i="1"/>
  <c r="J3251" i="1" s="1"/>
  <c r="Q3251" i="1" s="1"/>
  <c r="I3252" i="1"/>
  <c r="J3252" i="1" s="1"/>
  <c r="Q3252" i="1" s="1"/>
  <c r="I3253" i="1"/>
  <c r="J3253" i="1" s="1"/>
  <c r="Q3253" i="1" s="1"/>
  <c r="I3254" i="1"/>
  <c r="J3254" i="1" s="1"/>
  <c r="Q3254" i="1" s="1"/>
  <c r="I3255" i="1"/>
  <c r="J3255" i="1" s="1"/>
  <c r="Q3255" i="1" s="1"/>
  <c r="I3256" i="1"/>
  <c r="J3256" i="1" s="1"/>
  <c r="Q3256" i="1" s="1"/>
  <c r="I3257" i="1"/>
  <c r="J3257" i="1" s="1"/>
  <c r="Q3257" i="1" s="1"/>
  <c r="I3258" i="1"/>
  <c r="J3258" i="1" s="1"/>
  <c r="Q3258" i="1" s="1"/>
  <c r="I3259" i="1"/>
  <c r="J3259" i="1" s="1"/>
  <c r="Q3259" i="1" s="1"/>
  <c r="I3260" i="1"/>
  <c r="J3260" i="1" s="1"/>
  <c r="Q3260" i="1" s="1"/>
  <c r="I3261" i="1"/>
  <c r="J3261" i="1" s="1"/>
  <c r="Q3261" i="1" s="1"/>
  <c r="I3262" i="1"/>
  <c r="J3262" i="1" s="1"/>
  <c r="Q3262" i="1" s="1"/>
  <c r="I3263" i="1"/>
  <c r="J3263" i="1" s="1"/>
  <c r="Q3263" i="1" s="1"/>
  <c r="I3264" i="1"/>
  <c r="J3264" i="1" s="1"/>
  <c r="Q3264" i="1" s="1"/>
  <c r="I3265" i="1"/>
  <c r="J3265" i="1" s="1"/>
  <c r="Q3265" i="1" s="1"/>
  <c r="I3266" i="1"/>
  <c r="J3266" i="1" s="1"/>
  <c r="Q3266" i="1" s="1"/>
  <c r="I3267" i="1"/>
  <c r="J3267" i="1" s="1"/>
  <c r="Q3267" i="1" s="1"/>
  <c r="I3268" i="1"/>
  <c r="J3268" i="1" s="1"/>
  <c r="Q3268" i="1" s="1"/>
  <c r="I3269" i="1"/>
  <c r="J3269" i="1" s="1"/>
  <c r="Q3269" i="1" s="1"/>
  <c r="I3270" i="1"/>
  <c r="J3270" i="1" s="1"/>
  <c r="Q3270" i="1" s="1"/>
  <c r="I3271" i="1"/>
  <c r="J3271" i="1" s="1"/>
  <c r="Q3271" i="1" s="1"/>
  <c r="I3272" i="1"/>
  <c r="J3272" i="1" s="1"/>
  <c r="Q3272" i="1" s="1"/>
  <c r="I3273" i="1"/>
  <c r="J3273" i="1" s="1"/>
  <c r="Q3273" i="1" s="1"/>
  <c r="I3274" i="1"/>
  <c r="J3274" i="1" s="1"/>
  <c r="Q3274" i="1" s="1"/>
  <c r="I3275" i="1"/>
  <c r="J3275" i="1" s="1"/>
  <c r="Q3275" i="1" s="1"/>
  <c r="I3276" i="1"/>
  <c r="J3276" i="1" s="1"/>
  <c r="Q3276" i="1" s="1"/>
  <c r="I3277" i="1"/>
  <c r="J3277" i="1" s="1"/>
  <c r="Q3277" i="1" s="1"/>
  <c r="I3278" i="1"/>
  <c r="J3278" i="1" s="1"/>
  <c r="Q3278" i="1" s="1"/>
  <c r="I3279" i="1"/>
  <c r="J3279" i="1" s="1"/>
  <c r="Q3279" i="1" s="1"/>
  <c r="I3280" i="1"/>
  <c r="J3280" i="1" s="1"/>
  <c r="Q3280" i="1" s="1"/>
  <c r="I3281" i="1"/>
  <c r="J3281" i="1" s="1"/>
  <c r="Q3281" i="1" s="1"/>
  <c r="I3282" i="1"/>
  <c r="J3282" i="1" s="1"/>
  <c r="Q3282" i="1" s="1"/>
  <c r="I3283" i="1"/>
  <c r="J3283" i="1" s="1"/>
  <c r="Q3283" i="1" s="1"/>
  <c r="I3284" i="1"/>
  <c r="J3284" i="1" s="1"/>
  <c r="Q3284" i="1" s="1"/>
  <c r="I3285" i="1"/>
  <c r="J3285" i="1" s="1"/>
  <c r="Q3285" i="1" s="1"/>
  <c r="I3286" i="1"/>
  <c r="J3286" i="1" s="1"/>
  <c r="Q3286" i="1" s="1"/>
  <c r="I3287" i="1"/>
  <c r="J3287" i="1" s="1"/>
  <c r="Q3287" i="1" s="1"/>
  <c r="I3288" i="1"/>
  <c r="J3288" i="1" s="1"/>
  <c r="Q3288" i="1" s="1"/>
  <c r="I3289" i="1"/>
  <c r="J3289" i="1" s="1"/>
  <c r="Q3289" i="1" s="1"/>
  <c r="I3290" i="1"/>
  <c r="J3290" i="1" s="1"/>
  <c r="Q3290" i="1" s="1"/>
  <c r="I3291" i="1"/>
  <c r="J3291" i="1" s="1"/>
  <c r="Q3291" i="1" s="1"/>
  <c r="I3292" i="1"/>
  <c r="J3292" i="1" s="1"/>
  <c r="Q3292" i="1" s="1"/>
  <c r="I3293" i="1"/>
  <c r="J3293" i="1" s="1"/>
  <c r="Q3293" i="1" s="1"/>
  <c r="I3294" i="1"/>
  <c r="J3294" i="1" s="1"/>
  <c r="Q3294" i="1" s="1"/>
  <c r="I3295" i="1"/>
  <c r="J3295" i="1" s="1"/>
  <c r="Q3295" i="1" s="1"/>
  <c r="I3296" i="1"/>
  <c r="J3296" i="1" s="1"/>
  <c r="Q3296" i="1" s="1"/>
  <c r="I3297" i="1"/>
  <c r="J3297" i="1" s="1"/>
  <c r="Q3297" i="1" s="1"/>
  <c r="I3298" i="1"/>
  <c r="J3298" i="1" s="1"/>
  <c r="Q3298" i="1" s="1"/>
  <c r="I3299" i="1"/>
  <c r="J3299" i="1" s="1"/>
  <c r="Q3299" i="1" s="1"/>
  <c r="I3300" i="1"/>
  <c r="J3300" i="1" s="1"/>
  <c r="Q3300" i="1" s="1"/>
  <c r="I3301" i="1"/>
  <c r="J3301" i="1" s="1"/>
  <c r="Q3301" i="1" s="1"/>
  <c r="I3302" i="1"/>
  <c r="J3302" i="1" s="1"/>
  <c r="Q3302" i="1" s="1"/>
  <c r="I3303" i="1"/>
  <c r="J3303" i="1" s="1"/>
  <c r="Q3303" i="1" s="1"/>
  <c r="I3304" i="1"/>
  <c r="J3304" i="1" s="1"/>
  <c r="Q3304" i="1" s="1"/>
  <c r="I3305" i="1"/>
  <c r="J3305" i="1" s="1"/>
  <c r="Q3305" i="1" s="1"/>
  <c r="I3306" i="1"/>
  <c r="J3306" i="1" s="1"/>
  <c r="Q3306" i="1" s="1"/>
  <c r="I3307" i="1"/>
  <c r="J3307" i="1" s="1"/>
  <c r="Q3307" i="1" s="1"/>
  <c r="I3308" i="1"/>
  <c r="J3308" i="1" s="1"/>
  <c r="Q3308" i="1" s="1"/>
  <c r="I3309" i="1"/>
  <c r="J3309" i="1" s="1"/>
  <c r="Q3309" i="1" s="1"/>
  <c r="I3310" i="1"/>
  <c r="J3310" i="1" s="1"/>
  <c r="Q3310" i="1" s="1"/>
  <c r="I3311" i="1"/>
  <c r="J3311" i="1" s="1"/>
  <c r="Q3311" i="1" s="1"/>
  <c r="I3312" i="1"/>
  <c r="J3312" i="1" s="1"/>
  <c r="Q3312" i="1" s="1"/>
  <c r="I3313" i="1"/>
  <c r="J3313" i="1" s="1"/>
  <c r="Q3313" i="1" s="1"/>
  <c r="I3314" i="1"/>
  <c r="J3314" i="1" s="1"/>
  <c r="Q3314" i="1" s="1"/>
  <c r="I3315" i="1"/>
  <c r="J3315" i="1" s="1"/>
  <c r="Q3315" i="1" s="1"/>
  <c r="I3316" i="1"/>
  <c r="J3316" i="1" s="1"/>
  <c r="Q3316" i="1" s="1"/>
  <c r="I3317" i="1"/>
  <c r="J3317" i="1" s="1"/>
  <c r="Q3317" i="1" s="1"/>
  <c r="I3318" i="1"/>
  <c r="J3318" i="1" s="1"/>
  <c r="Q3318" i="1" s="1"/>
  <c r="I3319" i="1"/>
  <c r="J3319" i="1" s="1"/>
  <c r="Q3319" i="1" s="1"/>
  <c r="I3320" i="1"/>
  <c r="J3320" i="1" s="1"/>
  <c r="Q3320" i="1" s="1"/>
  <c r="I3321" i="1"/>
  <c r="J3321" i="1" s="1"/>
  <c r="Q3321" i="1" s="1"/>
  <c r="I3322" i="1"/>
  <c r="J3322" i="1" s="1"/>
  <c r="Q3322" i="1" s="1"/>
  <c r="I3323" i="1"/>
  <c r="J3323" i="1" s="1"/>
  <c r="Q3323" i="1" s="1"/>
  <c r="I3324" i="1"/>
  <c r="J3324" i="1" s="1"/>
  <c r="Q3324" i="1" s="1"/>
  <c r="I3325" i="1"/>
  <c r="J3325" i="1" s="1"/>
  <c r="Q3325" i="1" s="1"/>
  <c r="I3326" i="1"/>
  <c r="J3326" i="1" s="1"/>
  <c r="Q3326" i="1" s="1"/>
  <c r="I3327" i="1"/>
  <c r="J3327" i="1" s="1"/>
  <c r="Q3327" i="1" s="1"/>
  <c r="I3328" i="1"/>
  <c r="J3328" i="1" s="1"/>
  <c r="Q3328" i="1" s="1"/>
  <c r="I3329" i="1"/>
  <c r="J3329" i="1" s="1"/>
  <c r="Q3329" i="1" s="1"/>
  <c r="I3330" i="1"/>
  <c r="J3330" i="1" s="1"/>
  <c r="Q3330" i="1" s="1"/>
  <c r="I3331" i="1"/>
  <c r="J3331" i="1" s="1"/>
  <c r="Q3331" i="1" s="1"/>
  <c r="I3332" i="1"/>
  <c r="J3332" i="1" s="1"/>
  <c r="Q3332" i="1" s="1"/>
  <c r="I3333" i="1"/>
  <c r="J3333" i="1" s="1"/>
  <c r="Q3333" i="1" s="1"/>
  <c r="I3334" i="1"/>
  <c r="J3334" i="1" s="1"/>
  <c r="Q3334" i="1" s="1"/>
  <c r="I3335" i="1"/>
  <c r="J3335" i="1" s="1"/>
  <c r="Q3335" i="1" s="1"/>
  <c r="I3336" i="1"/>
  <c r="J3336" i="1" s="1"/>
  <c r="Q3336" i="1" s="1"/>
  <c r="I3337" i="1"/>
  <c r="J3337" i="1" s="1"/>
  <c r="Q3337" i="1" s="1"/>
  <c r="I3338" i="1"/>
  <c r="J3338" i="1" s="1"/>
  <c r="Q3338" i="1" s="1"/>
  <c r="I3339" i="1"/>
  <c r="J3339" i="1" s="1"/>
  <c r="Q3339" i="1" s="1"/>
  <c r="I3340" i="1"/>
  <c r="J3340" i="1" s="1"/>
  <c r="Q3340" i="1" s="1"/>
  <c r="I3341" i="1"/>
  <c r="J3341" i="1" s="1"/>
  <c r="Q3341" i="1" s="1"/>
  <c r="I3342" i="1"/>
  <c r="J3342" i="1" s="1"/>
  <c r="Q3342" i="1" s="1"/>
  <c r="I3343" i="1"/>
  <c r="J3343" i="1" s="1"/>
  <c r="Q3343" i="1" s="1"/>
  <c r="I3344" i="1"/>
  <c r="J3344" i="1" s="1"/>
  <c r="Q3344" i="1" s="1"/>
  <c r="I3345" i="1"/>
  <c r="J3345" i="1" s="1"/>
  <c r="Q3345" i="1" s="1"/>
  <c r="I3346" i="1"/>
  <c r="J3346" i="1" s="1"/>
  <c r="Q3346" i="1" s="1"/>
  <c r="I3347" i="1"/>
  <c r="J3347" i="1" s="1"/>
  <c r="Q3347" i="1" s="1"/>
  <c r="I3348" i="1"/>
  <c r="J3348" i="1" s="1"/>
  <c r="Q3348" i="1" s="1"/>
  <c r="I3349" i="1"/>
  <c r="J3349" i="1" s="1"/>
  <c r="Q3349" i="1" s="1"/>
  <c r="I3350" i="1"/>
  <c r="J3350" i="1" s="1"/>
  <c r="Q3350" i="1" s="1"/>
  <c r="I3351" i="1"/>
  <c r="J3351" i="1" s="1"/>
  <c r="Q3351" i="1" s="1"/>
  <c r="I3352" i="1"/>
  <c r="J3352" i="1" s="1"/>
  <c r="Q3352" i="1" s="1"/>
  <c r="I3353" i="1"/>
  <c r="J3353" i="1" s="1"/>
  <c r="Q3353" i="1" s="1"/>
  <c r="I3354" i="1"/>
  <c r="J3354" i="1" s="1"/>
  <c r="Q3354" i="1" s="1"/>
  <c r="I3355" i="1"/>
  <c r="J3355" i="1" s="1"/>
  <c r="Q3355" i="1" s="1"/>
  <c r="I3356" i="1"/>
  <c r="J3356" i="1" s="1"/>
  <c r="Q3356" i="1" s="1"/>
  <c r="I3357" i="1"/>
  <c r="J3357" i="1" s="1"/>
  <c r="Q3357" i="1" s="1"/>
  <c r="I3358" i="1"/>
  <c r="J3358" i="1" s="1"/>
  <c r="Q3358" i="1" s="1"/>
  <c r="I3359" i="1"/>
  <c r="J3359" i="1" s="1"/>
  <c r="Q3359" i="1" s="1"/>
  <c r="I3360" i="1"/>
  <c r="J3360" i="1" s="1"/>
  <c r="Q3360" i="1" s="1"/>
  <c r="I3361" i="1"/>
  <c r="J3361" i="1" s="1"/>
  <c r="Q3361" i="1" s="1"/>
  <c r="I3362" i="1"/>
  <c r="J3362" i="1" s="1"/>
  <c r="Q3362" i="1" s="1"/>
  <c r="I3363" i="1"/>
  <c r="J3363" i="1" s="1"/>
  <c r="Q3363" i="1" s="1"/>
  <c r="I3364" i="1"/>
  <c r="J3364" i="1" s="1"/>
  <c r="Q3364" i="1" s="1"/>
  <c r="I3365" i="1"/>
  <c r="J3365" i="1" s="1"/>
  <c r="Q3365" i="1" s="1"/>
  <c r="I3366" i="1"/>
  <c r="J3366" i="1" s="1"/>
  <c r="Q3366" i="1" s="1"/>
  <c r="I3367" i="1"/>
  <c r="J3367" i="1" s="1"/>
  <c r="Q3367" i="1" s="1"/>
  <c r="I3368" i="1"/>
  <c r="J3368" i="1" s="1"/>
  <c r="Q3368" i="1" s="1"/>
  <c r="I3369" i="1"/>
  <c r="J3369" i="1" s="1"/>
  <c r="Q3369" i="1" s="1"/>
  <c r="I3370" i="1"/>
  <c r="J3370" i="1" s="1"/>
  <c r="Q3370" i="1" s="1"/>
  <c r="I3371" i="1"/>
  <c r="J3371" i="1" s="1"/>
  <c r="Q3371" i="1" s="1"/>
  <c r="I3372" i="1"/>
  <c r="J3372" i="1" s="1"/>
  <c r="Q3372" i="1" s="1"/>
  <c r="I3373" i="1"/>
  <c r="J3373" i="1" s="1"/>
  <c r="Q3373" i="1" s="1"/>
  <c r="I3374" i="1"/>
  <c r="J3374" i="1" s="1"/>
  <c r="Q3374" i="1" s="1"/>
  <c r="I3375" i="1"/>
  <c r="J3375" i="1" s="1"/>
  <c r="Q3375" i="1" s="1"/>
  <c r="I3376" i="1"/>
  <c r="J3376" i="1" s="1"/>
  <c r="Q3376" i="1" s="1"/>
  <c r="I3377" i="1"/>
  <c r="J3377" i="1" s="1"/>
  <c r="Q3377" i="1" s="1"/>
  <c r="I3378" i="1"/>
  <c r="J3378" i="1" s="1"/>
  <c r="Q3378" i="1" s="1"/>
  <c r="I3379" i="1"/>
  <c r="J3379" i="1" s="1"/>
  <c r="Q3379" i="1" s="1"/>
  <c r="I3380" i="1"/>
  <c r="J3380" i="1" s="1"/>
  <c r="Q3380" i="1" s="1"/>
  <c r="I3381" i="1"/>
  <c r="J3381" i="1" s="1"/>
  <c r="Q3381" i="1" s="1"/>
  <c r="I3382" i="1"/>
  <c r="J3382" i="1" s="1"/>
  <c r="Q3382" i="1" s="1"/>
  <c r="I3383" i="1"/>
  <c r="J3383" i="1" s="1"/>
  <c r="Q3383" i="1" s="1"/>
  <c r="I3384" i="1"/>
  <c r="J3384" i="1" s="1"/>
  <c r="Q3384" i="1" s="1"/>
  <c r="I3385" i="1"/>
  <c r="J3385" i="1" s="1"/>
  <c r="Q3385" i="1" s="1"/>
  <c r="I3386" i="1"/>
  <c r="J3386" i="1" s="1"/>
  <c r="Q3386" i="1" s="1"/>
  <c r="I3387" i="1"/>
  <c r="J3387" i="1" s="1"/>
  <c r="Q3387" i="1" s="1"/>
  <c r="I3388" i="1"/>
  <c r="J3388" i="1" s="1"/>
  <c r="Q3388" i="1" s="1"/>
  <c r="I3389" i="1"/>
  <c r="J3389" i="1" s="1"/>
  <c r="Q3389" i="1" s="1"/>
  <c r="I3390" i="1"/>
  <c r="J3390" i="1" s="1"/>
  <c r="Q3390" i="1" s="1"/>
  <c r="I3391" i="1"/>
  <c r="J3391" i="1" s="1"/>
  <c r="Q3391" i="1" s="1"/>
  <c r="I3392" i="1"/>
  <c r="J3392" i="1" s="1"/>
  <c r="Q3392" i="1" s="1"/>
  <c r="I3393" i="1"/>
  <c r="J3393" i="1" s="1"/>
  <c r="Q3393" i="1" s="1"/>
  <c r="I3394" i="1"/>
  <c r="J3394" i="1" s="1"/>
  <c r="Q3394" i="1" s="1"/>
  <c r="I3395" i="1"/>
  <c r="J3395" i="1" s="1"/>
  <c r="Q3395" i="1" s="1"/>
  <c r="I3396" i="1"/>
  <c r="J3396" i="1" s="1"/>
  <c r="Q3396" i="1" s="1"/>
  <c r="I3397" i="1"/>
  <c r="J3397" i="1" s="1"/>
  <c r="Q3397" i="1" s="1"/>
  <c r="I3398" i="1"/>
  <c r="J3398" i="1" s="1"/>
  <c r="Q3398" i="1" s="1"/>
  <c r="I3399" i="1"/>
  <c r="J3399" i="1" s="1"/>
  <c r="Q3399" i="1" s="1"/>
  <c r="I3400" i="1"/>
  <c r="J3400" i="1" s="1"/>
  <c r="Q3400" i="1" s="1"/>
  <c r="I3401" i="1"/>
  <c r="J3401" i="1" s="1"/>
  <c r="Q3401" i="1" s="1"/>
  <c r="I3402" i="1"/>
  <c r="J3402" i="1" s="1"/>
  <c r="Q3402" i="1" s="1"/>
  <c r="I3403" i="1"/>
  <c r="J3403" i="1" s="1"/>
  <c r="Q3403" i="1" s="1"/>
  <c r="I3404" i="1"/>
  <c r="J3404" i="1" s="1"/>
  <c r="Q3404" i="1" s="1"/>
  <c r="I3405" i="1"/>
  <c r="J3405" i="1" s="1"/>
  <c r="Q3405" i="1" s="1"/>
  <c r="I3406" i="1"/>
  <c r="J3406" i="1" s="1"/>
  <c r="Q3406" i="1" s="1"/>
  <c r="I3407" i="1"/>
  <c r="J3407" i="1" s="1"/>
  <c r="Q3407" i="1" s="1"/>
  <c r="I3408" i="1"/>
  <c r="J3408" i="1" s="1"/>
  <c r="Q3408" i="1" s="1"/>
  <c r="I3409" i="1"/>
  <c r="J3409" i="1" s="1"/>
  <c r="Q3409" i="1" s="1"/>
  <c r="I3410" i="1"/>
  <c r="J3410" i="1" s="1"/>
  <c r="Q3410" i="1" s="1"/>
  <c r="I3411" i="1"/>
  <c r="J3411" i="1" s="1"/>
  <c r="Q3411" i="1" s="1"/>
  <c r="I3412" i="1"/>
  <c r="J3412" i="1" s="1"/>
  <c r="Q3412" i="1" s="1"/>
  <c r="I3413" i="1"/>
  <c r="J3413" i="1" s="1"/>
  <c r="Q3413" i="1" s="1"/>
  <c r="I3414" i="1"/>
  <c r="J3414" i="1" s="1"/>
  <c r="Q3414" i="1" s="1"/>
  <c r="I3415" i="1"/>
  <c r="J3415" i="1" s="1"/>
  <c r="Q3415" i="1" s="1"/>
  <c r="I3416" i="1"/>
  <c r="J3416" i="1" s="1"/>
  <c r="Q3416" i="1" s="1"/>
  <c r="I3417" i="1"/>
  <c r="J3417" i="1" s="1"/>
  <c r="Q3417" i="1" s="1"/>
  <c r="I3418" i="1"/>
  <c r="J3418" i="1" s="1"/>
  <c r="Q3418" i="1" s="1"/>
  <c r="I3419" i="1"/>
  <c r="J3419" i="1" s="1"/>
  <c r="Q3419" i="1" s="1"/>
  <c r="I3420" i="1"/>
  <c r="J3420" i="1" s="1"/>
  <c r="Q3420" i="1" s="1"/>
  <c r="I3421" i="1"/>
  <c r="J3421" i="1" s="1"/>
  <c r="Q3421" i="1" s="1"/>
  <c r="I3422" i="1"/>
  <c r="J3422" i="1" s="1"/>
  <c r="Q3422" i="1" s="1"/>
  <c r="I3423" i="1"/>
  <c r="J3423" i="1" s="1"/>
  <c r="Q3423" i="1" s="1"/>
  <c r="I3424" i="1"/>
  <c r="J3424" i="1" s="1"/>
  <c r="Q3424" i="1" s="1"/>
  <c r="I3425" i="1"/>
  <c r="J3425" i="1" s="1"/>
  <c r="Q3425" i="1" s="1"/>
  <c r="I3426" i="1"/>
  <c r="J3426" i="1" s="1"/>
  <c r="Q3426" i="1" s="1"/>
  <c r="I3427" i="1"/>
  <c r="J3427" i="1" s="1"/>
  <c r="Q3427" i="1" s="1"/>
  <c r="I3428" i="1"/>
  <c r="J3428" i="1" s="1"/>
  <c r="Q3428" i="1" s="1"/>
  <c r="I3429" i="1"/>
  <c r="J3429" i="1" s="1"/>
  <c r="Q3429" i="1" s="1"/>
  <c r="I3430" i="1"/>
  <c r="J3430" i="1" s="1"/>
  <c r="Q3430" i="1" s="1"/>
  <c r="I3431" i="1"/>
  <c r="J3431" i="1" s="1"/>
  <c r="Q3431" i="1" s="1"/>
  <c r="I3432" i="1"/>
  <c r="J3432" i="1" s="1"/>
  <c r="Q3432" i="1" s="1"/>
  <c r="I3433" i="1"/>
  <c r="J3433" i="1" s="1"/>
  <c r="Q3433" i="1" s="1"/>
  <c r="I3434" i="1"/>
  <c r="J3434" i="1" s="1"/>
  <c r="Q3434" i="1" s="1"/>
  <c r="I3435" i="1"/>
  <c r="J3435" i="1" s="1"/>
  <c r="Q3435" i="1" s="1"/>
  <c r="I3436" i="1"/>
  <c r="J3436" i="1" s="1"/>
  <c r="Q3436" i="1" s="1"/>
  <c r="I3437" i="1"/>
  <c r="J3437" i="1" s="1"/>
  <c r="Q3437" i="1" s="1"/>
  <c r="I3438" i="1"/>
  <c r="J3438" i="1" s="1"/>
  <c r="Q3438" i="1" s="1"/>
  <c r="I3439" i="1"/>
  <c r="J3439" i="1" s="1"/>
  <c r="Q3439" i="1" s="1"/>
  <c r="I3440" i="1"/>
  <c r="J3440" i="1" s="1"/>
  <c r="I3441" i="1"/>
  <c r="J3441" i="1" s="1"/>
  <c r="Q3441" i="1" s="1"/>
  <c r="I3442" i="1"/>
  <c r="J3442" i="1" s="1"/>
  <c r="Q3442" i="1" s="1"/>
  <c r="I3443" i="1"/>
  <c r="J3443" i="1" s="1"/>
  <c r="Q3443" i="1" s="1"/>
  <c r="I3444" i="1"/>
  <c r="J3444" i="1" s="1"/>
  <c r="Q3444" i="1" s="1"/>
  <c r="I3445" i="1"/>
  <c r="J3445" i="1" s="1"/>
  <c r="Q3445" i="1" s="1"/>
  <c r="I3446" i="1"/>
  <c r="J3446" i="1" s="1"/>
  <c r="Q3446" i="1" s="1"/>
  <c r="I3447" i="1"/>
  <c r="J3447" i="1" s="1"/>
  <c r="Q3447" i="1" s="1"/>
  <c r="I3448" i="1"/>
  <c r="J3448" i="1" s="1"/>
  <c r="Q3448" i="1" s="1"/>
  <c r="I3449" i="1"/>
  <c r="J3449" i="1" s="1"/>
  <c r="Q3449" i="1" s="1"/>
  <c r="I3450" i="1"/>
  <c r="J3450" i="1" s="1"/>
  <c r="Q3450" i="1" s="1"/>
  <c r="I3451" i="1"/>
  <c r="J3451" i="1" s="1"/>
  <c r="Q3451" i="1" s="1"/>
  <c r="I3452" i="1"/>
  <c r="J3452" i="1" s="1"/>
  <c r="Q3452" i="1" s="1"/>
  <c r="I3453" i="1"/>
  <c r="J3453" i="1" s="1"/>
  <c r="Q3453" i="1" s="1"/>
  <c r="I3454" i="1"/>
  <c r="J3454" i="1" s="1"/>
  <c r="Q3454" i="1" s="1"/>
  <c r="I3455" i="1"/>
  <c r="J3455" i="1" s="1"/>
  <c r="Q3455" i="1" s="1"/>
  <c r="I3456" i="1"/>
  <c r="J3456" i="1" s="1"/>
  <c r="Q3456" i="1" s="1"/>
  <c r="I3457" i="1"/>
  <c r="J3457" i="1" s="1"/>
  <c r="Q3457" i="1" s="1"/>
  <c r="I3458" i="1"/>
  <c r="J3458" i="1" s="1"/>
  <c r="Q3458" i="1" s="1"/>
  <c r="I3459" i="1"/>
  <c r="J3459" i="1" s="1"/>
  <c r="Q3459" i="1" s="1"/>
  <c r="I3460" i="1"/>
  <c r="J3460" i="1" s="1"/>
  <c r="Q3460" i="1" s="1"/>
  <c r="I3461" i="1"/>
  <c r="J3461" i="1" s="1"/>
  <c r="Q3461" i="1" s="1"/>
  <c r="I3462" i="1"/>
  <c r="J3462" i="1" s="1"/>
  <c r="Q3462" i="1" s="1"/>
  <c r="I3463" i="1"/>
  <c r="J3463" i="1" s="1"/>
  <c r="Q3463" i="1" s="1"/>
  <c r="I3464" i="1"/>
  <c r="J3464" i="1" s="1"/>
  <c r="Q3464" i="1" s="1"/>
  <c r="I3465" i="1"/>
  <c r="J3465" i="1" s="1"/>
  <c r="Q3465" i="1" s="1"/>
  <c r="I3466" i="1"/>
  <c r="J3466" i="1" s="1"/>
  <c r="Q3466" i="1" s="1"/>
  <c r="I3467" i="1"/>
  <c r="J3467" i="1" s="1"/>
  <c r="Q3467" i="1" s="1"/>
  <c r="I3468" i="1"/>
  <c r="J3468" i="1" s="1"/>
  <c r="Q3468" i="1" s="1"/>
  <c r="I3469" i="1"/>
  <c r="J3469" i="1" s="1"/>
  <c r="Q3469" i="1" s="1"/>
  <c r="I3470" i="1"/>
  <c r="J3470" i="1" s="1"/>
  <c r="Q3470" i="1" s="1"/>
  <c r="I3471" i="1"/>
  <c r="J3471" i="1" s="1"/>
  <c r="Q3471" i="1" s="1"/>
  <c r="I3472" i="1"/>
  <c r="J3472" i="1" s="1"/>
  <c r="Q3472" i="1" s="1"/>
  <c r="I3473" i="1"/>
  <c r="J3473" i="1" s="1"/>
  <c r="Q3473" i="1" s="1"/>
  <c r="I3474" i="1"/>
  <c r="J3474" i="1" s="1"/>
  <c r="Q3474" i="1" s="1"/>
  <c r="I3475" i="1"/>
  <c r="J3475" i="1" s="1"/>
  <c r="Q3475" i="1" s="1"/>
  <c r="I3476" i="1"/>
  <c r="J3476" i="1" s="1"/>
  <c r="Q3476" i="1" s="1"/>
  <c r="I3477" i="1"/>
  <c r="J3477" i="1" s="1"/>
  <c r="Q3477" i="1" s="1"/>
  <c r="I3478" i="1"/>
  <c r="J3478" i="1" s="1"/>
  <c r="Q3478" i="1" s="1"/>
  <c r="I3479" i="1"/>
  <c r="J3479" i="1" s="1"/>
  <c r="Q3479" i="1" s="1"/>
  <c r="I3480" i="1"/>
  <c r="J3480" i="1" s="1"/>
  <c r="Q3480" i="1" s="1"/>
  <c r="I3481" i="1"/>
  <c r="J3481" i="1" s="1"/>
  <c r="Q3481" i="1" s="1"/>
  <c r="I3482" i="1"/>
  <c r="J3482" i="1" s="1"/>
  <c r="Q3482" i="1" s="1"/>
  <c r="I3483" i="1"/>
  <c r="J3483" i="1" s="1"/>
  <c r="Q3483" i="1" s="1"/>
  <c r="I3484" i="1"/>
  <c r="J3484" i="1" s="1"/>
  <c r="Q3484" i="1" s="1"/>
  <c r="I3485" i="1"/>
  <c r="J3485" i="1" s="1"/>
  <c r="Q3485" i="1" s="1"/>
  <c r="I3486" i="1"/>
  <c r="J3486" i="1" s="1"/>
  <c r="Q3486" i="1" s="1"/>
  <c r="I3487" i="1"/>
  <c r="J3487" i="1" s="1"/>
  <c r="Q3487" i="1" s="1"/>
  <c r="I3488" i="1"/>
  <c r="J3488" i="1" s="1"/>
  <c r="Q3488" i="1" s="1"/>
  <c r="I3489" i="1"/>
  <c r="J3489" i="1" s="1"/>
  <c r="Q3489" i="1" s="1"/>
  <c r="I3490" i="1"/>
  <c r="J3490" i="1" s="1"/>
  <c r="Q3490" i="1" s="1"/>
  <c r="I3491" i="1"/>
  <c r="J3491" i="1" s="1"/>
  <c r="Q3491" i="1" s="1"/>
  <c r="I3492" i="1"/>
  <c r="J3492" i="1" s="1"/>
  <c r="Q3492" i="1" s="1"/>
  <c r="I3493" i="1"/>
  <c r="J3493" i="1" s="1"/>
  <c r="Q3493" i="1" s="1"/>
  <c r="I3494" i="1"/>
  <c r="J3494" i="1" s="1"/>
  <c r="Q3494" i="1" s="1"/>
  <c r="I3495" i="1"/>
  <c r="J3495" i="1" s="1"/>
  <c r="Q3495" i="1" s="1"/>
  <c r="I3496" i="1"/>
  <c r="J3496" i="1" s="1"/>
  <c r="Q3496" i="1" s="1"/>
  <c r="I3497" i="1"/>
  <c r="J3497" i="1" s="1"/>
  <c r="Q3497" i="1" s="1"/>
  <c r="I3498" i="1"/>
  <c r="J3498" i="1" s="1"/>
  <c r="Q3498" i="1" s="1"/>
  <c r="I3499" i="1"/>
  <c r="J3499" i="1" s="1"/>
  <c r="Q3499" i="1" s="1"/>
  <c r="I3500" i="1"/>
  <c r="J3500" i="1" s="1"/>
  <c r="Q3500" i="1" s="1"/>
  <c r="I3501" i="1"/>
  <c r="J3501" i="1" s="1"/>
  <c r="Q3501" i="1" s="1"/>
  <c r="I3502" i="1"/>
  <c r="J3502" i="1" s="1"/>
  <c r="Q3502" i="1" s="1"/>
  <c r="I3503" i="1"/>
  <c r="J3503" i="1" s="1"/>
  <c r="Q3503" i="1" s="1"/>
  <c r="I3504" i="1"/>
  <c r="J3504" i="1" s="1"/>
  <c r="Q3504" i="1" s="1"/>
  <c r="I3505" i="1"/>
  <c r="J3505" i="1" s="1"/>
  <c r="Q3505" i="1" s="1"/>
  <c r="I3506" i="1"/>
  <c r="J3506" i="1" s="1"/>
  <c r="Q3506" i="1" s="1"/>
  <c r="I3507" i="1"/>
  <c r="J3507" i="1" s="1"/>
  <c r="Q3507" i="1" s="1"/>
  <c r="I3508" i="1"/>
  <c r="J3508" i="1" s="1"/>
  <c r="Q3508" i="1" s="1"/>
  <c r="I3509" i="1"/>
  <c r="J3509" i="1" s="1"/>
  <c r="Q3509" i="1" s="1"/>
  <c r="I3510" i="1"/>
  <c r="J3510" i="1" s="1"/>
  <c r="Q3510" i="1" s="1"/>
  <c r="I3511" i="1"/>
  <c r="J3511" i="1" s="1"/>
  <c r="Q3511" i="1" s="1"/>
  <c r="I3512" i="1"/>
  <c r="J3512" i="1" s="1"/>
  <c r="Q3512" i="1" s="1"/>
  <c r="I3513" i="1"/>
  <c r="J3513" i="1" s="1"/>
  <c r="Q3513" i="1" s="1"/>
  <c r="I3514" i="1"/>
  <c r="J3514" i="1" s="1"/>
  <c r="Q3514" i="1" s="1"/>
  <c r="I3515" i="1"/>
  <c r="J3515" i="1" s="1"/>
  <c r="Q3515" i="1" s="1"/>
  <c r="I3516" i="1"/>
  <c r="J3516" i="1" s="1"/>
  <c r="Q3516" i="1" s="1"/>
  <c r="I3517" i="1"/>
  <c r="J3517" i="1" s="1"/>
  <c r="Q3517" i="1" s="1"/>
  <c r="I3518" i="1"/>
  <c r="J3518" i="1" s="1"/>
  <c r="Q3518" i="1" s="1"/>
  <c r="I3519" i="1"/>
  <c r="J3519" i="1" s="1"/>
  <c r="Q3519" i="1" s="1"/>
  <c r="I3520" i="1"/>
  <c r="J3520" i="1" s="1"/>
  <c r="Q3520" i="1" s="1"/>
  <c r="I3521" i="1"/>
  <c r="J3521" i="1" s="1"/>
  <c r="Q3521" i="1" s="1"/>
  <c r="I3522" i="1"/>
  <c r="J3522" i="1" s="1"/>
  <c r="Q3522" i="1" s="1"/>
  <c r="I3523" i="1"/>
  <c r="J3523" i="1" s="1"/>
  <c r="Q3523" i="1" s="1"/>
  <c r="I3524" i="1"/>
  <c r="J3524" i="1" s="1"/>
  <c r="Q3524" i="1" s="1"/>
  <c r="I3525" i="1"/>
  <c r="J3525" i="1" s="1"/>
  <c r="Q3525" i="1" s="1"/>
  <c r="I3526" i="1"/>
  <c r="J3526" i="1" s="1"/>
  <c r="Q3526" i="1" s="1"/>
  <c r="I3527" i="1"/>
  <c r="J3527" i="1" s="1"/>
  <c r="Q3527" i="1" s="1"/>
  <c r="I3528" i="1"/>
  <c r="J3528" i="1" s="1"/>
  <c r="Q3528" i="1" s="1"/>
  <c r="I3529" i="1"/>
  <c r="J3529" i="1" s="1"/>
  <c r="Q3529" i="1" s="1"/>
  <c r="I3530" i="1"/>
  <c r="J3530" i="1" s="1"/>
  <c r="Q3530" i="1" s="1"/>
  <c r="I3531" i="1"/>
  <c r="J3531" i="1" s="1"/>
  <c r="Q3531" i="1" s="1"/>
  <c r="I3532" i="1"/>
  <c r="J3532" i="1" s="1"/>
  <c r="Q3532" i="1" s="1"/>
  <c r="I3533" i="1"/>
  <c r="J3533" i="1" s="1"/>
  <c r="Q3533" i="1" s="1"/>
  <c r="I3534" i="1"/>
  <c r="J3534" i="1" s="1"/>
  <c r="Q3534" i="1" s="1"/>
  <c r="I3535" i="1"/>
  <c r="J3535" i="1" s="1"/>
  <c r="Q3535" i="1" s="1"/>
  <c r="I3536" i="1"/>
  <c r="J3536" i="1" s="1"/>
  <c r="Q3536" i="1" s="1"/>
  <c r="I3537" i="1"/>
  <c r="J3537" i="1" s="1"/>
  <c r="Q3537" i="1" s="1"/>
  <c r="I3538" i="1"/>
  <c r="J3538" i="1" s="1"/>
  <c r="Q3538" i="1" s="1"/>
  <c r="I3539" i="1"/>
  <c r="J3539" i="1" s="1"/>
  <c r="Q3539" i="1" s="1"/>
  <c r="I3540" i="1"/>
  <c r="J3540" i="1" s="1"/>
  <c r="Q3540" i="1" s="1"/>
  <c r="I3541" i="1"/>
  <c r="J3541" i="1" s="1"/>
  <c r="Q3541" i="1" s="1"/>
  <c r="I3542" i="1"/>
  <c r="J3542" i="1" s="1"/>
  <c r="Q3542" i="1" s="1"/>
  <c r="I3543" i="1"/>
  <c r="J3543" i="1" s="1"/>
  <c r="Q3543" i="1" s="1"/>
  <c r="I3544" i="1"/>
  <c r="J3544" i="1" s="1"/>
  <c r="Q3544" i="1" s="1"/>
  <c r="I3545" i="1"/>
  <c r="J3545" i="1" s="1"/>
  <c r="Q3545" i="1" s="1"/>
  <c r="I3546" i="1"/>
  <c r="J3546" i="1" s="1"/>
  <c r="Q3546" i="1" s="1"/>
  <c r="I3547" i="1"/>
  <c r="J3547" i="1" s="1"/>
  <c r="Q3547" i="1" s="1"/>
  <c r="I3548" i="1"/>
  <c r="J3548" i="1" s="1"/>
  <c r="Q3548" i="1" s="1"/>
  <c r="I3549" i="1"/>
  <c r="J3549" i="1" s="1"/>
  <c r="Q3549" i="1" s="1"/>
  <c r="I3550" i="1"/>
  <c r="J3550" i="1" s="1"/>
  <c r="Q3550" i="1" s="1"/>
  <c r="I3551" i="1"/>
  <c r="J3551" i="1" s="1"/>
  <c r="Q3551" i="1" s="1"/>
  <c r="I3552" i="1"/>
  <c r="J3552" i="1" s="1"/>
  <c r="Q3552" i="1" s="1"/>
  <c r="I3553" i="1"/>
  <c r="J3553" i="1" s="1"/>
  <c r="Q3553" i="1" s="1"/>
  <c r="I3554" i="1"/>
  <c r="J3554" i="1" s="1"/>
  <c r="Q3554" i="1" s="1"/>
  <c r="I3555" i="1"/>
  <c r="J3555" i="1" s="1"/>
  <c r="Q3555" i="1" s="1"/>
  <c r="I3556" i="1"/>
  <c r="J3556" i="1" s="1"/>
  <c r="Q3556" i="1" s="1"/>
  <c r="I3557" i="1"/>
  <c r="J3557" i="1" s="1"/>
  <c r="Q3557" i="1" s="1"/>
  <c r="I3558" i="1"/>
  <c r="J3558" i="1" s="1"/>
  <c r="Q3558" i="1" s="1"/>
  <c r="I3559" i="1"/>
  <c r="J3559" i="1" s="1"/>
  <c r="Q3559" i="1" s="1"/>
  <c r="I3560" i="1"/>
  <c r="J3560" i="1" s="1"/>
  <c r="Q3560" i="1" s="1"/>
  <c r="I3561" i="1"/>
  <c r="J3561" i="1" s="1"/>
  <c r="Q3561" i="1" s="1"/>
  <c r="I3562" i="1"/>
  <c r="J3562" i="1" s="1"/>
  <c r="Q3562" i="1" s="1"/>
  <c r="I3563" i="1"/>
  <c r="J3563" i="1" s="1"/>
  <c r="Q3563" i="1" s="1"/>
  <c r="I3564" i="1"/>
  <c r="J3564" i="1" s="1"/>
  <c r="Q3564" i="1" s="1"/>
  <c r="I3565" i="1"/>
  <c r="J3565" i="1" s="1"/>
  <c r="Q3565" i="1" s="1"/>
  <c r="I3566" i="1"/>
  <c r="J3566" i="1" s="1"/>
  <c r="Q3566" i="1" s="1"/>
  <c r="I3567" i="1"/>
  <c r="J3567" i="1" s="1"/>
  <c r="Q3567" i="1" s="1"/>
  <c r="I3568" i="1"/>
  <c r="J3568" i="1" s="1"/>
  <c r="Q3568" i="1" s="1"/>
  <c r="I3569" i="1"/>
  <c r="J3569" i="1" s="1"/>
  <c r="Q3569" i="1" s="1"/>
  <c r="I3570" i="1"/>
  <c r="J3570" i="1" s="1"/>
  <c r="Q3570" i="1" s="1"/>
  <c r="I3571" i="1"/>
  <c r="J3571" i="1" s="1"/>
  <c r="Q3571" i="1" s="1"/>
  <c r="I3572" i="1"/>
  <c r="J3572" i="1" s="1"/>
  <c r="Q3572" i="1" s="1"/>
  <c r="I3573" i="1"/>
  <c r="J3573" i="1" s="1"/>
  <c r="Q3573" i="1" s="1"/>
  <c r="I3574" i="1"/>
  <c r="J3574" i="1" s="1"/>
  <c r="Q3574" i="1" s="1"/>
  <c r="I3575" i="1"/>
  <c r="J3575" i="1" s="1"/>
  <c r="Q3575" i="1" s="1"/>
  <c r="I3576" i="1"/>
  <c r="J3576" i="1" s="1"/>
  <c r="Q3576" i="1" s="1"/>
  <c r="I3577" i="1"/>
  <c r="J3577" i="1" s="1"/>
  <c r="Q3577" i="1" s="1"/>
  <c r="I3578" i="1"/>
  <c r="J3578" i="1" s="1"/>
  <c r="Q3578" i="1" s="1"/>
  <c r="I3579" i="1"/>
  <c r="J3579" i="1" s="1"/>
  <c r="Q3579" i="1" s="1"/>
  <c r="I3580" i="1"/>
  <c r="J3580" i="1" s="1"/>
  <c r="Q3580" i="1" s="1"/>
  <c r="I3581" i="1"/>
  <c r="J3581" i="1" s="1"/>
  <c r="Q3581" i="1" s="1"/>
  <c r="I3582" i="1"/>
  <c r="J3582" i="1" s="1"/>
  <c r="Q3582" i="1" s="1"/>
  <c r="I3583" i="1"/>
  <c r="J3583" i="1" s="1"/>
  <c r="Q3583" i="1" s="1"/>
  <c r="I3584" i="1"/>
  <c r="J3584" i="1" s="1"/>
  <c r="Q3584" i="1" s="1"/>
  <c r="I3585" i="1"/>
  <c r="J3585" i="1" s="1"/>
  <c r="Q3585" i="1" s="1"/>
  <c r="I3586" i="1"/>
  <c r="J3586" i="1" s="1"/>
  <c r="Q3586" i="1" s="1"/>
  <c r="I3587" i="1"/>
  <c r="J3587" i="1" s="1"/>
  <c r="Q3587" i="1" s="1"/>
  <c r="I3588" i="1"/>
  <c r="J3588" i="1" s="1"/>
  <c r="Q3588" i="1" s="1"/>
  <c r="I3589" i="1"/>
  <c r="J3589" i="1" s="1"/>
  <c r="Q3589" i="1" s="1"/>
  <c r="I3590" i="1"/>
  <c r="J3590" i="1" s="1"/>
  <c r="Q3590" i="1" s="1"/>
  <c r="I3591" i="1"/>
  <c r="J3591" i="1" s="1"/>
  <c r="Q3591" i="1" s="1"/>
  <c r="I3592" i="1"/>
  <c r="J3592" i="1" s="1"/>
  <c r="Q3592" i="1" s="1"/>
  <c r="I3593" i="1"/>
  <c r="J3593" i="1" s="1"/>
  <c r="Q3593" i="1" s="1"/>
  <c r="I3594" i="1"/>
  <c r="J3594" i="1" s="1"/>
  <c r="Q3594" i="1" s="1"/>
  <c r="I3595" i="1"/>
  <c r="J3595" i="1" s="1"/>
  <c r="Q3595" i="1" s="1"/>
  <c r="I3596" i="1"/>
  <c r="J3596" i="1" s="1"/>
  <c r="Q3596" i="1" s="1"/>
  <c r="I3597" i="1"/>
  <c r="J3597" i="1" s="1"/>
  <c r="Q3597" i="1" s="1"/>
  <c r="I3598" i="1"/>
  <c r="J3598" i="1" s="1"/>
  <c r="Q3598" i="1" s="1"/>
  <c r="I3599" i="1"/>
  <c r="J3599" i="1" s="1"/>
  <c r="Q3599" i="1" s="1"/>
  <c r="I3600" i="1"/>
  <c r="J3600" i="1" s="1"/>
  <c r="Q3600" i="1" s="1"/>
  <c r="I3601" i="1"/>
  <c r="J3601" i="1" s="1"/>
  <c r="Q3601" i="1" s="1"/>
  <c r="I3602" i="1"/>
  <c r="J3602" i="1" s="1"/>
  <c r="Q3602" i="1" s="1"/>
  <c r="I3603" i="1"/>
  <c r="J3603" i="1" s="1"/>
  <c r="Q3603" i="1" s="1"/>
  <c r="I3604" i="1"/>
  <c r="J3604" i="1" s="1"/>
  <c r="Q3604" i="1" s="1"/>
  <c r="I3605" i="1"/>
  <c r="J3605" i="1" s="1"/>
  <c r="Q3605" i="1" s="1"/>
  <c r="I3606" i="1"/>
  <c r="J3606" i="1" s="1"/>
  <c r="Q3606" i="1" s="1"/>
  <c r="I3607" i="1"/>
  <c r="J3607" i="1" s="1"/>
  <c r="Q3607" i="1" s="1"/>
  <c r="I3608" i="1"/>
  <c r="J3608" i="1" s="1"/>
  <c r="Q3608" i="1" s="1"/>
  <c r="I3609" i="1"/>
  <c r="J3609" i="1" s="1"/>
  <c r="Q3609" i="1" s="1"/>
  <c r="I3610" i="1"/>
  <c r="J3610" i="1" s="1"/>
  <c r="Q3610" i="1" s="1"/>
  <c r="I3611" i="1"/>
  <c r="J3611" i="1" s="1"/>
  <c r="Q3611" i="1" s="1"/>
  <c r="I3612" i="1"/>
  <c r="J3612" i="1" s="1"/>
  <c r="Q3612" i="1" s="1"/>
  <c r="I3613" i="1"/>
  <c r="J3613" i="1" s="1"/>
  <c r="Q3613" i="1" s="1"/>
  <c r="I3614" i="1"/>
  <c r="J3614" i="1" s="1"/>
  <c r="Q3614" i="1" s="1"/>
  <c r="I3615" i="1"/>
  <c r="J3615" i="1" s="1"/>
  <c r="Q3615" i="1" s="1"/>
  <c r="I3616" i="1"/>
  <c r="J3616" i="1" s="1"/>
  <c r="Q3616" i="1" s="1"/>
  <c r="I3617" i="1"/>
  <c r="J3617" i="1" s="1"/>
  <c r="Q3617" i="1" s="1"/>
  <c r="I3618" i="1"/>
  <c r="J3618" i="1" s="1"/>
  <c r="Q3618" i="1" s="1"/>
  <c r="I3619" i="1"/>
  <c r="J3619" i="1" s="1"/>
  <c r="Q3619" i="1" s="1"/>
  <c r="I3620" i="1"/>
  <c r="J3620" i="1" s="1"/>
  <c r="I3621" i="1"/>
  <c r="J3621" i="1" s="1"/>
  <c r="Q3621" i="1" s="1"/>
  <c r="I3622" i="1"/>
  <c r="J3622" i="1" s="1"/>
  <c r="Q3622" i="1" s="1"/>
  <c r="I3623" i="1"/>
  <c r="J3623" i="1" s="1"/>
  <c r="I3624" i="1"/>
  <c r="J3624" i="1" s="1"/>
  <c r="Q3624" i="1" s="1"/>
  <c r="I3625" i="1"/>
  <c r="J3625" i="1" s="1"/>
  <c r="Q3625" i="1" s="1"/>
  <c r="I3626" i="1"/>
  <c r="J3626" i="1" s="1"/>
  <c r="Q3626" i="1" s="1"/>
  <c r="I3627" i="1"/>
  <c r="J3627" i="1" s="1"/>
  <c r="Q3627" i="1" s="1"/>
  <c r="I3628" i="1"/>
  <c r="J3628" i="1" s="1"/>
  <c r="Q3628" i="1" s="1"/>
  <c r="I3629" i="1"/>
  <c r="J3629" i="1" s="1"/>
  <c r="Q3629" i="1" s="1"/>
  <c r="I3630" i="1"/>
  <c r="J3630" i="1" s="1"/>
  <c r="Q3630" i="1" s="1"/>
  <c r="I3631" i="1"/>
  <c r="J3631" i="1" s="1"/>
  <c r="Q3631" i="1" s="1"/>
  <c r="I3632" i="1"/>
  <c r="J3632" i="1" s="1"/>
  <c r="Q3632" i="1" s="1"/>
  <c r="I3633" i="1"/>
  <c r="J3633" i="1" s="1"/>
  <c r="Q3633" i="1" s="1"/>
  <c r="I3634" i="1"/>
  <c r="J3634" i="1" s="1"/>
  <c r="Q3634" i="1" s="1"/>
  <c r="I3635" i="1"/>
  <c r="J3635" i="1" s="1"/>
  <c r="Q3635" i="1" s="1"/>
  <c r="I3636" i="1"/>
  <c r="J3636" i="1" s="1"/>
  <c r="Q3636" i="1" s="1"/>
  <c r="I3637" i="1"/>
  <c r="J3637" i="1" s="1"/>
  <c r="Q3637" i="1" s="1"/>
  <c r="I3638" i="1"/>
  <c r="J3638" i="1" s="1"/>
  <c r="Q3638" i="1" s="1"/>
  <c r="I3639" i="1"/>
  <c r="J3639" i="1" s="1"/>
  <c r="Q3639" i="1" s="1"/>
  <c r="I3640" i="1"/>
  <c r="J3640" i="1" s="1"/>
  <c r="Q3640" i="1" s="1"/>
  <c r="I3641" i="1"/>
  <c r="J3641" i="1" s="1"/>
  <c r="Q3641" i="1" s="1"/>
  <c r="I3642" i="1"/>
  <c r="J3642" i="1" s="1"/>
  <c r="Q3642" i="1" s="1"/>
  <c r="I3643" i="1"/>
  <c r="J3643" i="1" s="1"/>
  <c r="Q3643" i="1" s="1"/>
  <c r="I3644" i="1"/>
  <c r="J3644" i="1" s="1"/>
  <c r="Q3644" i="1" s="1"/>
  <c r="I3645" i="1"/>
  <c r="J3645" i="1" s="1"/>
  <c r="Q3645" i="1" s="1"/>
  <c r="I3646" i="1"/>
  <c r="J3646" i="1" s="1"/>
  <c r="Q3646" i="1" s="1"/>
  <c r="I3647" i="1"/>
  <c r="J3647" i="1" s="1"/>
  <c r="Q3647" i="1" s="1"/>
  <c r="I3648" i="1"/>
  <c r="J3648" i="1" s="1"/>
  <c r="Q3648" i="1" s="1"/>
  <c r="I3649" i="1"/>
  <c r="J3649" i="1" s="1"/>
  <c r="Q3649" i="1" s="1"/>
  <c r="I3650" i="1"/>
  <c r="J3650" i="1" s="1"/>
  <c r="Q3650" i="1" s="1"/>
  <c r="I3651" i="1"/>
  <c r="J3651" i="1" s="1"/>
  <c r="Q3651" i="1" s="1"/>
  <c r="I3652" i="1"/>
  <c r="J3652" i="1" s="1"/>
  <c r="Q3652" i="1" s="1"/>
  <c r="I3653" i="1"/>
  <c r="J3653" i="1" s="1"/>
  <c r="Q3653" i="1" s="1"/>
  <c r="I3654" i="1"/>
  <c r="J3654" i="1" s="1"/>
  <c r="Q3654" i="1" s="1"/>
  <c r="I3655" i="1"/>
  <c r="J3655" i="1" s="1"/>
  <c r="Q3655" i="1" s="1"/>
  <c r="I3656" i="1"/>
  <c r="J3656" i="1" s="1"/>
  <c r="Q3656" i="1" s="1"/>
  <c r="I3657" i="1"/>
  <c r="J3657" i="1" s="1"/>
  <c r="Q3657" i="1" s="1"/>
  <c r="I3658" i="1"/>
  <c r="J3658" i="1" s="1"/>
  <c r="Q3658" i="1" s="1"/>
  <c r="I3659" i="1"/>
  <c r="J3659" i="1" s="1"/>
  <c r="Q3659" i="1" s="1"/>
  <c r="I3660" i="1"/>
  <c r="J3660" i="1" s="1"/>
  <c r="Q3660" i="1" s="1"/>
  <c r="I3661" i="1"/>
  <c r="J3661" i="1" s="1"/>
  <c r="Q3661" i="1" s="1"/>
  <c r="I3662" i="1"/>
  <c r="J3662" i="1" s="1"/>
  <c r="Q3662" i="1" s="1"/>
  <c r="I3663" i="1"/>
  <c r="J3663" i="1" s="1"/>
  <c r="Q3663" i="1" s="1"/>
  <c r="I3664" i="1"/>
  <c r="J3664" i="1" s="1"/>
  <c r="Q3664" i="1" s="1"/>
  <c r="I3665" i="1"/>
  <c r="J3665" i="1" s="1"/>
  <c r="Q3665" i="1" s="1"/>
  <c r="I3666" i="1"/>
  <c r="J3666" i="1" s="1"/>
  <c r="Q3666" i="1" s="1"/>
  <c r="I3667" i="1"/>
  <c r="J3667" i="1" s="1"/>
  <c r="Q3667" i="1" s="1"/>
  <c r="I3668" i="1"/>
  <c r="J3668" i="1" s="1"/>
  <c r="Q3668" i="1" s="1"/>
  <c r="I3669" i="1"/>
  <c r="J3669" i="1" s="1"/>
  <c r="Q3669" i="1" s="1"/>
  <c r="I3670" i="1"/>
  <c r="J3670" i="1" s="1"/>
  <c r="Q3670" i="1" s="1"/>
  <c r="I3671" i="1"/>
  <c r="J3671" i="1" s="1"/>
  <c r="Q3671" i="1" s="1"/>
  <c r="I3672" i="1"/>
  <c r="J3672" i="1" s="1"/>
  <c r="Q3672" i="1" s="1"/>
  <c r="I3673" i="1"/>
  <c r="J3673" i="1" s="1"/>
  <c r="Q3673" i="1" s="1"/>
  <c r="I3674" i="1"/>
  <c r="J3674" i="1" s="1"/>
  <c r="Q3674" i="1" s="1"/>
  <c r="I3675" i="1"/>
  <c r="J3675" i="1" s="1"/>
  <c r="Q3675" i="1" s="1"/>
  <c r="I3676" i="1"/>
  <c r="J3676" i="1" s="1"/>
  <c r="Q3676" i="1" s="1"/>
  <c r="I3677" i="1"/>
  <c r="J3677" i="1" s="1"/>
  <c r="Q3677" i="1" s="1"/>
  <c r="I3678" i="1"/>
  <c r="J3678" i="1" s="1"/>
  <c r="Q3678" i="1" s="1"/>
  <c r="I3679" i="1"/>
  <c r="J3679" i="1" s="1"/>
  <c r="Q3679" i="1" s="1"/>
  <c r="I3680" i="1"/>
  <c r="J3680" i="1" s="1"/>
  <c r="Q3680" i="1" s="1"/>
  <c r="I3681" i="1"/>
  <c r="J3681" i="1" s="1"/>
  <c r="Q3681" i="1" s="1"/>
  <c r="I3682" i="1"/>
  <c r="J3682" i="1" s="1"/>
  <c r="Q3682" i="1" s="1"/>
  <c r="I3683" i="1"/>
  <c r="J3683" i="1" s="1"/>
  <c r="Q3683" i="1" s="1"/>
  <c r="I3684" i="1"/>
  <c r="J3684" i="1" s="1"/>
  <c r="Q3684" i="1" s="1"/>
  <c r="I3685" i="1"/>
  <c r="J3685" i="1" s="1"/>
  <c r="Q3685" i="1" s="1"/>
  <c r="I3686" i="1"/>
  <c r="J3686" i="1" s="1"/>
  <c r="Q3686" i="1" s="1"/>
  <c r="I3687" i="1"/>
  <c r="J3687" i="1" s="1"/>
  <c r="Q3687" i="1" s="1"/>
  <c r="I3688" i="1"/>
  <c r="J3688" i="1" s="1"/>
  <c r="Q3688" i="1" s="1"/>
  <c r="I3689" i="1"/>
  <c r="J3689" i="1" s="1"/>
  <c r="Q3689" i="1" s="1"/>
  <c r="I3690" i="1"/>
  <c r="J3690" i="1" s="1"/>
  <c r="Q3690" i="1" s="1"/>
  <c r="I3691" i="1"/>
  <c r="J3691" i="1" s="1"/>
  <c r="Q3691" i="1" s="1"/>
  <c r="I3692" i="1"/>
  <c r="J3692" i="1" s="1"/>
  <c r="Q3692" i="1" s="1"/>
  <c r="I3693" i="1"/>
  <c r="J3693" i="1" s="1"/>
  <c r="Q3693" i="1" s="1"/>
  <c r="I3694" i="1"/>
  <c r="J3694" i="1" s="1"/>
  <c r="Q3694" i="1" s="1"/>
  <c r="I3695" i="1"/>
  <c r="J3695" i="1" s="1"/>
  <c r="Q3695" i="1" s="1"/>
  <c r="I3696" i="1"/>
  <c r="J3696" i="1" s="1"/>
  <c r="Q3696" i="1" s="1"/>
  <c r="I3697" i="1"/>
  <c r="J3697" i="1" s="1"/>
  <c r="Q3697" i="1" s="1"/>
  <c r="I3698" i="1"/>
  <c r="J3698" i="1" s="1"/>
  <c r="Q3698" i="1" s="1"/>
  <c r="I3699" i="1"/>
  <c r="J3699" i="1" s="1"/>
  <c r="Q3699" i="1" s="1"/>
  <c r="I3700" i="1"/>
  <c r="J3700" i="1" s="1"/>
  <c r="Q3700" i="1" s="1"/>
  <c r="I3701" i="1"/>
  <c r="J3701" i="1" s="1"/>
  <c r="Q3701" i="1" s="1"/>
  <c r="I3702" i="1"/>
  <c r="J3702" i="1" s="1"/>
  <c r="Q3702" i="1" s="1"/>
  <c r="I3703" i="1"/>
  <c r="J3703" i="1" s="1"/>
  <c r="Q3703" i="1" s="1"/>
  <c r="I3704" i="1"/>
  <c r="J3704" i="1" s="1"/>
  <c r="Q3704" i="1" s="1"/>
  <c r="I3705" i="1"/>
  <c r="J3705" i="1" s="1"/>
  <c r="Q3705" i="1" s="1"/>
  <c r="I3706" i="1"/>
  <c r="J3706" i="1" s="1"/>
  <c r="Q3706" i="1" s="1"/>
  <c r="I3707" i="1"/>
  <c r="J3707" i="1" s="1"/>
  <c r="Q3707" i="1" s="1"/>
  <c r="I3708" i="1"/>
  <c r="J3708" i="1" s="1"/>
  <c r="Q3708" i="1" s="1"/>
  <c r="I3709" i="1"/>
  <c r="J3709" i="1" s="1"/>
  <c r="Q3709" i="1" s="1"/>
  <c r="I3710" i="1"/>
  <c r="J3710" i="1" s="1"/>
  <c r="Q3710" i="1" s="1"/>
  <c r="I3711" i="1"/>
  <c r="J3711" i="1" s="1"/>
  <c r="Q3711" i="1" s="1"/>
  <c r="I3712" i="1"/>
  <c r="J3712" i="1" s="1"/>
  <c r="Q3712" i="1" s="1"/>
  <c r="I3713" i="1"/>
  <c r="J3713" i="1" s="1"/>
  <c r="Q3713" i="1" s="1"/>
  <c r="I3714" i="1"/>
  <c r="J3714" i="1" s="1"/>
  <c r="Q3714" i="1" s="1"/>
  <c r="I3715" i="1"/>
  <c r="J3715" i="1" s="1"/>
  <c r="Q3715" i="1" s="1"/>
  <c r="I3716" i="1"/>
  <c r="J3716" i="1" s="1"/>
  <c r="Q3716" i="1" s="1"/>
  <c r="I3717" i="1"/>
  <c r="J3717" i="1" s="1"/>
  <c r="Q3717" i="1" s="1"/>
  <c r="I3718" i="1"/>
  <c r="J3718" i="1" s="1"/>
  <c r="Q3718" i="1" s="1"/>
  <c r="I3719" i="1"/>
  <c r="J3719" i="1" s="1"/>
  <c r="Q3719" i="1" s="1"/>
  <c r="I3720" i="1"/>
  <c r="J3720" i="1" s="1"/>
  <c r="Q3720" i="1" s="1"/>
  <c r="I3721" i="1"/>
  <c r="J3721" i="1" s="1"/>
  <c r="Q3721" i="1" s="1"/>
  <c r="I3722" i="1"/>
  <c r="J3722" i="1" s="1"/>
  <c r="Q3722" i="1" s="1"/>
  <c r="I3723" i="1"/>
  <c r="J3723" i="1" s="1"/>
  <c r="Q3723" i="1" s="1"/>
  <c r="I3724" i="1"/>
  <c r="J3724" i="1" s="1"/>
  <c r="Q3724" i="1" s="1"/>
  <c r="I3725" i="1"/>
  <c r="J3725" i="1" s="1"/>
  <c r="Q3725" i="1" s="1"/>
  <c r="I3726" i="1"/>
  <c r="J3726" i="1" s="1"/>
  <c r="Q3726" i="1" s="1"/>
  <c r="I3727" i="1"/>
  <c r="J3727" i="1" s="1"/>
  <c r="Q3727" i="1" s="1"/>
  <c r="I3728" i="1"/>
  <c r="J3728" i="1" s="1"/>
  <c r="Q3728" i="1" s="1"/>
  <c r="I3729" i="1"/>
  <c r="J3729" i="1" s="1"/>
  <c r="Q3729" i="1" s="1"/>
  <c r="I3730" i="1"/>
  <c r="J3730" i="1" s="1"/>
  <c r="Q3730" i="1" s="1"/>
  <c r="I3731" i="1"/>
  <c r="J3731" i="1" s="1"/>
  <c r="Q3731" i="1" s="1"/>
  <c r="I3732" i="1"/>
  <c r="J3732" i="1" s="1"/>
  <c r="Q3732" i="1" s="1"/>
  <c r="I3733" i="1"/>
  <c r="J3733" i="1" s="1"/>
  <c r="Q3733" i="1" s="1"/>
  <c r="I3734" i="1"/>
  <c r="J3734" i="1" s="1"/>
  <c r="Q3734" i="1" s="1"/>
  <c r="I3735" i="1"/>
  <c r="J3735" i="1" s="1"/>
  <c r="Q3735" i="1" s="1"/>
  <c r="I3736" i="1"/>
  <c r="J3736" i="1" s="1"/>
  <c r="Q3736" i="1" s="1"/>
  <c r="I3737" i="1"/>
  <c r="J3737" i="1" s="1"/>
  <c r="Q3737" i="1" s="1"/>
  <c r="I3738" i="1"/>
  <c r="J3738" i="1" s="1"/>
  <c r="Q3738" i="1" s="1"/>
  <c r="I3739" i="1"/>
  <c r="J3739" i="1" s="1"/>
  <c r="Q3739" i="1" s="1"/>
  <c r="I3740" i="1"/>
  <c r="J3740" i="1" s="1"/>
  <c r="Q3740" i="1" s="1"/>
  <c r="I3741" i="1"/>
  <c r="J3741" i="1" s="1"/>
  <c r="Q3741" i="1" s="1"/>
  <c r="I3742" i="1"/>
  <c r="J3742" i="1" s="1"/>
  <c r="Q3742" i="1" s="1"/>
  <c r="I3743" i="1"/>
  <c r="J3743" i="1" s="1"/>
  <c r="Q3743" i="1" s="1"/>
  <c r="I3744" i="1"/>
  <c r="J3744" i="1" s="1"/>
  <c r="Q3744" i="1" s="1"/>
  <c r="I3745" i="1"/>
  <c r="J3745" i="1" s="1"/>
  <c r="Q3745" i="1" s="1"/>
  <c r="I3746" i="1"/>
  <c r="J3746" i="1" s="1"/>
  <c r="Q3746" i="1" s="1"/>
  <c r="I3747" i="1"/>
  <c r="J3747" i="1" s="1"/>
  <c r="Q3747" i="1" s="1"/>
  <c r="I3748" i="1"/>
  <c r="J3748" i="1" s="1"/>
  <c r="Q3748" i="1" s="1"/>
  <c r="I3749" i="1"/>
  <c r="J3749" i="1" s="1"/>
  <c r="Q3749" i="1" s="1"/>
  <c r="I3750" i="1"/>
  <c r="J3750" i="1" s="1"/>
  <c r="Q3750" i="1" s="1"/>
  <c r="I3751" i="1"/>
  <c r="J3751" i="1" s="1"/>
  <c r="Q3751" i="1" s="1"/>
  <c r="I3752" i="1"/>
  <c r="J3752" i="1" s="1"/>
  <c r="Q3752" i="1" s="1"/>
  <c r="I3753" i="1"/>
  <c r="J3753" i="1" s="1"/>
  <c r="Q3753" i="1" s="1"/>
  <c r="I3754" i="1"/>
  <c r="J3754" i="1" s="1"/>
  <c r="Q3754" i="1" s="1"/>
  <c r="I3755" i="1"/>
  <c r="J3755" i="1" s="1"/>
  <c r="Q3755" i="1" s="1"/>
  <c r="I3756" i="1"/>
  <c r="J3756" i="1" s="1"/>
  <c r="Q3756" i="1" s="1"/>
  <c r="I3757" i="1"/>
  <c r="J3757" i="1" s="1"/>
  <c r="Q3757" i="1" s="1"/>
  <c r="I3758" i="1"/>
  <c r="J3758" i="1" s="1"/>
  <c r="Q3758" i="1" s="1"/>
  <c r="I3759" i="1"/>
  <c r="J3759" i="1" s="1"/>
  <c r="Q3759" i="1" s="1"/>
  <c r="I3760" i="1"/>
  <c r="J3760" i="1" s="1"/>
  <c r="Q3760" i="1" s="1"/>
  <c r="I3761" i="1"/>
  <c r="J3761" i="1" s="1"/>
  <c r="Q3761" i="1" s="1"/>
  <c r="I3762" i="1"/>
  <c r="J3762" i="1" s="1"/>
  <c r="Q3762" i="1" s="1"/>
  <c r="I3763" i="1"/>
  <c r="J3763" i="1" s="1"/>
  <c r="Q3763" i="1" s="1"/>
  <c r="I3764" i="1"/>
  <c r="J3764" i="1" s="1"/>
  <c r="Q3764" i="1" s="1"/>
  <c r="I3765" i="1"/>
  <c r="J3765" i="1" s="1"/>
  <c r="Q3765" i="1" s="1"/>
  <c r="I3766" i="1"/>
  <c r="J3766" i="1" s="1"/>
  <c r="Q3766" i="1" s="1"/>
  <c r="I3767" i="1"/>
  <c r="J3767" i="1" s="1"/>
  <c r="Q3767" i="1" s="1"/>
  <c r="I3768" i="1"/>
  <c r="J3768" i="1" s="1"/>
  <c r="Q3768" i="1" s="1"/>
  <c r="I3769" i="1"/>
  <c r="J3769" i="1" s="1"/>
  <c r="Q3769" i="1" s="1"/>
  <c r="I3770" i="1"/>
  <c r="J3770" i="1" s="1"/>
  <c r="Q3770" i="1" s="1"/>
  <c r="I3771" i="1"/>
  <c r="J3771" i="1" s="1"/>
  <c r="Q3771" i="1" s="1"/>
  <c r="I3772" i="1"/>
  <c r="J3772" i="1" s="1"/>
  <c r="Q3772" i="1" s="1"/>
  <c r="I3773" i="1"/>
  <c r="J3773" i="1" s="1"/>
  <c r="Q3773" i="1" s="1"/>
  <c r="I3774" i="1"/>
  <c r="J3774" i="1" s="1"/>
  <c r="Q3774" i="1" s="1"/>
  <c r="I3775" i="1"/>
  <c r="J3775" i="1" s="1"/>
  <c r="Q3775" i="1" s="1"/>
  <c r="I3776" i="1"/>
  <c r="J3776" i="1" s="1"/>
  <c r="Q3776" i="1" s="1"/>
  <c r="I3777" i="1"/>
  <c r="J3777" i="1" s="1"/>
  <c r="Q3777" i="1" s="1"/>
  <c r="I3778" i="1"/>
  <c r="J3778" i="1" s="1"/>
  <c r="Q3778" i="1" s="1"/>
  <c r="I3779" i="1"/>
  <c r="J3779" i="1" s="1"/>
  <c r="Q3779" i="1" s="1"/>
  <c r="I3780" i="1"/>
  <c r="J3780" i="1" s="1"/>
  <c r="Q3780" i="1" s="1"/>
  <c r="I3781" i="1"/>
  <c r="J3781" i="1" s="1"/>
  <c r="Q3781" i="1" s="1"/>
  <c r="I3782" i="1"/>
  <c r="J3782" i="1" s="1"/>
  <c r="Q3782" i="1" s="1"/>
  <c r="I3783" i="1"/>
  <c r="J3783" i="1" s="1"/>
  <c r="Q3783" i="1" s="1"/>
  <c r="I3784" i="1"/>
  <c r="J3784" i="1" s="1"/>
  <c r="Q3784" i="1" s="1"/>
  <c r="I3785" i="1"/>
  <c r="J3785" i="1" s="1"/>
  <c r="Q3785" i="1" s="1"/>
  <c r="I3786" i="1"/>
  <c r="J3786" i="1" s="1"/>
  <c r="Q3786" i="1" s="1"/>
  <c r="I3787" i="1"/>
  <c r="J3787" i="1" s="1"/>
  <c r="Q3787" i="1" s="1"/>
  <c r="I3788" i="1"/>
  <c r="J3788" i="1" s="1"/>
  <c r="Q3788" i="1" s="1"/>
  <c r="I3789" i="1"/>
  <c r="J3789" i="1" s="1"/>
  <c r="Q3789" i="1" s="1"/>
  <c r="I3790" i="1"/>
  <c r="J3790" i="1" s="1"/>
  <c r="Q3790" i="1" s="1"/>
  <c r="I3791" i="1"/>
  <c r="J3791" i="1" s="1"/>
  <c r="Q3791" i="1" s="1"/>
  <c r="I3792" i="1"/>
  <c r="J3792" i="1" s="1"/>
  <c r="Q3792" i="1" s="1"/>
  <c r="I3793" i="1"/>
  <c r="J3793" i="1" s="1"/>
  <c r="Q3793" i="1" s="1"/>
  <c r="I3794" i="1"/>
  <c r="J3794" i="1" s="1"/>
  <c r="Q3794" i="1" s="1"/>
  <c r="I3795" i="1"/>
  <c r="J3795" i="1" s="1"/>
  <c r="Q3795" i="1" s="1"/>
  <c r="I3796" i="1"/>
  <c r="J3796" i="1" s="1"/>
  <c r="Q3796" i="1" s="1"/>
  <c r="I3797" i="1"/>
  <c r="J3797" i="1" s="1"/>
  <c r="Q3797" i="1" s="1"/>
  <c r="I3798" i="1"/>
  <c r="J3798" i="1" s="1"/>
  <c r="Q3798" i="1" s="1"/>
  <c r="I3799" i="1"/>
  <c r="J3799" i="1" s="1"/>
  <c r="Q3799" i="1" s="1"/>
  <c r="I3800" i="1"/>
  <c r="J3800" i="1" s="1"/>
  <c r="Q3800" i="1" s="1"/>
  <c r="I3801" i="1"/>
  <c r="J3801" i="1" s="1"/>
  <c r="Q3801" i="1" s="1"/>
  <c r="I3802" i="1"/>
  <c r="J3802" i="1" s="1"/>
  <c r="Q3802" i="1" s="1"/>
  <c r="I3803" i="1"/>
  <c r="J3803" i="1" s="1"/>
  <c r="Q3803" i="1" s="1"/>
  <c r="I3804" i="1"/>
  <c r="J3804" i="1" s="1"/>
  <c r="Q3804" i="1" s="1"/>
  <c r="I3805" i="1"/>
  <c r="J3805" i="1" s="1"/>
  <c r="Q3805" i="1" s="1"/>
  <c r="I3806" i="1"/>
  <c r="J3806" i="1" s="1"/>
  <c r="Q3806" i="1" s="1"/>
  <c r="I3807" i="1"/>
  <c r="J3807" i="1" s="1"/>
  <c r="Q3807" i="1" s="1"/>
  <c r="I3808" i="1"/>
  <c r="J3808" i="1" s="1"/>
  <c r="Q3808" i="1" s="1"/>
  <c r="I3809" i="1"/>
  <c r="J3809" i="1" s="1"/>
  <c r="Q3809" i="1" s="1"/>
  <c r="I3810" i="1"/>
  <c r="J3810" i="1" s="1"/>
  <c r="Q3810" i="1" s="1"/>
  <c r="I3811" i="1"/>
  <c r="J3811" i="1" s="1"/>
  <c r="Q3811" i="1" s="1"/>
  <c r="I3812" i="1"/>
  <c r="J3812" i="1" s="1"/>
  <c r="Q3812" i="1" s="1"/>
  <c r="I3813" i="1"/>
  <c r="J3813" i="1" s="1"/>
  <c r="Q3813" i="1" s="1"/>
  <c r="I3814" i="1"/>
  <c r="J3814" i="1" s="1"/>
  <c r="Q3814" i="1" s="1"/>
  <c r="I3815" i="1"/>
  <c r="J3815" i="1" s="1"/>
  <c r="Q3815" i="1" s="1"/>
  <c r="I3816" i="1"/>
  <c r="J3816" i="1" s="1"/>
  <c r="Q3816" i="1" s="1"/>
  <c r="I3817" i="1"/>
  <c r="J3817" i="1" s="1"/>
  <c r="Q3817" i="1" s="1"/>
  <c r="I3818" i="1"/>
  <c r="J3818" i="1" s="1"/>
  <c r="Q3818" i="1" s="1"/>
  <c r="I3819" i="1"/>
  <c r="J3819" i="1" s="1"/>
  <c r="Q3819" i="1" s="1"/>
  <c r="I3820" i="1"/>
  <c r="J3820" i="1" s="1"/>
  <c r="Q3820" i="1" s="1"/>
  <c r="I3821" i="1"/>
  <c r="J3821" i="1" s="1"/>
  <c r="Q3821" i="1" s="1"/>
  <c r="I3822" i="1"/>
  <c r="J3822" i="1" s="1"/>
  <c r="Q3822" i="1" s="1"/>
  <c r="I3823" i="1"/>
  <c r="J3823" i="1" s="1"/>
  <c r="Q3823" i="1" s="1"/>
  <c r="I3824" i="1"/>
  <c r="J3824" i="1" s="1"/>
  <c r="Q3824" i="1" s="1"/>
  <c r="I3825" i="1"/>
  <c r="J3825" i="1" s="1"/>
  <c r="Q3825" i="1" s="1"/>
  <c r="I3826" i="1"/>
  <c r="J3826" i="1" s="1"/>
  <c r="Q3826" i="1" s="1"/>
  <c r="I3827" i="1"/>
  <c r="J3827" i="1" s="1"/>
  <c r="Q3827" i="1" s="1"/>
  <c r="I3828" i="1"/>
  <c r="J3828" i="1" s="1"/>
  <c r="Q3828" i="1" s="1"/>
  <c r="I3829" i="1"/>
  <c r="J3829" i="1" s="1"/>
  <c r="Q3829" i="1" s="1"/>
  <c r="I3830" i="1"/>
  <c r="J3830" i="1" s="1"/>
  <c r="Q3830" i="1" s="1"/>
  <c r="I3831" i="1"/>
  <c r="J3831" i="1" s="1"/>
  <c r="Q3831" i="1" s="1"/>
  <c r="I3832" i="1"/>
  <c r="J3832" i="1" s="1"/>
  <c r="Q3832" i="1" s="1"/>
  <c r="I3833" i="1"/>
  <c r="J3833" i="1" s="1"/>
  <c r="Q3833" i="1" s="1"/>
  <c r="I3834" i="1"/>
  <c r="J3834" i="1" s="1"/>
  <c r="Q3834" i="1" s="1"/>
  <c r="I3835" i="1"/>
  <c r="J3835" i="1" s="1"/>
  <c r="Q3835" i="1" s="1"/>
  <c r="I3836" i="1"/>
  <c r="J3836" i="1" s="1"/>
  <c r="Q3836" i="1" s="1"/>
  <c r="I3837" i="1"/>
  <c r="J3837" i="1" s="1"/>
  <c r="Q3837" i="1" s="1"/>
  <c r="I3838" i="1"/>
  <c r="J3838" i="1" s="1"/>
  <c r="Q3838" i="1" s="1"/>
  <c r="I3839" i="1"/>
  <c r="J3839" i="1" s="1"/>
  <c r="Q3839" i="1" s="1"/>
  <c r="I3840" i="1"/>
  <c r="J3840" i="1" s="1"/>
  <c r="Q3840" i="1" s="1"/>
  <c r="I3841" i="1"/>
  <c r="J3841" i="1" s="1"/>
  <c r="Q3841" i="1" s="1"/>
  <c r="I3842" i="1"/>
  <c r="J3842" i="1" s="1"/>
  <c r="Q3842" i="1" s="1"/>
  <c r="I3843" i="1"/>
  <c r="J3843" i="1" s="1"/>
  <c r="Q3843" i="1" s="1"/>
  <c r="I3844" i="1"/>
  <c r="J3844" i="1" s="1"/>
  <c r="Q3844" i="1" s="1"/>
  <c r="I3845" i="1"/>
  <c r="J3845" i="1" s="1"/>
  <c r="Q3845" i="1" s="1"/>
  <c r="I3846" i="1"/>
  <c r="J3846" i="1" s="1"/>
  <c r="Q3846" i="1" s="1"/>
  <c r="I3847" i="1"/>
  <c r="J3847" i="1" s="1"/>
  <c r="I3848" i="1"/>
  <c r="J3848" i="1" s="1"/>
  <c r="Q3848" i="1" s="1"/>
  <c r="I3849" i="1"/>
  <c r="J3849" i="1" s="1"/>
  <c r="Q3849" i="1" s="1"/>
  <c r="I3850" i="1"/>
  <c r="J3850" i="1" s="1"/>
  <c r="Q3850" i="1" s="1"/>
  <c r="I3851" i="1"/>
  <c r="J3851" i="1" s="1"/>
  <c r="Q3851" i="1" s="1"/>
  <c r="I3852" i="1"/>
  <c r="J3852" i="1" s="1"/>
  <c r="I3853" i="1"/>
  <c r="J3853" i="1" s="1"/>
  <c r="Q3853" i="1" s="1"/>
  <c r="I3854" i="1"/>
  <c r="J3854" i="1" s="1"/>
  <c r="Q3854" i="1" s="1"/>
  <c r="I3855" i="1"/>
  <c r="J3855" i="1" s="1"/>
  <c r="Q3855" i="1" s="1"/>
  <c r="I3856" i="1"/>
  <c r="J3856" i="1" s="1"/>
  <c r="Q3856" i="1" s="1"/>
  <c r="I3857" i="1"/>
  <c r="J3857" i="1" s="1"/>
  <c r="Q3857" i="1" s="1"/>
  <c r="I3858" i="1"/>
  <c r="J3858" i="1" s="1"/>
  <c r="Q3858" i="1" s="1"/>
  <c r="I3859" i="1"/>
  <c r="J3859" i="1" s="1"/>
  <c r="Q3859" i="1" s="1"/>
  <c r="I3860" i="1"/>
  <c r="J3860" i="1" s="1"/>
  <c r="Q3860" i="1" s="1"/>
  <c r="I3861" i="1"/>
  <c r="J3861" i="1" s="1"/>
  <c r="Q3861" i="1" s="1"/>
  <c r="I3862" i="1"/>
  <c r="J3862" i="1" s="1"/>
  <c r="Q3862" i="1" s="1"/>
  <c r="I3863" i="1"/>
  <c r="J3863" i="1" s="1"/>
  <c r="Q3863" i="1" s="1"/>
  <c r="I3864" i="1"/>
  <c r="J3864" i="1" s="1"/>
  <c r="Q3864" i="1" s="1"/>
  <c r="I3865" i="1"/>
  <c r="J3865" i="1" s="1"/>
  <c r="Q3865" i="1" s="1"/>
  <c r="I3866" i="1"/>
  <c r="J3866" i="1" s="1"/>
  <c r="Q3866" i="1" s="1"/>
  <c r="I3867" i="1"/>
  <c r="J3867" i="1" s="1"/>
  <c r="Q3867" i="1" s="1"/>
  <c r="I3868" i="1"/>
  <c r="J3868" i="1" s="1"/>
  <c r="Q3868" i="1" s="1"/>
  <c r="I3869" i="1"/>
  <c r="J3869" i="1" s="1"/>
  <c r="Q3869" i="1" s="1"/>
  <c r="I3870" i="1"/>
  <c r="J3870" i="1" s="1"/>
  <c r="Q3870" i="1" s="1"/>
  <c r="I3871" i="1"/>
  <c r="J3871" i="1" s="1"/>
  <c r="Q3871" i="1" s="1"/>
  <c r="I3872" i="1"/>
  <c r="J3872" i="1" s="1"/>
  <c r="Q3872" i="1" s="1"/>
  <c r="I3873" i="1"/>
  <c r="J3873" i="1" s="1"/>
  <c r="Q3873" i="1" s="1"/>
  <c r="I3874" i="1"/>
  <c r="J3874" i="1" s="1"/>
  <c r="Q3874" i="1" s="1"/>
  <c r="I3875" i="1"/>
  <c r="J3875" i="1" s="1"/>
  <c r="Q3875" i="1" s="1"/>
  <c r="I3876" i="1"/>
  <c r="J3876" i="1" s="1"/>
  <c r="Q3876" i="1" s="1"/>
  <c r="I3877" i="1"/>
  <c r="J3877" i="1" s="1"/>
  <c r="Q3877" i="1" s="1"/>
  <c r="I3878" i="1"/>
  <c r="J3878" i="1" s="1"/>
  <c r="Q3878" i="1" s="1"/>
  <c r="I3879" i="1"/>
  <c r="J3879" i="1" s="1"/>
  <c r="Q3879" i="1" s="1"/>
  <c r="I3880" i="1"/>
  <c r="J3880" i="1" s="1"/>
  <c r="Q3880" i="1" s="1"/>
  <c r="I3881" i="1"/>
  <c r="J3881" i="1" s="1"/>
  <c r="Q3881" i="1" s="1"/>
  <c r="I3882" i="1"/>
  <c r="J3882" i="1" s="1"/>
  <c r="Q3882" i="1" s="1"/>
  <c r="I3883" i="1"/>
  <c r="J3883" i="1" s="1"/>
  <c r="Q3883" i="1" s="1"/>
  <c r="I3884" i="1"/>
  <c r="J3884" i="1" s="1"/>
  <c r="Q3884" i="1" s="1"/>
  <c r="I3885" i="1"/>
  <c r="J3885" i="1" s="1"/>
  <c r="Q3885" i="1" s="1"/>
  <c r="I3886" i="1"/>
  <c r="J3886" i="1" s="1"/>
  <c r="Q3886" i="1" s="1"/>
  <c r="I3887" i="1"/>
  <c r="J3887" i="1" s="1"/>
  <c r="Q3887" i="1" s="1"/>
  <c r="I3888" i="1"/>
  <c r="J3888" i="1" s="1"/>
  <c r="Q3888" i="1" s="1"/>
  <c r="I3889" i="1"/>
  <c r="J3889" i="1" s="1"/>
  <c r="Q3889" i="1" s="1"/>
  <c r="I3890" i="1"/>
  <c r="J3890" i="1" s="1"/>
  <c r="Q3890" i="1" s="1"/>
  <c r="I3891" i="1"/>
  <c r="J3891" i="1" s="1"/>
  <c r="Q3891" i="1" s="1"/>
  <c r="I3892" i="1"/>
  <c r="J3892" i="1" s="1"/>
  <c r="Q3892" i="1" s="1"/>
  <c r="I3893" i="1"/>
  <c r="J3893" i="1" s="1"/>
  <c r="Q3893" i="1" s="1"/>
  <c r="I3894" i="1"/>
  <c r="J3894" i="1" s="1"/>
  <c r="Q3894" i="1" s="1"/>
  <c r="I3895" i="1"/>
  <c r="J3895" i="1" s="1"/>
  <c r="Q3895" i="1" s="1"/>
  <c r="I3896" i="1"/>
  <c r="J3896" i="1" s="1"/>
  <c r="Q3896" i="1" s="1"/>
  <c r="I3897" i="1"/>
  <c r="J3897" i="1" s="1"/>
  <c r="Q3897" i="1" s="1"/>
  <c r="I3898" i="1"/>
  <c r="J3898" i="1" s="1"/>
  <c r="Q3898" i="1" s="1"/>
  <c r="I3899" i="1"/>
  <c r="J3899" i="1" s="1"/>
  <c r="Q3899" i="1" s="1"/>
  <c r="I3900" i="1"/>
  <c r="J3900" i="1" s="1"/>
  <c r="Q3900" i="1" s="1"/>
  <c r="I3901" i="1"/>
  <c r="J3901" i="1" s="1"/>
  <c r="Q3901" i="1" s="1"/>
  <c r="I3902" i="1"/>
  <c r="J3902" i="1" s="1"/>
  <c r="Q3902" i="1" s="1"/>
  <c r="I3903" i="1"/>
  <c r="J3903" i="1" s="1"/>
  <c r="Q3903" i="1" s="1"/>
  <c r="I3904" i="1"/>
  <c r="J3904" i="1" s="1"/>
  <c r="Q3904" i="1" s="1"/>
  <c r="I3905" i="1"/>
  <c r="J3905" i="1" s="1"/>
  <c r="Q3905" i="1" s="1"/>
  <c r="I3906" i="1"/>
  <c r="J3906" i="1" s="1"/>
  <c r="Q3906" i="1" s="1"/>
  <c r="I3907" i="1"/>
  <c r="J3907" i="1" s="1"/>
  <c r="Q3907" i="1" s="1"/>
  <c r="I3908" i="1"/>
  <c r="J3908" i="1" s="1"/>
  <c r="Q3908" i="1" s="1"/>
  <c r="I3909" i="1"/>
  <c r="J3909" i="1" s="1"/>
  <c r="Q3909" i="1" s="1"/>
  <c r="I3910" i="1"/>
  <c r="J3910" i="1" s="1"/>
  <c r="Q3910" i="1" s="1"/>
  <c r="I3911" i="1"/>
  <c r="J3911" i="1" s="1"/>
  <c r="Q3911" i="1" s="1"/>
  <c r="I3912" i="1"/>
  <c r="J3912" i="1" s="1"/>
  <c r="Q3912" i="1" s="1"/>
  <c r="I3913" i="1"/>
  <c r="J3913" i="1" s="1"/>
  <c r="Q3913" i="1" s="1"/>
  <c r="I3914" i="1"/>
  <c r="J3914" i="1" s="1"/>
  <c r="Q3914" i="1" s="1"/>
  <c r="I3915" i="1"/>
  <c r="J3915" i="1" s="1"/>
  <c r="Q3915" i="1" s="1"/>
  <c r="I3916" i="1"/>
  <c r="J3916" i="1" s="1"/>
  <c r="Q3916" i="1" s="1"/>
  <c r="I3917" i="1"/>
  <c r="J3917" i="1" s="1"/>
  <c r="Q3917" i="1" s="1"/>
  <c r="I3918" i="1"/>
  <c r="J3918" i="1" s="1"/>
  <c r="Q3918" i="1" s="1"/>
  <c r="I3919" i="1"/>
  <c r="J3919" i="1" s="1"/>
  <c r="Q3919" i="1" s="1"/>
  <c r="I3920" i="1"/>
  <c r="J3920" i="1" s="1"/>
  <c r="Q3920" i="1" s="1"/>
  <c r="I3921" i="1"/>
  <c r="J3921" i="1" s="1"/>
  <c r="Q3921" i="1" s="1"/>
  <c r="I3922" i="1"/>
  <c r="J3922" i="1" s="1"/>
  <c r="Q3922" i="1" s="1"/>
  <c r="I3923" i="1"/>
  <c r="J3923" i="1" s="1"/>
  <c r="Q3923" i="1" s="1"/>
  <c r="I3924" i="1"/>
  <c r="J3924" i="1" s="1"/>
  <c r="Q3924" i="1" s="1"/>
  <c r="I3925" i="1"/>
  <c r="J3925" i="1" s="1"/>
  <c r="Q3925" i="1" s="1"/>
  <c r="I3926" i="1"/>
  <c r="J3926" i="1" s="1"/>
  <c r="Q3926" i="1" s="1"/>
  <c r="I3927" i="1"/>
  <c r="J3927" i="1" s="1"/>
  <c r="Q3927" i="1" s="1"/>
  <c r="I3928" i="1"/>
  <c r="J3928" i="1" s="1"/>
  <c r="Q3928" i="1" s="1"/>
  <c r="I3929" i="1"/>
  <c r="J3929" i="1" s="1"/>
  <c r="Q3929" i="1" s="1"/>
  <c r="I3930" i="1"/>
  <c r="J3930" i="1" s="1"/>
  <c r="Q3930" i="1" s="1"/>
  <c r="I3931" i="1"/>
  <c r="J3931" i="1" s="1"/>
  <c r="Q3931" i="1" s="1"/>
  <c r="I3932" i="1"/>
  <c r="J3932" i="1" s="1"/>
  <c r="Q3932" i="1" s="1"/>
  <c r="I3933" i="1"/>
  <c r="J3933" i="1" s="1"/>
  <c r="Q3933" i="1" s="1"/>
  <c r="I3934" i="1"/>
  <c r="J3934" i="1" s="1"/>
  <c r="Q3934" i="1" s="1"/>
  <c r="I3935" i="1"/>
  <c r="J3935" i="1" s="1"/>
  <c r="Q3935" i="1" s="1"/>
  <c r="I3936" i="1"/>
  <c r="J3936" i="1" s="1"/>
  <c r="Q3936" i="1" s="1"/>
  <c r="I3937" i="1"/>
  <c r="J3937" i="1" s="1"/>
  <c r="Q3937" i="1" s="1"/>
  <c r="I3938" i="1"/>
  <c r="J3938" i="1" s="1"/>
  <c r="Q3938" i="1" s="1"/>
  <c r="I3939" i="1"/>
  <c r="J3939" i="1" s="1"/>
  <c r="Q3939" i="1" s="1"/>
  <c r="I3940" i="1"/>
  <c r="J3940" i="1" s="1"/>
  <c r="Q3940" i="1" s="1"/>
  <c r="I3941" i="1"/>
  <c r="J3941" i="1" s="1"/>
  <c r="Q3941" i="1" s="1"/>
  <c r="I3942" i="1"/>
  <c r="J3942" i="1" s="1"/>
  <c r="Q3942" i="1" s="1"/>
  <c r="I3943" i="1"/>
  <c r="J3943" i="1" s="1"/>
  <c r="Q3943" i="1" s="1"/>
  <c r="I3944" i="1"/>
  <c r="J3944" i="1" s="1"/>
  <c r="Q3944" i="1" s="1"/>
  <c r="I3945" i="1"/>
  <c r="J3945" i="1" s="1"/>
  <c r="Q3945" i="1" s="1"/>
  <c r="I3946" i="1"/>
  <c r="J3946" i="1" s="1"/>
  <c r="Q3946" i="1" s="1"/>
  <c r="I3947" i="1"/>
  <c r="J3947" i="1" s="1"/>
  <c r="Q3947" i="1" s="1"/>
  <c r="I3948" i="1"/>
  <c r="J3948" i="1" s="1"/>
  <c r="Q3948" i="1" s="1"/>
  <c r="I3949" i="1"/>
  <c r="J3949" i="1" s="1"/>
  <c r="Q3949" i="1" s="1"/>
  <c r="I3950" i="1"/>
  <c r="J3950" i="1" s="1"/>
  <c r="Q3950" i="1" s="1"/>
  <c r="I3951" i="1"/>
  <c r="J3951" i="1" s="1"/>
  <c r="Q3951" i="1" s="1"/>
  <c r="I3952" i="1"/>
  <c r="J3952" i="1" s="1"/>
  <c r="Q3952" i="1" s="1"/>
  <c r="I3953" i="1"/>
  <c r="J3953" i="1" s="1"/>
  <c r="Q3953" i="1" s="1"/>
  <c r="I3954" i="1"/>
  <c r="J3954" i="1" s="1"/>
  <c r="Q3954" i="1" s="1"/>
  <c r="I3955" i="1"/>
  <c r="J3955" i="1" s="1"/>
  <c r="Q3955" i="1" s="1"/>
  <c r="I3956" i="1"/>
  <c r="J3956" i="1" s="1"/>
  <c r="Q3956" i="1" s="1"/>
  <c r="I3957" i="1"/>
  <c r="J3957" i="1" s="1"/>
  <c r="Q3957" i="1" s="1"/>
  <c r="I3958" i="1"/>
  <c r="J3958" i="1" s="1"/>
  <c r="Q3958" i="1" s="1"/>
  <c r="I3959" i="1"/>
  <c r="J3959" i="1" s="1"/>
  <c r="Q3959" i="1" s="1"/>
  <c r="I3960" i="1"/>
  <c r="J3960" i="1" s="1"/>
  <c r="Q3960" i="1" s="1"/>
  <c r="I3961" i="1"/>
  <c r="J3961" i="1" s="1"/>
  <c r="Q3961" i="1" s="1"/>
  <c r="I3962" i="1"/>
  <c r="J3962" i="1" s="1"/>
  <c r="Q3962" i="1" s="1"/>
  <c r="I3963" i="1"/>
  <c r="J3963" i="1" s="1"/>
  <c r="Q3963" i="1" s="1"/>
  <c r="I3964" i="1"/>
  <c r="J3964" i="1" s="1"/>
  <c r="Q3964" i="1" s="1"/>
  <c r="I3965" i="1"/>
  <c r="J3965" i="1" s="1"/>
  <c r="Q3965" i="1" s="1"/>
  <c r="I3966" i="1"/>
  <c r="J3966" i="1" s="1"/>
  <c r="Q3966" i="1" s="1"/>
  <c r="I3967" i="1"/>
  <c r="J3967" i="1" s="1"/>
  <c r="Q3967" i="1" s="1"/>
  <c r="I3968" i="1"/>
  <c r="J3968" i="1" s="1"/>
  <c r="Q3968" i="1" s="1"/>
  <c r="I3969" i="1"/>
  <c r="J3969" i="1" s="1"/>
  <c r="Q3969" i="1" s="1"/>
  <c r="I3970" i="1"/>
  <c r="J3970" i="1" s="1"/>
  <c r="Q3970" i="1" s="1"/>
  <c r="I3971" i="1"/>
  <c r="J3971" i="1" s="1"/>
  <c r="Q3971" i="1" s="1"/>
  <c r="I3972" i="1"/>
  <c r="J3972" i="1" s="1"/>
  <c r="Q3972" i="1" s="1"/>
  <c r="I3973" i="1"/>
  <c r="J3973" i="1" s="1"/>
  <c r="Q3973" i="1" s="1"/>
  <c r="I3974" i="1"/>
  <c r="J3974" i="1" s="1"/>
  <c r="Q3974" i="1" s="1"/>
  <c r="I3975" i="1"/>
  <c r="J3975" i="1" s="1"/>
  <c r="Q3975" i="1" s="1"/>
  <c r="I3976" i="1"/>
  <c r="J3976" i="1" s="1"/>
  <c r="Q3976" i="1" s="1"/>
  <c r="I3977" i="1"/>
  <c r="J3977" i="1" s="1"/>
  <c r="Q3977" i="1" s="1"/>
  <c r="I3978" i="1"/>
  <c r="J3978" i="1" s="1"/>
  <c r="Q3978" i="1" s="1"/>
  <c r="I3979" i="1"/>
  <c r="J3979" i="1" s="1"/>
  <c r="Q3979" i="1" s="1"/>
  <c r="I3980" i="1"/>
  <c r="J3980" i="1" s="1"/>
  <c r="Q3980" i="1" s="1"/>
  <c r="I3981" i="1"/>
  <c r="J3981" i="1" s="1"/>
  <c r="Q3981" i="1" s="1"/>
  <c r="I3982" i="1"/>
  <c r="J3982" i="1" s="1"/>
  <c r="Q3982" i="1" s="1"/>
  <c r="I3983" i="1"/>
  <c r="J3983" i="1" s="1"/>
  <c r="Q3983" i="1" s="1"/>
  <c r="I3984" i="1"/>
  <c r="J3984" i="1" s="1"/>
  <c r="Q3984" i="1" s="1"/>
  <c r="I3985" i="1"/>
  <c r="J3985" i="1" s="1"/>
  <c r="Q3985" i="1" s="1"/>
  <c r="I3986" i="1"/>
  <c r="J3986" i="1" s="1"/>
  <c r="Q3986" i="1" s="1"/>
  <c r="I3987" i="1"/>
  <c r="J3987" i="1" s="1"/>
  <c r="Q3987" i="1" s="1"/>
  <c r="I3988" i="1"/>
  <c r="J3988" i="1" s="1"/>
  <c r="Q3988" i="1" s="1"/>
  <c r="I3989" i="1"/>
  <c r="J3989" i="1" s="1"/>
  <c r="Q3989" i="1" s="1"/>
  <c r="I3990" i="1"/>
  <c r="J3990" i="1" s="1"/>
  <c r="Q3990" i="1" s="1"/>
  <c r="I3991" i="1"/>
  <c r="J3991" i="1" s="1"/>
  <c r="Q3991" i="1" s="1"/>
  <c r="I3992" i="1"/>
  <c r="J3992" i="1" s="1"/>
  <c r="Q3992" i="1" s="1"/>
  <c r="I3993" i="1"/>
  <c r="J3993" i="1" s="1"/>
  <c r="Q3993" i="1" s="1"/>
  <c r="I3994" i="1"/>
  <c r="J3994" i="1" s="1"/>
  <c r="Q3994" i="1" s="1"/>
  <c r="I3995" i="1"/>
  <c r="J3995" i="1" s="1"/>
  <c r="Q3995" i="1" s="1"/>
  <c r="I3996" i="1"/>
  <c r="J3996" i="1" s="1"/>
  <c r="Q3996" i="1" s="1"/>
  <c r="I3997" i="1"/>
  <c r="J3997" i="1" s="1"/>
  <c r="Q3997" i="1" s="1"/>
  <c r="I3998" i="1"/>
  <c r="J3998" i="1" s="1"/>
  <c r="Q3998" i="1" s="1"/>
  <c r="I3999" i="1"/>
  <c r="J3999" i="1" s="1"/>
  <c r="Q3999" i="1" s="1"/>
  <c r="I4000" i="1"/>
  <c r="J4000" i="1" s="1"/>
  <c r="Q4000" i="1" s="1"/>
  <c r="I4001" i="1"/>
  <c r="J4001" i="1" s="1"/>
  <c r="Q4001" i="1" s="1"/>
  <c r="I4002" i="1"/>
  <c r="J4002" i="1" s="1"/>
  <c r="Q4002" i="1" s="1"/>
  <c r="I4003" i="1"/>
  <c r="J4003" i="1" s="1"/>
  <c r="Q4003" i="1" s="1"/>
  <c r="I4004" i="1"/>
  <c r="J4004" i="1" s="1"/>
  <c r="Q4004" i="1" s="1"/>
  <c r="I4005" i="1"/>
  <c r="J4005" i="1" s="1"/>
  <c r="Q4005" i="1" s="1"/>
  <c r="I4006" i="1"/>
  <c r="J4006" i="1" s="1"/>
  <c r="Q4006" i="1" s="1"/>
  <c r="I4007" i="1"/>
  <c r="J4007" i="1" s="1"/>
  <c r="Q4007" i="1" s="1"/>
  <c r="I4008" i="1"/>
  <c r="J4008" i="1" s="1"/>
  <c r="Q4008" i="1" s="1"/>
  <c r="I4009" i="1"/>
  <c r="J4009" i="1" s="1"/>
  <c r="Q4009" i="1" s="1"/>
  <c r="I4010" i="1"/>
  <c r="J4010" i="1" s="1"/>
  <c r="Q4010" i="1" s="1"/>
  <c r="I4011" i="1"/>
  <c r="J4011" i="1" s="1"/>
  <c r="Q4011" i="1" s="1"/>
  <c r="I4012" i="1"/>
  <c r="J4012" i="1" s="1"/>
  <c r="Q4012" i="1" s="1"/>
  <c r="I4013" i="1"/>
  <c r="J4013" i="1" s="1"/>
  <c r="Q4013" i="1" s="1"/>
  <c r="I4014" i="1"/>
  <c r="J4014" i="1" s="1"/>
  <c r="Q4014" i="1" s="1"/>
  <c r="I4015" i="1"/>
  <c r="J4015" i="1" s="1"/>
  <c r="Q4015" i="1" s="1"/>
  <c r="I4016" i="1"/>
  <c r="J4016" i="1" s="1"/>
  <c r="Q4016" i="1" s="1"/>
  <c r="I4017" i="1"/>
  <c r="J4017" i="1" s="1"/>
  <c r="Q4017" i="1" s="1"/>
  <c r="I4018" i="1"/>
  <c r="J4018" i="1" s="1"/>
  <c r="Q4018" i="1" s="1"/>
  <c r="I4019" i="1"/>
  <c r="J4019" i="1" s="1"/>
  <c r="Q4019" i="1" s="1"/>
  <c r="I4020" i="1"/>
  <c r="J4020" i="1" s="1"/>
  <c r="Q4020" i="1" s="1"/>
  <c r="I4021" i="1"/>
  <c r="J4021" i="1" s="1"/>
  <c r="Q4021" i="1" s="1"/>
  <c r="I4022" i="1"/>
  <c r="J4022" i="1" s="1"/>
  <c r="Q4022" i="1" s="1"/>
  <c r="I4023" i="1"/>
  <c r="J4023" i="1" s="1"/>
  <c r="Q4023" i="1" s="1"/>
  <c r="I4024" i="1"/>
  <c r="J4024" i="1" s="1"/>
  <c r="Q4024" i="1" s="1"/>
  <c r="I4025" i="1"/>
  <c r="J4025" i="1" s="1"/>
  <c r="Q4025" i="1" s="1"/>
  <c r="I4026" i="1"/>
  <c r="J4026" i="1" s="1"/>
  <c r="Q4026" i="1" s="1"/>
  <c r="I4027" i="1"/>
  <c r="J4027" i="1" s="1"/>
  <c r="Q4027" i="1" s="1"/>
  <c r="I4028" i="1"/>
  <c r="J4028" i="1" s="1"/>
  <c r="Q4028" i="1" s="1"/>
  <c r="I4029" i="1"/>
  <c r="J4029" i="1" s="1"/>
  <c r="Q4029" i="1" s="1"/>
  <c r="I4030" i="1"/>
  <c r="J4030" i="1" s="1"/>
  <c r="Q4030" i="1" s="1"/>
  <c r="I4031" i="1"/>
  <c r="J4031" i="1" s="1"/>
  <c r="Q4031" i="1" s="1"/>
  <c r="I4032" i="1"/>
  <c r="J4032" i="1" s="1"/>
  <c r="Q4032" i="1" s="1"/>
  <c r="I4033" i="1"/>
  <c r="J4033" i="1" s="1"/>
  <c r="Q4033" i="1" s="1"/>
  <c r="I4034" i="1"/>
  <c r="J4034" i="1" s="1"/>
  <c r="Q4034" i="1" s="1"/>
  <c r="I4035" i="1"/>
  <c r="J4035" i="1" s="1"/>
  <c r="Q4035" i="1" s="1"/>
  <c r="I4036" i="1"/>
  <c r="J4036" i="1" s="1"/>
  <c r="Q4036" i="1" s="1"/>
  <c r="I4037" i="1"/>
  <c r="J4037" i="1" s="1"/>
  <c r="Q4037" i="1" s="1"/>
  <c r="I4038" i="1"/>
  <c r="J4038" i="1" s="1"/>
  <c r="Q4038" i="1" s="1"/>
  <c r="I4039" i="1"/>
  <c r="J4039" i="1" s="1"/>
  <c r="Q4039" i="1" s="1"/>
  <c r="I4040" i="1"/>
  <c r="J4040" i="1" s="1"/>
  <c r="Q4040" i="1" s="1"/>
  <c r="I4041" i="1"/>
  <c r="J4041" i="1" s="1"/>
  <c r="Q4041" i="1" s="1"/>
  <c r="I4042" i="1"/>
  <c r="J4042" i="1" s="1"/>
  <c r="Q4042" i="1" s="1"/>
  <c r="I4043" i="1"/>
  <c r="J4043" i="1" s="1"/>
  <c r="Q4043" i="1" s="1"/>
  <c r="I4044" i="1"/>
  <c r="J4044" i="1" s="1"/>
  <c r="Q4044" i="1" s="1"/>
  <c r="I4045" i="1"/>
  <c r="J4045" i="1" s="1"/>
  <c r="Q4045" i="1" s="1"/>
  <c r="I4046" i="1"/>
  <c r="J4046" i="1" s="1"/>
  <c r="Q4046" i="1" s="1"/>
  <c r="I4047" i="1"/>
  <c r="J4047" i="1" s="1"/>
  <c r="Q4047" i="1" s="1"/>
  <c r="I4048" i="1"/>
  <c r="J4048" i="1" s="1"/>
  <c r="Q4048" i="1" s="1"/>
  <c r="I4049" i="1"/>
  <c r="J4049" i="1" s="1"/>
  <c r="I4050" i="1"/>
  <c r="J4050" i="1" s="1"/>
  <c r="Q4050" i="1" s="1"/>
  <c r="I4051" i="1"/>
  <c r="J4051" i="1" s="1"/>
  <c r="I4052" i="1"/>
  <c r="J4052" i="1" s="1"/>
  <c r="Q4052" i="1" s="1"/>
  <c r="I4053" i="1"/>
  <c r="J4053" i="1" s="1"/>
  <c r="Q4053" i="1" s="1"/>
  <c r="I4054" i="1"/>
  <c r="J4054" i="1" s="1"/>
  <c r="Q4054" i="1" s="1"/>
  <c r="I4055" i="1"/>
  <c r="J4055" i="1" s="1"/>
  <c r="Q4055" i="1" s="1"/>
  <c r="I4056" i="1"/>
  <c r="J4056" i="1" s="1"/>
  <c r="Q4056" i="1" s="1"/>
  <c r="I4057" i="1"/>
  <c r="J4057" i="1" s="1"/>
  <c r="Q4057" i="1" s="1"/>
  <c r="I4058" i="1"/>
  <c r="J4058" i="1" s="1"/>
  <c r="Q4058" i="1" s="1"/>
  <c r="I4059" i="1"/>
  <c r="J4059" i="1" s="1"/>
  <c r="Q4059" i="1" s="1"/>
  <c r="I4060" i="1"/>
  <c r="J4060" i="1" s="1"/>
  <c r="Q4060" i="1" s="1"/>
  <c r="I4061" i="1"/>
  <c r="J4061" i="1" s="1"/>
  <c r="Q4061" i="1" s="1"/>
  <c r="I4062" i="1"/>
  <c r="J4062" i="1" s="1"/>
  <c r="Q4062" i="1" s="1"/>
  <c r="I4063" i="1"/>
  <c r="J4063" i="1" s="1"/>
  <c r="Q4063" i="1" s="1"/>
  <c r="I4064" i="1"/>
  <c r="J4064" i="1" s="1"/>
  <c r="Q4064" i="1" s="1"/>
  <c r="I4065" i="1"/>
  <c r="J4065" i="1" s="1"/>
  <c r="Q4065" i="1" s="1"/>
  <c r="I4066" i="1"/>
  <c r="J4066" i="1" s="1"/>
  <c r="Q4066" i="1" s="1"/>
  <c r="I4067" i="1"/>
  <c r="J4067" i="1" s="1"/>
  <c r="Q4067" i="1" s="1"/>
  <c r="I4068" i="1"/>
  <c r="J4068" i="1" s="1"/>
  <c r="Q4068" i="1" s="1"/>
  <c r="I4069" i="1"/>
  <c r="J4069" i="1" s="1"/>
  <c r="Q4069" i="1" s="1"/>
  <c r="I4070" i="1"/>
  <c r="J4070" i="1" s="1"/>
  <c r="Q4070" i="1" s="1"/>
  <c r="I4071" i="1"/>
  <c r="J4071" i="1" s="1"/>
  <c r="Q4071" i="1" s="1"/>
  <c r="I4072" i="1"/>
  <c r="J4072" i="1" s="1"/>
  <c r="Q4072" i="1" s="1"/>
  <c r="I4073" i="1"/>
  <c r="J4073" i="1" s="1"/>
  <c r="Q4073" i="1" s="1"/>
  <c r="I4074" i="1"/>
  <c r="J4074" i="1" s="1"/>
  <c r="Q4074" i="1" s="1"/>
  <c r="I4075" i="1"/>
  <c r="J4075" i="1" s="1"/>
  <c r="Q4075" i="1" s="1"/>
  <c r="I4076" i="1"/>
  <c r="J4076" i="1" s="1"/>
  <c r="Q4076" i="1" s="1"/>
  <c r="I4077" i="1"/>
  <c r="J4077" i="1" s="1"/>
  <c r="Q4077" i="1" s="1"/>
  <c r="I4078" i="1"/>
  <c r="J4078" i="1" s="1"/>
  <c r="Q4078" i="1" s="1"/>
  <c r="I4079" i="1"/>
  <c r="J4079" i="1" s="1"/>
  <c r="Q4079" i="1" s="1"/>
  <c r="I4080" i="1"/>
  <c r="J4080" i="1" s="1"/>
  <c r="Q4080" i="1" s="1"/>
  <c r="I4081" i="1"/>
  <c r="J4081" i="1" s="1"/>
  <c r="Q4081" i="1" s="1"/>
  <c r="I4082" i="1"/>
  <c r="J4082" i="1" s="1"/>
  <c r="Q4082" i="1" s="1"/>
  <c r="I4083" i="1"/>
  <c r="J4083" i="1" s="1"/>
  <c r="Q4083" i="1" s="1"/>
  <c r="I4084" i="1"/>
  <c r="J4084" i="1" s="1"/>
  <c r="Q4084" i="1" s="1"/>
  <c r="I4085" i="1"/>
  <c r="J4085" i="1" s="1"/>
  <c r="Q4085" i="1" s="1"/>
  <c r="I4086" i="1"/>
  <c r="J4086" i="1" s="1"/>
  <c r="Q4086" i="1" s="1"/>
  <c r="I4087" i="1"/>
  <c r="J4087" i="1" s="1"/>
  <c r="Q4087" i="1" s="1"/>
  <c r="I4088" i="1"/>
  <c r="J4088" i="1" s="1"/>
  <c r="Q4088" i="1" s="1"/>
  <c r="I4089" i="1"/>
  <c r="J4089" i="1" s="1"/>
  <c r="Q4089" i="1" s="1"/>
  <c r="I4090" i="1"/>
  <c r="J4090" i="1" s="1"/>
  <c r="Q4090" i="1" s="1"/>
  <c r="I4091" i="1"/>
  <c r="J4091" i="1" s="1"/>
  <c r="Q4091" i="1" s="1"/>
  <c r="I4092" i="1"/>
  <c r="J4092" i="1" s="1"/>
  <c r="Q4092" i="1" s="1"/>
  <c r="I4093" i="1"/>
  <c r="J4093" i="1" s="1"/>
  <c r="Q4093" i="1" s="1"/>
  <c r="I4094" i="1"/>
  <c r="J4094" i="1" s="1"/>
  <c r="Q4094" i="1" s="1"/>
  <c r="I4095" i="1"/>
  <c r="J4095" i="1" s="1"/>
  <c r="Q4095" i="1" s="1"/>
  <c r="I4096" i="1"/>
  <c r="J4096" i="1" s="1"/>
  <c r="Q4096" i="1" s="1"/>
  <c r="I4097" i="1"/>
  <c r="J4097" i="1" s="1"/>
  <c r="Q4097" i="1" s="1"/>
  <c r="I4098" i="1"/>
  <c r="J4098" i="1" s="1"/>
  <c r="Q4098" i="1" s="1"/>
  <c r="I4099" i="1"/>
  <c r="J4099" i="1" s="1"/>
  <c r="Q4099" i="1" s="1"/>
  <c r="I4100" i="1"/>
  <c r="J4100" i="1" s="1"/>
  <c r="Q4100" i="1" s="1"/>
  <c r="I4101" i="1"/>
  <c r="J4101" i="1" s="1"/>
  <c r="Q4101" i="1" s="1"/>
  <c r="I4102" i="1"/>
  <c r="J4102" i="1" s="1"/>
  <c r="Q4102" i="1" s="1"/>
  <c r="I4103" i="1"/>
  <c r="J4103" i="1" s="1"/>
  <c r="Q4103" i="1" s="1"/>
  <c r="I4104" i="1"/>
  <c r="J4104" i="1" s="1"/>
  <c r="Q4104" i="1" s="1"/>
  <c r="I4105" i="1"/>
  <c r="J4105" i="1" s="1"/>
  <c r="Q4105" i="1" s="1"/>
  <c r="I4106" i="1"/>
  <c r="J4106" i="1" s="1"/>
  <c r="Q4106" i="1" s="1"/>
  <c r="I4107" i="1"/>
  <c r="J4107" i="1" s="1"/>
  <c r="Q4107" i="1" s="1"/>
  <c r="I4108" i="1"/>
  <c r="J4108" i="1" s="1"/>
  <c r="Q4108" i="1" s="1"/>
  <c r="I4109" i="1"/>
  <c r="J4109" i="1" s="1"/>
  <c r="Q4109" i="1" s="1"/>
  <c r="I4110" i="1"/>
  <c r="J4110" i="1" s="1"/>
  <c r="Q4110" i="1" s="1"/>
  <c r="I4111" i="1"/>
  <c r="J4111" i="1" s="1"/>
  <c r="Q4111" i="1" s="1"/>
  <c r="I4112" i="1"/>
  <c r="J4112" i="1" s="1"/>
  <c r="Q4112" i="1" s="1"/>
  <c r="I4113" i="1"/>
  <c r="J4113" i="1" s="1"/>
  <c r="Q4113" i="1" s="1"/>
  <c r="I4114" i="1"/>
  <c r="J4114" i="1" s="1"/>
  <c r="Q4114" i="1" s="1"/>
  <c r="I4115" i="1"/>
  <c r="J4115" i="1" s="1"/>
  <c r="Q4115" i="1" s="1"/>
  <c r="I4116" i="1"/>
  <c r="J4116" i="1" s="1"/>
  <c r="Q4116" i="1" s="1"/>
  <c r="I4117" i="1"/>
  <c r="J4117" i="1" s="1"/>
  <c r="Q4117" i="1" s="1"/>
  <c r="I4118" i="1"/>
  <c r="J4118" i="1" s="1"/>
  <c r="Q4118" i="1" s="1"/>
  <c r="I4119" i="1"/>
  <c r="J4119" i="1" s="1"/>
  <c r="Q4119" i="1" s="1"/>
  <c r="I4120" i="1"/>
  <c r="J4120" i="1" s="1"/>
  <c r="Q4120" i="1" s="1"/>
  <c r="I4121" i="1"/>
  <c r="J4121" i="1" s="1"/>
  <c r="Q4121" i="1" s="1"/>
  <c r="I4122" i="1"/>
  <c r="J4122" i="1" s="1"/>
  <c r="Q4122" i="1" s="1"/>
  <c r="I4123" i="1"/>
  <c r="J4123" i="1" s="1"/>
  <c r="Q4123" i="1" s="1"/>
  <c r="I4124" i="1"/>
  <c r="J4124" i="1" s="1"/>
  <c r="Q4124" i="1" s="1"/>
  <c r="I4125" i="1"/>
  <c r="J4125" i="1" s="1"/>
  <c r="Q4125" i="1" s="1"/>
  <c r="I4126" i="1"/>
  <c r="J4126" i="1" s="1"/>
  <c r="Q4126" i="1" s="1"/>
  <c r="I4127" i="1"/>
  <c r="J4127" i="1" s="1"/>
  <c r="Q4127" i="1" s="1"/>
  <c r="I4128" i="1"/>
  <c r="J4128" i="1" s="1"/>
  <c r="Q4128" i="1" s="1"/>
  <c r="I4129" i="1"/>
  <c r="J4129" i="1" s="1"/>
  <c r="Q4129" i="1" s="1"/>
  <c r="I4130" i="1"/>
  <c r="J4130" i="1" s="1"/>
  <c r="Q4130" i="1" s="1"/>
  <c r="I4131" i="1"/>
  <c r="J4131" i="1" s="1"/>
  <c r="Q4131" i="1" s="1"/>
  <c r="I4132" i="1"/>
  <c r="J4132" i="1" s="1"/>
  <c r="Q4132" i="1" s="1"/>
  <c r="I4133" i="1"/>
  <c r="J4133" i="1" s="1"/>
  <c r="Q4133" i="1" s="1"/>
  <c r="I4134" i="1"/>
  <c r="J4134" i="1" s="1"/>
  <c r="Q4134" i="1" s="1"/>
  <c r="I4135" i="1"/>
  <c r="J4135" i="1" s="1"/>
  <c r="Q4135" i="1" s="1"/>
  <c r="I4136" i="1"/>
  <c r="J4136" i="1" s="1"/>
  <c r="Q4136" i="1" s="1"/>
  <c r="I4137" i="1"/>
  <c r="J4137" i="1" s="1"/>
  <c r="Q4137" i="1" s="1"/>
  <c r="I4138" i="1"/>
  <c r="J4138" i="1" s="1"/>
  <c r="Q4138" i="1" s="1"/>
  <c r="I4139" i="1"/>
  <c r="J4139" i="1" s="1"/>
  <c r="Q4139" i="1" s="1"/>
  <c r="I4140" i="1"/>
  <c r="J4140" i="1" s="1"/>
  <c r="Q4140" i="1" s="1"/>
  <c r="I4141" i="1"/>
  <c r="J4141" i="1" s="1"/>
  <c r="Q4141" i="1" s="1"/>
  <c r="I4142" i="1"/>
  <c r="J4142" i="1" s="1"/>
  <c r="Q4142" i="1" s="1"/>
  <c r="I4143" i="1"/>
  <c r="J4143" i="1" s="1"/>
  <c r="Q4143" i="1" s="1"/>
  <c r="I4144" i="1"/>
  <c r="J4144" i="1" s="1"/>
  <c r="Q4144" i="1" s="1"/>
  <c r="I4145" i="1"/>
  <c r="J4145" i="1" s="1"/>
  <c r="Q4145" i="1" s="1"/>
  <c r="I4146" i="1"/>
  <c r="J4146" i="1" s="1"/>
  <c r="Q4146" i="1" s="1"/>
  <c r="I4147" i="1"/>
  <c r="J4147" i="1" s="1"/>
  <c r="Q4147" i="1" s="1"/>
  <c r="I4148" i="1"/>
  <c r="J4148" i="1" s="1"/>
  <c r="Q4148" i="1" s="1"/>
  <c r="I4149" i="1"/>
  <c r="J4149" i="1" s="1"/>
  <c r="Q4149" i="1" s="1"/>
  <c r="I4150" i="1"/>
  <c r="J4150" i="1" s="1"/>
  <c r="Q4150" i="1" s="1"/>
  <c r="I4151" i="1"/>
  <c r="J4151" i="1" s="1"/>
  <c r="Q4151" i="1" s="1"/>
  <c r="I4152" i="1"/>
  <c r="J4152" i="1" s="1"/>
  <c r="Q4152" i="1" s="1"/>
  <c r="I4153" i="1"/>
  <c r="J4153" i="1" s="1"/>
  <c r="Q4153" i="1" s="1"/>
  <c r="I4154" i="1"/>
  <c r="J4154" i="1" s="1"/>
  <c r="Q4154" i="1" s="1"/>
  <c r="I4155" i="1"/>
  <c r="J4155" i="1" s="1"/>
  <c r="Q4155" i="1" s="1"/>
  <c r="I4156" i="1"/>
  <c r="J4156" i="1" s="1"/>
  <c r="Q4156" i="1" s="1"/>
  <c r="I4157" i="1"/>
  <c r="J4157" i="1" s="1"/>
  <c r="Q4157" i="1" s="1"/>
  <c r="I4158" i="1"/>
  <c r="J4158" i="1" s="1"/>
  <c r="Q4158" i="1" s="1"/>
  <c r="I4159" i="1"/>
  <c r="J4159" i="1" s="1"/>
  <c r="Q4159" i="1" s="1"/>
  <c r="I4160" i="1"/>
  <c r="J4160" i="1" s="1"/>
  <c r="Q4160" i="1" s="1"/>
  <c r="I4161" i="1"/>
  <c r="J4161" i="1" s="1"/>
  <c r="Q4161" i="1" s="1"/>
  <c r="I4162" i="1"/>
  <c r="J4162" i="1" s="1"/>
  <c r="Q4162" i="1" s="1"/>
  <c r="I4163" i="1"/>
  <c r="J4163" i="1" s="1"/>
  <c r="Q4163" i="1" s="1"/>
  <c r="I4164" i="1"/>
  <c r="J4164" i="1" s="1"/>
  <c r="Q4164" i="1" s="1"/>
  <c r="I4165" i="1"/>
  <c r="J4165" i="1" s="1"/>
  <c r="Q4165" i="1" s="1"/>
  <c r="I4166" i="1"/>
  <c r="J4166" i="1" s="1"/>
  <c r="Q4166" i="1" s="1"/>
  <c r="I4167" i="1"/>
  <c r="J4167" i="1" s="1"/>
  <c r="Q4167" i="1" s="1"/>
  <c r="I4168" i="1"/>
  <c r="J4168" i="1" s="1"/>
  <c r="Q4168" i="1" s="1"/>
  <c r="I4169" i="1"/>
  <c r="J4169" i="1" s="1"/>
  <c r="Q4169" i="1" s="1"/>
  <c r="I4170" i="1"/>
  <c r="J4170" i="1" s="1"/>
  <c r="Q4170" i="1" s="1"/>
  <c r="I4171" i="1"/>
  <c r="J4171" i="1" s="1"/>
  <c r="Q4171" i="1" s="1"/>
  <c r="I4172" i="1"/>
  <c r="J4172" i="1" s="1"/>
  <c r="Q4172" i="1" s="1"/>
  <c r="I4173" i="1"/>
  <c r="J4173" i="1" s="1"/>
  <c r="Q4173" i="1" s="1"/>
  <c r="I4174" i="1"/>
  <c r="J4174" i="1" s="1"/>
  <c r="Q4174" i="1" s="1"/>
  <c r="I4175" i="1"/>
  <c r="J4175" i="1" s="1"/>
  <c r="Q4175" i="1" s="1"/>
  <c r="I4176" i="1"/>
  <c r="J4176" i="1" s="1"/>
  <c r="Q4176" i="1" s="1"/>
  <c r="I4177" i="1"/>
  <c r="J4177" i="1" s="1"/>
  <c r="Q4177" i="1" s="1"/>
  <c r="I4178" i="1"/>
  <c r="J4178" i="1" s="1"/>
  <c r="Q4178" i="1" s="1"/>
  <c r="I4179" i="1"/>
  <c r="J4179" i="1" s="1"/>
  <c r="Q4179" i="1" s="1"/>
  <c r="I4180" i="1"/>
  <c r="J4180" i="1" s="1"/>
  <c r="Q4180" i="1" s="1"/>
  <c r="I4181" i="1"/>
  <c r="J4181" i="1" s="1"/>
  <c r="Q4181" i="1" s="1"/>
  <c r="I4182" i="1"/>
  <c r="J4182" i="1" s="1"/>
  <c r="Q4182" i="1" s="1"/>
  <c r="I4183" i="1"/>
  <c r="J4183" i="1" s="1"/>
  <c r="Q4183" i="1" s="1"/>
  <c r="I4184" i="1"/>
  <c r="J4184" i="1" s="1"/>
  <c r="Q4184" i="1" s="1"/>
  <c r="I4185" i="1"/>
  <c r="J4185" i="1" s="1"/>
  <c r="Q4185" i="1" s="1"/>
  <c r="I4186" i="1"/>
  <c r="J4186" i="1" s="1"/>
  <c r="Q4186" i="1" s="1"/>
  <c r="I4187" i="1"/>
  <c r="J4187" i="1" s="1"/>
  <c r="Q4187" i="1" s="1"/>
  <c r="I4188" i="1"/>
  <c r="J4188" i="1" s="1"/>
  <c r="Q4188" i="1" s="1"/>
  <c r="I4189" i="1"/>
  <c r="J4189" i="1" s="1"/>
  <c r="Q4189" i="1" s="1"/>
  <c r="I4190" i="1"/>
  <c r="J4190" i="1" s="1"/>
  <c r="Q4190" i="1" s="1"/>
  <c r="I4191" i="1"/>
  <c r="J4191" i="1" s="1"/>
  <c r="Q4191" i="1" s="1"/>
  <c r="I4192" i="1"/>
  <c r="J4192" i="1" s="1"/>
  <c r="Q4192" i="1" s="1"/>
  <c r="I4193" i="1"/>
  <c r="J4193" i="1" s="1"/>
  <c r="Q4193" i="1" s="1"/>
  <c r="I4194" i="1"/>
  <c r="J4194" i="1" s="1"/>
  <c r="Q4194" i="1" s="1"/>
  <c r="I4195" i="1"/>
  <c r="J4195" i="1" s="1"/>
  <c r="Q4195" i="1" s="1"/>
  <c r="I4196" i="1"/>
  <c r="J4196" i="1" s="1"/>
  <c r="Q4196" i="1" s="1"/>
  <c r="I4197" i="1"/>
  <c r="J4197" i="1" s="1"/>
  <c r="Q4197" i="1" s="1"/>
  <c r="I4198" i="1"/>
  <c r="J4198" i="1" s="1"/>
  <c r="Q4198" i="1" s="1"/>
  <c r="I4199" i="1"/>
  <c r="J4199" i="1" s="1"/>
  <c r="Q4199" i="1" s="1"/>
  <c r="I4200" i="1"/>
  <c r="J4200" i="1" s="1"/>
  <c r="Q4200" i="1" s="1"/>
  <c r="I4201" i="1"/>
  <c r="J4201" i="1" s="1"/>
  <c r="Q4201" i="1" s="1"/>
  <c r="I4202" i="1"/>
  <c r="J4202" i="1" s="1"/>
  <c r="Q4202" i="1" s="1"/>
  <c r="I4203" i="1"/>
  <c r="J4203" i="1" s="1"/>
  <c r="Q4203" i="1" s="1"/>
  <c r="I4204" i="1"/>
  <c r="J4204" i="1" s="1"/>
  <c r="Q4204" i="1" s="1"/>
  <c r="I4205" i="1"/>
  <c r="J4205" i="1" s="1"/>
  <c r="Q4205" i="1" s="1"/>
  <c r="I4206" i="1"/>
  <c r="J4206" i="1" s="1"/>
  <c r="Q4206" i="1" s="1"/>
  <c r="I4207" i="1"/>
  <c r="J4207" i="1" s="1"/>
  <c r="Q4207" i="1" s="1"/>
  <c r="I4208" i="1"/>
  <c r="J4208" i="1" s="1"/>
  <c r="Q4208" i="1" s="1"/>
  <c r="I4209" i="1"/>
  <c r="J4209" i="1" s="1"/>
  <c r="Q4209" i="1" s="1"/>
  <c r="I4210" i="1"/>
  <c r="J4210" i="1" s="1"/>
  <c r="Q4210" i="1" s="1"/>
  <c r="I4211" i="1"/>
  <c r="J4211" i="1" s="1"/>
  <c r="Q4211" i="1" s="1"/>
  <c r="I4212" i="1"/>
  <c r="J4212" i="1" s="1"/>
  <c r="Q4212" i="1" s="1"/>
  <c r="I4213" i="1"/>
  <c r="J4213" i="1" s="1"/>
  <c r="Q4213" i="1" s="1"/>
  <c r="I4214" i="1"/>
  <c r="J4214" i="1" s="1"/>
  <c r="Q4214" i="1" s="1"/>
  <c r="I4215" i="1"/>
  <c r="J4215" i="1" s="1"/>
  <c r="Q4215" i="1" s="1"/>
  <c r="I4216" i="1"/>
  <c r="J4216" i="1" s="1"/>
  <c r="Q4216" i="1" s="1"/>
  <c r="I4217" i="1"/>
  <c r="J4217" i="1" s="1"/>
  <c r="I4218" i="1"/>
  <c r="J4218" i="1" s="1"/>
  <c r="Q4218" i="1" s="1"/>
  <c r="I4219" i="1"/>
  <c r="J4219" i="1" s="1"/>
  <c r="Q4219" i="1" s="1"/>
  <c r="I4220" i="1"/>
  <c r="J4220" i="1" s="1"/>
  <c r="Q4220" i="1" s="1"/>
  <c r="I4221" i="1"/>
  <c r="J4221" i="1" s="1"/>
  <c r="Q4221" i="1" s="1"/>
  <c r="I4222" i="1"/>
  <c r="J4222" i="1" s="1"/>
  <c r="Q4222" i="1" s="1"/>
  <c r="I4223" i="1"/>
  <c r="J4223" i="1" s="1"/>
  <c r="I4224" i="1"/>
  <c r="J4224" i="1" s="1"/>
  <c r="Q4224" i="1" s="1"/>
  <c r="I4225" i="1"/>
  <c r="J4225" i="1" s="1"/>
  <c r="Q4225" i="1" s="1"/>
  <c r="I4226" i="1"/>
  <c r="J4226" i="1" s="1"/>
  <c r="Q4226" i="1" s="1"/>
  <c r="I4227" i="1"/>
  <c r="J4227" i="1" s="1"/>
  <c r="Q4227" i="1" s="1"/>
  <c r="I4228" i="1"/>
  <c r="J4228" i="1" s="1"/>
  <c r="Q4228" i="1" s="1"/>
  <c r="I4229" i="1"/>
  <c r="J4229" i="1" s="1"/>
  <c r="Q4229" i="1" s="1"/>
  <c r="I4230" i="1"/>
  <c r="J4230" i="1" s="1"/>
  <c r="Q4230" i="1" s="1"/>
  <c r="I4231" i="1"/>
  <c r="J4231" i="1" s="1"/>
  <c r="Q4231" i="1" s="1"/>
  <c r="I4232" i="1"/>
  <c r="J4232" i="1" s="1"/>
  <c r="Q4232" i="1" s="1"/>
  <c r="I4233" i="1"/>
  <c r="J4233" i="1" s="1"/>
  <c r="Q4233" i="1" s="1"/>
  <c r="I4234" i="1"/>
  <c r="J4234" i="1" s="1"/>
  <c r="Q4234" i="1" s="1"/>
  <c r="I4235" i="1"/>
  <c r="J4235" i="1" s="1"/>
  <c r="Q4235" i="1" s="1"/>
  <c r="I4236" i="1"/>
  <c r="J4236" i="1" s="1"/>
  <c r="Q4236" i="1" s="1"/>
  <c r="I4237" i="1"/>
  <c r="J4237" i="1" s="1"/>
  <c r="Q4237" i="1" s="1"/>
  <c r="I4238" i="1"/>
  <c r="J4238" i="1" s="1"/>
  <c r="Q4238" i="1" s="1"/>
  <c r="I4239" i="1"/>
  <c r="J4239" i="1" s="1"/>
  <c r="Q4239" i="1" s="1"/>
  <c r="I4240" i="1"/>
  <c r="J4240" i="1" s="1"/>
  <c r="Q4240" i="1" s="1"/>
  <c r="I4241" i="1"/>
  <c r="J4241" i="1" s="1"/>
  <c r="Q4241" i="1" s="1"/>
  <c r="I4242" i="1"/>
  <c r="J4242" i="1" s="1"/>
  <c r="Q4242" i="1" s="1"/>
  <c r="I4243" i="1"/>
  <c r="J4243" i="1" s="1"/>
  <c r="Q4243" i="1" s="1"/>
  <c r="I4244" i="1"/>
  <c r="J4244" i="1" s="1"/>
  <c r="Q4244" i="1" s="1"/>
  <c r="I4245" i="1"/>
  <c r="J4245" i="1" s="1"/>
  <c r="Q4245" i="1" s="1"/>
  <c r="I4246" i="1"/>
  <c r="J4246" i="1" s="1"/>
  <c r="Q4246" i="1" s="1"/>
  <c r="I4247" i="1"/>
  <c r="J4247" i="1" s="1"/>
  <c r="Q4247" i="1" s="1"/>
  <c r="I4248" i="1"/>
  <c r="J4248" i="1" s="1"/>
  <c r="Q4248" i="1" s="1"/>
  <c r="I4249" i="1"/>
  <c r="J4249" i="1" s="1"/>
  <c r="Q4249" i="1" s="1"/>
  <c r="I4250" i="1"/>
  <c r="J4250" i="1" s="1"/>
  <c r="Q4250" i="1" s="1"/>
  <c r="I4251" i="1"/>
  <c r="J4251" i="1" s="1"/>
  <c r="Q4251" i="1" s="1"/>
  <c r="I4252" i="1"/>
  <c r="J4252" i="1" s="1"/>
  <c r="Q4252" i="1" s="1"/>
  <c r="I4253" i="1"/>
  <c r="J4253" i="1" s="1"/>
  <c r="Q4253" i="1" s="1"/>
  <c r="I4254" i="1"/>
  <c r="J4254" i="1" s="1"/>
  <c r="Q4254" i="1" s="1"/>
  <c r="I4255" i="1"/>
  <c r="J4255" i="1" s="1"/>
  <c r="Q4255" i="1" s="1"/>
  <c r="I4256" i="1"/>
  <c r="J4256" i="1" s="1"/>
  <c r="Q4256" i="1" s="1"/>
  <c r="I4257" i="1"/>
  <c r="J4257" i="1" s="1"/>
  <c r="Q4257" i="1" s="1"/>
  <c r="I4258" i="1"/>
  <c r="J4258" i="1" s="1"/>
  <c r="Q4258" i="1" s="1"/>
  <c r="I4259" i="1"/>
  <c r="J4259" i="1" s="1"/>
  <c r="Q4259" i="1" s="1"/>
  <c r="I4260" i="1"/>
  <c r="J4260" i="1" s="1"/>
  <c r="Q4260" i="1" s="1"/>
  <c r="I4261" i="1"/>
  <c r="J4261" i="1" s="1"/>
  <c r="Q4261" i="1" s="1"/>
  <c r="I4262" i="1"/>
  <c r="J4262" i="1" s="1"/>
  <c r="Q4262" i="1" s="1"/>
  <c r="I4263" i="1"/>
  <c r="J4263" i="1" s="1"/>
  <c r="Q4263" i="1" s="1"/>
  <c r="I4264" i="1"/>
  <c r="J4264" i="1" s="1"/>
  <c r="Q4264" i="1" s="1"/>
  <c r="I4265" i="1"/>
  <c r="J4265" i="1" s="1"/>
  <c r="Q4265" i="1" s="1"/>
  <c r="I4266" i="1"/>
  <c r="J4266" i="1" s="1"/>
  <c r="Q4266" i="1" s="1"/>
  <c r="I4267" i="1"/>
  <c r="J4267" i="1" s="1"/>
  <c r="Q4267" i="1" s="1"/>
  <c r="I4268" i="1"/>
  <c r="J4268" i="1" s="1"/>
  <c r="Q4268" i="1" s="1"/>
  <c r="I4269" i="1"/>
  <c r="J4269" i="1" s="1"/>
  <c r="Q4269" i="1" s="1"/>
  <c r="I4270" i="1"/>
  <c r="J4270" i="1" s="1"/>
  <c r="Q4270" i="1" s="1"/>
  <c r="I4271" i="1"/>
  <c r="J4271" i="1" s="1"/>
  <c r="Q4271" i="1" s="1"/>
  <c r="I4272" i="1"/>
  <c r="J4272" i="1" s="1"/>
  <c r="Q4272" i="1" s="1"/>
  <c r="I4273" i="1"/>
  <c r="J4273" i="1" s="1"/>
  <c r="Q4273" i="1" s="1"/>
  <c r="I4274" i="1"/>
  <c r="J4274" i="1" s="1"/>
  <c r="Q4274" i="1" s="1"/>
  <c r="I4275" i="1"/>
  <c r="J4275" i="1" s="1"/>
  <c r="Q4275" i="1" s="1"/>
  <c r="I4276" i="1"/>
  <c r="J4276" i="1" s="1"/>
  <c r="Q4276" i="1" s="1"/>
  <c r="I4277" i="1"/>
  <c r="J4277" i="1" s="1"/>
  <c r="Q4277" i="1" s="1"/>
  <c r="I4278" i="1"/>
  <c r="J4278" i="1" s="1"/>
  <c r="Q4278" i="1" s="1"/>
  <c r="I4279" i="1"/>
  <c r="J4279" i="1" s="1"/>
  <c r="Q4279" i="1" s="1"/>
  <c r="I4280" i="1"/>
  <c r="J4280" i="1" s="1"/>
  <c r="Q4280" i="1" s="1"/>
  <c r="I4281" i="1"/>
  <c r="J4281" i="1" s="1"/>
  <c r="Q4281" i="1" s="1"/>
  <c r="I4282" i="1"/>
  <c r="J4282" i="1" s="1"/>
  <c r="Q4282" i="1" s="1"/>
  <c r="I4283" i="1"/>
  <c r="J4283" i="1" s="1"/>
  <c r="Q4283" i="1" s="1"/>
  <c r="I4284" i="1"/>
  <c r="J4284" i="1" s="1"/>
  <c r="Q4284" i="1" s="1"/>
  <c r="I4285" i="1"/>
  <c r="J4285" i="1" s="1"/>
  <c r="Q4285" i="1" s="1"/>
  <c r="I4286" i="1"/>
  <c r="J4286" i="1" s="1"/>
  <c r="Q4286" i="1" s="1"/>
  <c r="I4287" i="1"/>
  <c r="J4287" i="1" s="1"/>
  <c r="Q4287" i="1" s="1"/>
  <c r="I4288" i="1"/>
  <c r="J4288" i="1" s="1"/>
  <c r="Q4288" i="1" s="1"/>
  <c r="I4289" i="1"/>
  <c r="J4289" i="1" s="1"/>
  <c r="Q4289" i="1" s="1"/>
  <c r="I4290" i="1"/>
  <c r="J4290" i="1" s="1"/>
  <c r="Q4290" i="1" s="1"/>
  <c r="I4291" i="1"/>
  <c r="J4291" i="1" s="1"/>
  <c r="Q4291" i="1" s="1"/>
  <c r="I4292" i="1"/>
  <c r="J4292" i="1" s="1"/>
  <c r="Q4292" i="1" s="1"/>
  <c r="I4293" i="1"/>
  <c r="J4293" i="1" s="1"/>
  <c r="Q4293" i="1" s="1"/>
  <c r="I4294" i="1"/>
  <c r="J4294" i="1" s="1"/>
  <c r="Q4294" i="1" s="1"/>
  <c r="I4295" i="1"/>
  <c r="J4295" i="1" s="1"/>
  <c r="Q4295" i="1" s="1"/>
  <c r="I4296" i="1"/>
  <c r="J4296" i="1" s="1"/>
  <c r="Q4296" i="1" s="1"/>
  <c r="I4297" i="1"/>
  <c r="J4297" i="1" s="1"/>
  <c r="Q4297" i="1" s="1"/>
  <c r="I4298" i="1"/>
  <c r="J4298" i="1" s="1"/>
  <c r="Q4298" i="1" s="1"/>
  <c r="I4299" i="1"/>
  <c r="J4299" i="1" s="1"/>
  <c r="Q4299" i="1" s="1"/>
  <c r="I4300" i="1"/>
  <c r="J4300" i="1" s="1"/>
  <c r="Q4300" i="1" s="1"/>
  <c r="I4301" i="1"/>
  <c r="J4301" i="1" s="1"/>
  <c r="Q4301" i="1" s="1"/>
  <c r="I4302" i="1"/>
  <c r="J4302" i="1" s="1"/>
  <c r="Q4302" i="1" s="1"/>
  <c r="I4303" i="1"/>
  <c r="J4303" i="1" s="1"/>
  <c r="Q4303" i="1" s="1"/>
  <c r="I4304" i="1"/>
  <c r="J4304" i="1" s="1"/>
  <c r="Q4304" i="1" s="1"/>
  <c r="I4305" i="1"/>
  <c r="J4305" i="1" s="1"/>
  <c r="Q4305" i="1" s="1"/>
  <c r="I4306" i="1"/>
  <c r="J4306" i="1" s="1"/>
  <c r="Q4306" i="1" s="1"/>
  <c r="I4307" i="1"/>
  <c r="J4307" i="1" s="1"/>
  <c r="Q4307" i="1" s="1"/>
  <c r="I4308" i="1"/>
  <c r="J4308" i="1" s="1"/>
  <c r="Q4308" i="1" s="1"/>
  <c r="I4309" i="1"/>
  <c r="J4309" i="1" s="1"/>
  <c r="Q4309" i="1" s="1"/>
  <c r="I4310" i="1"/>
  <c r="J4310" i="1" s="1"/>
  <c r="Q4310" i="1" s="1"/>
  <c r="I4311" i="1"/>
  <c r="J4311" i="1" s="1"/>
  <c r="Q4311" i="1" s="1"/>
  <c r="I4312" i="1"/>
  <c r="J4312" i="1" s="1"/>
  <c r="Q4312" i="1" s="1"/>
  <c r="I4313" i="1"/>
  <c r="J4313" i="1" s="1"/>
  <c r="Q4313" i="1" s="1"/>
  <c r="I4314" i="1"/>
  <c r="J4314" i="1" s="1"/>
  <c r="Q4314" i="1" s="1"/>
  <c r="I4315" i="1"/>
  <c r="J4315" i="1" s="1"/>
  <c r="Q4315" i="1" s="1"/>
  <c r="I4316" i="1"/>
  <c r="J4316" i="1" s="1"/>
  <c r="Q4316" i="1" s="1"/>
  <c r="I4317" i="1"/>
  <c r="J4317" i="1" s="1"/>
  <c r="Q4317" i="1" s="1"/>
  <c r="I4318" i="1"/>
  <c r="J4318" i="1" s="1"/>
  <c r="Q4318" i="1" s="1"/>
  <c r="I4319" i="1"/>
  <c r="J4319" i="1" s="1"/>
  <c r="Q4319" i="1" s="1"/>
  <c r="I4320" i="1"/>
  <c r="J4320" i="1" s="1"/>
  <c r="Q4320" i="1" s="1"/>
  <c r="I4321" i="1"/>
  <c r="J4321" i="1" s="1"/>
  <c r="Q4321" i="1" s="1"/>
  <c r="I4322" i="1"/>
  <c r="J4322" i="1" s="1"/>
  <c r="Q4322" i="1" s="1"/>
  <c r="I4323" i="1"/>
  <c r="J4323" i="1" s="1"/>
  <c r="Q4323" i="1" s="1"/>
  <c r="I4324" i="1"/>
  <c r="J4324" i="1" s="1"/>
  <c r="Q4324" i="1" s="1"/>
  <c r="I4325" i="1"/>
  <c r="J4325" i="1" s="1"/>
  <c r="Q4325" i="1" s="1"/>
  <c r="I4326" i="1"/>
  <c r="J4326" i="1" s="1"/>
  <c r="Q4326" i="1" s="1"/>
  <c r="I4327" i="1"/>
  <c r="J4327" i="1" s="1"/>
  <c r="Q4327" i="1" s="1"/>
  <c r="I4328" i="1"/>
  <c r="J4328" i="1" s="1"/>
  <c r="Q4328" i="1" s="1"/>
  <c r="I4329" i="1"/>
  <c r="J4329" i="1" s="1"/>
  <c r="Q4329" i="1" s="1"/>
  <c r="I4330" i="1"/>
  <c r="J4330" i="1" s="1"/>
  <c r="Q4330" i="1" s="1"/>
  <c r="I4331" i="1"/>
  <c r="J4331" i="1" s="1"/>
  <c r="Q4331" i="1" s="1"/>
  <c r="I4332" i="1"/>
  <c r="J4332" i="1" s="1"/>
  <c r="Q4332" i="1" s="1"/>
  <c r="I4333" i="1"/>
  <c r="J4333" i="1" s="1"/>
  <c r="Q4333" i="1" s="1"/>
  <c r="I4334" i="1"/>
  <c r="J4334" i="1" s="1"/>
  <c r="I4335" i="1"/>
  <c r="J4335" i="1" s="1"/>
  <c r="Q4335" i="1" s="1"/>
  <c r="I4336" i="1"/>
  <c r="J4336" i="1" s="1"/>
  <c r="Q4336" i="1" s="1"/>
  <c r="I4337" i="1"/>
  <c r="J4337" i="1" s="1"/>
  <c r="Q4337" i="1" s="1"/>
  <c r="I4338" i="1"/>
  <c r="J4338" i="1" s="1"/>
  <c r="Q4338" i="1" s="1"/>
  <c r="I4339" i="1"/>
  <c r="J4339" i="1" s="1"/>
  <c r="I4340" i="1"/>
  <c r="J4340" i="1" s="1"/>
  <c r="Q4340" i="1" s="1"/>
  <c r="I4341" i="1"/>
  <c r="J4341" i="1" s="1"/>
  <c r="Q4341" i="1" s="1"/>
  <c r="I4342" i="1"/>
  <c r="J4342" i="1" s="1"/>
  <c r="Q4342" i="1" s="1"/>
  <c r="I4343" i="1"/>
  <c r="J4343" i="1" s="1"/>
  <c r="Q4343" i="1" s="1"/>
  <c r="I4344" i="1"/>
  <c r="J4344" i="1" s="1"/>
  <c r="Q4344" i="1" s="1"/>
  <c r="I4345" i="1"/>
  <c r="J4345" i="1" s="1"/>
  <c r="Q4345" i="1" s="1"/>
  <c r="I4346" i="1"/>
  <c r="J4346" i="1" s="1"/>
  <c r="Q4346" i="1" s="1"/>
  <c r="I4347" i="1"/>
  <c r="J4347" i="1" s="1"/>
  <c r="Q4347" i="1" s="1"/>
  <c r="I4348" i="1"/>
  <c r="J4348" i="1" s="1"/>
  <c r="Q4348" i="1" s="1"/>
  <c r="I4349" i="1"/>
  <c r="J4349" i="1" s="1"/>
  <c r="Q4349" i="1" s="1"/>
  <c r="I4350" i="1"/>
  <c r="J4350" i="1" s="1"/>
  <c r="Q4350" i="1" s="1"/>
  <c r="I4351" i="1"/>
  <c r="J4351" i="1" s="1"/>
  <c r="Q4351" i="1" s="1"/>
  <c r="I4352" i="1"/>
  <c r="J4352" i="1" s="1"/>
  <c r="Q4352" i="1" s="1"/>
  <c r="I4353" i="1"/>
  <c r="J4353" i="1" s="1"/>
  <c r="Q4353" i="1" s="1"/>
  <c r="I4354" i="1"/>
  <c r="J4354" i="1" s="1"/>
  <c r="Q4354" i="1" s="1"/>
  <c r="I4355" i="1"/>
  <c r="J4355" i="1" s="1"/>
  <c r="Q4355" i="1" s="1"/>
  <c r="I4356" i="1"/>
  <c r="J4356" i="1" s="1"/>
  <c r="Q4356" i="1" s="1"/>
  <c r="I4357" i="1"/>
  <c r="J4357" i="1" s="1"/>
  <c r="Q4357" i="1" s="1"/>
  <c r="I4358" i="1"/>
  <c r="J4358" i="1" s="1"/>
  <c r="Q4358" i="1" s="1"/>
  <c r="I4359" i="1"/>
  <c r="J4359" i="1" s="1"/>
  <c r="Q4359" i="1" s="1"/>
  <c r="I4360" i="1"/>
  <c r="J4360" i="1" s="1"/>
  <c r="Q4360" i="1" s="1"/>
  <c r="I4361" i="1"/>
  <c r="J4361" i="1" s="1"/>
  <c r="Q4361" i="1" s="1"/>
  <c r="I4362" i="1"/>
  <c r="J4362" i="1" s="1"/>
  <c r="Q4362" i="1" s="1"/>
  <c r="I4363" i="1"/>
  <c r="J4363" i="1" s="1"/>
  <c r="Q4363" i="1" s="1"/>
  <c r="I4364" i="1"/>
  <c r="J4364" i="1" s="1"/>
  <c r="Q4364" i="1" s="1"/>
  <c r="I4365" i="1"/>
  <c r="J4365" i="1" s="1"/>
  <c r="Q4365" i="1" s="1"/>
  <c r="I4366" i="1"/>
  <c r="J4366" i="1" s="1"/>
  <c r="Q4366" i="1" s="1"/>
  <c r="I4367" i="1"/>
  <c r="J4367" i="1" s="1"/>
  <c r="Q4367" i="1" s="1"/>
  <c r="I4368" i="1"/>
  <c r="J4368" i="1" s="1"/>
  <c r="Q4368" i="1" s="1"/>
  <c r="I4369" i="1"/>
  <c r="J4369" i="1" s="1"/>
  <c r="Q4369" i="1" s="1"/>
  <c r="I4370" i="1"/>
  <c r="J4370" i="1" s="1"/>
  <c r="Q4370" i="1" s="1"/>
  <c r="I4371" i="1"/>
  <c r="J4371" i="1" s="1"/>
  <c r="Q4371" i="1" s="1"/>
  <c r="I4372" i="1"/>
  <c r="J4372" i="1" s="1"/>
  <c r="Q4372" i="1" s="1"/>
  <c r="I4373" i="1"/>
  <c r="J4373" i="1" s="1"/>
  <c r="Q4373" i="1" s="1"/>
  <c r="I4374" i="1"/>
  <c r="J4374" i="1" s="1"/>
  <c r="Q4374" i="1" s="1"/>
  <c r="I4375" i="1"/>
  <c r="J4375" i="1" s="1"/>
  <c r="Q4375" i="1" s="1"/>
  <c r="I4376" i="1"/>
  <c r="J4376" i="1" s="1"/>
  <c r="Q4376" i="1" s="1"/>
  <c r="I4377" i="1"/>
  <c r="J4377" i="1" s="1"/>
  <c r="Q4377" i="1" s="1"/>
  <c r="I4378" i="1"/>
  <c r="J4378" i="1" s="1"/>
  <c r="Q4378" i="1" s="1"/>
  <c r="I4379" i="1"/>
  <c r="J4379" i="1" s="1"/>
  <c r="Q4379" i="1" s="1"/>
  <c r="I4380" i="1"/>
  <c r="J4380" i="1" s="1"/>
  <c r="Q4380" i="1" s="1"/>
  <c r="I4381" i="1"/>
  <c r="J4381" i="1" s="1"/>
  <c r="Q4381" i="1" s="1"/>
  <c r="I4382" i="1"/>
  <c r="J4382" i="1" s="1"/>
  <c r="Q4382" i="1" s="1"/>
  <c r="I4383" i="1"/>
  <c r="J4383" i="1" s="1"/>
  <c r="Q4383" i="1" s="1"/>
  <c r="I4384" i="1"/>
  <c r="J4384" i="1" s="1"/>
  <c r="Q4384" i="1" s="1"/>
  <c r="I4385" i="1"/>
  <c r="J4385" i="1" s="1"/>
  <c r="Q4385" i="1" s="1"/>
  <c r="I4386" i="1"/>
  <c r="J4386" i="1" s="1"/>
  <c r="Q4386" i="1" s="1"/>
  <c r="I4387" i="1"/>
  <c r="J4387" i="1" s="1"/>
  <c r="Q4387" i="1" s="1"/>
  <c r="I4388" i="1"/>
  <c r="J4388" i="1" s="1"/>
  <c r="Q4388" i="1" s="1"/>
  <c r="I4389" i="1"/>
  <c r="J4389" i="1" s="1"/>
  <c r="Q4389" i="1" s="1"/>
  <c r="I4390" i="1"/>
  <c r="J4390" i="1" s="1"/>
  <c r="Q4390" i="1" s="1"/>
  <c r="I4391" i="1"/>
  <c r="J4391" i="1" s="1"/>
  <c r="Q4391" i="1" s="1"/>
  <c r="I4392" i="1"/>
  <c r="J4392" i="1" s="1"/>
  <c r="Q4392" i="1" s="1"/>
  <c r="I4393" i="1"/>
  <c r="J4393" i="1" s="1"/>
  <c r="Q4393" i="1" s="1"/>
  <c r="I4394" i="1"/>
  <c r="J4394" i="1" s="1"/>
  <c r="Q4394" i="1" s="1"/>
  <c r="I4395" i="1"/>
  <c r="J4395" i="1" s="1"/>
  <c r="Q4395" i="1" s="1"/>
  <c r="I4396" i="1"/>
  <c r="J4396" i="1" s="1"/>
  <c r="Q4396" i="1" s="1"/>
  <c r="I4397" i="1"/>
  <c r="J4397" i="1" s="1"/>
  <c r="Q4397" i="1" s="1"/>
  <c r="I4398" i="1"/>
  <c r="J4398" i="1" s="1"/>
  <c r="Q4398" i="1" s="1"/>
  <c r="I4399" i="1"/>
  <c r="J4399" i="1" s="1"/>
  <c r="Q4399" i="1" s="1"/>
  <c r="I4400" i="1"/>
  <c r="J4400" i="1" s="1"/>
  <c r="Q4400" i="1" s="1"/>
  <c r="I4401" i="1"/>
  <c r="J4401" i="1" s="1"/>
  <c r="Q4401" i="1" s="1"/>
  <c r="I4402" i="1"/>
  <c r="J4402" i="1" s="1"/>
  <c r="Q4402" i="1" s="1"/>
  <c r="I4403" i="1"/>
  <c r="J4403" i="1" s="1"/>
  <c r="Q4403" i="1" s="1"/>
  <c r="I4404" i="1"/>
  <c r="J4404" i="1" s="1"/>
  <c r="Q4404" i="1" s="1"/>
  <c r="I4405" i="1"/>
  <c r="J4405" i="1" s="1"/>
  <c r="Q4405" i="1" s="1"/>
  <c r="I4406" i="1"/>
  <c r="J4406" i="1" s="1"/>
  <c r="Q4406" i="1" s="1"/>
  <c r="I4407" i="1"/>
  <c r="J4407" i="1" s="1"/>
  <c r="Q4407" i="1" s="1"/>
  <c r="I4408" i="1"/>
  <c r="J4408" i="1" s="1"/>
  <c r="Q4408" i="1" s="1"/>
  <c r="I4409" i="1"/>
  <c r="J4409" i="1" s="1"/>
  <c r="Q4409" i="1" s="1"/>
  <c r="I4410" i="1"/>
  <c r="J4410" i="1" s="1"/>
  <c r="Q4410" i="1" s="1"/>
  <c r="I4411" i="1"/>
  <c r="J4411" i="1" s="1"/>
  <c r="Q4411" i="1" s="1"/>
  <c r="I4412" i="1"/>
  <c r="J4412" i="1" s="1"/>
  <c r="Q4412" i="1" s="1"/>
  <c r="I4413" i="1"/>
  <c r="J4413" i="1" s="1"/>
  <c r="Q4413" i="1" s="1"/>
  <c r="I4414" i="1"/>
  <c r="J4414" i="1" s="1"/>
  <c r="Q4414" i="1" s="1"/>
  <c r="I4415" i="1"/>
  <c r="J4415" i="1" s="1"/>
  <c r="Q4415" i="1" s="1"/>
  <c r="I4416" i="1"/>
  <c r="J4416" i="1" s="1"/>
  <c r="Q4416" i="1" s="1"/>
  <c r="I4417" i="1"/>
  <c r="J4417" i="1" s="1"/>
  <c r="Q4417" i="1" s="1"/>
  <c r="I4418" i="1"/>
  <c r="J4418" i="1" s="1"/>
  <c r="Q4418" i="1" s="1"/>
  <c r="I4419" i="1"/>
  <c r="J4419" i="1" s="1"/>
  <c r="Q4419" i="1" s="1"/>
  <c r="I4420" i="1"/>
  <c r="J4420" i="1" s="1"/>
  <c r="Q4420" i="1" s="1"/>
  <c r="I4421" i="1"/>
  <c r="J4421" i="1" s="1"/>
  <c r="Q4421" i="1" s="1"/>
  <c r="I4422" i="1"/>
  <c r="J4422" i="1" s="1"/>
  <c r="Q4422" i="1" s="1"/>
  <c r="I4423" i="1"/>
  <c r="J4423" i="1" s="1"/>
  <c r="Q4423" i="1" s="1"/>
  <c r="I4424" i="1"/>
  <c r="J4424" i="1" s="1"/>
  <c r="Q4424" i="1" s="1"/>
  <c r="I4425" i="1"/>
  <c r="J4425" i="1" s="1"/>
  <c r="Q4425" i="1" s="1"/>
  <c r="I4426" i="1"/>
  <c r="J4426" i="1" s="1"/>
  <c r="Q4426" i="1" s="1"/>
  <c r="I4427" i="1"/>
  <c r="J4427" i="1" s="1"/>
  <c r="Q4427" i="1" s="1"/>
  <c r="I4428" i="1"/>
  <c r="J4428" i="1" s="1"/>
  <c r="Q4428" i="1" s="1"/>
  <c r="I4429" i="1"/>
  <c r="J4429" i="1" s="1"/>
  <c r="Q4429" i="1" s="1"/>
  <c r="I4430" i="1"/>
  <c r="J4430" i="1" s="1"/>
  <c r="Q4430" i="1" s="1"/>
  <c r="I4431" i="1"/>
  <c r="J4431" i="1" s="1"/>
  <c r="Q4431" i="1" s="1"/>
  <c r="I4432" i="1"/>
  <c r="J4432" i="1" s="1"/>
  <c r="Q4432" i="1" s="1"/>
  <c r="I4433" i="1"/>
  <c r="J4433" i="1" s="1"/>
  <c r="Q4433" i="1" s="1"/>
  <c r="I4434" i="1"/>
  <c r="J4434" i="1" s="1"/>
  <c r="Q4434" i="1" s="1"/>
  <c r="I4435" i="1"/>
  <c r="J4435" i="1" s="1"/>
  <c r="Q4435" i="1" s="1"/>
  <c r="I4436" i="1"/>
  <c r="J4436" i="1" s="1"/>
  <c r="Q4436" i="1" s="1"/>
  <c r="I4437" i="1"/>
  <c r="J4437" i="1" s="1"/>
  <c r="Q4437" i="1" s="1"/>
  <c r="I4438" i="1"/>
  <c r="J4438" i="1" s="1"/>
  <c r="Q4438" i="1" s="1"/>
  <c r="I4439" i="1"/>
  <c r="J4439" i="1" s="1"/>
  <c r="Q4439" i="1" s="1"/>
  <c r="I4440" i="1"/>
  <c r="J4440" i="1" s="1"/>
  <c r="Q4440" i="1" s="1"/>
  <c r="I4441" i="1"/>
  <c r="J4441" i="1" s="1"/>
  <c r="Q4441" i="1" s="1"/>
  <c r="I4442" i="1"/>
  <c r="J4442" i="1" s="1"/>
  <c r="Q4442" i="1" s="1"/>
  <c r="I4443" i="1"/>
  <c r="J4443" i="1" s="1"/>
  <c r="Q4443" i="1" s="1"/>
  <c r="I4444" i="1"/>
  <c r="J4444" i="1" s="1"/>
  <c r="Q4444" i="1" s="1"/>
  <c r="I4445" i="1"/>
  <c r="J4445" i="1" s="1"/>
  <c r="Q4445" i="1" s="1"/>
  <c r="I4446" i="1"/>
  <c r="J4446" i="1" s="1"/>
  <c r="Q4446" i="1" s="1"/>
  <c r="I4447" i="1"/>
  <c r="J4447" i="1" s="1"/>
  <c r="Q4447" i="1" s="1"/>
  <c r="I4448" i="1"/>
  <c r="J4448" i="1" s="1"/>
  <c r="Q4448" i="1" s="1"/>
  <c r="I4449" i="1"/>
  <c r="J4449" i="1" s="1"/>
  <c r="Q4449" i="1" s="1"/>
  <c r="I4450" i="1"/>
  <c r="J4450" i="1" s="1"/>
  <c r="Q4450" i="1" s="1"/>
  <c r="I4451" i="1"/>
  <c r="J4451" i="1" s="1"/>
  <c r="Q4451" i="1" s="1"/>
  <c r="I4452" i="1"/>
  <c r="J4452" i="1" s="1"/>
  <c r="Q4452" i="1" s="1"/>
  <c r="I4453" i="1"/>
  <c r="J4453" i="1" s="1"/>
  <c r="Q4453" i="1" s="1"/>
  <c r="I4454" i="1"/>
  <c r="J4454" i="1" s="1"/>
  <c r="Q4454" i="1" s="1"/>
  <c r="I4455" i="1"/>
  <c r="J4455" i="1" s="1"/>
  <c r="Q4455" i="1" s="1"/>
  <c r="I4456" i="1"/>
  <c r="J4456" i="1" s="1"/>
  <c r="Q4456" i="1" s="1"/>
  <c r="I4457" i="1"/>
  <c r="J4457" i="1" s="1"/>
  <c r="Q4457" i="1" s="1"/>
  <c r="I4458" i="1"/>
  <c r="J4458" i="1" s="1"/>
  <c r="Q4458" i="1" s="1"/>
  <c r="I4459" i="1"/>
  <c r="J4459" i="1" s="1"/>
  <c r="Q4459" i="1" s="1"/>
  <c r="I4460" i="1"/>
  <c r="J4460" i="1" s="1"/>
  <c r="Q4460" i="1" s="1"/>
  <c r="I4461" i="1"/>
  <c r="J4461" i="1" s="1"/>
  <c r="Q4461" i="1" s="1"/>
  <c r="I4462" i="1"/>
  <c r="J4462" i="1" s="1"/>
  <c r="Q4462" i="1" s="1"/>
  <c r="I4463" i="1"/>
  <c r="J4463" i="1" s="1"/>
  <c r="Q4463" i="1" s="1"/>
  <c r="I4464" i="1"/>
  <c r="J4464" i="1" s="1"/>
  <c r="Q4464" i="1" s="1"/>
  <c r="I4465" i="1"/>
  <c r="J4465" i="1" s="1"/>
  <c r="Q4465" i="1" s="1"/>
  <c r="I4466" i="1"/>
  <c r="J4466" i="1" s="1"/>
  <c r="Q4466" i="1" s="1"/>
  <c r="I4467" i="1"/>
  <c r="J4467" i="1" s="1"/>
  <c r="Q4467" i="1" s="1"/>
  <c r="I4468" i="1"/>
  <c r="J4468" i="1" s="1"/>
  <c r="Q4468" i="1" s="1"/>
  <c r="I4469" i="1"/>
  <c r="J4469" i="1" s="1"/>
  <c r="Q4469" i="1" s="1"/>
  <c r="I4470" i="1"/>
  <c r="J4470" i="1" s="1"/>
  <c r="Q4470" i="1" s="1"/>
  <c r="I4471" i="1"/>
  <c r="J4471" i="1" s="1"/>
  <c r="Q4471" i="1" s="1"/>
  <c r="I4472" i="1"/>
  <c r="J4472" i="1" s="1"/>
  <c r="Q4472" i="1" s="1"/>
  <c r="I4473" i="1"/>
  <c r="J4473" i="1" s="1"/>
  <c r="Q4473" i="1" s="1"/>
  <c r="I4474" i="1"/>
  <c r="J4474" i="1" s="1"/>
  <c r="Q4474" i="1" s="1"/>
  <c r="I4475" i="1"/>
  <c r="J4475" i="1" s="1"/>
  <c r="Q4475" i="1" s="1"/>
  <c r="I4476" i="1"/>
  <c r="J4476" i="1" s="1"/>
  <c r="Q4476" i="1" s="1"/>
  <c r="I4477" i="1"/>
  <c r="J4477" i="1" s="1"/>
  <c r="Q4477" i="1" s="1"/>
  <c r="I4478" i="1"/>
  <c r="J4478" i="1" s="1"/>
  <c r="Q4478" i="1" s="1"/>
  <c r="I4479" i="1"/>
  <c r="J4479" i="1" s="1"/>
  <c r="Q4479" i="1" s="1"/>
  <c r="I4480" i="1"/>
  <c r="J4480" i="1" s="1"/>
  <c r="Q4480" i="1" s="1"/>
  <c r="I4481" i="1"/>
  <c r="J4481" i="1" s="1"/>
  <c r="Q4481" i="1" s="1"/>
  <c r="I4482" i="1"/>
  <c r="J4482" i="1" s="1"/>
  <c r="Q4482" i="1" s="1"/>
  <c r="I4483" i="1"/>
  <c r="J4483" i="1" s="1"/>
  <c r="Q4483" i="1" s="1"/>
  <c r="I4484" i="1"/>
  <c r="J4484" i="1" s="1"/>
  <c r="Q4484" i="1" s="1"/>
  <c r="I4485" i="1"/>
  <c r="J4485" i="1" s="1"/>
  <c r="Q4485" i="1" s="1"/>
  <c r="I4486" i="1"/>
  <c r="J4486" i="1" s="1"/>
  <c r="Q4486" i="1" s="1"/>
  <c r="I4487" i="1"/>
  <c r="J4487" i="1" s="1"/>
  <c r="Q4487" i="1" s="1"/>
  <c r="I4488" i="1"/>
  <c r="J4488" i="1" s="1"/>
  <c r="Q4488" i="1" s="1"/>
  <c r="I4489" i="1"/>
  <c r="J4489" i="1" s="1"/>
  <c r="Q4489" i="1" s="1"/>
  <c r="I4490" i="1"/>
  <c r="J4490" i="1" s="1"/>
  <c r="Q4490" i="1" s="1"/>
  <c r="I4491" i="1"/>
  <c r="J4491" i="1" s="1"/>
  <c r="Q4491" i="1" s="1"/>
  <c r="I4492" i="1"/>
  <c r="J4492" i="1" s="1"/>
  <c r="Q4492" i="1" s="1"/>
  <c r="I4493" i="1"/>
  <c r="J4493" i="1" s="1"/>
  <c r="Q4493" i="1" s="1"/>
  <c r="I4494" i="1"/>
  <c r="J4494" i="1" s="1"/>
  <c r="Q4494" i="1" s="1"/>
  <c r="I4495" i="1"/>
  <c r="J4495" i="1" s="1"/>
  <c r="Q4495" i="1" s="1"/>
  <c r="I4496" i="1"/>
  <c r="J4496" i="1" s="1"/>
  <c r="Q4496" i="1" s="1"/>
  <c r="I4497" i="1"/>
  <c r="J4497" i="1" s="1"/>
  <c r="Q4497" i="1" s="1"/>
  <c r="I4498" i="1"/>
  <c r="J4498" i="1" s="1"/>
  <c r="Q4498" i="1" s="1"/>
  <c r="I4499" i="1"/>
  <c r="J4499" i="1" s="1"/>
  <c r="Q4499" i="1" s="1"/>
  <c r="I4500" i="1"/>
  <c r="J4500" i="1" s="1"/>
  <c r="Q4500" i="1" s="1"/>
  <c r="I4501" i="1"/>
  <c r="J4501" i="1" s="1"/>
  <c r="Q4501" i="1" s="1"/>
  <c r="I4502" i="1"/>
  <c r="J4502" i="1" s="1"/>
  <c r="Q4502" i="1" s="1"/>
  <c r="I4503" i="1"/>
  <c r="J4503" i="1" s="1"/>
  <c r="Q4503" i="1" s="1"/>
  <c r="I4504" i="1"/>
  <c r="J4504" i="1" s="1"/>
  <c r="Q4504" i="1" s="1"/>
  <c r="I4505" i="1"/>
  <c r="J4505" i="1" s="1"/>
  <c r="Q4505" i="1" s="1"/>
  <c r="I4506" i="1"/>
  <c r="J4506" i="1" s="1"/>
  <c r="Q4506" i="1" s="1"/>
  <c r="I4507" i="1"/>
  <c r="J4507" i="1" s="1"/>
  <c r="Q4507" i="1" s="1"/>
  <c r="I4508" i="1"/>
  <c r="J4508" i="1" s="1"/>
  <c r="Q4508" i="1" s="1"/>
  <c r="I4509" i="1"/>
  <c r="J4509" i="1" s="1"/>
  <c r="Q4509" i="1" s="1"/>
  <c r="I4510" i="1"/>
  <c r="J4510" i="1" s="1"/>
  <c r="Q4510" i="1" s="1"/>
  <c r="I4511" i="1"/>
  <c r="J4511" i="1" s="1"/>
  <c r="Q4511" i="1" s="1"/>
  <c r="I4512" i="1"/>
  <c r="J4512" i="1" s="1"/>
  <c r="Q4512" i="1" s="1"/>
  <c r="I4513" i="1"/>
  <c r="J4513" i="1" s="1"/>
  <c r="Q4513" i="1" s="1"/>
  <c r="I4514" i="1"/>
  <c r="J4514" i="1" s="1"/>
  <c r="Q4514" i="1" s="1"/>
  <c r="I4515" i="1"/>
  <c r="J4515" i="1" s="1"/>
  <c r="Q4515" i="1" s="1"/>
  <c r="I4516" i="1"/>
  <c r="J4516" i="1" s="1"/>
  <c r="Q4516" i="1" s="1"/>
  <c r="I4517" i="1"/>
  <c r="J4517" i="1" s="1"/>
  <c r="Q4517" i="1" s="1"/>
  <c r="I4518" i="1"/>
  <c r="J4518" i="1" s="1"/>
  <c r="Q4518" i="1" s="1"/>
  <c r="I4519" i="1"/>
  <c r="J4519" i="1" s="1"/>
  <c r="Q4519" i="1" s="1"/>
  <c r="I4520" i="1"/>
  <c r="J4520" i="1" s="1"/>
  <c r="Q4520" i="1" s="1"/>
  <c r="I4521" i="1"/>
  <c r="J4521" i="1" s="1"/>
  <c r="Q4521" i="1" s="1"/>
  <c r="I4522" i="1"/>
  <c r="J4522" i="1" s="1"/>
  <c r="Q4522" i="1" s="1"/>
  <c r="I4523" i="1"/>
  <c r="J4523" i="1" s="1"/>
  <c r="Q4523" i="1" s="1"/>
  <c r="I4524" i="1"/>
  <c r="J4524" i="1" s="1"/>
  <c r="Q4524" i="1" s="1"/>
  <c r="I4525" i="1"/>
  <c r="J4525" i="1" s="1"/>
  <c r="Q4525" i="1" s="1"/>
  <c r="I4526" i="1"/>
  <c r="J4526" i="1" s="1"/>
  <c r="Q4526" i="1" s="1"/>
  <c r="I4527" i="1"/>
  <c r="J4527" i="1" s="1"/>
  <c r="Q4527" i="1" s="1"/>
  <c r="I4528" i="1"/>
  <c r="J4528" i="1" s="1"/>
  <c r="Q4528" i="1" s="1"/>
  <c r="I4529" i="1"/>
  <c r="J4529" i="1" s="1"/>
  <c r="Q4529" i="1" s="1"/>
  <c r="I4530" i="1"/>
  <c r="J4530" i="1" s="1"/>
  <c r="Q4530" i="1" s="1"/>
  <c r="I4531" i="1"/>
  <c r="J4531" i="1" s="1"/>
  <c r="I4532" i="1"/>
  <c r="J4532" i="1" s="1"/>
  <c r="Q4532" i="1" s="1"/>
  <c r="I4533" i="1"/>
  <c r="J4533" i="1" s="1"/>
  <c r="Q4533" i="1" s="1"/>
  <c r="I4534" i="1"/>
  <c r="J4534" i="1" s="1"/>
  <c r="Q4534" i="1" s="1"/>
  <c r="I4535" i="1"/>
  <c r="J4535" i="1" s="1"/>
  <c r="Q4535" i="1" s="1"/>
  <c r="I4536" i="1"/>
  <c r="J4536" i="1" s="1"/>
  <c r="I4537" i="1"/>
  <c r="J4537" i="1" s="1"/>
  <c r="Q4537" i="1" s="1"/>
  <c r="I4538" i="1"/>
  <c r="J4538" i="1" s="1"/>
  <c r="Q4538" i="1" s="1"/>
  <c r="I4539" i="1"/>
  <c r="J4539" i="1" s="1"/>
  <c r="Q4539" i="1" s="1"/>
  <c r="I4540" i="1"/>
  <c r="J4540" i="1" s="1"/>
  <c r="Q4540" i="1" s="1"/>
  <c r="I4541" i="1"/>
  <c r="J4541" i="1" s="1"/>
  <c r="Q4541" i="1" s="1"/>
  <c r="I4542" i="1"/>
  <c r="J4542" i="1" s="1"/>
  <c r="Q4542" i="1" s="1"/>
  <c r="I4543" i="1"/>
  <c r="J4543" i="1" s="1"/>
  <c r="Q4543" i="1" s="1"/>
  <c r="I4544" i="1"/>
  <c r="J4544" i="1" s="1"/>
  <c r="Q4544" i="1" s="1"/>
  <c r="I4545" i="1"/>
  <c r="J4545" i="1" s="1"/>
  <c r="Q4545" i="1" s="1"/>
  <c r="I4546" i="1"/>
  <c r="J4546" i="1" s="1"/>
  <c r="Q4546" i="1" s="1"/>
  <c r="I4547" i="1"/>
  <c r="J4547" i="1" s="1"/>
  <c r="Q4547" i="1" s="1"/>
  <c r="I4548" i="1"/>
  <c r="J4548" i="1" s="1"/>
  <c r="Q4548" i="1" s="1"/>
  <c r="I4549" i="1"/>
  <c r="J4549" i="1" s="1"/>
  <c r="Q4549" i="1" s="1"/>
  <c r="I4550" i="1"/>
  <c r="J4550" i="1" s="1"/>
  <c r="Q4550" i="1" s="1"/>
  <c r="I4551" i="1"/>
  <c r="J4551" i="1" s="1"/>
  <c r="Q4551" i="1" s="1"/>
  <c r="I4552" i="1"/>
  <c r="J4552" i="1" s="1"/>
  <c r="Q4552" i="1" s="1"/>
  <c r="I4553" i="1"/>
  <c r="J4553" i="1" s="1"/>
  <c r="Q4553" i="1" s="1"/>
  <c r="I4554" i="1"/>
  <c r="J4554" i="1" s="1"/>
  <c r="Q4554" i="1" s="1"/>
  <c r="I4555" i="1"/>
  <c r="J4555" i="1" s="1"/>
  <c r="Q4555" i="1" s="1"/>
  <c r="I4556" i="1"/>
  <c r="J4556" i="1" s="1"/>
  <c r="Q4556" i="1" s="1"/>
  <c r="I4557" i="1"/>
  <c r="J4557" i="1" s="1"/>
  <c r="Q4557" i="1" s="1"/>
  <c r="I4558" i="1"/>
  <c r="J4558" i="1" s="1"/>
  <c r="Q4558" i="1" s="1"/>
  <c r="I4559" i="1"/>
  <c r="J4559" i="1" s="1"/>
  <c r="Q4559" i="1" s="1"/>
  <c r="I4560" i="1"/>
  <c r="J4560" i="1" s="1"/>
  <c r="Q4560" i="1" s="1"/>
  <c r="I4561" i="1"/>
  <c r="J4561" i="1" s="1"/>
  <c r="Q4561" i="1" s="1"/>
  <c r="I4562" i="1"/>
  <c r="J4562" i="1" s="1"/>
  <c r="Q4562" i="1" s="1"/>
  <c r="I4563" i="1"/>
  <c r="J4563" i="1" s="1"/>
  <c r="Q4563" i="1" s="1"/>
  <c r="I4564" i="1"/>
  <c r="J4564" i="1" s="1"/>
  <c r="Q4564" i="1" s="1"/>
  <c r="I4565" i="1"/>
  <c r="J4565" i="1" s="1"/>
  <c r="Q4565" i="1" s="1"/>
  <c r="I4566" i="1"/>
  <c r="J4566" i="1" s="1"/>
  <c r="Q4566" i="1" s="1"/>
  <c r="I4567" i="1"/>
  <c r="J4567" i="1" s="1"/>
  <c r="Q4567" i="1" s="1"/>
  <c r="I4568" i="1"/>
  <c r="J4568" i="1" s="1"/>
  <c r="Q4568" i="1" s="1"/>
  <c r="I4569" i="1"/>
  <c r="J4569" i="1" s="1"/>
  <c r="Q4569" i="1" s="1"/>
  <c r="I4570" i="1"/>
  <c r="J4570" i="1" s="1"/>
  <c r="Q4570" i="1" s="1"/>
  <c r="I4571" i="1"/>
  <c r="J4571" i="1" s="1"/>
  <c r="Q4571" i="1" s="1"/>
  <c r="I4572" i="1"/>
  <c r="J4572" i="1" s="1"/>
  <c r="Q4572" i="1" s="1"/>
  <c r="I4573" i="1"/>
  <c r="J4573" i="1" s="1"/>
  <c r="Q4573" i="1" s="1"/>
  <c r="I4574" i="1"/>
  <c r="J4574" i="1" s="1"/>
  <c r="Q4574" i="1" s="1"/>
  <c r="I4575" i="1"/>
  <c r="J4575" i="1" s="1"/>
  <c r="Q4575" i="1" s="1"/>
  <c r="I4576" i="1"/>
  <c r="J4576" i="1" s="1"/>
  <c r="Q4576" i="1" s="1"/>
  <c r="I4577" i="1"/>
  <c r="J4577" i="1" s="1"/>
  <c r="Q4577" i="1" s="1"/>
  <c r="I4578" i="1"/>
  <c r="J4578" i="1" s="1"/>
  <c r="Q4578" i="1" s="1"/>
  <c r="I4579" i="1"/>
  <c r="J4579" i="1" s="1"/>
  <c r="Q4579" i="1" s="1"/>
  <c r="I4580" i="1"/>
  <c r="J4580" i="1" s="1"/>
  <c r="Q4580" i="1" s="1"/>
  <c r="I4581" i="1"/>
  <c r="J4581" i="1" s="1"/>
  <c r="Q4581" i="1" s="1"/>
  <c r="I4582" i="1"/>
  <c r="J4582" i="1" s="1"/>
  <c r="Q4582" i="1" s="1"/>
  <c r="I4583" i="1"/>
  <c r="J4583" i="1" s="1"/>
  <c r="Q4583" i="1" s="1"/>
  <c r="I4584" i="1"/>
  <c r="J4584" i="1" s="1"/>
  <c r="Q4584" i="1" s="1"/>
  <c r="I4585" i="1"/>
  <c r="J4585" i="1" s="1"/>
  <c r="Q4585" i="1" s="1"/>
  <c r="I4586" i="1"/>
  <c r="J4586" i="1" s="1"/>
  <c r="Q4586" i="1" s="1"/>
  <c r="I4587" i="1"/>
  <c r="J4587" i="1" s="1"/>
  <c r="Q4587" i="1" s="1"/>
  <c r="I4588" i="1"/>
  <c r="J4588" i="1" s="1"/>
  <c r="Q4588" i="1" s="1"/>
  <c r="I4589" i="1"/>
  <c r="J4589" i="1" s="1"/>
  <c r="Q4589" i="1" s="1"/>
  <c r="I4590" i="1"/>
  <c r="J4590" i="1" s="1"/>
  <c r="Q4590" i="1" s="1"/>
  <c r="I4591" i="1"/>
  <c r="J4591" i="1" s="1"/>
  <c r="Q4591" i="1" s="1"/>
  <c r="I4592" i="1"/>
  <c r="J4592" i="1" s="1"/>
  <c r="Q4592" i="1" s="1"/>
  <c r="I4593" i="1"/>
  <c r="J4593" i="1" s="1"/>
  <c r="Q4593" i="1" s="1"/>
  <c r="I4594" i="1"/>
  <c r="J4594" i="1" s="1"/>
  <c r="Q4594" i="1" s="1"/>
  <c r="I4595" i="1"/>
  <c r="J4595" i="1" s="1"/>
  <c r="Q4595" i="1" s="1"/>
  <c r="I4596" i="1"/>
  <c r="J4596" i="1" s="1"/>
  <c r="Q4596" i="1" s="1"/>
  <c r="I4597" i="1"/>
  <c r="J4597" i="1" s="1"/>
  <c r="Q4597" i="1" s="1"/>
  <c r="I4598" i="1"/>
  <c r="J4598" i="1" s="1"/>
  <c r="Q4598" i="1" s="1"/>
  <c r="I4599" i="1"/>
  <c r="J4599" i="1" s="1"/>
  <c r="Q4599" i="1" s="1"/>
  <c r="I4600" i="1"/>
  <c r="J4600" i="1" s="1"/>
  <c r="Q4600" i="1" s="1"/>
  <c r="I4601" i="1"/>
  <c r="J4601" i="1" s="1"/>
  <c r="Q4601" i="1" s="1"/>
  <c r="I4602" i="1"/>
  <c r="J4602" i="1" s="1"/>
  <c r="Q4602" i="1" s="1"/>
  <c r="I4603" i="1"/>
  <c r="J4603" i="1" s="1"/>
  <c r="Q4603" i="1" s="1"/>
  <c r="I4604" i="1"/>
  <c r="J4604" i="1" s="1"/>
  <c r="Q4604" i="1" s="1"/>
  <c r="I4605" i="1"/>
  <c r="J4605" i="1" s="1"/>
  <c r="Q4605" i="1" s="1"/>
  <c r="I4606" i="1"/>
  <c r="J4606" i="1" s="1"/>
  <c r="Q4606" i="1" s="1"/>
  <c r="I4607" i="1"/>
  <c r="J4607" i="1" s="1"/>
  <c r="Q4607" i="1" s="1"/>
  <c r="I4608" i="1"/>
  <c r="J4608" i="1" s="1"/>
  <c r="Q4608" i="1" s="1"/>
  <c r="I4609" i="1"/>
  <c r="J4609" i="1" s="1"/>
  <c r="Q4609" i="1" s="1"/>
  <c r="I4610" i="1"/>
  <c r="J4610" i="1" s="1"/>
  <c r="Q4610" i="1" s="1"/>
  <c r="I4611" i="1"/>
  <c r="J4611" i="1" s="1"/>
  <c r="Q4611" i="1" s="1"/>
  <c r="I4612" i="1"/>
  <c r="J4612" i="1" s="1"/>
  <c r="Q4612" i="1" s="1"/>
  <c r="I4613" i="1"/>
  <c r="J4613" i="1" s="1"/>
  <c r="Q4613" i="1" s="1"/>
  <c r="I4614" i="1"/>
  <c r="J4614" i="1" s="1"/>
  <c r="Q4614" i="1" s="1"/>
  <c r="I4615" i="1"/>
  <c r="J4615" i="1" s="1"/>
  <c r="Q4615" i="1" s="1"/>
  <c r="I4616" i="1"/>
  <c r="J4616" i="1" s="1"/>
  <c r="Q4616" i="1" s="1"/>
  <c r="I4617" i="1"/>
  <c r="J4617" i="1" s="1"/>
  <c r="Q4617" i="1" s="1"/>
  <c r="I4618" i="1"/>
  <c r="J4618" i="1" s="1"/>
  <c r="Q4618" i="1" s="1"/>
  <c r="I4619" i="1"/>
  <c r="J4619" i="1" s="1"/>
  <c r="Q4619" i="1" s="1"/>
  <c r="I4620" i="1"/>
  <c r="J4620" i="1" s="1"/>
  <c r="Q4620" i="1" s="1"/>
  <c r="I4621" i="1"/>
  <c r="J4621" i="1" s="1"/>
  <c r="Q4621" i="1" s="1"/>
  <c r="I4622" i="1"/>
  <c r="J4622" i="1" s="1"/>
  <c r="Q4622" i="1" s="1"/>
  <c r="I4623" i="1"/>
  <c r="J4623" i="1" s="1"/>
  <c r="Q4623" i="1" s="1"/>
  <c r="I4624" i="1"/>
  <c r="J4624" i="1" s="1"/>
  <c r="Q4624" i="1" s="1"/>
  <c r="I4625" i="1"/>
  <c r="J4625" i="1" s="1"/>
  <c r="Q4625" i="1" s="1"/>
  <c r="I4626" i="1"/>
  <c r="J4626" i="1" s="1"/>
  <c r="Q4626" i="1" s="1"/>
  <c r="I4627" i="1"/>
  <c r="J4627" i="1" s="1"/>
  <c r="Q4627" i="1" s="1"/>
  <c r="I4628" i="1"/>
  <c r="J4628" i="1" s="1"/>
  <c r="Q4628" i="1" s="1"/>
  <c r="I4629" i="1"/>
  <c r="J4629" i="1" s="1"/>
  <c r="Q4629" i="1" s="1"/>
  <c r="I4630" i="1"/>
  <c r="J4630" i="1" s="1"/>
  <c r="Q4630" i="1" s="1"/>
  <c r="I4631" i="1"/>
  <c r="J4631" i="1" s="1"/>
  <c r="Q4631" i="1" s="1"/>
  <c r="I4632" i="1"/>
  <c r="J4632" i="1" s="1"/>
  <c r="Q4632" i="1" s="1"/>
  <c r="I4633" i="1"/>
  <c r="J4633" i="1" s="1"/>
  <c r="Q4633" i="1" s="1"/>
  <c r="I4634" i="1"/>
  <c r="J4634" i="1" s="1"/>
  <c r="Q4634" i="1" s="1"/>
  <c r="I4635" i="1"/>
  <c r="J4635" i="1" s="1"/>
  <c r="Q4635" i="1" s="1"/>
  <c r="I4636" i="1"/>
  <c r="J4636" i="1" s="1"/>
  <c r="Q4636" i="1" s="1"/>
  <c r="I4637" i="1"/>
  <c r="J4637" i="1" s="1"/>
  <c r="Q4637" i="1" s="1"/>
  <c r="I4638" i="1"/>
  <c r="J4638" i="1" s="1"/>
  <c r="Q4638" i="1" s="1"/>
  <c r="I4639" i="1"/>
  <c r="J4639" i="1" s="1"/>
  <c r="Q4639" i="1" s="1"/>
  <c r="I4640" i="1"/>
  <c r="J4640" i="1" s="1"/>
  <c r="Q4640" i="1" s="1"/>
  <c r="I4641" i="1"/>
  <c r="J4641" i="1" s="1"/>
  <c r="Q4641" i="1" s="1"/>
  <c r="I4642" i="1"/>
  <c r="J4642" i="1" s="1"/>
  <c r="Q4642" i="1" s="1"/>
  <c r="I4643" i="1"/>
  <c r="J4643" i="1" s="1"/>
  <c r="Q4643" i="1" s="1"/>
  <c r="I4644" i="1"/>
  <c r="J4644" i="1" s="1"/>
  <c r="Q4644" i="1" s="1"/>
  <c r="I4645" i="1"/>
  <c r="J4645" i="1" s="1"/>
  <c r="Q4645" i="1" s="1"/>
  <c r="I4646" i="1"/>
  <c r="J4646" i="1" s="1"/>
  <c r="Q4646" i="1" s="1"/>
  <c r="I4647" i="1"/>
  <c r="J4647" i="1" s="1"/>
  <c r="Q4647" i="1" s="1"/>
  <c r="I4648" i="1"/>
  <c r="J4648" i="1" s="1"/>
  <c r="Q4648" i="1" s="1"/>
  <c r="I4649" i="1"/>
  <c r="J4649" i="1" s="1"/>
  <c r="Q4649" i="1" s="1"/>
  <c r="I4650" i="1"/>
  <c r="J4650" i="1" s="1"/>
  <c r="Q4650" i="1" s="1"/>
  <c r="I4651" i="1"/>
  <c r="J4651" i="1" s="1"/>
  <c r="Q4651" i="1" s="1"/>
  <c r="I4652" i="1"/>
  <c r="J4652" i="1" s="1"/>
  <c r="Q4652" i="1" s="1"/>
  <c r="I4653" i="1"/>
  <c r="J4653" i="1" s="1"/>
  <c r="Q4653" i="1" s="1"/>
  <c r="I4654" i="1"/>
  <c r="J4654" i="1" s="1"/>
  <c r="Q4654" i="1" s="1"/>
  <c r="I4655" i="1"/>
  <c r="J4655" i="1" s="1"/>
  <c r="Q4655" i="1" s="1"/>
  <c r="I4656" i="1"/>
  <c r="J4656" i="1" s="1"/>
  <c r="Q4656" i="1" s="1"/>
  <c r="I4657" i="1"/>
  <c r="J4657" i="1" s="1"/>
  <c r="Q4657" i="1" s="1"/>
  <c r="I4658" i="1"/>
  <c r="J4658" i="1" s="1"/>
  <c r="Q4658" i="1" s="1"/>
  <c r="I4659" i="1"/>
  <c r="J4659" i="1" s="1"/>
  <c r="Q4659" i="1" s="1"/>
  <c r="I4660" i="1"/>
  <c r="J4660" i="1" s="1"/>
  <c r="Q4660" i="1" s="1"/>
  <c r="I4661" i="1"/>
  <c r="J4661" i="1" s="1"/>
  <c r="Q4661" i="1" s="1"/>
  <c r="I4662" i="1"/>
  <c r="J4662" i="1" s="1"/>
  <c r="Q4662" i="1" s="1"/>
  <c r="I4663" i="1"/>
  <c r="J4663" i="1" s="1"/>
  <c r="Q4663" i="1" s="1"/>
  <c r="I4664" i="1"/>
  <c r="J4664" i="1" s="1"/>
  <c r="Q4664" i="1" s="1"/>
  <c r="I4665" i="1"/>
  <c r="J4665" i="1" s="1"/>
  <c r="Q4665" i="1" s="1"/>
  <c r="I4666" i="1"/>
  <c r="J4666" i="1" s="1"/>
  <c r="Q4666" i="1" s="1"/>
  <c r="I4667" i="1"/>
  <c r="J4667" i="1" s="1"/>
  <c r="Q4667" i="1" s="1"/>
  <c r="I4668" i="1"/>
  <c r="J4668" i="1" s="1"/>
  <c r="Q4668" i="1" s="1"/>
  <c r="I4669" i="1"/>
  <c r="J4669" i="1" s="1"/>
  <c r="Q4669" i="1" s="1"/>
  <c r="I4670" i="1"/>
  <c r="J4670" i="1" s="1"/>
  <c r="Q4670" i="1" s="1"/>
  <c r="I4671" i="1"/>
  <c r="J4671" i="1" s="1"/>
  <c r="Q4671" i="1" s="1"/>
  <c r="I4672" i="1"/>
  <c r="J4672" i="1" s="1"/>
  <c r="Q4672" i="1" s="1"/>
  <c r="I4673" i="1"/>
  <c r="J4673" i="1" s="1"/>
  <c r="Q4673" i="1" s="1"/>
  <c r="I4674" i="1"/>
  <c r="J4674" i="1" s="1"/>
  <c r="Q4674" i="1" s="1"/>
  <c r="I4675" i="1"/>
  <c r="J4675" i="1" s="1"/>
  <c r="Q4675" i="1" s="1"/>
  <c r="I4676" i="1"/>
  <c r="J4676" i="1" s="1"/>
  <c r="Q4676" i="1" s="1"/>
  <c r="I4677" i="1"/>
  <c r="J4677" i="1" s="1"/>
  <c r="Q4677" i="1" s="1"/>
  <c r="I4678" i="1"/>
  <c r="J4678" i="1" s="1"/>
  <c r="Q4678" i="1" s="1"/>
  <c r="I4679" i="1"/>
  <c r="J4679" i="1" s="1"/>
  <c r="Q4679" i="1" s="1"/>
  <c r="I4680" i="1"/>
  <c r="J4680" i="1" s="1"/>
  <c r="Q4680" i="1" s="1"/>
  <c r="I4681" i="1"/>
  <c r="J4681" i="1" s="1"/>
  <c r="Q4681" i="1" s="1"/>
  <c r="I4682" i="1"/>
  <c r="J4682" i="1" s="1"/>
  <c r="Q4682" i="1" s="1"/>
  <c r="I4683" i="1"/>
  <c r="J4683" i="1" s="1"/>
  <c r="Q4683" i="1" s="1"/>
  <c r="I4684" i="1"/>
  <c r="J4684" i="1" s="1"/>
  <c r="Q4684" i="1" s="1"/>
  <c r="I4685" i="1"/>
  <c r="J4685" i="1" s="1"/>
  <c r="Q4685" i="1" s="1"/>
  <c r="I4686" i="1"/>
  <c r="J4686" i="1" s="1"/>
  <c r="Q4686" i="1" s="1"/>
  <c r="I4687" i="1"/>
  <c r="J4687" i="1" s="1"/>
  <c r="Q4687" i="1" s="1"/>
  <c r="I4688" i="1"/>
  <c r="J4688" i="1" s="1"/>
  <c r="Q4688" i="1" s="1"/>
  <c r="I4689" i="1"/>
  <c r="J4689" i="1" s="1"/>
  <c r="Q4689" i="1" s="1"/>
  <c r="I4690" i="1"/>
  <c r="J4690" i="1" s="1"/>
  <c r="Q4690" i="1" s="1"/>
  <c r="I4691" i="1"/>
  <c r="J4691" i="1" s="1"/>
  <c r="Q4691" i="1" s="1"/>
  <c r="I4692" i="1"/>
  <c r="J4692" i="1" s="1"/>
  <c r="Q4692" i="1" s="1"/>
  <c r="I4693" i="1"/>
  <c r="J4693" i="1" s="1"/>
  <c r="Q4693" i="1" s="1"/>
  <c r="I4694" i="1"/>
  <c r="J4694" i="1" s="1"/>
  <c r="Q4694" i="1" s="1"/>
  <c r="I4695" i="1"/>
  <c r="J4695" i="1" s="1"/>
  <c r="Q4695" i="1" s="1"/>
  <c r="I4696" i="1"/>
  <c r="J4696" i="1" s="1"/>
  <c r="Q4696" i="1" s="1"/>
  <c r="I4697" i="1"/>
  <c r="J4697" i="1" s="1"/>
  <c r="Q4697" i="1" s="1"/>
  <c r="I4698" i="1"/>
  <c r="J4698" i="1" s="1"/>
  <c r="Q4698" i="1" s="1"/>
  <c r="I4699" i="1"/>
  <c r="J4699" i="1" s="1"/>
  <c r="Q4699" i="1" s="1"/>
  <c r="I4700" i="1"/>
  <c r="J4700" i="1" s="1"/>
  <c r="Q4700" i="1" s="1"/>
  <c r="I4701" i="1"/>
  <c r="J4701" i="1" s="1"/>
  <c r="Q4701" i="1" s="1"/>
  <c r="I4702" i="1"/>
  <c r="J4702" i="1" s="1"/>
  <c r="Q4702" i="1" s="1"/>
  <c r="I4703" i="1"/>
  <c r="J4703" i="1" s="1"/>
  <c r="Q4703" i="1" s="1"/>
  <c r="I4704" i="1"/>
  <c r="J4704" i="1" s="1"/>
  <c r="Q4704" i="1" s="1"/>
  <c r="I4705" i="1"/>
  <c r="J4705" i="1" s="1"/>
  <c r="Q4705" i="1" s="1"/>
  <c r="I4706" i="1"/>
  <c r="J4706" i="1" s="1"/>
  <c r="Q4706" i="1" s="1"/>
  <c r="I4707" i="1"/>
  <c r="J4707" i="1" s="1"/>
  <c r="Q4707" i="1" s="1"/>
  <c r="I4708" i="1"/>
  <c r="J4708" i="1" s="1"/>
  <c r="Q4708" i="1" s="1"/>
  <c r="I4709" i="1"/>
  <c r="J4709" i="1" s="1"/>
  <c r="Q4709" i="1" s="1"/>
  <c r="I4710" i="1"/>
  <c r="J4710" i="1" s="1"/>
  <c r="Q4710" i="1" s="1"/>
  <c r="I4711" i="1"/>
  <c r="J4711" i="1" s="1"/>
  <c r="Q4711" i="1" s="1"/>
  <c r="I4712" i="1"/>
  <c r="J4712" i="1" s="1"/>
  <c r="Q4712" i="1" s="1"/>
  <c r="I4713" i="1"/>
  <c r="J4713" i="1" s="1"/>
  <c r="Q4713" i="1" s="1"/>
  <c r="I4714" i="1"/>
  <c r="J4714" i="1" s="1"/>
  <c r="Q4714" i="1" s="1"/>
  <c r="I4715" i="1"/>
  <c r="J4715" i="1" s="1"/>
  <c r="Q4715" i="1" s="1"/>
  <c r="I4716" i="1"/>
  <c r="J4716" i="1" s="1"/>
  <c r="Q4716" i="1" s="1"/>
  <c r="I4717" i="1"/>
  <c r="J4717" i="1" s="1"/>
  <c r="Q4717" i="1" s="1"/>
  <c r="I4718" i="1"/>
  <c r="J4718" i="1" s="1"/>
  <c r="Q4718" i="1" s="1"/>
  <c r="I4719" i="1"/>
  <c r="J4719" i="1" s="1"/>
  <c r="Q4719" i="1" s="1"/>
  <c r="I4720" i="1"/>
  <c r="J4720" i="1" s="1"/>
  <c r="Q4720" i="1" s="1"/>
  <c r="I4721" i="1"/>
  <c r="J4721" i="1" s="1"/>
  <c r="Q4721" i="1" s="1"/>
  <c r="I4722" i="1"/>
  <c r="J4722" i="1" s="1"/>
  <c r="Q4722" i="1" s="1"/>
  <c r="I4723" i="1"/>
  <c r="J4723" i="1" s="1"/>
  <c r="Q4723" i="1" s="1"/>
  <c r="I4724" i="1"/>
  <c r="J4724" i="1" s="1"/>
  <c r="Q4724" i="1" s="1"/>
  <c r="I4725" i="1"/>
  <c r="J4725" i="1" s="1"/>
  <c r="Q4725" i="1" s="1"/>
  <c r="I4726" i="1"/>
  <c r="J4726" i="1" s="1"/>
  <c r="Q4726" i="1" s="1"/>
  <c r="I4727" i="1"/>
  <c r="J4727" i="1" s="1"/>
  <c r="Q4727" i="1" s="1"/>
  <c r="I4728" i="1"/>
  <c r="J4728" i="1" s="1"/>
  <c r="Q4728" i="1" s="1"/>
  <c r="I4729" i="1"/>
  <c r="J4729" i="1" s="1"/>
  <c r="Q4729" i="1" s="1"/>
  <c r="I4730" i="1"/>
  <c r="J4730" i="1" s="1"/>
  <c r="Q4730" i="1" s="1"/>
  <c r="I4731" i="1"/>
  <c r="J4731" i="1" s="1"/>
  <c r="Q4731" i="1" s="1"/>
  <c r="I4732" i="1"/>
  <c r="J4732" i="1" s="1"/>
  <c r="Q4732" i="1" s="1"/>
  <c r="I4733" i="1"/>
  <c r="J4733" i="1" s="1"/>
  <c r="Q4733" i="1" s="1"/>
  <c r="I4734" i="1"/>
  <c r="J4734" i="1" s="1"/>
  <c r="Q4734" i="1" s="1"/>
  <c r="I4735" i="1"/>
  <c r="J4735" i="1" s="1"/>
  <c r="Q4735" i="1" s="1"/>
  <c r="I4736" i="1"/>
  <c r="J4736" i="1" s="1"/>
  <c r="Q4736" i="1" s="1"/>
  <c r="I4737" i="1"/>
  <c r="J4737" i="1" s="1"/>
  <c r="I4738" i="1"/>
  <c r="J4738" i="1" s="1"/>
  <c r="Q4738" i="1" s="1"/>
  <c r="I4739" i="1"/>
  <c r="J4739" i="1" s="1"/>
  <c r="Q4739" i="1" s="1"/>
  <c r="I4740" i="1"/>
  <c r="J4740" i="1" s="1"/>
  <c r="I4741" i="1"/>
  <c r="J4741" i="1" s="1"/>
  <c r="Q4741" i="1" s="1"/>
  <c r="I4742" i="1"/>
  <c r="J4742" i="1" s="1"/>
  <c r="Q4742" i="1" s="1"/>
  <c r="I4743" i="1"/>
  <c r="J4743" i="1" s="1"/>
  <c r="Q4743" i="1" s="1"/>
  <c r="I4744" i="1"/>
  <c r="J4744" i="1" s="1"/>
  <c r="Q4744" i="1" s="1"/>
  <c r="I4745" i="1"/>
  <c r="J4745" i="1" s="1"/>
  <c r="Q4745" i="1" s="1"/>
  <c r="I4746" i="1"/>
  <c r="J4746" i="1" s="1"/>
  <c r="Q4746" i="1" s="1"/>
  <c r="I4747" i="1"/>
  <c r="J4747" i="1" s="1"/>
  <c r="Q4747" i="1" s="1"/>
  <c r="I4748" i="1"/>
  <c r="J4748" i="1" s="1"/>
  <c r="Q4748" i="1" s="1"/>
  <c r="I4749" i="1"/>
  <c r="J4749" i="1" s="1"/>
  <c r="Q4749" i="1" s="1"/>
  <c r="I4750" i="1"/>
  <c r="J4750" i="1" s="1"/>
  <c r="Q4750" i="1" s="1"/>
  <c r="I4751" i="1"/>
  <c r="J4751" i="1" s="1"/>
  <c r="Q4751" i="1" s="1"/>
  <c r="I4752" i="1"/>
  <c r="J4752" i="1" s="1"/>
  <c r="Q4752" i="1" s="1"/>
  <c r="I4753" i="1"/>
  <c r="J4753" i="1" s="1"/>
  <c r="Q4753" i="1" s="1"/>
  <c r="I4754" i="1"/>
  <c r="J4754" i="1" s="1"/>
  <c r="Q4754" i="1" s="1"/>
  <c r="I4755" i="1"/>
  <c r="J4755" i="1" s="1"/>
  <c r="Q4755" i="1" s="1"/>
  <c r="I4756" i="1"/>
  <c r="J4756" i="1" s="1"/>
  <c r="Q4756" i="1" s="1"/>
  <c r="I4757" i="1"/>
  <c r="J4757" i="1" s="1"/>
  <c r="Q4757" i="1" s="1"/>
  <c r="I4758" i="1"/>
  <c r="J4758" i="1" s="1"/>
  <c r="Q4758" i="1" s="1"/>
  <c r="I4759" i="1"/>
  <c r="J4759" i="1" s="1"/>
  <c r="Q4759" i="1" s="1"/>
  <c r="I4760" i="1"/>
  <c r="J4760" i="1" s="1"/>
  <c r="Q4760" i="1" s="1"/>
  <c r="I4761" i="1"/>
  <c r="J4761" i="1" s="1"/>
  <c r="Q4761" i="1" s="1"/>
  <c r="I4762" i="1"/>
  <c r="J4762" i="1" s="1"/>
  <c r="Q4762" i="1" s="1"/>
  <c r="I4763" i="1"/>
  <c r="J4763" i="1" s="1"/>
  <c r="Q4763" i="1" s="1"/>
  <c r="I4764" i="1"/>
  <c r="J4764" i="1" s="1"/>
  <c r="Q4764" i="1" s="1"/>
  <c r="I4765" i="1"/>
  <c r="J4765" i="1" s="1"/>
  <c r="Q4765" i="1" s="1"/>
  <c r="I4766" i="1"/>
  <c r="J4766" i="1" s="1"/>
  <c r="Q4766" i="1" s="1"/>
  <c r="I4767" i="1"/>
  <c r="J4767" i="1" s="1"/>
  <c r="Q4767" i="1" s="1"/>
  <c r="I4768" i="1"/>
  <c r="J4768" i="1" s="1"/>
  <c r="Q4768" i="1" s="1"/>
  <c r="I4769" i="1"/>
  <c r="J4769" i="1" s="1"/>
  <c r="Q4769" i="1" s="1"/>
  <c r="I4770" i="1"/>
  <c r="J4770" i="1" s="1"/>
  <c r="Q4770" i="1" s="1"/>
  <c r="I4771" i="1"/>
  <c r="J4771" i="1" s="1"/>
  <c r="Q4771" i="1" s="1"/>
  <c r="I4772" i="1"/>
  <c r="J4772" i="1" s="1"/>
  <c r="Q4772" i="1" s="1"/>
  <c r="I4773" i="1"/>
  <c r="J4773" i="1" s="1"/>
  <c r="Q4773" i="1" s="1"/>
  <c r="I4774" i="1"/>
  <c r="J4774" i="1" s="1"/>
  <c r="Q4774" i="1" s="1"/>
  <c r="I4775" i="1"/>
  <c r="J4775" i="1" s="1"/>
  <c r="Q4775" i="1" s="1"/>
  <c r="I4776" i="1"/>
  <c r="J4776" i="1" s="1"/>
  <c r="Q4776" i="1" s="1"/>
  <c r="I4777" i="1"/>
  <c r="J4777" i="1" s="1"/>
  <c r="Q4777" i="1" s="1"/>
  <c r="I4778" i="1"/>
  <c r="J4778" i="1" s="1"/>
  <c r="Q4778" i="1" s="1"/>
  <c r="I4779" i="1"/>
  <c r="J4779" i="1" s="1"/>
  <c r="Q4779" i="1" s="1"/>
  <c r="I4780" i="1"/>
  <c r="J4780" i="1" s="1"/>
  <c r="Q4780" i="1" s="1"/>
  <c r="I4781" i="1"/>
  <c r="J4781" i="1" s="1"/>
  <c r="Q4781" i="1" s="1"/>
  <c r="I4782" i="1"/>
  <c r="J4782" i="1" s="1"/>
  <c r="Q4782" i="1" s="1"/>
  <c r="I4783" i="1"/>
  <c r="J4783" i="1" s="1"/>
  <c r="Q4783" i="1" s="1"/>
  <c r="I4784" i="1"/>
  <c r="J4784" i="1" s="1"/>
  <c r="Q4784" i="1" s="1"/>
  <c r="I4785" i="1"/>
  <c r="J4785" i="1" s="1"/>
  <c r="Q4785" i="1" s="1"/>
  <c r="I4786" i="1"/>
  <c r="J4786" i="1" s="1"/>
  <c r="Q4786" i="1" s="1"/>
  <c r="I4787" i="1"/>
  <c r="J4787" i="1" s="1"/>
  <c r="Q4787" i="1" s="1"/>
  <c r="I4788" i="1"/>
  <c r="J4788" i="1" s="1"/>
  <c r="Q4788" i="1" s="1"/>
  <c r="I4789" i="1"/>
  <c r="J4789" i="1" s="1"/>
  <c r="Q4789" i="1" s="1"/>
  <c r="I4790" i="1"/>
  <c r="J4790" i="1" s="1"/>
  <c r="Q4790" i="1" s="1"/>
  <c r="I4791" i="1"/>
  <c r="J4791" i="1" s="1"/>
  <c r="Q4791" i="1" s="1"/>
  <c r="I4792" i="1"/>
  <c r="J4792" i="1" s="1"/>
  <c r="Q4792" i="1" s="1"/>
  <c r="I4793" i="1"/>
  <c r="J4793" i="1" s="1"/>
  <c r="Q4793" i="1" s="1"/>
  <c r="I4794" i="1"/>
  <c r="J4794" i="1" s="1"/>
  <c r="Q4794" i="1" s="1"/>
  <c r="I4795" i="1"/>
  <c r="J4795" i="1" s="1"/>
  <c r="Q4795" i="1" s="1"/>
  <c r="I4796" i="1"/>
  <c r="J4796" i="1" s="1"/>
  <c r="Q4796" i="1" s="1"/>
  <c r="I4797" i="1"/>
  <c r="J4797" i="1" s="1"/>
  <c r="Q4797" i="1" s="1"/>
  <c r="I4798" i="1"/>
  <c r="J4798" i="1" s="1"/>
  <c r="Q4798" i="1" s="1"/>
  <c r="I4799" i="1"/>
  <c r="J4799" i="1" s="1"/>
  <c r="Q4799" i="1" s="1"/>
  <c r="I4800" i="1"/>
  <c r="J4800" i="1" s="1"/>
  <c r="Q4800" i="1" s="1"/>
  <c r="I4801" i="1"/>
  <c r="J4801" i="1" s="1"/>
  <c r="Q4801" i="1" s="1"/>
  <c r="I4802" i="1"/>
  <c r="J4802" i="1" s="1"/>
  <c r="Q4802" i="1" s="1"/>
  <c r="I4803" i="1"/>
  <c r="J4803" i="1" s="1"/>
  <c r="Q4803" i="1" s="1"/>
  <c r="I4804" i="1"/>
  <c r="J4804" i="1" s="1"/>
  <c r="Q4804" i="1" s="1"/>
  <c r="I4805" i="1"/>
  <c r="J4805" i="1" s="1"/>
  <c r="Q4805" i="1" s="1"/>
  <c r="I4806" i="1"/>
  <c r="J4806" i="1" s="1"/>
  <c r="Q4806" i="1" s="1"/>
  <c r="I4807" i="1"/>
  <c r="J4807" i="1" s="1"/>
  <c r="Q4807" i="1" s="1"/>
  <c r="I4808" i="1"/>
  <c r="J4808" i="1" s="1"/>
  <c r="Q4808" i="1" s="1"/>
  <c r="I4809" i="1"/>
  <c r="J4809" i="1" s="1"/>
  <c r="Q4809" i="1" s="1"/>
  <c r="I4810" i="1"/>
  <c r="J4810" i="1" s="1"/>
  <c r="Q4810" i="1" s="1"/>
  <c r="I4811" i="1"/>
  <c r="J4811" i="1" s="1"/>
  <c r="Q4811" i="1" s="1"/>
  <c r="I4812" i="1"/>
  <c r="J4812" i="1" s="1"/>
  <c r="Q4812" i="1" s="1"/>
  <c r="I4813" i="1"/>
  <c r="J4813" i="1" s="1"/>
  <c r="Q4813" i="1" s="1"/>
  <c r="I4814" i="1"/>
  <c r="J4814" i="1" s="1"/>
  <c r="Q4814" i="1" s="1"/>
  <c r="I4815" i="1"/>
  <c r="J4815" i="1" s="1"/>
  <c r="Q4815" i="1" s="1"/>
  <c r="I4816" i="1"/>
  <c r="J4816" i="1" s="1"/>
  <c r="Q4816" i="1" s="1"/>
  <c r="I4817" i="1"/>
  <c r="J4817" i="1" s="1"/>
  <c r="Q4817" i="1" s="1"/>
  <c r="I4818" i="1"/>
  <c r="J4818" i="1" s="1"/>
  <c r="Q4818" i="1" s="1"/>
  <c r="I4819" i="1"/>
  <c r="J4819" i="1" s="1"/>
  <c r="Q4819" i="1" s="1"/>
  <c r="I4820" i="1"/>
  <c r="J4820" i="1" s="1"/>
  <c r="Q4820" i="1" s="1"/>
  <c r="I4821" i="1"/>
  <c r="J4821" i="1" s="1"/>
  <c r="Q4821" i="1" s="1"/>
  <c r="I4822" i="1"/>
  <c r="J4822" i="1" s="1"/>
  <c r="Q4822" i="1" s="1"/>
  <c r="I4823" i="1"/>
  <c r="J4823" i="1" s="1"/>
  <c r="Q4823" i="1" s="1"/>
  <c r="I4824" i="1"/>
  <c r="J4824" i="1" s="1"/>
  <c r="Q4824" i="1" s="1"/>
  <c r="I4825" i="1"/>
  <c r="J4825" i="1" s="1"/>
  <c r="Q4825" i="1" s="1"/>
  <c r="I4826" i="1"/>
  <c r="J4826" i="1" s="1"/>
  <c r="Q4826" i="1" s="1"/>
  <c r="I4827" i="1"/>
  <c r="J4827" i="1" s="1"/>
  <c r="Q4827" i="1" s="1"/>
  <c r="I4828" i="1"/>
  <c r="J4828" i="1" s="1"/>
  <c r="Q4828" i="1" s="1"/>
  <c r="I4829" i="1"/>
  <c r="J4829" i="1" s="1"/>
  <c r="Q4829" i="1" s="1"/>
  <c r="I4830" i="1"/>
  <c r="J4830" i="1" s="1"/>
  <c r="Q4830" i="1" s="1"/>
  <c r="I4831" i="1"/>
  <c r="J4831" i="1" s="1"/>
  <c r="Q4831" i="1" s="1"/>
  <c r="I4832" i="1"/>
  <c r="J4832" i="1" s="1"/>
  <c r="Q4832" i="1" s="1"/>
  <c r="I4833" i="1"/>
  <c r="J4833" i="1" s="1"/>
  <c r="Q4833" i="1" s="1"/>
  <c r="I4834" i="1"/>
  <c r="J4834" i="1" s="1"/>
  <c r="Q4834" i="1" s="1"/>
  <c r="I4835" i="1"/>
  <c r="J4835" i="1" s="1"/>
  <c r="Q4835" i="1" s="1"/>
  <c r="I4836" i="1"/>
  <c r="J4836" i="1" s="1"/>
  <c r="Q4836" i="1" s="1"/>
  <c r="I4837" i="1"/>
  <c r="J4837" i="1" s="1"/>
  <c r="Q4837" i="1" s="1"/>
  <c r="I4838" i="1"/>
  <c r="J4838" i="1" s="1"/>
  <c r="Q4838" i="1" s="1"/>
  <c r="I4839" i="1"/>
  <c r="J4839" i="1" s="1"/>
  <c r="Q4839" i="1" s="1"/>
  <c r="I4840" i="1"/>
  <c r="J4840" i="1" s="1"/>
  <c r="Q4840" i="1" s="1"/>
  <c r="I4841" i="1"/>
  <c r="J4841" i="1" s="1"/>
  <c r="Q4841" i="1" s="1"/>
  <c r="I4842" i="1"/>
  <c r="J4842" i="1" s="1"/>
  <c r="Q4842" i="1" s="1"/>
  <c r="I4843" i="1"/>
  <c r="J4843" i="1" s="1"/>
  <c r="Q4843" i="1" s="1"/>
  <c r="I4844" i="1"/>
  <c r="J4844" i="1" s="1"/>
  <c r="Q4844" i="1" s="1"/>
  <c r="I4845" i="1"/>
  <c r="J4845" i="1" s="1"/>
  <c r="Q4845" i="1" s="1"/>
  <c r="I4846" i="1"/>
  <c r="J4846" i="1" s="1"/>
  <c r="Q4846" i="1" s="1"/>
  <c r="I4847" i="1"/>
  <c r="J4847" i="1" s="1"/>
  <c r="Q4847" i="1" s="1"/>
  <c r="I4848" i="1"/>
  <c r="J4848" i="1" s="1"/>
  <c r="Q4848" i="1" s="1"/>
  <c r="I4849" i="1"/>
  <c r="J4849" i="1" s="1"/>
  <c r="Q4849" i="1" s="1"/>
  <c r="I4850" i="1"/>
  <c r="J4850" i="1" s="1"/>
  <c r="Q4850" i="1" s="1"/>
  <c r="I4851" i="1"/>
  <c r="J4851" i="1" s="1"/>
  <c r="Q4851" i="1" s="1"/>
  <c r="I4852" i="1"/>
  <c r="J4852" i="1" s="1"/>
  <c r="Q4852" i="1" s="1"/>
  <c r="I4853" i="1"/>
  <c r="J4853" i="1" s="1"/>
  <c r="Q4853" i="1" s="1"/>
  <c r="I4854" i="1"/>
  <c r="J4854" i="1" s="1"/>
  <c r="Q4854" i="1" s="1"/>
  <c r="I4855" i="1"/>
  <c r="J4855" i="1" s="1"/>
  <c r="Q4855" i="1" s="1"/>
  <c r="I4856" i="1"/>
  <c r="J4856" i="1" s="1"/>
  <c r="Q4856" i="1" s="1"/>
  <c r="I4857" i="1"/>
  <c r="J4857" i="1" s="1"/>
  <c r="Q4857" i="1" s="1"/>
  <c r="I4858" i="1"/>
  <c r="J4858" i="1" s="1"/>
  <c r="Q4858" i="1" s="1"/>
  <c r="I4859" i="1"/>
  <c r="J4859" i="1" s="1"/>
  <c r="Q4859" i="1" s="1"/>
  <c r="I4860" i="1"/>
  <c r="J4860" i="1" s="1"/>
  <c r="Q4860" i="1" s="1"/>
  <c r="I4861" i="1"/>
  <c r="J4861" i="1" s="1"/>
  <c r="Q4861" i="1" s="1"/>
  <c r="I4862" i="1"/>
  <c r="J4862" i="1" s="1"/>
  <c r="Q4862" i="1" s="1"/>
  <c r="I4863" i="1"/>
  <c r="J4863" i="1" s="1"/>
  <c r="Q4863" i="1" s="1"/>
  <c r="I4864" i="1"/>
  <c r="J4864" i="1" s="1"/>
  <c r="Q4864" i="1" s="1"/>
  <c r="I4865" i="1"/>
  <c r="J4865" i="1" s="1"/>
  <c r="Q4865" i="1" s="1"/>
  <c r="I4866" i="1"/>
  <c r="J4866" i="1" s="1"/>
  <c r="Q4866" i="1" s="1"/>
  <c r="I4867" i="1"/>
  <c r="J4867" i="1" s="1"/>
  <c r="Q4867" i="1" s="1"/>
  <c r="I4868" i="1"/>
  <c r="J4868" i="1" s="1"/>
  <c r="Q4868" i="1" s="1"/>
  <c r="I4869" i="1"/>
  <c r="J4869" i="1" s="1"/>
  <c r="Q4869" i="1" s="1"/>
  <c r="I4870" i="1"/>
  <c r="J4870" i="1" s="1"/>
  <c r="Q4870" i="1" s="1"/>
  <c r="I4871" i="1"/>
  <c r="J4871" i="1" s="1"/>
  <c r="Q4871" i="1" s="1"/>
  <c r="I4872" i="1"/>
  <c r="J4872" i="1" s="1"/>
  <c r="Q4872" i="1" s="1"/>
  <c r="I4873" i="1"/>
  <c r="J4873" i="1" s="1"/>
  <c r="Q4873" i="1" s="1"/>
  <c r="I4874" i="1"/>
  <c r="J4874" i="1" s="1"/>
  <c r="Q4874" i="1" s="1"/>
  <c r="I4875" i="1"/>
  <c r="J4875" i="1" s="1"/>
  <c r="Q4875" i="1" s="1"/>
  <c r="I4876" i="1"/>
  <c r="J4876" i="1" s="1"/>
  <c r="Q4876" i="1" s="1"/>
  <c r="I4877" i="1"/>
  <c r="J4877" i="1" s="1"/>
  <c r="Q4877" i="1" s="1"/>
  <c r="I4878" i="1"/>
  <c r="J4878" i="1" s="1"/>
  <c r="Q4878" i="1" s="1"/>
  <c r="I4879" i="1"/>
  <c r="J4879" i="1" s="1"/>
  <c r="Q4879" i="1" s="1"/>
  <c r="I4880" i="1"/>
  <c r="J4880" i="1" s="1"/>
  <c r="Q4880" i="1" s="1"/>
  <c r="I4881" i="1"/>
  <c r="J4881" i="1" s="1"/>
  <c r="Q4881" i="1" s="1"/>
  <c r="I4882" i="1"/>
  <c r="J4882" i="1" s="1"/>
  <c r="Q4882" i="1" s="1"/>
  <c r="I4883" i="1"/>
  <c r="J4883" i="1" s="1"/>
  <c r="Q4883" i="1" s="1"/>
  <c r="I4884" i="1"/>
  <c r="J4884" i="1" s="1"/>
  <c r="Q4884" i="1" s="1"/>
  <c r="I4885" i="1"/>
  <c r="J4885" i="1" s="1"/>
  <c r="Q4885" i="1" s="1"/>
  <c r="I4886" i="1"/>
  <c r="J4886" i="1" s="1"/>
  <c r="Q4886" i="1" s="1"/>
  <c r="I4887" i="1"/>
  <c r="J4887" i="1" s="1"/>
  <c r="Q4887" i="1" s="1"/>
  <c r="I4888" i="1"/>
  <c r="J4888" i="1" s="1"/>
  <c r="Q4888" i="1" s="1"/>
  <c r="I4889" i="1"/>
  <c r="J4889" i="1" s="1"/>
  <c r="Q4889" i="1" s="1"/>
  <c r="I4890" i="1"/>
  <c r="J4890" i="1" s="1"/>
  <c r="Q4890" i="1" s="1"/>
  <c r="I4891" i="1"/>
  <c r="J4891" i="1" s="1"/>
  <c r="Q4891" i="1" s="1"/>
  <c r="I4892" i="1"/>
  <c r="J4892" i="1" s="1"/>
  <c r="Q4892" i="1" s="1"/>
  <c r="I4893" i="1"/>
  <c r="J4893" i="1" s="1"/>
  <c r="Q4893" i="1" s="1"/>
  <c r="I4894" i="1"/>
  <c r="J4894" i="1" s="1"/>
  <c r="Q4894" i="1" s="1"/>
  <c r="I4895" i="1"/>
  <c r="J4895" i="1" s="1"/>
  <c r="Q4895" i="1" s="1"/>
  <c r="I4896" i="1"/>
  <c r="J4896" i="1" s="1"/>
  <c r="Q4896" i="1" s="1"/>
  <c r="I4897" i="1"/>
  <c r="J4897" i="1" s="1"/>
  <c r="Q4897" i="1" s="1"/>
  <c r="I4898" i="1"/>
  <c r="J4898" i="1" s="1"/>
  <c r="Q4898" i="1" s="1"/>
  <c r="I4899" i="1"/>
  <c r="J4899" i="1" s="1"/>
  <c r="Q4899" i="1" s="1"/>
  <c r="I4900" i="1"/>
  <c r="J4900" i="1" s="1"/>
  <c r="Q4900" i="1" s="1"/>
  <c r="I4901" i="1"/>
  <c r="J4901" i="1" s="1"/>
  <c r="Q4901" i="1" s="1"/>
  <c r="I4902" i="1"/>
  <c r="J4902" i="1" s="1"/>
  <c r="Q4902" i="1" s="1"/>
  <c r="I4903" i="1"/>
  <c r="J4903" i="1" s="1"/>
  <c r="Q4903" i="1" s="1"/>
  <c r="I4904" i="1"/>
  <c r="J4904" i="1" s="1"/>
  <c r="Q4904" i="1" s="1"/>
  <c r="I4905" i="1"/>
  <c r="J4905" i="1" s="1"/>
  <c r="Q4905" i="1" s="1"/>
  <c r="I4906" i="1"/>
  <c r="J4906" i="1" s="1"/>
  <c r="Q4906" i="1" s="1"/>
  <c r="I4907" i="1"/>
  <c r="J4907" i="1" s="1"/>
  <c r="Q4907" i="1" s="1"/>
  <c r="I4908" i="1"/>
  <c r="J4908" i="1" s="1"/>
  <c r="Q4908" i="1" s="1"/>
  <c r="I4909" i="1"/>
  <c r="J4909" i="1" s="1"/>
  <c r="Q4909" i="1" s="1"/>
  <c r="I4910" i="1"/>
  <c r="J4910" i="1" s="1"/>
  <c r="Q4910" i="1" s="1"/>
  <c r="I4911" i="1"/>
  <c r="J4911" i="1" s="1"/>
  <c r="Q4911" i="1" s="1"/>
  <c r="I4912" i="1"/>
  <c r="J4912" i="1" s="1"/>
  <c r="Q4912" i="1" s="1"/>
  <c r="I4913" i="1"/>
  <c r="J4913" i="1" s="1"/>
  <c r="Q4913" i="1" s="1"/>
  <c r="I4914" i="1"/>
  <c r="J4914" i="1" s="1"/>
  <c r="Q4914" i="1" s="1"/>
  <c r="I4915" i="1"/>
  <c r="J4915" i="1" s="1"/>
  <c r="Q4915" i="1" s="1"/>
  <c r="I4916" i="1"/>
  <c r="J4916" i="1" s="1"/>
  <c r="I4917" i="1"/>
  <c r="J4917" i="1" s="1"/>
  <c r="Q4917" i="1" s="1"/>
  <c r="I4918" i="1"/>
  <c r="J4918" i="1" s="1"/>
  <c r="Q4918" i="1" s="1"/>
  <c r="I4919" i="1"/>
  <c r="J4919" i="1" s="1"/>
  <c r="Q4919" i="1" s="1"/>
  <c r="I4920" i="1"/>
  <c r="J4920" i="1" s="1"/>
  <c r="I4921" i="1"/>
  <c r="J4921" i="1" s="1"/>
  <c r="Q4921" i="1" s="1"/>
  <c r="I4922" i="1"/>
  <c r="J4922" i="1" s="1"/>
  <c r="Q4922" i="1" s="1"/>
  <c r="I4923" i="1"/>
  <c r="J4923" i="1" s="1"/>
  <c r="Q4923" i="1" s="1"/>
  <c r="I4924" i="1"/>
  <c r="J4924" i="1" s="1"/>
  <c r="Q4924" i="1" s="1"/>
  <c r="I4925" i="1"/>
  <c r="J4925" i="1" s="1"/>
  <c r="Q4925" i="1" s="1"/>
  <c r="I4926" i="1"/>
  <c r="J4926" i="1" s="1"/>
  <c r="Q4926" i="1" s="1"/>
  <c r="I4927" i="1"/>
  <c r="J4927" i="1" s="1"/>
  <c r="Q4927" i="1" s="1"/>
  <c r="I4928" i="1"/>
  <c r="J4928" i="1" s="1"/>
  <c r="Q4928" i="1" s="1"/>
  <c r="I4929" i="1"/>
  <c r="J4929" i="1" s="1"/>
  <c r="Q4929" i="1" s="1"/>
  <c r="I4930" i="1"/>
  <c r="J4930" i="1" s="1"/>
  <c r="Q4930" i="1" s="1"/>
  <c r="I4931" i="1"/>
  <c r="J4931" i="1" s="1"/>
  <c r="Q4931" i="1" s="1"/>
  <c r="I4932" i="1"/>
  <c r="J4932" i="1" s="1"/>
  <c r="Q4932" i="1" s="1"/>
  <c r="I4933" i="1"/>
  <c r="J4933" i="1" s="1"/>
  <c r="Q4933" i="1" s="1"/>
  <c r="I4934" i="1"/>
  <c r="J4934" i="1" s="1"/>
  <c r="Q4934" i="1" s="1"/>
  <c r="I4935" i="1"/>
  <c r="J4935" i="1" s="1"/>
  <c r="Q4935" i="1" s="1"/>
  <c r="I4936" i="1"/>
  <c r="J4936" i="1" s="1"/>
  <c r="Q4936" i="1" s="1"/>
  <c r="I4937" i="1"/>
  <c r="J4937" i="1" s="1"/>
  <c r="Q4937" i="1" s="1"/>
  <c r="I4938" i="1"/>
  <c r="J4938" i="1" s="1"/>
  <c r="Q4938" i="1" s="1"/>
  <c r="I4939" i="1"/>
  <c r="J4939" i="1" s="1"/>
  <c r="Q4939" i="1" s="1"/>
  <c r="I4940" i="1"/>
  <c r="J4940" i="1" s="1"/>
  <c r="Q4940" i="1" s="1"/>
  <c r="I4941" i="1"/>
  <c r="J4941" i="1" s="1"/>
  <c r="Q4941" i="1" s="1"/>
  <c r="I4942" i="1"/>
  <c r="J4942" i="1" s="1"/>
  <c r="Q4942" i="1" s="1"/>
  <c r="I4943" i="1"/>
  <c r="J4943" i="1" s="1"/>
  <c r="Q4943" i="1" s="1"/>
  <c r="I4944" i="1"/>
  <c r="J4944" i="1" s="1"/>
  <c r="Q4944" i="1" s="1"/>
  <c r="I4945" i="1"/>
  <c r="J4945" i="1" s="1"/>
  <c r="Q4945" i="1" s="1"/>
  <c r="I4946" i="1"/>
  <c r="J4946" i="1" s="1"/>
  <c r="Q4946" i="1" s="1"/>
  <c r="I4947" i="1"/>
  <c r="J4947" i="1" s="1"/>
  <c r="Q4947" i="1" s="1"/>
  <c r="I4948" i="1"/>
  <c r="J4948" i="1" s="1"/>
  <c r="Q4948" i="1" s="1"/>
  <c r="I4949" i="1"/>
  <c r="J4949" i="1" s="1"/>
  <c r="Q4949" i="1" s="1"/>
  <c r="I4950" i="1"/>
  <c r="J4950" i="1" s="1"/>
  <c r="Q4950" i="1" s="1"/>
  <c r="I4951" i="1"/>
  <c r="J4951" i="1" s="1"/>
  <c r="Q4951" i="1" s="1"/>
  <c r="I4952" i="1"/>
  <c r="J4952" i="1" s="1"/>
  <c r="Q4952" i="1" s="1"/>
  <c r="I4953" i="1"/>
  <c r="J4953" i="1" s="1"/>
  <c r="Q4953" i="1" s="1"/>
  <c r="I4954" i="1"/>
  <c r="J4954" i="1" s="1"/>
  <c r="Q4954" i="1" s="1"/>
  <c r="I4955" i="1"/>
  <c r="J4955" i="1" s="1"/>
  <c r="Q4955" i="1" s="1"/>
  <c r="I4956" i="1"/>
  <c r="J4956" i="1" s="1"/>
  <c r="Q4956" i="1" s="1"/>
  <c r="I4957" i="1"/>
  <c r="J4957" i="1" s="1"/>
  <c r="Q4957" i="1" s="1"/>
  <c r="I4958" i="1"/>
  <c r="J4958" i="1" s="1"/>
  <c r="Q4958" i="1" s="1"/>
  <c r="I4959" i="1"/>
  <c r="J4959" i="1" s="1"/>
  <c r="Q4959" i="1" s="1"/>
  <c r="I4960" i="1"/>
  <c r="J4960" i="1" s="1"/>
  <c r="Q4960" i="1" s="1"/>
  <c r="I4961" i="1"/>
  <c r="J4961" i="1" s="1"/>
  <c r="Q4961" i="1" s="1"/>
  <c r="I4962" i="1"/>
  <c r="J4962" i="1" s="1"/>
  <c r="Q4962" i="1" s="1"/>
  <c r="I4963" i="1"/>
  <c r="J4963" i="1" s="1"/>
  <c r="Q4963" i="1" s="1"/>
  <c r="I4964" i="1"/>
  <c r="J4964" i="1" s="1"/>
  <c r="Q4964" i="1" s="1"/>
  <c r="I4965" i="1"/>
  <c r="J4965" i="1" s="1"/>
  <c r="Q4965" i="1" s="1"/>
  <c r="I4966" i="1"/>
  <c r="J4966" i="1" s="1"/>
  <c r="Q4966" i="1" s="1"/>
  <c r="I4967" i="1"/>
  <c r="J4967" i="1" s="1"/>
  <c r="Q4967" i="1" s="1"/>
  <c r="I4968" i="1"/>
  <c r="J4968" i="1" s="1"/>
  <c r="Q4968" i="1" s="1"/>
  <c r="I4969" i="1"/>
  <c r="J4969" i="1" s="1"/>
  <c r="Q4969" i="1" s="1"/>
  <c r="I4970" i="1"/>
  <c r="J4970" i="1" s="1"/>
  <c r="Q4970" i="1" s="1"/>
  <c r="I4971" i="1"/>
  <c r="J4971" i="1" s="1"/>
  <c r="Q4971" i="1" s="1"/>
  <c r="I4972" i="1"/>
  <c r="J4972" i="1" s="1"/>
  <c r="Q4972" i="1" s="1"/>
  <c r="I4973" i="1"/>
  <c r="J4973" i="1" s="1"/>
  <c r="Q4973" i="1" s="1"/>
  <c r="I4974" i="1"/>
  <c r="J4974" i="1" s="1"/>
  <c r="Q4974" i="1" s="1"/>
  <c r="I4975" i="1"/>
  <c r="J4975" i="1" s="1"/>
  <c r="Q4975" i="1" s="1"/>
  <c r="I4976" i="1"/>
  <c r="J4976" i="1" s="1"/>
  <c r="Q4976" i="1" s="1"/>
  <c r="I4977" i="1"/>
  <c r="J4977" i="1" s="1"/>
  <c r="Q4977" i="1" s="1"/>
  <c r="I4978" i="1"/>
  <c r="J4978" i="1" s="1"/>
  <c r="Q4978" i="1" s="1"/>
  <c r="I4979" i="1"/>
  <c r="J4979" i="1" s="1"/>
  <c r="Q4979" i="1" s="1"/>
  <c r="I4980" i="1"/>
  <c r="J4980" i="1" s="1"/>
  <c r="Q4980" i="1" s="1"/>
  <c r="I4981" i="1"/>
  <c r="J4981" i="1" s="1"/>
  <c r="Q4981" i="1" s="1"/>
  <c r="I4982" i="1"/>
  <c r="J4982" i="1" s="1"/>
  <c r="Q4982" i="1" s="1"/>
  <c r="I4983" i="1"/>
  <c r="J4983" i="1" s="1"/>
  <c r="Q4983" i="1" s="1"/>
  <c r="I4984" i="1"/>
  <c r="J4984" i="1" s="1"/>
  <c r="Q4984" i="1" s="1"/>
  <c r="I4985" i="1"/>
  <c r="J4985" i="1" s="1"/>
  <c r="Q4985" i="1" s="1"/>
  <c r="I4986" i="1"/>
  <c r="J4986" i="1" s="1"/>
  <c r="Q4986" i="1" s="1"/>
  <c r="I4987" i="1"/>
  <c r="J4987" i="1" s="1"/>
  <c r="Q4987" i="1" s="1"/>
  <c r="I4988" i="1"/>
  <c r="J4988" i="1" s="1"/>
  <c r="Q4988" i="1" s="1"/>
  <c r="I4989" i="1"/>
  <c r="J4989" i="1" s="1"/>
  <c r="Q4989" i="1" s="1"/>
  <c r="I4990" i="1"/>
  <c r="J4990" i="1" s="1"/>
  <c r="Q4990" i="1" s="1"/>
  <c r="I4991" i="1"/>
  <c r="J4991" i="1" s="1"/>
  <c r="Q4991" i="1" s="1"/>
  <c r="I4992" i="1"/>
  <c r="J4992" i="1" s="1"/>
  <c r="Q4992" i="1" s="1"/>
  <c r="I4993" i="1"/>
  <c r="J4993" i="1" s="1"/>
  <c r="Q4993" i="1" s="1"/>
  <c r="I4994" i="1"/>
  <c r="J4994" i="1" s="1"/>
  <c r="Q4994" i="1" s="1"/>
  <c r="I4995" i="1"/>
  <c r="J4995" i="1" s="1"/>
  <c r="Q4995" i="1" s="1"/>
  <c r="I4996" i="1"/>
  <c r="J4996" i="1" s="1"/>
  <c r="Q4996" i="1" s="1"/>
  <c r="I4997" i="1"/>
  <c r="J4997" i="1" s="1"/>
  <c r="Q4997" i="1" s="1"/>
  <c r="I4998" i="1"/>
  <c r="J4998" i="1" s="1"/>
  <c r="Q4998" i="1" s="1"/>
  <c r="I4999" i="1"/>
  <c r="J4999" i="1" s="1"/>
  <c r="Q4999" i="1" s="1"/>
  <c r="I5000" i="1"/>
  <c r="J5000" i="1" s="1"/>
  <c r="Q5000" i="1" s="1"/>
  <c r="I5001" i="1"/>
  <c r="J5001" i="1" s="1"/>
  <c r="Q5001" i="1" s="1"/>
  <c r="I5002" i="1"/>
  <c r="J5002" i="1" s="1"/>
  <c r="Q5002" i="1" s="1"/>
  <c r="I5003" i="1"/>
  <c r="J5003" i="1" s="1"/>
  <c r="Q5003" i="1" s="1"/>
  <c r="I5004" i="1"/>
  <c r="J5004" i="1" s="1"/>
  <c r="Q5004" i="1" s="1"/>
  <c r="I5005" i="1"/>
  <c r="J5005" i="1" s="1"/>
  <c r="Q5005" i="1" s="1"/>
  <c r="I5006" i="1"/>
  <c r="J5006" i="1" s="1"/>
  <c r="Q5006" i="1" s="1"/>
  <c r="I5007" i="1"/>
  <c r="J5007" i="1" s="1"/>
  <c r="Q5007" i="1" s="1"/>
  <c r="I5008" i="1"/>
  <c r="J5008" i="1" s="1"/>
  <c r="Q5008" i="1" s="1"/>
  <c r="I5009" i="1"/>
  <c r="J5009" i="1" s="1"/>
  <c r="Q5009" i="1" s="1"/>
  <c r="I5010" i="1"/>
  <c r="J5010" i="1" s="1"/>
  <c r="Q5010" i="1" s="1"/>
  <c r="I5011" i="1"/>
  <c r="J5011" i="1" s="1"/>
  <c r="Q5011" i="1" s="1"/>
  <c r="I5012" i="1"/>
  <c r="J5012" i="1" s="1"/>
  <c r="Q5012" i="1" s="1"/>
  <c r="I5013" i="1"/>
  <c r="J5013" i="1" s="1"/>
  <c r="Q5013" i="1" s="1"/>
  <c r="I5014" i="1"/>
  <c r="J5014" i="1" s="1"/>
  <c r="Q5014" i="1" s="1"/>
  <c r="I5015" i="1"/>
  <c r="J5015" i="1" s="1"/>
  <c r="Q5015" i="1" s="1"/>
  <c r="I5016" i="1"/>
  <c r="J5016" i="1" s="1"/>
  <c r="Q5016" i="1" s="1"/>
  <c r="I5017" i="1"/>
  <c r="J5017" i="1" s="1"/>
  <c r="Q5017" i="1" s="1"/>
  <c r="I5018" i="1"/>
  <c r="J5018" i="1" s="1"/>
  <c r="Q5018" i="1" s="1"/>
  <c r="I5019" i="1"/>
  <c r="J5019" i="1" s="1"/>
  <c r="Q5019" i="1" s="1"/>
  <c r="I5020" i="1"/>
  <c r="J5020" i="1" s="1"/>
  <c r="Q5020" i="1" s="1"/>
  <c r="I5021" i="1"/>
  <c r="J5021" i="1" s="1"/>
  <c r="Q5021" i="1" s="1"/>
  <c r="I5022" i="1"/>
  <c r="J5022" i="1" s="1"/>
  <c r="Q5022" i="1" s="1"/>
  <c r="I5023" i="1"/>
  <c r="J5023" i="1" s="1"/>
  <c r="Q5023" i="1" s="1"/>
  <c r="I5024" i="1"/>
  <c r="J5024" i="1" s="1"/>
  <c r="Q5024" i="1" s="1"/>
  <c r="I5025" i="1"/>
  <c r="J5025" i="1" s="1"/>
  <c r="Q5025" i="1" s="1"/>
  <c r="I5026" i="1"/>
  <c r="J5026" i="1" s="1"/>
  <c r="Q5026" i="1" s="1"/>
  <c r="I5027" i="1"/>
  <c r="J5027" i="1" s="1"/>
  <c r="Q5027" i="1" s="1"/>
  <c r="I5028" i="1"/>
  <c r="J5028" i="1" s="1"/>
  <c r="Q5028" i="1" s="1"/>
  <c r="I5029" i="1"/>
  <c r="J5029" i="1" s="1"/>
  <c r="Q5029" i="1" s="1"/>
  <c r="I5030" i="1"/>
  <c r="J5030" i="1" s="1"/>
  <c r="Q5030" i="1" s="1"/>
  <c r="I5031" i="1"/>
  <c r="J5031" i="1" s="1"/>
  <c r="Q5031" i="1" s="1"/>
  <c r="I5032" i="1"/>
  <c r="J5032" i="1" s="1"/>
  <c r="Q5032" i="1" s="1"/>
  <c r="I5033" i="1"/>
  <c r="J5033" i="1" s="1"/>
  <c r="Q5033" i="1" s="1"/>
  <c r="I5034" i="1"/>
  <c r="J5034" i="1" s="1"/>
  <c r="Q5034" i="1" s="1"/>
  <c r="I5035" i="1"/>
  <c r="J5035" i="1" s="1"/>
  <c r="Q5035" i="1" s="1"/>
  <c r="I5036" i="1"/>
  <c r="J5036" i="1" s="1"/>
  <c r="Q5036" i="1" s="1"/>
  <c r="I5037" i="1"/>
  <c r="J5037" i="1" s="1"/>
  <c r="Q5037" i="1" s="1"/>
  <c r="I5038" i="1"/>
  <c r="J5038" i="1" s="1"/>
  <c r="Q5038" i="1" s="1"/>
  <c r="I5039" i="1"/>
  <c r="J5039" i="1" s="1"/>
  <c r="Q5039" i="1" s="1"/>
  <c r="I5040" i="1"/>
  <c r="J5040" i="1" s="1"/>
  <c r="Q5040" i="1" s="1"/>
  <c r="I5041" i="1"/>
  <c r="J5041" i="1" s="1"/>
  <c r="Q5041" i="1" s="1"/>
  <c r="I5042" i="1"/>
  <c r="J5042" i="1" s="1"/>
  <c r="Q5042" i="1" s="1"/>
  <c r="I5043" i="1"/>
  <c r="J5043" i="1" s="1"/>
  <c r="Q5043" i="1" s="1"/>
  <c r="I5044" i="1"/>
  <c r="J5044" i="1" s="1"/>
  <c r="Q5044" i="1" s="1"/>
  <c r="I5045" i="1"/>
  <c r="J5045" i="1" s="1"/>
  <c r="Q5045" i="1" s="1"/>
  <c r="I5046" i="1"/>
  <c r="J5046" i="1" s="1"/>
  <c r="Q5046" i="1" s="1"/>
  <c r="I5047" i="1"/>
  <c r="J5047" i="1" s="1"/>
  <c r="Q5047" i="1" s="1"/>
  <c r="I5048" i="1"/>
  <c r="J5048" i="1" s="1"/>
  <c r="Q5048" i="1" s="1"/>
  <c r="I5049" i="1"/>
  <c r="J5049" i="1" s="1"/>
  <c r="Q5049" i="1" s="1"/>
  <c r="I5050" i="1"/>
  <c r="J5050" i="1" s="1"/>
  <c r="Q5050" i="1" s="1"/>
  <c r="I5051" i="1"/>
  <c r="J5051" i="1" s="1"/>
  <c r="Q5051" i="1" s="1"/>
  <c r="I5052" i="1"/>
  <c r="J5052" i="1" s="1"/>
  <c r="Q5052" i="1" s="1"/>
  <c r="I5053" i="1"/>
  <c r="J5053" i="1" s="1"/>
  <c r="Q5053" i="1" s="1"/>
  <c r="I5054" i="1"/>
  <c r="J5054" i="1" s="1"/>
  <c r="Q5054" i="1" s="1"/>
  <c r="I5055" i="1"/>
  <c r="J5055" i="1" s="1"/>
  <c r="Q5055" i="1" s="1"/>
  <c r="I5056" i="1"/>
  <c r="J5056" i="1" s="1"/>
  <c r="Q5056" i="1" s="1"/>
  <c r="I5057" i="1"/>
  <c r="J5057" i="1" s="1"/>
  <c r="Q5057" i="1" s="1"/>
  <c r="I5058" i="1"/>
  <c r="J5058" i="1" s="1"/>
  <c r="Q5058" i="1" s="1"/>
  <c r="I5059" i="1"/>
  <c r="J5059" i="1" s="1"/>
  <c r="Q5059" i="1" s="1"/>
  <c r="I5060" i="1"/>
  <c r="J5060" i="1" s="1"/>
  <c r="Q5060" i="1" s="1"/>
  <c r="I5061" i="1"/>
  <c r="J5061" i="1" s="1"/>
  <c r="Q5061" i="1" s="1"/>
  <c r="I5062" i="1"/>
  <c r="J5062" i="1" s="1"/>
  <c r="Q5062" i="1" s="1"/>
  <c r="I5063" i="1"/>
  <c r="J5063" i="1" s="1"/>
  <c r="Q5063" i="1" s="1"/>
  <c r="I5064" i="1"/>
  <c r="J5064" i="1" s="1"/>
  <c r="Q5064" i="1" s="1"/>
  <c r="I5065" i="1"/>
  <c r="J5065" i="1" s="1"/>
  <c r="Q5065" i="1" s="1"/>
  <c r="I5066" i="1"/>
  <c r="J5066" i="1" s="1"/>
  <c r="Q5066" i="1" s="1"/>
  <c r="I5067" i="1"/>
  <c r="J5067" i="1" s="1"/>
  <c r="Q5067" i="1" s="1"/>
  <c r="I5068" i="1"/>
  <c r="J5068" i="1" s="1"/>
  <c r="Q5068" i="1" s="1"/>
  <c r="I5069" i="1"/>
  <c r="J5069" i="1" s="1"/>
  <c r="Q5069" i="1" s="1"/>
  <c r="I5070" i="1"/>
  <c r="J5070" i="1" s="1"/>
  <c r="Q5070" i="1" s="1"/>
  <c r="I5071" i="1"/>
  <c r="J5071" i="1" s="1"/>
  <c r="Q5071" i="1" s="1"/>
  <c r="I5072" i="1"/>
  <c r="J5072" i="1" s="1"/>
  <c r="Q5072" i="1" s="1"/>
  <c r="I5073" i="1"/>
  <c r="J5073" i="1" s="1"/>
  <c r="Q5073" i="1" s="1"/>
  <c r="I5074" i="1"/>
  <c r="J5074" i="1" s="1"/>
  <c r="Q5074" i="1" s="1"/>
  <c r="I5075" i="1"/>
  <c r="J5075" i="1" s="1"/>
  <c r="Q5075" i="1" s="1"/>
  <c r="I5076" i="1"/>
  <c r="J5076" i="1" s="1"/>
  <c r="Q5076" i="1" s="1"/>
  <c r="I5077" i="1"/>
  <c r="J5077" i="1" s="1"/>
  <c r="Q5077" i="1" s="1"/>
  <c r="I5078" i="1"/>
  <c r="J5078" i="1" s="1"/>
  <c r="Q5078" i="1" s="1"/>
  <c r="I5079" i="1"/>
  <c r="J5079" i="1" s="1"/>
  <c r="Q5079" i="1" s="1"/>
  <c r="I5080" i="1"/>
  <c r="J5080" i="1" s="1"/>
  <c r="Q5080" i="1" s="1"/>
  <c r="I5081" i="1"/>
  <c r="J5081" i="1" s="1"/>
  <c r="Q5081" i="1" s="1"/>
  <c r="I5082" i="1"/>
  <c r="J5082" i="1" s="1"/>
  <c r="Q5082" i="1" s="1"/>
  <c r="I5083" i="1"/>
  <c r="J5083" i="1" s="1"/>
  <c r="Q5083" i="1" s="1"/>
  <c r="I5084" i="1"/>
  <c r="J5084" i="1" s="1"/>
  <c r="Q5084" i="1" s="1"/>
  <c r="I5085" i="1"/>
  <c r="J5085" i="1" s="1"/>
  <c r="Q5085" i="1" s="1"/>
  <c r="I5086" i="1"/>
  <c r="J5086" i="1" s="1"/>
  <c r="Q5086" i="1" s="1"/>
  <c r="I5087" i="1"/>
  <c r="J5087" i="1" s="1"/>
  <c r="Q5087" i="1" s="1"/>
  <c r="I5088" i="1"/>
  <c r="J5088" i="1" s="1"/>
  <c r="Q5088" i="1" s="1"/>
  <c r="I5089" i="1"/>
  <c r="J5089" i="1" s="1"/>
  <c r="Q5089" i="1" s="1"/>
  <c r="I5090" i="1"/>
  <c r="J5090" i="1" s="1"/>
  <c r="Q5090" i="1" s="1"/>
  <c r="I5091" i="1"/>
  <c r="J5091" i="1" s="1"/>
  <c r="Q5091" i="1" s="1"/>
  <c r="I5092" i="1"/>
  <c r="J5092" i="1" s="1"/>
  <c r="Q5092" i="1" s="1"/>
  <c r="I5093" i="1"/>
  <c r="J5093" i="1" s="1"/>
  <c r="Q5093" i="1" s="1"/>
  <c r="I5094" i="1"/>
  <c r="J5094" i="1" s="1"/>
  <c r="Q5094" i="1" s="1"/>
  <c r="I5095" i="1"/>
  <c r="J5095" i="1" s="1"/>
  <c r="Q5095" i="1" s="1"/>
  <c r="I5096" i="1"/>
  <c r="J5096" i="1" s="1"/>
  <c r="Q5096" i="1" s="1"/>
  <c r="I5097" i="1"/>
  <c r="J5097" i="1" s="1"/>
  <c r="Q5097" i="1" s="1"/>
  <c r="I5098" i="1"/>
  <c r="J5098" i="1" s="1"/>
  <c r="Q5098" i="1" s="1"/>
  <c r="I5099" i="1"/>
  <c r="J5099" i="1" s="1"/>
  <c r="Q5099" i="1" s="1"/>
  <c r="I5100" i="1"/>
  <c r="J5100" i="1" s="1"/>
  <c r="Q5100" i="1" s="1"/>
  <c r="I5101" i="1"/>
  <c r="J5101" i="1" s="1"/>
  <c r="Q5101" i="1" s="1"/>
  <c r="I5102" i="1"/>
  <c r="J5102" i="1" s="1"/>
  <c r="Q5102" i="1" s="1"/>
  <c r="I5103" i="1"/>
  <c r="J5103" i="1" s="1"/>
  <c r="Q5103" i="1" s="1"/>
  <c r="I5104" i="1"/>
  <c r="J5104" i="1" s="1"/>
  <c r="Q5104" i="1" s="1"/>
  <c r="I5105" i="1"/>
  <c r="J5105" i="1" s="1"/>
  <c r="Q5105" i="1" s="1"/>
  <c r="I5106" i="1"/>
  <c r="J5106" i="1" s="1"/>
  <c r="Q5106" i="1" s="1"/>
  <c r="I5107" i="1"/>
  <c r="J5107" i="1" s="1"/>
  <c r="Q5107" i="1" s="1"/>
  <c r="I5108" i="1"/>
  <c r="J5108" i="1" s="1"/>
  <c r="Q5108" i="1" s="1"/>
  <c r="I5109" i="1"/>
  <c r="J5109" i="1" s="1"/>
  <c r="Q5109" i="1" s="1"/>
  <c r="I5110" i="1"/>
  <c r="J5110" i="1" s="1"/>
  <c r="Q5110" i="1" s="1"/>
  <c r="I5111" i="1"/>
  <c r="J5111" i="1" s="1"/>
  <c r="Q5111" i="1" s="1"/>
  <c r="I5112" i="1"/>
  <c r="J5112" i="1" s="1"/>
  <c r="Q5112" i="1" s="1"/>
  <c r="I5113" i="1"/>
  <c r="J5113" i="1" s="1"/>
  <c r="Q5113" i="1" s="1"/>
  <c r="I5114" i="1"/>
  <c r="J5114" i="1" s="1"/>
  <c r="Q5114" i="1" s="1"/>
  <c r="I5115" i="1"/>
  <c r="J5115" i="1" s="1"/>
  <c r="Q5115" i="1" s="1"/>
  <c r="I5116" i="1"/>
  <c r="J5116" i="1" s="1"/>
  <c r="Q5116" i="1" s="1"/>
  <c r="I5117" i="1"/>
  <c r="J5117" i="1" s="1"/>
  <c r="Q5117" i="1" s="1"/>
  <c r="I5118" i="1"/>
  <c r="J5118" i="1" s="1"/>
  <c r="Q5118" i="1" s="1"/>
  <c r="I5119" i="1"/>
  <c r="J5119" i="1" s="1"/>
  <c r="Q5119" i="1" s="1"/>
  <c r="I5120" i="1"/>
  <c r="J5120" i="1" s="1"/>
  <c r="Q5120" i="1" s="1"/>
  <c r="I5121" i="1"/>
  <c r="J5121" i="1" s="1"/>
  <c r="Q5121" i="1" s="1"/>
  <c r="I5122" i="1"/>
  <c r="J5122" i="1" s="1"/>
  <c r="Q5122" i="1" s="1"/>
  <c r="I5123" i="1"/>
  <c r="J5123" i="1" s="1"/>
  <c r="Q5123" i="1" s="1"/>
  <c r="I5124" i="1"/>
  <c r="J5124" i="1" s="1"/>
  <c r="Q5124" i="1" s="1"/>
  <c r="I5125" i="1"/>
  <c r="J5125" i="1" s="1"/>
  <c r="Q5125" i="1" s="1"/>
  <c r="I5126" i="1"/>
  <c r="J5126" i="1" s="1"/>
  <c r="Q5126" i="1" s="1"/>
  <c r="I5127" i="1"/>
  <c r="J5127" i="1" s="1"/>
  <c r="Q5127" i="1" s="1"/>
  <c r="I5128" i="1"/>
  <c r="J5128" i="1" s="1"/>
  <c r="Q5128" i="1" s="1"/>
  <c r="I5129" i="1"/>
  <c r="J5129" i="1" s="1"/>
  <c r="Q5129" i="1" s="1"/>
  <c r="I5130" i="1"/>
  <c r="J5130" i="1" s="1"/>
  <c r="Q5130" i="1" s="1"/>
  <c r="I5131" i="1"/>
  <c r="J5131" i="1" s="1"/>
  <c r="Q5131" i="1" s="1"/>
  <c r="I5132" i="1"/>
  <c r="J5132" i="1" s="1"/>
  <c r="Q5132" i="1" s="1"/>
  <c r="I5133" i="1"/>
  <c r="J5133" i="1" s="1"/>
  <c r="Q5133" i="1" s="1"/>
  <c r="I5134" i="1"/>
  <c r="J5134" i="1" s="1"/>
  <c r="Q5134" i="1" s="1"/>
  <c r="I5135" i="1"/>
  <c r="J5135" i="1" s="1"/>
  <c r="Q5135" i="1" s="1"/>
  <c r="I5136" i="1"/>
  <c r="J5136" i="1" s="1"/>
  <c r="Q5136" i="1" s="1"/>
  <c r="I5137" i="1"/>
  <c r="J5137" i="1" s="1"/>
  <c r="Q5137" i="1" s="1"/>
  <c r="I5138" i="1"/>
  <c r="J5138" i="1" s="1"/>
  <c r="Q5138" i="1" s="1"/>
  <c r="I5139" i="1"/>
  <c r="J5139" i="1" s="1"/>
  <c r="Q5139" i="1" s="1"/>
  <c r="I5140" i="1"/>
  <c r="J5140" i="1" s="1"/>
  <c r="Q5140" i="1" s="1"/>
  <c r="I5141" i="1"/>
  <c r="J5141" i="1" s="1"/>
  <c r="Q5141" i="1" s="1"/>
  <c r="I5142" i="1"/>
  <c r="J5142" i="1" s="1"/>
  <c r="Q5142" i="1" s="1"/>
  <c r="I5143" i="1"/>
  <c r="J5143" i="1" s="1"/>
  <c r="Q5143" i="1" s="1"/>
  <c r="I5144" i="1"/>
  <c r="J5144" i="1" s="1"/>
  <c r="Q5144" i="1" s="1"/>
  <c r="I5145" i="1"/>
  <c r="J5145" i="1" s="1"/>
  <c r="Q5145" i="1" s="1"/>
  <c r="I5146" i="1"/>
  <c r="J5146" i="1" s="1"/>
  <c r="Q5146" i="1" s="1"/>
  <c r="I5147" i="1"/>
  <c r="J5147" i="1" s="1"/>
  <c r="Q5147" i="1" s="1"/>
  <c r="I5148" i="1"/>
  <c r="J5148" i="1" s="1"/>
  <c r="Q5148" i="1" s="1"/>
  <c r="I5149" i="1"/>
  <c r="J5149" i="1" s="1"/>
  <c r="I5150" i="1"/>
  <c r="J5150" i="1" s="1"/>
  <c r="Q5150" i="1" s="1"/>
  <c r="I5151" i="1"/>
  <c r="J5151" i="1" s="1"/>
  <c r="Q5151" i="1" s="1"/>
  <c r="I5152" i="1"/>
  <c r="J5152" i="1" s="1"/>
  <c r="I5153" i="1"/>
  <c r="J5153" i="1" s="1"/>
  <c r="Q5153" i="1" s="1"/>
  <c r="I5154" i="1"/>
  <c r="J5154" i="1" s="1"/>
  <c r="Q5154" i="1" s="1"/>
  <c r="I5155" i="1"/>
  <c r="J5155" i="1" s="1"/>
  <c r="Q5155" i="1" s="1"/>
  <c r="I5156" i="1"/>
  <c r="J5156" i="1" s="1"/>
  <c r="Q5156" i="1" s="1"/>
  <c r="I5157" i="1"/>
  <c r="J5157" i="1" s="1"/>
  <c r="Q5157" i="1" s="1"/>
  <c r="I5158" i="1"/>
  <c r="J5158" i="1" s="1"/>
  <c r="Q5158" i="1" s="1"/>
  <c r="I5159" i="1"/>
  <c r="J5159" i="1" s="1"/>
  <c r="Q5159" i="1" s="1"/>
  <c r="I5160" i="1"/>
  <c r="J5160" i="1" s="1"/>
  <c r="Q5160" i="1" s="1"/>
  <c r="I5161" i="1"/>
  <c r="J5161" i="1" s="1"/>
  <c r="Q5161" i="1" s="1"/>
  <c r="I5162" i="1"/>
  <c r="J5162" i="1" s="1"/>
  <c r="Q5162" i="1" s="1"/>
  <c r="I5163" i="1"/>
  <c r="J5163" i="1" s="1"/>
  <c r="Q5163" i="1" s="1"/>
  <c r="I5164" i="1"/>
  <c r="J5164" i="1" s="1"/>
  <c r="Q5164" i="1" s="1"/>
  <c r="I5165" i="1"/>
  <c r="J5165" i="1" s="1"/>
  <c r="Q5165" i="1" s="1"/>
  <c r="I5166" i="1"/>
  <c r="J5166" i="1" s="1"/>
  <c r="Q5166" i="1" s="1"/>
  <c r="I5167" i="1"/>
  <c r="J5167" i="1" s="1"/>
  <c r="Q5167" i="1" s="1"/>
  <c r="I5168" i="1"/>
  <c r="J5168" i="1" s="1"/>
  <c r="Q5168" i="1" s="1"/>
  <c r="I5169" i="1"/>
  <c r="J5169" i="1" s="1"/>
  <c r="Q5169" i="1" s="1"/>
  <c r="I5170" i="1"/>
  <c r="J5170" i="1" s="1"/>
  <c r="Q5170" i="1" s="1"/>
  <c r="I5171" i="1"/>
  <c r="J5171" i="1" s="1"/>
  <c r="Q5171" i="1" s="1"/>
  <c r="I5172" i="1"/>
  <c r="J5172" i="1" s="1"/>
  <c r="Q5172" i="1" s="1"/>
  <c r="I5173" i="1"/>
  <c r="J5173" i="1" s="1"/>
  <c r="Q5173" i="1" s="1"/>
  <c r="I5174" i="1"/>
  <c r="J5174" i="1" s="1"/>
  <c r="Q5174" i="1" s="1"/>
  <c r="I5175" i="1"/>
  <c r="J5175" i="1" s="1"/>
  <c r="Q5175" i="1" s="1"/>
  <c r="I5176" i="1"/>
  <c r="J5176" i="1" s="1"/>
  <c r="Q5176" i="1" s="1"/>
  <c r="I5177" i="1"/>
  <c r="J5177" i="1" s="1"/>
  <c r="Q5177" i="1" s="1"/>
  <c r="I5178" i="1"/>
  <c r="J5178" i="1" s="1"/>
  <c r="Q5178" i="1" s="1"/>
  <c r="I5179" i="1"/>
  <c r="J5179" i="1" s="1"/>
  <c r="Q5179" i="1" s="1"/>
  <c r="I5180" i="1"/>
  <c r="J5180" i="1" s="1"/>
  <c r="Q5180" i="1" s="1"/>
  <c r="I5181" i="1"/>
  <c r="J5181" i="1" s="1"/>
  <c r="Q5181" i="1" s="1"/>
  <c r="I5182" i="1"/>
  <c r="J5182" i="1" s="1"/>
  <c r="Q5182" i="1" s="1"/>
  <c r="I5183" i="1"/>
  <c r="J5183" i="1" s="1"/>
  <c r="Q5183" i="1" s="1"/>
  <c r="I5184" i="1"/>
  <c r="J5184" i="1" s="1"/>
  <c r="Q5184" i="1" s="1"/>
  <c r="I5185" i="1"/>
  <c r="J5185" i="1" s="1"/>
  <c r="Q5185" i="1" s="1"/>
  <c r="I5186" i="1"/>
  <c r="J5186" i="1" s="1"/>
  <c r="Q5186" i="1" s="1"/>
  <c r="I5187" i="1"/>
  <c r="J5187" i="1" s="1"/>
  <c r="Q5187" i="1" s="1"/>
  <c r="I5188" i="1"/>
  <c r="J5188" i="1" s="1"/>
  <c r="Q5188" i="1" s="1"/>
  <c r="I5189" i="1"/>
  <c r="J5189" i="1" s="1"/>
  <c r="Q5189" i="1" s="1"/>
  <c r="I5190" i="1"/>
  <c r="J5190" i="1" s="1"/>
  <c r="Q5190" i="1" s="1"/>
  <c r="I5191" i="1"/>
  <c r="J5191" i="1" s="1"/>
  <c r="Q5191" i="1" s="1"/>
  <c r="I5192" i="1"/>
  <c r="J5192" i="1" s="1"/>
  <c r="Q5192" i="1" s="1"/>
  <c r="I5193" i="1"/>
  <c r="J5193" i="1" s="1"/>
  <c r="Q5193" i="1" s="1"/>
  <c r="I5194" i="1"/>
  <c r="J5194" i="1" s="1"/>
  <c r="Q5194" i="1" s="1"/>
  <c r="I5195" i="1"/>
  <c r="J5195" i="1" s="1"/>
  <c r="Q5195" i="1" s="1"/>
  <c r="I5196" i="1"/>
  <c r="J5196" i="1" s="1"/>
  <c r="Q5196" i="1" s="1"/>
  <c r="I5197" i="1"/>
  <c r="J5197" i="1" s="1"/>
  <c r="Q5197" i="1" s="1"/>
  <c r="I5198" i="1"/>
  <c r="J5198" i="1" s="1"/>
  <c r="Q5198" i="1" s="1"/>
  <c r="I5199" i="1"/>
  <c r="J5199" i="1" s="1"/>
  <c r="Q5199" i="1" s="1"/>
  <c r="I5200" i="1"/>
  <c r="J5200" i="1" s="1"/>
  <c r="Q5200" i="1" s="1"/>
  <c r="I5201" i="1"/>
  <c r="J5201" i="1" s="1"/>
  <c r="Q5201" i="1" s="1"/>
  <c r="I5202" i="1"/>
  <c r="J5202" i="1" s="1"/>
  <c r="Q5202" i="1" s="1"/>
  <c r="I5203" i="1"/>
  <c r="J5203" i="1" s="1"/>
  <c r="Q5203" i="1" s="1"/>
  <c r="I5204" i="1"/>
  <c r="J5204" i="1" s="1"/>
  <c r="Q5204" i="1" s="1"/>
  <c r="I5205" i="1"/>
  <c r="J5205" i="1" s="1"/>
  <c r="Q5205" i="1" s="1"/>
  <c r="I5206" i="1"/>
  <c r="J5206" i="1" s="1"/>
  <c r="Q5206" i="1" s="1"/>
  <c r="I5207" i="1"/>
  <c r="J5207" i="1" s="1"/>
  <c r="Q5207" i="1" s="1"/>
  <c r="I5208" i="1"/>
  <c r="J5208" i="1" s="1"/>
  <c r="Q5208" i="1" s="1"/>
  <c r="I5209" i="1"/>
  <c r="J5209" i="1" s="1"/>
  <c r="Q5209" i="1" s="1"/>
  <c r="I5210" i="1"/>
  <c r="J5210" i="1" s="1"/>
  <c r="Q5210" i="1" s="1"/>
  <c r="I5211" i="1"/>
  <c r="J5211" i="1" s="1"/>
  <c r="Q5211" i="1" s="1"/>
  <c r="I5212" i="1"/>
  <c r="J5212" i="1" s="1"/>
  <c r="Q5212" i="1" s="1"/>
  <c r="I5213" i="1"/>
  <c r="J5213" i="1" s="1"/>
  <c r="Q5213" i="1" s="1"/>
  <c r="I5214" i="1"/>
  <c r="J5214" i="1" s="1"/>
  <c r="Q5214" i="1" s="1"/>
  <c r="I5215" i="1"/>
  <c r="J5215" i="1" s="1"/>
  <c r="Q5215" i="1" s="1"/>
  <c r="I5216" i="1"/>
  <c r="J5216" i="1" s="1"/>
  <c r="Q5216" i="1" s="1"/>
  <c r="I5217" i="1"/>
  <c r="J5217" i="1" s="1"/>
  <c r="Q5217" i="1" s="1"/>
  <c r="I5218" i="1"/>
  <c r="J5218" i="1" s="1"/>
  <c r="Q5218" i="1" s="1"/>
  <c r="I5219" i="1"/>
  <c r="J5219" i="1" s="1"/>
  <c r="Q5219" i="1" s="1"/>
  <c r="I5220" i="1"/>
  <c r="J5220" i="1" s="1"/>
  <c r="Q5220" i="1" s="1"/>
  <c r="I5221" i="1"/>
  <c r="J5221" i="1" s="1"/>
  <c r="Q5221" i="1" s="1"/>
  <c r="I5222" i="1"/>
  <c r="J5222" i="1" s="1"/>
  <c r="Q5222" i="1" s="1"/>
  <c r="I5223" i="1"/>
  <c r="J5223" i="1" s="1"/>
  <c r="Q5223" i="1" s="1"/>
  <c r="I5224" i="1"/>
  <c r="J5224" i="1" s="1"/>
  <c r="Q5224" i="1" s="1"/>
  <c r="I5225" i="1"/>
  <c r="J5225" i="1" s="1"/>
  <c r="Q5225" i="1" s="1"/>
  <c r="I5226" i="1"/>
  <c r="J5226" i="1" s="1"/>
  <c r="Q5226" i="1" s="1"/>
  <c r="I5227" i="1"/>
  <c r="J5227" i="1" s="1"/>
  <c r="Q5227" i="1" s="1"/>
  <c r="I5228" i="1"/>
  <c r="J5228" i="1" s="1"/>
  <c r="Q5228" i="1" s="1"/>
  <c r="I5229" i="1"/>
  <c r="J5229" i="1" s="1"/>
  <c r="Q5229" i="1" s="1"/>
  <c r="I5230" i="1"/>
  <c r="J5230" i="1" s="1"/>
  <c r="Q5230" i="1" s="1"/>
  <c r="I5231" i="1"/>
  <c r="J5231" i="1" s="1"/>
  <c r="Q5231" i="1" s="1"/>
  <c r="I5232" i="1"/>
  <c r="J5232" i="1" s="1"/>
  <c r="Q5232" i="1" s="1"/>
  <c r="I5233" i="1"/>
  <c r="J5233" i="1" s="1"/>
  <c r="Q5233" i="1" s="1"/>
  <c r="I5234" i="1"/>
  <c r="J5234" i="1" s="1"/>
  <c r="Q5234" i="1" s="1"/>
  <c r="I5235" i="1"/>
  <c r="J5235" i="1" s="1"/>
  <c r="Q5235" i="1" s="1"/>
  <c r="I5236" i="1"/>
  <c r="J5236" i="1" s="1"/>
  <c r="Q5236" i="1" s="1"/>
  <c r="I5237" i="1"/>
  <c r="J5237" i="1" s="1"/>
  <c r="Q5237" i="1" s="1"/>
  <c r="I5238" i="1"/>
  <c r="J5238" i="1" s="1"/>
  <c r="Q5238" i="1" s="1"/>
  <c r="I5239" i="1"/>
  <c r="J5239" i="1" s="1"/>
  <c r="Q5239" i="1" s="1"/>
  <c r="I5240" i="1"/>
  <c r="J5240" i="1" s="1"/>
  <c r="Q5240" i="1" s="1"/>
  <c r="I5241" i="1"/>
  <c r="J5241" i="1" s="1"/>
  <c r="Q5241" i="1" s="1"/>
  <c r="I5242" i="1"/>
  <c r="J5242" i="1" s="1"/>
  <c r="Q5242" i="1" s="1"/>
  <c r="I5243" i="1"/>
  <c r="J5243" i="1" s="1"/>
  <c r="Q5243" i="1" s="1"/>
  <c r="I5244" i="1"/>
  <c r="J5244" i="1" s="1"/>
  <c r="Q5244" i="1" s="1"/>
  <c r="I5245" i="1"/>
  <c r="J5245" i="1" s="1"/>
  <c r="Q5245" i="1" s="1"/>
  <c r="I5246" i="1"/>
  <c r="J5246" i="1" s="1"/>
  <c r="Q5246" i="1" s="1"/>
  <c r="I5247" i="1"/>
  <c r="J5247" i="1" s="1"/>
  <c r="Q5247" i="1" s="1"/>
  <c r="I5248" i="1"/>
  <c r="J5248" i="1" s="1"/>
  <c r="Q5248" i="1" s="1"/>
  <c r="I5249" i="1"/>
  <c r="J5249" i="1" s="1"/>
  <c r="Q5249" i="1" s="1"/>
  <c r="I5250" i="1"/>
  <c r="J5250" i="1" s="1"/>
  <c r="Q5250" i="1" s="1"/>
  <c r="I5251" i="1"/>
  <c r="J5251" i="1" s="1"/>
  <c r="Q5251" i="1" s="1"/>
  <c r="I5252" i="1"/>
  <c r="J5252" i="1" s="1"/>
  <c r="Q5252" i="1" s="1"/>
  <c r="I5253" i="1"/>
  <c r="J5253" i="1" s="1"/>
  <c r="Q5253" i="1" s="1"/>
  <c r="I5254" i="1"/>
  <c r="J5254" i="1" s="1"/>
  <c r="Q5254" i="1" s="1"/>
  <c r="I5255" i="1"/>
  <c r="J5255" i="1" s="1"/>
  <c r="Q5255" i="1" s="1"/>
  <c r="I5256" i="1"/>
  <c r="J5256" i="1" s="1"/>
  <c r="Q5256" i="1" s="1"/>
  <c r="I5257" i="1"/>
  <c r="J5257" i="1" s="1"/>
  <c r="Q5257" i="1" s="1"/>
  <c r="I5258" i="1"/>
  <c r="J5258" i="1" s="1"/>
  <c r="Q5258" i="1" s="1"/>
  <c r="I5259" i="1"/>
  <c r="J5259" i="1" s="1"/>
  <c r="Q5259" i="1" s="1"/>
  <c r="I5260" i="1"/>
  <c r="J5260" i="1" s="1"/>
  <c r="Q5260" i="1" s="1"/>
  <c r="I5261" i="1"/>
  <c r="J5261" i="1" s="1"/>
  <c r="Q5261" i="1" s="1"/>
  <c r="I5262" i="1"/>
  <c r="J5262" i="1" s="1"/>
  <c r="Q5262" i="1" s="1"/>
  <c r="I5263" i="1"/>
  <c r="J5263" i="1" s="1"/>
  <c r="Q5263" i="1" s="1"/>
  <c r="I5264" i="1"/>
  <c r="J5264" i="1" s="1"/>
  <c r="Q5264" i="1" s="1"/>
  <c r="I5265" i="1"/>
  <c r="J5265" i="1" s="1"/>
  <c r="Q5265" i="1" s="1"/>
  <c r="I5266" i="1"/>
  <c r="J5266" i="1" s="1"/>
  <c r="Q5266" i="1" s="1"/>
  <c r="I5267" i="1"/>
  <c r="J5267" i="1" s="1"/>
  <c r="Q5267" i="1" s="1"/>
  <c r="I5268" i="1"/>
  <c r="J5268" i="1" s="1"/>
  <c r="Q5268" i="1" s="1"/>
  <c r="I5269" i="1"/>
  <c r="J5269" i="1" s="1"/>
  <c r="Q5269" i="1" s="1"/>
  <c r="I5270" i="1"/>
  <c r="J5270" i="1" s="1"/>
  <c r="Q5270" i="1" s="1"/>
  <c r="I5271" i="1"/>
  <c r="J5271" i="1" s="1"/>
  <c r="Q5271" i="1" s="1"/>
  <c r="I5272" i="1"/>
  <c r="J5272" i="1" s="1"/>
  <c r="Q5272" i="1" s="1"/>
  <c r="I5273" i="1"/>
  <c r="J5273" i="1" s="1"/>
  <c r="Q5273" i="1" s="1"/>
  <c r="I5274" i="1"/>
  <c r="J5274" i="1" s="1"/>
  <c r="Q5274" i="1" s="1"/>
  <c r="I5275" i="1"/>
  <c r="J5275" i="1" s="1"/>
  <c r="Q5275" i="1" s="1"/>
  <c r="I5276" i="1"/>
  <c r="J5276" i="1" s="1"/>
  <c r="Q5276" i="1" s="1"/>
  <c r="I5277" i="1"/>
  <c r="J5277" i="1" s="1"/>
  <c r="Q5277" i="1" s="1"/>
  <c r="I5278" i="1"/>
  <c r="J5278" i="1" s="1"/>
  <c r="Q5278" i="1" s="1"/>
  <c r="I5279" i="1"/>
  <c r="J5279" i="1" s="1"/>
  <c r="Q5279" i="1" s="1"/>
  <c r="I5280" i="1"/>
  <c r="J5280" i="1" s="1"/>
  <c r="Q5280" i="1" s="1"/>
  <c r="I5281" i="1"/>
  <c r="J5281" i="1" s="1"/>
  <c r="Q5281" i="1" s="1"/>
  <c r="I5282" i="1"/>
  <c r="J5282" i="1" s="1"/>
  <c r="Q5282" i="1" s="1"/>
  <c r="I5283" i="1"/>
  <c r="J5283" i="1" s="1"/>
  <c r="Q5283" i="1" s="1"/>
  <c r="I5284" i="1"/>
  <c r="J5284" i="1" s="1"/>
  <c r="Q5284" i="1" s="1"/>
  <c r="I5285" i="1"/>
  <c r="J5285" i="1" s="1"/>
  <c r="Q5285" i="1" s="1"/>
  <c r="I5286" i="1"/>
  <c r="J5286" i="1" s="1"/>
  <c r="Q5286" i="1" s="1"/>
  <c r="I5287" i="1"/>
  <c r="J5287" i="1" s="1"/>
  <c r="Q5287" i="1" s="1"/>
  <c r="I5288" i="1"/>
  <c r="J5288" i="1" s="1"/>
  <c r="Q5288" i="1" s="1"/>
  <c r="I5289" i="1"/>
  <c r="J5289" i="1" s="1"/>
  <c r="Q5289" i="1" s="1"/>
  <c r="I5290" i="1"/>
  <c r="J5290" i="1" s="1"/>
  <c r="Q5290" i="1" s="1"/>
  <c r="I5291" i="1"/>
  <c r="J5291" i="1" s="1"/>
  <c r="Q5291" i="1" s="1"/>
  <c r="I5292" i="1"/>
  <c r="J5292" i="1" s="1"/>
  <c r="Q5292" i="1" s="1"/>
  <c r="I5293" i="1"/>
  <c r="J5293" i="1" s="1"/>
  <c r="Q5293" i="1" s="1"/>
  <c r="I5294" i="1"/>
  <c r="J5294" i="1" s="1"/>
  <c r="Q5294" i="1" s="1"/>
  <c r="I5295" i="1"/>
  <c r="J5295" i="1" s="1"/>
  <c r="Q5295" i="1" s="1"/>
  <c r="I5296" i="1"/>
  <c r="J5296" i="1" s="1"/>
  <c r="Q5296" i="1" s="1"/>
  <c r="I5297" i="1"/>
  <c r="J5297" i="1" s="1"/>
  <c r="Q5297" i="1" s="1"/>
  <c r="I5298" i="1"/>
  <c r="J5298" i="1" s="1"/>
  <c r="Q5298" i="1" s="1"/>
  <c r="I5299" i="1"/>
  <c r="J5299" i="1" s="1"/>
  <c r="Q5299" i="1" s="1"/>
  <c r="I5300" i="1"/>
  <c r="J5300" i="1" s="1"/>
  <c r="Q5300" i="1" s="1"/>
  <c r="I5301" i="1"/>
  <c r="J5301" i="1" s="1"/>
  <c r="Q5301" i="1" s="1"/>
  <c r="I5302" i="1"/>
  <c r="J5302" i="1" s="1"/>
  <c r="Q5302" i="1" s="1"/>
  <c r="I5303" i="1"/>
  <c r="J5303" i="1" s="1"/>
  <c r="Q5303" i="1" s="1"/>
  <c r="I5304" i="1"/>
  <c r="J5304" i="1" s="1"/>
  <c r="Q5304" i="1" s="1"/>
  <c r="I5305" i="1"/>
  <c r="J5305" i="1" s="1"/>
  <c r="Q5305" i="1" s="1"/>
  <c r="I5306" i="1"/>
  <c r="J5306" i="1" s="1"/>
  <c r="Q5306" i="1" s="1"/>
  <c r="I5307" i="1"/>
  <c r="J5307" i="1" s="1"/>
  <c r="Q5307" i="1" s="1"/>
  <c r="I5308" i="1"/>
  <c r="J5308" i="1" s="1"/>
  <c r="Q5308" i="1" s="1"/>
  <c r="I5309" i="1"/>
  <c r="J5309" i="1" s="1"/>
  <c r="Q5309" i="1" s="1"/>
  <c r="I5310" i="1"/>
  <c r="J5310" i="1" s="1"/>
  <c r="Q5310" i="1" s="1"/>
  <c r="I5311" i="1"/>
  <c r="J5311" i="1" s="1"/>
  <c r="Q5311" i="1" s="1"/>
  <c r="I5312" i="1"/>
  <c r="J5312" i="1" s="1"/>
  <c r="Q5312" i="1" s="1"/>
  <c r="I5313" i="1"/>
  <c r="J5313" i="1" s="1"/>
  <c r="Q5313" i="1" s="1"/>
  <c r="I5314" i="1"/>
  <c r="J5314" i="1" s="1"/>
  <c r="Q5314" i="1" s="1"/>
  <c r="I5315" i="1"/>
  <c r="J5315" i="1" s="1"/>
  <c r="Q5315" i="1" s="1"/>
  <c r="I5316" i="1"/>
  <c r="J5316" i="1" s="1"/>
  <c r="Q5316" i="1" s="1"/>
  <c r="I5317" i="1"/>
  <c r="J5317" i="1" s="1"/>
  <c r="Q5317" i="1" s="1"/>
  <c r="I5318" i="1"/>
  <c r="J5318" i="1" s="1"/>
  <c r="Q5318" i="1" s="1"/>
  <c r="I5319" i="1"/>
  <c r="J5319" i="1" s="1"/>
  <c r="Q5319" i="1" s="1"/>
  <c r="I5320" i="1"/>
  <c r="J5320" i="1" s="1"/>
  <c r="Q5320" i="1" s="1"/>
  <c r="I5321" i="1"/>
  <c r="J5321" i="1" s="1"/>
  <c r="Q5321" i="1" s="1"/>
  <c r="I5322" i="1"/>
  <c r="J5322" i="1" s="1"/>
  <c r="Q5322" i="1" s="1"/>
  <c r="I5323" i="1"/>
  <c r="J5323" i="1" s="1"/>
  <c r="Q5323" i="1" s="1"/>
  <c r="I5324" i="1"/>
  <c r="J5324" i="1" s="1"/>
  <c r="Q5324" i="1" s="1"/>
  <c r="I5325" i="1"/>
  <c r="J5325" i="1" s="1"/>
  <c r="Q5325" i="1" s="1"/>
  <c r="I5326" i="1"/>
  <c r="J5326" i="1" s="1"/>
  <c r="Q5326" i="1" s="1"/>
  <c r="I5327" i="1"/>
  <c r="J5327" i="1" s="1"/>
  <c r="Q5327" i="1" s="1"/>
  <c r="I5328" i="1"/>
  <c r="J5328" i="1" s="1"/>
  <c r="Q5328" i="1" s="1"/>
  <c r="I5329" i="1"/>
  <c r="J5329" i="1" s="1"/>
  <c r="Q5329" i="1" s="1"/>
  <c r="I5330" i="1"/>
  <c r="J5330" i="1" s="1"/>
  <c r="Q5330" i="1" s="1"/>
  <c r="I5331" i="1"/>
  <c r="J5331" i="1" s="1"/>
  <c r="Q5331" i="1" s="1"/>
  <c r="I5332" i="1"/>
  <c r="J5332" i="1" s="1"/>
  <c r="Q5332" i="1" s="1"/>
  <c r="I5333" i="1"/>
  <c r="J5333" i="1" s="1"/>
  <c r="Q5333" i="1" s="1"/>
  <c r="I5334" i="1"/>
  <c r="J5334" i="1" s="1"/>
  <c r="Q5334" i="1" s="1"/>
  <c r="I5335" i="1"/>
  <c r="J5335" i="1" s="1"/>
  <c r="Q5335" i="1" s="1"/>
  <c r="I5336" i="1"/>
  <c r="J5336" i="1" s="1"/>
  <c r="Q5336" i="1" s="1"/>
  <c r="I5337" i="1"/>
  <c r="J5337" i="1" s="1"/>
  <c r="Q5337" i="1" s="1"/>
  <c r="I5338" i="1"/>
  <c r="J5338" i="1" s="1"/>
  <c r="Q5338" i="1" s="1"/>
  <c r="I5339" i="1"/>
  <c r="J5339" i="1" s="1"/>
  <c r="Q5339" i="1" s="1"/>
  <c r="I5340" i="1"/>
  <c r="J5340" i="1" s="1"/>
  <c r="Q5340" i="1" s="1"/>
  <c r="I5341" i="1"/>
  <c r="J5341" i="1" s="1"/>
  <c r="Q5341" i="1" s="1"/>
  <c r="I5342" i="1"/>
  <c r="J5342" i="1" s="1"/>
  <c r="Q5342" i="1" s="1"/>
  <c r="I5343" i="1"/>
  <c r="J5343" i="1" s="1"/>
  <c r="Q5343" i="1" s="1"/>
  <c r="I5344" i="1"/>
  <c r="J5344" i="1" s="1"/>
  <c r="Q5344" i="1" s="1"/>
  <c r="I5345" i="1"/>
  <c r="J5345" i="1" s="1"/>
  <c r="Q5345" i="1" s="1"/>
  <c r="I5346" i="1"/>
  <c r="J5346" i="1" s="1"/>
  <c r="Q5346" i="1" s="1"/>
  <c r="I5347" i="1"/>
  <c r="J5347" i="1" s="1"/>
  <c r="Q5347" i="1" s="1"/>
  <c r="I5348" i="1"/>
  <c r="J5348" i="1" s="1"/>
  <c r="Q5348" i="1" s="1"/>
  <c r="I5349" i="1"/>
  <c r="J5349" i="1" s="1"/>
  <c r="Q5349" i="1" s="1"/>
  <c r="I5350" i="1"/>
  <c r="J5350" i="1" s="1"/>
  <c r="Q5350" i="1" s="1"/>
  <c r="I5351" i="1"/>
  <c r="J5351" i="1" s="1"/>
  <c r="Q5351" i="1" s="1"/>
  <c r="I5352" i="1"/>
  <c r="J5352" i="1" s="1"/>
  <c r="Q5352" i="1" s="1"/>
  <c r="I5353" i="1"/>
  <c r="J5353" i="1" s="1"/>
  <c r="Q5353" i="1" s="1"/>
  <c r="I5354" i="1"/>
  <c r="J5354" i="1" s="1"/>
  <c r="Q5354" i="1" s="1"/>
  <c r="I5355" i="1"/>
  <c r="J5355" i="1" s="1"/>
  <c r="Q5355" i="1" s="1"/>
  <c r="I5356" i="1"/>
  <c r="J5356" i="1" s="1"/>
  <c r="Q5356" i="1" s="1"/>
  <c r="I5357" i="1"/>
  <c r="J5357" i="1" s="1"/>
  <c r="Q5357" i="1" s="1"/>
  <c r="I5358" i="1"/>
  <c r="J5358" i="1" s="1"/>
  <c r="Q5358" i="1" s="1"/>
  <c r="I5359" i="1"/>
  <c r="J5359" i="1" s="1"/>
  <c r="Q5359" i="1" s="1"/>
  <c r="I5360" i="1"/>
  <c r="J5360" i="1" s="1"/>
  <c r="Q5360" i="1" s="1"/>
  <c r="I5361" i="1"/>
  <c r="J5361" i="1" s="1"/>
  <c r="Q5361" i="1" s="1"/>
  <c r="I5362" i="1"/>
  <c r="J5362" i="1" s="1"/>
  <c r="Q5362" i="1" s="1"/>
  <c r="I5363" i="1"/>
  <c r="J5363" i="1" s="1"/>
  <c r="Q5363" i="1" s="1"/>
  <c r="I5364" i="1"/>
  <c r="J5364" i="1" s="1"/>
  <c r="Q5364" i="1" s="1"/>
  <c r="I5365" i="1"/>
  <c r="J5365" i="1" s="1"/>
  <c r="Q5365" i="1" s="1"/>
  <c r="I5366" i="1"/>
  <c r="J5366" i="1" s="1"/>
  <c r="Q5366" i="1" s="1"/>
  <c r="I5367" i="1"/>
  <c r="J5367" i="1" s="1"/>
  <c r="Q5367" i="1" s="1"/>
  <c r="I5368" i="1"/>
  <c r="J5368" i="1" s="1"/>
  <c r="Q5368" i="1" s="1"/>
  <c r="I5369" i="1"/>
  <c r="J5369" i="1" s="1"/>
  <c r="Q5369" i="1" s="1"/>
  <c r="I5370" i="1"/>
  <c r="J5370" i="1" s="1"/>
  <c r="Q5370" i="1" s="1"/>
  <c r="I5371" i="1"/>
  <c r="J5371" i="1" s="1"/>
  <c r="Q5371" i="1" s="1"/>
  <c r="I5372" i="1"/>
  <c r="J5372" i="1" s="1"/>
  <c r="Q5372" i="1" s="1"/>
  <c r="I5373" i="1"/>
  <c r="J5373" i="1" s="1"/>
  <c r="Q5373" i="1" s="1"/>
  <c r="I5374" i="1"/>
  <c r="J5374" i="1" s="1"/>
  <c r="Q5374" i="1" s="1"/>
  <c r="I5375" i="1"/>
  <c r="J5375" i="1" s="1"/>
  <c r="Q5375" i="1" s="1"/>
  <c r="I5376" i="1"/>
  <c r="J5376" i="1" s="1"/>
  <c r="I5377" i="1"/>
  <c r="J5377" i="1" s="1"/>
  <c r="I5378" i="1"/>
  <c r="J5378" i="1" s="1"/>
  <c r="Q5378" i="1" s="1"/>
  <c r="I5379" i="1"/>
  <c r="J5379" i="1" s="1"/>
  <c r="Q5379" i="1" s="1"/>
  <c r="I5380" i="1"/>
  <c r="J5380" i="1" s="1"/>
  <c r="Q5380" i="1" s="1"/>
  <c r="I5381" i="1"/>
  <c r="J5381" i="1" s="1"/>
  <c r="Q5381" i="1" s="1"/>
  <c r="I5382" i="1"/>
  <c r="J5382" i="1" s="1"/>
  <c r="Q5382" i="1" s="1"/>
  <c r="I5383" i="1"/>
  <c r="J5383" i="1" s="1"/>
  <c r="Q5383" i="1" s="1"/>
  <c r="I5384" i="1"/>
  <c r="J5384" i="1" s="1"/>
  <c r="Q5384" i="1" s="1"/>
  <c r="I5385" i="1"/>
  <c r="J5385" i="1" s="1"/>
  <c r="Q5385" i="1" s="1"/>
  <c r="I5386" i="1"/>
  <c r="J5386" i="1" s="1"/>
  <c r="Q5386" i="1" s="1"/>
  <c r="I5387" i="1"/>
  <c r="J5387" i="1" s="1"/>
  <c r="Q5387" i="1" s="1"/>
  <c r="I5388" i="1"/>
  <c r="J5388" i="1" s="1"/>
  <c r="Q5388" i="1" s="1"/>
  <c r="I5389" i="1"/>
  <c r="J5389" i="1" s="1"/>
  <c r="Q5389" i="1" s="1"/>
  <c r="I5390" i="1"/>
  <c r="J5390" i="1" s="1"/>
  <c r="Q5390" i="1" s="1"/>
  <c r="I5391" i="1"/>
  <c r="J5391" i="1" s="1"/>
  <c r="Q5391" i="1" s="1"/>
  <c r="I5392" i="1"/>
  <c r="J5392" i="1" s="1"/>
  <c r="Q5392" i="1" s="1"/>
  <c r="I5393" i="1"/>
  <c r="J5393" i="1" s="1"/>
  <c r="Q5393" i="1" s="1"/>
  <c r="I5394" i="1"/>
  <c r="J5394" i="1" s="1"/>
  <c r="Q5394" i="1" s="1"/>
  <c r="I5395" i="1"/>
  <c r="J5395" i="1" s="1"/>
  <c r="Q5395" i="1" s="1"/>
  <c r="I5396" i="1"/>
  <c r="J5396" i="1" s="1"/>
  <c r="Q5396" i="1" s="1"/>
  <c r="I5397" i="1"/>
  <c r="J5397" i="1" s="1"/>
  <c r="Q5397" i="1" s="1"/>
  <c r="I5398" i="1"/>
  <c r="J5398" i="1" s="1"/>
  <c r="Q5398" i="1" s="1"/>
  <c r="I5399" i="1"/>
  <c r="J5399" i="1" s="1"/>
  <c r="Q5399" i="1" s="1"/>
  <c r="I5400" i="1"/>
  <c r="J5400" i="1" s="1"/>
  <c r="Q5400" i="1" s="1"/>
  <c r="I5401" i="1"/>
  <c r="J5401" i="1" s="1"/>
  <c r="Q5401" i="1" s="1"/>
  <c r="I5402" i="1"/>
  <c r="J5402" i="1" s="1"/>
  <c r="Q5402" i="1" s="1"/>
  <c r="I5403" i="1"/>
  <c r="J5403" i="1" s="1"/>
  <c r="Q5403" i="1" s="1"/>
  <c r="I5404" i="1"/>
  <c r="J5404" i="1" s="1"/>
  <c r="Q5404" i="1" s="1"/>
  <c r="I5405" i="1"/>
  <c r="J5405" i="1" s="1"/>
  <c r="Q5405" i="1" s="1"/>
  <c r="I5406" i="1"/>
  <c r="J5406" i="1" s="1"/>
  <c r="Q5406" i="1" s="1"/>
  <c r="I5407" i="1"/>
  <c r="J5407" i="1" s="1"/>
  <c r="Q5407" i="1" s="1"/>
  <c r="I5408" i="1"/>
  <c r="J5408" i="1" s="1"/>
  <c r="Q5408" i="1" s="1"/>
  <c r="I5409" i="1"/>
  <c r="J5409" i="1" s="1"/>
  <c r="Q5409" i="1" s="1"/>
  <c r="I5410" i="1"/>
  <c r="J5410" i="1" s="1"/>
  <c r="Q5410" i="1" s="1"/>
  <c r="I5411" i="1"/>
  <c r="J5411" i="1" s="1"/>
  <c r="Q5411" i="1" s="1"/>
  <c r="I5412" i="1"/>
  <c r="J5412" i="1" s="1"/>
  <c r="Q5412" i="1" s="1"/>
  <c r="I5413" i="1"/>
  <c r="J5413" i="1" s="1"/>
  <c r="Q5413" i="1" s="1"/>
  <c r="I5414" i="1"/>
  <c r="J5414" i="1" s="1"/>
  <c r="Q5414" i="1" s="1"/>
  <c r="I5415" i="1"/>
  <c r="J5415" i="1" s="1"/>
  <c r="Q5415" i="1" s="1"/>
  <c r="I5416" i="1"/>
  <c r="J5416" i="1" s="1"/>
  <c r="Q5416" i="1" s="1"/>
  <c r="I5417" i="1"/>
  <c r="J5417" i="1" s="1"/>
  <c r="Q5417" i="1" s="1"/>
  <c r="I5418" i="1"/>
  <c r="J5418" i="1" s="1"/>
  <c r="Q5418" i="1" s="1"/>
  <c r="I5419" i="1"/>
  <c r="J5419" i="1" s="1"/>
  <c r="Q5419" i="1" s="1"/>
  <c r="I5420" i="1"/>
  <c r="J5420" i="1" s="1"/>
  <c r="Q5420" i="1" s="1"/>
  <c r="I5421" i="1"/>
  <c r="J5421" i="1" s="1"/>
  <c r="Q5421" i="1" s="1"/>
  <c r="I5422" i="1"/>
  <c r="J5422" i="1" s="1"/>
  <c r="Q5422" i="1" s="1"/>
  <c r="I5423" i="1"/>
  <c r="J5423" i="1" s="1"/>
  <c r="Q5423" i="1" s="1"/>
  <c r="I5424" i="1"/>
  <c r="J5424" i="1" s="1"/>
  <c r="Q5424" i="1" s="1"/>
  <c r="I5425" i="1"/>
  <c r="J5425" i="1" s="1"/>
  <c r="Q5425" i="1" s="1"/>
  <c r="I5426" i="1"/>
  <c r="J5426" i="1" s="1"/>
  <c r="Q5426" i="1" s="1"/>
  <c r="I5427" i="1"/>
  <c r="J5427" i="1" s="1"/>
  <c r="Q5427" i="1" s="1"/>
  <c r="I5428" i="1"/>
  <c r="J5428" i="1" s="1"/>
  <c r="Q5428" i="1" s="1"/>
  <c r="I5429" i="1"/>
  <c r="J5429" i="1" s="1"/>
  <c r="Q5429" i="1" s="1"/>
  <c r="I5430" i="1"/>
  <c r="J5430" i="1" s="1"/>
  <c r="Q5430" i="1" s="1"/>
  <c r="I5431" i="1"/>
  <c r="J5431" i="1" s="1"/>
  <c r="Q5431" i="1" s="1"/>
  <c r="I5432" i="1"/>
  <c r="J5432" i="1" s="1"/>
  <c r="Q5432" i="1" s="1"/>
  <c r="I5433" i="1"/>
  <c r="J5433" i="1" s="1"/>
  <c r="Q5433" i="1" s="1"/>
  <c r="I5434" i="1"/>
  <c r="J5434" i="1" s="1"/>
  <c r="Q5434" i="1" s="1"/>
  <c r="I5435" i="1"/>
  <c r="J5435" i="1" s="1"/>
  <c r="Q5435" i="1" s="1"/>
  <c r="I5436" i="1"/>
  <c r="J5436" i="1" s="1"/>
  <c r="Q5436" i="1" s="1"/>
  <c r="I5437" i="1"/>
  <c r="J5437" i="1" s="1"/>
  <c r="Q5437" i="1" s="1"/>
  <c r="I5438" i="1"/>
  <c r="J5438" i="1" s="1"/>
  <c r="Q5438" i="1" s="1"/>
  <c r="I5439" i="1"/>
  <c r="J5439" i="1" s="1"/>
  <c r="Q5439" i="1" s="1"/>
  <c r="I5440" i="1"/>
  <c r="J5440" i="1" s="1"/>
  <c r="Q5440" i="1" s="1"/>
  <c r="I5441" i="1"/>
  <c r="J5441" i="1" s="1"/>
  <c r="Q5441" i="1" s="1"/>
  <c r="I5442" i="1"/>
  <c r="J5442" i="1" s="1"/>
  <c r="Q5442" i="1" s="1"/>
  <c r="I5443" i="1"/>
  <c r="J5443" i="1" s="1"/>
  <c r="Q5443" i="1" s="1"/>
  <c r="I5444" i="1"/>
  <c r="J5444" i="1" s="1"/>
  <c r="Q5444" i="1" s="1"/>
  <c r="I5445" i="1"/>
  <c r="J5445" i="1" s="1"/>
  <c r="Q5445" i="1" s="1"/>
  <c r="I5446" i="1"/>
  <c r="J5446" i="1" s="1"/>
  <c r="Q5446" i="1" s="1"/>
  <c r="I5447" i="1"/>
  <c r="J5447" i="1" s="1"/>
  <c r="Q5447" i="1" s="1"/>
  <c r="I5448" i="1"/>
  <c r="J5448" i="1" s="1"/>
  <c r="Q5448" i="1" s="1"/>
  <c r="I5449" i="1"/>
  <c r="J5449" i="1" s="1"/>
  <c r="Q5449" i="1" s="1"/>
  <c r="I5450" i="1"/>
  <c r="J5450" i="1" s="1"/>
  <c r="Q5450" i="1" s="1"/>
  <c r="I5451" i="1"/>
  <c r="J5451" i="1" s="1"/>
  <c r="Q5451" i="1" s="1"/>
  <c r="I5452" i="1"/>
  <c r="J5452" i="1" s="1"/>
  <c r="Q5452" i="1" s="1"/>
  <c r="I5453" i="1"/>
  <c r="J5453" i="1" s="1"/>
  <c r="Q5453" i="1" s="1"/>
  <c r="I5454" i="1"/>
  <c r="J5454" i="1" s="1"/>
  <c r="Q5454" i="1" s="1"/>
  <c r="I5455" i="1"/>
  <c r="J5455" i="1" s="1"/>
  <c r="Q5455" i="1" s="1"/>
  <c r="I5456" i="1"/>
  <c r="J5456" i="1" s="1"/>
  <c r="Q5456" i="1" s="1"/>
  <c r="I5457" i="1"/>
  <c r="J5457" i="1" s="1"/>
  <c r="Q5457" i="1" s="1"/>
  <c r="I5458" i="1"/>
  <c r="J5458" i="1" s="1"/>
  <c r="Q5458" i="1" s="1"/>
  <c r="I5459" i="1"/>
  <c r="J5459" i="1" s="1"/>
  <c r="Q5459" i="1" s="1"/>
  <c r="I5460" i="1"/>
  <c r="J5460" i="1" s="1"/>
  <c r="Q5460" i="1" s="1"/>
  <c r="I5461" i="1"/>
  <c r="J5461" i="1" s="1"/>
  <c r="Q5461" i="1" s="1"/>
  <c r="I5462" i="1"/>
  <c r="J5462" i="1" s="1"/>
  <c r="Q5462" i="1" s="1"/>
  <c r="I5463" i="1"/>
  <c r="J5463" i="1" s="1"/>
  <c r="Q5463" i="1" s="1"/>
  <c r="I5464" i="1"/>
  <c r="J5464" i="1" s="1"/>
  <c r="Q5464" i="1" s="1"/>
  <c r="I5465" i="1"/>
  <c r="J5465" i="1" s="1"/>
  <c r="Q5465" i="1" s="1"/>
  <c r="I5466" i="1"/>
  <c r="J5466" i="1" s="1"/>
  <c r="Q5466" i="1" s="1"/>
  <c r="I5467" i="1"/>
  <c r="J5467" i="1" s="1"/>
  <c r="Q5467" i="1" s="1"/>
  <c r="I5468" i="1"/>
  <c r="J5468" i="1" s="1"/>
  <c r="Q5468" i="1" s="1"/>
  <c r="I5469" i="1"/>
  <c r="J5469" i="1" s="1"/>
  <c r="Q5469" i="1" s="1"/>
  <c r="I5470" i="1"/>
  <c r="J5470" i="1" s="1"/>
  <c r="Q5470" i="1" s="1"/>
  <c r="I5471" i="1"/>
  <c r="J5471" i="1" s="1"/>
  <c r="Q5471" i="1" s="1"/>
  <c r="I5472" i="1"/>
  <c r="J5472" i="1" s="1"/>
  <c r="Q5472" i="1" s="1"/>
  <c r="I5473" i="1"/>
  <c r="J5473" i="1" s="1"/>
  <c r="Q5473" i="1" s="1"/>
  <c r="I5474" i="1"/>
  <c r="J5474" i="1" s="1"/>
  <c r="Q5474" i="1" s="1"/>
  <c r="I5475" i="1"/>
  <c r="J5475" i="1" s="1"/>
  <c r="Q5475" i="1" s="1"/>
  <c r="I5476" i="1"/>
  <c r="J5476" i="1" s="1"/>
  <c r="Q5476" i="1" s="1"/>
  <c r="I5477" i="1"/>
  <c r="J5477" i="1" s="1"/>
  <c r="Q5477" i="1" s="1"/>
  <c r="I5478" i="1"/>
  <c r="J5478" i="1" s="1"/>
  <c r="Q5478" i="1" s="1"/>
  <c r="I5479" i="1"/>
  <c r="J5479" i="1" s="1"/>
  <c r="Q5479" i="1" s="1"/>
  <c r="I5480" i="1"/>
  <c r="J5480" i="1" s="1"/>
  <c r="Q5480" i="1" s="1"/>
  <c r="I5481" i="1"/>
  <c r="J5481" i="1" s="1"/>
  <c r="Q5481" i="1" s="1"/>
  <c r="I5482" i="1"/>
  <c r="J5482" i="1" s="1"/>
  <c r="Q5482" i="1" s="1"/>
  <c r="I5483" i="1"/>
  <c r="J5483" i="1" s="1"/>
  <c r="Q5483" i="1" s="1"/>
  <c r="I5484" i="1"/>
  <c r="J5484" i="1" s="1"/>
  <c r="Q5484" i="1" s="1"/>
  <c r="I5485" i="1"/>
  <c r="J5485" i="1" s="1"/>
  <c r="Q5485" i="1" s="1"/>
  <c r="I5486" i="1"/>
  <c r="J5486" i="1" s="1"/>
  <c r="Q5486" i="1" s="1"/>
  <c r="I5487" i="1"/>
  <c r="J5487" i="1" s="1"/>
  <c r="Q5487" i="1" s="1"/>
  <c r="I5488" i="1"/>
  <c r="J5488" i="1" s="1"/>
  <c r="Q5488" i="1" s="1"/>
  <c r="I5489" i="1"/>
  <c r="J5489" i="1" s="1"/>
  <c r="Q5489" i="1" s="1"/>
  <c r="I5490" i="1"/>
  <c r="J5490" i="1" s="1"/>
  <c r="Q5490" i="1" s="1"/>
  <c r="I5491" i="1"/>
  <c r="J5491" i="1" s="1"/>
  <c r="Q5491" i="1" s="1"/>
  <c r="I5492" i="1"/>
  <c r="J5492" i="1" s="1"/>
  <c r="Q5492" i="1" s="1"/>
  <c r="I5493" i="1"/>
  <c r="J5493" i="1" s="1"/>
  <c r="Q5493" i="1" s="1"/>
  <c r="I5494" i="1"/>
  <c r="J5494" i="1" s="1"/>
  <c r="Q5494" i="1" s="1"/>
  <c r="I5495" i="1"/>
  <c r="J5495" i="1" s="1"/>
  <c r="Q5495" i="1" s="1"/>
  <c r="I5496" i="1"/>
  <c r="J5496" i="1" s="1"/>
  <c r="Q5496" i="1" s="1"/>
  <c r="I5497" i="1"/>
  <c r="J5497" i="1" s="1"/>
  <c r="Q5497" i="1" s="1"/>
  <c r="I5498" i="1"/>
  <c r="J5498" i="1" s="1"/>
  <c r="Q5498" i="1" s="1"/>
  <c r="I5499" i="1"/>
  <c r="J5499" i="1" s="1"/>
  <c r="Q5499" i="1" s="1"/>
  <c r="I5500" i="1"/>
  <c r="J5500" i="1" s="1"/>
  <c r="Q5500" i="1" s="1"/>
  <c r="I5501" i="1"/>
  <c r="J5501" i="1" s="1"/>
  <c r="Q5501" i="1" s="1"/>
  <c r="I5502" i="1"/>
  <c r="J5502" i="1" s="1"/>
  <c r="Q5502" i="1" s="1"/>
  <c r="I5503" i="1"/>
  <c r="J5503" i="1" s="1"/>
  <c r="Q5503" i="1" s="1"/>
  <c r="I5504" i="1"/>
  <c r="J5504" i="1" s="1"/>
  <c r="Q5504" i="1" s="1"/>
  <c r="I5505" i="1"/>
  <c r="J5505" i="1" s="1"/>
  <c r="Q5505" i="1" s="1"/>
  <c r="I5506" i="1"/>
  <c r="J5506" i="1" s="1"/>
  <c r="Q5506" i="1" s="1"/>
  <c r="I5507" i="1"/>
  <c r="J5507" i="1" s="1"/>
  <c r="Q5507" i="1" s="1"/>
  <c r="I5508" i="1"/>
  <c r="J5508" i="1" s="1"/>
  <c r="Q5508" i="1" s="1"/>
  <c r="I5509" i="1"/>
  <c r="J5509" i="1" s="1"/>
  <c r="Q5509" i="1" s="1"/>
  <c r="I5510" i="1"/>
  <c r="J5510" i="1" s="1"/>
  <c r="Q5510" i="1" s="1"/>
  <c r="I5511" i="1"/>
  <c r="J5511" i="1" s="1"/>
  <c r="Q5511" i="1" s="1"/>
  <c r="I5512" i="1"/>
  <c r="J5512" i="1" s="1"/>
  <c r="Q5512" i="1" s="1"/>
  <c r="I5513" i="1"/>
  <c r="J5513" i="1" s="1"/>
  <c r="Q5513" i="1" s="1"/>
  <c r="I5514" i="1"/>
  <c r="J5514" i="1" s="1"/>
  <c r="Q5514" i="1" s="1"/>
  <c r="I5515" i="1"/>
  <c r="J5515" i="1" s="1"/>
  <c r="Q5515" i="1" s="1"/>
  <c r="I5516" i="1"/>
  <c r="J5516" i="1" s="1"/>
  <c r="Q5516" i="1" s="1"/>
  <c r="I5517" i="1"/>
  <c r="J5517" i="1" s="1"/>
  <c r="Q5517" i="1" s="1"/>
  <c r="I5518" i="1"/>
  <c r="J5518" i="1" s="1"/>
  <c r="Q5518" i="1" s="1"/>
  <c r="I5519" i="1"/>
  <c r="J5519" i="1" s="1"/>
  <c r="Q5519" i="1" s="1"/>
  <c r="I5520" i="1"/>
  <c r="J5520" i="1" s="1"/>
  <c r="Q5520" i="1" s="1"/>
  <c r="I5521" i="1"/>
  <c r="J5521" i="1" s="1"/>
  <c r="Q5521" i="1" s="1"/>
  <c r="I5522" i="1"/>
  <c r="J5522" i="1" s="1"/>
  <c r="Q5522" i="1" s="1"/>
  <c r="I5523" i="1"/>
  <c r="J5523" i="1" s="1"/>
  <c r="Q5523" i="1" s="1"/>
  <c r="I5524" i="1"/>
  <c r="J5524" i="1" s="1"/>
  <c r="Q5524" i="1" s="1"/>
  <c r="I5525" i="1"/>
  <c r="J5525" i="1" s="1"/>
  <c r="Q5525" i="1" s="1"/>
  <c r="I5526" i="1"/>
  <c r="J5526" i="1" s="1"/>
  <c r="Q5526" i="1" s="1"/>
  <c r="I5527" i="1"/>
  <c r="J5527" i="1" s="1"/>
  <c r="Q5527" i="1" s="1"/>
  <c r="I5528" i="1"/>
  <c r="J5528" i="1" s="1"/>
  <c r="Q5528" i="1" s="1"/>
  <c r="I5529" i="1"/>
  <c r="J5529" i="1" s="1"/>
  <c r="Q5529" i="1" s="1"/>
  <c r="I5530" i="1"/>
  <c r="J5530" i="1" s="1"/>
  <c r="Q5530" i="1" s="1"/>
  <c r="I5531" i="1"/>
  <c r="J5531" i="1" s="1"/>
  <c r="Q5531" i="1" s="1"/>
  <c r="I5532" i="1"/>
  <c r="J5532" i="1" s="1"/>
  <c r="Q5532" i="1" s="1"/>
  <c r="I5533" i="1"/>
  <c r="J5533" i="1" s="1"/>
  <c r="Q5533" i="1" s="1"/>
  <c r="I5534" i="1"/>
  <c r="J5534" i="1" s="1"/>
  <c r="Q5534" i="1" s="1"/>
  <c r="I5535" i="1"/>
  <c r="J5535" i="1" s="1"/>
  <c r="Q5535" i="1" s="1"/>
  <c r="I5536" i="1"/>
  <c r="J5536" i="1" s="1"/>
  <c r="Q5536" i="1" s="1"/>
  <c r="I5537" i="1"/>
  <c r="J5537" i="1" s="1"/>
  <c r="Q5537" i="1" s="1"/>
  <c r="I5538" i="1"/>
  <c r="J5538" i="1" s="1"/>
  <c r="Q5538" i="1" s="1"/>
  <c r="I5539" i="1"/>
  <c r="J5539" i="1" s="1"/>
  <c r="Q5539" i="1" s="1"/>
  <c r="I5540" i="1"/>
  <c r="J5540" i="1" s="1"/>
  <c r="Q5540" i="1" s="1"/>
  <c r="I5541" i="1"/>
  <c r="J5541" i="1" s="1"/>
  <c r="Q5541" i="1" s="1"/>
  <c r="I5542" i="1"/>
  <c r="J5542" i="1" s="1"/>
  <c r="I5543" i="1"/>
  <c r="J5543" i="1" s="1"/>
  <c r="Q5543" i="1" s="1"/>
  <c r="I5544" i="1"/>
  <c r="J5544" i="1" s="1"/>
  <c r="Q5544" i="1" s="1"/>
  <c r="I5545" i="1"/>
  <c r="J5545" i="1" s="1"/>
  <c r="Q5545" i="1" s="1"/>
  <c r="I5546" i="1"/>
  <c r="J5546" i="1" s="1"/>
  <c r="Q5546" i="1" s="1"/>
  <c r="I5547" i="1"/>
  <c r="J5547" i="1" s="1"/>
  <c r="Q5547" i="1" s="1"/>
  <c r="I5548" i="1"/>
  <c r="J5548" i="1" s="1"/>
  <c r="Q5548" i="1" s="1"/>
  <c r="I5549" i="1"/>
  <c r="J5549" i="1" s="1"/>
  <c r="Q5549" i="1" s="1"/>
  <c r="I5550" i="1"/>
  <c r="J5550" i="1" s="1"/>
  <c r="Q5550" i="1" s="1"/>
  <c r="I5551" i="1"/>
  <c r="J5551" i="1" s="1"/>
  <c r="Q5551" i="1" s="1"/>
  <c r="I5552" i="1"/>
  <c r="J5552" i="1" s="1"/>
  <c r="Q5552" i="1" s="1"/>
  <c r="I5553" i="1"/>
  <c r="J5553" i="1" s="1"/>
  <c r="Q5553" i="1" s="1"/>
  <c r="I5554" i="1"/>
  <c r="J5554" i="1" s="1"/>
  <c r="Q5554" i="1" s="1"/>
  <c r="I5555" i="1"/>
  <c r="J5555" i="1" s="1"/>
  <c r="Q5555" i="1" s="1"/>
  <c r="I5556" i="1"/>
  <c r="J5556" i="1" s="1"/>
  <c r="Q5556" i="1" s="1"/>
  <c r="I5557" i="1"/>
  <c r="J5557" i="1" s="1"/>
  <c r="Q5557" i="1" s="1"/>
  <c r="I5558" i="1"/>
  <c r="J5558" i="1" s="1"/>
  <c r="Q5558" i="1" s="1"/>
  <c r="I5559" i="1"/>
  <c r="J5559" i="1" s="1"/>
  <c r="Q5559" i="1" s="1"/>
  <c r="I5560" i="1"/>
  <c r="J5560" i="1" s="1"/>
  <c r="Q5560" i="1" s="1"/>
  <c r="I5561" i="1"/>
  <c r="J5561" i="1" s="1"/>
  <c r="Q5561" i="1" s="1"/>
  <c r="I5562" i="1"/>
  <c r="J5562" i="1" s="1"/>
  <c r="Q5562" i="1" s="1"/>
  <c r="I5563" i="1"/>
  <c r="J5563" i="1" s="1"/>
  <c r="Q5563" i="1" s="1"/>
  <c r="I5564" i="1"/>
  <c r="J5564" i="1" s="1"/>
  <c r="Q5564" i="1" s="1"/>
  <c r="I5565" i="1"/>
  <c r="J5565" i="1" s="1"/>
  <c r="Q5565" i="1" s="1"/>
  <c r="I5566" i="1"/>
  <c r="J5566" i="1" s="1"/>
  <c r="Q5566" i="1" s="1"/>
  <c r="I5567" i="1"/>
  <c r="J5567" i="1" s="1"/>
  <c r="Q5567" i="1" s="1"/>
  <c r="I5568" i="1"/>
  <c r="J5568" i="1" s="1"/>
  <c r="Q5568" i="1" s="1"/>
  <c r="I5569" i="1"/>
  <c r="J5569" i="1" s="1"/>
  <c r="Q5569" i="1" s="1"/>
  <c r="I5570" i="1"/>
  <c r="J5570" i="1" s="1"/>
  <c r="Q5570" i="1" s="1"/>
  <c r="I5571" i="1"/>
  <c r="J5571" i="1" s="1"/>
  <c r="Q5571" i="1" s="1"/>
  <c r="I5572" i="1"/>
  <c r="J5572" i="1" s="1"/>
  <c r="Q5572" i="1" s="1"/>
  <c r="I5573" i="1"/>
  <c r="J5573" i="1" s="1"/>
  <c r="Q5573" i="1" s="1"/>
  <c r="I5574" i="1"/>
  <c r="J5574" i="1" s="1"/>
  <c r="Q5574" i="1" s="1"/>
  <c r="I5575" i="1"/>
  <c r="J5575" i="1" s="1"/>
  <c r="Q5575" i="1" s="1"/>
  <c r="I5576" i="1"/>
  <c r="J5576" i="1" s="1"/>
  <c r="Q5576" i="1" s="1"/>
  <c r="I5577" i="1"/>
  <c r="J5577" i="1" s="1"/>
  <c r="Q5577" i="1" s="1"/>
  <c r="I5578" i="1"/>
  <c r="J5578" i="1" s="1"/>
  <c r="Q5578" i="1" s="1"/>
  <c r="I5579" i="1"/>
  <c r="J5579" i="1" s="1"/>
  <c r="Q5579" i="1" s="1"/>
  <c r="I5580" i="1"/>
  <c r="J5580" i="1" s="1"/>
  <c r="Q5580" i="1" s="1"/>
  <c r="I5581" i="1"/>
  <c r="J5581" i="1" s="1"/>
  <c r="Q5581" i="1" s="1"/>
  <c r="I5582" i="1"/>
  <c r="J5582" i="1" s="1"/>
  <c r="Q5582" i="1" s="1"/>
  <c r="I5583" i="1"/>
  <c r="J5583" i="1" s="1"/>
  <c r="Q5583" i="1" s="1"/>
  <c r="I5584" i="1"/>
  <c r="J5584" i="1" s="1"/>
  <c r="Q5584" i="1" s="1"/>
  <c r="I5585" i="1"/>
  <c r="J5585" i="1" s="1"/>
  <c r="Q5585" i="1" s="1"/>
  <c r="I5586" i="1"/>
  <c r="J5586" i="1" s="1"/>
  <c r="Q5586" i="1" s="1"/>
  <c r="I5587" i="1"/>
  <c r="J5587" i="1" s="1"/>
  <c r="Q5587" i="1" s="1"/>
  <c r="I5588" i="1"/>
  <c r="J5588" i="1" s="1"/>
  <c r="Q5588" i="1" s="1"/>
  <c r="I5589" i="1"/>
  <c r="J5589" i="1" s="1"/>
  <c r="Q5589" i="1" s="1"/>
  <c r="I5590" i="1"/>
  <c r="J5590" i="1" s="1"/>
  <c r="Q5590" i="1" s="1"/>
  <c r="I5591" i="1"/>
  <c r="J5591" i="1" s="1"/>
  <c r="Q5591" i="1" s="1"/>
  <c r="I5592" i="1"/>
  <c r="J5592" i="1" s="1"/>
  <c r="Q5592" i="1" s="1"/>
  <c r="I5593" i="1"/>
  <c r="J5593" i="1" s="1"/>
  <c r="Q5593" i="1" s="1"/>
  <c r="I5594" i="1"/>
  <c r="J5594" i="1" s="1"/>
  <c r="Q5594" i="1" s="1"/>
  <c r="I5595" i="1"/>
  <c r="J5595" i="1" s="1"/>
  <c r="Q5595" i="1" s="1"/>
  <c r="I5596" i="1"/>
  <c r="J5596" i="1" s="1"/>
  <c r="Q5596" i="1" s="1"/>
  <c r="I5597" i="1"/>
  <c r="J5597" i="1" s="1"/>
  <c r="Q5597" i="1" s="1"/>
  <c r="I5598" i="1"/>
  <c r="J5598" i="1" s="1"/>
  <c r="Q5598" i="1" s="1"/>
  <c r="I5599" i="1"/>
  <c r="J5599" i="1" s="1"/>
  <c r="Q5599" i="1" s="1"/>
  <c r="I5600" i="1"/>
  <c r="J5600" i="1" s="1"/>
  <c r="Q5600" i="1" s="1"/>
  <c r="I5601" i="1"/>
  <c r="J5601" i="1" s="1"/>
  <c r="Q5601" i="1" s="1"/>
  <c r="I5602" i="1"/>
  <c r="J5602" i="1" s="1"/>
  <c r="Q5602" i="1" s="1"/>
  <c r="I5603" i="1"/>
  <c r="J5603" i="1" s="1"/>
  <c r="Q5603" i="1" s="1"/>
  <c r="I5604" i="1"/>
  <c r="J5604" i="1" s="1"/>
  <c r="Q5604" i="1" s="1"/>
  <c r="I5605" i="1"/>
  <c r="J5605" i="1" s="1"/>
  <c r="Q5605" i="1" s="1"/>
  <c r="I5606" i="1"/>
  <c r="J5606" i="1" s="1"/>
  <c r="Q5606" i="1" s="1"/>
  <c r="I5607" i="1"/>
  <c r="J5607" i="1" s="1"/>
  <c r="Q5607" i="1" s="1"/>
  <c r="I5608" i="1"/>
  <c r="J5608" i="1" s="1"/>
  <c r="Q5608" i="1" s="1"/>
  <c r="I5609" i="1"/>
  <c r="J5609" i="1" s="1"/>
  <c r="Q5609" i="1" s="1"/>
  <c r="I5610" i="1"/>
  <c r="J5610" i="1" s="1"/>
  <c r="Q5610" i="1" s="1"/>
  <c r="I5611" i="1"/>
  <c r="J5611" i="1" s="1"/>
  <c r="Q5611" i="1" s="1"/>
  <c r="I5612" i="1"/>
  <c r="J5612" i="1" s="1"/>
  <c r="Q5612" i="1" s="1"/>
  <c r="I5613" i="1"/>
  <c r="J5613" i="1" s="1"/>
  <c r="Q5613" i="1" s="1"/>
  <c r="I5614" i="1"/>
  <c r="J5614" i="1" s="1"/>
  <c r="Q5614" i="1" s="1"/>
  <c r="I5615" i="1"/>
  <c r="J5615" i="1" s="1"/>
  <c r="Q5615" i="1" s="1"/>
  <c r="I5616" i="1"/>
  <c r="J5616" i="1" s="1"/>
  <c r="Q5616" i="1" s="1"/>
  <c r="I5617" i="1"/>
  <c r="J5617" i="1" s="1"/>
  <c r="Q5617" i="1" s="1"/>
  <c r="I5618" i="1"/>
  <c r="J5618" i="1" s="1"/>
  <c r="Q5618" i="1" s="1"/>
  <c r="I5619" i="1"/>
  <c r="J5619" i="1" s="1"/>
  <c r="Q5619" i="1" s="1"/>
  <c r="I5620" i="1"/>
  <c r="J5620" i="1" s="1"/>
  <c r="Q5620" i="1" s="1"/>
  <c r="I5621" i="1"/>
  <c r="J5621" i="1" s="1"/>
  <c r="Q5621" i="1" s="1"/>
  <c r="I5622" i="1"/>
  <c r="J5622" i="1" s="1"/>
  <c r="Q5622" i="1" s="1"/>
  <c r="I5623" i="1"/>
  <c r="J5623" i="1" s="1"/>
  <c r="Q5623" i="1" s="1"/>
  <c r="I5624" i="1"/>
  <c r="J5624" i="1" s="1"/>
  <c r="Q5624" i="1" s="1"/>
  <c r="I5625" i="1"/>
  <c r="J5625" i="1" s="1"/>
  <c r="Q5625" i="1" s="1"/>
  <c r="I5626" i="1"/>
  <c r="J5626" i="1" s="1"/>
  <c r="Q5626" i="1" s="1"/>
  <c r="I5627" i="1"/>
  <c r="J5627" i="1" s="1"/>
  <c r="Q5627" i="1" s="1"/>
  <c r="I5628" i="1"/>
  <c r="J5628" i="1" s="1"/>
  <c r="Q5628" i="1" s="1"/>
  <c r="I5629" i="1"/>
  <c r="J5629" i="1" s="1"/>
  <c r="Q5629" i="1" s="1"/>
  <c r="I5630" i="1"/>
  <c r="J5630" i="1" s="1"/>
  <c r="Q5630" i="1" s="1"/>
  <c r="I5631" i="1"/>
  <c r="J5631" i="1" s="1"/>
  <c r="Q5631" i="1" s="1"/>
  <c r="I5632" i="1"/>
  <c r="J5632" i="1" s="1"/>
  <c r="Q5632" i="1" s="1"/>
  <c r="I5633" i="1"/>
  <c r="J5633" i="1" s="1"/>
  <c r="Q5633" i="1" s="1"/>
  <c r="I5634" i="1"/>
  <c r="J5634" i="1" s="1"/>
  <c r="Q5634" i="1" s="1"/>
  <c r="I5635" i="1"/>
  <c r="J5635" i="1" s="1"/>
  <c r="Q5635" i="1" s="1"/>
  <c r="I5636" i="1"/>
  <c r="J5636" i="1" s="1"/>
  <c r="Q5636" i="1" s="1"/>
  <c r="I5637" i="1"/>
  <c r="J5637" i="1" s="1"/>
  <c r="Q5637" i="1" s="1"/>
  <c r="I5638" i="1"/>
  <c r="J5638" i="1" s="1"/>
  <c r="Q5638" i="1" s="1"/>
  <c r="I5639" i="1"/>
  <c r="J5639" i="1" s="1"/>
  <c r="Q5639" i="1" s="1"/>
  <c r="I5640" i="1"/>
  <c r="J5640" i="1" s="1"/>
  <c r="Q5640" i="1" s="1"/>
  <c r="I5641" i="1"/>
  <c r="J5641" i="1" s="1"/>
  <c r="Q5641" i="1" s="1"/>
  <c r="I5642" i="1"/>
  <c r="J5642" i="1" s="1"/>
  <c r="Q5642" i="1" s="1"/>
  <c r="I5643" i="1"/>
  <c r="J5643" i="1" s="1"/>
  <c r="Q5643" i="1" s="1"/>
  <c r="I5644" i="1"/>
  <c r="J5644" i="1" s="1"/>
  <c r="Q5644" i="1" s="1"/>
  <c r="I5645" i="1"/>
  <c r="J5645" i="1" s="1"/>
  <c r="Q5645" i="1" s="1"/>
  <c r="I5646" i="1"/>
  <c r="J5646" i="1" s="1"/>
  <c r="Q5646" i="1" s="1"/>
  <c r="I5647" i="1"/>
  <c r="J5647" i="1" s="1"/>
  <c r="Q5647" i="1" s="1"/>
  <c r="I5648" i="1"/>
  <c r="J5648" i="1" s="1"/>
  <c r="Q5648" i="1" s="1"/>
  <c r="I5649" i="1"/>
  <c r="J5649" i="1" s="1"/>
  <c r="Q5649" i="1" s="1"/>
  <c r="I5650" i="1"/>
  <c r="J5650" i="1" s="1"/>
  <c r="Q5650" i="1" s="1"/>
  <c r="I5651" i="1"/>
  <c r="J5651" i="1" s="1"/>
  <c r="Q5651" i="1" s="1"/>
  <c r="I5652" i="1"/>
  <c r="J5652" i="1" s="1"/>
  <c r="Q5652" i="1" s="1"/>
  <c r="I5653" i="1"/>
  <c r="J5653" i="1" s="1"/>
  <c r="Q5653" i="1" s="1"/>
  <c r="I5654" i="1"/>
  <c r="J5654" i="1" s="1"/>
  <c r="Q5654" i="1" s="1"/>
  <c r="I5655" i="1"/>
  <c r="J5655" i="1" s="1"/>
  <c r="Q5655" i="1" s="1"/>
  <c r="I5656" i="1"/>
  <c r="J5656" i="1" s="1"/>
  <c r="Q5656" i="1" s="1"/>
  <c r="I5657" i="1"/>
  <c r="J5657" i="1" s="1"/>
  <c r="Q5657" i="1" s="1"/>
  <c r="I5658" i="1"/>
  <c r="J5658" i="1" s="1"/>
  <c r="Q5658" i="1" s="1"/>
  <c r="I5659" i="1"/>
  <c r="J5659" i="1" s="1"/>
  <c r="Q5659" i="1" s="1"/>
  <c r="I5660" i="1"/>
  <c r="J5660" i="1" s="1"/>
  <c r="Q5660" i="1" s="1"/>
  <c r="I5661" i="1"/>
  <c r="J5661" i="1" s="1"/>
  <c r="Q5661" i="1" s="1"/>
  <c r="I5662" i="1"/>
  <c r="J5662" i="1" s="1"/>
  <c r="Q5662" i="1" s="1"/>
  <c r="I5663" i="1"/>
  <c r="J5663" i="1" s="1"/>
  <c r="Q5663" i="1" s="1"/>
  <c r="I5664" i="1"/>
  <c r="J5664" i="1" s="1"/>
  <c r="Q5664" i="1" s="1"/>
  <c r="I5665" i="1"/>
  <c r="J5665" i="1" s="1"/>
  <c r="Q5665" i="1" s="1"/>
  <c r="I5666" i="1"/>
  <c r="J5666" i="1" s="1"/>
  <c r="Q5666" i="1" s="1"/>
  <c r="I5667" i="1"/>
  <c r="J5667" i="1" s="1"/>
  <c r="Q5667" i="1" s="1"/>
  <c r="I5668" i="1"/>
  <c r="J5668" i="1" s="1"/>
  <c r="Q5668" i="1" s="1"/>
  <c r="I5669" i="1"/>
  <c r="J5669" i="1" s="1"/>
  <c r="Q5669" i="1" s="1"/>
  <c r="I5670" i="1"/>
  <c r="J5670" i="1" s="1"/>
  <c r="Q5670" i="1" s="1"/>
  <c r="I5671" i="1"/>
  <c r="J5671" i="1" s="1"/>
  <c r="I5672" i="1"/>
  <c r="J5672" i="1" s="1"/>
  <c r="I5673" i="1"/>
  <c r="J5673" i="1" s="1"/>
  <c r="Q5673" i="1" s="1"/>
  <c r="I5674" i="1"/>
  <c r="J5674" i="1" s="1"/>
  <c r="Q5674" i="1" s="1"/>
  <c r="I5675" i="1"/>
  <c r="J5675" i="1" s="1"/>
  <c r="Q5675" i="1" s="1"/>
  <c r="I5676" i="1"/>
  <c r="J5676" i="1" s="1"/>
  <c r="Q5676" i="1" s="1"/>
  <c r="I5677" i="1"/>
  <c r="J5677" i="1" s="1"/>
  <c r="Q5677" i="1" s="1"/>
  <c r="I5678" i="1"/>
  <c r="J5678" i="1" s="1"/>
  <c r="Q5678" i="1" s="1"/>
  <c r="I5679" i="1"/>
  <c r="J5679" i="1" s="1"/>
  <c r="Q5679" i="1" s="1"/>
  <c r="I5680" i="1"/>
  <c r="J5680" i="1" s="1"/>
  <c r="Q5680" i="1" s="1"/>
  <c r="I5681" i="1"/>
  <c r="J5681" i="1" s="1"/>
  <c r="Q5681" i="1" s="1"/>
  <c r="I5682" i="1"/>
  <c r="J5682" i="1" s="1"/>
  <c r="Q5682" i="1" s="1"/>
  <c r="I5683" i="1"/>
  <c r="J5683" i="1" s="1"/>
  <c r="Q5683" i="1" s="1"/>
  <c r="I5684" i="1"/>
  <c r="J5684" i="1" s="1"/>
  <c r="Q5684" i="1" s="1"/>
  <c r="I5685" i="1"/>
  <c r="J5685" i="1" s="1"/>
  <c r="Q5685" i="1" s="1"/>
  <c r="I5686" i="1"/>
  <c r="J5686" i="1" s="1"/>
  <c r="Q5686" i="1" s="1"/>
  <c r="I5687" i="1"/>
  <c r="J5687" i="1" s="1"/>
  <c r="Q5687" i="1" s="1"/>
  <c r="I5688" i="1"/>
  <c r="J5688" i="1" s="1"/>
  <c r="Q5688" i="1" s="1"/>
  <c r="I5689" i="1"/>
  <c r="J5689" i="1" s="1"/>
  <c r="Q5689" i="1" s="1"/>
  <c r="I5690" i="1"/>
  <c r="J5690" i="1" s="1"/>
  <c r="Q5690" i="1" s="1"/>
  <c r="I5691" i="1"/>
  <c r="J5691" i="1" s="1"/>
  <c r="Q5691" i="1" s="1"/>
  <c r="I5692" i="1"/>
  <c r="J5692" i="1" s="1"/>
  <c r="Q5692" i="1" s="1"/>
  <c r="I5693" i="1"/>
  <c r="J5693" i="1" s="1"/>
  <c r="Q5693" i="1" s="1"/>
  <c r="I5694" i="1"/>
  <c r="J5694" i="1" s="1"/>
  <c r="Q5694" i="1" s="1"/>
  <c r="I5695" i="1"/>
  <c r="J5695" i="1" s="1"/>
  <c r="Q5695" i="1" s="1"/>
  <c r="I5696" i="1"/>
  <c r="J5696" i="1" s="1"/>
  <c r="Q5696" i="1" s="1"/>
  <c r="I5697" i="1"/>
  <c r="J5697" i="1" s="1"/>
  <c r="Q5697" i="1" s="1"/>
  <c r="I5698" i="1"/>
  <c r="J5698" i="1" s="1"/>
  <c r="Q5698" i="1" s="1"/>
  <c r="I5699" i="1"/>
  <c r="J5699" i="1" s="1"/>
  <c r="Q5699" i="1" s="1"/>
  <c r="I5700" i="1"/>
  <c r="J5700" i="1" s="1"/>
  <c r="Q5700" i="1" s="1"/>
  <c r="I5701" i="1"/>
  <c r="J5701" i="1" s="1"/>
  <c r="Q5701" i="1" s="1"/>
  <c r="I5702" i="1"/>
  <c r="J5702" i="1" s="1"/>
  <c r="Q5702" i="1" s="1"/>
  <c r="I5703" i="1"/>
  <c r="J5703" i="1" s="1"/>
  <c r="Q5703" i="1" s="1"/>
  <c r="I5704" i="1"/>
  <c r="J5704" i="1" s="1"/>
  <c r="Q5704" i="1" s="1"/>
  <c r="I5705" i="1"/>
  <c r="J5705" i="1" s="1"/>
  <c r="Q5705" i="1" s="1"/>
  <c r="I5706" i="1"/>
  <c r="J5706" i="1" s="1"/>
  <c r="Q5706" i="1" s="1"/>
  <c r="I5707" i="1"/>
  <c r="J5707" i="1" s="1"/>
  <c r="Q5707" i="1" s="1"/>
  <c r="I5708" i="1"/>
  <c r="J5708" i="1" s="1"/>
  <c r="Q5708" i="1" s="1"/>
  <c r="I5709" i="1"/>
  <c r="J5709" i="1" s="1"/>
  <c r="Q5709" i="1" s="1"/>
  <c r="I5710" i="1"/>
  <c r="J5710" i="1" s="1"/>
  <c r="Q5710" i="1" s="1"/>
  <c r="I5711" i="1"/>
  <c r="J5711" i="1" s="1"/>
  <c r="Q5711" i="1" s="1"/>
  <c r="I5712" i="1"/>
  <c r="J5712" i="1" s="1"/>
  <c r="Q5712" i="1" s="1"/>
  <c r="I5713" i="1"/>
  <c r="J5713" i="1" s="1"/>
  <c r="Q5713" i="1" s="1"/>
  <c r="I5714" i="1"/>
  <c r="J5714" i="1" s="1"/>
  <c r="Q5714" i="1" s="1"/>
  <c r="I5715" i="1"/>
  <c r="J5715" i="1" s="1"/>
  <c r="Q5715" i="1" s="1"/>
  <c r="I5716" i="1"/>
  <c r="J5716" i="1" s="1"/>
  <c r="Q5716" i="1" s="1"/>
  <c r="I5717" i="1"/>
  <c r="J5717" i="1" s="1"/>
  <c r="Q5717" i="1" s="1"/>
  <c r="I5718" i="1"/>
  <c r="J5718" i="1" s="1"/>
  <c r="Q5718" i="1" s="1"/>
  <c r="I5719" i="1"/>
  <c r="J5719" i="1" s="1"/>
  <c r="Q5719" i="1" s="1"/>
  <c r="I5720" i="1"/>
  <c r="J5720" i="1" s="1"/>
  <c r="Q5720" i="1" s="1"/>
  <c r="I5721" i="1"/>
  <c r="J5721" i="1" s="1"/>
  <c r="Q5721" i="1" s="1"/>
  <c r="I5722" i="1"/>
  <c r="J5722" i="1" s="1"/>
  <c r="Q5722" i="1" s="1"/>
  <c r="I5723" i="1"/>
  <c r="J5723" i="1" s="1"/>
  <c r="Q5723" i="1" s="1"/>
  <c r="I5724" i="1"/>
  <c r="J5724" i="1" s="1"/>
  <c r="Q5724" i="1" s="1"/>
  <c r="I5725" i="1"/>
  <c r="J5725" i="1" s="1"/>
  <c r="Q5725" i="1" s="1"/>
  <c r="I5726" i="1"/>
  <c r="J5726" i="1" s="1"/>
  <c r="Q5726" i="1" s="1"/>
  <c r="I5727" i="1"/>
  <c r="J5727" i="1" s="1"/>
  <c r="Q5727" i="1" s="1"/>
  <c r="I5728" i="1"/>
  <c r="J5728" i="1" s="1"/>
  <c r="Q5728" i="1" s="1"/>
  <c r="I5729" i="1"/>
  <c r="J5729" i="1" s="1"/>
  <c r="Q5729" i="1" s="1"/>
  <c r="I5730" i="1"/>
  <c r="J5730" i="1" s="1"/>
  <c r="Q5730" i="1" s="1"/>
  <c r="I5731" i="1"/>
  <c r="J5731" i="1" s="1"/>
  <c r="Q5731" i="1" s="1"/>
  <c r="I5732" i="1"/>
  <c r="J5732" i="1" s="1"/>
  <c r="Q5732" i="1" s="1"/>
  <c r="I5733" i="1"/>
  <c r="J5733" i="1" s="1"/>
  <c r="Q5733" i="1" s="1"/>
  <c r="I5734" i="1"/>
  <c r="J5734" i="1" s="1"/>
  <c r="Q5734" i="1" s="1"/>
  <c r="I5735" i="1"/>
  <c r="J5735" i="1" s="1"/>
  <c r="Q5735" i="1" s="1"/>
  <c r="I5736" i="1"/>
  <c r="J5736" i="1" s="1"/>
  <c r="Q5736" i="1" s="1"/>
  <c r="I5737" i="1"/>
  <c r="J5737" i="1" s="1"/>
  <c r="Q5737" i="1" s="1"/>
  <c r="I5738" i="1"/>
  <c r="J5738" i="1" s="1"/>
  <c r="Q5738" i="1" s="1"/>
  <c r="I5739" i="1"/>
  <c r="J5739" i="1" s="1"/>
  <c r="Q5739" i="1" s="1"/>
  <c r="I5740" i="1"/>
  <c r="J5740" i="1" s="1"/>
  <c r="Q5740" i="1" s="1"/>
  <c r="I5741" i="1"/>
  <c r="J5741" i="1" s="1"/>
  <c r="Q5741" i="1" s="1"/>
  <c r="I5742" i="1"/>
  <c r="J5742" i="1" s="1"/>
  <c r="Q5742" i="1" s="1"/>
  <c r="I5743" i="1"/>
  <c r="J5743" i="1" s="1"/>
  <c r="Q5743" i="1" s="1"/>
  <c r="I5744" i="1"/>
  <c r="J5744" i="1" s="1"/>
  <c r="Q5744" i="1" s="1"/>
  <c r="I5745" i="1"/>
  <c r="J5745" i="1" s="1"/>
  <c r="Q5745" i="1" s="1"/>
  <c r="I5746" i="1"/>
  <c r="J5746" i="1" s="1"/>
  <c r="Q5746" i="1" s="1"/>
  <c r="I5747" i="1"/>
  <c r="J5747" i="1" s="1"/>
  <c r="Q5747" i="1" s="1"/>
  <c r="I5748" i="1"/>
  <c r="J5748" i="1" s="1"/>
  <c r="Q5748" i="1" s="1"/>
  <c r="I5749" i="1"/>
  <c r="J5749" i="1" s="1"/>
  <c r="Q5749" i="1" s="1"/>
  <c r="I5750" i="1"/>
  <c r="J5750" i="1" s="1"/>
  <c r="Q5750" i="1" s="1"/>
  <c r="I5751" i="1"/>
  <c r="J5751" i="1" s="1"/>
  <c r="Q5751" i="1" s="1"/>
  <c r="I5752" i="1"/>
  <c r="J5752" i="1" s="1"/>
  <c r="Q5752" i="1" s="1"/>
  <c r="I5753" i="1"/>
  <c r="J5753" i="1" s="1"/>
  <c r="Q5753" i="1" s="1"/>
  <c r="I5754" i="1"/>
  <c r="J5754" i="1" s="1"/>
  <c r="Q5754" i="1" s="1"/>
  <c r="I5755" i="1"/>
  <c r="J5755" i="1" s="1"/>
  <c r="Q5755" i="1" s="1"/>
  <c r="I5756" i="1"/>
  <c r="J5756" i="1" s="1"/>
  <c r="Q5756" i="1" s="1"/>
  <c r="I5757" i="1"/>
  <c r="J5757" i="1" s="1"/>
  <c r="Q5757" i="1" s="1"/>
  <c r="I5758" i="1"/>
  <c r="J5758" i="1" s="1"/>
  <c r="Q5758" i="1" s="1"/>
  <c r="I5759" i="1"/>
  <c r="J5759" i="1" s="1"/>
  <c r="Q5759" i="1" s="1"/>
  <c r="I5760" i="1"/>
  <c r="J5760" i="1" s="1"/>
  <c r="Q5760" i="1" s="1"/>
  <c r="I5761" i="1"/>
  <c r="J5761" i="1" s="1"/>
  <c r="Q5761" i="1" s="1"/>
  <c r="I5762" i="1"/>
  <c r="J5762" i="1" s="1"/>
  <c r="Q5762" i="1" s="1"/>
  <c r="I5763" i="1"/>
  <c r="J5763" i="1" s="1"/>
  <c r="Q5763" i="1" s="1"/>
  <c r="I5764" i="1"/>
  <c r="J5764" i="1" s="1"/>
  <c r="Q5764" i="1" s="1"/>
  <c r="I5765" i="1"/>
  <c r="J5765" i="1" s="1"/>
  <c r="Q5765" i="1" s="1"/>
  <c r="I5766" i="1"/>
  <c r="J5766" i="1" s="1"/>
  <c r="Q5766" i="1" s="1"/>
  <c r="I5767" i="1"/>
  <c r="J5767" i="1" s="1"/>
  <c r="Q5767" i="1" s="1"/>
  <c r="I5768" i="1"/>
  <c r="J5768" i="1" s="1"/>
  <c r="Q5768" i="1" s="1"/>
  <c r="I5769" i="1"/>
  <c r="J5769" i="1" s="1"/>
  <c r="Q5769" i="1" s="1"/>
  <c r="I5770" i="1"/>
  <c r="J5770" i="1" s="1"/>
  <c r="Q5770" i="1" s="1"/>
  <c r="I5771" i="1"/>
  <c r="J5771" i="1" s="1"/>
  <c r="Q5771" i="1" s="1"/>
  <c r="I5772" i="1"/>
  <c r="J5772" i="1" s="1"/>
  <c r="Q5772" i="1" s="1"/>
  <c r="I5773" i="1"/>
  <c r="J5773" i="1" s="1"/>
  <c r="Q5773" i="1" s="1"/>
  <c r="I5774" i="1"/>
  <c r="J5774" i="1" s="1"/>
  <c r="Q5774" i="1" s="1"/>
  <c r="I5775" i="1"/>
  <c r="J5775" i="1" s="1"/>
  <c r="Q5775" i="1" s="1"/>
  <c r="I5776" i="1"/>
  <c r="J5776" i="1" s="1"/>
  <c r="Q5776" i="1" s="1"/>
  <c r="I5777" i="1"/>
  <c r="J5777" i="1" s="1"/>
  <c r="Q5777" i="1" s="1"/>
  <c r="I5778" i="1"/>
  <c r="J5778" i="1" s="1"/>
  <c r="Q5778" i="1" s="1"/>
  <c r="I5779" i="1"/>
  <c r="J5779" i="1" s="1"/>
  <c r="Q5779" i="1" s="1"/>
  <c r="I5780" i="1"/>
  <c r="J5780" i="1" s="1"/>
  <c r="Q5780" i="1" s="1"/>
  <c r="I5781" i="1"/>
  <c r="J5781" i="1" s="1"/>
  <c r="Q5781" i="1" s="1"/>
  <c r="I5782" i="1"/>
  <c r="J5782" i="1" s="1"/>
  <c r="Q5782" i="1" s="1"/>
  <c r="I5783" i="1"/>
  <c r="J5783" i="1" s="1"/>
  <c r="Q5783" i="1" s="1"/>
  <c r="I5784" i="1"/>
  <c r="J5784" i="1" s="1"/>
  <c r="Q5784" i="1" s="1"/>
  <c r="I5785" i="1"/>
  <c r="J5785" i="1" s="1"/>
  <c r="Q5785" i="1" s="1"/>
  <c r="I5786" i="1"/>
  <c r="J5786" i="1" s="1"/>
  <c r="Q5786" i="1" s="1"/>
  <c r="I5787" i="1"/>
  <c r="J5787" i="1" s="1"/>
  <c r="Q5787" i="1" s="1"/>
  <c r="I5788" i="1"/>
  <c r="J5788" i="1" s="1"/>
  <c r="Q5788" i="1" s="1"/>
  <c r="I5789" i="1"/>
  <c r="J5789" i="1" s="1"/>
  <c r="Q5789" i="1" s="1"/>
  <c r="I5790" i="1"/>
  <c r="J5790" i="1" s="1"/>
  <c r="Q5790" i="1" s="1"/>
  <c r="I5791" i="1"/>
  <c r="J5791" i="1" s="1"/>
  <c r="Q5791" i="1" s="1"/>
  <c r="I5792" i="1"/>
  <c r="J5792" i="1" s="1"/>
  <c r="Q5792" i="1" s="1"/>
  <c r="I5793" i="1"/>
  <c r="J5793" i="1" s="1"/>
  <c r="Q5793" i="1" s="1"/>
  <c r="I5794" i="1"/>
  <c r="J5794" i="1" s="1"/>
  <c r="Q5794" i="1" s="1"/>
  <c r="I5795" i="1"/>
  <c r="J5795" i="1" s="1"/>
  <c r="Q5795" i="1" s="1"/>
  <c r="I5796" i="1"/>
  <c r="J5796" i="1" s="1"/>
  <c r="Q5796" i="1" s="1"/>
  <c r="I5797" i="1"/>
  <c r="J5797" i="1" s="1"/>
  <c r="Q5797" i="1" s="1"/>
  <c r="I5798" i="1"/>
  <c r="J5798" i="1" s="1"/>
  <c r="Q5798" i="1" s="1"/>
  <c r="I5799" i="1"/>
  <c r="J5799" i="1" s="1"/>
  <c r="Q5799" i="1" s="1"/>
  <c r="I5800" i="1"/>
  <c r="J5800" i="1" s="1"/>
  <c r="Q5800" i="1" s="1"/>
  <c r="I5801" i="1"/>
  <c r="J5801" i="1" s="1"/>
  <c r="Q5801" i="1" s="1"/>
  <c r="I5802" i="1"/>
  <c r="J5802" i="1" s="1"/>
  <c r="Q5802" i="1" s="1"/>
  <c r="I5803" i="1"/>
  <c r="J5803" i="1" s="1"/>
  <c r="Q5803" i="1" s="1"/>
  <c r="I5804" i="1"/>
  <c r="J5804" i="1" s="1"/>
  <c r="Q5804" i="1" s="1"/>
  <c r="I5805" i="1"/>
  <c r="J5805" i="1" s="1"/>
  <c r="Q5805" i="1" s="1"/>
  <c r="I5806" i="1"/>
  <c r="J5806" i="1" s="1"/>
  <c r="I5807" i="1"/>
  <c r="J5807" i="1" s="1"/>
  <c r="I5808" i="1"/>
  <c r="J5808" i="1" s="1"/>
  <c r="Q5808" i="1" s="1"/>
  <c r="I5809" i="1"/>
  <c r="J5809" i="1" s="1"/>
  <c r="Q5809" i="1" s="1"/>
  <c r="I5810" i="1"/>
  <c r="J5810" i="1" s="1"/>
  <c r="Q5810" i="1" s="1"/>
  <c r="I5811" i="1"/>
  <c r="J5811" i="1" s="1"/>
  <c r="Q5811" i="1" s="1"/>
  <c r="I5812" i="1"/>
  <c r="J5812" i="1" s="1"/>
  <c r="Q5812" i="1" s="1"/>
  <c r="I5813" i="1"/>
  <c r="J5813" i="1" s="1"/>
  <c r="Q5813" i="1" s="1"/>
  <c r="I5814" i="1"/>
  <c r="J5814" i="1" s="1"/>
  <c r="Q5814" i="1" s="1"/>
  <c r="I5815" i="1"/>
  <c r="J5815" i="1" s="1"/>
  <c r="Q5815" i="1" s="1"/>
  <c r="I5816" i="1"/>
  <c r="J5816" i="1" s="1"/>
  <c r="Q5816" i="1" s="1"/>
  <c r="I5817" i="1"/>
  <c r="J5817" i="1" s="1"/>
  <c r="Q5817" i="1" s="1"/>
  <c r="I5818" i="1"/>
  <c r="J5818" i="1" s="1"/>
  <c r="Q5818" i="1" s="1"/>
  <c r="I5819" i="1"/>
  <c r="J5819" i="1" s="1"/>
  <c r="Q5819" i="1" s="1"/>
  <c r="I5820" i="1"/>
  <c r="J5820" i="1" s="1"/>
  <c r="Q5820" i="1" s="1"/>
  <c r="I5821" i="1"/>
  <c r="J5821" i="1" s="1"/>
  <c r="Q5821" i="1" s="1"/>
  <c r="I5822" i="1"/>
  <c r="J5822" i="1" s="1"/>
  <c r="Q5822" i="1" s="1"/>
  <c r="I5823" i="1"/>
  <c r="J5823" i="1" s="1"/>
  <c r="Q5823" i="1" s="1"/>
  <c r="I5824" i="1"/>
  <c r="J5824" i="1" s="1"/>
  <c r="Q5824" i="1" s="1"/>
  <c r="I5825" i="1"/>
  <c r="J5825" i="1" s="1"/>
  <c r="Q5825" i="1" s="1"/>
  <c r="I5826" i="1"/>
  <c r="J5826" i="1" s="1"/>
  <c r="Q5826" i="1" s="1"/>
  <c r="I5827" i="1"/>
  <c r="J5827" i="1" s="1"/>
  <c r="Q5827" i="1" s="1"/>
  <c r="I5828" i="1"/>
  <c r="J5828" i="1" s="1"/>
  <c r="Q5828" i="1" s="1"/>
  <c r="I5829" i="1"/>
  <c r="J5829" i="1" s="1"/>
  <c r="Q5829" i="1" s="1"/>
  <c r="I5830" i="1"/>
  <c r="J5830" i="1" s="1"/>
  <c r="Q5830" i="1" s="1"/>
  <c r="I5831" i="1"/>
  <c r="J5831" i="1" s="1"/>
  <c r="Q5831" i="1" s="1"/>
  <c r="I5832" i="1"/>
  <c r="J5832" i="1" s="1"/>
  <c r="Q5832" i="1" s="1"/>
  <c r="I5833" i="1"/>
  <c r="J5833" i="1" s="1"/>
  <c r="Q5833" i="1" s="1"/>
  <c r="I5834" i="1"/>
  <c r="J5834" i="1" s="1"/>
  <c r="Q5834" i="1" s="1"/>
  <c r="I5835" i="1"/>
  <c r="J5835" i="1" s="1"/>
  <c r="Q5835" i="1" s="1"/>
  <c r="I5836" i="1"/>
  <c r="J5836" i="1" s="1"/>
  <c r="Q5836" i="1" s="1"/>
  <c r="I5837" i="1"/>
  <c r="J5837" i="1" s="1"/>
  <c r="Q5837" i="1" s="1"/>
  <c r="I5838" i="1"/>
  <c r="J5838" i="1" s="1"/>
  <c r="Q5838" i="1" s="1"/>
  <c r="I5839" i="1"/>
  <c r="J5839" i="1" s="1"/>
  <c r="Q5839" i="1" s="1"/>
  <c r="I5840" i="1"/>
  <c r="J5840" i="1" s="1"/>
  <c r="Q5840" i="1" s="1"/>
  <c r="I5841" i="1"/>
  <c r="J5841" i="1" s="1"/>
  <c r="Q5841" i="1" s="1"/>
  <c r="I5842" i="1"/>
  <c r="J5842" i="1" s="1"/>
  <c r="Q5842" i="1" s="1"/>
  <c r="I5843" i="1"/>
  <c r="J5843" i="1" s="1"/>
  <c r="Q5843" i="1" s="1"/>
  <c r="I5844" i="1"/>
  <c r="J5844" i="1" s="1"/>
  <c r="Q5844" i="1" s="1"/>
  <c r="I5845" i="1"/>
  <c r="J5845" i="1" s="1"/>
  <c r="Q5845" i="1" s="1"/>
  <c r="I5846" i="1"/>
  <c r="J5846" i="1" s="1"/>
  <c r="Q5846" i="1" s="1"/>
  <c r="I5847" i="1"/>
  <c r="J5847" i="1" s="1"/>
  <c r="Q5847" i="1" s="1"/>
  <c r="I5848" i="1"/>
  <c r="J5848" i="1" s="1"/>
  <c r="Q5848" i="1" s="1"/>
  <c r="I5849" i="1"/>
  <c r="J5849" i="1" s="1"/>
  <c r="Q5849" i="1" s="1"/>
  <c r="I5850" i="1"/>
  <c r="J5850" i="1" s="1"/>
  <c r="Q5850" i="1" s="1"/>
  <c r="I5851" i="1"/>
  <c r="J5851" i="1" s="1"/>
  <c r="Q5851" i="1" s="1"/>
  <c r="I5852" i="1"/>
  <c r="J5852" i="1" s="1"/>
  <c r="Q5852" i="1" s="1"/>
  <c r="I5853" i="1"/>
  <c r="J5853" i="1" s="1"/>
  <c r="Q5853" i="1" s="1"/>
  <c r="I5854" i="1"/>
  <c r="J5854" i="1" s="1"/>
  <c r="Q5854" i="1" s="1"/>
  <c r="I5855" i="1"/>
  <c r="J5855" i="1" s="1"/>
  <c r="Q5855" i="1" s="1"/>
  <c r="I5856" i="1"/>
  <c r="J5856" i="1" s="1"/>
  <c r="Q5856" i="1" s="1"/>
  <c r="I5857" i="1"/>
  <c r="J5857" i="1" s="1"/>
  <c r="Q5857" i="1" s="1"/>
  <c r="I5858" i="1"/>
  <c r="J5858" i="1" s="1"/>
  <c r="Q5858" i="1" s="1"/>
  <c r="I5859" i="1"/>
  <c r="J5859" i="1" s="1"/>
  <c r="Q5859" i="1" s="1"/>
  <c r="I5860" i="1"/>
  <c r="J5860" i="1" s="1"/>
  <c r="Q5860" i="1" s="1"/>
  <c r="I5861" i="1"/>
  <c r="J5861" i="1" s="1"/>
  <c r="Q5861" i="1" s="1"/>
  <c r="I5862" i="1"/>
  <c r="J5862" i="1" s="1"/>
  <c r="Q5862" i="1" s="1"/>
  <c r="I5863" i="1"/>
  <c r="J5863" i="1" s="1"/>
  <c r="Q5863" i="1" s="1"/>
  <c r="I5864" i="1"/>
  <c r="J5864" i="1" s="1"/>
  <c r="Q5864" i="1" s="1"/>
  <c r="I5865" i="1"/>
  <c r="J5865" i="1" s="1"/>
  <c r="Q5865" i="1" s="1"/>
  <c r="I5866" i="1"/>
  <c r="J5866" i="1" s="1"/>
  <c r="Q5866" i="1" s="1"/>
  <c r="I5867" i="1"/>
  <c r="J5867" i="1" s="1"/>
  <c r="Q5867" i="1" s="1"/>
  <c r="I5868" i="1"/>
  <c r="J5868" i="1" s="1"/>
  <c r="Q5868" i="1" s="1"/>
  <c r="I5869" i="1"/>
  <c r="J5869" i="1" s="1"/>
  <c r="Q5869" i="1" s="1"/>
  <c r="I5870" i="1"/>
  <c r="J5870" i="1" s="1"/>
  <c r="Q5870" i="1" s="1"/>
  <c r="I5871" i="1"/>
  <c r="J5871" i="1" s="1"/>
  <c r="Q5871" i="1" s="1"/>
  <c r="I5872" i="1"/>
  <c r="J5872" i="1" s="1"/>
  <c r="Q5872" i="1" s="1"/>
  <c r="I5873" i="1"/>
  <c r="J5873" i="1" s="1"/>
  <c r="Q5873" i="1" s="1"/>
  <c r="I5874" i="1"/>
  <c r="J5874" i="1" s="1"/>
  <c r="Q5874" i="1" s="1"/>
  <c r="I5875" i="1"/>
  <c r="J5875" i="1" s="1"/>
  <c r="Q5875" i="1" s="1"/>
  <c r="I5876" i="1"/>
  <c r="J5876" i="1" s="1"/>
  <c r="Q5876" i="1" s="1"/>
  <c r="I5877" i="1"/>
  <c r="J5877" i="1" s="1"/>
  <c r="Q5877" i="1" s="1"/>
  <c r="I5878" i="1"/>
  <c r="J5878" i="1" s="1"/>
  <c r="Q5878" i="1" s="1"/>
  <c r="I5879" i="1"/>
  <c r="J5879" i="1" s="1"/>
  <c r="Q5879" i="1" s="1"/>
  <c r="I5880" i="1"/>
  <c r="J5880" i="1" s="1"/>
  <c r="Q5880" i="1" s="1"/>
  <c r="I5881" i="1"/>
  <c r="J5881" i="1" s="1"/>
  <c r="Q5881" i="1" s="1"/>
  <c r="I5882" i="1"/>
  <c r="J5882" i="1" s="1"/>
  <c r="Q5882" i="1" s="1"/>
  <c r="I5883" i="1"/>
  <c r="J5883" i="1" s="1"/>
  <c r="Q5883" i="1" s="1"/>
  <c r="I5884" i="1"/>
  <c r="J5884" i="1" s="1"/>
  <c r="Q5884" i="1" s="1"/>
  <c r="I5885" i="1"/>
  <c r="J5885" i="1" s="1"/>
  <c r="Q5885" i="1" s="1"/>
  <c r="I5886" i="1"/>
  <c r="J5886" i="1" s="1"/>
  <c r="Q5886" i="1" s="1"/>
  <c r="I5887" i="1"/>
  <c r="J5887" i="1" s="1"/>
  <c r="Q5887" i="1" s="1"/>
  <c r="I5888" i="1"/>
  <c r="J5888" i="1" s="1"/>
  <c r="Q5888" i="1" s="1"/>
  <c r="I5889" i="1"/>
  <c r="J5889" i="1" s="1"/>
  <c r="Q5889" i="1" s="1"/>
  <c r="I5890" i="1"/>
  <c r="J5890" i="1" s="1"/>
  <c r="Q5890" i="1" s="1"/>
  <c r="I5891" i="1"/>
  <c r="J5891" i="1" s="1"/>
  <c r="Q5891" i="1" s="1"/>
  <c r="I5892" i="1"/>
  <c r="J5892" i="1" s="1"/>
  <c r="Q5892" i="1" s="1"/>
  <c r="I5893" i="1"/>
  <c r="J5893" i="1" s="1"/>
  <c r="Q5893" i="1" s="1"/>
  <c r="I5894" i="1"/>
  <c r="J5894" i="1" s="1"/>
  <c r="Q5894" i="1" s="1"/>
  <c r="I5895" i="1"/>
  <c r="J5895" i="1" s="1"/>
  <c r="Q5895" i="1" s="1"/>
  <c r="I5896" i="1"/>
  <c r="J5896" i="1" s="1"/>
  <c r="Q5896" i="1" s="1"/>
  <c r="I5897" i="1"/>
  <c r="J5897" i="1" s="1"/>
  <c r="Q5897" i="1" s="1"/>
  <c r="I5898" i="1"/>
  <c r="J5898" i="1" s="1"/>
  <c r="Q5898" i="1" s="1"/>
  <c r="I5899" i="1"/>
  <c r="J5899" i="1" s="1"/>
  <c r="Q5899" i="1" s="1"/>
  <c r="I5900" i="1"/>
  <c r="J5900" i="1" s="1"/>
  <c r="Q5900" i="1" s="1"/>
  <c r="I5901" i="1"/>
  <c r="J5901" i="1" s="1"/>
  <c r="Q5901" i="1" s="1"/>
  <c r="I5902" i="1"/>
  <c r="J5902" i="1" s="1"/>
  <c r="Q5902" i="1" s="1"/>
  <c r="I5903" i="1"/>
  <c r="J5903" i="1" s="1"/>
  <c r="Q5903" i="1" s="1"/>
  <c r="I5904" i="1"/>
  <c r="J5904" i="1" s="1"/>
  <c r="Q5904" i="1" s="1"/>
  <c r="I5905" i="1"/>
  <c r="J5905" i="1" s="1"/>
  <c r="Q5905" i="1" s="1"/>
  <c r="I5906" i="1"/>
  <c r="J5906" i="1" s="1"/>
  <c r="Q5906" i="1" s="1"/>
  <c r="I5907" i="1"/>
  <c r="J5907" i="1" s="1"/>
  <c r="Q5907" i="1" s="1"/>
  <c r="I5908" i="1"/>
  <c r="J5908" i="1" s="1"/>
  <c r="Q5908" i="1" s="1"/>
  <c r="I5909" i="1"/>
  <c r="J5909" i="1" s="1"/>
  <c r="Q5909" i="1" s="1"/>
  <c r="I5910" i="1"/>
  <c r="J5910" i="1" s="1"/>
  <c r="Q5910" i="1" s="1"/>
  <c r="I5911" i="1"/>
  <c r="J5911" i="1" s="1"/>
  <c r="Q5911" i="1" s="1"/>
  <c r="I5912" i="1"/>
  <c r="J5912" i="1" s="1"/>
  <c r="Q5912" i="1" s="1"/>
  <c r="I5913" i="1"/>
  <c r="J5913" i="1" s="1"/>
  <c r="Q5913" i="1" s="1"/>
  <c r="I5914" i="1"/>
  <c r="J5914" i="1" s="1"/>
  <c r="Q5914" i="1" s="1"/>
  <c r="I5915" i="1"/>
  <c r="J5915" i="1" s="1"/>
  <c r="Q5915" i="1" s="1"/>
  <c r="I5916" i="1"/>
  <c r="J5916" i="1" s="1"/>
  <c r="Q5916" i="1" s="1"/>
  <c r="I5917" i="1"/>
  <c r="J5917" i="1" s="1"/>
  <c r="Q5917" i="1" s="1"/>
  <c r="I5918" i="1"/>
  <c r="J5918" i="1" s="1"/>
  <c r="Q5918" i="1" s="1"/>
  <c r="I5919" i="1"/>
  <c r="J5919" i="1" s="1"/>
  <c r="Q5919" i="1" s="1"/>
  <c r="I5920" i="1"/>
  <c r="J5920" i="1" s="1"/>
  <c r="Q5920" i="1" s="1"/>
  <c r="I5921" i="1"/>
  <c r="J5921" i="1" s="1"/>
  <c r="Q5921" i="1" s="1"/>
  <c r="I5922" i="1"/>
  <c r="J5922" i="1" s="1"/>
  <c r="Q5922" i="1" s="1"/>
  <c r="I5923" i="1"/>
  <c r="J5923" i="1" s="1"/>
  <c r="Q5923" i="1" s="1"/>
  <c r="I5924" i="1"/>
  <c r="J5924" i="1" s="1"/>
  <c r="Q5924" i="1" s="1"/>
  <c r="I5925" i="1"/>
  <c r="J5925" i="1" s="1"/>
  <c r="Q5925" i="1" s="1"/>
  <c r="I5926" i="1"/>
  <c r="J5926" i="1" s="1"/>
  <c r="Q5926" i="1" s="1"/>
  <c r="I5927" i="1"/>
  <c r="J5927" i="1" s="1"/>
  <c r="Q5927" i="1" s="1"/>
  <c r="I5928" i="1"/>
  <c r="J5928" i="1" s="1"/>
  <c r="Q5928" i="1" s="1"/>
  <c r="I5929" i="1"/>
  <c r="J5929" i="1" s="1"/>
  <c r="Q5929" i="1" s="1"/>
  <c r="I5930" i="1"/>
  <c r="J5930" i="1" s="1"/>
  <c r="Q5930" i="1" s="1"/>
  <c r="I5931" i="1"/>
  <c r="J5931" i="1" s="1"/>
  <c r="Q5931" i="1" s="1"/>
  <c r="I5932" i="1"/>
  <c r="J5932" i="1" s="1"/>
  <c r="Q5932" i="1" s="1"/>
  <c r="I5933" i="1"/>
  <c r="J5933" i="1" s="1"/>
  <c r="Q5933" i="1" s="1"/>
  <c r="I5934" i="1"/>
  <c r="J5934" i="1" s="1"/>
  <c r="Q5934" i="1" s="1"/>
  <c r="I5935" i="1"/>
  <c r="J5935" i="1" s="1"/>
  <c r="Q5935" i="1" s="1"/>
  <c r="I5936" i="1"/>
  <c r="J5936" i="1" s="1"/>
  <c r="Q5936" i="1" s="1"/>
  <c r="I5937" i="1"/>
  <c r="J5937" i="1" s="1"/>
  <c r="Q5937" i="1" s="1"/>
  <c r="I5938" i="1"/>
  <c r="J5938" i="1" s="1"/>
  <c r="Q5938" i="1" s="1"/>
  <c r="I5939" i="1"/>
  <c r="J5939" i="1" s="1"/>
  <c r="Q5939" i="1" s="1"/>
  <c r="I5940" i="1"/>
  <c r="J5940" i="1" s="1"/>
  <c r="Q5940" i="1" s="1"/>
  <c r="I5941" i="1"/>
  <c r="J5941" i="1" s="1"/>
  <c r="Q5941" i="1" s="1"/>
  <c r="I5942" i="1"/>
  <c r="J5942" i="1" s="1"/>
  <c r="Q5942" i="1" s="1"/>
  <c r="I5943" i="1"/>
  <c r="J5943" i="1" s="1"/>
  <c r="Q5943" i="1" s="1"/>
  <c r="I5944" i="1"/>
  <c r="J5944" i="1" s="1"/>
  <c r="Q5944" i="1" s="1"/>
  <c r="I5945" i="1"/>
  <c r="J5945" i="1" s="1"/>
  <c r="Q5945" i="1" s="1"/>
  <c r="I5946" i="1"/>
  <c r="J5946" i="1" s="1"/>
  <c r="Q5946" i="1" s="1"/>
  <c r="I5947" i="1"/>
  <c r="J5947" i="1" s="1"/>
  <c r="Q5947" i="1" s="1"/>
  <c r="I5948" i="1"/>
  <c r="J5948" i="1" s="1"/>
  <c r="Q5948" i="1" s="1"/>
  <c r="I5949" i="1"/>
  <c r="J5949" i="1" s="1"/>
  <c r="Q5949" i="1" s="1"/>
  <c r="I5950" i="1"/>
  <c r="J5950" i="1" s="1"/>
  <c r="Q5950" i="1" s="1"/>
  <c r="I5951" i="1"/>
  <c r="J5951" i="1" s="1"/>
  <c r="Q5951" i="1" s="1"/>
  <c r="I5952" i="1"/>
  <c r="J5952" i="1" s="1"/>
  <c r="Q5952" i="1" s="1"/>
  <c r="I5953" i="1"/>
  <c r="J5953" i="1" s="1"/>
  <c r="Q5953" i="1" s="1"/>
  <c r="I5954" i="1"/>
  <c r="J5954" i="1" s="1"/>
  <c r="Q5954" i="1" s="1"/>
  <c r="I5955" i="1"/>
  <c r="J5955" i="1" s="1"/>
  <c r="Q5955" i="1" s="1"/>
  <c r="I5956" i="1"/>
  <c r="J5956" i="1" s="1"/>
  <c r="Q5956" i="1" s="1"/>
  <c r="I5957" i="1"/>
  <c r="J5957" i="1" s="1"/>
  <c r="Q5957" i="1" s="1"/>
  <c r="I5958" i="1"/>
  <c r="J5958" i="1" s="1"/>
  <c r="Q5958" i="1" s="1"/>
  <c r="I5959" i="1"/>
  <c r="J5959" i="1" s="1"/>
  <c r="Q5959" i="1" s="1"/>
  <c r="I5960" i="1"/>
  <c r="J5960" i="1" s="1"/>
  <c r="Q5960" i="1" s="1"/>
  <c r="I5961" i="1"/>
  <c r="J5961" i="1" s="1"/>
  <c r="Q5961" i="1" s="1"/>
  <c r="I5962" i="1"/>
  <c r="J5962" i="1" s="1"/>
  <c r="Q5962" i="1" s="1"/>
  <c r="I5963" i="1"/>
  <c r="J5963" i="1" s="1"/>
  <c r="Q5963" i="1" s="1"/>
  <c r="I5964" i="1"/>
  <c r="J5964" i="1" s="1"/>
  <c r="Q5964" i="1" s="1"/>
  <c r="I5965" i="1"/>
  <c r="J5965" i="1" s="1"/>
  <c r="Q5965" i="1" s="1"/>
  <c r="I5966" i="1"/>
  <c r="J5966" i="1" s="1"/>
  <c r="Q5966" i="1" s="1"/>
  <c r="I5967" i="1"/>
  <c r="J5967" i="1" s="1"/>
  <c r="Q5967" i="1" s="1"/>
  <c r="I5968" i="1"/>
  <c r="J5968" i="1" s="1"/>
  <c r="Q5968" i="1" s="1"/>
  <c r="I5969" i="1"/>
  <c r="J5969" i="1" s="1"/>
  <c r="Q5969" i="1" s="1"/>
  <c r="I5970" i="1"/>
  <c r="J5970" i="1" s="1"/>
  <c r="Q5970" i="1" s="1"/>
  <c r="I5971" i="1"/>
  <c r="J5971" i="1" s="1"/>
  <c r="Q5971" i="1" s="1"/>
  <c r="I5972" i="1"/>
  <c r="J5972" i="1" s="1"/>
  <c r="Q5972" i="1" s="1"/>
  <c r="I5973" i="1"/>
  <c r="J5973" i="1" s="1"/>
  <c r="Q5973" i="1" s="1"/>
  <c r="I5974" i="1"/>
  <c r="J5974" i="1" s="1"/>
  <c r="Q5974" i="1" s="1"/>
  <c r="I5975" i="1"/>
  <c r="J5975" i="1" s="1"/>
  <c r="Q5975" i="1" s="1"/>
  <c r="I5976" i="1"/>
  <c r="J5976" i="1" s="1"/>
  <c r="Q5976" i="1" s="1"/>
  <c r="I5977" i="1"/>
  <c r="J5977" i="1" s="1"/>
  <c r="Q5977" i="1" s="1"/>
  <c r="I5978" i="1"/>
  <c r="J5978" i="1" s="1"/>
  <c r="Q5978" i="1" s="1"/>
  <c r="I5979" i="1"/>
  <c r="J5979" i="1" s="1"/>
  <c r="Q5979" i="1" s="1"/>
  <c r="I5980" i="1"/>
  <c r="J5980" i="1" s="1"/>
  <c r="Q5980" i="1" s="1"/>
  <c r="I5981" i="1"/>
  <c r="J5981" i="1" s="1"/>
  <c r="Q5981" i="1" s="1"/>
  <c r="I5982" i="1"/>
  <c r="J5982" i="1" s="1"/>
  <c r="Q5982" i="1" s="1"/>
  <c r="I5983" i="1"/>
  <c r="J5983" i="1" s="1"/>
  <c r="Q5983" i="1" s="1"/>
  <c r="I5984" i="1"/>
  <c r="J5984" i="1" s="1"/>
  <c r="Q5984" i="1" s="1"/>
  <c r="I5985" i="1"/>
  <c r="J5985" i="1" s="1"/>
  <c r="Q5985" i="1" s="1"/>
  <c r="I5986" i="1"/>
  <c r="J5986" i="1" s="1"/>
  <c r="Q5986" i="1" s="1"/>
  <c r="I5987" i="1"/>
  <c r="J5987" i="1" s="1"/>
  <c r="Q5987" i="1" s="1"/>
  <c r="I5988" i="1"/>
  <c r="J5988" i="1" s="1"/>
  <c r="Q5988" i="1" s="1"/>
  <c r="I5989" i="1"/>
  <c r="J5989" i="1" s="1"/>
  <c r="Q5989" i="1" s="1"/>
  <c r="I5990" i="1"/>
  <c r="J5990" i="1" s="1"/>
  <c r="Q5990" i="1" s="1"/>
  <c r="I5991" i="1"/>
  <c r="J5991" i="1" s="1"/>
  <c r="Q5991" i="1" s="1"/>
  <c r="I5992" i="1"/>
  <c r="J5992" i="1" s="1"/>
  <c r="Q5992" i="1" s="1"/>
  <c r="I5993" i="1"/>
  <c r="J5993" i="1" s="1"/>
  <c r="Q5993" i="1" s="1"/>
  <c r="I5994" i="1"/>
  <c r="J5994" i="1" s="1"/>
  <c r="Q5994" i="1" s="1"/>
  <c r="I5995" i="1"/>
  <c r="J5995" i="1" s="1"/>
  <c r="Q5995" i="1" s="1"/>
  <c r="I5996" i="1"/>
  <c r="J5996" i="1" s="1"/>
  <c r="Q5996" i="1" s="1"/>
  <c r="I5997" i="1"/>
  <c r="J5997" i="1" s="1"/>
  <c r="Q5997" i="1" s="1"/>
  <c r="I5998" i="1"/>
  <c r="J5998" i="1" s="1"/>
  <c r="Q5998" i="1" s="1"/>
  <c r="I5999" i="1"/>
  <c r="J5999" i="1" s="1"/>
  <c r="Q5999" i="1" s="1"/>
  <c r="I6000" i="1"/>
  <c r="J6000" i="1" s="1"/>
  <c r="Q6000" i="1" s="1"/>
  <c r="I6001" i="1"/>
  <c r="J6001" i="1" s="1"/>
  <c r="Q6001" i="1" s="1"/>
  <c r="I6002" i="1"/>
  <c r="J6002" i="1" s="1"/>
  <c r="Q6002" i="1" s="1"/>
  <c r="I6003" i="1"/>
  <c r="J6003" i="1" s="1"/>
  <c r="Q6003" i="1" s="1"/>
  <c r="I6004" i="1"/>
  <c r="J6004" i="1" s="1"/>
  <c r="Q6004" i="1" s="1"/>
  <c r="I6005" i="1"/>
  <c r="J6005" i="1" s="1"/>
  <c r="Q6005" i="1" s="1"/>
  <c r="I6006" i="1"/>
  <c r="J6006" i="1" s="1"/>
  <c r="Q6006" i="1" s="1"/>
  <c r="I6007" i="1"/>
  <c r="J6007" i="1" s="1"/>
  <c r="Q6007" i="1" s="1"/>
  <c r="I6008" i="1"/>
  <c r="J6008" i="1" s="1"/>
  <c r="Q6008" i="1" s="1"/>
  <c r="I6009" i="1"/>
  <c r="J6009" i="1" s="1"/>
  <c r="Q6009" i="1" s="1"/>
  <c r="I6010" i="1"/>
  <c r="J6010" i="1" s="1"/>
  <c r="Q6010" i="1" s="1"/>
  <c r="I6011" i="1"/>
  <c r="J6011" i="1" s="1"/>
  <c r="Q6011" i="1" s="1"/>
  <c r="I6012" i="1"/>
  <c r="J6012" i="1" s="1"/>
  <c r="Q6012" i="1" s="1"/>
  <c r="I6013" i="1"/>
  <c r="J6013" i="1" s="1"/>
  <c r="Q6013" i="1" s="1"/>
  <c r="I6014" i="1"/>
  <c r="J6014" i="1" s="1"/>
  <c r="Q6014" i="1" s="1"/>
  <c r="I6015" i="1"/>
  <c r="J6015" i="1" s="1"/>
  <c r="Q6015" i="1" s="1"/>
  <c r="I6016" i="1"/>
  <c r="J6016" i="1" s="1"/>
  <c r="Q6016" i="1" s="1"/>
  <c r="I6017" i="1"/>
  <c r="J6017" i="1" s="1"/>
  <c r="Q6017" i="1" s="1"/>
  <c r="I6018" i="1"/>
  <c r="J6018" i="1" s="1"/>
  <c r="Q6018" i="1" s="1"/>
  <c r="I6019" i="1"/>
  <c r="J6019" i="1" s="1"/>
  <c r="Q6019" i="1" s="1"/>
  <c r="I6020" i="1"/>
  <c r="J6020" i="1" s="1"/>
  <c r="Q6020" i="1" s="1"/>
  <c r="I6021" i="1"/>
  <c r="J6021" i="1" s="1"/>
  <c r="Q6021" i="1" s="1"/>
  <c r="I6022" i="1"/>
  <c r="J6022" i="1" s="1"/>
  <c r="Q6022" i="1" s="1"/>
  <c r="I6023" i="1"/>
  <c r="J6023" i="1" s="1"/>
  <c r="Q6023" i="1" s="1"/>
  <c r="I6024" i="1"/>
  <c r="J6024" i="1" s="1"/>
  <c r="Q6024" i="1" s="1"/>
  <c r="I6025" i="1"/>
  <c r="J6025" i="1" s="1"/>
  <c r="Q6025" i="1" s="1"/>
  <c r="I6026" i="1"/>
  <c r="J6026" i="1" s="1"/>
  <c r="Q6026" i="1" s="1"/>
  <c r="I6027" i="1"/>
  <c r="J6027" i="1" s="1"/>
  <c r="Q6027" i="1" s="1"/>
  <c r="I6028" i="1"/>
  <c r="J6028" i="1" s="1"/>
  <c r="Q6028" i="1" s="1"/>
  <c r="I6029" i="1"/>
  <c r="J6029" i="1" s="1"/>
  <c r="Q6029" i="1" s="1"/>
  <c r="I6030" i="1"/>
  <c r="J6030" i="1" s="1"/>
  <c r="Q6030" i="1" s="1"/>
  <c r="I6031" i="1"/>
  <c r="J6031" i="1" s="1"/>
  <c r="I6032" i="1"/>
  <c r="J6032" i="1" s="1"/>
  <c r="Q6032" i="1" s="1"/>
  <c r="I6033" i="1"/>
  <c r="J6033" i="1" s="1"/>
  <c r="Q6033" i="1" s="1"/>
  <c r="I6034" i="1"/>
  <c r="J6034" i="1" s="1"/>
  <c r="Q6034" i="1" s="1"/>
  <c r="I6035" i="1"/>
  <c r="J6035" i="1" s="1"/>
  <c r="Q6035" i="1" s="1"/>
  <c r="I6036" i="1"/>
  <c r="J6036" i="1" s="1"/>
  <c r="Q6036" i="1" s="1"/>
  <c r="I6037" i="1"/>
  <c r="J6037" i="1" s="1"/>
  <c r="Q6037" i="1" s="1"/>
  <c r="I6038" i="1"/>
  <c r="J6038" i="1" s="1"/>
  <c r="Q6038" i="1" s="1"/>
  <c r="I6039" i="1"/>
  <c r="J6039" i="1" s="1"/>
  <c r="Q6039" i="1" s="1"/>
  <c r="I6040" i="1"/>
  <c r="J6040" i="1" s="1"/>
  <c r="Q6040" i="1" s="1"/>
  <c r="I6041" i="1"/>
  <c r="J6041" i="1" s="1"/>
  <c r="Q6041" i="1" s="1"/>
  <c r="I6042" i="1"/>
  <c r="J6042" i="1" s="1"/>
  <c r="Q6042" i="1" s="1"/>
  <c r="I6043" i="1"/>
  <c r="J6043" i="1" s="1"/>
  <c r="Q6043" i="1" s="1"/>
  <c r="I6044" i="1"/>
  <c r="J6044" i="1" s="1"/>
  <c r="Q6044" i="1" s="1"/>
  <c r="I6045" i="1"/>
  <c r="J6045" i="1" s="1"/>
  <c r="Q6045" i="1" s="1"/>
  <c r="I6046" i="1"/>
  <c r="J6046" i="1" s="1"/>
  <c r="Q6046" i="1" s="1"/>
  <c r="I6047" i="1"/>
  <c r="J6047" i="1" s="1"/>
  <c r="Q6047" i="1" s="1"/>
  <c r="I6048" i="1"/>
  <c r="J6048" i="1" s="1"/>
  <c r="Q6048" i="1" s="1"/>
  <c r="I6049" i="1"/>
  <c r="J6049" i="1" s="1"/>
  <c r="Q6049" i="1" s="1"/>
  <c r="I6050" i="1"/>
  <c r="J6050" i="1" s="1"/>
  <c r="Q6050" i="1" s="1"/>
  <c r="I6051" i="1"/>
  <c r="J6051" i="1" s="1"/>
  <c r="Q6051" i="1" s="1"/>
  <c r="I6052" i="1"/>
  <c r="J6052" i="1" s="1"/>
  <c r="Q6052" i="1" s="1"/>
  <c r="I6053" i="1"/>
  <c r="J6053" i="1" s="1"/>
  <c r="Q6053" i="1" s="1"/>
  <c r="I6054" i="1"/>
  <c r="J6054" i="1" s="1"/>
  <c r="Q6054" i="1" s="1"/>
  <c r="I6055" i="1"/>
  <c r="J6055" i="1" s="1"/>
  <c r="Q6055" i="1" s="1"/>
  <c r="I6056" i="1"/>
  <c r="J6056" i="1" s="1"/>
  <c r="Q6056" i="1" s="1"/>
  <c r="I6057" i="1"/>
  <c r="J6057" i="1" s="1"/>
  <c r="Q6057" i="1" s="1"/>
  <c r="I6058" i="1"/>
  <c r="J6058" i="1" s="1"/>
  <c r="Q6058" i="1" s="1"/>
  <c r="I6059" i="1"/>
  <c r="J6059" i="1" s="1"/>
  <c r="Q6059" i="1" s="1"/>
  <c r="I6060" i="1"/>
  <c r="J6060" i="1" s="1"/>
  <c r="Q6060" i="1" s="1"/>
  <c r="I6061" i="1"/>
  <c r="J6061" i="1" s="1"/>
  <c r="Q6061" i="1" s="1"/>
  <c r="I6062" i="1"/>
  <c r="J6062" i="1" s="1"/>
  <c r="Q6062" i="1" s="1"/>
  <c r="I6063" i="1"/>
  <c r="J6063" i="1" s="1"/>
  <c r="Q6063" i="1" s="1"/>
  <c r="I6064" i="1"/>
  <c r="J6064" i="1" s="1"/>
  <c r="Q6064" i="1" s="1"/>
  <c r="I6065" i="1"/>
  <c r="J6065" i="1" s="1"/>
  <c r="Q6065" i="1" s="1"/>
  <c r="I6066" i="1"/>
  <c r="J6066" i="1" s="1"/>
  <c r="Q6066" i="1" s="1"/>
  <c r="I6067" i="1"/>
  <c r="J6067" i="1" s="1"/>
  <c r="Q6067" i="1" s="1"/>
  <c r="I6068" i="1"/>
  <c r="J6068" i="1" s="1"/>
  <c r="Q6068" i="1" s="1"/>
  <c r="I6069" i="1"/>
  <c r="J6069" i="1" s="1"/>
  <c r="Q6069" i="1" s="1"/>
  <c r="I6070" i="1"/>
  <c r="J6070" i="1" s="1"/>
  <c r="Q6070" i="1" s="1"/>
  <c r="I6071" i="1"/>
  <c r="J6071" i="1" s="1"/>
  <c r="Q6071" i="1" s="1"/>
  <c r="I6072" i="1"/>
  <c r="J6072" i="1" s="1"/>
  <c r="Q6072" i="1" s="1"/>
  <c r="I6073" i="1"/>
  <c r="J6073" i="1" s="1"/>
  <c r="Q6073" i="1" s="1"/>
  <c r="I6074" i="1"/>
  <c r="J6074" i="1" s="1"/>
  <c r="Q6074" i="1" s="1"/>
  <c r="I6075" i="1"/>
  <c r="J6075" i="1" s="1"/>
  <c r="Q6075" i="1" s="1"/>
  <c r="I6076" i="1"/>
  <c r="J6076" i="1" s="1"/>
  <c r="Q6076" i="1" s="1"/>
  <c r="I6077" i="1"/>
  <c r="J6077" i="1" s="1"/>
  <c r="Q6077" i="1" s="1"/>
  <c r="I6078" i="1"/>
  <c r="J6078" i="1" s="1"/>
  <c r="Q6078" i="1" s="1"/>
  <c r="I6079" i="1"/>
  <c r="J6079" i="1" s="1"/>
  <c r="Q6079" i="1" s="1"/>
  <c r="I6080" i="1"/>
  <c r="J6080" i="1" s="1"/>
  <c r="Q6080" i="1" s="1"/>
  <c r="I6081" i="1"/>
  <c r="J6081" i="1" s="1"/>
  <c r="Q6081" i="1" s="1"/>
  <c r="I6082" i="1"/>
  <c r="J6082" i="1" s="1"/>
  <c r="Q6082" i="1" s="1"/>
  <c r="I6083" i="1"/>
  <c r="J6083" i="1" s="1"/>
  <c r="Q6083" i="1" s="1"/>
  <c r="I6084" i="1"/>
  <c r="J6084" i="1" s="1"/>
  <c r="Q6084" i="1" s="1"/>
  <c r="I6085" i="1"/>
  <c r="J6085" i="1" s="1"/>
  <c r="Q6085" i="1" s="1"/>
  <c r="I6086" i="1"/>
  <c r="J6086" i="1" s="1"/>
  <c r="Q6086" i="1" s="1"/>
  <c r="I6087" i="1"/>
  <c r="J6087" i="1" s="1"/>
  <c r="Q6087" i="1" s="1"/>
  <c r="I6088" i="1"/>
  <c r="J6088" i="1" s="1"/>
  <c r="Q6088" i="1" s="1"/>
  <c r="I6089" i="1"/>
  <c r="J6089" i="1" s="1"/>
  <c r="Q6089" i="1" s="1"/>
  <c r="I6090" i="1"/>
  <c r="J6090" i="1" s="1"/>
  <c r="Q6090" i="1" s="1"/>
  <c r="I6091" i="1"/>
  <c r="J6091" i="1" s="1"/>
  <c r="Q6091" i="1" s="1"/>
  <c r="I6092" i="1"/>
  <c r="J6092" i="1" s="1"/>
  <c r="Q6092" i="1" s="1"/>
  <c r="I6093" i="1"/>
  <c r="J6093" i="1" s="1"/>
  <c r="Q6093" i="1" s="1"/>
  <c r="I6094" i="1"/>
  <c r="J6094" i="1" s="1"/>
  <c r="Q6094" i="1" s="1"/>
  <c r="I6095" i="1"/>
  <c r="J6095" i="1" s="1"/>
  <c r="Q6095" i="1" s="1"/>
  <c r="I6096" i="1"/>
  <c r="J6096" i="1" s="1"/>
  <c r="Q6096" i="1" s="1"/>
  <c r="I6097" i="1"/>
  <c r="J6097" i="1" s="1"/>
  <c r="Q6097" i="1" s="1"/>
  <c r="I6098" i="1"/>
  <c r="J6098" i="1" s="1"/>
  <c r="Q6098" i="1" s="1"/>
  <c r="I6099" i="1"/>
  <c r="J6099" i="1" s="1"/>
  <c r="Q6099" i="1" s="1"/>
  <c r="I6100" i="1"/>
  <c r="J6100" i="1" s="1"/>
  <c r="Q6100" i="1" s="1"/>
  <c r="I6101" i="1"/>
  <c r="J6101" i="1" s="1"/>
  <c r="Q6101" i="1" s="1"/>
  <c r="I6102" i="1"/>
  <c r="J6102" i="1" s="1"/>
  <c r="Q6102" i="1" s="1"/>
  <c r="I6103" i="1"/>
  <c r="J6103" i="1" s="1"/>
  <c r="Q6103" i="1" s="1"/>
  <c r="I6104" i="1"/>
  <c r="J6104" i="1" s="1"/>
  <c r="Q6104" i="1" s="1"/>
  <c r="I6105" i="1"/>
  <c r="J6105" i="1" s="1"/>
  <c r="Q6105" i="1" s="1"/>
  <c r="I6106" i="1"/>
  <c r="J6106" i="1" s="1"/>
  <c r="Q6106" i="1" s="1"/>
  <c r="I6107" i="1"/>
  <c r="J6107" i="1" s="1"/>
  <c r="Q6107" i="1" s="1"/>
  <c r="I6108" i="1"/>
  <c r="J6108" i="1" s="1"/>
  <c r="Q6108" i="1" s="1"/>
  <c r="I6109" i="1"/>
  <c r="J6109" i="1" s="1"/>
  <c r="Q6109" i="1" s="1"/>
  <c r="I6110" i="1"/>
  <c r="J6110" i="1" s="1"/>
  <c r="Q6110" i="1" s="1"/>
  <c r="I6111" i="1"/>
  <c r="J6111" i="1" s="1"/>
  <c r="Q6111" i="1" s="1"/>
  <c r="I6112" i="1"/>
  <c r="J6112" i="1" s="1"/>
  <c r="Q6112" i="1" s="1"/>
  <c r="I6113" i="1"/>
  <c r="J6113" i="1" s="1"/>
  <c r="Q6113" i="1" s="1"/>
  <c r="I6114" i="1"/>
  <c r="J6114" i="1" s="1"/>
  <c r="Q6114" i="1" s="1"/>
  <c r="I6115" i="1"/>
  <c r="J6115" i="1" s="1"/>
  <c r="Q6115" i="1" s="1"/>
  <c r="I6116" i="1"/>
  <c r="J6116" i="1" s="1"/>
  <c r="Q6116" i="1" s="1"/>
  <c r="I6117" i="1"/>
  <c r="J6117" i="1" s="1"/>
  <c r="Q6117" i="1" s="1"/>
  <c r="I6118" i="1"/>
  <c r="J6118" i="1" s="1"/>
  <c r="Q6118" i="1" s="1"/>
  <c r="I6119" i="1"/>
  <c r="J6119" i="1" s="1"/>
  <c r="Q6119" i="1" s="1"/>
  <c r="I6120" i="1"/>
  <c r="J6120" i="1" s="1"/>
  <c r="Q6120" i="1" s="1"/>
  <c r="I6121" i="1"/>
  <c r="J6121" i="1" s="1"/>
  <c r="Q6121" i="1" s="1"/>
  <c r="I6122" i="1"/>
  <c r="J6122" i="1" s="1"/>
  <c r="Q6122" i="1" s="1"/>
  <c r="I6123" i="1"/>
  <c r="J6123" i="1" s="1"/>
  <c r="Q6123" i="1" s="1"/>
  <c r="I6124" i="1"/>
  <c r="J6124" i="1" s="1"/>
  <c r="Q6124" i="1" s="1"/>
  <c r="I6125" i="1"/>
  <c r="J6125" i="1" s="1"/>
  <c r="Q6125" i="1" s="1"/>
  <c r="I6126" i="1"/>
  <c r="J6126" i="1" s="1"/>
  <c r="Q6126" i="1" s="1"/>
  <c r="I6127" i="1"/>
  <c r="J6127" i="1" s="1"/>
  <c r="Q6127" i="1" s="1"/>
  <c r="I6128" i="1"/>
  <c r="J6128" i="1" s="1"/>
  <c r="Q6128" i="1" s="1"/>
  <c r="I6129" i="1"/>
  <c r="J6129" i="1" s="1"/>
  <c r="Q6129" i="1" s="1"/>
  <c r="I6130" i="1"/>
  <c r="J6130" i="1" s="1"/>
  <c r="Q6130" i="1" s="1"/>
  <c r="I6131" i="1"/>
  <c r="J6131" i="1" s="1"/>
  <c r="Q6131" i="1" s="1"/>
  <c r="I6132" i="1"/>
  <c r="J6132" i="1" s="1"/>
  <c r="Q6132" i="1" s="1"/>
  <c r="I6133" i="1"/>
  <c r="J6133" i="1" s="1"/>
  <c r="Q6133" i="1" s="1"/>
  <c r="I6134" i="1"/>
  <c r="J6134" i="1" s="1"/>
  <c r="Q6134" i="1" s="1"/>
  <c r="I6135" i="1"/>
  <c r="J6135" i="1" s="1"/>
  <c r="Q6135" i="1" s="1"/>
  <c r="I6136" i="1"/>
  <c r="J6136" i="1" s="1"/>
  <c r="Q6136" i="1" s="1"/>
  <c r="I6137" i="1"/>
  <c r="J6137" i="1" s="1"/>
  <c r="Q6137" i="1" s="1"/>
  <c r="I6138" i="1"/>
  <c r="J6138" i="1" s="1"/>
  <c r="Q6138" i="1" s="1"/>
  <c r="I6139" i="1"/>
  <c r="J6139" i="1" s="1"/>
  <c r="Q6139" i="1" s="1"/>
  <c r="I6140" i="1"/>
  <c r="J6140" i="1" s="1"/>
  <c r="Q6140" i="1" s="1"/>
  <c r="I6141" i="1"/>
  <c r="J6141" i="1" s="1"/>
  <c r="Q6141" i="1" s="1"/>
  <c r="I6142" i="1"/>
  <c r="J6142" i="1" s="1"/>
  <c r="Q6142" i="1" s="1"/>
  <c r="I6143" i="1"/>
  <c r="J6143" i="1" s="1"/>
  <c r="Q6143" i="1" s="1"/>
  <c r="I6144" i="1"/>
  <c r="J6144" i="1" s="1"/>
  <c r="Q6144" i="1" s="1"/>
  <c r="I6145" i="1"/>
  <c r="J6145" i="1" s="1"/>
  <c r="Q6145" i="1" s="1"/>
  <c r="I6146" i="1"/>
  <c r="J6146" i="1" s="1"/>
  <c r="Q6146" i="1" s="1"/>
  <c r="I6147" i="1"/>
  <c r="J6147" i="1" s="1"/>
  <c r="Q6147" i="1" s="1"/>
  <c r="I6148" i="1"/>
  <c r="J6148" i="1" s="1"/>
  <c r="Q6148" i="1" s="1"/>
  <c r="I6149" i="1"/>
  <c r="J6149" i="1" s="1"/>
  <c r="Q6149" i="1" s="1"/>
  <c r="I6150" i="1"/>
  <c r="J6150" i="1" s="1"/>
  <c r="Q6150" i="1" s="1"/>
  <c r="I6151" i="1"/>
  <c r="J6151" i="1" s="1"/>
  <c r="Q6151" i="1" s="1"/>
  <c r="I6152" i="1"/>
  <c r="J6152" i="1" s="1"/>
  <c r="Q6152" i="1" s="1"/>
  <c r="I6153" i="1"/>
  <c r="J6153" i="1" s="1"/>
  <c r="Q6153" i="1" s="1"/>
  <c r="I6154" i="1"/>
  <c r="J6154" i="1" s="1"/>
  <c r="Q6154" i="1" s="1"/>
  <c r="I6155" i="1"/>
  <c r="J6155" i="1" s="1"/>
  <c r="Q6155" i="1" s="1"/>
  <c r="I6156" i="1"/>
  <c r="J6156" i="1" s="1"/>
  <c r="Q6156" i="1" s="1"/>
  <c r="I6157" i="1"/>
  <c r="J6157" i="1" s="1"/>
  <c r="Q6157" i="1" s="1"/>
  <c r="I6158" i="1"/>
  <c r="J6158" i="1" s="1"/>
  <c r="Q6158" i="1" s="1"/>
  <c r="I6159" i="1"/>
  <c r="J6159" i="1" s="1"/>
  <c r="Q6159" i="1" s="1"/>
  <c r="I6160" i="1"/>
  <c r="J6160" i="1" s="1"/>
  <c r="Q6160" i="1" s="1"/>
  <c r="I6161" i="1"/>
  <c r="J6161" i="1" s="1"/>
  <c r="Q6161" i="1" s="1"/>
  <c r="I6162" i="1"/>
  <c r="J6162" i="1" s="1"/>
  <c r="Q6162" i="1" s="1"/>
  <c r="I6163" i="1"/>
  <c r="J6163" i="1" s="1"/>
  <c r="Q6163" i="1" s="1"/>
  <c r="I6164" i="1"/>
  <c r="J6164" i="1" s="1"/>
  <c r="Q6164" i="1" s="1"/>
  <c r="I6165" i="1"/>
  <c r="J6165" i="1" s="1"/>
  <c r="Q6165" i="1" s="1"/>
  <c r="I6166" i="1"/>
  <c r="J6166" i="1" s="1"/>
  <c r="Q6166" i="1" s="1"/>
  <c r="I6167" i="1"/>
  <c r="J6167" i="1" s="1"/>
  <c r="Q6167" i="1" s="1"/>
  <c r="I6168" i="1"/>
  <c r="J6168" i="1" s="1"/>
  <c r="Q6168" i="1" s="1"/>
  <c r="I6169" i="1"/>
  <c r="J6169" i="1" s="1"/>
  <c r="Q6169" i="1" s="1"/>
  <c r="I6170" i="1"/>
  <c r="J6170" i="1" s="1"/>
  <c r="Q6170" i="1" s="1"/>
  <c r="I6171" i="1"/>
  <c r="J6171" i="1" s="1"/>
  <c r="Q6171" i="1" s="1"/>
  <c r="I6172" i="1"/>
  <c r="J6172" i="1" s="1"/>
  <c r="Q6172" i="1" s="1"/>
  <c r="I6173" i="1"/>
  <c r="J6173" i="1" s="1"/>
  <c r="Q6173" i="1" s="1"/>
  <c r="I6174" i="1"/>
  <c r="J6174" i="1" s="1"/>
  <c r="Q6174" i="1" s="1"/>
  <c r="I6175" i="1"/>
  <c r="J6175" i="1" s="1"/>
  <c r="Q6175" i="1" s="1"/>
  <c r="I6176" i="1"/>
  <c r="J6176" i="1" s="1"/>
  <c r="Q6176" i="1" s="1"/>
  <c r="I6177" i="1"/>
  <c r="J6177" i="1" s="1"/>
  <c r="Q6177" i="1" s="1"/>
  <c r="I6178" i="1"/>
  <c r="J6178" i="1" s="1"/>
  <c r="Q6178" i="1" s="1"/>
  <c r="I6179" i="1"/>
  <c r="J6179" i="1" s="1"/>
  <c r="Q6179" i="1" s="1"/>
  <c r="I6180" i="1"/>
  <c r="J6180" i="1" s="1"/>
  <c r="Q6180" i="1" s="1"/>
  <c r="I6181" i="1"/>
  <c r="J6181" i="1" s="1"/>
  <c r="Q6181" i="1" s="1"/>
  <c r="I6182" i="1"/>
  <c r="J6182" i="1" s="1"/>
  <c r="Q6182" i="1" s="1"/>
  <c r="I6183" i="1"/>
  <c r="J6183" i="1" s="1"/>
  <c r="Q6183" i="1" s="1"/>
  <c r="I6184" i="1"/>
  <c r="J6184" i="1" s="1"/>
  <c r="Q6184" i="1" s="1"/>
  <c r="I6185" i="1"/>
  <c r="J6185" i="1" s="1"/>
  <c r="Q6185" i="1" s="1"/>
  <c r="I6186" i="1"/>
  <c r="J6186" i="1" s="1"/>
  <c r="Q6186" i="1" s="1"/>
  <c r="I6187" i="1"/>
  <c r="J6187" i="1" s="1"/>
  <c r="Q6187" i="1" s="1"/>
  <c r="I6188" i="1"/>
  <c r="J6188" i="1" s="1"/>
  <c r="Q6188" i="1" s="1"/>
  <c r="I6189" i="1"/>
  <c r="J6189" i="1" s="1"/>
  <c r="Q6189" i="1" s="1"/>
  <c r="I6190" i="1"/>
  <c r="J6190" i="1" s="1"/>
  <c r="Q6190" i="1" s="1"/>
  <c r="I6191" i="1"/>
  <c r="J6191" i="1" s="1"/>
  <c r="Q6191" i="1" s="1"/>
  <c r="I6192" i="1"/>
  <c r="J6192" i="1" s="1"/>
  <c r="Q6192" i="1" s="1"/>
  <c r="I6193" i="1"/>
  <c r="J6193" i="1" s="1"/>
  <c r="Q6193" i="1" s="1"/>
  <c r="I6194" i="1"/>
  <c r="J6194" i="1" s="1"/>
  <c r="Q6194" i="1" s="1"/>
  <c r="I6195" i="1"/>
  <c r="J6195" i="1" s="1"/>
  <c r="Q6195" i="1" s="1"/>
  <c r="I6196" i="1"/>
  <c r="J6196" i="1" s="1"/>
  <c r="Q6196" i="1" s="1"/>
  <c r="I6197" i="1"/>
  <c r="J6197" i="1" s="1"/>
  <c r="Q6197" i="1" s="1"/>
  <c r="I6198" i="1"/>
  <c r="J6198" i="1" s="1"/>
  <c r="Q6198" i="1" s="1"/>
  <c r="I6199" i="1"/>
  <c r="J6199" i="1" s="1"/>
  <c r="Q6199" i="1" s="1"/>
  <c r="I6200" i="1"/>
  <c r="J6200" i="1" s="1"/>
  <c r="Q6200" i="1" s="1"/>
  <c r="I6201" i="1"/>
  <c r="J6201" i="1" s="1"/>
  <c r="I6202" i="1"/>
  <c r="J6202" i="1" s="1"/>
  <c r="Q6202" i="1" s="1"/>
  <c r="I6203" i="1"/>
  <c r="J6203" i="1" s="1"/>
  <c r="Q6203" i="1" s="1"/>
  <c r="I6204" i="1"/>
  <c r="J6204" i="1" s="1"/>
  <c r="Q6204" i="1" s="1"/>
  <c r="I6205" i="1"/>
  <c r="J6205" i="1" s="1"/>
  <c r="Q6205" i="1" s="1"/>
  <c r="I6206" i="1"/>
  <c r="J6206" i="1" s="1"/>
  <c r="Q6206" i="1" s="1"/>
  <c r="I6207" i="1"/>
  <c r="J6207" i="1" s="1"/>
  <c r="Q6207" i="1" s="1"/>
  <c r="I6208" i="1"/>
  <c r="J6208" i="1" s="1"/>
  <c r="Q6208" i="1" s="1"/>
  <c r="I6209" i="1"/>
  <c r="J6209" i="1" s="1"/>
  <c r="Q6209" i="1" s="1"/>
  <c r="I6210" i="1"/>
  <c r="J6210" i="1" s="1"/>
  <c r="Q6210" i="1" s="1"/>
  <c r="I6211" i="1"/>
  <c r="J6211" i="1" s="1"/>
  <c r="Q6211" i="1" s="1"/>
  <c r="I6212" i="1"/>
  <c r="J6212" i="1" s="1"/>
  <c r="Q6212" i="1" s="1"/>
  <c r="I6213" i="1"/>
  <c r="J6213" i="1" s="1"/>
  <c r="Q6213" i="1" s="1"/>
  <c r="I6214" i="1"/>
  <c r="J6214" i="1" s="1"/>
  <c r="Q6214" i="1" s="1"/>
  <c r="I6215" i="1"/>
  <c r="J6215" i="1" s="1"/>
  <c r="Q6215" i="1" s="1"/>
  <c r="I6216" i="1"/>
  <c r="J6216" i="1" s="1"/>
  <c r="Q6216" i="1" s="1"/>
  <c r="I6217" i="1"/>
  <c r="J6217" i="1" s="1"/>
  <c r="Q6217" i="1" s="1"/>
  <c r="I6218" i="1"/>
  <c r="J6218" i="1" s="1"/>
  <c r="Q6218" i="1" s="1"/>
  <c r="I6219" i="1"/>
  <c r="J6219" i="1" s="1"/>
  <c r="Q6219" i="1" s="1"/>
  <c r="I6220" i="1"/>
  <c r="J6220" i="1" s="1"/>
  <c r="Q6220" i="1" s="1"/>
  <c r="I6221" i="1"/>
  <c r="J6221" i="1" s="1"/>
  <c r="Q6221" i="1" s="1"/>
  <c r="I6222" i="1"/>
  <c r="J6222" i="1" s="1"/>
  <c r="Q6222" i="1" s="1"/>
  <c r="I6223" i="1"/>
  <c r="J6223" i="1" s="1"/>
  <c r="Q6223" i="1" s="1"/>
  <c r="I6224" i="1"/>
  <c r="J6224" i="1" s="1"/>
  <c r="Q6224" i="1" s="1"/>
  <c r="I6225" i="1"/>
  <c r="J6225" i="1" s="1"/>
  <c r="Q6225" i="1" s="1"/>
  <c r="I6226" i="1"/>
  <c r="J6226" i="1" s="1"/>
  <c r="Q6226" i="1" s="1"/>
  <c r="I6227" i="1"/>
  <c r="J6227" i="1" s="1"/>
  <c r="Q6227" i="1" s="1"/>
  <c r="I6228" i="1"/>
  <c r="J6228" i="1" s="1"/>
  <c r="Q6228" i="1" s="1"/>
  <c r="I6229" i="1"/>
  <c r="J6229" i="1" s="1"/>
  <c r="Q6229" i="1" s="1"/>
  <c r="I6230" i="1"/>
  <c r="J6230" i="1" s="1"/>
  <c r="Q6230" i="1" s="1"/>
  <c r="I6231" i="1"/>
  <c r="J6231" i="1" s="1"/>
  <c r="Q6231" i="1" s="1"/>
  <c r="I6232" i="1"/>
  <c r="J6232" i="1" s="1"/>
  <c r="Q6232" i="1" s="1"/>
  <c r="I6233" i="1"/>
  <c r="J6233" i="1" s="1"/>
  <c r="Q6233" i="1" s="1"/>
  <c r="I6234" i="1"/>
  <c r="J6234" i="1" s="1"/>
  <c r="Q6234" i="1" s="1"/>
  <c r="I6235" i="1"/>
  <c r="J6235" i="1" s="1"/>
  <c r="Q6235" i="1" s="1"/>
  <c r="I6236" i="1"/>
  <c r="J6236" i="1" s="1"/>
  <c r="Q6236" i="1" s="1"/>
  <c r="I6237" i="1"/>
  <c r="J6237" i="1" s="1"/>
  <c r="Q6237" i="1" s="1"/>
  <c r="I6238" i="1"/>
  <c r="J6238" i="1" s="1"/>
  <c r="Q6238" i="1" s="1"/>
  <c r="I6239" i="1"/>
  <c r="J6239" i="1" s="1"/>
  <c r="Q6239" i="1" s="1"/>
  <c r="I6240" i="1"/>
  <c r="J6240" i="1" s="1"/>
  <c r="Q6240" i="1" s="1"/>
  <c r="I6241" i="1"/>
  <c r="J6241" i="1" s="1"/>
  <c r="Q6241" i="1" s="1"/>
  <c r="I6242" i="1"/>
  <c r="J6242" i="1" s="1"/>
  <c r="Q6242" i="1" s="1"/>
  <c r="I6243" i="1"/>
  <c r="J6243" i="1" s="1"/>
  <c r="Q6243" i="1" s="1"/>
  <c r="I6244" i="1"/>
  <c r="J6244" i="1" s="1"/>
  <c r="Q6244" i="1" s="1"/>
  <c r="I6245" i="1"/>
  <c r="J6245" i="1" s="1"/>
  <c r="Q6245" i="1" s="1"/>
  <c r="I6246" i="1"/>
  <c r="J6246" i="1" s="1"/>
  <c r="Q6246" i="1" s="1"/>
  <c r="I6247" i="1"/>
  <c r="J6247" i="1" s="1"/>
  <c r="Q6247" i="1" s="1"/>
  <c r="I6248" i="1"/>
  <c r="J6248" i="1" s="1"/>
  <c r="Q6248" i="1" s="1"/>
  <c r="I6249" i="1"/>
  <c r="J6249" i="1" s="1"/>
  <c r="Q6249" i="1" s="1"/>
  <c r="I6250" i="1"/>
  <c r="J6250" i="1" s="1"/>
  <c r="Q6250" i="1" s="1"/>
  <c r="I6251" i="1"/>
  <c r="J6251" i="1" s="1"/>
  <c r="Q6251" i="1" s="1"/>
  <c r="I6252" i="1"/>
  <c r="J6252" i="1" s="1"/>
  <c r="Q6252" i="1" s="1"/>
  <c r="I6253" i="1"/>
  <c r="J6253" i="1" s="1"/>
  <c r="Q6253" i="1" s="1"/>
  <c r="I6254" i="1"/>
  <c r="J6254" i="1" s="1"/>
  <c r="Q6254" i="1" s="1"/>
  <c r="I6255" i="1"/>
  <c r="J6255" i="1" s="1"/>
  <c r="Q6255" i="1" s="1"/>
  <c r="I6256" i="1"/>
  <c r="J6256" i="1" s="1"/>
  <c r="Q6256" i="1" s="1"/>
  <c r="I6257" i="1"/>
  <c r="J6257" i="1" s="1"/>
  <c r="Q6257" i="1" s="1"/>
  <c r="I6258" i="1"/>
  <c r="J6258" i="1" s="1"/>
  <c r="Q6258" i="1" s="1"/>
  <c r="I6259" i="1"/>
  <c r="J6259" i="1" s="1"/>
  <c r="Q6259" i="1" s="1"/>
  <c r="I6260" i="1"/>
  <c r="J6260" i="1" s="1"/>
  <c r="Q6260" i="1" s="1"/>
  <c r="I6261" i="1"/>
  <c r="J6261" i="1" s="1"/>
  <c r="Q6261" i="1" s="1"/>
  <c r="I6262" i="1"/>
  <c r="J6262" i="1" s="1"/>
  <c r="Q6262" i="1" s="1"/>
  <c r="I6263" i="1"/>
  <c r="J6263" i="1" s="1"/>
  <c r="Q6263" i="1" s="1"/>
  <c r="I6264" i="1"/>
  <c r="J6264" i="1" s="1"/>
  <c r="Q6264" i="1" s="1"/>
  <c r="I6265" i="1"/>
  <c r="J6265" i="1" s="1"/>
  <c r="Q6265" i="1" s="1"/>
  <c r="I6266" i="1"/>
  <c r="J6266" i="1" s="1"/>
  <c r="Q6266" i="1" s="1"/>
  <c r="I6267" i="1"/>
  <c r="J6267" i="1" s="1"/>
  <c r="Q6267" i="1" s="1"/>
  <c r="I6268" i="1"/>
  <c r="J6268" i="1" s="1"/>
  <c r="Q6268" i="1" s="1"/>
  <c r="I6269" i="1"/>
  <c r="J6269" i="1" s="1"/>
  <c r="Q6269" i="1" s="1"/>
  <c r="I6270" i="1"/>
  <c r="J6270" i="1" s="1"/>
  <c r="Q6270" i="1" s="1"/>
  <c r="I6271" i="1"/>
  <c r="J6271" i="1" s="1"/>
  <c r="Q6271" i="1" s="1"/>
  <c r="I6272" i="1"/>
  <c r="J6272" i="1" s="1"/>
  <c r="Q6272" i="1" s="1"/>
  <c r="I6273" i="1"/>
  <c r="J6273" i="1" s="1"/>
  <c r="Q6273" i="1" s="1"/>
  <c r="I6274" i="1"/>
  <c r="J6274" i="1" s="1"/>
  <c r="Q6274" i="1" s="1"/>
  <c r="I6275" i="1"/>
  <c r="J6275" i="1" s="1"/>
  <c r="Q6275" i="1" s="1"/>
  <c r="I6276" i="1"/>
  <c r="J6276" i="1" s="1"/>
  <c r="Q6276" i="1" s="1"/>
  <c r="I6277" i="1"/>
  <c r="J6277" i="1" s="1"/>
  <c r="Q6277" i="1" s="1"/>
  <c r="I6278" i="1"/>
  <c r="J6278" i="1" s="1"/>
  <c r="Q6278" i="1" s="1"/>
  <c r="I6279" i="1"/>
  <c r="J6279" i="1" s="1"/>
  <c r="Q6279" i="1" s="1"/>
  <c r="I6280" i="1"/>
  <c r="J6280" i="1" s="1"/>
  <c r="Q6280" i="1" s="1"/>
  <c r="I6281" i="1"/>
  <c r="J6281" i="1" s="1"/>
  <c r="Q6281" i="1" s="1"/>
  <c r="I6282" i="1"/>
  <c r="J6282" i="1" s="1"/>
  <c r="Q6282" i="1" s="1"/>
  <c r="I6283" i="1"/>
  <c r="J6283" i="1" s="1"/>
  <c r="Q6283" i="1" s="1"/>
  <c r="I6284" i="1"/>
  <c r="J6284" i="1" s="1"/>
  <c r="Q6284" i="1" s="1"/>
  <c r="I6285" i="1"/>
  <c r="J6285" i="1" s="1"/>
  <c r="Q6285" i="1" s="1"/>
  <c r="I6286" i="1"/>
  <c r="J6286" i="1" s="1"/>
  <c r="Q6286" i="1" s="1"/>
  <c r="I6287" i="1"/>
  <c r="J6287" i="1" s="1"/>
  <c r="Q6287" i="1" s="1"/>
  <c r="I6288" i="1"/>
  <c r="J6288" i="1" s="1"/>
  <c r="Q6288" i="1" s="1"/>
  <c r="I6289" i="1"/>
  <c r="J6289" i="1" s="1"/>
  <c r="Q6289" i="1" s="1"/>
  <c r="I6290" i="1"/>
  <c r="J6290" i="1" s="1"/>
  <c r="Q6290" i="1" s="1"/>
  <c r="I6291" i="1"/>
  <c r="J6291" i="1" s="1"/>
  <c r="Q6291" i="1" s="1"/>
  <c r="I6292" i="1"/>
  <c r="J6292" i="1" s="1"/>
  <c r="Q6292" i="1" s="1"/>
  <c r="I6293" i="1"/>
  <c r="J6293" i="1" s="1"/>
  <c r="Q6293" i="1" s="1"/>
  <c r="I6294" i="1"/>
  <c r="J6294" i="1" s="1"/>
  <c r="Q6294" i="1" s="1"/>
  <c r="I6295" i="1"/>
  <c r="J6295" i="1" s="1"/>
  <c r="Q6295" i="1" s="1"/>
  <c r="I6296" i="1"/>
  <c r="J6296" i="1" s="1"/>
  <c r="Q6296" i="1" s="1"/>
  <c r="I6297" i="1"/>
  <c r="J6297" i="1" s="1"/>
  <c r="Q6297" i="1" s="1"/>
  <c r="I6298" i="1"/>
  <c r="J6298" i="1" s="1"/>
  <c r="Q6298" i="1" s="1"/>
  <c r="I6299" i="1"/>
  <c r="J6299" i="1" s="1"/>
  <c r="Q6299" i="1" s="1"/>
  <c r="I6300" i="1"/>
  <c r="J6300" i="1" s="1"/>
  <c r="Q6300" i="1" s="1"/>
  <c r="I6301" i="1"/>
  <c r="J6301" i="1" s="1"/>
  <c r="Q6301" i="1" s="1"/>
  <c r="I6302" i="1"/>
  <c r="J6302" i="1" s="1"/>
  <c r="Q6302" i="1" s="1"/>
  <c r="I6303" i="1"/>
  <c r="J6303" i="1" s="1"/>
  <c r="Q6303" i="1" s="1"/>
  <c r="I6304" i="1"/>
  <c r="J6304" i="1" s="1"/>
  <c r="Q6304" i="1" s="1"/>
  <c r="I6305" i="1"/>
  <c r="J6305" i="1" s="1"/>
  <c r="Q6305" i="1" s="1"/>
  <c r="I6306" i="1"/>
  <c r="J6306" i="1" s="1"/>
  <c r="Q6306" i="1" s="1"/>
  <c r="I6307" i="1"/>
  <c r="J6307" i="1" s="1"/>
  <c r="Q6307" i="1" s="1"/>
  <c r="I6308" i="1"/>
  <c r="J6308" i="1" s="1"/>
  <c r="Q6308" i="1" s="1"/>
  <c r="I6309" i="1"/>
  <c r="J6309" i="1" s="1"/>
  <c r="Q6309" i="1" s="1"/>
  <c r="I6310" i="1"/>
  <c r="J6310" i="1" s="1"/>
  <c r="Q6310" i="1" s="1"/>
  <c r="I6311" i="1"/>
  <c r="J6311" i="1" s="1"/>
  <c r="Q6311" i="1" s="1"/>
  <c r="I6312" i="1"/>
  <c r="J6312" i="1" s="1"/>
  <c r="Q6312" i="1" s="1"/>
  <c r="I6313" i="1"/>
  <c r="J6313" i="1" s="1"/>
  <c r="Q6313" i="1" s="1"/>
  <c r="I6314" i="1"/>
  <c r="J6314" i="1" s="1"/>
  <c r="Q6314" i="1" s="1"/>
  <c r="I6315" i="1"/>
  <c r="J6315" i="1" s="1"/>
  <c r="Q6315" i="1" s="1"/>
  <c r="I6316" i="1"/>
  <c r="J6316" i="1" s="1"/>
  <c r="Q6316" i="1" s="1"/>
  <c r="I6317" i="1"/>
  <c r="J6317" i="1" s="1"/>
  <c r="Q6317" i="1" s="1"/>
  <c r="I6318" i="1"/>
  <c r="J6318" i="1" s="1"/>
  <c r="Q6318" i="1" s="1"/>
  <c r="I6319" i="1"/>
  <c r="J6319" i="1" s="1"/>
  <c r="Q6319" i="1" s="1"/>
  <c r="I6320" i="1"/>
  <c r="J6320" i="1" s="1"/>
  <c r="Q6320" i="1" s="1"/>
  <c r="I6321" i="1"/>
  <c r="J6321" i="1" s="1"/>
  <c r="Q6321" i="1" s="1"/>
  <c r="I6322" i="1"/>
  <c r="J6322" i="1" s="1"/>
  <c r="Q6322" i="1" s="1"/>
  <c r="I6323" i="1"/>
  <c r="J6323" i="1" s="1"/>
  <c r="Q6323" i="1" s="1"/>
  <c r="I6324" i="1"/>
  <c r="J6324" i="1" s="1"/>
  <c r="Q6324" i="1" s="1"/>
  <c r="I6325" i="1"/>
  <c r="J6325" i="1" s="1"/>
  <c r="Q6325" i="1" s="1"/>
  <c r="I6326" i="1"/>
  <c r="J6326" i="1" s="1"/>
  <c r="Q6326" i="1" s="1"/>
  <c r="I6327" i="1"/>
  <c r="J6327" i="1" s="1"/>
  <c r="Q6327" i="1" s="1"/>
  <c r="I6328" i="1"/>
  <c r="J6328" i="1" s="1"/>
  <c r="Q6328" i="1" s="1"/>
  <c r="I6329" i="1"/>
  <c r="J6329" i="1" s="1"/>
  <c r="Q6329" i="1" s="1"/>
  <c r="I6330" i="1"/>
  <c r="J6330" i="1" s="1"/>
  <c r="Q6330" i="1" s="1"/>
  <c r="I6331" i="1"/>
  <c r="J6331" i="1" s="1"/>
  <c r="Q6331" i="1" s="1"/>
  <c r="I6332" i="1"/>
  <c r="J6332" i="1" s="1"/>
  <c r="Q6332" i="1" s="1"/>
  <c r="I6333" i="1"/>
  <c r="J6333" i="1" s="1"/>
  <c r="Q6333" i="1" s="1"/>
  <c r="I6334" i="1"/>
  <c r="J6334" i="1" s="1"/>
  <c r="Q6334" i="1" s="1"/>
  <c r="I6335" i="1"/>
  <c r="J6335" i="1" s="1"/>
  <c r="Q6335" i="1" s="1"/>
  <c r="I6336" i="1"/>
  <c r="J6336" i="1" s="1"/>
  <c r="Q6336" i="1" s="1"/>
  <c r="I6337" i="1"/>
  <c r="J6337" i="1" s="1"/>
  <c r="Q6337" i="1" s="1"/>
  <c r="I6338" i="1"/>
  <c r="J6338" i="1" s="1"/>
  <c r="Q6338" i="1" s="1"/>
  <c r="I6339" i="1"/>
  <c r="J6339" i="1" s="1"/>
  <c r="Q6339" i="1" s="1"/>
  <c r="I6340" i="1"/>
  <c r="J6340" i="1" s="1"/>
  <c r="Q6340" i="1" s="1"/>
  <c r="I6341" i="1"/>
  <c r="J6341" i="1" s="1"/>
  <c r="Q6341" i="1" s="1"/>
  <c r="I6342" i="1"/>
  <c r="J6342" i="1" s="1"/>
  <c r="Q6342" i="1" s="1"/>
  <c r="I6343" i="1"/>
  <c r="J6343" i="1" s="1"/>
  <c r="Q6343" i="1" s="1"/>
  <c r="I6344" i="1"/>
  <c r="J6344" i="1" s="1"/>
  <c r="Q6344" i="1" s="1"/>
  <c r="I6345" i="1"/>
  <c r="J6345" i="1" s="1"/>
  <c r="Q6345" i="1" s="1"/>
  <c r="I6346" i="1"/>
  <c r="J6346" i="1" s="1"/>
  <c r="Q6346" i="1" s="1"/>
  <c r="I6347" i="1"/>
  <c r="J6347" i="1" s="1"/>
  <c r="Q6347" i="1" s="1"/>
  <c r="I6348" i="1"/>
  <c r="J6348" i="1" s="1"/>
  <c r="Q6348" i="1" s="1"/>
  <c r="I6349" i="1"/>
  <c r="J6349" i="1" s="1"/>
  <c r="Q6349" i="1" s="1"/>
  <c r="I6350" i="1"/>
  <c r="J6350" i="1" s="1"/>
  <c r="Q6350" i="1" s="1"/>
  <c r="I6351" i="1"/>
  <c r="J6351" i="1" s="1"/>
  <c r="Q6351" i="1" s="1"/>
  <c r="I6352" i="1"/>
  <c r="J6352" i="1" s="1"/>
  <c r="Q6352" i="1" s="1"/>
  <c r="I6353" i="1"/>
  <c r="J6353" i="1" s="1"/>
  <c r="Q6353" i="1" s="1"/>
  <c r="I6354" i="1"/>
  <c r="J6354" i="1" s="1"/>
  <c r="Q6354" i="1" s="1"/>
  <c r="I6355" i="1"/>
  <c r="J6355" i="1" s="1"/>
  <c r="Q6355" i="1" s="1"/>
  <c r="I6356" i="1"/>
  <c r="J6356" i="1" s="1"/>
  <c r="Q6356" i="1" s="1"/>
  <c r="I6357" i="1"/>
  <c r="J6357" i="1" s="1"/>
  <c r="Q6357" i="1" s="1"/>
  <c r="I6358" i="1"/>
  <c r="J6358" i="1" s="1"/>
  <c r="Q6358" i="1" s="1"/>
  <c r="I6359" i="1"/>
  <c r="J6359" i="1" s="1"/>
  <c r="Q6359" i="1" s="1"/>
  <c r="I6360" i="1"/>
  <c r="J6360" i="1" s="1"/>
  <c r="Q6360" i="1" s="1"/>
  <c r="I6361" i="1"/>
  <c r="J6361" i="1" s="1"/>
  <c r="Q6361" i="1" s="1"/>
  <c r="I6362" i="1"/>
  <c r="J6362" i="1" s="1"/>
  <c r="Q6362" i="1" s="1"/>
  <c r="I6363" i="1"/>
  <c r="J6363" i="1" s="1"/>
  <c r="Q6363" i="1" s="1"/>
  <c r="I6364" i="1"/>
  <c r="J6364" i="1" s="1"/>
  <c r="Q6364" i="1" s="1"/>
  <c r="I6365" i="1"/>
  <c r="J6365" i="1" s="1"/>
  <c r="Q6365" i="1" s="1"/>
  <c r="I6366" i="1"/>
  <c r="J6366" i="1" s="1"/>
  <c r="Q6366" i="1" s="1"/>
  <c r="I6367" i="1"/>
  <c r="J6367" i="1" s="1"/>
  <c r="Q6367" i="1" s="1"/>
  <c r="I6368" i="1"/>
  <c r="J6368" i="1" s="1"/>
  <c r="Q6368" i="1" s="1"/>
  <c r="I6369" i="1"/>
  <c r="J6369" i="1" s="1"/>
  <c r="Q6369" i="1" s="1"/>
  <c r="I6370" i="1"/>
  <c r="J6370" i="1" s="1"/>
  <c r="Q6370" i="1" s="1"/>
  <c r="I6371" i="1"/>
  <c r="J6371" i="1" s="1"/>
  <c r="Q6371" i="1" s="1"/>
  <c r="I6372" i="1"/>
  <c r="J6372" i="1" s="1"/>
  <c r="Q6372" i="1" s="1"/>
  <c r="I6373" i="1"/>
  <c r="J6373" i="1" s="1"/>
  <c r="Q6373" i="1" s="1"/>
  <c r="I6374" i="1"/>
  <c r="J6374" i="1" s="1"/>
  <c r="Q6374" i="1" s="1"/>
  <c r="I6375" i="1"/>
  <c r="J6375" i="1" s="1"/>
  <c r="Q6375" i="1" s="1"/>
  <c r="I6376" i="1"/>
  <c r="J6376" i="1" s="1"/>
  <c r="Q6376" i="1" s="1"/>
  <c r="I6377" i="1"/>
  <c r="J6377" i="1" s="1"/>
  <c r="Q6377" i="1" s="1"/>
  <c r="I6378" i="1"/>
  <c r="J6378" i="1" s="1"/>
  <c r="Q6378" i="1" s="1"/>
  <c r="I6379" i="1"/>
  <c r="J6379" i="1" s="1"/>
  <c r="Q6379" i="1" s="1"/>
  <c r="I6380" i="1"/>
  <c r="J6380" i="1" s="1"/>
  <c r="Q6380" i="1" s="1"/>
  <c r="I6381" i="1"/>
  <c r="J6381" i="1" s="1"/>
  <c r="Q6381" i="1" s="1"/>
  <c r="I6382" i="1"/>
  <c r="J6382" i="1" s="1"/>
  <c r="Q6382" i="1" s="1"/>
  <c r="I6383" i="1"/>
  <c r="J6383" i="1" s="1"/>
  <c r="Q6383" i="1" s="1"/>
  <c r="I6384" i="1"/>
  <c r="J6384" i="1" s="1"/>
  <c r="Q6384" i="1" s="1"/>
  <c r="I6385" i="1"/>
  <c r="J6385" i="1" s="1"/>
  <c r="Q6385" i="1" s="1"/>
  <c r="I6386" i="1"/>
  <c r="J6386" i="1" s="1"/>
  <c r="Q6386" i="1" s="1"/>
  <c r="I6387" i="1"/>
  <c r="J6387" i="1" s="1"/>
  <c r="Q6387" i="1" s="1"/>
  <c r="I6388" i="1"/>
  <c r="J6388" i="1" s="1"/>
  <c r="Q6388" i="1" s="1"/>
  <c r="I6389" i="1"/>
  <c r="J6389" i="1" s="1"/>
  <c r="Q6389" i="1" s="1"/>
  <c r="I6390" i="1"/>
  <c r="J6390" i="1" s="1"/>
  <c r="Q6390" i="1" s="1"/>
  <c r="I6391" i="1"/>
  <c r="J6391" i="1" s="1"/>
  <c r="Q6391" i="1" s="1"/>
  <c r="I6392" i="1"/>
  <c r="J6392" i="1" s="1"/>
  <c r="Q6392" i="1" s="1"/>
  <c r="I6393" i="1"/>
  <c r="J6393" i="1" s="1"/>
  <c r="Q6393" i="1" s="1"/>
  <c r="I6394" i="1"/>
  <c r="J6394" i="1" s="1"/>
  <c r="Q6394" i="1" s="1"/>
  <c r="I6395" i="1"/>
  <c r="J6395" i="1" s="1"/>
  <c r="Q6395" i="1" s="1"/>
  <c r="I6396" i="1"/>
  <c r="J6396" i="1" s="1"/>
  <c r="Q6396" i="1" s="1"/>
  <c r="I6397" i="1"/>
  <c r="J6397" i="1" s="1"/>
  <c r="Q6397" i="1" s="1"/>
  <c r="I6398" i="1"/>
  <c r="J6398" i="1" s="1"/>
  <c r="Q6398" i="1" s="1"/>
  <c r="I6399" i="1"/>
  <c r="J6399" i="1" s="1"/>
  <c r="Q6399" i="1" s="1"/>
  <c r="I6400" i="1"/>
  <c r="J6400" i="1" s="1"/>
  <c r="Q6400" i="1" s="1"/>
  <c r="I6401" i="1"/>
  <c r="J6401" i="1" s="1"/>
  <c r="Q6401" i="1" s="1"/>
  <c r="I6402" i="1"/>
  <c r="J6402" i="1" s="1"/>
  <c r="Q6402" i="1" s="1"/>
  <c r="I6403" i="1"/>
  <c r="J6403" i="1" s="1"/>
  <c r="Q6403" i="1" s="1"/>
  <c r="I6404" i="1"/>
  <c r="J6404" i="1" s="1"/>
  <c r="Q6404" i="1" s="1"/>
  <c r="I6405" i="1"/>
  <c r="J6405" i="1" s="1"/>
  <c r="Q6405" i="1" s="1"/>
  <c r="I6406" i="1"/>
  <c r="J6406" i="1" s="1"/>
  <c r="Q6406" i="1" s="1"/>
  <c r="I6407" i="1"/>
  <c r="J6407" i="1" s="1"/>
  <c r="Q6407" i="1" s="1"/>
  <c r="I6408" i="1"/>
  <c r="J6408" i="1" s="1"/>
  <c r="Q6408" i="1" s="1"/>
  <c r="I6409" i="1"/>
  <c r="J6409" i="1" s="1"/>
  <c r="Q6409" i="1" s="1"/>
  <c r="I6410" i="1"/>
  <c r="J6410" i="1" s="1"/>
  <c r="Q6410" i="1" s="1"/>
  <c r="I6411" i="1"/>
  <c r="J6411" i="1" s="1"/>
  <c r="Q6411" i="1" s="1"/>
  <c r="I6412" i="1"/>
  <c r="J6412" i="1" s="1"/>
  <c r="Q6412" i="1" s="1"/>
  <c r="I6413" i="1"/>
  <c r="J6413" i="1" s="1"/>
  <c r="Q6413" i="1" s="1"/>
  <c r="I6414" i="1"/>
  <c r="J6414" i="1" s="1"/>
  <c r="Q6414" i="1" s="1"/>
  <c r="I6415" i="1"/>
  <c r="J6415" i="1" s="1"/>
  <c r="Q6415" i="1" s="1"/>
  <c r="I6416" i="1"/>
  <c r="J6416" i="1" s="1"/>
  <c r="Q6416" i="1" s="1"/>
  <c r="I6417" i="1"/>
  <c r="J6417" i="1" s="1"/>
  <c r="Q6417" i="1" s="1"/>
  <c r="I6418" i="1"/>
  <c r="J6418" i="1" s="1"/>
  <c r="Q6418" i="1" s="1"/>
  <c r="Q5671" i="1" l="1"/>
  <c r="Q5806" i="1"/>
  <c r="Q4334" i="1"/>
  <c r="Q3066" i="1"/>
  <c r="Q2594" i="1"/>
  <c r="Q2362" i="1"/>
  <c r="Q5376" i="1"/>
  <c r="Q5149" i="1"/>
  <c r="Q4737" i="1"/>
  <c r="Q4217" i="1"/>
  <c r="Q4049" i="1"/>
  <c r="Q3249" i="1"/>
  <c r="Q573" i="1"/>
  <c r="Q4916" i="1"/>
  <c r="Q3620" i="1"/>
  <c r="Q2788" i="1"/>
  <c r="Q1652" i="1"/>
  <c r="Q1012" i="1"/>
  <c r="Q4531" i="1"/>
  <c r="Q3847" i="1"/>
  <c r="Q2955" i="1"/>
  <c r="Q1971" i="1"/>
  <c r="Q1771" i="1"/>
  <c r="Q1259" i="1"/>
  <c r="Q287" i="1"/>
  <c r="X20" i="4"/>
  <c r="Y13" i="4" s="1"/>
  <c r="D18" i="4"/>
  <c r="D15" i="4"/>
  <c r="F17" i="4"/>
  <c r="H17" i="4"/>
  <c r="Q6201" i="1"/>
  <c r="Q5377" i="1"/>
  <c r="Q2789" i="1"/>
  <c r="Q2165" i="1"/>
  <c r="Q1653" i="1"/>
  <c r="Q4339" i="1"/>
  <c r="Q4223" i="1"/>
  <c r="Q5672" i="1"/>
  <c r="Q5152" i="1"/>
  <c r="Q4920" i="1"/>
  <c r="Q4740" i="1"/>
  <c r="Q4536" i="1"/>
  <c r="Q3852" i="1"/>
  <c r="Q3440" i="1"/>
  <c r="Q3068" i="1"/>
  <c r="Q2364" i="1"/>
  <c r="Q1772" i="1"/>
  <c r="Q1260" i="1"/>
  <c r="Q576" i="1"/>
  <c r="Q288" i="1"/>
  <c r="D13" i="4"/>
  <c r="Q6031" i="1"/>
  <c r="Q5807" i="1"/>
  <c r="Q4051" i="1"/>
  <c r="Q3623" i="1"/>
  <c r="Q1983" i="1"/>
  <c r="Q1015" i="1"/>
  <c r="Q839" i="1"/>
  <c r="G17" i="4"/>
  <c r="Q5542" i="1"/>
  <c r="Q3250" i="1"/>
  <c r="Q2958" i="1"/>
  <c r="Q2598" i="1"/>
  <c r="Q1478" i="1"/>
  <c r="Q2" i="1"/>
  <c r="E17" i="4"/>
  <c r="D14" i="4"/>
  <c r="X33" i="9" l="1"/>
  <c r="X26" i="9"/>
  <c r="X36" i="9"/>
  <c r="Y36" i="9" s="1"/>
  <c r="V35" i="9"/>
  <c r="V33" i="9"/>
  <c r="V31" i="9"/>
  <c r="V29" i="9"/>
  <c r="V36" i="9"/>
  <c r="W36" i="9" s="1"/>
  <c r="V34" i="9"/>
  <c r="W34" i="9" s="1"/>
  <c r="V32" i="9"/>
  <c r="V30" i="9"/>
  <c r="W30" i="9" s="1"/>
  <c r="V28" i="9"/>
  <c r="W28" i="9" s="1"/>
  <c r="V24" i="9"/>
  <c r="V20" i="9"/>
  <c r="V16" i="9"/>
  <c r="V7" i="9"/>
  <c r="V25" i="9"/>
  <c r="V21" i="9"/>
  <c r="V17" i="9"/>
  <c r="V11" i="9"/>
  <c r="V8" i="9"/>
  <c r="V5" i="9"/>
  <c r="V26" i="9"/>
  <c r="W26" i="9" s="1"/>
  <c r="V22" i="9"/>
  <c r="V18" i="9"/>
  <c r="V14" i="9"/>
  <c r="V9" i="9"/>
  <c r="V27" i="9"/>
  <c r="W27" i="9" s="1"/>
  <c r="V23" i="9"/>
  <c r="W23" i="9" s="1"/>
  <c r="V19" i="9"/>
  <c r="W19" i="9" s="1"/>
  <c r="V15" i="9"/>
  <c r="V13" i="9"/>
  <c r="V12" i="9"/>
  <c r="W12" i="9" s="1"/>
  <c r="V10" i="9"/>
  <c r="W10" i="9" s="1"/>
  <c r="V6" i="9"/>
  <c r="V4" i="9"/>
  <c r="X30" i="9"/>
  <c r="X8" i="9"/>
  <c r="X5" i="9"/>
  <c r="X19" i="9"/>
  <c r="X31" i="9"/>
  <c r="X17" i="9"/>
  <c r="X23" i="9"/>
  <c r="X20" i="9"/>
  <c r="X10" i="9"/>
  <c r="X21" i="9"/>
  <c r="X4" i="9"/>
  <c r="X28" i="9"/>
  <c r="X13" i="9"/>
  <c r="X18" i="9"/>
  <c r="X16" i="9"/>
  <c r="Y16" i="9" s="1"/>
  <c r="X9" i="9"/>
  <c r="X14" i="9"/>
  <c r="X27" i="9"/>
  <c r="X32" i="9"/>
  <c r="X11" i="9"/>
  <c r="X15" i="9"/>
  <c r="Y15" i="9" s="1"/>
  <c r="X25" i="9"/>
  <c r="X6" i="9"/>
  <c r="Y6" i="9" s="1"/>
  <c r="X35" i="9"/>
  <c r="Y35" i="9" s="1"/>
  <c r="X22" i="9"/>
  <c r="X29" i="9"/>
  <c r="X34" i="9"/>
  <c r="Y34" i="9" s="1"/>
  <c r="X12" i="9"/>
  <c r="Y12" i="9" s="1"/>
  <c r="X24" i="9"/>
  <c r="Y24" i="9" s="1"/>
  <c r="X7" i="9"/>
  <c r="Y7" i="9" s="1"/>
  <c r="Y16" i="4"/>
  <c r="Y18" i="4"/>
  <c r="Y15" i="4"/>
  <c r="Y14" i="4"/>
  <c r="Y19" i="4"/>
  <c r="Y17" i="4"/>
  <c r="D17" i="4"/>
  <c r="F16" i="4"/>
  <c r="G16" i="4"/>
  <c r="H16" i="4"/>
  <c r="E16" i="4"/>
  <c r="Y11" i="9" l="1"/>
  <c r="Y8" i="9"/>
  <c r="W18" i="9"/>
  <c r="W5" i="9"/>
  <c r="W21" i="9"/>
  <c r="W20" i="9"/>
  <c r="W32" i="9"/>
  <c r="W31" i="9"/>
  <c r="Y29" i="9"/>
  <c r="Y25" i="9"/>
  <c r="Y27" i="9"/>
  <c r="Y9" i="9"/>
  <c r="Y18" i="9"/>
  <c r="Y28" i="9"/>
  <c r="Y21" i="9"/>
  <c r="Y20" i="9"/>
  <c r="Y17" i="9"/>
  <c r="Y19" i="9"/>
  <c r="W4" i="9"/>
  <c r="W13" i="9"/>
  <c r="W22" i="9"/>
  <c r="W8" i="9"/>
  <c r="W25" i="9"/>
  <c r="W24" i="9"/>
  <c r="W33" i="9"/>
  <c r="Y26" i="9"/>
  <c r="Y4" i="9"/>
  <c r="Y10" i="9"/>
  <c r="Y5" i="9"/>
  <c r="W6" i="9"/>
  <c r="W15" i="9"/>
  <c r="W9" i="9"/>
  <c r="W11" i="9"/>
  <c r="W7" i="9"/>
  <c r="W35" i="9"/>
  <c r="Y22" i="9"/>
  <c r="Y32" i="9"/>
  <c r="Y14" i="9"/>
  <c r="Y13" i="9"/>
  <c r="Y23" i="9"/>
  <c r="Y31" i="9"/>
  <c r="Y30" i="9"/>
  <c r="W14" i="9"/>
  <c r="W17" i="9"/>
  <c r="W16" i="9"/>
  <c r="W29" i="9"/>
  <c r="Y33" i="9"/>
  <c r="D16" i="4"/>
</calcChain>
</file>

<file path=xl/sharedStrings.xml><?xml version="1.0" encoding="utf-8"?>
<sst xmlns="http://schemas.openxmlformats.org/spreadsheetml/2006/main" count="30815" uniqueCount="7484">
  <si>
    <t>Application_ID</t>
  </si>
  <si>
    <t>Date Tagged</t>
  </si>
  <si>
    <t>Date Actioned</t>
  </si>
  <si>
    <t>Outcome</t>
  </si>
  <si>
    <t>Queue Name</t>
  </si>
  <si>
    <t>Analyst</t>
  </si>
  <si>
    <t>Message</t>
  </si>
  <si>
    <t>2304</t>
  </si>
  <si>
    <t>WITHDRAW</t>
  </si>
  <si>
    <t>Consumer Pre Bureau</t>
  </si>
  <si>
    <t>SBambaras</t>
  </si>
  <si>
    <t>Please email passport with visa page</t>
  </si>
  <si>
    <t>750</t>
  </si>
  <si>
    <t>APPROVE</t>
  </si>
  <si>
    <t>HPandya</t>
  </si>
  <si>
    <t>-</t>
  </si>
  <si>
    <t>2305</t>
  </si>
  <si>
    <t>1405</t>
  </si>
  <si>
    <t>RMishra</t>
  </si>
  <si>
    <t>Approved for up to 2 services</t>
  </si>
  <si>
    <t>985</t>
  </si>
  <si>
    <t>Approved for 1 handset and 1 MBB</t>
  </si>
  <si>
    <t>6132</t>
  </si>
  <si>
    <t>2288</t>
  </si>
  <si>
    <t>2616</t>
  </si>
  <si>
    <t>Please re-submit as student</t>
  </si>
  <si>
    <t>1049</t>
  </si>
  <si>
    <t>1563</t>
  </si>
  <si>
    <t>Consumer Existing</t>
  </si>
  <si>
    <t>Approve</t>
  </si>
  <si>
    <t>6131</t>
  </si>
  <si>
    <t>2867</t>
  </si>
  <si>
    <t>976</t>
  </si>
  <si>
    <t>6130</t>
  </si>
  <si>
    <t>284</t>
  </si>
  <si>
    <t>6417</t>
  </si>
  <si>
    <t>2772</t>
  </si>
  <si>
    <t>1669</t>
  </si>
  <si>
    <t>Please verify the passport and DOB and resubmit OR email passport and visa page to vcredit@Asif Tech.com.au</t>
  </si>
  <si>
    <t>2270</t>
  </si>
  <si>
    <t>Withdraw</t>
  </si>
  <si>
    <t>Consumer Post Bureau</t>
  </si>
  <si>
    <t>NBhatia</t>
  </si>
  <si>
    <t>1449</t>
  </si>
  <si>
    <t>Please resubmit with correct address. Kindly check the street type which currently shows as unknown</t>
  </si>
  <si>
    <t>3632</t>
  </si>
  <si>
    <t>DECLINE</t>
  </si>
  <si>
    <t>The applicant has been declined as they are on a Bridging Visa. As per the Credit Policy, if the applicant is on an eligible Visa Subclass, send a copy of the 100pts of ID and supporting documents to VCredit@Asif Tech.com.au or 1800 656 866</t>
  </si>
  <si>
    <t>1446</t>
  </si>
  <si>
    <t>Passport Visa expires in less than 12 months. Please offer the customer pre-paid service only</t>
  </si>
  <si>
    <t>2770</t>
  </si>
  <si>
    <t>4406</t>
  </si>
  <si>
    <t>784</t>
  </si>
  <si>
    <t>Approved for MBB only</t>
  </si>
  <si>
    <t>3722</t>
  </si>
  <si>
    <t>CDcosta</t>
  </si>
  <si>
    <t>1120</t>
  </si>
  <si>
    <t>Please check DOB, Passport Number and Country, and the Customers Name</t>
  </si>
  <si>
    <t>1173</t>
  </si>
  <si>
    <t>Please verify passport and DOB and resubmit OR email passport and visa page to vcredit@Asif Tech.com.au</t>
  </si>
  <si>
    <t>1295</t>
  </si>
  <si>
    <t>6128</t>
  </si>
  <si>
    <t>6129</t>
  </si>
  <si>
    <t>2872</t>
  </si>
  <si>
    <t>1863</t>
  </si>
  <si>
    <t>Incorrect info provided Please update a valid previous address</t>
  </si>
  <si>
    <t>882</t>
  </si>
  <si>
    <t>Approved only with outright purchase of handset or USIM only</t>
  </si>
  <si>
    <t>1431</t>
  </si>
  <si>
    <t>2630</t>
  </si>
  <si>
    <t>1401</t>
  </si>
  <si>
    <t>972</t>
  </si>
  <si>
    <t>668</t>
  </si>
  <si>
    <t>SSyed</t>
  </si>
  <si>
    <t>Applicant only has bridging visa. Please offer the customer Pre-Paid service only</t>
  </si>
  <si>
    <t>5914</t>
  </si>
  <si>
    <t>2455</t>
  </si>
  <si>
    <t>1332</t>
  </si>
  <si>
    <t>Please verify the passport details and DOB and resubmit OR email passport and visa page to vcredit@Asif Tech.com.au</t>
  </si>
  <si>
    <t>2303</t>
  </si>
  <si>
    <t>1313</t>
  </si>
  <si>
    <t>1149</t>
  </si>
  <si>
    <t>This account is closed, please resubmit under a NEW ROW ID</t>
  </si>
  <si>
    <t>6127</t>
  </si>
  <si>
    <t>471</t>
  </si>
  <si>
    <t>175</t>
  </si>
  <si>
    <t>AAkhundpur</t>
  </si>
  <si>
    <t>6416</t>
  </si>
  <si>
    <t>3124</t>
  </si>
  <si>
    <t>1290</t>
  </si>
  <si>
    <t>1072</t>
  </si>
  <si>
    <t>6126</t>
  </si>
  <si>
    <t>1207</t>
  </si>
  <si>
    <t>2852</t>
  </si>
  <si>
    <t>Due to credit policy decision by Credit department. Please offer the customer pre-paid service</t>
  </si>
  <si>
    <t>3562</t>
  </si>
  <si>
    <t>The applicant is currently studying Fulltime or is on a Student Visa. Please resubmit as a Student.</t>
  </si>
  <si>
    <t>1566</t>
  </si>
  <si>
    <t>4756</t>
  </si>
  <si>
    <t>1680</t>
  </si>
  <si>
    <t>Please email 100 pts of ID to vcredit@Asif Tech.com.au Appoitnment letter or salary slip</t>
  </si>
  <si>
    <t>1203</t>
  </si>
  <si>
    <t>3108</t>
  </si>
  <si>
    <t>1075</t>
  </si>
  <si>
    <t>6125</t>
  </si>
  <si>
    <t>1413</t>
  </si>
  <si>
    <t>3468</t>
  </si>
  <si>
    <t>An account for this applicant already exists with Asif Tech. Please resubmit as existing customer row id: 1-7XAVTFC</t>
  </si>
  <si>
    <t>1335</t>
  </si>
  <si>
    <t>NVaid</t>
  </si>
  <si>
    <t>Incorrect info Please resubmit with handset / service / device type</t>
  </si>
  <si>
    <t>1191</t>
  </si>
  <si>
    <t>6124</t>
  </si>
  <si>
    <t>1484</t>
  </si>
  <si>
    <t>Applicant has previously approved application under another Row ID1-8EQCUV6</t>
  </si>
  <si>
    <t>2038</t>
  </si>
  <si>
    <t>Incorrect info provided please upated the requested handset type</t>
  </si>
  <si>
    <t>2599</t>
  </si>
  <si>
    <t>1204</t>
  </si>
  <si>
    <t>5292</t>
  </si>
  <si>
    <t>1050</t>
  </si>
  <si>
    <t>1436</t>
  </si>
  <si>
    <t>6123</t>
  </si>
  <si>
    <t>551</t>
  </si>
  <si>
    <t>3159</t>
  </si>
  <si>
    <t>4314</t>
  </si>
  <si>
    <t>2306</t>
  </si>
  <si>
    <t>2629</t>
  </si>
  <si>
    <t>Please email 100 pts of ID to vcredit@Asif Tech.com.au Passport with Visa page</t>
  </si>
  <si>
    <t>4939</t>
  </si>
  <si>
    <t>5445</t>
  </si>
  <si>
    <t>2025</t>
  </si>
  <si>
    <t>Please email 100 pts of ID to vcredit@Asif Tech.com.au Passport and the visa page</t>
  </si>
  <si>
    <t>3454</t>
  </si>
  <si>
    <t>An account for this applicant already exists with Asif Tech. Please resubmit as existing customer row id: 1-7JBSOS0</t>
  </si>
  <si>
    <t>2080</t>
  </si>
  <si>
    <t>-Please resubmit with post code- Application cannot be approved until post code mentioned.</t>
  </si>
  <si>
    <t>3405</t>
  </si>
  <si>
    <t>The applicant has been declined due to information on their Dun &amp; Bradstreet credit bureau file</t>
  </si>
  <si>
    <t>1373</t>
  </si>
  <si>
    <t>2282</t>
  </si>
  <si>
    <t>2012</t>
  </si>
  <si>
    <t>Please email 100 pts of ID to vcredit@Asif Tech.com.au Appointment letter OR salary slip</t>
  </si>
  <si>
    <t>2015</t>
  </si>
  <si>
    <t>Please resubmit next application with passport as part of 100 points of ID OR Medicare Card</t>
  </si>
  <si>
    <t>1846</t>
  </si>
  <si>
    <t>1381</t>
  </si>
  <si>
    <t>Approved for 1 Handset/Tablet + 1 MBB</t>
  </si>
  <si>
    <t>1324</t>
  </si>
  <si>
    <t>Please resubmit with landline for employer</t>
  </si>
  <si>
    <t>1308</t>
  </si>
  <si>
    <t>Customer has exceeded approved number of services</t>
  </si>
  <si>
    <t>506</t>
  </si>
  <si>
    <t>1747</t>
  </si>
  <si>
    <t>1273</t>
  </si>
  <si>
    <t>Approved</t>
  </si>
  <si>
    <t>1474</t>
  </si>
  <si>
    <t>Please verify passport details and DOB and resubmit OR email passport and visa page to vcredit@Asif Tech.com.au</t>
  </si>
  <si>
    <t>532</t>
  </si>
  <si>
    <t>1013</t>
  </si>
  <si>
    <t>1557</t>
  </si>
  <si>
    <t>6122</t>
  </si>
  <si>
    <t>3816</t>
  </si>
  <si>
    <t>3136</t>
  </si>
  <si>
    <t>Please resubimt with the correct Previous address it is mentioned UNKNOWN on Address please replace</t>
  </si>
  <si>
    <t>1410</t>
  </si>
  <si>
    <t>1527</t>
  </si>
  <si>
    <t>2860</t>
  </si>
  <si>
    <t>MDcruz</t>
  </si>
  <si>
    <t>Customer is on a Student's Visa, Please re-submit as student &amp; take off all the employment details</t>
  </si>
  <si>
    <t>459</t>
  </si>
  <si>
    <t>1463</t>
  </si>
  <si>
    <t>Customer has overdue account with Asif Tech</t>
  </si>
  <si>
    <t>3659</t>
  </si>
  <si>
    <t>The Work number entered is incorrect for the employer listed on the application. Please verify the details with the applicant and resubmit with a valid number</t>
  </si>
  <si>
    <t>1664</t>
  </si>
  <si>
    <t>1190</t>
  </si>
  <si>
    <t>3116</t>
  </si>
  <si>
    <t>6121</t>
  </si>
  <si>
    <t>4966</t>
  </si>
  <si>
    <t>An account for this applicant already exists with Asif Tech. Please resubmit as existing customer under CA Row ID: 1-8BMU3SA</t>
  </si>
  <si>
    <t>5470</t>
  </si>
  <si>
    <t>1270</t>
  </si>
  <si>
    <t>Approved for 1 Handset + 1 Tablet</t>
  </si>
  <si>
    <t>1426</t>
  </si>
  <si>
    <t>1187</t>
  </si>
  <si>
    <t>Please resubmit with employment details.</t>
  </si>
  <si>
    <t>6120</t>
  </si>
  <si>
    <t>3299</t>
  </si>
  <si>
    <t>An account for this applicant already exists with Asif Tech. Please resubmit as existing customer-1-87SFWBK</t>
  </si>
  <si>
    <t>1103</t>
  </si>
  <si>
    <t>6118</t>
  </si>
  <si>
    <t>1108</t>
  </si>
  <si>
    <t>6119</t>
  </si>
  <si>
    <t>1193</t>
  </si>
  <si>
    <t>1391</t>
  </si>
  <si>
    <t>2135</t>
  </si>
  <si>
    <t>681</t>
  </si>
  <si>
    <t>5913</t>
  </si>
  <si>
    <t>3654</t>
  </si>
  <si>
    <t>677</t>
  </si>
  <si>
    <t>Insufficient billing history with Asif Tech</t>
  </si>
  <si>
    <t>5912</t>
  </si>
  <si>
    <t>1180</t>
  </si>
  <si>
    <t>An account for this applicant already exists with Asif Tech. Please resubmit as existing customer (ROW ID: 1-5MPJEN3 )</t>
  </si>
  <si>
    <t>6117</t>
  </si>
  <si>
    <t>2491</t>
  </si>
  <si>
    <t>1376</t>
  </si>
  <si>
    <t>473</t>
  </si>
  <si>
    <t>Decline</t>
  </si>
  <si>
    <t>743</t>
  </si>
  <si>
    <t>1558</t>
  </si>
  <si>
    <t>3717</t>
  </si>
  <si>
    <t>3246</t>
  </si>
  <si>
    <t>3272</t>
  </si>
  <si>
    <t>3619</t>
  </si>
  <si>
    <t>840</t>
  </si>
  <si>
    <t>1578</t>
  </si>
  <si>
    <t>3550</t>
  </si>
  <si>
    <t>Passport Visa expires in less than 12 months. Please offer the customer pre-paid service only - Visa expiry date 08/01/2013</t>
  </si>
  <si>
    <t>1327</t>
  </si>
  <si>
    <t>An account for this applicant already exists with Asif Tech. Please resubmit as existing customer - Row id 1-7FZLNAQ</t>
  </si>
  <si>
    <t>1397</t>
  </si>
  <si>
    <t>1938</t>
  </si>
  <si>
    <t>4942</t>
  </si>
  <si>
    <t>Declined as a Credit Decision</t>
  </si>
  <si>
    <t>5448</t>
  </si>
  <si>
    <t>312</t>
  </si>
  <si>
    <t>QMascarenhas</t>
  </si>
  <si>
    <t>480</t>
  </si>
  <si>
    <t>462</t>
  </si>
  <si>
    <t>1377</t>
  </si>
  <si>
    <t>1870</t>
  </si>
  <si>
    <t>3641</t>
  </si>
  <si>
    <t>Please send through copies of the applicants 100 points of ID (including their Visa page and/or previous Passport number, if applicable) to VCredit@Asif Tech.com.au or 1800 656 866</t>
  </si>
  <si>
    <t>4453</t>
  </si>
  <si>
    <t>733</t>
  </si>
  <si>
    <t>2703</t>
  </si>
  <si>
    <t>742</t>
  </si>
  <si>
    <t>1651</t>
  </si>
  <si>
    <t>An account for this applicant already exists with Asif Tech. Please resubmit as existing customer under row-id:- 1-8E35NM2</t>
  </si>
  <si>
    <t>1461</t>
  </si>
  <si>
    <t>Bureau Error - {ITEM:DnB Error Type}</t>
  </si>
  <si>
    <t>3812</t>
  </si>
  <si>
    <t>346</t>
  </si>
  <si>
    <t>4409</t>
  </si>
  <si>
    <t>The applicant has been declined as their Visa expires in less than 21 months</t>
  </si>
  <si>
    <t>1055</t>
  </si>
  <si>
    <t>6116</t>
  </si>
  <si>
    <t>1490</t>
  </si>
  <si>
    <t>331</t>
  </si>
  <si>
    <t>4266</t>
  </si>
  <si>
    <t>3387</t>
  </si>
  <si>
    <t>2583</t>
  </si>
  <si>
    <t>FWadia</t>
  </si>
  <si>
    <t>758</t>
  </si>
  <si>
    <t>2361</t>
  </si>
  <si>
    <t>67</t>
  </si>
  <si>
    <t>6415</t>
  </si>
  <si>
    <t>2857</t>
  </si>
  <si>
    <t>Declined due to Dun and Bradstreet Credit Bureau information</t>
  </si>
  <si>
    <t>1403</t>
  </si>
  <si>
    <t>1414</t>
  </si>
  <si>
    <t>494</t>
  </si>
  <si>
    <t>2758</t>
  </si>
  <si>
    <t>Please email 100 pts of ID and Letter of appointment to vcredit@Asif Tech.com.au</t>
  </si>
  <si>
    <t>744</t>
  </si>
  <si>
    <t>1597</t>
  </si>
  <si>
    <t>2195</t>
  </si>
  <si>
    <t>1354</t>
  </si>
  <si>
    <t>1174</t>
  </si>
  <si>
    <t>Please re-submit as student. Kindly remove all employment details</t>
  </si>
  <si>
    <t>6115</t>
  </si>
  <si>
    <t>4976</t>
  </si>
  <si>
    <t>5480</t>
  </si>
  <si>
    <t>1785</t>
  </si>
  <si>
    <t>365</t>
  </si>
  <si>
    <t>1483</t>
  </si>
  <si>
    <t>2658</t>
  </si>
  <si>
    <t>An account for this applicant already exists with Asif Tech. Please resubmit as existing customer with the row id:1-8FYL8WE</t>
  </si>
  <si>
    <t>204</t>
  </si>
  <si>
    <t>6413</t>
  </si>
  <si>
    <t>82</t>
  </si>
  <si>
    <t>956</t>
  </si>
  <si>
    <t>2388</t>
  </si>
  <si>
    <t>6414</t>
  </si>
  <si>
    <t>1319</t>
  </si>
  <si>
    <t>1486</t>
  </si>
  <si>
    <t>1864</t>
  </si>
  <si>
    <t>Please resubmit with alternate number as a valid mobile number of friend or family.</t>
  </si>
  <si>
    <t>944</t>
  </si>
  <si>
    <t>1465</t>
  </si>
  <si>
    <t>Please resubmit with 100 points of ID including either passport or Medicare card OR email 100 pts of ID to vcredit@Asif Tech.com.au</t>
  </si>
  <si>
    <t>3549</t>
  </si>
  <si>
    <t>Passport Visa expires in less than 12 months. Please offer the customer pre-paid service only Visa expiry date 31/10/2012</t>
  </si>
  <si>
    <t>1532</t>
  </si>
  <si>
    <t>792</t>
  </si>
  <si>
    <t>3678</t>
  </si>
  <si>
    <t>988</t>
  </si>
  <si>
    <t>Approved for 1 handset and 1 MBB. Please dont offer Ipad</t>
  </si>
  <si>
    <t>6114</t>
  </si>
  <si>
    <t>4905</t>
  </si>
  <si>
    <t>5414</t>
  </si>
  <si>
    <t>4480</t>
  </si>
  <si>
    <t>1302</t>
  </si>
  <si>
    <t>1713</t>
  </si>
  <si>
    <t>649</t>
  </si>
  <si>
    <t>5911</t>
  </si>
  <si>
    <t>901</t>
  </si>
  <si>
    <t>1693</t>
  </si>
  <si>
    <t>2600</t>
  </si>
  <si>
    <t>1415</t>
  </si>
  <si>
    <t>371</t>
  </si>
  <si>
    <t>923</t>
  </si>
  <si>
    <t>Please email 100 pts of ID to vcredit@Asif Tech.com.au passport and the visa page</t>
  </si>
  <si>
    <t>1718</t>
  </si>
  <si>
    <t>1422</t>
  </si>
  <si>
    <t>2031</t>
  </si>
  <si>
    <t>An account for this applicant already exists with Asif Tech. Please resubmit as existing customer - Row id 1-7KG1L7K</t>
  </si>
  <si>
    <t>282</t>
  </si>
  <si>
    <t>6412</t>
  </si>
  <si>
    <t>1959</t>
  </si>
  <si>
    <t>1450</t>
  </si>
  <si>
    <t>An account for this applicant already exists with Asif Tech. Please resubmit as existing customer (ROW ID: 1-8EM5CL1 )</t>
  </si>
  <si>
    <t>3782</t>
  </si>
  <si>
    <t>1750</t>
  </si>
  <si>
    <t>1892</t>
  </si>
  <si>
    <t>1504</t>
  </si>
  <si>
    <t>3693</t>
  </si>
  <si>
    <t>2273</t>
  </si>
  <si>
    <t>1454</t>
  </si>
  <si>
    <t>Please resubmit with correct address. Kindly check "State" in the previous address. It shows as other.</t>
  </si>
  <si>
    <t>2533</t>
  </si>
  <si>
    <t>1567</t>
  </si>
  <si>
    <t>2750</t>
  </si>
  <si>
    <t>1269</t>
  </si>
  <si>
    <t>754</t>
  </si>
  <si>
    <t>1375</t>
  </si>
  <si>
    <t>1048</t>
  </si>
  <si>
    <t>6113</t>
  </si>
  <si>
    <t>1402</t>
  </si>
  <si>
    <t>1427</t>
  </si>
  <si>
    <t>404</t>
  </si>
  <si>
    <t>1828</t>
  </si>
  <si>
    <t>2054</t>
  </si>
  <si>
    <t>An account for this applicant already exists with Asif Tech. Please resubmit as existing customer - Row id 1-8EA8V91</t>
  </si>
  <si>
    <t>1417</t>
  </si>
  <si>
    <t>4987</t>
  </si>
  <si>
    <t>5491</t>
  </si>
  <si>
    <t>1605</t>
  </si>
  <si>
    <t>1719</t>
  </si>
  <si>
    <t>1421</t>
  </si>
  <si>
    <t>MBB Only with outright purchase</t>
  </si>
  <si>
    <t>4372</t>
  </si>
  <si>
    <t>3389</t>
  </si>
  <si>
    <t>4095</t>
  </si>
  <si>
    <t>1276</t>
  </si>
  <si>
    <t>1876</t>
  </si>
  <si>
    <t>Please resubmit with correct address. Kindly check for post code</t>
  </si>
  <si>
    <t>2215</t>
  </si>
  <si>
    <t>Applicant has a previous bad debt account with Asif Tech. Please offer the customer pre-paid</t>
  </si>
  <si>
    <t>1365</t>
  </si>
  <si>
    <t>An account for this applicant already exists with Asif Tech. Please resubmit as existing customer - Row id 1-7V3JA4L</t>
  </si>
  <si>
    <t>1239</t>
  </si>
  <si>
    <t>1264</t>
  </si>
  <si>
    <t>3877</t>
  </si>
  <si>
    <t>4715</t>
  </si>
  <si>
    <t>5744</t>
  </si>
  <si>
    <t>1058</t>
  </si>
  <si>
    <t>6112</t>
  </si>
  <si>
    <t>1009</t>
  </si>
  <si>
    <t>6111</t>
  </si>
  <si>
    <t>1392</t>
  </si>
  <si>
    <t>2214</t>
  </si>
  <si>
    <t>1162</t>
  </si>
  <si>
    <t>6110</t>
  </si>
  <si>
    <t>831</t>
  </si>
  <si>
    <t>3154</t>
  </si>
  <si>
    <t>4426</t>
  </si>
  <si>
    <t>552</t>
  </si>
  <si>
    <t>An account for this applicant already exists with Asif Tech. Please resubmit as existing customer ROW ID 1-58PHDTT</t>
  </si>
  <si>
    <t>3146</t>
  </si>
  <si>
    <t>1964</t>
  </si>
  <si>
    <t>2520</t>
  </si>
  <si>
    <t>1161</t>
  </si>
  <si>
    <t>6109</t>
  </si>
  <si>
    <t>4376</t>
  </si>
  <si>
    <t>The applicant has been declined due to recent late payments on their account</t>
  </si>
  <si>
    <t>2236</t>
  </si>
  <si>
    <t>Please resubmit next application with passport as part of 100 points of ID or Medicare Card</t>
  </si>
  <si>
    <t>1628</t>
  </si>
  <si>
    <t>1334</t>
  </si>
  <si>
    <t>4923</t>
  </si>
  <si>
    <t>5432</t>
  </si>
  <si>
    <t>3255</t>
  </si>
  <si>
    <t>The applicants Immigration Visa entitlement is for short-term non-work purposes (Tourist)</t>
  </si>
  <si>
    <t>1468</t>
  </si>
  <si>
    <t>4719</t>
  </si>
  <si>
    <t>916</t>
  </si>
  <si>
    <t>An account for this applicant already exists with Asif Tech. Please resubmit as existing customer (ROW ID:1-7M2R6ZS) Also, the above accout is in overdue status. Please ask customer to make the payment</t>
  </si>
  <si>
    <t>1857</t>
  </si>
  <si>
    <t>An account for this applicant already exists with Asif Tech. Please resubmit as existing customer row id :1-8CPNYFA</t>
  </si>
  <si>
    <t>4799</t>
  </si>
  <si>
    <t>1096</t>
  </si>
  <si>
    <t>6108</t>
  </si>
  <si>
    <t>653</t>
  </si>
  <si>
    <t>5910</t>
  </si>
  <si>
    <t>247</t>
  </si>
  <si>
    <t>An account for this applicant already exists with Asif Tech. Please resubmit as existing customer - row id 1-89S8DQA</t>
  </si>
  <si>
    <t>6411</t>
  </si>
  <si>
    <t>3086</t>
  </si>
  <si>
    <t>239</t>
  </si>
  <si>
    <t>6410</t>
  </si>
  <si>
    <t>3996</t>
  </si>
  <si>
    <t>1408</t>
  </si>
  <si>
    <t>954</t>
  </si>
  <si>
    <t>Please re-submit as student correctly. Employment details not required.</t>
  </si>
  <si>
    <t>3128</t>
  </si>
  <si>
    <t>3606</t>
  </si>
  <si>
    <t>1101</t>
  </si>
  <si>
    <t>6107</t>
  </si>
  <si>
    <t>3055</t>
  </si>
  <si>
    <t>4864</t>
  </si>
  <si>
    <t>4937</t>
  </si>
  <si>
    <t>The applicant has been declined as Students are only eligible for 1 Handset (Voice service)</t>
  </si>
  <si>
    <t>5443</t>
  </si>
  <si>
    <t>2194</t>
  </si>
  <si>
    <t>1303</t>
  </si>
  <si>
    <t>1100</t>
  </si>
  <si>
    <t>6106</t>
  </si>
  <si>
    <t>1356</t>
  </si>
  <si>
    <t>1409</t>
  </si>
  <si>
    <t>1432</t>
  </si>
  <si>
    <t>1617</t>
  </si>
  <si>
    <t>2033</t>
  </si>
  <si>
    <t>696</t>
  </si>
  <si>
    <t>5909</t>
  </si>
  <si>
    <t>942</t>
  </si>
  <si>
    <t>1063</t>
  </si>
  <si>
    <t>6105</t>
  </si>
  <si>
    <t>2020</t>
  </si>
  <si>
    <t>Current Address: 10 CHECOULEVARD BLV, ALBANY CREEK, QLD- Postcode is missing.please update and resubmit.</t>
  </si>
  <si>
    <t>1460</t>
  </si>
  <si>
    <t>Incorrect info provided Please check the previous address and resubmit with the correct previous address</t>
  </si>
  <si>
    <t>818</t>
  </si>
  <si>
    <t>2155</t>
  </si>
  <si>
    <t>3339</t>
  </si>
  <si>
    <t>4396</t>
  </si>
  <si>
    <t>Declined as the customer has reached their eligible Service Limit</t>
  </si>
  <si>
    <t>4390</t>
  </si>
  <si>
    <t>917</t>
  </si>
  <si>
    <t>Please email 100 pts of ID to kcredit@Asif Tech.com.au Salary slip or appointment letter</t>
  </si>
  <si>
    <t>2428</t>
  </si>
  <si>
    <t>2423</t>
  </si>
  <si>
    <t>5273</t>
  </si>
  <si>
    <t>RBose</t>
  </si>
  <si>
    <t>791</t>
  </si>
  <si>
    <t>1316</t>
  </si>
  <si>
    <t>1441</t>
  </si>
  <si>
    <t>3473</t>
  </si>
  <si>
    <t>Please resubmit with a valid mobile number for family or friend</t>
  </si>
  <si>
    <t>952</t>
  </si>
  <si>
    <t>Please re-submit as self employed (sole trader / commercial)</t>
  </si>
  <si>
    <t>1559</t>
  </si>
  <si>
    <t>4276</t>
  </si>
  <si>
    <t>2171</t>
  </si>
  <si>
    <t>945</t>
  </si>
  <si>
    <t>Please email 100 points + proof of income to vcredit@Asif Tech.com.au in form of bank statement showing direct wage deposits or 2 x payslips from employer</t>
  </si>
  <si>
    <t>1550</t>
  </si>
  <si>
    <t>1217</t>
  </si>
  <si>
    <t>1625</t>
  </si>
  <si>
    <t>2728</t>
  </si>
  <si>
    <t>4160</t>
  </si>
  <si>
    <t>1404</t>
  </si>
  <si>
    <t>1860</t>
  </si>
  <si>
    <t>1908</t>
  </si>
  <si>
    <t>939</t>
  </si>
  <si>
    <t>3820</t>
  </si>
  <si>
    <t>The applicant has active ABN. Please resubmit as self employed (commercial).</t>
  </si>
  <si>
    <t>2170</t>
  </si>
  <si>
    <t>1387</t>
  </si>
  <si>
    <t>1853</t>
  </si>
  <si>
    <t>3477</t>
  </si>
  <si>
    <t>2009</t>
  </si>
  <si>
    <t>2069</t>
  </si>
  <si>
    <t>3162</t>
  </si>
  <si>
    <t>Please re-submit as self employed/commercial</t>
  </si>
  <si>
    <t>4042</t>
  </si>
  <si>
    <t>Please send through copies of the applicants 100 points of ID to VCredit@Asif Tech.com.au or 1800 656 866</t>
  </si>
  <si>
    <t>1418</t>
  </si>
  <si>
    <t>3727</t>
  </si>
  <si>
    <t>4277</t>
  </si>
  <si>
    <t>4478</t>
  </si>
  <si>
    <t>This customers existing Asif Tech account is currently overdue. Once all outstanding amounts have been paid, please email VCredit@Asif Tech.com.au to request a further review</t>
  </si>
  <si>
    <t>2059</t>
  </si>
  <si>
    <t>Please resubmit with a valid mobile numbe for a friend or family as an alternate contact</t>
  </si>
  <si>
    <t>81</t>
  </si>
  <si>
    <t>6409</t>
  </si>
  <si>
    <t>1430</t>
  </si>
  <si>
    <t>1437</t>
  </si>
  <si>
    <t>3425</t>
  </si>
  <si>
    <t>Student applicants cannot have 2 x handsets. They are eligible for 1 handset and 1 MBB only</t>
  </si>
  <si>
    <t>3496</t>
  </si>
  <si>
    <t>2702</t>
  </si>
  <si>
    <t>156</t>
  </si>
  <si>
    <t>6408</t>
  </si>
  <si>
    <t>3121</t>
  </si>
  <si>
    <t>3791</t>
  </si>
  <si>
    <t>The applicant has been declined as they are currently on a Tourist Visa.</t>
  </si>
  <si>
    <t>275</t>
  </si>
  <si>
    <t>Please resubmit next application with passport as part of 100 points of ID</t>
  </si>
  <si>
    <t>6407</t>
  </si>
  <si>
    <t>1169</t>
  </si>
  <si>
    <t>6104</t>
  </si>
  <si>
    <t>3311</t>
  </si>
  <si>
    <t>1-7T7H4QX This account is closed, please resubmit under a NEW ROW ID</t>
  </si>
  <si>
    <t>507</t>
  </si>
  <si>
    <t>720</t>
  </si>
  <si>
    <t>5908</t>
  </si>
  <si>
    <t>3354</t>
  </si>
  <si>
    <t>2868</t>
  </si>
  <si>
    <t>1704</t>
  </si>
  <si>
    <t>3560</t>
  </si>
  <si>
    <t>The applicant has been previously approved under a different CA Row ID- 1-8H7QCX4 . The applicant will need to proceed with this order or have cancellation of the order confirmed in Siebel before reapplying</t>
  </si>
  <si>
    <t>4382</t>
  </si>
  <si>
    <t>1509</t>
  </si>
  <si>
    <t>826</t>
  </si>
  <si>
    <t>463</t>
  </si>
  <si>
    <t>339</t>
  </si>
  <si>
    <t>1622</t>
  </si>
  <si>
    <t>1051</t>
  </si>
  <si>
    <t>1127</t>
  </si>
  <si>
    <t>An account for this applicant already exists with Asif Tech. Please resubmit as existing customer (ROW ID: 1-7MZ7FOC)</t>
  </si>
  <si>
    <t>6102</t>
  </si>
  <si>
    <t>6103</t>
  </si>
  <si>
    <t>1816</t>
  </si>
  <si>
    <t>Passport Visa expires in less than 21 months. Please offer the customer pre-paid service only</t>
  </si>
  <si>
    <t>2471</t>
  </si>
  <si>
    <t>An account for this applicant already exists with Asif Tech. Please resubmit as existing customer under Row Id 1-7SSOYGA</t>
  </si>
  <si>
    <t>983</t>
  </si>
  <si>
    <t>6101</t>
  </si>
  <si>
    <t>2886</t>
  </si>
  <si>
    <t>3189</t>
  </si>
  <si>
    <t>Approved for sim only MBB service.</t>
  </si>
  <si>
    <t>5260</t>
  </si>
  <si>
    <t>4165</t>
  </si>
  <si>
    <t>Approved for 1 service</t>
  </si>
  <si>
    <t>1701</t>
  </si>
  <si>
    <t>2050</t>
  </si>
  <si>
    <t>912</t>
  </si>
  <si>
    <t>3504</t>
  </si>
  <si>
    <t>1838</t>
  </si>
  <si>
    <t>2795</t>
  </si>
  <si>
    <t>182</t>
  </si>
  <si>
    <t>1472</t>
  </si>
  <si>
    <t>Please email 100 pts of ID along with Passport and Visa page. to vcredit@Asif Tech.com.au</t>
  </si>
  <si>
    <t>6406</t>
  </si>
  <si>
    <t>2052</t>
  </si>
  <si>
    <t>Please email 100 pts of ID to vcredit@Asif Tech.com.au Passport and visa page</t>
  </si>
  <si>
    <t>1616</t>
  </si>
  <si>
    <t>1265</t>
  </si>
  <si>
    <t>1361</t>
  </si>
  <si>
    <t>2762</t>
  </si>
  <si>
    <t>An account for this applicant already exists with Asif Tech. Please resubmit as existing customer under row-id:-1-89SZIW2.</t>
  </si>
  <si>
    <t>3275</t>
  </si>
  <si>
    <t>4492</t>
  </si>
  <si>
    <t>Approved for 1 service only.</t>
  </si>
  <si>
    <t>5521</t>
  </si>
  <si>
    <t>336</t>
  </si>
  <si>
    <t>1487</t>
  </si>
  <si>
    <t>765</t>
  </si>
  <si>
    <t>3368</t>
  </si>
  <si>
    <t>4605</t>
  </si>
  <si>
    <t>5634</t>
  </si>
  <si>
    <t>4885</t>
  </si>
  <si>
    <t>5394</t>
  </si>
  <si>
    <t>1307</t>
  </si>
  <si>
    <t>1353</t>
  </si>
  <si>
    <t>1435</t>
  </si>
  <si>
    <t>1406</t>
  </si>
  <si>
    <t>3635</t>
  </si>
  <si>
    <t>1351</t>
  </si>
  <si>
    <t>Please resubmit with correct address of the applicant</t>
  </si>
  <si>
    <t>3106</t>
  </si>
  <si>
    <t>2813</t>
  </si>
  <si>
    <t>845</t>
  </si>
  <si>
    <t>1301</t>
  </si>
  <si>
    <t>2687</t>
  </si>
  <si>
    <t>3912</t>
  </si>
  <si>
    <t>1974</t>
  </si>
  <si>
    <t>3378</t>
  </si>
  <si>
    <t>1656</t>
  </si>
  <si>
    <t>Please email employment letter and proof of income to vcredit@Asif Tech.com.au</t>
  </si>
  <si>
    <t>362</t>
  </si>
  <si>
    <t>1300</t>
  </si>
  <si>
    <t>2385</t>
  </si>
  <si>
    <t>1027</t>
  </si>
  <si>
    <t>6100</t>
  </si>
  <si>
    <t>4520</t>
  </si>
  <si>
    <t>5549</t>
  </si>
  <si>
    <t>756</t>
  </si>
  <si>
    <t>4434</t>
  </si>
  <si>
    <t>The applicant has been previously approved under a different CA Row ID. The applicant will need to proceed with this order or have cancellation of the order confirmed in Siebel before reapplying ROW ID : 1-8HU1G5A</t>
  </si>
  <si>
    <t>4556</t>
  </si>
  <si>
    <t>5585</t>
  </si>
  <si>
    <t>2224</t>
  </si>
  <si>
    <t>1142</t>
  </si>
  <si>
    <t>1529</t>
  </si>
  <si>
    <t>1877</t>
  </si>
  <si>
    <t>6099</t>
  </si>
  <si>
    <t>1429</t>
  </si>
  <si>
    <t>3889</t>
  </si>
  <si>
    <t>2796</t>
  </si>
  <si>
    <t>1469</t>
  </si>
  <si>
    <t>An account for this applicant already exists with Asif Tech. Please resubmit as existing customer (ROW ID: 1-2GI6OYF)</t>
  </si>
  <si>
    <t>4254</t>
  </si>
  <si>
    <t>An account for this applicant already exists with Asif Tech. Please resubmit as existing customer under CA Row ID: 1-8B2ZDV2</t>
  </si>
  <si>
    <t>1710</t>
  </si>
  <si>
    <t>1941</t>
  </si>
  <si>
    <t>1188</t>
  </si>
  <si>
    <t>6098</t>
  </si>
  <si>
    <t>1910</t>
  </si>
  <si>
    <t>4986</t>
  </si>
  <si>
    <t>An account for this applicant already exists with Asif Tech. Please resubmit as existing customer under CA Row ID: 1-5LFTJMO</t>
  </si>
  <si>
    <t>5490</t>
  </si>
  <si>
    <t>1015</t>
  </si>
  <si>
    <t>6097</t>
  </si>
  <si>
    <t>3271</t>
  </si>
  <si>
    <t>3478</t>
  </si>
  <si>
    <t>2521</t>
  </si>
  <si>
    <t>1772</t>
  </si>
  <si>
    <t>1845</t>
  </si>
  <si>
    <t>Please email 100 pts of ID to vcredit@Asif Tech.com.au</t>
  </si>
  <si>
    <t>4407</t>
  </si>
  <si>
    <t>The applicant has been declined as their Visa expires in less than 4 months</t>
  </si>
  <si>
    <t>1228</t>
  </si>
  <si>
    <t>514</t>
  </si>
  <si>
    <t>Please re-submit as self employed (business/sole trader)</t>
  </si>
  <si>
    <t>2798</t>
  </si>
  <si>
    <t>1966</t>
  </si>
  <si>
    <t>2291</t>
  </si>
  <si>
    <t>Please re-submit the next application with the name of the handset and quantity.</t>
  </si>
  <si>
    <t>4816</t>
  </si>
  <si>
    <t>2536</t>
  </si>
  <si>
    <t>4616</t>
  </si>
  <si>
    <t>5645</t>
  </si>
  <si>
    <t>22</t>
  </si>
  <si>
    <t>2942</t>
  </si>
  <si>
    <t>6405</t>
  </si>
  <si>
    <t>276</t>
  </si>
  <si>
    <t>Please resubmit next application with Passport or Medicare Card as part of 100 points of ID</t>
  </si>
  <si>
    <t>6404</t>
  </si>
  <si>
    <t>25</t>
  </si>
  <si>
    <t>6403</t>
  </si>
  <si>
    <t>1608</t>
  </si>
  <si>
    <t>4279</t>
  </si>
  <si>
    <t>1222</t>
  </si>
  <si>
    <t>1678</t>
  </si>
  <si>
    <t>1740</t>
  </si>
  <si>
    <t>4667</t>
  </si>
  <si>
    <t>The applicant is currently studying Fulltime or is on a Student Visa. Please resubmit as a Student. Remove employer details.</t>
  </si>
  <si>
    <t>5696</t>
  </si>
  <si>
    <t>295</t>
  </si>
  <si>
    <t>920</t>
  </si>
  <si>
    <t>An account for this applicant already exists with Asif Tech. Please resubmit as existing customer (ROW ID: 1-8E6O0P0)</t>
  </si>
  <si>
    <t>1433</t>
  </si>
  <si>
    <t>71</t>
  </si>
  <si>
    <t>2547</t>
  </si>
  <si>
    <t>6402</t>
  </si>
  <si>
    <t>5118</t>
  </si>
  <si>
    <t>1368</t>
  </si>
  <si>
    <t>4477</t>
  </si>
  <si>
    <t>An account for this applicant already exists with Asif Tech. Please resubmit as existing customer under CA Row ID: 1-6B4XEQR</t>
  </si>
  <si>
    <t>1342</t>
  </si>
  <si>
    <t>An account for this applicant already exists with Asif Tech. Please resubmit as existing customer (ROW ID: 1-4T0Z7CB)</t>
  </si>
  <si>
    <t>1980</t>
  </si>
  <si>
    <t>2065</t>
  </si>
  <si>
    <t>1360</t>
  </si>
  <si>
    <t>1555</t>
  </si>
  <si>
    <t>4889</t>
  </si>
  <si>
    <t>5398</t>
  </si>
  <si>
    <t>3382</t>
  </si>
  <si>
    <t>2620</t>
  </si>
  <si>
    <t>Incorrect info provided Please resubmit with Handset type</t>
  </si>
  <si>
    <t>223</t>
  </si>
  <si>
    <t>Please email Bank Statement to vcredit@Asif Tech.com.au</t>
  </si>
  <si>
    <t>6401</t>
  </si>
  <si>
    <t>2099</t>
  </si>
  <si>
    <t>1291</t>
  </si>
  <si>
    <t>1444</t>
  </si>
  <si>
    <t>3071</t>
  </si>
  <si>
    <t>Approved only with outright purchase of handset or USIM only visa expires on 31/01/2013</t>
  </si>
  <si>
    <t>3539</t>
  </si>
  <si>
    <t>The applicant has been declined due to their billing history on their existing Asif Tech account, which is currently overdue</t>
  </si>
  <si>
    <t>1323</t>
  </si>
  <si>
    <t>An account for this applicant already exists with Asif Tech. Please resubmit as existing customer with the row id 1-7DSF6B2</t>
  </si>
  <si>
    <t>2628</t>
  </si>
  <si>
    <t>278</t>
  </si>
  <si>
    <t>3754</t>
  </si>
  <si>
    <t>6400</t>
  </si>
  <si>
    <t>5283</t>
  </si>
  <si>
    <t>1338</t>
  </si>
  <si>
    <t>906</t>
  </si>
  <si>
    <t>62</t>
  </si>
  <si>
    <t>655</t>
  </si>
  <si>
    <t>Approved only with outright purchase of handset or USIM only- Visa &lt;12 months.</t>
  </si>
  <si>
    <t>5907</t>
  </si>
  <si>
    <t>6399</t>
  </si>
  <si>
    <t>1865</t>
  </si>
  <si>
    <t>Please resubmit with the correct previous address. it is mentioned "UNKNOWN"</t>
  </si>
  <si>
    <t>3077</t>
  </si>
  <si>
    <t>4374</t>
  </si>
  <si>
    <t>The applicant has been declined as their Visa expires in less than 12 months</t>
  </si>
  <si>
    <t>372</t>
  </si>
  <si>
    <t>2839</t>
  </si>
  <si>
    <t>2390</t>
  </si>
  <si>
    <t>3476</t>
  </si>
  <si>
    <t>3424</t>
  </si>
  <si>
    <t>1560</t>
  </si>
  <si>
    <t>1672</t>
  </si>
  <si>
    <t>Please email passport and visa page to vcredit@Asif Tech.com.au</t>
  </si>
  <si>
    <t>199</t>
  </si>
  <si>
    <t>6398</t>
  </si>
  <si>
    <t>3105</t>
  </si>
  <si>
    <t>520</t>
  </si>
  <si>
    <t>935</t>
  </si>
  <si>
    <t>Applicant has previously approved application under another Row ID 1-7K9GM6M</t>
  </si>
  <si>
    <t>14</t>
  </si>
  <si>
    <t>6397</t>
  </si>
  <si>
    <t>3169</t>
  </si>
  <si>
    <t>3171</t>
  </si>
  <si>
    <t>3559</t>
  </si>
  <si>
    <t>1489</t>
  </si>
  <si>
    <t>1902</t>
  </si>
  <si>
    <t>1019</t>
  </si>
  <si>
    <t>6096</t>
  </si>
  <si>
    <t>859</t>
  </si>
  <si>
    <t>864</t>
  </si>
  <si>
    <t>3680</t>
  </si>
  <si>
    <t>5373</t>
  </si>
  <si>
    <t>1670</t>
  </si>
  <si>
    <t>Suspected duplicate application- 1-8EV1KKS- already approved.</t>
  </si>
  <si>
    <t>3083</t>
  </si>
  <si>
    <t>4583</t>
  </si>
  <si>
    <t>Approved for 1 sim only service</t>
  </si>
  <si>
    <t>5612</t>
  </si>
  <si>
    <t>2394</t>
  </si>
  <si>
    <t>4414</t>
  </si>
  <si>
    <t>3644</t>
  </si>
  <si>
    <t>1107</t>
  </si>
  <si>
    <t>3480</t>
  </si>
  <si>
    <t>6095</t>
  </si>
  <si>
    <t>4267</t>
  </si>
  <si>
    <t>Approved for 1 service only</t>
  </si>
  <si>
    <t>3111</t>
  </si>
  <si>
    <t>1396</t>
  </si>
  <si>
    <t>1416</t>
  </si>
  <si>
    <t>4964</t>
  </si>
  <si>
    <t>5468</t>
  </si>
  <si>
    <t>1520</t>
  </si>
  <si>
    <t>3091</t>
  </si>
  <si>
    <t>2799</t>
  </si>
  <si>
    <t>847</t>
  </si>
  <si>
    <t>4764</t>
  </si>
  <si>
    <t>1121</t>
  </si>
  <si>
    <t>6094</t>
  </si>
  <si>
    <t>2377</t>
  </si>
  <si>
    <t>4970</t>
  </si>
  <si>
    <t>5474</t>
  </si>
  <si>
    <t>1317</t>
  </si>
  <si>
    <t>Due to previous account history with Asif Tech. Please offer the customer pre-paid service only</t>
  </si>
  <si>
    <t>782</t>
  </si>
  <si>
    <t>1251</t>
  </si>
  <si>
    <t>2648</t>
  </si>
  <si>
    <t>Please email 100 pts of ID to vcredit@Asif Tech.com.au Appointment letter and salary slip</t>
  </si>
  <si>
    <t>3605</t>
  </si>
  <si>
    <t>657</t>
  </si>
  <si>
    <t>5906</t>
  </si>
  <si>
    <t>1362</t>
  </si>
  <si>
    <t>Please resubmit with correct previous address. Kindly add "Suburb/Town"</t>
  </si>
  <si>
    <t>338</t>
  </si>
  <si>
    <t>1580</t>
  </si>
  <si>
    <t>1923</t>
  </si>
  <si>
    <t>3675</t>
  </si>
  <si>
    <t>An account for this applicant already exists with Asif Tech. Please resubmit as existing customer under CA Row ID: 1-59HV829</t>
  </si>
  <si>
    <t>4893</t>
  </si>
  <si>
    <t>5402</t>
  </si>
  <si>
    <t>3243</t>
  </si>
  <si>
    <t>1157</t>
  </si>
  <si>
    <t>Please resubmit with correct previous address. "Kindly correct the "Unknown" in the previous address</t>
  </si>
  <si>
    <t>1442</t>
  </si>
  <si>
    <t>Student applicants cannot have 2 x handsets. They are eligible for 1 handset and 1 MBB only, customer has active acc 1-5NB05XV</t>
  </si>
  <si>
    <t>6093</t>
  </si>
  <si>
    <t>3677</t>
  </si>
  <si>
    <t>3261</t>
  </si>
  <si>
    <t>4059</t>
  </si>
  <si>
    <t>An account for this applicant already exists with Asif Tech. Please resubmit as existing customer under CA Row ID: 1-7WRGLFT</t>
  </si>
  <si>
    <t>1822</t>
  </si>
  <si>
    <t>2216</t>
  </si>
  <si>
    <t>Credit score too low - please offer prepaid</t>
  </si>
  <si>
    <t>2479</t>
  </si>
  <si>
    <t>Applicant has previously approved application under another Row ID 1-5KP3AG7</t>
  </si>
  <si>
    <t>5103</t>
  </si>
  <si>
    <t>1389</t>
  </si>
  <si>
    <t>2607</t>
  </si>
  <si>
    <t>2040</t>
  </si>
  <si>
    <t>Customer has overdue account with Asif Tech- Asif Tech Account no 219641768 - overdue by $538.28</t>
  </si>
  <si>
    <t>2902</t>
  </si>
  <si>
    <t>3229</t>
  </si>
  <si>
    <t>1379</t>
  </si>
  <si>
    <t>836</t>
  </si>
  <si>
    <t>2526</t>
  </si>
  <si>
    <t>1607</t>
  </si>
  <si>
    <t>1731</t>
  </si>
  <si>
    <t>1505</t>
  </si>
  <si>
    <t>2382</t>
  </si>
  <si>
    <t>921</t>
  </si>
  <si>
    <t>941</t>
  </si>
  <si>
    <t>Please email 100 pts of ID to vcredit@Asif Tech.com.au appointment letter or salary slip</t>
  </si>
  <si>
    <t>3419</t>
  </si>
  <si>
    <t>2664</t>
  </si>
  <si>
    <t>Applicant has previously approved application under another Row ID 1-8FZ5HS6</t>
  </si>
  <si>
    <t>5247</t>
  </si>
  <si>
    <t>33</t>
  </si>
  <si>
    <t>6396</t>
  </si>
  <si>
    <t>1748</t>
  </si>
  <si>
    <t>2045</t>
  </si>
  <si>
    <t>An account for this applicant already exists with Asif Tech. Please resubmit as existing customer (ROW ID: 1-82DGZHG )</t>
  </si>
  <si>
    <t>460</t>
  </si>
  <si>
    <t>1832</t>
  </si>
  <si>
    <t>Please resubmit with correct driver's license OR email 100 pts of ID (including driver's license) to vcredit@Asif Tech.com.au</t>
  </si>
  <si>
    <t>2838</t>
  </si>
  <si>
    <t>3637</t>
  </si>
  <si>
    <t>1518</t>
  </si>
  <si>
    <t>1552</t>
  </si>
  <si>
    <t>285</t>
  </si>
  <si>
    <t>Please re-submit with correct home number.</t>
  </si>
  <si>
    <t>3193</t>
  </si>
  <si>
    <t>6395</t>
  </si>
  <si>
    <t>616</t>
  </si>
  <si>
    <t>5905</t>
  </si>
  <si>
    <t>1725</t>
  </si>
  <si>
    <t>391</t>
  </si>
  <si>
    <t>798</t>
  </si>
  <si>
    <t>1675</t>
  </si>
  <si>
    <t>Please resubmit with complete passport details. The country is missing.</t>
  </si>
  <si>
    <t>793</t>
  </si>
  <si>
    <t>106</t>
  </si>
  <si>
    <t>6394</t>
  </si>
  <si>
    <t>3293</t>
  </si>
  <si>
    <t>Please check the applicant's date of birth and passport. If incorrect, please amend and resubmit. Otherwise, send copies of the applicant's 100 points of ID (and their previous Passport # if applicable) to VCredit@Asif Tech.com.au or 1800 656 866</t>
  </si>
  <si>
    <t>4654</t>
  </si>
  <si>
    <t>5683</t>
  </si>
  <si>
    <t>4044</t>
  </si>
  <si>
    <t>This account has been closed. Please submit a new credit check for the applicant under a new Customer Account Row ID</t>
  </si>
  <si>
    <t>2580</t>
  </si>
  <si>
    <t>1154</t>
  </si>
  <si>
    <t>6092</t>
  </si>
  <si>
    <t>4948</t>
  </si>
  <si>
    <t>5454</t>
  </si>
  <si>
    <t>1462</t>
  </si>
  <si>
    <t>1163</t>
  </si>
  <si>
    <t>6091</t>
  </si>
  <si>
    <t>3595</t>
  </si>
  <si>
    <t>5238</t>
  </si>
  <si>
    <t>5297</t>
  </si>
  <si>
    <t>2075</t>
  </si>
  <si>
    <t>Incorrect info provided under previous address it is mentioned "Other".please resubmit with correct address.</t>
  </si>
  <si>
    <t>4383</t>
  </si>
  <si>
    <t>1859</t>
  </si>
  <si>
    <t>2803</t>
  </si>
  <si>
    <t>700</t>
  </si>
  <si>
    <t>Please contact the customer and re-submit the next application with the correct current address.</t>
  </si>
  <si>
    <t>5904</t>
  </si>
  <si>
    <t>24</t>
  </si>
  <si>
    <t>6392</t>
  </si>
  <si>
    <t>32</t>
  </si>
  <si>
    <t>3767</t>
  </si>
  <si>
    <t>6393</t>
  </si>
  <si>
    <t>2819</t>
  </si>
  <si>
    <t>1053</t>
  </si>
  <si>
    <t>6090</t>
  </si>
  <si>
    <t>2265</t>
  </si>
  <si>
    <t>4162</t>
  </si>
  <si>
    <t>748</t>
  </si>
  <si>
    <t>2337</t>
  </si>
  <si>
    <t>Approved for 2 sim-only services (1 voice + 1 MBB)</t>
  </si>
  <si>
    <t>1895</t>
  </si>
  <si>
    <t>3396</t>
  </si>
  <si>
    <t>Passport Visa expires in less than 12 months. Please offer the customer pre-paid service only- Expiry date - 26/02/2013</t>
  </si>
  <si>
    <t>2811</t>
  </si>
  <si>
    <t>1545</t>
  </si>
  <si>
    <t>231</t>
  </si>
  <si>
    <t>Please re-submit with name of the suburb on current address.</t>
  </si>
  <si>
    <t>5293</t>
  </si>
  <si>
    <t>6391</t>
  </si>
  <si>
    <t>456</t>
  </si>
  <si>
    <t>3300</t>
  </si>
  <si>
    <t>An account for this applicant already exists with Asif Tech. Please resubmit as existing customer- 1-87SFWBK</t>
  </si>
  <si>
    <t>3715</t>
  </si>
  <si>
    <t>1990</t>
  </si>
  <si>
    <t>414</t>
  </si>
  <si>
    <t>4041</t>
  </si>
  <si>
    <t>522</t>
  </si>
  <si>
    <t>3134</t>
  </si>
  <si>
    <t>Please resubmit as a commercial or a sole trader account. Customer has a ABN number.</t>
  </si>
  <si>
    <t>2046</t>
  </si>
  <si>
    <t>769</t>
  </si>
  <si>
    <t>1971</t>
  </si>
  <si>
    <t>2196</t>
  </si>
  <si>
    <t>2254</t>
  </si>
  <si>
    <t>Please re-submit with a vaild home number.</t>
  </si>
  <si>
    <t>2771</t>
  </si>
  <si>
    <t>Please re-submit with the complete current address.(suburb/town, state,postcode)</t>
  </si>
  <si>
    <t>3096</t>
  </si>
  <si>
    <t>358</t>
  </si>
  <si>
    <t>Approved only with outright purchase of handset or USIM only Visa expires on 13/01/2013</t>
  </si>
  <si>
    <t>1791</t>
  </si>
  <si>
    <t>3380</t>
  </si>
  <si>
    <t>Approved only with outright purchase of handset or USIM only- Visa expires on 25/05/2013</t>
  </si>
  <si>
    <t>3390</t>
  </si>
  <si>
    <t>Approved for $0 handset on $19-$29 cap only</t>
  </si>
  <si>
    <t>3434</t>
  </si>
  <si>
    <t>Please email passport with visa page to Vcredit@Asif Tech.com.au</t>
  </si>
  <si>
    <t>1340</t>
  </si>
  <si>
    <t>An account for this applicant already exists with Asif Tech. Please resubmit as existing customer with row id : 1-6MJTO02</t>
  </si>
  <si>
    <t>511</t>
  </si>
  <si>
    <t>Please re-submit with employer's landline number.</t>
  </si>
  <si>
    <t>2364</t>
  </si>
  <si>
    <t>4959</t>
  </si>
  <si>
    <t>5465</t>
  </si>
  <si>
    <t>2576</t>
  </si>
  <si>
    <t>1475</t>
  </si>
  <si>
    <t>1090</t>
  </si>
  <si>
    <t>6089</t>
  </si>
  <si>
    <t>427</t>
  </si>
  <si>
    <t>1277</t>
  </si>
  <si>
    <t>1540</t>
  </si>
  <si>
    <t>2550</t>
  </si>
  <si>
    <t>2427</t>
  </si>
  <si>
    <t>1738</t>
  </si>
  <si>
    <t>1214</t>
  </si>
  <si>
    <t>3374</t>
  </si>
  <si>
    <t>2512</t>
  </si>
  <si>
    <t>2028</t>
  </si>
  <si>
    <t>930</t>
  </si>
  <si>
    <t>5131</t>
  </si>
  <si>
    <t>5333</t>
  </si>
  <si>
    <t>1000</t>
  </si>
  <si>
    <t>6088</t>
  </si>
  <si>
    <t>4765</t>
  </si>
  <si>
    <t>3402</t>
  </si>
  <si>
    <t>Due to recent payment history with Asif Tech</t>
  </si>
  <si>
    <t>2826</t>
  </si>
  <si>
    <t>4327</t>
  </si>
  <si>
    <t>2477</t>
  </si>
  <si>
    <t>3548</t>
  </si>
  <si>
    <t>3328</t>
  </si>
  <si>
    <t>3913</t>
  </si>
  <si>
    <t>Approved for outright purchase or sim-only service due to the applicants Visa status or expiry</t>
  </si>
  <si>
    <t>4257</t>
  </si>
  <si>
    <t>4188</t>
  </si>
  <si>
    <t>2122</t>
  </si>
  <si>
    <t>849</t>
  </si>
  <si>
    <t>817</t>
  </si>
  <si>
    <t>5388</t>
  </si>
  <si>
    <t>1904</t>
  </si>
  <si>
    <t>407</t>
  </si>
  <si>
    <t>4356</t>
  </si>
  <si>
    <t>4531</t>
  </si>
  <si>
    <t>5560</t>
  </si>
  <si>
    <t>1756</t>
  </si>
  <si>
    <t>400</t>
  </si>
  <si>
    <t>1907</t>
  </si>
  <si>
    <t>1551</t>
  </si>
  <si>
    <t>5259</t>
  </si>
  <si>
    <t>863</t>
  </si>
  <si>
    <t>3231</t>
  </si>
  <si>
    <t>3233</t>
  </si>
  <si>
    <t>2765</t>
  </si>
  <si>
    <t>19</t>
  </si>
  <si>
    <t>6390</t>
  </si>
  <si>
    <t>3695</t>
  </si>
  <si>
    <t>2725</t>
  </si>
  <si>
    <t>2844</t>
  </si>
  <si>
    <t>327</t>
  </si>
  <si>
    <t>3392</t>
  </si>
  <si>
    <t>3051</t>
  </si>
  <si>
    <t>4294</t>
  </si>
  <si>
    <t>3910</t>
  </si>
  <si>
    <t>1711</t>
  </si>
  <si>
    <t>533</t>
  </si>
  <si>
    <t>An account for this applicant already exists with Asif Tech. Please resubmit as exisiting customer under row id - 1-81IY40D.</t>
  </si>
  <si>
    <t>1080</t>
  </si>
  <si>
    <t>2415</t>
  </si>
  <si>
    <t>Due to Credit Policy</t>
  </si>
  <si>
    <t>6087</t>
  </si>
  <si>
    <t>815</t>
  </si>
  <si>
    <t>2596</t>
  </si>
  <si>
    <t>646</t>
  </si>
  <si>
    <t>5903</t>
  </si>
  <si>
    <t>1331</t>
  </si>
  <si>
    <t>1786</t>
  </si>
  <si>
    <t>3063</t>
  </si>
  <si>
    <t>2657</t>
  </si>
  <si>
    <t>Please email 100 pts of ID to vcredit@Asif Tech.com.au appointment letter or Salary slip</t>
  </si>
  <si>
    <t>4249</t>
  </si>
  <si>
    <t>An account for this applicant already exists with Asif Tech. Please resubmit as existing customer under CA Row ID: 1-868ECO5</t>
  </si>
  <si>
    <t>1081</t>
  </si>
  <si>
    <t>6086</t>
  </si>
  <si>
    <t>4836</t>
  </si>
  <si>
    <t>747</t>
  </si>
  <si>
    <t>83</t>
  </si>
  <si>
    <t>230</t>
  </si>
  <si>
    <t>2391</t>
  </si>
  <si>
    <t>3879</t>
  </si>
  <si>
    <t>Approved for 2 services</t>
  </si>
  <si>
    <t>6388</t>
  </si>
  <si>
    <t>6389</t>
  </si>
  <si>
    <t>35</t>
  </si>
  <si>
    <t>6387</t>
  </si>
  <si>
    <t>766</t>
  </si>
  <si>
    <t>1482</t>
  </si>
  <si>
    <t>1155</t>
  </si>
  <si>
    <t>Please resubmit with 100 points of ID including passport or Medicare Card</t>
  </si>
  <si>
    <t>6085</t>
  </si>
  <si>
    <t>4606</t>
  </si>
  <si>
    <t>The applicant has been declined as Students are only eligible for 1 Handset (Voice service)and Recent payment History.</t>
  </si>
  <si>
    <t>5635</t>
  </si>
  <si>
    <t>1502</t>
  </si>
  <si>
    <t>2617</t>
  </si>
  <si>
    <t>Applicant has previously approved application under another Row ID :1-8FVW9ZY</t>
  </si>
  <si>
    <t>2969</t>
  </si>
  <si>
    <t>1653</t>
  </si>
  <si>
    <t>Customer has overdue account with Asif Tech - Account no 702641354 overdue by $87.01</t>
  </si>
  <si>
    <t>2048</t>
  </si>
  <si>
    <t>773</t>
  </si>
  <si>
    <t>2408</t>
  </si>
  <si>
    <t>1110</t>
  </si>
  <si>
    <t>4890</t>
  </si>
  <si>
    <t>5399</t>
  </si>
  <si>
    <t>6084</t>
  </si>
  <si>
    <t>2172</t>
  </si>
  <si>
    <t>1598</t>
  </si>
  <si>
    <t>305</t>
  </si>
  <si>
    <t>2851</t>
  </si>
  <si>
    <t>4706</t>
  </si>
  <si>
    <t>5735</t>
  </si>
  <si>
    <t>2435</t>
  </si>
  <si>
    <t>2443</t>
  </si>
  <si>
    <t>Applicants employment details are incorrect. Please confirm and resubmit</t>
  </si>
  <si>
    <t>4975</t>
  </si>
  <si>
    <t>Please send through a document to confirm the applicants income (either a current bank statement showing wage deposits from their employer, or a recent payslip) in addition to copies of their 100 points of ID to VCredit@Asif Tech.com.au or 1800 656 866</t>
  </si>
  <si>
    <t>5479</t>
  </si>
  <si>
    <t>5129</t>
  </si>
  <si>
    <t>2217</t>
  </si>
  <si>
    <t>3603</t>
  </si>
  <si>
    <t>3662</t>
  </si>
  <si>
    <t>1969</t>
  </si>
  <si>
    <t>4645</t>
  </si>
  <si>
    <t>5674</t>
  </si>
  <si>
    <t>330</t>
  </si>
  <si>
    <t>994</t>
  </si>
  <si>
    <t>6083</t>
  </si>
  <si>
    <t>822</t>
  </si>
  <si>
    <t>2137</t>
  </si>
  <si>
    <t>2396</t>
  </si>
  <si>
    <t>3026</t>
  </si>
  <si>
    <t>Please email Passport with Visa Page and Latest Bank Statement to vcredit@Asif Tech.com.au</t>
  </si>
  <si>
    <t>3423</t>
  </si>
  <si>
    <t>4348</t>
  </si>
  <si>
    <t>899</t>
  </si>
  <si>
    <t>2389</t>
  </si>
  <si>
    <t>927</t>
  </si>
  <si>
    <t>An account for this applicant already exists with Asif Tech. Please resubmit as existing customer (ROW ID: 1-804NKHZ )</t>
  </si>
  <si>
    <t>3049</t>
  </si>
  <si>
    <t>2681</t>
  </si>
  <si>
    <t>2414</t>
  </si>
  <si>
    <t>4622</t>
  </si>
  <si>
    <t>5651</t>
  </si>
  <si>
    <t>1227</t>
  </si>
  <si>
    <t>1508</t>
  </si>
  <si>
    <t>5244</t>
  </si>
  <si>
    <t>1549</t>
  </si>
  <si>
    <t>1594</t>
  </si>
  <si>
    <t>2792</t>
  </si>
  <si>
    <t>2310</t>
  </si>
  <si>
    <t>1382</t>
  </si>
  <si>
    <t>1165</t>
  </si>
  <si>
    <t>6082</t>
  </si>
  <si>
    <t>4755</t>
  </si>
  <si>
    <t>1209</t>
  </si>
  <si>
    <t>1564</t>
  </si>
  <si>
    <t>3465</t>
  </si>
  <si>
    <t>Please resubmit next application with first name PARMJEET and Last name :KAUR</t>
  </si>
  <si>
    <t>1213</t>
  </si>
  <si>
    <t>1283</t>
  </si>
  <si>
    <t>3381</t>
  </si>
  <si>
    <t>825</t>
  </si>
  <si>
    <t>1774</t>
  </si>
  <si>
    <t>5324</t>
  </si>
  <si>
    <t>2919</t>
  </si>
  <si>
    <t>1898</t>
  </si>
  <si>
    <t>3178</t>
  </si>
  <si>
    <t>4473</t>
  </si>
  <si>
    <t>1890</t>
  </si>
  <si>
    <t>2496</t>
  </si>
  <si>
    <t>2163</t>
  </si>
  <si>
    <t>1754</t>
  </si>
  <si>
    <t>746</t>
  </si>
  <si>
    <t>3588</t>
  </si>
  <si>
    <t>5380</t>
  </si>
  <si>
    <t>4598</t>
  </si>
  <si>
    <t>5627</t>
  </si>
  <si>
    <t>163</t>
  </si>
  <si>
    <t>2756</t>
  </si>
  <si>
    <t>Please email 100 pts of ID and proof of income to vcredit@Asif Tech.com.au</t>
  </si>
  <si>
    <t>6386</t>
  </si>
  <si>
    <t>3707</t>
  </si>
  <si>
    <t>630</t>
  </si>
  <si>
    <t>5902</t>
  </si>
  <si>
    <t>403</t>
  </si>
  <si>
    <t>3066</t>
  </si>
  <si>
    <t>433</t>
  </si>
  <si>
    <t>4702</t>
  </si>
  <si>
    <t>5731</t>
  </si>
  <si>
    <t>3631</t>
  </si>
  <si>
    <t>2841</t>
  </si>
  <si>
    <t>1137</t>
  </si>
  <si>
    <t>Please resubmit the app with the handset type</t>
  </si>
  <si>
    <t>6081</t>
  </si>
  <si>
    <t>4456</t>
  </si>
  <si>
    <t>The Passport number is LN011498 and not Lno11498 plrease replace with no zero and not alphabet o.</t>
  </si>
  <si>
    <t>1199</t>
  </si>
  <si>
    <t>2716</t>
  </si>
  <si>
    <t>1937</t>
  </si>
  <si>
    <t>2024</t>
  </si>
  <si>
    <t>5052</t>
  </si>
  <si>
    <t>356</t>
  </si>
  <si>
    <t>488</t>
  </si>
  <si>
    <t>2842</t>
  </si>
  <si>
    <t>2910</t>
  </si>
  <si>
    <t>Please email 100 pts of ID and Proof of income to kcredit@Asif Tech.com.au</t>
  </si>
  <si>
    <t>4714</t>
  </si>
  <si>
    <t>5743</t>
  </si>
  <si>
    <t>2558</t>
  </si>
  <si>
    <t>4621</t>
  </si>
  <si>
    <t>5650</t>
  </si>
  <si>
    <t>2461</t>
  </si>
  <si>
    <t>4385</t>
  </si>
  <si>
    <t>The customer has been declined due to insufficient billing history with Asif Tech</t>
  </si>
  <si>
    <t>4618</t>
  </si>
  <si>
    <t>5647</t>
  </si>
  <si>
    <t>3073</t>
  </si>
  <si>
    <t>4435</t>
  </si>
  <si>
    <t>Please resubmit with the advertised contact details for the applicants employer (can include 13, 1300 &amp; 1800 numbers)</t>
  </si>
  <si>
    <t>3361</t>
  </si>
  <si>
    <t>4938</t>
  </si>
  <si>
    <t>5444</t>
  </si>
  <si>
    <t>4686</t>
  </si>
  <si>
    <t>JDsouza</t>
  </si>
  <si>
    <t>5715</t>
  </si>
  <si>
    <t>918</t>
  </si>
  <si>
    <t>Please email proof of income to vcredit@Asif Tech.com.au</t>
  </si>
  <si>
    <t>2499</t>
  </si>
  <si>
    <t>Please email copy of Proof of Income (2 x Latest Pay Slips / Latest Bank Statement / Employment Letter) to vcredit@Asif Tech.com.au</t>
  </si>
  <si>
    <t>3204</t>
  </si>
  <si>
    <t>1093</t>
  </si>
  <si>
    <t>6080</t>
  </si>
  <si>
    <t>4687</t>
  </si>
  <si>
    <t>5716</t>
  </si>
  <si>
    <t>1810</t>
  </si>
  <si>
    <t>2202</t>
  </si>
  <si>
    <t>3570</t>
  </si>
  <si>
    <t>An account for this applicant already exists with Asif Tech. Please resubmit as existing customer under CA Row ID: 1-80ZXY3Z</t>
  </si>
  <si>
    <t>1272</t>
  </si>
  <si>
    <t>1286</t>
  </si>
  <si>
    <t>2384</t>
  </si>
  <si>
    <t>4332</t>
  </si>
  <si>
    <t>1280</t>
  </si>
  <si>
    <t>1299</t>
  </si>
  <si>
    <t>203</t>
  </si>
  <si>
    <t>Please re-submit with the correct current address or email proof of address to vcredit@Asif Tech.com.au</t>
  </si>
  <si>
    <t>6385</t>
  </si>
  <si>
    <t>4389</t>
  </si>
  <si>
    <t>The applicant has been declined due to the billing history on their existing 3 Mobile account, which is currently overdue-3353458866</t>
  </si>
  <si>
    <t>4631</t>
  </si>
  <si>
    <t>5660</t>
  </si>
  <si>
    <t>4498</t>
  </si>
  <si>
    <t>5527</t>
  </si>
  <si>
    <t>1654</t>
  </si>
  <si>
    <t>4300</t>
  </si>
  <si>
    <t>623</t>
  </si>
  <si>
    <t>637</t>
  </si>
  <si>
    <t>1655</t>
  </si>
  <si>
    <t>5900</t>
  </si>
  <si>
    <t>5901</t>
  </si>
  <si>
    <t>465</t>
  </si>
  <si>
    <t>178</t>
  </si>
  <si>
    <t>6384</t>
  </si>
  <si>
    <t>2659</t>
  </si>
  <si>
    <t>2922</t>
  </si>
  <si>
    <t>310</t>
  </si>
  <si>
    <t>5289</t>
  </si>
  <si>
    <t>5153</t>
  </si>
  <si>
    <t>1393</t>
  </si>
  <si>
    <t>1492</t>
  </si>
  <si>
    <t>2593</t>
  </si>
  <si>
    <t>2584</t>
  </si>
  <si>
    <t>1226</t>
  </si>
  <si>
    <t>2255</t>
  </si>
  <si>
    <t>3100</t>
  </si>
  <si>
    <t>3232</t>
  </si>
  <si>
    <t>3676</t>
  </si>
  <si>
    <t>1378</t>
  </si>
  <si>
    <t>4926</t>
  </si>
  <si>
    <t>5435</t>
  </si>
  <si>
    <t>3379</t>
  </si>
  <si>
    <t>3057</t>
  </si>
  <si>
    <t>4289</t>
  </si>
  <si>
    <t>3135</t>
  </si>
  <si>
    <t>Applicants details are incorrect. Please confirm and resubmit customer's home phone number</t>
  </si>
  <si>
    <t>3807</t>
  </si>
  <si>
    <t>5182</t>
  </si>
  <si>
    <t>1298</t>
  </si>
  <si>
    <t>2225</t>
  </si>
  <si>
    <t>2736</t>
  </si>
  <si>
    <t>2505</t>
  </si>
  <si>
    <t>1175</t>
  </si>
  <si>
    <t>An account for this applicant already exists with Asif Tech. Please resubmit as existing customer - Row id 1-71Y7Z4V</t>
  </si>
  <si>
    <t>2818</t>
  </si>
  <si>
    <t>6079</t>
  </si>
  <si>
    <t>2162</t>
  </si>
  <si>
    <t>772</t>
  </si>
  <si>
    <t>59</t>
  </si>
  <si>
    <t>907</t>
  </si>
  <si>
    <t>950</t>
  </si>
  <si>
    <t>An account for this applicant already exists with Asif Tech. Please re-submit the next application under row-id:-1-68F5YW1.</t>
  </si>
  <si>
    <t>6383</t>
  </si>
  <si>
    <t>4770</t>
  </si>
  <si>
    <t>3078</t>
  </si>
  <si>
    <t>4397</t>
  </si>
  <si>
    <t>4652</t>
  </si>
  <si>
    <t>An account for this applicant already exists with Asif Tech. Please resubmit as existing customer under CA Row ID: 1-8HUWF3W</t>
  </si>
  <si>
    <t>5681</t>
  </si>
  <si>
    <t>3406</t>
  </si>
  <si>
    <t>Data obtained from Dunn &amp; Bradstreet Credit File</t>
  </si>
  <si>
    <t>1927</t>
  </si>
  <si>
    <t>2060</t>
  </si>
  <si>
    <t>Customer has overdue account with Asif Tech - Account no 723071712 overdue by $257.35</t>
  </si>
  <si>
    <t>20</t>
  </si>
  <si>
    <t>6382</t>
  </si>
  <si>
    <t>1205</t>
  </si>
  <si>
    <t>395</t>
  </si>
  <si>
    <t>1383</t>
  </si>
  <si>
    <t>1632</t>
  </si>
  <si>
    <t>2136</t>
  </si>
  <si>
    <t>1195</t>
  </si>
  <si>
    <t>4830</t>
  </si>
  <si>
    <t>3545</t>
  </si>
  <si>
    <t>1279</t>
  </si>
  <si>
    <t>4399</t>
  </si>
  <si>
    <t>The applicant has been declined due to a previous bad debt account with Asif Tech.</t>
  </si>
  <si>
    <t>4722</t>
  </si>
  <si>
    <t>1821</t>
  </si>
  <si>
    <t>4817</t>
  </si>
  <si>
    <t>4609</t>
  </si>
  <si>
    <t>5638</t>
  </si>
  <si>
    <t>735</t>
  </si>
  <si>
    <t>1708</t>
  </si>
  <si>
    <t>1978</t>
  </si>
  <si>
    <t>4269</t>
  </si>
  <si>
    <t>929</t>
  </si>
  <si>
    <t>1604</t>
  </si>
  <si>
    <t>1132</t>
  </si>
  <si>
    <t>1571</t>
  </si>
  <si>
    <t>6078</t>
  </si>
  <si>
    <t>1612</t>
  </si>
  <si>
    <t>2876</t>
  </si>
  <si>
    <t>3720</t>
  </si>
  <si>
    <t>283</t>
  </si>
  <si>
    <t>2169</t>
  </si>
  <si>
    <t>6381</t>
  </si>
  <si>
    <t>3391</t>
  </si>
  <si>
    <t>528</t>
  </si>
  <si>
    <t>740</t>
  </si>
  <si>
    <t>2447</t>
  </si>
  <si>
    <t>1196</t>
  </si>
  <si>
    <t>1320</t>
  </si>
  <si>
    <t>1249</t>
  </si>
  <si>
    <t>2535</t>
  </si>
  <si>
    <t>2454</t>
  </si>
  <si>
    <t>Work number submitted is incorrect for the employer. Please re-submit the next application with the employer's landline number.</t>
  </si>
  <si>
    <t>2704</t>
  </si>
  <si>
    <t>4450</t>
  </si>
  <si>
    <t>1229</t>
  </si>
  <si>
    <t>1256</t>
  </si>
  <si>
    <t>256</t>
  </si>
  <si>
    <t>6380</t>
  </si>
  <si>
    <t>398</t>
  </si>
  <si>
    <t>2598</t>
  </si>
  <si>
    <t>2133</t>
  </si>
  <si>
    <t>2063</t>
  </si>
  <si>
    <t>4841</t>
  </si>
  <si>
    <t>469</t>
  </si>
  <si>
    <t>Unable to verify employment details provided</t>
  </si>
  <si>
    <t>4947</t>
  </si>
  <si>
    <t>5453</t>
  </si>
  <si>
    <t>1951</t>
  </si>
  <si>
    <t>5192</t>
  </si>
  <si>
    <t>513</t>
  </si>
  <si>
    <t>Customer has overdue account with Asif Tech- Acc no : 692422516</t>
  </si>
  <si>
    <t>3587</t>
  </si>
  <si>
    <t>The applicant is currently studying Fulltime or is on a Student Visa. Please resubmit as a Student. Remove employment details</t>
  </si>
  <si>
    <t>737</t>
  </si>
  <si>
    <t>2200</t>
  </si>
  <si>
    <t>4499</t>
  </si>
  <si>
    <t>5528</t>
  </si>
  <si>
    <t>3535</t>
  </si>
  <si>
    <t>68</t>
  </si>
  <si>
    <t>6379</t>
  </si>
  <si>
    <t>61</t>
  </si>
  <si>
    <t>359</t>
  </si>
  <si>
    <t>491</t>
  </si>
  <si>
    <t>4704</t>
  </si>
  <si>
    <t>Please resubmit as home duties. Remove employment details.</t>
  </si>
  <si>
    <t>5253</t>
  </si>
  <si>
    <t>5733</t>
  </si>
  <si>
    <t>6377</t>
  </si>
  <si>
    <t>2788</t>
  </si>
  <si>
    <t>3418</t>
  </si>
  <si>
    <t>2840</t>
  </si>
  <si>
    <t>18</t>
  </si>
  <si>
    <t>363</t>
  </si>
  <si>
    <t>6378</t>
  </si>
  <si>
    <t>1419</t>
  </si>
  <si>
    <t>4270</t>
  </si>
  <si>
    <t>4370</t>
  </si>
  <si>
    <t>5036</t>
  </si>
  <si>
    <t>1359</t>
  </si>
  <si>
    <t>1498</t>
  </si>
  <si>
    <t>2261</t>
  </si>
  <si>
    <t>3679</t>
  </si>
  <si>
    <t>3218</t>
  </si>
  <si>
    <t>1424</t>
  </si>
  <si>
    <t>2110</t>
  </si>
  <si>
    <t>4003</t>
  </si>
  <si>
    <t>2051</t>
  </si>
  <si>
    <t>2188</t>
  </si>
  <si>
    <t>1200</t>
  </si>
  <si>
    <t>Approved for MBB only. Please dont offer a tablet</t>
  </si>
  <si>
    <t>360</t>
  </si>
  <si>
    <t>364</t>
  </si>
  <si>
    <t>2330</t>
  </si>
  <si>
    <t>3952</t>
  </si>
  <si>
    <t>1584</t>
  </si>
  <si>
    <t>3821</t>
  </si>
  <si>
    <t>The applicant is currently studying Fulltime or is on a Student Visa. Please resubmit as a Student. Customer also has overdue balance on Asif Tech</t>
  </si>
  <si>
    <t>1917</t>
  </si>
  <si>
    <t>1998</t>
  </si>
  <si>
    <t>5300</t>
  </si>
  <si>
    <t>1333</t>
  </si>
  <si>
    <t>Please email passport with visa page to vcredit@Asif Tech.com.au</t>
  </si>
  <si>
    <t>850</t>
  </si>
  <si>
    <t>2263</t>
  </si>
  <si>
    <t>333</t>
  </si>
  <si>
    <t>4802</t>
  </si>
  <si>
    <t>2367</t>
  </si>
  <si>
    <t>760</t>
  </si>
  <si>
    <t>212</t>
  </si>
  <si>
    <t>Please email 100 pts of ID with passport and visa page to vcredit@Asif Tech.com.au</t>
  </si>
  <si>
    <t>6376</t>
  </si>
  <si>
    <t>2748</t>
  </si>
  <si>
    <t>2806</t>
  </si>
  <si>
    <t>2386</t>
  </si>
  <si>
    <t>3263</t>
  </si>
  <si>
    <t>1556</t>
  </si>
  <si>
    <t>1961</t>
  </si>
  <si>
    <t>881</t>
  </si>
  <si>
    <t>1975</t>
  </si>
  <si>
    <t>3691</t>
  </si>
  <si>
    <t>813</t>
  </si>
  <si>
    <t>940</t>
  </si>
  <si>
    <t>2278</t>
  </si>
  <si>
    <t>4625</t>
  </si>
  <si>
    <t>5654</t>
  </si>
  <si>
    <t>2206</t>
  </si>
  <si>
    <t>5124</t>
  </si>
  <si>
    <t>2744</t>
  </si>
  <si>
    <t>1069</t>
  </si>
  <si>
    <t>6077</t>
  </si>
  <si>
    <t>5334</t>
  </si>
  <si>
    <t>5116</t>
  </si>
  <si>
    <t>3098</t>
  </si>
  <si>
    <t>4072</t>
  </si>
  <si>
    <t>4012</t>
  </si>
  <si>
    <t>The applicant has been declined as Students are only eligible for 1 Handset (Voice service) Already has an active voice service under the row id: 1-898Z0DI</t>
  </si>
  <si>
    <t>1599</t>
  </si>
  <si>
    <t>2683</t>
  </si>
  <si>
    <t>802</t>
  </si>
  <si>
    <t>1054</t>
  </si>
  <si>
    <t>2459</t>
  </si>
  <si>
    <t>6076</t>
  </si>
  <si>
    <t>5190</t>
  </si>
  <si>
    <t>1699</t>
  </si>
  <si>
    <t>1113</t>
  </si>
  <si>
    <t>Applicant is working outside Visa requirements. Applicant is on student visa</t>
  </si>
  <si>
    <t>4542</t>
  </si>
  <si>
    <t>5571</t>
  </si>
  <si>
    <t>6075</t>
  </si>
  <si>
    <t>1856</t>
  </si>
  <si>
    <t>1949</t>
  </si>
  <si>
    <t>1960</t>
  </si>
  <si>
    <t>1899</t>
  </si>
  <si>
    <t>3050</t>
  </si>
  <si>
    <t>2911</t>
  </si>
  <si>
    <t>An account for this applicant already exists with Asif Tech. Please resubmit as existing customer Row id 1-54KCIEJ</t>
  </si>
  <si>
    <t>2198</t>
  </si>
  <si>
    <t>2564</t>
  </si>
  <si>
    <t>5112</t>
  </si>
  <si>
    <t>3670</t>
  </si>
  <si>
    <t>An account for this applicant already exists with Asif Tech. Please resubmit as existing customer under CA Row ID: 1-81YAXWO</t>
  </si>
  <si>
    <t>4400</t>
  </si>
  <si>
    <t>2294</t>
  </si>
  <si>
    <t>2906</t>
  </si>
  <si>
    <t>Resubmit as self employed -ABN 17981419511</t>
  </si>
  <si>
    <t>3314</t>
  </si>
  <si>
    <t>795</t>
  </si>
  <si>
    <t>3738</t>
  </si>
  <si>
    <t>411</t>
  </si>
  <si>
    <t>3385</t>
  </si>
  <si>
    <t>Approved for 2 MBB Services only</t>
  </si>
  <si>
    <t>1321</t>
  </si>
  <si>
    <t>Student applicants cannot have 2 x handsets. They are eligible for 1 handset and 1 MBB only. Already has an active voice service under row id: 1-89ZHZWG</t>
  </si>
  <si>
    <t>1467</t>
  </si>
  <si>
    <t>2721</t>
  </si>
  <si>
    <t>1722</t>
  </si>
  <si>
    <t>2413</t>
  </si>
  <si>
    <t>2429</t>
  </si>
  <si>
    <t>808</t>
  </si>
  <si>
    <t>1896</t>
  </si>
  <si>
    <t>337</t>
  </si>
  <si>
    <t>3270</t>
  </si>
  <si>
    <t>4753</t>
  </si>
  <si>
    <t>943</t>
  </si>
  <si>
    <t>Please email 100 pts of ID along with passport and visa page to vcredit@Asif Tech.com.au</t>
  </si>
  <si>
    <t>2870</t>
  </si>
  <si>
    <t>914</t>
  </si>
  <si>
    <t>326</t>
  </si>
  <si>
    <t>701</t>
  </si>
  <si>
    <t>An account for this applicant already exists with Asif Tech. Please resubmit as existing customer under row-id:-1-8D966MM.</t>
  </si>
  <si>
    <t>3686</t>
  </si>
  <si>
    <t>4898</t>
  </si>
  <si>
    <t>5407</t>
  </si>
  <si>
    <t>5899</t>
  </si>
  <si>
    <t>461</t>
  </si>
  <si>
    <t>1386</t>
  </si>
  <si>
    <t>4443</t>
  </si>
  <si>
    <t>3410</t>
  </si>
  <si>
    <t>1842</t>
  </si>
  <si>
    <t>458</t>
  </si>
  <si>
    <t>Approved for up to 3 services</t>
  </si>
  <si>
    <t>386</t>
  </si>
  <si>
    <t>953</t>
  </si>
  <si>
    <t>Work number submitted is incorrect for the employer. Please confirm with applicant and resubmit with the employer's correct landline number.</t>
  </si>
  <si>
    <t>3573</t>
  </si>
  <si>
    <t>An account for this applicant already exists with Asif Tech. Please resubmit as existing customer under CA Row ID:1-6GL9EA5</t>
  </si>
  <si>
    <t>602</t>
  </si>
  <si>
    <t>3172</t>
  </si>
  <si>
    <t>4430</t>
  </si>
  <si>
    <t>5898</t>
  </si>
  <si>
    <t>194</t>
  </si>
  <si>
    <t>Please resubmit next application with passport or Medicare card as part of 100 points of ID</t>
  </si>
  <si>
    <t>4280</t>
  </si>
  <si>
    <t>4474</t>
  </si>
  <si>
    <t>This account has been closed. Please submit a new credit check for the applicant under a new Customer Account Row ID updated with Passport or Medicare card as part of 100 points id.</t>
  </si>
  <si>
    <t>6375</t>
  </si>
  <si>
    <t>3386</t>
  </si>
  <si>
    <t>1646</t>
  </si>
  <si>
    <t>3227</t>
  </si>
  <si>
    <t>5389</t>
  </si>
  <si>
    <t>1328</t>
  </si>
  <si>
    <t>Please email 100 pts of ID to vcredit@Asif Tech.com.au Please confirm the ability to support the service with bank statement.</t>
  </si>
  <si>
    <t>4991</t>
  </si>
  <si>
    <t>Please resubmit with a valid alternate contact mobile number for a family or a friend.</t>
  </si>
  <si>
    <t>5495</t>
  </si>
  <si>
    <t>5288</t>
  </si>
  <si>
    <t>1275</t>
  </si>
  <si>
    <t>3365</t>
  </si>
  <si>
    <t>4880</t>
  </si>
  <si>
    <t>3355</t>
  </si>
  <si>
    <t>3594</t>
  </si>
  <si>
    <t>4287</t>
  </si>
  <si>
    <t>1903</t>
  </si>
  <si>
    <t>4346</t>
  </si>
  <si>
    <t>2349</t>
  </si>
  <si>
    <t>3001</t>
  </si>
  <si>
    <t>An account for this applicant already exists with Asif Tech. Please resubmit as existing Commercial a/c - ABN 68 521 508 273</t>
  </si>
  <si>
    <t>654</t>
  </si>
  <si>
    <t>5897</t>
  </si>
  <si>
    <t>2201</t>
  </si>
  <si>
    <t>936</t>
  </si>
  <si>
    <t>949</t>
  </si>
  <si>
    <t>5134</t>
  </si>
  <si>
    <t>2325</t>
  </si>
  <si>
    <t>72</t>
  </si>
  <si>
    <t>3117</t>
  </si>
  <si>
    <t>6374</t>
  </si>
  <si>
    <t>2858</t>
  </si>
  <si>
    <t>4256</t>
  </si>
  <si>
    <t>307</t>
  </si>
  <si>
    <t>1797</t>
  </si>
  <si>
    <t>1579</t>
  </si>
  <si>
    <t>5235</t>
  </si>
  <si>
    <t>718</t>
  </si>
  <si>
    <t>Please email passport with visa page and proof of employment bank statement/Salary slip</t>
  </si>
  <si>
    <t>5896</t>
  </si>
  <si>
    <t>3253</t>
  </si>
  <si>
    <t>Passport Visa expires in less than 4 months. Please offer the customer pre-paid service only</t>
  </si>
  <si>
    <t>4504</t>
  </si>
  <si>
    <t>5533</t>
  </si>
  <si>
    <t>4547</t>
  </si>
  <si>
    <t>5576</t>
  </si>
  <si>
    <t>1642</t>
  </si>
  <si>
    <t>ABN # 30354414682 B BALIC and M MALAS Please resubmit as a commercial or sole trader account</t>
  </si>
  <si>
    <t>2511</t>
  </si>
  <si>
    <t>4597</t>
  </si>
  <si>
    <t>5626</t>
  </si>
  <si>
    <t>2410</t>
  </si>
  <si>
    <t>4785</t>
  </si>
  <si>
    <t>2825</t>
  </si>
  <si>
    <t>3056</t>
  </si>
  <si>
    <t>3566</t>
  </si>
  <si>
    <t>The applicant is currently studying Fulltime or is on a Student Visa. Please resubmit as a Student. Remove employer details</t>
  </si>
  <si>
    <t>5012</t>
  </si>
  <si>
    <t>5516</t>
  </si>
  <si>
    <t>1160</t>
  </si>
  <si>
    <t>6074</t>
  </si>
  <si>
    <t>2190</t>
  </si>
  <si>
    <t>1695</t>
  </si>
  <si>
    <t>1798</t>
  </si>
  <si>
    <t>1212</t>
  </si>
  <si>
    <t>Approved for either ipad or iphone. Cannot approve both</t>
  </si>
  <si>
    <t>2416</t>
  </si>
  <si>
    <t>383</t>
  </si>
  <si>
    <t>4912</t>
  </si>
  <si>
    <t>5421</t>
  </si>
  <si>
    <t>4405</t>
  </si>
  <si>
    <t>1553</t>
  </si>
  <si>
    <t>4666</t>
  </si>
  <si>
    <t>5695</t>
  </si>
  <si>
    <t>65</t>
  </si>
  <si>
    <t>Direct debit to credit card / bank account only</t>
  </si>
  <si>
    <t>91</t>
  </si>
  <si>
    <t>2587</t>
  </si>
  <si>
    <t>6372</t>
  </si>
  <si>
    <t>6373</t>
  </si>
  <si>
    <t>475</t>
  </si>
  <si>
    <t>1501</t>
  </si>
  <si>
    <t>621</t>
  </si>
  <si>
    <t>1544</t>
  </si>
  <si>
    <t>5894</t>
  </si>
  <si>
    <t>196</t>
  </si>
  <si>
    <t>An account for this applicant already exists with Asif Tech. Please resubmit as existing customer ROW ID 1-88VA7H6</t>
  </si>
  <si>
    <t>6371</t>
  </si>
  <si>
    <t>2175</t>
  </si>
  <si>
    <t>1233</t>
  </si>
  <si>
    <t>694</t>
  </si>
  <si>
    <t>5895</t>
  </si>
  <si>
    <t>2849</t>
  </si>
  <si>
    <t>2510</t>
  </si>
  <si>
    <t>2108</t>
  </si>
  <si>
    <t>5214</t>
  </si>
  <si>
    <t>2764</t>
  </si>
  <si>
    <t>4392</t>
  </si>
  <si>
    <t>2546</t>
  </si>
  <si>
    <t>2715</t>
  </si>
  <si>
    <t>841</t>
  </si>
  <si>
    <t>5100</t>
  </si>
  <si>
    <t>4367</t>
  </si>
  <si>
    <t>1657</t>
  </si>
  <si>
    <t>Please resubmit with Passport as 100 points of ID</t>
  </si>
  <si>
    <t>4731</t>
  </si>
  <si>
    <t>Direct debit to bank account or credit card only</t>
  </si>
  <si>
    <t>3620</t>
  </si>
  <si>
    <t>3349</t>
  </si>
  <si>
    <t>4967</t>
  </si>
  <si>
    <t>Please send through copies of the applicants 100 points of ID to KCredit@Asif Tech.com.au or 1800 656 866 Proof of income</t>
  </si>
  <si>
    <t>5471</t>
  </si>
  <si>
    <t>5250</t>
  </si>
  <si>
    <t>4410</t>
  </si>
  <si>
    <t>4305</t>
  </si>
  <si>
    <t>1172</t>
  </si>
  <si>
    <t>6073</t>
  </si>
  <si>
    <t>1615</t>
  </si>
  <si>
    <t>3777</t>
  </si>
  <si>
    <t>4789</t>
  </si>
  <si>
    <t>3319</t>
  </si>
  <si>
    <t>1635</t>
  </si>
  <si>
    <t>Please email 100 pts of ID to vcredit@Asif Tech.com.au Appoitnment letter OR salary slip</t>
  </si>
  <si>
    <t>1355</t>
  </si>
  <si>
    <t>2064</t>
  </si>
  <si>
    <t>2241</t>
  </si>
  <si>
    <t>An account for this applicant already exists with Asif Tech. Please resubmit as existing customer under row id- 1-4YH2-1921</t>
  </si>
  <si>
    <t>1806</t>
  </si>
  <si>
    <t>Student applicants cannot have 2 x handsets. They are eligible for 1 handset and 1 MBB only. CUstomer already has 2 voice services under row id: 1-85RNABS</t>
  </si>
  <si>
    <t>1834</t>
  </si>
  <si>
    <t>3824</t>
  </si>
  <si>
    <t>4261</t>
  </si>
  <si>
    <t>Approved for 2 sim-only services</t>
  </si>
  <si>
    <t>4739</t>
  </si>
  <si>
    <t>2663</t>
  </si>
  <si>
    <t>Approved only with outright purchase of handset or USIM only- Visa expires&lt;12 months</t>
  </si>
  <si>
    <t>1893</t>
  </si>
  <si>
    <t>1841</t>
  </si>
  <si>
    <t>1684</t>
  </si>
  <si>
    <t>Requesting copy of Medicare Card through an email</t>
  </si>
  <si>
    <t>800</t>
  </si>
  <si>
    <t>232</t>
  </si>
  <si>
    <t>1189</t>
  </si>
  <si>
    <t>3712</t>
  </si>
  <si>
    <t>4421</t>
  </si>
  <si>
    <t>6072</t>
  </si>
  <si>
    <t>6370</t>
  </si>
  <si>
    <t>2319</t>
  </si>
  <si>
    <t>2516</t>
  </si>
  <si>
    <t>2537</t>
  </si>
  <si>
    <t>3455</t>
  </si>
  <si>
    <t>Please resubmit with a valid mobile number for family or friend.</t>
  </si>
  <si>
    <t>2191</t>
  </si>
  <si>
    <t>1104</t>
  </si>
  <si>
    <t>1224</t>
  </si>
  <si>
    <t>1967</t>
  </si>
  <si>
    <t>Approved for 2 MBB only</t>
  </si>
  <si>
    <t>6071</t>
  </si>
  <si>
    <t>4720</t>
  </si>
  <si>
    <t>1636</t>
  </si>
  <si>
    <t>4675</t>
  </si>
  <si>
    <t>5704</t>
  </si>
  <si>
    <t>2307</t>
  </si>
  <si>
    <t>731</t>
  </si>
  <si>
    <t>1814</t>
  </si>
  <si>
    <t>2003</t>
  </si>
  <si>
    <t>527</t>
  </si>
  <si>
    <t>707</t>
  </si>
  <si>
    <t>Please resubmit with landline for employer - the landline number provided is incorrect.</t>
  </si>
  <si>
    <t>1932</t>
  </si>
  <si>
    <t>5893</t>
  </si>
  <si>
    <t>3611</t>
  </si>
  <si>
    <t>633</t>
  </si>
  <si>
    <t>5892</t>
  </si>
  <si>
    <t>2007</t>
  </si>
  <si>
    <t>2286</t>
  </si>
  <si>
    <t>2577</t>
  </si>
  <si>
    <t>4015</t>
  </si>
  <si>
    <t>1658</t>
  </si>
  <si>
    <t>626</t>
  </si>
  <si>
    <t>5891</t>
  </si>
  <si>
    <t>3708</t>
  </si>
  <si>
    <t>1977</t>
  </si>
  <si>
    <t>4804</t>
  </si>
  <si>
    <t>4503</t>
  </si>
  <si>
    <t>5532</t>
  </si>
  <si>
    <t>3313</t>
  </si>
  <si>
    <t>This account is closed, please resubmit next application under a NEW ROW ID and update Passport or medicare card as part of id</t>
  </si>
  <si>
    <t>1102</t>
  </si>
  <si>
    <t>1167</t>
  </si>
  <si>
    <t>1888</t>
  </si>
  <si>
    <t>3195</t>
  </si>
  <si>
    <t>6069</t>
  </si>
  <si>
    <t>6070</t>
  </si>
  <si>
    <t>1085</t>
  </si>
  <si>
    <t>1495</t>
  </si>
  <si>
    <t>6068</t>
  </si>
  <si>
    <t>2289</t>
  </si>
  <si>
    <t>2492</t>
  </si>
  <si>
    <t>An account for this applicant already exists with Asif Tech. Please resubmit as existing customer - Row id 1-8CTV4B6</t>
  </si>
  <si>
    <t>318</t>
  </si>
  <si>
    <t>3475</t>
  </si>
  <si>
    <t>3979</t>
  </si>
  <si>
    <t>4265</t>
  </si>
  <si>
    <t>5181</t>
  </si>
  <si>
    <t>4108</t>
  </si>
  <si>
    <t>761</t>
  </si>
  <si>
    <t>3736</t>
  </si>
  <si>
    <t>4902</t>
  </si>
  <si>
    <t>5411</t>
  </si>
  <si>
    <t>1194</t>
  </si>
  <si>
    <t>1554</t>
  </si>
  <si>
    <t>1741</t>
  </si>
  <si>
    <t>Approved for outright purchase or USIM only due to Visa status</t>
  </si>
  <si>
    <t>1989</t>
  </si>
  <si>
    <t>Student applicants cannot have 2 x handsets. They are eligible for 1 handset and 1 MBB only. Customer has an active voice service under row id: 1-84PIP1R</t>
  </si>
  <si>
    <t>4285</t>
  </si>
  <si>
    <t>3438</t>
  </si>
  <si>
    <t>An account for this applicant already exists with Asif Tech. Please resubmit as existing customer - 1-8GBLC21</t>
  </si>
  <si>
    <t>4164</t>
  </si>
  <si>
    <t>4705</t>
  </si>
  <si>
    <t>5734</t>
  </si>
  <si>
    <t>1078</t>
  </si>
  <si>
    <t>6067</t>
  </si>
  <si>
    <t>2156</t>
  </si>
  <si>
    <t>628</t>
  </si>
  <si>
    <t>5890</t>
  </si>
  <si>
    <t>517</t>
  </si>
  <si>
    <t>1707</t>
  </si>
  <si>
    <t>92</t>
  </si>
  <si>
    <t>1858</t>
  </si>
  <si>
    <t>6369</t>
  </si>
  <si>
    <t>783</t>
  </si>
  <si>
    <t>4167</t>
  </si>
  <si>
    <t>4529</t>
  </si>
  <si>
    <t>5558</t>
  </si>
  <si>
    <t>919</t>
  </si>
  <si>
    <t>2804</t>
  </si>
  <si>
    <t>2972</t>
  </si>
  <si>
    <t>1020</t>
  </si>
  <si>
    <t>6066</t>
  </si>
  <si>
    <t>4509</t>
  </si>
  <si>
    <t>5538</t>
  </si>
  <si>
    <t>1197</t>
  </si>
  <si>
    <t>2816</t>
  </si>
  <si>
    <t>3143</t>
  </si>
  <si>
    <t>Please email Proof of income to vcredit@Asif Tech.com.au</t>
  </si>
  <si>
    <t>3495</t>
  </si>
  <si>
    <t>4553</t>
  </si>
  <si>
    <t>5582</t>
  </si>
  <si>
    <t>1091</t>
  </si>
  <si>
    <t>2380</t>
  </si>
  <si>
    <t>Approved for 3 services</t>
  </si>
  <si>
    <t>4581</t>
  </si>
  <si>
    <t>5610</t>
  </si>
  <si>
    <t>6065</t>
  </si>
  <si>
    <t>347</t>
  </si>
  <si>
    <t>951</t>
  </si>
  <si>
    <t>2810</t>
  </si>
  <si>
    <t>3186</t>
  </si>
  <si>
    <t>3584</t>
  </si>
  <si>
    <t>Please resubmit a Passport/Medicare Card as part of the applicants 100 points of ID</t>
  </si>
  <si>
    <t>3747</t>
  </si>
  <si>
    <t>4302</t>
  </si>
  <si>
    <t>477</t>
  </si>
  <si>
    <t>4883</t>
  </si>
  <si>
    <t>5392</t>
  </si>
  <si>
    <t>4638</t>
  </si>
  <si>
    <t>5667</t>
  </si>
  <si>
    <t>2185</t>
  </si>
  <si>
    <t>397</t>
  </si>
  <si>
    <t>1931</t>
  </si>
  <si>
    <t>43</t>
  </si>
  <si>
    <t>6368</t>
  </si>
  <si>
    <t>1240</t>
  </si>
  <si>
    <t>3788</t>
  </si>
  <si>
    <t>4805</t>
  </si>
  <si>
    <t>4380</t>
  </si>
  <si>
    <t>The applicant has been declined as Students are only eligible for 1 Handset (Voice service)still on a Student visa.</t>
  </si>
  <si>
    <t>2523</t>
  </si>
  <si>
    <t>3203</t>
  </si>
  <si>
    <t>2318</t>
  </si>
  <si>
    <t>4518</t>
  </si>
  <si>
    <t>5547</t>
  </si>
  <si>
    <t>335</t>
  </si>
  <si>
    <t>2941</t>
  </si>
  <si>
    <t>922</t>
  </si>
  <si>
    <t>No ABN entered in Siebel, please update the ABN and resubmit as self employed</t>
  </si>
  <si>
    <t>1047</t>
  </si>
  <si>
    <t>6064</t>
  </si>
  <si>
    <t>1310</t>
  </si>
  <si>
    <t>2047</t>
  </si>
  <si>
    <t>Please verify passport and DOB and Resubmit OR email passport and visa page to vcredit@Asif Tech.com.au</t>
  </si>
  <si>
    <t>1880</t>
  </si>
  <si>
    <t>An account for this applicant already exists with Asif Tech. Please resubmit as existing customer- 1-7IJC7W2</t>
  </si>
  <si>
    <t>2611</t>
  </si>
  <si>
    <t>4762</t>
  </si>
  <si>
    <t>1751</t>
  </si>
  <si>
    <t>3093</t>
  </si>
  <si>
    <t>10</t>
  </si>
  <si>
    <t>2309</t>
  </si>
  <si>
    <t>6367</t>
  </si>
  <si>
    <t>1166</t>
  </si>
  <si>
    <t>Please proof of employment / appointment letter or payslip to kcredit@Asif Tech.com.au</t>
  </si>
  <si>
    <t>6063</t>
  </si>
  <si>
    <t>1606</t>
  </si>
  <si>
    <t>2165</t>
  </si>
  <si>
    <t>3713</t>
  </si>
  <si>
    <t>1641</t>
  </si>
  <si>
    <t>Please Resubmit as a Sole Trader Account . Customer has a ABN no Listed.</t>
  </si>
  <si>
    <t>2754</t>
  </si>
  <si>
    <t>2853</t>
  </si>
  <si>
    <t>Declined due to Veda Credit Bureau information</t>
  </si>
  <si>
    <t>4479</t>
  </si>
  <si>
    <t>986</t>
  </si>
  <si>
    <t>1926</t>
  </si>
  <si>
    <t>6062</t>
  </si>
  <si>
    <t>2316</t>
  </si>
  <si>
    <t>1274</t>
  </si>
  <si>
    <t>1871</t>
  </si>
  <si>
    <t>4324</t>
  </si>
  <si>
    <t>829</t>
  </si>
  <si>
    <t>2276</t>
  </si>
  <si>
    <t>Please email copy of Proof of Income (Latest Pay Slips and Latest Bank Statement) to vcredit@Asif Tech.com.au</t>
  </si>
  <si>
    <t>5135</t>
  </si>
  <si>
    <t>801</t>
  </si>
  <si>
    <t>1146</t>
  </si>
  <si>
    <t>Please email 100 pts of ID including Passport or Medicare Card to kcredit@Asif Tech.com.au</t>
  </si>
  <si>
    <t>1652</t>
  </si>
  <si>
    <t>Customer has overdue account with Asif Tech - Account no 669425645 overdue by $226.56</t>
  </si>
  <si>
    <t>6061</t>
  </si>
  <si>
    <t>215</t>
  </si>
  <si>
    <t>Please email 100 pts of ID and Passport with visa page to vcredit@Asif Tech.com.au</t>
  </si>
  <si>
    <t>5047</t>
  </si>
  <si>
    <t>6366</t>
  </si>
  <si>
    <t>1076</t>
  </si>
  <si>
    <t>6060</t>
  </si>
  <si>
    <t>1581</t>
  </si>
  <si>
    <t>4103</t>
  </si>
  <si>
    <t>4347</t>
  </si>
  <si>
    <t>4460</t>
  </si>
  <si>
    <t>3604</t>
  </si>
  <si>
    <t>5326</t>
  </si>
  <si>
    <t>770</t>
  </si>
  <si>
    <t>2549</t>
  </si>
  <si>
    <t>3214</t>
  </si>
  <si>
    <t>5034</t>
  </si>
  <si>
    <t>3351</t>
  </si>
  <si>
    <t>2882</t>
  </si>
  <si>
    <t>Please email 100 pts of ID and Proof of income to vcredit@Asif Tech.com.au</t>
  </si>
  <si>
    <t>3076</t>
  </si>
  <si>
    <t>1211</t>
  </si>
  <si>
    <t>2189</t>
  </si>
  <si>
    <t>470</t>
  </si>
  <si>
    <t>2114</t>
  </si>
  <si>
    <t>3295</t>
  </si>
  <si>
    <t>An account for this applicant already exists with Asif Tech. Please resubmit as existing customer Row id 1-5O0JRV5</t>
  </si>
  <si>
    <t>2240</t>
  </si>
  <si>
    <t>An account for this applicant already exists with Asif Tech. Please resubmit as existing customer with the row id :1-8BJ8UVK</t>
  </si>
  <si>
    <t>4908</t>
  </si>
  <si>
    <t>5417</t>
  </si>
  <si>
    <t>1131</t>
  </si>
  <si>
    <t>Applicants DOB is incorrect. Please confirm and resubmit - 31/08/1987</t>
  </si>
  <si>
    <t>6059</t>
  </si>
  <si>
    <t>1850</t>
  </si>
  <si>
    <t>Please email 100 pts of ID with proof of employment i.e bank statement or latest payslip to vcredit@Asif Tech.com.au</t>
  </si>
  <si>
    <t>2877</t>
  </si>
  <si>
    <t>1835</t>
  </si>
  <si>
    <t>Applicant has previously approved application under another Row ID 1-8EPMVN4</t>
  </si>
  <si>
    <t>432</t>
  </si>
  <si>
    <t>2153</t>
  </si>
  <si>
    <t>2252</t>
  </si>
  <si>
    <t>897</t>
  </si>
  <si>
    <t>1600</t>
  </si>
  <si>
    <t>373</t>
  </si>
  <si>
    <t>4297</t>
  </si>
  <si>
    <t>1473</t>
  </si>
  <si>
    <t>Please re-submit as student, Customer still has student Visa.</t>
  </si>
  <si>
    <t>4268</t>
  </si>
  <si>
    <t>417</t>
  </si>
  <si>
    <t>4131</t>
  </si>
  <si>
    <t>4592</t>
  </si>
  <si>
    <t>5621</t>
  </si>
  <si>
    <t>1847</t>
  </si>
  <si>
    <t>4482</t>
  </si>
  <si>
    <t>435</t>
  </si>
  <si>
    <t>764</t>
  </si>
  <si>
    <t>1936</t>
  </si>
  <si>
    <t>5130</t>
  </si>
  <si>
    <t>710</t>
  </si>
  <si>
    <t>Please email passport with visa page.</t>
  </si>
  <si>
    <t>5889</t>
  </si>
  <si>
    <t>1575</t>
  </si>
  <si>
    <t>1790</t>
  </si>
  <si>
    <t>1515</t>
  </si>
  <si>
    <t>3681</t>
  </si>
  <si>
    <t>4381</t>
  </si>
  <si>
    <t>4491</t>
  </si>
  <si>
    <t>5520</t>
  </si>
  <si>
    <t>755</t>
  </si>
  <si>
    <t>2644</t>
  </si>
  <si>
    <t>Please update the devices required and resubmit.</t>
  </si>
  <si>
    <t>932</t>
  </si>
  <si>
    <t>3120</t>
  </si>
  <si>
    <t>1282</t>
  </si>
  <si>
    <t>375</t>
  </si>
  <si>
    <t>4255</t>
  </si>
  <si>
    <t>824</t>
  </si>
  <si>
    <t>2974</t>
  </si>
  <si>
    <t>2000</t>
  </si>
  <si>
    <t>724</t>
  </si>
  <si>
    <t>5053</t>
  </si>
  <si>
    <t>5888</t>
  </si>
  <si>
    <t>805</t>
  </si>
  <si>
    <t>2041</t>
  </si>
  <si>
    <t>An account for this applicant already exists with Asif Tech. Please resubmit as existing customer- Row id 1-8DT7VJ0</t>
  </si>
  <si>
    <t>846</t>
  </si>
  <si>
    <t>1595</t>
  </si>
  <si>
    <t>656</t>
  </si>
  <si>
    <t>5887</t>
  </si>
  <si>
    <t>4973</t>
  </si>
  <si>
    <t>5477</t>
  </si>
  <si>
    <t>2861</t>
  </si>
  <si>
    <t>An account for this applicant already exists with Asif Tech. Please resubmit as existing customer Row ID - 1-4IIHM8J</t>
  </si>
  <si>
    <t>4930</t>
  </si>
  <si>
    <t>5439</t>
  </si>
  <si>
    <t>2710</t>
  </si>
  <si>
    <t>2830</t>
  </si>
  <si>
    <t>4557</t>
  </si>
  <si>
    <t>5586</t>
  </si>
  <si>
    <t>739</t>
  </si>
  <si>
    <t>1350</t>
  </si>
  <si>
    <t>Please resubmit with correct previous address. Kindly check the "Suburb/Town"</t>
  </si>
  <si>
    <t>2800</t>
  </si>
  <si>
    <t>1830</t>
  </si>
  <si>
    <t>775</t>
  </si>
  <si>
    <t>814</t>
  </si>
  <si>
    <t>2344</t>
  </si>
  <si>
    <t>3640</t>
  </si>
  <si>
    <t>4656</t>
  </si>
  <si>
    <t>5685</t>
  </si>
  <si>
    <t>3574</t>
  </si>
  <si>
    <t>1297</t>
  </si>
  <si>
    <t>2387</t>
  </si>
  <si>
    <t>1385</t>
  </si>
  <si>
    <t>1891</t>
  </si>
  <si>
    <t>452</t>
  </si>
  <si>
    <t>2507</t>
  </si>
  <si>
    <t>759</t>
  </si>
  <si>
    <t>1514</t>
  </si>
  <si>
    <t>1881</t>
  </si>
  <si>
    <t>Applicants details are incorrect. Please resubmit the form with correct address. Kindly check for post code as unable to pull up the Address details, as Post Code is missing.</t>
  </si>
  <si>
    <t>887</t>
  </si>
  <si>
    <t>Due to recent payment history with Asif Tech - Account no 747997948 - 3 bills overdue due = $101.87</t>
  </si>
  <si>
    <t>3187</t>
  </si>
  <si>
    <t>2592</t>
  </si>
  <si>
    <t>4027</t>
  </si>
  <si>
    <t>5290</t>
  </si>
  <si>
    <t>3370</t>
  </si>
  <si>
    <t>4813</t>
  </si>
  <si>
    <t>The applicant has been declined as Students are only eligible for 1 Handset (Voice service). Customer has an existing account with Asif Tech under row-id:-1-83T2DCA.</t>
  </si>
  <si>
    <t>4985</t>
  </si>
  <si>
    <t>5489</t>
  </si>
  <si>
    <t>3479</t>
  </si>
  <si>
    <t>2946</t>
  </si>
  <si>
    <t>5032</t>
  </si>
  <si>
    <t>1284</t>
  </si>
  <si>
    <t>1561</t>
  </si>
  <si>
    <t>4676</t>
  </si>
  <si>
    <t>5705</t>
  </si>
  <si>
    <t>16</t>
  </si>
  <si>
    <t>6365</t>
  </si>
  <si>
    <t>1866</t>
  </si>
  <si>
    <t>2908</t>
  </si>
  <si>
    <t>Please email passport with visa page and also update employers landline number</t>
  </si>
  <si>
    <t>1452</t>
  </si>
  <si>
    <t>Please email copy of Proof of Income (Pay Slips / Bank Statement / Employment Letter) to vcredit@Asif Tech.com.au</t>
  </si>
  <si>
    <t>1497</t>
  </si>
  <si>
    <t>77</t>
  </si>
  <si>
    <t>Approved only with outright purchase of handset or USIM only Visa exires- 02/03/2013</t>
  </si>
  <si>
    <t>185</t>
  </si>
  <si>
    <t>6363</t>
  </si>
  <si>
    <t>6364</t>
  </si>
  <si>
    <t>995</t>
  </si>
  <si>
    <t>6058</t>
  </si>
  <si>
    <t>2154</t>
  </si>
  <si>
    <t>4034</t>
  </si>
  <si>
    <t>The applicant is currently studying Fulltime or is on a Student Visa. Please resubmit as a Student. and a student ID as part of 100 pt ID</t>
  </si>
  <si>
    <t>4344</t>
  </si>
  <si>
    <t>730</t>
  </si>
  <si>
    <t>2274</t>
  </si>
  <si>
    <t>At Applicants Request to upgrade, error in the system as confirmed by store</t>
  </si>
  <si>
    <t>660</t>
  </si>
  <si>
    <t>3298</t>
  </si>
  <si>
    <t>5886</t>
  </si>
  <si>
    <t>2953</t>
  </si>
  <si>
    <t>1428</t>
  </si>
  <si>
    <t>3610</t>
  </si>
  <si>
    <t>4931</t>
  </si>
  <si>
    <t>5440</t>
  </si>
  <si>
    <t>1400</t>
  </si>
  <si>
    <t>451</t>
  </si>
  <si>
    <t>593</t>
  </si>
  <si>
    <t>5885</t>
  </si>
  <si>
    <t>2243</t>
  </si>
  <si>
    <t>2837</t>
  </si>
  <si>
    <t>1991</t>
  </si>
  <si>
    <t>4296</t>
  </si>
  <si>
    <t>5211</t>
  </si>
  <si>
    <t>2010</t>
  </si>
  <si>
    <t>Data obtained from Veda Advantage Credit File. Please offer the customer pre-paid service only</t>
  </si>
  <si>
    <t>3533</t>
  </si>
  <si>
    <t>207</t>
  </si>
  <si>
    <t>Customer has overdue account with Asif Tech account #654154840 - $132.33. Please email Proof of income to kcredit@Asif Tech.com.au</t>
  </si>
  <si>
    <t>6362</t>
  </si>
  <si>
    <t>634</t>
  </si>
  <si>
    <t>2667</t>
  </si>
  <si>
    <t>2843</t>
  </si>
  <si>
    <t>5884</t>
  </si>
  <si>
    <t>1024</t>
  </si>
  <si>
    <t>1220</t>
  </si>
  <si>
    <t>6057</t>
  </si>
  <si>
    <t>1683</t>
  </si>
  <si>
    <t>171</t>
  </si>
  <si>
    <t>6361</t>
  </si>
  <si>
    <t>946</t>
  </si>
  <si>
    <t>3786</t>
  </si>
  <si>
    <t>The applicant has been declined as Students are only eligible for 1 Handset (Voice service) Customer has an active voice service under the row id:1-59I9XWO</t>
  </si>
  <si>
    <t>4949</t>
  </si>
  <si>
    <t>5455</t>
  </si>
  <si>
    <t>2747</t>
  </si>
  <si>
    <t>78</t>
  </si>
  <si>
    <t>6360</t>
  </si>
  <si>
    <t>4464</t>
  </si>
  <si>
    <t>3181</t>
  </si>
  <si>
    <t>3481</t>
  </si>
  <si>
    <t>211</t>
  </si>
  <si>
    <t>Further information has been requested via email. Please email Proof of income to kcredit@Asif Tech.com.au. It could either be payslip / bank statements with wage deposits for 3 months.</t>
  </si>
  <si>
    <t>2895</t>
  </si>
  <si>
    <t>At Applicants Request</t>
  </si>
  <si>
    <t>6359</t>
  </si>
  <si>
    <t>384</t>
  </si>
  <si>
    <t>1339</t>
  </si>
  <si>
    <t>Incorrect info provided Please resubmit with a mobile number as an alternate contact. Friend or family member</t>
  </si>
  <si>
    <t>2183</t>
  </si>
  <si>
    <t>4558</t>
  </si>
  <si>
    <t>5587</t>
  </si>
  <si>
    <t>11</t>
  </si>
  <si>
    <t>6358</t>
  </si>
  <si>
    <t>1844</t>
  </si>
  <si>
    <t>367</t>
  </si>
  <si>
    <t>2661</t>
  </si>
  <si>
    <t>5107</t>
  </si>
  <si>
    <t>2635</t>
  </si>
  <si>
    <t>Please resubmit with Passport / Medicare Card in 100 points of ID</t>
  </si>
  <si>
    <t>2249</t>
  </si>
  <si>
    <t>179</t>
  </si>
  <si>
    <t>2646</t>
  </si>
  <si>
    <t>6357</t>
  </si>
  <si>
    <t>1192</t>
  </si>
  <si>
    <t>617</t>
  </si>
  <si>
    <t>5883</t>
  </si>
  <si>
    <t>1764</t>
  </si>
  <si>
    <t>3210</t>
  </si>
  <si>
    <t>3062</t>
  </si>
  <si>
    <t>1735</t>
  </si>
  <si>
    <t>5281</t>
  </si>
  <si>
    <t>669</t>
  </si>
  <si>
    <t>5882</t>
  </si>
  <si>
    <t>2846</t>
  </si>
  <si>
    <t>2850</t>
  </si>
  <si>
    <t>4168</t>
  </si>
  <si>
    <t>1759</t>
  </si>
  <si>
    <t>4730</t>
  </si>
  <si>
    <t>4981</t>
  </si>
  <si>
    <t>Please resubmit with employer's correct landline number and name of the suburb on the previous address.</t>
  </si>
  <si>
    <t>5485</t>
  </si>
  <si>
    <t>2666</t>
  </si>
  <si>
    <t>3568</t>
  </si>
  <si>
    <t>The applicant has been previously approved under a different CA Row ID : 1-8H872GE . The applicant will need to proceed with this order or have cancellation of the order confirmed in Siebel before reapplying</t>
  </si>
  <si>
    <t>2014</t>
  </si>
  <si>
    <t>869</t>
  </si>
  <si>
    <t>1148</t>
  </si>
  <si>
    <t>6056</t>
  </si>
  <si>
    <t>5023</t>
  </si>
  <si>
    <t>874</t>
  </si>
  <si>
    <t>2008</t>
  </si>
  <si>
    <t>723</t>
  </si>
  <si>
    <t>An account for this applicant already exists with Asif Tech. Please resubmit as existing customer- 1-8CIETO1</t>
  </si>
  <si>
    <t>5881</t>
  </si>
  <si>
    <t>2502</t>
  </si>
  <si>
    <t>4189</t>
  </si>
  <si>
    <t>2998</t>
  </si>
  <si>
    <t>4565</t>
  </si>
  <si>
    <t>5594</t>
  </si>
  <si>
    <t>206</t>
  </si>
  <si>
    <t>Please email 100 pts of ID along with proof of employment i.e bank statement or latest payslip to vcredit@Asif Tech.com.au</t>
  </si>
  <si>
    <t>6356</t>
  </si>
  <si>
    <t>1466</t>
  </si>
  <si>
    <t>2284</t>
  </si>
  <si>
    <t>4534</t>
  </si>
  <si>
    <t>5563</t>
  </si>
  <si>
    <t>4446</t>
  </si>
  <si>
    <t>Please resubmit a Passport as part of the applicants 100 points of ID</t>
  </si>
  <si>
    <t>1933</t>
  </si>
  <si>
    <t>980</t>
  </si>
  <si>
    <t>6054</t>
  </si>
  <si>
    <t>1087</t>
  </si>
  <si>
    <t>6055</t>
  </si>
  <si>
    <t>883</t>
  </si>
  <si>
    <t>3094</t>
  </si>
  <si>
    <t>1965</t>
  </si>
  <si>
    <t>3350</t>
  </si>
  <si>
    <t>4655</t>
  </si>
  <si>
    <t>5684</t>
  </si>
  <si>
    <t>3114</t>
  </si>
  <si>
    <t>1837</t>
  </si>
  <si>
    <t>Please resubmit next application with passport as part of 100 points of ID OR Medicare card</t>
  </si>
  <si>
    <t>2061</t>
  </si>
  <si>
    <t>An account for this applicant already exists with Asif Tech. Please resubmit as existing customer with row id:1-71Z1HEM</t>
  </si>
  <si>
    <t>425</t>
  </si>
  <si>
    <t>959</t>
  </si>
  <si>
    <t>An account for this applicant already exists with Asif Tech. Please resubmit as existing customer under row id :-1-5F7CXTD.</t>
  </si>
  <si>
    <t>3139</t>
  </si>
  <si>
    <t>2160</t>
  </si>
  <si>
    <t>1994</t>
  </si>
  <si>
    <t>2481</t>
  </si>
  <si>
    <t>4574</t>
  </si>
  <si>
    <t>5603</t>
  </si>
  <si>
    <t>1293</t>
  </si>
  <si>
    <t>1590</t>
  </si>
  <si>
    <t>1412</t>
  </si>
  <si>
    <t>1526</t>
  </si>
  <si>
    <t>2999</t>
  </si>
  <si>
    <t>832</t>
  </si>
  <si>
    <t>1569</t>
  </si>
  <si>
    <t>170</t>
  </si>
  <si>
    <t>6355</t>
  </si>
  <si>
    <t>4936</t>
  </si>
  <si>
    <t>5442</t>
  </si>
  <si>
    <t>4665</t>
  </si>
  <si>
    <t>5694</t>
  </si>
  <si>
    <t>2793</t>
  </si>
  <si>
    <t>536</t>
  </si>
  <si>
    <t>5049</t>
  </si>
  <si>
    <t>1987</t>
  </si>
  <si>
    <t>328</t>
  </si>
  <si>
    <t>3132</t>
  </si>
  <si>
    <t>Please email a copy of customer's employment letter to vcredit@Asif Tech.com.au</t>
  </si>
  <si>
    <t>5379</t>
  </si>
  <si>
    <t>4957</t>
  </si>
  <si>
    <t>5463</t>
  </si>
  <si>
    <t>3506</t>
  </si>
  <si>
    <t>3630</t>
  </si>
  <si>
    <t>1128</t>
  </si>
  <si>
    <t>6052</t>
  </si>
  <si>
    <t>1168</t>
  </si>
  <si>
    <t>6053</t>
  </si>
  <si>
    <t>2342</t>
  </si>
  <si>
    <t>2433</t>
  </si>
  <si>
    <t>54</t>
  </si>
  <si>
    <t>6354</t>
  </si>
  <si>
    <t>3780</t>
  </si>
  <si>
    <t>The applicant has been declined due to information on their Veda credit bureau file</t>
  </si>
  <si>
    <t>3612</t>
  </si>
  <si>
    <t>4318</t>
  </si>
  <si>
    <t>5083</t>
  </si>
  <si>
    <t>4983</t>
  </si>
  <si>
    <t>5487</t>
  </si>
  <si>
    <t>3065</t>
  </si>
  <si>
    <t>Direct debit to bank account or credit card</t>
  </si>
  <si>
    <t>4458</t>
  </si>
  <si>
    <t>2948</t>
  </si>
  <si>
    <t>4030</t>
  </si>
  <si>
    <t>1662</t>
  </si>
  <si>
    <t>Please email 100 pts of ID to vcredit@Asif Tech.com.au Please email us the proof of residence.</t>
  </si>
  <si>
    <t>2509</t>
  </si>
  <si>
    <t>1862</t>
  </si>
  <si>
    <t>Please resubmit with landline number or mobile number for Home. 04 33515475 incorrect.</t>
  </si>
  <si>
    <t>1445</t>
  </si>
  <si>
    <t>1997</t>
  </si>
  <si>
    <t>361</t>
  </si>
  <si>
    <t>3188</t>
  </si>
  <si>
    <t>4726</t>
  </si>
  <si>
    <t>1539</t>
  </si>
  <si>
    <t>1246</t>
  </si>
  <si>
    <t>2489</t>
  </si>
  <si>
    <t>Please re-submit the next application with the employer's contactable landline number or email copy of Proof of Income (Pay Slips / Bank Statement / Employment Letter) to vcredit@Asif Tech.com.au</t>
  </si>
  <si>
    <t>3338</t>
  </si>
  <si>
    <t>4398</t>
  </si>
  <si>
    <t>The applicant has been declined as their Visa expires in less than 12 months and alreay has a approved application 1-8HXM28M</t>
  </si>
  <si>
    <t>5015</t>
  </si>
  <si>
    <t>Please resubmit the application, with Suburb on Previous application. As Suburb not mentioned on Previous Address details.</t>
  </si>
  <si>
    <t>5519</t>
  </si>
  <si>
    <t>947</t>
  </si>
  <si>
    <t>Incorrect info provided Please provide valid contact number for the custoer</t>
  </si>
  <si>
    <t>753</t>
  </si>
  <si>
    <t>5037</t>
  </si>
  <si>
    <t>3297</t>
  </si>
  <si>
    <t>905</t>
  </si>
  <si>
    <t>Due to Credit decision</t>
  </si>
  <si>
    <t>3705</t>
  </si>
  <si>
    <t>5031</t>
  </si>
  <si>
    <t>1827</t>
  </si>
  <si>
    <t>387</t>
  </si>
  <si>
    <t>2181</t>
  </si>
  <si>
    <t>3420</t>
  </si>
  <si>
    <t>Student applicants cannot have 2 x handsets. They are eligible for 1 handset and 1 MBB only. Customer already has a Voice Service under Row ID: 1-8H2DAE7.</t>
  </si>
  <si>
    <t>4369</t>
  </si>
  <si>
    <t>812</t>
  </si>
  <si>
    <t>1721</t>
  </si>
  <si>
    <t>198</t>
  </si>
  <si>
    <t>Please email passport with visa page-Unable to validate passport number</t>
  </si>
  <si>
    <t>6353</t>
  </si>
  <si>
    <t>2203</t>
  </si>
  <si>
    <t>235</t>
  </si>
  <si>
    <t>Please email address proof to vcredit@Asif Tech.com.au</t>
  </si>
  <si>
    <t>6352</t>
  </si>
  <si>
    <t>4497</t>
  </si>
  <si>
    <t>5526</t>
  </si>
  <si>
    <t>2149</t>
  </si>
  <si>
    <t>515</t>
  </si>
  <si>
    <t>Please email a copy of passport with visa page/citizen certificate or a copy of medicare card to kcredit@Asif Tech.com.au</t>
  </si>
  <si>
    <t>4968</t>
  </si>
  <si>
    <t>5472</t>
  </si>
  <si>
    <t>408</t>
  </si>
  <si>
    <t>4454</t>
  </si>
  <si>
    <t>An account for this applicant already exists with Asif Tech. Please resubmit as existing customer under CA Row ID: 1-4W57NO5</t>
  </si>
  <si>
    <t>614</t>
  </si>
  <si>
    <t>2264</t>
  </si>
  <si>
    <t>Customer has overdue account with Asif Tech account no 618205891 - overdue amount $603.40</t>
  </si>
  <si>
    <t>5880</t>
  </si>
  <si>
    <t>95</t>
  </si>
  <si>
    <t>4086</t>
  </si>
  <si>
    <t>6351</t>
  </si>
  <si>
    <t>2029</t>
  </si>
  <si>
    <t>4852</t>
  </si>
  <si>
    <t>5094</t>
  </si>
  <si>
    <t>1962</t>
  </si>
  <si>
    <t>3569</t>
  </si>
  <si>
    <t>3706</t>
  </si>
  <si>
    <t>992</t>
  </si>
  <si>
    <t>6051</t>
  </si>
  <si>
    <t>3109</t>
  </si>
  <si>
    <t>1471</t>
  </si>
  <si>
    <t>Please resubmit with 100 pints of id inclusing either passport or medicare card OR email 100 pts of ID to vcredit@Asif Tech.com.au</t>
  </si>
  <si>
    <t>2042</t>
  </si>
  <si>
    <t>415</t>
  </si>
  <si>
    <t>311</t>
  </si>
  <si>
    <t>Direct debit to bank account/Credit card</t>
  </si>
  <si>
    <t>5065</t>
  </si>
  <si>
    <t>523</t>
  </si>
  <si>
    <t>Please email copy of recent bank statement showing capacity to support service to vcredit@Asif Tech.com.au</t>
  </si>
  <si>
    <t>1523</t>
  </si>
  <si>
    <t>4334</t>
  </si>
  <si>
    <t>957</t>
  </si>
  <si>
    <t>970</t>
  </si>
  <si>
    <t>3710</t>
  </si>
  <si>
    <t>5230</t>
  </si>
  <si>
    <t>3366</t>
  </si>
  <si>
    <t>2534</t>
  </si>
  <si>
    <t>1676</t>
  </si>
  <si>
    <t>2582</t>
  </si>
  <si>
    <t>1257</t>
  </si>
  <si>
    <t>3141</t>
  </si>
  <si>
    <t>5055</t>
  </si>
  <si>
    <t>4310</t>
  </si>
  <si>
    <t>1586</t>
  </si>
  <si>
    <t>804</t>
  </si>
  <si>
    <t>1562</t>
  </si>
  <si>
    <t>5122</t>
  </si>
  <si>
    <t>4455</t>
  </si>
  <si>
    <t>2691</t>
  </si>
  <si>
    <t>1481</t>
  </si>
  <si>
    <t>Please email copy of Proof of Income (Pay Slips / Bank Statement / Employment Letter) to vcredit@Asif Tech.com.au. Also, please update a Valid Work Land Line No. for the customer?s employer.</t>
  </si>
  <si>
    <t>3461</t>
  </si>
  <si>
    <t>4552</t>
  </si>
  <si>
    <t>5581</t>
  </si>
  <si>
    <t>1869</t>
  </si>
  <si>
    <t>Please email 100 pts of ID to vcredit@Asif Tech.com.au Rental Agreement.</t>
  </si>
  <si>
    <t>2212</t>
  </si>
  <si>
    <t>412</t>
  </si>
  <si>
    <t>1124</t>
  </si>
  <si>
    <t>6050</t>
  </si>
  <si>
    <t>4887</t>
  </si>
  <si>
    <t>5396</t>
  </si>
  <si>
    <t>1819</t>
  </si>
  <si>
    <t>Please email 100 pts of ID to kcredit@Asif Tech.com.au Proof of Residence/ Utility Bill</t>
  </si>
  <si>
    <t>3287</t>
  </si>
  <si>
    <t>Please email 100 pts of ID to vcredit@Asif Tech.com.au Bank statement.</t>
  </si>
  <si>
    <t>4524</t>
  </si>
  <si>
    <t>5553</t>
  </si>
  <si>
    <t>5302</t>
  </si>
  <si>
    <t>3371</t>
  </si>
  <si>
    <t>3448</t>
  </si>
  <si>
    <t>An account for this applicant already exists with Asif Tech. Please resubmit as existing customer- 1-7YRF-2202</t>
  </si>
  <si>
    <t>351</t>
  </si>
  <si>
    <t>2821</t>
  </si>
  <si>
    <t>3256</t>
  </si>
  <si>
    <t>Student applicants cannot have 2 x Voice Services. They are eligible for 1 Voice and 1 MBB only</t>
  </si>
  <si>
    <t>1944</t>
  </si>
  <si>
    <t>2604</t>
  </si>
  <si>
    <t>4995</t>
  </si>
  <si>
    <t>Please resubmit with the previous address without OTHERS.</t>
  </si>
  <si>
    <t>5499</t>
  </si>
  <si>
    <t>1029</t>
  </si>
  <si>
    <t>1570</t>
  </si>
  <si>
    <t>2784</t>
  </si>
  <si>
    <t>5241</t>
  </si>
  <si>
    <t>6049</t>
  </si>
  <si>
    <t>2651</t>
  </si>
  <si>
    <t>1543</t>
  </si>
  <si>
    <t>2101</t>
  </si>
  <si>
    <t>2940</t>
  </si>
  <si>
    <t>3634</t>
  </si>
  <si>
    <t>3958</t>
  </si>
  <si>
    <t>721</t>
  </si>
  <si>
    <t>5879</t>
  </si>
  <si>
    <t>635</t>
  </si>
  <si>
    <t>5878</t>
  </si>
  <si>
    <t>2912</t>
  </si>
  <si>
    <t>Please email 100 pts of ID to kcredit@Asif Tech.com.au Appointment letter or salary slip along with the correct employer LL</t>
  </si>
  <si>
    <t>816</t>
  </si>
  <si>
    <t>79</t>
  </si>
  <si>
    <t>6350</t>
  </si>
  <si>
    <t>96</t>
  </si>
  <si>
    <t>4378</t>
  </si>
  <si>
    <t>6348</t>
  </si>
  <si>
    <t>221</t>
  </si>
  <si>
    <t>Please re-submit as student. Remove all employer details</t>
  </si>
  <si>
    <t>6349</t>
  </si>
  <si>
    <t>1660</t>
  </si>
  <si>
    <t>4157</t>
  </si>
  <si>
    <t>569</t>
  </si>
  <si>
    <t>2320</t>
  </si>
  <si>
    <t>5877</t>
  </si>
  <si>
    <t>2359</t>
  </si>
  <si>
    <t>41</t>
  </si>
  <si>
    <t>6347</t>
  </si>
  <si>
    <t>2698</t>
  </si>
  <si>
    <t>531</t>
  </si>
  <si>
    <t>2588</t>
  </si>
  <si>
    <t>3450</t>
  </si>
  <si>
    <t>Please email 100 pts of ID to vcredit@Asif Tech.com.au Passport and the visa page.</t>
  </si>
  <si>
    <t>1631</t>
  </si>
  <si>
    <t>1177</t>
  </si>
  <si>
    <t>Please re-submit as student - Please remove all employment details that are mentioned on the application</t>
  </si>
  <si>
    <t>1645</t>
  </si>
  <si>
    <t>Customer has overdue account with Asif Tech - Account no 656237231 - overdue by $276.52</t>
  </si>
  <si>
    <t>2066</t>
  </si>
  <si>
    <t>Applicant has previously approved application under another Row ID 1-8F9JRZO</t>
  </si>
  <si>
    <t>6048</t>
  </si>
  <si>
    <t>2130</t>
  </si>
  <si>
    <t>2763</t>
  </si>
  <si>
    <t>4689</t>
  </si>
  <si>
    <t>5718</t>
  </si>
  <si>
    <t>3614</t>
  </si>
  <si>
    <t>4259</t>
  </si>
  <si>
    <t>3822</t>
  </si>
  <si>
    <t>1585</t>
  </si>
  <si>
    <t>4159</t>
  </si>
  <si>
    <t>3244</t>
  </si>
  <si>
    <t>4387</t>
  </si>
  <si>
    <t>752</t>
  </si>
  <si>
    <t>Direct debit to bank account only</t>
  </si>
  <si>
    <t>3308</t>
  </si>
  <si>
    <t>Please resubmit with correct landline for employer or email copy of Proof of Income (Pay Slips / Bank Statement / Employment Letter) to vcredit@Asif Tech.com.au</t>
  </si>
  <si>
    <t>1533</t>
  </si>
  <si>
    <t>915</t>
  </si>
  <si>
    <t>Please resubmit with correct landline for employer OR email proof of income to vcredit@Asif Tech.com.au</t>
  </si>
  <si>
    <t>89</t>
  </si>
  <si>
    <t>698</t>
  </si>
  <si>
    <t>Please re-submit with the correct current address.</t>
  </si>
  <si>
    <t>5876</t>
  </si>
  <si>
    <t>6346</t>
  </si>
  <si>
    <t>591</t>
  </si>
  <si>
    <t>632</t>
  </si>
  <si>
    <t>5874</t>
  </si>
  <si>
    <t>5875</t>
  </si>
  <si>
    <t>894</t>
  </si>
  <si>
    <t>3487</t>
  </si>
  <si>
    <t>1164</t>
  </si>
  <si>
    <t>An account for this applicant already exists with Asif Tech. Please resubmit as existing customer 1-8BQ7EH4</t>
  </si>
  <si>
    <t>1777</t>
  </si>
  <si>
    <t>6047</t>
  </si>
  <si>
    <t>1705</t>
  </si>
  <si>
    <t>1634</t>
  </si>
  <si>
    <t>900</t>
  </si>
  <si>
    <t>Due to Employment details. Previously declined application found within the last 30 days</t>
  </si>
  <si>
    <t>1129</t>
  </si>
  <si>
    <t>6046</t>
  </si>
  <si>
    <t>1534</t>
  </si>
  <si>
    <t>3534</t>
  </si>
  <si>
    <t>2146</t>
  </si>
  <si>
    <t>2044</t>
  </si>
  <si>
    <t>3205</t>
  </si>
  <si>
    <t>3362</t>
  </si>
  <si>
    <t>2463</t>
  </si>
  <si>
    <t>3563</t>
  </si>
  <si>
    <t>4634</t>
  </si>
  <si>
    <t>The application has been withdrawn at the request of the applicant</t>
  </si>
  <si>
    <t>5663</t>
  </si>
  <si>
    <t>2407</t>
  </si>
  <si>
    <t>2801</t>
  </si>
  <si>
    <t>4610</t>
  </si>
  <si>
    <t>The applicant has been declined as the work contact details submitted on the application do not relate to the company listed as their employer</t>
  </si>
  <si>
    <t>5639</t>
  </si>
  <si>
    <t>2456</t>
  </si>
  <si>
    <t>Please resubmit with correct landline for employer - The number 61362333904 provided on the application is not correct</t>
  </si>
  <si>
    <t>2707</t>
  </si>
  <si>
    <t>1928</t>
  </si>
  <si>
    <t>3452</t>
  </si>
  <si>
    <t>An account for this applicant already exists with Asif Tech. Please resubmit as existing customer row id: 1-60BR26B</t>
  </si>
  <si>
    <t>1823</t>
  </si>
  <si>
    <t>Please email 100 pts of ID &amp; passport with Visa page to vcredit@Asif Tech.com.au</t>
  </si>
  <si>
    <t>2143</t>
  </si>
  <si>
    <t>1900</t>
  </si>
  <si>
    <t>225</t>
  </si>
  <si>
    <t>Please resubmit following Migration process-3396590295</t>
  </si>
  <si>
    <t>1464</t>
  </si>
  <si>
    <t>Please resubmit with landline for employer and please submit payslips proof to vcredit@Asif Tech.com.au</t>
  </si>
  <si>
    <t>6345</t>
  </si>
  <si>
    <t>4089</t>
  </si>
  <si>
    <t>2603</t>
  </si>
  <si>
    <t>2540</t>
  </si>
  <si>
    <t>1077</t>
  </si>
  <si>
    <t>6045</t>
  </si>
  <si>
    <t>497</t>
  </si>
  <si>
    <t>Please email a copy of customer's passport with visa page as a part of 100pts of id to kcredit@Asif Tech.com.au</t>
  </si>
  <si>
    <t>553</t>
  </si>
  <si>
    <t>Please re-submit with employer's contactable landline number or email a copy of latest payslip.</t>
  </si>
  <si>
    <t>3225</t>
  </si>
  <si>
    <t>1271</t>
  </si>
  <si>
    <t>5058</t>
  </si>
  <si>
    <t>345</t>
  </si>
  <si>
    <t>3415</t>
  </si>
  <si>
    <t>2913</t>
  </si>
  <si>
    <t>3602</t>
  </si>
  <si>
    <t>4163</t>
  </si>
  <si>
    <t>3384</t>
  </si>
  <si>
    <t>2245</t>
  </si>
  <si>
    <t>3173</t>
  </si>
  <si>
    <t>3052</t>
  </si>
  <si>
    <t>4564</t>
  </si>
  <si>
    <t>5593</t>
  </si>
  <si>
    <t>1889</t>
  </si>
  <si>
    <t>4526</t>
  </si>
  <si>
    <t>5555</t>
  </si>
  <si>
    <t>3081</t>
  </si>
  <si>
    <t>4447</t>
  </si>
  <si>
    <t>1116</t>
  </si>
  <si>
    <t>Please verify employement details and employer's LL# OR email proof of income and employment letter to vcredit@Asif Tech.com.au</t>
  </si>
  <si>
    <t>6044</t>
  </si>
  <si>
    <t>2197</t>
  </si>
  <si>
    <t>5276</t>
  </si>
  <si>
    <t>1043</t>
  </si>
  <si>
    <t>5187</t>
  </si>
  <si>
    <t>6043</t>
  </si>
  <si>
    <t>4292</t>
  </si>
  <si>
    <t>2353</t>
  </si>
  <si>
    <t>2132</t>
  </si>
  <si>
    <t>2574</t>
  </si>
  <si>
    <t>246</t>
  </si>
  <si>
    <t>Please email passport with visa page and proof of employment to vcredit@Asif Tech.com.au</t>
  </si>
  <si>
    <t>2495</t>
  </si>
  <si>
    <t>6344</t>
  </si>
  <si>
    <t>3289</t>
  </si>
  <si>
    <t>Customer has overdue account with 3- Account no 3338963881</t>
  </si>
  <si>
    <t>4073</t>
  </si>
  <si>
    <t>4339</t>
  </si>
  <si>
    <t>4488</t>
  </si>
  <si>
    <t>1023</t>
  </si>
  <si>
    <t>6042</t>
  </si>
  <si>
    <t>2519</t>
  </si>
  <si>
    <t>2688</t>
  </si>
  <si>
    <t>3778</t>
  </si>
  <si>
    <t>2745</t>
  </si>
  <si>
    <t>605</t>
  </si>
  <si>
    <t>2555</t>
  </si>
  <si>
    <t>5873</t>
  </si>
  <si>
    <t>1939</t>
  </si>
  <si>
    <t>2733</t>
  </si>
  <si>
    <t>197</t>
  </si>
  <si>
    <t>Applicants details are incorrect. Please confirm and resubmit customer's home phone number.</t>
  </si>
  <si>
    <t>3544</t>
  </si>
  <si>
    <t>6343</t>
  </si>
  <si>
    <t>2660</t>
  </si>
  <si>
    <t>4751</t>
  </si>
  <si>
    <t>2118</t>
  </si>
  <si>
    <t>453</t>
  </si>
  <si>
    <t>860</t>
  </si>
  <si>
    <t>2094</t>
  </si>
  <si>
    <t>4388</t>
  </si>
  <si>
    <t>2760</t>
  </si>
  <si>
    <t>4340</t>
  </si>
  <si>
    <t>5363</t>
  </si>
  <si>
    <t>1150</t>
  </si>
  <si>
    <t>2021</t>
  </si>
  <si>
    <t>Please resubmit with a valid mobile number for a friend or family</t>
  </si>
  <si>
    <t>6041</t>
  </si>
  <si>
    <t>2341</t>
  </si>
  <si>
    <t>3030</t>
  </si>
  <si>
    <t>2590</t>
  </si>
  <si>
    <t>1720</t>
  </si>
  <si>
    <t>4029</t>
  </si>
  <si>
    <t>Please email copy of Proof of Income (Pay Slips / Bank Statement / Employment Letter) to vcredit@Asif Tech.com.au and then re-submit the next application with the correct previous address. Please remove the word 'Unknown'.</t>
  </si>
  <si>
    <t>4809</t>
  </si>
  <si>
    <t>381</t>
  </si>
  <si>
    <t>2321</t>
  </si>
  <si>
    <t>5188</t>
  </si>
  <si>
    <t>1999</t>
  </si>
  <si>
    <t>2717</t>
  </si>
  <si>
    <t>862</t>
  </si>
  <si>
    <t>1006</t>
  </si>
  <si>
    <t>4301</t>
  </si>
  <si>
    <t>6040</t>
  </si>
  <si>
    <t>679</t>
  </si>
  <si>
    <t>Customer has exceeded approved number of services.</t>
  </si>
  <si>
    <t>5872</t>
  </si>
  <si>
    <t>4391</t>
  </si>
  <si>
    <t>3508</t>
  </si>
  <si>
    <t>2362</t>
  </si>
  <si>
    <t>1824</t>
  </si>
  <si>
    <t>3217</t>
  </si>
  <si>
    <t>1592</t>
  </si>
  <si>
    <t>2161</t>
  </si>
  <si>
    <t>4291</t>
  </si>
  <si>
    <t>3970</t>
  </si>
  <si>
    <t>2157</t>
  </si>
  <si>
    <t>70</t>
  </si>
  <si>
    <t>2468</t>
  </si>
  <si>
    <t>2903</t>
  </si>
  <si>
    <t>6341</t>
  </si>
  <si>
    <t>2103</t>
  </si>
  <si>
    <t>1623</t>
  </si>
  <si>
    <t>2445</t>
  </si>
  <si>
    <t>4033</t>
  </si>
  <si>
    <t>Please email copy of Proof of Income (Pay Slips / Bank Statement / Employment Letter) to vcredit@Asif Tech.com.au and please update the correct previous address on the next application.</t>
  </si>
  <si>
    <t>75</t>
  </si>
  <si>
    <t>6342</t>
  </si>
  <si>
    <t>1399</t>
  </si>
  <si>
    <t>3840</t>
  </si>
  <si>
    <t>1630</t>
  </si>
  <si>
    <t>Please re-submit as Self employed.</t>
  </si>
  <si>
    <t>3818</t>
  </si>
  <si>
    <t>843</t>
  </si>
  <si>
    <t>858</t>
  </si>
  <si>
    <t>4690</t>
  </si>
  <si>
    <t>5719</t>
  </si>
  <si>
    <t>3498</t>
  </si>
  <si>
    <t>3866</t>
  </si>
  <si>
    <t>4299</t>
  </si>
  <si>
    <t>4551</t>
  </si>
  <si>
    <t>5580</t>
  </si>
  <si>
    <t>4283</t>
  </si>
  <si>
    <t>1565</t>
  </si>
  <si>
    <t>5246</t>
  </si>
  <si>
    <t>4274</t>
  </si>
  <si>
    <t>5199</t>
  </si>
  <si>
    <t>492</t>
  </si>
  <si>
    <t>119</t>
  </si>
  <si>
    <t>Approved only with outright purchase of handset or USIM only - Visa expires on 16/01/2013</t>
  </si>
  <si>
    <t>1968</t>
  </si>
  <si>
    <t>2627</t>
  </si>
  <si>
    <t>4877</t>
  </si>
  <si>
    <t>Please remove the unknown from the previous address and resubmit</t>
  </si>
  <si>
    <t>6339</t>
  </si>
  <si>
    <t>135</t>
  </si>
  <si>
    <t>6340</t>
  </si>
  <si>
    <t>2789</t>
  </si>
  <si>
    <t>3125</t>
  </si>
  <si>
    <t>Please email copy of Proof of Income (Pay Slips / Bank Statement / Employment Letter) to kcredit@Asif Tech.com.au</t>
  </si>
  <si>
    <t>2768</t>
  </si>
  <si>
    <t>Please email 100 pts of ID and proof of income to vcredit@Asif Tech.com.au. Resubmit with Passport or Medicare card number as part of ID.</t>
  </si>
  <si>
    <t>2292</t>
  </si>
  <si>
    <t>4373</t>
  </si>
  <si>
    <t>5229</t>
  </si>
  <si>
    <t>2074</t>
  </si>
  <si>
    <t>An account for this applicant already exists with Asif Tech. Please resubmit as existing customer- 1-5KBXAV5</t>
  </si>
  <si>
    <t>2774</t>
  </si>
  <si>
    <t>Please email 100 pts of ID, Visa page and Proof of income to vcredit@Asif Tech.com.au</t>
  </si>
  <si>
    <t>1712</t>
  </si>
  <si>
    <t>5022</t>
  </si>
  <si>
    <t>693</t>
  </si>
  <si>
    <t>Further information has been requested via email- Proof of address- Utility bill</t>
  </si>
  <si>
    <t>4735</t>
  </si>
  <si>
    <t>5871</t>
  </si>
  <si>
    <t>3202</t>
  </si>
  <si>
    <t>510</t>
  </si>
  <si>
    <t>Customer has overdue account with Asif Tech #675218614 - $117.65 and Resubmit with Passport or Medicare Card as 100 Points of ID</t>
  </si>
  <si>
    <t>2655</t>
  </si>
  <si>
    <t>2727</t>
  </si>
  <si>
    <t>2889</t>
  </si>
  <si>
    <t>2277</t>
  </si>
  <si>
    <t>For further review of this application, please supply us with proof of income in the form of a recent bank statement showing direct wage deposits or 2 x payslips from employer</t>
  </si>
  <si>
    <t>5140</t>
  </si>
  <si>
    <t>2982</t>
  </si>
  <si>
    <t>410</t>
  </si>
  <si>
    <t>3684</t>
  </si>
  <si>
    <t>711</t>
  </si>
  <si>
    <t>Please re-submit with employer's contactable landline number or email copy of Proof of Income (Pay Slips / Bank Statement / Employment Letter) to vcredit@Asif Tech.com.au</t>
  </si>
  <si>
    <t>877</t>
  </si>
  <si>
    <t>2187</t>
  </si>
  <si>
    <t>5870</t>
  </si>
  <si>
    <t>1141</t>
  </si>
  <si>
    <t>2399</t>
  </si>
  <si>
    <t>6038</t>
  </si>
  <si>
    <t>2348</t>
  </si>
  <si>
    <t>1181</t>
  </si>
  <si>
    <t>6039</t>
  </si>
  <si>
    <t>401</t>
  </si>
  <si>
    <t>833</t>
  </si>
  <si>
    <t>3213</t>
  </si>
  <si>
    <t>236</t>
  </si>
  <si>
    <t>5298</t>
  </si>
  <si>
    <t>6338</t>
  </si>
  <si>
    <t>5089</t>
  </si>
  <si>
    <t>1666</t>
  </si>
  <si>
    <t>Applicants Home is incorrect. Please confirm and resubmit</t>
  </si>
  <si>
    <t>2441</t>
  </si>
  <si>
    <t>2873</t>
  </si>
  <si>
    <t>Please re-submit the next application with the correct passport number.(Passport number:-840522310)</t>
  </si>
  <si>
    <t>629</t>
  </si>
  <si>
    <t>5869</t>
  </si>
  <si>
    <t>4707</t>
  </si>
  <si>
    <t>5736</t>
  </si>
  <si>
    <t>749</t>
  </si>
  <si>
    <t>1577</t>
  </si>
  <si>
    <t>931</t>
  </si>
  <si>
    <t>Please employment letter and proof of income to vcredit@Asif Tech.com.au</t>
  </si>
  <si>
    <t>3799</t>
  </si>
  <si>
    <t>4793</t>
  </si>
  <si>
    <t>535</t>
  </si>
  <si>
    <t>Suspected duplicate application Test application</t>
  </si>
  <si>
    <t>659</t>
  </si>
  <si>
    <t>3281</t>
  </si>
  <si>
    <t>An account for this applicant already exists with Asif Tech. Please resubmit as existing customer- 1-8EZP2O4</t>
  </si>
  <si>
    <t>5867</t>
  </si>
  <si>
    <t>3694</t>
  </si>
  <si>
    <t>1134</t>
  </si>
  <si>
    <t>An account for this applicant already exists with Asif Tech. Please resubmit as existing customer(1-7MZ7FOC)</t>
  </si>
  <si>
    <t>6037</t>
  </si>
  <si>
    <t>3104</t>
  </si>
  <si>
    <t>4320</t>
  </si>
  <si>
    <t>2131</t>
  </si>
  <si>
    <t>167</t>
  </si>
  <si>
    <t>644</t>
  </si>
  <si>
    <t>5868</t>
  </si>
  <si>
    <t>6337</t>
  </si>
  <si>
    <t>3251</t>
  </si>
  <si>
    <t>3985</t>
  </si>
  <si>
    <t>1843</t>
  </si>
  <si>
    <t>3790</t>
  </si>
  <si>
    <t>580</t>
  </si>
  <si>
    <t>5866</t>
  </si>
  <si>
    <t>1727</t>
  </si>
  <si>
    <t>2823</t>
  </si>
  <si>
    <t>Approved sim only MBB service.</t>
  </si>
  <si>
    <t>547</t>
  </si>
  <si>
    <t>Suspected duplicate application test applicaitone.</t>
  </si>
  <si>
    <t>779</t>
  </si>
  <si>
    <t>4699</t>
  </si>
  <si>
    <t>5728</t>
  </si>
  <si>
    <t>354</t>
  </si>
  <si>
    <t>1829</t>
  </si>
  <si>
    <t>Please email 100 pts of ID to vcredit@Asif Tech.com.au Appointment letter or salary slip</t>
  </si>
  <si>
    <t>1035</t>
  </si>
  <si>
    <t>6036</t>
  </si>
  <si>
    <t>3092</t>
  </si>
  <si>
    <t>2608</t>
  </si>
  <si>
    <t>Passport Visa expires in less than 03 months. Please offer the customer pre-paid service only</t>
  </si>
  <si>
    <t>1885</t>
  </si>
  <si>
    <t>2231</t>
  </si>
  <si>
    <t>Please email 100 pts of ID to vcredit@Asif Tech.com.au appointment letter or salary slip.</t>
  </si>
  <si>
    <t>1872</t>
  </si>
  <si>
    <t>1457</t>
  </si>
  <si>
    <t>Work number submitted is incorrect for the employer. Please confirm with applicant and resubmit</t>
  </si>
  <si>
    <t>314</t>
  </si>
  <si>
    <t>5014</t>
  </si>
  <si>
    <t>5518</t>
  </si>
  <si>
    <t>603</t>
  </si>
  <si>
    <t>2237</t>
  </si>
  <si>
    <t>Customer has overdue account with Asif Tech - Account no 715405560 - overdue by $250.24</t>
  </si>
  <si>
    <t>5865</t>
  </si>
  <si>
    <t>2856</t>
  </si>
  <si>
    <t>3519</t>
  </si>
  <si>
    <t>4452</t>
  </si>
  <si>
    <t>3719</t>
  </si>
  <si>
    <t>4213</t>
  </si>
  <si>
    <t>3197</t>
  </si>
  <si>
    <t>3592</t>
  </si>
  <si>
    <t>610</t>
  </si>
  <si>
    <t>5863</t>
  </si>
  <si>
    <t>4879</t>
  </si>
  <si>
    <t>The applicant has been previously approved under a different CA Row ID 1-8IEXL3K . The applicant will need to proceed with this order or have cancellation of the order confirmed in Siebel before reapplying</t>
  </si>
  <si>
    <t>641</t>
  </si>
  <si>
    <t>5028</t>
  </si>
  <si>
    <t>5864</t>
  </si>
  <si>
    <t>334</t>
  </si>
  <si>
    <t>1512</t>
  </si>
  <si>
    <t>1728</t>
  </si>
  <si>
    <t>3131</t>
  </si>
  <si>
    <t>2503</t>
  </si>
  <si>
    <t>4439</t>
  </si>
  <si>
    <t>2938</t>
  </si>
  <si>
    <t>1525</t>
  </si>
  <si>
    <t>5076</t>
  </si>
  <si>
    <t>5203</t>
  </si>
  <si>
    <t>3960</t>
  </si>
  <si>
    <t>4070</t>
  </si>
  <si>
    <t>1-56N81EJ - This customers existing Asif Tech account is currently overdue. Once all outstanding amounts have been paid, please email VCredit@Asif Tech.com.au to request a further review</t>
  </si>
  <si>
    <t>4248</t>
  </si>
  <si>
    <t>797</t>
  </si>
  <si>
    <t>3016</t>
  </si>
  <si>
    <t>3054</t>
  </si>
  <si>
    <t>3668</t>
  </si>
  <si>
    <t>1499</t>
  </si>
  <si>
    <t>837</t>
  </si>
  <si>
    <t>1434</t>
  </si>
  <si>
    <t>1367</t>
  </si>
  <si>
    <t>4842</t>
  </si>
  <si>
    <t>938</t>
  </si>
  <si>
    <t>2606</t>
  </si>
  <si>
    <t>3376</t>
  </si>
  <si>
    <t>3929</t>
  </si>
  <si>
    <t>3955</t>
  </si>
  <si>
    <t>1538</t>
  </si>
  <si>
    <t>2924</t>
  </si>
  <si>
    <t>3248</t>
  </si>
  <si>
    <t>4954</t>
  </si>
  <si>
    <t>5460</t>
  </si>
  <si>
    <t>676</t>
  </si>
  <si>
    <t>5862</t>
  </si>
  <si>
    <t>4787</t>
  </si>
  <si>
    <t>1775</t>
  </si>
  <si>
    <t>3572</t>
  </si>
  <si>
    <t>An account for this applicant already exists with Asif Tech. Please resubmit as existing customer under CA Row ID:1-8F1E4NU</t>
  </si>
  <si>
    <t>5328</t>
  </si>
  <si>
    <t>904</t>
  </si>
  <si>
    <t>Passport Visa expires in less than 12 months. Please offer the customer pre-paid service only - Visa Expires within 12 months Passport Expiry: 15/08/2012</t>
  </si>
  <si>
    <t>3072</t>
  </si>
  <si>
    <t>1510</t>
  </si>
  <si>
    <t>1755</t>
  </si>
  <si>
    <t>5386</t>
  </si>
  <si>
    <t>2522</t>
  </si>
  <si>
    <t>4124</t>
  </si>
  <si>
    <t>4316</t>
  </si>
  <si>
    <t>1158</t>
  </si>
  <si>
    <t>4336</t>
  </si>
  <si>
    <t>6035</t>
  </si>
  <si>
    <t>1202</t>
  </si>
  <si>
    <t>3972</t>
  </si>
  <si>
    <t>4796</t>
  </si>
  <si>
    <t>3825</t>
  </si>
  <si>
    <t>1407</t>
  </si>
  <si>
    <t>424</t>
  </si>
  <si>
    <t>1186</t>
  </si>
  <si>
    <t>Customer has overdue account with Asif Tech - Account no 219960571 - $174.77 overdue</t>
  </si>
  <si>
    <t>6034</t>
  </si>
  <si>
    <t>2019</t>
  </si>
  <si>
    <t>Please remove numbers from the last name and resubmit.</t>
  </si>
  <si>
    <t>214</t>
  </si>
  <si>
    <t>6336</t>
  </si>
  <si>
    <t>1420</t>
  </si>
  <si>
    <t>1715</t>
  </si>
  <si>
    <t>601</t>
  </si>
  <si>
    <t>1530</t>
  </si>
  <si>
    <t>2352</t>
  </si>
  <si>
    <t>5861</t>
  </si>
  <si>
    <t>402</t>
  </si>
  <si>
    <t>1673</t>
  </si>
  <si>
    <t>Please re-submit as student Kindly remove the employement details.</t>
  </si>
  <si>
    <t>2594</t>
  </si>
  <si>
    <t>1537</t>
  </si>
  <si>
    <t>803</t>
  </si>
  <si>
    <t>2927</t>
  </si>
  <si>
    <t>2317</t>
  </si>
  <si>
    <t>2622</t>
  </si>
  <si>
    <t>Customer has overdue account with Asif Tech Account no 685242900 - overdue Please resubmit as commercial account.</t>
  </si>
  <si>
    <t>2950</t>
  </si>
  <si>
    <t>1783</t>
  </si>
  <si>
    <t>2881</t>
  </si>
  <si>
    <t>3907</t>
  </si>
  <si>
    <t>309</t>
  </si>
  <si>
    <t>1591</t>
  </si>
  <si>
    <t>88</t>
  </si>
  <si>
    <t>6335</t>
  </si>
  <si>
    <t>2199</t>
  </si>
  <si>
    <t>913</t>
  </si>
  <si>
    <t>Please email 100 pts of ID to vcredit@Asif Tech.com.au Payslip or appointment letter</t>
  </si>
  <si>
    <t>409</t>
  </si>
  <si>
    <t>3674</t>
  </si>
  <si>
    <t>Please resubmit with the Employer's LANDLINE number.</t>
  </si>
  <si>
    <t>3017</t>
  </si>
  <si>
    <t>3304</t>
  </si>
  <si>
    <t>Please resubmit next application with passport or Medicare Card as part of 100 points of ID</t>
  </si>
  <si>
    <t>4481</t>
  </si>
  <si>
    <t>2129</t>
  </si>
  <si>
    <t>1648</t>
  </si>
  <si>
    <t>5020</t>
  </si>
  <si>
    <t>3904</t>
  </si>
  <si>
    <t>571</t>
  </si>
  <si>
    <t>5860</t>
  </si>
  <si>
    <t>1516</t>
  </si>
  <si>
    <t>3845</t>
  </si>
  <si>
    <t>340</t>
  </si>
  <si>
    <t>4074</t>
  </si>
  <si>
    <t>1079</t>
  </si>
  <si>
    <t>1714</t>
  </si>
  <si>
    <t>6033</t>
  </si>
  <si>
    <t>1905</t>
  </si>
  <si>
    <t>3968</t>
  </si>
  <si>
    <t>3444</t>
  </si>
  <si>
    <t>Please email 100 pts of ID to vcredit@Asif Tech.com.au Proof of income.</t>
  </si>
  <si>
    <t>3811</t>
  </si>
  <si>
    <t>2329</t>
  </si>
  <si>
    <t>870</t>
  </si>
  <si>
    <t>2247</t>
  </si>
  <si>
    <t>5252</t>
  </si>
  <si>
    <t>4955</t>
  </si>
  <si>
    <t>Declined as a Credit Decision- Cust eligible for one voice one MBB only as of now</t>
  </si>
  <si>
    <t>5461</t>
  </si>
  <si>
    <t>2929</t>
  </si>
  <si>
    <t>2084</t>
  </si>
  <si>
    <t>2256</t>
  </si>
  <si>
    <t>3669</t>
  </si>
  <si>
    <t>Please resubmit with a device type requested</t>
  </si>
  <si>
    <t>607</t>
  </si>
  <si>
    <t>5859</t>
  </si>
  <si>
    <t>3161</t>
  </si>
  <si>
    <t>Customer has overdue account with Asif Tech, account no 725763859 overdue by $68.64</t>
  </si>
  <si>
    <t>4637</t>
  </si>
  <si>
    <t>5666</t>
  </si>
  <si>
    <t>476</t>
  </si>
  <si>
    <t>Unable to verify Visa details provided</t>
  </si>
  <si>
    <t>1037</t>
  </si>
  <si>
    <t>1232</t>
  </si>
  <si>
    <t>2164</t>
  </si>
  <si>
    <t>2650</t>
  </si>
  <si>
    <t>3826</t>
  </si>
  <si>
    <t>Please resubmit with the passport number as 08CR16234 with '0' and not 'O'.</t>
  </si>
  <si>
    <t>6032</t>
  </si>
  <si>
    <t>3249</t>
  </si>
  <si>
    <t>2005</t>
  </si>
  <si>
    <t>1456</t>
  </si>
  <si>
    <t>1576</t>
  </si>
  <si>
    <t>1826</t>
  </si>
  <si>
    <t>2409</t>
  </si>
  <si>
    <t>4752</t>
  </si>
  <si>
    <t>Approved for 1 tablet and 1 MBB</t>
  </si>
  <si>
    <t>4965</t>
  </si>
  <si>
    <t>5469</t>
  </si>
  <si>
    <t>2527</t>
  </si>
  <si>
    <t>1988</t>
  </si>
  <si>
    <t>5128</t>
  </si>
  <si>
    <t>3885</t>
  </si>
  <si>
    <t>4206</t>
  </si>
  <si>
    <t>4158</t>
  </si>
  <si>
    <t>4366</t>
  </si>
  <si>
    <t>3462</t>
  </si>
  <si>
    <t>4943</t>
  </si>
  <si>
    <t>5449</t>
  </si>
  <si>
    <t>2401</t>
  </si>
  <si>
    <t>3363</t>
  </si>
  <si>
    <t>1771</t>
  </si>
  <si>
    <t>4090</t>
  </si>
  <si>
    <t>4528</t>
  </si>
  <si>
    <t>5557</t>
  </si>
  <si>
    <t>1970</t>
  </si>
  <si>
    <t>5191</t>
  </si>
  <si>
    <t>3060</t>
  </si>
  <si>
    <t>Approved for 1 handset/tablet and 1 MBB</t>
  </si>
  <si>
    <t>5035</t>
  </si>
  <si>
    <t>4025</t>
  </si>
  <si>
    <t>Please send through a document to confirm the applicants income, copies of their 100 points of ID to VCredit@Asif Tech.com.au or 1800 656 866 and resubmit with correct previous address. Remove the word Unknon from address.</t>
  </si>
  <si>
    <t>2142</t>
  </si>
  <si>
    <t>4727</t>
  </si>
  <si>
    <t>2275</t>
  </si>
  <si>
    <t>1506</t>
  </si>
  <si>
    <t>4011</t>
  </si>
  <si>
    <t>1698</t>
  </si>
  <si>
    <t>4357</t>
  </si>
  <si>
    <t>4596</t>
  </si>
  <si>
    <t>5625</t>
  </si>
  <si>
    <t>2928</t>
  </si>
  <si>
    <t>2693</t>
  </si>
  <si>
    <t>1225</t>
  </si>
  <si>
    <t>2645</t>
  </si>
  <si>
    <t>3978</t>
  </si>
  <si>
    <t>4317</t>
  </si>
  <si>
    <t>4420</t>
  </si>
  <si>
    <t>4548</t>
  </si>
  <si>
    <t>4604</t>
  </si>
  <si>
    <t>5577</t>
  </si>
  <si>
    <t>5633</t>
  </si>
  <si>
    <t>3739</t>
  </si>
  <si>
    <t>1709</t>
  </si>
  <si>
    <t>2001</t>
  </si>
  <si>
    <t>159</t>
  </si>
  <si>
    <t>2312</t>
  </si>
  <si>
    <t>3748</t>
  </si>
  <si>
    <t>4544</t>
  </si>
  <si>
    <t>5573</t>
  </si>
  <si>
    <t>6333</t>
  </si>
  <si>
    <t>3119</t>
  </si>
  <si>
    <t>281</t>
  </si>
  <si>
    <t>Work number submitted is incorrect for the employer. Please confirm with applicant and resubmit.Address incorrect replace 8/10A with 8-10A</t>
  </si>
  <si>
    <t>6334</t>
  </si>
  <si>
    <t>2173</t>
  </si>
  <si>
    <t>2469</t>
  </si>
  <si>
    <t>2827</t>
  </si>
  <si>
    <t>4532</t>
  </si>
  <si>
    <t>5561</t>
  </si>
  <si>
    <t>2753</t>
  </si>
  <si>
    <t>3874</t>
  </si>
  <si>
    <t>5033</t>
  </si>
  <si>
    <t>3764</t>
  </si>
  <si>
    <t>3839</t>
  </si>
  <si>
    <t>An account for this applicant already exists with Asif Tech. Please resubmit as existing customer under CA Row ID: 1-85QPU0I</t>
  </si>
  <si>
    <t>1288</t>
  </si>
  <si>
    <t>3627</t>
  </si>
  <si>
    <t>2525</t>
  </si>
  <si>
    <t>3059</t>
  </si>
  <si>
    <t>4910</t>
  </si>
  <si>
    <t>5419</t>
  </si>
  <si>
    <t>1629</t>
  </si>
  <si>
    <t>1940</t>
  </si>
  <si>
    <t>1547</t>
  </si>
  <si>
    <t>3110</t>
  </si>
  <si>
    <t>1018</t>
  </si>
  <si>
    <t>3383</t>
  </si>
  <si>
    <t>6031</t>
  </si>
  <si>
    <t>3663</t>
  </si>
  <si>
    <t>Please resubmit a correct passport #</t>
  </si>
  <si>
    <t>496</t>
  </si>
  <si>
    <t>Applicants Home is incorrect. Please confirm and resubmit with correct Home number</t>
  </si>
  <si>
    <t>2926</t>
  </si>
  <si>
    <t>1084</t>
  </si>
  <si>
    <t>3638</t>
  </si>
  <si>
    <t>6030</t>
  </si>
  <si>
    <t>1390</t>
  </si>
  <si>
    <t>1541</t>
  </si>
  <si>
    <t>2790</t>
  </si>
  <si>
    <t>4728</t>
  </si>
  <si>
    <t>1667</t>
  </si>
  <si>
    <t>4428</t>
  </si>
  <si>
    <t>2210</t>
  </si>
  <si>
    <t>3618</t>
  </si>
  <si>
    <t>2179</t>
  </si>
  <si>
    <t>2649</t>
  </si>
  <si>
    <t>472</t>
  </si>
  <si>
    <t>1644</t>
  </si>
  <si>
    <t>Please resubmit as existing customer ROW ID 1-6DFG73V. Please pay all overdue accounts before applying.</t>
  </si>
  <si>
    <t>5277</t>
  </si>
  <si>
    <t>526</t>
  </si>
  <si>
    <t>Please email 100 pts of ID and Proof of Income to vcredit@Asif Tech.com.au (Payslips / Bank statement showing wage deposits for 3 months)</t>
  </si>
  <si>
    <t>2430</t>
  </si>
  <si>
    <t>3951</t>
  </si>
  <si>
    <t>1627</t>
  </si>
  <si>
    <t>1976</t>
  </si>
  <si>
    <t>2221</t>
  </si>
  <si>
    <t>4275</t>
  </si>
  <si>
    <t>3682</t>
  </si>
  <si>
    <t>4736</t>
  </si>
  <si>
    <t>3067</t>
  </si>
  <si>
    <t>4371</t>
  </si>
  <si>
    <t>2625</t>
  </si>
  <si>
    <t>4258</t>
  </si>
  <si>
    <t>4577</t>
  </si>
  <si>
    <t>5606</t>
  </si>
  <si>
    <t>595</t>
  </si>
  <si>
    <t>5858</t>
  </si>
  <si>
    <t>1322</t>
  </si>
  <si>
    <t>An account for this applicant already exists with Asif Tech. Please resubmit as existing customer with row id 1-19PB6DW</t>
  </si>
  <si>
    <t>4077</t>
  </si>
  <si>
    <t>1130</t>
  </si>
  <si>
    <t>6029</t>
  </si>
  <si>
    <t>413</t>
  </si>
  <si>
    <t>5209</t>
  </si>
  <si>
    <t>3993</t>
  </si>
  <si>
    <t>4698</t>
  </si>
  <si>
    <t>5727</t>
  </si>
  <si>
    <t>624</t>
  </si>
  <si>
    <t>1640</t>
  </si>
  <si>
    <t>Work number submitted is incorrect for the employer. Please confirm with applicant and resubmit with contactable employer landline number</t>
  </si>
  <si>
    <t>2034</t>
  </si>
  <si>
    <t>5857</t>
  </si>
  <si>
    <t>2193</t>
  </si>
  <si>
    <t>1524</t>
  </si>
  <si>
    <t>2517</t>
  </si>
  <si>
    <t>Direct debit to Bank Account / Credit Card</t>
  </si>
  <si>
    <t>4155</t>
  </si>
  <si>
    <t>960</t>
  </si>
  <si>
    <t>Work number submitted is incorrect for the employer. Please re-submit the employer's correct landline number.</t>
  </si>
  <si>
    <t>534</t>
  </si>
  <si>
    <t>Please email 100 pts of ID and Proof of Income to vcredit@Asif Tech.com.au</t>
  </si>
  <si>
    <t>2855</t>
  </si>
  <si>
    <t>4386</t>
  </si>
  <si>
    <t>2973</t>
  </si>
  <si>
    <t>3671</t>
  </si>
  <si>
    <t>233</t>
  </si>
  <si>
    <t>Applicants address is incorrect. Please resubmit with correct address as suburtb is missing.</t>
  </si>
  <si>
    <t>1156</t>
  </si>
  <si>
    <t>Please email passsport with visa page and bank statement or latest payslip to kcredit@Asif Tech.com.au</t>
  </si>
  <si>
    <t>6028</t>
  </si>
  <si>
    <t>6332</t>
  </si>
  <si>
    <t>3847</t>
  </si>
  <si>
    <t>5121</t>
  </si>
  <si>
    <t>3296</t>
  </si>
  <si>
    <t>Please resubmit with valid landline for employer. 0297246404 is not a Valid number</t>
  </si>
  <si>
    <t>5064</t>
  </si>
  <si>
    <t>322</t>
  </si>
  <si>
    <t>5126</t>
  </si>
  <si>
    <t>9</t>
  </si>
  <si>
    <t>1633</t>
  </si>
  <si>
    <t>An account for this applicant already exists with Asif Tech. Please resubmit as existing customer Row ID - 1-89XBGBU</t>
  </si>
  <si>
    <t>6331</t>
  </si>
  <si>
    <t>2781</t>
  </si>
  <si>
    <t>Please resubmit with landline for employer and submit Employment Details, like Appointment letter, Offer Letter, Bank Statement reflecting employer's deposits.</t>
  </si>
  <si>
    <t>90</t>
  </si>
  <si>
    <t>6330</t>
  </si>
  <si>
    <t>4048</t>
  </si>
  <si>
    <t>1589</t>
  </si>
  <si>
    <t>2656</t>
  </si>
  <si>
    <t>378</t>
  </si>
  <si>
    <t>2324</t>
  </si>
  <si>
    <t>1736</t>
  </si>
  <si>
    <t>4820</t>
  </si>
  <si>
    <t>5204</t>
  </si>
  <si>
    <t>4358</t>
  </si>
  <si>
    <t>3216</t>
  </si>
  <si>
    <t>2119</t>
  </si>
  <si>
    <t>1178</t>
  </si>
  <si>
    <t>An account for this applicant already exists with Asif Tech. Please resubmit as existing customer (ROW ID: 1-6XZ6W78)</t>
  </si>
  <si>
    <t>6027</t>
  </si>
  <si>
    <t>1780</t>
  </si>
  <si>
    <t>4211</t>
  </si>
  <si>
    <t>1511</t>
  </si>
  <si>
    <t>110</t>
  </si>
  <si>
    <t>6329</t>
  </si>
  <si>
    <t>299</t>
  </si>
  <si>
    <t>3995</t>
  </si>
  <si>
    <t>1059</t>
  </si>
  <si>
    <t>6026</t>
  </si>
  <si>
    <t>4709</t>
  </si>
  <si>
    <t>5738</t>
  </si>
  <si>
    <t>3025</t>
  </si>
  <si>
    <t>4341</t>
  </si>
  <si>
    <t>4325</t>
  </si>
  <si>
    <t>4636</t>
  </si>
  <si>
    <t>This customers existing Asif Tech account is currently overdue. Once all outstanding amounts have been paid, please email VCredit@Asif Tech.com.au to request a further review. Account no 739113385, overdue amount $178.93</t>
  </si>
  <si>
    <t>5665</t>
  </si>
  <si>
    <t>4875</t>
  </si>
  <si>
    <t>An account for this applicant already exists with Asif Tech. Please resubmit as existing customer under CA Row ID: 1-898IHSX</t>
  </si>
  <si>
    <t>15</t>
  </si>
  <si>
    <t>393</t>
  </si>
  <si>
    <t>3956</t>
  </si>
  <si>
    <t>6328</t>
  </si>
  <si>
    <t>1064</t>
  </si>
  <si>
    <t>2847</t>
  </si>
  <si>
    <t>6025</t>
  </si>
  <si>
    <t>4832</t>
  </si>
  <si>
    <t>2554</t>
  </si>
  <si>
    <t>Direct debit to bank account or Credit Card only</t>
  </si>
  <si>
    <t>1760</t>
  </si>
  <si>
    <t>165</t>
  </si>
  <si>
    <t>6327</t>
  </si>
  <si>
    <t>1535</t>
  </si>
  <si>
    <t>5136</t>
  </si>
  <si>
    <t>498</t>
  </si>
  <si>
    <t>Further information has been requested via email-Proof of employment-Bank statement/Salary slip</t>
  </si>
  <si>
    <t>478</t>
  </si>
  <si>
    <t>Student applicants cannot have 2 x handsets. They are eligible for 1 handset and 1 MBB only-1-88YRGRM</t>
  </si>
  <si>
    <t>3507</t>
  </si>
  <si>
    <t>3567</t>
  </si>
  <si>
    <t>This account is closed, please resubmit under a NEW ROW ID and update landline number for employer</t>
  </si>
  <si>
    <t>5201</t>
  </si>
  <si>
    <t>487</t>
  </si>
  <si>
    <t>2714</t>
  </si>
  <si>
    <t>85</t>
  </si>
  <si>
    <t>6326</t>
  </si>
  <si>
    <t>4262</t>
  </si>
  <si>
    <t>66</t>
  </si>
  <si>
    <t>4093</t>
  </si>
  <si>
    <t>5167</t>
  </si>
  <si>
    <t>6325</t>
  </si>
  <si>
    <t>962</t>
  </si>
  <si>
    <t>Visa Check</t>
  </si>
  <si>
    <t>1958</t>
  </si>
  <si>
    <t>4679</t>
  </si>
  <si>
    <t>The applicant has been previously approved under a different CA Row ID 1-8I8QH8V . The applicant will need to proceed with this order or have cancellation of the order confirmed in Siebel before reapplying</t>
  </si>
  <si>
    <t>5708</t>
  </si>
  <si>
    <t>1626</t>
  </si>
  <si>
    <t>4377</t>
  </si>
  <si>
    <t>The applicant has been declined due to a failed employment check. We have confirmed that the applicant is either not known by the employer or no longer works there</t>
  </si>
  <si>
    <t>4674</t>
  </si>
  <si>
    <t>This applicant has an existing account with 3 Mobile which is currently overdue. Please only resubmit for review once all outstanding amounts have been paid Account no -3403779287</t>
  </si>
  <si>
    <t>5703</t>
  </si>
  <si>
    <t>4092</t>
  </si>
  <si>
    <t>2829</t>
  </si>
  <si>
    <t>5339</t>
  </si>
  <si>
    <t>1973</t>
  </si>
  <si>
    <t>2836</t>
  </si>
  <si>
    <t>925</t>
  </si>
  <si>
    <t>2058</t>
  </si>
  <si>
    <t>585</t>
  </si>
  <si>
    <t>5856</t>
  </si>
  <si>
    <t>202</t>
  </si>
  <si>
    <t>Please email 100 pts of ID and Proof of Income to kcredit@Asif Tech.com.au</t>
  </si>
  <si>
    <t>6324</t>
  </si>
  <si>
    <t>3772</t>
  </si>
  <si>
    <t>2141</t>
  </si>
  <si>
    <t>3509</t>
  </si>
  <si>
    <t>3945</t>
  </si>
  <si>
    <t>4677</t>
  </si>
  <si>
    <t>5706</t>
  </si>
  <si>
    <t>3891</t>
  </si>
  <si>
    <t>4288</t>
  </si>
  <si>
    <t>4408</t>
  </si>
  <si>
    <t>1014</t>
  </si>
  <si>
    <t>1179</t>
  </si>
  <si>
    <t>Please remove all employment details</t>
  </si>
  <si>
    <t>6023</t>
  </si>
  <si>
    <t>6024</t>
  </si>
  <si>
    <t>1242</t>
  </si>
  <si>
    <t>1309</t>
  </si>
  <si>
    <t>Suspected duplicate application</t>
  </si>
  <si>
    <t>5072</t>
  </si>
  <si>
    <t>4147</t>
  </si>
  <si>
    <t>1749</t>
  </si>
  <si>
    <t>2859</t>
  </si>
  <si>
    <t>4790</t>
  </si>
  <si>
    <t>3252</t>
  </si>
  <si>
    <t>1117</t>
  </si>
  <si>
    <t>Customer has overdue account with Asif Tech and 3</t>
  </si>
  <si>
    <t>1947</t>
  </si>
  <si>
    <t>6022</t>
  </si>
  <si>
    <t>2440</t>
  </si>
  <si>
    <t>1677</t>
  </si>
  <si>
    <t>2624</t>
  </si>
  <si>
    <t>Please email Proof of Employment to vcredit@Asif Tech.com.au</t>
  </si>
  <si>
    <t>2776</t>
  </si>
  <si>
    <t>1546</t>
  </si>
  <si>
    <t>3773</t>
  </si>
  <si>
    <t>2595</t>
  </si>
  <si>
    <t>1935</t>
  </si>
  <si>
    <t>1831</t>
  </si>
  <si>
    <t>4737</t>
  </si>
  <si>
    <t>1614</t>
  </si>
  <si>
    <t>4433</t>
  </si>
  <si>
    <t>4866</t>
  </si>
  <si>
    <t>376</t>
  </si>
  <si>
    <t>4522</t>
  </si>
  <si>
    <t>5551</t>
  </si>
  <si>
    <t>5345</t>
  </si>
  <si>
    <t>4431</t>
  </si>
  <si>
    <t>537</t>
  </si>
  <si>
    <t>63</t>
  </si>
  <si>
    <t>2100</t>
  </si>
  <si>
    <t>6323</t>
  </si>
  <si>
    <t>3058</t>
  </si>
  <si>
    <t>4857</t>
  </si>
  <si>
    <t>An account for this applicant already exists with Asif Tech. Please resubmit as existing customer under CA Row ID: 1-56DZWRN</t>
  </si>
  <si>
    <t>3301</t>
  </si>
  <si>
    <t>908</t>
  </si>
  <si>
    <t>1696</t>
  </si>
  <si>
    <t>1851</t>
  </si>
  <si>
    <t>274</t>
  </si>
  <si>
    <t>6322</t>
  </si>
  <si>
    <t>3375</t>
  </si>
  <si>
    <t>1109</t>
  </si>
  <si>
    <t>6021</t>
  </si>
  <si>
    <t>678</t>
  </si>
  <si>
    <t>5855</t>
  </si>
  <si>
    <t>1763</t>
  </si>
  <si>
    <t>5096</t>
  </si>
  <si>
    <t>3408</t>
  </si>
  <si>
    <t>1061</t>
  </si>
  <si>
    <t>6020</t>
  </si>
  <si>
    <t>2888</t>
  </si>
  <si>
    <t>Applicant has previously approved application under another Row ID 1-8G1EN14</t>
  </si>
  <si>
    <t>909</t>
  </si>
  <si>
    <t>3819</t>
  </si>
  <si>
    <t>4798</t>
  </si>
  <si>
    <t>891</t>
  </si>
  <si>
    <t>1370</t>
  </si>
  <si>
    <t>1784</t>
  </si>
  <si>
    <t>500</t>
  </si>
  <si>
    <t>Please re-submit as self employed</t>
  </si>
  <si>
    <t>4668</t>
  </si>
  <si>
    <t>5697</t>
  </si>
  <si>
    <t>1052</t>
  </si>
  <si>
    <t>6019</t>
  </si>
  <si>
    <t>4843</t>
  </si>
  <si>
    <t>The applicant is currently studying Fulltime or is on a Student Visa. Please resubmit as a Student. Remove all details of employment</t>
  </si>
  <si>
    <t>429</t>
  </si>
  <si>
    <t>1681</t>
  </si>
  <si>
    <t>Please email passport with visa page and update correct landline number for the employer.</t>
  </si>
  <si>
    <t>1812</t>
  </si>
  <si>
    <t>579</t>
  </si>
  <si>
    <t>5854</t>
  </si>
  <si>
    <t>781</t>
  </si>
  <si>
    <t>4209</t>
  </si>
  <si>
    <t>Please resubmit as self employed (commercial account)</t>
  </si>
  <si>
    <t>5029</t>
  </si>
  <si>
    <t>3185</t>
  </si>
  <si>
    <t>4161</t>
  </si>
  <si>
    <t>200</t>
  </si>
  <si>
    <t>6321</t>
  </si>
  <si>
    <t>3895</t>
  </si>
  <si>
    <t>1582</t>
  </si>
  <si>
    <t>183</t>
  </si>
  <si>
    <t>6320</t>
  </si>
  <si>
    <t>1480</t>
  </si>
  <si>
    <t>2159</t>
  </si>
  <si>
    <t>2500</t>
  </si>
  <si>
    <t>3416</t>
  </si>
  <si>
    <t>4535</t>
  </si>
  <si>
    <t>5564</t>
  </si>
  <si>
    <t>1065</t>
  </si>
  <si>
    <t>6018</t>
  </si>
  <si>
    <t>787</t>
  </si>
  <si>
    <t>1805</t>
  </si>
  <si>
    <t>1593</t>
  </si>
  <si>
    <t>3984</t>
  </si>
  <si>
    <t>2096</t>
  </si>
  <si>
    <t>3755</t>
  </si>
  <si>
    <t>4951</t>
  </si>
  <si>
    <t>5219</t>
  </si>
  <si>
    <t>5457</t>
  </si>
  <si>
    <t>3377</t>
  </si>
  <si>
    <t>2295</t>
  </si>
  <si>
    <t>3369</t>
  </si>
  <si>
    <t>5332</t>
  </si>
  <si>
    <t>1258</t>
  </si>
  <si>
    <t>1875</t>
  </si>
  <si>
    <t>1703</t>
  </si>
  <si>
    <t>3741</t>
  </si>
  <si>
    <t>4927</t>
  </si>
  <si>
    <t>5436</t>
  </si>
  <si>
    <t>3518</t>
  </si>
  <si>
    <t>4657</t>
  </si>
  <si>
    <t>5686</t>
  </si>
  <si>
    <t>2610</t>
  </si>
  <si>
    <t>3409</t>
  </si>
  <si>
    <t>512</t>
  </si>
  <si>
    <t>Please email 100 pts of ID and Proof of Income / Employment to vcredit@Asif Tech.com.au (Payslips / Bank Statements for 3 months)</t>
  </si>
  <si>
    <t>1260</t>
  </si>
  <si>
    <t>1779</t>
  </si>
  <si>
    <t>325</t>
  </si>
  <si>
    <t>2331</t>
  </si>
  <si>
    <t>448</t>
  </si>
  <si>
    <t>3735</t>
  </si>
  <si>
    <t>4543</t>
  </si>
  <si>
    <t>5261</t>
  </si>
  <si>
    <t>5572</t>
  </si>
  <si>
    <t>2168</t>
  </si>
  <si>
    <t>991</t>
  </si>
  <si>
    <t>6017</t>
  </si>
  <si>
    <t>4729</t>
  </si>
  <si>
    <t>977</t>
  </si>
  <si>
    <t>2334</t>
  </si>
  <si>
    <t>6016</t>
  </si>
  <si>
    <t>2176</t>
  </si>
  <si>
    <t>2626</t>
  </si>
  <si>
    <t>An account for this applicant already exists with Asif Tech. Please resubmit as existing customer under the Row ID: 1-7ELHYN6</t>
  </si>
  <si>
    <t>3179</t>
  </si>
  <si>
    <t>1357</t>
  </si>
  <si>
    <t>3656</t>
  </si>
  <si>
    <t>238</t>
  </si>
  <si>
    <t>Please email passport with visa page / medical card copy to vcredits@Asif Tech.com.au</t>
  </si>
  <si>
    <t>4725</t>
  </si>
  <si>
    <t>6319</t>
  </si>
  <si>
    <t>4117</t>
  </si>
  <si>
    <t>508</t>
  </si>
  <si>
    <t>Please re-submit as self employed.</t>
  </si>
  <si>
    <t>2226</t>
  </si>
  <si>
    <t>5223</t>
  </si>
  <si>
    <t>1649</t>
  </si>
  <si>
    <t>please resubmit with the device/handset details along with service required.</t>
  </si>
  <si>
    <t>2786</t>
  </si>
  <si>
    <t>5019</t>
  </si>
  <si>
    <t>1459</t>
  </si>
  <si>
    <t>Please resubmit next application with passport/Medicare Card as part of 100 points of ID</t>
  </si>
  <si>
    <t>2434</t>
  </si>
  <si>
    <t>46</t>
  </si>
  <si>
    <t>6318</t>
  </si>
  <si>
    <t>2865</t>
  </si>
  <si>
    <t>3483</t>
  </si>
  <si>
    <t>5274</t>
  </si>
  <si>
    <t>1488</t>
  </si>
  <si>
    <t>353</t>
  </si>
  <si>
    <t>1934</t>
  </si>
  <si>
    <t>2222</t>
  </si>
  <si>
    <t>2939</t>
  </si>
  <si>
    <t>2032</t>
  </si>
  <si>
    <t>420</t>
  </si>
  <si>
    <t>1724</t>
  </si>
  <si>
    <t>3149</t>
  </si>
  <si>
    <t>Please resubmit next application with passport or medicare card as part of 100 points of ID</t>
  </si>
  <si>
    <t>5200</t>
  </si>
  <si>
    <t>2102</t>
  </si>
  <si>
    <t>2862</t>
  </si>
  <si>
    <t>Please update the previous address correctly.Please mention the postcode on the previous address.</t>
  </si>
  <si>
    <t>4861</t>
  </si>
  <si>
    <t>An account for this applicant already exists with Asif Tech. Please resubmit as existing customer under CA Row ID: 1-8494OJF</t>
  </si>
  <si>
    <t>4876</t>
  </si>
  <si>
    <t>4915</t>
  </si>
  <si>
    <t>5424</t>
  </si>
  <si>
    <t>575</t>
  </si>
  <si>
    <t>5853</t>
  </si>
  <si>
    <t>1369</t>
  </si>
  <si>
    <t>3447</t>
  </si>
  <si>
    <t>An account for this applicant already exists with Asif Tech. Please resubmit as existing customer row id: 1-6OA25DC.</t>
  </si>
  <si>
    <t>2035</t>
  </si>
  <si>
    <t>3900</t>
  </si>
  <si>
    <t>1363</t>
  </si>
  <si>
    <t>Please confirm employment details and resubmit OR email employment letter and proof of income to vcredit@Asif Tech.com.au</t>
  </si>
  <si>
    <t>852</t>
  </si>
  <si>
    <t>4822</t>
  </si>
  <si>
    <t>107</t>
  </si>
  <si>
    <t>6317</t>
  </si>
  <si>
    <t>4282</t>
  </si>
  <si>
    <t>Approved for outright purchase or sim-only service</t>
  </si>
  <si>
    <t>3130</t>
  </si>
  <si>
    <t>2178</t>
  </si>
  <si>
    <t>4580</t>
  </si>
  <si>
    <t>5609</t>
  </si>
  <si>
    <t>5335</t>
  </si>
  <si>
    <t>2490</t>
  </si>
  <si>
    <t>Please email passport with visa page to vcredit@Asif Tech.com.au Passport to be included as part of 100 points id</t>
  </si>
  <si>
    <t>2875</t>
  </si>
  <si>
    <t>Incorrect info provided Please resubmit application mentioning the correct nationality. Applicant holds Sri Lankan Passport</t>
  </si>
  <si>
    <t>2730</t>
  </si>
  <si>
    <t>100</t>
  </si>
  <si>
    <t>6316</t>
  </si>
  <si>
    <t>4384</t>
  </si>
  <si>
    <t>3266</t>
  </si>
  <si>
    <t>4800</t>
  </si>
  <si>
    <t>4814</t>
  </si>
  <si>
    <t>1587</t>
  </si>
  <si>
    <t>4835</t>
  </si>
  <si>
    <t>643</t>
  </si>
  <si>
    <t>5851</t>
  </si>
  <si>
    <t>4179</t>
  </si>
  <si>
    <t>1292</t>
  </si>
  <si>
    <t>714</t>
  </si>
  <si>
    <t>Application withdrawn.Please re-submit with employer's contactable landline number or email copy of Proof of Income (Pay Slips / Bank Statement / Employment Letter) to vcredit@Asif Tech.com.au</t>
  </si>
  <si>
    <t>1031</t>
  </si>
  <si>
    <t>5852</t>
  </si>
  <si>
    <t>6015</t>
  </si>
  <si>
    <t>5228</t>
  </si>
  <si>
    <t>250</t>
  </si>
  <si>
    <t>ROW ID 1-5RM762R This account is closed, please resubmit under a NEW ROW ID and Resubmit as student. Remove employer details.</t>
  </si>
  <si>
    <t>3201</t>
  </si>
  <si>
    <t>6315</t>
  </si>
  <si>
    <t>1647</t>
  </si>
  <si>
    <t>1147</t>
  </si>
  <si>
    <t>6014</t>
  </si>
  <si>
    <t>573</t>
  </si>
  <si>
    <t>790</t>
  </si>
  <si>
    <t>5850</t>
  </si>
  <si>
    <t>578</t>
  </si>
  <si>
    <t>5215</t>
  </si>
  <si>
    <t>5849</t>
  </si>
  <si>
    <t>297</t>
  </si>
  <si>
    <t>5039</t>
  </si>
  <si>
    <t>3348</t>
  </si>
  <si>
    <t>2960</t>
  </si>
  <si>
    <t>2070</t>
  </si>
  <si>
    <t>Applicants details are incorrect. Please confirm and resubmit entering the correct home phone number</t>
  </si>
  <si>
    <t>2272</t>
  </si>
  <si>
    <t>2285</t>
  </si>
  <si>
    <t>Please email 100 pts of ID to vcredit@Asif Tech.com.au - Please include Passport as part of 100 point id. Email Passport copy and visa page</t>
  </si>
  <si>
    <t>296</t>
  </si>
  <si>
    <t>3831</t>
  </si>
  <si>
    <t>2186</t>
  </si>
  <si>
    <t>5381</t>
  </si>
  <si>
    <t>948</t>
  </si>
  <si>
    <t>Work number submitted is incorrect for the customer. Please confirm with applicant and resubmit. Alternatively, please email Proof of Income (Pay Slips / Latest Bank Statement) to vcredit@Asif Tech.com.au.</t>
  </si>
  <si>
    <t>1811</t>
  </si>
  <si>
    <t>4362</t>
  </si>
  <si>
    <t>2076</t>
  </si>
  <si>
    <t>3180</t>
  </si>
  <si>
    <t>3443</t>
  </si>
  <si>
    <t>The previous address is not correct 79 matina ST, naramundah, UNKNOWN, 2601. Plese remove unknown and resubmit</t>
  </si>
  <si>
    <t>1325</t>
  </si>
  <si>
    <t>2766</t>
  </si>
  <si>
    <t>Please email passport with visa page and also Employer's landline number not mentioned. Please resubmit with both the details.</t>
  </si>
  <si>
    <t>161</t>
  </si>
  <si>
    <t>3075</t>
  </si>
  <si>
    <t>6314</t>
  </si>
  <si>
    <t>3000</t>
  </si>
  <si>
    <t>Incorrect info provided. Please resubmit as unemployed or pensioner.</t>
  </si>
  <si>
    <t>584</t>
  </si>
  <si>
    <t>5848</t>
  </si>
  <si>
    <t>4068</t>
  </si>
  <si>
    <t>An account for this applicant already exists with Asif Tech. Please resubmit as existing customer under CA Row ID: 1-8A0FV44</t>
  </si>
  <si>
    <t>3163</t>
  </si>
  <si>
    <t>2350</t>
  </si>
  <si>
    <t>2400</t>
  </si>
  <si>
    <t>2544</t>
  </si>
  <si>
    <t>2824</t>
  </si>
  <si>
    <t>3367</t>
  </si>
  <si>
    <t>3633</t>
  </si>
  <si>
    <t>Declined as a Credit Decision (Applicant has been declined previously)</t>
  </si>
  <si>
    <t>5245</t>
  </si>
  <si>
    <t>2802</t>
  </si>
  <si>
    <t>343</t>
  </si>
  <si>
    <t>1098</t>
  </si>
  <si>
    <t>Due to veda file</t>
  </si>
  <si>
    <t>4412</t>
  </si>
  <si>
    <t>6013</t>
  </si>
  <si>
    <t>4990</t>
  </si>
  <si>
    <t>5494</t>
  </si>
  <si>
    <t>5074</t>
  </si>
  <si>
    <t>1208</t>
  </si>
  <si>
    <t>788</t>
  </si>
  <si>
    <t>201</t>
  </si>
  <si>
    <t>6313</t>
  </si>
  <si>
    <t>2062</t>
  </si>
  <si>
    <t>Customer has overdue account with 3-#3340279789 and also overdue with Asif Tech.</t>
  </si>
  <si>
    <t>4345</t>
  </si>
  <si>
    <t>4085</t>
  </si>
  <si>
    <t>2250</t>
  </si>
  <si>
    <t>Customer has overdue account with Asif Tech - Account no 755509730</t>
  </si>
  <si>
    <t>2684</t>
  </si>
  <si>
    <t>2791</t>
  </si>
  <si>
    <t>1855</t>
  </si>
  <si>
    <t>5315</t>
  </si>
  <si>
    <t>2322</t>
  </si>
  <si>
    <t>4063</t>
  </si>
  <si>
    <t>An account for this applicant already exists with Asif Tech. Please resubmit as existing customer under CA Row ID: 1-5MBKJFQ</t>
  </si>
  <si>
    <t>2775</t>
  </si>
  <si>
    <t>2705</t>
  </si>
  <si>
    <t>3107</t>
  </si>
  <si>
    <t>406</t>
  </si>
  <si>
    <t>3144</t>
  </si>
  <si>
    <t>4218</t>
  </si>
  <si>
    <t>Please resubmit with MCC or PP as part of the 110 point ID</t>
  </si>
  <si>
    <t>3624</t>
  </si>
  <si>
    <t>615</t>
  </si>
  <si>
    <t>639</t>
  </si>
  <si>
    <t>2586</t>
  </si>
  <si>
    <t>2807</t>
  </si>
  <si>
    <t>3069</t>
  </si>
  <si>
    <t>5845</t>
  </si>
  <si>
    <t>5846</t>
  </si>
  <si>
    <t>4920</t>
  </si>
  <si>
    <t>Approved for outright purchase or sim-only service.</t>
  </si>
  <si>
    <t>5429</t>
  </si>
  <si>
    <t>695</t>
  </si>
  <si>
    <t>Further information has been requested via email- Proof of employment- bank statment/Salary slip</t>
  </si>
  <si>
    <t>3529</t>
  </si>
  <si>
    <t>4295</t>
  </si>
  <si>
    <t>5847</t>
  </si>
  <si>
    <t>4527</t>
  </si>
  <si>
    <t>5556</t>
  </si>
  <si>
    <t>830</t>
  </si>
  <si>
    <t>4550</t>
  </si>
  <si>
    <t>5579</t>
  </si>
  <si>
    <t>1972</t>
  </si>
  <si>
    <t>4754</t>
  </si>
  <si>
    <t>2699</t>
  </si>
  <si>
    <t>1346</t>
  </si>
  <si>
    <t>2692</t>
  </si>
  <si>
    <t>17</t>
  </si>
  <si>
    <t>6312</t>
  </si>
  <si>
    <t>2449</t>
  </si>
  <si>
    <t>Applicant has previously approved application under another Row ID 1-8FPMUHK</t>
  </si>
  <si>
    <t>3219</t>
  </si>
  <si>
    <t>3241</t>
  </si>
  <si>
    <t>524</t>
  </si>
  <si>
    <t>An account for this applicant already exists with Asif Tech. Please resubmit as existing customer - sole trader</t>
  </si>
  <si>
    <t>3449</t>
  </si>
  <si>
    <t>An account for this applicant already exists with Asif Tech. Please resubmit as existing customer - Row ID: 1-7WP6TGC</t>
  </si>
  <si>
    <t>2281</t>
  </si>
  <si>
    <t>3464</t>
  </si>
  <si>
    <t>2539</t>
  </si>
  <si>
    <t>2613</t>
  </si>
  <si>
    <t>Passport Visa expires in less than 06 months. Please offer the customer pre-paid service only</t>
  </si>
  <si>
    <t>4121</t>
  </si>
  <si>
    <t>2731</t>
  </si>
  <si>
    <t>1767</t>
  </si>
  <si>
    <t>3262</t>
  </si>
  <si>
    <t>4663</t>
  </si>
  <si>
    <t>5692</t>
  </si>
  <si>
    <t>464</t>
  </si>
  <si>
    <t>Student applicants cannot have 2 x Voice Services. They are eligible for 1 Voice and 1 MBB only. Customer has an active Voice Service under BA No. 759038169.</t>
  </si>
  <si>
    <t>974</t>
  </si>
  <si>
    <t>3122</t>
  </si>
  <si>
    <t>6009</t>
  </si>
  <si>
    <t>1145</t>
  </si>
  <si>
    <t>1766</t>
  </si>
  <si>
    <t>6012</t>
  </si>
  <si>
    <t>5374</t>
  </si>
  <si>
    <t>1139</t>
  </si>
  <si>
    <t>Please email Appointment/offer letter, Salary slips to vcredit@Asif Tech.com.au</t>
  </si>
  <si>
    <t>6011</t>
  </si>
  <si>
    <t>1034</t>
  </si>
  <si>
    <t>1364</t>
  </si>
  <si>
    <t>6010</t>
  </si>
  <si>
    <t>1637</t>
  </si>
  <si>
    <t>485</t>
  </si>
  <si>
    <t>3622</t>
  </si>
  <si>
    <t>4224</t>
  </si>
  <si>
    <t>Please send through copies of the applicants 100 points of ID and proper bank statement showing wage deposits to VCredit@Asif Tech.com.au or 1800 656 866</t>
  </si>
  <si>
    <t>4896</t>
  </si>
  <si>
    <t>5405</t>
  </si>
  <si>
    <t>4333</t>
  </si>
  <si>
    <t>3228</t>
  </si>
  <si>
    <t>3279</t>
  </si>
  <si>
    <t>Please resubmit with valid previous address.</t>
  </si>
  <si>
    <t>768</t>
  </si>
  <si>
    <t>5194</t>
  </si>
  <si>
    <t>191</t>
  </si>
  <si>
    <t>Further information has been requested as Customer's requirement not tagged/reflecting as what the customer is looking for which handset or SIM Only connection.</t>
  </si>
  <si>
    <t>6311</t>
  </si>
  <si>
    <t>650</t>
  </si>
  <si>
    <t>3265</t>
  </si>
  <si>
    <t>5844</t>
  </si>
  <si>
    <t>855</t>
  </si>
  <si>
    <t>2737</t>
  </si>
  <si>
    <t>1548</t>
  </si>
  <si>
    <t>509</t>
  </si>
  <si>
    <t>4120</t>
  </si>
  <si>
    <t>315</t>
  </si>
  <si>
    <t>4286</t>
  </si>
  <si>
    <t>377</t>
  </si>
  <si>
    <t>4865</t>
  </si>
  <si>
    <t>Please email a copy of passport with visa page and re-submit the next application with employer's landline number.</t>
  </si>
  <si>
    <t>5269</t>
  </si>
  <si>
    <t>2712</t>
  </si>
  <si>
    <t>4099</t>
  </si>
  <si>
    <t>4710</t>
  </si>
  <si>
    <t>5739</t>
  </si>
  <si>
    <t>4308</t>
  </si>
  <si>
    <t>3947</t>
  </si>
  <si>
    <t>2553</t>
  </si>
  <si>
    <t>2109</t>
  </si>
  <si>
    <t>2125</t>
  </si>
  <si>
    <t>519</t>
  </si>
  <si>
    <t>An account for this applicant already exists with Asif Tech. Please resubmit as existing customer under row id - 1-8DO1XIK.</t>
  </si>
  <si>
    <t>5210</t>
  </si>
  <si>
    <t>342</t>
  </si>
  <si>
    <t>392</t>
  </si>
  <si>
    <t>4190</t>
  </si>
  <si>
    <t>1531</t>
  </si>
  <si>
    <t>4105</t>
  </si>
  <si>
    <t>4603</t>
  </si>
  <si>
    <t>5632</t>
  </si>
  <si>
    <t>1012</t>
  </si>
  <si>
    <t>6008</t>
  </si>
  <si>
    <t>3278</t>
  </si>
  <si>
    <t>157</t>
  </si>
  <si>
    <t>6310</t>
  </si>
  <si>
    <t>40</t>
  </si>
  <si>
    <t>1995</t>
  </si>
  <si>
    <t>3168</t>
  </si>
  <si>
    <t>5295</t>
  </si>
  <si>
    <t>6309</t>
  </si>
  <si>
    <t>2757</t>
  </si>
  <si>
    <t>3779</t>
  </si>
  <si>
    <t>3469</t>
  </si>
  <si>
    <t>3841</t>
  </si>
  <si>
    <t>Please resubmit as a self employed</t>
  </si>
  <si>
    <t>4106</t>
  </si>
  <si>
    <t>548</t>
  </si>
  <si>
    <t>Applicants Work details are incorrect. Please confirm and resubmit</t>
  </si>
  <si>
    <t>2436</t>
  </si>
  <si>
    <t>Applicants ID details are incorrect</t>
  </si>
  <si>
    <t>3170</t>
  </si>
  <si>
    <t>1318</t>
  </si>
  <si>
    <t>Customer has overdue account with 3</t>
  </si>
  <si>
    <t>4833</t>
  </si>
  <si>
    <t>The application has been declined due to previous account history with Asif Tech row id: 1-7WJ049Q</t>
  </si>
  <si>
    <t>4071</t>
  </si>
  <si>
    <t>2314</t>
  </si>
  <si>
    <t>1836</t>
  </si>
  <si>
    <t>542</t>
  </si>
  <si>
    <t>An account for this applicant already exists with 3. Please resubmit as commercial application - ABN - 25265588580</t>
  </si>
  <si>
    <t>1170</t>
  </si>
  <si>
    <t>Please resubmit as self employed</t>
  </si>
  <si>
    <t>2313</t>
  </si>
  <si>
    <t>6007</t>
  </si>
  <si>
    <t>3729</t>
  </si>
  <si>
    <t>Approved for a tablet.</t>
  </si>
  <si>
    <t>581</t>
  </si>
  <si>
    <t>5843</t>
  </si>
  <si>
    <t>1231</t>
  </si>
  <si>
    <t>3199</t>
  </si>
  <si>
    <t>2209</t>
  </si>
  <si>
    <t>2213</t>
  </si>
  <si>
    <t>1717</t>
  </si>
  <si>
    <t>715</t>
  </si>
  <si>
    <t>Suspected duplicate application- Customer already active under row id: 1-56Q45DN.</t>
  </si>
  <si>
    <t>5179</t>
  </si>
  <si>
    <t>5842</t>
  </si>
  <si>
    <t>5185</t>
  </si>
  <si>
    <t>973</t>
  </si>
  <si>
    <t>2230</t>
  </si>
  <si>
    <t>3451</t>
  </si>
  <si>
    <t>6006</t>
  </si>
  <si>
    <t>1878</t>
  </si>
  <si>
    <t>Applicants Address details are incorrect. Please confirm and resubmit with proper Postcode.</t>
  </si>
  <si>
    <t>2244</t>
  </si>
  <si>
    <t>Further information has been requested via email - Please email copy of Proof of Income (Pay Slips / Bank Statement) to vcredit@Asif Tech.com.au</t>
  </si>
  <si>
    <t>4850</t>
  </si>
  <si>
    <t>767</t>
  </si>
  <si>
    <t>64</t>
  </si>
  <si>
    <t>6308</t>
  </si>
  <si>
    <t>5163</t>
  </si>
  <si>
    <t>2192</t>
  </si>
  <si>
    <t>294</t>
  </si>
  <si>
    <t>4457</t>
  </si>
  <si>
    <t>3655</t>
  </si>
  <si>
    <t>1133</t>
  </si>
  <si>
    <t>2822</t>
  </si>
  <si>
    <t>6005</t>
  </si>
  <si>
    <t>2246</t>
  </si>
  <si>
    <t>An account for this applicant already exists with Asif Tech. Please resubmit as existing customer with the row id :1-8E7J4IW</t>
  </si>
  <si>
    <t>2724</t>
  </si>
  <si>
    <t>374</t>
  </si>
  <si>
    <t>4505</t>
  </si>
  <si>
    <t>5534</t>
  </si>
  <si>
    <t>842</t>
  </si>
  <si>
    <t>3938</t>
  </si>
  <si>
    <t>1996</t>
  </si>
  <si>
    <t>4212</t>
  </si>
  <si>
    <t>3095</t>
  </si>
  <si>
    <t>441</t>
  </si>
  <si>
    <t>518</t>
  </si>
  <si>
    <t>2057</t>
  </si>
  <si>
    <t>396</t>
  </si>
  <si>
    <t>3756</t>
  </si>
  <si>
    <t>4055</t>
  </si>
  <si>
    <t>1278</t>
  </si>
  <si>
    <t>2095</t>
  </si>
  <si>
    <t>1753</t>
  </si>
  <si>
    <t>5331</t>
  </si>
  <si>
    <t>4635</t>
  </si>
  <si>
    <t>Please resubmit a Passport / Medicare Card as part of the applicants 100 points of ID as could not confirm MCC and PP, hence would request the customer to send Passport and Visa Page to confirm the customer's details.</t>
  </si>
  <si>
    <t>5664</t>
  </si>
  <si>
    <t>1438</t>
  </si>
  <si>
    <t>2548</t>
  </si>
  <si>
    <t>4941</t>
  </si>
  <si>
    <t>5447</t>
  </si>
  <si>
    <t>622</t>
  </si>
  <si>
    <t>5841</t>
  </si>
  <si>
    <t>1267</t>
  </si>
  <si>
    <t>5338</t>
  </si>
  <si>
    <t>2557</t>
  </si>
  <si>
    <t>226</t>
  </si>
  <si>
    <t>An account for this applicant already exists with Asif Tech. Please resubmit as existing customer- Row ID: 1-853UO3Y</t>
  </si>
  <si>
    <t>539</t>
  </si>
  <si>
    <t>Please Re-Submit Application as a Sole trader or business account. Custoemr has ABN number with 3.</t>
  </si>
  <si>
    <t>6307</t>
  </si>
  <si>
    <t>2568</t>
  </si>
  <si>
    <t>3871</t>
  </si>
  <si>
    <t>The Work number entered is incorrect for the employer listed on the application. Please verify the details with the applicant and resubmit with a valid landline number</t>
  </si>
  <si>
    <t>5123</t>
  </si>
  <si>
    <t>2253</t>
  </si>
  <si>
    <t>Applicants details for Handset are not updated on the application. Please confirm and resubmit</t>
  </si>
  <si>
    <t>2638</t>
  </si>
  <si>
    <t>1739</t>
  </si>
  <si>
    <t>3848</t>
  </si>
  <si>
    <t>3876</t>
  </si>
  <si>
    <t>438</t>
  </si>
  <si>
    <t>3364</t>
  </si>
  <si>
    <t>3209</t>
  </si>
  <si>
    <t>4837</t>
  </si>
  <si>
    <t>3543</t>
  </si>
  <si>
    <t>The applicant has been declined due to a previous bad debt account with Asif Tech. 3 Account no : 3400673913</t>
  </si>
  <si>
    <t>2631</t>
  </si>
  <si>
    <t>3198</t>
  </si>
  <si>
    <t>38</t>
  </si>
  <si>
    <t>6306</t>
  </si>
  <si>
    <t>3613</t>
  </si>
  <si>
    <t>5205</t>
  </si>
  <si>
    <t>530</t>
  </si>
  <si>
    <t>Further information has been requested via email plrease provide pay slip or employment proof.employment check failed.</t>
  </si>
  <si>
    <t>1802</t>
  </si>
  <si>
    <t>3357</t>
  </si>
  <si>
    <t>4321</t>
  </si>
  <si>
    <t>44</t>
  </si>
  <si>
    <t>6305</t>
  </si>
  <si>
    <t>4992</t>
  </si>
  <si>
    <t>Please resubmit with the employer LL as (08) 8947 4070 AND ALSO mentioned the suburb name in the previous address.</t>
  </si>
  <si>
    <t>5496</t>
  </si>
  <si>
    <t>890</t>
  </si>
  <si>
    <t>Customer has overdue account with 3 - Account no 3350822643</t>
  </si>
  <si>
    <t>2453</t>
  </si>
  <si>
    <t>2343</t>
  </si>
  <si>
    <t>3869</t>
  </si>
  <si>
    <t>Please send through a document to confirm the applicants income (either a current bank statement showing wage deposits from their employer, or a recent payslip) in addition to copies of their 100 points of ID to KCredit@Asif Tech.com.au or 1800 656 866</t>
  </si>
  <si>
    <t>1911</t>
  </si>
  <si>
    <t>5048</t>
  </si>
  <si>
    <t>1411</t>
  </si>
  <si>
    <t>1094</t>
  </si>
  <si>
    <t>3596</t>
  </si>
  <si>
    <t>6004</t>
  </si>
  <si>
    <t>4205</t>
  </si>
  <si>
    <t>5119</t>
  </si>
  <si>
    <t>2579</t>
  </si>
  <si>
    <t>1700</t>
  </si>
  <si>
    <t>3737</t>
  </si>
  <si>
    <t>3148</t>
  </si>
  <si>
    <t>3070</t>
  </si>
  <si>
    <t>3536</t>
  </si>
  <si>
    <t>4342</t>
  </si>
  <si>
    <t>1285</t>
  </si>
  <si>
    <t>1619</t>
  </si>
  <si>
    <t>871</t>
  </si>
  <si>
    <t>879</t>
  </si>
  <si>
    <t>651</t>
  </si>
  <si>
    <t>5840</t>
  </si>
  <si>
    <t>757</t>
  </si>
  <si>
    <t>1639</t>
  </si>
  <si>
    <t>3578</t>
  </si>
  <si>
    <t>4040</t>
  </si>
  <si>
    <t>5248</t>
  </si>
  <si>
    <t>3274</t>
  </si>
  <si>
    <t>3505</t>
  </si>
  <si>
    <t>2072</t>
  </si>
  <si>
    <t>2937</t>
  </si>
  <si>
    <t>1073</t>
  </si>
  <si>
    <t>6003</t>
  </si>
  <si>
    <t>2460</t>
  </si>
  <si>
    <t>94</t>
  </si>
  <si>
    <t>6304</t>
  </si>
  <si>
    <t>3321</t>
  </si>
  <si>
    <t>3698</t>
  </si>
  <si>
    <t>3283</t>
  </si>
  <si>
    <t>Customer has overdue account with 3- Account no 3365564503</t>
  </si>
  <si>
    <t>550</t>
  </si>
  <si>
    <t>Further information has been requested via email. Proof of income in the form of recent bank statement showing direct wage deposits from employer or 2 x payslips from employer</t>
  </si>
  <si>
    <t>4444</t>
  </si>
  <si>
    <t>Please correct the customer's name as - First Name: Sarah Middle Name: Fanny Last Name: VOITCHOVSKY and resubmit.</t>
  </si>
  <si>
    <t>2909</t>
  </si>
  <si>
    <t>3277</t>
  </si>
  <si>
    <t>Please email passport with visa page. Please email copy of Proof of Income (Pay Slips / Bank Statement / Employment Letter) to vcredit@Asif Tech.com.au</t>
  </si>
  <si>
    <t>2723</t>
  </si>
  <si>
    <t>5308</t>
  </si>
  <si>
    <t>2167</t>
  </si>
  <si>
    <t>2531</t>
  </si>
  <si>
    <t>37</t>
  </si>
  <si>
    <t>6303</t>
  </si>
  <si>
    <t>1062</t>
  </si>
  <si>
    <t>2871</t>
  </si>
  <si>
    <t>6002</t>
  </si>
  <si>
    <t>4298</t>
  </si>
  <si>
    <t>2335</t>
  </si>
  <si>
    <t>2995</t>
  </si>
  <si>
    <t>1343</t>
  </si>
  <si>
    <t>713</t>
  </si>
  <si>
    <t>5839</t>
  </si>
  <si>
    <t>2067</t>
  </si>
  <si>
    <t>3497</t>
  </si>
  <si>
    <t>1068</t>
  </si>
  <si>
    <t>6001</t>
  </si>
  <si>
    <t>26</t>
  </si>
  <si>
    <t>619</t>
  </si>
  <si>
    <t>3421</t>
  </si>
  <si>
    <t>5838</t>
  </si>
  <si>
    <t>6302</t>
  </si>
  <si>
    <t>2139</t>
  </si>
  <si>
    <t>1243</t>
  </si>
  <si>
    <t>341</t>
  </si>
  <si>
    <t>4921</t>
  </si>
  <si>
    <t>5430</t>
  </si>
  <si>
    <t>188</t>
  </si>
  <si>
    <t>6301</t>
  </si>
  <si>
    <t>2741</t>
  </si>
  <si>
    <t>5196</t>
  </si>
  <si>
    <t>4184</t>
  </si>
  <si>
    <t>4658</t>
  </si>
  <si>
    <t>5687</t>
  </si>
  <si>
    <t>2653</t>
  </si>
  <si>
    <t>Please email 100 pts of ID to vcredit@Asif Tech.com.au Passport and teh visa page</t>
  </si>
  <si>
    <t>4717</t>
  </si>
  <si>
    <t>2184</t>
  </si>
  <si>
    <t>4303</t>
  </si>
  <si>
    <t>4322</t>
  </si>
  <si>
    <t>1304</t>
  </si>
  <si>
    <t>648</t>
  </si>
  <si>
    <t>4811</t>
  </si>
  <si>
    <t>5837</t>
  </si>
  <si>
    <t>5108</t>
  </si>
  <si>
    <t>4585</t>
  </si>
  <si>
    <t>5614</t>
  </si>
  <si>
    <t>1694</t>
  </si>
  <si>
    <t>2026</t>
  </si>
  <si>
    <t>Please email 100 pts of ID to vcredit@Asif Tech.com.au appointment Letteror salary slip</t>
  </si>
  <si>
    <t>3609</t>
  </si>
  <si>
    <t>2749</t>
  </si>
  <si>
    <t>2037</t>
  </si>
  <si>
    <t>5106</t>
  </si>
  <si>
    <t>3433</t>
  </si>
  <si>
    <t>An account for this applicant already exists with Asif Tech. Please resubmit as existing customer under Row id 1-5R0ASL5. Account no 702313788 - overdue by $58.16</t>
  </si>
  <si>
    <t>109</t>
  </si>
  <si>
    <t>3151</t>
  </si>
  <si>
    <t>4043</t>
  </si>
  <si>
    <t>4419</t>
  </si>
  <si>
    <t>6300</t>
  </si>
  <si>
    <t>5078</t>
  </si>
  <si>
    <t>1374</t>
  </si>
  <si>
    <t>3565</t>
  </si>
  <si>
    <t>896</t>
  </si>
  <si>
    <t>Student applicants cannot have 2 x Voice Services. They are eligible for 1 Voice and 1 MBB Service only. Customer has an existing Row ID: 1-5O66C0D with an active Voice Service.</t>
  </si>
  <si>
    <t>2958</t>
  </si>
  <si>
    <t>2126</t>
  </si>
  <si>
    <t>4057</t>
  </si>
  <si>
    <t>Please resubmit with correct Home contact no.</t>
  </si>
  <si>
    <t>4980</t>
  </si>
  <si>
    <t>5484</t>
  </si>
  <si>
    <t>3068</t>
  </si>
  <si>
    <t>306</t>
  </si>
  <si>
    <t>2575</t>
  </si>
  <si>
    <t>2900</t>
  </si>
  <si>
    <t>Please re-submit the next application with the correct passport number (G31990336) and email copy of Proof of Income (Pay Slips / Bank Statement / Employment Letter) to vcredit@Asif Tech.com.au</t>
  </si>
  <si>
    <t>444</t>
  </si>
  <si>
    <t>4349</t>
  </si>
  <si>
    <t>3990</t>
  </si>
  <si>
    <t>4854</t>
  </si>
  <si>
    <t>Please re-submit the next application with employer's correct landline number and name of the suburb on previous address.</t>
  </si>
  <si>
    <t>5206</t>
  </si>
  <si>
    <t>1086</t>
  </si>
  <si>
    <t>2375</t>
  </si>
  <si>
    <t>2884</t>
  </si>
  <si>
    <t>6000</t>
  </si>
  <si>
    <t>1671</t>
  </si>
  <si>
    <t>An account for this applicant already exists with Asif Tech. Please resubmit as existing customer under row id - 1-8EV8K5G</t>
  </si>
  <si>
    <t>636</t>
  </si>
  <si>
    <t>4823</t>
  </si>
  <si>
    <t>5836</t>
  </si>
  <si>
    <t>5303</t>
  </si>
  <si>
    <t>1820</t>
  </si>
  <si>
    <t>2144</t>
  </si>
  <si>
    <t>4969</t>
  </si>
  <si>
    <t>5473</t>
  </si>
  <si>
    <t>2602</t>
  </si>
  <si>
    <t>4894</t>
  </si>
  <si>
    <t>5403</t>
  </si>
  <si>
    <t>4757</t>
  </si>
  <si>
    <t>98</t>
  </si>
  <si>
    <t>4331</t>
  </si>
  <si>
    <t>4445</t>
  </si>
  <si>
    <t>Please resubmit with the advertised contact details for the applicants employer (can include 13, 1300 &amp; 1800 numbers) also email Payslips to vcredit@Asif Tech.com.au</t>
  </si>
  <si>
    <t>6299</t>
  </si>
  <si>
    <t>332</t>
  </si>
  <si>
    <t>329</t>
  </si>
  <si>
    <t>2105</t>
  </si>
  <si>
    <t>1070</t>
  </si>
  <si>
    <t>2696</t>
  </si>
  <si>
    <t>2893</t>
  </si>
  <si>
    <t>Please remove the word 'UNKNOWN' from the previous application and re-submit.</t>
  </si>
  <si>
    <t>5999</t>
  </si>
  <si>
    <t>4572</t>
  </si>
  <si>
    <t>5601</t>
  </si>
  <si>
    <t>4013</t>
  </si>
  <si>
    <t>4126</t>
  </si>
  <si>
    <t>4351</t>
  </si>
  <si>
    <t>1620</t>
  </si>
  <si>
    <t>1686</t>
  </si>
  <si>
    <t>5212</t>
  </si>
  <si>
    <t>2073</t>
  </si>
  <si>
    <t>Further information has been requested via email- Bank statement</t>
  </si>
  <si>
    <t>3899</t>
  </si>
  <si>
    <t>5082</t>
  </si>
  <si>
    <t>4437</t>
  </si>
  <si>
    <t>4575</t>
  </si>
  <si>
    <t>5604</t>
  </si>
  <si>
    <t>5263</t>
  </si>
  <si>
    <t>3919</t>
  </si>
  <si>
    <t>4892</t>
  </si>
  <si>
    <t>5401</t>
  </si>
  <si>
    <t>848</t>
  </si>
  <si>
    <t>5125</t>
  </si>
  <si>
    <t>725</t>
  </si>
  <si>
    <t>5835</t>
  </si>
  <si>
    <t>3815</t>
  </si>
  <si>
    <t>5011</t>
  </si>
  <si>
    <t>5515</t>
  </si>
  <si>
    <t>352</t>
  </si>
  <si>
    <t>205</t>
  </si>
  <si>
    <t>Withdrawn, - please email the Offer letter, Employment letter, or Salary Slips, reflecting the Customer's employment with the Firm. to vcredit@Asif Tech.com.au</t>
  </si>
  <si>
    <t>6298</t>
  </si>
  <si>
    <t>1198</t>
  </si>
  <si>
    <t>2528</t>
  </si>
  <si>
    <t>4792</t>
  </si>
  <si>
    <t>1254</t>
  </si>
  <si>
    <t>3184</t>
  </si>
  <si>
    <t>5111</t>
  </si>
  <si>
    <t>3200</t>
  </si>
  <si>
    <t>3711</t>
  </si>
  <si>
    <t>4076</t>
  </si>
  <si>
    <t>4197</t>
  </si>
  <si>
    <t>4895</t>
  </si>
  <si>
    <t>5404</t>
  </si>
  <si>
    <t>1004</t>
  </si>
  <si>
    <t>5998</t>
  </si>
  <si>
    <t>2761</t>
  </si>
  <si>
    <t>4640</t>
  </si>
  <si>
    <t>5669</t>
  </si>
  <si>
    <t>2302</t>
  </si>
  <si>
    <t>3196</t>
  </si>
  <si>
    <t>4451</t>
  </si>
  <si>
    <t>5301</t>
  </si>
  <si>
    <t>2556</t>
  </si>
  <si>
    <t>2381</t>
  </si>
  <si>
    <t>118</t>
  </si>
  <si>
    <t>2619</t>
  </si>
  <si>
    <t>Customer has overdue account with 3 The cust has an overdue account with 3 - Account no 3375548785 overdue $569</t>
  </si>
  <si>
    <t>2815</t>
  </si>
  <si>
    <t>6297</t>
  </si>
  <si>
    <t>4006</t>
  </si>
  <si>
    <t>399</t>
  </si>
  <si>
    <t>576</t>
  </si>
  <si>
    <t>3484</t>
  </si>
  <si>
    <t>5833</t>
  </si>
  <si>
    <t>4307</t>
  </si>
  <si>
    <t>4944</t>
  </si>
  <si>
    <t>5450</t>
  </si>
  <si>
    <t>861</t>
  </si>
  <si>
    <t>706</t>
  </si>
  <si>
    <t>4979</t>
  </si>
  <si>
    <t>5483</t>
  </si>
  <si>
    <t>5834</t>
  </si>
  <si>
    <t>3097</t>
  </si>
  <si>
    <t>2346</t>
  </si>
  <si>
    <t>5102</t>
  </si>
  <si>
    <t>3948</t>
  </si>
  <si>
    <t>3986</t>
  </si>
  <si>
    <t>1088</t>
  </si>
  <si>
    <t>5997</t>
  </si>
  <si>
    <t>1979</t>
  </si>
  <si>
    <t>2677</t>
  </si>
  <si>
    <t>2268</t>
  </si>
  <si>
    <t>At Applicants Request upgrade, error in the system as confirmed by store</t>
  </si>
  <si>
    <t>3061</t>
  </si>
  <si>
    <t>4500</t>
  </si>
  <si>
    <t>5529</t>
  </si>
  <si>
    <t>3855</t>
  </si>
  <si>
    <t>Please re-submit with the correct current address as 12 RYAN Road, waterford park, VIC, 3658.</t>
  </si>
  <si>
    <t>1687</t>
  </si>
  <si>
    <t>Please re-submit as pensioner</t>
  </si>
  <si>
    <t>437</t>
  </si>
  <si>
    <t>786</t>
  </si>
  <si>
    <t>1017</t>
  </si>
  <si>
    <t>3867</t>
  </si>
  <si>
    <t>Please send through copies of the applicants 100 points of ID to KCredit@Asif Tech.com.au or 1800 656 866</t>
  </si>
  <si>
    <t>4049</t>
  </si>
  <si>
    <t>5995</t>
  </si>
  <si>
    <t>975</t>
  </si>
  <si>
    <t>5996</t>
  </si>
  <si>
    <t>3466</t>
  </si>
  <si>
    <t>Please email 100 pts of ID to vcredit@Asif Tech.com.au Bank statement</t>
  </si>
  <si>
    <t>4064</t>
  </si>
  <si>
    <t>4586</t>
  </si>
  <si>
    <t>5615</t>
  </si>
  <si>
    <t>3417</t>
  </si>
  <si>
    <t>2501</t>
  </si>
  <si>
    <t>2665</t>
  </si>
  <si>
    <t>Please email copy of Proof of Income (2 x Latest Pay Slips / Latest Bank Statement) to vcredit@Asif Tech.com.au</t>
  </si>
  <si>
    <t>2976</t>
  </si>
  <si>
    <t>1901</t>
  </si>
  <si>
    <t>286</t>
  </si>
  <si>
    <t>An account for this applicant already exists with Asif Tech. Please resubmit as existing customer - Row ID 1-7T387ZS</t>
  </si>
  <si>
    <t>4554</t>
  </si>
  <si>
    <t>5583</t>
  </si>
  <si>
    <t>6296</t>
  </si>
  <si>
    <t>2180</t>
  </si>
  <si>
    <t>3810</t>
  </si>
  <si>
    <t>1125</t>
  </si>
  <si>
    <t>Applicant has previously approved application under another Row ID 1-8BBSKPY</t>
  </si>
  <si>
    <t>5994</t>
  </si>
  <si>
    <t>1915</t>
  </si>
  <si>
    <t>3191</t>
  </si>
  <si>
    <t>4924</t>
  </si>
  <si>
    <t>5433</t>
  </si>
  <si>
    <t>3208</t>
  </si>
  <si>
    <t>3411</t>
  </si>
  <si>
    <t>1744</t>
  </si>
  <si>
    <t>2315</t>
  </si>
  <si>
    <t>3112</t>
  </si>
  <si>
    <t>4353</t>
  </si>
  <si>
    <t>827</t>
  </si>
  <si>
    <t>4940</t>
  </si>
  <si>
    <t>5446</t>
  </si>
  <si>
    <t>717</t>
  </si>
  <si>
    <t>5832</t>
  </si>
  <si>
    <t>699</t>
  </si>
  <si>
    <t>Work number submitted is incorrect for the employer. Please confirm with applicant and resubmit and please apply status as part time.on student visa.</t>
  </si>
  <si>
    <t>5831</t>
  </si>
  <si>
    <t>5237</t>
  </si>
  <si>
    <t>122</t>
  </si>
  <si>
    <t>3099</t>
  </si>
  <si>
    <t>6295</t>
  </si>
  <si>
    <t>30</t>
  </si>
  <si>
    <t>6294</t>
  </si>
  <si>
    <t>4600</t>
  </si>
  <si>
    <t>5629</t>
  </si>
  <si>
    <t>3628</t>
  </si>
  <si>
    <t>2551</t>
  </si>
  <si>
    <t>380</t>
  </si>
  <si>
    <t>4839</t>
  </si>
  <si>
    <t>3973</t>
  </si>
  <si>
    <t>2695</t>
  </si>
  <si>
    <t>719</t>
  </si>
  <si>
    <t>An account for this applicant already exists with Asif Tech. Please resubmit as existing customer - Row id 1-8542UUH</t>
  </si>
  <si>
    <t>3439</t>
  </si>
  <si>
    <t>Applicant has previously approved application under another Row ID 1-54MKJ83 - application no Application ID 251205B5AC3. Also clarify what device the customer wants</t>
  </si>
  <si>
    <t>5830</t>
  </si>
  <si>
    <t>279</t>
  </si>
  <si>
    <t>Work number submitted is incorrect for the employer. Please confirm with applicant and resubmit with employer's correct landline number.</t>
  </si>
  <si>
    <t>1663</t>
  </si>
  <si>
    <t>6293</t>
  </si>
  <si>
    <t>1924</t>
  </si>
  <si>
    <t>4127</t>
  </si>
  <si>
    <t>4129</t>
  </si>
  <si>
    <t>1143</t>
  </si>
  <si>
    <t>5993</t>
  </si>
  <si>
    <t>439</t>
  </si>
  <si>
    <t>3264</t>
  </si>
  <si>
    <t>1674</t>
  </si>
  <si>
    <t>2338</t>
  </si>
  <si>
    <t>2921</t>
  </si>
  <si>
    <t>1153</t>
  </si>
  <si>
    <t>5992</t>
  </si>
  <si>
    <t>1815</t>
  </si>
  <si>
    <t>4795</t>
  </si>
  <si>
    <t>4977</t>
  </si>
  <si>
    <t>5481</t>
  </si>
  <si>
    <t>729</t>
  </si>
  <si>
    <t>Please email passport with visa to vcredit@Asif Tech.com.au</t>
  </si>
  <si>
    <t>5829</t>
  </si>
  <si>
    <t>3126</t>
  </si>
  <si>
    <t>An account for this applicant already exists with Asif Tech. Please resubmit as existing customer Row ID - 1-8GC0DTY</t>
  </si>
  <si>
    <t>3733</t>
  </si>
  <si>
    <t>1398</t>
  </si>
  <si>
    <t>3673</t>
  </si>
  <si>
    <t>Please send through a document to confirm the applicants income (Proof of address)100 points of ID to VCredit@Asif Tech.com.au or 1800 656 866</t>
  </si>
  <si>
    <t>2092</t>
  </si>
  <si>
    <t>2787</t>
  </si>
  <si>
    <t>3875</t>
  </si>
  <si>
    <t>2204</t>
  </si>
  <si>
    <t>4533</t>
  </si>
  <si>
    <t>5562</t>
  </si>
  <si>
    <t>1955</t>
  </si>
  <si>
    <t>3651</t>
  </si>
  <si>
    <t>Please resubmit with the correct country (Brazil) for the passport.</t>
  </si>
  <si>
    <t>249</t>
  </si>
  <si>
    <t>Approved for original request</t>
  </si>
  <si>
    <t>1028</t>
  </si>
  <si>
    <t>5991</t>
  </si>
  <si>
    <t>6292</t>
  </si>
  <si>
    <t>5348</t>
  </si>
  <si>
    <t>4913</t>
  </si>
  <si>
    <t>5422</t>
  </si>
  <si>
    <t>97</t>
  </si>
  <si>
    <t>6291</t>
  </si>
  <si>
    <t>2134</t>
  </si>
  <si>
    <t>4323</t>
  </si>
  <si>
    <t>5101</t>
  </si>
  <si>
    <t>2641</t>
  </si>
  <si>
    <t>3372</t>
  </si>
  <si>
    <t>2654</t>
  </si>
  <si>
    <t>3048</t>
  </si>
  <si>
    <t>390</t>
  </si>
  <si>
    <t>1395</t>
  </si>
  <si>
    <t>937</t>
  </si>
  <si>
    <t>2392</t>
  </si>
  <si>
    <t>3541</t>
  </si>
  <si>
    <t>Customer on Dependent Visa and listed as Home Duties</t>
  </si>
  <si>
    <t>3792</t>
  </si>
  <si>
    <t>5254</t>
  </si>
  <si>
    <t>3467</t>
  </si>
  <si>
    <t>An account for this applicant already exists with Asif Tech. Please resubmit as existing customer - Row ID: 1-6U4KZW</t>
  </si>
  <si>
    <t>3702</t>
  </si>
  <si>
    <t>4075</t>
  </si>
  <si>
    <t>5149</t>
  </si>
  <si>
    <t>1737</t>
  </si>
  <si>
    <t>251</t>
  </si>
  <si>
    <t>Applicants details are incorrect. Please confirm home phone number</t>
  </si>
  <si>
    <t>1005</t>
  </si>
  <si>
    <t>5990</t>
  </si>
  <si>
    <t>6290</t>
  </si>
  <si>
    <t>3174</t>
  </si>
  <si>
    <t>1371</t>
  </si>
  <si>
    <t>1930</t>
  </si>
  <si>
    <t>3930</t>
  </si>
  <si>
    <t>1507</t>
  </si>
  <si>
    <t>540</t>
  </si>
  <si>
    <t>2078</t>
  </si>
  <si>
    <t>5009</t>
  </si>
  <si>
    <t>This customers existing Asif Tech account is currently overdue. Once all outstanding amounts have been paid and also Employer's Landline not given., please email VCredit@Asif Tech.com.au to request a further review</t>
  </si>
  <si>
    <t>5513</t>
  </si>
  <si>
    <t>3472</t>
  </si>
  <si>
    <t>Please update correct addresses: Current Address should be: 2D/19-21 GEORGE ST, NORTH STRATHFIELD, NSW, 2137. And on the previous address please remove UNKNOWN and resubmit applications</t>
  </si>
  <si>
    <t>709</t>
  </si>
  <si>
    <t>5828</t>
  </si>
  <si>
    <t>1221</t>
  </si>
  <si>
    <t>4691</t>
  </si>
  <si>
    <t>5720</t>
  </si>
  <si>
    <t>1470</t>
  </si>
  <si>
    <t>Further information has been requested via email to vcredit@Asif Tech.com.au appointment letter or a salary slip</t>
  </si>
  <si>
    <t>1066</t>
  </si>
  <si>
    <t>5989</t>
  </si>
  <si>
    <t>642</t>
  </si>
  <si>
    <t>2166</t>
  </si>
  <si>
    <t>5827</t>
  </si>
  <si>
    <t>4846</t>
  </si>
  <si>
    <t>388</t>
  </si>
  <si>
    <t>2327</t>
  </si>
  <si>
    <t>3890</t>
  </si>
  <si>
    <t>5282</t>
  </si>
  <si>
    <t>3689</t>
  </si>
  <si>
    <t>3142</t>
  </si>
  <si>
    <t>Please Proof of income to vcredit@Asif Tech.com.au</t>
  </si>
  <si>
    <t>4123</t>
  </si>
  <si>
    <t>5025</t>
  </si>
  <si>
    <t>2508</t>
  </si>
  <si>
    <t>2570</t>
  </si>
  <si>
    <t>3166</t>
  </si>
  <si>
    <t>Approve for sim only MBB service.</t>
  </si>
  <si>
    <t>2524</t>
  </si>
  <si>
    <t>2869</t>
  </si>
  <si>
    <t>3245</t>
  </si>
  <si>
    <t>3133</t>
  </si>
  <si>
    <t>Please resubmit with valid contact number for the cusotmer.</t>
  </si>
  <si>
    <t>5377</t>
  </si>
  <si>
    <t>1056</t>
  </si>
  <si>
    <t>5988</t>
  </si>
  <si>
    <t>2258</t>
  </si>
  <si>
    <t>73</t>
  </si>
  <si>
    <t>2711</t>
  </si>
  <si>
    <t>6289</t>
  </si>
  <si>
    <t>2098</t>
  </si>
  <si>
    <t>3571</t>
  </si>
  <si>
    <t>The Work number entered is incorrect for the employer listed on the application. Please verify the details with the applicant and resubmit with a valid Land line number</t>
  </si>
  <si>
    <t>3546</t>
  </si>
  <si>
    <t>2988</t>
  </si>
  <si>
    <t>13</t>
  </si>
  <si>
    <t>Direct debit to bank account or credit card mandatory</t>
  </si>
  <si>
    <t>6288</t>
  </si>
  <si>
    <t>1752</t>
  </si>
  <si>
    <t>5370</t>
  </si>
  <si>
    <t>3971</t>
  </si>
  <si>
    <t>4145</t>
  </si>
  <si>
    <t>969</t>
  </si>
  <si>
    <t>This account is closed, please resubmit under a NEW ROW ID Withdrew, as current appln reflects as Cancelled on SIEBEL, Hence the cust has to resubmit under the previous appln#1-86MFD6A</t>
  </si>
  <si>
    <t>1761</t>
  </si>
  <si>
    <t>1879</t>
  </si>
  <si>
    <t>Please email passport with visa page as unable to check the Passport and Visa Details.</t>
  </si>
  <si>
    <t>2421</t>
  </si>
  <si>
    <t>313</t>
  </si>
  <si>
    <t>5197</t>
  </si>
  <si>
    <t>2097</t>
  </si>
  <si>
    <t>1849</t>
  </si>
  <si>
    <t>2680</t>
  </si>
  <si>
    <t>2177</t>
  </si>
  <si>
    <t>4958</t>
  </si>
  <si>
    <t>5464</t>
  </si>
  <si>
    <t>349</t>
  </si>
  <si>
    <t>839</t>
  </si>
  <si>
    <t>1568</t>
  </si>
  <si>
    <t>3082</t>
  </si>
  <si>
    <t>2287</t>
  </si>
  <si>
    <t>2959</t>
  </si>
  <si>
    <t>2150</t>
  </si>
  <si>
    <t>2484</t>
  </si>
  <si>
    <t>2726</t>
  </si>
  <si>
    <t>1957</t>
  </si>
  <si>
    <t>2514</t>
  </si>
  <si>
    <t>1294</t>
  </si>
  <si>
    <t>2643</t>
  </si>
  <si>
    <t>851</t>
  </si>
  <si>
    <t>3703</t>
  </si>
  <si>
    <t>5294</t>
  </si>
  <si>
    <t>3639</t>
  </si>
  <si>
    <t>762</t>
  </si>
  <si>
    <t>2735</t>
  </si>
  <si>
    <t>1801</t>
  </si>
  <si>
    <t>3488</t>
  </si>
  <si>
    <t>3558</t>
  </si>
  <si>
    <t>Passport Visa expires in less than 12 months. Please offer the customer pre-paid service only Visa expiry date 20/07/2013</t>
  </si>
  <si>
    <t>1894</t>
  </si>
  <si>
    <t>3414</t>
  </si>
  <si>
    <t>4438</t>
  </si>
  <si>
    <t>Please resubmit a Passport as part of the applicants 100 points of ID or medicare card.</t>
  </si>
  <si>
    <t>1773</t>
  </si>
  <si>
    <t>4569</t>
  </si>
  <si>
    <t>5598</t>
  </si>
  <si>
    <t>2529</t>
  </si>
  <si>
    <t>3774</t>
  </si>
  <si>
    <t>4623</t>
  </si>
  <si>
    <t>5652</t>
  </si>
  <si>
    <t>2682</t>
  </si>
  <si>
    <t>3517</t>
  </si>
  <si>
    <t>5013</t>
  </si>
  <si>
    <t>5517</t>
  </si>
  <si>
    <t>3636</t>
  </si>
  <si>
    <t>The applicant has been declined as they are currently on a Tourist Visa and Overdue amouunt of $188.87</t>
  </si>
  <si>
    <t>1135</t>
  </si>
  <si>
    <t>5987</t>
  </si>
  <si>
    <t>3589</t>
  </si>
  <si>
    <t>180</t>
  </si>
  <si>
    <t>Due to credit policy decision by Credit department. Please offer the customer pre-paid service.existing account -755088525 overdue with 2 services.</t>
  </si>
  <si>
    <t>6287</t>
  </si>
  <si>
    <t>442</t>
  </si>
  <si>
    <t>865</t>
  </si>
  <si>
    <t>3044</t>
  </si>
  <si>
    <t>Please email 100 pts of ID to kcredit@Asif Tech.com.au Appointment letter and salary slip.</t>
  </si>
  <si>
    <t>4343</t>
  </si>
  <si>
    <t>5115</t>
  </si>
  <si>
    <t>898</t>
  </si>
  <si>
    <t>Student applicants cannot have 2 x handsets. They are eligible for 1 handset and 1 MBB only. Customer already has an active voice service under row id: 1-7XJ7I3A</t>
  </si>
  <si>
    <t>3599</t>
  </si>
  <si>
    <t>4069</t>
  </si>
  <si>
    <t>4742</t>
  </si>
  <si>
    <t>819</t>
  </si>
  <si>
    <t>4555</t>
  </si>
  <si>
    <t>5584</t>
  </si>
  <si>
    <t>4697</t>
  </si>
  <si>
    <t>5726</t>
  </si>
  <si>
    <t>5156</t>
  </si>
  <si>
    <t>2920</t>
  </si>
  <si>
    <t>3282</t>
  </si>
  <si>
    <t>505</t>
  </si>
  <si>
    <t>727</t>
  </si>
  <si>
    <t>5826</t>
  </si>
  <si>
    <t>4465</t>
  </si>
  <si>
    <t>1825</t>
  </si>
  <si>
    <t>2618</t>
  </si>
  <si>
    <t>1493</t>
  </si>
  <si>
    <t>3856</t>
  </si>
  <si>
    <t>Overdue amt of $60.64.Please send through a document to confirm the applicants income (either a current bank statement showing wage deposits from their employer, or a recent payslip) to VCredit@Asif Tech.com.au or 1800 656 866</t>
  </si>
  <si>
    <t>928</t>
  </si>
  <si>
    <t>3928</t>
  </si>
  <si>
    <t>3103</t>
  </si>
  <si>
    <t>3687</t>
  </si>
  <si>
    <t>4733</t>
  </si>
  <si>
    <t>3666</t>
  </si>
  <si>
    <t>Please resubmit with the correct previous address</t>
  </si>
  <si>
    <t>3775</t>
  </si>
  <si>
    <t>1867</t>
  </si>
  <si>
    <t>Please resubmit with updated employment details</t>
  </si>
  <si>
    <t>3793</t>
  </si>
  <si>
    <t>1521</t>
  </si>
  <si>
    <t>3485</t>
  </si>
  <si>
    <t>4723</t>
  </si>
  <si>
    <t>2883</t>
  </si>
  <si>
    <t>An account for this applicant already exists with Asif Tech. Please resubmit as existing customer Row id 1-8FZ6VCK</t>
  </si>
  <si>
    <t>348</t>
  </si>
  <si>
    <t>5026</t>
  </si>
  <si>
    <t>5081</t>
  </si>
  <si>
    <t>1092</t>
  </si>
  <si>
    <t>5986</t>
  </si>
  <si>
    <t>2266</t>
  </si>
  <si>
    <t>502</t>
  </si>
  <si>
    <t>Please email passport/visa page and proof of employment- bank statment/salary slip</t>
  </si>
  <si>
    <t>1453</t>
  </si>
  <si>
    <t>5390</t>
  </si>
  <si>
    <t>4153</t>
  </si>
  <si>
    <t>5173</t>
  </si>
  <si>
    <t>1016</t>
  </si>
  <si>
    <t>5985</t>
  </si>
  <si>
    <t>2709</t>
  </si>
  <si>
    <t>3176</t>
  </si>
  <si>
    <t>1887</t>
  </si>
  <si>
    <t>1950</t>
  </si>
  <si>
    <t>3240</t>
  </si>
  <si>
    <t>2720</t>
  </si>
  <si>
    <t>3239</t>
  </si>
  <si>
    <t>2218</t>
  </si>
  <si>
    <t>2615</t>
  </si>
  <si>
    <t>Please email 100 pts of ID to kcredit@Asif Tech.com.au Appointment letter or Salasry slip or Bank statement</t>
  </si>
  <si>
    <t>4032</t>
  </si>
  <si>
    <t>4741</t>
  </si>
  <si>
    <t>1097</t>
  </si>
  <si>
    <t>3830</t>
  </si>
  <si>
    <t>An account for this applicant already exists with Asif Tech. Please resubmit as existing customer under CA Row ID: 1-7ZSF3CC</t>
  </si>
  <si>
    <t>5984</t>
  </si>
  <si>
    <t>4252</t>
  </si>
  <si>
    <t>1287</t>
  </si>
  <si>
    <t>5365</t>
  </si>
  <si>
    <t>2106</t>
  </si>
  <si>
    <t>4863</t>
  </si>
  <si>
    <t>5021</t>
  </si>
  <si>
    <t>2262</t>
  </si>
  <si>
    <t>3291</t>
  </si>
  <si>
    <t>Customer has overdue account with Asif Tech. VF account 720456391 overdue by $700.00</t>
  </si>
  <si>
    <t>127</t>
  </si>
  <si>
    <t>697</t>
  </si>
  <si>
    <t>Suspected duplicate application. customer has already been approved under Row id : 1-7BC7NKN</t>
  </si>
  <si>
    <t>4272</t>
  </si>
  <si>
    <t>5825</t>
  </si>
  <si>
    <t>6286</t>
  </si>
  <si>
    <t>2127</t>
  </si>
  <si>
    <t>1583</t>
  </si>
  <si>
    <t>1765</t>
  </si>
  <si>
    <t>4470</t>
  </si>
  <si>
    <t>2997</t>
  </si>
  <si>
    <t>Please resubmit with landline for employer. Also, please advise customer to pay the overdue Invoices.</t>
  </si>
  <si>
    <t>4459</t>
  </si>
  <si>
    <t>2079</t>
  </si>
  <si>
    <t>3312</t>
  </si>
  <si>
    <t>4639</t>
  </si>
  <si>
    <t>Please resubmit a Passport or Medicare Card as part of the applicants 100 points of ID</t>
  </si>
  <si>
    <t>5668</t>
  </si>
  <si>
    <t>1458</t>
  </si>
  <si>
    <t>3463</t>
  </si>
  <si>
    <t>Please email passport with visa page to vcredit@Asif Tech.com.au. Also updated employers landline number.</t>
  </si>
  <si>
    <t>4831</t>
  </si>
  <si>
    <t>1144</t>
  </si>
  <si>
    <t>An account for this applicant already exists with Asif Tech. Please resubmit as existing customer Row id 1-7J8I0DM</t>
  </si>
  <si>
    <t>5983</t>
  </si>
  <si>
    <t>4712</t>
  </si>
  <si>
    <t>An account for this applicant already exists with Asif Tech. Please resubmit as existing customer under CA Row ID: 1-67BEWG6</t>
  </si>
  <si>
    <t>5741</t>
  </si>
  <si>
    <t>807</t>
  </si>
  <si>
    <t>3785</t>
  </si>
  <si>
    <t>3337</t>
  </si>
  <si>
    <t>1929</t>
  </si>
  <si>
    <t>4670</t>
  </si>
  <si>
    <t>The applicant is currently studying Fulltime or is on a Student Visa. Please resubmit as a Student. The applicant has less than 12 months left on the Visa - please apply for sim only</t>
  </si>
  <si>
    <t>5699</t>
  </si>
  <si>
    <t>6</t>
  </si>
  <si>
    <t>6285</t>
  </si>
  <si>
    <t>4884</t>
  </si>
  <si>
    <t>5393</t>
  </si>
  <si>
    <t>4019</t>
  </si>
  <si>
    <t>4066</t>
  </si>
  <si>
    <t>4615</t>
  </si>
  <si>
    <t>5644</t>
  </si>
  <si>
    <t>1384</t>
  </si>
  <si>
    <t>1001</t>
  </si>
  <si>
    <t>5982</t>
  </si>
  <si>
    <t>3257</t>
  </si>
  <si>
    <t>108</t>
  </si>
  <si>
    <t>6284</t>
  </si>
  <si>
    <t>457</t>
  </si>
  <si>
    <t>4759</t>
  </si>
  <si>
    <t>2562</t>
  </si>
  <si>
    <t>3699</t>
  </si>
  <si>
    <t>468</t>
  </si>
  <si>
    <t>3894</t>
  </si>
  <si>
    <t>1920</t>
  </si>
  <si>
    <t>418</t>
  </si>
  <si>
    <t>4215</t>
  </si>
  <si>
    <t>An account for this applicant already exists with Asif Tech. Please resubmit as existing customer under CA Row ID: 1-7XQC963</t>
  </si>
  <si>
    <t>4411</t>
  </si>
  <si>
    <t>36</t>
  </si>
  <si>
    <t>6282</t>
  </si>
  <si>
    <t>257</t>
  </si>
  <si>
    <t>Please re-submit the next application with passport as part of 100 pts of ID.</t>
  </si>
  <si>
    <t>6283</t>
  </si>
  <si>
    <t>501</t>
  </si>
  <si>
    <t>Please email 100 pts of ID to vcredit@Asif Tech.com.au alongwith pensioner card.</t>
  </si>
  <si>
    <t>1455</t>
  </si>
  <si>
    <t>2112</t>
  </si>
  <si>
    <t>455</t>
  </si>
  <si>
    <t>2863</t>
  </si>
  <si>
    <t>4186</t>
  </si>
  <si>
    <t>3412</t>
  </si>
  <si>
    <t>612</t>
  </si>
  <si>
    <t>5824</t>
  </si>
  <si>
    <t>4271</t>
  </si>
  <si>
    <t>1329</t>
  </si>
  <si>
    <t>436</t>
  </si>
  <si>
    <t>2412</t>
  </si>
  <si>
    <t>2949</t>
  </si>
  <si>
    <t>277</t>
  </si>
  <si>
    <t>Please email 100 pts of ID along with passport and visa page to kcredit@Asif Tech.com.au</t>
  </si>
  <si>
    <t>3901</t>
  </si>
  <si>
    <t>6281</t>
  </si>
  <si>
    <t>3829</t>
  </si>
  <si>
    <t>5279</t>
  </si>
  <si>
    <t>4989</t>
  </si>
  <si>
    <t>5493</t>
  </si>
  <si>
    <t>3242</t>
  </si>
  <si>
    <t>1852</t>
  </si>
  <si>
    <t>1479</t>
  </si>
  <si>
    <t>3531</t>
  </si>
  <si>
    <t>1485</t>
  </si>
  <si>
    <t>3080</t>
  </si>
  <si>
    <t>2812</t>
  </si>
  <si>
    <t>2140</t>
  </si>
  <si>
    <t>4758</t>
  </si>
  <si>
    <t>2323</t>
  </si>
  <si>
    <t>978</t>
  </si>
  <si>
    <t>2925</t>
  </si>
  <si>
    <t>4673</t>
  </si>
  <si>
    <t>An account for this applicant already exists with Asif Tech. Please resubmit as existing customer under CA Row ID: 1-60JPE78</t>
  </si>
  <si>
    <t>5702</t>
  </si>
  <si>
    <t>5981</t>
  </si>
  <si>
    <t>4903</t>
  </si>
  <si>
    <t>5412</t>
  </si>
  <si>
    <t>4783</t>
  </si>
  <si>
    <t>3004</t>
  </si>
  <si>
    <t>889</t>
  </si>
  <si>
    <t>1897</t>
  </si>
  <si>
    <t>4290</t>
  </si>
  <si>
    <t>5346</t>
  </si>
  <si>
    <t>5110</t>
  </si>
  <si>
    <t>2482</t>
  </si>
  <si>
    <t>An account for this applicant already exists with Asif Tech. Please re-submit as existing customer under row-id:- 1-1XEVAI9.</t>
  </si>
  <si>
    <t>2071</t>
  </si>
  <si>
    <t>Further information has been requested via email- proof of employment bank statemnt/slary slip</t>
  </si>
  <si>
    <t>2957</t>
  </si>
  <si>
    <t>3053</t>
  </si>
  <si>
    <t>5364</t>
  </si>
  <si>
    <t>3809</t>
  </si>
  <si>
    <t>4053</t>
  </si>
  <si>
    <t>2091</t>
  </si>
  <si>
    <t>1060</t>
  </si>
  <si>
    <t>5980</t>
  </si>
  <si>
    <t>2234</t>
  </si>
  <si>
    <t>1730</t>
  </si>
  <si>
    <t>1002</t>
  </si>
  <si>
    <t>5979</t>
  </si>
  <si>
    <t>984</t>
  </si>
  <si>
    <t>5978</t>
  </si>
  <si>
    <t>3352</t>
  </si>
  <si>
    <t>4701</t>
  </si>
  <si>
    <t>Please resubmit the application mentioning that the applicant is on home duties. Remove all employment details on the application</t>
  </si>
  <si>
    <t>5730</t>
  </si>
  <si>
    <t>4394</t>
  </si>
  <si>
    <t>1528</t>
  </si>
  <si>
    <t>834</t>
  </si>
  <si>
    <t>4540</t>
  </si>
  <si>
    <t>5569</t>
  </si>
  <si>
    <t>2752</t>
  </si>
  <si>
    <t>4313</t>
  </si>
  <si>
    <t>2854</t>
  </si>
  <si>
    <t>3842</t>
  </si>
  <si>
    <t>1201</t>
  </si>
  <si>
    <t>1451</t>
  </si>
  <si>
    <t>1726</t>
  </si>
  <si>
    <t>1074</t>
  </si>
  <si>
    <t>3160</t>
  </si>
  <si>
    <t>5977</t>
  </si>
  <si>
    <t>1665</t>
  </si>
  <si>
    <t>3329</t>
  </si>
  <si>
    <t>Please resubmit application with correct passport # as G23018913</t>
  </si>
  <si>
    <t>447</t>
  </si>
  <si>
    <t>2442</t>
  </si>
  <si>
    <t>Customer has overdue account with Asif Tech Account 739109470 overdue by $225.61</t>
  </si>
  <si>
    <t>4644</t>
  </si>
  <si>
    <t>5673</t>
  </si>
  <si>
    <t>3906</t>
  </si>
  <si>
    <t>3280</t>
  </si>
  <si>
    <t>190</t>
  </si>
  <si>
    <t>Data obtained from Veda Advantage Credit File. Please offer the customer pre-paid service only.</t>
  </si>
  <si>
    <t>2719</t>
  </si>
  <si>
    <t>6280</t>
  </si>
  <si>
    <t>3608</t>
  </si>
  <si>
    <t>1758</t>
  </si>
  <si>
    <t>1223</t>
  </si>
  <si>
    <t>4703</t>
  </si>
  <si>
    <t>5732</t>
  </si>
  <si>
    <t>3854</t>
  </si>
  <si>
    <t>2238</t>
  </si>
  <si>
    <t>76</t>
  </si>
  <si>
    <t>6279</t>
  </si>
  <si>
    <t>2864</t>
  </si>
  <si>
    <t>3905</t>
  </si>
  <si>
    <t>606</t>
  </si>
  <si>
    <t>5823</t>
  </si>
  <si>
    <t>3152</t>
  </si>
  <si>
    <t>3150</t>
  </si>
  <si>
    <t>2878</t>
  </si>
  <si>
    <t>An account for this applicant already exists with Asif Tech. Please re-submit as existing customer under row-id:-1-7PTIPX0.</t>
  </si>
  <si>
    <t>5071</t>
  </si>
  <si>
    <t>1210</t>
  </si>
  <si>
    <t>3206</t>
  </si>
  <si>
    <t>3327</t>
  </si>
  <si>
    <t>2746</t>
  </si>
  <si>
    <t>160</t>
  </si>
  <si>
    <t>6278</t>
  </si>
  <si>
    <t>3685</t>
  </si>
  <si>
    <t>3625</t>
  </si>
  <si>
    <t>3657</t>
  </si>
  <si>
    <t>4956</t>
  </si>
  <si>
    <t>5462</t>
  </si>
  <si>
    <t>1114</t>
  </si>
  <si>
    <t>5976</t>
  </si>
  <si>
    <t>3442</t>
  </si>
  <si>
    <t>3552</t>
  </si>
  <si>
    <t>2366</t>
  </si>
  <si>
    <t>5236</t>
  </si>
  <si>
    <t>5120</t>
  </si>
  <si>
    <t>3024</t>
  </si>
  <si>
    <t>2174</t>
  </si>
  <si>
    <t>2538</t>
  </si>
  <si>
    <t>3012</t>
  </si>
  <si>
    <t>Please resubmit as Existing Commercial a/c, as customer has got a ABN update on Siebel - 28 105 225 349</t>
  </si>
  <si>
    <t>3190</t>
  </si>
  <si>
    <t>3946</t>
  </si>
  <si>
    <t>3994</t>
  </si>
  <si>
    <t>1380</t>
  </si>
  <si>
    <t>3963</t>
  </si>
  <si>
    <t>2585</t>
  </si>
  <si>
    <t>2917</t>
  </si>
  <si>
    <t>Approved for 1 voice service- iphone 4s 16gb only- NO IPAD</t>
  </si>
  <si>
    <t>4228</t>
  </si>
  <si>
    <t>4425</t>
  </si>
  <si>
    <t>5184</t>
  </si>
  <si>
    <t>5091</t>
  </si>
  <si>
    <t>4771</t>
  </si>
  <si>
    <t>3353</t>
  </si>
  <si>
    <t>5006</t>
  </si>
  <si>
    <t>5510</t>
  </si>
  <si>
    <t>4</t>
  </si>
  <si>
    <t>6277</t>
  </si>
  <si>
    <t>3660</t>
  </si>
  <si>
    <t>5255</t>
  </si>
  <si>
    <t>5265</t>
  </si>
  <si>
    <t>2591</t>
  </si>
  <si>
    <t>2298</t>
  </si>
  <si>
    <t>Please email Bank Statement to kcredit@Asif Tech.com.au</t>
  </si>
  <si>
    <t>3183</t>
  </si>
  <si>
    <t>3768</t>
  </si>
  <si>
    <t>2777</t>
  </si>
  <si>
    <t>Please submit with correct passport number as C4N21761R5.</t>
  </si>
  <si>
    <t>2030</t>
  </si>
  <si>
    <t>Customer has overdue account with 3- Account no 3339924262</t>
  </si>
  <si>
    <t>1668</t>
  </si>
  <si>
    <t>Applicants ID document number was incorrect. Please correct the Passport No. to G59290533 and resubmit.</t>
  </si>
  <si>
    <t>5041</t>
  </si>
  <si>
    <t>911</t>
  </si>
  <si>
    <t>84</t>
  </si>
  <si>
    <t>6276</t>
  </si>
  <si>
    <t>31</t>
  </si>
  <si>
    <t>6275</t>
  </si>
  <si>
    <t>4008</t>
  </si>
  <si>
    <t>1650</t>
  </si>
  <si>
    <t>Applicant has previously approved application under another Row ID 1-6LQLJ73</t>
  </si>
  <si>
    <t>1706</t>
  </si>
  <si>
    <t>3540</t>
  </si>
  <si>
    <t>5291</t>
  </si>
  <si>
    <t>2545</t>
  </si>
  <si>
    <t>4253</t>
  </si>
  <si>
    <t>5225</t>
  </si>
  <si>
    <t>3259</t>
  </si>
  <si>
    <t>Student applicants cannot have 2 x handsets. They are eligible for 1 handset and 1 MBB only.</t>
  </si>
  <si>
    <t>42</t>
  </si>
  <si>
    <t>6274</t>
  </si>
  <si>
    <t>3123</t>
  </si>
  <si>
    <t>Please email copy of Proof of Income (Pay Slips / Bank Statement / Employment Letter) to vcredit@Asif Tech.com.au. Also, please update correct Home Phone No. for the customer.</t>
  </si>
  <si>
    <t>2971</t>
  </si>
  <si>
    <t>Direct debit to bank account or credit card.</t>
  </si>
  <si>
    <t>4538</t>
  </si>
  <si>
    <t>5567</t>
  </si>
  <si>
    <t>5309</t>
  </si>
  <si>
    <t>794</t>
  </si>
  <si>
    <t>4100</t>
  </si>
  <si>
    <t>1697</t>
  </si>
  <si>
    <t>5193</t>
  </si>
  <si>
    <t>2405</t>
  </si>
  <si>
    <t>3828</t>
  </si>
  <si>
    <t>Please send rental agreement copy as a proof of address to VCredit@Asif Tech.com.au or 1800 656 866</t>
  </si>
  <si>
    <t>577</t>
  </si>
  <si>
    <t>Approved only with outright purchase of handset or USIM only- Visa &lt;21 months cannot approve for ipad</t>
  </si>
  <si>
    <t>5822</t>
  </si>
  <si>
    <t>2365</t>
  </si>
  <si>
    <t>3028</t>
  </si>
  <si>
    <t>Please email utitlity Bill to confirm address details to vcredit@Asif Tech.com.au</t>
  </si>
  <si>
    <t>3258</t>
  </si>
  <si>
    <t>778</t>
  </si>
  <si>
    <t>2797</t>
  </si>
  <si>
    <t>2297</t>
  </si>
  <si>
    <t>3145</t>
  </si>
  <si>
    <t>Customer has overdue account with Asif Tech, account 730753654 - overdue by $78.05</t>
  </si>
  <si>
    <t>4774</t>
  </si>
  <si>
    <t>3127</t>
  </si>
  <si>
    <t>4998</t>
  </si>
  <si>
    <t>Please resubmit with the employer LL as 0889474070 and also mentioned the suburb name in the previous address.</t>
  </si>
  <si>
    <t>5502</t>
  </si>
  <si>
    <t>3398</t>
  </si>
  <si>
    <t>5040</t>
  </si>
  <si>
    <t>886</t>
  </si>
  <si>
    <t>4352</t>
  </si>
  <si>
    <t>2848</t>
  </si>
  <si>
    <t>369</t>
  </si>
  <si>
    <t>3273</t>
  </si>
  <si>
    <t>Please re-submit under new row-id and with employer's contactable landline number.</t>
  </si>
  <si>
    <t>3714</t>
  </si>
  <si>
    <t>996</t>
  </si>
  <si>
    <t>5974</t>
  </si>
  <si>
    <t>1105</t>
  </si>
  <si>
    <t>5975</t>
  </si>
  <si>
    <t>474</t>
  </si>
  <si>
    <t>2138</t>
  </si>
  <si>
    <t>3008</t>
  </si>
  <si>
    <t>An account for this applicant already exists with Asif Tech. Please resubmit as existing customer ? Row ID: 1-86IE183</t>
  </si>
  <si>
    <t>3440</t>
  </si>
  <si>
    <t>An account for this applicant already exists with Asif Tech. Please resubmit as existing commercial a/c - ABN - 25 205 041 933</t>
  </si>
  <si>
    <t>3975</t>
  </si>
  <si>
    <t>574</t>
  </si>
  <si>
    <t>5821</t>
  </si>
  <si>
    <t>217</t>
  </si>
  <si>
    <t>6273</t>
  </si>
  <si>
    <t>2497</t>
  </si>
  <si>
    <t>Please resubmit this application with customer passport as part of 100 points of ID.</t>
  </si>
  <si>
    <t>2504</t>
  </si>
  <si>
    <t>4570</t>
  </si>
  <si>
    <t>5599</t>
  </si>
  <si>
    <t>1963</t>
  </si>
  <si>
    <t>2450</t>
  </si>
  <si>
    <t>1679</t>
  </si>
  <si>
    <t>Applicant has previously approved application under another Row ID - 1-8EUSIAC</t>
  </si>
  <si>
    <t>5317</t>
  </si>
  <si>
    <t>1732</t>
  </si>
  <si>
    <t>1799</t>
  </si>
  <si>
    <t>3537</t>
  </si>
  <si>
    <t>4646</t>
  </si>
  <si>
    <t>5675</t>
  </si>
  <si>
    <t>1743</t>
  </si>
  <si>
    <t>3916</t>
  </si>
  <si>
    <t>1513</t>
  </si>
  <si>
    <t>4506</t>
  </si>
  <si>
    <t>5535</t>
  </si>
  <si>
    <t>1618</t>
  </si>
  <si>
    <t>3672</t>
  </si>
  <si>
    <t>3615</t>
  </si>
  <si>
    <t>3087</t>
  </si>
  <si>
    <t>2907</t>
  </si>
  <si>
    <t>Applicants details are incorrect. Please confirm and resubmit customer's previous address to 113A Epsom AVE, REDCLIFFE, WA, 6104</t>
  </si>
  <si>
    <t>2571</t>
  </si>
  <si>
    <t>2053</t>
  </si>
  <si>
    <t>3798</t>
  </si>
  <si>
    <t>3021</t>
  </si>
  <si>
    <t>1044</t>
  </si>
  <si>
    <t>5973</t>
  </si>
  <si>
    <t>4807</t>
  </si>
  <si>
    <t>2742</t>
  </si>
  <si>
    <t>3914</t>
  </si>
  <si>
    <t>3211</t>
  </si>
  <si>
    <t>4745</t>
  </si>
  <si>
    <t>5270</t>
  </si>
  <si>
    <t>4422</t>
  </si>
  <si>
    <t>3723</t>
  </si>
  <si>
    <t>3646</t>
  </si>
  <si>
    <t>Please send through copies of the applicants 100 points of ID to VCredit@Asif Tech.com.au or 1800 656 866 Proof of income.</t>
  </si>
  <si>
    <t>4907</t>
  </si>
  <si>
    <t>5416</t>
  </si>
  <si>
    <t>3158</t>
  </si>
  <si>
    <t>Please resubmit with landline for employer or email copy of Proof of Income (Pay Slips / Bank Statement / Employment Letter) to vcredit@Asif Tech.com.au</t>
  </si>
  <si>
    <t>638</t>
  </si>
  <si>
    <t>652</t>
  </si>
  <si>
    <t>5819</t>
  </si>
  <si>
    <t>5820</t>
  </si>
  <si>
    <t>1118</t>
  </si>
  <si>
    <t>5972</t>
  </si>
  <si>
    <t>271</t>
  </si>
  <si>
    <t>6272</t>
  </si>
  <si>
    <t>2898</t>
  </si>
  <si>
    <t>Please remove the word 'UNKNOWN' from the previous address and re-submit.</t>
  </si>
  <si>
    <t>2962</t>
  </si>
  <si>
    <t>5231</t>
  </si>
  <si>
    <t>1886</t>
  </si>
  <si>
    <t>3769</t>
  </si>
  <si>
    <t>3908</t>
  </si>
  <si>
    <t>2271</t>
  </si>
  <si>
    <t>3320</t>
  </si>
  <si>
    <t>Please email passport with visa page and also provide valid landline number for employer</t>
  </si>
  <si>
    <t>3422</t>
  </si>
  <si>
    <t>5018</t>
  </si>
  <si>
    <t>3957</t>
  </si>
  <si>
    <t>3704</t>
  </si>
  <si>
    <t>5271</t>
  </si>
  <si>
    <t>4560</t>
  </si>
  <si>
    <t>Approve for SIM Only as requested.</t>
  </si>
  <si>
    <t>4932</t>
  </si>
  <si>
    <t>5441</t>
  </si>
  <si>
    <t>5589</t>
  </si>
  <si>
    <t>5311</t>
  </si>
  <si>
    <t>856</t>
  </si>
  <si>
    <t>3156</t>
  </si>
  <si>
    <t>763</t>
  </si>
  <si>
    <t>1500</t>
  </si>
  <si>
    <t>1993</t>
  </si>
  <si>
    <t>4365</t>
  </si>
  <si>
    <t>4568</t>
  </si>
  <si>
    <t>5597</t>
  </si>
  <si>
    <t>525</t>
  </si>
  <si>
    <t>39</t>
  </si>
  <si>
    <t>430</t>
  </si>
  <si>
    <t>6271</t>
  </si>
  <si>
    <t>2785</t>
  </si>
  <si>
    <t>3617</t>
  </si>
  <si>
    <t>4227</t>
  </si>
  <si>
    <t>554</t>
  </si>
  <si>
    <t>An account for this applicant already exists with Asif Tech. Please resubmit as existing customer-1-8DWZHFL .</t>
  </si>
  <si>
    <t>2383</t>
  </si>
  <si>
    <t>3954</t>
  </si>
  <si>
    <t>2151</t>
  </si>
  <si>
    <t>3964</t>
  </si>
  <si>
    <t>2975</t>
  </si>
  <si>
    <t>4803</t>
  </si>
  <si>
    <t>4812</t>
  </si>
  <si>
    <t>423</t>
  </si>
  <si>
    <t>1659</t>
  </si>
  <si>
    <t>4166</t>
  </si>
  <si>
    <t>4183</t>
  </si>
  <si>
    <t>2083</t>
  </si>
  <si>
    <t>3085</t>
  </si>
  <si>
    <t>4395</t>
  </si>
  <si>
    <t>4448</t>
  </si>
  <si>
    <t>Please resubmit with the valid LL for the employer</t>
  </si>
  <si>
    <t>2145</t>
  </si>
  <si>
    <t>961</t>
  </si>
  <si>
    <t>4721</t>
  </si>
  <si>
    <t>405</t>
  </si>
  <si>
    <t>3718</t>
  </si>
  <si>
    <t>93</t>
  </si>
  <si>
    <t>6270</t>
  </si>
  <si>
    <t>516</t>
  </si>
  <si>
    <t>Please email 100 pts of ID and Proof of Income to vcredit@Asif Tech.com.au (Payslips / Bank statement showing wage deposits for the last 3 months)</t>
  </si>
  <si>
    <t>2581</t>
  </si>
  <si>
    <t>1573</t>
  </si>
  <si>
    <t>3751</t>
  </si>
  <si>
    <t>280</t>
  </si>
  <si>
    <t>6269</t>
  </si>
  <si>
    <t>4859</t>
  </si>
  <si>
    <t>An account for this applicant already exists with Asif Tech. Please resubmit as existing customer under CA Row ID:1-7BNF0GA</t>
  </si>
  <si>
    <t>1388</t>
  </si>
  <si>
    <t>2498</t>
  </si>
  <si>
    <t>2532</t>
  </si>
  <si>
    <t>3018</t>
  </si>
  <si>
    <t>2279</t>
  </si>
  <si>
    <t>3813</t>
  </si>
  <si>
    <t>1868</t>
  </si>
  <si>
    <t>Please resubmit the next application with the employer's contactable landline number.</t>
  </si>
  <si>
    <t>3758</t>
  </si>
  <si>
    <t>4263</t>
  </si>
  <si>
    <t>3494</t>
  </si>
  <si>
    <t>4566</t>
  </si>
  <si>
    <t>5595</t>
  </si>
  <si>
    <t>1745</t>
  </si>
  <si>
    <t>4900</t>
  </si>
  <si>
    <t>5409</t>
  </si>
  <si>
    <t>4418</t>
  </si>
  <si>
    <t>Please resubmit with a valid company name for the applicants employer if Self employed please mention the ABN number.</t>
  </si>
  <si>
    <t>2478</t>
  </si>
  <si>
    <t>2148</t>
  </si>
  <si>
    <t>3893</t>
  </si>
  <si>
    <t>5067</t>
  </si>
  <si>
    <t>3721</t>
  </si>
  <si>
    <t>323</t>
  </si>
  <si>
    <t>658</t>
  </si>
  <si>
    <t>2360</t>
  </si>
  <si>
    <t>3981</t>
  </si>
  <si>
    <t>5818</t>
  </si>
  <si>
    <t>2944</t>
  </si>
  <si>
    <t>1281</t>
  </si>
  <si>
    <t>2968</t>
  </si>
  <si>
    <t>4125</t>
  </si>
  <si>
    <t>2158</t>
  </si>
  <si>
    <t>3514</t>
  </si>
  <si>
    <t>Approved only with outright purchase of handset or USIM only for MBB service</t>
  </si>
  <si>
    <t>4109</t>
  </si>
  <si>
    <t>1757</t>
  </si>
  <si>
    <t>3579</t>
  </si>
  <si>
    <t>This account is closed, please resubmit under a NEW ROW ID. Please include Passport as a part of 100 points ID</t>
  </si>
  <si>
    <t>2543</t>
  </si>
  <si>
    <t>1491</t>
  </si>
  <si>
    <t>4403</t>
  </si>
  <si>
    <t>27</t>
  </si>
  <si>
    <t>6268</t>
  </si>
  <si>
    <t>2006</t>
  </si>
  <si>
    <t>2994</t>
  </si>
  <si>
    <t>4368</t>
  </si>
  <si>
    <t>1611</t>
  </si>
  <si>
    <t>4821</t>
  </si>
  <si>
    <t>Declined as the customer has reached their eligible Service Limit.</t>
  </si>
  <si>
    <t>3827</t>
  </si>
  <si>
    <t>5249</t>
  </si>
  <si>
    <t>2039</t>
  </si>
  <si>
    <t>4022</t>
  </si>
  <si>
    <t>2779</t>
  </si>
  <si>
    <t>Please resubmit next application with correct passport no. C4N21761R5 and more up to date bank statement.</t>
  </si>
  <si>
    <t>3045</t>
  </si>
  <si>
    <t>Applicants details are incorrect. Please confirm and resubmit with the correct address 33/259-269 HAY ST, EAST PERTH, WA, 6004</t>
  </si>
  <si>
    <t>4929</t>
  </si>
  <si>
    <t>5438</t>
  </si>
  <si>
    <t>592</t>
  </si>
  <si>
    <t>5816</t>
  </si>
  <si>
    <t>2984</t>
  </si>
  <si>
    <t>1643</t>
  </si>
  <si>
    <t>4045</t>
  </si>
  <si>
    <t>627</t>
  </si>
  <si>
    <t>3037</t>
  </si>
  <si>
    <t>Applicants DOB is incorrect. Please confirm and resubmit with correct DOB - 02/03/1981</t>
  </si>
  <si>
    <t>3920</t>
  </si>
  <si>
    <t>5817</t>
  </si>
  <si>
    <t>2485</t>
  </si>
  <si>
    <t>Please resubmit with landline for employer and the Salary Slips</t>
  </si>
  <si>
    <t>4573</t>
  </si>
  <si>
    <t>5602</t>
  </si>
  <si>
    <t>3515</t>
  </si>
  <si>
    <t>2578</t>
  </si>
  <si>
    <t>5090</t>
  </si>
  <si>
    <t>1776</t>
  </si>
  <si>
    <t>1809</t>
  </si>
  <si>
    <t>3230</t>
  </si>
  <si>
    <t>4971</t>
  </si>
  <si>
    <t>5475</t>
  </si>
  <si>
    <t>3991</t>
  </si>
  <si>
    <t>The application has been declined due to previous account history with Asif Tech.</t>
  </si>
  <si>
    <t>3292</t>
  </si>
  <si>
    <t>4004</t>
  </si>
  <si>
    <t>1503</t>
  </si>
  <si>
    <t>2990</t>
  </si>
  <si>
    <t>1159</t>
  </si>
  <si>
    <t>Please email bank statemnt or latest payslip for proof of employment to vcredit@Asif Tech.com.au</t>
  </si>
  <si>
    <t>5971</t>
  </si>
  <si>
    <t>1638</t>
  </si>
  <si>
    <t>8</t>
  </si>
  <si>
    <t>6267</t>
  </si>
  <si>
    <t>3101</t>
  </si>
  <si>
    <t>1089</t>
  </si>
  <si>
    <t>5970</t>
  </si>
  <si>
    <t>4748</t>
  </si>
  <si>
    <t>5098</t>
  </si>
  <si>
    <t>1171</t>
  </si>
  <si>
    <t>Please email Salalry slip, Appointment/Offer letter to vcredit@Asif Tech.com.au</t>
  </si>
  <si>
    <t>5969</t>
  </si>
  <si>
    <t>4221</t>
  </si>
  <si>
    <t>Please resubmit with the correct previous address. The address cannot have the word UNKNOWN in it.</t>
  </si>
  <si>
    <t>3269</t>
  </si>
  <si>
    <t>4853</t>
  </si>
  <si>
    <t>The applicant has been previously approved under a different CA Row ID 1-8I6URP0 . The applicant will need to proceed with this order or have cancellation of the order confirmed in Siebel before reapplying</t>
  </si>
  <si>
    <t>4808</t>
  </si>
  <si>
    <t>5342</t>
  </si>
  <si>
    <t>3079</t>
  </si>
  <si>
    <t>5221</t>
  </si>
  <si>
    <t>385</t>
  </si>
  <si>
    <t>2444</t>
  </si>
  <si>
    <t>2121</t>
  </si>
  <si>
    <t>1083</t>
  </si>
  <si>
    <t>5968</t>
  </si>
  <si>
    <t>5178</t>
  </si>
  <si>
    <t>169</t>
  </si>
  <si>
    <t>6266</t>
  </si>
  <si>
    <t>116</t>
  </si>
  <si>
    <t>6265</t>
  </si>
  <si>
    <t>2690</t>
  </si>
  <si>
    <t>2980</t>
  </si>
  <si>
    <t>3147</t>
  </si>
  <si>
    <t>1610</t>
  </si>
  <si>
    <t>4337</t>
  </si>
  <si>
    <t>3393</t>
  </si>
  <si>
    <t>4878</t>
  </si>
  <si>
    <t>-Please send through a document to confirm the applicants income (a current bank statement or a recent payslip) in addition to copies of their 100 points of ID to VCredit@Asif Tech.com.au or 1800 656 866</t>
  </si>
  <si>
    <t>4494</t>
  </si>
  <si>
    <t>5523</t>
  </si>
  <si>
    <t>4442</t>
  </si>
  <si>
    <t>Please resubmit a Passport or Medicare card as part of the applicants 100 points of ID</t>
  </si>
  <si>
    <t>3725</t>
  </si>
  <si>
    <t>600</t>
  </si>
  <si>
    <t>5815</t>
  </si>
  <si>
    <t>2077</t>
  </si>
  <si>
    <t>Please resubmit application with the correct previous address-?other? should not be there and email passport and visa page.</t>
  </si>
  <si>
    <t>2293</t>
  </si>
  <si>
    <t>Work number submitted is incorrect for the employer. Please confirm with applicant and resubmit Salary Slips, Bank statements with Employer Deposits.</t>
  </si>
  <si>
    <t>2113</t>
  </si>
  <si>
    <t>5340</t>
  </si>
  <si>
    <t>4264</t>
  </si>
  <si>
    <t>499</t>
  </si>
  <si>
    <t>454</t>
  </si>
  <si>
    <t>3294</t>
  </si>
  <si>
    <t>Please email Appointment/Offer Letter, Bank Statement with Employer's deposits, and latest Salary Slips. to vcredit@Asif Tech.com.au</t>
  </si>
  <si>
    <t>3102</t>
  </si>
  <si>
    <t>422</t>
  </si>
  <si>
    <t>2985</t>
  </si>
  <si>
    <t>3771</t>
  </si>
  <si>
    <t>611</t>
  </si>
  <si>
    <t>5814</t>
  </si>
  <si>
    <t>5310</t>
  </si>
  <si>
    <t>3413</t>
  </si>
  <si>
    <t>5233</t>
  </si>
  <si>
    <t>467</t>
  </si>
  <si>
    <t>2369</t>
  </si>
  <si>
    <t>2970</t>
  </si>
  <si>
    <t>3090</t>
  </si>
  <si>
    <t>3238</t>
  </si>
  <si>
    <t>1046</t>
  </si>
  <si>
    <t>5967</t>
  </si>
  <si>
    <t>2981</t>
  </si>
  <si>
    <t>5306</t>
  </si>
  <si>
    <t>1478</t>
  </si>
  <si>
    <t>2486</t>
  </si>
  <si>
    <t>3453</t>
  </si>
  <si>
    <t>1839</t>
  </si>
  <si>
    <t>4326</t>
  </si>
  <si>
    <t>2378</t>
  </si>
  <si>
    <t>3989</t>
  </si>
  <si>
    <t>3164</t>
  </si>
  <si>
    <t>4031</t>
  </si>
  <si>
    <t>3486</t>
  </si>
  <si>
    <t>120</t>
  </si>
  <si>
    <t>3532</t>
  </si>
  <si>
    <t>6264</t>
  </si>
  <si>
    <t>4329</t>
  </si>
  <si>
    <t>4173</t>
  </si>
  <si>
    <t>4278</t>
  </si>
  <si>
    <t>5268</t>
  </si>
  <si>
    <t>2300</t>
  </si>
  <si>
    <t>Work number submitted is incorrect for the employer. Please confirm with applicant and resubmit Salary Slips or Bank statements reflecting Employer's deposits.</t>
  </si>
  <si>
    <t>2697</t>
  </si>
  <si>
    <t>924</t>
  </si>
  <si>
    <t>Further information has been requested via email - please email payslip to vcredit@Asif Tech.com.au</t>
  </si>
  <si>
    <t>2769</t>
  </si>
  <si>
    <t>No app put through as confirmed by store</t>
  </si>
  <si>
    <t>4284</t>
  </si>
  <si>
    <t>4661</t>
  </si>
  <si>
    <t>An account for this applicant already exists with Asif Tech. Please resubmit as existing customer under CA Row ID: 1-761XPMX</t>
  </si>
  <si>
    <t>5690</t>
  </si>
  <si>
    <t>867</t>
  </si>
  <si>
    <t>3740</t>
  </si>
  <si>
    <t>2820</t>
  </si>
  <si>
    <t>4829</t>
  </si>
  <si>
    <t>1682</t>
  </si>
  <si>
    <t>2559</t>
  </si>
  <si>
    <t>4026</t>
  </si>
  <si>
    <t>2465</t>
  </si>
  <si>
    <t>2694</t>
  </si>
  <si>
    <t>4906</t>
  </si>
  <si>
    <t>5415</t>
  </si>
  <si>
    <t>597</t>
  </si>
  <si>
    <t>5813</t>
  </si>
  <si>
    <t>3493</t>
  </si>
  <si>
    <t>2018</t>
  </si>
  <si>
    <t>Please email 100 pts of ID to vcredit@Asif Tech.com.au Appointment letter or Salary slip.</t>
  </si>
  <si>
    <t>868</t>
  </si>
  <si>
    <t>2290</t>
  </si>
  <si>
    <t>3459</t>
  </si>
  <si>
    <t>Resubmit with employer landline number.</t>
  </si>
  <si>
    <t>3489</t>
  </si>
  <si>
    <t>241</t>
  </si>
  <si>
    <t>Please email Proof of income to vcredit@Asif Tech.com.au (Payslips / Bank Statement for 3 months)</t>
  </si>
  <si>
    <t>6262</t>
  </si>
  <si>
    <t>716</t>
  </si>
  <si>
    <t>5812</t>
  </si>
  <si>
    <t>7</t>
  </si>
  <si>
    <t>6263</t>
  </si>
  <si>
    <t>3803</t>
  </si>
  <si>
    <t>2623</t>
  </si>
  <si>
    <t>586</t>
  </si>
  <si>
    <t>5811</t>
  </si>
  <si>
    <t>366</t>
  </si>
  <si>
    <t>4217</t>
  </si>
  <si>
    <t>4102</t>
  </si>
  <si>
    <t>5113</t>
  </si>
  <si>
    <t>2652</t>
  </si>
  <si>
    <t>933</t>
  </si>
  <si>
    <t>Please resubmit as student correctly. Employment details not required.</t>
  </si>
  <si>
    <t>3223</t>
  </si>
  <si>
    <t>3431</t>
  </si>
  <si>
    <t>821</t>
  </si>
  <si>
    <t>4436</t>
  </si>
  <si>
    <t>4972</t>
  </si>
  <si>
    <t>5476</t>
  </si>
  <si>
    <t>5378</t>
  </si>
  <si>
    <t>87</t>
  </si>
  <si>
    <t>4462</t>
  </si>
  <si>
    <t>Please resubmit with Employed and not on Home Duties.</t>
  </si>
  <si>
    <t>6261</t>
  </si>
  <si>
    <t>4231</t>
  </si>
  <si>
    <t>3784</t>
  </si>
  <si>
    <t>3878</t>
  </si>
  <si>
    <t>3302</t>
  </si>
  <si>
    <t>4000</t>
  </si>
  <si>
    <t>3175</t>
  </si>
  <si>
    <t>5336</t>
  </si>
  <si>
    <t>3268</t>
  </si>
  <si>
    <t>1206</t>
  </si>
  <si>
    <t>4711</t>
  </si>
  <si>
    <t>5740</t>
  </si>
  <si>
    <t>2464</t>
  </si>
  <si>
    <t>5133</t>
  </si>
  <si>
    <t>5322</t>
  </si>
  <si>
    <t>3844</t>
  </si>
  <si>
    <t>An account for this applicant already exists with Asif Tech. Please resubmit as existing customer under CA Row ID:1-85QPU0I</t>
  </si>
  <si>
    <t>3023</t>
  </si>
  <si>
    <t>Please update the Old Passport No. B3708011 on the application and resubmit.</t>
  </si>
  <si>
    <t>728</t>
  </si>
  <si>
    <t>5319</t>
  </si>
  <si>
    <t>5810</t>
  </si>
  <si>
    <t>252</t>
  </si>
  <si>
    <t>Please re-submit with correct home phone number.</t>
  </si>
  <si>
    <t>3834</t>
  </si>
  <si>
    <t>The applicant has been previously approved under a different CA Row ID. Please re-submit under row-id 1-7MU9ZOU. Please update the customer's first name correctly as 'Rowena' on the next application.</t>
  </si>
  <si>
    <t>6260</t>
  </si>
  <si>
    <t>1030</t>
  </si>
  <si>
    <t>5966</t>
  </si>
  <si>
    <t>1542</t>
  </si>
  <si>
    <t>4517</t>
  </si>
  <si>
    <t>5546</t>
  </si>
  <si>
    <t>195</t>
  </si>
  <si>
    <t>4036</t>
  </si>
  <si>
    <t>6259</t>
  </si>
  <si>
    <t>789</t>
  </si>
  <si>
    <t>2542</t>
  </si>
  <si>
    <t>529</t>
  </si>
  <si>
    <t>Please email 100 pts of ID &amp; paysilp to vcredit@Asif Tech.com.au</t>
  </si>
  <si>
    <t>2446</t>
  </si>
  <si>
    <t>3346</t>
  </si>
  <si>
    <t>4251</t>
  </si>
  <si>
    <t>Please send through copies of the applicants 100 points of ID (including their Visa page and/or previous Passport number, if applicable) to VCredit@Asif Tech.com.au or 1800 656 866 And also provide the Employer's Landline number.</t>
  </si>
  <si>
    <t>2419</t>
  </si>
  <si>
    <t>3492</t>
  </si>
  <si>
    <t>3962</t>
  </si>
  <si>
    <t>675</t>
  </si>
  <si>
    <t>5809</t>
  </si>
  <si>
    <t>895</t>
  </si>
  <si>
    <t>2239</t>
  </si>
  <si>
    <t>Please email 100 pts of ID along with bank statement or latest payslip for proof of employment to vcredit@Asif Tech.com.au</t>
  </si>
  <si>
    <t>4708</t>
  </si>
  <si>
    <t>5737</t>
  </si>
  <si>
    <t>5004</t>
  </si>
  <si>
    <t>Please resubmit with the Valid mobile number to a friend or family.</t>
  </si>
  <si>
    <t>5508</t>
  </si>
  <si>
    <t>2892</t>
  </si>
  <si>
    <t>854</t>
  </si>
  <si>
    <t>3833</t>
  </si>
  <si>
    <t>4050</t>
  </si>
  <si>
    <t>2729</t>
  </si>
  <si>
    <t>3010</t>
  </si>
  <si>
    <t>Please email 100 pts of ID to vcredit@Asif Tech.com.au and give us another Home number as the one given is invalid.</t>
  </si>
  <si>
    <t>666</t>
  </si>
  <si>
    <t>5808</t>
  </si>
  <si>
    <t>4467</t>
  </si>
  <si>
    <t>The applicant has been declined due to the billing history on their 3 Mobile account #417.26, which is currently overdue</t>
  </si>
  <si>
    <t>3868</t>
  </si>
  <si>
    <t>4978</t>
  </si>
  <si>
    <t>5482</t>
  </si>
  <si>
    <t>4201</t>
  </si>
  <si>
    <t>This application has been manually withdrawn due to a Siebel issue - Please resubmit with Handset / Device Details</t>
  </si>
  <si>
    <t>2632</t>
  </si>
  <si>
    <t>Applicant has previously approved application under another Row ID 1-8F08PSR</t>
  </si>
  <si>
    <t>319</t>
  </si>
  <si>
    <t>1394</t>
  </si>
  <si>
    <t>5117</t>
  </si>
  <si>
    <t>1306</t>
  </si>
  <si>
    <t>4204</t>
  </si>
  <si>
    <t>Please resubmit with the correct contact number for customer</t>
  </si>
  <si>
    <t>2004</t>
  </si>
  <si>
    <t>Due to credit policy decision by Credit department. Please offer the customer pre-paid service - Applicant has an account under Row id 1-8DF3BMS</t>
  </si>
  <si>
    <t>726</t>
  </si>
  <si>
    <t>5807</t>
  </si>
  <si>
    <t>3795</t>
  </si>
  <si>
    <t>3931</t>
  </si>
  <si>
    <t>177</t>
  </si>
  <si>
    <t>6258</t>
  </si>
  <si>
    <t>1496</t>
  </si>
  <si>
    <t>3474</t>
  </si>
  <si>
    <t>Please email 100 pts of ID to kcredit@Asif Tech.com.au</t>
  </si>
  <si>
    <t>4628</t>
  </si>
  <si>
    <t>5657</t>
  </si>
  <si>
    <t>174</t>
  </si>
  <si>
    <t>6257</t>
  </si>
  <si>
    <t>126</t>
  </si>
  <si>
    <t>2326</t>
  </si>
  <si>
    <t>3853</t>
  </si>
  <si>
    <t>6256</t>
  </si>
  <si>
    <t>4007</t>
  </si>
  <si>
    <t>3580</t>
  </si>
  <si>
    <t>3797</t>
  </si>
  <si>
    <t>4135</t>
  </si>
  <si>
    <t>Approved only with outright purchase of Device or USIM only MBB Service Only</t>
  </si>
  <si>
    <t>58</t>
  </si>
  <si>
    <t>6255</t>
  </si>
  <si>
    <t>853</t>
  </si>
  <si>
    <t>3039</t>
  </si>
  <si>
    <t>Further information has been requested via email</t>
  </si>
  <si>
    <t>3965</t>
  </si>
  <si>
    <t>3765</t>
  </si>
  <si>
    <t>3724</t>
  </si>
  <si>
    <t>Approved for 1 sim-only service</t>
  </si>
  <si>
    <t>4997</t>
  </si>
  <si>
    <t>5501</t>
  </si>
  <si>
    <t>3697</t>
  </si>
  <si>
    <t>2068</t>
  </si>
  <si>
    <t>Incorrect info provided Please resubmit Given name or firstname: Kabir Family name RAZWAN</t>
  </si>
  <si>
    <t>2978</t>
  </si>
  <si>
    <t>5038</t>
  </si>
  <si>
    <t>5151</t>
  </si>
  <si>
    <t>4416</t>
  </si>
  <si>
    <t>1948</t>
  </si>
  <si>
    <t>4794</t>
  </si>
  <si>
    <t>872</t>
  </si>
  <si>
    <t>3226</t>
  </si>
  <si>
    <t>4914</t>
  </si>
  <si>
    <t>5423</t>
  </si>
  <si>
    <t>4891</t>
  </si>
  <si>
    <t>5400</t>
  </si>
  <si>
    <t>2674</t>
  </si>
  <si>
    <t>3616</t>
  </si>
  <si>
    <t>5189</t>
  </si>
  <si>
    <t>4350</t>
  </si>
  <si>
    <t>3167</t>
  </si>
  <si>
    <t>4848</t>
  </si>
  <si>
    <t>5141</t>
  </si>
  <si>
    <t>3155</t>
  </si>
  <si>
    <t>-Please email copy of Proof of Income (Pay Slips / Bank Statement / Employment Letter) to vcredit@Asif Tech.com.au</t>
  </si>
  <si>
    <t>4744</t>
  </si>
  <si>
    <t>1305</t>
  </si>
  <si>
    <t>3581</t>
  </si>
  <si>
    <t>4002</t>
  </si>
  <si>
    <t>4536</t>
  </si>
  <si>
    <t>5565</t>
  </si>
  <si>
    <t>3932</t>
  </si>
  <si>
    <t>421</t>
  </si>
  <si>
    <t>4046</t>
  </si>
  <si>
    <t>4293</t>
  </si>
  <si>
    <t>3760</t>
  </si>
  <si>
    <t>3849</t>
  </si>
  <si>
    <t>Please update the previous address.</t>
  </si>
  <si>
    <t>4138</t>
  </si>
  <si>
    <t>237</t>
  </si>
  <si>
    <t>6254</t>
  </si>
  <si>
    <t>3340</t>
  </si>
  <si>
    <t>2223</t>
  </si>
  <si>
    <t>999</t>
  </si>
  <si>
    <t>2633</t>
  </si>
  <si>
    <t>2932</t>
  </si>
  <si>
    <t>5965</t>
  </si>
  <si>
    <t>4713</t>
  </si>
  <si>
    <t>5742</t>
  </si>
  <si>
    <t>5264</t>
  </si>
  <si>
    <t>5174</t>
  </si>
  <si>
    <t>2967</t>
  </si>
  <si>
    <t>2943</t>
  </si>
  <si>
    <t>828</t>
  </si>
  <si>
    <t>2951</t>
  </si>
  <si>
    <t>5142</t>
  </si>
  <si>
    <t>3153</t>
  </si>
  <si>
    <t>Please re-submit the next application with the employer's landline number or email copy of Proof of Income (Pay Slips / Bank Statement / Employment Letter) to vcredit@Asif Tech.com.au</t>
  </si>
  <si>
    <t>2834</t>
  </si>
  <si>
    <t>4379</t>
  </si>
  <si>
    <t>489</t>
  </si>
  <si>
    <t>1906</t>
  </si>
  <si>
    <t>5127</t>
  </si>
  <si>
    <t>2977</t>
  </si>
  <si>
    <t>Due to credit policy decision by Credit department. Applicant has a sim only service provisioned on 14/08/2012 on the Asif Tech account.</t>
  </si>
  <si>
    <t>1476</t>
  </si>
  <si>
    <t>2732</t>
  </si>
  <si>
    <t>1439</t>
  </si>
  <si>
    <t>5080</t>
  </si>
  <si>
    <t>4607</t>
  </si>
  <si>
    <t>Declined as the customer has reached their eligible Service Limit - customer already has 2 services under row id 1-8I025OK</t>
  </si>
  <si>
    <t>5636</t>
  </si>
  <si>
    <t>355</t>
  </si>
  <si>
    <t>1008</t>
  </si>
  <si>
    <t>5964</t>
  </si>
  <si>
    <t>2686</t>
  </si>
  <si>
    <t>155</t>
  </si>
  <si>
    <t>6253</t>
  </si>
  <si>
    <t>4525</t>
  </si>
  <si>
    <t>5554</t>
  </si>
  <si>
    <t>4024</t>
  </si>
  <si>
    <t>2751</t>
  </si>
  <si>
    <t>2931</t>
  </si>
  <si>
    <t>2780</t>
  </si>
  <si>
    <t>Please resubmit with Detailed and latest(uptodate) Bank Statement which reflects Deposits from the EMPLOYER.</t>
  </si>
  <si>
    <t>12</t>
  </si>
  <si>
    <t>1609</t>
  </si>
  <si>
    <t>3388</t>
  </si>
  <si>
    <t>6252</t>
  </si>
  <si>
    <t>2379</t>
  </si>
  <si>
    <t>3781</t>
  </si>
  <si>
    <t>The applicant has been declined due to recent late payments on their account.</t>
  </si>
  <si>
    <t>4718</t>
  </si>
  <si>
    <t>5208</t>
  </si>
  <si>
    <t>3940</t>
  </si>
  <si>
    <t>1425</t>
  </si>
  <si>
    <t>3276</t>
  </si>
  <si>
    <t>Please resubmit with updated Employment details like Appointment/Offer Letter, Salary Slips reflecting Employer's deposits etc.</t>
  </si>
  <si>
    <t>273</t>
  </si>
  <si>
    <t>6251</t>
  </si>
  <si>
    <t>4375</t>
  </si>
  <si>
    <t>4797</t>
  </si>
  <si>
    <t>866</t>
  </si>
  <si>
    <t>3728</t>
  </si>
  <si>
    <t>3787</t>
  </si>
  <si>
    <t>3759</t>
  </si>
  <si>
    <t>4523</t>
  </si>
  <si>
    <t>5145</t>
  </si>
  <si>
    <t>5552</t>
  </si>
  <si>
    <t>3491</t>
  </si>
  <si>
    <t>2182</t>
  </si>
  <si>
    <t>3003</t>
  </si>
  <si>
    <t>1918</t>
  </si>
  <si>
    <t>Direct debit to credit card or Ban Account only</t>
  </si>
  <si>
    <t>3482</t>
  </si>
  <si>
    <t>3115</t>
  </si>
  <si>
    <t>3528</t>
  </si>
  <si>
    <t>316</t>
  </si>
  <si>
    <t>796</t>
  </si>
  <si>
    <t>680</t>
  </si>
  <si>
    <t>2597</t>
  </si>
  <si>
    <t>5806</t>
  </si>
  <si>
    <t>4449</t>
  </si>
  <si>
    <t>3744</t>
  </si>
  <si>
    <t>4088</t>
  </si>
  <si>
    <t>2739</t>
  </si>
  <si>
    <t>647</t>
  </si>
  <si>
    <t>5805</t>
  </si>
  <si>
    <t>3745</t>
  </si>
  <si>
    <t>1796</t>
  </si>
  <si>
    <t>3285</t>
  </si>
  <si>
    <t>902</t>
  </si>
  <si>
    <t>1336</t>
  </si>
  <si>
    <t>3490</t>
  </si>
  <si>
    <t>4501</t>
  </si>
  <si>
    <t>5530</t>
  </si>
  <si>
    <t>4052</t>
  </si>
  <si>
    <t>1247</t>
  </si>
  <si>
    <t>4417</t>
  </si>
  <si>
    <t>An account for this applicant already exists with Asif Tech. Please resubmit as existing customer under CA Row ID:1-7TXA1HJ</t>
  </si>
  <si>
    <t>2642</t>
  </si>
  <si>
    <t>3359</t>
  </si>
  <si>
    <t>2989</t>
  </si>
  <si>
    <t>An account for this applicant already exists with Asif Tech 1-7GFNVMU with voice service - cant approve additional voice services</t>
  </si>
  <si>
    <t>5109</t>
  </si>
  <si>
    <t>113</t>
  </si>
  <si>
    <t>6250</t>
  </si>
  <si>
    <t>2043</t>
  </si>
  <si>
    <t>4693</t>
  </si>
  <si>
    <t>Please resubmit the application as STUDENT ID given , and Employment Details reflecting as Employed Full time and also Employer's Landline number.</t>
  </si>
  <si>
    <t>5722</t>
  </si>
  <si>
    <t>5143</t>
  </si>
  <si>
    <t>4768</t>
  </si>
  <si>
    <t>357</t>
  </si>
  <si>
    <t>3823</t>
  </si>
  <si>
    <t>3250</t>
  </si>
  <si>
    <t>4734</t>
  </si>
  <si>
    <t>144</t>
  </si>
  <si>
    <t>6249</t>
  </si>
  <si>
    <t>3959</t>
  </si>
  <si>
    <t>2152</t>
  </si>
  <si>
    <t>3330</t>
  </si>
  <si>
    <t>4009</t>
  </si>
  <si>
    <t>3212</t>
  </si>
  <si>
    <t>2351</t>
  </si>
  <si>
    <t>2833</t>
  </si>
  <si>
    <t>2662</t>
  </si>
  <si>
    <t>147</t>
  </si>
  <si>
    <t>6248</t>
  </si>
  <si>
    <t>1218</t>
  </si>
  <si>
    <t>1230</t>
  </si>
  <si>
    <t>4629</t>
  </si>
  <si>
    <t>5658</t>
  </si>
  <si>
    <t>4601</t>
  </si>
  <si>
    <t>The customer has been declined due to insufficient billing history with Asif Tech and a invoice overdue.</t>
  </si>
  <si>
    <t>5630</t>
  </si>
  <si>
    <t>2308</t>
  </si>
  <si>
    <t>4953</t>
  </si>
  <si>
    <t>5459</t>
  </si>
  <si>
    <t>1848</t>
  </si>
  <si>
    <t>Please email passport with visa page and Medicare card to vcredit@Asif Tech.com.au</t>
  </si>
  <si>
    <t>1216</t>
  </si>
  <si>
    <t>2563</t>
  </si>
  <si>
    <t>2901</t>
  </si>
  <si>
    <t>Applicants details(previous address) are incorrect. Please confirm and resubmit</t>
  </si>
  <si>
    <t>3510</t>
  </si>
  <si>
    <t>2963</t>
  </si>
  <si>
    <t>4177</t>
  </si>
  <si>
    <t>4627</t>
  </si>
  <si>
    <t>5656</t>
  </si>
  <si>
    <t>3927</t>
  </si>
  <si>
    <t>3746</t>
  </si>
  <si>
    <t>4611</t>
  </si>
  <si>
    <t>5640</t>
  </si>
  <si>
    <t>5104</t>
  </si>
  <si>
    <t>570</t>
  </si>
  <si>
    <t>5804</t>
  </si>
  <si>
    <t>2956</t>
  </si>
  <si>
    <t>5344</t>
  </si>
  <si>
    <t>4413</t>
  </si>
  <si>
    <t>3221</t>
  </si>
  <si>
    <t>4881</t>
  </si>
  <si>
    <t>Please email copy of Proof of Income (Pay Slips / Bank Statement / Employment Letter) to vcredit@Asif Tech.com.au Also Clear overdue balance. Account no 679672883, overdue by $81.40</t>
  </si>
  <si>
    <t>2207</t>
  </si>
  <si>
    <t>2411</t>
  </si>
  <si>
    <t>582</t>
  </si>
  <si>
    <t>5803</t>
  </si>
  <si>
    <t>4335</t>
  </si>
  <si>
    <t>4608</t>
  </si>
  <si>
    <t>5171</t>
  </si>
  <si>
    <t>5637</t>
  </si>
  <si>
    <t>2</t>
  </si>
  <si>
    <t>Conditionally Approved, if the Customer goes on Direct Debit mode of Payment and pays off the outstanding balance due for $129.29</t>
  </si>
  <si>
    <t>934</t>
  </si>
  <si>
    <t>2086</t>
  </si>
  <si>
    <t>4182</t>
  </si>
  <si>
    <t>5323</t>
  </si>
  <si>
    <t>2679</t>
  </si>
  <si>
    <t>3220</t>
  </si>
  <si>
    <t>3527</t>
  </si>
  <si>
    <t>3089</t>
  </si>
  <si>
    <t>4020</t>
  </si>
  <si>
    <t>4144</t>
  </si>
  <si>
    <t>3237</t>
  </si>
  <si>
    <t>2354</t>
  </si>
  <si>
    <t>1807</t>
  </si>
  <si>
    <t>292</t>
  </si>
  <si>
    <t>2947</t>
  </si>
  <si>
    <t>4018</t>
  </si>
  <si>
    <t>3015</t>
  </si>
  <si>
    <t>Please resubmit application with Employment Details as Self Employed.</t>
  </si>
  <si>
    <t>4750</t>
  </si>
  <si>
    <t>4023</t>
  </si>
  <si>
    <t>1945</t>
  </si>
  <si>
    <t>57</t>
  </si>
  <si>
    <t>242</t>
  </si>
  <si>
    <t>Customer has overdue account with Asif Tech #713504033 - $85.50. Kindly resubmit after payment is made</t>
  </si>
  <si>
    <t>6244</t>
  </si>
  <si>
    <t>6245</t>
  </si>
  <si>
    <t>1344</t>
  </si>
  <si>
    <t>An account for this applicant already exists with Asif Tech. Please resubmit as existing customer (ROW ID: 1-88HJG5I)</t>
  </si>
  <si>
    <t>248</t>
  </si>
  <si>
    <t>6246</t>
  </si>
  <si>
    <t>1443</t>
  </si>
  <si>
    <t>2205</t>
  </si>
  <si>
    <t>4694</t>
  </si>
  <si>
    <t>5723</t>
  </si>
  <si>
    <t>4404</t>
  </si>
  <si>
    <t>4617</t>
  </si>
  <si>
    <t>The applicant has been declined due to recent late payments on their account and overdue 3 and Asif Tech accounts .</t>
  </si>
  <si>
    <t>5646</t>
  </si>
  <si>
    <t>4028</t>
  </si>
  <si>
    <t>Please resubmit with correct current and previous address</t>
  </si>
  <si>
    <t>4511</t>
  </si>
  <si>
    <t>5540</t>
  </si>
  <si>
    <t>2759</t>
  </si>
  <si>
    <t>Applicants details are incorrect. Withdrew,as previous address Suburb or town not mentioned. 2/19 TRONGATE RD, NSW, 2142 Please mentioned the suburb or town and resubmit.</t>
  </si>
  <si>
    <t>2085</t>
  </si>
  <si>
    <t>2805</t>
  </si>
  <si>
    <t>3880</t>
  </si>
  <si>
    <t>1185</t>
  </si>
  <si>
    <t>Customer is on a dependent visa</t>
  </si>
  <si>
    <t>5963</t>
  </si>
  <si>
    <t>3027</t>
  </si>
  <si>
    <t>2552</t>
  </si>
  <si>
    <t>1349</t>
  </si>
  <si>
    <t>1082</t>
  </si>
  <si>
    <t>5962</t>
  </si>
  <si>
    <t>1123</t>
  </si>
  <si>
    <t>4311</t>
  </si>
  <si>
    <t>5961</t>
  </si>
  <si>
    <t>1913</t>
  </si>
  <si>
    <t>4423</t>
  </si>
  <si>
    <t>An account for this applicant already exists with Asif Tech. Please resubmit as existing customer under CA Row ID: 1-7LZQNPT</t>
  </si>
  <si>
    <t>4886</t>
  </si>
  <si>
    <t>5395</t>
  </si>
  <si>
    <t>52</t>
  </si>
  <si>
    <t>6243</t>
  </si>
  <si>
    <t>3696</t>
  </si>
  <si>
    <t>3652</t>
  </si>
  <si>
    <t>An account for this applicant already exists with Asif Tech. Please resubmit as existing customer under CA Row ID:1-6DORXBL</t>
  </si>
  <si>
    <t>181</t>
  </si>
  <si>
    <t>Passport Visa expires in less than 12 months. Please offer the customer pre-paid service only - Vida expiry date 30/08/2012</t>
  </si>
  <si>
    <t>6242</t>
  </si>
  <si>
    <t>2487</t>
  </si>
  <si>
    <t>3664</t>
  </si>
  <si>
    <t>Please resubmit a Passport or medicare as part of the applicants 100 points of ID</t>
  </si>
  <si>
    <t>3701</t>
  </si>
  <si>
    <t>3988</t>
  </si>
  <si>
    <t>4984</t>
  </si>
  <si>
    <t>5488</t>
  </si>
  <si>
    <t>3922</t>
  </si>
  <si>
    <t>1768</t>
  </si>
  <si>
    <t>1136</t>
  </si>
  <si>
    <t>4502</t>
  </si>
  <si>
    <t>5531</t>
  </si>
  <si>
    <t>5960</t>
  </si>
  <si>
    <t>2923</t>
  </si>
  <si>
    <t>990</t>
  </si>
  <si>
    <t>5958</t>
  </si>
  <si>
    <t>4588</t>
  </si>
  <si>
    <t>4620</t>
  </si>
  <si>
    <t>The applicant has been declined due to a failed employment check. Requested proof of employment not received</t>
  </si>
  <si>
    <t>5617</t>
  </si>
  <si>
    <t>5649</t>
  </si>
  <si>
    <t>1057</t>
  </si>
  <si>
    <t>5959</t>
  </si>
  <si>
    <t>2734</t>
  </si>
  <si>
    <t>5155</t>
  </si>
  <si>
    <t>4306</t>
  </si>
  <si>
    <t>5347</t>
  </si>
  <si>
    <t>2700</t>
  </si>
  <si>
    <t>2612</t>
  </si>
  <si>
    <t>4591</t>
  </si>
  <si>
    <t>5620</t>
  </si>
  <si>
    <t>5066</t>
  </si>
  <si>
    <t>1624</t>
  </si>
  <si>
    <t>Data obtained from Veda Advantage Credit File. Please offer the customer pre-paid service only (3 account number :- 3330212569)</t>
  </si>
  <si>
    <t>4035</t>
  </si>
  <si>
    <t>324</t>
  </si>
  <si>
    <t>3129</t>
  </si>
  <si>
    <t>Customer has overdue account with Asif Tech. Account no 689184281, overdue by $169.62. Please email copy of Proof of Income (Pay Slips / Bank Statement / Employment Letter) to vcredit@Asif Tech.com.au</t>
  </si>
  <si>
    <t>5007</t>
  </si>
  <si>
    <t>5511</t>
  </si>
  <si>
    <t>2328</t>
  </si>
  <si>
    <t>1039</t>
  </si>
  <si>
    <t>5957</t>
  </si>
  <si>
    <t>4925</t>
  </si>
  <si>
    <t>5434</t>
  </si>
  <si>
    <t>4132</t>
  </si>
  <si>
    <t>3998</t>
  </si>
  <si>
    <t>555</t>
  </si>
  <si>
    <t>4851</t>
  </si>
  <si>
    <t>The applicant is currently is on a Student Visa. Please resubmit as a Student.</t>
  </si>
  <si>
    <t>379</t>
  </si>
  <si>
    <t>1574</t>
  </si>
  <si>
    <t>3865</t>
  </si>
  <si>
    <t>2565</t>
  </si>
  <si>
    <t>3530</t>
  </si>
  <si>
    <t>1942</t>
  </si>
  <si>
    <t>5073</t>
  </si>
  <si>
    <t>3356</t>
  </si>
  <si>
    <t>2634</t>
  </si>
  <si>
    <t>2358</t>
  </si>
  <si>
    <t>780</t>
  </si>
  <si>
    <t>3325</t>
  </si>
  <si>
    <t>Customer has overdue account with Asif Tech. Account no 218968099 - overdue by $340.86</t>
  </si>
  <si>
    <t>4039</t>
  </si>
  <si>
    <t>An account for this applicant already exists with Asif Tech. Please resubmit as existing customer under CA Row ID: 1-6AXPMD8. BA No. 715309972 is Overdue, please apply for the additional service after the Overdue is paid off.</t>
  </si>
  <si>
    <t>3623</t>
  </si>
  <si>
    <t>4207</t>
  </si>
  <si>
    <t>4110</t>
  </si>
  <si>
    <t>5366</t>
  </si>
  <si>
    <t>613</t>
  </si>
  <si>
    <t>5802</t>
  </si>
  <si>
    <t>218</t>
  </si>
  <si>
    <t>Incorrect info provided - application needs to be resubmitted with correct address - 8 Craigview street, macgregor, QLD 4109</t>
  </si>
  <si>
    <t>6241</t>
  </si>
  <si>
    <t>2115</t>
  </si>
  <si>
    <t>3949</t>
  </si>
  <si>
    <t>3513</t>
  </si>
  <si>
    <t>2036</t>
  </si>
  <si>
    <t>2311</t>
  </si>
  <si>
    <t>880</t>
  </si>
  <si>
    <t>955</t>
  </si>
  <si>
    <t>5195</t>
  </si>
  <si>
    <t>4078</t>
  </si>
  <si>
    <t>209</t>
  </si>
  <si>
    <t>Please email 100 pts of ID along with latest payslip or bank statement to vcredit@Asif Tech.com.au</t>
  </si>
  <si>
    <t>6240</t>
  </si>
  <si>
    <t>2541</t>
  </si>
  <si>
    <t>141</t>
  </si>
  <si>
    <t>609</t>
  </si>
  <si>
    <t>5801</t>
  </si>
  <si>
    <t>6239</t>
  </si>
  <si>
    <t>3470</t>
  </si>
  <si>
    <t>Please resubmit with a valid mobile number for a family or friend.</t>
  </si>
  <si>
    <t>21</t>
  </si>
  <si>
    <t>6238</t>
  </si>
  <si>
    <t>4776</t>
  </si>
  <si>
    <t>4432</t>
  </si>
  <si>
    <t>3911</t>
  </si>
  <si>
    <t>3397</t>
  </si>
  <si>
    <t>5154</t>
  </si>
  <si>
    <t>2668</t>
  </si>
  <si>
    <t>3064</t>
  </si>
  <si>
    <t>5056</t>
  </si>
  <si>
    <t>5368</t>
  </si>
  <si>
    <t>2879</t>
  </si>
  <si>
    <t>4148</t>
  </si>
  <si>
    <t>4180</t>
  </si>
  <si>
    <t>5144</t>
  </si>
  <si>
    <t>1716</t>
  </si>
  <si>
    <t>1943</t>
  </si>
  <si>
    <t>3322</t>
  </si>
  <si>
    <t>Applicants ID document number was incorrect Country mentioned as AUSTRALIA, please update Correct Country.</t>
  </si>
  <si>
    <t>3288</t>
  </si>
  <si>
    <t>Customer has overdue accounts. Asif Tech account no 749909479 overdue by $424.77 and 3 account no 3339064838 overdue by $96.03</t>
  </si>
  <si>
    <t>4328</t>
  </si>
  <si>
    <t>3029</t>
  </si>
  <si>
    <t>Please update the Current Address as 13 Murranji Street, Hawker, ACT, 2614 and Previous Address as 21/3 Currong Street, Braddon, ACT, 2614. Also, please update Medicare Card / passport details on the application within the 100 Points of ID.</t>
  </si>
  <si>
    <t>4060</t>
  </si>
  <si>
    <t>The application has been withdrawn at the request of the Sales Agent or applicant as Store Phone No. was mentioned on the account in the Home Phone No. Field.</t>
  </si>
  <si>
    <t>3042</t>
  </si>
  <si>
    <t>2738</t>
  </si>
  <si>
    <t>776</t>
  </si>
  <si>
    <t>771</t>
  </si>
  <si>
    <t>3547</t>
  </si>
  <si>
    <t>Declined as a Credit Decision. As per previous request please resubmit under a NEW ROW ID</t>
  </si>
  <si>
    <t>3035</t>
  </si>
  <si>
    <t>1011</t>
  </si>
  <si>
    <t>5956</t>
  </si>
  <si>
    <t>111</t>
  </si>
  <si>
    <t>6236</t>
  </si>
  <si>
    <t>3013</t>
  </si>
  <si>
    <t>154</t>
  </si>
  <si>
    <t>6237</t>
  </si>
  <si>
    <t>3564</t>
  </si>
  <si>
    <t>Please Resubmit this Application as Self Employed. Customer has ABN:35048417322</t>
  </si>
  <si>
    <t>3399</t>
  </si>
  <si>
    <t>4761</t>
  </si>
  <si>
    <t>1347</t>
  </si>
  <si>
    <t>Hi, The bank statement only shows $100 therefore does not show capacity to support the service. Customer will need to supply a bank statement showing more available funds to support service</t>
  </si>
  <si>
    <t>3157</t>
  </si>
  <si>
    <t>Work number submitted is incorrect for the employer. Please confirm with applicant and resubmit. Also, please add the Suburb name in the Previous Address for the customer.</t>
  </si>
  <si>
    <t>5099</t>
  </si>
  <si>
    <t>3969</t>
  </si>
  <si>
    <t>4671</t>
  </si>
  <si>
    <t>5700</t>
  </si>
  <si>
    <t>3006</t>
  </si>
  <si>
    <t>Incorrect info provided Please email Employment details like Appointment/Employment Letter, Salary Slips reflecting Employer's Deposits to VCredit@Asif Tech.com.au, store contact number with the ROW ID.</t>
  </si>
  <si>
    <t>2954</t>
  </si>
  <si>
    <t>1572</t>
  </si>
  <si>
    <t>5232</t>
  </si>
  <si>
    <t>3500</t>
  </si>
  <si>
    <t>5224</t>
  </si>
  <si>
    <t>143</t>
  </si>
  <si>
    <t>6235</t>
  </si>
  <si>
    <t>3360</t>
  </si>
  <si>
    <t>4238</t>
  </si>
  <si>
    <t>Please resubmit a Passport as part of the applicants 100 points of ID OR Medicare Card</t>
  </si>
  <si>
    <t>137</t>
  </si>
  <si>
    <t>6234</t>
  </si>
  <si>
    <t>1440</t>
  </si>
  <si>
    <t>3726</t>
  </si>
  <si>
    <t>2027</t>
  </si>
  <si>
    <t>2452</t>
  </si>
  <si>
    <t>2915</t>
  </si>
  <si>
    <t>4260</t>
  </si>
  <si>
    <t>Approved for MBB only (not for tablet)</t>
  </si>
  <si>
    <t>751</t>
  </si>
  <si>
    <t>2530</t>
  </si>
  <si>
    <t>982</t>
  </si>
  <si>
    <t>5955</t>
  </si>
  <si>
    <t>971</t>
  </si>
  <si>
    <t>Please email a copy of passport with visa page as a part of 100 pts of id.</t>
  </si>
  <si>
    <t>5097</t>
  </si>
  <si>
    <t>1494</t>
  </si>
  <si>
    <t>2636</t>
  </si>
  <si>
    <t>Please email 100 pts of ID to vcredit@Asif Tech.com.au Appointment letter or salary slip.</t>
  </si>
  <si>
    <t>428</t>
  </si>
  <si>
    <t>1861</t>
  </si>
  <si>
    <t>Please re-submit the next application with the employer's contactable landline number.</t>
  </si>
  <si>
    <t>2336</t>
  </si>
  <si>
    <t>2425</t>
  </si>
  <si>
    <t>1021</t>
  </si>
  <si>
    <t>5954</t>
  </si>
  <si>
    <t>3903</t>
  </si>
  <si>
    <t>2376</t>
  </si>
  <si>
    <t>3401</t>
  </si>
  <si>
    <t>3647</t>
  </si>
  <si>
    <t>An account for this applicant already exists with Asif Tech. Please resubmit as existing customer under CA Row ID:1-5NS79QD</t>
  </si>
  <si>
    <t>981</t>
  </si>
  <si>
    <t>5952</t>
  </si>
  <si>
    <t>987</t>
  </si>
  <si>
    <t>5953</t>
  </si>
  <si>
    <t>588</t>
  </si>
  <si>
    <t>5800</t>
  </si>
  <si>
    <t>34</t>
  </si>
  <si>
    <t>6233</t>
  </si>
  <si>
    <t>2211</t>
  </si>
  <si>
    <t>3326</t>
  </si>
  <si>
    <t>4660</t>
  </si>
  <si>
    <t>5299</t>
  </si>
  <si>
    <t>5689</t>
  </si>
  <si>
    <t>4630</t>
  </si>
  <si>
    <t>Please resubmit with the advertised contact details for the applicants employer.Also would requestr the customer to send the Latest SAlary Slip as the Employer's details are differing on the previous Two Applications.(can include 13, 1300 &amp; 1800 numbers)</t>
  </si>
  <si>
    <t>5659</t>
  </si>
  <si>
    <t>1345</t>
  </si>
  <si>
    <t>Applicants details are incorrect. Please confirm and resubmit with the correct address</t>
  </si>
  <si>
    <t>4680</t>
  </si>
  <si>
    <t>The applicant is a sole trader. Please resubmit accordingly, with the ABN 86 162 773 572</t>
  </si>
  <si>
    <t>5709</t>
  </si>
  <si>
    <t>3040</t>
  </si>
  <si>
    <t>4743</t>
  </si>
  <si>
    <t>168</t>
  </si>
  <si>
    <t>6231</t>
  </si>
  <si>
    <t>1800</t>
  </si>
  <si>
    <t>272</t>
  </si>
  <si>
    <t>6232</t>
  </si>
  <si>
    <t>4724</t>
  </si>
  <si>
    <t>665</t>
  </si>
  <si>
    <t>5799</t>
  </si>
  <si>
    <t>2817</t>
  </si>
  <si>
    <t>4487</t>
  </si>
  <si>
    <t>2685</t>
  </si>
  <si>
    <t>2569</t>
  </si>
  <si>
    <t>3457</t>
  </si>
  <si>
    <t>3215</t>
  </si>
  <si>
    <t>4082</t>
  </si>
  <si>
    <t>1140</t>
  </si>
  <si>
    <t>5951</t>
  </si>
  <si>
    <t>2494</t>
  </si>
  <si>
    <t>Customer has overdue account with 3 Account no 3375548785</t>
  </si>
  <si>
    <t>4530</t>
  </si>
  <si>
    <t>5559</t>
  </si>
  <si>
    <t>3762</t>
  </si>
  <si>
    <t>5150</t>
  </si>
  <si>
    <t>4844</t>
  </si>
  <si>
    <t>2476</t>
  </si>
  <si>
    <t>Please email 100 pts of ID, proof of income to vcredit@Asif Tech.com.au and resubmit with PP or MCC</t>
  </si>
  <si>
    <t>2992</t>
  </si>
  <si>
    <t>5286</t>
  </si>
  <si>
    <t>979</t>
  </si>
  <si>
    <t>5950</t>
  </si>
  <si>
    <t>2049</t>
  </si>
  <si>
    <t>3939</t>
  </si>
  <si>
    <t>2808</t>
  </si>
  <si>
    <t>4749</t>
  </si>
  <si>
    <t>4855</t>
  </si>
  <si>
    <t>Please send proof of emloyment i.e bank statement or paysip of ID to VCredit@Asif Tech.com.au or 1800 656 866</t>
  </si>
  <si>
    <t>4882</t>
  </si>
  <si>
    <t>Please send passport or medicare card alongwith proof of employment i.e. bank statement or payslip to VCredit@Asif Tech.com.au or 1800 656 866</t>
  </si>
  <si>
    <t>2333</t>
  </si>
  <si>
    <t>997</t>
  </si>
  <si>
    <t>5949</t>
  </si>
  <si>
    <t>2301</t>
  </si>
  <si>
    <t>Please re-submit as student without the employer phone and contact number. Please put status: Other</t>
  </si>
  <si>
    <t>2706</t>
  </si>
  <si>
    <t>3499</t>
  </si>
  <si>
    <t>4472</t>
  </si>
  <si>
    <t>3731</t>
  </si>
  <si>
    <t>3832</t>
  </si>
  <si>
    <t>The applicant has been previously approved under a different CA Row ID. The applicant will need to proceed with this order or have cancellation of the order confirmed in Siebel before reapplying. Also customer name is incorrect on this Application.</t>
  </si>
  <si>
    <t>4602</t>
  </si>
  <si>
    <t>Declined as a Credit Decision as the customer has THREE Existing Accounts/ROW IDs on his name: a) 1-6R4MDVE b) 1-8HNJD7U c) 1-8I6MBNO</t>
  </si>
  <si>
    <t>5631</t>
  </si>
  <si>
    <t>4563</t>
  </si>
  <si>
    <t>5592</t>
  </si>
  <si>
    <t>2513</t>
  </si>
  <si>
    <t>2561</t>
  </si>
  <si>
    <t>3917</t>
  </si>
  <si>
    <t>3648</t>
  </si>
  <si>
    <t>124</t>
  </si>
  <si>
    <t>6230</t>
  </si>
  <si>
    <t>4056</t>
  </si>
  <si>
    <t>3732</t>
  </si>
  <si>
    <t>1326</t>
  </si>
  <si>
    <t>Incorrect info provided Please resubmit the application as a pensioner</t>
  </si>
  <si>
    <t>2235</t>
  </si>
  <si>
    <t>Suspected duplicate application - Application already approved under row id 1-8FBCM0S</t>
  </si>
  <si>
    <t>2589</t>
  </si>
  <si>
    <t>4788</t>
  </si>
  <si>
    <t>3140</t>
  </si>
  <si>
    <t>Further information has been requested via email. Please submit rent recipt or any Address proof ie:utility bill.</t>
  </si>
  <si>
    <t>486</t>
  </si>
  <si>
    <t>4174</t>
  </si>
  <si>
    <t>4801</t>
  </si>
  <si>
    <t>2647</t>
  </si>
  <si>
    <t>2104</t>
  </si>
  <si>
    <t>671</t>
  </si>
  <si>
    <t>5798</t>
  </si>
  <si>
    <t>1661</t>
  </si>
  <si>
    <t>131</t>
  </si>
  <si>
    <t>6229</t>
  </si>
  <si>
    <t>291</t>
  </si>
  <si>
    <t>2339</t>
  </si>
  <si>
    <t>5024</t>
  </si>
  <si>
    <t>5220</t>
  </si>
  <si>
    <t>112</t>
  </si>
  <si>
    <t>6228</t>
  </si>
  <si>
    <t>2567</t>
  </si>
  <si>
    <t>3445</t>
  </si>
  <si>
    <t>4246</t>
  </si>
  <si>
    <t>4176</t>
  </si>
  <si>
    <t>4672</t>
  </si>
  <si>
    <t>The applicant is currently studying Fulltime or is on a Student Visa. Please resubmit as a Student. Remove all employment details</t>
  </si>
  <si>
    <t>5701</t>
  </si>
  <si>
    <t>2340</t>
  </si>
  <si>
    <t>5158</t>
  </si>
  <si>
    <t>164</t>
  </si>
  <si>
    <t>6227</t>
  </si>
  <si>
    <t>3074</t>
  </si>
  <si>
    <t>2259</t>
  </si>
  <si>
    <t>4149</t>
  </si>
  <si>
    <t>4312</t>
  </si>
  <si>
    <t>1778</t>
  </si>
  <si>
    <t>3898</t>
  </si>
  <si>
    <t>134</t>
  </si>
  <si>
    <t>6226</t>
  </si>
  <si>
    <t>101</t>
  </si>
  <si>
    <t>6225</t>
  </si>
  <si>
    <t>48</t>
  </si>
  <si>
    <t>6223</t>
  </si>
  <si>
    <t>2402</t>
  </si>
  <si>
    <t>1348</t>
  </si>
  <si>
    <t>Customer has overdue account with Asif Tech - Account no 660415838 $162.94 Account no 703197346 $25.72</t>
  </si>
  <si>
    <t>2905</t>
  </si>
  <si>
    <t>3358</t>
  </si>
  <si>
    <t>1423</t>
  </si>
  <si>
    <t>3937</t>
  </si>
  <si>
    <t>104</t>
  </si>
  <si>
    <t>6224</t>
  </si>
  <si>
    <t>4916</t>
  </si>
  <si>
    <t>5425</t>
  </si>
  <si>
    <t>2422</t>
  </si>
  <si>
    <t>5353</t>
  </si>
  <si>
    <t>2955</t>
  </si>
  <si>
    <t>4791</t>
  </si>
  <si>
    <t>4338</t>
  </si>
  <si>
    <t>5161</t>
  </si>
  <si>
    <t>5165</t>
  </si>
  <si>
    <t>2120</t>
  </si>
  <si>
    <t>2899</t>
  </si>
  <si>
    <t>Applicants details are incorrect. Please confirm and resubmit</t>
  </si>
  <si>
    <t>3944</t>
  </si>
  <si>
    <t>1261</t>
  </si>
  <si>
    <t>3347</t>
  </si>
  <si>
    <t>4230</t>
  </si>
  <si>
    <t>Please resubmit with a valid contact number for a family or friend.</t>
  </si>
  <si>
    <t>4856</t>
  </si>
  <si>
    <t>An account for this applicant already exists with Asif Tech. Please resubmit as existing customer under CA Row ID: 1-7PK24RC</t>
  </si>
  <si>
    <t>3561</t>
  </si>
  <si>
    <t>Please resubmit a Passport as part of the applicants 100 points of ID and update the customer's tenure on current address. Also add customer's (overseas) previous address</t>
  </si>
  <si>
    <t>2996</t>
  </si>
  <si>
    <t>Please resubmit with correct landline for employer &amp; please confirm if customer is self-employed</t>
  </si>
  <si>
    <t>3753</t>
  </si>
  <si>
    <t>4195</t>
  </si>
  <si>
    <t>1182</t>
  </si>
  <si>
    <t>Please resubmit with updated employment details, &amp; remove Student ID from the application</t>
  </si>
  <si>
    <t>5948</t>
  </si>
  <si>
    <t>3177</t>
  </si>
  <si>
    <t>1095</t>
  </si>
  <si>
    <t>5947</t>
  </si>
  <si>
    <t>2424</t>
  </si>
  <si>
    <t>5278</t>
  </si>
  <si>
    <t>300</t>
  </si>
  <si>
    <t>138</t>
  </si>
  <si>
    <t>6222</t>
  </si>
  <si>
    <t>1372</t>
  </si>
  <si>
    <t>4576</t>
  </si>
  <si>
    <t>5605</t>
  </si>
  <si>
    <t>4471</t>
  </si>
  <si>
    <t>3437</t>
  </si>
  <si>
    <t>Please send through a document to confirm the applicants income (either a current bank statement showing wage deposits from their employer, or a recent payslip) in addition to copies of their 100 points of ID to VCredit@Asif Tech.com.au</t>
  </si>
  <si>
    <t>2299</t>
  </si>
  <si>
    <t>Please email passport with visa page to vcredit@Asif Tech.com.au and re-submit with company landline and complete company name</t>
  </si>
  <si>
    <t>844</t>
  </si>
  <si>
    <t>3247</t>
  </si>
  <si>
    <t>4682</t>
  </si>
  <si>
    <t>5711</t>
  </si>
  <si>
    <t>128</t>
  </si>
  <si>
    <t>6221</t>
  </si>
  <si>
    <t>5207</t>
  </si>
  <si>
    <t>184</t>
  </si>
  <si>
    <t>6220</t>
  </si>
  <si>
    <t>265</t>
  </si>
  <si>
    <t>Please resubmit as pensionser -- employer's details not required</t>
  </si>
  <si>
    <t>3435</t>
  </si>
  <si>
    <t>6219</t>
  </si>
  <si>
    <t>262</t>
  </si>
  <si>
    <t>6218</t>
  </si>
  <si>
    <t>2914</t>
  </si>
  <si>
    <t>158</t>
  </si>
  <si>
    <t>6217</t>
  </si>
  <si>
    <t>4760</t>
  </si>
  <si>
    <t>3884</t>
  </si>
  <si>
    <t>2896</t>
  </si>
  <si>
    <t>Please re-submit the next application with a vaild previous address. (Name of the country)</t>
  </si>
  <si>
    <t>219</t>
  </si>
  <si>
    <t>Please resubmit next application with passport as part of 100 points of ID and apply under a new row ID.</t>
  </si>
  <si>
    <t>6216</t>
  </si>
  <si>
    <t>4593</t>
  </si>
  <si>
    <t>5622</t>
  </si>
  <si>
    <t>5242</t>
  </si>
  <si>
    <t>1036</t>
  </si>
  <si>
    <t>2248</t>
  </si>
  <si>
    <t>Please re-submit with employer's contactable landline number.</t>
  </si>
  <si>
    <t>5946</t>
  </si>
  <si>
    <t>80</t>
  </si>
  <si>
    <t>6215</t>
  </si>
  <si>
    <t>2609</t>
  </si>
  <si>
    <t>4122</t>
  </si>
  <si>
    <t>712</t>
  </si>
  <si>
    <t>Customer has overdue account with Asif Tech - Account no 609645781</t>
  </si>
  <si>
    <t>2835</t>
  </si>
  <si>
    <t>5797</t>
  </si>
  <si>
    <t>3236</t>
  </si>
  <si>
    <t>3766</t>
  </si>
  <si>
    <t>3835</t>
  </si>
  <si>
    <t>4107</t>
  </si>
  <si>
    <t>2232</t>
  </si>
  <si>
    <t>1152</t>
  </si>
  <si>
    <t>5945</t>
  </si>
  <si>
    <t>5280</t>
  </si>
  <si>
    <t>2227</t>
  </si>
  <si>
    <t>4996</t>
  </si>
  <si>
    <t>5500</t>
  </si>
  <si>
    <t>1042</t>
  </si>
  <si>
    <t>5944</t>
  </si>
  <si>
    <t>4401</t>
  </si>
  <si>
    <t>4740</t>
  </si>
  <si>
    <t>965</t>
  </si>
  <si>
    <t>3667</t>
  </si>
  <si>
    <t>3837</t>
  </si>
  <si>
    <t>4111</t>
  </si>
  <si>
    <t>3088</t>
  </si>
  <si>
    <t>1733</t>
  </si>
  <si>
    <t>1992</t>
  </si>
  <si>
    <t>2831</t>
  </si>
  <si>
    <t>708</t>
  </si>
  <si>
    <t>Customer has overdue account with 3 : $542.77 Revert with receipt number.</t>
  </si>
  <si>
    <t>4782</t>
  </si>
  <si>
    <t>5796</t>
  </si>
  <si>
    <t>3862</t>
  </si>
  <si>
    <t>Please send through copies of the applicants 100 points of ID and bank statement to VCredit@Asif Tech.com.au or 1800 656 866</t>
  </si>
  <si>
    <t>1702</t>
  </si>
  <si>
    <t>4999</t>
  </si>
  <si>
    <t>5503</t>
  </si>
  <si>
    <t>4130</t>
  </si>
  <si>
    <t>3642</t>
  </si>
  <si>
    <t>3342</t>
  </si>
  <si>
    <t>3404</t>
  </si>
  <si>
    <t>3516</t>
  </si>
  <si>
    <t>166</t>
  </si>
  <si>
    <t>6214</t>
  </si>
  <si>
    <t>5002</t>
  </si>
  <si>
    <t>Please resubmit the requested device type.</t>
  </si>
  <si>
    <t>5506</t>
  </si>
  <si>
    <t>4315</t>
  </si>
  <si>
    <t>3836</t>
  </si>
  <si>
    <t>The Work number entered is incorrect for the employer listed on the application. Please verify the details with the applicant and resubmit with a valid number and Date of Birth</t>
  </si>
  <si>
    <t>2637</t>
  </si>
  <si>
    <t>Work number submitted is incorrect for the employer. Please confirm with applicant and resubmit. Also please resubmit with ABN if customer is self employed.</t>
  </si>
  <si>
    <t>2242</t>
  </si>
  <si>
    <t>5148</t>
  </si>
  <si>
    <t>3005</t>
  </si>
  <si>
    <t>3456</t>
  </si>
  <si>
    <t>Please email 100 pts of ID &amp; payslip or proof of income to vcredit@Asif Tech.com.au</t>
  </si>
  <si>
    <t>3182</t>
  </si>
  <si>
    <t>4683</t>
  </si>
  <si>
    <t>5712</t>
  </si>
  <si>
    <t>3597</t>
  </si>
  <si>
    <t>3373</t>
  </si>
  <si>
    <t>368</t>
  </si>
  <si>
    <t>4974</t>
  </si>
  <si>
    <t>5478</t>
  </si>
  <si>
    <t>4014</t>
  </si>
  <si>
    <t>419</t>
  </si>
  <si>
    <t>1033</t>
  </si>
  <si>
    <t>5943</t>
  </si>
  <si>
    <t>210</t>
  </si>
  <si>
    <t>Please resubmit next application with passport / medicare card as part of 100 points of ID, please clear overdue 3 account before resubmitting - 3361108438</t>
  </si>
  <si>
    <t>6213</t>
  </si>
  <si>
    <t>4304</t>
  </si>
  <si>
    <t>4599</t>
  </si>
  <si>
    <t>5628</t>
  </si>
  <si>
    <t>150</t>
  </si>
  <si>
    <t>6212</t>
  </si>
  <si>
    <t>587</t>
  </si>
  <si>
    <t>5795</t>
  </si>
  <si>
    <t>4695</t>
  </si>
  <si>
    <t>5724</t>
  </si>
  <si>
    <t>4469</t>
  </si>
  <si>
    <t>1919</t>
  </si>
  <si>
    <t>344</t>
  </si>
  <si>
    <t>3014</t>
  </si>
  <si>
    <t>Applicants address provided not correct - 7 LARNOOK CLOSE CL, GREENSBOROUGH, VIC, 3088 Please remove the extra CL after LARNOOK CLOSE and resubmit appliction</t>
  </si>
  <si>
    <t>5307</t>
  </si>
  <si>
    <t>1477</t>
  </si>
  <si>
    <t>Please email employment letter and bank statement showing (deposits from the employer) to vcredit@Asif Tech.com.au</t>
  </si>
  <si>
    <t>1536</t>
  </si>
  <si>
    <t>4945</t>
  </si>
  <si>
    <t>5451</t>
  </si>
  <si>
    <t>503</t>
  </si>
  <si>
    <t>Please resubmit with updated employment details (SELF EMPLOYED)</t>
  </si>
  <si>
    <t>2002</t>
  </si>
  <si>
    <t>4051</t>
  </si>
  <si>
    <t>Please send through copies of the applicants 100 points of ID and recent Bank Statement to VCredit@Asif Tech.com.au or 1800 656 866</t>
  </si>
  <si>
    <t>3317</t>
  </si>
  <si>
    <t>4156</t>
  </si>
  <si>
    <t>4539</t>
  </si>
  <si>
    <t>5568</t>
  </si>
  <si>
    <t>809</t>
  </si>
  <si>
    <t>5198</t>
  </si>
  <si>
    <t>1685</t>
  </si>
  <si>
    <t>445</t>
  </si>
  <si>
    <t>620</t>
  </si>
  <si>
    <t>2689</t>
  </si>
  <si>
    <t>5794</t>
  </si>
  <si>
    <t>4632</t>
  </si>
  <si>
    <t>5661</t>
  </si>
  <si>
    <t>2267</t>
  </si>
  <si>
    <t>2280</t>
  </si>
  <si>
    <t>5152</t>
  </si>
  <si>
    <t>4463</t>
  </si>
  <si>
    <t>4484</t>
  </si>
  <si>
    <t>29</t>
  </si>
  <si>
    <t>6211</t>
  </si>
  <si>
    <t>2601</t>
  </si>
  <si>
    <t>3902</t>
  </si>
  <si>
    <t>2488</t>
  </si>
  <si>
    <t>5371</t>
  </si>
  <si>
    <t>594</t>
  </si>
  <si>
    <t>Approved only with outright purchase of handset or USIM only- visa &lt;12 month</t>
  </si>
  <si>
    <t>5793</t>
  </si>
  <si>
    <t>2373</t>
  </si>
  <si>
    <t>3441</t>
  </si>
  <si>
    <t>Applicants previous address is not correct, please update the correct address. The customers current address is 17/14 NORTHBOURNE AV, HENTY ST, BRADDON, ACT, 2612, please update the correct address.</t>
  </si>
  <si>
    <t>1613</t>
  </si>
  <si>
    <t>4559</t>
  </si>
  <si>
    <t>5588</t>
  </si>
  <si>
    <t>3896</t>
  </si>
  <si>
    <t>2017</t>
  </si>
  <si>
    <t>3306</t>
  </si>
  <si>
    <t>Home number submitted is incorrect. Please confirm with applicant and resubmit</t>
  </si>
  <si>
    <t>4766</t>
  </si>
  <si>
    <t>4058</t>
  </si>
  <si>
    <t>Resubmit as a commercial account ABN #34332896300</t>
  </si>
  <si>
    <t>4067</t>
  </si>
  <si>
    <t>Please send through copies of the applicants 100 points of ID (including their Visa page and/or previous Passport number, if applicable) to VCredit@Asif Tech.com.au or 1800 656 866 and resubmit as self employed.</t>
  </si>
  <si>
    <t>5222</t>
  </si>
  <si>
    <t>4429</t>
  </si>
  <si>
    <t>4240</t>
  </si>
  <si>
    <t>Please send through copies of the applicants Visa page and / or previous Passport number, if applicable to VCredit@Asif Tech.com.au or 1800 656 866</t>
  </si>
  <si>
    <t>545</t>
  </si>
  <si>
    <t>An account for this applicant already exists with Asif Tech. Please resubmit as existing customer under row id:- 1-8DPC90L</t>
  </si>
  <si>
    <t>1026</t>
  </si>
  <si>
    <t>5942</t>
  </si>
  <si>
    <t>4010</t>
  </si>
  <si>
    <t>2894</t>
  </si>
  <si>
    <t>2676</t>
  </si>
  <si>
    <t>4236</t>
  </si>
  <si>
    <t>This applicant has an existing account with 3 Mobile which is currently overdue. Please only resubmit for review once all outstanding amounts have been paid</t>
  </si>
  <si>
    <t>2432</t>
  </si>
  <si>
    <t>4767</t>
  </si>
  <si>
    <t>74</t>
  </si>
  <si>
    <t>6210</t>
  </si>
  <si>
    <t>2934</t>
  </si>
  <si>
    <t>993</t>
  </si>
  <si>
    <t>5941</t>
  </si>
  <si>
    <t>2930</t>
  </si>
  <si>
    <t>3022</t>
  </si>
  <si>
    <t>4475</t>
  </si>
  <si>
    <t>3542</t>
  </si>
  <si>
    <t>4062</t>
  </si>
  <si>
    <t>1252</t>
  </si>
  <si>
    <t>86</t>
  </si>
  <si>
    <t>6209</t>
  </si>
  <si>
    <t>129</t>
  </si>
  <si>
    <t>4061</t>
  </si>
  <si>
    <t>Please re-submit with the ABN number and the please update the previous address correctly on the next application.(suburb/town)</t>
  </si>
  <si>
    <t>6208</t>
  </si>
  <si>
    <t>684</t>
  </si>
  <si>
    <t>5792</t>
  </si>
  <si>
    <t>4590</t>
  </si>
  <si>
    <t>5619</t>
  </si>
  <si>
    <t>146</t>
  </si>
  <si>
    <t>6207</t>
  </si>
  <si>
    <t>5160</t>
  </si>
  <si>
    <t>774</t>
  </si>
  <si>
    <t>5000</t>
  </si>
  <si>
    <t>5504</t>
  </si>
  <si>
    <t>208</t>
  </si>
  <si>
    <t>6206</t>
  </si>
  <si>
    <t>4614</t>
  </si>
  <si>
    <t>5643</t>
  </si>
  <si>
    <t>878</t>
  </si>
  <si>
    <t>2832</t>
  </si>
  <si>
    <t>2566</t>
  </si>
  <si>
    <t>1873</t>
  </si>
  <si>
    <t>Work number submitted is incorrect for the employer. Please re-submit the next application with the employer's contactable landline number.</t>
  </si>
  <si>
    <t>2890</t>
  </si>
  <si>
    <t>Please re-submit the next application with the employer's name as SENSIS PTY LTD.</t>
  </si>
  <si>
    <t>1010</t>
  </si>
  <si>
    <t>5940</t>
  </si>
  <si>
    <t>4994</t>
  </si>
  <si>
    <t>5498</t>
  </si>
  <si>
    <t>4507</t>
  </si>
  <si>
    <t>5536</t>
  </si>
  <si>
    <t>3692</t>
  </si>
  <si>
    <t>3</t>
  </si>
  <si>
    <t>6205</t>
  </si>
  <si>
    <t>5216</t>
  </si>
  <si>
    <t>3864</t>
  </si>
  <si>
    <t>3757</t>
  </si>
  <si>
    <t>4582</t>
  </si>
  <si>
    <t>5611</t>
  </si>
  <si>
    <t>3857</t>
  </si>
  <si>
    <t>3653</t>
  </si>
  <si>
    <t>3192</t>
  </si>
  <si>
    <t>5213</t>
  </si>
  <si>
    <t>2701</t>
  </si>
  <si>
    <t>589</t>
  </si>
  <si>
    <t>5791</t>
  </si>
  <si>
    <t>3800</t>
  </si>
  <si>
    <t>69</t>
  </si>
  <si>
    <t>6204</t>
  </si>
  <si>
    <t>1032</t>
  </si>
  <si>
    <t>4427</t>
  </si>
  <si>
    <t>Please resubmit the next application as self employed with the ABN number.</t>
  </si>
  <si>
    <t>5939</t>
  </si>
  <si>
    <t>55</t>
  </si>
  <si>
    <t>4993</t>
  </si>
  <si>
    <t>5497</t>
  </si>
  <si>
    <t>6203</t>
  </si>
  <si>
    <t>4888</t>
  </si>
  <si>
    <t>5397</t>
  </si>
  <si>
    <t>4826</t>
  </si>
  <si>
    <t>443</t>
  </si>
  <si>
    <t>4202</t>
  </si>
  <si>
    <t>Please send through copies of the applicants 100 points of ID to VCredit@Asif Tech.com.au or 1800 656 866 Student ID or bank statement</t>
  </si>
  <si>
    <t>1833</t>
  </si>
  <si>
    <t>3999</t>
  </si>
  <si>
    <t>3870</t>
  </si>
  <si>
    <t>5169</t>
  </si>
  <si>
    <t>5375</t>
  </si>
  <si>
    <t>162</t>
  </si>
  <si>
    <t>6202</t>
  </si>
  <si>
    <t>3590</t>
  </si>
  <si>
    <t>4203</t>
  </si>
  <si>
    <t>Please send through a document to confirm the applicants income (current bank statement) in addition to copies of their 100 points of ID to VCredit@Asif Tech.com.au. Please update the correct address as 166 Knox Road, Doonside, New South Wales, 2767.</t>
  </si>
  <si>
    <t>2678</t>
  </si>
  <si>
    <t>1909</t>
  </si>
  <si>
    <t>2916</t>
  </si>
  <si>
    <t>2473</t>
  </si>
  <si>
    <t>Please email bank statement or latest payslip for proof of employment to vcredit@Asif Tech.com.au</t>
  </si>
  <si>
    <t>1921</t>
  </si>
  <si>
    <t>2518</t>
  </si>
  <si>
    <t>2961</t>
  </si>
  <si>
    <t>1952</t>
  </si>
  <si>
    <t>3941</t>
  </si>
  <si>
    <t>5008</t>
  </si>
  <si>
    <t>5512</t>
  </si>
  <si>
    <t>674</t>
  </si>
  <si>
    <t>5790</t>
  </si>
  <si>
    <t>2506</t>
  </si>
  <si>
    <t>3852</t>
  </si>
  <si>
    <t>Please resubmit with a valid Employer name as Chris Hall and No. for the applicants employer as 61293357108 only. Please remove the remaining information from the application.</t>
  </si>
  <si>
    <t>4208</t>
  </si>
  <si>
    <t>3886</t>
  </si>
  <si>
    <t>4904</t>
  </si>
  <si>
    <t>5413</t>
  </si>
  <si>
    <t>704</t>
  </si>
  <si>
    <t>Please re-submit the next application with the correct current address as 810/70 MOUNTAIN ST, ULTIMO, NSW, 2007.</t>
  </si>
  <si>
    <t>4047</t>
  </si>
  <si>
    <t>5789</t>
  </si>
  <si>
    <t>5</t>
  </si>
  <si>
    <t>6201</t>
  </si>
  <si>
    <t>2347</t>
  </si>
  <si>
    <t>3683</t>
  </si>
  <si>
    <t>1621</t>
  </si>
  <si>
    <t>Data obtained from Veda Credit File</t>
  </si>
  <si>
    <t>3934</t>
  </si>
  <si>
    <t>56</t>
  </si>
  <si>
    <t>6200</t>
  </si>
  <si>
    <t>3861</t>
  </si>
  <si>
    <t>Please send through copies of the applicants Visa page and/or previous Passport number, if applicable to VCredit@Asif Tech.com.au or 1800 656 866.</t>
  </si>
  <si>
    <t>3859</t>
  </si>
  <si>
    <t>Please resubmit Passport or medicare as part of the applicants 100 points of ID and email Proof of income to vcredit@Asif Tech.com.au</t>
  </si>
  <si>
    <t>1151</t>
  </si>
  <si>
    <t>5938</t>
  </si>
  <si>
    <t>4210</t>
  </si>
  <si>
    <t>Please resubmit with correct Current Address along with unit number.</t>
  </si>
  <si>
    <t>2918</t>
  </si>
  <si>
    <t>4642</t>
  </si>
  <si>
    <t>5671</t>
  </si>
  <si>
    <t>2296</t>
  </si>
  <si>
    <t>Please resubmit next application with passport as part of 100 points of ID and send passport copy with visa page to vcredit@Asif Tech.com.au</t>
  </si>
  <si>
    <t>4226</t>
  </si>
  <si>
    <t>Please resubmit with the correct address as 3011/283, City Road, South Bank, VIC, 3006.</t>
  </si>
  <si>
    <t>2462</t>
  </si>
  <si>
    <t>3953</t>
  </si>
  <si>
    <t>5147</t>
  </si>
  <si>
    <t>3503</t>
  </si>
  <si>
    <t>3750</t>
  </si>
  <si>
    <t>692</t>
  </si>
  <si>
    <t>Please email visa evidence card to vcredit@Asif Tech.com.au</t>
  </si>
  <si>
    <t>5788</t>
  </si>
  <si>
    <t>102</t>
  </si>
  <si>
    <t>2260</t>
  </si>
  <si>
    <t>Please resubmit application with suburb being mentioned in previous address field.</t>
  </si>
  <si>
    <t>6199</t>
  </si>
  <si>
    <t>3524</t>
  </si>
  <si>
    <t>258</t>
  </si>
  <si>
    <t>Please email proof of income to kcredit@Asif Tech.com.au (Payslips / Bank Statement for the last 3 months)</t>
  </si>
  <si>
    <t>6198</t>
  </si>
  <si>
    <t>4911</t>
  </si>
  <si>
    <t>5420</t>
  </si>
  <si>
    <t>4838</t>
  </si>
  <si>
    <t>Please provide employer's complete name and landline number on the next application.</t>
  </si>
  <si>
    <t>28</t>
  </si>
  <si>
    <t>189</t>
  </si>
  <si>
    <t>Due to credit policy decision by Credit department. Please offer the customer pre-paid service.Passport not submitted in 100 point ID.</t>
  </si>
  <si>
    <t>6196</t>
  </si>
  <si>
    <t>6197</t>
  </si>
  <si>
    <t>4685</t>
  </si>
  <si>
    <t>One of the applicants ID reference numbers is incorrect. Please confirm all details and resubmit with the correct reference number - Please check Medicare Card number.</t>
  </si>
  <si>
    <t>5714</t>
  </si>
  <si>
    <t>1245</t>
  </si>
  <si>
    <t>186</t>
  </si>
  <si>
    <t>6195</t>
  </si>
  <si>
    <t>1268</t>
  </si>
  <si>
    <t>1854</t>
  </si>
  <si>
    <t>4239</t>
  </si>
  <si>
    <t>2016</t>
  </si>
  <si>
    <t>4919</t>
  </si>
  <si>
    <t>5428</t>
  </si>
  <si>
    <t>1769</t>
  </si>
  <si>
    <t>4187</t>
  </si>
  <si>
    <t>5079</t>
  </si>
  <si>
    <t>4626</t>
  </si>
  <si>
    <t>5655</t>
  </si>
  <si>
    <t>5175</t>
  </si>
  <si>
    <t>583</t>
  </si>
  <si>
    <t>5787</t>
  </si>
  <si>
    <t>989</t>
  </si>
  <si>
    <t>5937</t>
  </si>
  <si>
    <t>105</t>
  </si>
  <si>
    <t>6194</t>
  </si>
  <si>
    <t>1112</t>
  </si>
  <si>
    <t>5092</t>
  </si>
  <si>
    <t>5936</t>
  </si>
  <si>
    <t>3551</t>
  </si>
  <si>
    <t>2572</t>
  </si>
  <si>
    <t>2885</t>
  </si>
  <si>
    <t>4493</t>
  </si>
  <si>
    <t>5522</t>
  </si>
  <si>
    <t>4402</t>
  </si>
  <si>
    <t>4512</t>
  </si>
  <si>
    <t>5541</t>
  </si>
  <si>
    <t>4662</t>
  </si>
  <si>
    <t>5691</t>
  </si>
  <si>
    <t>1953</t>
  </si>
  <si>
    <t>3591</t>
  </si>
  <si>
    <t>4862</t>
  </si>
  <si>
    <t>2117</t>
  </si>
  <si>
    <t>3983</t>
  </si>
  <si>
    <t>4038</t>
  </si>
  <si>
    <t>Please send through copies of the applicants 100 points of ID to VCredit@Asif Tech.com.au or 1800 656 866 Medicare Card/Drivers License</t>
  </si>
  <si>
    <t>5164</t>
  </si>
  <si>
    <t>873</t>
  </si>
  <si>
    <t>1782</t>
  </si>
  <si>
    <t>1176</t>
  </si>
  <si>
    <t>5935</t>
  </si>
  <si>
    <t>234</t>
  </si>
  <si>
    <t>2675</t>
  </si>
  <si>
    <t>6193</t>
  </si>
  <si>
    <t>745</t>
  </si>
  <si>
    <t>3344</t>
  </si>
  <si>
    <t>4561</t>
  </si>
  <si>
    <t>5590</t>
  </si>
  <si>
    <t>2356</t>
  </si>
  <si>
    <t>4461</t>
  </si>
  <si>
    <t>5137</t>
  </si>
  <si>
    <t>3403</t>
  </si>
  <si>
    <t>Student applicants cannot have 2 x handsets. They are eligible for 1 handset and 1 MBB only. Already has 1 handset on existing Asif Tech account under row id 1-6OA25DC</t>
  </si>
  <si>
    <t>5054</t>
  </si>
  <si>
    <t>269</t>
  </si>
  <si>
    <t>Please re-submit with the correct home phone number.</t>
  </si>
  <si>
    <t>6192</t>
  </si>
  <si>
    <t>4545</t>
  </si>
  <si>
    <t>5574</t>
  </si>
  <si>
    <t>3084</t>
  </si>
  <si>
    <t>4119</t>
  </si>
  <si>
    <t>1746</t>
  </si>
  <si>
    <t>4519</t>
  </si>
  <si>
    <t>5548</t>
  </si>
  <si>
    <t>1045</t>
  </si>
  <si>
    <t>5934</t>
  </si>
  <si>
    <t>5060</t>
  </si>
  <si>
    <t>50</t>
  </si>
  <si>
    <t>4571</t>
  </si>
  <si>
    <t>5600</t>
  </si>
  <si>
    <t>6191</t>
  </si>
  <si>
    <t>3315</t>
  </si>
  <si>
    <t>3789</t>
  </si>
  <si>
    <t>The applicant has existing services with 3 Mobile and/or Crazy Johns, and has been declined as they have reached their service limit across all VHA brands</t>
  </si>
  <si>
    <t>4909</t>
  </si>
  <si>
    <t>Approved for One Handset and One MBB only.</t>
  </si>
  <si>
    <t>5418</t>
  </si>
  <si>
    <t>3935</t>
  </si>
  <si>
    <t>4223</t>
  </si>
  <si>
    <t>Please resubmit a Passport as part of the applicants 100 points of ID and also check the applicant's date of birth. If incorrect, please amend and resubmit.</t>
  </si>
  <si>
    <t>1787</t>
  </si>
  <si>
    <t>3801</t>
  </si>
  <si>
    <t>5234</t>
  </si>
  <si>
    <t>3137</t>
  </si>
  <si>
    <t>Customer has overdue account with Asif Tech, Account 697924831, overdue by $80.25</t>
  </si>
  <si>
    <t>3260</t>
  </si>
  <si>
    <t>3458</t>
  </si>
  <si>
    <t>49</t>
  </si>
  <si>
    <t>6190</t>
  </si>
  <si>
    <t>4899</t>
  </si>
  <si>
    <t>5408</t>
  </si>
  <si>
    <t>3520</t>
  </si>
  <si>
    <t>3629</t>
  </si>
  <si>
    <t>5355</t>
  </si>
  <si>
    <t>4818</t>
  </si>
  <si>
    <t>4143</t>
  </si>
  <si>
    <t>4594</t>
  </si>
  <si>
    <t>5623</t>
  </si>
  <si>
    <t>5105</t>
  </si>
  <si>
    <t>3207</t>
  </si>
  <si>
    <t>2986</t>
  </si>
  <si>
    <t>1041</t>
  </si>
  <si>
    <t>5933</t>
  </si>
  <si>
    <t>2332</t>
  </si>
  <si>
    <t>2560</t>
  </si>
  <si>
    <t>838</t>
  </si>
  <si>
    <t>4860</t>
  </si>
  <si>
    <t>This customers existing Asif Tech account is currently overdue. Once all outstanding amounts have been paid, please email VCredit@Asif Tech.com.au to request a further review 1-65IQXEW</t>
  </si>
  <si>
    <t>1986</t>
  </si>
  <si>
    <t>5296</t>
  </si>
  <si>
    <t>2372</t>
  </si>
  <si>
    <t>640</t>
  </si>
  <si>
    <t>Direct debit to credit card /credit card</t>
  </si>
  <si>
    <t>5786</t>
  </si>
  <si>
    <t>5177</t>
  </si>
  <si>
    <t>3761</t>
  </si>
  <si>
    <t>2640</t>
  </si>
  <si>
    <t>820</t>
  </si>
  <si>
    <t>538</t>
  </si>
  <si>
    <t>3011</t>
  </si>
  <si>
    <t>Please resubmit with landline for employer (Employers Landline number not mentioned &amp; Address details are Incorrect = extra "CL" mentioned on Address which needs to be removed.</t>
  </si>
  <si>
    <t>3324</t>
  </si>
  <si>
    <t>Please resubmit with correct birthdate for the applicant - the birthdate is 06/10/1977</t>
  </si>
  <si>
    <t>4746</t>
  </si>
  <si>
    <t>4763</t>
  </si>
  <si>
    <t>549</t>
  </si>
  <si>
    <t>Please email 100 pts of ID along with bank statement or latest paylsip to vcredit@Asif Tech.com.au</t>
  </si>
  <si>
    <t>5357</t>
  </si>
  <si>
    <t>4354</t>
  </si>
  <si>
    <t>4541</t>
  </si>
  <si>
    <t>5570</t>
  </si>
  <si>
    <t>3709</t>
  </si>
  <si>
    <t>3700</t>
  </si>
  <si>
    <t>4104</t>
  </si>
  <si>
    <t>4514</t>
  </si>
  <si>
    <t>5543</t>
  </si>
  <si>
    <t>3734</t>
  </si>
  <si>
    <t>1596</t>
  </si>
  <si>
    <t>123</t>
  </si>
  <si>
    <t>Approved only with outright purchase of handset or USIM only Visa expires on 08/05/2013</t>
  </si>
  <si>
    <t>6189</t>
  </si>
  <si>
    <t>4546</t>
  </si>
  <si>
    <t>5575</t>
  </si>
  <si>
    <t>3267</t>
  </si>
  <si>
    <t>Due to credit policy decision by Credit department. Please offer the customer pre-paid service because Incorrect Information provided.</t>
  </si>
  <si>
    <t>3557</t>
  </si>
  <si>
    <t>264</t>
  </si>
  <si>
    <t>Please email Proof of Income to vcredit@Asif Tech.com.au (Payslips/Bank Statements with wage deposits for the last 3 months)</t>
  </si>
  <si>
    <t>6188</t>
  </si>
  <si>
    <t>4309</t>
  </si>
  <si>
    <t>5356</t>
  </si>
  <si>
    <t>5046</t>
  </si>
  <si>
    <t>3838</t>
  </si>
  <si>
    <t>Please resubmit with a medicare card</t>
  </si>
  <si>
    <t>4200</t>
  </si>
  <si>
    <t>4678</t>
  </si>
  <si>
    <t>5707</t>
  </si>
  <si>
    <t>2458</t>
  </si>
  <si>
    <t>1922</t>
  </si>
  <si>
    <t>3982</t>
  </si>
  <si>
    <t>4001</t>
  </si>
  <si>
    <t>4199</t>
  </si>
  <si>
    <t>The Work number entered is incorrect for the employer listed on the application. Please verify the details with the applicant and resubmit with a valid</t>
  </si>
  <si>
    <t>672</t>
  </si>
  <si>
    <t>5785</t>
  </si>
  <si>
    <t>1071</t>
  </si>
  <si>
    <t>5932</t>
  </si>
  <si>
    <t>3743</t>
  </si>
  <si>
    <t>631</t>
  </si>
  <si>
    <t>5784</t>
  </si>
  <si>
    <t>1884</t>
  </si>
  <si>
    <t>259</t>
  </si>
  <si>
    <t>6187</t>
  </si>
  <si>
    <t>3511</t>
  </si>
  <si>
    <t>2437</t>
  </si>
  <si>
    <t>4181</t>
  </si>
  <si>
    <t>777</t>
  </si>
  <si>
    <t>4021</t>
  </si>
  <si>
    <t>Please resubmit as Home Duties. Remove employer details.</t>
  </si>
  <si>
    <t>3607</t>
  </si>
  <si>
    <t>3601</t>
  </si>
  <si>
    <t>3284</t>
  </si>
  <si>
    <t>3814</t>
  </si>
  <si>
    <t>227</t>
  </si>
  <si>
    <t>6186</t>
  </si>
  <si>
    <t>1025</t>
  </si>
  <si>
    <t>5931</t>
  </si>
  <si>
    <t>3742</t>
  </si>
  <si>
    <t>2718</t>
  </si>
  <si>
    <t>1808</t>
  </si>
  <si>
    <t>2621</t>
  </si>
  <si>
    <t>4649</t>
  </si>
  <si>
    <t>5678</t>
  </si>
  <si>
    <t>4364</t>
  </si>
  <si>
    <t>2880</t>
  </si>
  <si>
    <t>Please resubmit application with the following details - Update with the form no - if PL0576, Country needs to be Australia. - Send copy of the file / travel document to vcredit@Asif Tech.com.au</t>
  </si>
  <si>
    <t>3582</t>
  </si>
  <si>
    <t>3665</t>
  </si>
  <si>
    <t>Please send a copy of latest bank statement to KCredit@Asif Tech.com.au or 1800 656 866</t>
  </si>
  <si>
    <t>2087</t>
  </si>
  <si>
    <t>2124</t>
  </si>
  <si>
    <t>2480</t>
  </si>
  <si>
    <t>320</t>
  </si>
  <si>
    <t>3234</t>
  </si>
  <si>
    <t>5341</t>
  </si>
  <si>
    <t>1337</t>
  </si>
  <si>
    <t>4732</t>
  </si>
  <si>
    <t>3645</t>
  </si>
  <si>
    <t>Please re-submit the next application once the overdue amount is paid and with copy passport as a part of 100pts id.</t>
  </si>
  <si>
    <t>3020</t>
  </si>
  <si>
    <t>Incorrect info provided Please email VCredit@Asif Tech.com.au store contact number with the ROW ID 91202D953A and 13120192D15 = as: Consumer Account instead of Commercial account &amp; Employment status, to be changed as Self Employed.</t>
  </si>
  <si>
    <t>3817</t>
  </si>
  <si>
    <t>876</t>
  </si>
  <si>
    <t>4476</t>
  </si>
  <si>
    <t>3583</t>
  </si>
  <si>
    <t>1126</t>
  </si>
  <si>
    <t>Please email passport with visa pageto vcredit@Asif Tech.com.au</t>
  </si>
  <si>
    <t>5930</t>
  </si>
  <si>
    <t>193</t>
  </si>
  <si>
    <t>6185</t>
  </si>
  <si>
    <t>5320</t>
  </si>
  <si>
    <t>5062</t>
  </si>
  <si>
    <t>253</t>
  </si>
  <si>
    <t>6184</t>
  </si>
  <si>
    <t>2935</t>
  </si>
  <si>
    <t>440</t>
  </si>
  <si>
    <t>4922</t>
  </si>
  <si>
    <t>5431</t>
  </si>
  <si>
    <t>893</t>
  </si>
  <si>
    <t>2448</t>
  </si>
  <si>
    <t>3502</t>
  </si>
  <si>
    <t>263</t>
  </si>
  <si>
    <t>No ABN entered in Siebel, please update and resubmit</t>
  </si>
  <si>
    <t>6183</t>
  </si>
  <si>
    <t>903</t>
  </si>
  <si>
    <t>3575</t>
  </si>
  <si>
    <t>An account for this applicant already exists with Asif Tech. Please resubmit as existing customer under CA Row ID: 1-1XA04KX</t>
  </si>
  <si>
    <t>806</t>
  </si>
  <si>
    <t>4273</t>
  </si>
  <si>
    <t>479</t>
  </si>
  <si>
    <t>270</t>
  </si>
  <si>
    <t>Please re-submit as pensioner correctly. Please remove the employment details.</t>
  </si>
  <si>
    <t>3600</t>
  </si>
  <si>
    <t>6182</t>
  </si>
  <si>
    <t>3987</t>
  </si>
  <si>
    <t>3394</t>
  </si>
  <si>
    <t>3649</t>
  </si>
  <si>
    <t>4659</t>
  </si>
  <si>
    <t>Please send through a document to confirm the applicants income (either a current bank statement showing wage deposits from the employer, or a recent payslip reflecting Empl LL#) in addition to copies of their 100 points of ID to VCredit@Asif Tech.com.au</t>
  </si>
  <si>
    <t>5688</t>
  </si>
  <si>
    <t>317</t>
  </si>
  <si>
    <t>2467</t>
  </si>
  <si>
    <t>Please email 100 pts of ID, Proof of income and Passport with Visa page or Medicare card to vcredit@Asif Tech.com.au. Please resubmit once overdue amt is paid</t>
  </si>
  <si>
    <t>4647</t>
  </si>
  <si>
    <t>5676</t>
  </si>
  <si>
    <t>4171</t>
  </si>
  <si>
    <t>4901</t>
  </si>
  <si>
    <t>5410</t>
  </si>
  <si>
    <t>3501</t>
  </si>
  <si>
    <t>3923</t>
  </si>
  <si>
    <t>3621</t>
  </si>
  <si>
    <t>261</t>
  </si>
  <si>
    <t>618</t>
  </si>
  <si>
    <t>5783</t>
  </si>
  <si>
    <t>6181</t>
  </si>
  <si>
    <t>5304</t>
  </si>
  <si>
    <t>2778</t>
  </si>
  <si>
    <t>4917</t>
  </si>
  <si>
    <t>5426</t>
  </si>
  <si>
    <t>3336</t>
  </si>
  <si>
    <t>4330</t>
  </si>
  <si>
    <t>2371</t>
  </si>
  <si>
    <t>4233</t>
  </si>
  <si>
    <t>187</t>
  </si>
  <si>
    <t>6180</t>
  </si>
  <si>
    <t>2845</t>
  </si>
  <si>
    <t>1311</t>
  </si>
  <si>
    <t>703</t>
  </si>
  <si>
    <t>Incorrect info provided Please resubmit application with correct passport number: PC5444013</t>
  </si>
  <si>
    <t>5782</t>
  </si>
  <si>
    <t>308</t>
  </si>
  <si>
    <t>3967</t>
  </si>
  <si>
    <t>4234</t>
  </si>
  <si>
    <t>Please resubmit with the valid employer LL</t>
  </si>
  <si>
    <t>3032</t>
  </si>
  <si>
    <t>Work number submitted is incorrect for the employer. Please email copy of Proof of Income (Pay Slips / Bank Statement / Employment Letter) to vcredit@Asif Tech.com.au</t>
  </si>
  <si>
    <t>1266</t>
  </si>
  <si>
    <t>3598</t>
  </si>
  <si>
    <t>5325</t>
  </si>
  <si>
    <t>5243</t>
  </si>
  <si>
    <t>3343</t>
  </si>
  <si>
    <t>2673</t>
  </si>
  <si>
    <t>1296</t>
  </si>
  <si>
    <t>136</t>
  </si>
  <si>
    <t>6179</t>
  </si>
  <si>
    <t>543</t>
  </si>
  <si>
    <t>Please email proof of employment i.e bank statement or latest payslip to vcredit@Asif Tech.com.au</t>
  </si>
  <si>
    <t>2794</t>
  </si>
  <si>
    <t>4096</t>
  </si>
  <si>
    <t>5005</t>
  </si>
  <si>
    <t>Please send through copies of the applicants 100 points of ID to VCredit@Asif Tech.com.au or 1800 656 866 Bank statement and resubmit the application correctly as home duties.</t>
  </si>
  <si>
    <t>5509</t>
  </si>
  <si>
    <t>3007</t>
  </si>
  <si>
    <t>An account for this applicant already exists with Asif Tech. Please resubmit as existing customer under Row id: 1-8FRF29Q</t>
  </si>
  <si>
    <t>3626</t>
  </si>
  <si>
    <t>Approved for 1 service ONLY</t>
  </si>
  <si>
    <t>4819</t>
  </si>
  <si>
    <t>3138</t>
  </si>
  <si>
    <t>Please re-submit as Self employed/Commercial</t>
  </si>
  <si>
    <t>3471</t>
  </si>
  <si>
    <t>4237</t>
  </si>
  <si>
    <t>5305</t>
  </si>
  <si>
    <t>213</t>
  </si>
  <si>
    <t>Please email Proof of address like Bank Statment or Utility Bill to vcredit@Asif Tech.com.au</t>
  </si>
  <si>
    <t>6178</t>
  </si>
  <si>
    <t>1519</t>
  </si>
  <si>
    <t>5343</t>
  </si>
  <si>
    <t>2107</t>
  </si>
  <si>
    <t>3305</t>
  </si>
  <si>
    <t>An account for this applicant already exists with Asif Tech. Please resubmit as existing customer. Row id 1-50F8U7N</t>
  </si>
  <si>
    <t>2472</t>
  </si>
  <si>
    <t>495</t>
  </si>
  <si>
    <t>Applicants last name is incorrect. Please confirm and resubmit as we are not able to get the correct details for the customer</t>
  </si>
  <si>
    <t>5138</t>
  </si>
  <si>
    <t>132</t>
  </si>
  <si>
    <t>6177</t>
  </si>
  <si>
    <t>1956</t>
  </si>
  <si>
    <t>1330</t>
  </si>
  <si>
    <t>3047</t>
  </si>
  <si>
    <t>4136</t>
  </si>
  <si>
    <t>544</t>
  </si>
  <si>
    <t>1874</t>
  </si>
  <si>
    <t>4653</t>
  </si>
  <si>
    <t>5682</t>
  </si>
  <si>
    <t>1912</t>
  </si>
  <si>
    <t>4483</t>
  </si>
  <si>
    <t>1040</t>
  </si>
  <si>
    <t>5929</t>
  </si>
  <si>
    <t>3036</t>
  </si>
  <si>
    <t>Commercial account for HAMMAR AUSTRALIA PTY LIMITED. Please resubmit as commercial account.</t>
  </si>
  <si>
    <t>1358</t>
  </si>
  <si>
    <t>4091</t>
  </si>
  <si>
    <t>3770</t>
  </si>
  <si>
    <t>596</t>
  </si>
  <si>
    <t>5781</t>
  </si>
  <si>
    <t>5367</t>
  </si>
  <si>
    <t>149</t>
  </si>
  <si>
    <t>6176</t>
  </si>
  <si>
    <t>3538</t>
  </si>
  <si>
    <t>4214</t>
  </si>
  <si>
    <t>3897</t>
  </si>
  <si>
    <t>3882</t>
  </si>
  <si>
    <t>1106</t>
  </si>
  <si>
    <t>5928</t>
  </si>
  <si>
    <t>799</t>
  </si>
  <si>
    <t>3254</t>
  </si>
  <si>
    <t>3808</t>
  </si>
  <si>
    <t>2475</t>
  </si>
  <si>
    <t>3303</t>
  </si>
  <si>
    <t>Please email Employment details like Appointment/Offer, Salary SLips, etc. to vcredit@Asif Tech.com.au</t>
  </si>
  <si>
    <t>4688</t>
  </si>
  <si>
    <t>Please resubmit the application after removing the word , "UNKNOWN" from the address details.</t>
  </si>
  <si>
    <t>5717</t>
  </si>
  <si>
    <t>2055</t>
  </si>
  <si>
    <t>3763</t>
  </si>
  <si>
    <t>3961</t>
  </si>
  <si>
    <t>2355</t>
  </si>
  <si>
    <t>266</t>
  </si>
  <si>
    <t>6175</t>
  </si>
  <si>
    <t>3997</t>
  </si>
  <si>
    <t>The applicant has been declined due to their billing history on their existing 3 and Asif Tech accounts, which are currently overdue</t>
  </si>
  <si>
    <t>3892</t>
  </si>
  <si>
    <t>2269</t>
  </si>
  <si>
    <t>Please re-submit the next application with passport/ medicare card as a part of 100 pts of id.</t>
  </si>
  <si>
    <t>4567</t>
  </si>
  <si>
    <t>5596</t>
  </si>
  <si>
    <t>3525</t>
  </si>
  <si>
    <t>3783</t>
  </si>
  <si>
    <t>5226</t>
  </si>
  <si>
    <t>382</t>
  </si>
  <si>
    <t>4815</t>
  </si>
  <si>
    <t>Declined as the customer has reached their eligible Service Limit. Already has a service under row id - 1-840B765.</t>
  </si>
  <si>
    <t>3019</t>
  </si>
  <si>
    <t>Please resubmit with updated employment details - Employer Name: GENIE SOLUTIONS - Work Phone No. 0738704085</t>
  </si>
  <si>
    <t>3335</t>
  </si>
  <si>
    <t>4769</t>
  </si>
  <si>
    <t>3041</t>
  </si>
  <si>
    <t>Customer has overdue account with Asif Tech, account no 695840585 overdue by $143.98</t>
  </si>
  <si>
    <t>490</t>
  </si>
  <si>
    <t>240</t>
  </si>
  <si>
    <t>6174</t>
  </si>
  <si>
    <t>4146</t>
  </si>
  <si>
    <t>5044</t>
  </si>
  <si>
    <t>4133</t>
  </si>
  <si>
    <t>5069</t>
  </si>
  <si>
    <t>2887</t>
  </si>
  <si>
    <t>Please resubmit with landline for employer. The customer wants to apply for the company it has to go under Commercial Application. If the Customer wants to apply for his personal use, the Employment Details should reflect as "Self Employed".</t>
  </si>
  <si>
    <t>4319</t>
  </si>
  <si>
    <t>Approved for SIM only as requested</t>
  </si>
  <si>
    <t>3316</t>
  </si>
  <si>
    <t>Please email passport with visa page. we have not recieved the visa Page.</t>
  </si>
  <si>
    <t>2111</t>
  </si>
  <si>
    <t>268</t>
  </si>
  <si>
    <t>6173</t>
  </si>
  <si>
    <t>1119</t>
  </si>
  <si>
    <t>5927</t>
  </si>
  <si>
    <t>1111</t>
  </si>
  <si>
    <t>4692</t>
  </si>
  <si>
    <t>5721</t>
  </si>
  <si>
    <t>5926</t>
  </si>
  <si>
    <t>2713</t>
  </si>
  <si>
    <t>4037</t>
  </si>
  <si>
    <t>3521</t>
  </si>
  <si>
    <t>Approved only with outright purchase of handset or USIM only- Visa expiry date 13/03/2013</t>
  </si>
  <si>
    <t>3926</t>
  </si>
  <si>
    <t>2417</t>
  </si>
  <si>
    <t>5327</t>
  </si>
  <si>
    <t>301</t>
  </si>
  <si>
    <t>3038</t>
  </si>
  <si>
    <t>Please email Offer Letter/Employment letter, and/ or Bank Statement reflecting Employer's Deposits.to vcredit@Asif Tech.com.au</t>
  </si>
  <si>
    <t>3980</t>
  </si>
  <si>
    <t>4786</t>
  </si>
  <si>
    <t>2219</t>
  </si>
  <si>
    <t>2991</t>
  </si>
  <si>
    <t>4508</t>
  </si>
  <si>
    <t>5537</t>
  </si>
  <si>
    <t>1840</t>
  </si>
  <si>
    <t>Store say they have not submitted this application therefore withdrawn</t>
  </si>
  <si>
    <t>2418</t>
  </si>
  <si>
    <t>5227</t>
  </si>
  <si>
    <t>1262</t>
  </si>
  <si>
    <t>1588</t>
  </si>
  <si>
    <t>5330</t>
  </si>
  <si>
    <t>3942</t>
  </si>
  <si>
    <t>3341</t>
  </si>
  <si>
    <t>2493</t>
  </si>
  <si>
    <t>Please email passport with visa page and also remove the slash from the address and Dyer Street is mentioned couple of times, kindly make these changes to the address.</t>
  </si>
  <si>
    <t>1022</t>
  </si>
  <si>
    <t>2828</t>
  </si>
  <si>
    <t>5925</t>
  </si>
  <si>
    <t>3974</t>
  </si>
  <si>
    <t>4468</t>
  </si>
  <si>
    <t>4116</t>
  </si>
  <si>
    <t>Approved for 1 Tab and 1 MBB only.</t>
  </si>
  <si>
    <t>5318</t>
  </si>
  <si>
    <t>3512</t>
  </si>
  <si>
    <t>5321</t>
  </si>
  <si>
    <t>5372</t>
  </si>
  <si>
    <t>4834</t>
  </si>
  <si>
    <t>5251</t>
  </si>
  <si>
    <t>1781</t>
  </si>
  <si>
    <t>2952</t>
  </si>
  <si>
    <t>2897</t>
  </si>
  <si>
    <t>Please resubmit with correct landline for employer</t>
  </si>
  <si>
    <t>5387</t>
  </si>
  <si>
    <t>4510</t>
  </si>
  <si>
    <t>5539</t>
  </si>
  <si>
    <t>4281</t>
  </si>
  <si>
    <t>5077</t>
  </si>
  <si>
    <t>3577</t>
  </si>
  <si>
    <t>2404</t>
  </si>
  <si>
    <t>1215</t>
  </si>
  <si>
    <t>2370</t>
  </si>
  <si>
    <t>4747</t>
  </si>
  <si>
    <t>1038</t>
  </si>
  <si>
    <t>5924</t>
  </si>
  <si>
    <t>5316</t>
  </si>
  <si>
    <t>2439</t>
  </si>
  <si>
    <t>4141</t>
  </si>
  <si>
    <t>4950</t>
  </si>
  <si>
    <t>5456</t>
  </si>
  <si>
    <t>3345</t>
  </si>
  <si>
    <t>3918</t>
  </si>
  <si>
    <t>1729</t>
  </si>
  <si>
    <t>3576</t>
  </si>
  <si>
    <t>5349</t>
  </si>
  <si>
    <t>3881</t>
  </si>
  <si>
    <t>4495</t>
  </si>
  <si>
    <t>5524</t>
  </si>
  <si>
    <t>958</t>
  </si>
  <si>
    <t>Please email copy of Proof of Income (Pay Slips / Bank Statement / Employment Letter</t>
  </si>
  <si>
    <t>1184</t>
  </si>
  <si>
    <t>Please email 100 pts of ID with passport and visa page to kcredit@Asif Tech.com.au</t>
  </si>
  <si>
    <t>5923</t>
  </si>
  <si>
    <t>1067</t>
  </si>
  <si>
    <t>5922</t>
  </si>
  <si>
    <t>5030</t>
  </si>
  <si>
    <t>3846</t>
  </si>
  <si>
    <t>Please resubmit with the Employer's Landline contact number details for the applicants employer (can include 13, 1300 &amp; 1800 numbers)</t>
  </si>
  <si>
    <t>3395</t>
  </si>
  <si>
    <t>1447</t>
  </si>
  <si>
    <t>5172</t>
  </si>
  <si>
    <t>2814</t>
  </si>
  <si>
    <t>133</t>
  </si>
  <si>
    <t>6172</t>
  </si>
  <si>
    <t>5159</t>
  </si>
  <si>
    <t>121</t>
  </si>
  <si>
    <t>153</t>
  </si>
  <si>
    <t>6170</t>
  </si>
  <si>
    <t>6171</t>
  </si>
  <si>
    <t>810</t>
  </si>
  <si>
    <t>2457</t>
  </si>
  <si>
    <t>4142</t>
  </si>
  <si>
    <t>566</t>
  </si>
  <si>
    <t>5780</t>
  </si>
  <si>
    <t>3950</t>
  </si>
  <si>
    <t>3309</t>
  </si>
  <si>
    <t>2891</t>
  </si>
  <si>
    <t>Work number submitted is incorrect for the employer. Please confirm with applicant and resubmit with correct landline</t>
  </si>
  <si>
    <t>267</t>
  </si>
  <si>
    <t>6169</t>
  </si>
  <si>
    <t>3009</t>
  </si>
  <si>
    <t>4988</t>
  </si>
  <si>
    <t>5492</t>
  </si>
  <si>
    <t>4873</t>
  </si>
  <si>
    <t>139</t>
  </si>
  <si>
    <t>6168</t>
  </si>
  <si>
    <t>5176</t>
  </si>
  <si>
    <t>4229</t>
  </si>
  <si>
    <t>3850</t>
  </si>
  <si>
    <t>Please resubmit with the Previous Address Suburb or town is not mentioned, "CASULA", &amp; also update the Employer's Landline number.</t>
  </si>
  <si>
    <t>4595</t>
  </si>
  <si>
    <t>5624</t>
  </si>
  <si>
    <t>3593</t>
  </si>
  <si>
    <t>3585</t>
  </si>
  <si>
    <t>Please resubmit a Passport or medicare card as part of the applicants 100 points of ID</t>
  </si>
  <si>
    <t>2368</t>
  </si>
  <si>
    <t>4175</t>
  </si>
  <si>
    <t>2874</t>
  </si>
  <si>
    <t>3943</t>
  </si>
  <si>
    <t>5376</t>
  </si>
  <si>
    <t>394</t>
  </si>
  <si>
    <t>3334</t>
  </si>
  <si>
    <t>4810</t>
  </si>
  <si>
    <t>5287</t>
  </si>
  <si>
    <t>3863</t>
  </si>
  <si>
    <t>599</t>
  </si>
  <si>
    <t>5779</t>
  </si>
  <si>
    <t>151</t>
  </si>
  <si>
    <t>6167</t>
  </si>
  <si>
    <t>2116</t>
  </si>
  <si>
    <t>3165</t>
  </si>
  <si>
    <t>148</t>
  </si>
  <si>
    <t>6166</t>
  </si>
  <si>
    <t>2966</t>
  </si>
  <si>
    <t>625</t>
  </si>
  <si>
    <t>4118</t>
  </si>
  <si>
    <t>4696</t>
  </si>
  <si>
    <t>Please email a copy of payslip or bank statement showing payment received from the employer to vcredit@Asif Tech.com.au and resubmit with the next application with the employer's contactable landline number.</t>
  </si>
  <si>
    <t>5725</t>
  </si>
  <si>
    <t>5778</t>
  </si>
  <si>
    <t>2220</t>
  </si>
  <si>
    <t>51</t>
  </si>
  <si>
    <t>2809</t>
  </si>
  <si>
    <t>6165</t>
  </si>
  <si>
    <t>3661</t>
  </si>
  <si>
    <t>An account for this applicant already exists with Asif Tech. Please resubmit as existing customer under CA Row ID: 1-854KYW4</t>
  </si>
  <si>
    <t>2251</t>
  </si>
  <si>
    <t>4113</t>
  </si>
  <si>
    <t>4874</t>
  </si>
  <si>
    <t>The Work number entered is incorrect for the employer listed on the application. Please verify the details with the applicant and resubmit with a valid number or provide proof of employment (Pay Slips /bank Statement ) to vcredit@Asif Tech.com.au</t>
  </si>
  <si>
    <t>785</t>
  </si>
  <si>
    <t>2406</t>
  </si>
  <si>
    <t>645</t>
  </si>
  <si>
    <t>5777</t>
  </si>
  <si>
    <t>702</t>
  </si>
  <si>
    <t>Customer has overdue account with 3 - Account no 3330159265 - has an overdue payment of $542.77</t>
  </si>
  <si>
    <t>5776</t>
  </si>
  <si>
    <t>5070</t>
  </si>
  <si>
    <t>4928</t>
  </si>
  <si>
    <t>5437</t>
  </si>
  <si>
    <t>2374</t>
  </si>
  <si>
    <t>2147</t>
  </si>
  <si>
    <t>5146</t>
  </si>
  <si>
    <t>449</t>
  </si>
  <si>
    <t>3553</t>
  </si>
  <si>
    <t>482</t>
  </si>
  <si>
    <t>2936</t>
  </si>
  <si>
    <t>152</t>
  </si>
  <si>
    <t>6164</t>
  </si>
  <si>
    <t>4515</t>
  </si>
  <si>
    <t>5544</t>
  </si>
  <si>
    <t>3554</t>
  </si>
  <si>
    <t>1734</t>
  </si>
  <si>
    <t>5063</t>
  </si>
  <si>
    <t>3749</t>
  </si>
  <si>
    <t>3688</t>
  </si>
  <si>
    <t>4172</t>
  </si>
  <si>
    <t>The applicant has been declined due to the billing history on their existing 3 Mobile account, which is currently overdue account number 3330060847.</t>
  </si>
  <si>
    <t>3526</t>
  </si>
  <si>
    <t>Approved for 1 voice service</t>
  </si>
  <si>
    <t>3805</t>
  </si>
  <si>
    <t>4235</t>
  </si>
  <si>
    <t>4054</t>
  </si>
  <si>
    <t>Please send through copies of the applicants 100 points of ID to VCredit@Asif Tech.com.au or 1800 656 866.... Please upate PREVIOUS ADDRESS on application...</t>
  </si>
  <si>
    <t>3286</t>
  </si>
  <si>
    <t>Please email proof of current employment to kcredit@Asif Tech.com.au</t>
  </si>
  <si>
    <t>23</t>
  </si>
  <si>
    <t>3933</t>
  </si>
  <si>
    <t>6163</t>
  </si>
  <si>
    <t>3318</t>
  </si>
  <si>
    <t>4650</t>
  </si>
  <si>
    <t>5679</t>
  </si>
  <si>
    <t>5362</t>
  </si>
  <si>
    <t>293</t>
  </si>
  <si>
    <t>3323</t>
  </si>
  <si>
    <t>4440</t>
  </si>
  <si>
    <t>Withdrew the application as Address details could not be confirmed, hence would request for Utility Bills.</t>
  </si>
  <si>
    <t>5266</t>
  </si>
  <si>
    <t>572</t>
  </si>
  <si>
    <t>5775</t>
  </si>
  <si>
    <t>4619</t>
  </si>
  <si>
    <t>5648</t>
  </si>
  <si>
    <t>5095</t>
  </si>
  <si>
    <t>4778</t>
  </si>
  <si>
    <t>3307</t>
  </si>
  <si>
    <t>115</t>
  </si>
  <si>
    <t>4191</t>
  </si>
  <si>
    <t>4641</t>
  </si>
  <si>
    <t>Please resubmit as Self Employed</t>
  </si>
  <si>
    <t>5670</t>
  </si>
  <si>
    <t>6162</t>
  </si>
  <si>
    <t>2022</t>
  </si>
  <si>
    <t>53</t>
  </si>
  <si>
    <t>6161</t>
  </si>
  <si>
    <t>5003</t>
  </si>
  <si>
    <t>5507</t>
  </si>
  <si>
    <t>5162</t>
  </si>
  <si>
    <t>2089</t>
  </si>
  <si>
    <t>1183</t>
  </si>
  <si>
    <t>Suspected duplicate application #4111F710F7DA</t>
  </si>
  <si>
    <t>5921</t>
  </si>
  <si>
    <t>3235</t>
  </si>
  <si>
    <t>4355</t>
  </si>
  <si>
    <t>2233</t>
  </si>
  <si>
    <t>4087</t>
  </si>
  <si>
    <t>5361</t>
  </si>
  <si>
    <t>4216</t>
  </si>
  <si>
    <t>1813</t>
  </si>
  <si>
    <t>4220</t>
  </si>
  <si>
    <t>4247</t>
  </si>
  <si>
    <t>2363</t>
  </si>
  <si>
    <t>1448</t>
  </si>
  <si>
    <t>1007</t>
  </si>
  <si>
    <t>5920</t>
  </si>
  <si>
    <t>4589</t>
  </si>
  <si>
    <t>5618</t>
  </si>
  <si>
    <t>60</t>
  </si>
  <si>
    <t>6160</t>
  </si>
  <si>
    <t>3921</t>
  </si>
  <si>
    <t>3224</t>
  </si>
  <si>
    <t>4005</t>
  </si>
  <si>
    <t>4612</t>
  </si>
  <si>
    <t>5641</t>
  </si>
  <si>
    <t>5183</t>
  </si>
  <si>
    <t>145</t>
  </si>
  <si>
    <t>6159</t>
  </si>
  <si>
    <t>5139</t>
  </si>
  <si>
    <t>3290</t>
  </si>
  <si>
    <t>3460</t>
  </si>
  <si>
    <t>5061</t>
  </si>
  <si>
    <t>4017</t>
  </si>
  <si>
    <t>Please email copy of Proof of Income (Pay Slips / Bank Statement / Employment Letter) to vcredit@Asif Tech.com.au and please update the previous address on the next application.</t>
  </si>
  <si>
    <t>3802</t>
  </si>
  <si>
    <t>3804</t>
  </si>
  <si>
    <t>5075</t>
  </si>
  <si>
    <t>4828</t>
  </si>
  <si>
    <t>2011</t>
  </si>
  <si>
    <t>2639</t>
  </si>
  <si>
    <t>4643</t>
  </si>
  <si>
    <t>5672</t>
  </si>
  <si>
    <t>1954</t>
  </si>
  <si>
    <t>4584</t>
  </si>
  <si>
    <t>5613</t>
  </si>
  <si>
    <t>2093</t>
  </si>
  <si>
    <t>130</t>
  </si>
  <si>
    <t>6158</t>
  </si>
  <si>
    <t>3043</t>
  </si>
  <si>
    <t>Please resubmit with landline for employer most recent issued payslip or an employment contract from the EMPLOYER LISTED ON APPLICATION.</t>
  </si>
  <si>
    <t>4840</t>
  </si>
  <si>
    <t>521</t>
  </si>
  <si>
    <t>Please email Employment ID and to vcredit@Asif Tech.com.au and update home number where we can contact customer.</t>
  </si>
  <si>
    <t>4784</t>
  </si>
  <si>
    <t>1803</t>
  </si>
  <si>
    <t>3586</t>
  </si>
  <si>
    <t>3925</t>
  </si>
  <si>
    <t>4185</t>
  </si>
  <si>
    <t>4549</t>
  </si>
  <si>
    <t>5578</t>
  </si>
  <si>
    <t>3794</t>
  </si>
  <si>
    <t>4219</t>
  </si>
  <si>
    <t>Please resubmit with the advertised contact details for the applicants employe's Landline number(can include 13, 1300 &amp; 1800 numbers)</t>
  </si>
  <si>
    <t>2451</t>
  </si>
  <si>
    <t>2743</t>
  </si>
  <si>
    <t>4847</t>
  </si>
  <si>
    <t>4139</t>
  </si>
  <si>
    <t>3992</t>
  </si>
  <si>
    <t>4359</t>
  </si>
  <si>
    <t>5027</t>
  </si>
  <si>
    <t>1517</t>
  </si>
  <si>
    <t>4624</t>
  </si>
  <si>
    <t>5653</t>
  </si>
  <si>
    <t>1315</t>
  </si>
  <si>
    <t>5180</t>
  </si>
  <si>
    <t>4250</t>
  </si>
  <si>
    <t>493</t>
  </si>
  <si>
    <t>Applicants details are incorrect(as the Unit Number requested for Address details has not been provided). Please confirm and resubmit</t>
  </si>
  <si>
    <t>450</t>
  </si>
  <si>
    <t>4485</t>
  </si>
  <si>
    <t>2123</t>
  </si>
  <si>
    <t>546</t>
  </si>
  <si>
    <t>Suspected duplicate application:Cust has already approved for SIM only under Row ID#1-8DFSLCU &amp; appln # 1411F2F802D on 29th JULY 2012.</t>
  </si>
  <si>
    <t>1122</t>
  </si>
  <si>
    <t>5919</t>
  </si>
  <si>
    <t>466</t>
  </si>
  <si>
    <t>3658</t>
  </si>
  <si>
    <t>Please send through copies of the applicants Visa page and Passport number to VCredit@Asif Tech.com.au or 1800 656 866</t>
  </si>
  <si>
    <t>5010</t>
  </si>
  <si>
    <t>5514</t>
  </si>
  <si>
    <t>4150</t>
  </si>
  <si>
    <t>416</t>
  </si>
  <si>
    <t>4775</t>
  </si>
  <si>
    <t>3046</t>
  </si>
  <si>
    <t>Please email the Employment Appointment Letter/Offer Letter, Salary Slips reflecting current employer's salary deposits to vcredit@Asif Tech.com.au</t>
  </si>
  <si>
    <t>222</t>
  </si>
  <si>
    <t>6157</t>
  </si>
  <si>
    <t>608</t>
  </si>
  <si>
    <t>5774</t>
  </si>
  <si>
    <t>5166</t>
  </si>
  <si>
    <t>3522</t>
  </si>
  <si>
    <t>3924</t>
  </si>
  <si>
    <t>1255</t>
  </si>
  <si>
    <t>389</t>
  </si>
  <si>
    <t>2090</t>
  </si>
  <si>
    <t>4824</t>
  </si>
  <si>
    <t>302</t>
  </si>
  <si>
    <t>4232</t>
  </si>
  <si>
    <t>689</t>
  </si>
  <si>
    <t>5773</t>
  </si>
  <si>
    <t>4101</t>
  </si>
  <si>
    <t>1804</t>
  </si>
  <si>
    <t>4684</t>
  </si>
  <si>
    <t>5713</t>
  </si>
  <si>
    <t>4681</t>
  </si>
  <si>
    <t>5710</t>
  </si>
  <si>
    <t>3936</t>
  </si>
  <si>
    <t>4424</t>
  </si>
  <si>
    <t>3400</t>
  </si>
  <si>
    <t>4363</t>
  </si>
  <si>
    <t>2426</t>
  </si>
  <si>
    <t>1314</t>
  </si>
  <si>
    <t>4134</t>
  </si>
  <si>
    <t>4222</t>
  </si>
  <si>
    <t>5218</t>
  </si>
  <si>
    <t>4587</t>
  </si>
  <si>
    <t>5616</t>
  </si>
  <si>
    <t>192</t>
  </si>
  <si>
    <t>Please email the Offer letter, Employment letter, or Salary Slips, reflecting the Customer's employment with the Firm. And also provide the Correct LANDLINE number for the company and the contact person to vcredit@Asif Tech.com.au</t>
  </si>
  <si>
    <t>6156</t>
  </si>
  <si>
    <t>1099</t>
  </si>
  <si>
    <t>5918</t>
  </si>
  <si>
    <t>142</t>
  </si>
  <si>
    <t>6155</t>
  </si>
  <si>
    <t>823</t>
  </si>
  <si>
    <t>556</t>
  </si>
  <si>
    <t>3194</t>
  </si>
  <si>
    <t>5772</t>
  </si>
  <si>
    <t>4361</t>
  </si>
  <si>
    <t>4780</t>
  </si>
  <si>
    <t>2993</t>
  </si>
  <si>
    <t>5217</t>
  </si>
  <si>
    <t>683</t>
  </si>
  <si>
    <t>5771</t>
  </si>
  <si>
    <t>3730</t>
  </si>
  <si>
    <t>4845</t>
  </si>
  <si>
    <t>Please send bank statement or latest paylsip as a proof of employment to VCredit@Asif Tech.com.au or 1800 656 866</t>
  </si>
  <si>
    <t>2979</t>
  </si>
  <si>
    <t>Unable to verify employment details provided, customer has changed the employment type to home duties, from the previous applictaion.</t>
  </si>
  <si>
    <t>483</t>
  </si>
  <si>
    <t>484</t>
  </si>
  <si>
    <t>Please email a copy of proof of employment (Bank Statement / Salary Slip) to vcredit@Asif Tech.com.au. Also please update the correct Work Phone Landline customer and the ABN No. for the customer, if customer's occupation is Taxi Driver.</t>
  </si>
  <si>
    <t>2283</t>
  </si>
  <si>
    <t>3332</t>
  </si>
  <si>
    <t>2515</t>
  </si>
  <si>
    <t>1925</t>
  </si>
  <si>
    <t>3796</t>
  </si>
  <si>
    <t>434</t>
  </si>
  <si>
    <t>1219</t>
  </si>
  <si>
    <t>2420</t>
  </si>
  <si>
    <t>370</t>
  </si>
  <si>
    <t>4225</t>
  </si>
  <si>
    <t>3113</t>
  </si>
  <si>
    <t>4946</t>
  </si>
  <si>
    <t>5452</t>
  </si>
  <si>
    <t>2605</t>
  </si>
  <si>
    <t>321</t>
  </si>
  <si>
    <t>4496</t>
  </si>
  <si>
    <t>5525</t>
  </si>
  <si>
    <t>1916</t>
  </si>
  <si>
    <t>3843</t>
  </si>
  <si>
    <t>This customers existing Asif Tech account is currently overdue. Once all outstanding amounts have been paid, please email VCredit@Asif Tech.com.au to request a further review alongwith the Employment details.</t>
  </si>
  <si>
    <t>4918</t>
  </si>
  <si>
    <t>5427</t>
  </si>
  <si>
    <t>4613</t>
  </si>
  <si>
    <t>Declined as a Credit Decision and exceed handset limit</t>
  </si>
  <si>
    <t>5642</t>
  </si>
  <si>
    <t>350</t>
  </si>
  <si>
    <t>968</t>
  </si>
  <si>
    <t>173</t>
  </si>
  <si>
    <t>Unable to verify employment details provided, -Please email the Offer letter, Employment letter, or Salary Slips, reflecting the Customer's employment with the Firm. to vcredit@Asif Tech.com.au</t>
  </si>
  <si>
    <t>6154</t>
  </si>
  <si>
    <t>2573</t>
  </si>
  <si>
    <t>2866</t>
  </si>
  <si>
    <t>1818</t>
  </si>
  <si>
    <t>Incorrect info provided Pleasere submit with the valid address.</t>
  </si>
  <si>
    <t>2023</t>
  </si>
  <si>
    <t>3690</t>
  </si>
  <si>
    <t>2056</t>
  </si>
  <si>
    <t>4700</t>
  </si>
  <si>
    <t>5729</t>
  </si>
  <si>
    <t>117</t>
  </si>
  <si>
    <t>6153</t>
  </si>
  <si>
    <t>3436</t>
  </si>
  <si>
    <t>4198</t>
  </si>
  <si>
    <t>5043</t>
  </si>
  <si>
    <t>2773</t>
  </si>
  <si>
    <t>722</t>
  </si>
  <si>
    <t>5770</t>
  </si>
  <si>
    <t>2767</t>
  </si>
  <si>
    <t>125</t>
  </si>
  <si>
    <t>6152</t>
  </si>
  <si>
    <t>3915</t>
  </si>
  <si>
    <t>4869</t>
  </si>
  <si>
    <t>4897</t>
  </si>
  <si>
    <t>5406</t>
  </si>
  <si>
    <t>910</t>
  </si>
  <si>
    <t>3407</t>
  </si>
  <si>
    <t>5093</t>
  </si>
  <si>
    <t>2945</t>
  </si>
  <si>
    <t>4154</t>
  </si>
  <si>
    <t>3806</t>
  </si>
  <si>
    <t>3432</t>
  </si>
  <si>
    <t>4360</t>
  </si>
  <si>
    <t>47</t>
  </si>
  <si>
    <t>6151</t>
  </si>
  <si>
    <t>5359</t>
  </si>
  <si>
    <t>1522</t>
  </si>
  <si>
    <t>2257</t>
  </si>
  <si>
    <t>Please email Bank Statement and Driver's License to kcredit@Asif Tech.com.au</t>
  </si>
  <si>
    <t>4114</t>
  </si>
  <si>
    <t>245</t>
  </si>
  <si>
    <t>6150</t>
  </si>
  <si>
    <t>4633</t>
  </si>
  <si>
    <t>Please resubmit with the advertised contact details for the applicants employer &amp; send the Latest SAlary Slip as the Employer's details are differing on the previous Two Applications (can include 13, 1300 &amp; 1800 numbers)</t>
  </si>
  <si>
    <t>5662</t>
  </si>
  <si>
    <t>1946</t>
  </si>
  <si>
    <t>4578</t>
  </si>
  <si>
    <t>5607</t>
  </si>
  <si>
    <t>140</t>
  </si>
  <si>
    <t>6149</t>
  </si>
  <si>
    <t>1259</t>
  </si>
  <si>
    <t>2345</t>
  </si>
  <si>
    <t>5352</t>
  </si>
  <si>
    <t>2904</t>
  </si>
  <si>
    <t>Please resubmit with updated employment details on the next application with Employer's contactable landline number or email proof of Income (Pay slip, bank statement, Employment letter) to vcredits@Asif Tech.com.au</t>
  </si>
  <si>
    <t>1263</t>
  </si>
  <si>
    <t>4151</t>
  </si>
  <si>
    <t>Approved only with outright purchase of handset or 1 USIM only</t>
  </si>
  <si>
    <t>5275</t>
  </si>
  <si>
    <t>4241</t>
  </si>
  <si>
    <t>Please send through copies of the applicants 100 points of ID to VCredit@Asif Tech.com.au or 1800 656 866 rental agreement.</t>
  </si>
  <si>
    <t>4858</t>
  </si>
  <si>
    <t>Please send proof of employment i.e. bank statement or payslip to VCredit@Asif Tech.com.au or 1800 656 866</t>
  </si>
  <si>
    <t>4112</t>
  </si>
  <si>
    <t>667</t>
  </si>
  <si>
    <t>5769</t>
  </si>
  <si>
    <t>4825</t>
  </si>
  <si>
    <t>303</t>
  </si>
  <si>
    <t>3883</t>
  </si>
  <si>
    <t>45</t>
  </si>
  <si>
    <t>6148</t>
  </si>
  <si>
    <t>2722</t>
  </si>
  <si>
    <t>5267</t>
  </si>
  <si>
    <t>2013</t>
  </si>
  <si>
    <t>4486</t>
  </si>
  <si>
    <t>4669</t>
  </si>
  <si>
    <t>5698</t>
  </si>
  <si>
    <t>1003</t>
  </si>
  <si>
    <t>5917</t>
  </si>
  <si>
    <t>682</t>
  </si>
  <si>
    <t>5768</t>
  </si>
  <si>
    <t>5284</t>
  </si>
  <si>
    <t>670</t>
  </si>
  <si>
    <t>5767</t>
  </si>
  <si>
    <t>1770</t>
  </si>
  <si>
    <t>558</t>
  </si>
  <si>
    <t>5766</t>
  </si>
  <si>
    <t>1788</t>
  </si>
  <si>
    <t>5001</t>
  </si>
  <si>
    <t>5505</t>
  </si>
  <si>
    <t>3034</t>
  </si>
  <si>
    <t>3887</t>
  </si>
  <si>
    <t>4521</t>
  </si>
  <si>
    <t>5550</t>
  </si>
  <si>
    <t>2088</t>
  </si>
  <si>
    <t>3752</t>
  </si>
  <si>
    <t>1253</t>
  </si>
  <si>
    <t>2128</t>
  </si>
  <si>
    <t>431</t>
  </si>
  <si>
    <t>4098</t>
  </si>
  <si>
    <t>604</t>
  </si>
  <si>
    <t>5765</t>
  </si>
  <si>
    <t>3118</t>
  </si>
  <si>
    <t>5157</t>
  </si>
  <si>
    <t>687</t>
  </si>
  <si>
    <t>5764</t>
  </si>
  <si>
    <t>2398</t>
  </si>
  <si>
    <t>2395</t>
  </si>
  <si>
    <t>598</t>
  </si>
  <si>
    <t>5763</t>
  </si>
  <si>
    <t>2466</t>
  </si>
  <si>
    <t>3966</t>
  </si>
  <si>
    <t>4178</t>
  </si>
  <si>
    <t>176</t>
  </si>
  <si>
    <t>6147</t>
  </si>
  <si>
    <t>835</t>
  </si>
  <si>
    <t>1914</t>
  </si>
  <si>
    <t>1762</t>
  </si>
  <si>
    <t>103</t>
  </si>
  <si>
    <t>6146</t>
  </si>
  <si>
    <t>4094</t>
  </si>
  <si>
    <t>3222</t>
  </si>
  <si>
    <t>224</t>
  </si>
  <si>
    <t>Please re-submit after customer provides Paid in Full Letter to Asif Tech for written off account row id: 1-5980E69</t>
  </si>
  <si>
    <t>6145</t>
  </si>
  <si>
    <t>892</t>
  </si>
  <si>
    <t>541</t>
  </si>
  <si>
    <t>2470</t>
  </si>
  <si>
    <t>4065</t>
  </si>
  <si>
    <t>4849</t>
  </si>
  <si>
    <t>Please email applicants proof of income(current bank statement or recent payslip) in addition to copies of their 100 points of ID (passport with visa page) to VCredit@Asif Tech.com.au and resubmit under row-id:-1-5OG81JY.</t>
  </si>
  <si>
    <t>4513</t>
  </si>
  <si>
    <t>5542</t>
  </si>
  <si>
    <t>741</t>
  </si>
  <si>
    <t>3716</t>
  </si>
  <si>
    <t>811</t>
  </si>
  <si>
    <t>5350</t>
  </si>
  <si>
    <t>4773</t>
  </si>
  <si>
    <t>Approved for 1 sim only service and 1 MBB service</t>
  </si>
  <si>
    <t>4779</t>
  </si>
  <si>
    <t>4081</t>
  </si>
  <si>
    <t>2403</t>
  </si>
  <si>
    <t>4952</t>
  </si>
  <si>
    <t>5458</t>
  </si>
  <si>
    <t>228</t>
  </si>
  <si>
    <t>6144</t>
  </si>
  <si>
    <t>426</t>
  </si>
  <si>
    <t>3860</t>
  </si>
  <si>
    <t>Please send through copies of the applicants 100 points of ID to VCredit@Asif Tech.com.au or 1800 656 866 Bank statement</t>
  </si>
  <si>
    <t>2964</t>
  </si>
  <si>
    <t>5329</t>
  </si>
  <si>
    <t>5360</t>
  </si>
  <si>
    <t>4244</t>
  </si>
  <si>
    <t>5285</t>
  </si>
  <si>
    <t>2357</t>
  </si>
  <si>
    <t>446</t>
  </si>
  <si>
    <t>3002</t>
  </si>
  <si>
    <t>Please email proof of employment to vcredit@Asif Tech.com.au</t>
  </si>
  <si>
    <t>3523</t>
  </si>
  <si>
    <t>685</t>
  </si>
  <si>
    <t>5762</t>
  </si>
  <si>
    <t>4537</t>
  </si>
  <si>
    <t>5566</t>
  </si>
  <si>
    <t>4242</t>
  </si>
  <si>
    <t>Please resubmit with the advertised contact details for the applicants employer Employer's Landline number (can include 13, 1300 &amp; 1800 numbers) and in employment details incorrectly mentioned Type as "Others, instead of the correct option".</t>
  </si>
  <si>
    <t>5114</t>
  </si>
  <si>
    <t>3333</t>
  </si>
  <si>
    <t>4245</t>
  </si>
  <si>
    <t>673</t>
  </si>
  <si>
    <t>5761</t>
  </si>
  <si>
    <t>2397</t>
  </si>
  <si>
    <t>298</t>
  </si>
  <si>
    <t>5068</t>
  </si>
  <si>
    <t>4441</t>
  </si>
  <si>
    <t>2708</t>
  </si>
  <si>
    <t>4079</t>
  </si>
  <si>
    <t>Direct debit to credit card or bank account</t>
  </si>
  <si>
    <t>3031</t>
  </si>
  <si>
    <t>229</t>
  </si>
  <si>
    <t>Please email 100 pts of ID with proof of employment i.e bank statement and latest payslip to vcredit@Asif Tech.com.au</t>
  </si>
  <si>
    <t>6143</t>
  </si>
  <si>
    <t>4137</t>
  </si>
  <si>
    <t>4867</t>
  </si>
  <si>
    <t>5170</t>
  </si>
  <si>
    <t>4871</t>
  </si>
  <si>
    <t>690</t>
  </si>
  <si>
    <t>Further information has been requested via email- Please send university certificate of enrollment for the course.</t>
  </si>
  <si>
    <t>5760</t>
  </si>
  <si>
    <t>1789</t>
  </si>
  <si>
    <t>3446</t>
  </si>
  <si>
    <t>254</t>
  </si>
  <si>
    <t>6142</t>
  </si>
  <si>
    <t>3650</t>
  </si>
  <si>
    <t>Please mention the name of the State on the Previous address and resubmit.</t>
  </si>
  <si>
    <t>4651</t>
  </si>
  <si>
    <t>Please send through copies of the applicants 100 points of ID to VCredit@Asif Tech.com.au or 1800 656 866 - proof of employment (bank statement / salary slips)</t>
  </si>
  <si>
    <t>5680</t>
  </si>
  <si>
    <t>2965</t>
  </si>
  <si>
    <t>2933</t>
  </si>
  <si>
    <t>255</t>
  </si>
  <si>
    <t>6141</t>
  </si>
  <si>
    <t>557</t>
  </si>
  <si>
    <t>5759</t>
  </si>
  <si>
    <t>172</t>
  </si>
  <si>
    <t>6140</t>
  </si>
  <si>
    <t>4128</t>
  </si>
  <si>
    <t>1312</t>
  </si>
  <si>
    <t>220</t>
  </si>
  <si>
    <t>6139</t>
  </si>
  <si>
    <t>885</t>
  </si>
  <si>
    <t>4870</t>
  </si>
  <si>
    <t>Please resubmit with a valid company name for the applicants employer. It is Commonwealth Bank</t>
  </si>
  <si>
    <t>3033</t>
  </si>
  <si>
    <t>3858</t>
  </si>
  <si>
    <t>Please resubmit with the employer's landline number.</t>
  </si>
  <si>
    <t>688</t>
  </si>
  <si>
    <t>5758</t>
  </si>
  <si>
    <t>4664</t>
  </si>
  <si>
    <t>5693</t>
  </si>
  <si>
    <t>563</t>
  </si>
  <si>
    <t>5757</t>
  </si>
  <si>
    <t>2987</t>
  </si>
  <si>
    <t>4982</t>
  </si>
  <si>
    <t>5486</t>
  </si>
  <si>
    <t>5358</t>
  </si>
  <si>
    <t>857</t>
  </si>
  <si>
    <t>4868</t>
  </si>
  <si>
    <t>1742</t>
  </si>
  <si>
    <t>243</t>
  </si>
  <si>
    <t>Please email Employment ID or Proof of Income to kcredit@Asif Tech.com.au</t>
  </si>
  <si>
    <t>6138</t>
  </si>
  <si>
    <t>884</t>
  </si>
  <si>
    <t>568</t>
  </si>
  <si>
    <t>5756</t>
  </si>
  <si>
    <t>4243</t>
  </si>
  <si>
    <t>1723</t>
  </si>
  <si>
    <t>304</t>
  </si>
  <si>
    <t>4562</t>
  </si>
  <si>
    <t>5591</t>
  </si>
  <si>
    <t>4781</t>
  </si>
  <si>
    <t>5262</t>
  </si>
  <si>
    <t>3310</t>
  </si>
  <si>
    <t>888</t>
  </si>
  <si>
    <t>967</t>
  </si>
  <si>
    <t>4097</t>
  </si>
  <si>
    <t>4579</t>
  </si>
  <si>
    <t>5608</t>
  </si>
  <si>
    <t>5057</t>
  </si>
  <si>
    <t>5045</t>
  </si>
  <si>
    <t>732</t>
  </si>
  <si>
    <t>5059</t>
  </si>
  <si>
    <t>2983</t>
  </si>
  <si>
    <t>4516</t>
  </si>
  <si>
    <t>5545</t>
  </si>
  <si>
    <t>2672</t>
  </si>
  <si>
    <t>4738</t>
  </si>
  <si>
    <t>504</t>
  </si>
  <si>
    <t>4393</t>
  </si>
  <si>
    <t>4777</t>
  </si>
  <si>
    <t>Approved for a sim only service and 1 MBB service</t>
  </si>
  <si>
    <t>998</t>
  </si>
  <si>
    <t>5916</t>
  </si>
  <si>
    <t>4827</t>
  </si>
  <si>
    <t>The applicant has been declined as Students are only eligible for 1 Handset (Voice service). The applicant has an actvice voice service under row id 1-83T2DCA</t>
  </si>
  <si>
    <t>4466</t>
  </si>
  <si>
    <t>Please resubmit a Passport as part of the applicants 100 points of ID as reflecting as Employed, whereas STUDENT-ID given.</t>
  </si>
  <si>
    <t>734</t>
  </si>
  <si>
    <t>2474</t>
  </si>
  <si>
    <t>No ABN entered in application, please update and resubmit</t>
  </si>
  <si>
    <t>5186</t>
  </si>
  <si>
    <t>2393</t>
  </si>
  <si>
    <t>216</t>
  </si>
  <si>
    <t>Please email Employment ID to vcredit@Asif Tech.com.au and re-submit with company landline</t>
  </si>
  <si>
    <t>6137</t>
  </si>
  <si>
    <t>5042</t>
  </si>
  <si>
    <t>260</t>
  </si>
  <si>
    <t>Please email Passport and Visa page to vcredit@Asif Tech.com.au</t>
  </si>
  <si>
    <t>6136</t>
  </si>
  <si>
    <t>4140</t>
  </si>
  <si>
    <t>4016</t>
  </si>
  <si>
    <t>1352</t>
  </si>
  <si>
    <t>1138</t>
  </si>
  <si>
    <t>5915</t>
  </si>
  <si>
    <t>99</t>
  </si>
  <si>
    <t>6135</t>
  </si>
  <si>
    <t>3331</t>
  </si>
  <si>
    <t>3555</t>
  </si>
  <si>
    <t>3851</t>
  </si>
  <si>
    <t>Please update the home phone number</t>
  </si>
  <si>
    <t>564</t>
  </si>
  <si>
    <t>5755</t>
  </si>
  <si>
    <t>3556</t>
  </si>
  <si>
    <t>686</t>
  </si>
  <si>
    <t>5754</t>
  </si>
  <si>
    <t>4872</t>
  </si>
  <si>
    <t>4772</t>
  </si>
  <si>
    <t>4083</t>
  </si>
  <si>
    <t>2483</t>
  </si>
  <si>
    <t>567</t>
  </si>
  <si>
    <t>5753</t>
  </si>
  <si>
    <t>2431</t>
  </si>
  <si>
    <t>3427</t>
  </si>
  <si>
    <t>3888</t>
  </si>
  <si>
    <t>963</t>
  </si>
  <si>
    <t>Please email Appointment/Offer Letter, Salary Slips.to vcredit@Asif Tech.com.au</t>
  </si>
  <si>
    <t>736</t>
  </si>
  <si>
    <t>4080</t>
  </si>
  <si>
    <t>966</t>
  </si>
  <si>
    <t>4196</t>
  </si>
  <si>
    <t>4194</t>
  </si>
  <si>
    <t>562</t>
  </si>
  <si>
    <t>5752</t>
  </si>
  <si>
    <t>4152</t>
  </si>
  <si>
    <t>1235</t>
  </si>
  <si>
    <t>590</t>
  </si>
  <si>
    <t>5751</t>
  </si>
  <si>
    <t>5351</t>
  </si>
  <si>
    <t>244</t>
  </si>
  <si>
    <t>An account for this applicant already exists with Asif Tech. Please resubmit as existing customer - Row id 1-89S8DQA</t>
  </si>
  <si>
    <t>6134</t>
  </si>
  <si>
    <t>738</t>
  </si>
  <si>
    <t>4115</t>
  </si>
  <si>
    <t>1289</t>
  </si>
  <si>
    <t>4648</t>
  </si>
  <si>
    <t>5677</t>
  </si>
  <si>
    <t>1250</t>
  </si>
  <si>
    <t>3430</t>
  </si>
  <si>
    <t>5168</t>
  </si>
  <si>
    <t>1236</t>
  </si>
  <si>
    <t>114</t>
  </si>
  <si>
    <t>6133</t>
  </si>
  <si>
    <t>1234</t>
  </si>
  <si>
    <t>1248</t>
  </si>
  <si>
    <t>691</t>
  </si>
  <si>
    <t>5750</t>
  </si>
  <si>
    <t>3909</t>
  </si>
  <si>
    <t>4084</t>
  </si>
  <si>
    <t>559</t>
  </si>
  <si>
    <t>5749</t>
  </si>
  <si>
    <t>1341</t>
  </si>
  <si>
    <t>1241</t>
  </si>
  <si>
    <t>3426</t>
  </si>
  <si>
    <t>1244</t>
  </si>
  <si>
    <t>1237</t>
  </si>
  <si>
    <t>1238</t>
  </si>
  <si>
    <t>565</t>
  </si>
  <si>
    <t>5748</t>
  </si>
  <si>
    <t>926</t>
  </si>
  <si>
    <t>WITHDRAW the appln forEmployment Proof Details.Please email to vcredit@Asif Tech.com.au</t>
  </si>
  <si>
    <t>875</t>
  </si>
  <si>
    <t>3428</t>
  </si>
  <si>
    <t>964</t>
  </si>
  <si>
    <t>Please email Employment Proof Details: Appointment/Offer Letter, Salary Slips. to vcredit@Asif Tech.com.au</t>
  </si>
  <si>
    <t>3429</t>
  </si>
  <si>
    <t>1692</t>
  </si>
  <si>
    <t>561</t>
  </si>
  <si>
    <t>5747</t>
  </si>
  <si>
    <t>560</t>
  </si>
  <si>
    <t>5746</t>
  </si>
  <si>
    <t>705</t>
  </si>
  <si>
    <t>Incorrect info provided ... please apply as pensioner and remove employment details such as other - 38 hours a week</t>
  </si>
  <si>
    <t>5745</t>
  </si>
  <si>
    <t>3643</t>
  </si>
  <si>
    <t>duplicate account</t>
  </si>
  <si>
    <t>5385</t>
  </si>
  <si>
    <t>4963</t>
  </si>
  <si>
    <t>5467</t>
  </si>
  <si>
    <t>2671</t>
  </si>
  <si>
    <t>481</t>
  </si>
  <si>
    <t>4962</t>
  </si>
  <si>
    <t>5466</t>
  </si>
  <si>
    <t>2082</t>
  </si>
  <si>
    <t>2438</t>
  </si>
  <si>
    <t>1795</t>
  </si>
  <si>
    <t>3977</t>
  </si>
  <si>
    <t>5202</t>
  </si>
  <si>
    <t>5337</t>
  </si>
  <si>
    <t>1691</t>
  </si>
  <si>
    <t>2229</t>
  </si>
  <si>
    <t>5369</t>
  </si>
  <si>
    <t>2228</t>
  </si>
  <si>
    <t>4716</t>
  </si>
  <si>
    <t>2614</t>
  </si>
  <si>
    <t>2208</t>
  </si>
  <si>
    <t>1115</t>
  </si>
  <si>
    <t>4415</t>
  </si>
  <si>
    <t>5240</t>
  </si>
  <si>
    <t>5051</t>
  </si>
  <si>
    <t>4490</t>
  </si>
  <si>
    <t>5017</t>
  </si>
  <si>
    <t>5088</t>
  </si>
  <si>
    <t>1817</t>
  </si>
  <si>
    <t>5354</t>
  </si>
  <si>
    <t>4193</t>
  </si>
  <si>
    <t>3873</t>
  </si>
  <si>
    <t>3776</t>
  </si>
  <si>
    <t>2081</t>
  </si>
  <si>
    <t>4489</t>
  </si>
  <si>
    <t>5258</t>
  </si>
  <si>
    <t>1</t>
  </si>
  <si>
    <t xml:space="preserve">Approve        </t>
  </si>
  <si>
    <t>289</t>
  </si>
  <si>
    <t>5314</t>
  </si>
  <si>
    <t>5132</t>
  </si>
  <si>
    <t>5257</t>
  </si>
  <si>
    <t>288</t>
  </si>
  <si>
    <t>2755</t>
  </si>
  <si>
    <t>5256</t>
  </si>
  <si>
    <t>5016</t>
  </si>
  <si>
    <t>5087</t>
  </si>
  <si>
    <t>3872</t>
  </si>
  <si>
    <t>5313</t>
  </si>
  <si>
    <t>2670</t>
  </si>
  <si>
    <t>5086</t>
  </si>
  <si>
    <t>2669</t>
  </si>
  <si>
    <t>1985</t>
  </si>
  <si>
    <t>4170</t>
  </si>
  <si>
    <t>664</t>
  </si>
  <si>
    <t>287</t>
  </si>
  <si>
    <t>4961</t>
  </si>
  <si>
    <t>2740</t>
  </si>
  <si>
    <t>4935</t>
  </si>
  <si>
    <t>1984</t>
  </si>
  <si>
    <t>4169</t>
  </si>
  <si>
    <t>290</t>
  </si>
  <si>
    <t>2783</t>
  </si>
  <si>
    <t>2782</t>
  </si>
  <si>
    <t>1603</t>
  </si>
  <si>
    <t>1690</t>
  </si>
  <si>
    <t>5050</t>
  </si>
  <si>
    <t>4934</t>
  </si>
  <si>
    <t>5085</t>
  </si>
  <si>
    <t>4192</t>
  </si>
  <si>
    <t>5384</t>
  </si>
  <si>
    <t>663</t>
  </si>
  <si>
    <t>5084</t>
  </si>
  <si>
    <t>1883</t>
  </si>
  <si>
    <t>1794</t>
  </si>
  <si>
    <t>1983</t>
  </si>
  <si>
    <t>662</t>
  </si>
  <si>
    <t>1982</t>
  </si>
  <si>
    <t>4933</t>
  </si>
  <si>
    <t>1981</t>
  </si>
  <si>
    <t>3976</t>
  </si>
  <si>
    <t>5312</t>
  </si>
  <si>
    <t>1882</t>
  </si>
  <si>
    <t>5239</t>
  </si>
  <si>
    <t>661</t>
  </si>
  <si>
    <t>5383</t>
  </si>
  <si>
    <t>1792</t>
  </si>
  <si>
    <t>1793</t>
  </si>
  <si>
    <t>1366</t>
  </si>
  <si>
    <t>5272</t>
  </si>
  <si>
    <t>5382</t>
  </si>
  <si>
    <t>1689</t>
  </si>
  <si>
    <t>4806</t>
  </si>
  <si>
    <t>5391</t>
  </si>
  <si>
    <t>4960</t>
  </si>
  <si>
    <t>1602</t>
  </si>
  <si>
    <t>1688</t>
  </si>
  <si>
    <t>1601</t>
  </si>
  <si>
    <t>Problem statements:</t>
  </si>
  <si>
    <t>Lower rate of acquiring new consumers</t>
  </si>
  <si>
    <t>Lower rate of applications handled</t>
  </si>
  <si>
    <t>Higher churn rate among existing customers</t>
  </si>
  <si>
    <t>Sr. No.</t>
  </si>
  <si>
    <t>Metrices</t>
  </si>
  <si>
    <t>Calcululations Logic</t>
  </si>
  <si>
    <t>Numerator</t>
  </si>
  <si>
    <t>Denomiator</t>
  </si>
  <si>
    <t>Total Number of Applications Approved Divided By                     Total Number of Applications Actioned</t>
  </si>
  <si>
    <t>% of applications approved</t>
  </si>
  <si>
    <t xml:space="preserve">% of applications Declined </t>
  </si>
  <si>
    <t xml:space="preserve">% of applications Withdrawn </t>
  </si>
  <si>
    <t>Total Number of Applications Declined Divided By                     Total Number of Applications Actioned</t>
  </si>
  <si>
    <t>Total Number of Applications Withdrawn Divided By Total Number of Applications Actioned</t>
  </si>
  <si>
    <t>Total Number of Applications Completed &gt; = 20 Mins Divided By Total Number of Applications Actioned</t>
  </si>
  <si>
    <t>Total Number of Applications Actioned</t>
  </si>
  <si>
    <t>Total time Taken to  Applications completed Divided By Total Number of Applications Actioned</t>
  </si>
  <si>
    <t>% of Applications within SLA            (Service Level Agreement)</t>
  </si>
  <si>
    <t>%</t>
  </si>
  <si>
    <t>Company Logo</t>
  </si>
  <si>
    <t>Clear Waters Communications- Business Insights</t>
  </si>
  <si>
    <t>Month:</t>
  </si>
  <si>
    <t>Queue   Name:</t>
  </si>
  <si>
    <t>KPI#</t>
  </si>
  <si>
    <t>KPI Name</t>
  </si>
  <si>
    <t>Week 4</t>
  </si>
  <si>
    <t>Week 3</t>
  </si>
  <si>
    <t>Week 2</t>
  </si>
  <si>
    <t>Week 1</t>
  </si>
  <si>
    <t>Thresholds (RAG)</t>
  </si>
  <si>
    <t>Trend</t>
  </si>
  <si>
    <t>% of Applications within SLA (Service Level Agreement)</t>
  </si>
  <si>
    <t>Queue Name View</t>
  </si>
  <si>
    <t xml:space="preserve">Top Declined Reasons </t>
  </si>
  <si>
    <t>% Contribution</t>
  </si>
  <si>
    <t>Top Withdraw Reasons</t>
  </si>
  <si>
    <t>time_taken</t>
  </si>
  <si>
    <t>Total Number of Applications approved : 3649</t>
  </si>
  <si>
    <t>Total Number of Applications actioned : 6417</t>
  </si>
  <si>
    <t>Total Number of Applications Declined : 773</t>
  </si>
  <si>
    <t>Total Number of Applications Declined : 1995</t>
  </si>
  <si>
    <t>time_taken_in_mins</t>
  </si>
  <si>
    <t>Total time Taken to complete all Applications  : 131697.25</t>
  </si>
  <si>
    <t>Average Handling Time (in min)</t>
  </si>
  <si>
    <t>Total Number of Applications Completed &gt; = 20 Mins : 5655</t>
  </si>
  <si>
    <t>Updated_date</t>
  </si>
  <si>
    <t>updated_month</t>
  </si>
  <si>
    <t>week</t>
  </si>
  <si>
    <t>analyst_name</t>
  </si>
  <si>
    <t>Analyst ID</t>
  </si>
  <si>
    <t>Analyst Name</t>
  </si>
  <si>
    <t>RBOse</t>
  </si>
  <si>
    <t>Nitesh</t>
  </si>
  <si>
    <t>Cameron</t>
  </si>
  <si>
    <t>Mercedes</t>
  </si>
  <si>
    <t>Shahid</t>
  </si>
  <si>
    <t>Naved</t>
  </si>
  <si>
    <t>Sam</t>
  </si>
  <si>
    <t>Asif</t>
  </si>
  <si>
    <t>Rohan</t>
  </si>
  <si>
    <t>Fardin</t>
  </si>
  <si>
    <t>Julia</t>
  </si>
  <si>
    <t>Hardik</t>
  </si>
  <si>
    <t>Raj</t>
  </si>
  <si>
    <t>Ouadir</t>
  </si>
  <si>
    <t>updated outcome</t>
  </si>
  <si>
    <t>updated_queue</t>
  </si>
  <si>
    <t>sla_met_sla_not_met</t>
  </si>
  <si>
    <t>SLA</t>
  </si>
  <si>
    <t># of applications handled</t>
  </si>
  <si>
    <t>month</t>
  </si>
  <si>
    <t>JULY</t>
  </si>
  <si>
    <t>AUGUST</t>
  </si>
  <si>
    <t>queue_name</t>
  </si>
  <si>
    <t>ALL</t>
  </si>
  <si>
    <t>CONSUMER POST BUREAU</t>
  </si>
  <si>
    <t>CONSUMER EXISTING</t>
  </si>
  <si>
    <t>CONSUMER PRE BUREAU</t>
  </si>
  <si>
    <t>VISA CHECK</t>
  </si>
  <si>
    <t>KPI_1</t>
  </si>
  <si>
    <t>KPI_2</t>
  </si>
  <si>
    <t>KPI_3</t>
  </si>
  <si>
    <t>KPI_4</t>
  </si>
  <si>
    <t>KPI_5</t>
  </si>
  <si>
    <t>KPI_6</t>
  </si>
  <si>
    <t>(All)</t>
  </si>
  <si>
    <t>Row Labels</t>
  </si>
  <si>
    <t xml:space="preserve">APPROVE        </t>
  </si>
  <si>
    <t>Grand Total</t>
  </si>
  <si>
    <t>Count of Application_ID</t>
  </si>
  <si>
    <t>Column Labels</t>
  </si>
  <si>
    <t>WEEK 1</t>
  </si>
  <si>
    <t>WEEK 2</t>
  </si>
  <si>
    <t>WEEK 3</t>
  </si>
  <si>
    <t>WEEK 4</t>
  </si>
  <si>
    <t>R: &lt;75%
A: 75%-85%
G: &gt;85%</t>
  </si>
  <si>
    <t>R: &gt;20%
A: 10%-20%
G: &lt;10%</t>
  </si>
  <si>
    <t>R: &lt;80%
A: 80%-90%
G:&gt;90%</t>
  </si>
  <si>
    <t>R: &gt;25
A: 20-25
G: &lt;20</t>
  </si>
  <si>
    <t>WoW Performance Trend</t>
  </si>
  <si>
    <t>R: &gt;20%
A: 10%-20%
G:&lt;10%</t>
  </si>
  <si>
    <t>↓</t>
  </si>
  <si>
    <t>↑</t>
  </si>
  <si>
    <t>↔</t>
  </si>
  <si>
    <t>Current vs Previous</t>
  </si>
  <si>
    <t>historical_data</t>
  </si>
  <si>
    <t>Dates</t>
  </si>
  <si>
    <t>Applications approved %</t>
  </si>
  <si>
    <t>Applications declined %</t>
  </si>
  <si>
    <t>Applications withdraw %</t>
  </si>
  <si>
    <t>Apps within SLA</t>
  </si>
  <si>
    <t>AHT (in mins)</t>
  </si>
  <si>
    <t># of apps actioned</t>
  </si>
  <si>
    <t xml:space="preserve">  </t>
  </si>
  <si>
    <t>approved_target</t>
  </si>
  <si>
    <t>Approved % Target</t>
  </si>
  <si>
    <t>sla_target</t>
  </si>
  <si>
    <t>Analyst  Name:</t>
  </si>
  <si>
    <t>System Error</t>
  </si>
  <si>
    <t>s</t>
  </si>
  <si>
    <t>Updated Reason</t>
  </si>
  <si>
    <t>Other Reasons</t>
  </si>
  <si>
    <t>Incomplete Details</t>
  </si>
  <si>
    <t>Reason Unknown</t>
  </si>
  <si>
    <t>Overdue Bill</t>
  </si>
  <si>
    <t>Incorrect Details</t>
  </si>
  <si>
    <t>Duplicate Application</t>
  </si>
  <si>
    <t>Reasons</t>
  </si>
  <si>
    <t># of Apps</t>
  </si>
  <si>
    <t>Last 30 Days Trend</t>
  </si>
  <si>
    <t>Total</t>
  </si>
  <si>
    <t>Notes:</t>
  </si>
  <si>
    <r>
      <rPr>
        <vertAlign val="superscript"/>
        <sz val="12"/>
        <color theme="1"/>
        <rFont val="Calibri"/>
        <family val="2"/>
        <scheme val="minor"/>
      </rPr>
      <t>(2)</t>
    </r>
    <r>
      <rPr>
        <sz val="11"/>
        <color theme="1"/>
        <rFont val="Calibri"/>
        <family val="2"/>
        <scheme val="minor"/>
      </rPr>
      <t xml:space="preserve"> Top Reasons are marked in Light Red Background with Red Font.</t>
    </r>
  </si>
  <si>
    <r>
      <rPr>
        <vertAlign val="superscript"/>
        <sz val="12"/>
        <color theme="1"/>
        <rFont val="Calibri"/>
        <family val="2"/>
        <scheme val="minor"/>
      </rPr>
      <t>(3)</t>
    </r>
    <r>
      <rPr>
        <sz val="11"/>
        <color theme="1"/>
        <rFont val="Calibri"/>
        <family val="2"/>
        <scheme val="minor"/>
      </rPr>
      <t xml:space="preserve"> Applications Data is available for analysis from 29th July</t>
    </r>
  </si>
  <si>
    <t>See Notes'(1)</t>
  </si>
  <si>
    <r>
      <rPr>
        <vertAlign val="superscript"/>
        <sz val="12"/>
        <color theme="1"/>
        <rFont val="Calibri"/>
        <family val="2"/>
        <scheme val="minor"/>
      </rPr>
      <t>(1)</t>
    </r>
    <r>
      <rPr>
        <sz val="11"/>
        <color theme="1"/>
        <rFont val="Calibri"/>
        <family val="2"/>
        <scheme val="minor"/>
      </rPr>
      <t xml:space="preserve">  Thresholds Not Aplicable as they can be different at Team Level &amp; Analyst Level. Data Bars are 
added to help compare the values between weeks. Higher the value, longer the bar.</t>
    </r>
  </si>
  <si>
    <t xml:space="preserve">SLA % </t>
  </si>
  <si>
    <t>SLA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</si>
</sst>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64" formatCode="m/d/yy\ h:mm;@"/>
    <numFmt numFmtId="165" formatCode="dd\/mm\/yyyy\ hh:mm:ss"/>
    <numFmt numFmtId="166" formatCode="[$-F400]h:mm:ss\ AM/PM"/>
    <numFmt numFmtId="167" formatCode="0.0%"/>
    <numFmt numFmtId="168" formatCode="0.0"/>
  </numFmts>
  <fonts count="25" x14ac:knownFonts="1">
    <font>
      <sz val="11"/>
      <color theme="1"/>
      <name val="Calibri"/>
      <family val="2"/>
      <scheme val="minor"/>
    </font>
    <font>
      <sz val="10"/>
      <name val="Arial"/>
      <family val="2"/>
    </font>
    <font>
      <b/>
      <sz val="10"/>
      <name val="Calibri"/>
      <family val="2"/>
    </font>
    <font>
      <sz val="11"/>
      <color indexed="8"/>
      <name val="Calibri"/>
      <family val="2"/>
    </font>
    <font>
      <sz val="10"/>
      <color indexed="8"/>
      <name val="Calibri"/>
      <family val="2"/>
    </font>
    <font>
      <sz val="10"/>
      <name val="MS Sans Serif"/>
      <family val="2"/>
    </font>
    <font>
      <sz val="10"/>
      <name val="Calibri"/>
      <family val="2"/>
    </font>
    <font>
      <sz val="10"/>
      <color theme="1"/>
      <name val="Calibri"/>
      <family val="2"/>
    </font>
    <font>
      <sz val="10"/>
      <name val="Calibri"/>
    </font>
    <font>
      <b/>
      <sz val="10"/>
      <name val="Calibri"/>
    </font>
    <font>
      <b/>
      <sz val="11"/>
      <color theme="1"/>
      <name val="Calibri"/>
      <family val="2"/>
      <scheme val="minor"/>
    </font>
    <font>
      <b/>
      <sz val="22"/>
      <color theme="1"/>
      <name val="Calibri"/>
      <family val="2"/>
      <scheme val="minor"/>
    </font>
    <font>
      <b/>
      <sz val="14"/>
      <color theme="1"/>
      <name val="Calibri"/>
      <family val="2"/>
      <scheme val="minor"/>
    </font>
    <font>
      <sz val="14"/>
      <color theme="1"/>
      <name val="Calibri"/>
      <family val="2"/>
      <scheme val="minor"/>
    </font>
    <font>
      <sz val="11"/>
      <color theme="1"/>
      <name val="Calibri"/>
      <family val="2"/>
      <scheme val="minor"/>
    </font>
    <font>
      <b/>
      <sz val="10"/>
      <color rgb="FF000000"/>
      <name val="Calibri"/>
      <family val="2"/>
      <scheme val="minor"/>
    </font>
    <font>
      <b/>
      <sz val="20"/>
      <color theme="1"/>
      <name val="Calibri"/>
      <family val="2"/>
      <scheme val="minor"/>
    </font>
    <font>
      <b/>
      <sz val="11"/>
      <color theme="0"/>
      <name val="Calibri"/>
      <family val="2"/>
      <scheme val="minor"/>
    </font>
    <font>
      <sz val="16"/>
      <color theme="0"/>
      <name val="Calibri"/>
      <family val="2"/>
      <scheme val="minor"/>
    </font>
    <font>
      <sz val="11"/>
      <color rgb="FF000000"/>
      <name val="Calibri"/>
      <family val="2"/>
      <scheme val="minor"/>
    </font>
    <font>
      <sz val="10"/>
      <color theme="1"/>
      <name val="Calibri"/>
      <family val="2"/>
      <scheme val="minor"/>
    </font>
    <font>
      <b/>
      <sz val="14"/>
      <color theme="0" tint="-4.9989318521683403E-2"/>
      <name val="Calibri"/>
      <family val="2"/>
      <scheme val="minor"/>
    </font>
    <font>
      <b/>
      <sz val="14"/>
      <color theme="0"/>
      <name val="Calibri"/>
      <family val="2"/>
      <scheme val="minor"/>
    </font>
    <font>
      <sz val="11"/>
      <color theme="0"/>
      <name val="Calibri"/>
      <family val="2"/>
      <scheme val="minor"/>
    </font>
    <font>
      <vertAlign val="superscript"/>
      <sz val="12"/>
      <color theme="1"/>
      <name val="Calibri"/>
      <family val="2"/>
      <scheme val="minor"/>
    </font>
  </fonts>
  <fills count="12">
    <fill>
      <patternFill patternType="none"/>
    </fill>
    <fill>
      <patternFill patternType="gray125"/>
    </fill>
    <fill>
      <patternFill patternType="solid">
        <fgColor indexed="22"/>
        <bgColor indexed="64"/>
      </patternFill>
    </fill>
    <fill>
      <patternFill patternType="solid">
        <fgColor theme="4" tint="0.79998168889431442"/>
        <bgColor theme="4" tint="0.79998168889431442"/>
      </patternFill>
    </fill>
    <fill>
      <patternFill patternType="solid">
        <fgColor theme="7"/>
        <bgColor indexed="64"/>
      </patternFill>
    </fill>
    <fill>
      <patternFill patternType="solid">
        <fgColor theme="2"/>
        <bgColor indexed="64"/>
      </patternFill>
    </fill>
    <fill>
      <patternFill patternType="solid">
        <fgColor theme="0"/>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4"/>
        <bgColor indexed="64"/>
      </patternFill>
    </fill>
    <fill>
      <patternFill patternType="solid">
        <fgColor theme="0" tint="-4.9989318521683403E-2"/>
        <bgColor indexed="64"/>
      </patternFill>
    </fill>
  </fills>
  <borders count="13">
    <border>
      <left/>
      <right/>
      <top/>
      <bottom/>
      <diagonal/>
    </border>
    <border>
      <left style="thin">
        <color indexed="64"/>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style="thin">
        <color theme="4"/>
      </left>
      <right style="thin">
        <color theme="4"/>
      </right>
      <top style="thin">
        <color theme="4"/>
      </top>
      <bottom style="thin">
        <color theme="4"/>
      </bottom>
      <diagonal/>
    </border>
    <border>
      <left/>
      <right/>
      <top style="thin">
        <color theme="4" tint="-0.249977111117893"/>
      </top>
      <bottom/>
      <diagonal/>
    </border>
    <border>
      <left/>
      <right/>
      <top/>
      <bottom style="thin">
        <color theme="4" tint="-0.249977111117893"/>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9">
    <xf numFmtId="0" fontId="0" fillId="0" borderId="0"/>
    <xf numFmtId="0" fontId="1" fillId="0" borderId="0"/>
    <xf numFmtId="0" fontId="3" fillId="0" borderId="0"/>
    <xf numFmtId="0" fontId="3" fillId="0" borderId="0"/>
    <xf numFmtId="0" fontId="5" fillId="0" borderId="0"/>
    <xf numFmtId="0" fontId="5" fillId="0" borderId="0"/>
    <xf numFmtId="0" fontId="5" fillId="0" borderId="0"/>
    <xf numFmtId="9" fontId="14" fillId="0" borderId="0" applyFont="0" applyFill="0" applyBorder="0" applyAlignment="0" applyProtection="0"/>
    <xf numFmtId="43" fontId="14" fillId="0" borderId="0" applyFont="0" applyFill="0" applyBorder="0" applyAlignment="0" applyProtection="0"/>
  </cellStyleXfs>
  <cellXfs count="151">
    <xf numFmtId="0" fontId="0" fillId="0" borderId="0" xfId="0"/>
    <xf numFmtId="0" fontId="2" fillId="2" borderId="1" xfId="1" applyFont="1" applyFill="1" applyBorder="1" applyAlignment="1">
      <alignment horizontal="center" vertical="center" wrapText="1"/>
    </xf>
    <xf numFmtId="164" fontId="2" fillId="2" borderId="1" xfId="1" applyNumberFormat="1" applyFont="1" applyFill="1" applyBorder="1" applyAlignment="1">
      <alignment horizontal="center" vertical="center" wrapText="1"/>
    </xf>
    <xf numFmtId="14" fontId="2" fillId="2" borderId="1" xfId="1" applyNumberFormat="1" applyFont="1" applyFill="1" applyBorder="1" applyAlignment="1">
      <alignment horizontal="center" vertical="center" wrapText="1"/>
    </xf>
    <xf numFmtId="49" fontId="2" fillId="2" borderId="1" xfId="1" applyNumberFormat="1" applyFont="1" applyFill="1" applyBorder="1" applyAlignment="1">
      <alignment horizontal="center" vertical="center" wrapText="1"/>
    </xf>
    <xf numFmtId="49" fontId="4" fillId="3" borderId="2" xfId="2" applyNumberFormat="1" applyFont="1" applyFill="1" applyBorder="1"/>
    <xf numFmtId="165" fontId="4" fillId="0" borderId="3" xfId="3" applyNumberFormat="1" applyFont="1" applyBorder="1"/>
    <xf numFmtId="165" fontId="6" fillId="0" borderId="3" xfId="4" applyNumberFormat="1" applyFont="1" applyBorder="1"/>
    <xf numFmtId="49" fontId="6" fillId="0" borderId="3" xfId="4" applyNumberFormat="1" applyFont="1" applyBorder="1"/>
    <xf numFmtId="165" fontId="4" fillId="0" borderId="3" xfId="2" applyNumberFormat="1" applyFont="1" applyBorder="1"/>
    <xf numFmtId="49" fontId="4" fillId="0" borderId="3" xfId="2" applyNumberFormat="1" applyFont="1" applyBorder="1"/>
    <xf numFmtId="49" fontId="6" fillId="3" borderId="2" xfId="4" applyNumberFormat="1" applyFont="1" applyFill="1" applyBorder="1"/>
    <xf numFmtId="165" fontId="4" fillId="3" borderId="3" xfId="3" applyNumberFormat="1" applyFont="1" applyFill="1" applyBorder="1"/>
    <xf numFmtId="165" fontId="6" fillId="3" borderId="3" xfId="4" applyNumberFormat="1" applyFont="1" applyFill="1" applyBorder="1"/>
    <xf numFmtId="49" fontId="6" fillId="3" borderId="3" xfId="4" applyNumberFormat="1" applyFont="1" applyFill="1" applyBorder="1"/>
    <xf numFmtId="165" fontId="4" fillId="3" borderId="3" xfId="2" applyNumberFormat="1" applyFont="1" applyFill="1" applyBorder="1"/>
    <xf numFmtId="49" fontId="4" fillId="3" borderId="3" xfId="2" applyNumberFormat="1" applyFont="1" applyFill="1" applyBorder="1"/>
    <xf numFmtId="49" fontId="6" fillId="0" borderId="2" xfId="1" applyNumberFormat="1" applyFont="1" applyFill="1" applyBorder="1"/>
    <xf numFmtId="165" fontId="4" fillId="0" borderId="3" xfId="3" applyNumberFormat="1" applyFont="1" applyFill="1" applyBorder="1"/>
    <xf numFmtId="165" fontId="6" fillId="0" borderId="3" xfId="1" applyNumberFormat="1" applyFont="1" applyFill="1" applyBorder="1"/>
    <xf numFmtId="49" fontId="6" fillId="0" borderId="3" xfId="1" applyNumberFormat="1" applyFont="1" applyFill="1" applyBorder="1"/>
    <xf numFmtId="49" fontId="4" fillId="0" borderId="3" xfId="2" applyNumberFormat="1" applyFont="1" applyFill="1" applyBorder="1"/>
    <xf numFmtId="49" fontId="4" fillId="0" borderId="2" xfId="2" applyNumberFormat="1" applyFont="1" applyBorder="1"/>
    <xf numFmtId="165" fontId="6" fillId="0" borderId="3" xfId="6" applyNumberFormat="1" applyFont="1" applyBorder="1"/>
    <xf numFmtId="49" fontId="6" fillId="0" borderId="3" xfId="6" applyNumberFormat="1" applyFont="1" applyBorder="1"/>
    <xf numFmtId="165" fontId="6" fillId="0" borderId="3" xfId="1" applyNumberFormat="1" applyFont="1" applyBorder="1"/>
    <xf numFmtId="49" fontId="6" fillId="0" borderId="3" xfId="1" applyNumberFormat="1" applyFont="1" applyBorder="1"/>
    <xf numFmtId="165" fontId="6" fillId="3" borderId="3" xfId="6" applyNumberFormat="1" applyFont="1" applyFill="1" applyBorder="1"/>
    <xf numFmtId="49" fontId="6" fillId="3" borderId="3" xfId="6" applyNumberFormat="1" applyFont="1" applyFill="1" applyBorder="1"/>
    <xf numFmtId="165" fontId="6" fillId="3" borderId="3" xfId="1" applyNumberFormat="1" applyFont="1" applyFill="1" applyBorder="1"/>
    <xf numFmtId="49" fontId="6" fillId="3" borderId="3" xfId="1" applyNumberFormat="1" applyFont="1" applyFill="1" applyBorder="1"/>
    <xf numFmtId="165" fontId="6" fillId="0" borderId="4" xfId="6" applyNumberFormat="1" applyFont="1" applyBorder="1"/>
    <xf numFmtId="49" fontId="6" fillId="0" borderId="4" xfId="6" applyNumberFormat="1" applyFont="1" applyBorder="1"/>
    <xf numFmtId="49" fontId="4" fillId="0" borderId="5" xfId="2" applyNumberFormat="1" applyFont="1" applyBorder="1"/>
    <xf numFmtId="165" fontId="4" fillId="3" borderId="4" xfId="3" applyNumberFormat="1" applyFont="1" applyFill="1" applyBorder="1"/>
    <xf numFmtId="49" fontId="6" fillId="0" borderId="5" xfId="1" applyNumberFormat="1" applyFont="1" applyFill="1" applyBorder="1"/>
    <xf numFmtId="165" fontId="4" fillId="0" borderId="4" xfId="3" applyNumberFormat="1" applyFont="1" applyFill="1" applyBorder="1"/>
    <xf numFmtId="165" fontId="6" fillId="0" borderId="4" xfId="1" applyNumberFormat="1" applyFont="1" applyFill="1" applyBorder="1"/>
    <xf numFmtId="49" fontId="6" fillId="0" borderId="4" xfId="1" applyNumberFormat="1" applyFont="1" applyFill="1" applyBorder="1"/>
    <xf numFmtId="49" fontId="4" fillId="0" borderId="4" xfId="2" applyNumberFormat="1" applyFont="1" applyFill="1" applyBorder="1"/>
    <xf numFmtId="49" fontId="6" fillId="3" borderId="4" xfId="6" applyNumberFormat="1" applyFont="1" applyFill="1" applyBorder="1"/>
    <xf numFmtId="0" fontId="0" fillId="0" borderId="0" xfId="0" applyAlignment="1">
      <alignment vertical="center"/>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center" wrapText="1"/>
    </xf>
    <xf numFmtId="10" fontId="0" fillId="0" borderId="0" xfId="0" applyNumberFormat="1"/>
    <xf numFmtId="0" fontId="0" fillId="0" borderId="0" xfId="0" applyAlignment="1">
      <alignment wrapText="1"/>
    </xf>
    <xf numFmtId="0" fontId="0" fillId="0" borderId="0" xfId="0" applyAlignment="1">
      <alignment horizontal="center" vertical="center"/>
    </xf>
    <xf numFmtId="166" fontId="8" fillId="0" borderId="0" xfId="1" applyNumberFormat="1" applyFont="1" applyFill="1"/>
    <xf numFmtId="166" fontId="0" fillId="0" borderId="0" xfId="0" applyNumberFormat="1"/>
    <xf numFmtId="0" fontId="6" fillId="0" borderId="0" xfId="1" applyFont="1" applyFill="1"/>
    <xf numFmtId="0" fontId="10" fillId="0" borderId="0" xfId="0" applyFont="1"/>
    <xf numFmtId="166" fontId="9" fillId="4" borderId="1" xfId="1" applyNumberFormat="1" applyFont="1" applyFill="1" applyBorder="1" applyAlignment="1">
      <alignment horizontal="center" vertical="center" wrapText="1"/>
    </xf>
    <xf numFmtId="49" fontId="2" fillId="4" borderId="1" xfId="1" applyNumberFormat="1" applyFont="1" applyFill="1" applyBorder="1" applyAlignment="1">
      <alignment horizontal="center" vertical="center" wrapText="1"/>
    </xf>
    <xf numFmtId="14" fontId="6" fillId="0" borderId="0" xfId="1" applyNumberFormat="1" applyFont="1" applyFill="1"/>
    <xf numFmtId="0" fontId="8" fillId="0" borderId="0" xfId="1" applyFont="1" applyFill="1"/>
    <xf numFmtId="49" fontId="9" fillId="4" borderId="1" xfId="1" applyNumberFormat="1" applyFont="1" applyFill="1" applyBorder="1" applyAlignment="1">
      <alignment horizontal="center" vertical="center" wrapText="1"/>
    </xf>
    <xf numFmtId="0" fontId="8" fillId="0" borderId="0" xfId="1" applyNumberFormat="1" applyFont="1" applyFill="1"/>
    <xf numFmtId="0" fontId="0" fillId="5"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Border="1"/>
    <xf numFmtId="0" fontId="15" fillId="0" borderId="0" xfId="0" applyFont="1"/>
    <xf numFmtId="0" fontId="0" fillId="6" borderId="0" xfId="0" applyFill="1" applyBorder="1"/>
    <xf numFmtId="0" fontId="0" fillId="6" borderId="0" xfId="0" applyFill="1" applyBorder="1" applyAlignment="1">
      <alignment vertical="center"/>
    </xf>
    <xf numFmtId="0" fontId="0" fillId="6" borderId="0" xfId="0" applyFill="1"/>
    <xf numFmtId="0" fontId="0" fillId="6" borderId="0" xfId="0" applyFill="1" applyAlignment="1">
      <alignment wrapText="1"/>
    </xf>
    <xf numFmtId="0" fontId="13" fillId="6" borderId="0" xfId="0" applyFont="1" applyFill="1" applyAlignment="1">
      <alignment vertical="center"/>
    </xf>
    <xf numFmtId="0" fontId="0" fillId="6" borderId="0" xfId="0" applyFill="1" applyAlignment="1">
      <alignment vertical="center"/>
    </xf>
    <xf numFmtId="0" fontId="10" fillId="6" borderId="0" xfId="0" applyFont="1" applyFill="1"/>
    <xf numFmtId="0" fontId="0" fillId="6" borderId="6" xfId="0" applyFill="1" applyBorder="1"/>
    <xf numFmtId="0" fontId="0" fillId="6" borderId="6" xfId="0" applyFill="1" applyBorder="1" applyAlignment="1">
      <alignment wrapText="1"/>
    </xf>
    <xf numFmtId="0" fontId="16" fillId="6" borderId="6" xfId="0" applyFont="1" applyFill="1" applyBorder="1" applyAlignment="1">
      <alignment horizontal="center" vertical="center"/>
    </xf>
    <xf numFmtId="10" fontId="0" fillId="6" borderId="0" xfId="0" applyNumberFormat="1" applyFill="1"/>
    <xf numFmtId="0" fontId="0" fillId="6" borderId="6" xfId="0" applyFill="1" applyBorder="1" applyAlignment="1">
      <alignment horizontal="left" vertical="center" wrapText="1"/>
    </xf>
    <xf numFmtId="0" fontId="0" fillId="6" borderId="0" xfId="0" applyFill="1" applyAlignment="1">
      <alignment horizontal="center" vertical="center"/>
    </xf>
    <xf numFmtId="0" fontId="17" fillId="8" borderId="6" xfId="0" applyFont="1" applyFill="1" applyBorder="1" applyAlignment="1">
      <alignment horizontal="center" vertical="center"/>
    </xf>
    <xf numFmtId="0" fontId="17" fillId="8" borderId="6" xfId="0" applyFont="1" applyFill="1" applyBorder="1" applyAlignment="1">
      <alignment horizontal="center" vertical="center" wrapText="1"/>
    </xf>
    <xf numFmtId="0" fontId="10" fillId="6" borderId="7" xfId="0" applyFont="1" applyFill="1" applyBorder="1"/>
    <xf numFmtId="14" fontId="15" fillId="0" borderId="0" xfId="0" applyNumberFormat="1" applyFont="1"/>
    <xf numFmtId="14" fontId="0" fillId="0" borderId="0" xfId="0" applyNumberFormat="1"/>
    <xf numFmtId="2" fontId="0" fillId="0" borderId="0" xfId="0" applyNumberFormat="1"/>
    <xf numFmtId="16" fontId="0" fillId="0" borderId="0" xfId="0" applyNumberFormat="1"/>
    <xf numFmtId="9" fontId="0" fillId="0" borderId="0" xfId="0" applyNumberFormat="1"/>
    <xf numFmtId="9" fontId="15" fillId="0" borderId="0" xfId="0" applyNumberFormat="1" applyFont="1"/>
    <xf numFmtId="10" fontId="0" fillId="6" borderId="6" xfId="7" applyNumberFormat="1" applyFont="1" applyFill="1" applyBorder="1" applyAlignment="1">
      <alignment horizontal="center" vertical="center"/>
    </xf>
    <xf numFmtId="10" fontId="0" fillId="6" borderId="6" xfId="0" applyNumberFormat="1" applyFill="1" applyBorder="1" applyAlignment="1">
      <alignment horizontal="center" vertical="center"/>
    </xf>
    <xf numFmtId="167" fontId="0" fillId="6" borderId="6" xfId="0" applyNumberFormat="1" applyFill="1" applyBorder="1" applyAlignment="1">
      <alignment horizontal="center" vertical="center"/>
    </xf>
    <xf numFmtId="168" fontId="0" fillId="6" borderId="6" xfId="0" applyNumberFormat="1" applyFill="1" applyBorder="1" applyAlignment="1">
      <alignment horizontal="center" vertical="center"/>
    </xf>
    <xf numFmtId="0" fontId="10" fillId="6" borderId="0" xfId="0" applyFont="1" applyFill="1" applyAlignment="1">
      <alignment vertical="center"/>
    </xf>
    <xf numFmtId="0" fontId="17" fillId="10" borderId="8" xfId="0" applyFont="1" applyFill="1" applyBorder="1" applyAlignment="1">
      <alignment vertical="center"/>
    </xf>
    <xf numFmtId="0" fontId="0" fillId="6" borderId="8" xfId="0" applyFill="1" applyBorder="1" applyAlignment="1">
      <alignment vertical="center"/>
    </xf>
    <xf numFmtId="0" fontId="10" fillId="6" borderId="0" xfId="0" applyFont="1" applyFill="1" applyAlignment="1">
      <alignment horizontal="right" vertical="center"/>
    </xf>
    <xf numFmtId="0" fontId="17" fillId="10" borderId="0" xfId="0" applyFont="1" applyFill="1" applyAlignment="1">
      <alignment vertical="center"/>
    </xf>
    <xf numFmtId="1" fontId="0" fillId="6" borderId="6" xfId="8" applyNumberFormat="1" applyFont="1" applyFill="1" applyBorder="1" applyAlignment="1">
      <alignment horizontal="center" vertical="center" wrapText="1"/>
    </xf>
    <xf numFmtId="0" fontId="0" fillId="6" borderId="9" xfId="0" applyFill="1" applyBorder="1" applyAlignment="1">
      <alignment vertical="center"/>
    </xf>
    <xf numFmtId="49" fontId="4" fillId="0" borderId="3" xfId="2" applyNumberFormat="1" applyFont="1" applyBorder="1" applyAlignment="1"/>
    <xf numFmtId="49" fontId="6" fillId="0" borderId="3" xfId="5" applyNumberFormat="1" applyFont="1" applyBorder="1" applyAlignment="1"/>
    <xf numFmtId="49" fontId="4" fillId="3" borderId="3" xfId="2" applyNumberFormat="1" applyFont="1" applyFill="1" applyBorder="1" applyAlignment="1"/>
    <xf numFmtId="49" fontId="6" fillId="3" borderId="3" xfId="5" applyNumberFormat="1" applyFont="1" applyFill="1" applyBorder="1" applyAlignment="1"/>
    <xf numFmtId="49" fontId="6" fillId="0" borderId="3" xfId="4" applyNumberFormat="1" applyFont="1" applyBorder="1" applyAlignment="1"/>
    <xf numFmtId="49" fontId="6" fillId="3" borderId="3" xfId="4" applyNumberFormat="1" applyFont="1" applyFill="1" applyBorder="1" applyAlignment="1"/>
    <xf numFmtId="49" fontId="6" fillId="3" borderId="3" xfId="6" applyNumberFormat="1" applyFont="1" applyFill="1" applyBorder="1" applyAlignment="1"/>
    <xf numFmtId="49" fontId="6" fillId="0" borderId="3" xfId="6" applyNumberFormat="1" applyFont="1" applyBorder="1" applyAlignment="1"/>
    <xf numFmtId="49" fontId="6" fillId="0" borderId="3" xfId="5" applyNumberFormat="1" applyFont="1" applyFill="1" applyBorder="1" applyAlignment="1">
      <alignment wrapText="1"/>
    </xf>
    <xf numFmtId="49" fontId="6" fillId="3" borderId="3" xfId="5" applyNumberFormat="1" applyFont="1" applyFill="1" applyBorder="1" applyAlignment="1">
      <alignment wrapText="1"/>
    </xf>
    <xf numFmtId="49" fontId="4" fillId="3" borderId="3" xfId="2" applyNumberFormat="1" applyFont="1" applyFill="1" applyBorder="1" applyAlignment="1">
      <alignment wrapText="1"/>
    </xf>
    <xf numFmtId="49" fontId="4" fillId="0" borderId="3" xfId="2" applyNumberFormat="1" applyFont="1" applyBorder="1" applyAlignment="1">
      <alignment wrapText="1"/>
    </xf>
    <xf numFmtId="49" fontId="6" fillId="0" borderId="3" xfId="5" applyNumberFormat="1" applyFont="1" applyBorder="1" applyAlignment="1">
      <alignment wrapText="1"/>
    </xf>
    <xf numFmtId="49" fontId="6" fillId="0" borderId="3" xfId="4" applyNumberFormat="1" applyFont="1" applyBorder="1" applyAlignment="1">
      <alignment wrapText="1"/>
    </xf>
    <xf numFmtId="49" fontId="6" fillId="3" borderId="3" xfId="4" applyNumberFormat="1" applyFont="1" applyFill="1" applyBorder="1" applyAlignment="1">
      <alignment wrapText="1"/>
    </xf>
    <xf numFmtId="49" fontId="6" fillId="3" borderId="3" xfId="6" applyNumberFormat="1" applyFont="1" applyFill="1" applyBorder="1" applyAlignment="1">
      <alignment wrapText="1"/>
    </xf>
    <xf numFmtId="49" fontId="6" fillId="0" borderId="3" xfId="6" applyNumberFormat="1" applyFont="1" applyBorder="1" applyAlignment="1">
      <alignment wrapText="1"/>
    </xf>
    <xf numFmtId="49" fontId="7" fillId="3" borderId="3" xfId="0" applyNumberFormat="1" applyFont="1" applyFill="1" applyBorder="1" applyAlignment="1">
      <alignment wrapText="1"/>
    </xf>
    <xf numFmtId="49" fontId="7" fillId="0" borderId="3" xfId="0" applyNumberFormat="1" applyFont="1" applyBorder="1" applyAlignment="1">
      <alignment wrapText="1"/>
    </xf>
    <xf numFmtId="49" fontId="6" fillId="0" borderId="4" xfId="6" applyNumberFormat="1" applyFont="1" applyBorder="1" applyAlignment="1">
      <alignment wrapText="1"/>
    </xf>
    <xf numFmtId="49" fontId="6" fillId="3" borderId="4" xfId="6" applyNumberFormat="1" applyFont="1" applyFill="1" applyBorder="1" applyAlignment="1">
      <alignment wrapText="1"/>
    </xf>
    <xf numFmtId="49" fontId="6" fillId="0" borderId="4" xfId="5" applyNumberFormat="1" applyFont="1" applyFill="1" applyBorder="1" applyAlignment="1">
      <alignment wrapText="1"/>
    </xf>
    <xf numFmtId="0" fontId="2" fillId="2" borderId="1" xfId="1" applyNumberFormat="1" applyFont="1" applyFill="1" applyBorder="1" applyAlignment="1">
      <alignment horizontal="center" vertical="center" wrapText="1"/>
    </xf>
    <xf numFmtId="0" fontId="6" fillId="0" borderId="0" xfId="5" applyNumberFormat="1" applyFont="1" applyFill="1" applyBorder="1"/>
    <xf numFmtId="0" fontId="6" fillId="3" borderId="0" xfId="5" applyNumberFormat="1" applyFont="1" applyFill="1" applyBorder="1"/>
    <xf numFmtId="0" fontId="4" fillId="0" borderId="0" xfId="2" applyNumberFormat="1" applyFont="1" applyBorder="1"/>
    <xf numFmtId="0" fontId="4" fillId="3" borderId="0" xfId="2" applyNumberFormat="1" applyFont="1" applyFill="1" applyBorder="1"/>
    <xf numFmtId="0" fontId="6" fillId="0" borderId="0" xfId="5" applyNumberFormat="1" applyFont="1" applyBorder="1"/>
    <xf numFmtId="0" fontId="0" fillId="0" borderId="10" xfId="0" applyFill="1" applyBorder="1"/>
    <xf numFmtId="0" fontId="20" fillId="0" borderId="0" xfId="0" applyFont="1" applyFill="1" applyBorder="1" applyAlignment="1">
      <alignment vertical="center" wrapText="1"/>
    </xf>
    <xf numFmtId="9" fontId="20" fillId="0" borderId="0" xfId="0" applyNumberFormat="1" applyFont="1" applyFill="1" applyBorder="1" applyAlignment="1">
      <alignment vertical="center" wrapText="1"/>
    </xf>
    <xf numFmtId="0" fontId="20" fillId="0" borderId="0" xfId="0" applyFont="1" applyFill="1" applyBorder="1" applyAlignment="1">
      <alignment vertical="center"/>
    </xf>
    <xf numFmtId="0" fontId="15" fillId="0" borderId="0" xfId="0" applyFont="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vertical="center" wrapText="1"/>
    </xf>
    <xf numFmtId="0" fontId="20" fillId="11" borderId="11" xfId="0" applyFont="1" applyFill="1" applyBorder="1" applyAlignment="1">
      <alignment vertical="center"/>
    </xf>
    <xf numFmtId="9" fontId="20" fillId="11" borderId="11" xfId="0" applyNumberFormat="1" applyFont="1" applyFill="1" applyBorder="1" applyAlignment="1">
      <alignment vertical="center"/>
    </xf>
    <xf numFmtId="0" fontId="10" fillId="6" borderId="11" xfId="0" applyFont="1" applyFill="1" applyBorder="1" applyAlignment="1">
      <alignment horizontal="right"/>
    </xf>
    <xf numFmtId="0" fontId="21" fillId="8" borderId="12" xfId="0" applyFont="1" applyFill="1" applyBorder="1" applyAlignment="1">
      <alignment horizontal="center" vertical="center"/>
    </xf>
    <xf numFmtId="0" fontId="21" fillId="8" borderId="1" xfId="0" applyFont="1" applyFill="1" applyBorder="1" applyAlignment="1">
      <alignment horizontal="center" vertical="center"/>
    </xf>
    <xf numFmtId="0" fontId="22" fillId="8" borderId="1" xfId="0" applyFont="1" applyFill="1" applyBorder="1" applyAlignment="1">
      <alignment horizontal="center" vertical="center"/>
    </xf>
    <xf numFmtId="0" fontId="0" fillId="0" borderId="10" xfId="0" applyFill="1" applyBorder="1" applyAlignment="1">
      <alignment horizontal="right" vertical="center"/>
    </xf>
    <xf numFmtId="167" fontId="0" fillId="0" borderId="10" xfId="0" applyNumberFormat="1" applyFill="1" applyBorder="1" applyAlignment="1">
      <alignment horizontal="right" vertical="center"/>
    </xf>
    <xf numFmtId="3" fontId="10" fillId="6" borderId="10" xfId="0" applyNumberFormat="1" applyFont="1" applyFill="1" applyBorder="1" applyAlignment="1">
      <alignment horizontal="right" vertical="center"/>
    </xf>
    <xf numFmtId="0" fontId="10" fillId="6" borderId="6" xfId="0" applyFont="1" applyFill="1" applyBorder="1" applyAlignment="1">
      <alignment horizontal="center" vertical="center" wrapText="1"/>
    </xf>
    <xf numFmtId="14" fontId="23" fillId="6" borderId="0" xfId="0" applyNumberFormat="1" applyFont="1" applyFill="1" applyAlignment="1">
      <alignment vertical="center"/>
    </xf>
    <xf numFmtId="0" fontId="0" fillId="6" borderId="6" xfId="0" applyFill="1" applyBorder="1" applyAlignment="1">
      <alignment horizontal="center" vertical="center"/>
    </xf>
    <xf numFmtId="0" fontId="11" fillId="9" borderId="0" xfId="0" applyFont="1" applyFill="1" applyAlignment="1">
      <alignment horizontal="center" vertical="center"/>
    </xf>
    <xf numFmtId="0" fontId="18" fillId="7" borderId="0" xfId="0" applyFont="1" applyFill="1" applyAlignment="1">
      <alignment horizontal="center" vertical="center"/>
    </xf>
    <xf numFmtId="0" fontId="18" fillId="7" borderId="8" xfId="0" applyFont="1" applyFill="1" applyBorder="1" applyAlignment="1">
      <alignment horizontal="center" vertical="center"/>
    </xf>
    <xf numFmtId="0" fontId="0" fillId="11" borderId="0" xfId="0" quotePrefix="1" applyFill="1" applyAlignment="1">
      <alignment horizontal="left" vertical="top" wrapText="1"/>
    </xf>
    <xf numFmtId="0" fontId="12" fillId="6" borderId="0" xfId="0" applyFont="1" applyFill="1" applyAlignment="1">
      <alignment horizontal="center"/>
    </xf>
    <xf numFmtId="0" fontId="10" fillId="6" borderId="0" xfId="0" applyFont="1" applyFill="1" applyAlignment="1">
      <alignment horizontal="center"/>
    </xf>
    <xf numFmtId="0" fontId="0" fillId="6" borderId="0" xfId="0" applyFill="1" applyAlignment="1">
      <alignment horizontal="center"/>
    </xf>
  </cellXfs>
  <cellStyles count="9">
    <cellStyle name="Comma" xfId="8" builtinId="3"/>
    <cellStyle name="Normal" xfId="0" builtinId="0"/>
    <cellStyle name="Normal_Brisbane_1" xfId="3" xr:uid="{00000000-0005-0000-0000-000002000000}"/>
    <cellStyle name="Normal_Mumbai" xfId="1" xr:uid="{00000000-0005-0000-0000-000003000000}"/>
    <cellStyle name="Normal_Mumbai_1" xfId="5" xr:uid="{00000000-0005-0000-0000-000004000000}"/>
    <cellStyle name="Normal_Mumbai_3" xfId="2" xr:uid="{00000000-0005-0000-0000-000005000000}"/>
    <cellStyle name="Normal_Mumbai_4" xfId="4" xr:uid="{00000000-0005-0000-0000-000006000000}"/>
    <cellStyle name="Normal_Mumbai_5" xfId="6" xr:uid="{00000000-0005-0000-0000-000007000000}"/>
    <cellStyle name="Percent" xfId="7" builtinId="5"/>
  </cellStyles>
  <dxfs count="63">
    <dxf>
      <font>
        <color rgb="FF9C0006"/>
      </font>
      <fill>
        <patternFill>
          <bgColor rgb="FFFFC7CE"/>
        </patternFill>
      </fill>
    </dxf>
    <dxf>
      <font>
        <color rgb="FF00B050"/>
      </font>
    </dxf>
    <dxf>
      <font>
        <color rgb="FFFF0000"/>
      </font>
    </dxf>
    <dxf>
      <font>
        <color rgb="FFFFC000"/>
      </font>
    </dxf>
    <dxf>
      <font>
        <color rgb="FFFF0000"/>
      </font>
    </dxf>
    <dxf>
      <font>
        <color rgb="FF00B05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theme="1"/>
      </font>
      <fill>
        <patternFill>
          <bgColor theme="2"/>
        </patternFill>
      </fill>
    </dxf>
    <dxf>
      <font>
        <color theme="0"/>
      </font>
      <fill>
        <patternFill>
          <bgColor rgb="FFFF0000"/>
        </patternFill>
      </fill>
    </dxf>
    <dxf>
      <fill>
        <patternFill>
          <bgColor rgb="FFFFC000"/>
        </patternFill>
      </fill>
    </dxf>
    <dxf>
      <font>
        <color theme="0"/>
      </font>
      <fill>
        <patternFill>
          <bgColor rgb="FF00B050"/>
        </patternFill>
      </fill>
    </dxf>
    <dxf>
      <font>
        <color theme="0"/>
      </font>
      <fill>
        <patternFill>
          <bgColor rgb="FFFF0000"/>
        </patternFill>
      </fill>
    </dxf>
    <dxf>
      <fill>
        <patternFill>
          <bgColor rgb="FFFFC000"/>
        </patternFill>
      </fill>
    </dxf>
    <dxf>
      <font>
        <color theme="0"/>
      </font>
      <fill>
        <patternFill>
          <bgColor rgb="FF00B050"/>
        </patternFill>
      </fill>
    </dxf>
    <dxf>
      <font>
        <color theme="0"/>
      </font>
      <fill>
        <patternFill>
          <bgColor rgb="FFFF0000"/>
        </patternFill>
      </fill>
    </dxf>
    <dxf>
      <fill>
        <patternFill>
          <bgColor rgb="FFFFC000"/>
        </patternFill>
      </fill>
    </dxf>
    <dxf>
      <font>
        <color theme="0"/>
      </font>
      <fill>
        <patternFill>
          <bgColor rgb="FF00B050"/>
        </patternFill>
      </fill>
    </dxf>
    <dxf>
      <font>
        <color theme="0"/>
      </font>
      <fill>
        <patternFill>
          <bgColor rgb="FFFF0000"/>
        </patternFill>
      </fill>
    </dxf>
    <dxf>
      <fill>
        <patternFill>
          <bgColor rgb="FFFFC000"/>
        </patternFill>
      </fill>
    </dxf>
    <dxf>
      <font>
        <color theme="0"/>
      </font>
      <fill>
        <patternFill>
          <bgColor rgb="FF00B050"/>
        </patternFill>
      </fill>
    </dxf>
    <dxf>
      <font>
        <color theme="0"/>
      </font>
      <fill>
        <patternFill>
          <bgColor rgb="FFFF0000"/>
        </patternFill>
      </fill>
    </dxf>
    <dxf>
      <font>
        <color theme="1"/>
      </font>
      <fill>
        <patternFill>
          <bgColor rgb="FFFFC000"/>
        </patternFill>
      </fill>
    </dxf>
    <dxf>
      <font>
        <color theme="0"/>
      </font>
      <fill>
        <patternFill>
          <bgColor rgb="FF00B050"/>
        </patternFill>
      </fill>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167"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tint="-4.9989318521683403E-2"/>
        </patternFill>
      </fill>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top style="thin">
          <color indexed="64"/>
        </top>
      </border>
    </dxf>
    <dxf>
      <border outline="0">
        <bottom style="thin">
          <color indexed="64"/>
        </bottom>
      </border>
    </dxf>
    <dxf>
      <font>
        <b/>
        <i val="0"/>
        <strike val="0"/>
        <condense val="0"/>
        <extend val="0"/>
        <outline val="0"/>
        <shadow val="0"/>
        <u val="none"/>
        <vertAlign val="baseline"/>
        <sz val="14"/>
        <color theme="0" tint="-4.9989318521683403E-2"/>
        <name val="Calibri"/>
        <scheme val="minor"/>
      </font>
      <fill>
        <patternFill patternType="solid">
          <fgColor indexed="64"/>
          <bgColor theme="4"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19" formatCode="dd/mm/yyyy"/>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166" formatCode="[$-F400]h:mm:ss\ AM/PM"/>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alignment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indexed="8"/>
        <name val="Calibri"/>
        <scheme val="none"/>
      </font>
      <numFmt numFmtId="30" formatCode="@"/>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auto="1"/>
        <name val="Calibri"/>
        <scheme val="none"/>
      </font>
      <numFmt numFmtId="165" formatCode="dd\/mm\/yyyy\ hh:mm:ss"/>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indexed="8"/>
        <name val="Calibri"/>
        <scheme val="none"/>
      </font>
      <numFmt numFmtId="165" formatCode="dd\/mm\/yyyy\ hh:mm:ss"/>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auto="1"/>
        <name val="Calibri"/>
        <scheme val="none"/>
      </font>
      <numFmt numFmtId="30" formatCode="@"/>
      <fill>
        <patternFill patternType="none">
          <fgColor indexed="64"/>
          <bgColor indexed="65"/>
        </patternFill>
      </fill>
      <border diagonalUp="0" diagonalDown="0">
        <left style="thin">
          <color theme="4" tint="0.39997558519241921"/>
        </left>
        <right/>
        <top style="thin">
          <color theme="4" tint="0.39997558519241921"/>
        </top>
        <bottom style="thin">
          <color theme="4" tint="0.39997558519241921"/>
        </bottom>
        <vertical/>
        <horizontal/>
      </border>
    </dxf>
    <dxf>
      <border outline="0">
        <top style="thin">
          <color theme="4" tint="0.39997558519241921"/>
        </top>
      </border>
    </dxf>
    <dxf>
      <font>
        <b val="0"/>
        <i val="0"/>
        <strike val="0"/>
        <condense val="0"/>
        <extend val="0"/>
        <outline val="0"/>
        <shadow val="0"/>
        <u val="none"/>
        <vertAlign val="baseline"/>
        <sz val="10"/>
        <color auto="1"/>
        <name val="Calibri"/>
        <scheme val="none"/>
      </font>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0"/>
        <color auto="1"/>
        <name val="Calibri"/>
        <scheme val="none"/>
      </font>
      <numFmt numFmtId="30" formatCode="@"/>
      <fill>
        <patternFill patternType="solid">
          <fgColor indexed="64"/>
          <bgColor indexed="22"/>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[1]setting!$AN$6</c:f>
          <c:strCache>
            <c:ptCount val="1"/>
            <c:pt idx="0">
              <c:v>Month:AUGUST; Queue:ALL; Analyst:ALL</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00B05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115-4516-BF85-D0D476B57EA2}"/>
              </c:ext>
            </c:extLst>
          </c:dPt>
          <c:dPt>
            <c:idx val="1"/>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115-4516-BF85-D0D476B57EA2}"/>
              </c:ext>
            </c:extLst>
          </c:dPt>
          <c:dPt>
            <c:idx val="2"/>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115-4516-BF85-D0D476B57E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'KPI dashbo'!$C$13:$C$15</c:f>
              <c:strCache>
                <c:ptCount val="3"/>
                <c:pt idx="0">
                  <c:v>% of applications approved</c:v>
                </c:pt>
                <c:pt idx="1">
                  <c:v>% of applications Declined </c:v>
                </c:pt>
                <c:pt idx="2">
                  <c:v>% of applications Withdrawn </c:v>
                </c:pt>
              </c:strCache>
            </c:strRef>
          </c:cat>
          <c:val>
            <c:numRef>
              <c:f>[1]setting!$AN$7:$AN$9</c:f>
              <c:numCache>
                <c:formatCode>General</c:formatCode>
                <c:ptCount val="3"/>
                <c:pt idx="0">
                  <c:v>0.56182795698924726</c:v>
                </c:pt>
                <c:pt idx="1">
                  <c:v>0.12867383512544803</c:v>
                </c:pt>
                <c:pt idx="2">
                  <c:v>0.30949820788530463</c:v>
                </c:pt>
              </c:numCache>
            </c:numRef>
          </c:val>
          <c:extLst>
            <c:ext xmlns:c16="http://schemas.microsoft.com/office/drawing/2014/chart" uri="{C3380CC4-5D6E-409C-BE32-E72D297353CC}">
              <c16:uniqueId val="{00000006-1115-4516-BF85-D0D476B57EA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ysClr val="windowText" lastClr="000000"/>
                </a:solidFill>
              </a:rPr>
              <a:t>Outcome Trend Over Time (All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[1]setting!$O$3</c:f>
              <c:strCache>
                <c:ptCount val="1"/>
                <c:pt idx="0">
                  <c:v>Applications approved %</c:v>
                </c:pt>
              </c:strCache>
            </c:strRef>
          </c:tx>
          <c:spPr>
            <a:ln w="28575" cap="rnd">
              <a:solidFill>
                <a:srgbClr val="00B050"/>
              </a:solidFill>
              <a:round/>
            </a:ln>
            <a:effectLst/>
          </c:spPr>
          <c:marker>
            <c:symbol val="none"/>
          </c:marker>
          <c:cat>
            <c:numRef>
              <c:f>[1]setting!$M$4:$M$36</c:f>
              <c:numCache>
                <c:formatCode>General</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[1]setting!$P$4:$P$36</c:f>
              <c:numCache>
                <c:formatCode>General</c:formatCode>
                <c:ptCount val="33"/>
                <c:pt idx="0">
                  <c:v>0.59854857058391242</c:v>
                </c:pt>
                <c:pt idx="1">
                  <c:v>0.53634010368880902</c:v>
                </c:pt>
                <c:pt idx="2">
                  <c:v>0.48531652245014617</c:v>
                </c:pt>
                <c:pt idx="3">
                  <c:v>0.46225119102429968</c:v>
                </c:pt>
                <c:pt idx="4">
                  <c:v>0.4850444871136852</c:v>
                </c:pt>
                <c:pt idx="5">
                  <c:v>0.50597471967182472</c:v>
                </c:pt>
                <c:pt idx="6">
                  <c:v>0.50109428422445146</c:v>
                </c:pt>
                <c:pt idx="7">
                  <c:v>0.50933254620720692</c:v>
                </c:pt>
                <c:pt idx="8">
                  <c:v>0.52966771890289466</c:v>
                </c:pt>
                <c:pt idx="9">
                  <c:v>0.52291402677390519</c:v>
                </c:pt>
                <c:pt idx="10">
                  <c:v>0.52687878448315628</c:v>
                </c:pt>
                <c:pt idx="11">
                  <c:v>0.54999215165743709</c:v>
                </c:pt>
                <c:pt idx="12">
                  <c:v>0.54519508717450882</c:v>
                </c:pt>
                <c:pt idx="13">
                  <c:v>0.53434418943836515</c:v>
                </c:pt>
                <c:pt idx="14">
                  <c:v>0.56262890980229341</c:v>
                </c:pt>
                <c:pt idx="15">
                  <c:v>0.56525097844034766</c:v>
                </c:pt>
                <c:pt idx="16">
                  <c:v>0.54683173445409339</c:v>
                </c:pt>
                <c:pt idx="17">
                  <c:v>0.56114839811179329</c:v>
                </c:pt>
                <c:pt idx="18">
                  <c:v>0.55447451943991177</c:v>
                </c:pt>
                <c:pt idx="19">
                  <c:v>0.53736668996094838</c:v>
                </c:pt>
                <c:pt idx="20">
                  <c:v>0.54677986361364295</c:v>
                </c:pt>
                <c:pt idx="21">
                  <c:v>0.55954084429457507</c:v>
                </c:pt>
                <c:pt idx="22">
                  <c:v>0.57563279831756364</c:v>
                </c:pt>
                <c:pt idx="23">
                  <c:v>0.58552548079212496</c:v>
                </c:pt>
                <c:pt idx="24">
                  <c:v>0.60624420861882888</c:v>
                </c:pt>
                <c:pt idx="25">
                  <c:v>0.6139436305841468</c:v>
                </c:pt>
                <c:pt idx="26">
                  <c:v>0.62301041519272715</c:v>
                </c:pt>
                <c:pt idx="27">
                  <c:v>0.61200647660258167</c:v>
                </c:pt>
                <c:pt idx="28">
                  <c:v>0.61988919710246149</c:v>
                </c:pt>
                <c:pt idx="29">
                  <c:v>0.61494246803799579</c:v>
                </c:pt>
                <c:pt idx="30">
                  <c:v>0.61375758744179798</c:v>
                </c:pt>
                <c:pt idx="31">
                  <c:v>0.59544841123788483</c:v>
                </c:pt>
                <c:pt idx="32">
                  <c:v>0.59649122807017541</c:v>
                </c:pt>
              </c:numCache>
            </c:numRef>
          </c:val>
          <c:smooth val="0"/>
          <c:extLst>
            <c:ext xmlns:c16="http://schemas.microsoft.com/office/drawing/2014/chart" uri="{C3380CC4-5D6E-409C-BE32-E72D297353CC}">
              <c16:uniqueId val="{00000000-624D-4BF2-B188-17BF4359FBA7}"/>
            </c:ext>
          </c:extLst>
        </c:ser>
        <c:ser>
          <c:idx val="1"/>
          <c:order val="1"/>
          <c:tx>
            <c:strRef>
              <c:f>[1]setting!$Q$3</c:f>
              <c:strCache>
                <c:ptCount val="1"/>
                <c:pt idx="0">
                  <c:v>Applications declined %</c:v>
                </c:pt>
              </c:strCache>
            </c:strRef>
          </c:tx>
          <c:spPr>
            <a:ln w="28575" cap="rnd">
              <a:solidFill>
                <a:srgbClr val="FF0000"/>
              </a:solidFill>
              <a:round/>
            </a:ln>
            <a:effectLst/>
          </c:spPr>
          <c:marker>
            <c:symbol val="none"/>
          </c:marker>
          <c:cat>
            <c:numRef>
              <c:f>[1]setting!$M$4:$M$36</c:f>
              <c:numCache>
                <c:formatCode>General</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[1]setting!$R$4:$R$36</c:f>
              <c:numCache>
                <c:formatCode>General</c:formatCode>
                <c:ptCount val="33"/>
                <c:pt idx="0">
                  <c:v>0.12606421228140879</c:v>
                </c:pt>
                <c:pt idx="1">
                  <c:v>0.15612942726980272</c:v>
                </c:pt>
                <c:pt idx="2">
                  <c:v>0.16256114533147675</c:v>
                </c:pt>
                <c:pt idx="3">
                  <c:v>0.17366271900815772</c:v>
                </c:pt>
                <c:pt idx="4">
                  <c:v>0.1586078876404772</c:v>
                </c:pt>
                <c:pt idx="5">
                  <c:v>0.15926266298479871</c:v>
                </c:pt>
                <c:pt idx="6">
                  <c:v>0.16106071814962042</c:v>
                </c:pt>
                <c:pt idx="7">
                  <c:v>0.15172301718196352</c:v>
                </c:pt>
                <c:pt idx="8">
                  <c:v>0.14609763398147302</c:v>
                </c:pt>
                <c:pt idx="9">
                  <c:v>0.16322800623657563</c:v>
                </c:pt>
                <c:pt idx="10">
                  <c:v>0.15267670389706917</c:v>
                </c:pt>
                <c:pt idx="11">
                  <c:v>0.13492148675098908</c:v>
                </c:pt>
                <c:pt idx="12">
                  <c:v>0.149241082222417</c:v>
                </c:pt>
                <c:pt idx="13">
                  <c:v>0.13458456387737411</c:v>
                </c:pt>
                <c:pt idx="14">
                  <c:v>0.11921572969665872</c:v>
                </c:pt>
                <c:pt idx="15">
                  <c:v>0.11944786454590295</c:v>
                </c:pt>
                <c:pt idx="16">
                  <c:v>0.12744328264441382</c:v>
                </c:pt>
                <c:pt idx="17">
                  <c:v>0.11327104938931365</c:v>
                </c:pt>
                <c:pt idx="18">
                  <c:v>0.12116542125139791</c:v>
                </c:pt>
                <c:pt idx="19">
                  <c:v>0.1186206083973067</c:v>
                </c:pt>
                <c:pt idx="20">
                  <c:v>0.11707569821766599</c:v>
                </c:pt>
                <c:pt idx="21">
                  <c:v>0.10810922503045295</c:v>
                </c:pt>
                <c:pt idx="22">
                  <c:v>0.11040807560516561</c:v>
                </c:pt>
                <c:pt idx="23">
                  <c:v>0.10329220512791552</c:v>
                </c:pt>
                <c:pt idx="24">
                  <c:v>0.10409357413329974</c:v>
                </c:pt>
                <c:pt idx="25">
                  <c:v>9.8902822688213016E-2</c:v>
                </c:pt>
                <c:pt idx="26">
                  <c:v>9.4878054886355437E-2</c:v>
                </c:pt>
                <c:pt idx="27">
                  <c:v>8.8624538288011243E-2</c:v>
                </c:pt>
                <c:pt idx="28">
                  <c:v>8.3693031438696178E-2</c:v>
                </c:pt>
                <c:pt idx="29">
                  <c:v>7.5264062577722446E-2</c:v>
                </c:pt>
                <c:pt idx="30">
                  <c:v>6.5670002512107764E-2</c:v>
                </c:pt>
                <c:pt idx="31">
                  <c:v>6.6550116550116556E-2</c:v>
                </c:pt>
                <c:pt idx="32">
                  <c:v>6.6666666666666666E-2</c:v>
                </c:pt>
              </c:numCache>
            </c:numRef>
          </c:val>
          <c:smooth val="0"/>
          <c:extLst>
            <c:ext xmlns:c16="http://schemas.microsoft.com/office/drawing/2014/chart" uri="{C3380CC4-5D6E-409C-BE32-E72D297353CC}">
              <c16:uniqueId val="{00000001-624D-4BF2-B188-17BF4359FBA7}"/>
            </c:ext>
          </c:extLst>
        </c:ser>
        <c:ser>
          <c:idx val="2"/>
          <c:order val="2"/>
          <c:tx>
            <c:strRef>
              <c:f>[1]setting!$S$3</c:f>
              <c:strCache>
                <c:ptCount val="1"/>
                <c:pt idx="0">
                  <c:v>Applications withdraw %</c:v>
                </c:pt>
              </c:strCache>
            </c:strRef>
          </c:tx>
          <c:spPr>
            <a:ln w="28575" cap="rnd">
              <a:solidFill>
                <a:srgbClr val="FFC000"/>
              </a:solidFill>
              <a:round/>
            </a:ln>
            <a:effectLst/>
          </c:spPr>
          <c:marker>
            <c:symbol val="none"/>
          </c:marker>
          <c:cat>
            <c:numRef>
              <c:f>[1]setting!$M$4:$M$36</c:f>
              <c:numCache>
                <c:formatCode>General</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[1]setting!$T$4:$T$36</c:f>
              <c:numCache>
                <c:formatCode>General</c:formatCode>
                <c:ptCount val="33"/>
                <c:pt idx="0">
                  <c:v>0.27538721713467884</c:v>
                </c:pt>
                <c:pt idx="1">
                  <c:v>0.30753046904138825</c:v>
                </c:pt>
                <c:pt idx="2">
                  <c:v>0.35212233221837713</c:v>
                </c:pt>
                <c:pt idx="3">
                  <c:v>0.36408608996754255</c:v>
                </c:pt>
                <c:pt idx="4">
                  <c:v>0.35634762524583763</c:v>
                </c:pt>
                <c:pt idx="5">
                  <c:v>0.33476261734337653</c:v>
                </c:pt>
                <c:pt idx="6">
                  <c:v>0.33784499762592812</c:v>
                </c:pt>
                <c:pt idx="7">
                  <c:v>0.33894443661082957</c:v>
                </c:pt>
                <c:pt idx="8">
                  <c:v>0.32423464711563244</c:v>
                </c:pt>
                <c:pt idx="9">
                  <c:v>0.31385796698951929</c:v>
                </c:pt>
                <c:pt idx="10">
                  <c:v>0.32044451161977461</c:v>
                </c:pt>
                <c:pt idx="11">
                  <c:v>0.31508636159157383</c:v>
                </c:pt>
                <c:pt idx="12">
                  <c:v>0.30556383060307424</c:v>
                </c:pt>
                <c:pt idx="13">
                  <c:v>0.3310712466842608</c:v>
                </c:pt>
                <c:pt idx="14">
                  <c:v>0.31815536050104781</c:v>
                </c:pt>
                <c:pt idx="15">
                  <c:v>0.31530115701374928</c:v>
                </c:pt>
                <c:pt idx="16">
                  <c:v>0.32572498290149271</c:v>
                </c:pt>
                <c:pt idx="17">
                  <c:v>0.32558055249889301</c:v>
                </c:pt>
                <c:pt idx="18">
                  <c:v>0.32436005930869022</c:v>
                </c:pt>
                <c:pt idx="19">
                  <c:v>0.34401270164174491</c:v>
                </c:pt>
                <c:pt idx="20">
                  <c:v>0.336144438168691</c:v>
                </c:pt>
                <c:pt idx="21">
                  <c:v>0.33234993067497193</c:v>
                </c:pt>
                <c:pt idx="22">
                  <c:v>0.31395912607727078</c:v>
                </c:pt>
                <c:pt idx="23">
                  <c:v>0.31118231407995944</c:v>
                </c:pt>
                <c:pt idx="24">
                  <c:v>0.28966221724787139</c:v>
                </c:pt>
                <c:pt idx="25">
                  <c:v>0.28715354672764015</c:v>
                </c:pt>
                <c:pt idx="26">
                  <c:v>0.28211152992091748</c:v>
                </c:pt>
                <c:pt idx="27">
                  <c:v>0.29866968441010638</c:v>
                </c:pt>
                <c:pt idx="28">
                  <c:v>0.29571847075954161</c:v>
                </c:pt>
                <c:pt idx="29">
                  <c:v>0.30891934351015576</c:v>
                </c:pt>
                <c:pt idx="30">
                  <c:v>0.31940690888059309</c:v>
                </c:pt>
                <c:pt idx="31">
                  <c:v>0.33625322046374678</c:v>
                </c:pt>
                <c:pt idx="32">
                  <c:v>0.33684210526315789</c:v>
                </c:pt>
              </c:numCache>
            </c:numRef>
          </c:val>
          <c:smooth val="0"/>
          <c:extLst>
            <c:ext xmlns:c16="http://schemas.microsoft.com/office/drawing/2014/chart" uri="{C3380CC4-5D6E-409C-BE32-E72D297353CC}">
              <c16:uniqueId val="{00000002-624D-4BF2-B188-17BF4359FBA7}"/>
            </c:ext>
          </c:extLst>
        </c:ser>
        <c:ser>
          <c:idx val="3"/>
          <c:order val="3"/>
          <c:tx>
            <c:strRef>
              <c:f>[1]setting!$N$3</c:f>
              <c:strCache>
                <c:ptCount val="1"/>
                <c:pt idx="0">
                  <c:v>Approved % Target</c:v>
                </c:pt>
              </c:strCache>
            </c:strRef>
          </c:tx>
          <c:spPr>
            <a:ln w="28575" cap="rnd">
              <a:solidFill>
                <a:schemeClr val="bg2">
                  <a:lumMod val="75000"/>
                </a:schemeClr>
              </a:solidFill>
              <a:round/>
            </a:ln>
            <a:effectLst/>
          </c:spPr>
          <c:marker>
            <c:symbol val="none"/>
          </c:marker>
          <c:val>
            <c:numRef>
              <c:f>[1]setting!$N$4:$N$36</c:f>
              <c:numCache>
                <c:formatCode>General</c:formatCode>
                <c:ptCount val="33"/>
                <c:pt idx="0">
                  <c:v>0.85</c:v>
                </c:pt>
                <c:pt idx="1">
                  <c:v>0.85</c:v>
                </c:pt>
                <c:pt idx="2">
                  <c:v>0.85</c:v>
                </c:pt>
                <c:pt idx="3">
                  <c:v>0.85</c:v>
                </c:pt>
                <c:pt idx="4">
                  <c:v>0.85</c:v>
                </c:pt>
                <c:pt idx="5">
                  <c:v>0.85</c:v>
                </c:pt>
                <c:pt idx="6">
                  <c:v>0.85</c:v>
                </c:pt>
                <c:pt idx="7">
                  <c:v>0.85</c:v>
                </c:pt>
                <c:pt idx="8">
                  <c:v>0.85</c:v>
                </c:pt>
                <c:pt idx="9">
                  <c:v>0.85</c:v>
                </c:pt>
                <c:pt idx="10">
                  <c:v>0.85</c:v>
                </c:pt>
                <c:pt idx="11">
                  <c:v>0.85</c:v>
                </c:pt>
                <c:pt idx="12">
                  <c:v>0.85</c:v>
                </c:pt>
                <c:pt idx="13">
                  <c:v>0.85</c:v>
                </c:pt>
                <c:pt idx="14">
                  <c:v>0.85</c:v>
                </c:pt>
                <c:pt idx="15">
                  <c:v>0.85</c:v>
                </c:pt>
                <c:pt idx="16">
                  <c:v>0.85</c:v>
                </c:pt>
                <c:pt idx="17">
                  <c:v>0.85</c:v>
                </c:pt>
                <c:pt idx="18">
                  <c:v>0.85</c:v>
                </c:pt>
                <c:pt idx="19">
                  <c:v>0.85</c:v>
                </c:pt>
                <c:pt idx="20">
                  <c:v>0.85</c:v>
                </c:pt>
                <c:pt idx="21">
                  <c:v>0.85</c:v>
                </c:pt>
                <c:pt idx="22">
                  <c:v>0.85</c:v>
                </c:pt>
                <c:pt idx="23">
                  <c:v>0.85</c:v>
                </c:pt>
                <c:pt idx="24">
                  <c:v>0.85</c:v>
                </c:pt>
                <c:pt idx="25">
                  <c:v>0.85</c:v>
                </c:pt>
                <c:pt idx="26">
                  <c:v>0.85</c:v>
                </c:pt>
                <c:pt idx="27">
                  <c:v>0.85</c:v>
                </c:pt>
                <c:pt idx="28">
                  <c:v>0.85</c:v>
                </c:pt>
                <c:pt idx="29">
                  <c:v>0.85</c:v>
                </c:pt>
                <c:pt idx="30">
                  <c:v>0.85</c:v>
                </c:pt>
                <c:pt idx="31">
                  <c:v>0.85</c:v>
                </c:pt>
                <c:pt idx="32">
                  <c:v>0.85</c:v>
                </c:pt>
              </c:numCache>
            </c:numRef>
          </c:val>
          <c:smooth val="0"/>
          <c:extLst>
            <c:ext xmlns:c16="http://schemas.microsoft.com/office/drawing/2014/chart" uri="{C3380CC4-5D6E-409C-BE32-E72D297353CC}">
              <c16:uniqueId val="{00000003-624D-4BF2-B188-17BF4359FBA7}"/>
            </c:ext>
          </c:extLst>
        </c:ser>
        <c:dLbls>
          <c:showLegendKey val="0"/>
          <c:showVal val="0"/>
          <c:showCatName val="0"/>
          <c:showSerName val="0"/>
          <c:showPercent val="0"/>
          <c:showBubbleSize val="0"/>
        </c:dLbls>
        <c:smooth val="0"/>
        <c:axId val="145716168"/>
        <c:axId val="145714600"/>
      </c:lineChart>
      <c:catAx>
        <c:axId val="145716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4600"/>
        <c:crosses val="autoZero"/>
        <c:auto val="0"/>
        <c:lblAlgn val="ctr"/>
        <c:lblOffset val="100"/>
        <c:noMultiLvlLbl val="0"/>
      </c:catAx>
      <c:valAx>
        <c:axId val="145714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16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58798328583635E-2"/>
          <c:y val="0.10356010679854434"/>
          <c:w val="0.89083980821227227"/>
          <c:h val="0.74535047349529149"/>
        </c:manualLayout>
      </c:layout>
      <c:areaChart>
        <c:grouping val="standard"/>
        <c:varyColors val="0"/>
        <c:ser>
          <c:idx val="0"/>
          <c:order val="0"/>
          <c:tx>
            <c:strRef>
              <c:f>[1]setting!$AA$3</c:f>
              <c:strCache>
                <c:ptCount val="1"/>
                <c:pt idx="0">
                  <c:v>AHT (in mins)</c:v>
                </c:pt>
              </c:strCache>
            </c:strRef>
          </c:tx>
          <c:spPr>
            <a:solidFill>
              <a:schemeClr val="accent6">
                <a:lumMod val="40000"/>
                <a:lumOff val="60000"/>
              </a:schemeClr>
            </a:solidFill>
            <a:ln>
              <a:noFill/>
            </a:ln>
            <a:effectLst/>
          </c:spPr>
          <c:cat>
            <c:numRef>
              <c:f>[1]setting!$M$4:$M$36</c:f>
              <c:numCache>
                <c:formatCode>General</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[1]setting!$AA$4:$AA$36</c:f>
              <c:numCache>
                <c:formatCode>General</c:formatCode>
                <c:ptCount val="33"/>
                <c:pt idx="0">
                  <c:v>22.088451313116103</c:v>
                </c:pt>
                <c:pt idx="1">
                  <c:v>23.34137732910667</c:v>
                </c:pt>
                <c:pt idx="2">
                  <c:v>23.877907691031183</c:v>
                </c:pt>
                <c:pt idx="3">
                  <c:v>25.518465376613761</c:v>
                </c:pt>
                <c:pt idx="4">
                  <c:v>19.830949134114274</c:v>
                </c:pt>
                <c:pt idx="5">
                  <c:v>20.244530328765684</c:v>
                </c:pt>
                <c:pt idx="6">
                  <c:v>21.321617662873685</c:v>
                </c:pt>
                <c:pt idx="7">
                  <c:v>26.172805082078732</c:v>
                </c:pt>
                <c:pt idx="8">
                  <c:v>25.287180465279214</c:v>
                </c:pt>
                <c:pt idx="9">
                  <c:v>23.841292233997986</c:v>
                </c:pt>
                <c:pt idx="10">
                  <c:v>22.486552915748124</c:v>
                </c:pt>
                <c:pt idx="11">
                  <c:v>24.492252953349173</c:v>
                </c:pt>
                <c:pt idx="12">
                  <c:v>22.277470805111534</c:v>
                </c:pt>
                <c:pt idx="13">
                  <c:v>24.473796266990277</c:v>
                </c:pt>
                <c:pt idx="14">
                  <c:v>26.388133673703919</c:v>
                </c:pt>
                <c:pt idx="15">
                  <c:v>25.588968567792396</c:v>
                </c:pt>
                <c:pt idx="16">
                  <c:v>22.026353638430045</c:v>
                </c:pt>
                <c:pt idx="17">
                  <c:v>22.721643326701088</c:v>
                </c:pt>
                <c:pt idx="18">
                  <c:v>22.725749639054889</c:v>
                </c:pt>
                <c:pt idx="19">
                  <c:v>25.723076347206341</c:v>
                </c:pt>
                <c:pt idx="20">
                  <c:v>24.861234331238272</c:v>
                </c:pt>
                <c:pt idx="21">
                  <c:v>24.679280477531844</c:v>
                </c:pt>
                <c:pt idx="22">
                  <c:v>20.082484500520355</c:v>
                </c:pt>
                <c:pt idx="23">
                  <c:v>16.922279677799015</c:v>
                </c:pt>
                <c:pt idx="24">
                  <c:v>13.290048226848077</c:v>
                </c:pt>
                <c:pt idx="25">
                  <c:v>16.713794180605312</c:v>
                </c:pt>
                <c:pt idx="26">
                  <c:v>16.999495934991273</c:v>
                </c:pt>
                <c:pt idx="27">
                  <c:v>17.809252385437382</c:v>
                </c:pt>
                <c:pt idx="28">
                  <c:v>18.041494314460856</c:v>
                </c:pt>
                <c:pt idx="29">
                  <c:v>17.038591914668519</c:v>
                </c:pt>
                <c:pt idx="30">
                  <c:v>14.247184852184864</c:v>
                </c:pt>
                <c:pt idx="31">
                  <c:v>14.166046701836189</c:v>
                </c:pt>
                <c:pt idx="32">
                  <c:v>13.212046783625739</c:v>
                </c:pt>
              </c:numCache>
            </c:numRef>
          </c:val>
          <c:extLst>
            <c:ext xmlns:c16="http://schemas.microsoft.com/office/drawing/2014/chart" uri="{C3380CC4-5D6E-409C-BE32-E72D297353CC}">
              <c16:uniqueId val="{00000000-CEE3-487C-B1E0-65A3AB321AD0}"/>
            </c:ext>
          </c:extLst>
        </c:ser>
        <c:dLbls>
          <c:showLegendKey val="0"/>
          <c:showVal val="0"/>
          <c:showCatName val="0"/>
          <c:showSerName val="0"/>
          <c:showPercent val="0"/>
          <c:showBubbleSize val="0"/>
        </c:dLbls>
        <c:axId val="369871784"/>
        <c:axId val="369864728"/>
      </c:areaChart>
      <c:lineChart>
        <c:grouping val="standard"/>
        <c:varyColors val="0"/>
        <c:ser>
          <c:idx val="2"/>
          <c:order val="1"/>
          <c:tx>
            <c:strRef>
              <c:f>[1]setting!$V$3</c:f>
              <c:strCache>
                <c:ptCount val="1"/>
                <c:pt idx="0">
                  <c:v>SLA % </c:v>
                </c:pt>
              </c:strCache>
            </c:strRef>
          </c:tx>
          <c:spPr>
            <a:ln w="38100" cap="rnd">
              <a:solidFill>
                <a:schemeClr val="accent3"/>
              </a:solidFill>
              <a:round/>
            </a:ln>
            <a:effectLst/>
          </c:spPr>
          <c:marker>
            <c:symbol val="none"/>
          </c:marker>
          <c:val>
            <c:numRef>
              <c:f>[1]setting!$W$4:$W$36</c:f>
              <c:numCache>
                <c:formatCode>General</c:formatCode>
                <c:ptCount val="33"/>
                <c:pt idx="0">
                  <c:v>0.86869324646626056</c:v>
                </c:pt>
                <c:pt idx="1">
                  <c:v>0.84051816080250474</c:v>
                </c:pt>
                <c:pt idx="2">
                  <c:v>0.85291515484241143</c:v>
                </c:pt>
                <c:pt idx="3">
                  <c:v>0.86590895551003177</c:v>
                </c:pt>
                <c:pt idx="4">
                  <c:v>0.83743802648044363</c:v>
                </c:pt>
                <c:pt idx="5">
                  <c:v>0.83390073439043078</c:v>
                </c:pt>
                <c:pt idx="6">
                  <c:v>0.84891510660008174</c:v>
                </c:pt>
                <c:pt idx="7">
                  <c:v>0.85664883151442317</c:v>
                </c:pt>
                <c:pt idx="8">
                  <c:v>0.85067090386267596</c:v>
                </c:pt>
                <c:pt idx="9">
                  <c:v>0.87609819519516097</c:v>
                </c:pt>
                <c:pt idx="10">
                  <c:v>0.88019553919242366</c:v>
                </c:pt>
                <c:pt idx="11">
                  <c:v>0.88808612012868993</c:v>
                </c:pt>
                <c:pt idx="12">
                  <c:v>0.8726120072723782</c:v>
                </c:pt>
                <c:pt idx="13">
                  <c:v>0.8743684475534087</c:v>
                </c:pt>
                <c:pt idx="14">
                  <c:v>0.89082549866392513</c:v>
                </c:pt>
                <c:pt idx="15">
                  <c:v>0.90598284916116856</c:v>
                </c:pt>
                <c:pt idx="16">
                  <c:v>0.89568502556437579</c:v>
                </c:pt>
                <c:pt idx="17">
                  <c:v>0.91355377443601338</c:v>
                </c:pt>
                <c:pt idx="18">
                  <c:v>0.91799747918761532</c:v>
                </c:pt>
                <c:pt idx="19">
                  <c:v>0.91050235519764589</c:v>
                </c:pt>
                <c:pt idx="20">
                  <c:v>0.91449037914974163</c:v>
                </c:pt>
                <c:pt idx="21">
                  <c:v>0.9341906303842562</c:v>
                </c:pt>
                <c:pt idx="22">
                  <c:v>0.92988028555666991</c:v>
                </c:pt>
                <c:pt idx="23">
                  <c:v>0.93506304985215238</c:v>
                </c:pt>
                <c:pt idx="24">
                  <c:v>0.93610232528100989</c:v>
                </c:pt>
                <c:pt idx="25">
                  <c:v>0.89301562007869784</c:v>
                </c:pt>
                <c:pt idx="26">
                  <c:v>0.8770050053064733</c:v>
                </c:pt>
                <c:pt idx="27">
                  <c:v>0.87247160766962717</c:v>
                </c:pt>
                <c:pt idx="28">
                  <c:v>0.85444709433148736</c:v>
                </c:pt>
                <c:pt idx="29">
                  <c:v>0.84639894888601919</c:v>
                </c:pt>
                <c:pt idx="30">
                  <c:v>0.87034310718521246</c:v>
                </c:pt>
                <c:pt idx="31">
                  <c:v>0.85814623972518711</c:v>
                </c:pt>
                <c:pt idx="32">
                  <c:v>0.85964912280701755</c:v>
                </c:pt>
              </c:numCache>
            </c:numRef>
          </c:val>
          <c:smooth val="0"/>
          <c:extLst>
            <c:ext xmlns:c16="http://schemas.microsoft.com/office/drawing/2014/chart" uri="{C3380CC4-5D6E-409C-BE32-E72D297353CC}">
              <c16:uniqueId val="{00000001-CEE3-487C-B1E0-65A3AB321AD0}"/>
            </c:ext>
          </c:extLst>
        </c:ser>
        <c:ser>
          <c:idx val="3"/>
          <c:order val="2"/>
          <c:tx>
            <c:strRef>
              <c:f>[1]setting!$U$3</c:f>
              <c:strCache>
                <c:ptCount val="1"/>
                <c:pt idx="0">
                  <c:v>SLA Target</c:v>
                </c:pt>
              </c:strCache>
            </c:strRef>
          </c:tx>
          <c:spPr>
            <a:ln w="38100" cap="rnd">
              <a:solidFill>
                <a:schemeClr val="accent4"/>
              </a:solidFill>
              <a:round/>
            </a:ln>
            <a:effectLst/>
          </c:spPr>
          <c:marker>
            <c:symbol val="none"/>
          </c:marker>
          <c:val>
            <c:numRef>
              <c:f>[1]setting!$U$4:$U$36</c:f>
              <c:numCache>
                <c:formatCode>General</c:formatCode>
                <c:ptCount val="33"/>
                <c:pt idx="0">
                  <c:v>0.9</c:v>
                </c:pt>
                <c:pt idx="1">
                  <c:v>0.9</c:v>
                </c:pt>
                <c:pt idx="2">
                  <c:v>0.9</c:v>
                </c:pt>
                <c:pt idx="3">
                  <c:v>0.9</c:v>
                </c:pt>
                <c:pt idx="4">
                  <c:v>0.9</c:v>
                </c:pt>
                <c:pt idx="5">
                  <c:v>0.9</c:v>
                </c:pt>
                <c:pt idx="6">
                  <c:v>0.9</c:v>
                </c:pt>
                <c:pt idx="7">
                  <c:v>0.9</c:v>
                </c:pt>
                <c:pt idx="8">
                  <c:v>0.9</c:v>
                </c:pt>
                <c:pt idx="9">
                  <c:v>0.9</c:v>
                </c:pt>
                <c:pt idx="10">
                  <c:v>0.9</c:v>
                </c:pt>
                <c:pt idx="11">
                  <c:v>0.9</c:v>
                </c:pt>
                <c:pt idx="12">
                  <c:v>0.9</c:v>
                </c:pt>
                <c:pt idx="13">
                  <c:v>0.9</c:v>
                </c:pt>
                <c:pt idx="14">
                  <c:v>0.9</c:v>
                </c:pt>
                <c:pt idx="15">
                  <c:v>0.9</c:v>
                </c:pt>
                <c:pt idx="16">
                  <c:v>0.9</c:v>
                </c:pt>
                <c:pt idx="17">
                  <c:v>0.9</c:v>
                </c:pt>
                <c:pt idx="18">
                  <c:v>0.9</c:v>
                </c:pt>
                <c:pt idx="19">
                  <c:v>0.9</c:v>
                </c:pt>
                <c:pt idx="20">
                  <c:v>0.9</c:v>
                </c:pt>
                <c:pt idx="21">
                  <c:v>0.9</c:v>
                </c:pt>
                <c:pt idx="22">
                  <c:v>0.9</c:v>
                </c:pt>
                <c:pt idx="23">
                  <c:v>0.9</c:v>
                </c:pt>
                <c:pt idx="24">
                  <c:v>0.9</c:v>
                </c:pt>
                <c:pt idx="25">
                  <c:v>0.9</c:v>
                </c:pt>
                <c:pt idx="26">
                  <c:v>0.9</c:v>
                </c:pt>
                <c:pt idx="27">
                  <c:v>0.9</c:v>
                </c:pt>
                <c:pt idx="28">
                  <c:v>0.9</c:v>
                </c:pt>
                <c:pt idx="29">
                  <c:v>0.9</c:v>
                </c:pt>
                <c:pt idx="30">
                  <c:v>0.9</c:v>
                </c:pt>
                <c:pt idx="31">
                  <c:v>0.9</c:v>
                </c:pt>
                <c:pt idx="32">
                  <c:v>0.9</c:v>
                </c:pt>
              </c:numCache>
            </c:numRef>
          </c:val>
          <c:smooth val="0"/>
          <c:extLst>
            <c:ext xmlns:c16="http://schemas.microsoft.com/office/drawing/2014/chart" uri="{C3380CC4-5D6E-409C-BE32-E72D297353CC}">
              <c16:uniqueId val="{00000002-CEE3-487C-B1E0-65A3AB321AD0}"/>
            </c:ext>
          </c:extLst>
        </c:ser>
        <c:dLbls>
          <c:showLegendKey val="0"/>
          <c:showVal val="0"/>
          <c:showCatName val="0"/>
          <c:showSerName val="0"/>
          <c:showPercent val="0"/>
          <c:showBubbleSize val="0"/>
        </c:dLbls>
        <c:marker val="1"/>
        <c:smooth val="0"/>
        <c:axId val="369864336"/>
        <c:axId val="369866296"/>
      </c:lineChart>
      <c:catAx>
        <c:axId val="369871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69864728"/>
        <c:crosses val="autoZero"/>
        <c:auto val="0"/>
        <c:lblAlgn val="ctr"/>
        <c:lblOffset val="100"/>
        <c:noMultiLvlLbl val="0"/>
      </c:catAx>
      <c:valAx>
        <c:axId val="369864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871784"/>
        <c:crosses val="autoZero"/>
        <c:crossBetween val="between"/>
        <c:majorUnit val="10"/>
      </c:valAx>
      <c:valAx>
        <c:axId val="369866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864336"/>
        <c:crosses val="max"/>
        <c:crossBetween val="between"/>
      </c:valAx>
      <c:catAx>
        <c:axId val="369864336"/>
        <c:scaling>
          <c:orientation val="minMax"/>
        </c:scaling>
        <c:delete val="1"/>
        <c:axPos val="b"/>
        <c:majorTickMark val="out"/>
        <c:minorTickMark val="none"/>
        <c:tickLblPos val="nextTo"/>
        <c:crossAx val="369866296"/>
        <c:crossesAt val="20"/>
        <c:auto val="0"/>
        <c:lblAlgn val="ctr"/>
        <c:lblOffset val="100"/>
        <c:noMultiLvlLbl val="0"/>
      </c:catAx>
      <c:spPr>
        <a:noFill/>
        <a:ln>
          <a:noFill/>
        </a:ln>
        <a:effectLst/>
      </c:spPr>
    </c:plotArea>
    <c:legend>
      <c:legendPos val="t"/>
      <c:layout>
        <c:manualLayout>
          <c:xMode val="edge"/>
          <c:yMode val="edge"/>
          <c:x val="0.36146043241769071"/>
          <c:y val="0.94683526215811964"/>
          <c:w val="0.32081125492588958"/>
          <c:h val="4.16092627079550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40820</xdr:colOff>
      <xdr:row>11</xdr:row>
      <xdr:rowOff>13607</xdr:rowOff>
    </xdr:from>
    <xdr:to>
      <xdr:col>21</xdr:col>
      <xdr:colOff>0</xdr:colOff>
      <xdr:row>18</xdr:row>
      <xdr:rowOff>51955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428477</xdr:colOff>
      <xdr:row>13</xdr:row>
      <xdr:rowOff>292370</xdr:rowOff>
    </xdr:from>
    <xdr:to>
      <xdr:col>16</xdr:col>
      <xdr:colOff>462095</xdr:colOff>
      <xdr:row>15</xdr:row>
      <xdr:rowOff>404430</xdr:rowOff>
    </xdr:to>
    <xdr:sp macro="" textlink="#REF!">
      <xdr:nvSpPr>
        <xdr:cNvPr id="2" name="Oval 1">
          <a:extLst>
            <a:ext uri="{FF2B5EF4-FFF2-40B4-BE49-F238E27FC236}">
              <a16:creationId xmlns:a16="http://schemas.microsoft.com/office/drawing/2014/main" id="{00000000-0008-0000-0500-000002000000}"/>
            </a:ext>
          </a:extLst>
        </xdr:cNvPr>
        <xdr:cNvSpPr/>
      </xdr:nvSpPr>
      <xdr:spPr>
        <a:xfrm>
          <a:off x="14179113" y="3149870"/>
          <a:ext cx="1245891" cy="1220424"/>
        </a:xfrm>
        <a:prstGeom prst="ellipse">
          <a:avLst/>
        </a:prstGeom>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E106E8D-7633-49BD-AB9F-9DAEC3A6569A}" type="TxLink">
            <a:rPr lang="en-US" sz="1200" b="0" i="0" u="none" strike="noStrike">
              <a:solidFill>
                <a:schemeClr val="bg1"/>
              </a:solidFill>
              <a:latin typeface="Calibri"/>
              <a:cs typeface="Calibri"/>
            </a:rPr>
            <a:pPr algn="ctr"/>
            <a:t>1462</a:t>
          </a:fld>
          <a:endParaRPr lang="en-IN" sz="1200">
            <a:solidFill>
              <a:schemeClr val="bg1"/>
            </a:solidFill>
          </a:endParaRPr>
        </a:p>
      </xdr:txBody>
    </xdr:sp>
    <xdr:clientData/>
  </xdr:twoCellAnchor>
  <xdr:twoCellAnchor>
    <xdr:from>
      <xdr:col>15</xdr:col>
      <xdr:colOff>95758</xdr:colOff>
      <xdr:row>14</xdr:row>
      <xdr:rowOff>66217</xdr:rowOff>
    </xdr:from>
    <xdr:to>
      <xdr:col>16</xdr:col>
      <xdr:colOff>319877</xdr:colOff>
      <xdr:row>15</xdr:row>
      <xdr:rowOff>111040</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14452531" y="3477899"/>
          <a:ext cx="830255" cy="599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 of Apps</a:t>
          </a:r>
          <a:r>
            <a:rPr lang="en-IN" sz="1200" baseline="0">
              <a:solidFill>
                <a:schemeClr val="bg1"/>
              </a:solidFill>
            </a:rPr>
            <a:t> Actioned</a:t>
          </a:r>
          <a:endParaRPr lang="en-IN" sz="1200">
            <a:solidFill>
              <a:schemeClr val="bg1"/>
            </a:solidFill>
          </a:endParaRPr>
        </a:p>
      </xdr:txBody>
    </xdr:sp>
    <xdr:clientData/>
  </xdr:twoCellAnchor>
  <xdr:twoCellAnchor>
    <xdr:from>
      <xdr:col>0</xdr:col>
      <xdr:colOff>45118</xdr:colOff>
      <xdr:row>19</xdr:row>
      <xdr:rowOff>13283</xdr:rowOff>
    </xdr:from>
    <xdr:to>
      <xdr:col>8</xdr:col>
      <xdr:colOff>1065295</xdr:colOff>
      <xdr:row>43</xdr:row>
      <xdr:rowOff>75196</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174133</xdr:colOff>
      <xdr:row>19</xdr:row>
      <xdr:rowOff>11206</xdr:rowOff>
    </xdr:from>
    <xdr:to>
      <xdr:col>21</xdr:col>
      <xdr:colOff>11206</xdr:colOff>
      <xdr:row>43</xdr:row>
      <xdr:rowOff>63162</xdr:rowOff>
    </xdr:to>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692727</xdr:colOff>
      <xdr:row>9</xdr:row>
      <xdr:rowOff>0</xdr:rowOff>
    </xdr:from>
    <xdr:to>
      <xdr:col>10</xdr:col>
      <xdr:colOff>0</xdr:colOff>
      <xdr:row>10</xdr:row>
      <xdr:rowOff>103909</xdr:rowOff>
    </xdr:to>
    <xdr:sp macro="" textlink="">
      <xdr:nvSpPr>
        <xdr:cNvPr id="1026" name="Text Box 2">
          <a:extLst>
            <a:ext uri="{FF2B5EF4-FFF2-40B4-BE49-F238E27FC236}">
              <a16:creationId xmlns:a16="http://schemas.microsoft.com/office/drawing/2014/main" id="{00000000-0008-0000-0500-000002040000}"/>
            </a:ext>
          </a:extLst>
        </xdr:cNvPr>
        <xdr:cNvSpPr txBox="1">
          <a:spLocks noChangeArrowheads="1"/>
        </xdr:cNvSpPr>
      </xdr:nvSpPr>
      <xdr:spPr bwMode="auto">
        <a:xfrm>
          <a:off x="1488345" y="1680881"/>
          <a:ext cx="9381361" cy="339234"/>
        </a:xfrm>
        <a:prstGeom prst="rect">
          <a:avLst/>
        </a:prstGeom>
        <a:solidFill>
          <a:schemeClr val="bg1"/>
        </a:solidFill>
        <a:ln w="9525">
          <a:noFill/>
          <a:miter lim="800000"/>
          <a:headEnd/>
          <a:tailEnd/>
        </a:ln>
      </xdr:spPr>
      <xdr:txBody>
        <a:bodyPr vertOverflow="clip" wrap="square" lIns="27432" tIns="18288" rIns="0" bIns="0" anchor="t" upright="1"/>
        <a:lstStyle/>
        <a:p>
          <a:pPr algn="ctr" rtl="0">
            <a:defRPr sz="1000"/>
          </a:pPr>
          <a:r>
            <a:rPr lang="en-IN" sz="1400" b="1" i="0" u="none" strike="noStrike" baseline="0">
              <a:solidFill>
                <a:srgbClr val="000000"/>
              </a:solidFill>
              <a:latin typeface="Calibri"/>
              <a:cs typeface="Calibri"/>
            </a:rPr>
            <a:t>Key Performance Indicators</a:t>
          </a:r>
        </a:p>
      </xdr:txBody>
    </xdr:sp>
    <xdr:clientData/>
  </xdr:twoCellAnchor>
  <xdr:twoCellAnchor>
    <xdr:from>
      <xdr:col>4</xdr:col>
      <xdr:colOff>47624</xdr:colOff>
      <xdr:row>0</xdr:row>
      <xdr:rowOff>0</xdr:rowOff>
    </xdr:from>
    <xdr:to>
      <xdr:col>25</xdr:col>
      <xdr:colOff>2047874</xdr:colOff>
      <xdr:row>5</xdr:row>
      <xdr:rowOff>21011</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4786312" y="0"/>
          <a:ext cx="21812250" cy="949699"/>
        </a:xfrm>
        <a:prstGeom prst="rect">
          <a:avLst/>
        </a:prstGeom>
        <a:solidFill>
          <a:schemeClr val="tx2"/>
        </a:solidFill>
        <a:ln w="127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solidFill>
            </a:rPr>
            <a:t>CLEAR</a:t>
          </a:r>
          <a:r>
            <a:rPr lang="en-IN" sz="2000" b="1" baseline="0">
              <a:solidFill>
                <a:schemeClr val="bg1"/>
              </a:solidFill>
            </a:rPr>
            <a:t> WATERS COMMUNICATION</a:t>
          </a:r>
        </a:p>
        <a:p>
          <a:pPr algn="ctr"/>
          <a:r>
            <a:rPr lang="en-IN" sz="2000" b="1" baseline="0">
              <a:solidFill>
                <a:schemeClr val="bg1"/>
              </a:solidFill>
            </a:rPr>
            <a:t>(Key Performance Indicators)</a:t>
          </a:r>
          <a:endParaRPr lang="en-IN" sz="2000" b="1">
            <a:solidFill>
              <a:schemeClr val="bg1"/>
            </a:solidFill>
          </a:endParaRPr>
        </a:p>
      </xdr:txBody>
    </xdr:sp>
    <xdr:clientData/>
  </xdr:twoCellAnchor>
  <xdr:twoCellAnchor editAs="oneCell">
    <xdr:from>
      <xdr:col>1</xdr:col>
      <xdr:colOff>0</xdr:colOff>
      <xdr:row>0</xdr:row>
      <xdr:rowOff>0</xdr:rowOff>
    </xdr:from>
    <xdr:to>
      <xdr:col>4</xdr:col>
      <xdr:colOff>13607</xdr:colOff>
      <xdr:row>7</xdr:row>
      <xdr:rowOff>285750</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2995" b="31551"/>
        <a:stretch/>
      </xdr:blipFill>
      <xdr:spPr>
        <a:xfrm>
          <a:off x="190500" y="0"/>
          <a:ext cx="4558393" cy="1347107"/>
        </a:xfrm>
        <a:prstGeom prst="roundRect">
          <a:avLst>
            <a:gd name="adj" fmla="val 4167"/>
          </a:avLst>
        </a:prstGeom>
        <a:solidFill>
          <a:srgbClr val="FFFFFF"/>
        </a:solidFill>
        <a:ln w="127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wsDr>
</file>

<file path=xl/drawings/drawing2.xml><?xml version="1.0" encoding="utf-8"?>
<c:userShapes xmlns:c="http://schemas.openxmlformats.org/drawingml/2006/chart">
  <cdr:relSizeAnchor xmlns:cdr="http://schemas.openxmlformats.org/drawingml/2006/chartDrawing">
    <cdr:from>
      <cdr:x>0.19224</cdr:x>
      <cdr:y>0.06527</cdr:y>
    </cdr:from>
    <cdr:to>
      <cdr:x>0.82121</cdr:x>
      <cdr:y>0.15229</cdr:y>
    </cdr:to>
    <cdr:sp macro="" textlink="">
      <cdr:nvSpPr>
        <cdr:cNvPr id="2" name="TextBox 1"/>
        <cdr:cNvSpPr txBox="1"/>
      </cdr:nvSpPr>
      <cdr:spPr>
        <a:xfrm xmlns:a="http://schemas.openxmlformats.org/drawingml/2006/main">
          <a:off x="1674838" y="336177"/>
          <a:ext cx="5479676" cy="44823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0.28099</cdr:x>
      <cdr:y>0</cdr:y>
    </cdr:from>
    <cdr:to>
      <cdr:x>0.79292</cdr:x>
      <cdr:y>0.0892</cdr:y>
    </cdr:to>
    <cdr:sp macro="" textlink="">
      <cdr:nvSpPr>
        <cdr:cNvPr id="3" name="TextBox 2"/>
        <cdr:cNvSpPr txBox="1"/>
      </cdr:nvSpPr>
      <cdr:spPr>
        <a:xfrm xmlns:a="http://schemas.openxmlformats.org/drawingml/2006/main">
          <a:off x="2448044" y="0"/>
          <a:ext cx="4459941" cy="45944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600" b="1"/>
            <a:t>SLA,AHT Over Time (All Dates)</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ettings%20T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
      <sheetName val="Sheet1"/>
    </sheetNames>
    <sheetDataSet>
      <sheetData sheetId="0">
        <row r="1">
          <cell r="A1" t="str">
            <v>Analyst ID</v>
          </cell>
          <cell r="B1" t="str">
            <v>Analyst Name</v>
          </cell>
        </row>
        <row r="2">
          <cell r="A2" t="str">
            <v>ALL</v>
          </cell>
          <cell r="B2" t="str">
            <v>ALL</v>
          </cell>
          <cell r="D2">
            <v>20</v>
          </cell>
          <cell r="J2" t="str">
            <v>↑</v>
          </cell>
        </row>
        <row r="3">
          <cell r="A3" t="str">
            <v>NBhatia</v>
          </cell>
          <cell r="B3" t="str">
            <v>Nitesh</v>
          </cell>
          <cell r="J3" t="str">
            <v>↓</v>
          </cell>
          <cell r="N3" t="str">
            <v>Approved % Target</v>
          </cell>
          <cell r="O3" t="str">
            <v>Applications approved %</v>
          </cell>
          <cell r="Q3" t="str">
            <v>Applications declined %</v>
          </cell>
          <cell r="S3" t="str">
            <v>Applications withdraw %</v>
          </cell>
          <cell r="U3" t="str">
            <v>SLA Target</v>
          </cell>
          <cell r="V3" t="str">
            <v xml:space="preserve">SLA % </v>
          </cell>
          <cell r="AA3" t="str">
            <v>AHT (in mins)</v>
          </cell>
        </row>
        <row r="4">
          <cell r="A4" t="str">
            <v>CDcosta</v>
          </cell>
          <cell r="B4" t="str">
            <v>Cameron</v>
          </cell>
          <cell r="J4" t="str">
            <v>↔</v>
          </cell>
          <cell r="M4">
            <v>45168</v>
          </cell>
          <cell r="N4">
            <v>0.85</v>
          </cell>
          <cell r="O4">
            <v>0.85321100917431192</v>
          </cell>
          <cell r="P4">
            <v>0.59854857058391242</v>
          </cell>
          <cell r="Q4">
            <v>1.834862385321101E-2</v>
          </cell>
          <cell r="R4">
            <v>0.12606421228140879</v>
          </cell>
          <cell r="S4">
            <v>0.12844036697247707</v>
          </cell>
          <cell r="T4">
            <v>0.27538721713467884</v>
          </cell>
          <cell r="U4">
            <v>0.9</v>
          </cell>
          <cell r="W4">
            <v>0.86869324646626056</v>
          </cell>
          <cell r="X4">
            <v>0.95412844036697253</v>
          </cell>
          <cell r="Z4">
            <v>10.025229357798159</v>
          </cell>
          <cell r="AA4">
            <v>22.088451313116103</v>
          </cell>
          <cell r="AB4">
            <v>218</v>
          </cell>
          <cell r="AD4">
            <v>20</v>
          </cell>
          <cell r="AE4">
            <v>115</v>
          </cell>
          <cell r="AF4">
            <v>1</v>
          </cell>
          <cell r="AG4">
            <v>4</v>
          </cell>
          <cell r="AH4">
            <v>77</v>
          </cell>
          <cell r="AI4">
            <v>1</v>
          </cell>
          <cell r="AJ4">
            <v>0</v>
          </cell>
        </row>
        <row r="5">
          <cell r="A5" t="str">
            <v>MDcruz</v>
          </cell>
          <cell r="B5" t="str">
            <v>Mercedes</v>
          </cell>
          <cell r="M5">
            <v>45167</v>
          </cell>
          <cell r="N5">
            <v>0.85</v>
          </cell>
          <cell r="O5">
            <v>0.73529411764705888</v>
          </cell>
          <cell r="P5">
            <v>0.53634010368880902</v>
          </cell>
          <cell r="Q5">
            <v>0.1</v>
          </cell>
          <cell r="R5">
            <v>0.15612942726980272</v>
          </cell>
          <cell r="S5">
            <v>0.16470588235294117</v>
          </cell>
          <cell r="T5">
            <v>0.30753046904138825</v>
          </cell>
          <cell r="U5">
            <v>0.9</v>
          </cell>
          <cell r="W5">
            <v>0.84051816080250474</v>
          </cell>
          <cell r="X5">
            <v>0.78823529411764703</v>
          </cell>
          <cell r="Z5">
            <v>14.714117647058821</v>
          </cell>
          <cell r="AA5">
            <v>23.34137732910667</v>
          </cell>
          <cell r="AB5">
            <v>170</v>
          </cell>
          <cell r="AD5">
            <v>24</v>
          </cell>
          <cell r="AE5">
            <v>55</v>
          </cell>
          <cell r="AF5">
            <v>2</v>
          </cell>
          <cell r="AG5">
            <v>3</v>
          </cell>
          <cell r="AH5">
            <v>84</v>
          </cell>
          <cell r="AI5">
            <v>2</v>
          </cell>
          <cell r="AJ5">
            <v>0</v>
          </cell>
        </row>
        <row r="6">
          <cell r="A6" t="str">
            <v>SSyed</v>
          </cell>
          <cell r="B6" t="str">
            <v>Shahid</v>
          </cell>
          <cell r="M6">
            <v>45166</v>
          </cell>
          <cell r="N6">
            <v>0.85</v>
          </cell>
          <cell r="O6">
            <v>0.60888888888888892</v>
          </cell>
          <cell r="P6">
            <v>0.48531652245014617</v>
          </cell>
          <cell r="Q6">
            <v>0.13333333333333333</v>
          </cell>
          <cell r="R6">
            <v>0.16256114533147675</v>
          </cell>
          <cell r="S6">
            <v>0.25777777777777777</v>
          </cell>
          <cell r="T6">
            <v>0.35212233221837713</v>
          </cell>
          <cell r="U6">
            <v>0.9</v>
          </cell>
          <cell r="W6">
            <v>0.85291515484241143</v>
          </cell>
          <cell r="X6">
            <v>0.85777777777777775</v>
          </cell>
          <cell r="Z6">
            <v>13.075037037037037</v>
          </cell>
          <cell r="AA6">
            <v>23.877907691031183</v>
          </cell>
          <cell r="AB6">
            <v>225</v>
          </cell>
          <cell r="AD6">
            <v>37</v>
          </cell>
          <cell r="AE6">
            <v>82</v>
          </cell>
          <cell r="AF6">
            <v>8</v>
          </cell>
          <cell r="AG6">
            <v>6</v>
          </cell>
          <cell r="AH6">
            <v>91</v>
          </cell>
          <cell r="AI6">
            <v>1</v>
          </cell>
          <cell r="AJ6">
            <v>0</v>
          </cell>
          <cell r="AN6" t="str">
            <v>Month:AUGUST; Queue:ALL; Analyst:ALL</v>
          </cell>
        </row>
        <row r="7">
          <cell r="A7" t="str">
            <v>NVaid</v>
          </cell>
          <cell r="B7" t="str">
            <v>Naved</v>
          </cell>
          <cell r="M7">
            <v>45165</v>
          </cell>
          <cell r="N7">
            <v>0.85</v>
          </cell>
          <cell r="O7">
            <v>0.4</v>
          </cell>
          <cell r="P7">
            <v>0.46225119102429968</v>
          </cell>
          <cell r="Q7">
            <v>0.19259259259259259</v>
          </cell>
          <cell r="R7">
            <v>0.17366271900815772</v>
          </cell>
          <cell r="S7">
            <v>0.40740740740740738</v>
          </cell>
          <cell r="T7">
            <v>0.36408608996754255</v>
          </cell>
          <cell r="U7">
            <v>0.9</v>
          </cell>
          <cell r="W7">
            <v>0.86590895551003177</v>
          </cell>
          <cell r="X7">
            <v>0.85185185185185186</v>
          </cell>
          <cell r="Z7">
            <v>51.322962962962983</v>
          </cell>
          <cell r="AA7">
            <v>25.518465376613761</v>
          </cell>
          <cell r="AB7">
            <v>135</v>
          </cell>
          <cell r="AD7">
            <v>31</v>
          </cell>
          <cell r="AE7">
            <v>43</v>
          </cell>
          <cell r="AF7">
            <v>14</v>
          </cell>
          <cell r="AG7">
            <v>0</v>
          </cell>
          <cell r="AH7">
            <v>47</v>
          </cell>
          <cell r="AI7">
            <v>0</v>
          </cell>
          <cell r="AJ7">
            <v>0</v>
          </cell>
          <cell r="AN7">
            <v>0.56182795698924726</v>
          </cell>
        </row>
        <row r="8">
          <cell r="A8" t="str">
            <v>SBambaras</v>
          </cell>
          <cell r="B8" t="str">
            <v>Sam</v>
          </cell>
          <cell r="M8">
            <v>45164</v>
          </cell>
          <cell r="N8">
            <v>0.85</v>
          </cell>
          <cell r="O8">
            <v>0.39534883720930231</v>
          </cell>
          <cell r="P8">
            <v>0.4850444871136852</v>
          </cell>
          <cell r="Q8">
            <v>0.18604651162790697</v>
          </cell>
          <cell r="R8">
            <v>0.1586078876404772</v>
          </cell>
          <cell r="S8">
            <v>0.41860465116279072</v>
          </cell>
          <cell r="T8">
            <v>0.35634762524583763</v>
          </cell>
          <cell r="U8">
            <v>0.9</v>
          </cell>
          <cell r="W8">
            <v>0.83743802648044363</v>
          </cell>
          <cell r="X8">
            <v>0.89147286821705429</v>
          </cell>
          <cell r="Z8">
            <v>21.304909560723523</v>
          </cell>
          <cell r="AA8">
            <v>19.830949134114274</v>
          </cell>
          <cell r="AB8">
            <v>129</v>
          </cell>
          <cell r="AD8">
            <v>31</v>
          </cell>
          <cell r="AE8">
            <v>37</v>
          </cell>
          <cell r="AF8">
            <v>14</v>
          </cell>
          <cell r="AG8">
            <v>0</v>
          </cell>
          <cell r="AH8">
            <v>47</v>
          </cell>
          <cell r="AI8">
            <v>0</v>
          </cell>
          <cell r="AJ8">
            <v>0</v>
          </cell>
          <cell r="AN8">
            <v>0.12867383512544803</v>
          </cell>
        </row>
        <row r="9">
          <cell r="A9" t="str">
            <v>AAkhundpur</v>
          </cell>
          <cell r="B9" t="str">
            <v>Asif</v>
          </cell>
          <cell r="M9">
            <v>45163</v>
          </cell>
          <cell r="N9">
            <v>0.85</v>
          </cell>
          <cell r="O9">
            <v>0.54216867469879515</v>
          </cell>
          <cell r="P9">
            <v>0.50597471967182472</v>
          </cell>
          <cell r="Q9">
            <v>0.16867469879518071</v>
          </cell>
          <cell r="R9">
            <v>0.15926266298479871</v>
          </cell>
          <cell r="S9">
            <v>0.28915662650602408</v>
          </cell>
          <cell r="T9">
            <v>0.33476261734337653</v>
          </cell>
          <cell r="U9">
            <v>0.9</v>
          </cell>
          <cell r="W9">
            <v>0.83390073439043078</v>
          </cell>
          <cell r="X9">
            <v>0.81325301204819278</v>
          </cell>
          <cell r="Z9">
            <v>16.289859437751012</v>
          </cell>
          <cell r="AA9">
            <v>20.244530328765684</v>
          </cell>
          <cell r="AB9">
            <v>166</v>
          </cell>
          <cell r="AD9">
            <v>27</v>
          </cell>
          <cell r="AE9">
            <v>49</v>
          </cell>
          <cell r="AF9">
            <v>4</v>
          </cell>
          <cell r="AG9">
            <v>6</v>
          </cell>
          <cell r="AH9">
            <v>78</v>
          </cell>
          <cell r="AI9">
            <v>2</v>
          </cell>
          <cell r="AJ9">
            <v>0</v>
          </cell>
          <cell r="AN9">
            <v>0.30949820788530463</v>
          </cell>
        </row>
        <row r="10">
          <cell r="A10" t="str">
            <v>RBOse</v>
          </cell>
          <cell r="B10" t="str">
            <v>Rohan</v>
          </cell>
          <cell r="M10">
            <v>45162</v>
          </cell>
          <cell r="N10">
            <v>0.85</v>
          </cell>
          <cell r="O10">
            <v>0.48017621145374451</v>
          </cell>
          <cell r="P10">
            <v>0.50109428422445146</v>
          </cell>
          <cell r="Q10">
            <v>0.13215859030837004</v>
          </cell>
          <cell r="R10">
            <v>0.16106071814962042</v>
          </cell>
          <cell r="S10">
            <v>0.38766519823788548</v>
          </cell>
          <cell r="T10">
            <v>0.33784499762592812</v>
          </cell>
          <cell r="U10">
            <v>0.9</v>
          </cell>
          <cell r="W10">
            <v>0.84891510660008174</v>
          </cell>
          <cell r="X10">
            <v>0.85022026431718056</v>
          </cell>
          <cell r="Z10">
            <v>17.396769456681351</v>
          </cell>
          <cell r="AA10">
            <v>21.321617662873685</v>
          </cell>
          <cell r="AB10">
            <v>227</v>
          </cell>
          <cell r="AD10">
            <v>52</v>
          </cell>
          <cell r="AE10">
            <v>62</v>
          </cell>
          <cell r="AF10">
            <v>14</v>
          </cell>
          <cell r="AG10">
            <v>6</v>
          </cell>
          <cell r="AH10">
            <v>92</v>
          </cell>
          <cell r="AI10">
            <v>1</v>
          </cell>
          <cell r="AJ10">
            <v>0</v>
          </cell>
        </row>
        <row r="11">
          <cell r="A11" t="str">
            <v>FWadia</v>
          </cell>
          <cell r="B11" t="str">
            <v>Fardin</v>
          </cell>
          <cell r="M11">
            <v>45161</v>
          </cell>
          <cell r="N11">
            <v>0.85</v>
          </cell>
          <cell r="O11">
            <v>0.49356223175965663</v>
          </cell>
          <cell r="P11">
            <v>0.50933254620720692</v>
          </cell>
          <cell r="Q11">
            <v>0.18884120171673821</v>
          </cell>
          <cell r="R11">
            <v>0.15172301718196352</v>
          </cell>
          <cell r="S11">
            <v>0.31759656652360513</v>
          </cell>
          <cell r="T11">
            <v>0.33894443661082957</v>
          </cell>
          <cell r="U11">
            <v>0.9</v>
          </cell>
          <cell r="W11">
            <v>0.85664883151442317</v>
          </cell>
          <cell r="X11">
            <v>0.92274678111587982</v>
          </cell>
          <cell r="Z11">
            <v>21.277825464949938</v>
          </cell>
          <cell r="AA11">
            <v>26.172805082078732</v>
          </cell>
          <cell r="AB11">
            <v>233</v>
          </cell>
          <cell r="AD11">
            <v>46</v>
          </cell>
          <cell r="AE11">
            <v>80</v>
          </cell>
          <cell r="AF11">
            <v>7</v>
          </cell>
          <cell r="AG11">
            <v>4</v>
          </cell>
          <cell r="AH11">
            <v>95</v>
          </cell>
          <cell r="AI11">
            <v>1</v>
          </cell>
          <cell r="AJ11">
            <v>0</v>
          </cell>
        </row>
        <row r="12">
          <cell r="A12" t="str">
            <v>JDsouza</v>
          </cell>
          <cell r="B12" t="str">
            <v>Julia</v>
          </cell>
          <cell r="M12">
            <v>45160</v>
          </cell>
          <cell r="N12">
            <v>0.85</v>
          </cell>
          <cell r="O12">
            <v>0.51396648044692739</v>
          </cell>
          <cell r="P12">
            <v>0.52966771890289466</v>
          </cell>
          <cell r="Q12">
            <v>0.11731843575418995</v>
          </cell>
          <cell r="R12">
            <v>0.14609763398147302</v>
          </cell>
          <cell r="S12">
            <v>0.36871508379888268</v>
          </cell>
          <cell r="T12">
            <v>0.32423464711563244</v>
          </cell>
          <cell r="U12">
            <v>0.9</v>
          </cell>
          <cell r="W12">
            <v>0.85067090386267596</v>
          </cell>
          <cell r="X12">
            <v>0.70949720670391059</v>
          </cell>
          <cell r="Z12">
            <v>22.885381750465541</v>
          </cell>
          <cell r="AA12">
            <v>25.287180465279214</v>
          </cell>
          <cell r="AB12">
            <v>179</v>
          </cell>
          <cell r="AD12">
            <v>50</v>
          </cell>
          <cell r="AE12">
            <v>39</v>
          </cell>
          <cell r="AF12">
            <v>7</v>
          </cell>
          <cell r="AG12">
            <v>3</v>
          </cell>
          <cell r="AH12">
            <v>79</v>
          </cell>
          <cell r="AI12">
            <v>0</v>
          </cell>
          <cell r="AJ12">
            <v>1</v>
          </cell>
        </row>
        <row r="13">
          <cell r="A13" t="str">
            <v>HPandya</v>
          </cell>
          <cell r="B13" t="str">
            <v>Hardik</v>
          </cell>
          <cell r="M13">
            <v>45159</v>
          </cell>
          <cell r="N13">
            <v>0.85</v>
          </cell>
          <cell r="O13">
            <v>0.5</v>
          </cell>
          <cell r="P13">
            <v>0.52291402677390519</v>
          </cell>
          <cell r="Q13">
            <v>0.18932038834951456</v>
          </cell>
          <cell r="R13">
            <v>0.16322800623657563</v>
          </cell>
          <cell r="S13">
            <v>0.31067961165048541</v>
          </cell>
          <cell r="T13">
            <v>0.31385796698951929</v>
          </cell>
          <cell r="U13">
            <v>0.9</v>
          </cell>
          <cell r="W13">
            <v>0.87609819519516097</v>
          </cell>
          <cell r="X13">
            <v>0.87378640776699024</v>
          </cell>
          <cell r="Z13">
            <v>23.372815533980578</v>
          </cell>
          <cell r="AA13">
            <v>23.841292233997986</v>
          </cell>
          <cell r="AB13">
            <v>206</v>
          </cell>
          <cell r="AD13">
            <v>43</v>
          </cell>
          <cell r="AE13">
            <v>58</v>
          </cell>
          <cell r="AF13">
            <v>6</v>
          </cell>
          <cell r="AG13">
            <v>5</v>
          </cell>
          <cell r="AH13">
            <v>94</v>
          </cell>
          <cell r="AI13">
            <v>0</v>
          </cell>
          <cell r="AJ13">
            <v>0</v>
          </cell>
        </row>
        <row r="14">
          <cell r="A14" t="str">
            <v>RMishra</v>
          </cell>
          <cell r="B14" t="str">
            <v>Raj</v>
          </cell>
          <cell r="M14">
            <v>45158</v>
          </cell>
          <cell r="N14">
            <v>0.85</v>
          </cell>
          <cell r="O14">
            <v>0.51776649746192893</v>
          </cell>
          <cell r="P14">
            <v>0.52687878448315628</v>
          </cell>
          <cell r="Q14">
            <v>0.17766497461928935</v>
          </cell>
          <cell r="R14">
            <v>0.15267670389706917</v>
          </cell>
          <cell r="S14">
            <v>0.30456852791878175</v>
          </cell>
          <cell r="T14">
            <v>0.32044451161977461</v>
          </cell>
          <cell r="U14">
            <v>0.9</v>
          </cell>
          <cell r="W14">
            <v>0.88019553919242366</v>
          </cell>
          <cell r="X14">
            <v>0.8883248730964467</v>
          </cell>
          <cell r="Z14">
            <v>21.675296108291025</v>
          </cell>
          <cell r="AA14">
            <v>22.486552915748124</v>
          </cell>
          <cell r="AB14">
            <v>197</v>
          </cell>
          <cell r="AD14">
            <v>41</v>
          </cell>
          <cell r="AE14">
            <v>49</v>
          </cell>
          <cell r="AF14">
            <v>5</v>
          </cell>
          <cell r="AG14">
            <v>4</v>
          </cell>
          <cell r="AH14">
            <v>96</v>
          </cell>
          <cell r="AI14">
            <v>2</v>
          </cell>
          <cell r="AJ14">
            <v>0</v>
          </cell>
        </row>
        <row r="15">
          <cell r="A15" t="str">
            <v>QMascarenhas</v>
          </cell>
          <cell r="B15" t="str">
            <v>Ouadir</v>
          </cell>
          <cell r="M15">
            <v>45157</v>
          </cell>
          <cell r="N15">
            <v>0.85</v>
          </cell>
          <cell r="O15">
            <v>0.5213675213675214</v>
          </cell>
          <cell r="P15">
            <v>0.54999215165743709</v>
          </cell>
          <cell r="Q15">
            <v>8.5470085470085472E-2</v>
          </cell>
          <cell r="R15">
            <v>0.13492148675098908</v>
          </cell>
          <cell r="S15">
            <v>0.39316239316239315</v>
          </cell>
          <cell r="T15">
            <v>0.31508636159157383</v>
          </cell>
          <cell r="U15">
            <v>0.9</v>
          </cell>
          <cell r="W15">
            <v>0.88808612012868993</v>
          </cell>
          <cell r="X15">
            <v>0.88888888888888884</v>
          </cell>
          <cell r="Z15">
            <v>41.652706552706547</v>
          </cell>
          <cell r="AA15">
            <v>24.492252953349173</v>
          </cell>
          <cell r="AB15">
            <v>117</v>
          </cell>
          <cell r="AD15">
            <v>33</v>
          </cell>
          <cell r="AE15">
            <v>29</v>
          </cell>
          <cell r="AF15">
            <v>5</v>
          </cell>
          <cell r="AG15">
            <v>2</v>
          </cell>
          <cell r="AH15">
            <v>46</v>
          </cell>
          <cell r="AI15">
            <v>2</v>
          </cell>
          <cell r="AJ15">
            <v>0</v>
          </cell>
        </row>
        <row r="16">
          <cell r="M16">
            <v>45156</v>
          </cell>
          <cell r="N16">
            <v>0.85</v>
          </cell>
          <cell r="O16">
            <v>0.59523809523809523</v>
          </cell>
          <cell r="P16">
            <v>0.54519508717450882</v>
          </cell>
          <cell r="Q16">
            <v>0.16071428571428573</v>
          </cell>
          <cell r="R16">
            <v>0.149241082222417</v>
          </cell>
          <cell r="S16">
            <v>0.24404761904761904</v>
          </cell>
          <cell r="T16">
            <v>0.30556383060307424</v>
          </cell>
          <cell r="U16">
            <v>0.9</v>
          </cell>
          <cell r="W16">
            <v>0.8726120072723782</v>
          </cell>
          <cell r="X16">
            <v>0.8928571428571429</v>
          </cell>
          <cell r="Z16">
            <v>16.849702380952365</v>
          </cell>
          <cell r="AA16">
            <v>22.277470805111534</v>
          </cell>
          <cell r="AB16">
            <v>168</v>
          </cell>
          <cell r="AD16">
            <v>26</v>
          </cell>
          <cell r="AE16">
            <v>55</v>
          </cell>
          <cell r="AF16">
            <v>1</v>
          </cell>
          <cell r="AG16">
            <v>5</v>
          </cell>
          <cell r="AH16">
            <v>79</v>
          </cell>
          <cell r="AI16">
            <v>2</v>
          </cell>
          <cell r="AJ16">
            <v>0</v>
          </cell>
        </row>
        <row r="17">
          <cell r="M17">
            <v>45155</v>
          </cell>
          <cell r="N17">
            <v>0.85</v>
          </cell>
          <cell r="O17">
            <v>0.48019801980198018</v>
          </cell>
          <cell r="P17">
            <v>0.53434418943836515</v>
          </cell>
          <cell r="Q17">
            <v>0.20297029702970298</v>
          </cell>
          <cell r="R17">
            <v>0.13458456387737411</v>
          </cell>
          <cell r="S17">
            <v>0.31683168316831684</v>
          </cell>
          <cell r="T17">
            <v>0.3310712466842608</v>
          </cell>
          <cell r="U17">
            <v>0.9</v>
          </cell>
          <cell r="W17">
            <v>0.8743684475534087</v>
          </cell>
          <cell r="X17">
            <v>0.8366336633663366</v>
          </cell>
          <cell r="Z17">
            <v>15.655940594059413</v>
          </cell>
          <cell r="AA17">
            <v>24.473796266990277</v>
          </cell>
          <cell r="AB17">
            <v>202</v>
          </cell>
          <cell r="AD17">
            <v>52</v>
          </cell>
          <cell r="AE17">
            <v>58</v>
          </cell>
          <cell r="AF17">
            <v>6</v>
          </cell>
          <cell r="AG17">
            <v>2</v>
          </cell>
          <cell r="AH17">
            <v>83</v>
          </cell>
          <cell r="AI17">
            <v>1</v>
          </cell>
          <cell r="AJ17">
            <v>0</v>
          </cell>
        </row>
        <row r="18">
          <cell r="M18">
            <v>45154</v>
          </cell>
          <cell r="N18">
            <v>0.85</v>
          </cell>
          <cell r="O18">
            <v>0.51982378854625555</v>
          </cell>
          <cell r="P18">
            <v>0.56262890980229341</v>
          </cell>
          <cell r="Q18">
            <v>0.13656387665198239</v>
          </cell>
          <cell r="R18">
            <v>0.11921572969665872</v>
          </cell>
          <cell r="S18">
            <v>0.34361233480176212</v>
          </cell>
          <cell r="T18">
            <v>0.31815536050104781</v>
          </cell>
          <cell r="U18">
            <v>0.9</v>
          </cell>
          <cell r="W18">
            <v>0.89082549866392513</v>
          </cell>
          <cell r="X18">
            <v>0.89427312775330392</v>
          </cell>
          <cell r="Z18">
            <v>16.599118942731266</v>
          </cell>
          <cell r="AA18">
            <v>26.388133673703919</v>
          </cell>
          <cell r="AB18">
            <v>227</v>
          </cell>
          <cell r="AD18">
            <v>54</v>
          </cell>
          <cell r="AE18">
            <v>59</v>
          </cell>
          <cell r="AF18">
            <v>11</v>
          </cell>
          <cell r="AG18">
            <v>7</v>
          </cell>
          <cell r="AH18">
            <v>96</v>
          </cell>
          <cell r="AI18">
            <v>0</v>
          </cell>
          <cell r="AJ18">
            <v>0</v>
          </cell>
        </row>
        <row r="19">
          <cell r="M19">
            <v>45153</v>
          </cell>
          <cell r="N19">
            <v>0.85</v>
          </cell>
          <cell r="O19">
            <v>0.6333333333333333</v>
          </cell>
          <cell r="P19">
            <v>0.56525097844034766</v>
          </cell>
          <cell r="Q19">
            <v>8.8888888888888892E-2</v>
          </cell>
          <cell r="R19">
            <v>0.11944786454590295</v>
          </cell>
          <cell r="S19">
            <v>0.27777777777777779</v>
          </cell>
          <cell r="T19">
            <v>0.31530115701374928</v>
          </cell>
          <cell r="U19">
            <v>0.9</v>
          </cell>
          <cell r="W19">
            <v>0.90598284916116856</v>
          </cell>
          <cell r="X19">
            <v>0.92777777777777781</v>
          </cell>
          <cell r="Z19">
            <v>31.703796296296275</v>
          </cell>
          <cell r="AA19">
            <v>25.588968567792396</v>
          </cell>
          <cell r="AB19">
            <v>180</v>
          </cell>
          <cell r="AD19">
            <v>33</v>
          </cell>
          <cell r="AE19">
            <v>64</v>
          </cell>
          <cell r="AF19">
            <v>8</v>
          </cell>
          <cell r="AG19">
            <v>3</v>
          </cell>
          <cell r="AH19">
            <v>72</v>
          </cell>
          <cell r="AI19">
            <v>0</v>
          </cell>
          <cell r="AJ19">
            <v>0</v>
          </cell>
        </row>
        <row r="20">
          <cell r="M20">
            <v>45152</v>
          </cell>
          <cell r="N20">
            <v>0.85</v>
          </cell>
          <cell r="O20">
            <v>0.49738219895287961</v>
          </cell>
          <cell r="P20">
            <v>0.54683173445409339</v>
          </cell>
          <cell r="Q20">
            <v>0.15706806282722513</v>
          </cell>
          <cell r="R20">
            <v>0.12744328264441382</v>
          </cell>
          <cell r="S20">
            <v>0.34554973821989526</v>
          </cell>
          <cell r="T20">
            <v>0.32572498290149271</v>
          </cell>
          <cell r="U20">
            <v>0.9</v>
          </cell>
          <cell r="W20">
            <v>0.89568502556437579</v>
          </cell>
          <cell r="X20">
            <v>0.81151832460732987</v>
          </cell>
          <cell r="Z20">
            <v>30.578795811518354</v>
          </cell>
          <cell r="AA20">
            <v>22.026353638430045</v>
          </cell>
          <cell r="AB20">
            <v>191</v>
          </cell>
          <cell r="AD20">
            <v>46</v>
          </cell>
          <cell r="AE20">
            <v>59</v>
          </cell>
          <cell r="AF20">
            <v>5</v>
          </cell>
          <cell r="AG20">
            <v>9</v>
          </cell>
          <cell r="AH20">
            <v>70</v>
          </cell>
          <cell r="AI20">
            <v>1</v>
          </cell>
          <cell r="AJ20">
            <v>1</v>
          </cell>
        </row>
        <row r="21">
          <cell r="M21">
            <v>45151</v>
          </cell>
          <cell r="N21">
            <v>0.85</v>
          </cell>
          <cell r="O21">
            <v>0.54098360655737709</v>
          </cell>
          <cell r="P21">
            <v>0.56114839811179329</v>
          </cell>
          <cell r="Q21">
            <v>8.7431693989071038E-2</v>
          </cell>
          <cell r="R21">
            <v>0.11327104938931365</v>
          </cell>
          <cell r="S21">
            <v>0.37158469945355194</v>
          </cell>
          <cell r="T21">
            <v>0.32558055249889301</v>
          </cell>
          <cell r="U21">
            <v>0.9</v>
          </cell>
          <cell r="W21">
            <v>0.91355377443601338</v>
          </cell>
          <cell r="X21">
            <v>0.90163934426229508</v>
          </cell>
          <cell r="Z21">
            <v>27.831329690346063</v>
          </cell>
          <cell r="AA21">
            <v>22.721643326701088</v>
          </cell>
          <cell r="AB21">
            <v>183</v>
          </cell>
          <cell r="AD21">
            <v>46</v>
          </cell>
          <cell r="AE21">
            <v>54</v>
          </cell>
          <cell r="AF21">
            <v>2</v>
          </cell>
          <cell r="AG21">
            <v>7</v>
          </cell>
          <cell r="AH21">
            <v>72</v>
          </cell>
          <cell r="AI21">
            <v>1</v>
          </cell>
          <cell r="AJ21">
            <v>1</v>
          </cell>
        </row>
        <row r="22">
          <cell r="M22">
            <v>45150</v>
          </cell>
          <cell r="N22">
            <v>0.85</v>
          </cell>
          <cell r="O22">
            <v>0.6216216216216216</v>
          </cell>
          <cell r="P22">
            <v>0.55447451943991177</v>
          </cell>
          <cell r="Q22">
            <v>0.12612612612612611</v>
          </cell>
          <cell r="R22">
            <v>0.12116542125139791</v>
          </cell>
          <cell r="S22">
            <v>0.25225225225225223</v>
          </cell>
          <cell r="T22">
            <v>0.32436005930869022</v>
          </cell>
          <cell r="U22">
            <v>0.9</v>
          </cell>
          <cell r="W22">
            <v>0.91799747918761532</v>
          </cell>
          <cell r="X22">
            <v>0.91891891891891897</v>
          </cell>
          <cell r="Z22">
            <v>25.227627627627623</v>
          </cell>
          <cell r="AA22">
            <v>22.725749639054889</v>
          </cell>
          <cell r="AB22">
            <v>111</v>
          </cell>
          <cell r="AD22">
            <v>20</v>
          </cell>
          <cell r="AE22">
            <v>41</v>
          </cell>
          <cell r="AF22">
            <v>0</v>
          </cell>
          <cell r="AG22">
            <v>1</v>
          </cell>
          <cell r="AH22">
            <v>49</v>
          </cell>
          <cell r="AI22">
            <v>0</v>
          </cell>
          <cell r="AJ22">
            <v>0</v>
          </cell>
        </row>
        <row r="23">
          <cell r="M23">
            <v>45149</v>
          </cell>
          <cell r="N23">
            <v>0.85</v>
          </cell>
          <cell r="O23">
            <v>0.53293413173652693</v>
          </cell>
          <cell r="P23">
            <v>0.53736668996094838</v>
          </cell>
          <cell r="Q23">
            <v>0.1377245508982036</v>
          </cell>
          <cell r="R23">
            <v>0.1186206083973067</v>
          </cell>
          <cell r="S23">
            <v>0.32934131736526945</v>
          </cell>
          <cell r="T23">
            <v>0.34401270164174491</v>
          </cell>
          <cell r="U23">
            <v>0.9</v>
          </cell>
          <cell r="W23">
            <v>0.91050235519764589</v>
          </cell>
          <cell r="X23">
            <v>0.97005988023952094</v>
          </cell>
          <cell r="Z23">
            <v>12.603293413173656</v>
          </cell>
          <cell r="AA23">
            <v>25.723076347206341</v>
          </cell>
          <cell r="AB23">
            <v>167</v>
          </cell>
          <cell r="AD23">
            <v>48</v>
          </cell>
          <cell r="AE23">
            <v>40</v>
          </cell>
          <cell r="AF23">
            <v>3</v>
          </cell>
          <cell r="AG23">
            <v>3</v>
          </cell>
          <cell r="AH23">
            <v>68</v>
          </cell>
          <cell r="AI23">
            <v>3</v>
          </cell>
          <cell r="AJ23">
            <v>2</v>
          </cell>
        </row>
        <row r="24">
          <cell r="M24">
            <v>45148</v>
          </cell>
          <cell r="N24">
            <v>0.85</v>
          </cell>
          <cell r="O24">
            <v>0.54123711340206182</v>
          </cell>
          <cell r="P24">
            <v>0.54677986361364295</v>
          </cell>
          <cell r="Q24">
            <v>0.12886597938144329</v>
          </cell>
          <cell r="R24">
            <v>0.11707569821766599</v>
          </cell>
          <cell r="S24">
            <v>0.32989690721649484</v>
          </cell>
          <cell r="T24">
            <v>0.336144438168691</v>
          </cell>
          <cell r="U24">
            <v>0.9</v>
          </cell>
          <cell r="W24">
            <v>0.91449037914974163</v>
          </cell>
          <cell r="X24">
            <v>0.87628865979381443</v>
          </cell>
          <cell r="Z24">
            <v>13.890721649484535</v>
          </cell>
          <cell r="AA24">
            <v>24.861234331238272</v>
          </cell>
          <cell r="AB24">
            <v>194</v>
          </cell>
          <cell r="AD24">
            <v>38</v>
          </cell>
          <cell r="AE24">
            <v>58</v>
          </cell>
          <cell r="AF24">
            <v>6</v>
          </cell>
          <cell r="AG24">
            <v>6</v>
          </cell>
          <cell r="AH24">
            <v>84</v>
          </cell>
          <cell r="AI24">
            <v>2</v>
          </cell>
          <cell r="AJ24">
            <v>0</v>
          </cell>
        </row>
        <row r="25">
          <cell r="M25">
            <v>45147</v>
          </cell>
          <cell r="N25">
            <v>0.85</v>
          </cell>
          <cell r="O25">
            <v>0.56896551724137934</v>
          </cell>
          <cell r="P25">
            <v>0.55954084429457507</v>
          </cell>
          <cell r="Q25">
            <v>8.6206896551724144E-2</v>
          </cell>
          <cell r="R25">
            <v>0.10810922503045295</v>
          </cell>
          <cell r="S25">
            <v>0.34482758620689657</v>
          </cell>
          <cell r="T25">
            <v>0.33234993067497193</v>
          </cell>
          <cell r="U25">
            <v>0.9</v>
          </cell>
          <cell r="W25">
            <v>0.9341906303842562</v>
          </cell>
          <cell r="X25">
            <v>0.90086206896551724</v>
          </cell>
          <cell r="Z25">
            <v>34.055244252873557</v>
          </cell>
          <cell r="AA25">
            <v>24.679280477531844</v>
          </cell>
          <cell r="AB25">
            <v>232</v>
          </cell>
          <cell r="AD25">
            <v>61</v>
          </cell>
          <cell r="AE25">
            <v>67</v>
          </cell>
          <cell r="AF25">
            <v>7</v>
          </cell>
          <cell r="AG25">
            <v>2</v>
          </cell>
          <cell r="AH25">
            <v>91</v>
          </cell>
          <cell r="AI25">
            <v>1</v>
          </cell>
          <cell r="AJ25">
            <v>3</v>
          </cell>
        </row>
        <row r="26">
          <cell r="M26">
            <v>45146</v>
          </cell>
          <cell r="N26">
            <v>0.85</v>
          </cell>
          <cell r="O26">
            <v>0.50761421319796951</v>
          </cell>
          <cell r="P26">
            <v>0.57563279831756364</v>
          </cell>
          <cell r="Q26">
            <v>0.12690355329949238</v>
          </cell>
          <cell r="R26">
            <v>0.11040807560516561</v>
          </cell>
          <cell r="S26">
            <v>0.36548223350253806</v>
          </cell>
          <cell r="T26">
            <v>0.31395912607727078</v>
          </cell>
          <cell r="U26">
            <v>0.9</v>
          </cell>
          <cell r="W26">
            <v>0.92988028555666991</v>
          </cell>
          <cell r="X26">
            <v>0.92385786802030456</v>
          </cell>
          <cell r="Z26">
            <v>27.851861252115079</v>
          </cell>
          <cell r="AA26">
            <v>20.082484500520355</v>
          </cell>
          <cell r="AB26">
            <v>197</v>
          </cell>
          <cell r="AD26">
            <v>49</v>
          </cell>
          <cell r="AE26">
            <v>56</v>
          </cell>
          <cell r="AF26">
            <v>9</v>
          </cell>
          <cell r="AG26">
            <v>5</v>
          </cell>
          <cell r="AH26">
            <v>77</v>
          </cell>
          <cell r="AI26">
            <v>1</v>
          </cell>
          <cell r="AJ26">
            <v>0</v>
          </cell>
        </row>
        <row r="27">
          <cell r="M27">
            <v>45145</v>
          </cell>
          <cell r="N27">
            <v>0.85</v>
          </cell>
          <cell r="O27">
            <v>0.53608247422680411</v>
          </cell>
          <cell r="P27">
            <v>0.58552548079212496</v>
          </cell>
          <cell r="Q27">
            <v>0.1134020618556701</v>
          </cell>
          <cell r="R27">
            <v>0.10329220512791552</v>
          </cell>
          <cell r="S27">
            <v>0.35051546391752575</v>
          </cell>
          <cell r="T27">
            <v>0.31118231407995944</v>
          </cell>
          <cell r="U27">
            <v>0.9</v>
          </cell>
          <cell r="W27">
            <v>0.93506304985215238</v>
          </cell>
          <cell r="X27">
            <v>0.88144329896907214</v>
          </cell>
          <cell r="Z27">
            <v>40.214261168384873</v>
          </cell>
          <cell r="AA27">
            <v>16.922279677799015</v>
          </cell>
          <cell r="AB27">
            <v>194</v>
          </cell>
          <cell r="AD27">
            <v>44</v>
          </cell>
          <cell r="AE27">
            <v>59</v>
          </cell>
          <cell r="AF27">
            <v>3</v>
          </cell>
          <cell r="AG27">
            <v>6</v>
          </cell>
          <cell r="AH27">
            <v>79</v>
          </cell>
          <cell r="AI27">
            <v>1</v>
          </cell>
          <cell r="AJ27">
            <v>2</v>
          </cell>
        </row>
        <row r="28">
          <cell r="M28">
            <v>45144</v>
          </cell>
          <cell r="N28">
            <v>0.85</v>
          </cell>
          <cell r="O28">
            <v>0.57999999999999996</v>
          </cell>
          <cell r="P28">
            <v>0.60624420861882888</v>
          </cell>
          <cell r="Q28">
            <v>0.13</v>
          </cell>
          <cell r="R28">
            <v>0.10409357413329974</v>
          </cell>
          <cell r="S28">
            <v>0.28999999999999998</v>
          </cell>
          <cell r="T28">
            <v>0.28966221724787139</v>
          </cell>
          <cell r="U28">
            <v>0.9</v>
          </cell>
          <cell r="W28">
            <v>0.93610232528100989</v>
          </cell>
          <cell r="X28">
            <v>0.99</v>
          </cell>
          <cell r="Z28">
            <v>8.2940833333333277</v>
          </cell>
          <cell r="AA28">
            <v>13.290048226848077</v>
          </cell>
          <cell r="AB28">
            <v>200</v>
          </cell>
          <cell r="AD28">
            <v>44</v>
          </cell>
          <cell r="AE28">
            <v>40</v>
          </cell>
          <cell r="AF28">
            <v>9</v>
          </cell>
          <cell r="AG28">
            <v>5</v>
          </cell>
          <cell r="AH28">
            <v>98</v>
          </cell>
          <cell r="AI28">
            <v>4</v>
          </cell>
          <cell r="AJ28">
            <v>0</v>
          </cell>
        </row>
        <row r="29">
          <cell r="M29">
            <v>45143</v>
          </cell>
          <cell r="N29">
            <v>0.85</v>
          </cell>
          <cell r="O29">
            <v>0.60504201680672265</v>
          </cell>
          <cell r="P29">
            <v>0.6139436305841468</v>
          </cell>
          <cell r="Q29">
            <v>8.4033613445378158E-2</v>
          </cell>
          <cell r="R29">
            <v>9.8902822688213016E-2</v>
          </cell>
          <cell r="S29">
            <v>0.31092436974789917</v>
          </cell>
          <cell r="T29">
            <v>0.28715354672764015</v>
          </cell>
          <cell r="U29">
            <v>0.9</v>
          </cell>
          <cell r="W29">
            <v>0.89301562007869784</v>
          </cell>
          <cell r="X29">
            <v>0.97478991596638653</v>
          </cell>
          <cell r="Z29">
            <v>12.980952380952386</v>
          </cell>
          <cell r="AA29">
            <v>16.713794180605312</v>
          </cell>
          <cell r="AB29">
            <v>119</v>
          </cell>
          <cell r="AD29">
            <v>30</v>
          </cell>
          <cell r="AE29">
            <v>32</v>
          </cell>
          <cell r="AF29">
            <v>4</v>
          </cell>
          <cell r="AG29">
            <v>2</v>
          </cell>
          <cell r="AH29">
            <v>49</v>
          </cell>
          <cell r="AI29">
            <v>1</v>
          </cell>
          <cell r="AJ29">
            <v>1</v>
          </cell>
        </row>
        <row r="30">
          <cell r="M30">
            <v>45142</v>
          </cell>
          <cell r="N30">
            <v>0.85</v>
          </cell>
          <cell r="O30">
            <v>0.64942528735632188</v>
          </cell>
          <cell r="P30">
            <v>0.62301041519272715</v>
          </cell>
          <cell r="Q30">
            <v>9.7701149425287362E-2</v>
          </cell>
          <cell r="R30">
            <v>9.4878054886355437E-2</v>
          </cell>
          <cell r="S30">
            <v>0.25287356321839083</v>
          </cell>
          <cell r="T30">
            <v>0.28211152992091748</v>
          </cell>
          <cell r="U30">
            <v>0.9</v>
          </cell>
          <cell r="W30">
            <v>0.8770050053064733</v>
          </cell>
          <cell r="X30">
            <v>0.87931034482758619</v>
          </cell>
          <cell r="Z30">
            <v>11.071264367816095</v>
          </cell>
          <cell r="AA30">
            <v>16.999495934991273</v>
          </cell>
          <cell r="AB30">
            <v>174</v>
          </cell>
          <cell r="AD30">
            <v>35</v>
          </cell>
          <cell r="AE30">
            <v>44</v>
          </cell>
          <cell r="AF30">
            <v>4</v>
          </cell>
          <cell r="AG30">
            <v>4</v>
          </cell>
          <cell r="AH30">
            <v>85</v>
          </cell>
          <cell r="AI30">
            <v>1</v>
          </cell>
          <cell r="AJ30">
            <v>1</v>
          </cell>
        </row>
        <row r="31">
          <cell r="M31">
            <v>45141</v>
          </cell>
          <cell r="N31">
            <v>0.85</v>
          </cell>
          <cell r="O31">
            <v>0.55707762557077622</v>
          </cell>
          <cell r="P31">
            <v>0.61200647660258167</v>
          </cell>
          <cell r="Q31">
            <v>9.1324200913242004E-2</v>
          </cell>
          <cell r="R31">
            <v>8.8624538288011243E-2</v>
          </cell>
          <cell r="S31">
            <v>0.35159817351598172</v>
          </cell>
          <cell r="T31">
            <v>0.29866968441010638</v>
          </cell>
          <cell r="U31">
            <v>0.9</v>
          </cell>
          <cell r="W31">
            <v>0.87247160766962717</v>
          </cell>
          <cell r="X31">
            <v>0.94977168949771684</v>
          </cell>
          <cell r="Z31">
            <v>12.050837138508378</v>
          </cell>
          <cell r="AA31">
            <v>17.809252385437382</v>
          </cell>
          <cell r="AB31">
            <v>219</v>
          </cell>
          <cell r="AD31">
            <v>61</v>
          </cell>
          <cell r="AE31">
            <v>62</v>
          </cell>
          <cell r="AF31">
            <v>7</v>
          </cell>
          <cell r="AG31">
            <v>6</v>
          </cell>
          <cell r="AH31">
            <v>81</v>
          </cell>
          <cell r="AI31">
            <v>2</v>
          </cell>
          <cell r="AJ31">
            <v>0</v>
          </cell>
        </row>
        <row r="32">
          <cell r="M32">
            <v>45140</v>
          </cell>
          <cell r="N32">
            <v>0.85</v>
          </cell>
          <cell r="O32">
            <v>0.63967611336032393</v>
          </cell>
          <cell r="P32">
            <v>0.61988919710246149</v>
          </cell>
          <cell r="Q32">
            <v>0.11740890688259109</v>
          </cell>
          <cell r="R32">
            <v>8.3693031438696178E-2</v>
          </cell>
          <cell r="S32">
            <v>0.24291497975708501</v>
          </cell>
          <cell r="T32">
            <v>0.29571847075954161</v>
          </cell>
          <cell r="U32">
            <v>0.9</v>
          </cell>
          <cell r="W32">
            <v>0.85444709433148736</v>
          </cell>
          <cell r="X32">
            <v>0.88663967611336036</v>
          </cell>
          <cell r="Z32">
            <v>22.053103913630206</v>
          </cell>
          <cell r="AA32">
            <v>18.041494314460856</v>
          </cell>
          <cell r="AB32">
            <v>247</v>
          </cell>
          <cell r="AD32">
            <v>52</v>
          </cell>
          <cell r="AE32">
            <v>75</v>
          </cell>
          <cell r="AF32">
            <v>3</v>
          </cell>
          <cell r="AG32">
            <v>6</v>
          </cell>
          <cell r="AH32">
            <v>108</v>
          </cell>
          <cell r="AI32">
            <v>2</v>
          </cell>
          <cell r="AJ32">
            <v>1</v>
          </cell>
        </row>
        <row r="33">
          <cell r="M33">
            <v>45139</v>
          </cell>
          <cell r="N33">
            <v>0.85</v>
          </cell>
          <cell r="O33">
            <v>0.61849710982658956</v>
          </cell>
          <cell r="P33">
            <v>0.61494246803799579</v>
          </cell>
          <cell r="Q33">
            <v>0.10404624277456648</v>
          </cell>
          <cell r="R33">
            <v>7.5264062577722446E-2</v>
          </cell>
          <cell r="S33">
            <v>0.2774566473988439</v>
          </cell>
          <cell r="T33">
            <v>0.30891934351015576</v>
          </cell>
          <cell r="U33">
            <v>0.9</v>
          </cell>
          <cell r="W33">
            <v>0.84639894888601919</v>
          </cell>
          <cell r="X33">
            <v>0.77456647398843925</v>
          </cell>
          <cell r="Z33">
            <v>25.412813102119479</v>
          </cell>
          <cell r="AA33">
            <v>17.038591914668519</v>
          </cell>
          <cell r="AB33">
            <v>173</v>
          </cell>
          <cell r="AD33">
            <v>31</v>
          </cell>
          <cell r="AE33">
            <v>45</v>
          </cell>
          <cell r="AF33">
            <v>6</v>
          </cell>
          <cell r="AG33">
            <v>5</v>
          </cell>
          <cell r="AH33">
            <v>84</v>
          </cell>
          <cell r="AI33">
            <v>2</v>
          </cell>
          <cell r="AJ33">
            <v>0</v>
          </cell>
        </row>
        <row r="34">
          <cell r="M34">
            <v>45138</v>
          </cell>
          <cell r="N34">
            <v>0.85</v>
          </cell>
          <cell r="P34">
            <v>0.61375758744179798</v>
          </cell>
          <cell r="R34">
            <v>6.5670002512107764E-2</v>
          </cell>
          <cell r="T34">
            <v>0.31940690888059309</v>
          </cell>
          <cell r="U34">
            <v>0.9</v>
          </cell>
          <cell r="W34">
            <v>0.87034310718521246</v>
          </cell>
          <cell r="AA34">
            <v>14.247184852184864</v>
          </cell>
        </row>
        <row r="35">
          <cell r="M35">
            <v>45137</v>
          </cell>
          <cell r="N35">
            <v>0.85</v>
          </cell>
          <cell r="P35">
            <v>0.59544841123788483</v>
          </cell>
          <cell r="R35">
            <v>6.6550116550116556E-2</v>
          </cell>
          <cell r="T35">
            <v>0.33625322046374678</v>
          </cell>
          <cell r="U35">
            <v>0.9</v>
          </cell>
          <cell r="W35">
            <v>0.85814623972518711</v>
          </cell>
          <cell r="AA35">
            <v>14.166046701836189</v>
          </cell>
        </row>
        <row r="36">
          <cell r="M36">
            <v>45136</v>
          </cell>
          <cell r="N36">
            <v>0.85</v>
          </cell>
          <cell r="P36">
            <v>0.59649122807017541</v>
          </cell>
          <cell r="R36">
            <v>6.6666666666666666E-2</v>
          </cell>
          <cell r="T36">
            <v>0.33684210526315789</v>
          </cell>
          <cell r="U36">
            <v>0.9</v>
          </cell>
          <cell r="W36">
            <v>0.85964912280701755</v>
          </cell>
          <cell r="AA36">
            <v>13.212046783625739</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 refreshedDate="45533.163548495373" createdVersion="5" refreshedVersion="5" minRefreshableVersion="3" recordCount="6417" xr:uid="{00000000-000A-0000-FFFF-FFFF00000000}">
  <cacheSource type="worksheet">
    <worksheetSource name="tbl_raw_data"/>
  </cacheSource>
  <cacheFields count="16">
    <cacheField name="Application_ID" numFmtId="49">
      <sharedItems/>
    </cacheField>
    <cacheField name="Date Tagged" numFmtId="165">
      <sharedItems containsSemiMixedTypes="0" containsNonDate="0" containsDate="1" containsString="0" minDate="2023-07-29T09:03:44" maxDate="2023-08-30T21:53:41"/>
    </cacheField>
    <cacheField name="Date Actioned" numFmtId="165">
      <sharedItems containsSemiMixedTypes="0" containsNonDate="0" containsDate="1" containsString="0" minDate="2023-07-29T09:13:51" maxDate="2023-08-30T22:04:08"/>
    </cacheField>
    <cacheField name="Outcome" numFmtId="49">
      <sharedItems/>
    </cacheField>
    <cacheField name="Queue Name" numFmtId="49">
      <sharedItems/>
    </cacheField>
    <cacheField name="Analyst" numFmtId="49">
      <sharedItems/>
    </cacheField>
    <cacheField name="Message" numFmtId="49">
      <sharedItems containsBlank="1"/>
    </cacheField>
    <cacheField name="time_taken" numFmtId="166">
      <sharedItems containsSemiMixedTypes="0" containsNonDate="0" containsDate="1" containsString="0" minDate="1899-12-30T00:01:03" maxDate="1899-12-30T14:16:39"/>
    </cacheField>
    <cacheField name="time_taken_in_mins" numFmtId="0">
      <sharedItems containsSemiMixedTypes="0" containsString="0" containsNumber="1" minValue="1.05" maxValue="856.65"/>
    </cacheField>
    <cacheField name="Updated_date" numFmtId="14">
      <sharedItems containsSemiMixedTypes="0" containsNonDate="0" containsDate="1" containsString="0" minDate="2023-07-29T00:00:00" maxDate="2023-08-31T00:00:00"/>
    </cacheField>
    <cacheField name="updated_month" numFmtId="0">
      <sharedItems count="2">
        <s v="JULY"/>
        <s v="AUGUST"/>
      </sharedItems>
    </cacheField>
    <cacheField name="week" numFmtId="0">
      <sharedItems count="4">
        <s v="WEEK 4"/>
        <s v="WEEK 1"/>
        <s v="WEEK 2"/>
        <s v="WEEK 3"/>
      </sharedItems>
    </cacheField>
    <cacheField name="analyst_name" numFmtId="0">
      <sharedItems/>
    </cacheField>
    <cacheField name="updated outcome" numFmtId="0">
      <sharedItems count="4">
        <s v="WITHDRAW"/>
        <s v="APPROVE"/>
        <s v="DECLINE"/>
        <s v="APPROVE        "/>
      </sharedItems>
    </cacheField>
    <cacheField name="updated_queue" numFmtId="0">
      <sharedItems/>
    </cacheField>
    <cacheField name="sla_met_sla_not_me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417">
  <r>
    <s v="6311"/>
    <d v="2023-07-29T09:03:44"/>
    <d v="2023-07-29T09:13:51"/>
    <s v="WITHDRAW"/>
    <s v="Consumer Existing"/>
    <s v="NBhatia"/>
    <s v="Further information has been requested as Customer's requirement not tagged/reflecting as what the customer is looking for which handset or SIM Only connection."/>
    <d v="1899-12-30T00:10:07"/>
    <n v="10.116666666666667"/>
    <d v="2023-07-29T00:00:00"/>
    <x v="0"/>
    <x v="0"/>
    <s v="NITESH"/>
    <x v="0"/>
    <s v="CONSUMER EXISTING"/>
    <s v="SLA_MET"/>
  </r>
  <r>
    <s v="6247"/>
    <d v="2023-07-29T09:17:36"/>
    <d v="2023-07-29T09:32:13"/>
    <s v="APPROVE"/>
    <s v="Consumer Existing"/>
    <s v="NBhatia"/>
    <s v="Conditionally Approved, if the Customer goes on Direct Debit mode of Payment and pays off the outstanding balance due for $129.29"/>
    <d v="1899-12-30T00:14:37"/>
    <n v="14.616666666666667"/>
    <d v="2023-07-29T00:00:00"/>
    <x v="0"/>
    <x v="0"/>
    <s v="NITESH"/>
    <x v="1"/>
    <s v="CONSUMER EXISTING"/>
    <s v="SLA_MET"/>
  </r>
  <r>
    <s v="6205"/>
    <d v="2023-07-29T09:28:43"/>
    <d v="2023-07-29T09:45:39"/>
    <s v="APPROVE"/>
    <s v="Consumer Existing"/>
    <s v="CDcosta"/>
    <s v="Approve"/>
    <d v="1899-12-30T00:16:56"/>
    <n v="16.933333333333334"/>
    <d v="2023-07-29T00:00:00"/>
    <x v="0"/>
    <x v="0"/>
    <s v="CAMERON"/>
    <x v="1"/>
    <s v="CONSUMER EXISTING"/>
    <s v="SLA_MET"/>
  </r>
  <r>
    <s v="6156"/>
    <d v="2023-07-29T09:28:43"/>
    <d v="2023-07-29T09:52:01"/>
    <s v="WITHDRAW"/>
    <s v="Consumer Post Bureau"/>
    <s v="NBhatia"/>
    <s v="Please email the Offer letter, Employment letter, or Salary Slips, reflecting the Customer's employment with the Firm. And also provide the Correct LANDLINE number for the company and the contact person to vcredit@Asif Tech.com.au"/>
    <d v="1899-12-30T00:23:18"/>
    <n v="23.3"/>
    <d v="2023-07-29T00:00:00"/>
    <x v="0"/>
    <x v="0"/>
    <s v="NITESH"/>
    <x v="0"/>
    <s v="CONSUMER POST BUREAU"/>
    <s v="SLA_NOT_MET"/>
  </r>
  <r>
    <s v="6185"/>
    <d v="2023-07-29T09:34:05"/>
    <d v="2023-07-29T09:52:31"/>
    <s v="WITHDRAW"/>
    <s v="Consumer Existing"/>
    <s v="CDcosta"/>
    <s v="Please resubmit next application with passport or Medicare card as part of 100 points of ID"/>
    <d v="1899-12-30T00:18:26"/>
    <n v="18.433333333333334"/>
    <d v="2023-07-29T00:00:00"/>
    <x v="0"/>
    <x v="0"/>
    <s v="CAMERON"/>
    <x v="0"/>
    <s v="CONSUMER EXISTING"/>
    <s v="SLA_MET"/>
  </r>
  <r>
    <s v="6277"/>
    <d v="2023-07-29T09:37:14"/>
    <d v="2023-07-29T09:49:33"/>
    <s v="APPROVE"/>
    <s v="Consumer Existing"/>
    <s v="QMascarenhas"/>
    <m/>
    <d v="1899-12-30T00:12:19"/>
    <n v="12.316666666666666"/>
    <d v="2023-07-29T00:00:00"/>
    <x v="0"/>
    <x v="0"/>
    <e v="#N/A"/>
    <x v="1"/>
    <s v="CONSUMER EXISTING"/>
    <s v="SLA_MET"/>
  </r>
  <r>
    <s v="6201"/>
    <d v="2023-07-29T09:40:28"/>
    <d v="2023-07-29T09:57:40"/>
    <s v="APPROVE"/>
    <s v="Consumer Existing"/>
    <s v="CDcosta"/>
    <s v="Approve"/>
    <d v="1899-12-30T00:17:12"/>
    <n v="17.2"/>
    <d v="2023-07-29T00:00:00"/>
    <x v="0"/>
    <x v="0"/>
    <s v="CAMERON"/>
    <x v="1"/>
    <s v="CONSUMER EXISTING"/>
    <s v="SLA_MET"/>
  </r>
  <r>
    <s v="6140"/>
    <d v="2023-07-29T09:41:57"/>
    <d v="2023-07-29T10:10:50"/>
    <s v="DECLINE"/>
    <s v="Consumer Existing"/>
    <s v="NBhatia"/>
    <s v="Customer has overdue account with Asif Tech"/>
    <d v="1899-12-30T00:28:53"/>
    <n v="28.883333333333333"/>
    <d v="2023-07-29T00:00:00"/>
    <x v="0"/>
    <x v="0"/>
    <s v="NITESH"/>
    <x v="2"/>
    <s v="CONSUMER EXISTING"/>
    <s v="SLA_NOT_MET"/>
  </r>
  <r>
    <s v="6285"/>
    <d v="2023-07-29T09:44:50"/>
    <d v="2023-07-29T09:56:40"/>
    <s v="APPROVE"/>
    <s v="Consumer Post Bureau"/>
    <s v="QMascarenhas"/>
    <m/>
    <d v="1899-12-30T00:11:50"/>
    <n v="11.833333333333334"/>
    <d v="2023-07-29T00:00:00"/>
    <x v="0"/>
    <x v="0"/>
    <e v="#N/A"/>
    <x v="1"/>
    <s v="CONSUMER POST BUREAU"/>
    <s v="SLA_MET"/>
  </r>
  <r>
    <s v="6375"/>
    <d v="2023-07-29T09:56:12"/>
    <d v="2023-07-29T10:02:32"/>
    <s v="WITHDRAW"/>
    <s v="Consumer Existing"/>
    <s v="CDcosta"/>
    <s v="Please resubmit next application with passport or Medicare card as part of 100 points of ID"/>
    <d v="1899-12-30T00:06:20"/>
    <n v="6.333333333333333"/>
    <d v="2023-07-29T00:00:00"/>
    <x v="0"/>
    <x v="0"/>
    <s v="CAMERON"/>
    <x v="0"/>
    <s v="CONSUMER EXISTING"/>
    <s v="SLA_MET"/>
  </r>
  <r>
    <s v="6263"/>
    <d v="2023-07-29T10:02:54"/>
    <d v="2023-07-29T10:16:16"/>
    <s v="APPROVE"/>
    <s v="Consumer Existing"/>
    <s v="QMascarenhas"/>
    <m/>
    <d v="1899-12-30T00:13:22"/>
    <n v="13.366666666666667"/>
    <d v="2023-07-29T00:00:00"/>
    <x v="0"/>
    <x v="0"/>
    <e v="#N/A"/>
    <x v="1"/>
    <s v="CONSUMER EXISTING"/>
    <s v="SLA_MET"/>
  </r>
  <r>
    <s v="6259"/>
    <d v="2023-07-29T10:14:06"/>
    <d v="2023-07-29T10:27:40"/>
    <s v="WITHDRAW"/>
    <s v="Consumer Existing"/>
    <s v="CDcosta"/>
    <s v="Please re-submit as self employed."/>
    <d v="1899-12-30T00:13:34"/>
    <n v="13.566666666666666"/>
    <d v="2023-07-29T00:00:00"/>
    <x v="0"/>
    <x v="0"/>
    <s v="CAMERON"/>
    <x v="0"/>
    <s v="CONSUMER EXISTING"/>
    <s v="SLA_MET"/>
  </r>
  <r>
    <s v="6154"/>
    <d v="2023-07-29T10:19:44"/>
    <d v="2023-07-29T10:43:42"/>
    <s v="DECLINE"/>
    <s v="Consumer Existing"/>
    <s v="NBhatia"/>
    <s v="Unable to verify employment details provided, -Please email the Offer letter, Employment letter, or Salary Slips, reflecting the Customer's employment with the Firm. to vcredit@Asif Tech.com.au"/>
    <d v="1899-12-30T00:23:58"/>
    <n v="23.966666666666665"/>
    <d v="2023-07-29T00:00:00"/>
    <x v="0"/>
    <x v="0"/>
    <s v="NITESH"/>
    <x v="2"/>
    <s v="CONSUMER EXISTING"/>
    <s v="SLA_NOT_MET"/>
  </r>
  <r>
    <s v="6257"/>
    <d v="2023-07-29T10:20:50"/>
    <d v="2023-07-29T10:34:37"/>
    <s v="DECLINE"/>
    <s v="Consumer Post Bureau"/>
    <s v="QMascarenhas"/>
    <m/>
    <d v="1899-12-30T00:13:47"/>
    <n v="13.783333333333333"/>
    <d v="2023-07-29T00:00:00"/>
    <x v="0"/>
    <x v="0"/>
    <e v="#N/A"/>
    <x v="2"/>
    <s v="CONSUMER POST BUREAU"/>
    <s v="SLA_MET"/>
  </r>
  <r>
    <s v="6371"/>
    <d v="2023-07-29T10:23:38"/>
    <d v="2023-07-29T10:30:09"/>
    <s v="WITHDRAW"/>
    <s v="Consumer Post Bureau"/>
    <s v="CDcosta"/>
    <s v="An account for this applicant already exists with Asif Tech. Please resubmit as existing customer ROW ID 1-88VA7H6"/>
    <d v="1899-12-30T00:06:31"/>
    <n v="6.5166666666666666"/>
    <d v="2023-07-29T00:00:00"/>
    <x v="0"/>
    <x v="0"/>
    <s v="CAMERON"/>
    <x v="0"/>
    <s v="CONSUMER POST BUREAU"/>
    <s v="SLA_MET"/>
  </r>
  <r>
    <s v="6267"/>
    <d v="2023-07-29T10:24:44"/>
    <d v="2023-07-29T10:37:46"/>
    <s v="APPROVE"/>
    <s v="Consumer Post Bureau"/>
    <s v="CDcosta"/>
    <s v="Approved for 1 handset and 1 MBB"/>
    <d v="1899-12-30T00:13:02"/>
    <n v="13.033333333333333"/>
    <d v="2023-07-29T00:00:00"/>
    <x v="0"/>
    <x v="0"/>
    <s v="CAMERON"/>
    <x v="1"/>
    <s v="CONSUMER POST BUREAU"/>
    <s v="SLA_MET"/>
  </r>
  <r>
    <s v="6331"/>
    <d v="2023-07-29T10:28:42"/>
    <d v="2023-07-29T10:37:52"/>
    <s v="APPROVE"/>
    <s v="Consumer Existing"/>
    <s v="MDcruz"/>
    <s v="Approve"/>
    <d v="1899-12-30T00:09:10"/>
    <n v="9.1666666666666661"/>
    <d v="2023-07-29T00:00:00"/>
    <x v="0"/>
    <x v="0"/>
    <s v="MERCEDES"/>
    <x v="1"/>
    <s v="CONSUMER EXISTING"/>
    <s v="SLA_MET"/>
  </r>
  <r>
    <s v="6343"/>
    <d v="2023-07-29T10:36:56"/>
    <d v="2023-07-29T10:45:03"/>
    <s v="WITHDRAW"/>
    <s v="Consumer Post Bureau"/>
    <s v="CDcosta"/>
    <s v="Applicants details are incorrect. Please confirm and resubmit customer's home phone number."/>
    <d v="1899-12-30T00:08:07"/>
    <n v="8.1166666666666671"/>
    <d v="2023-07-29T00:00:00"/>
    <x v="0"/>
    <x v="0"/>
    <s v="CAMERON"/>
    <x v="0"/>
    <s v="CONSUMER POST BUREAU"/>
    <s v="SLA_MET"/>
  </r>
  <r>
    <s v="6367"/>
    <d v="2023-07-29T10:39:10"/>
    <d v="2023-07-29T10:46:03"/>
    <s v="APPROVE"/>
    <s v="Consumer Pre Bureau"/>
    <s v="MDcruz"/>
    <s v="Approve"/>
    <d v="1899-12-30T00:06:53"/>
    <n v="6.8833333333333329"/>
    <d v="2023-07-29T00:00:00"/>
    <x v="0"/>
    <x v="0"/>
    <s v="MERCEDES"/>
    <x v="1"/>
    <s v="CONSUMER PRE BUREAU"/>
    <s v="SLA_MET"/>
  </r>
  <r>
    <s v="6358"/>
    <d v="2023-07-29T10:40:48"/>
    <d v="2023-07-29T10:48:07"/>
    <s v="APPROVE"/>
    <s v="Consumer Existing"/>
    <s v="QMascarenhas"/>
    <m/>
    <d v="1899-12-30T00:07:19"/>
    <n v="7.3166666666666664"/>
    <d v="2023-07-29T00:00:00"/>
    <x v="0"/>
    <x v="0"/>
    <e v="#N/A"/>
    <x v="1"/>
    <s v="CONSUMER EXISTING"/>
    <s v="SLA_MET"/>
  </r>
  <r>
    <s v="6353"/>
    <d v="2023-07-29T10:41:07"/>
    <d v="2023-07-29T10:48:48"/>
    <s v="WITHDRAW"/>
    <s v="Consumer Pre Bureau"/>
    <s v="SSyed"/>
    <s v="Please email passport with visa page-Unable to validate passport number"/>
    <d v="1899-12-30T00:07:41"/>
    <n v="7.6833333333333336"/>
    <d v="2023-07-29T00:00:00"/>
    <x v="0"/>
    <x v="0"/>
    <s v="SHAHID"/>
    <x v="0"/>
    <s v="CONSUMER PRE BUREAU"/>
    <s v="SLA_MET"/>
  </r>
  <r>
    <s v="6252"/>
    <d v="2023-07-29T10:41:28"/>
    <d v="2023-07-29T10:55:41"/>
    <s v="APPROVE"/>
    <s v="Consumer Post Bureau"/>
    <s v="NVaid"/>
    <s v="Approved for 1 handset and 1 MBB"/>
    <d v="1899-12-30T00:14:13"/>
    <n v="14.216666666666667"/>
    <d v="2023-07-29T00:00:00"/>
    <x v="0"/>
    <x v="0"/>
    <s v="NAVED"/>
    <x v="1"/>
    <s v="CONSUMER POST BUREAU"/>
    <s v="SLA_MET"/>
  </r>
  <r>
    <s v="6398"/>
    <d v="2023-07-29T10:55:40"/>
    <d v="2023-07-29T11:00:16"/>
    <s v="WITHDRAW"/>
    <s v="Consumer Post Bureau"/>
    <s v="SSyed"/>
    <m/>
    <d v="1899-12-30T00:04:36"/>
    <n v="4.5999999999999996"/>
    <d v="2023-07-29T00:00:00"/>
    <x v="0"/>
    <x v="0"/>
    <s v="SHAHID"/>
    <x v="0"/>
    <s v="CONSUMER POST BUREAU"/>
    <s v="SLA_MET"/>
  </r>
  <r>
    <s v="6288"/>
    <d v="2023-07-29T10:55:40"/>
    <d v="2023-07-29T11:07:02"/>
    <s v="APPROVE"/>
    <s v="Consumer Pre Bureau"/>
    <s v="NVaid"/>
    <s v="Direct debit to bank account or credit card mandatory"/>
    <d v="1899-12-30T00:11:22"/>
    <n v="11.366666666666667"/>
    <d v="2023-07-29T00:00:00"/>
    <x v="0"/>
    <x v="0"/>
    <s v="NAVED"/>
    <x v="1"/>
    <s v="CONSUMER PRE BUREAU"/>
    <s v="SLA_MET"/>
  </r>
  <r>
    <s v="6397"/>
    <d v="2023-07-29T10:58:07"/>
    <d v="2023-07-29T11:02:44"/>
    <s v="APPROVE"/>
    <s v="Consumer Existing"/>
    <s v="MDcruz"/>
    <m/>
    <d v="1899-12-30T00:04:37"/>
    <n v="4.6166666666666671"/>
    <d v="2023-07-29T00:00:00"/>
    <x v="0"/>
    <x v="0"/>
    <s v="MERCEDES"/>
    <x v="1"/>
    <s v="CONSUMER EXISTING"/>
    <s v="SLA_MET"/>
  </r>
  <r>
    <s v="6328"/>
    <d v="2023-07-29T11:01:11"/>
    <d v="2023-07-29T11:10:27"/>
    <s v="APPROVE"/>
    <s v="Consumer Existing"/>
    <s v="MDcruz"/>
    <m/>
    <d v="1899-12-30T00:09:16"/>
    <n v="9.2666666666666675"/>
    <d v="2023-07-29T00:00:00"/>
    <x v="0"/>
    <x v="0"/>
    <s v="MERCEDES"/>
    <x v="1"/>
    <s v="CONSUMER EXISTING"/>
    <s v="SLA_MET"/>
  </r>
  <r>
    <s v="6365"/>
    <d v="2023-07-29T11:03:38"/>
    <d v="2023-07-29T11:10:51"/>
    <s v="APPROVE"/>
    <s v="Consumer Pre Bureau"/>
    <s v="CDcosta"/>
    <s v="Approved for 1 handset and 1 MBB"/>
    <d v="1899-12-30T00:07:13"/>
    <n v="7.2166666666666668"/>
    <d v="2023-07-29T00:00:00"/>
    <x v="0"/>
    <x v="0"/>
    <s v="CAMERON"/>
    <x v="1"/>
    <s v="CONSUMER PRE BUREAU"/>
    <s v="SLA_MET"/>
  </r>
  <r>
    <s v="6321"/>
    <d v="2023-07-29T11:04:48"/>
    <d v="2023-07-29T11:14:21"/>
    <s v="WITHDRAW"/>
    <s v="Consumer Existing"/>
    <s v="NVaid"/>
    <s v="Please resubmit next application with passport as part of 100 points of ID"/>
    <d v="1899-12-30T00:09:33"/>
    <n v="9.5500000000000007"/>
    <d v="2023-07-29T00:00:00"/>
    <x v="0"/>
    <x v="0"/>
    <s v="NAVED"/>
    <x v="0"/>
    <s v="CONSUMER EXISTING"/>
    <s v="SLA_MET"/>
  </r>
  <r>
    <s v="6312"/>
    <d v="2023-07-29T11:08:15"/>
    <d v="2023-07-29T11:18:17"/>
    <s v="APPROVE"/>
    <s v="Consumer Pre Bureau"/>
    <s v="CDcosta"/>
    <s v="Approved for 1 handset and 1 MBB"/>
    <d v="1899-12-30T00:10:02"/>
    <n v="10.033333333333333"/>
    <d v="2023-07-29T00:00:00"/>
    <x v="0"/>
    <x v="0"/>
    <s v="CAMERON"/>
    <x v="1"/>
    <s v="CONSUMER PRE BUREAU"/>
    <s v="SLA_MET"/>
  </r>
  <r>
    <s v="6313"/>
    <d v="2023-07-29T11:08:51"/>
    <d v="2023-07-29T11:18:48"/>
    <s v="WITHDRAW"/>
    <s v="Consumer Post Bureau"/>
    <s v="SBambaras"/>
    <s v="Please re-submit with the correct current address or email proof of address to vcredit@Asif Tech.com.au"/>
    <d v="1899-12-30T00:09:57"/>
    <n v="9.9499999999999993"/>
    <d v="2023-07-29T00:00:00"/>
    <x v="0"/>
    <x v="0"/>
    <s v="SAM"/>
    <x v="0"/>
    <s v="CONSUMER POST BUREAU"/>
    <s v="SLA_MET"/>
  </r>
  <r>
    <s v="6378"/>
    <d v="2023-07-29T11:09:32"/>
    <d v="2023-07-29T11:15:32"/>
    <s v="APPROVE"/>
    <s v="Consumer Post Bureau"/>
    <s v="SSyed"/>
    <m/>
    <d v="1899-12-30T00:06:00"/>
    <n v="6"/>
    <d v="2023-07-29T00:00:00"/>
    <x v="0"/>
    <x v="0"/>
    <s v="SHAHID"/>
    <x v="1"/>
    <s v="CONSUMER POST BUREAU"/>
    <s v="SLA_MET"/>
  </r>
  <r>
    <s v="6390"/>
    <d v="2023-07-29T11:15:44"/>
    <d v="2023-07-29T11:20:59"/>
    <s v="APPROVE"/>
    <s v="Consumer Existing"/>
    <s v="MDcruz"/>
    <s v="Approve"/>
    <d v="1899-12-30T00:05:15"/>
    <n v="5.25"/>
    <d v="2023-07-29T00:00:00"/>
    <x v="0"/>
    <x v="0"/>
    <s v="MERCEDES"/>
    <x v="1"/>
    <s v="CONSUMER EXISTING"/>
    <s v="SLA_MET"/>
  </r>
  <r>
    <s v="6416"/>
    <d v="2023-07-29T11:19:14"/>
    <d v="2023-07-29T11:21:12"/>
    <s v="DECLINE"/>
    <s v="Consumer Existing"/>
    <s v="AAkhundpur"/>
    <s v="Applicant only has bridging visa. Please offer the customer Pre-Paid service only"/>
    <d v="1899-12-30T00:01:58"/>
    <n v="1.9666666666666668"/>
    <d v="2023-07-29T00:00:00"/>
    <x v="0"/>
    <x v="0"/>
    <s v="ASIF"/>
    <x v="2"/>
    <s v="CONSUMER EXISTING"/>
    <s v="SLA_MET"/>
  </r>
  <r>
    <s v="6324"/>
    <d v="2023-07-29T11:19:47"/>
    <d v="2023-07-29T11:29:10"/>
    <s v="WITHDRAW"/>
    <s v="Consumer Existing"/>
    <s v="CDcosta"/>
    <s v="Please email 100 pts of ID and Proof of Income to kcredit@Asif Tech.com.au"/>
    <d v="1899-12-30T00:09:23"/>
    <n v="9.3833333333333329"/>
    <d v="2023-07-29T00:00:00"/>
    <x v="0"/>
    <x v="0"/>
    <s v="CAMERON"/>
    <x v="0"/>
    <s v="CONSUMER EXISTING"/>
    <s v="SLA_MET"/>
  </r>
  <r>
    <s v="6385"/>
    <d v="2023-07-29T11:28:21"/>
    <d v="2023-07-29T11:34:02"/>
    <s v="WITHDRAW"/>
    <s v="Consumer Pre Bureau"/>
    <s v="SBambaras"/>
    <s v="Please re-submit with the correct current address or email proof of address to vcredit@Asif Tech.com.au"/>
    <d v="1899-12-30T00:05:41"/>
    <n v="5.6833333333333336"/>
    <d v="2023-07-29T00:00:00"/>
    <x v="0"/>
    <x v="0"/>
    <s v="SAM"/>
    <x v="0"/>
    <s v="CONSUMER PRE BUREAU"/>
    <s v="SLA_MET"/>
  </r>
  <r>
    <s v="6382"/>
    <d v="2023-07-29T11:29:23"/>
    <d v="2023-07-29T11:35:12"/>
    <s v="APPROVE"/>
    <s v="Consumer Existing"/>
    <s v="RBose"/>
    <s v="Approved only with outright purchase of handset or USIM only"/>
    <d v="1899-12-30T00:05:49"/>
    <n v="5.8166666666666664"/>
    <d v="2023-07-29T00:00:00"/>
    <x v="0"/>
    <x v="0"/>
    <s v="ROHAN"/>
    <x v="1"/>
    <s v="CONSUMER EXISTING"/>
    <s v="SLA_MET"/>
  </r>
  <r>
    <s v="6238"/>
    <d v="2023-07-29T11:29:33"/>
    <d v="2023-07-29T11:44:38"/>
    <s v="APPROVE"/>
    <s v="Consumer Post Bureau"/>
    <s v="MDcruz"/>
    <m/>
    <d v="1899-12-30T00:15:05"/>
    <n v="15.083333333333334"/>
    <d v="2023-07-29T00:00:00"/>
    <x v="0"/>
    <x v="0"/>
    <s v="MERCEDES"/>
    <x v="1"/>
    <s v="CONSUMER POST BUREAU"/>
    <s v="SLA_MET"/>
  </r>
  <r>
    <s v="6147"/>
    <d v="2023-07-29T11:29:51"/>
    <d v="2023-07-29T11:56:03"/>
    <s v="DECLINE"/>
    <s v="Consumer Existing"/>
    <s v="MDcruz"/>
    <m/>
    <d v="1899-12-30T00:26:12"/>
    <n v="26.2"/>
    <d v="2023-07-29T00:00:00"/>
    <x v="0"/>
    <x v="0"/>
    <s v="MERCEDES"/>
    <x v="2"/>
    <s v="CONSUMER EXISTING"/>
    <s v="SLA_NOT_MET"/>
  </r>
  <r>
    <s v="6405"/>
    <d v="2023-07-29T11:29:55"/>
    <d v="2023-07-29T11:34:22"/>
    <s v="APPROVE"/>
    <s v="Consumer Existing"/>
    <s v="QMascarenhas"/>
    <s v="Approve"/>
    <d v="1899-12-30T00:04:27"/>
    <n v="4.45"/>
    <d v="2023-07-29T00:00:00"/>
    <x v="0"/>
    <x v="0"/>
    <e v="#N/A"/>
    <x v="1"/>
    <s v="CONSUMER EXISTING"/>
    <s v="SLA_MET"/>
  </r>
  <r>
    <s v="6413"/>
    <d v="2023-07-29T11:33:16"/>
    <d v="2023-07-29T11:36:24"/>
    <s v="WITHDRAW"/>
    <s v="Consumer Existing"/>
    <s v="MDcruz"/>
    <s v="Customer has overdue account with Asif Tech"/>
    <d v="1899-12-30T00:03:08"/>
    <n v="3.1333333333333333"/>
    <d v="2023-07-29T00:00:00"/>
    <x v="0"/>
    <x v="0"/>
    <s v="MERCEDES"/>
    <x v="0"/>
    <s v="CONSUMER EXISTING"/>
    <s v="SLA_MET"/>
  </r>
  <r>
    <s v="6298"/>
    <d v="2023-07-29T11:37:34"/>
    <d v="2023-07-29T11:48:24"/>
    <s v="WITHDRAW"/>
    <s v="Consumer Post Bureau"/>
    <s v="NBhatia"/>
    <s v="Withdrawn, - please email the Offer letter, Employment letter, or Salary Slips, reflecting the Customer's employment with the Firm. to vcredit@Asif Tech.com.au"/>
    <d v="1899-12-30T00:10:50"/>
    <n v="10.833333333333334"/>
    <d v="2023-07-29T00:00:00"/>
    <x v="0"/>
    <x v="0"/>
    <s v="NITESH"/>
    <x v="0"/>
    <s v="CONSUMER POST BUREAU"/>
    <s v="SLA_MET"/>
  </r>
  <r>
    <s v="6163"/>
    <d v="2023-07-29T11:39:13"/>
    <d v="2023-07-29T12:00:26"/>
    <s v="APPROVE"/>
    <s v="Consumer Post Bureau"/>
    <s v="SBambaras"/>
    <s v="Approved for 1 handset and 1 MBB"/>
    <d v="1899-12-30T00:21:13"/>
    <n v="21.216666666666665"/>
    <d v="2023-07-29T00:00:00"/>
    <x v="0"/>
    <x v="0"/>
    <s v="SAM"/>
    <x v="1"/>
    <s v="CONSUMER POST BUREAU"/>
    <s v="SLA_NOT_MET"/>
  </r>
  <r>
    <s v="6392"/>
    <d v="2023-07-29T11:39:20"/>
    <d v="2023-07-29T11:44:20"/>
    <s v="APPROVE"/>
    <s v="Consumer Existing"/>
    <s v="AAkhundpur"/>
    <s v="Approve"/>
    <d v="1899-12-30T00:05:00"/>
    <n v="5"/>
    <d v="2023-07-29T00:00:00"/>
    <x v="0"/>
    <x v="0"/>
    <s v="ASIF"/>
    <x v="1"/>
    <s v="CONSUMER EXISTING"/>
    <s v="SLA_MET"/>
  </r>
  <r>
    <s v="6403"/>
    <d v="2023-07-29T11:40:33"/>
    <d v="2023-07-29T11:45:01"/>
    <s v="APPROVE"/>
    <s v="Consumer Pre Bureau"/>
    <s v="QMascarenhas"/>
    <s v="Approved for 1 handset and 1 MBB"/>
    <d v="1899-12-30T00:04:28"/>
    <n v="4.4666666666666668"/>
    <d v="2023-07-29T00:00:00"/>
    <x v="0"/>
    <x v="0"/>
    <e v="#N/A"/>
    <x v="1"/>
    <s v="CONSUMER PRE BUREAU"/>
    <s v="SLA_MET"/>
  </r>
  <r>
    <s v="6302"/>
    <d v="2023-07-29T11:40:34"/>
    <d v="2023-07-29T11:51:08"/>
    <s v="APPROVE"/>
    <s v="Consumer Pre Bureau"/>
    <s v="NVaid"/>
    <s v="Approve"/>
    <d v="1899-12-30T00:10:34"/>
    <n v="10.566666666666666"/>
    <d v="2023-07-29T00:00:00"/>
    <x v="0"/>
    <x v="0"/>
    <s v="NAVED"/>
    <x v="1"/>
    <s v="CONSUMER PRE BUREAU"/>
    <s v="SLA_MET"/>
  </r>
  <r>
    <s v="6356"/>
    <d v="2023-07-29T11:42:17"/>
    <d v="2023-07-29T11:49:43"/>
    <s v="WITHDRAW"/>
    <s v="Consumer Post Bureau"/>
    <s v="RBose"/>
    <s v="Please email 100 pts of ID along with proof of employment i.e bank statement or latest payslip to vcredit@Asif Tech.com.au"/>
    <d v="1899-12-30T00:07:26"/>
    <n v="7.4333333333333336"/>
    <d v="2023-07-29T00:00:00"/>
    <x v="0"/>
    <x v="0"/>
    <s v="ROHAN"/>
    <x v="0"/>
    <s v="CONSUMER POST BUREAU"/>
    <s v="SLA_MET"/>
  </r>
  <r>
    <s v="6362"/>
    <d v="2023-07-29T11:43:42"/>
    <d v="2023-07-29T11:50:59"/>
    <s v="WITHDRAW"/>
    <s v="Consumer Existing"/>
    <s v="CDcosta"/>
    <s v="Customer has overdue account with Asif Tech account #654154840 - $132.33. Please email Proof of income to kcredit@Asif Tech.com.au"/>
    <d v="1899-12-30T00:07:17"/>
    <n v="7.2833333333333332"/>
    <d v="2023-07-29T00:00:00"/>
    <x v="0"/>
    <x v="0"/>
    <s v="CAMERON"/>
    <x v="0"/>
    <s v="CONSUMER EXISTING"/>
    <s v="SLA_MET"/>
  </r>
  <r>
    <s v="6206"/>
    <d v="2023-07-29T11:44:02"/>
    <d v="2023-07-29T12:00:55"/>
    <s v="WITHDRAW"/>
    <s v="Consumer Existing"/>
    <s v="MDcruz"/>
    <m/>
    <d v="1899-12-30T00:16:53"/>
    <n v="16.883333333333333"/>
    <d v="2023-07-29T00:00:00"/>
    <x v="0"/>
    <x v="0"/>
    <s v="MERCEDES"/>
    <x v="0"/>
    <s v="CONSUMER EXISTING"/>
    <s v="SLA_MET"/>
  </r>
  <r>
    <s v="6268"/>
    <d v="2023-07-29T11:46:35"/>
    <d v="2023-07-29T11:59:30"/>
    <s v="APPROVE"/>
    <s v="Consumer Existing"/>
    <s v="QMascarenhas"/>
    <s v="Approve"/>
    <d v="1899-12-30T00:12:55"/>
    <n v="12.916666666666666"/>
    <d v="2023-07-29T00:00:00"/>
    <x v="0"/>
    <x v="0"/>
    <e v="#N/A"/>
    <x v="1"/>
    <s v="CONSUMER EXISTING"/>
    <s v="SLA_MET"/>
  </r>
  <r>
    <s v="6240"/>
    <d v="2023-07-29T11:47:52"/>
    <d v="2023-07-29T12:02:55"/>
    <s v="WITHDRAW"/>
    <s v="Consumer Pre Bureau"/>
    <s v="RBose"/>
    <s v="Please email 100 pts of ID along with latest payslip or bank statement to vcredit@Asif Tech.com.au"/>
    <d v="1899-12-30T00:15:03"/>
    <n v="15.05"/>
    <d v="2023-07-29T00:00:00"/>
    <x v="0"/>
    <x v="0"/>
    <s v="ROHAN"/>
    <x v="0"/>
    <s v="CONSUMER PRE BUREAU"/>
    <s v="SLA_MET"/>
  </r>
  <r>
    <s v="6196"/>
    <d v="2023-07-29T11:48:27"/>
    <d v="2023-07-29T12:05:49"/>
    <s v="APPROVE"/>
    <s v="Consumer Post Bureau"/>
    <s v="AAkhundpur"/>
    <s v="Approve"/>
    <d v="1899-12-30T00:17:22"/>
    <n v="17.366666666666667"/>
    <d v="2023-07-29T00:00:00"/>
    <x v="0"/>
    <x v="0"/>
    <s v="ASIF"/>
    <x v="1"/>
    <s v="CONSUMER POST BUREAU"/>
    <s v="SLA_MET"/>
  </r>
  <r>
    <s v="6213"/>
    <d v="2023-07-29T11:48:46"/>
    <d v="2023-07-29T12:05:13"/>
    <s v="WITHDRAW"/>
    <s v="Consumer Existing"/>
    <s v="NVaid"/>
    <s v="Please resubmit next application with passport / medicare card as part of 100 points of ID, please clear overdue 3 account before resubmitting - 3361108438"/>
    <d v="1899-12-30T00:16:27"/>
    <n v="16.45"/>
    <d v="2023-07-29T00:00:00"/>
    <x v="0"/>
    <x v="0"/>
    <s v="NAVED"/>
    <x v="0"/>
    <s v="CONSUMER EXISTING"/>
    <s v="SLA_MET"/>
  </r>
  <r>
    <s v="6258"/>
    <d v="2023-07-29T11:52:49"/>
    <d v="2023-07-29T12:06:35"/>
    <s v="DECLINE"/>
    <s v="Consumer Existing"/>
    <s v="MDcruz"/>
    <m/>
    <d v="1899-12-30T00:13:46"/>
    <n v="13.766666666666667"/>
    <d v="2023-07-29T00:00:00"/>
    <x v="0"/>
    <x v="0"/>
    <s v="MERCEDES"/>
    <x v="2"/>
    <s v="CONSUMER EXISTING"/>
    <s v="SLA_MET"/>
  </r>
  <r>
    <s v="6359"/>
    <d v="2023-07-29T11:53:54"/>
    <d v="2023-07-29T12:01:13"/>
    <s v="WITHDRAW"/>
    <s v="Consumer Existing"/>
    <s v="CDcosta"/>
    <s v="Further information has been requested via email. Please email Proof of income to kcredit@Asif Tech.com.au. It could either be payslip / bank statements with wage deposits for 3 months."/>
    <d v="1899-12-30T00:07:19"/>
    <n v="7.3166666666666664"/>
    <d v="2023-07-29T00:00:00"/>
    <x v="0"/>
    <x v="0"/>
    <s v="CAMERON"/>
    <x v="0"/>
    <s v="CONSUMER EXISTING"/>
    <s v="SLA_MET"/>
  </r>
  <r>
    <s v="6211"/>
    <d v="2023-07-29T11:55:41"/>
    <d v="2023-07-29T12:12:17"/>
    <s v="APPROVE"/>
    <s v="Consumer Existing"/>
    <s v="NBhatia"/>
    <s v="Approve"/>
    <d v="1899-12-30T00:16:36"/>
    <n v="16.600000000000001"/>
    <d v="2023-07-29T00:00:00"/>
    <x v="0"/>
    <x v="0"/>
    <s v="NITESH"/>
    <x v="1"/>
    <s v="CONSUMER EXISTING"/>
    <s v="SLA_MET"/>
  </r>
  <r>
    <s v="6294"/>
    <d v="2023-07-29T11:57:31"/>
    <d v="2023-07-29T12:08:35"/>
    <s v="APPROVE"/>
    <s v="Consumer Existing"/>
    <s v="QMascarenhas"/>
    <s v="Approve"/>
    <d v="1899-12-30T00:11:04"/>
    <n v="11.066666666666666"/>
    <d v="2023-07-29T00:00:00"/>
    <x v="0"/>
    <x v="0"/>
    <e v="#N/A"/>
    <x v="1"/>
    <s v="CONSUMER EXISTING"/>
    <s v="SLA_MET"/>
  </r>
  <r>
    <s v="6376"/>
    <d v="2023-07-29T12:07:02"/>
    <d v="2023-07-29T12:13:07"/>
    <s v="WITHDRAW"/>
    <s v="Consumer Pre Bureau"/>
    <s v="RBose"/>
    <s v="Please email 100 pts of ID with passport and visa page to vcredit@Asif Tech.com.au"/>
    <d v="1899-12-30T00:06:05"/>
    <n v="6.083333333333333"/>
    <d v="2023-07-29T00:00:00"/>
    <x v="0"/>
    <x v="0"/>
    <s v="ROHAN"/>
    <x v="0"/>
    <s v="CONSUMER PRE BUREAU"/>
    <s v="SLA_MET"/>
  </r>
  <r>
    <s v="6275"/>
    <d v="2023-07-29T12:10:09"/>
    <d v="2023-07-29T12:22:31"/>
    <s v="APPROVE"/>
    <s v="Consumer Existing"/>
    <s v="SBambaras"/>
    <s v="Approve"/>
    <d v="1899-12-30T00:12:22"/>
    <n v="12.366666666666667"/>
    <d v="2023-07-29T00:00:00"/>
    <x v="0"/>
    <x v="0"/>
    <s v="SAM"/>
    <x v="1"/>
    <s v="CONSUMER EXISTING"/>
    <s v="SLA_MET"/>
  </r>
  <r>
    <s v="6393"/>
    <d v="2023-07-29T12:11:43"/>
    <d v="2023-07-29T12:16:43"/>
    <s v="APPROVE"/>
    <s v="Consumer Existing"/>
    <s v="CDcosta"/>
    <s v="Approve"/>
    <d v="1899-12-30T00:05:00"/>
    <n v="5"/>
    <d v="2023-07-29T00:00:00"/>
    <x v="0"/>
    <x v="0"/>
    <s v="CAMERON"/>
    <x v="1"/>
    <s v="CONSUMER EXISTING"/>
    <s v="SLA_MET"/>
  </r>
  <r>
    <s v="6396"/>
    <d v="2023-07-29T12:12:27"/>
    <d v="2023-07-29T12:17:20"/>
    <s v="APPROVE"/>
    <s v="Consumer Existing"/>
    <s v="QMascarenhas"/>
    <s v="Approve"/>
    <d v="1899-12-30T00:04:53"/>
    <n v="4.8833333333333329"/>
    <d v="2023-07-29T00:00:00"/>
    <x v="0"/>
    <x v="0"/>
    <e v="#N/A"/>
    <x v="1"/>
    <s v="CONSUMER EXISTING"/>
    <s v="SLA_MET"/>
  </r>
  <r>
    <s v="6233"/>
    <d v="2023-07-29T12:12:27"/>
    <d v="2023-07-29T12:27:55"/>
    <s v="APPROVE"/>
    <s v="Consumer Pre Bureau"/>
    <s v="NVaid"/>
    <s v="Approve"/>
    <d v="1899-12-30T00:15:28"/>
    <n v="15.466666666666667"/>
    <d v="2023-07-29T00:00:00"/>
    <x v="0"/>
    <x v="0"/>
    <s v="NAVED"/>
    <x v="1"/>
    <s v="CONSUMER PRE BUREAU"/>
    <s v="SLA_MET"/>
  </r>
  <r>
    <s v="6384"/>
    <d v="2023-07-29T12:13:41"/>
    <d v="2023-07-29T12:19:25"/>
    <s v="DECLINE"/>
    <s v="Consumer Existing"/>
    <s v="AAkhundpur"/>
    <s v="Due to recent payment history with Asif Tech"/>
    <d v="1899-12-30T00:05:44"/>
    <n v="5.7333333333333334"/>
    <d v="2023-07-29T00:00:00"/>
    <x v="0"/>
    <x v="0"/>
    <s v="ASIF"/>
    <x v="2"/>
    <s v="CONSUMER EXISTING"/>
    <s v="SLA_MET"/>
  </r>
  <r>
    <s v="6357"/>
    <d v="2023-07-29T12:20:08"/>
    <d v="2023-07-29T12:27:29"/>
    <s v="DECLINE"/>
    <s v="Consumer Pre Bureau"/>
    <s v="CDcosta"/>
    <s v="Due to credit policy decision by Credit department. Please offer the customer pre-paid service"/>
    <d v="1899-12-30T00:07:21"/>
    <n v="7.35"/>
    <d v="2023-07-29T00:00:00"/>
    <x v="0"/>
    <x v="0"/>
    <s v="CAMERON"/>
    <x v="2"/>
    <s v="CONSUMER PRE BUREAU"/>
    <s v="SLA_MET"/>
  </r>
  <r>
    <s v="6178"/>
    <d v="2023-07-29T12:25:15"/>
    <d v="2023-07-29T12:44:12"/>
    <s v="WITHDRAW"/>
    <s v="Consumer Pre Bureau"/>
    <s v="QMascarenhas"/>
    <s v="Please email Proof of address like Bank Statment or Utility Bill to vcredit@Asif Tech.com.au"/>
    <d v="1899-12-30T00:18:57"/>
    <n v="18.95"/>
    <d v="2023-07-29T00:00:00"/>
    <x v="0"/>
    <x v="0"/>
    <e v="#N/A"/>
    <x v="0"/>
    <s v="CONSUMER PRE BUREAU"/>
    <s v="SLA_MET"/>
  </r>
  <r>
    <s v="6387"/>
    <d v="2023-07-29T12:30:19"/>
    <d v="2023-07-29T12:35:39"/>
    <s v="APPROVE"/>
    <s v="Consumer Pre Bureau"/>
    <s v="CDcosta"/>
    <s v="Approved only with outright purchase of handset or USIM only"/>
    <d v="1899-12-30T00:05:20"/>
    <n v="5.333333333333333"/>
    <d v="2023-07-29T00:00:00"/>
    <x v="0"/>
    <x v="0"/>
    <s v="CAMERON"/>
    <x v="1"/>
    <s v="CONSUMER PRE BUREAU"/>
    <s v="SLA_MET"/>
  </r>
  <r>
    <s v="6336"/>
    <d v="2023-07-29T12:33:25"/>
    <d v="2023-07-29T12:42:03"/>
    <s v="WITHDRAW"/>
    <s v="Consumer Pre Bureau"/>
    <s v="CDcosta"/>
    <s v="Please email passport with visa page"/>
    <d v="1899-12-30T00:08:38"/>
    <n v="8.6333333333333329"/>
    <d v="2023-07-29T00:00:00"/>
    <x v="0"/>
    <x v="0"/>
    <s v="CAMERON"/>
    <x v="0"/>
    <s v="CONSUMER PRE BUREAU"/>
    <s v="SLA_MET"/>
  </r>
  <r>
    <s v="6282"/>
    <d v="2023-07-29T12:44:12"/>
    <d v="2023-07-29T12:56:06"/>
    <s v="APPROVE"/>
    <s v="Consumer Post Bureau"/>
    <s v="NVaid"/>
    <s v="Approved only with outright purchase of handset or USIM only"/>
    <d v="1899-12-30T00:11:54"/>
    <n v="11.9"/>
    <d v="2023-07-29T00:00:00"/>
    <x v="0"/>
    <x v="0"/>
    <s v="NAVED"/>
    <x v="1"/>
    <s v="CONSUMER POST BUREAU"/>
    <s v="SLA_MET"/>
  </r>
  <r>
    <s v="6366"/>
    <d v="2023-07-29T12:46:18"/>
    <d v="2023-07-29T12:53:14"/>
    <s v="WITHDRAW"/>
    <s v="Consumer Pre Bureau"/>
    <s v="QMascarenhas"/>
    <s v="Please email 100 pts of ID and Passport with visa page to vcredit@Asif Tech.com.au"/>
    <d v="1899-12-30T00:06:56"/>
    <n v="6.9333333333333336"/>
    <d v="2023-07-29T00:00:00"/>
    <x v="0"/>
    <x v="0"/>
    <e v="#N/A"/>
    <x v="0"/>
    <s v="CONSUMER PRE BUREAU"/>
    <s v="SLA_MET"/>
  </r>
  <r>
    <s v="6137"/>
    <d v="2023-07-29T12:47:57"/>
    <d v="2023-07-29T13:19:53"/>
    <s v="WITHDRAW"/>
    <s v="Consumer Existing"/>
    <s v="QMascarenhas"/>
    <s v="Please email Employment ID to vcredit@Asif Tech.com.au and re-submit with company landline"/>
    <d v="1899-12-30T00:31:56"/>
    <n v="31.933333333333334"/>
    <d v="2023-07-29T00:00:00"/>
    <x v="0"/>
    <x v="0"/>
    <e v="#N/A"/>
    <x v="0"/>
    <s v="CONSUMER EXISTING"/>
    <s v="SLA_NOT_MET"/>
  </r>
  <r>
    <s v="6303"/>
    <d v="2023-07-29T12:50:22"/>
    <d v="2023-07-29T13:00:55"/>
    <s v="APPROVE"/>
    <s v="Consumer Post Bureau"/>
    <s v="AAkhundpur"/>
    <s v="Approve"/>
    <d v="1899-12-30T00:10:33"/>
    <n v="10.55"/>
    <d v="2023-07-29T00:00:00"/>
    <x v="0"/>
    <x v="0"/>
    <s v="ASIF"/>
    <x v="1"/>
    <s v="CONSUMER POST BUREAU"/>
    <s v="SLA_MET"/>
  </r>
  <r>
    <s v="6306"/>
    <d v="2023-07-29T12:53:25"/>
    <d v="2023-07-29T13:03:50"/>
    <s v="APPROVE"/>
    <s v="Consumer Post Bureau"/>
    <s v="NVaid"/>
    <s v="Approve"/>
    <d v="1899-12-30T00:10:25"/>
    <n v="10.416666666666666"/>
    <d v="2023-07-29T00:00:00"/>
    <x v="0"/>
    <x v="0"/>
    <s v="NAVED"/>
    <x v="1"/>
    <s v="CONSUMER POST BUREAU"/>
    <s v="SLA_MET"/>
  </r>
  <r>
    <s v="6271"/>
    <d v="2023-07-29T12:54:04"/>
    <d v="2023-07-29T13:06:47"/>
    <s v="APPROVE"/>
    <s v="Consumer Existing"/>
    <s v="CDcosta"/>
    <s v="Approve"/>
    <d v="1899-12-30T00:12:43"/>
    <n v="12.716666666666667"/>
    <d v="2023-07-29T00:00:00"/>
    <x v="0"/>
    <x v="0"/>
    <s v="CAMERON"/>
    <x v="1"/>
    <s v="CONSUMER EXISTING"/>
    <s v="SLA_MET"/>
  </r>
  <r>
    <s v="6309"/>
    <d v="2023-07-29T12:57:21"/>
    <d v="2023-07-29T13:07:32"/>
    <s v="APPROVE"/>
    <s v="Consumer Existing"/>
    <s v="AAkhundpur"/>
    <s v="Approved for MBB only"/>
    <d v="1899-12-30T00:10:11"/>
    <n v="10.183333333333334"/>
    <d v="2023-07-29T00:00:00"/>
    <x v="0"/>
    <x v="0"/>
    <s v="ASIF"/>
    <x v="1"/>
    <s v="CONSUMER EXISTING"/>
    <s v="SLA_MET"/>
  </r>
  <r>
    <s v="6273"/>
    <d v="2023-07-29T13:02:32"/>
    <d v="2023-07-29T13:15:03"/>
    <s v="WITHDRAW"/>
    <s v="Consumer Post Bureau"/>
    <s v="SSyed"/>
    <m/>
    <d v="1899-12-30T00:12:31"/>
    <n v="12.516666666666667"/>
    <d v="2023-07-29T00:00:00"/>
    <x v="0"/>
    <x v="0"/>
    <s v="SHAHID"/>
    <x v="0"/>
    <s v="CONSUMER POST BUREAU"/>
    <s v="SLA_MET"/>
  </r>
  <r>
    <s v="6241"/>
    <d v="2023-07-29T13:04:30"/>
    <d v="2023-07-29T13:19:29"/>
    <s v="WITHDRAW"/>
    <s v="Consumer Pre Bureau"/>
    <s v="NVaid"/>
    <s v="Incorrect info provided - application needs to be resubmitted with correct address - 8 Craigview street, macgregor, QLD 4109"/>
    <d v="1899-12-30T00:14:59"/>
    <n v="14.983333333333333"/>
    <d v="2023-07-29T00:00:00"/>
    <x v="0"/>
    <x v="0"/>
    <s v="NAVED"/>
    <x v="0"/>
    <s v="CONSUMER PRE BUREAU"/>
    <s v="SLA_MET"/>
  </r>
  <r>
    <s v="6216"/>
    <d v="2023-07-29T13:09:27"/>
    <d v="2023-07-29T13:25:39"/>
    <s v="WITHDRAW"/>
    <s v="Consumer Post Bureau"/>
    <s v="AAkhundpur"/>
    <s v="Please resubmit next application with passport as part of 100 points of ID and apply under a new row ID."/>
    <d v="1899-12-30T00:16:12"/>
    <n v="16.2"/>
    <d v="2023-07-29T00:00:00"/>
    <x v="0"/>
    <x v="0"/>
    <s v="ASIF"/>
    <x v="0"/>
    <s v="CONSUMER POST BUREAU"/>
    <s v="SLA_MET"/>
  </r>
  <r>
    <s v="6347"/>
    <d v="2023-07-29T13:09:43"/>
    <d v="2023-07-29T13:17:36"/>
    <s v="APPROVE"/>
    <s v="Consumer Pre Bureau"/>
    <s v="CDcosta"/>
    <s v="Approved for 1 handset and 1 MBB"/>
    <d v="1899-12-30T00:07:53"/>
    <n v="7.8833333333333329"/>
    <d v="2023-07-29T00:00:00"/>
    <x v="0"/>
    <x v="0"/>
    <s v="CAMERON"/>
    <x v="1"/>
    <s v="CONSUMER PRE BUREAU"/>
    <s v="SLA_MET"/>
  </r>
  <r>
    <s v="6139"/>
    <d v="2023-07-29T13:12:23"/>
    <d v="2023-07-29T13:41:28"/>
    <s v="WITHDRAW"/>
    <s v="Consumer Post Bureau"/>
    <s v="NBhatia"/>
    <s v="Please email 100 pts of ID to vcredit@Asif Tech.com.au"/>
    <d v="1899-12-30T00:29:05"/>
    <n v="29.083333333333332"/>
    <d v="2023-07-29T00:00:00"/>
    <x v="0"/>
    <x v="0"/>
    <s v="NITESH"/>
    <x v="0"/>
    <s v="CONSUMER POST BUREAU"/>
    <s v="SLA_NOT_MET"/>
  </r>
  <r>
    <s v="6349"/>
    <d v="2023-07-29T13:12:44"/>
    <d v="2023-07-29T13:20:36"/>
    <s v="WITHDRAW"/>
    <s v="Consumer Existing"/>
    <s v="CDcosta"/>
    <s v="Please re-submit as student. Remove all employer details"/>
    <d v="1899-12-30T00:07:52"/>
    <n v="7.8666666666666671"/>
    <d v="2023-07-29T00:00:00"/>
    <x v="0"/>
    <x v="0"/>
    <s v="CAMERON"/>
    <x v="0"/>
    <s v="CONSUMER EXISTING"/>
    <s v="SLA_MET"/>
  </r>
  <r>
    <s v="6274"/>
    <d v="2023-07-29T13:13:04"/>
    <d v="2023-07-29T13:25:29"/>
    <s v="APPROVE"/>
    <s v="Consumer Post Bureau"/>
    <s v="CDcosta"/>
    <s v="Approved only with outright purchase of handset or USIM only"/>
    <d v="1899-12-30T00:12:25"/>
    <n v="12.416666666666666"/>
    <d v="2023-07-29T00:00:00"/>
    <x v="0"/>
    <x v="0"/>
    <s v="CAMERON"/>
    <x v="1"/>
    <s v="CONSUMER POST BUREAU"/>
    <s v="SLA_MET"/>
  </r>
  <r>
    <s v="6157"/>
    <d v="2023-07-29T13:14:57"/>
    <d v="2023-07-29T13:37:40"/>
    <s v="WITHDRAW"/>
    <s v="Consumer Existing"/>
    <s v="RBose"/>
    <m/>
    <d v="1899-12-30T00:22:43"/>
    <n v="22.716666666666665"/>
    <d v="2023-07-29T00:00:00"/>
    <x v="0"/>
    <x v="0"/>
    <s v="ROHAN"/>
    <x v="0"/>
    <s v="CONSUMER EXISTING"/>
    <s v="SLA_NOT_MET"/>
  </r>
  <r>
    <s v="6401"/>
    <d v="2023-07-29T13:19:03"/>
    <d v="2023-07-29T13:23:35"/>
    <s v="WITHDRAW"/>
    <s v="Consumer Post Bureau"/>
    <s v="QMascarenhas"/>
    <s v="Please email Bank Statement to vcredit@Asif Tech.com.au"/>
    <d v="1899-12-30T00:04:32"/>
    <n v="4.5333333333333332"/>
    <d v="2023-07-29T00:00:00"/>
    <x v="0"/>
    <x v="0"/>
    <e v="#N/A"/>
    <x v="0"/>
    <s v="CONSUMER POST BUREAU"/>
    <s v="SLA_MET"/>
  </r>
  <r>
    <s v="6368"/>
    <d v="2023-07-29T13:24:11"/>
    <d v="2023-07-29T13:30:59"/>
    <s v="APPROVE"/>
    <s v="Consumer Existing"/>
    <s v="QMascarenhas"/>
    <s v="Approve"/>
    <d v="1899-12-30T00:06:48"/>
    <n v="6.8"/>
    <d v="2023-07-29T00:00:00"/>
    <x v="0"/>
    <x v="0"/>
    <e v="#N/A"/>
    <x v="1"/>
    <s v="CONSUMER EXISTING"/>
    <s v="SLA_MET"/>
  </r>
  <r>
    <s v="6305"/>
    <d v="2023-07-29T13:26:58"/>
    <d v="2023-07-29T13:37:24"/>
    <s v="APPROVE"/>
    <s v="Consumer Existing"/>
    <s v="CDcosta"/>
    <s v="Approved for MBB only"/>
    <d v="1899-12-30T00:10:26"/>
    <n v="10.433333333333334"/>
    <d v="2023-07-29T00:00:00"/>
    <x v="0"/>
    <x v="0"/>
    <s v="CAMERON"/>
    <x v="1"/>
    <s v="CONSUMER EXISTING"/>
    <s v="SLA_MET"/>
  </r>
  <r>
    <s v="6145"/>
    <d v="2023-07-29T13:27:34"/>
    <d v="2023-07-29T13:53:58"/>
    <s v="WITHDRAW"/>
    <s v="Consumer Pre Bureau"/>
    <s v="QMascarenhas"/>
    <s v="Please re-submit after customer provides Paid in Full Letter to Asif Tech for written off account row id: 1-5980E69"/>
    <d v="1899-12-30T00:26:24"/>
    <n v="26.4"/>
    <d v="2023-07-29T00:00:00"/>
    <x v="0"/>
    <x v="0"/>
    <e v="#N/A"/>
    <x v="0"/>
    <s v="CONSUMER PRE BUREAU"/>
    <s v="SLA_NOT_MET"/>
  </r>
  <r>
    <s v="6345"/>
    <d v="2023-07-29T13:30:09"/>
    <d v="2023-07-29T13:38:10"/>
    <s v="WITHDRAW"/>
    <s v="Consumer Pre Bureau"/>
    <s v="AAkhundpur"/>
    <s v="Please resubmit following Migration process-3396590295"/>
    <d v="1899-12-30T00:08:01"/>
    <n v="8.0166666666666675"/>
    <d v="2023-07-29T00:00:00"/>
    <x v="0"/>
    <x v="0"/>
    <s v="ASIF"/>
    <x v="0"/>
    <s v="CONSUMER PRE BUREAU"/>
    <s v="SLA_MET"/>
  </r>
  <r>
    <s v="6287"/>
    <d v="2023-07-29T13:33:27"/>
    <d v="2023-07-29T13:45:01"/>
    <s v="DECLINE"/>
    <s v="Consumer Post Bureau"/>
    <s v="AAkhundpur"/>
    <s v="Due to credit policy decision by Credit department. Please offer the customer pre-paid service.existing account -755088525 overdue with 2 services."/>
    <d v="1899-12-30T00:11:34"/>
    <n v="11.566666666666666"/>
    <d v="2023-07-29T00:00:00"/>
    <x v="0"/>
    <x v="0"/>
    <s v="ASIF"/>
    <x v="2"/>
    <s v="CONSUMER POST BUREAU"/>
    <s v="SLA_MET"/>
  </r>
  <r>
    <s v="6148"/>
    <d v="2023-07-29T13:34:08"/>
    <d v="2023-07-29T13:59:33"/>
    <s v="APPROVE"/>
    <s v="Consumer Post Bureau"/>
    <s v="CDcosta"/>
    <s v="Approved for 1 handset and 1 MBB"/>
    <d v="1899-12-30T00:25:25"/>
    <n v="25.416666666666668"/>
    <d v="2023-07-29T00:00:00"/>
    <x v="0"/>
    <x v="0"/>
    <s v="CAMERON"/>
    <x v="1"/>
    <s v="CONSUMER POST BUREAU"/>
    <s v="SLA_NOT_MET"/>
  </r>
  <r>
    <s v="6318"/>
    <d v="2023-07-29T13:39:48"/>
    <d v="2023-07-29T13:49:31"/>
    <s v="APPROVE"/>
    <s v="Consumer Pre Bureau"/>
    <s v="NVaid"/>
    <s v="Approved only with outright purchase of handset or USIM only"/>
    <d v="1899-12-30T00:09:43"/>
    <n v="9.7166666666666668"/>
    <d v="2023-07-29T00:00:00"/>
    <x v="0"/>
    <x v="0"/>
    <s v="NAVED"/>
    <x v="1"/>
    <s v="CONSUMER PRE BUREAU"/>
    <s v="SLA_MET"/>
  </r>
  <r>
    <s v="6307"/>
    <d v="2023-07-29T13:39:58"/>
    <d v="2023-07-29T13:50:21"/>
    <s v="WITHDRAW"/>
    <s v="Consumer Post Bureau"/>
    <s v="AAkhundpur"/>
    <s v="An account for this applicant already exists with Asif Tech. Please resubmit as existing customer- Row ID: 1-853UO3Y"/>
    <d v="1899-12-30T00:10:23"/>
    <n v="10.383333333333333"/>
    <d v="2023-07-29T00:00:00"/>
    <x v="0"/>
    <x v="0"/>
    <s v="ASIF"/>
    <x v="0"/>
    <s v="CONSUMER POST BUREAU"/>
    <s v="SLA_MET"/>
  </r>
  <r>
    <s v="6151"/>
    <d v="2023-07-29T13:40:36"/>
    <d v="2023-07-29T14:05:19"/>
    <s v="APPROVE"/>
    <s v="Consumer Existing"/>
    <s v="SSyed"/>
    <s v="Approve"/>
    <d v="1899-12-30T00:24:43"/>
    <n v="24.716666666666665"/>
    <d v="2023-07-29T00:00:00"/>
    <x v="0"/>
    <x v="0"/>
    <s v="SHAHID"/>
    <x v="1"/>
    <s v="CONSUMER EXISTING"/>
    <s v="SLA_NOT_MET"/>
  </r>
  <r>
    <s v="6186"/>
    <d v="2023-07-29T13:42:24"/>
    <d v="2023-07-29T14:00:37"/>
    <s v="WITHDRAW"/>
    <s v="Consumer Existing"/>
    <s v="NVaid"/>
    <s v="Please resubmit with landline for employer"/>
    <d v="1899-12-30T00:18:13"/>
    <n v="18.216666666666665"/>
    <d v="2023-07-29T00:00:00"/>
    <x v="0"/>
    <x v="0"/>
    <s v="NAVED"/>
    <x v="0"/>
    <s v="CONSUMER EXISTING"/>
    <s v="SLA_MET"/>
  </r>
  <r>
    <s v="6223"/>
    <d v="2023-07-29T13:42:40"/>
    <d v="2023-07-29T13:58:35"/>
    <s v="APPROVE"/>
    <s v="Consumer Existing"/>
    <s v="AAkhundpur"/>
    <s v="Approve"/>
    <d v="1899-12-30T00:15:55"/>
    <n v="15.916666666666666"/>
    <d v="2023-07-29T00:00:00"/>
    <x v="0"/>
    <x v="0"/>
    <s v="ASIF"/>
    <x v="1"/>
    <s v="CONSUMER EXISTING"/>
    <s v="SLA_MET"/>
  </r>
  <r>
    <s v="6144"/>
    <d v="2023-07-29T13:42:41"/>
    <d v="2023-07-29T14:09:34"/>
    <s v="WITHDRAW"/>
    <s v="Consumer Existing"/>
    <s v="NBhatia"/>
    <s v="Please email 100 pts of ID to vcredit@Asif Tech.com.au"/>
    <d v="1899-12-30T00:26:53"/>
    <n v="26.883333333333333"/>
    <d v="2023-07-29T00:00:00"/>
    <x v="0"/>
    <x v="0"/>
    <s v="NITESH"/>
    <x v="0"/>
    <s v="CONSUMER EXISTING"/>
    <s v="SLA_NOT_MET"/>
  </r>
  <r>
    <s v="6190"/>
    <d v="2023-07-29T13:42:56"/>
    <d v="2023-07-29T14:00:36"/>
    <s v="APPROVE"/>
    <s v="Consumer Post Bureau"/>
    <s v="QMascarenhas"/>
    <s v="Approved only with outright purchase of handset or USIM only"/>
    <d v="1899-12-30T00:17:40"/>
    <n v="17.666666666666668"/>
    <d v="2023-07-29T00:00:00"/>
    <x v="0"/>
    <x v="0"/>
    <e v="#N/A"/>
    <x v="1"/>
    <s v="CONSUMER POST BUREAU"/>
    <s v="SLA_MET"/>
  </r>
  <r>
    <s v="6191"/>
    <d v="2023-07-29T13:45:19"/>
    <d v="2023-07-29T14:02:57"/>
    <s v="APPROVE"/>
    <s v="Consumer Post Bureau"/>
    <s v="AAkhundpur"/>
    <s v="Approved only with outright purchase of handset or USIM only"/>
    <d v="1899-12-30T00:17:38"/>
    <n v="17.633333333333333"/>
    <d v="2023-07-29T00:00:00"/>
    <x v="0"/>
    <x v="0"/>
    <s v="ASIF"/>
    <x v="1"/>
    <s v="CONSUMER POST BUREAU"/>
    <s v="SLA_MET"/>
  </r>
  <r>
    <s v="6165"/>
    <d v="2023-07-29T13:50:42"/>
    <d v="2023-07-29T14:11:38"/>
    <s v="APPROVE"/>
    <s v="Consumer Post Bureau"/>
    <s v="CDcosta"/>
    <s v="Approved only with outright purchase of handset or USIM only"/>
    <d v="1899-12-30T00:20:56"/>
    <n v="20.933333333333334"/>
    <d v="2023-07-29T00:00:00"/>
    <x v="0"/>
    <x v="0"/>
    <s v="CAMERON"/>
    <x v="1"/>
    <s v="CONSUMER POST BUREAU"/>
    <s v="SLA_NOT_MET"/>
  </r>
  <r>
    <s v="6243"/>
    <d v="2023-07-29T13:53:41"/>
    <d v="2023-07-29T14:08:28"/>
    <s v="APPROVE"/>
    <s v="Consumer Existing"/>
    <s v="QMascarenhas"/>
    <s v="Approve"/>
    <d v="1899-12-30T00:14:47"/>
    <n v="14.783333333333333"/>
    <d v="2023-07-29T00:00:00"/>
    <x v="0"/>
    <x v="0"/>
    <e v="#N/A"/>
    <x v="1"/>
    <s v="CONSUMER EXISTING"/>
    <s v="SLA_MET"/>
  </r>
  <r>
    <s v="6161"/>
    <d v="2023-07-29T13:55:32"/>
    <d v="2023-07-29T14:16:58"/>
    <s v="APPROVE"/>
    <s v="Consumer Existing"/>
    <s v="AAkhundpur"/>
    <s v="Approve"/>
    <d v="1899-12-30T00:21:26"/>
    <n v="21.433333333333334"/>
    <d v="2023-07-29T00:00:00"/>
    <x v="0"/>
    <x v="0"/>
    <s v="ASIF"/>
    <x v="1"/>
    <s v="CONSUMER EXISTING"/>
    <s v="SLA_NOT_MET"/>
  </r>
  <r>
    <s v="6242"/>
    <d v="2023-07-29T13:56:34"/>
    <d v="2023-07-29T14:11:22"/>
    <s v="DECLINE"/>
    <s v="Consumer Pre Bureau"/>
    <s v="NVaid"/>
    <s v="Passport Visa expires in less than 12 months. Please offer the customer pre-paid service only - Vida expiry date 30/08/2012"/>
    <d v="1899-12-30T00:14:48"/>
    <n v="14.8"/>
    <d v="2023-07-29T00:00:00"/>
    <x v="0"/>
    <x v="0"/>
    <s v="NAVED"/>
    <x v="2"/>
    <s v="CONSUMER PRE BUREAU"/>
    <s v="SLA_MET"/>
  </r>
  <r>
    <s v="6143"/>
    <d v="2023-07-29T13:56:49"/>
    <d v="2023-07-29T14:24:33"/>
    <s v="WITHDRAW"/>
    <s v="Consumer Existing"/>
    <s v="RBose"/>
    <s v="Please email 100 pts of ID with proof of employment i.e bank statement and latest payslip to vcredit@Asif Tech.com.au"/>
    <d v="1899-12-30T00:27:44"/>
    <n v="27.733333333333334"/>
    <d v="2023-07-29T00:00:00"/>
    <x v="0"/>
    <x v="0"/>
    <s v="ROHAN"/>
    <x v="0"/>
    <s v="CONSUMER EXISTING"/>
    <s v="SLA_NOT_MET"/>
  </r>
  <r>
    <s v="6354"/>
    <d v="2023-07-29T13:58:38"/>
    <d v="2023-07-29T14:06:13"/>
    <s v="APPROVE"/>
    <s v="Consumer Existing"/>
    <s v="SSyed"/>
    <m/>
    <d v="1899-12-30T00:07:35"/>
    <n v="7.583333333333333"/>
    <d v="2023-07-29T00:00:00"/>
    <x v="0"/>
    <x v="0"/>
    <s v="SHAHID"/>
    <x v="1"/>
    <s v="CONSUMER EXISTING"/>
    <s v="SLA_MET"/>
  </r>
  <r>
    <s v="6203"/>
    <d v="2023-07-29T13:59:52"/>
    <d v="2023-07-29T14:16:51"/>
    <s v="APPROVE"/>
    <s v="Consumer Post Bureau"/>
    <s v="SSyed"/>
    <m/>
    <d v="1899-12-30T00:16:59"/>
    <n v="16.983333333333334"/>
    <d v="2023-07-29T00:00:00"/>
    <x v="0"/>
    <x v="0"/>
    <s v="SHAHID"/>
    <x v="1"/>
    <s v="CONSUMER POST BUREAU"/>
    <s v="SLA_MET"/>
  </r>
  <r>
    <s v="6200"/>
    <d v="2023-07-29T14:03:23"/>
    <d v="2023-07-29T14:20:37"/>
    <s v="APPROVE"/>
    <s v="Consumer Existing"/>
    <s v="NVaid"/>
    <s v="Approve"/>
    <d v="1899-12-30T00:17:14"/>
    <n v="17.233333333333334"/>
    <d v="2023-07-29T00:00:00"/>
    <x v="0"/>
    <x v="0"/>
    <s v="NAVED"/>
    <x v="1"/>
    <s v="CONSUMER EXISTING"/>
    <s v="SLA_MET"/>
  </r>
  <r>
    <s v="6244"/>
    <d v="2023-07-29T14:05:29"/>
    <d v="2023-07-29T14:20:10"/>
    <s v="APPROVE"/>
    <s v="Consumer Existing"/>
    <s v="CDcosta"/>
    <s v="Approve"/>
    <d v="1899-12-30T00:14:41"/>
    <n v="14.683333333333334"/>
    <d v="2023-07-29T00:00:00"/>
    <x v="0"/>
    <x v="0"/>
    <s v="CAMERON"/>
    <x v="1"/>
    <s v="CONSUMER EXISTING"/>
    <s v="SLA_MET"/>
  </r>
  <r>
    <s v="6389"/>
    <d v="2023-07-29T14:14:49"/>
    <d v="2023-07-29T14:20:08"/>
    <s v="WITHDRAW"/>
    <s v="Consumer Pre Bureau"/>
    <s v="SBambaras"/>
    <s v="Please email passport with visa page"/>
    <d v="1899-12-30T00:05:19"/>
    <n v="5.3166666666666664"/>
    <d v="2023-07-29T00:00:00"/>
    <x v="0"/>
    <x v="0"/>
    <s v="SAM"/>
    <x v="0"/>
    <s v="CONSUMER PRE BUREAU"/>
    <s v="SLA_MET"/>
  </r>
  <r>
    <s v="6255"/>
    <d v="2023-07-29T14:15:02"/>
    <d v="2023-07-29T14:28:51"/>
    <s v="APPROVE"/>
    <s v="Consumer Post Bureau"/>
    <s v="NBhatia"/>
    <s v="Approve"/>
    <d v="1899-12-30T00:13:49"/>
    <n v="13.816666666666666"/>
    <d v="2023-07-29T00:00:00"/>
    <x v="0"/>
    <x v="0"/>
    <s v="NITESH"/>
    <x v="1"/>
    <s v="CONSUMER POST BUREAU"/>
    <s v="SLA_MET"/>
  </r>
  <r>
    <s v="6383"/>
    <d v="2023-07-29T14:19:40"/>
    <d v="2023-07-29T14:25:28"/>
    <s v="APPROVE"/>
    <s v="Consumer Post Bureau"/>
    <s v="SBambaras"/>
    <s v="Approved only with outright purchase of handset or USIM only"/>
    <d v="1899-12-30T00:05:48"/>
    <n v="5.8"/>
    <d v="2023-07-29T00:00:00"/>
    <x v="0"/>
    <x v="0"/>
    <s v="SAM"/>
    <x v="1"/>
    <s v="CONSUMER POST BUREAU"/>
    <s v="SLA_MET"/>
  </r>
  <r>
    <s v="6160"/>
    <d v="2023-07-29T14:19:40"/>
    <d v="2023-07-29T14:41:19"/>
    <s v="APPROVE"/>
    <s v="Consumer Existing"/>
    <s v="QMascarenhas"/>
    <s v="Approve"/>
    <d v="1899-12-30T00:21:39"/>
    <n v="21.65"/>
    <d v="2023-07-29T00:00:00"/>
    <x v="0"/>
    <x v="0"/>
    <e v="#N/A"/>
    <x v="1"/>
    <s v="CONSUMER EXISTING"/>
    <s v="SLA_NOT_MET"/>
  </r>
  <r>
    <s v="6377"/>
    <d v="2023-07-29T14:22:28"/>
    <d v="2023-07-29T14:28:28"/>
    <s v="APPROVE"/>
    <s v="Consumer Post Bureau"/>
    <s v="CDcosta"/>
    <s v="Approved only with outright purchase of handset or USIM only"/>
    <d v="1899-12-30T00:06:00"/>
    <n v="6"/>
    <d v="2023-07-29T00:00:00"/>
    <x v="0"/>
    <x v="0"/>
    <s v="CAMERON"/>
    <x v="1"/>
    <s v="CONSUMER POST BUREAU"/>
    <s v="SLA_MET"/>
  </r>
  <r>
    <s v="6399"/>
    <d v="2023-07-29T14:23:30"/>
    <d v="2023-07-29T14:28:04"/>
    <s v="APPROVE"/>
    <s v="Consumer Existing"/>
    <s v="SSyed"/>
    <m/>
    <d v="1899-12-30T00:04:34"/>
    <n v="4.5666666666666664"/>
    <d v="2023-07-29T00:00:00"/>
    <x v="0"/>
    <x v="0"/>
    <s v="SHAHID"/>
    <x v="1"/>
    <s v="CONSUMER EXISTING"/>
    <s v="SLA_MET"/>
  </r>
  <r>
    <s v="6323"/>
    <d v="2023-07-29T14:24:22"/>
    <d v="2023-07-29T14:33:50"/>
    <s v="APPROVE"/>
    <s v="Consumer Post Bureau"/>
    <s v="RBose"/>
    <s v="Approve"/>
    <d v="1899-12-30T00:09:28"/>
    <n v="9.4666666666666668"/>
    <d v="2023-07-29T00:00:00"/>
    <x v="0"/>
    <x v="0"/>
    <s v="ROHAN"/>
    <x v="1"/>
    <s v="CONSUMER POST BUREAU"/>
    <s v="SLA_MET"/>
  </r>
  <r>
    <s v="6308"/>
    <d v="2023-07-29T14:24:58"/>
    <d v="2023-07-29T14:35:14"/>
    <s v="APPROVE"/>
    <s v="Consumer Existing"/>
    <s v="SBambaras"/>
    <s v="Approve"/>
    <d v="1899-12-30T00:10:16"/>
    <n v="10.266666666666667"/>
    <d v="2023-07-29T00:00:00"/>
    <x v="0"/>
    <x v="0"/>
    <s v="SAM"/>
    <x v="1"/>
    <s v="CONSUMER EXISTING"/>
    <s v="SLA_MET"/>
  </r>
  <r>
    <s v="6406"/>
    <d v="2023-07-29T14:30:04"/>
    <d v="2023-07-29T14:34:14"/>
    <s v="DECLINE"/>
    <s v="Consumer Existing"/>
    <s v="AAkhundpur"/>
    <s v="Applicant only has bridging visa. Please offer the customer Pre-Paid service only"/>
    <d v="1899-12-30T00:04:10"/>
    <n v="4.166666666666667"/>
    <d v="2023-07-29T00:00:00"/>
    <x v="0"/>
    <x v="0"/>
    <s v="ASIF"/>
    <x v="2"/>
    <s v="CONSUMER EXISTING"/>
    <s v="SLA_MET"/>
  </r>
  <r>
    <s v="6372"/>
    <d v="2023-07-29T14:30:57"/>
    <d v="2023-07-29T14:37:27"/>
    <s v="APPROVE"/>
    <s v="Consumer Pre Bureau"/>
    <s v="NVaid"/>
    <s v="Direct debit to credit card / bank account only"/>
    <d v="1899-12-30T00:06:30"/>
    <n v="6.5"/>
    <d v="2023-07-29T00:00:00"/>
    <x v="0"/>
    <x v="0"/>
    <s v="NAVED"/>
    <x v="1"/>
    <s v="CONSUMER PRE BUREAU"/>
    <s v="SLA_MET"/>
  </r>
  <r>
    <s v="6325"/>
    <d v="2023-07-29T14:31:48"/>
    <d v="2023-07-29T14:41:08"/>
    <s v="APPROVE"/>
    <s v="Consumer Existing"/>
    <s v="CDcosta"/>
    <s v="Approved for 2 sim-only services (1 voice + 1 MBB)"/>
    <d v="1899-12-30T00:09:20"/>
    <n v="9.3333333333333339"/>
    <d v="2023-07-29T00:00:00"/>
    <x v="0"/>
    <x v="0"/>
    <s v="CAMERON"/>
    <x v="1"/>
    <s v="CONSUMER EXISTING"/>
    <s v="SLA_MET"/>
  </r>
  <r>
    <s v="6415"/>
    <d v="2023-07-29T14:34:08"/>
    <d v="2023-07-29T14:37:11"/>
    <s v="APPROVE"/>
    <s v="Consumer Post Bureau"/>
    <s v="AAkhundpur"/>
    <s v="Approved only with outright purchase of handset or USIM only"/>
    <d v="1899-12-30T00:03:03"/>
    <n v="3.05"/>
    <d v="2023-07-29T00:00:00"/>
    <x v="0"/>
    <x v="0"/>
    <s v="ASIF"/>
    <x v="1"/>
    <s v="CONSUMER POST BUREAU"/>
    <s v="SLA_MET"/>
  </r>
  <r>
    <s v="6379"/>
    <d v="2023-07-29T14:34:55"/>
    <d v="2023-07-29T14:40:54"/>
    <s v="APPROVE"/>
    <s v="Consumer Post Bureau"/>
    <s v="SSyed"/>
    <m/>
    <d v="1899-12-30T00:05:59"/>
    <n v="5.9833333333333334"/>
    <d v="2023-07-29T00:00:00"/>
    <x v="0"/>
    <x v="0"/>
    <s v="SHAHID"/>
    <x v="1"/>
    <s v="CONSUMER POST BUREAU"/>
    <s v="SLA_MET"/>
  </r>
  <r>
    <s v="6391"/>
    <d v="2023-07-29T14:36:28"/>
    <d v="2023-07-29T14:41:30"/>
    <s v="WITHDRAW"/>
    <s v="Consumer Pre Bureau"/>
    <s v="SBambaras"/>
    <s v="Please re-submit with name of the suburb on current address."/>
    <d v="1899-12-30T00:05:02"/>
    <n v="5.0333333333333332"/>
    <d v="2023-07-29T00:00:00"/>
    <x v="0"/>
    <x v="0"/>
    <s v="SAM"/>
    <x v="0"/>
    <s v="CONSUMER PRE BUREAU"/>
    <s v="SLA_MET"/>
  </r>
  <r>
    <s v="6204"/>
    <d v="2023-07-29T14:37:39"/>
    <d v="2023-07-29T14:54:38"/>
    <s v="APPROVE"/>
    <s v="Consumer Existing"/>
    <s v="NBhatia"/>
    <s v="Approve"/>
    <d v="1899-12-30T00:16:59"/>
    <n v="16.983333333333334"/>
    <d v="2023-07-29T00:00:00"/>
    <x v="0"/>
    <x v="0"/>
    <s v="NITESH"/>
    <x v="1"/>
    <s v="CONSUMER EXISTING"/>
    <s v="SLA_MET"/>
  </r>
  <r>
    <s v="6341"/>
    <d v="2023-07-29T14:41:10"/>
    <d v="2023-07-29T14:49:23"/>
    <s v="APPROVE"/>
    <s v="Consumer Pre Bureau"/>
    <s v="NVaid"/>
    <s v="Approve"/>
    <d v="1899-12-30T00:08:13"/>
    <n v="8.2166666666666668"/>
    <d v="2023-07-29T00:00:00"/>
    <x v="0"/>
    <x v="0"/>
    <s v="NAVED"/>
    <x v="1"/>
    <s v="CONSUMER PRE BUREAU"/>
    <s v="SLA_MET"/>
  </r>
  <r>
    <s v="6402"/>
    <d v="2023-07-29T14:41:11"/>
    <d v="2023-07-29T14:45:41"/>
    <s v="APPROVE"/>
    <s v="Consumer Existing"/>
    <s v="CDcosta"/>
    <s v="Approved for MBB only"/>
    <d v="1899-12-30T00:04:30"/>
    <n v="4.5"/>
    <d v="2023-07-29T00:00:00"/>
    <x v="0"/>
    <x v="0"/>
    <s v="CAMERON"/>
    <x v="1"/>
    <s v="CONSUMER EXISTING"/>
    <s v="SLA_MET"/>
  </r>
  <r>
    <s v="6374"/>
    <d v="2023-07-29T14:41:46"/>
    <d v="2023-07-29T14:48:12"/>
    <s v="APPROVE"/>
    <s v="Consumer Post Bureau"/>
    <s v="AAkhundpur"/>
    <s v="Approve"/>
    <d v="1899-12-30T00:06:26"/>
    <n v="6.4333333333333336"/>
    <d v="2023-07-29T00:00:00"/>
    <x v="0"/>
    <x v="0"/>
    <s v="ASIF"/>
    <x v="1"/>
    <s v="CONSUMER POST BUREAU"/>
    <s v="SLA_MET"/>
  </r>
  <r>
    <s v="6289"/>
    <d v="2023-07-29T14:43:39"/>
    <d v="2023-07-29T14:55:00"/>
    <s v="APPROVE"/>
    <s v="Consumer Pre Bureau"/>
    <s v="QMascarenhas"/>
    <s v="Approve"/>
    <d v="1899-12-30T00:11:21"/>
    <n v="11.35"/>
    <d v="2023-07-29T00:00:00"/>
    <x v="0"/>
    <x v="0"/>
    <e v="#N/A"/>
    <x v="1"/>
    <s v="CONSUMER PRE BUREAU"/>
    <s v="SLA_MET"/>
  </r>
  <r>
    <s v="6210"/>
    <d v="2023-07-29T14:43:55"/>
    <d v="2023-07-29T15:00:41"/>
    <s v="APPROVE"/>
    <s v="Consumer Post Bureau"/>
    <s v="RBose"/>
    <s v="Approved only with outright purchase of handset or USIM only"/>
    <d v="1899-12-30T00:16:46"/>
    <n v="16.766666666666666"/>
    <d v="2023-07-29T00:00:00"/>
    <x v="0"/>
    <x v="0"/>
    <s v="ROHAN"/>
    <x v="1"/>
    <s v="CONSUMER POST BUREAU"/>
    <s v="SLA_MET"/>
  </r>
  <r>
    <s v="6370"/>
    <d v="2023-07-29T14:47:35"/>
    <d v="2023-07-29T14:54:12"/>
    <s v="WITHDRAW"/>
    <s v="Consumer Pre Bureau"/>
    <s v="SBambaras"/>
    <s v="Please email passport with visa page"/>
    <d v="1899-12-30T00:06:37"/>
    <n v="6.6166666666666671"/>
    <d v="2023-07-29T00:00:00"/>
    <x v="0"/>
    <x v="0"/>
    <s v="SAM"/>
    <x v="0"/>
    <s v="CONSUMER PRE BUREAU"/>
    <s v="SLA_MET"/>
  </r>
  <r>
    <s v="6342"/>
    <d v="2023-07-29T14:48:24"/>
    <d v="2023-07-29T14:56:37"/>
    <s v="APPROVE"/>
    <s v="Consumer Post Bureau"/>
    <s v="SSyed"/>
    <m/>
    <d v="1899-12-30T00:08:13"/>
    <n v="8.2166666666666668"/>
    <d v="2023-07-29T00:00:00"/>
    <x v="0"/>
    <x v="0"/>
    <s v="SHAHID"/>
    <x v="1"/>
    <s v="CONSUMER POST BUREAU"/>
    <s v="SLA_MET"/>
  </r>
  <r>
    <s v="6279"/>
    <d v="2023-07-29T14:48:39"/>
    <d v="2023-07-29T15:00:50"/>
    <s v="APPROVE"/>
    <s v="Consumer Existing"/>
    <s v="NVaid"/>
    <s v="Approve"/>
    <d v="1899-12-30T00:12:11"/>
    <n v="12.183333333333334"/>
    <d v="2023-07-29T00:00:00"/>
    <x v="0"/>
    <x v="0"/>
    <s v="NAVED"/>
    <x v="1"/>
    <s v="CONSUMER EXISTING"/>
    <s v="SLA_MET"/>
  </r>
  <r>
    <s v="6363"/>
    <d v="2023-07-29T14:50:34"/>
    <d v="2023-07-29T14:57:48"/>
    <s v="APPROVE"/>
    <s v="Consumer Post Bureau"/>
    <s v="AAkhundpur"/>
    <s v="Approved only with outright purchase of handset or USIM only Visa exires- 02/03/2013"/>
    <d v="1899-12-30T00:07:14"/>
    <n v="7.2333333333333334"/>
    <d v="2023-07-29T00:00:00"/>
    <x v="0"/>
    <x v="0"/>
    <s v="ASIF"/>
    <x v="1"/>
    <s v="CONSUMER POST BUREAU"/>
    <s v="SLA_MET"/>
  </r>
  <r>
    <s v="6360"/>
    <d v="2023-07-29T14:51:09"/>
    <d v="2023-07-29T14:58:27"/>
    <s v="APPROVE"/>
    <s v="Consumer Existing"/>
    <s v="SBambaras"/>
    <s v="Approved only with outright purchase of handset or USIM only"/>
    <d v="1899-12-30T00:07:18"/>
    <n v="7.3"/>
    <d v="2023-07-29T00:00:00"/>
    <x v="0"/>
    <x v="0"/>
    <s v="SAM"/>
    <x v="1"/>
    <s v="CONSUMER EXISTING"/>
    <s v="SLA_MET"/>
  </r>
  <r>
    <s v="6350"/>
    <d v="2023-07-29T14:53:21"/>
    <d v="2023-07-29T15:01:12"/>
    <s v="APPROVE"/>
    <s v="Consumer Existing"/>
    <s v="SSyed"/>
    <m/>
    <d v="1899-12-30T00:07:51"/>
    <n v="7.85"/>
    <d v="2023-07-29T00:00:00"/>
    <x v="0"/>
    <x v="0"/>
    <s v="SHAHID"/>
    <x v="1"/>
    <s v="CONSUMER EXISTING"/>
    <s v="SLA_MET"/>
  </r>
  <r>
    <s v="6215"/>
    <d v="2023-07-29T14:53:29"/>
    <d v="2023-07-29T15:09:41"/>
    <s v="APPROVE"/>
    <s v="Consumer Post Bureau"/>
    <s v="SSyed"/>
    <m/>
    <d v="1899-12-30T00:16:12"/>
    <n v="16.2"/>
    <d v="2023-07-29T00:00:00"/>
    <x v="0"/>
    <x v="0"/>
    <s v="SHAHID"/>
    <x v="1"/>
    <s v="CONSUMER POST BUREAU"/>
    <s v="SLA_MET"/>
  </r>
  <r>
    <s v="6409"/>
    <d v="2023-07-29T14:56:58"/>
    <d v="2023-07-29T15:00:57"/>
    <s v="APPROVE"/>
    <s v="Consumer Post Bureau"/>
    <s v="QMascarenhas"/>
    <s v="Approved only with outright purchase of handset or USIM only"/>
    <d v="1899-12-30T00:03:59"/>
    <n v="3.9833333333333334"/>
    <d v="2023-07-29T00:00:00"/>
    <x v="0"/>
    <x v="0"/>
    <e v="#N/A"/>
    <x v="1"/>
    <s v="CONSUMER POST BUREAU"/>
    <s v="SLA_MET"/>
  </r>
  <r>
    <s v="6414"/>
    <d v="2023-07-29T14:58:46"/>
    <d v="2023-07-29T15:01:54"/>
    <s v="APPROVE"/>
    <s v="Consumer Existing"/>
    <s v="SBambaras"/>
    <s v="Approved for MBB only"/>
    <d v="1899-12-30T00:03:08"/>
    <n v="3.1333333333333333"/>
    <d v="2023-07-29T00:00:00"/>
    <x v="0"/>
    <x v="0"/>
    <s v="SAM"/>
    <x v="1"/>
    <s v="CONSUMER EXISTING"/>
    <s v="SLA_MET"/>
  </r>
  <r>
    <s v="6320"/>
    <d v="2023-07-29T15:01:26"/>
    <d v="2023-07-29T15:11:00"/>
    <s v="DECLINE"/>
    <s v="Consumer Existing"/>
    <s v="QMascarenhas"/>
    <s v="Data obtained from Veda Advantage Credit File. Please offer the customer pre-paid service only"/>
    <d v="1899-12-30T00:09:34"/>
    <n v="9.5666666666666664"/>
    <d v="2023-07-29T00:00:00"/>
    <x v="0"/>
    <x v="0"/>
    <e v="#N/A"/>
    <x v="2"/>
    <s v="CONSUMER EXISTING"/>
    <s v="SLA_MET"/>
  </r>
  <r>
    <s v="6388"/>
    <d v="2023-07-29T15:03:48"/>
    <d v="2023-07-29T15:09:07"/>
    <s v="APPROVE"/>
    <s v="Consumer Post Bureau"/>
    <s v="SBambaras"/>
    <s v="Approved only with outright purchase of handset or USIM only"/>
    <d v="1899-12-30T00:05:19"/>
    <n v="5.3166666666666664"/>
    <d v="2023-07-29T00:00:00"/>
    <x v="0"/>
    <x v="0"/>
    <s v="SAM"/>
    <x v="1"/>
    <s v="CONSUMER POST BUREAU"/>
    <s v="SLA_MET"/>
  </r>
  <r>
    <s v="6332"/>
    <d v="2023-07-29T15:05:10"/>
    <d v="2023-07-29T15:14:18"/>
    <s v="WITHDRAW"/>
    <s v="Consumer Pre Bureau"/>
    <s v="RBose"/>
    <s v="Applicants address is incorrect. Please resubmit with correct address as suburtb is missing."/>
    <d v="1899-12-30T00:09:08"/>
    <n v="9.1333333333333329"/>
    <d v="2023-07-29T00:00:00"/>
    <x v="0"/>
    <x v="0"/>
    <s v="ROHAN"/>
    <x v="0"/>
    <s v="CONSUMER PRE BUREAU"/>
    <s v="SLA_MET"/>
  </r>
  <r>
    <s v="6276"/>
    <d v="2023-07-29T15:06:20"/>
    <d v="2023-07-29T15:18:42"/>
    <s v="APPROVE"/>
    <s v="Consumer Pre Bureau"/>
    <s v="NVaid"/>
    <s v="Approved for 1 handset and 1 MBB"/>
    <d v="1899-12-30T00:12:22"/>
    <n v="12.366666666666667"/>
    <d v="2023-07-29T00:00:00"/>
    <x v="0"/>
    <x v="0"/>
    <s v="NAVED"/>
    <x v="1"/>
    <s v="CONSUMER PRE BUREAU"/>
    <s v="SLA_MET"/>
  </r>
  <r>
    <s v="6326"/>
    <d v="2023-07-29T15:06:51"/>
    <d v="2023-07-29T15:16:10"/>
    <s v="APPROVE"/>
    <s v="Consumer Existing"/>
    <s v="SBambaras"/>
    <s v="Approve"/>
    <d v="1899-12-30T00:09:19"/>
    <n v="9.3166666666666664"/>
    <d v="2023-07-29T00:00:00"/>
    <x v="0"/>
    <x v="0"/>
    <s v="SAM"/>
    <x v="1"/>
    <s v="CONSUMER EXISTING"/>
    <s v="SLA_MET"/>
  </r>
  <r>
    <s v="6220"/>
    <d v="2023-07-29T15:07:02"/>
    <d v="2023-07-29T15:23:10"/>
    <s v="DECLINE"/>
    <s v="Consumer Post Bureau"/>
    <s v="SSyed"/>
    <m/>
    <d v="1899-12-30T00:16:08"/>
    <n v="16.133333333333333"/>
    <d v="2023-07-29T00:00:00"/>
    <x v="0"/>
    <x v="0"/>
    <s v="SHAHID"/>
    <x v="2"/>
    <s v="CONSUMER POST BUREAU"/>
    <s v="SLA_MET"/>
  </r>
  <r>
    <s v="6209"/>
    <d v="2023-07-29T15:07:29"/>
    <d v="2023-07-29T15:24:19"/>
    <s v="APPROVE"/>
    <s v="Consumer Pre Bureau"/>
    <s v="QMascarenhas"/>
    <s v="Approve"/>
    <d v="1899-12-30T00:16:50"/>
    <n v="16.833333333333332"/>
    <d v="2023-07-29T00:00:00"/>
    <x v="0"/>
    <x v="0"/>
    <e v="#N/A"/>
    <x v="1"/>
    <s v="CONSUMER PRE BUREAU"/>
    <s v="SLA_MET"/>
  </r>
  <r>
    <s v="6261"/>
    <d v="2023-07-29T15:07:53"/>
    <d v="2023-07-29T15:21:21"/>
    <s v="APPROVE"/>
    <s v="Consumer Post Bureau"/>
    <s v="AAkhundpur"/>
    <s v="Approved only with outright purchase of handset or USIM only"/>
    <d v="1899-12-30T00:13:28"/>
    <n v="13.466666666666667"/>
    <d v="2023-07-29T00:00:00"/>
    <x v="0"/>
    <x v="0"/>
    <s v="ASIF"/>
    <x v="1"/>
    <s v="CONSUMER POST BUREAU"/>
    <s v="SLA_MET"/>
  </r>
  <r>
    <s v="6193"/>
    <d v="2023-07-29T15:09:03"/>
    <d v="2023-07-29T15:26:36"/>
    <s v="WITHDRAW"/>
    <s v="Consumer Post Bureau"/>
    <s v="SSyed"/>
    <m/>
    <d v="1899-12-30T00:17:33"/>
    <n v="17.55"/>
    <d v="2023-07-29T00:00:00"/>
    <x v="0"/>
    <x v="0"/>
    <s v="SHAHID"/>
    <x v="0"/>
    <s v="CONSUMER POST BUREAU"/>
    <s v="SLA_MET"/>
  </r>
  <r>
    <s v="6335"/>
    <d v="2023-07-29T15:10:30"/>
    <d v="2023-07-29T15:19:11"/>
    <s v="APPROVE"/>
    <s v="Consumer Existing"/>
    <s v="CDcosta"/>
    <s v="Approved for MBB only"/>
    <d v="1899-12-30T00:08:41"/>
    <n v="8.6833333333333336"/>
    <d v="2023-07-29T00:00:00"/>
    <x v="0"/>
    <x v="0"/>
    <s v="CAMERON"/>
    <x v="1"/>
    <s v="CONSUMER EXISTING"/>
    <s v="SLA_MET"/>
  </r>
  <r>
    <s v="6346"/>
    <d v="2023-07-29T15:16:10"/>
    <d v="2023-07-29T15:24:06"/>
    <s v="APPROVE"/>
    <s v="Consumer Existing"/>
    <s v="SBambaras"/>
    <s v="Approved only with outright purchase of handset or USIM only"/>
    <d v="1899-12-30T00:07:56"/>
    <n v="7.9333333333333336"/>
    <d v="2023-07-29T00:00:00"/>
    <x v="0"/>
    <x v="0"/>
    <s v="SAM"/>
    <x v="1"/>
    <s v="CONSUMER EXISTING"/>
    <s v="SLA_MET"/>
  </r>
  <r>
    <s v="6330"/>
    <d v="2023-07-29T15:16:31"/>
    <d v="2023-07-29T15:25:41"/>
    <s v="APPROVE"/>
    <s v="Consumer Existing"/>
    <s v="RBose"/>
    <s v="Approve"/>
    <d v="1899-12-30T00:09:10"/>
    <n v="9.1666666666666661"/>
    <d v="2023-07-29T00:00:00"/>
    <x v="0"/>
    <x v="0"/>
    <s v="ROHAN"/>
    <x v="1"/>
    <s v="CONSUMER EXISTING"/>
    <s v="SLA_MET"/>
  </r>
  <r>
    <s v="6373"/>
    <d v="2023-07-29T15:19:05"/>
    <d v="2023-07-29T15:25:35"/>
    <s v="APPROVE"/>
    <s v="Consumer Pre Bureau"/>
    <s v="NVaid"/>
    <s v="Approve"/>
    <d v="1899-12-30T00:06:30"/>
    <n v="6.5"/>
    <d v="2023-07-29T00:00:00"/>
    <x v="0"/>
    <x v="0"/>
    <s v="NAVED"/>
    <x v="1"/>
    <s v="CONSUMER PRE BUREAU"/>
    <s v="SLA_MET"/>
  </r>
  <r>
    <s v="6369"/>
    <d v="2023-07-29T15:20:50"/>
    <d v="2023-07-29T15:27:35"/>
    <s v="APPROVE"/>
    <s v="Consumer Post Bureau"/>
    <s v="AAkhundpur"/>
    <s v="Approved only with outright purchase of handset or USIM only"/>
    <d v="1899-12-30T00:06:45"/>
    <n v="6.75"/>
    <d v="2023-07-29T00:00:00"/>
    <x v="0"/>
    <x v="0"/>
    <s v="ASIF"/>
    <x v="1"/>
    <s v="CONSUMER POST BUREAU"/>
    <s v="SLA_MET"/>
  </r>
  <r>
    <s v="6270"/>
    <d v="2023-07-29T15:21:29"/>
    <d v="2023-07-29T15:34:16"/>
    <s v="APPROVE"/>
    <s v="Consumer Existing"/>
    <s v="SBambaras"/>
    <s v="Approved only with outright purchase of handset or USIM only"/>
    <d v="1899-12-30T00:12:47"/>
    <n v="12.783333333333333"/>
    <d v="2023-07-29T00:00:00"/>
    <x v="0"/>
    <x v="0"/>
    <s v="SAM"/>
    <x v="1"/>
    <s v="CONSUMER EXISTING"/>
    <s v="SLA_MET"/>
  </r>
  <r>
    <s v="6304"/>
    <d v="2023-07-29T15:22:51"/>
    <d v="2023-07-29T15:33:22"/>
    <s v="APPROVE"/>
    <s v="Consumer Post Bureau"/>
    <s v="QMascarenhas"/>
    <s v="Approved only with outright purchase of handset or USIM only"/>
    <d v="1899-12-30T00:10:31"/>
    <n v="10.516666666666667"/>
    <d v="2023-07-29T00:00:00"/>
    <x v="0"/>
    <x v="0"/>
    <e v="#N/A"/>
    <x v="1"/>
    <s v="CONSUMER POST BUREAU"/>
    <s v="SLA_MET"/>
  </r>
  <r>
    <s v="6352"/>
    <d v="2023-07-29T15:25:30"/>
    <d v="2023-07-29T15:33:12"/>
    <s v="WITHDRAW"/>
    <s v="Consumer Pre Bureau"/>
    <s v="NVaid"/>
    <s v="Please email address proof to vcredit@Asif Tech.com.au"/>
    <d v="1899-12-30T00:07:42"/>
    <n v="7.7"/>
    <d v="2023-07-29T00:00:00"/>
    <x v="0"/>
    <x v="0"/>
    <s v="NAVED"/>
    <x v="0"/>
    <s v="CONSUMER PRE BUREAU"/>
    <s v="SLA_MET"/>
  </r>
  <r>
    <s v="6338"/>
    <d v="2023-07-29T15:26:14"/>
    <d v="2023-07-29T15:34:35"/>
    <s v="WITHDRAW"/>
    <s v="Consumer Pre Bureau"/>
    <s v="CDcosta"/>
    <s v="Please email 100 pts of ID to vcredit@Asif Tech.com.au"/>
    <d v="1899-12-30T00:08:21"/>
    <n v="8.35"/>
    <d v="2023-07-29T00:00:00"/>
    <x v="0"/>
    <x v="0"/>
    <s v="CAMERON"/>
    <x v="0"/>
    <s v="CONSUMER PRE BUREAU"/>
    <s v="SLA_MET"/>
  </r>
  <r>
    <s v="6364"/>
    <d v="2023-07-29T15:28:46"/>
    <d v="2023-07-29T15:36:00"/>
    <s v="DECLINE"/>
    <s v="Consumer Existing"/>
    <s v="AAkhundpur"/>
    <s v="Customer has exceeded approved number of services"/>
    <d v="1899-12-30T00:07:14"/>
    <n v="7.2333333333333334"/>
    <d v="2023-07-29T00:00:00"/>
    <x v="0"/>
    <x v="0"/>
    <s v="ASIF"/>
    <x v="2"/>
    <s v="CONSUMER EXISTING"/>
    <s v="SLA_MET"/>
  </r>
  <r>
    <s v="6351"/>
    <d v="2023-07-29T15:30:48"/>
    <d v="2023-07-29T15:38:31"/>
    <s v="APPROVE"/>
    <s v="Consumer Existing"/>
    <s v="RBose"/>
    <s v="Approve"/>
    <d v="1899-12-30T00:07:43"/>
    <n v="7.7166666666666668"/>
    <d v="2023-07-29T00:00:00"/>
    <x v="0"/>
    <x v="0"/>
    <s v="ROHAN"/>
    <x v="1"/>
    <s v="CONSUMER EXISTING"/>
    <s v="SLA_MET"/>
  </r>
  <r>
    <s v="6254"/>
    <d v="2023-07-29T15:34:06"/>
    <d v="2023-07-29T15:48:10"/>
    <s v="WITHDRAW"/>
    <s v="Consumer Existing"/>
    <s v="SBambaras"/>
    <s v="Please email copy of Proof of Income (Pay Slips / Bank Statement / Employment Letter) to vcredit@Asif Tech.com.au"/>
    <d v="1899-12-30T00:14:04"/>
    <n v="14.066666666666666"/>
    <d v="2023-07-29T00:00:00"/>
    <x v="0"/>
    <x v="0"/>
    <s v="SAM"/>
    <x v="0"/>
    <s v="CONSUMER EXISTING"/>
    <s v="SLA_MET"/>
  </r>
  <r>
    <s v="6319"/>
    <d v="2023-07-29T15:35:51"/>
    <d v="2023-07-29T15:45:33"/>
    <s v="WITHDRAW"/>
    <s v="Consumer Existing"/>
    <s v="NVaid"/>
    <s v="Please email passport with visa page / medical card copy to vcredits@Asif Tech.com.au"/>
    <d v="1899-12-30T00:09:42"/>
    <n v="9.6999999999999993"/>
    <d v="2023-07-29T00:00:00"/>
    <x v="0"/>
    <x v="0"/>
    <s v="NAVED"/>
    <x v="0"/>
    <s v="CONSUMER EXISTING"/>
    <s v="SLA_MET"/>
  </r>
  <r>
    <s v="6410"/>
    <d v="2023-07-29T15:36:41"/>
    <d v="2023-07-29T15:40:23"/>
    <s v="WITHDRAW"/>
    <s v="Consumer Pre Bureau"/>
    <s v="CDcosta"/>
    <s v="Please email passport with visa page"/>
    <d v="1899-12-30T00:03:42"/>
    <n v="3.7"/>
    <d v="2023-07-29T00:00:00"/>
    <x v="0"/>
    <x v="0"/>
    <s v="CAMERON"/>
    <x v="0"/>
    <s v="CONSUMER PRE BUREAU"/>
    <s v="SLA_MET"/>
  </r>
  <r>
    <s v="6348"/>
    <d v="2023-07-29T15:37:20"/>
    <d v="2023-07-29T15:45:12"/>
    <s v="APPROVE"/>
    <s v="Consumer Pre Bureau"/>
    <s v="AAkhundpur"/>
    <s v="Approved for 1 handset and 1 MBB"/>
    <d v="1899-12-30T00:07:52"/>
    <n v="7.8666666666666671"/>
    <d v="2023-07-29T00:00:00"/>
    <x v="0"/>
    <x v="0"/>
    <s v="ASIF"/>
    <x v="1"/>
    <s v="CONSUMER PRE BUREAU"/>
    <s v="SLA_MET"/>
  </r>
  <r>
    <s v="6291"/>
    <d v="2023-07-29T15:37:33"/>
    <d v="2023-07-29T15:48:45"/>
    <s v="APPROVE"/>
    <s v="Consumer Post Bureau"/>
    <s v="CDcosta"/>
    <s v="Approved only with outright purchase of handset or USIM only"/>
    <d v="1899-12-30T00:11:12"/>
    <n v="11.2"/>
    <d v="2023-07-29T00:00:00"/>
    <x v="0"/>
    <x v="0"/>
    <s v="CAMERON"/>
    <x v="1"/>
    <s v="CONSUMER POST BUREAU"/>
    <s v="SLA_MET"/>
  </r>
  <r>
    <s v="6299"/>
    <d v="2023-07-29T15:38:00"/>
    <d v="2023-07-29T15:48:46"/>
    <s v="APPROVE"/>
    <s v="Consumer Existing"/>
    <s v="AAkhundpur"/>
    <s v="Approved for MBB only"/>
    <d v="1899-12-30T00:10:46"/>
    <n v="10.766666666666667"/>
    <d v="2023-07-29T00:00:00"/>
    <x v="0"/>
    <x v="0"/>
    <s v="ASIF"/>
    <x v="1"/>
    <s v="CONSUMER EXISTING"/>
    <s v="SLA_MET"/>
  </r>
  <r>
    <s v="6174"/>
    <d v="2023-07-29T15:40:33"/>
    <d v="2023-07-29T16:00:02"/>
    <s v="WITHDRAW"/>
    <s v="Consumer Post Bureau"/>
    <s v="NVaid"/>
    <s v="Please resubmit with updated employment details"/>
    <d v="1899-12-30T00:19:29"/>
    <n v="19.483333333333334"/>
    <d v="2023-07-29T00:00:00"/>
    <x v="0"/>
    <x v="0"/>
    <s v="NAVED"/>
    <x v="0"/>
    <s v="CONSUMER POST BUREAU"/>
    <s v="SLA_MET"/>
  </r>
  <r>
    <s v="6135"/>
    <d v="2023-07-29T15:40:38"/>
    <d v="2023-07-29T16:13:15"/>
    <s v="APPROVE"/>
    <s v="Consumer Post Bureau"/>
    <s v="SBambaras"/>
    <s v="Approved for 1 handset and 1 MBB"/>
    <d v="1899-12-30T00:32:37"/>
    <n v="32.616666666666667"/>
    <d v="2023-07-29T00:00:00"/>
    <x v="0"/>
    <x v="0"/>
    <s v="SAM"/>
    <x v="1"/>
    <s v="CONSUMER POST BUREAU"/>
    <s v="SLA_NOT_MET"/>
  </r>
  <r>
    <s v="6316"/>
    <d v="2023-07-29T15:41:54"/>
    <d v="2023-07-29T15:51:42"/>
    <s v="APPROVE"/>
    <s v="Consumer Existing"/>
    <s v="AAkhundpur"/>
    <s v="Approved for MBB only"/>
    <d v="1899-12-30T00:09:48"/>
    <n v="9.8000000000000007"/>
    <d v="2023-07-29T00:00:00"/>
    <x v="0"/>
    <x v="0"/>
    <s v="ASIF"/>
    <x v="1"/>
    <s v="CONSUMER EXISTING"/>
    <s v="SLA_MET"/>
  </r>
  <r>
    <s v="6262"/>
    <d v="2023-07-29T15:41:54"/>
    <d v="2023-07-29T15:55:16"/>
    <s v="WITHDRAW"/>
    <s v="Consumer Existing"/>
    <s v="CDcosta"/>
    <s v="Please email Proof of income to vcredit@Asif Tech.com.au (Payslips / Bank Statement for 3 months)"/>
    <d v="1899-12-30T00:13:22"/>
    <n v="13.366666666666667"/>
    <d v="2023-07-29T00:00:00"/>
    <x v="0"/>
    <x v="0"/>
    <s v="CAMERON"/>
    <x v="0"/>
    <s v="CONSUMER EXISTING"/>
    <s v="SLA_MET"/>
  </r>
  <r>
    <s v="6225"/>
    <d v="2023-07-29T15:43:10"/>
    <d v="2023-07-29T15:59:04"/>
    <s v="APPROVE"/>
    <s v="Consumer Pre Bureau"/>
    <s v="RBose"/>
    <s v="Approved only with outright purchase of handset or USIM only"/>
    <d v="1899-12-30T00:15:54"/>
    <n v="15.9"/>
    <d v="2023-07-29T00:00:00"/>
    <x v="0"/>
    <x v="0"/>
    <s v="ROHAN"/>
    <x v="1"/>
    <s v="CONSUMER PRE BUREAU"/>
    <s v="SLA_MET"/>
  </r>
  <r>
    <s v="6245"/>
    <d v="2023-07-29T15:46:23"/>
    <d v="2023-07-29T16:01:04"/>
    <s v="WITHDRAW"/>
    <s v="Consumer Existing"/>
    <s v="CDcosta"/>
    <s v="Customer has overdue account with Asif Tech #713504033 - $85.50. Kindly resubmit after payment is made"/>
    <d v="1899-12-30T00:14:41"/>
    <n v="14.683333333333334"/>
    <d v="2023-07-29T00:00:00"/>
    <x v="0"/>
    <x v="0"/>
    <s v="CAMERON"/>
    <x v="0"/>
    <s v="CONSUMER EXISTING"/>
    <s v="SLA_MET"/>
  </r>
  <r>
    <s v="6199"/>
    <d v="2023-07-29T15:46:24"/>
    <d v="2023-07-29T16:03:44"/>
    <s v="APPROVE"/>
    <s v="Consumer Post Bureau"/>
    <s v="QMascarenhas"/>
    <s v="Approved only with outright purchase of handset or USIM only"/>
    <d v="1899-12-30T00:17:20"/>
    <n v="17.333333333333332"/>
    <d v="2023-07-29T00:00:00"/>
    <x v="0"/>
    <x v="0"/>
    <e v="#N/A"/>
    <x v="1"/>
    <s v="CONSUMER POST BUREAU"/>
    <s v="SLA_MET"/>
  </r>
  <r>
    <s v="6146"/>
    <d v="2023-07-29T15:46:54"/>
    <d v="2023-07-29T16:13:09"/>
    <s v="APPROVE"/>
    <s v="Consumer Pre Bureau"/>
    <s v="CDcosta"/>
    <s v="Approve"/>
    <d v="1899-12-30T00:26:15"/>
    <n v="26.25"/>
    <d v="2023-07-29T00:00:00"/>
    <x v="0"/>
    <x v="0"/>
    <s v="CAMERON"/>
    <x v="1"/>
    <s v="CONSUMER PRE BUREAU"/>
    <s v="SLA_NOT_MET"/>
  </r>
  <r>
    <s v="6138"/>
    <d v="2023-07-29T15:47:24"/>
    <d v="2023-07-29T16:16:56"/>
    <s v="WITHDRAW"/>
    <s v="Consumer Existing"/>
    <s v="QMascarenhas"/>
    <s v="Please email Employment ID or Proof of Income to kcredit@Asif Tech.com.au"/>
    <d v="1899-12-30T00:29:32"/>
    <n v="29.533333333333335"/>
    <d v="2023-07-29T00:00:00"/>
    <x v="0"/>
    <x v="0"/>
    <e v="#N/A"/>
    <x v="0"/>
    <s v="CONSUMER EXISTING"/>
    <s v="SLA_NOT_MET"/>
  </r>
  <r>
    <s v="6224"/>
    <d v="2023-07-29T15:51:29"/>
    <d v="2023-07-29T16:07:24"/>
    <s v="APPROVE"/>
    <s v="Consumer Existing"/>
    <s v="RBose"/>
    <s v="Approved only with outright purchase of handset or USIM only"/>
    <d v="1899-12-30T00:15:55"/>
    <n v="15.916666666666666"/>
    <d v="2023-07-29T00:00:00"/>
    <x v="0"/>
    <x v="0"/>
    <s v="ROHAN"/>
    <x v="1"/>
    <s v="CONSUMER EXISTING"/>
    <s v="SLA_MET"/>
  </r>
  <r>
    <s v="6134"/>
    <d v="2023-07-29T15:54:09"/>
    <d v="2023-07-29T16:30:45"/>
    <s v="WITHDRAW"/>
    <s v="Consumer Post Bureau"/>
    <s v="NVaid"/>
    <s v="An account for this applicant already exists with Asif Tech. Please resubmit as existing customer - Row id 1-89S8DQA"/>
    <d v="1899-12-30T00:36:36"/>
    <n v="36.6"/>
    <d v="2023-07-29T00:00:00"/>
    <x v="0"/>
    <x v="0"/>
    <s v="NAVED"/>
    <x v="0"/>
    <s v="CONSUMER POST BUREAU"/>
    <s v="SLA_NOT_MET"/>
  </r>
  <r>
    <s v="6194"/>
    <d v="2023-07-29T15:59:55"/>
    <d v="2023-07-29T16:17:22"/>
    <s v="APPROVE"/>
    <s v="Consumer Pre Bureau"/>
    <s v="AAkhundpur"/>
    <s v="Approved for 1 Handset/Tablet + 1 MBB"/>
    <d v="1899-12-30T00:17:27"/>
    <n v="17.45"/>
    <d v="2023-07-29T00:00:00"/>
    <x v="0"/>
    <x v="0"/>
    <s v="ASIF"/>
    <x v="1"/>
    <s v="CONSUMER PRE BUREAU"/>
    <s v="SLA_MET"/>
  </r>
  <r>
    <s v="6394"/>
    <d v="2023-07-29T16:00:16"/>
    <d v="2023-07-29T16:05:12"/>
    <s v="APPROVE"/>
    <s v="Consumer Existing"/>
    <s v="SSyed"/>
    <m/>
    <d v="1899-12-30T00:04:56"/>
    <n v="4.9333333333333336"/>
    <d v="2023-07-29T00:00:00"/>
    <x v="0"/>
    <x v="0"/>
    <s v="SHAHID"/>
    <x v="1"/>
    <s v="CONSUMER EXISTING"/>
    <s v="SLA_MET"/>
  </r>
  <r>
    <s v="6317"/>
    <d v="2023-07-29T16:00:39"/>
    <d v="2023-07-29T16:10:25"/>
    <s v="APPROVE"/>
    <s v="Consumer Existing"/>
    <s v="SSyed"/>
    <m/>
    <d v="1899-12-30T00:09:46"/>
    <n v="9.7666666666666675"/>
    <d v="2023-07-29T00:00:00"/>
    <x v="0"/>
    <x v="0"/>
    <s v="SHAHID"/>
    <x v="1"/>
    <s v="CONSUMER EXISTING"/>
    <s v="SLA_MET"/>
  </r>
  <r>
    <s v="6150"/>
    <d v="2023-07-29T16:12:08"/>
    <d v="2023-07-29T16:36:57"/>
    <s v="WITHDRAW"/>
    <s v="Consumer Post Bureau"/>
    <s v="QMascarenhas"/>
    <m/>
    <d v="1899-12-30T00:24:49"/>
    <n v="24.816666666666666"/>
    <d v="2023-07-29T00:00:00"/>
    <x v="0"/>
    <x v="0"/>
    <e v="#N/A"/>
    <x v="0"/>
    <s v="CONSUMER POST BUREAU"/>
    <s v="SLA_NOT_MET"/>
  </r>
  <r>
    <s v="6284"/>
    <d v="2023-07-29T16:12:33"/>
    <d v="2023-07-29T16:24:25"/>
    <s v="APPROVE"/>
    <s v="Consumer Post Bureau"/>
    <s v="CDcosta"/>
    <s v="Approved only with outright purchase of handset or USIM only"/>
    <d v="1899-12-30T00:11:52"/>
    <n v="11.866666666666667"/>
    <d v="2023-07-29T00:00:00"/>
    <x v="0"/>
    <x v="0"/>
    <s v="CAMERON"/>
    <x v="1"/>
    <s v="CONSUMER POST BUREAU"/>
    <s v="SLA_MET"/>
  </r>
  <r>
    <s v="6300"/>
    <d v="2023-07-29T16:13:42"/>
    <d v="2023-07-29T16:24:22"/>
    <s v="APPROVE"/>
    <s v="Consumer Post Bureau"/>
    <s v="SBambaras"/>
    <s v="Approved only with outright purchase of handset or USIM only"/>
    <d v="1899-12-30T00:10:40"/>
    <n v="10.666666666666666"/>
    <d v="2023-07-29T00:00:00"/>
    <x v="0"/>
    <x v="0"/>
    <s v="SAM"/>
    <x v="1"/>
    <s v="CONSUMER POST BUREAU"/>
    <s v="SLA_MET"/>
  </r>
  <r>
    <s v="6344"/>
    <d v="2023-07-29T16:16:43"/>
    <d v="2023-07-29T16:24:47"/>
    <s v="WITHDRAW"/>
    <s v="Consumer Existing"/>
    <s v="QMascarenhas"/>
    <s v="Please email passport with visa page and proof of employment to vcredit@Asif Tech.com.au"/>
    <d v="1899-12-30T00:08:04"/>
    <n v="8.0666666666666664"/>
    <d v="2023-07-29T00:00:00"/>
    <x v="0"/>
    <x v="0"/>
    <e v="#N/A"/>
    <x v="0"/>
    <s v="CONSUMER EXISTING"/>
    <s v="SLA_MET"/>
  </r>
  <r>
    <s v="6329"/>
    <d v="2023-07-29T16:17:23"/>
    <d v="2023-07-29T16:26:37"/>
    <s v="APPROVE"/>
    <s v="Consumer Pre Bureau"/>
    <s v="AAkhundpur"/>
    <s v="Approved only with outright purchase of handset or USIM only"/>
    <d v="1899-12-30T00:09:14"/>
    <n v="9.2333333333333325"/>
    <d v="2023-07-29T00:00:00"/>
    <x v="0"/>
    <x v="0"/>
    <s v="ASIF"/>
    <x v="1"/>
    <s v="CONSUMER PRE BUREAU"/>
    <s v="SLA_MET"/>
  </r>
  <r>
    <s v="6411"/>
    <d v="2023-07-29T16:17:24"/>
    <d v="2023-07-29T16:21:05"/>
    <s v="WITHDRAW"/>
    <s v="Consumer Pre Bureau"/>
    <s v="NVaid"/>
    <s v="An account for this applicant already exists with Asif Tech. Please resubmit as existing customer - row id 1-89S8DQA"/>
    <d v="1899-12-30T00:03:41"/>
    <n v="3.6833333333333336"/>
    <d v="2023-07-29T00:00:00"/>
    <x v="0"/>
    <x v="0"/>
    <s v="NAVED"/>
    <x v="0"/>
    <s v="CONSUMER PRE BUREAU"/>
    <s v="SLA_MET"/>
  </r>
  <r>
    <s v="6246"/>
    <d v="2023-07-29T16:18:10"/>
    <d v="2023-07-29T16:32:51"/>
    <s v="WITHDRAW"/>
    <s v="Consumer Pre Bureau"/>
    <s v="SBambaras"/>
    <s v="Please email 100 pts of ID to vcredit@Asif Tech.com.au"/>
    <d v="1899-12-30T00:14:41"/>
    <n v="14.683333333333334"/>
    <d v="2023-07-29T00:00:00"/>
    <x v="0"/>
    <x v="0"/>
    <s v="SAM"/>
    <x v="0"/>
    <s v="CONSUMER PRE BUREAU"/>
    <s v="SLA_MET"/>
  </r>
  <r>
    <s v="6236"/>
    <d v="2023-07-29T16:18:55"/>
    <d v="2023-07-29T16:34:09"/>
    <s v="APPROVE"/>
    <s v="Consumer Pre Bureau"/>
    <s v="CDcosta"/>
    <s v="Approve"/>
    <d v="1899-12-30T00:15:14"/>
    <n v="15.233333333333333"/>
    <d v="2023-07-29T00:00:00"/>
    <x v="0"/>
    <x v="0"/>
    <s v="CAMERON"/>
    <x v="1"/>
    <s v="CONSUMER PRE BUREAU"/>
    <s v="SLA_MET"/>
  </r>
  <r>
    <s v="6228"/>
    <d v="2023-07-29T16:18:59"/>
    <d v="2023-07-29T16:34:48"/>
    <s v="APPROVE"/>
    <s v="Consumer Pre Bureau"/>
    <s v="AAkhundpur"/>
    <s v="Approved only with outright purchase of handset or USIM only"/>
    <d v="1899-12-30T00:15:49"/>
    <n v="15.816666666666666"/>
    <d v="2023-07-29T00:00:00"/>
    <x v="0"/>
    <x v="0"/>
    <s v="ASIF"/>
    <x v="1"/>
    <s v="CONSUMER PRE BUREAU"/>
    <s v="SLA_MET"/>
  </r>
  <r>
    <s v="6250"/>
    <d v="2023-07-29T16:22:03"/>
    <d v="2023-07-29T16:36:28"/>
    <s v="APPROVE"/>
    <s v="Consumer Existing"/>
    <s v="SBambaras"/>
    <s v="Approved for MBB only"/>
    <d v="1899-12-30T00:14:25"/>
    <n v="14.416666666666666"/>
    <d v="2023-07-29T00:00:00"/>
    <x v="0"/>
    <x v="0"/>
    <s v="SAM"/>
    <x v="1"/>
    <s v="CONSUMER EXISTING"/>
    <s v="SLA_MET"/>
  </r>
  <r>
    <s v="6133"/>
    <d v="2023-07-29T16:22:04"/>
    <d v="2023-07-29T17:01:37"/>
    <s v="APPROVE"/>
    <s v="Consumer Post Bureau"/>
    <s v="AAkhundpur"/>
    <s v="Approve"/>
    <d v="1899-12-30T00:39:33"/>
    <n v="39.549999999999997"/>
    <d v="2023-07-29T00:00:00"/>
    <x v="0"/>
    <x v="0"/>
    <s v="ASIF"/>
    <x v="1"/>
    <s v="CONSUMER POST BUREAU"/>
    <s v="SLA_NOT_MET"/>
  </r>
  <r>
    <s v="6292"/>
    <d v="2023-07-29T16:24:06"/>
    <d v="2023-07-29T16:35:17"/>
    <s v="WITHDRAW"/>
    <s v="Consumer Post Bureau"/>
    <s v="NVaid"/>
    <s v="Approved for original request"/>
    <d v="1899-12-30T00:11:11"/>
    <n v="11.183333333333334"/>
    <d v="2023-07-29T00:00:00"/>
    <x v="0"/>
    <x v="0"/>
    <s v="NAVED"/>
    <x v="0"/>
    <s v="CONSUMER POST BUREAU"/>
    <s v="SLA_MET"/>
  </r>
  <r>
    <s v="6315"/>
    <d v="2023-07-29T16:28:08"/>
    <d v="2023-07-29T16:37:58"/>
    <s v="WITHDRAW"/>
    <s v="Consumer Pre Bureau"/>
    <s v="CDcosta"/>
    <s v="ROW ID 1-5RM762R This account is closed, please resubmit under a NEW ROW ID and Resubmit as student. Remove employer details."/>
    <d v="1899-12-30T00:09:50"/>
    <n v="9.8333333333333339"/>
    <d v="2023-07-29T00:00:00"/>
    <x v="0"/>
    <x v="0"/>
    <s v="CAMERON"/>
    <x v="0"/>
    <s v="CONSUMER PRE BUREAU"/>
    <s v="SLA_MET"/>
  </r>
  <r>
    <s v="6290"/>
    <d v="2023-07-29T16:28:52"/>
    <d v="2023-07-29T16:40:07"/>
    <s v="WITHDRAW"/>
    <s v="Consumer Post Bureau"/>
    <s v="NVaid"/>
    <s v="Applicants details are incorrect. Please confirm home phone number"/>
    <d v="1899-12-30T00:11:15"/>
    <n v="11.25"/>
    <d v="2023-07-29T00:00:00"/>
    <x v="0"/>
    <x v="0"/>
    <s v="NAVED"/>
    <x v="0"/>
    <s v="CONSUMER POST BUREAU"/>
    <s v="SLA_MET"/>
  </r>
  <r>
    <s v="6260"/>
    <d v="2023-07-29T16:29:32"/>
    <d v="2023-07-29T16:43:04"/>
    <s v="WITHDRAW"/>
    <s v="Consumer Post Bureau"/>
    <s v="SBambaras"/>
    <s v="Please re-submit with correct home phone number."/>
    <d v="1899-12-30T00:13:32"/>
    <n v="13.533333333333333"/>
    <d v="2023-07-29T00:00:00"/>
    <x v="0"/>
    <x v="0"/>
    <s v="SAM"/>
    <x v="0"/>
    <s v="CONSUMER POST BUREAU"/>
    <s v="SLA_MET"/>
  </r>
  <r>
    <s v="6162"/>
    <d v="2023-07-29T16:29:33"/>
    <d v="2023-07-29T16:50:57"/>
    <s v="APPROVE"/>
    <s v="Consumer Post Bureau"/>
    <s v="CDcosta"/>
    <s v="Approve"/>
    <d v="1899-12-30T00:21:24"/>
    <n v="21.4"/>
    <d v="2023-07-29T00:00:00"/>
    <x v="0"/>
    <x v="0"/>
    <s v="CAMERON"/>
    <x v="1"/>
    <s v="CONSUMER POST BUREAU"/>
    <s v="SLA_NOT_MET"/>
  </r>
  <r>
    <s v="6184"/>
    <d v="2023-07-29T16:31:30"/>
    <d v="2023-07-29T16:49:58"/>
    <s v="WITHDRAW"/>
    <s v="Consumer Existing"/>
    <s v="QMascarenhas"/>
    <m/>
    <d v="1899-12-30T00:18:28"/>
    <n v="18.466666666666665"/>
    <d v="2023-07-29T00:00:00"/>
    <x v="0"/>
    <x v="0"/>
    <e v="#N/A"/>
    <x v="0"/>
    <s v="CONSUMER EXISTING"/>
    <s v="SLA_MET"/>
  </r>
  <r>
    <s v="6142"/>
    <d v="2023-07-29T16:32:23"/>
    <d v="2023-07-29T17:00:47"/>
    <s v="WITHDRAW"/>
    <s v="Consumer Post Bureau"/>
    <s v="QMascarenhas"/>
    <m/>
    <d v="1899-12-30T00:28:24"/>
    <n v="28.4"/>
    <d v="2023-07-29T00:00:00"/>
    <x v="0"/>
    <x v="0"/>
    <e v="#N/A"/>
    <x v="0"/>
    <s v="CONSUMER POST BUREAU"/>
    <s v="SLA_NOT_MET"/>
  </r>
  <r>
    <s v="6265"/>
    <d v="2023-07-29T16:34:24"/>
    <d v="2023-07-29T16:47:32"/>
    <s v="APPROVE"/>
    <s v="Consumer Post Bureau"/>
    <s v="AAkhundpur"/>
    <s v="Approved only with outright purchase of handset or USIM only"/>
    <d v="1899-12-30T00:13:08"/>
    <n v="13.133333333333333"/>
    <d v="2023-07-29T00:00:00"/>
    <x v="0"/>
    <x v="0"/>
    <s v="ASIF"/>
    <x v="1"/>
    <s v="CONSUMER POST BUREAU"/>
    <s v="SLA_MET"/>
  </r>
  <r>
    <s v="6153"/>
    <d v="2023-07-29T16:35:59"/>
    <d v="2023-07-29T17:00:04"/>
    <s v="APPROVE"/>
    <s v="Consumer Existing"/>
    <s v="SSyed"/>
    <m/>
    <d v="1899-12-30T00:24:05"/>
    <n v="24.083333333333332"/>
    <d v="2023-07-29T00:00:00"/>
    <x v="0"/>
    <x v="0"/>
    <s v="SHAHID"/>
    <x v="1"/>
    <s v="CONSUMER EXISTING"/>
    <s v="SLA_NOT_MET"/>
  </r>
  <r>
    <s v="6297"/>
    <d v="2023-07-29T16:36:21"/>
    <d v="2023-07-29T16:47:14"/>
    <s v="APPROVE"/>
    <s v="Consumer Post Bureau"/>
    <s v="NVaid"/>
    <s v="Approved only with outright purchase of handset or USIM only"/>
    <d v="1899-12-30T00:10:53"/>
    <n v="10.883333333333333"/>
    <d v="2023-07-29T00:00:00"/>
    <x v="0"/>
    <x v="0"/>
    <s v="NAVED"/>
    <x v="1"/>
    <s v="CONSUMER POST BUREAU"/>
    <s v="SLA_MET"/>
  </r>
  <r>
    <s v="6141"/>
    <d v="2023-07-29T16:37:12"/>
    <d v="2023-07-29T17:06:02"/>
    <s v="WITHDRAW"/>
    <s v="Consumer Post Bureau"/>
    <s v="SSyed"/>
    <m/>
    <d v="1899-12-30T00:28:50"/>
    <n v="28.833333333333332"/>
    <d v="2023-07-29T00:00:00"/>
    <x v="0"/>
    <x v="0"/>
    <s v="SHAHID"/>
    <x v="0"/>
    <s v="CONSUMER POST BUREAU"/>
    <s v="SLA_NOT_MET"/>
  </r>
  <r>
    <s v="6380"/>
    <d v="2023-07-29T16:39:52"/>
    <d v="2023-07-29T16:45:48"/>
    <s v="WITHDRAW"/>
    <s v="Consumer Pre Bureau"/>
    <s v="SBambaras"/>
    <s v="Please email passport with visa page"/>
    <d v="1899-12-30T00:05:56"/>
    <n v="5.9333333333333336"/>
    <d v="2023-07-29T00:00:00"/>
    <x v="0"/>
    <x v="0"/>
    <s v="SAM"/>
    <x v="0"/>
    <s v="CONSUMER PRE BUREAU"/>
    <s v="SLA_MET"/>
  </r>
  <r>
    <s v="6283"/>
    <d v="2023-07-29T16:39:52"/>
    <d v="2023-07-29T16:51:46"/>
    <s v="WITHDRAW"/>
    <s v="Consumer Pre Bureau"/>
    <s v="SBambaras"/>
    <s v="Please re-submit the next application with passport as part of 100 pts of ID."/>
    <d v="1899-12-30T00:11:54"/>
    <n v="11.9"/>
    <d v="2023-07-29T00:00:00"/>
    <x v="0"/>
    <x v="0"/>
    <s v="SAM"/>
    <x v="0"/>
    <s v="CONSUMER PRE BUREAU"/>
    <s v="SLA_MET"/>
  </r>
  <r>
    <s v="6339"/>
    <d v="2023-07-29T16:42:51"/>
    <d v="2023-07-29T16:51:07"/>
    <s v="APPROVE"/>
    <s v="Consumer Post Bureau"/>
    <s v="NVaid"/>
    <s v="Approved only with outright purchase of handset or USIM only - Visa expires on 16/01/2013"/>
    <d v="1899-12-30T00:08:16"/>
    <n v="8.2666666666666675"/>
    <d v="2023-07-29T00:00:00"/>
    <x v="0"/>
    <x v="0"/>
    <s v="NAVED"/>
    <x v="1"/>
    <s v="CONSUMER POST BUREAU"/>
    <s v="SLA_MET"/>
  </r>
  <r>
    <s v="6264"/>
    <d v="2023-07-29T16:42:51"/>
    <d v="2023-07-29T16:56:09"/>
    <s v="APPROVE"/>
    <s v="Consumer Post Bureau"/>
    <s v="CDcosta"/>
    <s v="Approved only with outright purchase of handset or USIM only"/>
    <d v="1899-12-30T00:13:18"/>
    <n v="13.3"/>
    <d v="2023-07-29T00:00:00"/>
    <x v="0"/>
    <x v="0"/>
    <s v="CAMERON"/>
    <x v="1"/>
    <s v="CONSUMER POST BUREAU"/>
    <s v="SLA_MET"/>
  </r>
  <r>
    <s v="6170"/>
    <d v="2023-07-29T16:43:35"/>
    <d v="2023-07-29T17:04:01"/>
    <s v="APPROVE"/>
    <s v="Consumer Existing"/>
    <s v="RBose"/>
    <m/>
    <d v="1899-12-30T00:20:26"/>
    <n v="20.433333333333334"/>
    <d v="2023-07-29T00:00:00"/>
    <x v="0"/>
    <x v="0"/>
    <s v="ROHAN"/>
    <x v="1"/>
    <s v="CONSUMER EXISTING"/>
    <s v="SLA_NOT_MET"/>
  </r>
  <r>
    <s v="6295"/>
    <d v="2023-07-29T16:47:39"/>
    <d v="2023-07-29T16:58:43"/>
    <s v="APPROVE"/>
    <s v="Consumer Post Bureau"/>
    <s v="NVaid"/>
    <s v="Approved only with outright purchase of handset or USIM only"/>
    <d v="1899-12-30T00:11:04"/>
    <n v="11.066666666666666"/>
    <d v="2023-07-29T00:00:00"/>
    <x v="0"/>
    <x v="0"/>
    <s v="NAVED"/>
    <x v="1"/>
    <s v="CONSUMER POST BUREAU"/>
    <s v="SLA_MET"/>
  </r>
  <r>
    <s v="6198"/>
    <d v="2023-07-29T16:47:39"/>
    <d v="2023-07-29T17:05:00"/>
    <s v="WITHDRAW"/>
    <s v="Consumer Existing"/>
    <s v="CDcosta"/>
    <s v="Please email proof of income to kcredit@Asif Tech.com.au (Payslips / Bank Statement for the last 3 months)"/>
    <d v="1899-12-30T00:17:21"/>
    <n v="17.350000000000001"/>
    <d v="2023-07-29T00:00:00"/>
    <x v="0"/>
    <x v="0"/>
    <s v="CAMERON"/>
    <x v="0"/>
    <s v="CONSUMER EXISTING"/>
    <s v="SLA_MET"/>
  </r>
  <r>
    <s v="6195"/>
    <d v="2023-07-29T16:47:39"/>
    <d v="2023-07-29T17:05:01"/>
    <s v="DECLINE"/>
    <s v="Consumer Existing"/>
    <s v="SBambaras"/>
    <s v="Insufficient billing history with Asif Tech"/>
    <d v="1899-12-30T00:17:22"/>
    <n v="17.366666666666667"/>
    <d v="2023-07-29T00:00:00"/>
    <x v="0"/>
    <x v="0"/>
    <s v="SAM"/>
    <x v="2"/>
    <s v="CONSUMER EXISTING"/>
    <s v="SLA_MET"/>
  </r>
  <r>
    <s v="6189"/>
    <d v="2023-07-29T16:48:36"/>
    <d v="2023-07-29T17:06:34"/>
    <s v="APPROVE"/>
    <s v="Consumer Post Bureau"/>
    <s v="AAkhundpur"/>
    <s v="Approved only with outright purchase of handset or USIM only Visa expires on 08/05/2013"/>
    <d v="1899-12-30T00:17:58"/>
    <n v="17.966666666666665"/>
    <d v="2023-07-29T00:00:00"/>
    <x v="0"/>
    <x v="0"/>
    <s v="ASIF"/>
    <x v="1"/>
    <s v="CONSUMER POST BUREAU"/>
    <s v="SLA_MET"/>
  </r>
  <r>
    <s v="6187"/>
    <d v="2023-07-29T16:48:36"/>
    <d v="2023-07-29T17:06:42"/>
    <s v="WITHDRAW"/>
    <s v="Consumer Pre Bureau"/>
    <s v="NVaid"/>
    <s v="Please email passport with visa page"/>
    <d v="1899-12-30T00:18:06"/>
    <n v="18.100000000000001"/>
    <d v="2023-07-29T00:00:00"/>
    <x v="0"/>
    <x v="0"/>
    <s v="NAVED"/>
    <x v="0"/>
    <s v="CONSUMER PRE BUREAU"/>
    <s v="SLA_MET"/>
  </r>
  <r>
    <s v="6136"/>
    <d v="2023-07-29T16:49:52"/>
    <d v="2023-07-29T17:21:51"/>
    <s v="WITHDRAW"/>
    <s v="Consumer Existing"/>
    <s v="NBhatia"/>
    <s v="Please email Passport and Visa page to vcredit@Asif Tech.com.au"/>
    <d v="1899-12-30T00:31:59"/>
    <n v="31.983333333333334"/>
    <d v="2023-07-29T00:00:00"/>
    <x v="0"/>
    <x v="0"/>
    <s v="NITESH"/>
    <x v="0"/>
    <s v="CONSUMER EXISTING"/>
    <s v="SLA_NOT_MET"/>
  </r>
  <r>
    <s v="6230"/>
    <d v="2023-07-29T16:52:50"/>
    <d v="2023-07-29T17:08:33"/>
    <s v="APPROVE"/>
    <s v="Consumer Post Bureau"/>
    <s v="QMascarenhas"/>
    <m/>
    <d v="1899-12-30T00:15:43"/>
    <n v="15.716666666666667"/>
    <d v="2023-07-29T00:00:00"/>
    <x v="0"/>
    <x v="0"/>
    <e v="#N/A"/>
    <x v="1"/>
    <s v="CONSUMER POST BUREAU"/>
    <s v="SLA_MET"/>
  </r>
  <r>
    <s v="6152"/>
    <d v="2023-07-29T16:53:23"/>
    <d v="2023-07-29T17:17:36"/>
    <s v="APPROVE"/>
    <s v="Consumer Existing"/>
    <s v="MDcruz"/>
    <s v="Approve"/>
    <d v="1899-12-30T00:24:13"/>
    <n v="24.216666666666665"/>
    <d v="2023-07-29T00:00:00"/>
    <x v="0"/>
    <x v="0"/>
    <s v="MERCEDES"/>
    <x v="1"/>
    <s v="CONSUMER EXISTING"/>
    <s v="SLA_NOT_MET"/>
  </r>
  <r>
    <s v="6181"/>
    <d v="2023-07-29T16:55:48"/>
    <d v="2023-07-29T17:14:29"/>
    <s v="WITHDRAW"/>
    <s v="Consumer Post Bureau"/>
    <s v="RBose"/>
    <m/>
    <d v="1899-12-30T00:18:41"/>
    <n v="18.683333333333334"/>
    <d v="2023-07-29T00:00:00"/>
    <x v="0"/>
    <x v="0"/>
    <s v="ROHAN"/>
    <x v="0"/>
    <s v="CONSUMER POST BUREAU"/>
    <s v="SLA_MET"/>
  </r>
  <r>
    <s v="6256"/>
    <d v="2023-07-29T16:56:54"/>
    <d v="2023-07-29T17:10:41"/>
    <s v="APPROVE"/>
    <s v="Consumer Pre Bureau"/>
    <s v="SBambaras"/>
    <s v="Approved only with outright purchase of handset or USIM only"/>
    <d v="1899-12-30T00:13:47"/>
    <n v="13.783333333333333"/>
    <d v="2023-07-29T00:00:00"/>
    <x v="0"/>
    <x v="0"/>
    <s v="SAM"/>
    <x v="1"/>
    <s v="CONSUMER PRE BUREAU"/>
    <s v="SLA_MET"/>
  </r>
  <r>
    <s v="6218"/>
    <d v="2023-07-29T16:57:35"/>
    <d v="2023-07-29T17:13:45"/>
    <s v="WITHDRAW"/>
    <s v="Consumer Pre Bureau"/>
    <s v="CDcosta"/>
    <s v="Approved only with outright purchase of handset or USIM only"/>
    <d v="1899-12-30T00:16:10"/>
    <n v="16.166666666666668"/>
    <d v="2023-07-29T00:00:00"/>
    <x v="0"/>
    <x v="0"/>
    <s v="CAMERON"/>
    <x v="0"/>
    <s v="CONSUMER PRE BUREAU"/>
    <s v="SLA_MET"/>
  </r>
  <r>
    <s v="6286"/>
    <d v="2023-07-29T17:00:50"/>
    <d v="2023-07-29T17:12:36"/>
    <s v="APPROVE"/>
    <s v="Consumer Existing"/>
    <s v="AAkhundpur"/>
    <s v="Approve"/>
    <d v="1899-12-30T00:11:46"/>
    <n v="11.766666666666667"/>
    <d v="2023-07-29T00:00:00"/>
    <x v="0"/>
    <x v="0"/>
    <s v="ASIF"/>
    <x v="1"/>
    <s v="CONSUMER EXISTING"/>
    <s v="SLA_MET"/>
  </r>
  <r>
    <s v="6221"/>
    <d v="2023-07-29T17:01:27"/>
    <d v="2023-07-29T17:17:34"/>
    <s v="APPROVE"/>
    <s v="Consumer Pre Bureau"/>
    <s v="NVaid"/>
    <s v="Approve"/>
    <d v="1899-12-30T00:16:07"/>
    <n v="16.116666666666667"/>
    <d v="2023-07-29T00:00:00"/>
    <x v="0"/>
    <x v="0"/>
    <s v="NAVED"/>
    <x v="1"/>
    <s v="CONSUMER PRE BUREAU"/>
    <s v="SLA_MET"/>
  </r>
  <r>
    <s v="6208"/>
    <d v="2023-07-29T17:02:45"/>
    <d v="2023-07-29T17:19:35"/>
    <s v="APPROVE"/>
    <s v="Consumer Pre Bureau"/>
    <s v="SBambaras"/>
    <s v="Approved only with outright purchase of handset or USIM only"/>
    <d v="1899-12-30T00:16:50"/>
    <n v="16.833333333333332"/>
    <d v="2023-07-29T00:00:00"/>
    <x v="0"/>
    <x v="0"/>
    <s v="SAM"/>
    <x v="1"/>
    <s v="CONSUMER PRE BUREAU"/>
    <s v="SLA_MET"/>
  </r>
  <r>
    <s v="6158"/>
    <d v="2023-07-29T17:02:46"/>
    <d v="2023-07-29T17:24:50"/>
    <s v="APPROVE"/>
    <s v="Consumer Pre Bureau"/>
    <s v="AAkhundpur"/>
    <s v="Approved only with outright purchase of handset or USIM only"/>
    <d v="1899-12-30T00:22:04"/>
    <n v="22.066666666666666"/>
    <d v="2023-07-29T00:00:00"/>
    <x v="0"/>
    <x v="0"/>
    <s v="ASIF"/>
    <x v="1"/>
    <s v="CONSUMER PRE BUREAU"/>
    <s v="SLA_NOT_MET"/>
  </r>
  <r>
    <s v="6229"/>
    <d v="2023-07-29T17:04:01"/>
    <d v="2023-07-29T17:19:49"/>
    <s v="APPROVE"/>
    <s v="Consumer Post Bureau"/>
    <s v="CDcosta"/>
    <s v="Approved only with outright purchase of handset or USIM only"/>
    <d v="1899-12-30T00:15:48"/>
    <n v="15.8"/>
    <d v="2023-07-29T00:00:00"/>
    <x v="0"/>
    <x v="0"/>
    <s v="CAMERON"/>
    <x v="1"/>
    <s v="CONSUMER POST BUREAU"/>
    <s v="SLA_MET"/>
  </r>
  <r>
    <s v="6183"/>
    <d v="2023-07-29T17:06:18"/>
    <d v="2023-07-29T17:24:51"/>
    <s v="WITHDRAW"/>
    <s v="Consumer Existing"/>
    <s v="MDcruz"/>
    <s v="No ABN entered in Siebel, please update and resubmit"/>
    <d v="1899-12-30T00:18:33"/>
    <n v="18.55"/>
    <d v="2023-07-29T00:00:00"/>
    <x v="0"/>
    <x v="0"/>
    <s v="MERCEDES"/>
    <x v="0"/>
    <s v="CONSUMER EXISTING"/>
    <s v="SLA_MET"/>
  </r>
  <r>
    <s v="6177"/>
    <d v="2023-07-29T17:09:10"/>
    <d v="2023-07-29T17:28:12"/>
    <s v="APPROVE"/>
    <s v="Consumer Existing"/>
    <s v="NVaid"/>
    <s v="Approved only with outright purchase of handset or USIM only"/>
    <d v="1899-12-30T00:19:02"/>
    <n v="19.033333333333335"/>
    <d v="2023-07-29T00:00:00"/>
    <x v="0"/>
    <x v="0"/>
    <s v="NAVED"/>
    <x v="1"/>
    <s v="CONSUMER EXISTING"/>
    <s v="SLA_MET"/>
  </r>
  <r>
    <s v="6188"/>
    <d v="2023-07-29T17:10:24"/>
    <d v="2023-07-29T17:28:24"/>
    <s v="WITHDRAW"/>
    <s v="Consumer Existing"/>
    <s v="CDcosta"/>
    <s v="Please email Proof of Income to vcredit@Asif Tech.com.au (Payslips/Bank Statements with wage deposits for the last 3 months)"/>
    <d v="1899-12-30T00:18:00"/>
    <n v="18"/>
    <d v="2023-07-29T00:00:00"/>
    <x v="0"/>
    <x v="0"/>
    <s v="CAMERON"/>
    <x v="0"/>
    <s v="CONSUMER EXISTING"/>
    <s v="SLA_MET"/>
  </r>
  <r>
    <s v="6172"/>
    <d v="2023-07-29T17:10:24"/>
    <d v="2023-07-29T17:30:49"/>
    <s v="APPROVE"/>
    <s v="Consumer Existing"/>
    <s v="AAkhundpur"/>
    <s v="Approved for MBB only"/>
    <d v="1899-12-30T00:20:25"/>
    <n v="20.416666666666668"/>
    <d v="2023-07-29T00:00:00"/>
    <x v="0"/>
    <x v="0"/>
    <s v="ASIF"/>
    <x v="1"/>
    <s v="CONSUMER EXISTING"/>
    <s v="SLA_NOT_MET"/>
  </r>
  <r>
    <s v="6226"/>
    <d v="2023-07-29T17:11:04"/>
    <d v="2023-07-29T17:26:57"/>
    <s v="APPROVE"/>
    <s v="Consumer Post Bureau"/>
    <s v="SBambaras"/>
    <s v="Approved only with outright purchase of handset or USIM only"/>
    <d v="1899-12-30T00:15:53"/>
    <n v="15.883333333333333"/>
    <d v="2023-07-29T00:00:00"/>
    <x v="0"/>
    <x v="0"/>
    <s v="SAM"/>
    <x v="1"/>
    <s v="CONSUMER POST BUREAU"/>
    <s v="SLA_MET"/>
  </r>
  <r>
    <s v="6340"/>
    <d v="2023-07-29T17:12:43"/>
    <d v="2023-07-29T17:20:59"/>
    <s v="APPROVE"/>
    <s v="Consumer Post Bureau"/>
    <s v="RBose"/>
    <m/>
    <d v="1899-12-30T00:08:16"/>
    <n v="8.2666666666666675"/>
    <d v="2023-07-29T00:00:00"/>
    <x v="0"/>
    <x v="0"/>
    <s v="ROHAN"/>
    <x v="1"/>
    <s v="CONSUMER POST BUREAU"/>
    <s v="SLA_MET"/>
  </r>
  <r>
    <s v="6179"/>
    <d v="2023-07-29T17:13:00"/>
    <d v="2023-07-29T17:31:53"/>
    <s v="APPROVE"/>
    <s v="Consumer Existing"/>
    <s v="NBhatia"/>
    <s v="Approve"/>
    <d v="1899-12-30T00:18:53"/>
    <n v="18.883333333333333"/>
    <d v="2023-07-29T00:00:00"/>
    <x v="0"/>
    <x v="0"/>
    <s v="NITESH"/>
    <x v="1"/>
    <s v="CONSUMER EXISTING"/>
    <s v="SLA_MET"/>
  </r>
  <r>
    <s v="6234"/>
    <d v="2023-07-29T17:15:34"/>
    <d v="2023-07-29T17:30:54"/>
    <s v="APPROVE"/>
    <s v="Consumer Pre Bureau"/>
    <s v="RBose"/>
    <s v="Approve"/>
    <d v="1899-12-30T00:15:20"/>
    <n v="15.333333333333334"/>
    <d v="2023-07-29T00:00:00"/>
    <x v="0"/>
    <x v="0"/>
    <s v="ROHAN"/>
    <x v="1"/>
    <s v="CONSUMER PRE BUREAU"/>
    <s v="SLA_MET"/>
  </r>
  <r>
    <s v="6222"/>
    <d v="2023-07-29T17:16:52"/>
    <d v="2023-07-29T17:32:55"/>
    <s v="APPROVE"/>
    <s v="Consumer Existing"/>
    <s v="SSyed"/>
    <m/>
    <d v="1899-12-30T00:16:03"/>
    <n v="16.05"/>
    <d v="2023-07-29T00:00:00"/>
    <x v="0"/>
    <x v="0"/>
    <s v="SHAHID"/>
    <x v="1"/>
    <s v="CONSUMER EXISTING"/>
    <s v="SLA_MET"/>
  </r>
  <r>
    <s v="6180"/>
    <d v="2023-07-29T17:17:34"/>
    <d v="2023-07-29T17:36:19"/>
    <s v="DECLINE"/>
    <s v="Consumer Existing"/>
    <s v="MDcruz"/>
    <s v="Customer has exceeded approved number of services"/>
    <d v="1899-12-30T00:18:45"/>
    <n v="18.75"/>
    <d v="2023-07-29T00:00:00"/>
    <x v="0"/>
    <x v="0"/>
    <s v="MERCEDES"/>
    <x v="2"/>
    <s v="CONSUMER EXISTING"/>
    <s v="SLA_MET"/>
  </r>
  <r>
    <s v="6301"/>
    <d v="2023-07-29T17:18:14"/>
    <d v="2023-07-29T17:28:49"/>
    <s v="DECLINE"/>
    <s v="Consumer Pre Bureau"/>
    <s v="AAkhundpur"/>
    <s v="Applicant only has bridging visa. Please offer the customer Pre-Paid service only"/>
    <d v="1899-12-30T00:10:35"/>
    <n v="10.583333333333334"/>
    <d v="2023-07-29T00:00:00"/>
    <x v="0"/>
    <x v="0"/>
    <s v="ASIF"/>
    <x v="2"/>
    <s v="CONSUMER PRE BUREAU"/>
    <s v="SLA_MET"/>
  </r>
  <r>
    <s v="6168"/>
    <d v="2023-07-29T17:18:14"/>
    <d v="2023-07-29T17:38:51"/>
    <s v="APPROVE"/>
    <s v="Consumer Existing"/>
    <s v="SBambaras"/>
    <s v="Approve"/>
    <d v="1899-12-30T00:20:37"/>
    <n v="20.616666666666667"/>
    <d v="2023-07-29T00:00:00"/>
    <x v="0"/>
    <x v="0"/>
    <s v="SAM"/>
    <x v="1"/>
    <s v="CONSUMER EXISTING"/>
    <s v="SLA_NOT_MET"/>
  </r>
  <r>
    <s v="6219"/>
    <d v="2023-07-29T17:20:02"/>
    <d v="2023-07-29T17:36:11"/>
    <s v="WITHDRAW"/>
    <s v="Consumer Post Bureau"/>
    <s v="NVaid"/>
    <s v="Please resubmit as pensionser -- employer's details not required"/>
    <d v="1899-12-30T00:16:09"/>
    <n v="16.149999999999999"/>
    <d v="2023-07-29T00:00:00"/>
    <x v="0"/>
    <x v="0"/>
    <s v="NAVED"/>
    <x v="0"/>
    <s v="CONSUMER POST BUREAU"/>
    <s v="SLA_MET"/>
  </r>
  <r>
    <s v="6175"/>
    <d v="2023-07-29T17:20:03"/>
    <d v="2023-07-29T17:39:23"/>
    <s v="WITHDRAW"/>
    <s v="Consumer Pre Bureau"/>
    <s v="CDcosta"/>
    <s v="Please email passport with visa page"/>
    <d v="1899-12-30T00:19:20"/>
    <n v="19.333333333333332"/>
    <d v="2023-07-29T00:00:00"/>
    <x v="0"/>
    <x v="0"/>
    <s v="CAMERON"/>
    <x v="0"/>
    <s v="CONSUMER PRE BUREAU"/>
    <s v="SLA_MET"/>
  </r>
  <r>
    <s v="6149"/>
    <d v="2023-07-29T17:20:10"/>
    <d v="2023-07-29T17:45:10"/>
    <s v="APPROVE"/>
    <s v="Consumer Existing"/>
    <s v="RBose"/>
    <s v="Approve"/>
    <d v="1899-12-30T00:25:00"/>
    <n v="25"/>
    <d v="2023-07-29T00:00:00"/>
    <x v="0"/>
    <x v="0"/>
    <s v="ROHAN"/>
    <x v="1"/>
    <s v="CONSUMER EXISTING"/>
    <s v="SLA_NOT_MET"/>
  </r>
  <r>
    <s v="6239"/>
    <d v="2023-07-29T17:25:17"/>
    <d v="2023-07-29T17:40:22"/>
    <s v="APPROVE"/>
    <s v="Consumer Post Bureau"/>
    <s v="AAkhundpur"/>
    <s v="Approved only with outright purchase of handset or USIM only"/>
    <d v="1899-12-30T00:15:05"/>
    <n v="15.083333333333334"/>
    <d v="2023-07-29T00:00:00"/>
    <x v="0"/>
    <x v="0"/>
    <s v="ASIF"/>
    <x v="1"/>
    <s v="CONSUMER POST BUREAU"/>
    <s v="SLA_MET"/>
  </r>
  <r>
    <s v="6155"/>
    <d v="2023-07-29T17:26:29"/>
    <d v="2023-07-29T17:49:49"/>
    <s v="APPROVE"/>
    <s v="Consumer Pre Bureau"/>
    <s v="MDcruz"/>
    <s v="Approve"/>
    <d v="1899-12-30T00:23:20"/>
    <n v="23.333333333333332"/>
    <d v="2023-07-29T00:00:00"/>
    <x v="0"/>
    <x v="0"/>
    <s v="MERCEDES"/>
    <x v="1"/>
    <s v="CONSUMER PRE BUREAU"/>
    <s v="SLA_NOT_MET"/>
  </r>
  <r>
    <s v="6235"/>
    <d v="2023-07-29T17:27:45"/>
    <d v="2023-07-29T17:43:03"/>
    <s v="APPROVE"/>
    <s v="Consumer Post Bureau"/>
    <s v="NVaid"/>
    <s v="Approved only with outright purchase of handset or USIM only"/>
    <d v="1899-12-30T00:15:18"/>
    <n v="15.3"/>
    <d v="2023-07-29T00:00:00"/>
    <x v="0"/>
    <x v="0"/>
    <s v="NAVED"/>
    <x v="1"/>
    <s v="CONSUMER POST BUREAU"/>
    <s v="SLA_MET"/>
  </r>
  <r>
    <s v="6169"/>
    <d v="2023-07-29T17:28:23"/>
    <d v="2023-07-29T17:48:55"/>
    <s v="WITHDRAW"/>
    <s v="Consumer Post Bureau"/>
    <s v="SBambaras"/>
    <s v="Please re-submit with the correct current address."/>
    <d v="1899-12-30T00:20:32"/>
    <n v="20.533333333333335"/>
    <d v="2023-07-29T00:00:00"/>
    <x v="0"/>
    <x v="0"/>
    <s v="SAM"/>
    <x v="0"/>
    <s v="CONSUMER POST BUREAU"/>
    <s v="SLA_NOT_MET"/>
  </r>
  <r>
    <s v="6249"/>
    <d v="2023-07-29T17:29:38"/>
    <d v="2023-07-29T17:44:06"/>
    <s v="APPROVE"/>
    <s v="Consumer Existing"/>
    <s v="CDcosta"/>
    <s v="Approve"/>
    <d v="1899-12-30T00:14:28"/>
    <n v="14.466666666666667"/>
    <d v="2023-07-29T00:00:00"/>
    <x v="0"/>
    <x v="0"/>
    <s v="CAMERON"/>
    <x v="1"/>
    <s v="CONSUMER EXISTING"/>
    <s v="SLA_MET"/>
  </r>
  <r>
    <s v="6173"/>
    <d v="2023-07-29T17:32:43"/>
    <d v="2023-07-29T17:52:22"/>
    <s v="WITHDRAW"/>
    <s v="Consumer Post Bureau"/>
    <s v="RBose"/>
    <s v="An account for this applicant already exists with Asif Tech. Please resubmit as existing customer under row id - 1-8DO1XIK."/>
    <d v="1899-12-30T00:19:39"/>
    <n v="19.649999999999999"/>
    <d v="2023-07-29T00:00:00"/>
    <x v="0"/>
    <x v="0"/>
    <s v="ROHAN"/>
    <x v="0"/>
    <s v="CONSUMER POST BUREAU"/>
    <s v="SLA_MET"/>
  </r>
  <r>
    <s v="6159"/>
    <d v="2023-07-29T17:33:41"/>
    <d v="2023-07-29T17:55:25"/>
    <s v="APPROVE"/>
    <s v="Consumer Post Bureau"/>
    <s v="NVaid"/>
    <s v="Approved only with outright purchase of handset or USIM only"/>
    <d v="1899-12-30T00:21:44"/>
    <n v="21.733333333333334"/>
    <d v="2023-07-29T00:00:00"/>
    <x v="0"/>
    <x v="0"/>
    <s v="NAVED"/>
    <x v="1"/>
    <s v="CONSUMER POST BUREAU"/>
    <s v="SLA_NOT_MET"/>
  </r>
  <r>
    <s v="6207"/>
    <d v="2023-07-29T17:34:29"/>
    <d v="2023-07-29T17:51:20"/>
    <s v="APPROVE"/>
    <s v="Consumer Post Bureau"/>
    <s v="SSyed"/>
    <m/>
    <d v="1899-12-30T00:16:51"/>
    <n v="16.850000000000001"/>
    <d v="2023-07-29T00:00:00"/>
    <x v="0"/>
    <x v="0"/>
    <s v="SHAHID"/>
    <x v="1"/>
    <s v="CONSUMER POST BUREAU"/>
    <s v="SLA_MET"/>
  </r>
  <r>
    <s v="6192"/>
    <d v="2023-07-29T17:36:27"/>
    <d v="2023-07-29T17:54:02"/>
    <s v="WITHDRAW"/>
    <s v="Consumer Post Bureau"/>
    <s v="SBambaras"/>
    <s v="Please re-submit with the correct home phone number."/>
    <d v="1899-12-30T00:17:35"/>
    <n v="17.583333333333332"/>
    <d v="2023-07-29T00:00:00"/>
    <x v="0"/>
    <x v="0"/>
    <s v="SAM"/>
    <x v="0"/>
    <s v="CONSUMER POST BUREAU"/>
    <s v="SLA_MET"/>
  </r>
  <r>
    <s v="6248"/>
    <d v="2023-07-29T17:37:05"/>
    <d v="2023-07-29T17:51:35"/>
    <s v="APPROVE"/>
    <s v="Consumer Post Bureau"/>
    <s v="MDcruz"/>
    <s v="Approved only with outright purchase of handset or USIM only"/>
    <d v="1899-12-30T00:14:30"/>
    <n v="14.5"/>
    <d v="2023-07-29T00:00:00"/>
    <x v="0"/>
    <x v="0"/>
    <s v="MERCEDES"/>
    <x v="1"/>
    <s v="CONSUMER POST BUREAU"/>
    <s v="SLA_MET"/>
  </r>
  <r>
    <s v="6166"/>
    <d v="2023-07-29T17:37:44"/>
    <d v="2023-07-29T17:58:37"/>
    <s v="APPROVE"/>
    <s v="Consumer Existing"/>
    <s v="RBose"/>
    <s v="Approved for MBB only"/>
    <d v="1899-12-30T00:20:53"/>
    <n v="20.883333333333333"/>
    <d v="2023-07-29T00:00:00"/>
    <x v="0"/>
    <x v="0"/>
    <s v="ROHAN"/>
    <x v="1"/>
    <s v="CONSUMER EXISTING"/>
    <s v="SLA_NOT_MET"/>
  </r>
  <r>
    <s v="6176"/>
    <d v="2023-07-29T17:38:21"/>
    <d v="2023-07-29T17:57:29"/>
    <s v="APPROVE"/>
    <s v="Consumer Post Bureau"/>
    <s v="MDcruz"/>
    <s v="Approve"/>
    <d v="1899-12-30T00:19:08"/>
    <n v="19.133333333333333"/>
    <d v="2023-07-29T00:00:00"/>
    <x v="0"/>
    <x v="0"/>
    <s v="MERCEDES"/>
    <x v="1"/>
    <s v="CONSUMER POST BUREAU"/>
    <s v="SLA_MET"/>
  </r>
  <r>
    <s v="6212"/>
    <d v="2023-07-29T17:40:08"/>
    <d v="2023-07-29T17:56:36"/>
    <s v="APPROVE"/>
    <s v="Consumer Existing"/>
    <s v="SSyed"/>
    <m/>
    <d v="1899-12-30T00:16:28"/>
    <n v="16.466666666666665"/>
    <d v="2023-07-29T00:00:00"/>
    <x v="0"/>
    <x v="0"/>
    <s v="SHAHID"/>
    <x v="1"/>
    <s v="CONSUMER EXISTING"/>
    <s v="SLA_MET"/>
  </r>
  <r>
    <s v="6182"/>
    <d v="2023-07-29T17:40:12"/>
    <d v="2023-07-29T17:58:47"/>
    <s v="WITHDRAW"/>
    <s v="Consumer Pre Bureau"/>
    <s v="SBambaras"/>
    <s v="Please re-submit as pensioner correctly. Please remove the employment details."/>
    <d v="1899-12-30T00:18:35"/>
    <n v="18.583333333333332"/>
    <d v="2023-07-29T00:00:00"/>
    <x v="0"/>
    <x v="0"/>
    <s v="SAM"/>
    <x v="0"/>
    <s v="CONSUMER PRE BUREAU"/>
    <s v="SLA_MET"/>
  </r>
  <r>
    <s v="6167"/>
    <d v="2023-07-29T17:41:31"/>
    <d v="2023-07-29T18:02:23"/>
    <s v="APPROVE"/>
    <s v="Consumer Post Bureau"/>
    <s v="MDcruz"/>
    <s v="Approved only with outright purchase of handset or USIM only"/>
    <d v="1899-12-30T00:20:52"/>
    <n v="20.866666666666667"/>
    <d v="2023-07-29T00:00:00"/>
    <x v="0"/>
    <x v="0"/>
    <s v="MERCEDES"/>
    <x v="1"/>
    <s v="CONSUMER POST BUREAU"/>
    <s v="SLA_NOT_MET"/>
  </r>
  <r>
    <s v="6164"/>
    <d v="2023-07-29T17:44:24"/>
    <d v="2023-07-29T18:05:31"/>
    <s v="APPROVE"/>
    <s v="Consumer Existing"/>
    <s v="NVaid"/>
    <s v="Approve"/>
    <d v="1899-12-30T00:21:07"/>
    <n v="21.116666666666667"/>
    <d v="2023-07-29T00:00:00"/>
    <x v="0"/>
    <x v="0"/>
    <s v="NAVED"/>
    <x v="1"/>
    <s v="CONSUMER EXISTING"/>
    <s v="SLA_NOT_MET"/>
  </r>
  <r>
    <s v="6171"/>
    <d v="2023-07-29T17:49:39"/>
    <d v="2023-07-29T18:10:05"/>
    <s v="APPROVE"/>
    <s v="Consumer Pre Bureau"/>
    <s v="RBose"/>
    <s v="Approve"/>
    <d v="1899-12-30T00:20:26"/>
    <n v="20.433333333333334"/>
    <d v="2023-07-29T00:00:00"/>
    <x v="0"/>
    <x v="0"/>
    <s v="ROHAN"/>
    <x v="1"/>
    <s v="CONSUMER PRE BUREAU"/>
    <s v="SLA_NOT_MET"/>
  </r>
  <r>
    <s v="6237"/>
    <d v="2023-07-29T17:50:16"/>
    <d v="2023-07-29T18:05:30"/>
    <s v="APPROVE"/>
    <s v="Consumer Post Bureau"/>
    <s v="SBambaras"/>
    <s v="Approved only with outright purchase of handset or USIM only"/>
    <d v="1899-12-30T00:15:14"/>
    <n v="15.233333333333333"/>
    <d v="2023-07-29T00:00:00"/>
    <x v="0"/>
    <x v="0"/>
    <s v="SAM"/>
    <x v="1"/>
    <s v="CONSUMER POST BUREAU"/>
    <s v="SLA_MET"/>
  </r>
  <r>
    <s v="6272"/>
    <d v="2023-07-29T17:53:19"/>
    <d v="2023-07-29T18:05:58"/>
    <s v="WITHDRAW"/>
    <s v="Consumer Pre Bureau"/>
    <s v="MDcruz"/>
    <s v="Please email 100 pts of ID to vcredit@Asif Tech.com.au passport and the visa page"/>
    <d v="1899-12-30T00:12:39"/>
    <n v="12.65"/>
    <d v="2023-07-29T00:00:00"/>
    <x v="0"/>
    <x v="0"/>
    <s v="MERCEDES"/>
    <x v="0"/>
    <s v="CONSUMER PRE BUREAU"/>
    <s v="SLA_MET"/>
  </r>
  <r>
    <s v="6253"/>
    <d v="2023-07-29T17:55:47"/>
    <d v="2023-07-29T18:09:58"/>
    <s v="APPROVE"/>
    <s v="Consumer Post Bureau"/>
    <s v="CDcosta"/>
    <s v="Approved only with outright purchase of handset or USIM only"/>
    <d v="1899-12-30T00:14:11"/>
    <n v="14.183333333333334"/>
    <d v="2023-07-29T00:00:00"/>
    <x v="0"/>
    <x v="0"/>
    <s v="CAMERON"/>
    <x v="1"/>
    <s v="CONSUMER POST BUREAU"/>
    <s v="SLA_MET"/>
  </r>
  <r>
    <s v="6408"/>
    <d v="2023-07-29T17:56:23"/>
    <d v="2023-07-29T18:00:23"/>
    <s v="APPROVE"/>
    <s v="Consumer Existing"/>
    <s v="SSyed"/>
    <m/>
    <d v="1899-12-30T00:04:00"/>
    <n v="4"/>
    <d v="2023-07-29T00:00:00"/>
    <x v="0"/>
    <x v="0"/>
    <s v="SHAHID"/>
    <x v="1"/>
    <s v="CONSUMER EXISTING"/>
    <s v="SLA_MET"/>
  </r>
  <r>
    <s v="6232"/>
    <d v="2023-07-29T17:56:25"/>
    <d v="2023-07-29T18:11:56"/>
    <s v="WITHDRAW"/>
    <s v="Consumer Pre Bureau"/>
    <s v="SBambaras"/>
    <s v="Please email passport with visa page"/>
    <d v="1899-12-30T00:15:31"/>
    <n v="15.516666666666667"/>
    <d v="2023-07-29T00:00:00"/>
    <x v="0"/>
    <x v="0"/>
    <s v="SAM"/>
    <x v="0"/>
    <s v="CONSUMER PRE BUREAU"/>
    <s v="SLA_MET"/>
  </r>
  <r>
    <s v="6310"/>
    <d v="2023-07-29T17:56:30"/>
    <d v="2023-07-29T18:06:40"/>
    <s v="APPROVE"/>
    <s v="Consumer Post Bureau"/>
    <s v="SSyed"/>
    <m/>
    <d v="1899-12-30T00:10:10"/>
    <n v="10.166666666666666"/>
    <d v="2023-07-29T00:00:00"/>
    <x v="0"/>
    <x v="0"/>
    <s v="SHAHID"/>
    <x v="1"/>
    <s v="CONSUMER POST BUREAU"/>
    <s v="SLA_MET"/>
  </r>
  <r>
    <s v="6251"/>
    <d v="2023-07-29T17:59:31"/>
    <d v="2023-07-29T18:13:45"/>
    <s v="WITHDRAW"/>
    <s v="Consumer Pre Bureau"/>
    <s v="NVaid"/>
    <s v="Please email passport with visa page"/>
    <d v="1899-12-30T00:14:14"/>
    <n v="14.233333333333333"/>
    <d v="2023-07-29T00:00:00"/>
    <x v="0"/>
    <x v="0"/>
    <s v="NAVED"/>
    <x v="0"/>
    <s v="CONSUMER PRE BUREAU"/>
    <s v="SLA_MET"/>
  </r>
  <r>
    <s v="6322"/>
    <d v="2023-07-29T18:01:10"/>
    <d v="2023-07-29T18:10:39"/>
    <s v="WITHDRAW"/>
    <s v="Consumer Post Bureau"/>
    <s v="SSyed"/>
    <m/>
    <d v="1899-12-30T00:09:29"/>
    <n v="9.4833333333333325"/>
    <d v="2023-07-29T00:00:00"/>
    <x v="0"/>
    <x v="0"/>
    <s v="SHAHID"/>
    <x v="0"/>
    <s v="CONSUMER POST BUREAU"/>
    <s v="SLA_MET"/>
  </r>
  <r>
    <s v="6407"/>
    <d v="2023-07-29T18:04:37"/>
    <d v="2023-07-29T18:08:39"/>
    <s v="WITHDRAW"/>
    <s v="Consumer Pre Bureau"/>
    <s v="MDcruz"/>
    <s v="Please resubmit next application with passport as part of 100 points of ID"/>
    <d v="1899-12-30T00:04:02"/>
    <n v="4.0333333333333332"/>
    <d v="2023-07-29T00:00:00"/>
    <x v="0"/>
    <x v="0"/>
    <s v="MERCEDES"/>
    <x v="0"/>
    <s v="CONSUMER PRE BUREAU"/>
    <s v="SLA_MET"/>
  </r>
  <r>
    <s v="6217"/>
    <d v="2023-07-29T18:05:49"/>
    <d v="2023-07-29T18:21:59"/>
    <s v="APPROVE"/>
    <s v="Consumer Pre Bureau"/>
    <s v="MDcruz"/>
    <s v="Approved for MBB only"/>
    <d v="1899-12-30T00:16:10"/>
    <n v="16.166666666666668"/>
    <d v="2023-07-29T00:00:00"/>
    <x v="0"/>
    <x v="0"/>
    <s v="MERCEDES"/>
    <x v="1"/>
    <s v="CONSUMER PRE BUREAU"/>
    <s v="SLA_MET"/>
  </r>
  <r>
    <s v="6333"/>
    <d v="2023-07-29T18:07:01"/>
    <d v="2023-07-29T18:15:57"/>
    <s v="APPROVE"/>
    <s v="Consumer Post Bureau"/>
    <s v="CDcosta"/>
    <s v="Approved only with outright purchase of handset or USIM only"/>
    <d v="1899-12-30T00:08:56"/>
    <n v="8.9333333333333336"/>
    <d v="2023-07-29T00:00:00"/>
    <x v="0"/>
    <x v="0"/>
    <s v="CAMERON"/>
    <x v="1"/>
    <s v="CONSUMER POST BUREAU"/>
    <s v="SLA_MET"/>
  </r>
  <r>
    <s v="6278"/>
    <d v="2023-07-29T18:08:54"/>
    <d v="2023-07-29T18:21:07"/>
    <s v="APPROVE"/>
    <s v="Consumer Existing"/>
    <s v="RBose"/>
    <s v="Approved for 1 handset and 1 MBB"/>
    <d v="1899-12-30T00:12:13"/>
    <n v="12.216666666666667"/>
    <d v="2023-07-29T00:00:00"/>
    <x v="0"/>
    <x v="0"/>
    <s v="ROHAN"/>
    <x v="1"/>
    <s v="CONSUMER EXISTING"/>
    <s v="SLA_MET"/>
  </r>
  <r>
    <s v="6314"/>
    <d v="2023-07-29T18:10:07"/>
    <d v="2023-07-29T18:20:00"/>
    <s v="APPROVE"/>
    <s v="Consumer Post Bureau"/>
    <s v="NVaid"/>
    <s v="Approved only with outright purchase of handset or USIM only"/>
    <d v="1899-12-30T00:09:53"/>
    <n v="9.8833333333333329"/>
    <d v="2023-07-29T00:00:00"/>
    <x v="0"/>
    <x v="0"/>
    <s v="NAVED"/>
    <x v="1"/>
    <s v="CONSUMER POST BUREAU"/>
    <s v="SLA_MET"/>
  </r>
  <r>
    <s v="6202"/>
    <d v="2023-07-29T18:12:41"/>
    <d v="2023-07-29T18:29:43"/>
    <s v="APPROVE"/>
    <s v="Consumer Existing"/>
    <s v="SSyed"/>
    <m/>
    <d v="1899-12-30T00:17:02"/>
    <n v="17.033333333333335"/>
    <d v="2023-07-29T00:00:00"/>
    <x v="0"/>
    <x v="0"/>
    <s v="SHAHID"/>
    <x v="1"/>
    <s v="CONSUMER EXISTING"/>
    <s v="SLA_MET"/>
  </r>
  <r>
    <s v="6386"/>
    <d v="2023-07-29T18:15:34"/>
    <d v="2023-07-29T18:21:07"/>
    <s v="APPROVE"/>
    <s v="Consumer Post Bureau"/>
    <s v="CDcosta"/>
    <s v="Approved only with outright purchase of handset or USIM only"/>
    <d v="1899-12-30T00:05:33"/>
    <n v="5.55"/>
    <d v="2023-07-29T00:00:00"/>
    <x v="0"/>
    <x v="0"/>
    <s v="CAMERON"/>
    <x v="1"/>
    <s v="CONSUMER POST BUREAU"/>
    <s v="SLA_MET"/>
  </r>
  <r>
    <s v="6227"/>
    <d v="2023-07-29T18:17:20"/>
    <d v="2023-07-29T18:33:10"/>
    <s v="APPROVE"/>
    <s v="Consumer Post Bureau"/>
    <s v="NVaid"/>
    <s v="Approved only with outright purchase of handset or USIM only"/>
    <d v="1899-12-30T00:15:50"/>
    <n v="15.833333333333334"/>
    <d v="2023-07-29T00:00:00"/>
    <x v="0"/>
    <x v="0"/>
    <s v="NAVED"/>
    <x v="1"/>
    <s v="CONSUMER POST BUREAU"/>
    <s v="SLA_MET"/>
  </r>
  <r>
    <s v="6404"/>
    <d v="2023-07-29T18:23:54"/>
    <d v="2023-07-29T18:28:22"/>
    <s v="WITHDRAW"/>
    <s v="Consumer Existing"/>
    <s v="CDcosta"/>
    <s v="Please resubmit next application with Passport or Medicare Card as part of 100 points of ID"/>
    <d v="1899-12-30T00:04:28"/>
    <n v="4.4666666666666668"/>
    <d v="2023-07-29T00:00:00"/>
    <x v="0"/>
    <x v="0"/>
    <s v="CAMERON"/>
    <x v="0"/>
    <s v="CONSUMER EXISTING"/>
    <s v="SLA_MET"/>
  </r>
  <r>
    <s v="6281"/>
    <d v="2023-07-29T18:24:29"/>
    <d v="2023-07-29T18:36:26"/>
    <s v="WITHDRAW"/>
    <s v="Consumer Pre Bureau"/>
    <s v="RBose"/>
    <s v="Please email 100 pts of ID along with passport and visa page to kcredit@Asif Tech.com.au"/>
    <d v="1899-12-30T00:11:57"/>
    <n v="11.95"/>
    <d v="2023-07-29T00:00:00"/>
    <x v="0"/>
    <x v="0"/>
    <s v="ROHAN"/>
    <x v="0"/>
    <s v="CONSUMER PRE BUREAU"/>
    <s v="SLA_MET"/>
  </r>
  <r>
    <s v="6400"/>
    <d v="2023-07-29T18:31:39"/>
    <d v="2023-07-29T18:36:12"/>
    <s v="WITHDRAW"/>
    <s v="Consumer Existing"/>
    <s v="SBambaras"/>
    <s v="Customer has overdue account with Asif Tech"/>
    <d v="1899-12-30T00:04:33"/>
    <n v="4.55"/>
    <d v="2023-07-29T00:00:00"/>
    <x v="0"/>
    <x v="0"/>
    <s v="SAM"/>
    <x v="0"/>
    <s v="CONSUMER EXISTING"/>
    <s v="SLA_MET"/>
  </r>
  <r>
    <s v="6197"/>
    <d v="2023-07-29T18:32:11"/>
    <d v="2023-07-29T18:49:33"/>
    <s v="DECLINE"/>
    <s v="Consumer Existing"/>
    <s v="AAkhundpur"/>
    <s v="Due to credit policy decision by Credit department. Please offer the customer pre-paid service.Passport not submitted in 100 point ID."/>
    <d v="1899-12-30T00:17:22"/>
    <n v="17.366666666666667"/>
    <d v="2023-07-29T00:00:00"/>
    <x v="0"/>
    <x v="0"/>
    <s v="ASIF"/>
    <x v="2"/>
    <s v="CONSUMER EXISTING"/>
    <s v="SLA_MET"/>
  </r>
  <r>
    <s v="6327"/>
    <d v="2023-07-29T18:36:45"/>
    <d v="2023-07-29T18:46:02"/>
    <s v="APPROVE"/>
    <s v="Consumer Pre Bureau"/>
    <s v="SBambaras"/>
    <s v="Approved only with outright purchase of handset or USIM only"/>
    <d v="1899-12-30T00:09:17"/>
    <n v="9.2833333333333332"/>
    <d v="2023-07-29T00:00:00"/>
    <x v="0"/>
    <x v="0"/>
    <s v="SAM"/>
    <x v="1"/>
    <s v="CONSUMER PRE BUREAU"/>
    <s v="SLA_MET"/>
  </r>
  <r>
    <s v="6293"/>
    <d v="2023-07-29T18:40:14"/>
    <d v="2023-07-29T18:51:20"/>
    <s v="WITHDRAW"/>
    <s v="Consumer Pre Bureau"/>
    <s v="SBambaras"/>
    <s v="Work number submitted is incorrect for the employer. Please confirm with applicant and resubmit with employer's correct landline number."/>
    <d v="1899-12-30T00:11:06"/>
    <n v="11.1"/>
    <d v="2023-07-29T00:00:00"/>
    <x v="0"/>
    <x v="0"/>
    <s v="SAM"/>
    <x v="0"/>
    <s v="CONSUMER PRE BUREAU"/>
    <s v="SLA_MET"/>
  </r>
  <r>
    <s v="6214"/>
    <d v="2023-07-29T18:40:14"/>
    <d v="2023-07-29T18:56:36"/>
    <s v="APPROVE"/>
    <s v="Consumer Pre Bureau"/>
    <s v="AAkhundpur"/>
    <s v="Approved only with outright purchase of handset or USIM only"/>
    <d v="1899-12-30T00:16:22"/>
    <n v="16.366666666666667"/>
    <d v="2023-07-29T00:00:00"/>
    <x v="0"/>
    <x v="0"/>
    <s v="ASIF"/>
    <x v="1"/>
    <s v="CONSUMER PRE BUREAU"/>
    <s v="SLA_MET"/>
  </r>
  <r>
    <s v="6337"/>
    <d v="2023-07-29T18:48:40"/>
    <d v="2023-07-29T18:57:03"/>
    <s v="APPROVE"/>
    <s v="Consumer Post Bureau"/>
    <s v="SBambaras"/>
    <s v="Approved only with outright purchase of handset or USIM only"/>
    <d v="1899-12-30T00:08:23"/>
    <n v="8.3833333333333329"/>
    <d v="2023-07-29T00:00:00"/>
    <x v="0"/>
    <x v="0"/>
    <s v="SAM"/>
    <x v="1"/>
    <s v="CONSUMER POST BUREAU"/>
    <s v="SLA_MET"/>
  </r>
  <r>
    <s v="6269"/>
    <d v="2023-07-29T18:57:51"/>
    <d v="2023-07-29T19:10:39"/>
    <s v="WITHDRAW"/>
    <s v="Consumer Post Bureau"/>
    <s v="RBose"/>
    <m/>
    <d v="1899-12-30T00:12:48"/>
    <n v="12.8"/>
    <d v="2023-07-29T00:00:00"/>
    <x v="0"/>
    <x v="0"/>
    <s v="ROHAN"/>
    <x v="0"/>
    <s v="CONSUMER POST BUREAU"/>
    <s v="SLA_MET"/>
  </r>
  <r>
    <s v="6231"/>
    <d v="2023-07-29T19:06:01"/>
    <d v="2023-07-29T19:21:32"/>
    <s v="APPROVE"/>
    <s v="Consumer Post Bureau"/>
    <s v="AAkhundpur"/>
    <m/>
    <d v="1899-12-30T00:15:31"/>
    <n v="15.516666666666667"/>
    <d v="2023-07-29T00:00:00"/>
    <x v="0"/>
    <x v="0"/>
    <s v="ASIF"/>
    <x v="1"/>
    <s v="CONSUMER POST BUREAU"/>
    <s v="SLA_MET"/>
  </r>
  <r>
    <s v="6334"/>
    <d v="2023-07-29T19:09:10"/>
    <d v="2023-07-29T19:18:06"/>
    <s v="WITHDRAW"/>
    <s v="Consumer Pre Bureau"/>
    <s v="NVaid"/>
    <s v="Work number submitted is incorrect for the employer. Please confirm with applicant and resubmit.Address incorrect replace 8/10A with 8-10A"/>
    <d v="1899-12-30T00:08:56"/>
    <n v="8.9333333333333336"/>
    <d v="2023-07-29T00:00:00"/>
    <x v="0"/>
    <x v="0"/>
    <s v="NAVED"/>
    <x v="0"/>
    <s v="CONSUMER PRE BUREAU"/>
    <s v="SLA_MET"/>
  </r>
  <r>
    <s v="6266"/>
    <d v="2023-07-29T19:13:03"/>
    <d v="2023-07-29T19:26:10"/>
    <s v="APPROVE"/>
    <s v="Consumer Post Bureau"/>
    <s v="NVaid"/>
    <s v="Approved only with outright purchase of handset or USIM only"/>
    <d v="1899-12-30T00:13:07"/>
    <n v="13.116666666666667"/>
    <d v="2023-07-29T00:00:00"/>
    <x v="0"/>
    <x v="0"/>
    <s v="NAVED"/>
    <x v="1"/>
    <s v="CONSUMER POST BUREAU"/>
    <s v="SLA_MET"/>
  </r>
  <r>
    <s v="6412"/>
    <d v="2023-07-29T19:18:04"/>
    <d v="2023-07-29T19:21:22"/>
    <s v="WITHDRAW"/>
    <s v="Consumer Pre Bureau"/>
    <s v="SSyed"/>
    <s v="Please check DOB, Passport Number and Country, and the Customers Name"/>
    <d v="1899-12-30T00:03:18"/>
    <n v="3.3"/>
    <d v="2023-07-29T00:00:00"/>
    <x v="0"/>
    <x v="0"/>
    <s v="SHAHID"/>
    <x v="0"/>
    <s v="CONSUMER PRE BUREAU"/>
    <s v="SLA_MET"/>
  </r>
  <r>
    <s v="6381"/>
    <d v="2023-07-29T19:22:19"/>
    <d v="2023-07-29T19:28:12"/>
    <s v="WITHDRAW"/>
    <s v="Consumer Post Bureau"/>
    <s v="SSyed"/>
    <m/>
    <d v="1899-12-30T00:05:53"/>
    <n v="5.8833333333333329"/>
    <d v="2023-07-29T00:00:00"/>
    <x v="0"/>
    <x v="0"/>
    <s v="SHAHID"/>
    <x v="0"/>
    <s v="CONSUMER POST BUREAU"/>
    <s v="SLA_MET"/>
  </r>
  <r>
    <s v="6417"/>
    <d v="2023-07-29T19:26:57"/>
    <d v="2023-07-29T19:28:20"/>
    <s v="WITHDRAW"/>
    <s v="Consumer Pre Bureau"/>
    <s v="SBambaras"/>
    <s v="Please email passport with visa page"/>
    <d v="1899-12-30T00:01:23"/>
    <n v="1.3833333333333333"/>
    <d v="2023-07-29T00:00:00"/>
    <x v="0"/>
    <x v="0"/>
    <s v="SAM"/>
    <x v="0"/>
    <s v="CONSUMER PRE BUREAU"/>
    <s v="SLA_MET"/>
  </r>
  <r>
    <s v="6280"/>
    <d v="2023-07-29T19:28:33"/>
    <d v="2023-07-29T19:40:43"/>
    <s v="DECLINE"/>
    <s v="Consumer Existing"/>
    <s v="RBose"/>
    <s v="Data obtained from Veda Advantage Credit File. Please offer the customer pre-paid service only."/>
    <d v="1899-12-30T00:12:10"/>
    <n v="12.166666666666666"/>
    <d v="2023-07-29T00:00:00"/>
    <x v="0"/>
    <x v="0"/>
    <s v="ROHAN"/>
    <x v="2"/>
    <s v="CONSUMER EXISTING"/>
    <s v="SLA_MET"/>
  </r>
  <r>
    <s v="6355"/>
    <d v="2023-07-29T19:31:17"/>
    <d v="2023-07-29T19:38:49"/>
    <s v="APPROVE"/>
    <s v="Consumer Pre Bureau"/>
    <s v="NVaid"/>
    <s v="Approved only with outright purchase of handset or USIM only"/>
    <d v="1899-12-30T00:07:32"/>
    <n v="7.5333333333333332"/>
    <d v="2023-07-29T00:00:00"/>
    <x v="0"/>
    <x v="0"/>
    <s v="NAVED"/>
    <x v="1"/>
    <s v="CONSUMER PRE BUREAU"/>
    <s v="SLA_MET"/>
  </r>
  <r>
    <s v="6395"/>
    <d v="2023-07-29T19:35:42"/>
    <d v="2023-07-29T19:40:37"/>
    <s v="WITHDRAW"/>
    <s v="Consumer Post Bureau"/>
    <s v="SBambaras"/>
    <s v="Please re-submit with correct home number."/>
    <d v="1899-12-30T00:04:55"/>
    <n v="4.916666666666667"/>
    <d v="2023-07-29T00:00:00"/>
    <x v="0"/>
    <x v="0"/>
    <s v="SAM"/>
    <x v="0"/>
    <s v="CONSUMER POST BUREAU"/>
    <s v="SLA_MET"/>
  </r>
  <r>
    <s v="6296"/>
    <d v="2023-07-29T19:35:42"/>
    <d v="2023-07-29T19:46:41"/>
    <s v="WITHDRAW"/>
    <s v="Consumer Post Bureau"/>
    <s v="NVaid"/>
    <s v="An account for this applicant already exists with Asif Tech. Please resubmit as existing customer - Row ID 1-7T387ZS"/>
    <d v="1899-12-30T00:10:59"/>
    <n v="10.983333333333333"/>
    <d v="2023-07-29T00:00:00"/>
    <x v="0"/>
    <x v="0"/>
    <s v="NAVED"/>
    <x v="0"/>
    <s v="CONSUMER POST BUREAU"/>
    <s v="SLA_MET"/>
  </r>
  <r>
    <s v="6361"/>
    <d v="2023-07-29T19:38:29"/>
    <d v="2023-07-29T19:45:47"/>
    <s v="APPROVE"/>
    <s v="Consumer Existing"/>
    <s v="AAkhundpur"/>
    <s v="Approve"/>
    <d v="1899-12-30T00:07:18"/>
    <n v="7.3"/>
    <d v="2023-07-29T00:00:00"/>
    <x v="0"/>
    <x v="0"/>
    <s v="ASIF"/>
    <x v="1"/>
    <s v="CONSUMER EXISTING"/>
    <s v="SLA_MET"/>
  </r>
  <r>
    <s v="1"/>
    <d v="2023-07-30T00:06:04"/>
    <d v="2023-07-30T09:24:58"/>
    <s v="Approve        "/>
    <s v="Consumer Post Bureau"/>
    <s v="QMascarenhas"/>
    <m/>
    <d v="1899-12-30T09:18:54"/>
    <n v="558.9"/>
    <d v="2023-07-30T00:00:00"/>
    <x v="0"/>
    <x v="0"/>
    <e v="#N/A"/>
    <x v="3"/>
    <s v="CONSUMER POST BUREAU"/>
    <s v="SLA_NOT_MET"/>
  </r>
  <r>
    <s v="191"/>
    <d v="2023-07-30T09:03:44"/>
    <d v="2023-07-30T09:13:51"/>
    <s v="WITHDRAW"/>
    <s v="Consumer Existing"/>
    <s v="NBhatia"/>
    <s v="Further information has been requested as Customer's requirement not tagged/reflecting as what the customer is looking for which handset or SIM Only connection."/>
    <d v="1899-12-30T00:10:07"/>
    <n v="10.116666666666667"/>
    <d v="2023-07-30T00:00:00"/>
    <x v="0"/>
    <x v="0"/>
    <s v="NITESH"/>
    <x v="0"/>
    <s v="CONSUMER EXISTING"/>
    <s v="SLA_MET"/>
  </r>
  <r>
    <s v="2"/>
    <d v="2023-07-30T09:17:36"/>
    <d v="2023-07-30T09:32:13"/>
    <s v="APPROVE"/>
    <s v="Consumer Existing"/>
    <s v="NBhatia"/>
    <s v="Conditionally Approved, if the Customer goes on Direct Debit mode of Payment and pays off the outstanding balance due for $129.29"/>
    <d v="1899-12-30T00:14:37"/>
    <n v="14.616666666666667"/>
    <d v="2023-07-30T00:00:00"/>
    <x v="0"/>
    <x v="0"/>
    <s v="NITESH"/>
    <x v="1"/>
    <s v="CONSUMER EXISTING"/>
    <s v="SLA_MET"/>
  </r>
  <r>
    <s v="3"/>
    <d v="2023-07-30T09:28:43"/>
    <d v="2023-07-30T09:45:39"/>
    <s v="APPROVE"/>
    <s v="Consumer Existing"/>
    <s v="CDcosta"/>
    <s v="Approve"/>
    <d v="1899-12-30T00:16:56"/>
    <n v="16.933333333333334"/>
    <d v="2023-07-30T00:00:00"/>
    <x v="0"/>
    <x v="0"/>
    <s v="CAMERON"/>
    <x v="1"/>
    <s v="CONSUMER EXISTING"/>
    <s v="SLA_MET"/>
  </r>
  <r>
    <s v="192"/>
    <d v="2023-07-30T09:28:43"/>
    <d v="2023-07-30T09:52:01"/>
    <s v="WITHDRAW"/>
    <s v="Consumer Post Bureau"/>
    <s v="NBhatia"/>
    <s v="Please email the Offer letter, Employment letter, or Salary Slips, reflecting the Customer's employment with the Firm. And also provide the Correct LANDLINE number for the company and the contact person to vcredit@Asif Tech.com.au"/>
    <d v="1899-12-30T00:23:18"/>
    <n v="23.3"/>
    <d v="2023-07-30T00:00:00"/>
    <x v="0"/>
    <x v="0"/>
    <s v="NITESH"/>
    <x v="0"/>
    <s v="CONSUMER POST BUREAU"/>
    <s v="SLA_NOT_MET"/>
  </r>
  <r>
    <s v="193"/>
    <d v="2023-07-30T09:34:05"/>
    <d v="2023-07-30T09:52:31"/>
    <s v="WITHDRAW"/>
    <s v="Consumer Existing"/>
    <s v="CDcosta"/>
    <s v="Please resubmit next application with passport or Medicare card as part of 100 points of ID"/>
    <d v="1899-12-30T00:18:26"/>
    <n v="18.433333333333334"/>
    <d v="2023-07-30T00:00:00"/>
    <x v="0"/>
    <x v="0"/>
    <s v="CAMERON"/>
    <x v="0"/>
    <s v="CONSUMER EXISTING"/>
    <s v="SLA_MET"/>
  </r>
  <r>
    <s v="4"/>
    <d v="2023-07-30T09:37:14"/>
    <d v="2023-07-30T09:49:33"/>
    <s v="APPROVE"/>
    <s v="Consumer Existing"/>
    <s v="QMascarenhas"/>
    <m/>
    <d v="1899-12-30T00:12:19"/>
    <n v="12.316666666666666"/>
    <d v="2023-07-30T00:00:00"/>
    <x v="0"/>
    <x v="0"/>
    <e v="#N/A"/>
    <x v="1"/>
    <s v="CONSUMER EXISTING"/>
    <s v="SLA_MET"/>
  </r>
  <r>
    <s v="5"/>
    <d v="2023-07-30T09:40:28"/>
    <d v="2023-07-30T09:57:40"/>
    <s v="APPROVE"/>
    <s v="Consumer Existing"/>
    <s v="CDcosta"/>
    <s v="Approve"/>
    <d v="1899-12-30T00:17:12"/>
    <n v="17.2"/>
    <d v="2023-07-30T00:00:00"/>
    <x v="0"/>
    <x v="0"/>
    <s v="CAMERON"/>
    <x v="1"/>
    <s v="CONSUMER EXISTING"/>
    <s v="SLA_MET"/>
  </r>
  <r>
    <s v="172"/>
    <d v="2023-07-30T09:41:57"/>
    <d v="2023-07-30T10:10:50"/>
    <s v="DECLINE"/>
    <s v="Consumer Existing"/>
    <s v="NBhatia"/>
    <s v="Customer has overdue account with Asif Tech"/>
    <d v="1899-12-30T00:28:53"/>
    <n v="28.883333333333333"/>
    <d v="2023-07-30T00:00:00"/>
    <x v="0"/>
    <x v="0"/>
    <s v="NITESH"/>
    <x v="2"/>
    <s v="CONSUMER EXISTING"/>
    <s v="SLA_NOT_MET"/>
  </r>
  <r>
    <s v="6"/>
    <d v="2023-07-30T09:44:50"/>
    <d v="2023-07-30T09:56:40"/>
    <s v="APPROVE"/>
    <s v="Consumer Post Bureau"/>
    <s v="QMascarenhas"/>
    <m/>
    <d v="1899-12-30T00:11:50"/>
    <n v="11.833333333333334"/>
    <d v="2023-07-30T00:00:00"/>
    <x v="0"/>
    <x v="0"/>
    <e v="#N/A"/>
    <x v="1"/>
    <s v="CONSUMER POST BUREAU"/>
    <s v="SLA_MET"/>
  </r>
  <r>
    <s v="194"/>
    <d v="2023-07-30T09:56:12"/>
    <d v="2023-07-30T10:02:32"/>
    <s v="WITHDRAW"/>
    <s v="Consumer Existing"/>
    <s v="CDcosta"/>
    <s v="Please resubmit next application with passport or Medicare card as part of 100 points of ID"/>
    <d v="1899-12-30T00:06:20"/>
    <n v="6.333333333333333"/>
    <d v="2023-07-30T00:00:00"/>
    <x v="0"/>
    <x v="0"/>
    <s v="CAMERON"/>
    <x v="0"/>
    <s v="CONSUMER EXISTING"/>
    <s v="SLA_MET"/>
  </r>
  <r>
    <s v="7"/>
    <d v="2023-07-30T10:02:54"/>
    <d v="2023-07-30T10:16:16"/>
    <s v="APPROVE"/>
    <s v="Consumer Existing"/>
    <s v="QMascarenhas"/>
    <m/>
    <d v="1899-12-30T00:13:22"/>
    <n v="13.366666666666667"/>
    <d v="2023-07-30T00:00:00"/>
    <x v="0"/>
    <x v="0"/>
    <e v="#N/A"/>
    <x v="1"/>
    <s v="CONSUMER EXISTING"/>
    <s v="SLA_MET"/>
  </r>
  <r>
    <s v="195"/>
    <d v="2023-07-30T10:14:06"/>
    <d v="2023-07-30T10:27:40"/>
    <s v="WITHDRAW"/>
    <s v="Consumer Existing"/>
    <s v="CDcosta"/>
    <s v="Please re-submit as self employed."/>
    <d v="1899-12-30T00:13:34"/>
    <n v="13.566666666666666"/>
    <d v="2023-07-30T00:00:00"/>
    <x v="0"/>
    <x v="0"/>
    <s v="CAMERON"/>
    <x v="0"/>
    <s v="CONSUMER EXISTING"/>
    <s v="SLA_MET"/>
  </r>
  <r>
    <s v="173"/>
    <d v="2023-07-30T10:19:44"/>
    <d v="2023-07-30T10:43:42"/>
    <s v="DECLINE"/>
    <s v="Consumer Existing"/>
    <s v="NBhatia"/>
    <s v="Unable to verify employment details provided, -Please email the Offer letter, Employment letter, or Salary Slips, reflecting the Customer's employment with the Firm. to vcredit@Asif Tech.com.au"/>
    <d v="1899-12-30T00:23:58"/>
    <n v="23.966666666666665"/>
    <d v="2023-07-30T00:00:00"/>
    <x v="0"/>
    <x v="0"/>
    <s v="NITESH"/>
    <x v="2"/>
    <s v="CONSUMER EXISTING"/>
    <s v="SLA_NOT_MET"/>
  </r>
  <r>
    <s v="174"/>
    <d v="2023-07-30T10:20:50"/>
    <d v="2023-07-30T10:34:37"/>
    <s v="DECLINE"/>
    <s v="Consumer Post Bureau"/>
    <s v="QMascarenhas"/>
    <m/>
    <d v="1899-12-30T00:13:47"/>
    <n v="13.783333333333333"/>
    <d v="2023-07-30T00:00:00"/>
    <x v="0"/>
    <x v="0"/>
    <e v="#N/A"/>
    <x v="2"/>
    <s v="CONSUMER POST BUREAU"/>
    <s v="SLA_MET"/>
  </r>
  <r>
    <s v="196"/>
    <d v="2023-07-30T10:23:38"/>
    <d v="2023-07-30T10:30:09"/>
    <s v="WITHDRAW"/>
    <s v="Consumer Post Bureau"/>
    <s v="CDcosta"/>
    <s v="An account for this applicant already exists with Asif Tech. Please resubmit as existing customer ROW ID 1-88VA7H6"/>
    <d v="1899-12-30T00:06:31"/>
    <n v="6.5166666666666666"/>
    <d v="2023-07-30T00:00:00"/>
    <x v="0"/>
    <x v="0"/>
    <s v="CAMERON"/>
    <x v="0"/>
    <s v="CONSUMER POST BUREAU"/>
    <s v="SLA_MET"/>
  </r>
  <r>
    <s v="8"/>
    <d v="2023-07-30T10:24:44"/>
    <d v="2023-07-30T10:37:46"/>
    <s v="APPROVE"/>
    <s v="Consumer Post Bureau"/>
    <s v="CDcosta"/>
    <s v="Approved for 1 handset and 1 MBB"/>
    <d v="1899-12-30T00:13:02"/>
    <n v="13.033333333333333"/>
    <d v="2023-07-30T00:00:00"/>
    <x v="0"/>
    <x v="0"/>
    <s v="CAMERON"/>
    <x v="1"/>
    <s v="CONSUMER POST BUREAU"/>
    <s v="SLA_MET"/>
  </r>
  <r>
    <s v="9"/>
    <d v="2023-07-30T10:28:42"/>
    <d v="2023-07-30T10:37:52"/>
    <s v="APPROVE"/>
    <s v="Consumer Existing"/>
    <s v="MDcruz"/>
    <s v="Approve"/>
    <d v="1899-12-30T00:09:10"/>
    <n v="9.1666666666666661"/>
    <d v="2023-07-30T00:00:00"/>
    <x v="0"/>
    <x v="0"/>
    <s v="MERCEDES"/>
    <x v="1"/>
    <s v="CONSUMER EXISTING"/>
    <s v="SLA_MET"/>
  </r>
  <r>
    <s v="197"/>
    <d v="2023-07-30T10:36:56"/>
    <d v="2023-07-30T10:45:03"/>
    <s v="WITHDRAW"/>
    <s v="Consumer Post Bureau"/>
    <s v="CDcosta"/>
    <s v="Applicants details are incorrect. Please confirm and resubmit customer's home phone number."/>
    <d v="1899-12-30T00:08:07"/>
    <n v="8.1166666666666671"/>
    <d v="2023-07-30T00:00:00"/>
    <x v="0"/>
    <x v="0"/>
    <s v="CAMERON"/>
    <x v="0"/>
    <s v="CONSUMER POST BUREAU"/>
    <s v="SLA_MET"/>
  </r>
  <r>
    <s v="10"/>
    <d v="2023-07-30T10:39:10"/>
    <d v="2023-07-30T10:46:03"/>
    <s v="APPROVE"/>
    <s v="Consumer Pre Bureau"/>
    <s v="MDcruz"/>
    <s v="Approve"/>
    <d v="1899-12-30T00:06:53"/>
    <n v="6.8833333333333329"/>
    <d v="2023-07-30T00:00:00"/>
    <x v="0"/>
    <x v="0"/>
    <s v="MERCEDES"/>
    <x v="1"/>
    <s v="CONSUMER PRE BUREAU"/>
    <s v="SLA_MET"/>
  </r>
  <r>
    <s v="11"/>
    <d v="2023-07-30T10:40:48"/>
    <d v="2023-07-30T10:48:07"/>
    <s v="APPROVE"/>
    <s v="Consumer Existing"/>
    <s v="QMascarenhas"/>
    <m/>
    <d v="1899-12-30T00:07:19"/>
    <n v="7.3166666666666664"/>
    <d v="2023-07-30T00:00:00"/>
    <x v="0"/>
    <x v="0"/>
    <e v="#N/A"/>
    <x v="1"/>
    <s v="CONSUMER EXISTING"/>
    <s v="SLA_MET"/>
  </r>
  <r>
    <s v="198"/>
    <d v="2023-07-30T10:41:07"/>
    <d v="2023-07-30T10:48:48"/>
    <s v="WITHDRAW"/>
    <s v="Consumer Pre Bureau"/>
    <s v="SSyed"/>
    <s v="Please email passport with visa page-Unable to validate passport number"/>
    <d v="1899-12-30T00:07:41"/>
    <n v="7.6833333333333336"/>
    <d v="2023-07-30T00:00:00"/>
    <x v="0"/>
    <x v="0"/>
    <s v="SHAHID"/>
    <x v="0"/>
    <s v="CONSUMER PRE BUREAU"/>
    <s v="SLA_MET"/>
  </r>
  <r>
    <s v="12"/>
    <d v="2023-07-30T10:41:28"/>
    <d v="2023-07-30T10:55:41"/>
    <s v="APPROVE"/>
    <s v="Consumer Post Bureau"/>
    <s v="NVaid"/>
    <s v="Approved for 1 handset and 1 MBB"/>
    <d v="1899-12-30T00:14:13"/>
    <n v="14.216666666666667"/>
    <d v="2023-07-30T00:00:00"/>
    <x v="0"/>
    <x v="0"/>
    <s v="NAVED"/>
    <x v="1"/>
    <s v="CONSUMER POST BUREAU"/>
    <s v="SLA_MET"/>
  </r>
  <r>
    <s v="199"/>
    <d v="2023-07-30T10:55:40"/>
    <d v="2023-07-30T11:00:16"/>
    <s v="WITHDRAW"/>
    <s v="Consumer Post Bureau"/>
    <s v="SSyed"/>
    <m/>
    <d v="1899-12-30T00:04:36"/>
    <n v="4.5999999999999996"/>
    <d v="2023-07-30T00:00:00"/>
    <x v="0"/>
    <x v="0"/>
    <s v="SHAHID"/>
    <x v="0"/>
    <s v="CONSUMER POST BUREAU"/>
    <s v="SLA_MET"/>
  </r>
  <r>
    <s v="13"/>
    <d v="2023-07-30T10:55:40"/>
    <d v="2023-07-30T11:07:02"/>
    <s v="APPROVE"/>
    <s v="Consumer Pre Bureau"/>
    <s v="NVaid"/>
    <s v="Direct debit to bank account or credit card mandatory"/>
    <d v="1899-12-30T00:11:22"/>
    <n v="11.366666666666667"/>
    <d v="2023-07-30T00:00:00"/>
    <x v="0"/>
    <x v="0"/>
    <s v="NAVED"/>
    <x v="1"/>
    <s v="CONSUMER PRE BUREAU"/>
    <s v="SLA_MET"/>
  </r>
  <r>
    <s v="14"/>
    <d v="2023-07-30T10:58:07"/>
    <d v="2023-07-30T11:02:44"/>
    <s v="APPROVE"/>
    <s v="Consumer Existing"/>
    <s v="MDcruz"/>
    <m/>
    <d v="1899-12-30T00:04:37"/>
    <n v="4.6166666666666671"/>
    <d v="2023-07-30T00:00:00"/>
    <x v="0"/>
    <x v="0"/>
    <s v="MERCEDES"/>
    <x v="1"/>
    <s v="CONSUMER EXISTING"/>
    <s v="SLA_MET"/>
  </r>
  <r>
    <s v="15"/>
    <d v="2023-07-30T11:01:11"/>
    <d v="2023-07-30T11:10:27"/>
    <s v="APPROVE"/>
    <s v="Consumer Existing"/>
    <s v="MDcruz"/>
    <m/>
    <d v="1899-12-30T00:09:16"/>
    <n v="9.2666666666666675"/>
    <d v="2023-07-30T00:00:00"/>
    <x v="0"/>
    <x v="0"/>
    <s v="MERCEDES"/>
    <x v="1"/>
    <s v="CONSUMER EXISTING"/>
    <s v="SLA_MET"/>
  </r>
  <r>
    <s v="16"/>
    <d v="2023-07-30T11:03:38"/>
    <d v="2023-07-30T11:10:51"/>
    <s v="APPROVE"/>
    <s v="Consumer Pre Bureau"/>
    <s v="CDcosta"/>
    <s v="Approved for 1 handset and 1 MBB"/>
    <d v="1899-12-30T00:07:13"/>
    <n v="7.2166666666666668"/>
    <d v="2023-07-30T00:00:00"/>
    <x v="0"/>
    <x v="0"/>
    <s v="CAMERON"/>
    <x v="1"/>
    <s v="CONSUMER PRE BUREAU"/>
    <s v="SLA_MET"/>
  </r>
  <r>
    <s v="200"/>
    <d v="2023-07-30T11:04:48"/>
    <d v="2023-07-30T11:14:21"/>
    <s v="WITHDRAW"/>
    <s v="Consumer Existing"/>
    <s v="NVaid"/>
    <s v="Please resubmit next application with passport as part of 100 points of ID"/>
    <d v="1899-12-30T00:09:33"/>
    <n v="9.5500000000000007"/>
    <d v="2023-07-30T00:00:00"/>
    <x v="0"/>
    <x v="0"/>
    <s v="NAVED"/>
    <x v="0"/>
    <s v="CONSUMER EXISTING"/>
    <s v="SLA_MET"/>
  </r>
  <r>
    <s v="17"/>
    <d v="2023-07-30T11:08:15"/>
    <d v="2023-07-30T11:18:17"/>
    <s v="APPROVE"/>
    <s v="Consumer Pre Bureau"/>
    <s v="CDcosta"/>
    <s v="Approved for 1 handset and 1 MBB"/>
    <d v="1899-12-30T00:10:02"/>
    <n v="10.033333333333333"/>
    <d v="2023-07-30T00:00:00"/>
    <x v="0"/>
    <x v="0"/>
    <s v="CAMERON"/>
    <x v="1"/>
    <s v="CONSUMER PRE BUREAU"/>
    <s v="SLA_MET"/>
  </r>
  <r>
    <s v="201"/>
    <d v="2023-07-30T11:08:51"/>
    <d v="2023-07-30T11:18:48"/>
    <s v="WITHDRAW"/>
    <s v="Consumer Post Bureau"/>
    <s v="SBambaras"/>
    <s v="Please re-submit with the correct current address or email proof of address to vcredit@Asif Tech.com.au"/>
    <d v="1899-12-30T00:09:57"/>
    <n v="9.9499999999999993"/>
    <d v="2023-07-30T00:00:00"/>
    <x v="0"/>
    <x v="0"/>
    <s v="SAM"/>
    <x v="0"/>
    <s v="CONSUMER POST BUREAU"/>
    <s v="SLA_MET"/>
  </r>
  <r>
    <s v="18"/>
    <d v="2023-07-30T11:09:32"/>
    <d v="2023-07-30T11:15:32"/>
    <s v="APPROVE"/>
    <s v="Consumer Post Bureau"/>
    <s v="SSyed"/>
    <m/>
    <d v="1899-12-30T00:06:00"/>
    <n v="6"/>
    <d v="2023-07-30T00:00:00"/>
    <x v="0"/>
    <x v="0"/>
    <s v="SHAHID"/>
    <x v="1"/>
    <s v="CONSUMER POST BUREAU"/>
    <s v="SLA_MET"/>
  </r>
  <r>
    <s v="19"/>
    <d v="2023-07-30T11:15:44"/>
    <d v="2023-07-30T11:20:59"/>
    <s v="APPROVE"/>
    <s v="Consumer Existing"/>
    <s v="MDcruz"/>
    <s v="Approve"/>
    <d v="1899-12-30T00:05:15"/>
    <n v="5.25"/>
    <d v="2023-07-30T00:00:00"/>
    <x v="0"/>
    <x v="0"/>
    <s v="MERCEDES"/>
    <x v="1"/>
    <s v="CONSUMER EXISTING"/>
    <s v="SLA_MET"/>
  </r>
  <r>
    <s v="175"/>
    <d v="2023-07-30T11:19:14"/>
    <d v="2023-07-30T11:21:12"/>
    <s v="DECLINE"/>
    <s v="Consumer Existing"/>
    <s v="AAkhundpur"/>
    <s v="Applicant only has bridging visa. Please offer the customer Pre-Paid service only"/>
    <d v="1899-12-30T00:01:58"/>
    <n v="1.9666666666666668"/>
    <d v="2023-07-30T00:00:00"/>
    <x v="0"/>
    <x v="0"/>
    <s v="ASIF"/>
    <x v="2"/>
    <s v="CONSUMER EXISTING"/>
    <s v="SLA_MET"/>
  </r>
  <r>
    <s v="202"/>
    <d v="2023-07-30T11:19:47"/>
    <d v="2023-07-30T11:29:10"/>
    <s v="WITHDRAW"/>
    <s v="Consumer Existing"/>
    <s v="CDcosta"/>
    <s v="Please email 100 pts of ID and Proof of Income to kcredit@Asif Tech.com.au"/>
    <d v="1899-12-30T00:09:23"/>
    <n v="9.3833333333333329"/>
    <d v="2023-07-30T00:00:00"/>
    <x v="0"/>
    <x v="0"/>
    <s v="CAMERON"/>
    <x v="0"/>
    <s v="CONSUMER EXISTING"/>
    <s v="SLA_MET"/>
  </r>
  <r>
    <s v="203"/>
    <d v="2023-07-30T11:28:21"/>
    <d v="2023-07-30T11:34:02"/>
    <s v="WITHDRAW"/>
    <s v="Consumer Pre Bureau"/>
    <s v="SBambaras"/>
    <s v="Please re-submit with the correct current address or email proof of address to vcredit@Asif Tech.com.au"/>
    <d v="1899-12-30T00:05:41"/>
    <n v="5.6833333333333336"/>
    <d v="2023-07-30T00:00:00"/>
    <x v="0"/>
    <x v="0"/>
    <s v="SAM"/>
    <x v="0"/>
    <s v="CONSUMER PRE BUREAU"/>
    <s v="SLA_MET"/>
  </r>
  <r>
    <s v="20"/>
    <d v="2023-07-30T11:29:23"/>
    <d v="2023-07-30T11:35:12"/>
    <s v="APPROVE"/>
    <s v="Consumer Existing"/>
    <s v="RBose"/>
    <s v="Approved only with outright purchase of handset or USIM only"/>
    <d v="1899-12-30T00:05:49"/>
    <n v="5.8166666666666664"/>
    <d v="2023-07-30T00:00:00"/>
    <x v="0"/>
    <x v="0"/>
    <s v="ROHAN"/>
    <x v="1"/>
    <s v="CONSUMER EXISTING"/>
    <s v="SLA_MET"/>
  </r>
  <r>
    <s v="21"/>
    <d v="2023-07-30T11:29:33"/>
    <d v="2023-07-30T11:44:38"/>
    <s v="APPROVE"/>
    <s v="Consumer Post Bureau"/>
    <s v="MDcruz"/>
    <m/>
    <d v="1899-12-30T00:15:05"/>
    <n v="15.083333333333334"/>
    <d v="2023-07-30T00:00:00"/>
    <x v="0"/>
    <x v="0"/>
    <s v="MERCEDES"/>
    <x v="1"/>
    <s v="CONSUMER POST BUREAU"/>
    <s v="SLA_MET"/>
  </r>
  <r>
    <s v="176"/>
    <d v="2023-07-30T11:29:51"/>
    <d v="2023-07-30T11:56:03"/>
    <s v="DECLINE"/>
    <s v="Consumer Existing"/>
    <s v="MDcruz"/>
    <m/>
    <d v="1899-12-30T00:26:12"/>
    <n v="26.2"/>
    <d v="2023-07-30T00:00:00"/>
    <x v="0"/>
    <x v="0"/>
    <s v="MERCEDES"/>
    <x v="2"/>
    <s v="CONSUMER EXISTING"/>
    <s v="SLA_NOT_MET"/>
  </r>
  <r>
    <s v="22"/>
    <d v="2023-07-30T11:29:55"/>
    <d v="2023-07-30T11:34:22"/>
    <s v="APPROVE"/>
    <s v="Consumer Existing"/>
    <s v="QMascarenhas"/>
    <s v="Approve"/>
    <d v="1899-12-30T00:04:27"/>
    <n v="4.45"/>
    <d v="2023-07-30T00:00:00"/>
    <x v="0"/>
    <x v="0"/>
    <e v="#N/A"/>
    <x v="1"/>
    <s v="CONSUMER EXISTING"/>
    <s v="SLA_MET"/>
  </r>
  <r>
    <s v="204"/>
    <d v="2023-07-30T11:33:16"/>
    <d v="2023-07-30T11:36:24"/>
    <s v="WITHDRAW"/>
    <s v="Consumer Existing"/>
    <s v="MDcruz"/>
    <s v="Customer has overdue account with Asif Tech"/>
    <d v="1899-12-30T00:03:08"/>
    <n v="3.1333333333333333"/>
    <d v="2023-07-30T00:00:00"/>
    <x v="0"/>
    <x v="0"/>
    <s v="MERCEDES"/>
    <x v="0"/>
    <s v="CONSUMER EXISTING"/>
    <s v="SLA_MET"/>
  </r>
  <r>
    <s v="205"/>
    <d v="2023-07-30T11:37:34"/>
    <d v="2023-07-30T11:48:24"/>
    <s v="WITHDRAW"/>
    <s v="Consumer Post Bureau"/>
    <s v="NBhatia"/>
    <s v="Withdrawn, - please email the Offer letter, Employment letter, or Salary Slips, reflecting the Customer's employment with the Firm. to vcredit@Asif Tech.com.au"/>
    <d v="1899-12-30T00:10:50"/>
    <n v="10.833333333333334"/>
    <d v="2023-07-30T00:00:00"/>
    <x v="0"/>
    <x v="0"/>
    <s v="NITESH"/>
    <x v="0"/>
    <s v="CONSUMER POST BUREAU"/>
    <s v="SLA_MET"/>
  </r>
  <r>
    <s v="23"/>
    <d v="2023-07-30T11:39:13"/>
    <d v="2023-07-30T12:00:26"/>
    <s v="APPROVE"/>
    <s v="Consumer Post Bureau"/>
    <s v="SBambaras"/>
    <s v="Approved for 1 handset and 1 MBB"/>
    <d v="1899-12-30T00:21:13"/>
    <n v="21.216666666666665"/>
    <d v="2023-07-30T00:00:00"/>
    <x v="0"/>
    <x v="0"/>
    <s v="SAM"/>
    <x v="1"/>
    <s v="CONSUMER POST BUREAU"/>
    <s v="SLA_NOT_MET"/>
  </r>
  <r>
    <s v="24"/>
    <d v="2023-07-30T11:39:20"/>
    <d v="2023-07-30T11:44:20"/>
    <s v="APPROVE"/>
    <s v="Consumer Existing"/>
    <s v="AAkhundpur"/>
    <s v="Approve"/>
    <d v="1899-12-30T00:05:00"/>
    <n v="5"/>
    <d v="2023-07-30T00:00:00"/>
    <x v="0"/>
    <x v="0"/>
    <s v="ASIF"/>
    <x v="1"/>
    <s v="CONSUMER EXISTING"/>
    <s v="SLA_MET"/>
  </r>
  <r>
    <s v="25"/>
    <d v="2023-07-30T11:40:33"/>
    <d v="2023-07-30T11:45:01"/>
    <s v="APPROVE"/>
    <s v="Consumer Pre Bureau"/>
    <s v="QMascarenhas"/>
    <s v="Approved for 1 handset and 1 MBB"/>
    <d v="1899-12-30T00:04:28"/>
    <n v="4.4666666666666668"/>
    <d v="2023-07-30T00:00:00"/>
    <x v="0"/>
    <x v="0"/>
    <e v="#N/A"/>
    <x v="1"/>
    <s v="CONSUMER PRE BUREAU"/>
    <s v="SLA_MET"/>
  </r>
  <r>
    <s v="26"/>
    <d v="2023-07-30T11:40:34"/>
    <d v="2023-07-30T11:51:08"/>
    <s v="APPROVE"/>
    <s v="Consumer Pre Bureau"/>
    <s v="NVaid"/>
    <s v="Approve"/>
    <d v="1899-12-30T00:10:34"/>
    <n v="10.566666666666666"/>
    <d v="2023-07-30T00:00:00"/>
    <x v="0"/>
    <x v="0"/>
    <s v="NAVED"/>
    <x v="1"/>
    <s v="CONSUMER PRE BUREAU"/>
    <s v="SLA_MET"/>
  </r>
  <r>
    <s v="206"/>
    <d v="2023-07-30T11:42:17"/>
    <d v="2023-07-30T11:49:43"/>
    <s v="WITHDRAW"/>
    <s v="Consumer Post Bureau"/>
    <s v="RBose"/>
    <s v="Please email 100 pts of ID along with proof of employment i.e bank statement or latest payslip to vcredit@Asif Tech.com.au"/>
    <d v="1899-12-30T00:07:26"/>
    <n v="7.4333333333333336"/>
    <d v="2023-07-30T00:00:00"/>
    <x v="0"/>
    <x v="0"/>
    <s v="ROHAN"/>
    <x v="0"/>
    <s v="CONSUMER POST BUREAU"/>
    <s v="SLA_MET"/>
  </r>
  <r>
    <s v="207"/>
    <d v="2023-07-30T11:43:42"/>
    <d v="2023-07-30T11:50:59"/>
    <s v="WITHDRAW"/>
    <s v="Consumer Existing"/>
    <s v="CDcosta"/>
    <s v="Customer has overdue account with Asif Tech account #654154840 - $132.33. Please email Proof of income to kcredit@Asif Tech.com.au"/>
    <d v="1899-12-30T00:07:17"/>
    <n v="7.2833333333333332"/>
    <d v="2023-07-30T00:00:00"/>
    <x v="0"/>
    <x v="0"/>
    <s v="CAMERON"/>
    <x v="0"/>
    <s v="CONSUMER EXISTING"/>
    <s v="SLA_MET"/>
  </r>
  <r>
    <s v="208"/>
    <d v="2023-07-30T11:44:02"/>
    <d v="2023-07-30T12:00:55"/>
    <s v="WITHDRAW"/>
    <s v="Consumer Existing"/>
    <s v="MDcruz"/>
    <m/>
    <d v="1899-12-30T00:16:53"/>
    <n v="16.883333333333333"/>
    <d v="2023-07-30T00:00:00"/>
    <x v="0"/>
    <x v="0"/>
    <s v="MERCEDES"/>
    <x v="0"/>
    <s v="CONSUMER EXISTING"/>
    <s v="SLA_MET"/>
  </r>
  <r>
    <s v="27"/>
    <d v="2023-07-30T11:46:35"/>
    <d v="2023-07-30T11:59:30"/>
    <s v="APPROVE"/>
    <s v="Consumer Existing"/>
    <s v="QMascarenhas"/>
    <s v="Approve"/>
    <d v="1899-12-30T00:12:55"/>
    <n v="12.916666666666666"/>
    <d v="2023-07-30T00:00:00"/>
    <x v="0"/>
    <x v="0"/>
    <e v="#N/A"/>
    <x v="1"/>
    <s v="CONSUMER EXISTING"/>
    <s v="SLA_MET"/>
  </r>
  <r>
    <s v="209"/>
    <d v="2023-07-30T11:47:52"/>
    <d v="2023-07-30T12:02:55"/>
    <s v="WITHDRAW"/>
    <s v="Consumer Pre Bureau"/>
    <s v="RBose"/>
    <s v="Please email 100 pts of ID along with latest payslip or bank statement to vcredit@Asif Tech.com.au"/>
    <d v="1899-12-30T00:15:03"/>
    <n v="15.05"/>
    <d v="2023-07-30T00:00:00"/>
    <x v="0"/>
    <x v="0"/>
    <s v="ROHAN"/>
    <x v="0"/>
    <s v="CONSUMER PRE BUREAU"/>
    <s v="SLA_MET"/>
  </r>
  <r>
    <s v="28"/>
    <d v="2023-07-30T11:48:27"/>
    <d v="2023-07-30T12:05:49"/>
    <s v="APPROVE"/>
    <s v="Consumer Post Bureau"/>
    <s v="AAkhundpur"/>
    <s v="Approve"/>
    <d v="1899-12-30T00:17:22"/>
    <n v="17.366666666666667"/>
    <d v="2023-07-30T00:00:00"/>
    <x v="0"/>
    <x v="0"/>
    <s v="ASIF"/>
    <x v="1"/>
    <s v="CONSUMER POST BUREAU"/>
    <s v="SLA_MET"/>
  </r>
  <r>
    <s v="210"/>
    <d v="2023-07-30T11:48:46"/>
    <d v="2023-07-30T12:05:13"/>
    <s v="WITHDRAW"/>
    <s v="Consumer Existing"/>
    <s v="NVaid"/>
    <s v="Please resubmit next application with passport / medicare card as part of 100 points of ID, please clear overdue 3 account before resubmitting - 3361108438"/>
    <d v="1899-12-30T00:16:27"/>
    <n v="16.45"/>
    <d v="2023-07-30T00:00:00"/>
    <x v="0"/>
    <x v="0"/>
    <s v="NAVED"/>
    <x v="0"/>
    <s v="CONSUMER EXISTING"/>
    <s v="SLA_MET"/>
  </r>
  <r>
    <s v="177"/>
    <d v="2023-07-30T11:52:49"/>
    <d v="2023-07-30T12:06:35"/>
    <s v="DECLINE"/>
    <s v="Consumer Existing"/>
    <s v="MDcruz"/>
    <m/>
    <d v="1899-12-30T00:13:46"/>
    <n v="13.766666666666667"/>
    <d v="2023-07-30T00:00:00"/>
    <x v="0"/>
    <x v="0"/>
    <s v="MERCEDES"/>
    <x v="2"/>
    <s v="CONSUMER EXISTING"/>
    <s v="SLA_MET"/>
  </r>
  <r>
    <s v="211"/>
    <d v="2023-07-30T11:53:54"/>
    <d v="2023-07-30T12:01:13"/>
    <s v="WITHDRAW"/>
    <s v="Consumer Existing"/>
    <s v="CDcosta"/>
    <s v="Further information has been requested via email. Please email Proof of income to kcredit@Asif Tech.com.au. It could either be payslip / bank statements with wage deposits for 3 months."/>
    <d v="1899-12-30T00:07:19"/>
    <n v="7.3166666666666664"/>
    <d v="2023-07-30T00:00:00"/>
    <x v="0"/>
    <x v="0"/>
    <s v="CAMERON"/>
    <x v="0"/>
    <s v="CONSUMER EXISTING"/>
    <s v="SLA_MET"/>
  </r>
  <r>
    <s v="29"/>
    <d v="2023-07-30T11:55:41"/>
    <d v="2023-07-30T12:12:17"/>
    <s v="APPROVE"/>
    <s v="Consumer Existing"/>
    <s v="NBhatia"/>
    <s v="Approve"/>
    <d v="1899-12-30T00:16:36"/>
    <n v="16.600000000000001"/>
    <d v="2023-07-30T00:00:00"/>
    <x v="0"/>
    <x v="0"/>
    <s v="NITESH"/>
    <x v="1"/>
    <s v="CONSUMER EXISTING"/>
    <s v="SLA_MET"/>
  </r>
  <r>
    <s v="30"/>
    <d v="2023-07-30T11:57:31"/>
    <d v="2023-07-30T12:08:35"/>
    <s v="APPROVE"/>
    <s v="Consumer Existing"/>
    <s v="QMascarenhas"/>
    <s v="Approve"/>
    <d v="1899-12-30T00:11:04"/>
    <n v="11.066666666666666"/>
    <d v="2023-07-30T00:00:00"/>
    <x v="0"/>
    <x v="0"/>
    <e v="#N/A"/>
    <x v="1"/>
    <s v="CONSUMER EXISTING"/>
    <s v="SLA_MET"/>
  </r>
  <r>
    <s v="212"/>
    <d v="2023-07-30T12:07:02"/>
    <d v="2023-07-30T12:13:07"/>
    <s v="WITHDRAW"/>
    <s v="Consumer Pre Bureau"/>
    <s v="RBose"/>
    <s v="Please email 100 pts of ID with passport and visa page to vcredit@Asif Tech.com.au"/>
    <d v="1899-12-30T00:06:05"/>
    <n v="6.083333333333333"/>
    <d v="2023-07-30T00:00:00"/>
    <x v="0"/>
    <x v="0"/>
    <s v="ROHAN"/>
    <x v="0"/>
    <s v="CONSUMER PRE BUREAU"/>
    <s v="SLA_MET"/>
  </r>
  <r>
    <s v="31"/>
    <d v="2023-07-30T12:10:09"/>
    <d v="2023-07-30T12:22:31"/>
    <s v="APPROVE"/>
    <s v="Consumer Existing"/>
    <s v="SBambaras"/>
    <s v="Approve"/>
    <d v="1899-12-30T00:12:22"/>
    <n v="12.366666666666667"/>
    <d v="2023-07-30T00:00:00"/>
    <x v="0"/>
    <x v="0"/>
    <s v="SAM"/>
    <x v="1"/>
    <s v="CONSUMER EXISTING"/>
    <s v="SLA_MET"/>
  </r>
  <r>
    <s v="32"/>
    <d v="2023-07-30T12:11:43"/>
    <d v="2023-07-30T12:16:43"/>
    <s v="APPROVE"/>
    <s v="Consumer Existing"/>
    <s v="CDcosta"/>
    <s v="Approve"/>
    <d v="1899-12-30T00:05:00"/>
    <n v="5"/>
    <d v="2023-07-30T00:00:00"/>
    <x v="0"/>
    <x v="0"/>
    <s v="CAMERON"/>
    <x v="1"/>
    <s v="CONSUMER EXISTING"/>
    <s v="SLA_MET"/>
  </r>
  <r>
    <s v="33"/>
    <d v="2023-07-30T12:12:27"/>
    <d v="2023-07-30T12:17:20"/>
    <s v="APPROVE"/>
    <s v="Consumer Existing"/>
    <s v="QMascarenhas"/>
    <s v="Approve"/>
    <d v="1899-12-30T00:04:53"/>
    <n v="4.8833333333333329"/>
    <d v="2023-07-30T00:00:00"/>
    <x v="0"/>
    <x v="0"/>
    <e v="#N/A"/>
    <x v="1"/>
    <s v="CONSUMER EXISTING"/>
    <s v="SLA_MET"/>
  </r>
  <r>
    <s v="34"/>
    <d v="2023-07-30T12:12:27"/>
    <d v="2023-07-30T12:27:55"/>
    <s v="APPROVE"/>
    <s v="Consumer Pre Bureau"/>
    <s v="NVaid"/>
    <s v="Approve"/>
    <d v="1899-12-30T00:15:28"/>
    <n v="15.466666666666667"/>
    <d v="2023-07-30T00:00:00"/>
    <x v="0"/>
    <x v="0"/>
    <s v="NAVED"/>
    <x v="1"/>
    <s v="CONSUMER PRE BUREAU"/>
    <s v="SLA_MET"/>
  </r>
  <r>
    <s v="178"/>
    <d v="2023-07-30T12:13:41"/>
    <d v="2023-07-30T12:19:25"/>
    <s v="DECLINE"/>
    <s v="Consumer Existing"/>
    <s v="AAkhundpur"/>
    <s v="Due to recent payment history with Asif Tech"/>
    <d v="1899-12-30T00:05:44"/>
    <n v="5.7333333333333334"/>
    <d v="2023-07-30T00:00:00"/>
    <x v="0"/>
    <x v="0"/>
    <s v="ASIF"/>
    <x v="2"/>
    <s v="CONSUMER EXISTING"/>
    <s v="SLA_MET"/>
  </r>
  <r>
    <s v="179"/>
    <d v="2023-07-30T12:20:08"/>
    <d v="2023-07-30T12:27:29"/>
    <s v="DECLINE"/>
    <s v="Consumer Pre Bureau"/>
    <s v="CDcosta"/>
    <s v="Due to credit policy decision by Credit department. Please offer the customer pre-paid service"/>
    <d v="1899-12-30T00:07:21"/>
    <n v="7.35"/>
    <d v="2023-07-30T00:00:00"/>
    <x v="0"/>
    <x v="0"/>
    <s v="CAMERON"/>
    <x v="2"/>
    <s v="CONSUMER PRE BUREAU"/>
    <s v="SLA_MET"/>
  </r>
  <r>
    <s v="213"/>
    <d v="2023-07-30T12:25:15"/>
    <d v="2023-07-30T12:44:12"/>
    <s v="WITHDRAW"/>
    <s v="Consumer Pre Bureau"/>
    <s v="QMascarenhas"/>
    <s v="Please email Proof of address like Bank Statment or Utility Bill to vcredit@Asif Tech.com.au"/>
    <d v="1899-12-30T00:18:57"/>
    <n v="18.95"/>
    <d v="2023-07-30T00:00:00"/>
    <x v="0"/>
    <x v="0"/>
    <e v="#N/A"/>
    <x v="0"/>
    <s v="CONSUMER PRE BUREAU"/>
    <s v="SLA_MET"/>
  </r>
  <r>
    <s v="35"/>
    <d v="2023-07-30T12:30:19"/>
    <d v="2023-07-30T12:35:39"/>
    <s v="APPROVE"/>
    <s v="Consumer Pre Bureau"/>
    <s v="CDcosta"/>
    <s v="Approved only with outright purchase of handset or USIM only"/>
    <d v="1899-12-30T00:05:20"/>
    <n v="5.333333333333333"/>
    <d v="2023-07-30T00:00:00"/>
    <x v="0"/>
    <x v="0"/>
    <s v="CAMERON"/>
    <x v="1"/>
    <s v="CONSUMER PRE BUREAU"/>
    <s v="SLA_MET"/>
  </r>
  <r>
    <s v="214"/>
    <d v="2023-07-30T12:33:25"/>
    <d v="2023-07-30T12:42:03"/>
    <s v="WITHDRAW"/>
    <s v="Consumer Pre Bureau"/>
    <s v="CDcosta"/>
    <s v="Please email passport with visa page"/>
    <d v="1899-12-30T00:08:38"/>
    <n v="8.6333333333333329"/>
    <d v="2023-07-30T00:00:00"/>
    <x v="0"/>
    <x v="0"/>
    <s v="CAMERON"/>
    <x v="0"/>
    <s v="CONSUMER PRE BUREAU"/>
    <s v="SLA_MET"/>
  </r>
  <r>
    <s v="36"/>
    <d v="2023-07-30T12:44:12"/>
    <d v="2023-07-30T12:56:06"/>
    <s v="APPROVE"/>
    <s v="Consumer Post Bureau"/>
    <s v="NVaid"/>
    <s v="Approved only with outright purchase of handset or USIM only"/>
    <d v="1899-12-30T00:11:54"/>
    <n v="11.9"/>
    <d v="2023-07-30T00:00:00"/>
    <x v="0"/>
    <x v="0"/>
    <s v="NAVED"/>
    <x v="1"/>
    <s v="CONSUMER POST BUREAU"/>
    <s v="SLA_MET"/>
  </r>
  <r>
    <s v="215"/>
    <d v="2023-07-30T12:46:18"/>
    <d v="2023-07-30T12:53:14"/>
    <s v="WITHDRAW"/>
    <s v="Consumer Pre Bureau"/>
    <s v="QMascarenhas"/>
    <s v="Please email 100 pts of ID and Passport with visa page to vcredit@Asif Tech.com.au"/>
    <d v="1899-12-30T00:06:56"/>
    <n v="6.9333333333333336"/>
    <d v="2023-07-30T00:00:00"/>
    <x v="0"/>
    <x v="0"/>
    <e v="#N/A"/>
    <x v="0"/>
    <s v="CONSUMER PRE BUREAU"/>
    <s v="SLA_MET"/>
  </r>
  <r>
    <s v="216"/>
    <d v="2023-07-30T12:47:57"/>
    <d v="2023-07-30T13:19:53"/>
    <s v="WITHDRAW"/>
    <s v="Consumer Existing"/>
    <s v="QMascarenhas"/>
    <s v="Please email Employment ID to vcredit@Asif Tech.com.au and re-submit with company landline"/>
    <d v="1899-12-30T00:31:56"/>
    <n v="31.933333333333334"/>
    <d v="2023-07-30T00:00:00"/>
    <x v="0"/>
    <x v="0"/>
    <e v="#N/A"/>
    <x v="0"/>
    <s v="CONSUMER EXISTING"/>
    <s v="SLA_NOT_MET"/>
  </r>
  <r>
    <s v="37"/>
    <d v="2023-07-30T12:50:22"/>
    <d v="2023-07-30T13:00:55"/>
    <s v="APPROVE"/>
    <s v="Consumer Post Bureau"/>
    <s v="AAkhundpur"/>
    <s v="Approve"/>
    <d v="1899-12-30T00:10:33"/>
    <n v="10.55"/>
    <d v="2023-07-30T00:00:00"/>
    <x v="0"/>
    <x v="0"/>
    <s v="ASIF"/>
    <x v="1"/>
    <s v="CONSUMER POST BUREAU"/>
    <s v="SLA_MET"/>
  </r>
  <r>
    <s v="38"/>
    <d v="2023-07-30T12:53:25"/>
    <d v="2023-07-30T13:03:50"/>
    <s v="APPROVE"/>
    <s v="Consumer Post Bureau"/>
    <s v="NVaid"/>
    <s v="Approve"/>
    <d v="1899-12-30T00:10:25"/>
    <n v="10.416666666666666"/>
    <d v="2023-07-30T00:00:00"/>
    <x v="0"/>
    <x v="0"/>
    <s v="NAVED"/>
    <x v="1"/>
    <s v="CONSUMER POST BUREAU"/>
    <s v="SLA_MET"/>
  </r>
  <r>
    <s v="39"/>
    <d v="2023-07-30T12:54:04"/>
    <d v="2023-07-30T13:06:47"/>
    <s v="APPROVE"/>
    <s v="Consumer Existing"/>
    <s v="CDcosta"/>
    <s v="Approve"/>
    <d v="1899-12-30T00:12:43"/>
    <n v="12.716666666666667"/>
    <d v="2023-07-30T00:00:00"/>
    <x v="0"/>
    <x v="0"/>
    <s v="CAMERON"/>
    <x v="1"/>
    <s v="CONSUMER EXISTING"/>
    <s v="SLA_MET"/>
  </r>
  <r>
    <s v="40"/>
    <d v="2023-07-30T12:57:21"/>
    <d v="2023-07-30T13:07:32"/>
    <s v="APPROVE"/>
    <s v="Consumer Existing"/>
    <s v="AAkhundpur"/>
    <s v="Approved for MBB only"/>
    <d v="1899-12-30T00:10:11"/>
    <n v="10.183333333333334"/>
    <d v="2023-07-30T00:00:00"/>
    <x v="0"/>
    <x v="0"/>
    <s v="ASIF"/>
    <x v="1"/>
    <s v="CONSUMER EXISTING"/>
    <s v="SLA_MET"/>
  </r>
  <r>
    <s v="217"/>
    <d v="2023-07-30T13:02:32"/>
    <d v="2023-07-30T13:15:03"/>
    <s v="WITHDRAW"/>
    <s v="Consumer Post Bureau"/>
    <s v="SSyed"/>
    <m/>
    <d v="1899-12-30T00:12:31"/>
    <n v="12.516666666666667"/>
    <d v="2023-07-30T00:00:00"/>
    <x v="0"/>
    <x v="0"/>
    <s v="SHAHID"/>
    <x v="0"/>
    <s v="CONSUMER POST BUREAU"/>
    <s v="SLA_MET"/>
  </r>
  <r>
    <s v="218"/>
    <d v="2023-07-30T13:04:30"/>
    <d v="2023-07-30T13:19:29"/>
    <s v="WITHDRAW"/>
    <s v="Consumer Pre Bureau"/>
    <s v="NVaid"/>
    <s v="Incorrect info provided - application needs to be resubmitted with correct address - 8 Craigview street, macgregor, QLD 4109"/>
    <d v="1899-12-30T00:14:59"/>
    <n v="14.983333333333333"/>
    <d v="2023-07-30T00:00:00"/>
    <x v="0"/>
    <x v="0"/>
    <s v="NAVED"/>
    <x v="0"/>
    <s v="CONSUMER PRE BUREAU"/>
    <s v="SLA_MET"/>
  </r>
  <r>
    <s v="219"/>
    <d v="2023-07-30T13:09:27"/>
    <d v="2023-07-30T13:25:39"/>
    <s v="WITHDRAW"/>
    <s v="Consumer Post Bureau"/>
    <s v="AAkhundpur"/>
    <s v="Please resubmit next application with passport as part of 100 points of ID and apply under a new row ID."/>
    <d v="1899-12-30T00:16:12"/>
    <n v="16.2"/>
    <d v="2023-07-30T00:00:00"/>
    <x v="0"/>
    <x v="0"/>
    <s v="ASIF"/>
    <x v="0"/>
    <s v="CONSUMER POST BUREAU"/>
    <s v="SLA_MET"/>
  </r>
  <r>
    <s v="41"/>
    <d v="2023-07-30T13:09:43"/>
    <d v="2023-07-30T13:17:36"/>
    <s v="APPROVE"/>
    <s v="Consumer Pre Bureau"/>
    <s v="CDcosta"/>
    <s v="Approved for 1 handset and 1 MBB"/>
    <d v="1899-12-30T00:07:53"/>
    <n v="7.8833333333333329"/>
    <d v="2023-07-30T00:00:00"/>
    <x v="0"/>
    <x v="0"/>
    <s v="CAMERON"/>
    <x v="1"/>
    <s v="CONSUMER PRE BUREAU"/>
    <s v="SLA_MET"/>
  </r>
  <r>
    <s v="220"/>
    <d v="2023-07-30T13:12:23"/>
    <d v="2023-07-30T13:41:28"/>
    <s v="WITHDRAW"/>
    <s v="Consumer Post Bureau"/>
    <s v="NBhatia"/>
    <s v="Please email 100 pts of ID to vcredit@Asif Tech.com.au"/>
    <d v="1899-12-30T00:29:05"/>
    <n v="29.083333333333332"/>
    <d v="2023-07-30T00:00:00"/>
    <x v="0"/>
    <x v="0"/>
    <s v="NITESH"/>
    <x v="0"/>
    <s v="CONSUMER POST BUREAU"/>
    <s v="SLA_NOT_MET"/>
  </r>
  <r>
    <s v="221"/>
    <d v="2023-07-30T13:12:44"/>
    <d v="2023-07-30T13:20:36"/>
    <s v="WITHDRAW"/>
    <s v="Consumer Existing"/>
    <s v="CDcosta"/>
    <s v="Please re-submit as student. Remove all employer details"/>
    <d v="1899-12-30T00:07:52"/>
    <n v="7.8666666666666671"/>
    <d v="2023-07-30T00:00:00"/>
    <x v="0"/>
    <x v="0"/>
    <s v="CAMERON"/>
    <x v="0"/>
    <s v="CONSUMER EXISTING"/>
    <s v="SLA_MET"/>
  </r>
  <r>
    <s v="42"/>
    <d v="2023-07-30T13:13:04"/>
    <d v="2023-07-30T13:25:29"/>
    <s v="APPROVE"/>
    <s v="Consumer Post Bureau"/>
    <s v="CDcosta"/>
    <s v="Approved only with outright purchase of handset or USIM only"/>
    <d v="1899-12-30T00:12:25"/>
    <n v="12.416666666666666"/>
    <d v="2023-07-30T00:00:00"/>
    <x v="0"/>
    <x v="0"/>
    <s v="CAMERON"/>
    <x v="1"/>
    <s v="CONSUMER POST BUREAU"/>
    <s v="SLA_MET"/>
  </r>
  <r>
    <s v="222"/>
    <d v="2023-07-30T13:14:57"/>
    <d v="2023-07-30T13:37:40"/>
    <s v="WITHDRAW"/>
    <s v="Consumer Existing"/>
    <s v="RBose"/>
    <m/>
    <d v="1899-12-30T00:22:43"/>
    <n v="22.716666666666665"/>
    <d v="2023-07-30T00:00:00"/>
    <x v="0"/>
    <x v="0"/>
    <s v="ROHAN"/>
    <x v="0"/>
    <s v="CONSUMER EXISTING"/>
    <s v="SLA_NOT_MET"/>
  </r>
  <r>
    <s v="223"/>
    <d v="2023-07-30T13:19:03"/>
    <d v="2023-07-30T13:23:35"/>
    <s v="WITHDRAW"/>
    <s v="Consumer Post Bureau"/>
    <s v="QMascarenhas"/>
    <s v="Please email Bank Statement to vcredit@Asif Tech.com.au"/>
    <d v="1899-12-30T00:04:32"/>
    <n v="4.5333333333333332"/>
    <d v="2023-07-30T00:00:00"/>
    <x v="0"/>
    <x v="0"/>
    <e v="#N/A"/>
    <x v="0"/>
    <s v="CONSUMER POST BUREAU"/>
    <s v="SLA_MET"/>
  </r>
  <r>
    <s v="43"/>
    <d v="2023-07-30T13:24:11"/>
    <d v="2023-07-30T13:30:59"/>
    <s v="APPROVE"/>
    <s v="Consumer Existing"/>
    <s v="QMascarenhas"/>
    <s v="Approve"/>
    <d v="1899-12-30T00:06:48"/>
    <n v="6.8"/>
    <d v="2023-07-30T00:00:00"/>
    <x v="0"/>
    <x v="0"/>
    <e v="#N/A"/>
    <x v="1"/>
    <s v="CONSUMER EXISTING"/>
    <s v="SLA_MET"/>
  </r>
  <r>
    <s v="44"/>
    <d v="2023-07-30T13:26:58"/>
    <d v="2023-07-30T13:37:24"/>
    <s v="APPROVE"/>
    <s v="Consumer Existing"/>
    <s v="CDcosta"/>
    <s v="Approved for MBB only"/>
    <d v="1899-12-30T00:10:26"/>
    <n v="10.433333333333334"/>
    <d v="2023-07-30T00:00:00"/>
    <x v="0"/>
    <x v="0"/>
    <s v="CAMERON"/>
    <x v="1"/>
    <s v="CONSUMER EXISTING"/>
    <s v="SLA_MET"/>
  </r>
  <r>
    <s v="224"/>
    <d v="2023-07-30T13:27:34"/>
    <d v="2023-07-30T13:53:58"/>
    <s v="WITHDRAW"/>
    <s v="Consumer Pre Bureau"/>
    <s v="QMascarenhas"/>
    <s v="Please re-submit after customer provides Paid in Full Letter to Asif Tech for written off account row id: 1-5980E69"/>
    <d v="1899-12-30T00:26:24"/>
    <n v="26.4"/>
    <d v="2023-07-30T00:00:00"/>
    <x v="0"/>
    <x v="0"/>
    <e v="#N/A"/>
    <x v="0"/>
    <s v="CONSUMER PRE BUREAU"/>
    <s v="SLA_NOT_MET"/>
  </r>
  <r>
    <s v="225"/>
    <d v="2023-07-30T13:30:09"/>
    <d v="2023-07-30T13:38:10"/>
    <s v="WITHDRAW"/>
    <s v="Consumer Pre Bureau"/>
    <s v="AAkhundpur"/>
    <s v="Please resubmit following Migration process-3396590295"/>
    <d v="1899-12-30T00:08:01"/>
    <n v="8.0166666666666675"/>
    <d v="2023-07-30T00:00:00"/>
    <x v="0"/>
    <x v="0"/>
    <s v="ASIF"/>
    <x v="0"/>
    <s v="CONSUMER PRE BUREAU"/>
    <s v="SLA_MET"/>
  </r>
  <r>
    <s v="180"/>
    <d v="2023-07-30T13:33:27"/>
    <d v="2023-07-30T13:45:01"/>
    <s v="DECLINE"/>
    <s v="Consumer Post Bureau"/>
    <s v="AAkhundpur"/>
    <s v="Due to credit policy decision by Credit department. Please offer the customer pre-paid service.existing account -755088525 overdue with 2 services."/>
    <d v="1899-12-30T00:11:34"/>
    <n v="11.566666666666666"/>
    <d v="2023-07-30T00:00:00"/>
    <x v="0"/>
    <x v="0"/>
    <s v="ASIF"/>
    <x v="2"/>
    <s v="CONSUMER POST BUREAU"/>
    <s v="SLA_MET"/>
  </r>
  <r>
    <s v="45"/>
    <d v="2023-07-30T13:34:08"/>
    <d v="2023-07-30T13:59:33"/>
    <s v="APPROVE"/>
    <s v="Consumer Post Bureau"/>
    <s v="CDcosta"/>
    <s v="Approved for 1 handset and 1 MBB"/>
    <d v="1899-12-30T00:25:25"/>
    <n v="25.416666666666668"/>
    <d v="2023-07-30T00:00:00"/>
    <x v="0"/>
    <x v="0"/>
    <s v="CAMERON"/>
    <x v="1"/>
    <s v="CONSUMER POST BUREAU"/>
    <s v="SLA_NOT_MET"/>
  </r>
  <r>
    <s v="46"/>
    <d v="2023-07-30T13:39:48"/>
    <d v="2023-07-30T13:49:31"/>
    <s v="APPROVE"/>
    <s v="Consumer Pre Bureau"/>
    <s v="NVaid"/>
    <s v="Approved only with outright purchase of handset or USIM only"/>
    <d v="1899-12-30T00:09:43"/>
    <n v="9.7166666666666668"/>
    <d v="2023-07-30T00:00:00"/>
    <x v="0"/>
    <x v="0"/>
    <s v="NAVED"/>
    <x v="1"/>
    <s v="CONSUMER PRE BUREAU"/>
    <s v="SLA_MET"/>
  </r>
  <r>
    <s v="226"/>
    <d v="2023-07-30T13:39:58"/>
    <d v="2023-07-30T13:50:21"/>
    <s v="WITHDRAW"/>
    <s v="Consumer Post Bureau"/>
    <s v="AAkhundpur"/>
    <s v="An account for this applicant already exists with Asif Tech. Please resubmit as existing customer- Row ID: 1-853UO3Y"/>
    <d v="1899-12-30T00:10:23"/>
    <n v="10.383333333333333"/>
    <d v="2023-07-30T00:00:00"/>
    <x v="0"/>
    <x v="0"/>
    <s v="ASIF"/>
    <x v="0"/>
    <s v="CONSUMER POST BUREAU"/>
    <s v="SLA_MET"/>
  </r>
  <r>
    <s v="47"/>
    <d v="2023-07-30T13:40:36"/>
    <d v="2023-07-30T14:05:19"/>
    <s v="APPROVE"/>
    <s v="Consumer Existing"/>
    <s v="SSyed"/>
    <s v="Approve"/>
    <d v="1899-12-30T00:24:43"/>
    <n v="24.716666666666665"/>
    <d v="2023-07-30T00:00:00"/>
    <x v="0"/>
    <x v="0"/>
    <s v="SHAHID"/>
    <x v="1"/>
    <s v="CONSUMER EXISTING"/>
    <s v="SLA_NOT_MET"/>
  </r>
  <r>
    <s v="227"/>
    <d v="2023-07-30T13:42:24"/>
    <d v="2023-07-30T14:00:37"/>
    <s v="WITHDRAW"/>
    <s v="Consumer Existing"/>
    <s v="NVaid"/>
    <s v="Please resubmit with landline for employer"/>
    <d v="1899-12-30T00:18:13"/>
    <n v="18.216666666666665"/>
    <d v="2023-07-30T00:00:00"/>
    <x v="0"/>
    <x v="0"/>
    <s v="NAVED"/>
    <x v="0"/>
    <s v="CONSUMER EXISTING"/>
    <s v="SLA_MET"/>
  </r>
  <r>
    <s v="48"/>
    <d v="2023-07-30T13:42:40"/>
    <d v="2023-07-30T13:58:35"/>
    <s v="APPROVE"/>
    <s v="Consumer Existing"/>
    <s v="AAkhundpur"/>
    <s v="Approve"/>
    <d v="1899-12-30T00:15:55"/>
    <n v="15.916666666666666"/>
    <d v="2023-07-30T00:00:00"/>
    <x v="0"/>
    <x v="0"/>
    <s v="ASIF"/>
    <x v="1"/>
    <s v="CONSUMER EXISTING"/>
    <s v="SLA_MET"/>
  </r>
  <r>
    <s v="228"/>
    <d v="2023-07-30T13:42:41"/>
    <d v="2023-07-30T14:09:34"/>
    <s v="WITHDRAW"/>
    <s v="Consumer Existing"/>
    <s v="NBhatia"/>
    <s v="Please email 100 pts of ID to vcredit@Asif Tech.com.au"/>
    <d v="1899-12-30T00:26:53"/>
    <n v="26.883333333333333"/>
    <d v="2023-07-30T00:00:00"/>
    <x v="0"/>
    <x v="0"/>
    <s v="NITESH"/>
    <x v="0"/>
    <s v="CONSUMER EXISTING"/>
    <s v="SLA_NOT_MET"/>
  </r>
  <r>
    <s v="49"/>
    <d v="2023-07-30T13:42:56"/>
    <d v="2023-07-30T14:00:36"/>
    <s v="APPROVE"/>
    <s v="Consumer Post Bureau"/>
    <s v="QMascarenhas"/>
    <s v="Approved only with outright purchase of handset or USIM only"/>
    <d v="1899-12-30T00:17:40"/>
    <n v="17.666666666666668"/>
    <d v="2023-07-30T00:00:00"/>
    <x v="0"/>
    <x v="0"/>
    <e v="#N/A"/>
    <x v="1"/>
    <s v="CONSUMER POST BUREAU"/>
    <s v="SLA_MET"/>
  </r>
  <r>
    <s v="50"/>
    <d v="2023-07-30T13:45:19"/>
    <d v="2023-07-30T14:02:57"/>
    <s v="APPROVE"/>
    <s v="Consumer Post Bureau"/>
    <s v="AAkhundpur"/>
    <s v="Approved only with outright purchase of handset or USIM only"/>
    <d v="1899-12-30T00:17:38"/>
    <n v="17.633333333333333"/>
    <d v="2023-07-30T00:00:00"/>
    <x v="0"/>
    <x v="0"/>
    <s v="ASIF"/>
    <x v="1"/>
    <s v="CONSUMER POST BUREAU"/>
    <s v="SLA_MET"/>
  </r>
  <r>
    <s v="51"/>
    <d v="2023-07-30T13:50:42"/>
    <d v="2023-07-30T14:11:38"/>
    <s v="APPROVE"/>
    <s v="Consumer Post Bureau"/>
    <s v="CDcosta"/>
    <s v="Approved only with outright purchase of handset or USIM only"/>
    <d v="1899-12-30T00:20:56"/>
    <n v="20.933333333333334"/>
    <d v="2023-07-30T00:00:00"/>
    <x v="0"/>
    <x v="0"/>
    <s v="CAMERON"/>
    <x v="1"/>
    <s v="CONSUMER POST BUREAU"/>
    <s v="SLA_NOT_MET"/>
  </r>
  <r>
    <s v="52"/>
    <d v="2023-07-30T13:53:41"/>
    <d v="2023-07-30T14:08:28"/>
    <s v="APPROVE"/>
    <s v="Consumer Existing"/>
    <s v="QMascarenhas"/>
    <s v="Approve"/>
    <d v="1899-12-30T00:14:47"/>
    <n v="14.783333333333333"/>
    <d v="2023-07-30T00:00:00"/>
    <x v="0"/>
    <x v="0"/>
    <e v="#N/A"/>
    <x v="1"/>
    <s v="CONSUMER EXISTING"/>
    <s v="SLA_MET"/>
  </r>
  <r>
    <s v="53"/>
    <d v="2023-07-30T13:55:32"/>
    <d v="2023-07-30T14:16:58"/>
    <s v="APPROVE"/>
    <s v="Consumer Existing"/>
    <s v="AAkhundpur"/>
    <s v="Approve"/>
    <d v="1899-12-30T00:21:26"/>
    <n v="21.433333333333334"/>
    <d v="2023-07-30T00:00:00"/>
    <x v="0"/>
    <x v="0"/>
    <s v="ASIF"/>
    <x v="1"/>
    <s v="CONSUMER EXISTING"/>
    <s v="SLA_NOT_MET"/>
  </r>
  <r>
    <s v="181"/>
    <d v="2023-07-30T13:56:34"/>
    <d v="2023-07-30T14:11:22"/>
    <s v="DECLINE"/>
    <s v="Consumer Pre Bureau"/>
    <s v="NVaid"/>
    <s v="Passport Visa expires in less than 12 months. Please offer the customer pre-paid service only - Vida expiry date 30/08/2012"/>
    <d v="1899-12-30T00:14:48"/>
    <n v="14.8"/>
    <d v="2023-07-30T00:00:00"/>
    <x v="0"/>
    <x v="0"/>
    <s v="NAVED"/>
    <x v="2"/>
    <s v="CONSUMER PRE BUREAU"/>
    <s v="SLA_MET"/>
  </r>
  <r>
    <s v="229"/>
    <d v="2023-07-30T13:56:49"/>
    <d v="2023-07-30T14:24:33"/>
    <s v="WITHDRAW"/>
    <s v="Consumer Existing"/>
    <s v="RBose"/>
    <s v="Please email 100 pts of ID with proof of employment i.e bank statement and latest payslip to vcredit@Asif Tech.com.au"/>
    <d v="1899-12-30T00:27:44"/>
    <n v="27.733333333333334"/>
    <d v="2023-07-30T00:00:00"/>
    <x v="0"/>
    <x v="0"/>
    <s v="ROHAN"/>
    <x v="0"/>
    <s v="CONSUMER EXISTING"/>
    <s v="SLA_NOT_MET"/>
  </r>
  <r>
    <s v="54"/>
    <d v="2023-07-30T13:58:38"/>
    <d v="2023-07-30T14:06:13"/>
    <s v="APPROVE"/>
    <s v="Consumer Existing"/>
    <s v="SSyed"/>
    <m/>
    <d v="1899-12-30T00:07:35"/>
    <n v="7.583333333333333"/>
    <d v="2023-07-30T00:00:00"/>
    <x v="0"/>
    <x v="0"/>
    <s v="SHAHID"/>
    <x v="1"/>
    <s v="CONSUMER EXISTING"/>
    <s v="SLA_MET"/>
  </r>
  <r>
    <s v="55"/>
    <d v="2023-07-30T13:59:52"/>
    <d v="2023-07-30T14:16:51"/>
    <s v="APPROVE"/>
    <s v="Consumer Post Bureau"/>
    <s v="SSyed"/>
    <m/>
    <d v="1899-12-30T00:16:59"/>
    <n v="16.983333333333334"/>
    <d v="2023-07-30T00:00:00"/>
    <x v="0"/>
    <x v="0"/>
    <s v="SHAHID"/>
    <x v="1"/>
    <s v="CONSUMER POST BUREAU"/>
    <s v="SLA_MET"/>
  </r>
  <r>
    <s v="56"/>
    <d v="2023-07-30T14:03:23"/>
    <d v="2023-07-30T14:20:37"/>
    <s v="APPROVE"/>
    <s v="Consumer Existing"/>
    <s v="NVaid"/>
    <s v="Approve"/>
    <d v="1899-12-30T00:17:14"/>
    <n v="17.233333333333334"/>
    <d v="2023-07-30T00:00:00"/>
    <x v="0"/>
    <x v="0"/>
    <s v="NAVED"/>
    <x v="1"/>
    <s v="CONSUMER EXISTING"/>
    <s v="SLA_MET"/>
  </r>
  <r>
    <s v="57"/>
    <d v="2023-07-30T14:05:29"/>
    <d v="2023-07-30T14:20:10"/>
    <s v="APPROVE"/>
    <s v="Consumer Existing"/>
    <s v="CDcosta"/>
    <s v="Approve"/>
    <d v="1899-12-30T00:14:41"/>
    <n v="14.683333333333334"/>
    <d v="2023-07-30T00:00:00"/>
    <x v="0"/>
    <x v="0"/>
    <s v="CAMERON"/>
    <x v="1"/>
    <s v="CONSUMER EXISTING"/>
    <s v="SLA_MET"/>
  </r>
  <r>
    <s v="230"/>
    <d v="2023-07-30T14:14:49"/>
    <d v="2023-07-30T14:20:08"/>
    <s v="WITHDRAW"/>
    <s v="Consumer Pre Bureau"/>
    <s v="SBambaras"/>
    <s v="Please email passport with visa page"/>
    <d v="1899-12-30T00:05:19"/>
    <n v="5.3166666666666664"/>
    <d v="2023-07-30T00:00:00"/>
    <x v="0"/>
    <x v="0"/>
    <s v="SAM"/>
    <x v="0"/>
    <s v="CONSUMER PRE BUREAU"/>
    <s v="SLA_MET"/>
  </r>
  <r>
    <s v="58"/>
    <d v="2023-07-30T14:15:02"/>
    <d v="2023-07-30T14:28:51"/>
    <s v="APPROVE"/>
    <s v="Consumer Post Bureau"/>
    <s v="NBhatia"/>
    <s v="Approve"/>
    <d v="1899-12-30T00:13:49"/>
    <n v="13.816666666666666"/>
    <d v="2023-07-30T00:00:00"/>
    <x v="0"/>
    <x v="0"/>
    <s v="NITESH"/>
    <x v="1"/>
    <s v="CONSUMER POST BUREAU"/>
    <s v="SLA_MET"/>
  </r>
  <r>
    <s v="59"/>
    <d v="2023-07-30T14:19:40"/>
    <d v="2023-07-30T14:25:28"/>
    <s v="APPROVE"/>
    <s v="Consumer Post Bureau"/>
    <s v="SBambaras"/>
    <s v="Approved only with outright purchase of handset or USIM only"/>
    <d v="1899-12-30T00:05:48"/>
    <n v="5.8"/>
    <d v="2023-07-30T00:00:00"/>
    <x v="0"/>
    <x v="0"/>
    <s v="SAM"/>
    <x v="1"/>
    <s v="CONSUMER POST BUREAU"/>
    <s v="SLA_MET"/>
  </r>
  <r>
    <s v="60"/>
    <d v="2023-07-30T14:19:40"/>
    <d v="2023-07-30T14:41:19"/>
    <s v="APPROVE"/>
    <s v="Consumer Existing"/>
    <s v="QMascarenhas"/>
    <s v="Approve"/>
    <d v="1899-12-30T00:21:39"/>
    <n v="21.65"/>
    <d v="2023-07-30T00:00:00"/>
    <x v="0"/>
    <x v="0"/>
    <e v="#N/A"/>
    <x v="1"/>
    <s v="CONSUMER EXISTING"/>
    <s v="SLA_NOT_MET"/>
  </r>
  <r>
    <s v="61"/>
    <d v="2023-07-30T14:22:28"/>
    <d v="2023-07-30T14:28:28"/>
    <s v="APPROVE"/>
    <s v="Consumer Post Bureau"/>
    <s v="CDcosta"/>
    <s v="Approved only with outright purchase of handset or USIM only"/>
    <d v="1899-12-30T00:06:00"/>
    <n v="6"/>
    <d v="2023-07-30T00:00:00"/>
    <x v="0"/>
    <x v="0"/>
    <s v="CAMERON"/>
    <x v="1"/>
    <s v="CONSUMER POST BUREAU"/>
    <s v="SLA_MET"/>
  </r>
  <r>
    <s v="62"/>
    <d v="2023-07-30T14:23:30"/>
    <d v="2023-07-30T14:28:04"/>
    <s v="APPROVE"/>
    <s v="Consumer Existing"/>
    <s v="SSyed"/>
    <m/>
    <d v="1899-12-30T00:04:34"/>
    <n v="4.5666666666666664"/>
    <d v="2023-07-30T00:00:00"/>
    <x v="0"/>
    <x v="0"/>
    <s v="SHAHID"/>
    <x v="1"/>
    <s v="CONSUMER EXISTING"/>
    <s v="SLA_MET"/>
  </r>
  <r>
    <s v="63"/>
    <d v="2023-07-30T14:24:22"/>
    <d v="2023-07-30T14:33:50"/>
    <s v="APPROVE"/>
    <s v="Consumer Post Bureau"/>
    <s v="RBose"/>
    <s v="Approve"/>
    <d v="1899-12-30T00:09:28"/>
    <n v="9.4666666666666668"/>
    <d v="2023-07-30T00:00:00"/>
    <x v="0"/>
    <x v="0"/>
    <s v="ROHAN"/>
    <x v="1"/>
    <s v="CONSUMER POST BUREAU"/>
    <s v="SLA_MET"/>
  </r>
  <r>
    <s v="64"/>
    <d v="2023-07-30T14:24:58"/>
    <d v="2023-07-30T14:35:14"/>
    <s v="APPROVE"/>
    <s v="Consumer Existing"/>
    <s v="SBambaras"/>
    <s v="Approve"/>
    <d v="1899-12-30T00:10:16"/>
    <n v="10.266666666666667"/>
    <d v="2023-07-30T00:00:00"/>
    <x v="0"/>
    <x v="0"/>
    <s v="SAM"/>
    <x v="1"/>
    <s v="CONSUMER EXISTING"/>
    <s v="SLA_MET"/>
  </r>
  <r>
    <s v="182"/>
    <d v="2023-07-30T14:30:04"/>
    <d v="2023-07-30T14:34:14"/>
    <s v="DECLINE"/>
    <s v="Consumer Existing"/>
    <s v="AAkhundpur"/>
    <s v="Applicant only has bridging visa. Please offer the customer Pre-Paid service only"/>
    <d v="1899-12-30T00:04:10"/>
    <n v="4.166666666666667"/>
    <d v="2023-07-30T00:00:00"/>
    <x v="0"/>
    <x v="0"/>
    <s v="ASIF"/>
    <x v="2"/>
    <s v="CONSUMER EXISTING"/>
    <s v="SLA_MET"/>
  </r>
  <r>
    <s v="65"/>
    <d v="2023-07-30T14:30:57"/>
    <d v="2023-07-30T14:37:27"/>
    <s v="APPROVE"/>
    <s v="Consumer Pre Bureau"/>
    <s v="NVaid"/>
    <s v="Direct debit to credit card / bank account only"/>
    <d v="1899-12-30T00:06:30"/>
    <n v="6.5"/>
    <d v="2023-07-30T00:00:00"/>
    <x v="0"/>
    <x v="0"/>
    <s v="NAVED"/>
    <x v="1"/>
    <s v="CONSUMER PRE BUREAU"/>
    <s v="SLA_MET"/>
  </r>
  <r>
    <s v="66"/>
    <d v="2023-07-30T14:31:48"/>
    <d v="2023-07-30T14:41:08"/>
    <s v="APPROVE"/>
    <s v="Consumer Existing"/>
    <s v="CDcosta"/>
    <s v="Approved for 2 sim-only services (1 voice + 1 MBB)"/>
    <d v="1899-12-30T00:09:20"/>
    <n v="9.3333333333333339"/>
    <d v="2023-07-30T00:00:00"/>
    <x v="0"/>
    <x v="0"/>
    <s v="CAMERON"/>
    <x v="1"/>
    <s v="CONSUMER EXISTING"/>
    <s v="SLA_MET"/>
  </r>
  <r>
    <s v="67"/>
    <d v="2023-07-30T14:34:08"/>
    <d v="2023-07-30T14:37:11"/>
    <s v="APPROVE"/>
    <s v="Consumer Post Bureau"/>
    <s v="AAkhundpur"/>
    <s v="Approved only with outright purchase of handset or USIM only"/>
    <d v="1899-12-30T00:03:03"/>
    <n v="3.05"/>
    <d v="2023-07-30T00:00:00"/>
    <x v="0"/>
    <x v="0"/>
    <s v="ASIF"/>
    <x v="1"/>
    <s v="CONSUMER POST BUREAU"/>
    <s v="SLA_MET"/>
  </r>
  <r>
    <s v="68"/>
    <d v="2023-07-30T14:34:55"/>
    <d v="2023-07-30T14:40:54"/>
    <s v="APPROVE"/>
    <s v="Consumer Post Bureau"/>
    <s v="SSyed"/>
    <m/>
    <d v="1899-12-30T00:05:59"/>
    <n v="5.9833333333333334"/>
    <d v="2023-07-30T00:00:00"/>
    <x v="0"/>
    <x v="0"/>
    <s v="SHAHID"/>
    <x v="1"/>
    <s v="CONSUMER POST BUREAU"/>
    <s v="SLA_MET"/>
  </r>
  <r>
    <s v="231"/>
    <d v="2023-07-30T14:36:28"/>
    <d v="2023-07-30T14:41:30"/>
    <s v="WITHDRAW"/>
    <s v="Consumer Pre Bureau"/>
    <s v="SBambaras"/>
    <s v="Please re-submit with name of the suburb on current address."/>
    <d v="1899-12-30T00:05:02"/>
    <n v="5.0333333333333332"/>
    <d v="2023-07-30T00:00:00"/>
    <x v="0"/>
    <x v="0"/>
    <s v="SAM"/>
    <x v="0"/>
    <s v="CONSUMER PRE BUREAU"/>
    <s v="SLA_MET"/>
  </r>
  <r>
    <s v="69"/>
    <d v="2023-07-30T14:37:39"/>
    <d v="2023-07-30T14:54:38"/>
    <s v="APPROVE"/>
    <s v="Consumer Existing"/>
    <s v="NBhatia"/>
    <s v="Approve"/>
    <d v="1899-12-30T00:16:59"/>
    <n v="16.983333333333334"/>
    <d v="2023-07-30T00:00:00"/>
    <x v="0"/>
    <x v="0"/>
    <s v="NITESH"/>
    <x v="1"/>
    <s v="CONSUMER EXISTING"/>
    <s v="SLA_MET"/>
  </r>
  <r>
    <s v="70"/>
    <d v="2023-07-30T14:41:10"/>
    <d v="2023-07-30T14:49:23"/>
    <s v="APPROVE"/>
    <s v="Consumer Pre Bureau"/>
    <s v="NVaid"/>
    <s v="Approve"/>
    <d v="1899-12-30T00:08:13"/>
    <n v="8.2166666666666668"/>
    <d v="2023-07-30T00:00:00"/>
    <x v="0"/>
    <x v="0"/>
    <s v="NAVED"/>
    <x v="1"/>
    <s v="CONSUMER PRE BUREAU"/>
    <s v="SLA_MET"/>
  </r>
  <r>
    <s v="71"/>
    <d v="2023-07-30T14:41:11"/>
    <d v="2023-07-30T14:45:41"/>
    <s v="APPROVE"/>
    <s v="Consumer Existing"/>
    <s v="CDcosta"/>
    <s v="Approved for MBB only"/>
    <d v="1899-12-30T00:04:30"/>
    <n v="4.5"/>
    <d v="2023-07-30T00:00:00"/>
    <x v="0"/>
    <x v="0"/>
    <s v="CAMERON"/>
    <x v="1"/>
    <s v="CONSUMER EXISTING"/>
    <s v="SLA_MET"/>
  </r>
  <r>
    <s v="72"/>
    <d v="2023-07-30T14:41:46"/>
    <d v="2023-07-30T14:48:12"/>
    <s v="APPROVE"/>
    <s v="Consumer Post Bureau"/>
    <s v="AAkhundpur"/>
    <s v="Approve"/>
    <d v="1899-12-30T00:06:26"/>
    <n v="6.4333333333333336"/>
    <d v="2023-07-30T00:00:00"/>
    <x v="0"/>
    <x v="0"/>
    <s v="ASIF"/>
    <x v="1"/>
    <s v="CONSUMER POST BUREAU"/>
    <s v="SLA_MET"/>
  </r>
  <r>
    <s v="73"/>
    <d v="2023-07-30T14:43:39"/>
    <d v="2023-07-30T14:55:00"/>
    <s v="APPROVE"/>
    <s v="Consumer Pre Bureau"/>
    <s v="QMascarenhas"/>
    <s v="Approve"/>
    <d v="1899-12-30T00:11:21"/>
    <n v="11.35"/>
    <d v="2023-07-30T00:00:00"/>
    <x v="0"/>
    <x v="0"/>
    <e v="#N/A"/>
    <x v="1"/>
    <s v="CONSUMER PRE BUREAU"/>
    <s v="SLA_MET"/>
  </r>
  <r>
    <s v="74"/>
    <d v="2023-07-30T14:43:55"/>
    <d v="2023-07-30T15:00:41"/>
    <s v="APPROVE"/>
    <s v="Consumer Post Bureau"/>
    <s v="RBose"/>
    <s v="Approved only with outright purchase of handset or USIM only"/>
    <d v="1899-12-30T00:16:46"/>
    <n v="16.766666666666666"/>
    <d v="2023-07-30T00:00:00"/>
    <x v="0"/>
    <x v="0"/>
    <s v="ROHAN"/>
    <x v="1"/>
    <s v="CONSUMER POST BUREAU"/>
    <s v="SLA_MET"/>
  </r>
  <r>
    <s v="232"/>
    <d v="2023-07-30T14:47:35"/>
    <d v="2023-07-30T14:54:12"/>
    <s v="WITHDRAW"/>
    <s v="Consumer Pre Bureau"/>
    <s v="SBambaras"/>
    <s v="Please email passport with visa page"/>
    <d v="1899-12-30T00:06:37"/>
    <n v="6.6166666666666671"/>
    <d v="2023-07-30T00:00:00"/>
    <x v="0"/>
    <x v="0"/>
    <s v="SAM"/>
    <x v="0"/>
    <s v="CONSUMER PRE BUREAU"/>
    <s v="SLA_MET"/>
  </r>
  <r>
    <s v="75"/>
    <d v="2023-07-30T14:48:24"/>
    <d v="2023-07-30T14:56:37"/>
    <s v="APPROVE"/>
    <s v="Consumer Post Bureau"/>
    <s v="SSyed"/>
    <m/>
    <d v="1899-12-30T00:08:13"/>
    <n v="8.2166666666666668"/>
    <d v="2023-07-30T00:00:00"/>
    <x v="0"/>
    <x v="0"/>
    <s v="SHAHID"/>
    <x v="1"/>
    <s v="CONSUMER POST BUREAU"/>
    <s v="SLA_MET"/>
  </r>
  <r>
    <s v="76"/>
    <d v="2023-07-30T14:48:39"/>
    <d v="2023-07-30T15:00:50"/>
    <s v="APPROVE"/>
    <s v="Consumer Existing"/>
    <s v="NVaid"/>
    <s v="Approve"/>
    <d v="1899-12-30T00:12:11"/>
    <n v="12.183333333333334"/>
    <d v="2023-07-30T00:00:00"/>
    <x v="0"/>
    <x v="0"/>
    <s v="NAVED"/>
    <x v="1"/>
    <s v="CONSUMER EXISTING"/>
    <s v="SLA_MET"/>
  </r>
  <r>
    <s v="77"/>
    <d v="2023-07-30T14:50:34"/>
    <d v="2023-07-30T14:57:48"/>
    <s v="APPROVE"/>
    <s v="Consumer Post Bureau"/>
    <s v="AAkhundpur"/>
    <s v="Approved only with outright purchase of handset or USIM only Visa exires- 02/03/2013"/>
    <d v="1899-12-30T00:07:14"/>
    <n v="7.2333333333333334"/>
    <d v="2023-07-30T00:00:00"/>
    <x v="0"/>
    <x v="0"/>
    <s v="ASIF"/>
    <x v="1"/>
    <s v="CONSUMER POST BUREAU"/>
    <s v="SLA_MET"/>
  </r>
  <r>
    <s v="78"/>
    <d v="2023-07-30T14:51:09"/>
    <d v="2023-07-30T14:58:27"/>
    <s v="APPROVE"/>
    <s v="Consumer Existing"/>
    <s v="SBambaras"/>
    <s v="Approved only with outright purchase of handset or USIM only"/>
    <d v="1899-12-30T00:07:18"/>
    <n v="7.3"/>
    <d v="2023-07-30T00:00:00"/>
    <x v="0"/>
    <x v="0"/>
    <s v="SAM"/>
    <x v="1"/>
    <s v="CONSUMER EXISTING"/>
    <s v="SLA_MET"/>
  </r>
  <r>
    <s v="79"/>
    <d v="2023-07-30T14:53:21"/>
    <d v="2023-07-30T15:01:12"/>
    <s v="APPROVE"/>
    <s v="Consumer Existing"/>
    <s v="SSyed"/>
    <m/>
    <d v="1899-12-30T00:07:51"/>
    <n v="7.85"/>
    <d v="2023-07-30T00:00:00"/>
    <x v="0"/>
    <x v="0"/>
    <s v="SHAHID"/>
    <x v="1"/>
    <s v="CONSUMER EXISTING"/>
    <s v="SLA_MET"/>
  </r>
  <r>
    <s v="80"/>
    <d v="2023-07-30T14:53:29"/>
    <d v="2023-07-30T15:09:41"/>
    <s v="APPROVE"/>
    <s v="Consumer Post Bureau"/>
    <s v="SSyed"/>
    <m/>
    <d v="1899-12-30T00:16:12"/>
    <n v="16.2"/>
    <d v="2023-07-30T00:00:00"/>
    <x v="0"/>
    <x v="0"/>
    <s v="SHAHID"/>
    <x v="1"/>
    <s v="CONSUMER POST BUREAU"/>
    <s v="SLA_MET"/>
  </r>
  <r>
    <s v="81"/>
    <d v="2023-07-30T14:56:58"/>
    <d v="2023-07-30T15:00:57"/>
    <s v="APPROVE"/>
    <s v="Consumer Post Bureau"/>
    <s v="QMascarenhas"/>
    <s v="Approved only with outright purchase of handset or USIM only"/>
    <d v="1899-12-30T00:03:59"/>
    <n v="3.9833333333333334"/>
    <d v="2023-07-30T00:00:00"/>
    <x v="0"/>
    <x v="0"/>
    <e v="#N/A"/>
    <x v="1"/>
    <s v="CONSUMER POST BUREAU"/>
    <s v="SLA_MET"/>
  </r>
  <r>
    <s v="82"/>
    <d v="2023-07-30T14:58:46"/>
    <d v="2023-07-30T15:01:54"/>
    <s v="APPROVE"/>
    <s v="Consumer Existing"/>
    <s v="SBambaras"/>
    <s v="Approved for MBB only"/>
    <d v="1899-12-30T00:03:08"/>
    <n v="3.1333333333333333"/>
    <d v="2023-07-30T00:00:00"/>
    <x v="0"/>
    <x v="0"/>
    <s v="SAM"/>
    <x v="1"/>
    <s v="CONSUMER EXISTING"/>
    <s v="SLA_MET"/>
  </r>
  <r>
    <s v="183"/>
    <d v="2023-07-30T15:01:26"/>
    <d v="2023-07-30T15:11:00"/>
    <s v="DECLINE"/>
    <s v="Consumer Existing"/>
    <s v="QMascarenhas"/>
    <s v="Data obtained from Veda Advantage Credit File. Please offer the customer pre-paid service only"/>
    <d v="1899-12-30T00:09:34"/>
    <n v="9.5666666666666664"/>
    <d v="2023-07-30T00:00:00"/>
    <x v="0"/>
    <x v="0"/>
    <e v="#N/A"/>
    <x v="2"/>
    <s v="CONSUMER EXISTING"/>
    <s v="SLA_MET"/>
  </r>
  <r>
    <s v="83"/>
    <d v="2023-07-30T15:03:48"/>
    <d v="2023-07-30T15:09:07"/>
    <s v="APPROVE"/>
    <s v="Consumer Post Bureau"/>
    <s v="SBambaras"/>
    <s v="Approved only with outright purchase of handset or USIM only"/>
    <d v="1899-12-30T00:05:19"/>
    <n v="5.3166666666666664"/>
    <d v="2023-07-30T00:00:00"/>
    <x v="0"/>
    <x v="0"/>
    <s v="SAM"/>
    <x v="1"/>
    <s v="CONSUMER POST BUREAU"/>
    <s v="SLA_MET"/>
  </r>
  <r>
    <s v="233"/>
    <d v="2023-07-30T15:05:10"/>
    <d v="2023-07-30T15:14:18"/>
    <s v="WITHDRAW"/>
    <s v="Consumer Pre Bureau"/>
    <s v="RBose"/>
    <s v="Applicants address is incorrect. Please resubmit with correct address as suburtb is missing."/>
    <d v="1899-12-30T00:09:08"/>
    <n v="9.1333333333333329"/>
    <d v="2023-07-30T00:00:00"/>
    <x v="0"/>
    <x v="0"/>
    <s v="ROHAN"/>
    <x v="0"/>
    <s v="CONSUMER PRE BUREAU"/>
    <s v="SLA_MET"/>
  </r>
  <r>
    <s v="84"/>
    <d v="2023-07-30T15:06:20"/>
    <d v="2023-07-30T15:18:42"/>
    <s v="APPROVE"/>
    <s v="Consumer Pre Bureau"/>
    <s v="NVaid"/>
    <s v="Approved for 1 handset and 1 MBB"/>
    <d v="1899-12-30T00:12:22"/>
    <n v="12.366666666666667"/>
    <d v="2023-07-30T00:00:00"/>
    <x v="0"/>
    <x v="0"/>
    <s v="NAVED"/>
    <x v="1"/>
    <s v="CONSUMER PRE BUREAU"/>
    <s v="SLA_MET"/>
  </r>
  <r>
    <s v="85"/>
    <d v="2023-07-30T15:06:51"/>
    <d v="2023-07-30T15:16:10"/>
    <s v="APPROVE"/>
    <s v="Consumer Existing"/>
    <s v="SBambaras"/>
    <s v="Approve"/>
    <d v="1899-12-30T00:09:19"/>
    <n v="9.3166666666666664"/>
    <d v="2023-07-30T00:00:00"/>
    <x v="0"/>
    <x v="0"/>
    <s v="SAM"/>
    <x v="1"/>
    <s v="CONSUMER EXISTING"/>
    <s v="SLA_MET"/>
  </r>
  <r>
    <s v="184"/>
    <d v="2023-07-30T15:07:02"/>
    <d v="2023-07-30T15:23:10"/>
    <s v="DECLINE"/>
    <s v="Consumer Post Bureau"/>
    <s v="SSyed"/>
    <m/>
    <d v="1899-12-30T00:16:08"/>
    <n v="16.133333333333333"/>
    <d v="2023-07-30T00:00:00"/>
    <x v="0"/>
    <x v="0"/>
    <s v="SHAHID"/>
    <x v="2"/>
    <s v="CONSUMER POST BUREAU"/>
    <s v="SLA_MET"/>
  </r>
  <r>
    <s v="86"/>
    <d v="2023-07-30T15:07:29"/>
    <d v="2023-07-30T15:24:19"/>
    <s v="APPROVE"/>
    <s v="Consumer Pre Bureau"/>
    <s v="QMascarenhas"/>
    <s v="Approve"/>
    <d v="1899-12-30T00:16:50"/>
    <n v="16.833333333333332"/>
    <d v="2023-07-30T00:00:00"/>
    <x v="0"/>
    <x v="0"/>
    <e v="#N/A"/>
    <x v="1"/>
    <s v="CONSUMER PRE BUREAU"/>
    <s v="SLA_MET"/>
  </r>
  <r>
    <s v="87"/>
    <d v="2023-07-30T15:07:53"/>
    <d v="2023-07-30T15:21:21"/>
    <s v="APPROVE"/>
    <s v="Consumer Post Bureau"/>
    <s v="AAkhundpur"/>
    <s v="Approved only with outright purchase of handset or USIM only"/>
    <d v="1899-12-30T00:13:28"/>
    <n v="13.466666666666667"/>
    <d v="2023-07-30T00:00:00"/>
    <x v="0"/>
    <x v="0"/>
    <s v="ASIF"/>
    <x v="1"/>
    <s v="CONSUMER POST BUREAU"/>
    <s v="SLA_MET"/>
  </r>
  <r>
    <s v="234"/>
    <d v="2023-07-30T15:09:03"/>
    <d v="2023-07-30T15:26:36"/>
    <s v="WITHDRAW"/>
    <s v="Consumer Post Bureau"/>
    <s v="SSyed"/>
    <m/>
    <d v="1899-12-30T00:17:33"/>
    <n v="17.55"/>
    <d v="2023-07-30T00:00:00"/>
    <x v="0"/>
    <x v="0"/>
    <s v="SHAHID"/>
    <x v="0"/>
    <s v="CONSUMER POST BUREAU"/>
    <s v="SLA_MET"/>
  </r>
  <r>
    <s v="88"/>
    <d v="2023-07-30T15:10:30"/>
    <d v="2023-07-30T15:19:11"/>
    <s v="APPROVE"/>
    <s v="Consumer Existing"/>
    <s v="CDcosta"/>
    <s v="Approved for MBB only"/>
    <d v="1899-12-30T00:08:41"/>
    <n v="8.6833333333333336"/>
    <d v="2023-07-30T00:00:00"/>
    <x v="0"/>
    <x v="0"/>
    <s v="CAMERON"/>
    <x v="1"/>
    <s v="CONSUMER EXISTING"/>
    <s v="SLA_MET"/>
  </r>
  <r>
    <s v="89"/>
    <d v="2023-07-30T15:16:10"/>
    <d v="2023-07-30T15:24:06"/>
    <s v="APPROVE"/>
    <s v="Consumer Existing"/>
    <s v="SBambaras"/>
    <s v="Approved only with outright purchase of handset or USIM only"/>
    <d v="1899-12-30T00:07:56"/>
    <n v="7.9333333333333336"/>
    <d v="2023-07-30T00:00:00"/>
    <x v="0"/>
    <x v="0"/>
    <s v="SAM"/>
    <x v="1"/>
    <s v="CONSUMER EXISTING"/>
    <s v="SLA_MET"/>
  </r>
  <r>
    <s v="90"/>
    <d v="2023-07-30T15:16:31"/>
    <d v="2023-07-30T15:25:41"/>
    <s v="APPROVE"/>
    <s v="Consumer Existing"/>
    <s v="RBose"/>
    <s v="Approve"/>
    <d v="1899-12-30T00:09:10"/>
    <n v="9.1666666666666661"/>
    <d v="2023-07-30T00:00:00"/>
    <x v="0"/>
    <x v="0"/>
    <s v="ROHAN"/>
    <x v="1"/>
    <s v="CONSUMER EXISTING"/>
    <s v="SLA_MET"/>
  </r>
  <r>
    <s v="91"/>
    <d v="2023-07-30T15:19:05"/>
    <d v="2023-07-30T15:25:35"/>
    <s v="APPROVE"/>
    <s v="Consumer Pre Bureau"/>
    <s v="NVaid"/>
    <s v="Approve"/>
    <d v="1899-12-30T00:06:30"/>
    <n v="6.5"/>
    <d v="2023-07-30T00:00:00"/>
    <x v="0"/>
    <x v="0"/>
    <s v="NAVED"/>
    <x v="1"/>
    <s v="CONSUMER PRE BUREAU"/>
    <s v="SLA_MET"/>
  </r>
  <r>
    <s v="92"/>
    <d v="2023-07-30T15:20:50"/>
    <d v="2023-07-30T15:27:35"/>
    <s v="APPROVE"/>
    <s v="Consumer Post Bureau"/>
    <s v="AAkhundpur"/>
    <s v="Approved only with outright purchase of handset or USIM only"/>
    <d v="1899-12-30T00:06:45"/>
    <n v="6.75"/>
    <d v="2023-07-30T00:00:00"/>
    <x v="0"/>
    <x v="0"/>
    <s v="ASIF"/>
    <x v="1"/>
    <s v="CONSUMER POST BUREAU"/>
    <s v="SLA_MET"/>
  </r>
  <r>
    <s v="93"/>
    <d v="2023-07-30T15:21:29"/>
    <d v="2023-07-30T15:34:16"/>
    <s v="APPROVE"/>
    <s v="Consumer Existing"/>
    <s v="SBambaras"/>
    <s v="Approved only with outright purchase of handset or USIM only"/>
    <d v="1899-12-30T00:12:47"/>
    <n v="12.783333333333333"/>
    <d v="2023-07-30T00:00:00"/>
    <x v="0"/>
    <x v="0"/>
    <s v="SAM"/>
    <x v="1"/>
    <s v="CONSUMER EXISTING"/>
    <s v="SLA_MET"/>
  </r>
  <r>
    <s v="94"/>
    <d v="2023-07-30T15:22:51"/>
    <d v="2023-07-30T15:33:22"/>
    <s v="APPROVE"/>
    <s v="Consumer Post Bureau"/>
    <s v="QMascarenhas"/>
    <s v="Approved only with outright purchase of handset or USIM only"/>
    <d v="1899-12-30T00:10:31"/>
    <n v="10.516666666666667"/>
    <d v="2023-07-30T00:00:00"/>
    <x v="0"/>
    <x v="0"/>
    <e v="#N/A"/>
    <x v="1"/>
    <s v="CONSUMER POST BUREAU"/>
    <s v="SLA_MET"/>
  </r>
  <r>
    <s v="235"/>
    <d v="2023-07-30T15:25:30"/>
    <d v="2023-07-30T15:33:12"/>
    <s v="WITHDRAW"/>
    <s v="Consumer Pre Bureau"/>
    <s v="NVaid"/>
    <s v="Please email address proof to vcredit@Asif Tech.com.au"/>
    <d v="1899-12-30T00:07:42"/>
    <n v="7.7"/>
    <d v="2023-07-30T00:00:00"/>
    <x v="0"/>
    <x v="0"/>
    <s v="NAVED"/>
    <x v="0"/>
    <s v="CONSUMER PRE BUREAU"/>
    <s v="SLA_MET"/>
  </r>
  <r>
    <s v="236"/>
    <d v="2023-07-30T15:26:14"/>
    <d v="2023-07-30T15:34:35"/>
    <s v="WITHDRAW"/>
    <s v="Consumer Pre Bureau"/>
    <s v="CDcosta"/>
    <s v="Please email 100 pts of ID to vcredit@Asif Tech.com.au"/>
    <d v="1899-12-30T00:08:21"/>
    <n v="8.35"/>
    <d v="2023-07-30T00:00:00"/>
    <x v="0"/>
    <x v="0"/>
    <s v="CAMERON"/>
    <x v="0"/>
    <s v="CONSUMER PRE BUREAU"/>
    <s v="SLA_MET"/>
  </r>
  <r>
    <s v="185"/>
    <d v="2023-07-30T15:28:46"/>
    <d v="2023-07-30T15:36:00"/>
    <s v="DECLINE"/>
    <s v="Consumer Existing"/>
    <s v="AAkhundpur"/>
    <s v="Customer has exceeded approved number of services"/>
    <d v="1899-12-30T00:07:14"/>
    <n v="7.2333333333333334"/>
    <d v="2023-07-30T00:00:00"/>
    <x v="0"/>
    <x v="0"/>
    <s v="ASIF"/>
    <x v="2"/>
    <s v="CONSUMER EXISTING"/>
    <s v="SLA_MET"/>
  </r>
  <r>
    <s v="95"/>
    <d v="2023-07-30T15:30:48"/>
    <d v="2023-07-30T15:38:31"/>
    <s v="APPROVE"/>
    <s v="Consumer Existing"/>
    <s v="RBose"/>
    <s v="Approve"/>
    <d v="1899-12-30T00:07:43"/>
    <n v="7.7166666666666668"/>
    <d v="2023-07-30T00:00:00"/>
    <x v="0"/>
    <x v="0"/>
    <s v="ROHAN"/>
    <x v="1"/>
    <s v="CONSUMER EXISTING"/>
    <s v="SLA_MET"/>
  </r>
  <r>
    <s v="237"/>
    <d v="2023-07-30T15:34:06"/>
    <d v="2023-07-30T15:48:10"/>
    <s v="WITHDRAW"/>
    <s v="Consumer Existing"/>
    <s v="SBambaras"/>
    <s v="Please email copy of Proof of Income (Pay Slips / Bank Statement / Employment Letter) to vcredit@Asif Tech.com.au"/>
    <d v="1899-12-30T00:14:04"/>
    <n v="14.066666666666666"/>
    <d v="2023-07-30T00:00:00"/>
    <x v="0"/>
    <x v="0"/>
    <s v="SAM"/>
    <x v="0"/>
    <s v="CONSUMER EXISTING"/>
    <s v="SLA_MET"/>
  </r>
  <r>
    <s v="238"/>
    <d v="2023-07-30T15:35:51"/>
    <d v="2023-07-30T15:45:33"/>
    <s v="WITHDRAW"/>
    <s v="Consumer Existing"/>
    <s v="NVaid"/>
    <s v="Please email passport with visa page / medical card copy to vcredits@Asif Tech.com.au"/>
    <d v="1899-12-30T00:09:42"/>
    <n v="9.6999999999999993"/>
    <d v="2023-07-30T00:00:00"/>
    <x v="0"/>
    <x v="0"/>
    <s v="NAVED"/>
    <x v="0"/>
    <s v="CONSUMER EXISTING"/>
    <s v="SLA_MET"/>
  </r>
  <r>
    <s v="239"/>
    <d v="2023-07-30T15:36:41"/>
    <d v="2023-07-30T15:40:23"/>
    <s v="WITHDRAW"/>
    <s v="Consumer Pre Bureau"/>
    <s v="CDcosta"/>
    <s v="Please email passport with visa page"/>
    <d v="1899-12-30T00:03:42"/>
    <n v="3.7"/>
    <d v="2023-07-30T00:00:00"/>
    <x v="0"/>
    <x v="0"/>
    <s v="CAMERON"/>
    <x v="0"/>
    <s v="CONSUMER PRE BUREAU"/>
    <s v="SLA_MET"/>
  </r>
  <r>
    <s v="96"/>
    <d v="2023-07-30T15:37:20"/>
    <d v="2023-07-30T15:45:12"/>
    <s v="APPROVE"/>
    <s v="Consumer Pre Bureau"/>
    <s v="AAkhundpur"/>
    <s v="Approved for 1 handset and 1 MBB"/>
    <d v="1899-12-30T00:07:52"/>
    <n v="7.8666666666666671"/>
    <d v="2023-07-30T00:00:00"/>
    <x v="0"/>
    <x v="0"/>
    <s v="ASIF"/>
    <x v="1"/>
    <s v="CONSUMER PRE BUREAU"/>
    <s v="SLA_MET"/>
  </r>
  <r>
    <s v="97"/>
    <d v="2023-07-30T15:37:33"/>
    <d v="2023-07-30T15:48:45"/>
    <s v="APPROVE"/>
    <s v="Consumer Post Bureau"/>
    <s v="CDcosta"/>
    <s v="Approved only with outright purchase of handset or USIM only"/>
    <d v="1899-12-30T00:11:12"/>
    <n v="11.2"/>
    <d v="2023-07-30T00:00:00"/>
    <x v="0"/>
    <x v="0"/>
    <s v="CAMERON"/>
    <x v="1"/>
    <s v="CONSUMER POST BUREAU"/>
    <s v="SLA_MET"/>
  </r>
  <r>
    <s v="98"/>
    <d v="2023-07-30T15:38:00"/>
    <d v="2023-07-30T15:48:46"/>
    <s v="APPROVE"/>
    <s v="Consumer Existing"/>
    <s v="AAkhundpur"/>
    <s v="Approved for MBB only"/>
    <d v="1899-12-30T00:10:46"/>
    <n v="10.766666666666667"/>
    <d v="2023-07-30T00:00:00"/>
    <x v="0"/>
    <x v="0"/>
    <s v="ASIF"/>
    <x v="1"/>
    <s v="CONSUMER EXISTING"/>
    <s v="SLA_MET"/>
  </r>
  <r>
    <s v="240"/>
    <d v="2023-07-30T15:40:33"/>
    <d v="2023-07-30T16:00:02"/>
    <s v="WITHDRAW"/>
    <s v="Consumer Post Bureau"/>
    <s v="NVaid"/>
    <s v="Please resubmit with updated employment details"/>
    <d v="1899-12-30T00:19:29"/>
    <n v="19.483333333333334"/>
    <d v="2023-07-30T00:00:00"/>
    <x v="0"/>
    <x v="0"/>
    <s v="NAVED"/>
    <x v="0"/>
    <s v="CONSUMER POST BUREAU"/>
    <s v="SLA_MET"/>
  </r>
  <r>
    <s v="99"/>
    <d v="2023-07-30T15:40:38"/>
    <d v="2023-07-30T16:13:15"/>
    <s v="APPROVE"/>
    <s v="Consumer Post Bureau"/>
    <s v="SBambaras"/>
    <s v="Approved for 1 handset and 1 MBB"/>
    <d v="1899-12-30T00:32:37"/>
    <n v="32.616666666666667"/>
    <d v="2023-07-30T00:00:00"/>
    <x v="0"/>
    <x v="0"/>
    <s v="SAM"/>
    <x v="1"/>
    <s v="CONSUMER POST BUREAU"/>
    <s v="SLA_NOT_MET"/>
  </r>
  <r>
    <s v="100"/>
    <d v="2023-07-30T15:41:54"/>
    <d v="2023-07-30T15:51:42"/>
    <s v="APPROVE"/>
    <s v="Consumer Existing"/>
    <s v="AAkhundpur"/>
    <s v="Approved for MBB only"/>
    <d v="1899-12-30T00:09:48"/>
    <n v="9.8000000000000007"/>
    <d v="2023-07-30T00:00:00"/>
    <x v="0"/>
    <x v="0"/>
    <s v="ASIF"/>
    <x v="1"/>
    <s v="CONSUMER EXISTING"/>
    <s v="SLA_MET"/>
  </r>
  <r>
    <s v="241"/>
    <d v="2023-07-30T15:41:54"/>
    <d v="2023-07-30T15:55:16"/>
    <s v="WITHDRAW"/>
    <s v="Consumer Existing"/>
    <s v="CDcosta"/>
    <s v="Please email Proof of income to vcredit@Asif Tech.com.au (Payslips / Bank Statement for 3 months)"/>
    <d v="1899-12-30T00:13:22"/>
    <n v="13.366666666666667"/>
    <d v="2023-07-30T00:00:00"/>
    <x v="0"/>
    <x v="0"/>
    <s v="CAMERON"/>
    <x v="0"/>
    <s v="CONSUMER EXISTING"/>
    <s v="SLA_MET"/>
  </r>
  <r>
    <s v="101"/>
    <d v="2023-07-30T15:43:10"/>
    <d v="2023-07-30T15:59:04"/>
    <s v="APPROVE"/>
    <s v="Consumer Pre Bureau"/>
    <s v="RBose"/>
    <s v="Approved only with outright purchase of handset or USIM only"/>
    <d v="1899-12-30T00:15:54"/>
    <n v="15.9"/>
    <d v="2023-07-30T00:00:00"/>
    <x v="0"/>
    <x v="0"/>
    <s v="ROHAN"/>
    <x v="1"/>
    <s v="CONSUMER PRE BUREAU"/>
    <s v="SLA_MET"/>
  </r>
  <r>
    <s v="242"/>
    <d v="2023-07-30T15:46:23"/>
    <d v="2023-07-30T16:01:04"/>
    <s v="WITHDRAW"/>
    <s v="Consumer Existing"/>
    <s v="CDcosta"/>
    <s v="Customer has overdue account with Asif Tech #713504033 - $85.50. Kindly resubmit after payment is made"/>
    <d v="1899-12-30T00:14:41"/>
    <n v="14.683333333333334"/>
    <d v="2023-07-30T00:00:00"/>
    <x v="0"/>
    <x v="0"/>
    <s v="CAMERON"/>
    <x v="0"/>
    <s v="CONSUMER EXISTING"/>
    <s v="SLA_MET"/>
  </r>
  <r>
    <s v="102"/>
    <d v="2023-07-30T15:46:24"/>
    <d v="2023-07-30T16:03:44"/>
    <s v="APPROVE"/>
    <s v="Consumer Post Bureau"/>
    <s v="QMascarenhas"/>
    <s v="Approved only with outright purchase of handset or USIM only"/>
    <d v="1899-12-30T00:17:20"/>
    <n v="17.333333333333332"/>
    <d v="2023-07-30T00:00:00"/>
    <x v="0"/>
    <x v="0"/>
    <e v="#N/A"/>
    <x v="1"/>
    <s v="CONSUMER POST BUREAU"/>
    <s v="SLA_MET"/>
  </r>
  <r>
    <s v="103"/>
    <d v="2023-07-30T15:46:54"/>
    <d v="2023-07-30T16:13:09"/>
    <s v="APPROVE"/>
    <s v="Consumer Pre Bureau"/>
    <s v="CDcosta"/>
    <s v="Approve"/>
    <d v="1899-12-30T00:26:15"/>
    <n v="26.25"/>
    <d v="2023-07-30T00:00:00"/>
    <x v="0"/>
    <x v="0"/>
    <s v="CAMERON"/>
    <x v="1"/>
    <s v="CONSUMER PRE BUREAU"/>
    <s v="SLA_NOT_MET"/>
  </r>
  <r>
    <s v="243"/>
    <d v="2023-07-30T15:47:24"/>
    <d v="2023-07-30T16:16:56"/>
    <s v="WITHDRAW"/>
    <s v="Consumer Existing"/>
    <s v="QMascarenhas"/>
    <s v="Please email Employment ID or Proof of Income to kcredit@Asif Tech.com.au"/>
    <d v="1899-12-30T00:29:32"/>
    <n v="29.533333333333335"/>
    <d v="2023-07-30T00:00:00"/>
    <x v="0"/>
    <x v="0"/>
    <e v="#N/A"/>
    <x v="0"/>
    <s v="CONSUMER EXISTING"/>
    <s v="SLA_NOT_MET"/>
  </r>
  <r>
    <s v="104"/>
    <d v="2023-07-30T15:51:29"/>
    <d v="2023-07-30T16:07:24"/>
    <s v="APPROVE"/>
    <s v="Consumer Existing"/>
    <s v="RBose"/>
    <s v="Approved only with outright purchase of handset or USIM only"/>
    <d v="1899-12-30T00:15:55"/>
    <n v="15.916666666666666"/>
    <d v="2023-07-30T00:00:00"/>
    <x v="0"/>
    <x v="0"/>
    <s v="ROHAN"/>
    <x v="1"/>
    <s v="CONSUMER EXISTING"/>
    <s v="SLA_MET"/>
  </r>
  <r>
    <s v="244"/>
    <d v="2023-07-30T15:54:09"/>
    <d v="2023-07-30T16:30:45"/>
    <s v="WITHDRAW"/>
    <s v="Consumer Post Bureau"/>
    <s v="NVaid"/>
    <s v="An account for this applicant already exists with Asif Tech. Please resubmit as existing customer - Row id 1-89S8DQA"/>
    <d v="1899-12-30T00:36:36"/>
    <n v="36.6"/>
    <d v="2023-07-30T00:00:00"/>
    <x v="0"/>
    <x v="0"/>
    <s v="NAVED"/>
    <x v="0"/>
    <s v="CONSUMER POST BUREAU"/>
    <s v="SLA_NOT_MET"/>
  </r>
  <r>
    <s v="105"/>
    <d v="2023-07-30T15:59:55"/>
    <d v="2023-07-30T16:17:22"/>
    <s v="APPROVE"/>
    <s v="Consumer Pre Bureau"/>
    <s v="AAkhundpur"/>
    <s v="Approved for 1 Handset/Tablet + 1 MBB"/>
    <d v="1899-12-30T00:17:27"/>
    <n v="17.45"/>
    <d v="2023-07-30T00:00:00"/>
    <x v="0"/>
    <x v="0"/>
    <s v="ASIF"/>
    <x v="1"/>
    <s v="CONSUMER PRE BUREAU"/>
    <s v="SLA_MET"/>
  </r>
  <r>
    <s v="106"/>
    <d v="2023-07-30T16:00:16"/>
    <d v="2023-07-30T16:05:12"/>
    <s v="APPROVE"/>
    <s v="Consumer Existing"/>
    <s v="SSyed"/>
    <m/>
    <d v="1899-12-30T00:04:56"/>
    <n v="4.9333333333333336"/>
    <d v="2023-07-30T00:00:00"/>
    <x v="0"/>
    <x v="0"/>
    <s v="SHAHID"/>
    <x v="1"/>
    <s v="CONSUMER EXISTING"/>
    <s v="SLA_MET"/>
  </r>
  <r>
    <s v="107"/>
    <d v="2023-07-30T16:00:39"/>
    <d v="2023-07-30T16:10:25"/>
    <s v="APPROVE"/>
    <s v="Consumer Existing"/>
    <s v="SSyed"/>
    <m/>
    <d v="1899-12-30T00:09:46"/>
    <n v="9.7666666666666675"/>
    <d v="2023-07-30T00:00:00"/>
    <x v="0"/>
    <x v="0"/>
    <s v="SHAHID"/>
    <x v="1"/>
    <s v="CONSUMER EXISTING"/>
    <s v="SLA_MET"/>
  </r>
  <r>
    <s v="245"/>
    <d v="2023-07-30T16:12:08"/>
    <d v="2023-07-30T16:36:57"/>
    <s v="WITHDRAW"/>
    <s v="Consumer Post Bureau"/>
    <s v="QMascarenhas"/>
    <m/>
    <d v="1899-12-30T00:24:49"/>
    <n v="24.816666666666666"/>
    <d v="2023-07-30T00:00:00"/>
    <x v="0"/>
    <x v="0"/>
    <e v="#N/A"/>
    <x v="0"/>
    <s v="CONSUMER POST BUREAU"/>
    <s v="SLA_NOT_MET"/>
  </r>
  <r>
    <s v="108"/>
    <d v="2023-07-30T16:12:33"/>
    <d v="2023-07-30T16:24:25"/>
    <s v="APPROVE"/>
    <s v="Consumer Post Bureau"/>
    <s v="CDcosta"/>
    <s v="Approved only with outright purchase of handset or USIM only"/>
    <d v="1899-12-30T00:11:52"/>
    <n v="11.866666666666667"/>
    <d v="2023-07-30T00:00:00"/>
    <x v="0"/>
    <x v="0"/>
    <s v="CAMERON"/>
    <x v="1"/>
    <s v="CONSUMER POST BUREAU"/>
    <s v="SLA_MET"/>
  </r>
  <r>
    <s v="109"/>
    <d v="2023-07-30T16:13:42"/>
    <d v="2023-07-30T16:24:22"/>
    <s v="APPROVE"/>
    <s v="Consumer Post Bureau"/>
    <s v="SBambaras"/>
    <s v="Approved only with outright purchase of handset or USIM only"/>
    <d v="1899-12-30T00:10:40"/>
    <n v="10.666666666666666"/>
    <d v="2023-07-30T00:00:00"/>
    <x v="0"/>
    <x v="0"/>
    <s v="SAM"/>
    <x v="1"/>
    <s v="CONSUMER POST BUREAU"/>
    <s v="SLA_MET"/>
  </r>
  <r>
    <s v="246"/>
    <d v="2023-07-30T16:16:43"/>
    <d v="2023-07-30T16:24:47"/>
    <s v="WITHDRAW"/>
    <s v="Consumer Existing"/>
    <s v="QMascarenhas"/>
    <s v="Please email passport with visa page and proof of employment to vcredit@Asif Tech.com.au"/>
    <d v="1899-12-30T00:08:04"/>
    <n v="8.0666666666666664"/>
    <d v="2023-07-30T00:00:00"/>
    <x v="0"/>
    <x v="0"/>
    <e v="#N/A"/>
    <x v="0"/>
    <s v="CONSUMER EXISTING"/>
    <s v="SLA_MET"/>
  </r>
  <r>
    <s v="110"/>
    <d v="2023-07-30T16:17:23"/>
    <d v="2023-07-30T16:26:37"/>
    <s v="APPROVE"/>
    <s v="Consumer Pre Bureau"/>
    <s v="AAkhundpur"/>
    <s v="Approved only with outright purchase of handset or USIM only"/>
    <d v="1899-12-30T00:09:14"/>
    <n v="9.2333333333333325"/>
    <d v="2023-07-30T00:00:00"/>
    <x v="0"/>
    <x v="0"/>
    <s v="ASIF"/>
    <x v="1"/>
    <s v="CONSUMER PRE BUREAU"/>
    <s v="SLA_MET"/>
  </r>
  <r>
    <s v="247"/>
    <d v="2023-07-30T16:17:24"/>
    <d v="2023-07-30T16:21:05"/>
    <s v="WITHDRAW"/>
    <s v="Consumer Pre Bureau"/>
    <s v="NVaid"/>
    <s v="An account for this applicant already exists with Asif Tech. Please resubmit as existing customer - row id 1-89S8DQA"/>
    <d v="1899-12-30T00:03:41"/>
    <n v="3.6833333333333336"/>
    <d v="2023-07-30T00:00:00"/>
    <x v="0"/>
    <x v="0"/>
    <s v="NAVED"/>
    <x v="0"/>
    <s v="CONSUMER PRE BUREAU"/>
    <s v="SLA_MET"/>
  </r>
  <r>
    <s v="248"/>
    <d v="2023-07-30T16:18:10"/>
    <d v="2023-07-30T16:32:51"/>
    <s v="WITHDRAW"/>
    <s v="Consumer Pre Bureau"/>
    <s v="SBambaras"/>
    <s v="Please email 100 pts of ID to vcredit@Asif Tech.com.au"/>
    <d v="1899-12-30T00:14:41"/>
    <n v="14.683333333333334"/>
    <d v="2023-07-30T00:00:00"/>
    <x v="0"/>
    <x v="0"/>
    <s v="SAM"/>
    <x v="0"/>
    <s v="CONSUMER PRE BUREAU"/>
    <s v="SLA_MET"/>
  </r>
  <r>
    <s v="111"/>
    <d v="2023-07-30T16:18:55"/>
    <d v="2023-07-30T16:34:09"/>
    <s v="APPROVE"/>
    <s v="Consumer Pre Bureau"/>
    <s v="CDcosta"/>
    <s v="Approve"/>
    <d v="1899-12-30T00:15:14"/>
    <n v="15.233333333333333"/>
    <d v="2023-07-30T00:00:00"/>
    <x v="0"/>
    <x v="0"/>
    <s v="CAMERON"/>
    <x v="1"/>
    <s v="CONSUMER PRE BUREAU"/>
    <s v="SLA_MET"/>
  </r>
  <r>
    <s v="112"/>
    <d v="2023-07-30T16:18:59"/>
    <d v="2023-07-30T16:34:48"/>
    <s v="APPROVE"/>
    <s v="Consumer Pre Bureau"/>
    <s v="AAkhundpur"/>
    <s v="Approved only with outright purchase of handset or USIM only"/>
    <d v="1899-12-30T00:15:49"/>
    <n v="15.816666666666666"/>
    <d v="2023-07-30T00:00:00"/>
    <x v="0"/>
    <x v="0"/>
    <s v="ASIF"/>
    <x v="1"/>
    <s v="CONSUMER PRE BUREAU"/>
    <s v="SLA_MET"/>
  </r>
  <r>
    <s v="113"/>
    <d v="2023-07-30T16:22:03"/>
    <d v="2023-07-30T16:36:28"/>
    <s v="APPROVE"/>
    <s v="Consumer Existing"/>
    <s v="SBambaras"/>
    <s v="Approved for MBB only"/>
    <d v="1899-12-30T00:14:25"/>
    <n v="14.416666666666666"/>
    <d v="2023-07-30T00:00:00"/>
    <x v="0"/>
    <x v="0"/>
    <s v="SAM"/>
    <x v="1"/>
    <s v="CONSUMER EXISTING"/>
    <s v="SLA_MET"/>
  </r>
  <r>
    <s v="114"/>
    <d v="2023-07-30T16:22:04"/>
    <d v="2023-07-30T17:01:37"/>
    <s v="APPROVE"/>
    <s v="Consumer Post Bureau"/>
    <s v="AAkhundpur"/>
    <s v="Approve"/>
    <d v="1899-12-30T00:39:33"/>
    <n v="39.549999999999997"/>
    <d v="2023-07-30T00:00:00"/>
    <x v="0"/>
    <x v="0"/>
    <s v="ASIF"/>
    <x v="1"/>
    <s v="CONSUMER POST BUREAU"/>
    <s v="SLA_NOT_MET"/>
  </r>
  <r>
    <s v="249"/>
    <d v="2023-07-30T16:24:06"/>
    <d v="2023-07-30T16:35:17"/>
    <s v="WITHDRAW"/>
    <s v="Consumer Post Bureau"/>
    <s v="NVaid"/>
    <s v="Approved for original request"/>
    <d v="1899-12-30T00:11:11"/>
    <n v="11.183333333333334"/>
    <d v="2023-07-30T00:00:00"/>
    <x v="0"/>
    <x v="0"/>
    <s v="NAVED"/>
    <x v="0"/>
    <s v="CONSUMER POST BUREAU"/>
    <s v="SLA_MET"/>
  </r>
  <r>
    <s v="250"/>
    <d v="2023-07-30T16:28:08"/>
    <d v="2023-07-30T16:37:58"/>
    <s v="WITHDRAW"/>
    <s v="Consumer Pre Bureau"/>
    <s v="CDcosta"/>
    <s v="ROW ID 1-5RM762R This account is closed, please resubmit under a NEW ROW ID and Resubmit as student. Remove employer details."/>
    <d v="1899-12-30T00:09:50"/>
    <n v="9.8333333333333339"/>
    <d v="2023-07-30T00:00:00"/>
    <x v="0"/>
    <x v="0"/>
    <s v="CAMERON"/>
    <x v="0"/>
    <s v="CONSUMER PRE BUREAU"/>
    <s v="SLA_MET"/>
  </r>
  <r>
    <s v="251"/>
    <d v="2023-07-30T16:28:52"/>
    <d v="2023-07-30T16:40:07"/>
    <s v="WITHDRAW"/>
    <s v="Consumer Post Bureau"/>
    <s v="NVaid"/>
    <s v="Applicants details are incorrect. Please confirm home phone number"/>
    <d v="1899-12-30T00:11:15"/>
    <n v="11.25"/>
    <d v="2023-07-30T00:00:00"/>
    <x v="0"/>
    <x v="0"/>
    <s v="NAVED"/>
    <x v="0"/>
    <s v="CONSUMER POST BUREAU"/>
    <s v="SLA_MET"/>
  </r>
  <r>
    <s v="252"/>
    <d v="2023-07-30T16:29:32"/>
    <d v="2023-07-30T16:43:04"/>
    <s v="WITHDRAW"/>
    <s v="Consumer Post Bureau"/>
    <s v="SBambaras"/>
    <s v="Please re-submit with correct home phone number."/>
    <d v="1899-12-30T00:13:32"/>
    <n v="13.533333333333333"/>
    <d v="2023-07-30T00:00:00"/>
    <x v="0"/>
    <x v="0"/>
    <s v="SAM"/>
    <x v="0"/>
    <s v="CONSUMER POST BUREAU"/>
    <s v="SLA_MET"/>
  </r>
  <r>
    <s v="115"/>
    <d v="2023-07-30T16:29:33"/>
    <d v="2023-07-30T16:50:57"/>
    <s v="APPROVE"/>
    <s v="Consumer Post Bureau"/>
    <s v="CDcosta"/>
    <s v="Approve"/>
    <d v="1899-12-30T00:21:24"/>
    <n v="21.4"/>
    <d v="2023-07-30T00:00:00"/>
    <x v="0"/>
    <x v="0"/>
    <s v="CAMERON"/>
    <x v="1"/>
    <s v="CONSUMER POST BUREAU"/>
    <s v="SLA_NOT_MET"/>
  </r>
  <r>
    <s v="253"/>
    <d v="2023-07-30T16:31:30"/>
    <d v="2023-07-30T16:49:58"/>
    <s v="WITHDRAW"/>
    <s v="Consumer Existing"/>
    <s v="QMascarenhas"/>
    <m/>
    <d v="1899-12-30T00:18:28"/>
    <n v="18.466666666666665"/>
    <d v="2023-07-30T00:00:00"/>
    <x v="0"/>
    <x v="0"/>
    <e v="#N/A"/>
    <x v="0"/>
    <s v="CONSUMER EXISTING"/>
    <s v="SLA_MET"/>
  </r>
  <r>
    <s v="254"/>
    <d v="2023-07-30T16:32:23"/>
    <d v="2023-07-30T17:00:47"/>
    <s v="WITHDRAW"/>
    <s v="Consumer Post Bureau"/>
    <s v="QMascarenhas"/>
    <m/>
    <d v="1899-12-30T00:28:24"/>
    <n v="28.4"/>
    <d v="2023-07-30T00:00:00"/>
    <x v="0"/>
    <x v="0"/>
    <e v="#N/A"/>
    <x v="0"/>
    <s v="CONSUMER POST BUREAU"/>
    <s v="SLA_NOT_MET"/>
  </r>
  <r>
    <s v="116"/>
    <d v="2023-07-30T16:34:24"/>
    <d v="2023-07-30T16:47:32"/>
    <s v="APPROVE"/>
    <s v="Consumer Post Bureau"/>
    <s v="AAkhundpur"/>
    <s v="Approved only with outright purchase of handset or USIM only"/>
    <d v="1899-12-30T00:13:08"/>
    <n v="13.133333333333333"/>
    <d v="2023-07-30T00:00:00"/>
    <x v="0"/>
    <x v="0"/>
    <s v="ASIF"/>
    <x v="1"/>
    <s v="CONSUMER POST BUREAU"/>
    <s v="SLA_MET"/>
  </r>
  <r>
    <s v="117"/>
    <d v="2023-07-30T16:35:59"/>
    <d v="2023-07-30T17:00:04"/>
    <s v="APPROVE"/>
    <s v="Consumer Existing"/>
    <s v="SSyed"/>
    <m/>
    <d v="1899-12-30T00:24:05"/>
    <n v="24.083333333333332"/>
    <d v="2023-07-30T00:00:00"/>
    <x v="0"/>
    <x v="0"/>
    <s v="SHAHID"/>
    <x v="1"/>
    <s v="CONSUMER EXISTING"/>
    <s v="SLA_NOT_MET"/>
  </r>
  <r>
    <s v="118"/>
    <d v="2023-07-30T16:36:21"/>
    <d v="2023-07-30T16:47:14"/>
    <s v="APPROVE"/>
    <s v="Consumer Post Bureau"/>
    <s v="NVaid"/>
    <s v="Approved only with outright purchase of handset or USIM only"/>
    <d v="1899-12-30T00:10:53"/>
    <n v="10.883333333333333"/>
    <d v="2023-07-30T00:00:00"/>
    <x v="0"/>
    <x v="0"/>
    <s v="NAVED"/>
    <x v="1"/>
    <s v="CONSUMER POST BUREAU"/>
    <s v="SLA_MET"/>
  </r>
  <r>
    <s v="255"/>
    <d v="2023-07-30T16:37:12"/>
    <d v="2023-07-30T17:06:02"/>
    <s v="WITHDRAW"/>
    <s v="Consumer Post Bureau"/>
    <s v="SSyed"/>
    <m/>
    <d v="1899-12-30T00:28:50"/>
    <n v="28.833333333333332"/>
    <d v="2023-07-30T00:00:00"/>
    <x v="0"/>
    <x v="0"/>
    <s v="SHAHID"/>
    <x v="0"/>
    <s v="CONSUMER POST BUREAU"/>
    <s v="SLA_NOT_MET"/>
  </r>
  <r>
    <s v="256"/>
    <d v="2023-07-30T16:39:52"/>
    <d v="2023-07-30T16:45:48"/>
    <s v="WITHDRAW"/>
    <s v="Consumer Pre Bureau"/>
    <s v="SBambaras"/>
    <s v="Please email passport with visa page"/>
    <d v="1899-12-30T00:05:56"/>
    <n v="5.9333333333333336"/>
    <d v="2023-07-30T00:00:00"/>
    <x v="0"/>
    <x v="0"/>
    <s v="SAM"/>
    <x v="0"/>
    <s v="CONSUMER PRE BUREAU"/>
    <s v="SLA_MET"/>
  </r>
  <r>
    <s v="257"/>
    <d v="2023-07-30T16:39:52"/>
    <d v="2023-07-30T16:51:46"/>
    <s v="WITHDRAW"/>
    <s v="Consumer Pre Bureau"/>
    <s v="SBambaras"/>
    <s v="Please re-submit the next application with passport as part of 100 pts of ID."/>
    <d v="1899-12-30T00:11:54"/>
    <n v="11.9"/>
    <d v="2023-07-30T00:00:00"/>
    <x v="0"/>
    <x v="0"/>
    <s v="SAM"/>
    <x v="0"/>
    <s v="CONSUMER PRE BUREAU"/>
    <s v="SLA_MET"/>
  </r>
  <r>
    <s v="119"/>
    <d v="2023-07-30T16:42:51"/>
    <d v="2023-07-30T16:51:07"/>
    <s v="APPROVE"/>
    <s v="Consumer Post Bureau"/>
    <s v="NVaid"/>
    <s v="Approved only with outright purchase of handset or USIM only - Visa expires on 16/01/2013"/>
    <d v="1899-12-30T00:08:16"/>
    <n v="8.2666666666666675"/>
    <d v="2023-07-30T00:00:00"/>
    <x v="0"/>
    <x v="0"/>
    <s v="NAVED"/>
    <x v="1"/>
    <s v="CONSUMER POST BUREAU"/>
    <s v="SLA_MET"/>
  </r>
  <r>
    <s v="120"/>
    <d v="2023-07-30T16:42:51"/>
    <d v="2023-07-30T16:56:09"/>
    <s v="APPROVE"/>
    <s v="Consumer Post Bureau"/>
    <s v="CDcosta"/>
    <s v="Approved only with outright purchase of handset or USIM only"/>
    <d v="1899-12-30T00:13:18"/>
    <n v="13.3"/>
    <d v="2023-07-30T00:00:00"/>
    <x v="0"/>
    <x v="0"/>
    <s v="CAMERON"/>
    <x v="1"/>
    <s v="CONSUMER POST BUREAU"/>
    <s v="SLA_MET"/>
  </r>
  <r>
    <s v="121"/>
    <d v="2023-07-30T16:43:35"/>
    <d v="2023-07-30T17:04:01"/>
    <s v="APPROVE"/>
    <s v="Consumer Existing"/>
    <s v="RBose"/>
    <m/>
    <d v="1899-12-30T00:20:26"/>
    <n v="20.433333333333334"/>
    <d v="2023-07-30T00:00:00"/>
    <x v="0"/>
    <x v="0"/>
    <s v="ROHAN"/>
    <x v="1"/>
    <s v="CONSUMER EXISTING"/>
    <s v="SLA_NOT_MET"/>
  </r>
  <r>
    <s v="122"/>
    <d v="2023-07-30T16:47:39"/>
    <d v="2023-07-30T16:58:43"/>
    <s v="APPROVE"/>
    <s v="Consumer Post Bureau"/>
    <s v="NVaid"/>
    <s v="Approved only with outright purchase of handset or USIM only"/>
    <d v="1899-12-30T00:11:04"/>
    <n v="11.066666666666666"/>
    <d v="2023-07-30T00:00:00"/>
    <x v="0"/>
    <x v="0"/>
    <s v="NAVED"/>
    <x v="1"/>
    <s v="CONSUMER POST BUREAU"/>
    <s v="SLA_MET"/>
  </r>
  <r>
    <s v="258"/>
    <d v="2023-07-30T16:47:39"/>
    <d v="2023-07-30T17:05:00"/>
    <s v="WITHDRAW"/>
    <s v="Consumer Existing"/>
    <s v="CDcosta"/>
    <s v="Please email proof of income to kcredit@Asif Tech.com.au (Payslips / Bank Statement for the last 3 months)"/>
    <d v="1899-12-30T00:17:21"/>
    <n v="17.350000000000001"/>
    <d v="2023-07-30T00:00:00"/>
    <x v="0"/>
    <x v="0"/>
    <s v="CAMERON"/>
    <x v="0"/>
    <s v="CONSUMER EXISTING"/>
    <s v="SLA_MET"/>
  </r>
  <r>
    <s v="186"/>
    <d v="2023-07-30T16:47:39"/>
    <d v="2023-07-30T17:05:01"/>
    <s v="DECLINE"/>
    <s v="Consumer Existing"/>
    <s v="SBambaras"/>
    <s v="Insufficient billing history with Asif Tech"/>
    <d v="1899-12-30T00:17:22"/>
    <n v="17.366666666666667"/>
    <d v="2023-07-30T00:00:00"/>
    <x v="0"/>
    <x v="0"/>
    <s v="SAM"/>
    <x v="2"/>
    <s v="CONSUMER EXISTING"/>
    <s v="SLA_MET"/>
  </r>
  <r>
    <s v="123"/>
    <d v="2023-07-30T16:48:36"/>
    <d v="2023-07-30T17:06:34"/>
    <s v="APPROVE"/>
    <s v="Consumer Post Bureau"/>
    <s v="AAkhundpur"/>
    <s v="Approved only with outright purchase of handset or USIM only Visa expires on 08/05/2013"/>
    <d v="1899-12-30T00:17:58"/>
    <n v="17.966666666666665"/>
    <d v="2023-07-30T00:00:00"/>
    <x v="0"/>
    <x v="0"/>
    <s v="ASIF"/>
    <x v="1"/>
    <s v="CONSUMER POST BUREAU"/>
    <s v="SLA_MET"/>
  </r>
  <r>
    <s v="259"/>
    <d v="2023-07-30T16:48:36"/>
    <d v="2023-07-30T17:06:42"/>
    <s v="WITHDRAW"/>
    <s v="Consumer Pre Bureau"/>
    <s v="NVaid"/>
    <s v="Please email passport with visa page"/>
    <d v="1899-12-30T00:18:06"/>
    <n v="18.100000000000001"/>
    <d v="2023-07-30T00:00:00"/>
    <x v="0"/>
    <x v="0"/>
    <s v="NAVED"/>
    <x v="0"/>
    <s v="CONSUMER PRE BUREAU"/>
    <s v="SLA_MET"/>
  </r>
  <r>
    <s v="260"/>
    <d v="2023-07-30T16:49:52"/>
    <d v="2023-07-30T17:21:51"/>
    <s v="WITHDRAW"/>
    <s v="Consumer Existing"/>
    <s v="NBhatia"/>
    <s v="Please email Passport and Visa page to vcredit@Asif Tech.com.au"/>
    <d v="1899-12-30T00:31:59"/>
    <n v="31.983333333333334"/>
    <d v="2023-07-30T00:00:00"/>
    <x v="0"/>
    <x v="0"/>
    <s v="NITESH"/>
    <x v="0"/>
    <s v="CONSUMER EXISTING"/>
    <s v="SLA_NOT_MET"/>
  </r>
  <r>
    <s v="124"/>
    <d v="2023-07-30T16:52:50"/>
    <d v="2023-07-30T17:08:33"/>
    <s v="APPROVE"/>
    <s v="Consumer Post Bureau"/>
    <s v="QMascarenhas"/>
    <m/>
    <d v="1899-12-30T00:15:43"/>
    <n v="15.716666666666667"/>
    <d v="2023-07-30T00:00:00"/>
    <x v="0"/>
    <x v="0"/>
    <e v="#N/A"/>
    <x v="1"/>
    <s v="CONSUMER POST BUREAU"/>
    <s v="SLA_MET"/>
  </r>
  <r>
    <s v="125"/>
    <d v="2023-07-30T16:53:23"/>
    <d v="2023-07-30T17:17:36"/>
    <s v="APPROVE"/>
    <s v="Consumer Existing"/>
    <s v="MDcruz"/>
    <s v="Approve"/>
    <d v="1899-12-30T00:24:13"/>
    <n v="24.216666666666665"/>
    <d v="2023-07-30T00:00:00"/>
    <x v="0"/>
    <x v="0"/>
    <s v="MERCEDES"/>
    <x v="1"/>
    <s v="CONSUMER EXISTING"/>
    <s v="SLA_NOT_MET"/>
  </r>
  <r>
    <s v="261"/>
    <d v="2023-07-30T16:55:48"/>
    <d v="2023-07-30T17:14:29"/>
    <s v="WITHDRAW"/>
    <s v="Consumer Post Bureau"/>
    <s v="RBose"/>
    <m/>
    <d v="1899-12-30T00:18:41"/>
    <n v="18.683333333333334"/>
    <d v="2023-07-30T00:00:00"/>
    <x v="0"/>
    <x v="0"/>
    <s v="ROHAN"/>
    <x v="0"/>
    <s v="CONSUMER POST BUREAU"/>
    <s v="SLA_MET"/>
  </r>
  <r>
    <s v="126"/>
    <d v="2023-07-30T16:56:54"/>
    <d v="2023-07-30T17:10:41"/>
    <s v="APPROVE"/>
    <s v="Consumer Pre Bureau"/>
    <s v="SBambaras"/>
    <s v="Approved only with outright purchase of handset or USIM only"/>
    <d v="1899-12-30T00:13:47"/>
    <n v="13.783333333333333"/>
    <d v="2023-07-30T00:00:00"/>
    <x v="0"/>
    <x v="0"/>
    <s v="SAM"/>
    <x v="1"/>
    <s v="CONSUMER PRE BUREAU"/>
    <s v="SLA_MET"/>
  </r>
  <r>
    <s v="262"/>
    <d v="2023-07-30T16:57:35"/>
    <d v="2023-07-30T17:13:45"/>
    <s v="WITHDRAW"/>
    <s v="Consumer Pre Bureau"/>
    <s v="CDcosta"/>
    <s v="Approved only with outright purchase of handset or USIM only"/>
    <d v="1899-12-30T00:16:10"/>
    <n v="16.166666666666668"/>
    <d v="2023-07-30T00:00:00"/>
    <x v="0"/>
    <x v="0"/>
    <s v="CAMERON"/>
    <x v="0"/>
    <s v="CONSUMER PRE BUREAU"/>
    <s v="SLA_MET"/>
  </r>
  <r>
    <s v="127"/>
    <d v="2023-07-30T17:00:50"/>
    <d v="2023-07-30T17:12:36"/>
    <s v="APPROVE"/>
    <s v="Consumer Existing"/>
    <s v="AAkhundpur"/>
    <s v="Approve"/>
    <d v="1899-12-30T00:11:46"/>
    <n v="11.766666666666667"/>
    <d v="2023-07-30T00:00:00"/>
    <x v="0"/>
    <x v="0"/>
    <s v="ASIF"/>
    <x v="1"/>
    <s v="CONSUMER EXISTING"/>
    <s v="SLA_MET"/>
  </r>
  <r>
    <s v="128"/>
    <d v="2023-07-30T17:01:27"/>
    <d v="2023-07-30T17:17:34"/>
    <s v="APPROVE"/>
    <s v="Consumer Pre Bureau"/>
    <s v="NVaid"/>
    <s v="Approve"/>
    <d v="1899-12-30T00:16:07"/>
    <n v="16.116666666666667"/>
    <d v="2023-07-30T00:00:00"/>
    <x v="0"/>
    <x v="0"/>
    <s v="NAVED"/>
    <x v="1"/>
    <s v="CONSUMER PRE BUREAU"/>
    <s v="SLA_MET"/>
  </r>
  <r>
    <s v="129"/>
    <d v="2023-07-30T17:02:45"/>
    <d v="2023-07-30T17:19:35"/>
    <s v="APPROVE"/>
    <s v="Consumer Pre Bureau"/>
    <s v="SBambaras"/>
    <s v="Approved only with outright purchase of handset or USIM only"/>
    <d v="1899-12-30T00:16:50"/>
    <n v="16.833333333333332"/>
    <d v="2023-07-30T00:00:00"/>
    <x v="0"/>
    <x v="0"/>
    <s v="SAM"/>
    <x v="1"/>
    <s v="CONSUMER PRE BUREAU"/>
    <s v="SLA_MET"/>
  </r>
  <r>
    <s v="130"/>
    <d v="2023-07-30T17:02:46"/>
    <d v="2023-07-30T17:24:50"/>
    <s v="APPROVE"/>
    <s v="Consumer Pre Bureau"/>
    <s v="AAkhundpur"/>
    <s v="Approved only with outright purchase of handset or USIM only"/>
    <d v="1899-12-30T00:22:04"/>
    <n v="22.066666666666666"/>
    <d v="2023-07-30T00:00:00"/>
    <x v="0"/>
    <x v="0"/>
    <s v="ASIF"/>
    <x v="1"/>
    <s v="CONSUMER PRE BUREAU"/>
    <s v="SLA_NOT_MET"/>
  </r>
  <r>
    <s v="131"/>
    <d v="2023-07-30T17:04:01"/>
    <d v="2023-07-30T17:19:49"/>
    <s v="APPROVE"/>
    <s v="Consumer Post Bureau"/>
    <s v="CDcosta"/>
    <s v="Approved only with outright purchase of handset or USIM only"/>
    <d v="1899-12-30T00:15:48"/>
    <n v="15.8"/>
    <d v="2023-07-30T00:00:00"/>
    <x v="0"/>
    <x v="0"/>
    <s v="CAMERON"/>
    <x v="1"/>
    <s v="CONSUMER POST BUREAU"/>
    <s v="SLA_MET"/>
  </r>
  <r>
    <s v="263"/>
    <d v="2023-07-30T17:06:18"/>
    <d v="2023-07-30T17:24:51"/>
    <s v="WITHDRAW"/>
    <s v="Consumer Existing"/>
    <s v="MDcruz"/>
    <s v="No ABN entered in Siebel, please update and resubmit"/>
    <d v="1899-12-30T00:18:33"/>
    <n v="18.55"/>
    <d v="2023-07-30T00:00:00"/>
    <x v="0"/>
    <x v="0"/>
    <s v="MERCEDES"/>
    <x v="0"/>
    <s v="CONSUMER EXISTING"/>
    <s v="SLA_MET"/>
  </r>
  <r>
    <s v="132"/>
    <d v="2023-07-30T17:09:10"/>
    <d v="2023-07-30T17:28:12"/>
    <s v="APPROVE"/>
    <s v="Consumer Existing"/>
    <s v="NVaid"/>
    <s v="Approved only with outright purchase of handset or USIM only"/>
    <d v="1899-12-30T00:19:02"/>
    <n v="19.033333333333335"/>
    <d v="2023-07-30T00:00:00"/>
    <x v="0"/>
    <x v="0"/>
    <s v="NAVED"/>
    <x v="1"/>
    <s v="CONSUMER EXISTING"/>
    <s v="SLA_MET"/>
  </r>
  <r>
    <s v="264"/>
    <d v="2023-07-30T17:10:24"/>
    <d v="2023-07-30T17:28:24"/>
    <s v="WITHDRAW"/>
    <s v="Consumer Existing"/>
    <s v="CDcosta"/>
    <s v="Please email Proof of Income to vcredit@Asif Tech.com.au (Payslips/Bank Statements with wage deposits for the last 3 months)"/>
    <d v="1899-12-30T00:18:00"/>
    <n v="18"/>
    <d v="2023-07-30T00:00:00"/>
    <x v="0"/>
    <x v="0"/>
    <s v="CAMERON"/>
    <x v="0"/>
    <s v="CONSUMER EXISTING"/>
    <s v="SLA_MET"/>
  </r>
  <r>
    <s v="133"/>
    <d v="2023-07-30T17:10:24"/>
    <d v="2023-07-30T17:30:49"/>
    <s v="APPROVE"/>
    <s v="Consumer Existing"/>
    <s v="AAkhundpur"/>
    <s v="Approved for MBB only"/>
    <d v="1899-12-30T00:20:25"/>
    <n v="20.416666666666668"/>
    <d v="2023-07-30T00:00:00"/>
    <x v="0"/>
    <x v="0"/>
    <s v="ASIF"/>
    <x v="1"/>
    <s v="CONSUMER EXISTING"/>
    <s v="SLA_NOT_MET"/>
  </r>
  <r>
    <s v="134"/>
    <d v="2023-07-30T17:11:04"/>
    <d v="2023-07-30T17:26:57"/>
    <s v="APPROVE"/>
    <s v="Consumer Post Bureau"/>
    <s v="SBambaras"/>
    <s v="Approved only with outright purchase of handset or USIM only"/>
    <d v="1899-12-30T00:15:53"/>
    <n v="15.883333333333333"/>
    <d v="2023-07-30T00:00:00"/>
    <x v="0"/>
    <x v="0"/>
    <s v="SAM"/>
    <x v="1"/>
    <s v="CONSUMER POST BUREAU"/>
    <s v="SLA_MET"/>
  </r>
  <r>
    <s v="135"/>
    <d v="2023-07-30T17:12:43"/>
    <d v="2023-07-30T17:20:59"/>
    <s v="APPROVE"/>
    <s v="Consumer Post Bureau"/>
    <s v="RBose"/>
    <m/>
    <d v="1899-12-30T00:08:16"/>
    <n v="8.2666666666666675"/>
    <d v="2023-07-30T00:00:00"/>
    <x v="0"/>
    <x v="0"/>
    <s v="ROHAN"/>
    <x v="1"/>
    <s v="CONSUMER POST BUREAU"/>
    <s v="SLA_MET"/>
  </r>
  <r>
    <s v="136"/>
    <d v="2023-07-30T17:13:00"/>
    <d v="2023-07-30T17:31:53"/>
    <s v="APPROVE"/>
    <s v="Consumer Existing"/>
    <s v="NBhatia"/>
    <s v="Approve"/>
    <d v="1899-12-30T00:18:53"/>
    <n v="18.883333333333333"/>
    <d v="2023-07-30T00:00:00"/>
    <x v="0"/>
    <x v="0"/>
    <s v="NITESH"/>
    <x v="1"/>
    <s v="CONSUMER EXISTING"/>
    <s v="SLA_MET"/>
  </r>
  <r>
    <s v="137"/>
    <d v="2023-07-30T17:15:34"/>
    <d v="2023-07-30T17:30:54"/>
    <s v="APPROVE"/>
    <s v="Consumer Pre Bureau"/>
    <s v="RBose"/>
    <s v="Approve"/>
    <d v="1899-12-30T00:15:20"/>
    <n v="15.333333333333334"/>
    <d v="2023-07-30T00:00:00"/>
    <x v="0"/>
    <x v="0"/>
    <s v="ROHAN"/>
    <x v="1"/>
    <s v="CONSUMER PRE BUREAU"/>
    <s v="SLA_MET"/>
  </r>
  <r>
    <s v="138"/>
    <d v="2023-07-30T17:16:52"/>
    <d v="2023-07-30T17:32:55"/>
    <s v="APPROVE"/>
    <s v="Consumer Existing"/>
    <s v="SSyed"/>
    <m/>
    <d v="1899-12-30T00:16:03"/>
    <n v="16.05"/>
    <d v="2023-07-30T00:00:00"/>
    <x v="0"/>
    <x v="0"/>
    <s v="SHAHID"/>
    <x v="1"/>
    <s v="CONSUMER EXISTING"/>
    <s v="SLA_MET"/>
  </r>
  <r>
    <s v="187"/>
    <d v="2023-07-30T17:17:34"/>
    <d v="2023-07-30T17:36:19"/>
    <s v="DECLINE"/>
    <s v="Consumer Existing"/>
    <s v="MDcruz"/>
    <s v="Customer has exceeded approved number of services"/>
    <d v="1899-12-30T00:18:45"/>
    <n v="18.75"/>
    <d v="2023-07-30T00:00:00"/>
    <x v="0"/>
    <x v="0"/>
    <s v="MERCEDES"/>
    <x v="2"/>
    <s v="CONSUMER EXISTING"/>
    <s v="SLA_MET"/>
  </r>
  <r>
    <s v="188"/>
    <d v="2023-07-30T17:18:14"/>
    <d v="2023-07-30T17:28:49"/>
    <s v="DECLINE"/>
    <s v="Consumer Pre Bureau"/>
    <s v="AAkhundpur"/>
    <s v="Applicant only has bridging visa. Please offer the customer Pre-Paid service only"/>
    <d v="1899-12-30T00:10:35"/>
    <n v="10.583333333333334"/>
    <d v="2023-07-30T00:00:00"/>
    <x v="0"/>
    <x v="0"/>
    <s v="ASIF"/>
    <x v="2"/>
    <s v="CONSUMER PRE BUREAU"/>
    <s v="SLA_MET"/>
  </r>
  <r>
    <s v="139"/>
    <d v="2023-07-30T17:18:14"/>
    <d v="2023-07-30T17:38:51"/>
    <s v="APPROVE"/>
    <s v="Consumer Existing"/>
    <s v="SBambaras"/>
    <s v="Approve"/>
    <d v="1899-12-30T00:20:37"/>
    <n v="20.616666666666667"/>
    <d v="2023-07-30T00:00:00"/>
    <x v="0"/>
    <x v="0"/>
    <s v="SAM"/>
    <x v="1"/>
    <s v="CONSUMER EXISTING"/>
    <s v="SLA_NOT_MET"/>
  </r>
  <r>
    <s v="265"/>
    <d v="2023-07-30T17:20:02"/>
    <d v="2023-07-30T17:36:11"/>
    <s v="WITHDRAW"/>
    <s v="Consumer Post Bureau"/>
    <s v="NVaid"/>
    <s v="Please resubmit as pensionser -- employer's details not required"/>
    <d v="1899-12-30T00:16:09"/>
    <n v="16.149999999999999"/>
    <d v="2023-07-30T00:00:00"/>
    <x v="0"/>
    <x v="0"/>
    <s v="NAVED"/>
    <x v="0"/>
    <s v="CONSUMER POST BUREAU"/>
    <s v="SLA_MET"/>
  </r>
  <r>
    <s v="266"/>
    <d v="2023-07-30T17:20:03"/>
    <d v="2023-07-30T17:39:23"/>
    <s v="WITHDRAW"/>
    <s v="Consumer Pre Bureau"/>
    <s v="CDcosta"/>
    <s v="Please email passport with visa page"/>
    <d v="1899-12-30T00:19:20"/>
    <n v="19.333333333333332"/>
    <d v="2023-07-30T00:00:00"/>
    <x v="0"/>
    <x v="0"/>
    <s v="CAMERON"/>
    <x v="0"/>
    <s v="CONSUMER PRE BUREAU"/>
    <s v="SLA_MET"/>
  </r>
  <r>
    <s v="140"/>
    <d v="2023-07-30T17:20:10"/>
    <d v="2023-07-30T17:45:10"/>
    <s v="APPROVE"/>
    <s v="Consumer Existing"/>
    <s v="RBose"/>
    <s v="Approve"/>
    <d v="1899-12-30T00:25:00"/>
    <n v="25"/>
    <d v="2023-07-30T00:00:00"/>
    <x v="0"/>
    <x v="0"/>
    <s v="ROHAN"/>
    <x v="1"/>
    <s v="CONSUMER EXISTING"/>
    <s v="SLA_NOT_MET"/>
  </r>
  <r>
    <s v="141"/>
    <d v="2023-07-30T17:25:17"/>
    <d v="2023-07-30T17:40:22"/>
    <s v="APPROVE"/>
    <s v="Consumer Post Bureau"/>
    <s v="AAkhundpur"/>
    <s v="Approved only with outright purchase of handset or USIM only"/>
    <d v="1899-12-30T00:15:05"/>
    <n v="15.083333333333334"/>
    <d v="2023-07-30T00:00:00"/>
    <x v="0"/>
    <x v="0"/>
    <s v="ASIF"/>
    <x v="1"/>
    <s v="CONSUMER POST BUREAU"/>
    <s v="SLA_MET"/>
  </r>
  <r>
    <s v="142"/>
    <d v="2023-07-30T17:26:29"/>
    <d v="2023-07-30T17:49:49"/>
    <s v="APPROVE"/>
    <s v="Consumer Pre Bureau"/>
    <s v="MDcruz"/>
    <s v="Approve"/>
    <d v="1899-12-30T00:23:20"/>
    <n v="23.333333333333332"/>
    <d v="2023-07-30T00:00:00"/>
    <x v="0"/>
    <x v="0"/>
    <s v="MERCEDES"/>
    <x v="1"/>
    <s v="CONSUMER PRE BUREAU"/>
    <s v="SLA_NOT_MET"/>
  </r>
  <r>
    <s v="143"/>
    <d v="2023-07-30T17:27:45"/>
    <d v="2023-07-30T17:43:03"/>
    <s v="APPROVE"/>
    <s v="Consumer Post Bureau"/>
    <s v="NVaid"/>
    <s v="Approved only with outright purchase of handset or USIM only"/>
    <d v="1899-12-30T00:15:18"/>
    <n v="15.3"/>
    <d v="2023-07-30T00:00:00"/>
    <x v="0"/>
    <x v="0"/>
    <s v="NAVED"/>
    <x v="1"/>
    <s v="CONSUMER POST BUREAU"/>
    <s v="SLA_MET"/>
  </r>
  <r>
    <s v="267"/>
    <d v="2023-07-30T17:28:23"/>
    <d v="2023-07-30T17:48:55"/>
    <s v="WITHDRAW"/>
    <s v="Consumer Post Bureau"/>
    <s v="SBambaras"/>
    <s v="Please re-submit with the correct current address."/>
    <d v="1899-12-30T00:20:32"/>
    <n v="20.533333333333335"/>
    <d v="2023-07-30T00:00:00"/>
    <x v="0"/>
    <x v="0"/>
    <s v="SAM"/>
    <x v="0"/>
    <s v="CONSUMER POST BUREAU"/>
    <s v="SLA_NOT_MET"/>
  </r>
  <r>
    <s v="144"/>
    <d v="2023-07-30T17:29:38"/>
    <d v="2023-07-30T17:44:06"/>
    <s v="APPROVE"/>
    <s v="Consumer Existing"/>
    <s v="CDcosta"/>
    <s v="Approve"/>
    <d v="1899-12-30T00:14:28"/>
    <n v="14.466666666666667"/>
    <d v="2023-07-30T00:00:00"/>
    <x v="0"/>
    <x v="0"/>
    <s v="CAMERON"/>
    <x v="1"/>
    <s v="CONSUMER EXISTING"/>
    <s v="SLA_MET"/>
  </r>
  <r>
    <s v="268"/>
    <d v="2023-07-30T17:32:43"/>
    <d v="2023-07-30T17:52:22"/>
    <s v="WITHDRAW"/>
    <s v="Consumer Post Bureau"/>
    <s v="RBose"/>
    <s v="An account for this applicant already exists with Asif Tech. Please resubmit as existing customer under row id - 1-8DO1XIK."/>
    <d v="1899-12-30T00:19:39"/>
    <n v="19.649999999999999"/>
    <d v="2023-07-30T00:00:00"/>
    <x v="0"/>
    <x v="0"/>
    <s v="ROHAN"/>
    <x v="0"/>
    <s v="CONSUMER POST BUREAU"/>
    <s v="SLA_MET"/>
  </r>
  <r>
    <s v="145"/>
    <d v="2023-07-30T17:33:41"/>
    <d v="2023-07-30T17:55:25"/>
    <s v="APPROVE"/>
    <s v="Consumer Post Bureau"/>
    <s v="NVaid"/>
    <s v="Approved only with outright purchase of handset or USIM only"/>
    <d v="1899-12-30T00:21:44"/>
    <n v="21.733333333333334"/>
    <d v="2023-07-30T00:00:00"/>
    <x v="0"/>
    <x v="0"/>
    <s v="NAVED"/>
    <x v="1"/>
    <s v="CONSUMER POST BUREAU"/>
    <s v="SLA_NOT_MET"/>
  </r>
  <r>
    <s v="146"/>
    <d v="2023-07-30T17:34:29"/>
    <d v="2023-07-30T17:51:20"/>
    <s v="APPROVE"/>
    <s v="Consumer Post Bureau"/>
    <s v="SSyed"/>
    <m/>
    <d v="1899-12-30T00:16:51"/>
    <n v="16.850000000000001"/>
    <d v="2023-07-30T00:00:00"/>
    <x v="0"/>
    <x v="0"/>
    <s v="SHAHID"/>
    <x v="1"/>
    <s v="CONSUMER POST BUREAU"/>
    <s v="SLA_MET"/>
  </r>
  <r>
    <s v="269"/>
    <d v="2023-07-30T17:36:27"/>
    <d v="2023-07-30T17:54:02"/>
    <s v="WITHDRAW"/>
    <s v="Consumer Post Bureau"/>
    <s v="SBambaras"/>
    <s v="Please re-submit with the correct home phone number."/>
    <d v="1899-12-30T00:17:35"/>
    <n v="17.583333333333332"/>
    <d v="2023-07-30T00:00:00"/>
    <x v="0"/>
    <x v="0"/>
    <s v="SAM"/>
    <x v="0"/>
    <s v="CONSUMER POST BUREAU"/>
    <s v="SLA_MET"/>
  </r>
  <r>
    <s v="147"/>
    <d v="2023-07-30T17:37:05"/>
    <d v="2023-07-30T17:51:35"/>
    <s v="APPROVE"/>
    <s v="Consumer Post Bureau"/>
    <s v="MDcruz"/>
    <s v="Approved only with outright purchase of handset or USIM only"/>
    <d v="1899-12-30T00:14:30"/>
    <n v="14.5"/>
    <d v="2023-07-30T00:00:00"/>
    <x v="0"/>
    <x v="0"/>
    <s v="MERCEDES"/>
    <x v="1"/>
    <s v="CONSUMER POST BUREAU"/>
    <s v="SLA_MET"/>
  </r>
  <r>
    <s v="148"/>
    <d v="2023-07-30T17:37:44"/>
    <d v="2023-07-30T17:58:37"/>
    <s v="APPROVE"/>
    <s v="Consumer Existing"/>
    <s v="RBose"/>
    <s v="Approved for MBB only"/>
    <d v="1899-12-30T00:20:53"/>
    <n v="20.883333333333333"/>
    <d v="2023-07-30T00:00:00"/>
    <x v="0"/>
    <x v="0"/>
    <s v="ROHAN"/>
    <x v="1"/>
    <s v="CONSUMER EXISTING"/>
    <s v="SLA_NOT_MET"/>
  </r>
  <r>
    <s v="149"/>
    <d v="2023-07-30T17:38:21"/>
    <d v="2023-07-30T17:57:29"/>
    <s v="APPROVE"/>
    <s v="Consumer Post Bureau"/>
    <s v="MDcruz"/>
    <s v="Approve"/>
    <d v="1899-12-30T00:19:08"/>
    <n v="19.133333333333333"/>
    <d v="2023-07-30T00:00:00"/>
    <x v="0"/>
    <x v="0"/>
    <s v="MERCEDES"/>
    <x v="1"/>
    <s v="CONSUMER POST BUREAU"/>
    <s v="SLA_MET"/>
  </r>
  <r>
    <s v="150"/>
    <d v="2023-07-30T17:40:08"/>
    <d v="2023-07-30T17:56:36"/>
    <s v="APPROVE"/>
    <s v="Consumer Existing"/>
    <s v="SSyed"/>
    <m/>
    <d v="1899-12-30T00:16:28"/>
    <n v="16.466666666666665"/>
    <d v="2023-07-30T00:00:00"/>
    <x v="0"/>
    <x v="0"/>
    <s v="SHAHID"/>
    <x v="1"/>
    <s v="CONSUMER EXISTING"/>
    <s v="SLA_MET"/>
  </r>
  <r>
    <s v="270"/>
    <d v="2023-07-30T17:40:12"/>
    <d v="2023-07-30T17:58:47"/>
    <s v="WITHDRAW"/>
    <s v="Consumer Pre Bureau"/>
    <s v="SBambaras"/>
    <s v="Please re-submit as pensioner correctly. Please remove the employment details."/>
    <d v="1899-12-30T00:18:35"/>
    <n v="18.583333333333332"/>
    <d v="2023-07-30T00:00:00"/>
    <x v="0"/>
    <x v="0"/>
    <s v="SAM"/>
    <x v="0"/>
    <s v="CONSUMER PRE BUREAU"/>
    <s v="SLA_MET"/>
  </r>
  <r>
    <s v="151"/>
    <d v="2023-07-30T17:41:31"/>
    <d v="2023-07-30T18:02:23"/>
    <s v="APPROVE"/>
    <s v="Consumer Post Bureau"/>
    <s v="MDcruz"/>
    <s v="Approved only with outright purchase of handset or USIM only"/>
    <d v="1899-12-30T00:20:52"/>
    <n v="20.866666666666667"/>
    <d v="2023-07-30T00:00:00"/>
    <x v="0"/>
    <x v="0"/>
    <s v="MERCEDES"/>
    <x v="1"/>
    <s v="CONSUMER POST BUREAU"/>
    <s v="SLA_NOT_MET"/>
  </r>
  <r>
    <s v="152"/>
    <d v="2023-07-30T17:44:24"/>
    <d v="2023-07-30T18:05:31"/>
    <s v="APPROVE"/>
    <s v="Consumer Existing"/>
    <s v="NVaid"/>
    <s v="Approve"/>
    <d v="1899-12-30T00:21:07"/>
    <n v="21.116666666666667"/>
    <d v="2023-07-30T00:00:00"/>
    <x v="0"/>
    <x v="0"/>
    <s v="NAVED"/>
    <x v="1"/>
    <s v="CONSUMER EXISTING"/>
    <s v="SLA_NOT_MET"/>
  </r>
  <r>
    <s v="153"/>
    <d v="2023-07-30T17:49:39"/>
    <d v="2023-07-30T18:10:05"/>
    <s v="APPROVE"/>
    <s v="Consumer Pre Bureau"/>
    <s v="RBose"/>
    <s v="Approve"/>
    <d v="1899-12-30T00:20:26"/>
    <n v="20.433333333333334"/>
    <d v="2023-07-30T00:00:00"/>
    <x v="0"/>
    <x v="0"/>
    <s v="ROHAN"/>
    <x v="1"/>
    <s v="CONSUMER PRE BUREAU"/>
    <s v="SLA_NOT_MET"/>
  </r>
  <r>
    <s v="154"/>
    <d v="2023-07-30T17:50:16"/>
    <d v="2023-07-30T18:05:30"/>
    <s v="APPROVE"/>
    <s v="Consumer Post Bureau"/>
    <s v="SBambaras"/>
    <s v="Approved only with outright purchase of handset or USIM only"/>
    <d v="1899-12-30T00:15:14"/>
    <n v="15.233333333333333"/>
    <d v="2023-07-30T00:00:00"/>
    <x v="0"/>
    <x v="0"/>
    <s v="SAM"/>
    <x v="1"/>
    <s v="CONSUMER POST BUREAU"/>
    <s v="SLA_MET"/>
  </r>
  <r>
    <s v="271"/>
    <d v="2023-07-30T17:53:19"/>
    <d v="2023-07-30T18:05:58"/>
    <s v="WITHDRAW"/>
    <s v="Consumer Pre Bureau"/>
    <s v="MDcruz"/>
    <s v="Please email 100 pts of ID to vcredit@Asif Tech.com.au passport and the visa page"/>
    <d v="1899-12-30T00:12:39"/>
    <n v="12.65"/>
    <d v="2023-07-30T00:00:00"/>
    <x v="0"/>
    <x v="0"/>
    <s v="MERCEDES"/>
    <x v="0"/>
    <s v="CONSUMER PRE BUREAU"/>
    <s v="SLA_MET"/>
  </r>
  <r>
    <s v="155"/>
    <d v="2023-07-30T17:55:47"/>
    <d v="2023-07-30T18:09:58"/>
    <s v="APPROVE"/>
    <s v="Consumer Post Bureau"/>
    <s v="CDcosta"/>
    <s v="Approved only with outright purchase of handset or USIM only"/>
    <d v="1899-12-30T00:14:11"/>
    <n v="14.183333333333334"/>
    <d v="2023-07-30T00:00:00"/>
    <x v="0"/>
    <x v="0"/>
    <s v="CAMERON"/>
    <x v="1"/>
    <s v="CONSUMER POST BUREAU"/>
    <s v="SLA_MET"/>
  </r>
  <r>
    <s v="156"/>
    <d v="2023-07-30T17:56:23"/>
    <d v="2023-07-30T18:00:23"/>
    <s v="APPROVE"/>
    <s v="Consumer Existing"/>
    <s v="SSyed"/>
    <m/>
    <d v="1899-12-30T00:04:00"/>
    <n v="4"/>
    <d v="2023-07-30T00:00:00"/>
    <x v="0"/>
    <x v="0"/>
    <s v="SHAHID"/>
    <x v="1"/>
    <s v="CONSUMER EXISTING"/>
    <s v="SLA_MET"/>
  </r>
  <r>
    <s v="272"/>
    <d v="2023-07-30T17:56:25"/>
    <d v="2023-07-30T18:11:56"/>
    <s v="WITHDRAW"/>
    <s v="Consumer Pre Bureau"/>
    <s v="SBambaras"/>
    <s v="Please email passport with visa page"/>
    <d v="1899-12-30T00:15:31"/>
    <n v="15.516666666666667"/>
    <d v="2023-07-30T00:00:00"/>
    <x v="0"/>
    <x v="0"/>
    <s v="SAM"/>
    <x v="0"/>
    <s v="CONSUMER PRE BUREAU"/>
    <s v="SLA_MET"/>
  </r>
  <r>
    <s v="157"/>
    <d v="2023-07-30T17:56:30"/>
    <d v="2023-07-30T18:06:40"/>
    <s v="APPROVE"/>
    <s v="Consumer Post Bureau"/>
    <s v="SSyed"/>
    <m/>
    <d v="1899-12-30T00:10:10"/>
    <n v="10.166666666666666"/>
    <d v="2023-07-30T00:00:00"/>
    <x v="0"/>
    <x v="0"/>
    <s v="SHAHID"/>
    <x v="1"/>
    <s v="CONSUMER POST BUREAU"/>
    <s v="SLA_MET"/>
  </r>
  <r>
    <s v="273"/>
    <d v="2023-07-30T17:59:31"/>
    <d v="2023-07-30T18:13:45"/>
    <s v="WITHDRAW"/>
    <s v="Consumer Pre Bureau"/>
    <s v="NVaid"/>
    <s v="Please email passport with visa page"/>
    <d v="1899-12-30T00:14:14"/>
    <n v="14.233333333333333"/>
    <d v="2023-07-30T00:00:00"/>
    <x v="0"/>
    <x v="0"/>
    <s v="NAVED"/>
    <x v="0"/>
    <s v="CONSUMER PRE BUREAU"/>
    <s v="SLA_MET"/>
  </r>
  <r>
    <s v="274"/>
    <d v="2023-07-30T18:01:10"/>
    <d v="2023-07-30T18:10:39"/>
    <s v="WITHDRAW"/>
    <s v="Consumer Post Bureau"/>
    <s v="SSyed"/>
    <m/>
    <d v="1899-12-30T00:09:29"/>
    <n v="9.4833333333333325"/>
    <d v="2023-07-30T00:00:00"/>
    <x v="0"/>
    <x v="0"/>
    <s v="SHAHID"/>
    <x v="0"/>
    <s v="CONSUMER POST BUREAU"/>
    <s v="SLA_MET"/>
  </r>
  <r>
    <s v="275"/>
    <d v="2023-07-30T18:04:37"/>
    <d v="2023-07-30T18:08:39"/>
    <s v="WITHDRAW"/>
    <s v="Consumer Pre Bureau"/>
    <s v="MDcruz"/>
    <s v="Please resubmit next application with passport as part of 100 points of ID"/>
    <d v="1899-12-30T00:04:02"/>
    <n v="4.0333333333333332"/>
    <d v="2023-07-30T00:00:00"/>
    <x v="0"/>
    <x v="0"/>
    <s v="MERCEDES"/>
    <x v="0"/>
    <s v="CONSUMER PRE BUREAU"/>
    <s v="SLA_MET"/>
  </r>
  <r>
    <s v="158"/>
    <d v="2023-07-30T18:05:49"/>
    <d v="2023-07-30T18:21:59"/>
    <s v="APPROVE"/>
    <s v="Consumer Pre Bureau"/>
    <s v="MDcruz"/>
    <s v="Approved for MBB only"/>
    <d v="1899-12-30T00:16:10"/>
    <n v="16.166666666666668"/>
    <d v="2023-07-30T00:00:00"/>
    <x v="0"/>
    <x v="0"/>
    <s v="MERCEDES"/>
    <x v="1"/>
    <s v="CONSUMER PRE BUREAU"/>
    <s v="SLA_MET"/>
  </r>
  <r>
    <s v="159"/>
    <d v="2023-07-30T18:07:01"/>
    <d v="2023-07-30T18:15:57"/>
    <s v="APPROVE"/>
    <s v="Consumer Post Bureau"/>
    <s v="CDcosta"/>
    <s v="Approved only with outright purchase of handset or USIM only"/>
    <d v="1899-12-30T00:08:56"/>
    <n v="8.9333333333333336"/>
    <d v="2023-07-30T00:00:00"/>
    <x v="0"/>
    <x v="0"/>
    <s v="CAMERON"/>
    <x v="1"/>
    <s v="CONSUMER POST BUREAU"/>
    <s v="SLA_MET"/>
  </r>
  <r>
    <s v="160"/>
    <d v="2023-07-30T18:08:54"/>
    <d v="2023-07-30T18:21:07"/>
    <s v="APPROVE"/>
    <s v="Consumer Existing"/>
    <s v="RBose"/>
    <s v="Approved for 1 handset and 1 MBB"/>
    <d v="1899-12-30T00:12:13"/>
    <n v="12.216666666666667"/>
    <d v="2023-07-30T00:00:00"/>
    <x v="0"/>
    <x v="0"/>
    <s v="ROHAN"/>
    <x v="1"/>
    <s v="CONSUMER EXISTING"/>
    <s v="SLA_MET"/>
  </r>
  <r>
    <s v="161"/>
    <d v="2023-07-30T18:10:07"/>
    <d v="2023-07-30T18:20:00"/>
    <s v="APPROVE"/>
    <s v="Consumer Post Bureau"/>
    <s v="NVaid"/>
    <s v="Approved only with outright purchase of handset or USIM only"/>
    <d v="1899-12-30T00:09:53"/>
    <n v="9.8833333333333329"/>
    <d v="2023-07-30T00:00:00"/>
    <x v="0"/>
    <x v="0"/>
    <s v="NAVED"/>
    <x v="1"/>
    <s v="CONSUMER POST BUREAU"/>
    <s v="SLA_MET"/>
  </r>
  <r>
    <s v="162"/>
    <d v="2023-07-30T18:12:41"/>
    <d v="2023-07-30T18:29:43"/>
    <s v="APPROVE"/>
    <s v="Consumer Existing"/>
    <s v="SSyed"/>
    <m/>
    <d v="1899-12-30T00:17:02"/>
    <n v="17.033333333333335"/>
    <d v="2023-07-30T00:00:00"/>
    <x v="0"/>
    <x v="0"/>
    <s v="SHAHID"/>
    <x v="1"/>
    <s v="CONSUMER EXISTING"/>
    <s v="SLA_MET"/>
  </r>
  <r>
    <s v="163"/>
    <d v="2023-07-30T18:15:34"/>
    <d v="2023-07-30T18:21:07"/>
    <s v="APPROVE"/>
    <s v="Consumer Post Bureau"/>
    <s v="CDcosta"/>
    <s v="Approved only with outright purchase of handset or USIM only"/>
    <d v="1899-12-30T00:05:33"/>
    <n v="5.55"/>
    <d v="2023-07-30T00:00:00"/>
    <x v="0"/>
    <x v="0"/>
    <s v="CAMERON"/>
    <x v="1"/>
    <s v="CONSUMER POST BUREAU"/>
    <s v="SLA_MET"/>
  </r>
  <r>
    <s v="164"/>
    <d v="2023-07-30T18:17:20"/>
    <d v="2023-07-30T18:33:10"/>
    <s v="APPROVE"/>
    <s v="Consumer Post Bureau"/>
    <s v="NVaid"/>
    <s v="Approved only with outright purchase of handset or USIM only"/>
    <d v="1899-12-30T00:15:50"/>
    <n v="15.833333333333334"/>
    <d v="2023-07-30T00:00:00"/>
    <x v="0"/>
    <x v="0"/>
    <s v="NAVED"/>
    <x v="1"/>
    <s v="CONSUMER POST BUREAU"/>
    <s v="SLA_MET"/>
  </r>
  <r>
    <s v="276"/>
    <d v="2023-07-30T18:23:54"/>
    <d v="2023-07-30T18:28:22"/>
    <s v="WITHDRAW"/>
    <s v="Consumer Existing"/>
    <s v="CDcosta"/>
    <s v="Please resubmit next application with Passport or Medicare Card as part of 100 points of ID"/>
    <d v="1899-12-30T00:04:28"/>
    <n v="4.4666666666666668"/>
    <d v="2023-07-30T00:00:00"/>
    <x v="0"/>
    <x v="0"/>
    <s v="CAMERON"/>
    <x v="0"/>
    <s v="CONSUMER EXISTING"/>
    <s v="SLA_MET"/>
  </r>
  <r>
    <s v="277"/>
    <d v="2023-07-30T18:24:29"/>
    <d v="2023-07-30T18:36:26"/>
    <s v="WITHDRAW"/>
    <s v="Consumer Pre Bureau"/>
    <s v="RBose"/>
    <s v="Please email 100 pts of ID along with passport and visa page to kcredit@Asif Tech.com.au"/>
    <d v="1899-12-30T00:11:57"/>
    <n v="11.95"/>
    <d v="2023-07-30T00:00:00"/>
    <x v="0"/>
    <x v="0"/>
    <s v="ROHAN"/>
    <x v="0"/>
    <s v="CONSUMER PRE BUREAU"/>
    <s v="SLA_MET"/>
  </r>
  <r>
    <s v="278"/>
    <d v="2023-07-30T18:31:39"/>
    <d v="2023-07-30T18:36:12"/>
    <s v="WITHDRAW"/>
    <s v="Consumer Existing"/>
    <s v="SBambaras"/>
    <s v="Customer has overdue account with Asif Tech"/>
    <d v="1899-12-30T00:04:33"/>
    <n v="4.55"/>
    <d v="2023-07-30T00:00:00"/>
    <x v="0"/>
    <x v="0"/>
    <s v="SAM"/>
    <x v="0"/>
    <s v="CONSUMER EXISTING"/>
    <s v="SLA_MET"/>
  </r>
  <r>
    <s v="189"/>
    <d v="2023-07-30T18:32:11"/>
    <d v="2023-07-30T18:49:33"/>
    <s v="DECLINE"/>
    <s v="Consumer Existing"/>
    <s v="AAkhundpur"/>
    <s v="Due to credit policy decision by Credit department. Please offer the customer pre-paid service.Passport not submitted in 100 point ID."/>
    <d v="1899-12-30T00:17:22"/>
    <n v="17.366666666666667"/>
    <d v="2023-07-30T00:00:00"/>
    <x v="0"/>
    <x v="0"/>
    <s v="ASIF"/>
    <x v="2"/>
    <s v="CONSUMER EXISTING"/>
    <s v="SLA_MET"/>
  </r>
  <r>
    <s v="165"/>
    <d v="2023-07-30T18:36:45"/>
    <d v="2023-07-30T18:46:02"/>
    <s v="APPROVE"/>
    <s v="Consumer Pre Bureau"/>
    <s v="SBambaras"/>
    <s v="Approved only with outright purchase of handset or USIM only"/>
    <d v="1899-12-30T00:09:17"/>
    <n v="9.2833333333333332"/>
    <d v="2023-07-30T00:00:00"/>
    <x v="0"/>
    <x v="0"/>
    <s v="SAM"/>
    <x v="1"/>
    <s v="CONSUMER PRE BUREAU"/>
    <s v="SLA_MET"/>
  </r>
  <r>
    <s v="279"/>
    <d v="2023-07-30T18:40:14"/>
    <d v="2023-07-30T18:51:20"/>
    <s v="WITHDRAW"/>
    <s v="Consumer Pre Bureau"/>
    <s v="SBambaras"/>
    <s v="Work number submitted is incorrect for the employer. Please confirm with applicant and resubmit with employer's correct landline number."/>
    <d v="1899-12-30T00:11:06"/>
    <n v="11.1"/>
    <d v="2023-07-30T00:00:00"/>
    <x v="0"/>
    <x v="0"/>
    <s v="SAM"/>
    <x v="0"/>
    <s v="CONSUMER PRE BUREAU"/>
    <s v="SLA_MET"/>
  </r>
  <r>
    <s v="166"/>
    <d v="2023-07-30T18:40:14"/>
    <d v="2023-07-30T18:56:36"/>
    <s v="APPROVE"/>
    <s v="Consumer Pre Bureau"/>
    <s v="AAkhundpur"/>
    <s v="Approved only with outright purchase of handset or USIM only"/>
    <d v="1899-12-30T00:16:22"/>
    <n v="16.366666666666667"/>
    <d v="2023-07-30T00:00:00"/>
    <x v="0"/>
    <x v="0"/>
    <s v="ASIF"/>
    <x v="1"/>
    <s v="CONSUMER PRE BUREAU"/>
    <s v="SLA_MET"/>
  </r>
  <r>
    <s v="167"/>
    <d v="2023-07-30T18:48:40"/>
    <d v="2023-07-30T18:57:03"/>
    <s v="APPROVE"/>
    <s v="Consumer Post Bureau"/>
    <s v="SBambaras"/>
    <s v="Approved only with outright purchase of handset or USIM only"/>
    <d v="1899-12-30T00:08:23"/>
    <n v="8.3833333333333329"/>
    <d v="2023-07-30T00:00:00"/>
    <x v="0"/>
    <x v="0"/>
    <s v="SAM"/>
    <x v="1"/>
    <s v="CONSUMER POST BUREAU"/>
    <s v="SLA_MET"/>
  </r>
  <r>
    <s v="280"/>
    <d v="2023-07-30T18:57:51"/>
    <d v="2023-07-30T19:10:39"/>
    <s v="WITHDRAW"/>
    <s v="Consumer Post Bureau"/>
    <s v="RBose"/>
    <m/>
    <d v="1899-12-30T00:12:48"/>
    <n v="12.8"/>
    <d v="2023-07-30T00:00:00"/>
    <x v="0"/>
    <x v="0"/>
    <s v="ROHAN"/>
    <x v="0"/>
    <s v="CONSUMER POST BUREAU"/>
    <s v="SLA_MET"/>
  </r>
  <r>
    <s v="168"/>
    <d v="2023-07-30T19:06:01"/>
    <d v="2023-07-30T19:21:32"/>
    <s v="APPROVE"/>
    <s v="Consumer Post Bureau"/>
    <s v="AAkhundpur"/>
    <m/>
    <d v="1899-12-30T00:15:31"/>
    <n v="15.516666666666667"/>
    <d v="2023-07-30T00:00:00"/>
    <x v="0"/>
    <x v="0"/>
    <s v="ASIF"/>
    <x v="1"/>
    <s v="CONSUMER POST BUREAU"/>
    <s v="SLA_MET"/>
  </r>
  <r>
    <s v="281"/>
    <d v="2023-07-30T19:09:10"/>
    <d v="2023-07-30T19:18:06"/>
    <s v="WITHDRAW"/>
    <s v="Consumer Pre Bureau"/>
    <s v="NVaid"/>
    <s v="Work number submitted is incorrect for the employer. Please confirm with applicant and resubmit.Address incorrect replace 8/10A with 8-10A"/>
    <d v="1899-12-30T00:08:56"/>
    <n v="8.9333333333333336"/>
    <d v="2023-07-30T00:00:00"/>
    <x v="0"/>
    <x v="0"/>
    <s v="NAVED"/>
    <x v="0"/>
    <s v="CONSUMER PRE BUREAU"/>
    <s v="SLA_MET"/>
  </r>
  <r>
    <s v="169"/>
    <d v="2023-07-30T19:13:03"/>
    <d v="2023-07-30T19:26:10"/>
    <s v="APPROVE"/>
    <s v="Consumer Post Bureau"/>
    <s v="NVaid"/>
    <s v="Approved only with outright purchase of handset or USIM only"/>
    <d v="1899-12-30T00:13:07"/>
    <n v="13.116666666666667"/>
    <d v="2023-07-30T00:00:00"/>
    <x v="0"/>
    <x v="0"/>
    <s v="NAVED"/>
    <x v="1"/>
    <s v="CONSUMER POST BUREAU"/>
    <s v="SLA_MET"/>
  </r>
  <r>
    <s v="282"/>
    <d v="2023-07-30T19:18:04"/>
    <d v="2023-07-30T19:21:22"/>
    <s v="WITHDRAW"/>
    <s v="Consumer Pre Bureau"/>
    <s v="SSyed"/>
    <s v="Please check DOB, Passport Number and Country, and the Customers Name"/>
    <d v="1899-12-30T00:03:18"/>
    <n v="3.3"/>
    <d v="2023-07-30T00:00:00"/>
    <x v="0"/>
    <x v="0"/>
    <s v="SHAHID"/>
    <x v="0"/>
    <s v="CONSUMER PRE BUREAU"/>
    <s v="SLA_MET"/>
  </r>
  <r>
    <s v="283"/>
    <d v="2023-07-30T19:22:19"/>
    <d v="2023-07-30T19:28:12"/>
    <s v="WITHDRAW"/>
    <s v="Consumer Post Bureau"/>
    <s v="SSyed"/>
    <m/>
    <d v="1899-12-30T00:05:53"/>
    <n v="5.8833333333333329"/>
    <d v="2023-07-30T00:00:00"/>
    <x v="0"/>
    <x v="0"/>
    <s v="SHAHID"/>
    <x v="0"/>
    <s v="CONSUMER POST BUREAU"/>
    <s v="SLA_MET"/>
  </r>
  <r>
    <s v="284"/>
    <d v="2023-07-30T19:26:57"/>
    <d v="2023-07-30T19:28:20"/>
    <s v="WITHDRAW"/>
    <s v="Consumer Pre Bureau"/>
    <s v="SBambaras"/>
    <s v="Please email passport with visa page"/>
    <d v="1899-12-30T00:01:23"/>
    <n v="1.3833333333333333"/>
    <d v="2023-07-30T00:00:00"/>
    <x v="0"/>
    <x v="0"/>
    <s v="SAM"/>
    <x v="0"/>
    <s v="CONSUMER PRE BUREAU"/>
    <s v="SLA_MET"/>
  </r>
  <r>
    <s v="190"/>
    <d v="2023-07-30T19:28:33"/>
    <d v="2023-07-30T19:40:43"/>
    <s v="DECLINE"/>
    <s v="Consumer Existing"/>
    <s v="RBose"/>
    <s v="Data obtained from Veda Advantage Credit File. Please offer the customer pre-paid service only."/>
    <d v="1899-12-30T00:12:10"/>
    <n v="12.166666666666666"/>
    <d v="2023-07-30T00:00:00"/>
    <x v="0"/>
    <x v="0"/>
    <s v="ROHAN"/>
    <x v="2"/>
    <s v="CONSUMER EXISTING"/>
    <s v="SLA_MET"/>
  </r>
  <r>
    <s v="170"/>
    <d v="2023-07-30T19:31:17"/>
    <d v="2023-07-30T19:38:49"/>
    <s v="APPROVE"/>
    <s v="Consumer Pre Bureau"/>
    <s v="NVaid"/>
    <s v="Approved only with outright purchase of handset or USIM only"/>
    <d v="1899-12-30T00:07:32"/>
    <n v="7.5333333333333332"/>
    <d v="2023-07-30T00:00:00"/>
    <x v="0"/>
    <x v="0"/>
    <s v="NAVED"/>
    <x v="1"/>
    <s v="CONSUMER PRE BUREAU"/>
    <s v="SLA_MET"/>
  </r>
  <r>
    <s v="285"/>
    <d v="2023-07-30T19:35:42"/>
    <d v="2023-07-30T19:40:37"/>
    <s v="WITHDRAW"/>
    <s v="Consumer Post Bureau"/>
    <s v="SBambaras"/>
    <s v="Please re-submit with correct home number."/>
    <d v="1899-12-30T00:04:55"/>
    <n v="4.916666666666667"/>
    <d v="2023-07-30T00:00:00"/>
    <x v="0"/>
    <x v="0"/>
    <s v="SAM"/>
    <x v="0"/>
    <s v="CONSUMER POST BUREAU"/>
    <s v="SLA_MET"/>
  </r>
  <r>
    <s v="286"/>
    <d v="2023-07-30T19:35:42"/>
    <d v="2023-07-30T19:46:41"/>
    <s v="WITHDRAW"/>
    <s v="Consumer Post Bureau"/>
    <s v="NVaid"/>
    <s v="An account for this applicant already exists with Asif Tech. Please resubmit as existing customer - Row ID 1-7T387ZS"/>
    <d v="1899-12-30T00:10:59"/>
    <n v="10.983333333333333"/>
    <d v="2023-07-30T00:00:00"/>
    <x v="0"/>
    <x v="0"/>
    <s v="NAVED"/>
    <x v="0"/>
    <s v="CONSUMER POST BUREAU"/>
    <s v="SLA_MET"/>
  </r>
  <r>
    <s v="171"/>
    <d v="2023-07-30T19:38:29"/>
    <d v="2023-07-30T19:45:47"/>
    <s v="APPROVE"/>
    <s v="Consumer Existing"/>
    <s v="AAkhundpur"/>
    <s v="Approve"/>
    <d v="1899-12-30T00:07:18"/>
    <n v="7.3"/>
    <d v="2023-07-30T00:00:00"/>
    <x v="0"/>
    <x v="0"/>
    <s v="ASIF"/>
    <x v="1"/>
    <s v="CONSUMER EXISTING"/>
    <s v="SLA_MET"/>
  </r>
  <r>
    <s v="287"/>
    <d v="2023-07-30T21:20:25"/>
    <d v="2023-07-31T08:37:12"/>
    <s v="WITHDRAW"/>
    <s v="Consumer Post Bureau"/>
    <s v="FWadia"/>
    <m/>
    <d v="1899-12-30T11:16:47"/>
    <n v="676.7833333333333"/>
    <d v="2023-07-31T00:00:00"/>
    <x v="0"/>
    <x v="0"/>
    <s v="FARDIN"/>
    <x v="0"/>
    <s v="CONSUMER POST BUREAU"/>
    <s v="SLA_NOT_MET"/>
  </r>
  <r>
    <s v="481"/>
    <d v="2023-07-31T03:50:56"/>
    <d v="2023-07-31T08:55:23"/>
    <s v="WITHDRAW"/>
    <s v="Consumer Post Bureau"/>
    <s v="QMascarenhas"/>
    <m/>
    <d v="1899-12-30T05:04:27"/>
    <n v="304.45"/>
    <d v="2023-07-31T00:00:00"/>
    <x v="0"/>
    <x v="0"/>
    <e v="#N/A"/>
    <x v="0"/>
    <s v="CONSUMER POST BUREAU"/>
    <s v="SLA_NOT_MET"/>
  </r>
  <r>
    <s v="291"/>
    <d v="2023-07-31T08:27:02"/>
    <d v="2023-07-31T08:42:50"/>
    <s v="APPROVE"/>
    <s v="Consumer Post Bureau"/>
    <s v="FWadia"/>
    <m/>
    <d v="1899-12-30T00:15:48"/>
    <n v="15.8"/>
    <d v="2023-07-31T00:00:00"/>
    <x v="0"/>
    <x v="0"/>
    <s v="FARDIN"/>
    <x v="1"/>
    <s v="CONSUMER POST BUREAU"/>
    <s v="SLA_MET"/>
  </r>
  <r>
    <s v="292"/>
    <d v="2023-07-31T08:45:06"/>
    <d v="2023-07-31T08:59:45"/>
    <s v="APPROVE"/>
    <s v="Consumer Existing"/>
    <s v="QMascarenhas"/>
    <s v="Approve"/>
    <d v="1899-12-30T00:14:39"/>
    <n v="14.65"/>
    <d v="2023-07-31T00:00:00"/>
    <x v="0"/>
    <x v="0"/>
    <e v="#N/A"/>
    <x v="1"/>
    <s v="CONSUMER EXISTING"/>
    <s v="SLA_MET"/>
  </r>
  <r>
    <s v="293"/>
    <d v="2023-07-31T08:46:19"/>
    <d v="2023-07-31T09:07:36"/>
    <s v="APPROVE"/>
    <s v="Consumer Post Bureau"/>
    <s v="FWadia"/>
    <s v="Approve"/>
    <d v="1899-12-30T00:21:17"/>
    <n v="21.283333333333335"/>
    <d v="2023-07-31T00:00:00"/>
    <x v="0"/>
    <x v="0"/>
    <s v="FARDIN"/>
    <x v="1"/>
    <s v="CONSUMER POST BUREAU"/>
    <s v="SLA_NOT_MET"/>
  </r>
  <r>
    <s v="482"/>
    <d v="2023-07-31T08:51:26"/>
    <d v="2023-07-31T09:12:32"/>
    <s v="WITHDRAW"/>
    <s v="Consumer Post Bureau"/>
    <s v="QMascarenhas"/>
    <m/>
    <d v="1899-12-30T00:21:06"/>
    <n v="21.1"/>
    <d v="2023-07-31T00:00:00"/>
    <x v="0"/>
    <x v="0"/>
    <e v="#N/A"/>
    <x v="0"/>
    <s v="CONSUMER POST BUREAU"/>
    <s v="SLA_NOT_MET"/>
  </r>
  <r>
    <s v="294"/>
    <d v="2023-07-31T08:53:38"/>
    <d v="2023-07-31T09:03:55"/>
    <s v="APPROVE"/>
    <s v="Consumer Post Bureau"/>
    <s v="QMascarenhas"/>
    <s v="Approved only with outright purchase of handset or USIM only"/>
    <d v="1899-12-30T00:10:17"/>
    <n v="10.283333333333333"/>
    <d v="2023-07-31T00:00:00"/>
    <x v="0"/>
    <x v="0"/>
    <e v="#N/A"/>
    <x v="1"/>
    <s v="CONSUMER POST BUREAU"/>
    <s v="SLA_MET"/>
  </r>
  <r>
    <s v="483"/>
    <d v="2023-07-31T08:56:17"/>
    <d v="2023-07-31T09:19:48"/>
    <s v="WITHDRAW"/>
    <s v="Consumer Post Bureau"/>
    <s v="FWadia"/>
    <m/>
    <d v="1899-12-30T00:23:31"/>
    <n v="23.516666666666666"/>
    <d v="2023-07-31T00:00:00"/>
    <x v="0"/>
    <x v="0"/>
    <s v="FARDIN"/>
    <x v="0"/>
    <s v="CONSUMER POST BUREAU"/>
    <s v="SLA_NOT_MET"/>
  </r>
  <r>
    <s v="295"/>
    <d v="2023-07-31T09:02:15"/>
    <d v="2023-07-31T09:06:44"/>
    <s v="APPROVE"/>
    <s v="Consumer Post Bureau"/>
    <s v="QMascarenhas"/>
    <s v="Approved only with outright purchase of handset or USIM only"/>
    <d v="1899-12-30T00:04:29"/>
    <n v="4.4833333333333334"/>
    <d v="2023-07-31T00:00:00"/>
    <x v="0"/>
    <x v="0"/>
    <e v="#N/A"/>
    <x v="1"/>
    <s v="CONSUMER POST BUREAU"/>
    <s v="SLA_MET"/>
  </r>
  <r>
    <s v="297"/>
    <d v="2023-07-31T09:16:11"/>
    <d v="2023-07-31T09:26:02"/>
    <s v="APPROVE"/>
    <s v="Consumer Pre Bureau"/>
    <s v="FWadia"/>
    <s v="Approved only with outright purchase of handset or USIM only"/>
    <d v="1899-12-30T00:09:51"/>
    <n v="9.85"/>
    <d v="2023-07-31T00:00:00"/>
    <x v="0"/>
    <x v="0"/>
    <s v="FARDIN"/>
    <x v="1"/>
    <s v="CONSUMER PRE BUREAU"/>
    <s v="SLA_MET"/>
  </r>
  <r>
    <s v="296"/>
    <d v="2023-07-31T09:16:11"/>
    <d v="2023-07-31T09:26:02"/>
    <s v="APPROVE"/>
    <s v="Consumer Existing"/>
    <s v="QMascarenhas"/>
    <s v="Approve"/>
    <d v="1899-12-30T00:09:51"/>
    <n v="9.85"/>
    <d v="2023-07-31T00:00:00"/>
    <x v="0"/>
    <x v="0"/>
    <e v="#N/A"/>
    <x v="1"/>
    <s v="CONSUMER EXISTING"/>
    <s v="SLA_MET"/>
  </r>
  <r>
    <s v="298"/>
    <d v="2023-07-31T09:20:00"/>
    <d v="2023-07-31T09:47:31"/>
    <s v="APPROVE"/>
    <s v="Consumer Existing"/>
    <s v="QMascarenhas"/>
    <s v="Approve"/>
    <d v="1899-12-30T00:27:31"/>
    <n v="27.516666666666666"/>
    <d v="2023-07-31T00:00:00"/>
    <x v="0"/>
    <x v="0"/>
    <e v="#N/A"/>
    <x v="1"/>
    <s v="CONSUMER EXISTING"/>
    <s v="SLA_NOT_MET"/>
  </r>
  <r>
    <s v="484"/>
    <d v="2023-07-31T09:22:38"/>
    <d v="2023-07-31T09:46:09"/>
    <s v="WITHDRAW"/>
    <s v="Consumer Existing"/>
    <s v="FWadia"/>
    <s v="Please email a copy of proof of employment (Bank Statement / Salary Slip) to vcredit@Asif Tech.com.au. Also please update the correct Work Phone Landline customer and the ABN No. for the customer, if customer's occupation is Taxi Driver."/>
    <d v="1899-12-30T00:23:31"/>
    <n v="23.516666666666666"/>
    <d v="2023-07-31T00:00:00"/>
    <x v="0"/>
    <x v="0"/>
    <s v="FARDIN"/>
    <x v="0"/>
    <s v="CONSUMER EXISTING"/>
    <s v="SLA_NOT_MET"/>
  </r>
  <r>
    <s v="299"/>
    <d v="2023-07-31T09:35:44"/>
    <d v="2023-07-31T09:44:58"/>
    <s v="APPROVE"/>
    <s v="Consumer Post Bureau"/>
    <s v="CDcosta"/>
    <s v="Approved only with outright purchase of handset or USIM only"/>
    <d v="1899-12-30T00:09:14"/>
    <n v="9.2333333333333325"/>
    <d v="2023-07-31T00:00:00"/>
    <x v="0"/>
    <x v="0"/>
    <s v="CAMERON"/>
    <x v="1"/>
    <s v="CONSUMER POST BUREAU"/>
    <s v="SLA_MET"/>
  </r>
  <r>
    <s v="485"/>
    <d v="2023-07-31T09:41:08"/>
    <d v="2023-07-31T09:51:14"/>
    <s v="WITHDRAW"/>
    <s v="Consumer Post Bureau"/>
    <s v="CDcosta"/>
    <s v="Please email 100 pts of ID to vcredit@Asif Tech.com.au"/>
    <d v="1899-12-30T00:10:06"/>
    <n v="10.1"/>
    <d v="2023-07-31T00:00:00"/>
    <x v="0"/>
    <x v="0"/>
    <s v="CAMERON"/>
    <x v="0"/>
    <s v="CONSUMER POST BUREAU"/>
    <s v="SLA_MET"/>
  </r>
  <r>
    <s v="486"/>
    <d v="2023-07-31T09:44:25"/>
    <d v="2023-07-31T10:00:10"/>
    <s v="WITHDRAW"/>
    <s v="Consumer Existing"/>
    <s v="FWadia"/>
    <s v="Please email passport with visa page"/>
    <d v="1899-12-30T00:15:45"/>
    <n v="15.75"/>
    <d v="2023-07-31T00:00:00"/>
    <x v="0"/>
    <x v="0"/>
    <s v="FARDIN"/>
    <x v="0"/>
    <s v="CONSUMER EXISTING"/>
    <s v="SLA_MET"/>
  </r>
  <r>
    <s v="300"/>
    <d v="2023-07-31T09:44:42"/>
    <d v="2023-07-31T10:00:45"/>
    <s v="APPROVE"/>
    <s v="Consumer Post Bureau"/>
    <s v="QMascarenhas"/>
    <m/>
    <d v="1899-12-30T00:16:03"/>
    <n v="16.05"/>
    <d v="2023-07-31T00:00:00"/>
    <x v="0"/>
    <x v="0"/>
    <e v="#N/A"/>
    <x v="1"/>
    <s v="CONSUMER POST BUREAU"/>
    <s v="SLA_MET"/>
  </r>
  <r>
    <s v="487"/>
    <d v="2023-07-31T09:45:57"/>
    <d v="2023-07-31T09:55:16"/>
    <s v="WITHDRAW"/>
    <s v="Consumer Pre Bureau"/>
    <s v="QMascarenhas"/>
    <s v="Please email 100 pts of ID to vcredit@Asif Tech.com.au"/>
    <d v="1899-12-30T00:09:19"/>
    <n v="9.3166666666666664"/>
    <d v="2023-07-31T00:00:00"/>
    <x v="0"/>
    <x v="0"/>
    <e v="#N/A"/>
    <x v="0"/>
    <s v="CONSUMER PRE BUREAU"/>
    <s v="SLA_MET"/>
  </r>
  <r>
    <s v="301"/>
    <d v="2023-07-31T09:47:01"/>
    <d v="2023-07-31T10:06:46"/>
    <s v="APPROVE"/>
    <s v="Consumer Existing"/>
    <s v="QMascarenhas"/>
    <m/>
    <d v="1899-12-30T00:19:45"/>
    <n v="19.75"/>
    <d v="2023-07-31T00:00:00"/>
    <x v="0"/>
    <x v="0"/>
    <e v="#N/A"/>
    <x v="1"/>
    <s v="CONSUMER EXISTING"/>
    <s v="SLA_MET"/>
  </r>
  <r>
    <s v="302"/>
    <d v="2023-07-31T09:47:13"/>
    <d v="2023-07-31T10:10:08"/>
    <s v="APPROVE"/>
    <s v="Consumer Existing"/>
    <s v="FWadia"/>
    <m/>
    <d v="1899-12-30T00:22:55"/>
    <n v="22.916666666666668"/>
    <d v="2023-07-31T00:00:00"/>
    <x v="0"/>
    <x v="0"/>
    <s v="FARDIN"/>
    <x v="1"/>
    <s v="CONSUMER EXISTING"/>
    <s v="SLA_NOT_MET"/>
  </r>
  <r>
    <s v="303"/>
    <d v="2023-07-31T09:48:57"/>
    <d v="2023-07-31T10:14:18"/>
    <s v="APPROVE"/>
    <s v="Consumer Existing"/>
    <s v="QMascarenhas"/>
    <m/>
    <d v="1899-12-30T00:25:21"/>
    <n v="25.35"/>
    <d v="2023-07-31T00:00:00"/>
    <x v="0"/>
    <x v="0"/>
    <e v="#N/A"/>
    <x v="1"/>
    <s v="CONSUMER EXISTING"/>
    <s v="SLA_NOT_MET"/>
  </r>
  <r>
    <s v="304"/>
    <d v="2023-07-31T09:49:04"/>
    <d v="2023-07-31T10:18:49"/>
    <s v="APPROVE"/>
    <s v="Consumer Existing"/>
    <s v="FWadia"/>
    <m/>
    <d v="1899-12-30T00:29:45"/>
    <n v="29.75"/>
    <d v="2023-07-31T00:00:00"/>
    <x v="0"/>
    <x v="0"/>
    <s v="FARDIN"/>
    <x v="1"/>
    <s v="CONSUMER EXISTING"/>
    <s v="SLA_NOT_MET"/>
  </r>
  <r>
    <s v="488"/>
    <d v="2023-07-31T09:49:16"/>
    <d v="2023-07-31T09:54:52"/>
    <s v="WITHDRAW"/>
    <s v="Consumer Pre Bureau"/>
    <s v="CDcosta"/>
    <s v="Please email 100 pts of ID to vcredit@Asif Tech.com.au"/>
    <d v="1899-12-30T00:05:36"/>
    <n v="5.6"/>
    <d v="2023-07-31T00:00:00"/>
    <x v="0"/>
    <x v="0"/>
    <s v="CAMERON"/>
    <x v="0"/>
    <s v="CONSUMER PRE BUREAU"/>
    <s v="SLA_MET"/>
  </r>
  <r>
    <s v="305"/>
    <d v="2023-07-31T09:54:06"/>
    <d v="2023-07-31T09:59:29"/>
    <s v="APPROVE"/>
    <s v="Consumer Pre Bureau"/>
    <s v="CDcosta"/>
    <s v="Approved for 1 handset and 1 MBB"/>
    <d v="1899-12-30T00:05:23"/>
    <n v="5.3833333333333337"/>
    <d v="2023-07-31T00:00:00"/>
    <x v="0"/>
    <x v="0"/>
    <s v="CAMERON"/>
    <x v="1"/>
    <s v="CONSUMER PRE BUREAU"/>
    <s v="SLA_MET"/>
  </r>
  <r>
    <s v="489"/>
    <d v="2023-07-31T10:02:44"/>
    <d v="2023-07-31T10:16:53"/>
    <s v="WITHDRAW"/>
    <s v="Consumer Existing"/>
    <s v="CDcosta"/>
    <s v="Please email 100 pts of ID to kcredit@Asif Tech.com.au"/>
    <d v="1899-12-30T00:14:09"/>
    <n v="14.15"/>
    <d v="2023-07-31T00:00:00"/>
    <x v="0"/>
    <x v="0"/>
    <s v="CAMERON"/>
    <x v="0"/>
    <s v="CONSUMER EXISTING"/>
    <s v="SLA_MET"/>
  </r>
  <r>
    <s v="490"/>
    <d v="2023-07-31T10:04:33"/>
    <d v="2023-07-31T10:24:01"/>
    <s v="WITHDRAW"/>
    <s v="Consumer Post Bureau"/>
    <s v="QMascarenhas"/>
    <m/>
    <d v="1899-12-30T00:19:28"/>
    <n v="19.466666666666665"/>
    <d v="2023-07-31T00:00:00"/>
    <x v="0"/>
    <x v="0"/>
    <e v="#N/A"/>
    <x v="0"/>
    <s v="CONSUMER POST BUREAU"/>
    <s v="SLA_MET"/>
  </r>
  <r>
    <s v="491"/>
    <d v="2023-07-31T10:18:52"/>
    <d v="2023-07-31T10:24:52"/>
    <s v="WITHDRAW"/>
    <s v="Consumer Existing"/>
    <s v="CDcosta"/>
    <s v="Please email 100 pts of ID to vcredit@Asif Tech.com.au"/>
    <d v="1899-12-30T00:06:00"/>
    <n v="6"/>
    <d v="2023-07-31T00:00:00"/>
    <x v="0"/>
    <x v="0"/>
    <s v="CAMERON"/>
    <x v="0"/>
    <s v="CONSUMER EXISTING"/>
    <s v="SLA_MET"/>
  </r>
  <r>
    <s v="306"/>
    <d v="2023-07-31T10:31:13"/>
    <d v="2023-07-31T10:41:55"/>
    <s v="APPROVE"/>
    <s v="Consumer Post Bureau"/>
    <s v="FWadia"/>
    <m/>
    <d v="1899-12-30T00:10:42"/>
    <n v="10.7"/>
    <d v="2023-07-31T00:00:00"/>
    <x v="0"/>
    <x v="0"/>
    <s v="FARDIN"/>
    <x v="1"/>
    <s v="CONSUMER POST BUREAU"/>
    <s v="SLA_MET"/>
  </r>
  <r>
    <s v="307"/>
    <d v="2023-07-31T10:32:04"/>
    <d v="2023-07-31T10:38:30"/>
    <s v="APPROVE"/>
    <s v="Consumer Pre Bureau"/>
    <s v="MDcruz"/>
    <s v="Approved only with outright purchase of handset or USIM only"/>
    <d v="1899-12-30T00:06:26"/>
    <n v="6.4333333333333336"/>
    <d v="2023-07-31T00:00:00"/>
    <x v="0"/>
    <x v="0"/>
    <s v="MERCEDES"/>
    <x v="1"/>
    <s v="CONSUMER PRE BUREAU"/>
    <s v="SLA_MET"/>
  </r>
  <r>
    <s v="308"/>
    <d v="2023-07-31T10:32:16"/>
    <d v="2023-07-31T10:51:03"/>
    <s v="APPROVE"/>
    <s v="Consumer Post Bureau"/>
    <s v="CDcosta"/>
    <s v="Approved for 2 services"/>
    <d v="1899-12-30T00:18:47"/>
    <n v="18.783333333333335"/>
    <d v="2023-07-31T00:00:00"/>
    <x v="0"/>
    <x v="0"/>
    <s v="CAMERON"/>
    <x v="1"/>
    <s v="CONSUMER POST BUREAU"/>
    <s v="SLA_MET"/>
  </r>
  <r>
    <s v="492"/>
    <d v="2023-07-31T10:35:52"/>
    <d v="2023-07-31T10:44:08"/>
    <s v="WITHDRAW"/>
    <s v="Consumer Existing"/>
    <s v="MDcruz"/>
    <s v="Customer has overdue account with Asif Tech"/>
    <d v="1899-12-30T00:08:16"/>
    <n v="8.2666666666666675"/>
    <d v="2023-07-31T00:00:00"/>
    <x v="0"/>
    <x v="0"/>
    <s v="MERCEDES"/>
    <x v="0"/>
    <s v="CONSUMER EXISTING"/>
    <s v="SLA_MET"/>
  </r>
  <r>
    <s v="309"/>
    <d v="2023-07-31T10:40:44"/>
    <d v="2023-07-31T10:49:24"/>
    <s v="APPROVE"/>
    <s v="Consumer Pre Bureau"/>
    <s v="SSyed"/>
    <s v="Approved for outright purchase or USIM only due to Visa status"/>
    <d v="1899-12-30T00:08:40"/>
    <n v="8.6666666666666661"/>
    <d v="2023-07-31T00:00:00"/>
    <x v="0"/>
    <x v="0"/>
    <s v="SHAHID"/>
    <x v="1"/>
    <s v="CONSUMER PRE BUREAU"/>
    <s v="SLA_MET"/>
  </r>
  <r>
    <s v="310"/>
    <d v="2023-07-31T10:45:03"/>
    <d v="2023-07-31T10:50:47"/>
    <s v="APPROVE"/>
    <s v="Consumer Existing"/>
    <s v="MDcruz"/>
    <s v="Approve"/>
    <d v="1899-12-30T00:05:44"/>
    <n v="5.7333333333333334"/>
    <d v="2023-07-31T00:00:00"/>
    <x v="0"/>
    <x v="0"/>
    <s v="MERCEDES"/>
    <x v="1"/>
    <s v="CONSUMER EXISTING"/>
    <s v="SLA_MET"/>
  </r>
  <r>
    <s v="493"/>
    <d v="2023-07-31T10:45:53"/>
    <d v="2023-07-31T11:08:21"/>
    <s v="WITHDRAW"/>
    <s v="Consumer Pre Bureau"/>
    <s v="NBhatia"/>
    <s v="Applicants details are incorrect(as the Unit Number requested for Address details has not been provided). Please confirm and resubmit"/>
    <d v="1899-12-30T00:22:28"/>
    <n v="22.466666666666665"/>
    <d v="2023-07-31T00:00:00"/>
    <x v="0"/>
    <x v="0"/>
    <s v="NITESH"/>
    <x v="0"/>
    <s v="CONSUMER PRE BUREAU"/>
    <s v="SLA_NOT_MET"/>
  </r>
  <r>
    <s v="494"/>
    <d v="2023-07-31T10:48:12"/>
    <d v="2023-07-31T10:51:16"/>
    <s v="WITHDRAW"/>
    <s v="Consumer Existing"/>
    <s v="QMascarenhas"/>
    <m/>
    <d v="1899-12-30T00:03:04"/>
    <n v="3.0666666666666669"/>
    <d v="2023-07-31T00:00:00"/>
    <x v="0"/>
    <x v="0"/>
    <e v="#N/A"/>
    <x v="0"/>
    <s v="CONSUMER EXISTING"/>
    <s v="SLA_MET"/>
  </r>
  <r>
    <s v="311"/>
    <d v="2023-07-31T10:51:56"/>
    <d v="2023-07-31T10:59:40"/>
    <s v="APPROVE"/>
    <s v="Consumer Existing"/>
    <s v="SSyed"/>
    <s v="Direct debit to bank account/Credit card"/>
    <d v="1899-12-30T00:07:44"/>
    <n v="7.7333333333333334"/>
    <d v="2023-07-31T00:00:00"/>
    <x v="0"/>
    <x v="0"/>
    <s v="SHAHID"/>
    <x v="1"/>
    <s v="CONSUMER EXISTING"/>
    <s v="SLA_MET"/>
  </r>
  <r>
    <s v="312"/>
    <d v="2023-07-31T10:56:01"/>
    <d v="2023-07-31T10:58:55"/>
    <s v="APPROVE"/>
    <s v="Consumer Existing"/>
    <s v="QMascarenhas"/>
    <m/>
    <d v="1899-12-30T00:02:54"/>
    <n v="2.9"/>
    <d v="2023-07-31T00:00:00"/>
    <x v="0"/>
    <x v="0"/>
    <e v="#N/A"/>
    <x v="1"/>
    <s v="CONSUMER EXISTING"/>
    <s v="SLA_MET"/>
  </r>
  <r>
    <s v="313"/>
    <d v="2023-07-31T11:03:18"/>
    <d v="2023-07-31T11:14:43"/>
    <s v="APPROVE"/>
    <s v="Consumer Existing"/>
    <s v="MDcruz"/>
    <s v="Approve"/>
    <d v="1899-12-30T00:11:25"/>
    <n v="11.416666666666666"/>
    <d v="2023-07-31T00:00:00"/>
    <x v="0"/>
    <x v="0"/>
    <s v="MERCEDES"/>
    <x v="1"/>
    <s v="CONSUMER EXISTING"/>
    <s v="SLA_MET"/>
  </r>
  <r>
    <s v="314"/>
    <d v="2023-07-31T11:04:29"/>
    <d v="2023-07-31T11:12:56"/>
    <s v="APPROVE"/>
    <s v="Consumer Existing"/>
    <s v="CDcosta"/>
    <s v="Approve"/>
    <d v="1899-12-30T00:08:27"/>
    <n v="8.4499999999999993"/>
    <d v="2023-07-31T00:00:00"/>
    <x v="0"/>
    <x v="0"/>
    <s v="CAMERON"/>
    <x v="1"/>
    <s v="CONSUMER EXISTING"/>
    <s v="SLA_MET"/>
  </r>
  <r>
    <s v="315"/>
    <d v="2023-07-31T11:06:52"/>
    <d v="2023-07-31T11:17:00"/>
    <s v="APPROVE"/>
    <s v="Consumer Post Bureau"/>
    <s v="FWadia"/>
    <m/>
    <d v="1899-12-30T00:10:08"/>
    <n v="10.133333333333333"/>
    <d v="2023-07-31T00:00:00"/>
    <x v="0"/>
    <x v="0"/>
    <s v="FARDIN"/>
    <x v="1"/>
    <s v="CONSUMER POST BUREAU"/>
    <s v="SLA_MET"/>
  </r>
  <r>
    <s v="316"/>
    <d v="2023-07-31T11:10:20"/>
    <d v="2023-07-31T11:24:39"/>
    <s v="APPROVE"/>
    <s v="Consumer Post Bureau"/>
    <s v="FWadia"/>
    <m/>
    <d v="1899-12-30T00:14:19"/>
    <n v="14.316666666666666"/>
    <d v="2023-07-31T00:00:00"/>
    <x v="0"/>
    <x v="0"/>
    <s v="FARDIN"/>
    <x v="1"/>
    <s v="CONSUMER POST BUREAU"/>
    <s v="SLA_MET"/>
  </r>
  <r>
    <s v="317"/>
    <d v="2023-07-31T11:13:58"/>
    <d v="2023-07-31T11:32:35"/>
    <s v="APPROVE"/>
    <s v="Consumer Post Bureau"/>
    <s v="RBose"/>
    <m/>
    <d v="1899-12-30T00:18:37"/>
    <n v="18.616666666666667"/>
    <d v="2023-07-31T00:00:00"/>
    <x v="0"/>
    <x v="0"/>
    <s v="ROHAN"/>
    <x v="1"/>
    <s v="CONSUMER POST BUREAU"/>
    <s v="SLA_MET"/>
  </r>
  <r>
    <s v="318"/>
    <d v="2023-07-31T11:17:42"/>
    <d v="2023-07-31T11:24:23"/>
    <s v="APPROVE"/>
    <s v="Consumer Existing"/>
    <s v="SBambaras"/>
    <s v="Approved only with outright purchase of handset or USIM only"/>
    <d v="1899-12-30T00:06:41"/>
    <n v="6.6833333333333336"/>
    <d v="2023-07-31T00:00:00"/>
    <x v="0"/>
    <x v="0"/>
    <s v="SAM"/>
    <x v="1"/>
    <s v="CONSUMER EXISTING"/>
    <s v="SLA_MET"/>
  </r>
  <r>
    <s v="319"/>
    <d v="2023-07-31T11:19:27"/>
    <d v="2023-07-31T11:33:10"/>
    <s v="APPROVE"/>
    <s v="Consumer Existing"/>
    <s v="FWadia"/>
    <m/>
    <d v="1899-12-30T00:13:43"/>
    <n v="13.716666666666667"/>
    <d v="2023-07-31T00:00:00"/>
    <x v="0"/>
    <x v="0"/>
    <s v="FARDIN"/>
    <x v="1"/>
    <s v="CONSUMER EXISTING"/>
    <s v="SLA_MET"/>
  </r>
  <r>
    <s v="495"/>
    <d v="2023-07-31T11:21:57"/>
    <d v="2023-07-31T11:40:58"/>
    <s v="WITHDRAW"/>
    <s v="Consumer Pre Bureau"/>
    <s v="MDcruz"/>
    <s v="Applicants last name is incorrect. Please confirm and resubmit as we are not able to get the correct details for the customer"/>
    <d v="1899-12-30T00:19:01"/>
    <n v="19.016666666666666"/>
    <d v="2023-07-31T00:00:00"/>
    <x v="0"/>
    <x v="0"/>
    <s v="MERCEDES"/>
    <x v="0"/>
    <s v="CONSUMER PRE BUREAU"/>
    <s v="SLA_MET"/>
  </r>
  <r>
    <s v="320"/>
    <d v="2023-07-31T11:22:38"/>
    <d v="2023-07-31T11:40:58"/>
    <s v="APPROVE"/>
    <s v="Consumer Existing"/>
    <s v="AAkhundpur"/>
    <s v="Approved for 1 service only"/>
    <d v="1899-12-30T00:18:20"/>
    <n v="18.333333333333332"/>
    <d v="2023-07-31T00:00:00"/>
    <x v="0"/>
    <x v="0"/>
    <s v="ASIF"/>
    <x v="1"/>
    <s v="CONSUMER EXISTING"/>
    <s v="SLA_MET"/>
  </r>
  <r>
    <s v="321"/>
    <d v="2023-07-31T11:23:21"/>
    <d v="2023-07-31T11:47:05"/>
    <s v="APPROVE"/>
    <s v="Consumer Existing"/>
    <s v="QMascarenhas"/>
    <m/>
    <d v="1899-12-30T00:23:44"/>
    <n v="23.733333333333334"/>
    <d v="2023-07-31T00:00:00"/>
    <x v="0"/>
    <x v="0"/>
    <e v="#N/A"/>
    <x v="1"/>
    <s v="CONSUMER EXISTING"/>
    <s v="SLA_NOT_MET"/>
  </r>
  <r>
    <s v="322"/>
    <d v="2023-07-31T11:24:42"/>
    <d v="2023-07-31T11:33:51"/>
    <s v="APPROVE"/>
    <s v="Consumer Post Bureau"/>
    <s v="SSyed"/>
    <m/>
    <d v="1899-12-30T00:09:09"/>
    <n v="9.15"/>
    <d v="2023-07-31T00:00:00"/>
    <x v="0"/>
    <x v="0"/>
    <s v="SHAHID"/>
    <x v="1"/>
    <s v="CONSUMER POST BUREAU"/>
    <s v="SLA_MET"/>
  </r>
  <r>
    <s v="496"/>
    <d v="2023-07-31T11:26:19"/>
    <d v="2023-07-31T11:35:19"/>
    <s v="WITHDRAW"/>
    <s v="Consumer Pre Bureau"/>
    <s v="MDcruz"/>
    <s v="Applicants Home is incorrect. Please confirm and resubmit with correct Home number"/>
    <d v="1899-12-30T00:09:00"/>
    <n v="9"/>
    <d v="2023-07-31T00:00:00"/>
    <x v="0"/>
    <x v="0"/>
    <s v="MERCEDES"/>
    <x v="0"/>
    <s v="CONSUMER PRE BUREAU"/>
    <s v="SLA_MET"/>
  </r>
  <r>
    <s v="497"/>
    <d v="2023-07-31T11:33:19"/>
    <d v="2023-07-31T11:41:20"/>
    <s v="WITHDRAW"/>
    <s v="Consumer Existing"/>
    <s v="SBambaras"/>
    <s v="Please email a copy of customer's passport with visa page as a part of 100pts of id to kcredit@Asif Tech.com.au"/>
    <d v="1899-12-30T00:08:01"/>
    <n v="8.0166666666666675"/>
    <d v="2023-07-31T00:00:00"/>
    <x v="0"/>
    <x v="0"/>
    <s v="SAM"/>
    <x v="0"/>
    <s v="CONSUMER EXISTING"/>
    <s v="SLA_MET"/>
  </r>
  <r>
    <s v="498"/>
    <d v="2023-07-31T11:33:21"/>
    <d v="2023-07-31T11:42:39"/>
    <s v="WITHDRAW"/>
    <s v="Consumer Pre Bureau"/>
    <s v="SSyed"/>
    <s v="Further information has been requested via email-Proof of employment-Bank statement/Salary slip"/>
    <d v="1899-12-30T00:09:18"/>
    <n v="9.3000000000000007"/>
    <d v="2023-07-31T00:00:00"/>
    <x v="0"/>
    <x v="0"/>
    <s v="SHAHID"/>
    <x v="0"/>
    <s v="CONSUMER PRE BUREAU"/>
    <s v="SLA_MET"/>
  </r>
  <r>
    <s v="499"/>
    <d v="2023-07-31T11:38:12"/>
    <d v="2023-07-31T11:51:25"/>
    <s v="WITHDRAW"/>
    <s v="Consumer Existing"/>
    <s v="FWadia"/>
    <s v="Customer has overdue account with Asif Tech"/>
    <d v="1899-12-30T00:13:13"/>
    <n v="13.216666666666667"/>
    <d v="2023-07-31T00:00:00"/>
    <x v="0"/>
    <x v="0"/>
    <s v="FARDIN"/>
    <x v="0"/>
    <s v="CONSUMER EXISTING"/>
    <s v="SLA_MET"/>
  </r>
  <r>
    <s v="323"/>
    <d v="2023-07-31T11:38:20"/>
    <d v="2023-07-31T11:51:12"/>
    <s v="APPROVE"/>
    <s v="Consumer Post Bureau"/>
    <s v="SBambaras"/>
    <s v="Approved for 1 handset and 1 MBB"/>
    <d v="1899-12-30T00:12:52"/>
    <n v="12.866666666666667"/>
    <d v="2023-07-31T00:00:00"/>
    <x v="0"/>
    <x v="0"/>
    <s v="SAM"/>
    <x v="1"/>
    <s v="CONSUMER POST BUREAU"/>
    <s v="SLA_MET"/>
  </r>
  <r>
    <s v="324"/>
    <d v="2023-07-31T11:43:11"/>
    <d v="2023-07-31T11:58:04"/>
    <s v="APPROVE"/>
    <s v="Consumer Pre Bureau"/>
    <s v="MDcruz"/>
    <s v="Approved only with outright purchase of handset or USIM only"/>
    <d v="1899-12-30T00:14:53"/>
    <n v="14.883333333333333"/>
    <d v="2023-07-31T00:00:00"/>
    <x v="0"/>
    <x v="0"/>
    <s v="MERCEDES"/>
    <x v="1"/>
    <s v="CONSUMER PRE BUREAU"/>
    <s v="SLA_MET"/>
  </r>
  <r>
    <s v="500"/>
    <d v="2023-07-31T11:48:03"/>
    <d v="2023-07-31T11:57:35"/>
    <s v="WITHDRAW"/>
    <s v="Consumer Pre Bureau"/>
    <s v="CDcosta"/>
    <s v="Please re-submit as self employed"/>
    <d v="1899-12-30T00:09:32"/>
    <n v="9.5333333333333332"/>
    <d v="2023-07-31T00:00:00"/>
    <x v="0"/>
    <x v="0"/>
    <s v="CAMERON"/>
    <x v="0"/>
    <s v="CONSUMER PRE BUREAU"/>
    <s v="SLA_MET"/>
  </r>
  <r>
    <s v="501"/>
    <d v="2023-07-31T11:50:58"/>
    <d v="2023-07-31T12:02:52"/>
    <s v="WITHDRAW"/>
    <s v="Consumer Pre Bureau"/>
    <s v="SSyed"/>
    <s v="Please email 100 pts of ID to vcredit@Asif Tech.com.au alongwith pensioner card."/>
    <d v="1899-12-30T00:11:54"/>
    <n v="11.9"/>
    <d v="2023-07-31T00:00:00"/>
    <x v="0"/>
    <x v="0"/>
    <s v="SHAHID"/>
    <x v="0"/>
    <s v="CONSUMER PRE BUREAU"/>
    <s v="SLA_MET"/>
  </r>
  <r>
    <s v="325"/>
    <d v="2023-07-31T11:59:21"/>
    <d v="2023-07-31T12:09:01"/>
    <s v="APPROVE"/>
    <s v="Consumer Existing"/>
    <s v="SBambaras"/>
    <s v="Approve"/>
    <d v="1899-12-30T00:09:40"/>
    <n v="9.6666666666666661"/>
    <d v="2023-07-31T00:00:00"/>
    <x v="0"/>
    <x v="0"/>
    <s v="SAM"/>
    <x v="1"/>
    <s v="CONSUMER EXISTING"/>
    <s v="SLA_MET"/>
  </r>
  <r>
    <s v="326"/>
    <d v="2023-07-31T12:00:56"/>
    <d v="2023-07-31T12:07:13"/>
    <s v="APPROVE"/>
    <s v="Consumer Existing"/>
    <s v="RBose"/>
    <m/>
    <d v="1899-12-30T00:06:17"/>
    <n v="6.2833333333333332"/>
    <d v="2023-07-31T00:00:00"/>
    <x v="0"/>
    <x v="0"/>
    <s v="ROHAN"/>
    <x v="1"/>
    <s v="CONSUMER EXISTING"/>
    <s v="SLA_MET"/>
  </r>
  <r>
    <s v="327"/>
    <d v="2023-07-31T12:03:08"/>
    <d v="2023-07-31T12:08:24"/>
    <s v="APPROVE"/>
    <s v="Consumer Pre Bureau"/>
    <s v="FWadia"/>
    <s v="Approved only with outright purchase of handset or USIM only"/>
    <d v="1899-12-30T00:05:16"/>
    <n v="5.2666666666666666"/>
    <d v="2023-07-31T00:00:00"/>
    <x v="0"/>
    <x v="0"/>
    <s v="FARDIN"/>
    <x v="1"/>
    <s v="CONSUMER PRE BUREAU"/>
    <s v="SLA_MET"/>
  </r>
  <r>
    <s v="502"/>
    <d v="2023-07-31T12:05:01"/>
    <d v="2023-07-31T12:16:41"/>
    <s v="WITHDRAW"/>
    <s v="Consumer Pre Bureau"/>
    <s v="SSyed"/>
    <s v="Please email passport/visa page and proof of employment- bank statment/salary slip"/>
    <d v="1899-12-30T00:11:40"/>
    <n v="11.666666666666666"/>
    <d v="2023-07-31T00:00:00"/>
    <x v="0"/>
    <x v="0"/>
    <s v="SHAHID"/>
    <x v="0"/>
    <s v="CONSUMER PRE BUREAU"/>
    <s v="SLA_MET"/>
  </r>
  <r>
    <s v="503"/>
    <d v="2023-07-31T12:05:05"/>
    <d v="2023-07-31T12:21:36"/>
    <s v="WITHDRAW"/>
    <s v="Consumer Pre Bureau"/>
    <s v="NBhatia"/>
    <s v="Please resubmit with updated employment details (SELF EMPLOYED)"/>
    <d v="1899-12-30T00:16:31"/>
    <n v="16.516666666666666"/>
    <d v="2023-07-31T00:00:00"/>
    <x v="0"/>
    <x v="0"/>
    <s v="NITESH"/>
    <x v="0"/>
    <s v="CONSUMER PRE BUREAU"/>
    <s v="SLA_MET"/>
  </r>
  <r>
    <s v="328"/>
    <d v="2023-07-31T12:05:27"/>
    <d v="2023-07-31T12:13:01"/>
    <s v="APPROVE"/>
    <s v="Consumer Existing"/>
    <s v="RBose"/>
    <m/>
    <d v="1899-12-30T00:07:34"/>
    <n v="7.5666666666666664"/>
    <d v="2023-07-31T00:00:00"/>
    <x v="0"/>
    <x v="0"/>
    <s v="ROHAN"/>
    <x v="1"/>
    <s v="CONSUMER EXISTING"/>
    <s v="SLA_MET"/>
  </r>
  <r>
    <s v="329"/>
    <d v="2023-07-31T12:13:24"/>
    <d v="2023-07-31T12:24:10"/>
    <s v="APPROVE"/>
    <s v="Consumer Existing"/>
    <s v="FWadia"/>
    <s v="Approve"/>
    <d v="1899-12-30T00:10:46"/>
    <n v="10.766666666666667"/>
    <d v="2023-07-31T00:00:00"/>
    <x v="0"/>
    <x v="0"/>
    <s v="FARDIN"/>
    <x v="1"/>
    <s v="CONSUMER EXISTING"/>
    <s v="SLA_MET"/>
  </r>
  <r>
    <s v="330"/>
    <d v="2023-07-31T12:14:38"/>
    <d v="2023-07-31T12:20:02"/>
    <s v="APPROVE"/>
    <s v="Consumer Existing"/>
    <s v="RBose"/>
    <m/>
    <d v="1899-12-30T00:05:24"/>
    <n v="5.4"/>
    <d v="2023-07-31T00:00:00"/>
    <x v="0"/>
    <x v="0"/>
    <s v="ROHAN"/>
    <x v="1"/>
    <s v="CONSUMER EXISTING"/>
    <s v="SLA_MET"/>
  </r>
  <r>
    <s v="331"/>
    <d v="2023-07-31T12:16:08"/>
    <d v="2023-07-31T12:19:09"/>
    <s v="APPROVE"/>
    <s v="Consumer Pre Bureau"/>
    <s v="SBambaras"/>
    <s v="Approved for 1 Handset + 1 Tablet"/>
    <d v="1899-12-30T00:03:01"/>
    <n v="3.0166666666666666"/>
    <d v="2023-07-31T00:00:00"/>
    <x v="0"/>
    <x v="0"/>
    <s v="SAM"/>
    <x v="1"/>
    <s v="CONSUMER PRE BUREAU"/>
    <s v="SLA_MET"/>
  </r>
  <r>
    <s v="332"/>
    <d v="2023-07-31T12:17:24"/>
    <d v="2023-07-31T12:28:10"/>
    <s v="APPROVE"/>
    <s v="Consumer Existing"/>
    <s v="CDcosta"/>
    <s v="Approve"/>
    <d v="1899-12-30T00:10:46"/>
    <n v="10.766666666666667"/>
    <d v="2023-07-31T00:00:00"/>
    <x v="0"/>
    <x v="0"/>
    <s v="CAMERON"/>
    <x v="1"/>
    <s v="CONSUMER EXISTING"/>
    <s v="SLA_MET"/>
  </r>
  <r>
    <s v="333"/>
    <d v="2023-07-31T12:19:10"/>
    <d v="2023-07-31T12:25:14"/>
    <s v="APPROVE"/>
    <s v="Consumer Pre Bureau"/>
    <s v="SSyed"/>
    <s v="Approved for 1 Handset/Tablet + 1 MBB"/>
    <d v="1899-12-30T00:06:04"/>
    <n v="6.0666666666666664"/>
    <d v="2023-07-31T00:00:00"/>
    <x v="0"/>
    <x v="0"/>
    <s v="SHAHID"/>
    <x v="1"/>
    <s v="CONSUMER PRE BUREAU"/>
    <s v="SLA_MET"/>
  </r>
  <r>
    <s v="334"/>
    <d v="2023-07-31T12:19:59"/>
    <d v="2023-07-31T12:28:27"/>
    <s v="APPROVE"/>
    <s v="Consumer Post Bureau"/>
    <s v="SBambaras"/>
    <s v="Approved for 1 handset and 1 MBB"/>
    <d v="1899-12-30T00:08:28"/>
    <n v="8.4666666666666668"/>
    <d v="2023-07-31T00:00:00"/>
    <x v="0"/>
    <x v="0"/>
    <s v="SAM"/>
    <x v="1"/>
    <s v="CONSUMER POST BUREAU"/>
    <s v="SLA_MET"/>
  </r>
  <r>
    <s v="464"/>
    <d v="2023-07-31T12:24:38"/>
    <d v="2023-07-31T12:34:43"/>
    <s v="DECLINE"/>
    <s v="Consumer Post Bureau"/>
    <s v="FWadia"/>
    <s v="Student applicants cannot have 2 x Voice Services. They are eligible for 1 Voice and 1 MBB only. Customer has an active Voice Service under BA No. 759038169."/>
    <d v="1899-12-30T00:10:05"/>
    <n v="10.083333333333334"/>
    <d v="2023-07-31T00:00:00"/>
    <x v="0"/>
    <x v="0"/>
    <s v="FARDIN"/>
    <x v="2"/>
    <s v="CONSUMER POST BUREAU"/>
    <s v="SLA_MET"/>
  </r>
  <r>
    <s v="465"/>
    <d v="2023-07-31T12:27:09"/>
    <d v="2023-07-31T12:32:52"/>
    <s v="DECLINE"/>
    <s v="Consumer Existing"/>
    <s v="SSyed"/>
    <s v="Applicant only has bridging visa. Please offer the customer Pre-Paid service only"/>
    <d v="1899-12-30T00:05:43"/>
    <n v="5.7166666666666668"/>
    <d v="2023-07-31T00:00:00"/>
    <x v="0"/>
    <x v="0"/>
    <s v="SHAHID"/>
    <x v="2"/>
    <s v="CONSUMER EXISTING"/>
    <s v="SLA_MET"/>
  </r>
  <r>
    <s v="335"/>
    <d v="2023-07-31T12:27:53"/>
    <d v="2023-07-31T12:34:42"/>
    <s v="APPROVE"/>
    <s v="Consumer Post Bureau"/>
    <s v="QMascarenhas"/>
    <m/>
    <d v="1899-12-30T00:06:49"/>
    <n v="6.8166666666666664"/>
    <d v="2023-07-31T00:00:00"/>
    <x v="0"/>
    <x v="0"/>
    <e v="#N/A"/>
    <x v="1"/>
    <s v="CONSUMER POST BUREAU"/>
    <s v="SLA_MET"/>
  </r>
  <r>
    <s v="336"/>
    <d v="2023-07-31T12:36:33"/>
    <d v="2023-07-31T12:40:45"/>
    <s v="APPROVE"/>
    <s v="Consumer Existing"/>
    <s v="SSyed"/>
    <s v="Approve"/>
    <d v="1899-12-30T00:04:12"/>
    <n v="4.2"/>
    <d v="2023-07-31T00:00:00"/>
    <x v="0"/>
    <x v="0"/>
    <s v="SHAHID"/>
    <x v="1"/>
    <s v="CONSUMER EXISTING"/>
    <s v="SLA_MET"/>
  </r>
  <r>
    <s v="466"/>
    <d v="2023-07-31T12:43:44"/>
    <d v="2023-07-31T13:06:21"/>
    <s v="DECLINE"/>
    <s v="Consumer Post Bureau"/>
    <s v="QMascarenhas"/>
    <m/>
    <d v="1899-12-30T00:22:37"/>
    <n v="22.616666666666667"/>
    <d v="2023-07-31T00:00:00"/>
    <x v="0"/>
    <x v="0"/>
    <e v="#N/A"/>
    <x v="2"/>
    <s v="CONSUMER POST BUREAU"/>
    <s v="SLA_NOT_MET"/>
  </r>
  <r>
    <s v="337"/>
    <d v="2023-07-31T12:43:47"/>
    <d v="2023-07-31T12:50:03"/>
    <s v="APPROVE"/>
    <s v="Consumer Pre Bureau"/>
    <s v="SBambaras"/>
    <s v="Approved for 1 Handset/Tablet + 1 MBB"/>
    <d v="1899-12-30T00:06:16"/>
    <n v="6.2666666666666666"/>
    <d v="2023-07-31T00:00:00"/>
    <x v="0"/>
    <x v="0"/>
    <s v="SAM"/>
    <x v="1"/>
    <s v="CONSUMER PRE BUREAU"/>
    <s v="SLA_MET"/>
  </r>
  <r>
    <s v="338"/>
    <d v="2023-07-31T12:44:14"/>
    <d v="2023-07-31T12:49:00"/>
    <s v="APPROVE"/>
    <s v="Consumer Existing"/>
    <s v="CDcosta"/>
    <s v="Approve"/>
    <d v="1899-12-30T00:04:46"/>
    <n v="4.7666666666666666"/>
    <d v="2023-07-31T00:00:00"/>
    <x v="0"/>
    <x v="0"/>
    <s v="CAMERON"/>
    <x v="1"/>
    <s v="CONSUMER EXISTING"/>
    <s v="SLA_MET"/>
  </r>
  <r>
    <s v="339"/>
    <d v="2023-07-31T12:47:39"/>
    <d v="2023-07-31T12:51:44"/>
    <s v="APPROVE"/>
    <s v="Consumer Existing"/>
    <s v="SSyed"/>
    <s v="Approve"/>
    <d v="1899-12-30T00:04:05"/>
    <n v="4.083333333333333"/>
    <d v="2023-07-31T00:00:00"/>
    <x v="0"/>
    <x v="0"/>
    <s v="SHAHID"/>
    <x v="1"/>
    <s v="CONSUMER EXISTING"/>
    <s v="SLA_MET"/>
  </r>
  <r>
    <s v="340"/>
    <d v="2023-07-31T12:47:39"/>
    <d v="2023-07-31T12:56:22"/>
    <s v="APPROVE"/>
    <s v="Consumer Post Bureau"/>
    <s v="MDcruz"/>
    <s v="Approve"/>
    <d v="1899-12-30T00:08:43"/>
    <n v="8.7166666666666668"/>
    <d v="2023-07-31T00:00:00"/>
    <x v="0"/>
    <x v="0"/>
    <s v="MERCEDES"/>
    <x v="1"/>
    <s v="CONSUMER POST BUREAU"/>
    <s v="SLA_MET"/>
  </r>
  <r>
    <s v="341"/>
    <d v="2023-07-31T12:50:31"/>
    <d v="2023-07-31T13:01:05"/>
    <s v="APPROVE"/>
    <s v="Consumer Existing"/>
    <s v="SBambaras"/>
    <s v="Approve"/>
    <d v="1899-12-30T00:10:34"/>
    <n v="10.566666666666666"/>
    <d v="2023-07-31T00:00:00"/>
    <x v="0"/>
    <x v="0"/>
    <s v="SAM"/>
    <x v="1"/>
    <s v="CONSUMER EXISTING"/>
    <s v="SLA_MET"/>
  </r>
  <r>
    <s v="342"/>
    <d v="2023-07-31T12:50:59"/>
    <d v="2023-07-31T13:01:08"/>
    <s v="APPROVE"/>
    <s v="Consumer Existing"/>
    <s v="SSyed"/>
    <s v="Approve"/>
    <d v="1899-12-30T00:10:09"/>
    <n v="10.15"/>
    <d v="2023-07-31T00:00:00"/>
    <x v="0"/>
    <x v="0"/>
    <s v="SHAHID"/>
    <x v="1"/>
    <s v="CONSUMER EXISTING"/>
    <s v="SLA_MET"/>
  </r>
  <r>
    <s v="343"/>
    <d v="2023-07-31T12:58:09"/>
    <d v="2023-07-31T13:08:05"/>
    <s v="APPROVE"/>
    <s v="Consumer Pre Bureau"/>
    <s v="FWadia"/>
    <s v="Approved only with outright purchase of handset or USIM only"/>
    <d v="1899-12-30T00:09:56"/>
    <n v="9.9333333333333336"/>
    <d v="2023-07-31T00:00:00"/>
    <x v="0"/>
    <x v="0"/>
    <s v="FARDIN"/>
    <x v="1"/>
    <s v="CONSUMER PRE BUREAU"/>
    <s v="SLA_MET"/>
  </r>
  <r>
    <s v="504"/>
    <d v="2023-07-31T13:00:05"/>
    <d v="2023-07-31T13:31:00"/>
    <s v="WITHDRAW"/>
    <s v="Consumer Existing"/>
    <s v="NBhatia"/>
    <s v="Please resubmit with updated employment details"/>
    <d v="1899-12-30T00:30:55"/>
    <n v="30.916666666666668"/>
    <d v="2023-07-31T00:00:00"/>
    <x v="0"/>
    <x v="0"/>
    <s v="NITESH"/>
    <x v="0"/>
    <s v="CONSUMER EXISTING"/>
    <s v="SLA_NOT_MET"/>
  </r>
  <r>
    <s v="344"/>
    <d v="2023-07-31T13:01:21"/>
    <d v="2023-07-31T13:17:51"/>
    <s v="APPROVE"/>
    <s v="Consumer Pre Bureau"/>
    <s v="MDcruz"/>
    <s v="Approved for up to 2 services"/>
    <d v="1899-12-30T00:16:30"/>
    <n v="16.5"/>
    <d v="2023-07-31T00:00:00"/>
    <x v="0"/>
    <x v="0"/>
    <s v="MERCEDES"/>
    <x v="1"/>
    <s v="CONSUMER PRE BUREAU"/>
    <s v="SLA_MET"/>
  </r>
  <r>
    <s v="345"/>
    <d v="2023-07-31T13:04:51"/>
    <d v="2023-07-31T13:12:53"/>
    <s v="APPROVE"/>
    <s v="Consumer Pre Bureau"/>
    <s v="AAkhundpur"/>
    <s v="Approve"/>
    <d v="1899-12-30T00:08:02"/>
    <n v="8.0333333333333332"/>
    <d v="2023-07-31T00:00:00"/>
    <x v="0"/>
    <x v="0"/>
    <s v="ASIF"/>
    <x v="1"/>
    <s v="CONSUMER PRE BUREAU"/>
    <s v="SLA_MET"/>
  </r>
  <r>
    <s v="346"/>
    <d v="2023-07-31T13:10:34"/>
    <d v="2023-07-31T13:13:32"/>
    <s v="APPROVE"/>
    <s v="Consumer Existing"/>
    <s v="SSyed"/>
    <s v="Approved for 1 handset and 1 MBB"/>
    <d v="1899-12-30T00:02:58"/>
    <n v="2.9666666666666668"/>
    <d v="2023-07-31T00:00:00"/>
    <x v="0"/>
    <x v="0"/>
    <s v="SHAHID"/>
    <x v="1"/>
    <s v="CONSUMER EXISTING"/>
    <s v="SLA_MET"/>
  </r>
  <r>
    <s v="347"/>
    <d v="2023-07-31T13:12:26"/>
    <d v="2023-07-31T13:19:12"/>
    <s v="APPROVE"/>
    <s v="Consumer Existing"/>
    <s v="RBose"/>
    <m/>
    <d v="1899-12-30T00:06:46"/>
    <n v="6.7666666666666666"/>
    <d v="2023-07-31T00:00:00"/>
    <x v="0"/>
    <x v="0"/>
    <s v="ROHAN"/>
    <x v="1"/>
    <s v="CONSUMER EXISTING"/>
    <s v="SLA_MET"/>
  </r>
  <r>
    <s v="505"/>
    <d v="2023-07-31T13:14:32"/>
    <d v="2023-07-31T13:26:07"/>
    <s v="WITHDRAW"/>
    <s v="Consumer Post Bureau"/>
    <s v="RBose"/>
    <m/>
    <d v="1899-12-30T00:11:35"/>
    <n v="11.583333333333334"/>
    <d v="2023-07-31T00:00:00"/>
    <x v="0"/>
    <x v="0"/>
    <s v="ROHAN"/>
    <x v="0"/>
    <s v="CONSUMER POST BUREAU"/>
    <s v="SLA_MET"/>
  </r>
  <r>
    <s v="506"/>
    <d v="2023-07-31T13:16:38"/>
    <d v="2023-07-31T13:19:06"/>
    <s v="WITHDRAW"/>
    <s v="Consumer Pre Bureau"/>
    <s v="CDcosta"/>
    <s v="Please email passport with visa page"/>
    <d v="1899-12-30T00:02:28"/>
    <n v="2.4666666666666668"/>
    <d v="2023-07-31T00:00:00"/>
    <x v="0"/>
    <x v="0"/>
    <s v="CAMERON"/>
    <x v="0"/>
    <s v="CONSUMER PRE BUREAU"/>
    <s v="SLA_MET"/>
  </r>
  <r>
    <s v="348"/>
    <d v="2023-07-31T13:18:31"/>
    <d v="2023-07-31T13:30:11"/>
    <s v="APPROVE"/>
    <s v="Consumer Post Bureau"/>
    <s v="FWadia"/>
    <s v="Approve"/>
    <d v="1899-12-30T00:11:40"/>
    <n v="11.666666666666666"/>
    <d v="2023-07-31T00:00:00"/>
    <x v="0"/>
    <x v="0"/>
    <s v="FARDIN"/>
    <x v="1"/>
    <s v="CONSUMER POST BUREAU"/>
    <s v="SLA_MET"/>
  </r>
  <r>
    <s v="507"/>
    <d v="2023-07-31T13:19:48"/>
    <d v="2023-07-31T13:23:51"/>
    <s v="WITHDRAW"/>
    <s v="Consumer Existing"/>
    <s v="MDcruz"/>
    <s v="Customer has overdue account with Asif Tech"/>
    <d v="1899-12-30T00:04:03"/>
    <n v="4.05"/>
    <d v="2023-07-31T00:00:00"/>
    <x v="0"/>
    <x v="0"/>
    <s v="MERCEDES"/>
    <x v="0"/>
    <s v="CONSUMER EXISTING"/>
    <s v="SLA_MET"/>
  </r>
  <r>
    <s v="349"/>
    <d v="2023-07-31T13:20:04"/>
    <d v="2023-07-31T13:31:30"/>
    <s v="APPROVE"/>
    <s v="Consumer Existing"/>
    <s v="SSyed"/>
    <m/>
    <d v="1899-12-30T00:11:26"/>
    <n v="11.433333333333334"/>
    <d v="2023-07-31T00:00:00"/>
    <x v="0"/>
    <x v="0"/>
    <s v="SHAHID"/>
    <x v="1"/>
    <s v="CONSUMER EXISTING"/>
    <s v="SLA_MET"/>
  </r>
  <r>
    <s v="350"/>
    <d v="2023-07-31T13:21:33"/>
    <d v="2023-07-31T13:45:29"/>
    <s v="APPROVE"/>
    <s v="Consumer Post Bureau"/>
    <s v="RBose"/>
    <m/>
    <d v="1899-12-30T00:23:56"/>
    <n v="23.933333333333334"/>
    <d v="2023-07-31T00:00:00"/>
    <x v="0"/>
    <x v="0"/>
    <s v="ROHAN"/>
    <x v="1"/>
    <s v="CONSUMER POST BUREAU"/>
    <s v="SLA_NOT_MET"/>
  </r>
  <r>
    <s v="351"/>
    <d v="2023-07-31T13:22:19"/>
    <d v="2023-07-31T13:30:09"/>
    <s v="APPROVE"/>
    <s v="Consumer Post Bureau"/>
    <s v="CDcosta"/>
    <s v="Approved for 1 handset and 1 MBB"/>
    <d v="1899-12-30T00:07:50"/>
    <n v="7.833333333333333"/>
    <d v="2023-07-31T00:00:00"/>
    <x v="0"/>
    <x v="0"/>
    <s v="CAMERON"/>
    <x v="1"/>
    <s v="CONSUMER POST BUREAU"/>
    <s v="SLA_MET"/>
  </r>
  <r>
    <s v="352"/>
    <d v="2023-07-31T13:23:04"/>
    <d v="2023-07-31T13:33:54"/>
    <s v="APPROVE"/>
    <s v="Consumer Post Bureau"/>
    <s v="AAkhundpur"/>
    <s v="Approved for MBB only"/>
    <d v="1899-12-30T00:10:50"/>
    <n v="10.833333333333334"/>
    <d v="2023-07-31T00:00:00"/>
    <x v="0"/>
    <x v="0"/>
    <s v="ASIF"/>
    <x v="1"/>
    <s v="CONSUMER POST BUREAU"/>
    <s v="SLA_MET"/>
  </r>
  <r>
    <s v="508"/>
    <d v="2023-07-31T13:23:44"/>
    <d v="2023-07-31T13:33:26"/>
    <s v="WITHDRAW"/>
    <s v="Consumer Pre Bureau"/>
    <s v="SBambaras"/>
    <s v="Please re-submit as self employed."/>
    <d v="1899-12-30T00:09:42"/>
    <n v="9.6999999999999993"/>
    <d v="2023-07-31T00:00:00"/>
    <x v="0"/>
    <x v="0"/>
    <s v="SAM"/>
    <x v="0"/>
    <s v="CONSUMER PRE BUREAU"/>
    <s v="SLA_MET"/>
  </r>
  <r>
    <s v="353"/>
    <d v="2023-07-31T13:24:09"/>
    <d v="2023-07-31T13:33:53"/>
    <s v="APPROVE"/>
    <s v="Consumer Post Bureau"/>
    <s v="MDcruz"/>
    <s v="Approved only with outright purchase of handset or USIM only"/>
    <d v="1899-12-30T00:09:44"/>
    <n v="9.7333333333333325"/>
    <d v="2023-07-31T00:00:00"/>
    <x v="0"/>
    <x v="0"/>
    <s v="MERCEDES"/>
    <x v="1"/>
    <s v="CONSUMER POST BUREAU"/>
    <s v="SLA_MET"/>
  </r>
  <r>
    <s v="354"/>
    <d v="2023-07-31T13:29:08"/>
    <d v="2023-07-31T13:37:33"/>
    <s v="APPROVE"/>
    <s v="Consumer Existing"/>
    <s v="FWadia"/>
    <s v="Approve"/>
    <d v="1899-12-30T00:08:25"/>
    <n v="8.4166666666666661"/>
    <d v="2023-07-31T00:00:00"/>
    <x v="0"/>
    <x v="0"/>
    <s v="FARDIN"/>
    <x v="1"/>
    <s v="CONSUMER EXISTING"/>
    <s v="SLA_MET"/>
  </r>
  <r>
    <s v="355"/>
    <d v="2023-07-31T13:32:30"/>
    <d v="2023-07-31T13:46:40"/>
    <s v="APPROVE"/>
    <s v="Consumer Post Bureau"/>
    <s v="MDcruz"/>
    <m/>
    <d v="1899-12-30T00:14:10"/>
    <n v="14.166666666666666"/>
    <d v="2023-07-31T00:00:00"/>
    <x v="0"/>
    <x v="0"/>
    <s v="MERCEDES"/>
    <x v="1"/>
    <s v="CONSUMER POST BUREAU"/>
    <s v="SLA_MET"/>
  </r>
  <r>
    <s v="356"/>
    <d v="2023-07-31T13:34:03"/>
    <d v="2023-07-31T13:39:38"/>
    <s v="APPROVE"/>
    <s v="Consumer Pre Bureau"/>
    <s v="SBambaras"/>
    <s v="Approved for up to 2 services"/>
    <d v="1899-12-30T00:05:35"/>
    <n v="5.583333333333333"/>
    <d v="2023-07-31T00:00:00"/>
    <x v="0"/>
    <x v="0"/>
    <s v="SAM"/>
    <x v="1"/>
    <s v="CONSUMER PRE BUREAU"/>
    <s v="SLA_MET"/>
  </r>
  <r>
    <s v="509"/>
    <d v="2023-07-31T13:35:05"/>
    <d v="2023-07-31T13:45:13"/>
    <s v="WITHDRAW"/>
    <s v="Consumer Post Bureau"/>
    <s v="AAkhundpur"/>
    <m/>
    <d v="1899-12-30T00:10:08"/>
    <n v="10.133333333333333"/>
    <d v="2023-07-31T00:00:00"/>
    <x v="0"/>
    <x v="0"/>
    <s v="ASIF"/>
    <x v="0"/>
    <s v="CONSUMER POST BUREAU"/>
    <s v="SLA_MET"/>
  </r>
  <r>
    <s v="510"/>
    <d v="2023-07-31T13:37:54"/>
    <d v="2023-07-31T13:46:13"/>
    <s v="WITHDRAW"/>
    <s v="Consumer Existing"/>
    <s v="CDcosta"/>
    <s v="Customer has overdue account with Asif Tech #675218614 - $117.65 and Resubmit with Passport or Medicare Card as 100 Points of ID"/>
    <d v="1899-12-30T00:08:19"/>
    <n v="8.3166666666666664"/>
    <d v="2023-07-31T00:00:00"/>
    <x v="0"/>
    <x v="0"/>
    <s v="CAMERON"/>
    <x v="0"/>
    <s v="CONSUMER EXISTING"/>
    <s v="SLA_MET"/>
  </r>
  <r>
    <s v="467"/>
    <d v="2023-07-31T13:39:53"/>
    <d v="2023-07-31T13:53:08"/>
    <s v="DECLINE"/>
    <s v="Consumer Existing"/>
    <s v="NBhatia"/>
    <s v="Unable to verify employment details provided"/>
    <d v="1899-12-30T00:13:15"/>
    <n v="13.25"/>
    <d v="2023-07-31T00:00:00"/>
    <x v="0"/>
    <x v="0"/>
    <s v="NITESH"/>
    <x v="2"/>
    <s v="CONSUMER EXISTING"/>
    <s v="SLA_MET"/>
  </r>
  <r>
    <s v="511"/>
    <d v="2023-07-31T13:40:57"/>
    <d v="2023-07-31T13:46:02"/>
    <s v="WITHDRAW"/>
    <s v="Consumer Pre Bureau"/>
    <s v="SBambaras"/>
    <s v="Please re-submit with employer's landline number."/>
    <d v="1899-12-30T00:05:05"/>
    <n v="5.083333333333333"/>
    <d v="2023-07-31T00:00:00"/>
    <x v="0"/>
    <x v="0"/>
    <s v="SAM"/>
    <x v="0"/>
    <s v="CONSUMER PRE BUREAU"/>
    <s v="SLA_MET"/>
  </r>
  <r>
    <s v="357"/>
    <d v="2023-07-31T13:40:58"/>
    <d v="2023-07-31T13:55:25"/>
    <s v="APPROVE"/>
    <s v="Consumer Existing"/>
    <s v="AAkhundpur"/>
    <s v="Approve"/>
    <d v="1899-12-30T00:14:27"/>
    <n v="14.45"/>
    <d v="2023-07-31T00:00:00"/>
    <x v="0"/>
    <x v="0"/>
    <s v="ASIF"/>
    <x v="1"/>
    <s v="CONSUMER EXISTING"/>
    <s v="SLA_MET"/>
  </r>
  <r>
    <s v="358"/>
    <d v="2023-07-31T13:44:56"/>
    <d v="2023-07-31T13:50:01"/>
    <s v="APPROVE"/>
    <s v="Consumer Pre Bureau"/>
    <s v="AAkhundpur"/>
    <s v="Approved only with outright purchase of handset or USIM only Visa expires on 13/01/2013"/>
    <d v="1899-12-30T00:05:05"/>
    <n v="5.083333333333333"/>
    <d v="2023-07-31T00:00:00"/>
    <x v="0"/>
    <x v="0"/>
    <s v="ASIF"/>
    <x v="1"/>
    <s v="CONSUMER PRE BUREAU"/>
    <s v="SLA_MET"/>
  </r>
  <r>
    <s v="359"/>
    <d v="2023-07-31T13:44:58"/>
    <d v="2023-07-31T13:50:58"/>
    <s v="APPROVE"/>
    <s v="Consumer Existing"/>
    <s v="CDcosta"/>
    <s v="Approve"/>
    <d v="1899-12-30T00:06:00"/>
    <n v="6"/>
    <d v="2023-07-31T00:00:00"/>
    <x v="0"/>
    <x v="0"/>
    <s v="CAMERON"/>
    <x v="1"/>
    <s v="CONSUMER EXISTING"/>
    <s v="SLA_MET"/>
  </r>
  <r>
    <s v="360"/>
    <d v="2023-07-31T13:45:17"/>
    <d v="2023-07-31T13:51:19"/>
    <s v="APPROVE"/>
    <s v="Consumer Pre Bureau"/>
    <s v="SBambaras"/>
    <s v="Approved for 1 Handset/Tablet + 1 MBB"/>
    <d v="1899-12-30T00:06:02"/>
    <n v="6.0333333333333332"/>
    <d v="2023-07-31T00:00:00"/>
    <x v="0"/>
    <x v="0"/>
    <s v="SAM"/>
    <x v="1"/>
    <s v="CONSUMER PRE BUREAU"/>
    <s v="SLA_MET"/>
  </r>
  <r>
    <s v="361"/>
    <d v="2023-07-31T13:45:58"/>
    <d v="2023-07-31T13:53:36"/>
    <s v="APPROVE"/>
    <s v="Consumer Existing"/>
    <s v="MDcruz"/>
    <s v="Approve"/>
    <d v="1899-12-30T00:07:38"/>
    <n v="7.6333333333333329"/>
    <d v="2023-07-31T00:00:00"/>
    <x v="0"/>
    <x v="0"/>
    <s v="MERCEDES"/>
    <x v="1"/>
    <s v="CONSUMER EXISTING"/>
    <s v="SLA_MET"/>
  </r>
  <r>
    <s v="512"/>
    <d v="2023-07-31T13:50:21"/>
    <d v="2023-07-31T14:00:00"/>
    <s v="WITHDRAW"/>
    <s v="Consumer Pre Bureau"/>
    <s v="CDcosta"/>
    <s v="Please email 100 pts of ID and Proof of Income / Employment to vcredit@Asif Tech.com.au (Payslips / Bank Statements for 3 months)"/>
    <d v="1899-12-30T00:09:39"/>
    <n v="9.65"/>
    <d v="2023-07-31T00:00:00"/>
    <x v="0"/>
    <x v="0"/>
    <s v="CAMERON"/>
    <x v="0"/>
    <s v="CONSUMER PRE BUREAU"/>
    <s v="SLA_MET"/>
  </r>
  <r>
    <s v="362"/>
    <d v="2023-07-31T13:52:23"/>
    <d v="2023-07-31T13:56:40"/>
    <s v="APPROVE"/>
    <s v="Consumer Existing"/>
    <s v="SSyed"/>
    <s v="Approve"/>
    <d v="1899-12-30T00:04:17"/>
    <n v="4.2833333333333332"/>
    <d v="2023-07-31T00:00:00"/>
    <x v="0"/>
    <x v="0"/>
    <s v="SHAHID"/>
    <x v="1"/>
    <s v="CONSUMER EXISTING"/>
    <s v="SLA_MET"/>
  </r>
  <r>
    <s v="513"/>
    <d v="2023-07-31T13:55:47"/>
    <d v="2023-07-31T14:01:46"/>
    <s v="WITHDRAW"/>
    <s v="Consumer Pre Bureau"/>
    <s v="AAkhundpur"/>
    <s v="Customer has overdue account with Asif Tech- Acc no : 692422516"/>
    <d v="1899-12-30T00:05:59"/>
    <n v="5.9833333333333334"/>
    <d v="2023-07-31T00:00:00"/>
    <x v="0"/>
    <x v="0"/>
    <s v="ASIF"/>
    <x v="0"/>
    <s v="CONSUMER PRE BUREAU"/>
    <s v="SLA_MET"/>
  </r>
  <r>
    <s v="363"/>
    <d v="2023-07-31T13:57:20"/>
    <d v="2023-07-31T14:03:20"/>
    <s v="APPROVE"/>
    <s v="Consumer Post Bureau"/>
    <s v="SSyed"/>
    <s v="Approve"/>
    <d v="1899-12-30T00:06:00"/>
    <n v="6"/>
    <d v="2023-07-31T00:00:00"/>
    <x v="0"/>
    <x v="0"/>
    <s v="SHAHID"/>
    <x v="1"/>
    <s v="CONSUMER POST BUREAU"/>
    <s v="SLA_MET"/>
  </r>
  <r>
    <s v="364"/>
    <d v="2023-07-31T13:58:48"/>
    <d v="2023-07-31T14:04:51"/>
    <s v="APPROVE"/>
    <s v="Consumer Existing"/>
    <s v="FWadia"/>
    <s v="Approve"/>
    <d v="1899-12-30T00:06:03"/>
    <n v="6.05"/>
    <d v="2023-07-31T00:00:00"/>
    <x v="0"/>
    <x v="0"/>
    <s v="FARDIN"/>
    <x v="1"/>
    <s v="CONSUMER EXISTING"/>
    <s v="SLA_MET"/>
  </r>
  <r>
    <s v="365"/>
    <d v="2023-07-31T14:08:48"/>
    <d v="2023-07-31T14:11:55"/>
    <s v="APPROVE"/>
    <s v="Consumer Existing"/>
    <s v="SSyed"/>
    <s v="Approve"/>
    <d v="1899-12-30T00:03:07"/>
    <n v="3.1166666666666667"/>
    <d v="2023-07-31T00:00:00"/>
    <x v="0"/>
    <x v="0"/>
    <s v="SHAHID"/>
    <x v="1"/>
    <s v="CONSUMER EXISTING"/>
    <s v="SLA_MET"/>
  </r>
  <r>
    <s v="514"/>
    <d v="2023-07-31T14:08:51"/>
    <d v="2023-07-31T14:13:17"/>
    <s v="WITHDRAW"/>
    <s v="Consumer Existing"/>
    <s v="CDcosta"/>
    <s v="Please re-submit as self employed (business/sole trader)"/>
    <d v="1899-12-30T00:04:26"/>
    <n v="4.4333333333333336"/>
    <d v="2023-07-31T00:00:00"/>
    <x v="0"/>
    <x v="0"/>
    <s v="CAMERON"/>
    <x v="0"/>
    <s v="CONSUMER EXISTING"/>
    <s v="SLA_MET"/>
  </r>
  <r>
    <s v="366"/>
    <d v="2023-07-31T14:10:03"/>
    <d v="2023-07-31T14:23:27"/>
    <s v="APPROVE"/>
    <s v="Consumer Post Bureau"/>
    <s v="AAkhundpur"/>
    <s v="Approved only with outright purchase of handset or USIM only"/>
    <d v="1899-12-30T00:13:24"/>
    <n v="13.4"/>
    <d v="2023-07-31T00:00:00"/>
    <x v="0"/>
    <x v="0"/>
    <s v="ASIF"/>
    <x v="1"/>
    <s v="CONSUMER POST BUREAU"/>
    <s v="SLA_MET"/>
  </r>
  <r>
    <s v="515"/>
    <d v="2023-07-31T14:12:09"/>
    <d v="2023-07-31T14:19:51"/>
    <s v="WITHDRAW"/>
    <s v="Consumer Existing"/>
    <s v="SBambaras"/>
    <s v="Please email a copy of passport with visa page/citizen certificate or a copy of medicare card to kcredit@Asif Tech.com.au"/>
    <d v="1899-12-30T00:07:42"/>
    <n v="7.7"/>
    <d v="2023-07-31T00:00:00"/>
    <x v="0"/>
    <x v="0"/>
    <s v="SAM"/>
    <x v="0"/>
    <s v="CONSUMER EXISTING"/>
    <s v="SLA_MET"/>
  </r>
  <r>
    <s v="516"/>
    <d v="2023-07-31T14:12:50"/>
    <d v="2023-07-31T14:25:38"/>
    <s v="WITHDRAW"/>
    <s v="Consumer Post Bureau"/>
    <s v="CDcosta"/>
    <s v="Please email 100 pts of ID and Proof of Income to vcredit@Asif Tech.com.au (Payslips / Bank statement showing wage deposits for the last 3 months)"/>
    <d v="1899-12-30T00:12:48"/>
    <n v="12.8"/>
    <d v="2023-07-31T00:00:00"/>
    <x v="0"/>
    <x v="0"/>
    <s v="CAMERON"/>
    <x v="0"/>
    <s v="CONSUMER POST BUREAU"/>
    <s v="SLA_MET"/>
  </r>
  <r>
    <s v="367"/>
    <d v="2023-07-31T14:14:36"/>
    <d v="2023-07-31T14:21:55"/>
    <s v="APPROVE"/>
    <s v="Consumer Pre Bureau"/>
    <s v="SSyed"/>
    <s v="Approved for 1 Handset/Tablet + 1 MBB"/>
    <d v="1899-12-30T00:07:19"/>
    <n v="7.3166666666666664"/>
    <d v="2023-07-31T00:00:00"/>
    <x v="0"/>
    <x v="0"/>
    <s v="SHAHID"/>
    <x v="1"/>
    <s v="CONSUMER PRE BUREAU"/>
    <s v="SLA_MET"/>
  </r>
  <r>
    <s v="368"/>
    <d v="2023-07-31T14:15:41"/>
    <d v="2023-07-31T14:32:07"/>
    <s v="APPROVE"/>
    <s v="Consumer Pre Bureau"/>
    <s v="MDcruz"/>
    <s v="Approved"/>
    <d v="1899-12-30T00:16:26"/>
    <n v="16.433333333333334"/>
    <d v="2023-07-31T00:00:00"/>
    <x v="0"/>
    <x v="0"/>
    <s v="MERCEDES"/>
    <x v="1"/>
    <s v="CONSUMER PRE BUREAU"/>
    <s v="SLA_MET"/>
  </r>
  <r>
    <s v="369"/>
    <d v="2023-07-31T14:17:33"/>
    <d v="2023-07-31T14:30:02"/>
    <s v="APPROVE"/>
    <s v="Consumer Pre Bureau"/>
    <s v="QMascarenhas"/>
    <s v="Approve"/>
    <d v="1899-12-30T00:12:29"/>
    <n v="12.483333333333333"/>
    <d v="2023-07-31T00:00:00"/>
    <x v="0"/>
    <x v="0"/>
    <e v="#N/A"/>
    <x v="1"/>
    <s v="CONSUMER PRE BUREAU"/>
    <s v="SLA_MET"/>
  </r>
  <r>
    <s v="468"/>
    <d v="2023-07-31T14:18:31"/>
    <d v="2023-07-31T14:30:24"/>
    <s v="DECLINE"/>
    <s v="Consumer Post Bureau"/>
    <s v="SBambaras"/>
    <s v="Student applicants cannot have 2 x handsets. They are eligible for 1 handset and 1 MBB only"/>
    <d v="1899-12-30T00:11:53"/>
    <n v="11.883333333333333"/>
    <d v="2023-07-31T00:00:00"/>
    <x v="0"/>
    <x v="0"/>
    <s v="SAM"/>
    <x v="2"/>
    <s v="CONSUMER POST BUREAU"/>
    <s v="SLA_MET"/>
  </r>
  <r>
    <s v="370"/>
    <d v="2023-07-31T14:21:01"/>
    <d v="2023-07-31T14:44:41"/>
    <s v="APPROVE"/>
    <s v="Consumer Post Bureau"/>
    <s v="RBose"/>
    <m/>
    <d v="1899-12-30T00:23:40"/>
    <n v="23.666666666666668"/>
    <d v="2023-07-31T00:00:00"/>
    <x v="0"/>
    <x v="0"/>
    <s v="ROHAN"/>
    <x v="1"/>
    <s v="CONSUMER POST BUREAU"/>
    <s v="SLA_NOT_MET"/>
  </r>
  <r>
    <s v="371"/>
    <d v="2023-07-31T14:22:35"/>
    <d v="2023-07-31T14:25:51"/>
    <s v="APPROVE"/>
    <s v="Consumer Existing"/>
    <s v="SSyed"/>
    <s v="Approve"/>
    <d v="1899-12-30T00:03:16"/>
    <n v="3.2666666666666666"/>
    <d v="2023-07-31T00:00:00"/>
    <x v="0"/>
    <x v="0"/>
    <s v="SHAHID"/>
    <x v="1"/>
    <s v="CONSUMER EXISTING"/>
    <s v="SLA_MET"/>
  </r>
  <r>
    <s v="372"/>
    <d v="2023-07-31T14:24:10"/>
    <d v="2023-07-31T14:28:45"/>
    <s v="APPROVE"/>
    <s v="Consumer Existing"/>
    <s v="CDcosta"/>
    <s v="Approved for MBB only"/>
    <d v="1899-12-30T00:04:35"/>
    <n v="4.583333333333333"/>
    <d v="2023-07-31T00:00:00"/>
    <x v="0"/>
    <x v="0"/>
    <s v="CAMERON"/>
    <x v="1"/>
    <s v="CONSUMER EXISTING"/>
    <s v="SLA_MET"/>
  </r>
  <r>
    <s v="373"/>
    <d v="2023-07-31T14:24:29"/>
    <d v="2023-07-31T14:31:30"/>
    <s v="APPROVE"/>
    <s v="Consumer Pre Bureau"/>
    <s v="SSyed"/>
    <s v="Approved"/>
    <d v="1899-12-30T00:07:01"/>
    <n v="7.0166666666666666"/>
    <d v="2023-07-31T00:00:00"/>
    <x v="0"/>
    <x v="0"/>
    <s v="SHAHID"/>
    <x v="1"/>
    <s v="CONSUMER PRE BUREAU"/>
    <s v="SLA_MET"/>
  </r>
  <r>
    <s v="517"/>
    <d v="2023-07-31T14:29:27"/>
    <d v="2023-07-31T14:36:11"/>
    <s v="WITHDRAW"/>
    <s v="Consumer Pre Bureau"/>
    <s v="CDcosta"/>
    <s v="Please email 100 pts of ID to vcredit@Asif Tech.com.au"/>
    <d v="1899-12-30T00:06:44"/>
    <n v="6.7333333333333334"/>
    <d v="2023-07-31T00:00:00"/>
    <x v="0"/>
    <x v="0"/>
    <s v="CAMERON"/>
    <x v="0"/>
    <s v="CONSUMER PRE BUREAU"/>
    <s v="SLA_MET"/>
  </r>
  <r>
    <s v="374"/>
    <d v="2023-07-31T14:31:09"/>
    <d v="2023-07-31T14:41:28"/>
    <s v="APPROVE"/>
    <s v="Consumer Existing"/>
    <s v="AAkhundpur"/>
    <m/>
    <d v="1899-12-30T00:10:19"/>
    <n v="10.316666666666666"/>
    <d v="2023-07-31T00:00:00"/>
    <x v="0"/>
    <x v="0"/>
    <s v="ASIF"/>
    <x v="1"/>
    <s v="CONSUMER EXISTING"/>
    <s v="SLA_MET"/>
  </r>
  <r>
    <s v="375"/>
    <d v="2023-07-31T14:31:15"/>
    <d v="2023-07-31T14:38:19"/>
    <s v="APPROVE"/>
    <s v="Consumer Post Bureau"/>
    <s v="SBambaras"/>
    <s v="Approved only with outright purchase of handset or USIM only"/>
    <d v="1899-12-30T00:07:04"/>
    <n v="7.0666666666666664"/>
    <d v="2023-07-31T00:00:00"/>
    <x v="0"/>
    <x v="0"/>
    <s v="SAM"/>
    <x v="1"/>
    <s v="CONSUMER POST BUREAU"/>
    <s v="SLA_MET"/>
  </r>
  <r>
    <s v="376"/>
    <d v="2023-07-31T14:35:36"/>
    <d v="2023-07-31T14:45:03"/>
    <s v="APPROVE"/>
    <s v="Consumer Existing"/>
    <s v="SSyed"/>
    <m/>
    <d v="1899-12-30T00:09:27"/>
    <n v="9.4499999999999993"/>
    <d v="2023-07-31T00:00:00"/>
    <x v="0"/>
    <x v="0"/>
    <s v="SHAHID"/>
    <x v="1"/>
    <s v="CONSUMER EXISTING"/>
    <s v="SLA_MET"/>
  </r>
  <r>
    <s v="518"/>
    <d v="2023-07-31T14:36:43"/>
    <d v="2023-07-31T14:47:03"/>
    <s v="WITHDRAW"/>
    <s v="Consumer Post Bureau"/>
    <s v="AAkhundpur"/>
    <m/>
    <d v="1899-12-30T00:10:20"/>
    <n v="10.333333333333334"/>
    <d v="2023-07-31T00:00:00"/>
    <x v="0"/>
    <x v="0"/>
    <s v="ASIF"/>
    <x v="0"/>
    <s v="CONSUMER POST BUREAU"/>
    <s v="SLA_MET"/>
  </r>
  <r>
    <s v="377"/>
    <d v="2023-07-31T14:37:18"/>
    <d v="2023-07-31T14:47:26"/>
    <s v="APPROVE"/>
    <s v="Consumer Pre Bureau"/>
    <s v="SBambaras"/>
    <s v="Approve"/>
    <d v="1899-12-30T00:10:08"/>
    <n v="10.133333333333333"/>
    <d v="2023-07-31T00:00:00"/>
    <x v="0"/>
    <x v="0"/>
    <s v="SAM"/>
    <x v="1"/>
    <s v="CONSUMER PRE BUREAU"/>
    <s v="SLA_MET"/>
  </r>
  <r>
    <s v="378"/>
    <d v="2023-07-31T14:39:34"/>
    <d v="2023-07-31T14:48:45"/>
    <s v="APPROVE"/>
    <s v="Consumer Existing"/>
    <s v="MDcruz"/>
    <s v="Approve"/>
    <d v="1899-12-30T00:09:11"/>
    <n v="9.1833333333333336"/>
    <d v="2023-07-31T00:00:00"/>
    <x v="0"/>
    <x v="0"/>
    <s v="MERCEDES"/>
    <x v="1"/>
    <s v="CONSUMER EXISTING"/>
    <s v="SLA_MET"/>
  </r>
  <r>
    <s v="379"/>
    <d v="2023-07-31T14:39:46"/>
    <d v="2023-07-31T14:54:41"/>
    <s v="APPROVE"/>
    <s v="Consumer Existing"/>
    <s v="SSyed"/>
    <m/>
    <d v="1899-12-30T00:14:55"/>
    <n v="14.916666666666666"/>
    <d v="2023-07-31T00:00:00"/>
    <x v="0"/>
    <x v="0"/>
    <s v="SHAHID"/>
    <x v="1"/>
    <s v="CONSUMER EXISTING"/>
    <s v="SLA_MET"/>
  </r>
  <r>
    <s v="380"/>
    <d v="2023-07-31T14:40:09"/>
    <d v="2023-07-31T14:51:14"/>
    <s v="APPROVE"/>
    <s v="Consumer Post Bureau"/>
    <s v="RBose"/>
    <m/>
    <d v="1899-12-30T00:11:05"/>
    <n v="11.083333333333334"/>
    <d v="2023-07-31T00:00:00"/>
    <x v="0"/>
    <x v="0"/>
    <s v="ROHAN"/>
    <x v="1"/>
    <s v="CONSUMER POST BUREAU"/>
    <s v="SLA_MET"/>
  </r>
  <r>
    <s v="381"/>
    <d v="2023-07-31T14:44:53"/>
    <d v="2023-07-31T14:53:03"/>
    <s v="APPROVE"/>
    <s v="Consumer Pre Bureau"/>
    <s v="CDcosta"/>
    <s v="Approve"/>
    <d v="1899-12-30T00:08:10"/>
    <n v="8.1666666666666661"/>
    <d v="2023-07-31T00:00:00"/>
    <x v="0"/>
    <x v="0"/>
    <s v="CAMERON"/>
    <x v="1"/>
    <s v="CONSUMER PRE BUREAU"/>
    <s v="SLA_MET"/>
  </r>
  <r>
    <s v="469"/>
    <d v="2023-07-31T14:46:31"/>
    <d v="2023-07-31T14:52:28"/>
    <s v="DECLINE"/>
    <s v="Consumer Pre Bureau"/>
    <s v="SBambaras"/>
    <s v="Unable to verify employment details provided"/>
    <d v="1899-12-30T00:05:57"/>
    <n v="5.95"/>
    <d v="2023-07-31T00:00:00"/>
    <x v="0"/>
    <x v="0"/>
    <s v="SAM"/>
    <x v="2"/>
    <s v="CONSUMER PRE BUREAU"/>
    <s v="SLA_MET"/>
  </r>
  <r>
    <s v="382"/>
    <d v="2023-07-31T14:49:36"/>
    <d v="2023-07-31T15:09:02"/>
    <s v="APPROVE"/>
    <s v="Consumer Pre Bureau"/>
    <s v="NBhatia"/>
    <s v="Approve"/>
    <d v="1899-12-30T00:19:26"/>
    <n v="19.433333333333334"/>
    <d v="2023-07-31T00:00:00"/>
    <x v="0"/>
    <x v="0"/>
    <s v="NITESH"/>
    <x v="1"/>
    <s v="CONSUMER PRE BUREAU"/>
    <s v="SLA_MET"/>
  </r>
  <r>
    <s v="519"/>
    <d v="2023-07-31T14:53:52"/>
    <d v="2023-07-31T15:04:01"/>
    <s v="WITHDRAW"/>
    <s v="Consumer Pre Bureau"/>
    <s v="SBambaras"/>
    <s v="An account for this applicant already exists with Asif Tech. Please resubmit as existing customer under row id - 1-8DO1XIK."/>
    <d v="1899-12-30T00:10:09"/>
    <n v="10.15"/>
    <d v="2023-07-31T00:00:00"/>
    <x v="0"/>
    <x v="0"/>
    <s v="SAM"/>
    <x v="0"/>
    <s v="CONSUMER PRE BUREAU"/>
    <s v="SLA_MET"/>
  </r>
  <r>
    <s v="383"/>
    <d v="2023-07-31T14:57:08"/>
    <d v="2023-07-31T15:03:37"/>
    <s v="APPROVE"/>
    <s v="Consumer Post Bureau"/>
    <s v="SSyed"/>
    <s v="Approve"/>
    <d v="1899-12-30T00:06:29"/>
    <n v="6.4833333333333334"/>
    <d v="2023-07-31T00:00:00"/>
    <x v="0"/>
    <x v="0"/>
    <s v="SHAHID"/>
    <x v="1"/>
    <s v="CONSUMER POST BUREAU"/>
    <s v="SLA_MET"/>
  </r>
  <r>
    <s v="384"/>
    <d v="2023-07-31T14:57:41"/>
    <d v="2023-07-31T15:05:00"/>
    <s v="APPROVE"/>
    <s v="Consumer Existing"/>
    <s v="FWadia"/>
    <m/>
    <d v="1899-12-30T00:07:19"/>
    <n v="7.3166666666666664"/>
    <d v="2023-07-31T00:00:00"/>
    <x v="0"/>
    <x v="0"/>
    <s v="FARDIN"/>
    <x v="1"/>
    <s v="CONSUMER EXISTING"/>
    <s v="SLA_MET"/>
  </r>
  <r>
    <s v="385"/>
    <d v="2023-07-31T14:59:30"/>
    <d v="2023-07-31T15:12:35"/>
    <s v="APPROVE"/>
    <s v="Consumer Post Bureau"/>
    <s v="MDcruz"/>
    <s v="Approve"/>
    <d v="1899-12-30T00:13:05"/>
    <n v="13.083333333333334"/>
    <d v="2023-07-31T00:00:00"/>
    <x v="0"/>
    <x v="0"/>
    <s v="MERCEDES"/>
    <x v="1"/>
    <s v="CONSUMER POST BUREAU"/>
    <s v="SLA_MET"/>
  </r>
  <r>
    <s v="520"/>
    <d v="2023-07-31T15:02:57"/>
    <d v="2023-07-31T15:07:34"/>
    <s v="WITHDRAW"/>
    <s v="Consumer Pre Bureau"/>
    <s v="CDcosta"/>
    <s v="Please email passport with visa page"/>
    <d v="1899-12-30T00:04:37"/>
    <n v="4.6166666666666671"/>
    <d v="2023-07-31T00:00:00"/>
    <x v="0"/>
    <x v="0"/>
    <s v="CAMERON"/>
    <x v="0"/>
    <s v="CONSUMER PRE BUREAU"/>
    <s v="SLA_MET"/>
  </r>
  <r>
    <s v="521"/>
    <d v="2023-07-31T15:03:10"/>
    <d v="2023-07-31T15:25:18"/>
    <s v="WITHDRAW"/>
    <s v="Consumer Post Bureau"/>
    <s v="QMascarenhas"/>
    <s v="Please email Employment ID and to vcredit@Asif Tech.com.au and update home number where we can contact customer."/>
    <d v="1899-12-30T00:22:08"/>
    <n v="22.133333333333333"/>
    <d v="2023-07-31T00:00:00"/>
    <x v="0"/>
    <x v="0"/>
    <e v="#N/A"/>
    <x v="0"/>
    <s v="CONSUMER POST BUREAU"/>
    <s v="SLA_NOT_MET"/>
  </r>
  <r>
    <s v="386"/>
    <d v="2023-07-31T15:04:12"/>
    <d v="2023-07-31T15:10:30"/>
    <s v="APPROVE"/>
    <s v="Consumer Pre Bureau"/>
    <s v="SBambaras"/>
    <s v="Approved for up to 2 services"/>
    <d v="1899-12-30T00:06:18"/>
    <n v="6.3"/>
    <d v="2023-07-31T00:00:00"/>
    <x v="0"/>
    <x v="0"/>
    <s v="SAM"/>
    <x v="1"/>
    <s v="CONSUMER PRE BUREAU"/>
    <s v="SLA_MET"/>
  </r>
  <r>
    <s v="522"/>
    <d v="2023-07-31T15:04:30"/>
    <d v="2023-07-31T15:09:33"/>
    <s v="WITHDRAW"/>
    <s v="Consumer Post Bureau"/>
    <s v="SSyed"/>
    <s v="Please re-submit as student"/>
    <d v="1899-12-30T00:05:03"/>
    <n v="5.05"/>
    <d v="2023-07-31T00:00:00"/>
    <x v="0"/>
    <x v="0"/>
    <s v="SHAHID"/>
    <x v="0"/>
    <s v="CONSUMER POST BUREAU"/>
    <s v="SLA_MET"/>
  </r>
  <r>
    <s v="523"/>
    <d v="2023-07-31T15:05:48"/>
    <d v="2023-07-31T15:13:33"/>
    <s v="WITHDRAW"/>
    <s v="Consumer Pre Bureau"/>
    <s v="CDcosta"/>
    <s v="Please email copy of recent bank statement showing capacity to support service to vcredit@Asif Tech.com.au"/>
    <d v="1899-12-30T00:07:45"/>
    <n v="7.75"/>
    <d v="2023-07-31T00:00:00"/>
    <x v="0"/>
    <x v="0"/>
    <s v="CAMERON"/>
    <x v="0"/>
    <s v="CONSUMER PRE BUREAU"/>
    <s v="SLA_MET"/>
  </r>
  <r>
    <s v="387"/>
    <d v="2023-07-31T15:05:49"/>
    <d v="2023-07-31T15:13:29"/>
    <s v="APPROVE"/>
    <s v="Consumer Existing"/>
    <s v="SSyed"/>
    <s v="Approve"/>
    <d v="1899-12-30T00:07:40"/>
    <n v="7.666666666666667"/>
    <d v="2023-07-31T00:00:00"/>
    <x v="0"/>
    <x v="0"/>
    <s v="SHAHID"/>
    <x v="1"/>
    <s v="CONSUMER EXISTING"/>
    <s v="SLA_MET"/>
  </r>
  <r>
    <s v="388"/>
    <d v="2023-07-31T15:07:07"/>
    <d v="2023-07-31T15:18:25"/>
    <s v="APPROVE"/>
    <s v="Consumer Existing"/>
    <s v="AAkhundpur"/>
    <s v="Approved only with outright purchase of handset or USIM only"/>
    <d v="1899-12-30T00:11:18"/>
    <n v="11.3"/>
    <d v="2023-07-31T00:00:00"/>
    <x v="0"/>
    <x v="0"/>
    <s v="ASIF"/>
    <x v="1"/>
    <s v="CONSUMER EXISTING"/>
    <s v="SLA_MET"/>
  </r>
  <r>
    <s v="389"/>
    <d v="2023-07-31T15:07:48"/>
    <d v="2023-07-31T15:30:38"/>
    <s v="APPROVE"/>
    <s v="Consumer Existing"/>
    <s v="NBhatia"/>
    <s v="Approve"/>
    <d v="1899-12-30T00:22:50"/>
    <n v="22.833333333333332"/>
    <d v="2023-07-31T00:00:00"/>
    <x v="0"/>
    <x v="0"/>
    <s v="NITESH"/>
    <x v="1"/>
    <s v="CONSUMER EXISTING"/>
    <s v="SLA_NOT_MET"/>
  </r>
  <r>
    <s v="390"/>
    <d v="2023-07-31T15:10:19"/>
    <d v="2023-07-31T15:21:33"/>
    <s v="APPROVE"/>
    <s v="Consumer Existing"/>
    <s v="FWadia"/>
    <m/>
    <d v="1899-12-30T00:11:14"/>
    <n v="11.233333333333333"/>
    <d v="2023-07-31T00:00:00"/>
    <x v="0"/>
    <x v="0"/>
    <s v="FARDIN"/>
    <x v="1"/>
    <s v="CONSUMER EXISTING"/>
    <s v="SLA_MET"/>
  </r>
  <r>
    <s v="391"/>
    <d v="2023-07-31T15:12:29"/>
    <d v="2023-07-31T15:17:25"/>
    <s v="APPROVE"/>
    <s v="Consumer Existing"/>
    <s v="MDcruz"/>
    <s v="Approve"/>
    <d v="1899-12-30T00:04:56"/>
    <n v="4.9333333333333336"/>
    <d v="2023-07-31T00:00:00"/>
    <x v="0"/>
    <x v="0"/>
    <s v="MERCEDES"/>
    <x v="1"/>
    <s v="CONSUMER EXISTING"/>
    <s v="SLA_MET"/>
  </r>
  <r>
    <s v="392"/>
    <d v="2023-07-31T15:14:54"/>
    <d v="2023-07-31T15:25:03"/>
    <s v="APPROVE"/>
    <s v="Consumer Post Bureau"/>
    <s v="SSyed"/>
    <m/>
    <d v="1899-12-30T00:10:09"/>
    <n v="10.15"/>
    <d v="2023-07-31T00:00:00"/>
    <x v="0"/>
    <x v="0"/>
    <s v="SHAHID"/>
    <x v="1"/>
    <s v="CONSUMER POST BUREAU"/>
    <s v="SLA_MET"/>
  </r>
  <r>
    <s v="470"/>
    <d v="2023-07-31T15:15:15"/>
    <d v="2023-07-31T15:22:13"/>
    <s v="DECLINE"/>
    <s v="Consumer Existing"/>
    <s v="SBambaras"/>
    <s v="Passport Visa expires in less than 12 months. Please offer the customer pre-paid service only"/>
    <d v="1899-12-30T00:06:58"/>
    <n v="6.9666666666666668"/>
    <d v="2023-07-31T00:00:00"/>
    <x v="0"/>
    <x v="0"/>
    <s v="SAM"/>
    <x v="2"/>
    <s v="CONSUMER EXISTING"/>
    <s v="SLA_MET"/>
  </r>
  <r>
    <s v="393"/>
    <d v="2023-07-31T15:19:12"/>
    <d v="2023-07-31T15:28:28"/>
    <s v="APPROVE"/>
    <s v="Consumer Pre Bureau"/>
    <s v="MDcruz"/>
    <s v="Approve"/>
    <d v="1899-12-30T00:09:16"/>
    <n v="9.2666666666666675"/>
    <d v="2023-07-31T00:00:00"/>
    <x v="0"/>
    <x v="0"/>
    <s v="MERCEDES"/>
    <x v="1"/>
    <s v="CONSUMER PRE BUREAU"/>
    <s v="SLA_MET"/>
  </r>
  <r>
    <s v="394"/>
    <d v="2023-07-31T15:23:25"/>
    <d v="2023-07-31T15:44:11"/>
    <s v="APPROVE"/>
    <s v="Consumer Existing"/>
    <s v="NBhatia"/>
    <s v="Approve"/>
    <d v="1899-12-30T00:20:46"/>
    <n v="20.766666666666666"/>
    <d v="2023-07-31T00:00:00"/>
    <x v="0"/>
    <x v="0"/>
    <s v="NITESH"/>
    <x v="1"/>
    <s v="CONSUMER EXISTING"/>
    <s v="SLA_NOT_MET"/>
  </r>
  <r>
    <s v="395"/>
    <d v="2023-07-31T15:23:43"/>
    <d v="2023-07-31T15:29:32"/>
    <s v="APPROVE"/>
    <s v="Consumer Existing"/>
    <s v="SSyed"/>
    <s v="Approve"/>
    <d v="1899-12-30T00:05:49"/>
    <n v="5.8166666666666664"/>
    <d v="2023-07-31T00:00:00"/>
    <x v="0"/>
    <x v="0"/>
    <s v="SHAHID"/>
    <x v="1"/>
    <s v="CONSUMER EXISTING"/>
    <s v="SLA_MET"/>
  </r>
  <r>
    <s v="524"/>
    <d v="2023-07-31T15:25:02"/>
    <d v="2023-07-31T15:35:04"/>
    <s v="WITHDRAW"/>
    <s v="Consumer Existing"/>
    <s v="QMascarenhas"/>
    <s v="An account for this applicant already exists with Asif Tech. Please resubmit as existing customer - sole trader"/>
    <d v="1899-12-30T00:10:02"/>
    <n v="10.033333333333333"/>
    <d v="2023-07-31T00:00:00"/>
    <x v="0"/>
    <x v="0"/>
    <e v="#N/A"/>
    <x v="0"/>
    <s v="CONSUMER EXISTING"/>
    <s v="SLA_MET"/>
  </r>
  <r>
    <s v="396"/>
    <d v="2023-07-31T15:25:40"/>
    <d v="2023-07-31T15:36:00"/>
    <s v="APPROVE"/>
    <s v="Consumer Post Bureau"/>
    <s v="SBambaras"/>
    <s v="Approve"/>
    <d v="1899-12-30T00:10:20"/>
    <n v="10.333333333333334"/>
    <d v="2023-07-31T00:00:00"/>
    <x v="0"/>
    <x v="0"/>
    <s v="SAM"/>
    <x v="1"/>
    <s v="CONSUMER POST BUREAU"/>
    <s v="SLA_MET"/>
  </r>
  <r>
    <s v="397"/>
    <d v="2023-07-31T15:27:33"/>
    <d v="2023-07-31T15:34:21"/>
    <s v="APPROVE"/>
    <s v="Consumer Post Bureau"/>
    <s v="MDcruz"/>
    <s v="Approve"/>
    <d v="1899-12-30T00:06:48"/>
    <n v="6.8"/>
    <d v="2023-07-31T00:00:00"/>
    <x v="0"/>
    <x v="0"/>
    <s v="MERCEDES"/>
    <x v="1"/>
    <s v="CONSUMER POST BUREAU"/>
    <s v="SLA_MET"/>
  </r>
  <r>
    <s v="471"/>
    <d v="2023-07-31T15:30:00"/>
    <d v="2023-07-31T15:31:57"/>
    <s v="DECLINE"/>
    <s v="Consumer Post Bureau"/>
    <s v="SSyed"/>
    <s v="Applicant only has bridging visa. Please offer the customer Pre-Paid service only"/>
    <d v="1899-12-30T00:01:57"/>
    <n v="1.95"/>
    <d v="2023-07-31T00:00:00"/>
    <x v="0"/>
    <x v="0"/>
    <s v="SHAHID"/>
    <x v="2"/>
    <s v="CONSUMER POST BUREAU"/>
    <s v="SLA_MET"/>
  </r>
  <r>
    <s v="398"/>
    <d v="2023-07-31T15:31:54"/>
    <d v="2023-07-31T15:37:51"/>
    <s v="APPROVE"/>
    <s v="Consumer Existing"/>
    <s v="AAkhundpur"/>
    <s v="Approve"/>
    <d v="1899-12-30T00:05:57"/>
    <n v="5.95"/>
    <d v="2023-07-31T00:00:00"/>
    <x v="0"/>
    <x v="0"/>
    <s v="ASIF"/>
    <x v="1"/>
    <s v="CONSUMER EXISTING"/>
    <s v="SLA_MET"/>
  </r>
  <r>
    <s v="525"/>
    <d v="2023-07-31T15:34:58"/>
    <d v="2023-07-31T15:47:40"/>
    <s v="WITHDRAW"/>
    <s v="Consumer Existing"/>
    <s v="QMascarenhas"/>
    <m/>
    <d v="1899-12-30T00:12:42"/>
    <n v="12.7"/>
    <d v="2023-07-31T00:00:00"/>
    <x v="0"/>
    <x v="0"/>
    <e v="#N/A"/>
    <x v="0"/>
    <s v="CONSUMER EXISTING"/>
    <s v="SLA_MET"/>
  </r>
  <r>
    <s v="526"/>
    <d v="2023-07-31T15:35:00"/>
    <d v="2023-07-31T15:44:03"/>
    <s v="WITHDRAW"/>
    <s v="Consumer Post Bureau"/>
    <s v="CDcosta"/>
    <s v="Please email 100 pts of ID and Proof of Income to vcredit@Asif Tech.com.au (Payslips / Bank statement showing wage deposits for 3 months)"/>
    <d v="1899-12-30T00:09:03"/>
    <n v="9.0500000000000007"/>
    <d v="2023-07-31T00:00:00"/>
    <x v="0"/>
    <x v="0"/>
    <s v="CAMERON"/>
    <x v="0"/>
    <s v="CONSUMER POST BUREAU"/>
    <s v="SLA_MET"/>
  </r>
  <r>
    <s v="399"/>
    <d v="2023-07-31T15:36:05"/>
    <d v="2023-07-31T15:46:59"/>
    <s v="APPROVE"/>
    <s v="Consumer Post Bureau"/>
    <s v="AAkhundpur"/>
    <m/>
    <d v="1899-12-30T00:10:54"/>
    <n v="10.9"/>
    <d v="2023-07-31T00:00:00"/>
    <x v="0"/>
    <x v="0"/>
    <s v="ASIF"/>
    <x v="1"/>
    <s v="CONSUMER POST BUREAU"/>
    <s v="SLA_MET"/>
  </r>
  <r>
    <s v="400"/>
    <d v="2023-07-31T15:37:29"/>
    <d v="2023-07-31T15:42:42"/>
    <s v="APPROVE"/>
    <s v="Consumer Existing"/>
    <s v="SBambaras"/>
    <s v="Approve"/>
    <d v="1899-12-30T00:05:13"/>
    <n v="5.2166666666666668"/>
    <d v="2023-07-31T00:00:00"/>
    <x v="0"/>
    <x v="0"/>
    <s v="SAM"/>
    <x v="1"/>
    <s v="CONSUMER EXISTING"/>
    <s v="SLA_MET"/>
  </r>
  <r>
    <s v="527"/>
    <d v="2023-07-31T15:39:23"/>
    <d v="2023-07-31T15:46:02"/>
    <s v="WITHDRAW"/>
    <s v="Consumer Existing"/>
    <s v="MDcruz"/>
    <s v="Please resubmit with landline for employer"/>
    <d v="1899-12-30T00:06:39"/>
    <n v="6.65"/>
    <d v="2023-07-31T00:00:00"/>
    <x v="0"/>
    <x v="0"/>
    <s v="MERCEDES"/>
    <x v="0"/>
    <s v="CONSUMER EXISTING"/>
    <s v="SLA_MET"/>
  </r>
  <r>
    <s v="401"/>
    <d v="2023-07-31T15:39:46"/>
    <d v="2023-07-31T15:48:06"/>
    <s v="APPROVE"/>
    <s v="Consumer Existing"/>
    <s v="SBambaras"/>
    <s v="Approved for MBB only"/>
    <d v="1899-12-30T00:08:20"/>
    <n v="8.3333333333333339"/>
    <d v="2023-07-31T00:00:00"/>
    <x v="0"/>
    <x v="0"/>
    <s v="SAM"/>
    <x v="1"/>
    <s v="CONSUMER EXISTING"/>
    <s v="SLA_MET"/>
  </r>
  <r>
    <s v="528"/>
    <d v="2023-07-31T15:43:40"/>
    <d v="2023-07-31T15:49:34"/>
    <s v="WITHDRAW"/>
    <s v="Consumer Pre Bureau"/>
    <s v="CDcosta"/>
    <s v="Applicants details are incorrect. Please confirm and resubmit customer's home phone number"/>
    <d v="1899-12-30T00:05:54"/>
    <n v="5.9"/>
    <d v="2023-07-31T00:00:00"/>
    <x v="0"/>
    <x v="0"/>
    <s v="CAMERON"/>
    <x v="0"/>
    <s v="CONSUMER PRE BUREAU"/>
    <s v="SLA_MET"/>
  </r>
  <r>
    <s v="402"/>
    <d v="2023-07-31T15:44:57"/>
    <d v="2023-07-31T15:53:36"/>
    <s v="APPROVE"/>
    <s v="Consumer Existing"/>
    <s v="AAkhundpur"/>
    <s v="Approve"/>
    <d v="1899-12-30T00:08:39"/>
    <n v="8.65"/>
    <d v="2023-07-31T00:00:00"/>
    <x v="0"/>
    <x v="0"/>
    <s v="ASIF"/>
    <x v="1"/>
    <s v="CONSUMER EXISTING"/>
    <s v="SLA_MET"/>
  </r>
  <r>
    <s v="529"/>
    <d v="2023-07-31T15:45:31"/>
    <d v="2023-07-31T15:59:06"/>
    <s v="WITHDRAW"/>
    <s v="Consumer Pre Bureau"/>
    <s v="MDcruz"/>
    <s v="Please email 100 pts of ID &amp; paysilp to vcredit@Asif Tech.com.au"/>
    <d v="1899-12-30T00:13:35"/>
    <n v="13.583333333333334"/>
    <d v="2023-07-31T00:00:00"/>
    <x v="0"/>
    <x v="0"/>
    <s v="MERCEDES"/>
    <x v="0"/>
    <s v="CONSUMER PRE BUREAU"/>
    <s v="SLA_MET"/>
  </r>
  <r>
    <s v="403"/>
    <d v="2023-07-31T15:49:58"/>
    <d v="2023-07-31T15:55:31"/>
    <s v="APPROVE"/>
    <s v="Consumer Existing"/>
    <s v="QMascarenhas"/>
    <m/>
    <d v="1899-12-30T00:05:33"/>
    <n v="5.55"/>
    <d v="2023-07-31T00:00:00"/>
    <x v="0"/>
    <x v="0"/>
    <e v="#N/A"/>
    <x v="1"/>
    <s v="CONSUMER EXISTING"/>
    <s v="SLA_MET"/>
  </r>
  <r>
    <s v="472"/>
    <d v="2023-07-31T15:53:04"/>
    <d v="2023-07-31T16:02:06"/>
    <s v="DECLINE"/>
    <s v="Consumer Existing"/>
    <s v="SBambaras"/>
    <s v="Unable to verify employment details provided"/>
    <d v="1899-12-30T00:09:02"/>
    <n v="9.0333333333333332"/>
    <d v="2023-07-31T00:00:00"/>
    <x v="0"/>
    <x v="0"/>
    <s v="SAM"/>
    <x v="2"/>
    <s v="CONSUMER EXISTING"/>
    <s v="SLA_MET"/>
  </r>
  <r>
    <s v="404"/>
    <d v="2023-07-31T15:53:26"/>
    <d v="2023-07-31T15:56:52"/>
    <s v="APPROVE"/>
    <s v="Consumer Pre Bureau"/>
    <s v="SSyed"/>
    <s v="Approved for 1 Handset/Tablet + 1 MBB"/>
    <d v="1899-12-30T00:03:26"/>
    <n v="3.4333333333333336"/>
    <d v="2023-07-31T00:00:00"/>
    <x v="0"/>
    <x v="0"/>
    <s v="SHAHID"/>
    <x v="1"/>
    <s v="CONSUMER PRE BUREAU"/>
    <s v="SLA_MET"/>
  </r>
  <r>
    <s v="405"/>
    <d v="2023-07-31T15:53:51"/>
    <d v="2023-07-31T16:06:38"/>
    <s v="APPROVE"/>
    <s v="Consumer Existing"/>
    <s v="AAkhundpur"/>
    <m/>
    <d v="1899-12-30T00:12:47"/>
    <n v="12.783333333333333"/>
    <d v="2023-07-31T00:00:00"/>
    <x v="0"/>
    <x v="0"/>
    <s v="ASIF"/>
    <x v="1"/>
    <s v="CONSUMER EXISTING"/>
    <s v="SLA_MET"/>
  </r>
  <r>
    <s v="406"/>
    <d v="2023-07-31T15:54:10"/>
    <d v="2023-07-31T16:04:10"/>
    <s v="APPROVE"/>
    <s v="Consumer Post Bureau"/>
    <s v="FWadia"/>
    <m/>
    <d v="1899-12-30T00:10:00"/>
    <n v="10"/>
    <d v="2023-07-31T00:00:00"/>
    <x v="0"/>
    <x v="0"/>
    <s v="FARDIN"/>
    <x v="1"/>
    <s v="CONSUMER POST BUREAU"/>
    <s v="SLA_MET"/>
  </r>
  <r>
    <s v="407"/>
    <d v="2023-07-31T15:55:21"/>
    <d v="2023-07-31T16:00:34"/>
    <s v="APPROVE"/>
    <s v="Consumer Existing"/>
    <s v="CDcosta"/>
    <s v="Approve"/>
    <d v="1899-12-30T00:05:13"/>
    <n v="5.2166666666666668"/>
    <d v="2023-07-31T00:00:00"/>
    <x v="0"/>
    <x v="0"/>
    <s v="CAMERON"/>
    <x v="1"/>
    <s v="CONSUMER EXISTING"/>
    <s v="SLA_MET"/>
  </r>
  <r>
    <s v="408"/>
    <d v="2023-07-31T15:59:28"/>
    <d v="2023-07-31T16:07:11"/>
    <s v="APPROVE"/>
    <s v="Consumer Existing"/>
    <s v="CDcosta"/>
    <s v="Approve"/>
    <d v="1899-12-30T00:07:43"/>
    <n v="7.7166666666666668"/>
    <d v="2023-07-31T00:00:00"/>
    <x v="0"/>
    <x v="0"/>
    <s v="CAMERON"/>
    <x v="1"/>
    <s v="CONSUMER EXISTING"/>
    <s v="SLA_MET"/>
  </r>
  <r>
    <s v="409"/>
    <d v="2023-07-31T16:03:44"/>
    <d v="2023-07-31T16:12:25"/>
    <s v="APPROVE"/>
    <s v="Consumer Pre Bureau"/>
    <s v="MDcruz"/>
    <s v="Approve"/>
    <d v="1899-12-30T00:08:41"/>
    <n v="8.6833333333333336"/>
    <d v="2023-07-31T00:00:00"/>
    <x v="0"/>
    <x v="0"/>
    <s v="MERCEDES"/>
    <x v="1"/>
    <s v="CONSUMER PRE BUREAU"/>
    <s v="SLA_MET"/>
  </r>
  <r>
    <s v="530"/>
    <d v="2023-07-31T16:04:00"/>
    <d v="2023-07-31T16:14:26"/>
    <s v="WITHDRAW"/>
    <s v="Consumer Post Bureau"/>
    <s v="AAkhundpur"/>
    <s v="Further information has been requested via email plrease provide pay slip or employment proof.employment check failed."/>
    <d v="1899-12-30T00:10:26"/>
    <n v="10.433333333333334"/>
    <d v="2023-07-31T00:00:00"/>
    <x v="0"/>
    <x v="0"/>
    <s v="ASIF"/>
    <x v="0"/>
    <s v="CONSUMER POST BUREAU"/>
    <s v="SLA_MET"/>
  </r>
  <r>
    <s v="531"/>
    <d v="2023-07-31T16:04:39"/>
    <d v="2023-07-31T16:12:33"/>
    <s v="WITHDRAW"/>
    <s v="Consumer Pre Bureau"/>
    <s v="CDcosta"/>
    <s v="Please email passport with visa page"/>
    <d v="1899-12-30T00:07:54"/>
    <n v="7.9"/>
    <d v="2023-07-31T00:00:00"/>
    <x v="0"/>
    <x v="0"/>
    <s v="CAMERON"/>
    <x v="0"/>
    <s v="CONSUMER PRE BUREAU"/>
    <s v="SLA_MET"/>
  </r>
  <r>
    <s v="410"/>
    <d v="2023-07-31T16:06:34"/>
    <d v="2023-07-31T16:14:53"/>
    <s v="APPROVE"/>
    <s v="Consumer Pre Bureau"/>
    <s v="QMascarenhas"/>
    <s v="Approved only with outright purchase of handset or USIM only"/>
    <d v="1899-12-30T00:08:19"/>
    <n v="8.3166666666666664"/>
    <d v="2023-07-31T00:00:00"/>
    <x v="0"/>
    <x v="0"/>
    <e v="#N/A"/>
    <x v="1"/>
    <s v="CONSUMER PRE BUREAU"/>
    <s v="SLA_MET"/>
  </r>
  <r>
    <s v="532"/>
    <d v="2023-07-31T16:07:47"/>
    <d v="2023-07-31T16:10:16"/>
    <s v="WITHDRAW"/>
    <s v="Consumer Pre Bureau"/>
    <s v="SBambaras"/>
    <s v="Please email passport with visa page"/>
    <d v="1899-12-30T00:02:29"/>
    <n v="2.4833333333333334"/>
    <d v="2023-07-31T00:00:00"/>
    <x v="0"/>
    <x v="0"/>
    <s v="SAM"/>
    <x v="0"/>
    <s v="CONSUMER PRE BUREAU"/>
    <s v="SLA_MET"/>
  </r>
  <r>
    <s v="533"/>
    <d v="2023-07-31T16:09:01"/>
    <d v="2023-07-31T16:14:18"/>
    <s v="WITHDRAW"/>
    <s v="Consumer Post Bureau"/>
    <s v="RBose"/>
    <s v="An account for this applicant already exists with Asif Tech. Please resubmit as exisiting customer under row id - 1-81IY40D."/>
    <d v="1899-12-30T00:05:17"/>
    <n v="5.2833333333333332"/>
    <d v="2023-07-31T00:00:00"/>
    <x v="0"/>
    <x v="0"/>
    <s v="ROHAN"/>
    <x v="0"/>
    <s v="CONSUMER POST BUREAU"/>
    <s v="SLA_MET"/>
  </r>
  <r>
    <s v="411"/>
    <d v="2023-07-31T16:09:38"/>
    <d v="2023-07-31T16:15:52"/>
    <s v="APPROVE"/>
    <s v="Consumer Existing"/>
    <s v="SBambaras"/>
    <s v="Approved for MBB only"/>
    <d v="1899-12-30T00:06:14"/>
    <n v="6.2333333333333334"/>
    <d v="2023-07-31T00:00:00"/>
    <x v="0"/>
    <x v="0"/>
    <s v="SAM"/>
    <x v="1"/>
    <s v="CONSUMER EXISTING"/>
    <s v="SLA_MET"/>
  </r>
  <r>
    <s v="534"/>
    <d v="2023-07-31T16:10:15"/>
    <d v="2023-07-31T16:19:23"/>
    <s v="WITHDRAW"/>
    <s v="Consumer Pre Bureau"/>
    <s v="CDcosta"/>
    <s v="Please email 100 pts of ID and Proof of Income to vcredit@Asif Tech.com.au"/>
    <d v="1899-12-30T00:09:08"/>
    <n v="9.1333333333333329"/>
    <d v="2023-07-31T00:00:00"/>
    <x v="0"/>
    <x v="0"/>
    <s v="CAMERON"/>
    <x v="0"/>
    <s v="CONSUMER PRE BUREAU"/>
    <s v="SLA_MET"/>
  </r>
  <r>
    <s v="412"/>
    <d v="2023-07-31T16:13:08"/>
    <d v="2023-07-31T16:20:56"/>
    <s v="APPROVE"/>
    <s v="Consumer Existing"/>
    <s v="MDcruz"/>
    <s v="Approve"/>
    <d v="1899-12-30T00:07:48"/>
    <n v="7.8"/>
    <d v="2023-07-31T00:00:00"/>
    <x v="0"/>
    <x v="0"/>
    <s v="MERCEDES"/>
    <x v="1"/>
    <s v="CONSUMER EXISTING"/>
    <s v="SLA_MET"/>
  </r>
  <r>
    <s v="413"/>
    <d v="2023-07-31T16:13:49"/>
    <d v="2023-07-31T16:22:54"/>
    <s v="APPROVE"/>
    <s v="Consumer Existing"/>
    <s v="RBose"/>
    <s v="Approve"/>
    <d v="1899-12-30T00:09:05"/>
    <n v="9.0833333333333339"/>
    <d v="2023-07-31T00:00:00"/>
    <x v="0"/>
    <x v="0"/>
    <s v="ROHAN"/>
    <x v="1"/>
    <s v="CONSUMER EXISTING"/>
    <s v="SLA_MET"/>
  </r>
  <r>
    <s v="414"/>
    <d v="2023-07-31T16:16:39"/>
    <d v="2023-07-31T16:21:42"/>
    <s v="APPROVE"/>
    <s v="Consumer Existing"/>
    <s v="SBambaras"/>
    <s v="Approve"/>
    <d v="1899-12-30T00:05:03"/>
    <n v="5.05"/>
    <d v="2023-07-31T00:00:00"/>
    <x v="0"/>
    <x v="0"/>
    <s v="SAM"/>
    <x v="1"/>
    <s v="CONSUMER EXISTING"/>
    <s v="SLA_MET"/>
  </r>
  <r>
    <s v="415"/>
    <d v="2023-07-31T16:21:11"/>
    <d v="2023-07-31T16:28:55"/>
    <s v="APPROVE"/>
    <s v="Consumer Pre Bureau"/>
    <s v="SBambaras"/>
    <s v="Approved only with outright purchase of handset or USIM only"/>
    <d v="1899-12-30T00:07:44"/>
    <n v="7.7333333333333334"/>
    <d v="2023-07-31T00:00:00"/>
    <x v="0"/>
    <x v="0"/>
    <s v="SAM"/>
    <x v="1"/>
    <s v="CONSUMER PRE BUREAU"/>
    <s v="SLA_MET"/>
  </r>
  <r>
    <s v="416"/>
    <d v="2023-07-31T16:23:26"/>
    <d v="2023-07-31T16:46:07"/>
    <s v="APPROVE"/>
    <s v="Consumer Existing"/>
    <s v="QMascarenhas"/>
    <s v="Approve"/>
    <d v="1899-12-30T00:22:41"/>
    <n v="22.683333333333334"/>
    <d v="2023-07-31T00:00:00"/>
    <x v="0"/>
    <x v="0"/>
    <e v="#N/A"/>
    <x v="1"/>
    <s v="CONSUMER EXISTING"/>
    <s v="SLA_NOT_MET"/>
  </r>
  <r>
    <s v="417"/>
    <d v="2023-07-31T16:24:21"/>
    <d v="2023-07-31T16:31:23"/>
    <s v="APPROVE"/>
    <s v="Consumer Pre Bureau"/>
    <s v="CDcosta"/>
    <s v="Approve"/>
    <d v="1899-12-30T00:07:02"/>
    <n v="7.0333333333333332"/>
    <d v="2023-07-31T00:00:00"/>
    <x v="0"/>
    <x v="0"/>
    <s v="CAMERON"/>
    <x v="1"/>
    <s v="CONSUMER PRE BUREAU"/>
    <s v="SLA_MET"/>
  </r>
  <r>
    <s v="473"/>
    <d v="2023-07-31T16:26:19"/>
    <d v="2023-07-31T16:29:07"/>
    <s v="DECLINE"/>
    <s v="Consumer Existing"/>
    <s v="AAkhundpur"/>
    <m/>
    <d v="1899-12-30T00:02:48"/>
    <n v="2.8"/>
    <d v="2023-07-31T00:00:00"/>
    <x v="0"/>
    <x v="0"/>
    <s v="ASIF"/>
    <x v="2"/>
    <s v="CONSUMER EXISTING"/>
    <s v="SLA_MET"/>
  </r>
  <r>
    <s v="474"/>
    <d v="2023-07-31T16:30:11"/>
    <d v="2023-07-31T16:42:41"/>
    <s v="DECLINE"/>
    <s v="Consumer Post Bureau"/>
    <s v="MDcruz"/>
    <s v="Data obtained from Veda Advantage Credit File. Please offer the customer pre-paid service only"/>
    <d v="1899-12-30T00:12:30"/>
    <n v="12.5"/>
    <d v="2023-07-31T00:00:00"/>
    <x v="0"/>
    <x v="0"/>
    <s v="MERCEDES"/>
    <x v="2"/>
    <s v="CONSUMER POST BUREAU"/>
    <s v="SLA_MET"/>
  </r>
  <r>
    <s v="535"/>
    <d v="2023-07-31T16:30:36"/>
    <d v="2023-07-31T16:38:59"/>
    <s v="WITHDRAW"/>
    <s v="Consumer Pre Bureau"/>
    <s v="AAkhundpur"/>
    <s v="Suspected duplicate application Test application"/>
    <d v="1899-12-30T00:08:23"/>
    <n v="8.3833333333333329"/>
    <d v="2023-07-31T00:00:00"/>
    <x v="0"/>
    <x v="0"/>
    <s v="ASIF"/>
    <x v="0"/>
    <s v="CONSUMER PRE BUREAU"/>
    <s v="SLA_MET"/>
  </r>
  <r>
    <s v="418"/>
    <d v="2023-07-31T16:31:51"/>
    <d v="2023-07-31T16:43:45"/>
    <s v="APPROVE"/>
    <s v="Consumer Pre Bureau"/>
    <s v="CDcosta"/>
    <s v="Approve"/>
    <d v="1899-12-30T00:11:54"/>
    <n v="11.9"/>
    <d v="2023-07-31T00:00:00"/>
    <x v="0"/>
    <x v="0"/>
    <s v="CAMERON"/>
    <x v="1"/>
    <s v="CONSUMER PRE BUREAU"/>
    <s v="SLA_MET"/>
  </r>
  <r>
    <s v="536"/>
    <d v="2023-07-31T16:32:46"/>
    <d v="2023-07-31T16:40:19"/>
    <s v="WITHDRAW"/>
    <s v="Consumer Pre Bureau"/>
    <s v="RBose"/>
    <s v="Please email passport with visa page."/>
    <d v="1899-12-30T00:07:33"/>
    <n v="7.55"/>
    <d v="2023-07-31T00:00:00"/>
    <x v="0"/>
    <x v="0"/>
    <s v="ROHAN"/>
    <x v="0"/>
    <s v="CONSUMER PRE BUREAU"/>
    <s v="SLA_MET"/>
  </r>
  <r>
    <s v="419"/>
    <d v="2023-07-31T16:32:46"/>
    <d v="2023-07-31T16:49:12"/>
    <s v="APPROVE"/>
    <s v="Consumer Pre Bureau"/>
    <s v="RBose"/>
    <s v="Approved only with outright purchase of handset or USIM only"/>
    <d v="1899-12-30T00:16:26"/>
    <n v="16.433333333333334"/>
    <d v="2023-07-31T00:00:00"/>
    <x v="0"/>
    <x v="0"/>
    <s v="ROHAN"/>
    <x v="1"/>
    <s v="CONSUMER PRE BUREAU"/>
    <s v="SLA_MET"/>
  </r>
  <r>
    <s v="420"/>
    <d v="2023-07-31T16:33:26"/>
    <d v="2023-07-31T16:43:11"/>
    <s v="APPROVE"/>
    <s v="Consumer Existing"/>
    <s v="AAkhundpur"/>
    <s v="Approve"/>
    <d v="1899-12-30T00:09:45"/>
    <n v="9.75"/>
    <d v="2023-07-31T00:00:00"/>
    <x v="0"/>
    <x v="0"/>
    <s v="ASIF"/>
    <x v="1"/>
    <s v="CONSUMER EXISTING"/>
    <s v="SLA_MET"/>
  </r>
  <r>
    <s v="537"/>
    <d v="2023-07-31T16:36:07"/>
    <d v="2023-07-31T16:45:35"/>
    <s v="WITHDRAW"/>
    <s v="Consumer Existing"/>
    <s v="MDcruz"/>
    <s v="Customer has overdue account with Asif Tech"/>
    <d v="1899-12-30T00:09:28"/>
    <n v="9.4666666666666668"/>
    <d v="2023-07-31T00:00:00"/>
    <x v="0"/>
    <x v="0"/>
    <s v="MERCEDES"/>
    <x v="0"/>
    <s v="CONSUMER EXISTING"/>
    <s v="SLA_MET"/>
  </r>
  <r>
    <s v="538"/>
    <d v="2023-07-31T16:37:59"/>
    <d v="2023-07-31T16:55:50"/>
    <s v="WITHDRAW"/>
    <s v="Consumer Existing"/>
    <s v="NBhatia"/>
    <s v="Customer has overdue account with Asif Tech"/>
    <d v="1899-12-30T00:17:51"/>
    <n v="17.850000000000001"/>
    <d v="2023-07-31T00:00:00"/>
    <x v="0"/>
    <x v="0"/>
    <s v="NITESH"/>
    <x v="0"/>
    <s v="CONSUMER EXISTING"/>
    <s v="SLA_MET"/>
  </r>
  <r>
    <s v="421"/>
    <d v="2023-07-31T16:41:45"/>
    <d v="2023-07-31T16:55:47"/>
    <s v="APPROVE"/>
    <s v="Consumer Post Bureau"/>
    <s v="CDcosta"/>
    <s v="Approved for 1 handset and 1 MBB"/>
    <d v="1899-12-30T00:14:02"/>
    <n v="14.033333333333333"/>
    <d v="2023-07-31T00:00:00"/>
    <x v="0"/>
    <x v="0"/>
    <s v="CAMERON"/>
    <x v="1"/>
    <s v="CONSUMER POST BUREAU"/>
    <s v="SLA_MET"/>
  </r>
  <r>
    <s v="539"/>
    <d v="2023-07-31T16:41:46"/>
    <d v="2023-07-31T16:52:09"/>
    <s v="WITHDRAW"/>
    <s v="Consumer Pre Bureau"/>
    <s v="AAkhundpur"/>
    <s v="Please Re-Submit Application as a Sole trader or business account. Custoemr has ABN number with 3."/>
    <d v="1899-12-30T00:10:23"/>
    <n v="10.383333333333333"/>
    <d v="2023-07-31T00:00:00"/>
    <x v="0"/>
    <x v="0"/>
    <s v="ASIF"/>
    <x v="0"/>
    <s v="CONSUMER PRE BUREAU"/>
    <s v="SLA_MET"/>
  </r>
  <r>
    <s v="540"/>
    <d v="2023-07-31T16:41:47"/>
    <d v="2023-07-31T16:53:03"/>
    <s v="WITHDRAW"/>
    <s v="Consumer Post Bureau"/>
    <s v="MDcruz"/>
    <s v="Applicants Work details are incorrect. Please confirm and resubmit"/>
    <d v="1899-12-30T00:11:16"/>
    <n v="11.266666666666667"/>
    <d v="2023-07-31T00:00:00"/>
    <x v="0"/>
    <x v="0"/>
    <s v="MERCEDES"/>
    <x v="0"/>
    <s v="CONSUMER POST BUREAU"/>
    <s v="SLA_MET"/>
  </r>
  <r>
    <s v="422"/>
    <d v="2023-07-31T16:43:34"/>
    <d v="2023-07-31T16:56:47"/>
    <s v="APPROVE"/>
    <s v="Consumer Pre Bureau"/>
    <s v="RBose"/>
    <s v="Approved only with outright purchase of handset or USIM only"/>
    <d v="1899-12-30T00:13:13"/>
    <n v="13.216666666666667"/>
    <d v="2023-07-31T00:00:00"/>
    <x v="0"/>
    <x v="0"/>
    <s v="ROHAN"/>
    <x v="1"/>
    <s v="CONSUMER PRE BUREAU"/>
    <s v="SLA_MET"/>
  </r>
  <r>
    <s v="541"/>
    <d v="2023-07-31T16:46:37"/>
    <d v="2023-07-31T17:13:04"/>
    <s v="WITHDRAW"/>
    <s v="Consumer Post Bureau"/>
    <s v="QMascarenhas"/>
    <m/>
    <d v="1899-12-30T00:26:27"/>
    <n v="26.45"/>
    <d v="2023-07-31T00:00:00"/>
    <x v="0"/>
    <x v="0"/>
    <e v="#N/A"/>
    <x v="0"/>
    <s v="CONSUMER POST BUREAU"/>
    <s v="SLA_NOT_MET"/>
  </r>
  <r>
    <s v="475"/>
    <d v="2023-07-31T16:47:53"/>
    <d v="2023-07-31T16:54:23"/>
    <s v="DECLINE"/>
    <s v="Consumer Existing"/>
    <s v="SBambaras"/>
    <s v="Passport Visa expires in less than 12 months. Please offer the customer pre-paid service only"/>
    <d v="1899-12-30T00:06:30"/>
    <n v="6.5"/>
    <d v="2023-07-31T00:00:00"/>
    <x v="0"/>
    <x v="0"/>
    <s v="SAM"/>
    <x v="2"/>
    <s v="CONSUMER EXISTING"/>
    <s v="SLA_MET"/>
  </r>
  <r>
    <s v="423"/>
    <d v="2023-07-31T16:48:27"/>
    <d v="2023-07-31T17:01:12"/>
    <s v="APPROVE"/>
    <s v="Consumer Existing"/>
    <s v="AAkhundpur"/>
    <s v="Approve"/>
    <d v="1899-12-30T00:12:45"/>
    <n v="12.75"/>
    <d v="2023-07-31T00:00:00"/>
    <x v="0"/>
    <x v="0"/>
    <s v="ASIF"/>
    <x v="1"/>
    <s v="CONSUMER EXISTING"/>
    <s v="SLA_MET"/>
  </r>
  <r>
    <s v="424"/>
    <d v="2023-07-31T16:49:06"/>
    <d v="2023-07-31T16:57:43"/>
    <s v="APPROVE"/>
    <s v="Consumer Existing"/>
    <s v="MDcruz"/>
    <s v="Approve"/>
    <d v="1899-12-30T00:08:37"/>
    <n v="8.6166666666666671"/>
    <d v="2023-07-31T00:00:00"/>
    <x v="0"/>
    <x v="0"/>
    <s v="MERCEDES"/>
    <x v="1"/>
    <s v="CONSUMER EXISTING"/>
    <s v="SLA_MET"/>
  </r>
  <r>
    <s v="425"/>
    <d v="2023-07-31T16:49:27"/>
    <d v="2023-07-31T16:56:56"/>
    <s v="APPROVE"/>
    <s v="Consumer Pre Bureau"/>
    <s v="SBambaras"/>
    <s v="Approved only with outright purchase of handset or USIM only"/>
    <d v="1899-12-30T00:07:29"/>
    <n v="7.4833333333333334"/>
    <d v="2023-07-31T00:00:00"/>
    <x v="0"/>
    <x v="0"/>
    <s v="SAM"/>
    <x v="1"/>
    <s v="CONSUMER PRE BUREAU"/>
    <s v="SLA_MET"/>
  </r>
  <r>
    <s v="426"/>
    <d v="2023-07-31T16:50:38"/>
    <d v="2023-07-31T17:17:32"/>
    <s v="APPROVE"/>
    <s v="Consumer Existing"/>
    <s v="FWadia"/>
    <m/>
    <d v="1899-12-30T00:26:54"/>
    <n v="26.9"/>
    <d v="2023-07-31T00:00:00"/>
    <x v="0"/>
    <x v="0"/>
    <s v="FARDIN"/>
    <x v="1"/>
    <s v="CONSUMER EXISTING"/>
    <s v="SLA_NOT_MET"/>
  </r>
  <r>
    <s v="427"/>
    <d v="2023-07-31T16:54:30"/>
    <d v="2023-07-31T16:59:37"/>
    <s v="APPROVE"/>
    <s v="Consumer Existing"/>
    <s v="CDcosta"/>
    <s v="Approve"/>
    <d v="1899-12-30T00:05:07"/>
    <n v="5.1166666666666663"/>
    <d v="2023-07-31T00:00:00"/>
    <x v="0"/>
    <x v="0"/>
    <s v="CAMERON"/>
    <x v="1"/>
    <s v="CONSUMER EXISTING"/>
    <s v="SLA_MET"/>
  </r>
  <r>
    <s v="428"/>
    <d v="2023-07-31T16:56:03"/>
    <d v="2023-07-31T17:11:28"/>
    <s v="APPROVE"/>
    <s v="Consumer Post Bureau"/>
    <s v="SBambaras"/>
    <s v="Approve"/>
    <d v="1899-12-30T00:15:25"/>
    <n v="15.416666666666666"/>
    <d v="2023-07-31T00:00:00"/>
    <x v="0"/>
    <x v="0"/>
    <s v="SAM"/>
    <x v="1"/>
    <s v="CONSUMER POST BUREAU"/>
    <s v="SLA_MET"/>
  </r>
  <r>
    <s v="429"/>
    <d v="2023-07-31T16:56:41"/>
    <d v="2023-07-31T17:06:13"/>
    <s v="APPROVE"/>
    <s v="Consumer Existing"/>
    <s v="RBose"/>
    <s v="Approved for MBB only"/>
    <d v="1899-12-30T00:09:32"/>
    <n v="9.5333333333333332"/>
    <d v="2023-07-31T00:00:00"/>
    <x v="0"/>
    <x v="0"/>
    <s v="ROHAN"/>
    <x v="1"/>
    <s v="CONSUMER EXISTING"/>
    <s v="SLA_MET"/>
  </r>
  <r>
    <s v="542"/>
    <d v="2023-07-31T16:58:37"/>
    <d v="2023-07-31T17:08:50"/>
    <s v="WITHDRAW"/>
    <s v="Consumer Pre Bureau"/>
    <s v="MDcruz"/>
    <s v="An account for this applicant already exists with 3. Please resubmit as commercial application - ABN - 25265588580"/>
    <d v="1899-12-30T00:10:13"/>
    <n v="10.216666666666667"/>
    <d v="2023-07-31T00:00:00"/>
    <x v="0"/>
    <x v="0"/>
    <s v="MERCEDES"/>
    <x v="0"/>
    <s v="CONSUMER PRE BUREAU"/>
    <s v="SLA_MET"/>
  </r>
  <r>
    <s v="430"/>
    <d v="2023-07-31T17:00:29"/>
    <d v="2023-07-31T17:13:12"/>
    <s v="APPROVE"/>
    <s v="Consumer Existing"/>
    <s v="CDcosta"/>
    <s v="Approved for 1 service"/>
    <d v="1899-12-30T00:12:43"/>
    <n v="12.716666666666667"/>
    <d v="2023-07-31T00:00:00"/>
    <x v="0"/>
    <x v="0"/>
    <s v="CAMERON"/>
    <x v="1"/>
    <s v="CONSUMER EXISTING"/>
    <s v="SLA_MET"/>
  </r>
  <r>
    <s v="476"/>
    <d v="2023-07-31T17:01:42"/>
    <d v="2023-07-31T17:10:28"/>
    <s v="DECLINE"/>
    <s v="Consumer Pre Bureau"/>
    <s v="AAkhundpur"/>
    <s v="Unable to verify Visa details provided"/>
    <d v="1899-12-30T00:08:46"/>
    <n v="8.7666666666666675"/>
    <d v="2023-07-31T00:00:00"/>
    <x v="0"/>
    <x v="0"/>
    <s v="ASIF"/>
    <x v="2"/>
    <s v="CONSUMER PRE BUREAU"/>
    <s v="SLA_MET"/>
  </r>
  <r>
    <s v="431"/>
    <d v="2023-07-31T17:03:19"/>
    <d v="2023-07-31T17:29:13"/>
    <s v="APPROVE"/>
    <s v="Consumer Post Bureau"/>
    <s v="QMascarenhas"/>
    <m/>
    <d v="1899-12-30T00:25:54"/>
    <n v="25.9"/>
    <d v="2023-07-31T00:00:00"/>
    <x v="0"/>
    <x v="0"/>
    <e v="#N/A"/>
    <x v="1"/>
    <s v="CONSUMER POST BUREAU"/>
    <s v="SLA_NOT_MET"/>
  </r>
  <r>
    <s v="543"/>
    <d v="2023-07-31T17:04:10"/>
    <d v="2023-07-31T17:23:03"/>
    <s v="WITHDRAW"/>
    <s v="Consumer Pre Bureau"/>
    <s v="RBose"/>
    <s v="Please email proof of employment i.e bank statement or latest payslip to vcredit@Asif Tech.com.au"/>
    <d v="1899-12-30T00:18:53"/>
    <n v="18.883333333333333"/>
    <d v="2023-07-31T00:00:00"/>
    <x v="0"/>
    <x v="0"/>
    <s v="ROHAN"/>
    <x v="0"/>
    <s v="CONSUMER PRE BUREAU"/>
    <s v="SLA_MET"/>
  </r>
  <r>
    <s v="477"/>
    <d v="2023-07-31T17:06:23"/>
    <d v="2023-07-31T17:13:10"/>
    <s v="DECLINE"/>
    <s v="Consumer Pre Bureau"/>
    <s v="MDcruz"/>
    <s v="Applicant only has bridging visa. Please offer the customer Pre-Paid service only"/>
    <d v="1899-12-30T00:06:47"/>
    <n v="6.7833333333333332"/>
    <d v="2023-07-31T00:00:00"/>
    <x v="0"/>
    <x v="0"/>
    <s v="MERCEDES"/>
    <x v="2"/>
    <s v="CONSUMER PRE BUREAU"/>
    <s v="SLA_MET"/>
  </r>
  <r>
    <s v="478"/>
    <d v="2023-07-31T17:06:39"/>
    <d v="2023-07-31T17:15:58"/>
    <s v="DECLINE"/>
    <s v="Consumer Post Bureau"/>
    <s v="AAkhundpur"/>
    <s v="Student applicants cannot have 2 x handsets. They are eligible for 1 handset and 1 MBB only-1-88YRGRM"/>
    <d v="1899-12-30T00:09:19"/>
    <n v="9.3166666666666664"/>
    <d v="2023-07-31T00:00:00"/>
    <x v="0"/>
    <x v="0"/>
    <s v="ASIF"/>
    <x v="2"/>
    <s v="CONSUMER POST BUREAU"/>
    <s v="SLA_MET"/>
  </r>
  <r>
    <s v="544"/>
    <d v="2023-07-31T17:07:56"/>
    <d v="2023-07-31T17:27:01"/>
    <s v="WITHDRAW"/>
    <s v="Consumer Pre Bureau"/>
    <s v="NBhatia"/>
    <s v="Applicants details are incorrect. Please confirm and resubmit"/>
    <d v="1899-12-30T00:19:05"/>
    <n v="19.083333333333332"/>
    <d v="2023-07-31T00:00:00"/>
    <x v="0"/>
    <x v="0"/>
    <s v="NITESH"/>
    <x v="0"/>
    <s v="CONSUMER PRE BUREAU"/>
    <s v="SLA_MET"/>
  </r>
  <r>
    <s v="432"/>
    <d v="2023-07-31T17:16:01"/>
    <d v="2023-07-31T17:23:01"/>
    <s v="APPROVE"/>
    <s v="Consumer Pre Bureau"/>
    <s v="SBambaras"/>
    <s v="Approved only with outright purchase of handset or USIM only"/>
    <d v="1899-12-30T00:07:00"/>
    <n v="7"/>
    <d v="2023-07-31T00:00:00"/>
    <x v="0"/>
    <x v="0"/>
    <s v="SAM"/>
    <x v="1"/>
    <s v="CONSUMER PRE BUREAU"/>
    <s v="SLA_MET"/>
  </r>
  <r>
    <s v="433"/>
    <d v="2023-07-31T17:17:14"/>
    <d v="2023-07-31T17:22:48"/>
    <s v="APPROVE"/>
    <s v="Consumer Existing"/>
    <s v="CDcosta"/>
    <s v="Approve"/>
    <d v="1899-12-30T00:05:34"/>
    <n v="5.5666666666666664"/>
    <d v="2023-07-31T00:00:00"/>
    <x v="0"/>
    <x v="0"/>
    <s v="CAMERON"/>
    <x v="1"/>
    <s v="CONSUMER EXISTING"/>
    <s v="SLA_MET"/>
  </r>
  <r>
    <s v="434"/>
    <d v="2023-07-31T17:18:30"/>
    <d v="2023-07-31T17:42:07"/>
    <s v="APPROVE"/>
    <s v="Consumer Post Bureau"/>
    <s v="QMascarenhas"/>
    <m/>
    <d v="1899-12-30T00:23:37"/>
    <n v="23.616666666666667"/>
    <d v="2023-07-31T00:00:00"/>
    <x v="0"/>
    <x v="0"/>
    <e v="#N/A"/>
    <x v="1"/>
    <s v="CONSUMER POST BUREAU"/>
    <s v="SLA_NOT_MET"/>
  </r>
  <r>
    <s v="435"/>
    <d v="2023-07-31T17:19:05"/>
    <d v="2023-07-31T17:26:08"/>
    <s v="APPROVE"/>
    <s v="Consumer Pre Bureau"/>
    <s v="AAkhundpur"/>
    <s v="Approved only with outright purchase of handset or USIM only"/>
    <d v="1899-12-30T00:07:03"/>
    <n v="7.05"/>
    <d v="2023-07-31T00:00:00"/>
    <x v="0"/>
    <x v="0"/>
    <s v="ASIF"/>
    <x v="1"/>
    <s v="CONSUMER PRE BUREAU"/>
    <s v="SLA_MET"/>
  </r>
  <r>
    <s v="436"/>
    <d v="2023-07-31T17:19:27"/>
    <d v="2023-07-31T17:31:24"/>
    <s v="APPROVE"/>
    <s v="Consumer Post Bureau"/>
    <s v="CDcosta"/>
    <s v="Approve"/>
    <d v="1899-12-30T00:11:57"/>
    <n v="11.95"/>
    <d v="2023-07-31T00:00:00"/>
    <x v="0"/>
    <x v="0"/>
    <s v="CAMERON"/>
    <x v="1"/>
    <s v="CONSUMER POST BUREAU"/>
    <s v="SLA_MET"/>
  </r>
  <r>
    <s v="545"/>
    <d v="2023-07-31T17:19:44"/>
    <d v="2023-07-31T17:36:26"/>
    <s v="WITHDRAW"/>
    <s v="Consumer Pre Bureau"/>
    <s v="SBambaras"/>
    <s v="An account for this applicant already exists with Asif Tech. Please resubmit as existing customer under row id:- 1-8DPC90L"/>
    <d v="1899-12-30T00:16:42"/>
    <n v="16.7"/>
    <d v="2023-07-31T00:00:00"/>
    <x v="0"/>
    <x v="0"/>
    <s v="SAM"/>
    <x v="0"/>
    <s v="CONSUMER PRE BUREAU"/>
    <s v="SLA_MET"/>
  </r>
  <r>
    <s v="437"/>
    <d v="2023-07-31T17:19:45"/>
    <d v="2023-07-31T17:30:43"/>
    <s v="APPROVE"/>
    <s v="Consumer Pre Bureau"/>
    <s v="AAkhundpur"/>
    <s v="Approved only with outright purchase of handset or USIM only"/>
    <d v="1899-12-30T00:10:58"/>
    <n v="10.966666666666667"/>
    <d v="2023-07-31T00:00:00"/>
    <x v="0"/>
    <x v="0"/>
    <s v="ASIF"/>
    <x v="1"/>
    <s v="CONSUMER PRE BUREAU"/>
    <s v="SLA_MET"/>
  </r>
  <r>
    <s v="546"/>
    <d v="2023-07-31T17:21:38"/>
    <d v="2023-07-31T17:44:13"/>
    <s v="WITHDRAW"/>
    <s v="Consumer Pre Bureau"/>
    <s v="NBhatia"/>
    <s v="Suspected duplicate application:Cust has already approved for SIM only under Row ID#1-8DFSLCU &amp; appln # 1411F2F802D on 29th JULY 2012."/>
    <d v="1899-12-30T00:22:35"/>
    <n v="22.583333333333332"/>
    <d v="2023-07-31T00:00:00"/>
    <x v="0"/>
    <x v="0"/>
    <s v="NITESH"/>
    <x v="0"/>
    <s v="CONSUMER PRE BUREAU"/>
    <s v="SLA_NOT_MET"/>
  </r>
  <r>
    <s v="438"/>
    <d v="2023-07-31T17:21:39"/>
    <d v="2023-07-31T17:32:03"/>
    <s v="APPROVE"/>
    <s v="Consumer Pre Bureau"/>
    <s v="MDcruz"/>
    <s v="Approved only with outright purchase of handset or USIM only"/>
    <d v="1899-12-30T00:10:24"/>
    <n v="10.4"/>
    <d v="2023-07-31T00:00:00"/>
    <x v="0"/>
    <x v="0"/>
    <s v="MERCEDES"/>
    <x v="1"/>
    <s v="CONSUMER PRE BUREAU"/>
    <s v="SLA_MET"/>
  </r>
  <r>
    <s v="439"/>
    <d v="2023-07-31T17:23:29"/>
    <d v="2023-07-31T17:34:37"/>
    <s v="APPROVE"/>
    <s v="Consumer Pre Bureau"/>
    <s v="AAkhundpur"/>
    <s v="Approve"/>
    <d v="1899-12-30T00:11:08"/>
    <n v="11.133333333333333"/>
    <d v="2023-07-31T00:00:00"/>
    <x v="0"/>
    <x v="0"/>
    <s v="ASIF"/>
    <x v="1"/>
    <s v="CONSUMER PRE BUREAU"/>
    <s v="SLA_MET"/>
  </r>
  <r>
    <s v="440"/>
    <d v="2023-07-31T17:23:29"/>
    <d v="2023-07-31T17:41:58"/>
    <s v="APPROVE"/>
    <s v="Consumer Pre Bureau"/>
    <s v="MDcruz"/>
    <s v="Approve"/>
    <d v="1899-12-30T00:18:29"/>
    <n v="18.483333333333334"/>
    <d v="2023-07-31T00:00:00"/>
    <x v="0"/>
    <x v="0"/>
    <s v="MERCEDES"/>
    <x v="1"/>
    <s v="CONSUMER PRE BUREAU"/>
    <s v="SLA_MET"/>
  </r>
  <r>
    <s v="441"/>
    <d v="2023-07-31T17:26:39"/>
    <d v="2023-07-31T17:36:58"/>
    <s v="APPROVE"/>
    <s v="Consumer Post Bureau"/>
    <s v="SSyed"/>
    <s v="Approved only with outright purchase of handset or USIM only"/>
    <d v="1899-12-30T00:10:19"/>
    <n v="10.316666666666666"/>
    <d v="2023-07-31T00:00:00"/>
    <x v="0"/>
    <x v="0"/>
    <s v="SHAHID"/>
    <x v="1"/>
    <s v="CONSUMER POST BUREAU"/>
    <s v="SLA_MET"/>
  </r>
  <r>
    <s v="442"/>
    <d v="2023-07-31T17:26:39"/>
    <d v="2023-07-31T17:38:13"/>
    <s v="APPROVE"/>
    <s v="Consumer Existing"/>
    <s v="CDcosta"/>
    <s v="Approve"/>
    <d v="1899-12-30T00:11:34"/>
    <n v="11.566666666666666"/>
    <d v="2023-07-31T00:00:00"/>
    <x v="0"/>
    <x v="0"/>
    <s v="CAMERON"/>
    <x v="1"/>
    <s v="CONSUMER EXISTING"/>
    <s v="SLA_MET"/>
  </r>
  <r>
    <s v="547"/>
    <d v="2023-07-31T17:26:41"/>
    <d v="2023-07-31T17:35:06"/>
    <s v="WITHDRAW"/>
    <s v="Consumer Pre Bureau"/>
    <s v="AAkhundpur"/>
    <s v="Suspected duplicate application test applicaitone."/>
    <d v="1899-12-30T00:08:25"/>
    <n v="8.4166666666666661"/>
    <d v="2023-07-31T00:00:00"/>
    <x v="0"/>
    <x v="0"/>
    <s v="ASIF"/>
    <x v="0"/>
    <s v="CONSUMER PRE BUREAU"/>
    <s v="SLA_MET"/>
  </r>
  <r>
    <s v="443"/>
    <d v="2023-07-31T17:27:06"/>
    <d v="2023-07-31T17:44:07"/>
    <s v="APPROVE"/>
    <s v="Consumer Post Bureau"/>
    <s v="FWadia"/>
    <m/>
    <d v="1899-12-30T00:17:01"/>
    <n v="17.016666666666666"/>
    <d v="2023-07-31T00:00:00"/>
    <x v="0"/>
    <x v="0"/>
    <s v="FARDIN"/>
    <x v="1"/>
    <s v="CONSUMER POST BUREAU"/>
    <s v="SLA_MET"/>
  </r>
  <r>
    <s v="444"/>
    <d v="2023-07-31T17:27:15"/>
    <d v="2023-07-31T17:37:58"/>
    <s v="APPROVE"/>
    <s v="Consumer Pre Bureau"/>
    <s v="AAkhundpur"/>
    <s v="Approved only with outright purchase of handset or USIM only"/>
    <d v="1899-12-30T00:10:43"/>
    <n v="10.716666666666667"/>
    <d v="2023-07-31T00:00:00"/>
    <x v="0"/>
    <x v="0"/>
    <s v="ASIF"/>
    <x v="1"/>
    <s v="CONSUMER PRE BUREAU"/>
    <s v="SLA_MET"/>
  </r>
  <r>
    <s v="445"/>
    <d v="2023-07-31T17:27:52"/>
    <d v="2023-07-31T17:44:26"/>
    <s v="APPROVE"/>
    <s v="Consumer Post Bureau"/>
    <s v="SBambaras"/>
    <s v="Approved only with outright purchase of handset or USIM only"/>
    <d v="1899-12-30T00:16:34"/>
    <n v="16.566666666666666"/>
    <d v="2023-07-31T00:00:00"/>
    <x v="0"/>
    <x v="0"/>
    <s v="SAM"/>
    <x v="1"/>
    <s v="CONSUMER POST BUREAU"/>
    <s v="SLA_MET"/>
  </r>
  <r>
    <s v="479"/>
    <d v="2023-07-31T17:28:33"/>
    <d v="2023-07-31T17:47:08"/>
    <s v="DECLINE"/>
    <s v="Consumer Existing"/>
    <s v="AAkhundpur"/>
    <m/>
    <d v="1899-12-30T00:18:35"/>
    <n v="18.583333333333332"/>
    <d v="2023-07-31T00:00:00"/>
    <x v="0"/>
    <x v="0"/>
    <s v="ASIF"/>
    <x v="2"/>
    <s v="CONSUMER EXISTING"/>
    <s v="SLA_MET"/>
  </r>
  <r>
    <s v="446"/>
    <d v="2023-07-31T17:30:53"/>
    <d v="2023-07-31T17:58:02"/>
    <s v="APPROVE"/>
    <s v="Consumer Existing"/>
    <s v="RBose"/>
    <m/>
    <d v="1899-12-30T00:27:09"/>
    <n v="27.15"/>
    <d v="2023-07-31T00:00:00"/>
    <x v="0"/>
    <x v="0"/>
    <s v="ROHAN"/>
    <x v="1"/>
    <s v="CONSUMER EXISTING"/>
    <s v="SLA_NOT_MET"/>
  </r>
  <r>
    <s v="447"/>
    <d v="2023-07-31T17:36:06"/>
    <d v="2023-07-31T17:48:15"/>
    <s v="APPROVE"/>
    <s v="Consumer Post Bureau"/>
    <s v="MDcruz"/>
    <m/>
    <d v="1899-12-30T00:12:09"/>
    <n v="12.15"/>
    <d v="2023-07-31T00:00:00"/>
    <x v="0"/>
    <x v="0"/>
    <s v="MERCEDES"/>
    <x v="1"/>
    <s v="CONSUMER POST BUREAU"/>
    <s v="SLA_MET"/>
  </r>
  <r>
    <s v="480"/>
    <d v="2023-07-31T17:47:30"/>
    <d v="2023-07-31T17:50:24"/>
    <s v="DECLINE"/>
    <s v="Consumer Existing"/>
    <s v="SBambaras"/>
    <s v="Passport Visa expires in less than 12 months. Please offer the customer pre-paid service only"/>
    <d v="1899-12-30T00:02:54"/>
    <n v="2.9"/>
    <d v="2023-07-31T00:00:00"/>
    <x v="0"/>
    <x v="0"/>
    <s v="SAM"/>
    <x v="2"/>
    <s v="CONSUMER EXISTING"/>
    <s v="SLA_MET"/>
  </r>
  <r>
    <s v="448"/>
    <d v="2023-07-31T17:50:43"/>
    <d v="2023-07-31T18:00:24"/>
    <s v="APPROVE"/>
    <s v="Consumer Post Bureau"/>
    <s v="AAkhundpur"/>
    <m/>
    <d v="1899-12-30T00:09:41"/>
    <n v="9.6833333333333336"/>
    <d v="2023-07-31T00:00:00"/>
    <x v="0"/>
    <x v="0"/>
    <s v="ASIF"/>
    <x v="1"/>
    <s v="CONSUMER POST BUREAU"/>
    <s v="SLA_MET"/>
  </r>
  <r>
    <s v="449"/>
    <d v="2023-07-31T17:52:23"/>
    <d v="2023-07-31T18:13:28"/>
    <s v="APPROVE"/>
    <s v="Consumer Existing"/>
    <s v="SBambaras"/>
    <s v="Approve"/>
    <d v="1899-12-30T00:21:05"/>
    <n v="21.083333333333332"/>
    <d v="2023-07-31T00:00:00"/>
    <x v="0"/>
    <x v="0"/>
    <s v="SAM"/>
    <x v="1"/>
    <s v="CONSUMER EXISTING"/>
    <s v="SLA_NOT_MET"/>
  </r>
  <r>
    <s v="450"/>
    <d v="2023-07-31T17:57:38"/>
    <d v="2023-07-31T18:20:08"/>
    <s v="APPROVE"/>
    <s v="Consumer Existing"/>
    <s v="NBhatia"/>
    <s v="Approve"/>
    <d v="1899-12-30T00:22:30"/>
    <n v="22.5"/>
    <d v="2023-07-31T00:00:00"/>
    <x v="0"/>
    <x v="0"/>
    <s v="NITESH"/>
    <x v="1"/>
    <s v="CONSUMER EXISTING"/>
    <s v="SLA_NOT_MET"/>
  </r>
  <r>
    <s v="548"/>
    <d v="2023-07-31T18:04:32"/>
    <d v="2023-07-31T18:14:43"/>
    <s v="WITHDRAW"/>
    <s v="Consumer Existing"/>
    <s v="MDcruz"/>
    <s v="Applicants Work details are incorrect. Please confirm and resubmit"/>
    <d v="1899-12-30T00:10:11"/>
    <n v="10.183333333333334"/>
    <d v="2023-07-31T00:00:00"/>
    <x v="0"/>
    <x v="0"/>
    <s v="MERCEDES"/>
    <x v="0"/>
    <s v="CONSUMER EXISTING"/>
    <s v="SLA_MET"/>
  </r>
  <r>
    <s v="451"/>
    <d v="2023-07-31T18:04:39"/>
    <d v="2023-07-31T18:11:54"/>
    <s v="APPROVE"/>
    <s v="Consumer Existing"/>
    <s v="RBose"/>
    <s v="Approve"/>
    <d v="1899-12-30T00:07:15"/>
    <n v="7.25"/>
    <d v="2023-07-31T00:00:00"/>
    <x v="0"/>
    <x v="0"/>
    <s v="ROHAN"/>
    <x v="1"/>
    <s v="CONSUMER EXISTING"/>
    <s v="SLA_MET"/>
  </r>
  <r>
    <s v="452"/>
    <d v="2023-07-31T18:06:16"/>
    <d v="2023-07-31T18:13:26"/>
    <s v="APPROVE"/>
    <s v="Consumer Pre Bureau"/>
    <s v="CDcosta"/>
    <s v="Approved only with outright purchase of handset or USIM only"/>
    <d v="1899-12-30T00:07:10"/>
    <n v="7.166666666666667"/>
    <d v="2023-07-31T00:00:00"/>
    <x v="0"/>
    <x v="0"/>
    <s v="CAMERON"/>
    <x v="1"/>
    <s v="CONSUMER PRE BUREAU"/>
    <s v="SLA_MET"/>
  </r>
  <r>
    <s v="549"/>
    <d v="2023-07-31T18:06:49"/>
    <d v="2023-07-31T18:24:40"/>
    <s v="WITHDRAW"/>
    <s v="Consumer Pre Bureau"/>
    <s v="RBose"/>
    <s v="Please email 100 pts of ID along with bank statement or latest paylsip to vcredit@Asif Tech.com.au"/>
    <d v="1899-12-30T00:17:51"/>
    <n v="17.850000000000001"/>
    <d v="2023-07-31T00:00:00"/>
    <x v="0"/>
    <x v="0"/>
    <s v="ROHAN"/>
    <x v="0"/>
    <s v="CONSUMER PRE BUREAU"/>
    <s v="SLA_MET"/>
  </r>
  <r>
    <s v="453"/>
    <d v="2023-07-31T18:07:23"/>
    <d v="2023-07-31T18:15:31"/>
    <s v="APPROVE"/>
    <s v="Consumer Pre Bureau"/>
    <s v="AAkhundpur"/>
    <s v="Approve"/>
    <d v="1899-12-30T00:08:08"/>
    <n v="8.1333333333333329"/>
    <d v="2023-07-31T00:00:00"/>
    <x v="0"/>
    <x v="0"/>
    <s v="ASIF"/>
    <x v="1"/>
    <s v="CONSUMER PRE BUREAU"/>
    <s v="SLA_MET"/>
  </r>
  <r>
    <s v="550"/>
    <d v="2023-07-31T18:09:06"/>
    <d v="2023-07-31T18:19:38"/>
    <s v="WITHDRAW"/>
    <s v="Consumer Pre Bureau"/>
    <s v="CDcosta"/>
    <s v="Further information has been requested via email. Proof of income in the form of recent bank statement showing direct wage deposits from employer or 2 x payslips from employer"/>
    <d v="1899-12-30T00:10:32"/>
    <n v="10.533333333333333"/>
    <d v="2023-07-31T00:00:00"/>
    <x v="0"/>
    <x v="0"/>
    <s v="CAMERON"/>
    <x v="0"/>
    <s v="CONSUMER PRE BUREAU"/>
    <s v="SLA_MET"/>
  </r>
  <r>
    <s v="551"/>
    <d v="2023-07-31T18:18:10"/>
    <d v="2023-07-31T18:20:23"/>
    <s v="WITHDRAW"/>
    <s v="Consumer Pre Bureau"/>
    <s v="SBambaras"/>
    <s v="Please email passport with visa page"/>
    <d v="1899-12-30T00:02:13"/>
    <n v="2.2166666666666668"/>
    <d v="2023-07-31T00:00:00"/>
    <x v="0"/>
    <x v="0"/>
    <s v="SAM"/>
    <x v="0"/>
    <s v="CONSUMER PRE BUREAU"/>
    <s v="SLA_MET"/>
  </r>
  <r>
    <s v="552"/>
    <d v="2023-07-31T18:18:44"/>
    <d v="2023-07-31T18:22:19"/>
    <s v="WITHDRAW"/>
    <s v="Consumer Pre Bureau"/>
    <s v="CDcosta"/>
    <s v="An account for this applicant already exists with Asif Tech. Please resubmit as existing customer ROW ID 1-58PHDTT"/>
    <d v="1899-12-30T00:03:35"/>
    <n v="3.5833333333333335"/>
    <d v="2023-07-31T00:00:00"/>
    <x v="0"/>
    <x v="0"/>
    <s v="CAMERON"/>
    <x v="0"/>
    <s v="CONSUMER PRE BUREAU"/>
    <s v="SLA_MET"/>
  </r>
  <r>
    <s v="553"/>
    <d v="2023-07-31T18:19:17"/>
    <d v="2023-07-31T18:27:18"/>
    <s v="WITHDRAW"/>
    <s v="Consumer Pre Bureau"/>
    <s v="SBambaras"/>
    <s v="Please re-submit with employer's contactable landline number or email a copy of latest payslip."/>
    <d v="1899-12-30T00:08:01"/>
    <n v="8.0166666666666675"/>
    <d v="2023-07-31T00:00:00"/>
    <x v="0"/>
    <x v="0"/>
    <s v="SAM"/>
    <x v="0"/>
    <s v="CONSUMER PRE BUREAU"/>
    <s v="SLA_MET"/>
  </r>
  <r>
    <s v="454"/>
    <d v="2023-07-31T18:20:26"/>
    <d v="2023-07-31T18:33:39"/>
    <s v="APPROVE"/>
    <s v="Consumer Existing"/>
    <s v="MDcruz"/>
    <s v="Approve"/>
    <d v="1899-12-30T00:13:13"/>
    <n v="13.216666666666667"/>
    <d v="2023-07-31T00:00:00"/>
    <x v="0"/>
    <x v="0"/>
    <s v="MERCEDES"/>
    <x v="1"/>
    <s v="CONSUMER EXISTING"/>
    <s v="SLA_MET"/>
  </r>
  <r>
    <s v="554"/>
    <d v="2023-07-31T18:44:23"/>
    <d v="2023-07-31T18:57:07"/>
    <s v="WITHDRAW"/>
    <s v="Consumer Post Bureau"/>
    <s v="AAkhundpur"/>
    <s v="An account for this applicant already exists with Asif Tech. Please resubmit as existing customer-1-8DWZHFL ."/>
    <d v="1899-12-30T00:12:44"/>
    <n v="12.733333333333333"/>
    <d v="2023-07-31T00:00:00"/>
    <x v="0"/>
    <x v="0"/>
    <s v="ASIF"/>
    <x v="0"/>
    <s v="CONSUMER POST BUREAU"/>
    <s v="SLA_MET"/>
  </r>
  <r>
    <s v="455"/>
    <d v="2023-07-31T18:48:21"/>
    <d v="2023-07-31T19:00:16"/>
    <s v="APPROVE"/>
    <s v="Consumer Pre Bureau"/>
    <s v="RBose"/>
    <s v="Approve"/>
    <d v="1899-12-30T00:11:55"/>
    <n v="11.916666666666666"/>
    <d v="2023-07-31T00:00:00"/>
    <x v="0"/>
    <x v="0"/>
    <s v="ROHAN"/>
    <x v="1"/>
    <s v="CONSUMER PRE BUREAU"/>
    <s v="SLA_MET"/>
  </r>
  <r>
    <s v="456"/>
    <d v="2023-07-31T18:57:51"/>
    <d v="2023-07-31T19:02:54"/>
    <s v="APPROVE"/>
    <s v="Consumer Post Bureau"/>
    <s v="AAkhundpur"/>
    <s v="Approve"/>
    <d v="1899-12-30T00:05:03"/>
    <n v="5.05"/>
    <d v="2023-07-31T00:00:00"/>
    <x v="0"/>
    <x v="0"/>
    <s v="ASIF"/>
    <x v="1"/>
    <s v="CONSUMER POST BUREAU"/>
    <s v="SLA_MET"/>
  </r>
  <r>
    <s v="457"/>
    <d v="2023-07-31T19:04:54"/>
    <d v="2023-07-31T19:16:46"/>
    <s v="APPROVE"/>
    <s v="Consumer Post Bureau"/>
    <s v="SSyed"/>
    <m/>
    <d v="1899-12-30T00:11:52"/>
    <n v="11.866666666666667"/>
    <d v="2023-07-31T00:00:00"/>
    <x v="0"/>
    <x v="0"/>
    <s v="SHAHID"/>
    <x v="1"/>
    <s v="CONSUMER POST BUREAU"/>
    <s v="SLA_MET"/>
  </r>
  <r>
    <s v="458"/>
    <d v="2023-07-31T19:05:35"/>
    <d v="2023-07-31T19:11:53"/>
    <s v="APPROVE"/>
    <s v="Consumer Pre Bureau"/>
    <s v="RBose"/>
    <s v="Approved for up to 3 services"/>
    <d v="1899-12-30T00:06:18"/>
    <n v="6.3"/>
    <d v="2023-07-31T00:00:00"/>
    <x v="0"/>
    <x v="0"/>
    <s v="ROHAN"/>
    <x v="1"/>
    <s v="CONSUMER PRE BUREAU"/>
    <s v="SLA_MET"/>
  </r>
  <r>
    <s v="459"/>
    <d v="2023-07-31T19:25:41"/>
    <d v="2023-07-31T19:28:15"/>
    <s v="APPROVE"/>
    <s v="Consumer Existing"/>
    <s v="SBambaras"/>
    <s v="Approved for 1 handset and 1 MBB"/>
    <d v="1899-12-30T00:02:34"/>
    <n v="2.5666666666666664"/>
    <d v="2023-07-31T00:00:00"/>
    <x v="0"/>
    <x v="0"/>
    <s v="SAM"/>
    <x v="1"/>
    <s v="CONSUMER EXISTING"/>
    <s v="SLA_MET"/>
  </r>
  <r>
    <s v="460"/>
    <d v="2023-07-31T19:26:42"/>
    <d v="2023-07-31T19:31:36"/>
    <s v="APPROVE"/>
    <s v="Consumer Existing"/>
    <s v="AAkhundpur"/>
    <s v="Approve"/>
    <d v="1899-12-30T00:04:54"/>
    <n v="4.9000000000000004"/>
    <d v="2023-07-31T00:00:00"/>
    <x v="0"/>
    <x v="0"/>
    <s v="ASIF"/>
    <x v="1"/>
    <s v="CONSUMER EXISTING"/>
    <s v="SLA_MET"/>
  </r>
  <r>
    <s v="461"/>
    <d v="2023-07-31T19:34:53"/>
    <d v="2023-07-31T19:41:11"/>
    <s v="APPROVE"/>
    <s v="Consumer Existing"/>
    <s v="AAkhundpur"/>
    <s v="Approved for MBB only"/>
    <d v="1899-12-30T00:06:18"/>
    <n v="6.3"/>
    <d v="2023-07-31T00:00:00"/>
    <x v="0"/>
    <x v="0"/>
    <s v="ASIF"/>
    <x v="1"/>
    <s v="CONSUMER EXISTING"/>
    <s v="SLA_MET"/>
  </r>
  <r>
    <s v="555"/>
    <d v="2023-07-31T19:43:55"/>
    <d v="2023-07-31T19:58:50"/>
    <s v="WITHDRAW"/>
    <s v="Consumer Post Bureau"/>
    <s v="RBose"/>
    <s v="Please resubmit with landline for employer"/>
    <d v="1899-12-30T00:14:55"/>
    <n v="14.916666666666666"/>
    <d v="2023-07-31T00:00:00"/>
    <x v="0"/>
    <x v="0"/>
    <s v="ROHAN"/>
    <x v="0"/>
    <s v="CONSUMER POST BUREAU"/>
    <s v="SLA_MET"/>
  </r>
  <r>
    <s v="462"/>
    <d v="2023-07-31T19:44:45"/>
    <d v="2023-07-31T19:47:40"/>
    <s v="APPROVE"/>
    <s v="Consumer Existing"/>
    <s v="SBambaras"/>
    <s v="Approved for MBB only"/>
    <d v="1899-12-30T00:02:55"/>
    <n v="2.9166666666666665"/>
    <d v="2023-07-31T00:00:00"/>
    <x v="0"/>
    <x v="0"/>
    <s v="SAM"/>
    <x v="1"/>
    <s v="CONSUMER EXISTING"/>
    <s v="SLA_MET"/>
  </r>
  <r>
    <s v="463"/>
    <d v="2023-07-31T19:50:10"/>
    <d v="2023-07-31T19:54:15"/>
    <s v="APPROVE"/>
    <s v="Consumer Existing"/>
    <s v="SBambaras"/>
    <s v="Approved for MBB only"/>
    <d v="1899-12-30T00:04:05"/>
    <n v="4.083333333333333"/>
    <d v="2023-07-31T00:00:00"/>
    <x v="0"/>
    <x v="0"/>
    <s v="SAM"/>
    <x v="1"/>
    <s v="CONSUMER EXISTING"/>
    <s v="SLA_MET"/>
  </r>
  <r>
    <s v="290"/>
    <d v="2023-07-31T21:06:33"/>
    <d v="2023-08-01T08:36:26"/>
    <s v="DECLINE"/>
    <s v="Consumer Existing"/>
    <s v="FWadia"/>
    <m/>
    <d v="1899-12-30T11:29:53"/>
    <n v="689.88333333333333"/>
    <d v="2023-08-01T00:00:00"/>
    <x v="1"/>
    <x v="1"/>
    <s v="FARDIN"/>
    <x v="2"/>
    <s v="CONSUMER EXISTING"/>
    <s v="SLA_NOT_MET"/>
  </r>
  <r>
    <s v="288"/>
    <d v="2023-07-31T22:17:00"/>
    <d v="2023-08-01T08:44:41"/>
    <s v="APPROVE"/>
    <s v="Consumer Post Bureau"/>
    <s v="FWadia"/>
    <m/>
    <d v="1899-12-30T10:27:41"/>
    <n v="627.68333333333328"/>
    <d v="2023-08-01T00:00:00"/>
    <x v="1"/>
    <x v="1"/>
    <s v="FARDIN"/>
    <x v="1"/>
    <s v="CONSUMER POST BUREAU"/>
    <s v="SLA_NOT_MET"/>
  </r>
  <r>
    <s v="289"/>
    <d v="2023-07-31T23:13:26"/>
    <d v="2023-08-01T08:50:53"/>
    <s v="APPROVE"/>
    <s v="Consumer Post Bureau"/>
    <s v="FWadia"/>
    <m/>
    <d v="1899-12-30T09:37:27"/>
    <n v="577.45000000000005"/>
    <d v="2023-08-01T00:00:00"/>
    <x v="1"/>
    <x v="1"/>
    <s v="FARDIN"/>
    <x v="1"/>
    <s v="CONSUMER POST BUREAU"/>
    <s v="SLA_NOT_MET"/>
  </r>
  <r>
    <s v="556"/>
    <d v="2023-08-01T08:46:22"/>
    <d v="2023-08-01T09:09:45"/>
    <s v="APPROVE"/>
    <s v="Consumer Existing"/>
    <s v="NBhatia"/>
    <s v="Approved only with outright purchase of handset or USIM only"/>
    <d v="1899-12-30T00:23:23"/>
    <n v="23.383333333333333"/>
    <d v="2023-08-01T00:00:00"/>
    <x v="1"/>
    <x v="1"/>
    <s v="NITESH"/>
    <x v="1"/>
    <s v="CONSUMER EXISTING"/>
    <s v="SLA_NOT_MET"/>
  </r>
  <r>
    <s v="682"/>
    <d v="2023-08-01T09:11:34"/>
    <d v="2023-08-01T09:37:07"/>
    <s v="WITHDRAW"/>
    <s v="Consumer Existing"/>
    <s v="NBhatia"/>
    <s v="Customer has overdue account with 3"/>
    <d v="1899-12-30T00:25:33"/>
    <n v="25.55"/>
    <d v="2023-08-01T00:00:00"/>
    <x v="1"/>
    <x v="1"/>
    <s v="NITESH"/>
    <x v="0"/>
    <s v="CONSUMER EXISTING"/>
    <s v="SLA_NOT_MET"/>
  </r>
  <r>
    <s v="683"/>
    <d v="2023-08-01T09:24:31"/>
    <d v="2023-08-01T09:47:59"/>
    <s v="WITHDRAW"/>
    <s v="Consumer Post Bureau"/>
    <s v="MDcruz"/>
    <m/>
    <d v="1899-12-30T00:23:28"/>
    <n v="23.466666666666665"/>
    <d v="2023-08-01T00:00:00"/>
    <x v="1"/>
    <x v="1"/>
    <s v="MERCEDES"/>
    <x v="0"/>
    <s v="CONSUMER POST BUREAU"/>
    <s v="SLA_NOT_MET"/>
  </r>
  <r>
    <s v="557"/>
    <d v="2023-08-01T09:36:17"/>
    <d v="2023-08-01T10:05:08"/>
    <s v="APPROVE"/>
    <s v="Consumer Existing"/>
    <s v="MDcruz"/>
    <m/>
    <d v="1899-12-30T00:28:51"/>
    <n v="28.85"/>
    <d v="2023-08-01T00:00:00"/>
    <x v="1"/>
    <x v="1"/>
    <s v="MERCEDES"/>
    <x v="1"/>
    <s v="CONSUMER EXISTING"/>
    <s v="SLA_NOT_MET"/>
  </r>
  <r>
    <s v="684"/>
    <d v="2023-08-01T09:41:42"/>
    <d v="2023-08-01T09:58:33"/>
    <s v="WITHDRAW"/>
    <s v="Consumer Post Bureau"/>
    <s v="NBhatia"/>
    <s v="Please resubmit with updated employment details"/>
    <d v="1899-12-30T00:16:51"/>
    <n v="16.850000000000001"/>
    <d v="2023-08-01T00:00:00"/>
    <x v="1"/>
    <x v="1"/>
    <s v="NITESH"/>
    <x v="0"/>
    <s v="CONSUMER POST BUREAU"/>
    <s v="SLA_MET"/>
  </r>
  <r>
    <s v="685"/>
    <d v="2023-08-01T09:42:19"/>
    <d v="2023-08-01T10:09:31"/>
    <s v="WITHDRAW"/>
    <s v="Consumer Post Bureau"/>
    <s v="MDcruz"/>
    <m/>
    <d v="1899-12-30T00:27:12"/>
    <n v="27.2"/>
    <d v="2023-08-01T00:00:00"/>
    <x v="1"/>
    <x v="1"/>
    <s v="MERCEDES"/>
    <x v="0"/>
    <s v="CONSUMER POST BUREAU"/>
    <s v="SLA_NOT_MET"/>
  </r>
  <r>
    <s v="686"/>
    <d v="2023-08-01T09:47:40"/>
    <d v="2023-08-01T10:21:26"/>
    <s v="WITHDRAW"/>
    <s v="Consumer Existing"/>
    <s v="NBhatia"/>
    <s v="Please resubmit with updated employment details"/>
    <d v="1899-12-30T00:33:46"/>
    <n v="33.766666666666666"/>
    <d v="2023-08-01T00:00:00"/>
    <x v="1"/>
    <x v="1"/>
    <s v="NITESH"/>
    <x v="0"/>
    <s v="CONSUMER EXISTING"/>
    <s v="SLA_NOT_MET"/>
  </r>
  <r>
    <s v="558"/>
    <d v="2023-08-01T09:48:09"/>
    <d v="2023-08-01T10:13:54"/>
    <s v="APPROVE"/>
    <s v="Consumer Post Bureau"/>
    <s v="FWadia"/>
    <m/>
    <d v="1899-12-30T00:25:45"/>
    <n v="25.75"/>
    <d v="2023-08-01T00:00:00"/>
    <x v="1"/>
    <x v="1"/>
    <s v="FARDIN"/>
    <x v="1"/>
    <s v="CONSUMER POST BUREAU"/>
    <s v="SLA_NOT_MET"/>
  </r>
  <r>
    <s v="687"/>
    <d v="2023-08-01T09:48:55"/>
    <d v="2023-08-01T10:14:56"/>
    <s v="WITHDRAW"/>
    <s v="Consumer Post Bureau"/>
    <s v="MDcruz"/>
    <m/>
    <d v="1899-12-30T00:26:01"/>
    <n v="26.016666666666666"/>
    <d v="2023-08-01T00:00:00"/>
    <x v="1"/>
    <x v="1"/>
    <s v="MERCEDES"/>
    <x v="0"/>
    <s v="CONSUMER POST BUREAU"/>
    <s v="SLA_NOT_MET"/>
  </r>
  <r>
    <s v="688"/>
    <d v="2023-08-01T09:55:37"/>
    <d v="2023-08-01T10:24:53"/>
    <s v="WITHDRAW"/>
    <s v="Consumer Post Bureau"/>
    <s v="MDcruz"/>
    <m/>
    <d v="1899-12-30T00:29:16"/>
    <n v="29.266666666666666"/>
    <d v="2023-08-01T00:00:00"/>
    <x v="1"/>
    <x v="1"/>
    <s v="MERCEDES"/>
    <x v="0"/>
    <s v="CONSUMER POST BUREAU"/>
    <s v="SLA_NOT_MET"/>
  </r>
  <r>
    <s v="559"/>
    <d v="2023-08-01T09:58:32"/>
    <d v="2023-08-01T10:41:20"/>
    <s v="APPROVE"/>
    <s v="Consumer Existing"/>
    <s v="NBhatia"/>
    <s v="Approved only with outright purchase of handset or USIM only"/>
    <d v="1899-12-30T00:42:48"/>
    <n v="42.8"/>
    <d v="2023-08-01T00:00:00"/>
    <x v="1"/>
    <x v="1"/>
    <s v="NITESH"/>
    <x v="1"/>
    <s v="CONSUMER EXISTING"/>
    <s v="SLA_NOT_MET"/>
  </r>
  <r>
    <s v="560"/>
    <d v="2023-08-01T09:58:32"/>
    <d v="2023-08-01T10:58:51"/>
    <s v="APPROVE"/>
    <s v="Consumer Existing"/>
    <s v="NBhatia"/>
    <s v="Approve"/>
    <d v="1899-12-30T01:00:19"/>
    <n v="60.31666666666667"/>
    <d v="2023-08-01T00:00:00"/>
    <x v="1"/>
    <x v="1"/>
    <s v="NITESH"/>
    <x v="1"/>
    <s v="CONSUMER EXISTING"/>
    <s v="SLA_NOT_MET"/>
  </r>
  <r>
    <s v="689"/>
    <d v="2023-08-01T09:59:20"/>
    <d v="2023-08-01T10:22:17"/>
    <s v="WITHDRAW"/>
    <s v="Consumer Post Bureau"/>
    <s v="FWadia"/>
    <m/>
    <d v="1899-12-30T00:22:57"/>
    <n v="22.95"/>
    <d v="2023-08-01T00:00:00"/>
    <x v="1"/>
    <x v="1"/>
    <s v="FARDIN"/>
    <x v="0"/>
    <s v="CONSUMER POST BUREAU"/>
    <s v="SLA_NOT_MET"/>
  </r>
  <r>
    <s v="561"/>
    <d v="2023-08-01T10:05:33"/>
    <d v="2023-08-01T10:58:04"/>
    <s v="APPROVE"/>
    <s v="Consumer Pre Bureau"/>
    <s v="NVaid"/>
    <s v="Approve"/>
    <d v="1899-12-30T00:52:31"/>
    <n v="52.516666666666666"/>
    <d v="2023-08-01T00:00:00"/>
    <x v="1"/>
    <x v="1"/>
    <s v="NAVED"/>
    <x v="1"/>
    <s v="CONSUMER PRE BUREAU"/>
    <s v="SLA_NOT_MET"/>
  </r>
  <r>
    <s v="562"/>
    <d v="2023-08-01T10:06:47"/>
    <d v="2023-08-01T10:42:41"/>
    <s v="APPROVE"/>
    <s v="Consumer Post Bureau"/>
    <s v="SSyed"/>
    <s v="Approved only with outright purchase of handset or USIM only"/>
    <d v="1899-12-30T00:35:54"/>
    <n v="35.9"/>
    <d v="2023-08-01T00:00:00"/>
    <x v="1"/>
    <x v="1"/>
    <s v="SHAHID"/>
    <x v="1"/>
    <s v="CONSUMER POST BUREAU"/>
    <s v="SLA_NOT_MET"/>
  </r>
  <r>
    <s v="563"/>
    <d v="2023-08-01T10:07:21"/>
    <d v="2023-08-01T10:36:41"/>
    <s v="APPROVE"/>
    <s v="Consumer Existing"/>
    <s v="FWadia"/>
    <m/>
    <d v="1899-12-30T00:29:20"/>
    <n v="29.333333333333332"/>
    <d v="2023-08-01T00:00:00"/>
    <x v="1"/>
    <x v="1"/>
    <s v="FARDIN"/>
    <x v="1"/>
    <s v="CONSUMER EXISTING"/>
    <s v="SLA_NOT_MET"/>
  </r>
  <r>
    <s v="564"/>
    <d v="2023-08-01T10:16:13"/>
    <d v="2023-08-01T10:49:47"/>
    <s v="APPROVE"/>
    <s v="Consumer Existing"/>
    <s v="SSyed"/>
    <s v="Approve"/>
    <d v="1899-12-30T00:33:34"/>
    <n v="33.56666666666667"/>
    <d v="2023-08-01T00:00:00"/>
    <x v="1"/>
    <x v="1"/>
    <s v="SHAHID"/>
    <x v="1"/>
    <s v="CONSUMER EXISTING"/>
    <s v="SLA_NOT_MET"/>
  </r>
  <r>
    <s v="565"/>
    <d v="2023-08-01T10:16:16"/>
    <d v="2023-08-01T11:01:44"/>
    <s v="APPROVE"/>
    <s v="Consumer Existing"/>
    <s v="SSyed"/>
    <s v="Approve"/>
    <d v="1899-12-30T00:45:28"/>
    <n v="45.466666666666669"/>
    <d v="2023-08-01T00:00:00"/>
    <x v="1"/>
    <x v="1"/>
    <s v="SHAHID"/>
    <x v="1"/>
    <s v="CONSUMER EXISTING"/>
    <s v="SLA_NOT_MET"/>
  </r>
  <r>
    <s v="665"/>
    <d v="2023-08-01T10:18:54"/>
    <d v="2023-08-01T10:34:26"/>
    <s v="DECLINE"/>
    <s v="Consumer Post Bureau"/>
    <s v="MDcruz"/>
    <m/>
    <d v="1899-12-30T00:15:32"/>
    <n v="15.533333333333333"/>
    <d v="2023-08-01T00:00:00"/>
    <x v="1"/>
    <x v="1"/>
    <s v="MERCEDES"/>
    <x v="2"/>
    <s v="CONSUMER POST BUREAU"/>
    <s v="SLA_MET"/>
  </r>
  <r>
    <s v="566"/>
    <d v="2023-08-01T10:21:45"/>
    <d v="2023-08-01T10:42:13"/>
    <s v="APPROVE"/>
    <s v="Consumer Post Bureau"/>
    <s v="MDcruz"/>
    <m/>
    <d v="1899-12-30T00:20:28"/>
    <n v="20.466666666666665"/>
    <d v="2023-08-01T00:00:00"/>
    <x v="1"/>
    <x v="1"/>
    <s v="MERCEDES"/>
    <x v="1"/>
    <s v="CONSUMER POST BUREAU"/>
    <s v="SLA_NOT_MET"/>
  </r>
  <r>
    <s v="567"/>
    <d v="2023-08-01T10:37:15"/>
    <d v="2023-08-01T11:12:15"/>
    <s v="APPROVE"/>
    <s v="Consumer Existing"/>
    <s v="NVaid"/>
    <s v="Approve"/>
    <d v="1899-12-30T00:35:00"/>
    <n v="35"/>
    <d v="2023-08-01T00:00:00"/>
    <x v="1"/>
    <x v="1"/>
    <s v="NAVED"/>
    <x v="1"/>
    <s v="CONSUMER EXISTING"/>
    <s v="SLA_NOT_MET"/>
  </r>
  <r>
    <s v="690"/>
    <d v="2023-08-01T10:40:48"/>
    <d v="2023-08-01T11:08:51"/>
    <s v="WITHDRAW"/>
    <s v="Consumer Pre Bureau"/>
    <s v="SSyed"/>
    <s v="Further information has been requested via email- Please send university certificate of enrollment for the course."/>
    <d v="1899-12-30T00:28:03"/>
    <n v="28.05"/>
    <d v="2023-08-01T00:00:00"/>
    <x v="1"/>
    <x v="1"/>
    <s v="SHAHID"/>
    <x v="0"/>
    <s v="CONSUMER PRE BUREAU"/>
    <s v="SLA_NOT_MET"/>
  </r>
  <r>
    <s v="691"/>
    <d v="2023-08-01T10:49:29"/>
    <d v="2023-08-01T11:30:17"/>
    <s v="WITHDRAW"/>
    <s v="Consumer Pre Bureau"/>
    <s v="NBhatia"/>
    <s v="Please resubmit with updated employment details"/>
    <d v="1899-12-30T00:40:48"/>
    <n v="40.799999999999997"/>
    <d v="2023-08-01T00:00:00"/>
    <x v="1"/>
    <x v="1"/>
    <s v="NITESH"/>
    <x v="0"/>
    <s v="CONSUMER PRE BUREAU"/>
    <s v="SLA_NOT_MET"/>
  </r>
  <r>
    <s v="568"/>
    <d v="2023-08-01T10:53:00"/>
    <d v="2023-08-01T11:22:34"/>
    <s v="APPROVE"/>
    <s v="Consumer Existing"/>
    <s v="SSyed"/>
    <s v="Approve"/>
    <d v="1899-12-30T00:29:34"/>
    <n v="29.566666666666666"/>
    <d v="2023-08-01T00:00:00"/>
    <x v="1"/>
    <x v="1"/>
    <s v="SHAHID"/>
    <x v="1"/>
    <s v="CONSUMER EXISTING"/>
    <s v="SLA_NOT_MET"/>
  </r>
  <r>
    <s v="569"/>
    <d v="2023-08-01T11:15:48"/>
    <d v="2023-08-01T11:23:40"/>
    <s v="APPROVE"/>
    <s v="Consumer Pre Bureau"/>
    <s v="NVaid"/>
    <s v="Approved only with outright purchase of handset or USIM only"/>
    <d v="1899-12-30T00:07:52"/>
    <n v="7.8666666666666671"/>
    <d v="2023-08-01T00:00:00"/>
    <x v="1"/>
    <x v="1"/>
    <s v="NAVED"/>
    <x v="1"/>
    <s v="CONSUMER PRE BUREAU"/>
    <s v="SLA_MET"/>
  </r>
  <r>
    <s v="570"/>
    <d v="2023-08-01T11:19:28"/>
    <d v="2023-08-01T11:34:03"/>
    <s v="APPROVE"/>
    <s v="Consumer Existing"/>
    <s v="MDcruz"/>
    <m/>
    <d v="1899-12-30T00:14:35"/>
    <n v="14.583333333333334"/>
    <d v="2023-08-01T00:00:00"/>
    <x v="1"/>
    <x v="1"/>
    <s v="MERCEDES"/>
    <x v="1"/>
    <s v="CONSUMER EXISTING"/>
    <s v="SLA_MET"/>
  </r>
  <r>
    <s v="571"/>
    <d v="2023-08-01T11:20:32"/>
    <d v="2023-08-01T11:29:14"/>
    <s v="APPROVE"/>
    <s v="Consumer Existing"/>
    <s v="SSyed"/>
    <s v="Approve"/>
    <d v="1899-12-30T00:08:42"/>
    <n v="8.6999999999999993"/>
    <d v="2023-08-01T00:00:00"/>
    <x v="1"/>
    <x v="1"/>
    <s v="SHAHID"/>
    <x v="1"/>
    <s v="CONSUMER EXISTING"/>
    <s v="SLA_MET"/>
  </r>
  <r>
    <s v="692"/>
    <d v="2023-08-01T11:21:07"/>
    <d v="2023-08-01T11:38:27"/>
    <s v="WITHDRAW"/>
    <s v="Consumer Pre Bureau"/>
    <s v="NVaid"/>
    <s v="Please email visa evidence card to vcredit@Asif Tech.com.au"/>
    <d v="1899-12-30T00:17:20"/>
    <n v="17.333333333333332"/>
    <d v="2023-08-01T00:00:00"/>
    <x v="1"/>
    <x v="1"/>
    <s v="NAVED"/>
    <x v="0"/>
    <s v="CONSUMER PRE BUREAU"/>
    <s v="SLA_MET"/>
  </r>
  <r>
    <s v="693"/>
    <d v="2023-08-01T11:28:47"/>
    <d v="2023-08-01T11:37:05"/>
    <s v="WITHDRAW"/>
    <s v="Consumer Existing"/>
    <s v="SSyed"/>
    <s v="Further information has been requested via email- Proof of address- Utility bill"/>
    <d v="1899-12-30T00:08:18"/>
    <n v="8.3000000000000007"/>
    <d v="2023-08-01T00:00:00"/>
    <x v="1"/>
    <x v="1"/>
    <s v="SHAHID"/>
    <x v="0"/>
    <s v="CONSUMER EXISTING"/>
    <s v="SLA_MET"/>
  </r>
  <r>
    <s v="572"/>
    <d v="2023-08-01T11:29:51"/>
    <d v="2023-08-01T11:51:11"/>
    <s v="APPROVE"/>
    <s v="Consumer Existing"/>
    <s v="AAkhundpur"/>
    <s v="Approve"/>
    <d v="1899-12-30T00:21:20"/>
    <n v="21.333333333333332"/>
    <d v="2023-08-01T00:00:00"/>
    <x v="1"/>
    <x v="1"/>
    <s v="ASIF"/>
    <x v="1"/>
    <s v="CONSUMER EXISTING"/>
    <s v="SLA_NOT_MET"/>
  </r>
  <r>
    <s v="694"/>
    <d v="2023-08-01T11:32:41"/>
    <d v="2023-08-01T11:39:12"/>
    <s v="WITHDRAW"/>
    <s v="Consumer Pre Bureau"/>
    <s v="SBambaras"/>
    <s v="Please email passport with visa page"/>
    <d v="1899-12-30T00:06:31"/>
    <n v="6.5166666666666666"/>
    <d v="2023-08-01T00:00:00"/>
    <x v="1"/>
    <x v="1"/>
    <s v="SAM"/>
    <x v="0"/>
    <s v="CONSUMER PRE BUREAU"/>
    <s v="SLA_MET"/>
  </r>
  <r>
    <s v="695"/>
    <d v="2023-08-01T11:35:23"/>
    <d v="2023-08-01T11:45:23"/>
    <s v="WITHDRAW"/>
    <s v="Consumer Existing"/>
    <s v="SSyed"/>
    <s v="Further information has been requested via email- Proof of employment- bank statment/Salary slip"/>
    <d v="1899-12-30T00:10:00"/>
    <n v="10"/>
    <d v="2023-08-01T00:00:00"/>
    <x v="1"/>
    <x v="1"/>
    <s v="SHAHID"/>
    <x v="0"/>
    <s v="CONSUMER EXISTING"/>
    <s v="SLA_MET"/>
  </r>
  <r>
    <s v="573"/>
    <d v="2023-08-01T11:37:25"/>
    <d v="2023-08-01T11:47:15"/>
    <s v="APPROVE"/>
    <s v="Consumer Existing"/>
    <s v="NVaid"/>
    <s v="Approved for MBB only"/>
    <d v="1899-12-30T00:09:50"/>
    <n v="9.8333333333333339"/>
    <d v="2023-08-01T00:00:00"/>
    <x v="1"/>
    <x v="1"/>
    <s v="NAVED"/>
    <x v="1"/>
    <s v="CONSUMER EXISTING"/>
    <s v="SLA_MET"/>
  </r>
  <r>
    <s v="574"/>
    <d v="2023-08-01T11:38:51"/>
    <d v="2023-08-01T11:51:22"/>
    <s v="APPROVE"/>
    <s v="Consumer Existing"/>
    <s v="RBose"/>
    <m/>
    <d v="1899-12-30T00:12:31"/>
    <n v="12.516666666666667"/>
    <d v="2023-08-01T00:00:00"/>
    <x v="1"/>
    <x v="1"/>
    <s v="ROHAN"/>
    <x v="1"/>
    <s v="CONSUMER EXISTING"/>
    <s v="SLA_MET"/>
  </r>
  <r>
    <s v="575"/>
    <d v="2023-08-01T11:40:22"/>
    <d v="2023-08-01T11:50:08"/>
    <s v="APPROVE"/>
    <s v="Consumer Post Bureau"/>
    <s v="FWadia"/>
    <m/>
    <d v="1899-12-30T00:09:46"/>
    <n v="9.7666666666666675"/>
    <d v="2023-08-01T00:00:00"/>
    <x v="1"/>
    <x v="1"/>
    <s v="FARDIN"/>
    <x v="1"/>
    <s v="CONSUMER POST BUREAU"/>
    <s v="SLA_MET"/>
  </r>
  <r>
    <s v="666"/>
    <d v="2023-08-01T11:57:07"/>
    <d v="2023-08-01T12:10:47"/>
    <s v="DECLINE"/>
    <s v="Consumer Existing"/>
    <s v="SBambaras"/>
    <s v="Insufficient billing history with Asif Tech"/>
    <d v="1899-12-30T00:13:40"/>
    <n v="13.666666666666666"/>
    <d v="2023-08-01T00:00:00"/>
    <x v="1"/>
    <x v="1"/>
    <s v="SAM"/>
    <x v="2"/>
    <s v="CONSUMER EXISTING"/>
    <s v="SLA_MET"/>
  </r>
  <r>
    <s v="696"/>
    <d v="2023-08-01T12:01:51"/>
    <d v="2023-08-01T12:05:38"/>
    <s v="WITHDRAW"/>
    <s v="Consumer Pre Bureau"/>
    <s v="NVaid"/>
    <s v="Please email passport with visa page"/>
    <d v="1899-12-30T00:03:47"/>
    <n v="3.7833333333333332"/>
    <d v="2023-08-01T00:00:00"/>
    <x v="1"/>
    <x v="1"/>
    <s v="NAVED"/>
    <x v="0"/>
    <s v="CONSUMER PRE BUREAU"/>
    <s v="SLA_MET"/>
  </r>
  <r>
    <s v="576"/>
    <d v="2023-08-01T12:10:10"/>
    <d v="2023-08-01T12:21:04"/>
    <s v="APPROVE"/>
    <s v="Consumer Existing"/>
    <s v="AAkhundpur"/>
    <m/>
    <d v="1899-12-30T00:10:54"/>
    <n v="10.9"/>
    <d v="2023-08-01T00:00:00"/>
    <x v="1"/>
    <x v="1"/>
    <s v="ASIF"/>
    <x v="1"/>
    <s v="CONSUMER EXISTING"/>
    <s v="SLA_MET"/>
  </r>
  <r>
    <s v="577"/>
    <d v="2023-08-01T12:11:18"/>
    <d v="2023-08-01T12:23:44"/>
    <s v="APPROVE"/>
    <s v="Consumer Existing"/>
    <s v="SSyed"/>
    <s v="Approved only with outright purchase of handset or USIM only- Visa &lt;21 months cannot approve for ipad"/>
    <d v="1899-12-30T00:12:26"/>
    <n v="12.433333333333334"/>
    <d v="2023-08-01T00:00:00"/>
    <x v="1"/>
    <x v="1"/>
    <s v="SHAHID"/>
    <x v="1"/>
    <s v="CONSUMER EXISTING"/>
    <s v="SLA_MET"/>
  </r>
  <r>
    <s v="578"/>
    <d v="2023-08-01T12:15:09"/>
    <d v="2023-08-01T12:24:59"/>
    <s v="APPROVE"/>
    <s v="Consumer Pre Bureau"/>
    <s v="SBambaras"/>
    <s v="Approved for MBB only"/>
    <d v="1899-12-30T00:09:50"/>
    <n v="9.8333333333333339"/>
    <d v="2023-08-01T00:00:00"/>
    <x v="1"/>
    <x v="1"/>
    <s v="SAM"/>
    <x v="1"/>
    <s v="CONSUMER PRE BUREAU"/>
    <s v="SLA_MET"/>
  </r>
  <r>
    <s v="697"/>
    <d v="2023-08-01T12:17:19"/>
    <d v="2023-08-01T12:29:05"/>
    <s v="WITHDRAW"/>
    <s v="Consumer Post Bureau"/>
    <s v="AAkhundpur"/>
    <s v="Suspected duplicate application. customer has already been approved under Row id : 1-7BC7NKN"/>
    <d v="1899-12-30T00:11:46"/>
    <n v="11.766666666666667"/>
    <d v="2023-08-01T00:00:00"/>
    <x v="1"/>
    <x v="1"/>
    <s v="ASIF"/>
    <x v="0"/>
    <s v="CONSUMER POST BUREAU"/>
    <s v="SLA_MET"/>
  </r>
  <r>
    <s v="667"/>
    <d v="2023-08-01T12:19:38"/>
    <d v="2023-08-01T12:44:54"/>
    <s v="DECLINE"/>
    <s v="Consumer Existing"/>
    <s v="MDcruz"/>
    <m/>
    <d v="1899-12-30T00:25:16"/>
    <n v="25.266666666666666"/>
    <d v="2023-08-01T00:00:00"/>
    <x v="1"/>
    <x v="1"/>
    <s v="MERCEDES"/>
    <x v="2"/>
    <s v="CONSUMER EXISTING"/>
    <s v="SLA_NOT_MET"/>
  </r>
  <r>
    <s v="579"/>
    <d v="2023-08-01T12:22:39"/>
    <d v="2023-08-01T12:32:11"/>
    <s v="APPROVE"/>
    <s v="Consumer Existing"/>
    <s v="SSyed"/>
    <s v="Approved only with outright purchase of handset or USIM only"/>
    <d v="1899-12-30T00:09:32"/>
    <n v="9.5333333333333332"/>
    <d v="2023-08-01T00:00:00"/>
    <x v="1"/>
    <x v="1"/>
    <s v="SHAHID"/>
    <x v="1"/>
    <s v="CONSUMER EXISTING"/>
    <s v="SLA_MET"/>
  </r>
  <r>
    <s v="698"/>
    <d v="2023-08-01T12:26:37"/>
    <d v="2023-08-01T12:34:33"/>
    <s v="WITHDRAW"/>
    <s v="Consumer Pre Bureau"/>
    <s v="SBambaras"/>
    <s v="Please re-submit with the correct current address."/>
    <d v="1899-12-30T00:07:56"/>
    <n v="7.9333333333333336"/>
    <d v="2023-08-01T00:00:00"/>
    <x v="1"/>
    <x v="1"/>
    <s v="SAM"/>
    <x v="0"/>
    <s v="CONSUMER PRE BUREAU"/>
    <s v="SLA_MET"/>
  </r>
  <r>
    <s v="580"/>
    <d v="2023-08-01T12:33:05"/>
    <d v="2023-08-01T12:41:29"/>
    <s v="APPROVE"/>
    <s v="Consumer Pre Bureau"/>
    <s v="NVaid"/>
    <s v="Approved only with outright purchase of handset or USIM only"/>
    <d v="1899-12-30T00:08:24"/>
    <n v="8.4"/>
    <d v="2023-08-01T00:00:00"/>
    <x v="1"/>
    <x v="1"/>
    <s v="NAVED"/>
    <x v="1"/>
    <s v="CONSUMER PRE BUREAU"/>
    <s v="SLA_MET"/>
  </r>
  <r>
    <s v="699"/>
    <d v="2023-08-01T12:33:27"/>
    <d v="2023-08-01T12:44:31"/>
    <s v="WITHDRAW"/>
    <s v="Consumer Pre Bureau"/>
    <s v="AAkhundpur"/>
    <s v="Work number submitted is incorrect for the employer. Please confirm with applicant and resubmit and please apply status as part time.on student visa."/>
    <d v="1899-12-30T00:11:04"/>
    <n v="11.066666666666666"/>
    <d v="2023-08-01T00:00:00"/>
    <x v="1"/>
    <x v="1"/>
    <s v="ASIF"/>
    <x v="0"/>
    <s v="CONSUMER PRE BUREAU"/>
    <s v="SLA_MET"/>
  </r>
  <r>
    <s v="581"/>
    <d v="2023-08-01T12:43:44"/>
    <d v="2023-08-01T12:53:58"/>
    <s v="APPROVE"/>
    <s v="Consumer Post Bureau"/>
    <s v="AAkhundpur"/>
    <m/>
    <d v="1899-12-30T00:10:14"/>
    <n v="10.233333333333333"/>
    <d v="2023-08-01T00:00:00"/>
    <x v="1"/>
    <x v="1"/>
    <s v="ASIF"/>
    <x v="1"/>
    <s v="CONSUMER POST BUREAU"/>
    <s v="SLA_MET"/>
  </r>
  <r>
    <s v="582"/>
    <d v="2023-08-01T12:44:54"/>
    <d v="2023-08-01T12:59:30"/>
    <s v="APPROVE"/>
    <s v="Consumer Post Bureau"/>
    <s v="RBose"/>
    <m/>
    <d v="1899-12-30T00:14:36"/>
    <n v="14.6"/>
    <d v="2023-08-01T00:00:00"/>
    <x v="1"/>
    <x v="1"/>
    <s v="ROHAN"/>
    <x v="1"/>
    <s v="CONSUMER POST BUREAU"/>
    <s v="SLA_MET"/>
  </r>
  <r>
    <s v="583"/>
    <d v="2023-08-01T12:45:34"/>
    <d v="2023-08-01T13:03:00"/>
    <s v="APPROVE"/>
    <s v="Consumer Existing"/>
    <s v="AAkhundpur"/>
    <m/>
    <d v="1899-12-30T00:17:26"/>
    <n v="17.433333333333334"/>
    <d v="2023-08-01T00:00:00"/>
    <x v="1"/>
    <x v="1"/>
    <s v="ASIF"/>
    <x v="1"/>
    <s v="CONSUMER EXISTING"/>
    <s v="SLA_MET"/>
  </r>
  <r>
    <s v="700"/>
    <d v="2023-08-01T12:56:19"/>
    <d v="2023-08-01T13:01:18"/>
    <s v="WITHDRAW"/>
    <s v="Consumer Pre Bureau"/>
    <s v="SBambaras"/>
    <s v="Please contact the customer and re-submit the next application with the correct current address."/>
    <d v="1899-12-30T00:04:59"/>
    <n v="4.9833333333333334"/>
    <d v="2023-08-01T00:00:00"/>
    <x v="1"/>
    <x v="1"/>
    <s v="SAM"/>
    <x v="0"/>
    <s v="CONSUMER PRE BUREAU"/>
    <s v="SLA_MET"/>
  </r>
  <r>
    <s v="584"/>
    <d v="2023-08-01T12:58:10"/>
    <d v="2023-08-01T13:08:04"/>
    <s v="APPROVE"/>
    <s v="Consumer Pre Bureau"/>
    <s v="NVaid"/>
    <s v="Approve"/>
    <d v="1899-12-30T00:09:54"/>
    <n v="9.9"/>
    <d v="2023-08-01T00:00:00"/>
    <x v="1"/>
    <x v="1"/>
    <s v="NAVED"/>
    <x v="1"/>
    <s v="CONSUMER PRE BUREAU"/>
    <s v="SLA_MET"/>
  </r>
  <r>
    <s v="701"/>
    <d v="2023-08-01T13:01:23"/>
    <d v="2023-08-01T13:07:40"/>
    <s v="WITHDRAW"/>
    <s v="Consumer Post Bureau"/>
    <s v="SBambaras"/>
    <s v="An account for this applicant already exists with Asif Tech. Please resubmit as existing customer under row-id:-1-8D966MM."/>
    <d v="1899-12-30T00:06:17"/>
    <n v="6.2833333333333332"/>
    <d v="2023-08-01T00:00:00"/>
    <x v="1"/>
    <x v="1"/>
    <s v="SAM"/>
    <x v="0"/>
    <s v="CONSUMER POST BUREAU"/>
    <s v="SLA_MET"/>
  </r>
  <r>
    <s v="585"/>
    <d v="2023-08-01T13:04:53"/>
    <d v="2023-08-01T13:14:16"/>
    <s v="APPROVE"/>
    <s v="Consumer Existing"/>
    <s v="AAkhundpur"/>
    <s v="Approved for MBB only"/>
    <d v="1899-12-30T00:09:23"/>
    <n v="9.3833333333333329"/>
    <d v="2023-08-01T00:00:00"/>
    <x v="1"/>
    <x v="1"/>
    <s v="ASIF"/>
    <x v="1"/>
    <s v="CONSUMER EXISTING"/>
    <s v="SLA_MET"/>
  </r>
  <r>
    <s v="702"/>
    <d v="2023-08-01T13:08:56"/>
    <d v="2023-08-01T13:29:55"/>
    <s v="WITHDRAW"/>
    <s v="Consumer Existing"/>
    <s v="NVaid"/>
    <s v="Customer has overdue account with 3 - Account no 3330159265 - has an overdue payment of $542.77"/>
    <d v="1899-12-30T00:20:59"/>
    <n v="20.983333333333334"/>
    <d v="2023-08-01T00:00:00"/>
    <x v="1"/>
    <x v="1"/>
    <s v="NAVED"/>
    <x v="0"/>
    <s v="CONSUMER EXISTING"/>
    <s v="SLA_NOT_MET"/>
  </r>
  <r>
    <s v="668"/>
    <d v="2023-08-01T13:11:44"/>
    <d v="2023-08-01T13:13:31"/>
    <s v="DECLINE"/>
    <s v="Consumer Post Bureau"/>
    <s v="SSyed"/>
    <s v="Applicant only has bridging visa. Please offer the customer Pre-Paid service only"/>
    <d v="1899-12-30T00:01:47"/>
    <n v="1.7833333333333332"/>
    <d v="2023-08-01T00:00:00"/>
    <x v="1"/>
    <x v="1"/>
    <s v="SHAHID"/>
    <x v="2"/>
    <s v="CONSUMER POST BUREAU"/>
    <s v="SLA_MET"/>
  </r>
  <r>
    <s v="586"/>
    <d v="2023-08-01T13:16:01"/>
    <d v="2023-08-01T13:29:24"/>
    <s v="APPROVE"/>
    <s v="Consumer Existing"/>
    <s v="SBambaras"/>
    <s v="Approved for MBB only"/>
    <d v="1899-12-30T00:13:23"/>
    <n v="13.383333333333333"/>
    <d v="2023-08-01T00:00:00"/>
    <x v="1"/>
    <x v="1"/>
    <s v="SAM"/>
    <x v="1"/>
    <s v="CONSUMER EXISTING"/>
    <s v="SLA_MET"/>
  </r>
  <r>
    <s v="669"/>
    <d v="2023-08-01T13:17:31"/>
    <d v="2023-08-01T13:24:53"/>
    <s v="DECLINE"/>
    <s v="Consumer Post Bureau"/>
    <s v="SSyed"/>
    <s v="Due to credit policy decision by Credit department. Please offer the customer pre-paid service"/>
    <d v="1899-12-30T00:07:22"/>
    <n v="7.3666666666666663"/>
    <d v="2023-08-01T00:00:00"/>
    <x v="1"/>
    <x v="1"/>
    <s v="SHAHID"/>
    <x v="2"/>
    <s v="CONSUMER POST BUREAU"/>
    <s v="SLA_MET"/>
  </r>
  <r>
    <s v="587"/>
    <d v="2023-08-01T13:17:31"/>
    <d v="2023-08-01T13:34:00"/>
    <s v="APPROVE"/>
    <s v="Consumer Pre Bureau"/>
    <s v="AAkhundpur"/>
    <s v="Approved only with outright purchase of handset or USIM only"/>
    <d v="1899-12-30T00:16:29"/>
    <n v="16.483333333333334"/>
    <d v="2023-08-01T00:00:00"/>
    <x v="1"/>
    <x v="1"/>
    <s v="ASIF"/>
    <x v="1"/>
    <s v="CONSUMER PRE BUREAU"/>
    <s v="SLA_MET"/>
  </r>
  <r>
    <s v="703"/>
    <d v="2023-08-01T13:19:26"/>
    <d v="2023-08-01T13:38:12"/>
    <s v="WITHDRAW"/>
    <s v="Consumer Pre Bureau"/>
    <s v="SSyed"/>
    <s v="Incorrect info provided Please resubmit application with correct passport number: PC5444013"/>
    <d v="1899-12-30T00:18:46"/>
    <n v="18.766666666666666"/>
    <d v="2023-08-01T00:00:00"/>
    <x v="1"/>
    <x v="1"/>
    <s v="SHAHID"/>
    <x v="0"/>
    <s v="CONSUMER PRE BUREAU"/>
    <s v="SLA_MET"/>
  </r>
  <r>
    <s v="704"/>
    <d v="2023-08-01T13:19:27"/>
    <d v="2023-08-01T13:36:38"/>
    <s v="WITHDRAW"/>
    <s v="Consumer Pre Bureau"/>
    <s v="SBambaras"/>
    <s v="Please re-submit the next application with the correct current address as 810/70 MOUNTAIN ST, ULTIMO, NSW, 2007."/>
    <d v="1899-12-30T00:17:11"/>
    <n v="17.183333333333334"/>
    <d v="2023-08-01T00:00:00"/>
    <x v="1"/>
    <x v="1"/>
    <s v="SAM"/>
    <x v="0"/>
    <s v="CONSUMER PRE BUREAU"/>
    <s v="SLA_MET"/>
  </r>
  <r>
    <s v="588"/>
    <d v="2023-08-01T13:23:02"/>
    <d v="2023-08-01T13:38:30"/>
    <s v="APPROVE"/>
    <s v="Consumer Existing"/>
    <s v="MDcruz"/>
    <m/>
    <d v="1899-12-30T00:15:28"/>
    <n v="15.466666666666667"/>
    <d v="2023-08-01T00:00:00"/>
    <x v="1"/>
    <x v="1"/>
    <s v="MERCEDES"/>
    <x v="1"/>
    <s v="CONSUMER EXISTING"/>
    <s v="SLA_MET"/>
  </r>
  <r>
    <s v="670"/>
    <d v="2023-08-01T13:23:17"/>
    <d v="2023-08-01T13:48:57"/>
    <s v="DECLINE"/>
    <s v="Consumer Existing"/>
    <s v="NVaid"/>
    <s v="Unable to verify employment details provided"/>
    <d v="1899-12-30T00:25:40"/>
    <n v="25.666666666666668"/>
    <d v="2023-08-01T00:00:00"/>
    <x v="1"/>
    <x v="1"/>
    <s v="NAVED"/>
    <x v="2"/>
    <s v="CONSUMER EXISTING"/>
    <s v="SLA_NOT_MET"/>
  </r>
  <r>
    <s v="589"/>
    <d v="2023-08-01T13:26:43"/>
    <d v="2023-08-01T13:43:42"/>
    <s v="APPROVE"/>
    <s v="Consumer Existing"/>
    <s v="AAkhundpur"/>
    <s v="Approve"/>
    <d v="1899-12-30T00:16:59"/>
    <n v="16.983333333333334"/>
    <d v="2023-08-01T00:00:00"/>
    <x v="1"/>
    <x v="1"/>
    <s v="ASIF"/>
    <x v="1"/>
    <s v="CONSUMER EXISTING"/>
    <s v="SLA_MET"/>
  </r>
  <r>
    <s v="590"/>
    <d v="2023-08-01T13:32:28"/>
    <d v="2023-08-01T14:08:42"/>
    <s v="APPROVE"/>
    <s v="Consumer Existing"/>
    <s v="SBambaras"/>
    <s v="Approve"/>
    <d v="1899-12-30T00:36:14"/>
    <n v="36.233333333333334"/>
    <d v="2023-08-01T00:00:00"/>
    <x v="1"/>
    <x v="1"/>
    <s v="SAM"/>
    <x v="1"/>
    <s v="CONSUMER EXISTING"/>
    <s v="SLA_NOT_MET"/>
  </r>
  <r>
    <s v="591"/>
    <d v="2023-08-01T13:39:01"/>
    <d v="2023-08-01T13:46:57"/>
    <s v="APPROVE"/>
    <s v="Consumer Existing"/>
    <s v="SSyed"/>
    <s v="Approve"/>
    <d v="1899-12-30T00:07:56"/>
    <n v="7.9333333333333336"/>
    <d v="2023-08-01T00:00:00"/>
    <x v="1"/>
    <x v="1"/>
    <s v="SHAHID"/>
    <x v="1"/>
    <s v="CONSUMER EXISTING"/>
    <s v="SLA_MET"/>
  </r>
  <r>
    <s v="592"/>
    <d v="2023-08-01T13:40:20"/>
    <d v="2023-08-01T13:53:18"/>
    <s v="APPROVE"/>
    <s v="Consumer Pre Bureau"/>
    <s v="AAkhundpur"/>
    <s v="Approve"/>
    <d v="1899-12-30T00:12:58"/>
    <n v="12.966666666666667"/>
    <d v="2023-08-01T00:00:00"/>
    <x v="1"/>
    <x v="1"/>
    <s v="ASIF"/>
    <x v="1"/>
    <s v="CONSUMER PRE BUREAU"/>
    <s v="SLA_MET"/>
  </r>
  <r>
    <s v="593"/>
    <d v="2023-08-01T13:40:24"/>
    <d v="2023-08-01T13:47:39"/>
    <s v="APPROVE"/>
    <s v="Consumer Existing"/>
    <s v="RBose"/>
    <m/>
    <d v="1899-12-30T00:07:15"/>
    <n v="7.25"/>
    <d v="2023-08-01T00:00:00"/>
    <x v="1"/>
    <x v="1"/>
    <s v="ROHAN"/>
    <x v="1"/>
    <s v="CONSUMER EXISTING"/>
    <s v="SLA_MET"/>
  </r>
  <r>
    <s v="594"/>
    <d v="2023-08-01T13:42:28"/>
    <d v="2023-08-01T13:59:05"/>
    <s v="APPROVE"/>
    <s v="Consumer Existing"/>
    <s v="SSyed"/>
    <s v="Approved only with outright purchase of handset or USIM only- visa &lt;12 month"/>
    <d v="1899-12-30T00:16:37"/>
    <n v="16.616666666666667"/>
    <d v="2023-08-01T00:00:00"/>
    <x v="1"/>
    <x v="1"/>
    <s v="SHAHID"/>
    <x v="1"/>
    <s v="CONSUMER EXISTING"/>
    <s v="SLA_MET"/>
  </r>
  <r>
    <s v="705"/>
    <d v="2023-08-01T13:49:45"/>
    <d v="2023-08-01T15:00:13"/>
    <s v="WITHDRAW"/>
    <s v="Consumer Pre Bureau"/>
    <s v="JDsouza"/>
    <s v="Incorrect info provided ... please apply as pensioner and remove employment details such as other - 38 hours a week"/>
    <d v="1899-12-30T01:10:28"/>
    <n v="70.466666666666669"/>
    <d v="2023-08-01T00:00:00"/>
    <x v="1"/>
    <x v="1"/>
    <s v="JULIA"/>
    <x v="0"/>
    <s v="CONSUMER PRE BUREAU"/>
    <s v="SLA_NOT_MET"/>
  </r>
  <r>
    <s v="595"/>
    <d v="2023-08-01T13:51:22"/>
    <d v="2023-08-01T14:00:27"/>
    <s v="APPROVE"/>
    <s v="Consumer Pre Bureau"/>
    <s v="AAkhundpur"/>
    <s v="Approved only with outright purchase of handset or USIM only"/>
    <d v="1899-12-30T00:09:05"/>
    <n v="9.0833333333333339"/>
    <d v="2023-08-01T00:00:00"/>
    <x v="1"/>
    <x v="1"/>
    <s v="ASIF"/>
    <x v="1"/>
    <s v="CONSUMER PRE BUREAU"/>
    <s v="SLA_MET"/>
  </r>
  <r>
    <s v="596"/>
    <d v="2023-08-01T13:52:20"/>
    <d v="2023-08-01T14:11:27"/>
    <s v="APPROVE"/>
    <s v="Consumer Existing"/>
    <s v="MDcruz"/>
    <m/>
    <d v="1899-12-30T00:19:07"/>
    <n v="19.116666666666667"/>
    <d v="2023-08-01T00:00:00"/>
    <x v="1"/>
    <x v="1"/>
    <s v="MERCEDES"/>
    <x v="1"/>
    <s v="CONSUMER EXISTING"/>
    <s v="SLA_MET"/>
  </r>
  <r>
    <s v="706"/>
    <d v="2023-08-01T13:52:23"/>
    <d v="2023-08-01T14:03:17"/>
    <s v="WITHDRAW"/>
    <s v="Consumer Pre Bureau"/>
    <s v="SSyed"/>
    <s v="Work number submitted is incorrect for the employer. Please confirm with applicant and resubmit"/>
    <d v="1899-12-30T00:10:54"/>
    <n v="10.9"/>
    <d v="2023-08-01T00:00:00"/>
    <x v="1"/>
    <x v="1"/>
    <s v="SHAHID"/>
    <x v="0"/>
    <s v="CONSUMER PRE BUREAU"/>
    <s v="SLA_MET"/>
  </r>
  <r>
    <s v="671"/>
    <d v="2023-08-01T13:53:34"/>
    <d v="2023-08-01T14:09:21"/>
    <s v="DECLINE"/>
    <s v="Consumer Existing"/>
    <s v="RBose"/>
    <s v="Applicant only has bridging visa. Please offer the customer Pre-Paid service only"/>
    <d v="1899-12-30T00:15:47"/>
    <n v="15.783333333333333"/>
    <d v="2023-08-01T00:00:00"/>
    <x v="1"/>
    <x v="1"/>
    <s v="ROHAN"/>
    <x v="2"/>
    <s v="CONSUMER EXISTING"/>
    <s v="SLA_MET"/>
  </r>
  <r>
    <s v="597"/>
    <d v="2023-08-01T13:56:29"/>
    <d v="2023-08-01T14:09:49"/>
    <s v="APPROVE"/>
    <s v="Consumer Post Bureau"/>
    <s v="SSyed"/>
    <s v="Approve"/>
    <d v="1899-12-30T00:13:20"/>
    <n v="13.333333333333334"/>
    <d v="2023-08-01T00:00:00"/>
    <x v="1"/>
    <x v="1"/>
    <s v="SHAHID"/>
    <x v="1"/>
    <s v="CONSUMER POST BUREAU"/>
    <s v="SLA_MET"/>
  </r>
  <r>
    <s v="598"/>
    <d v="2023-08-01T13:56:47"/>
    <d v="2023-08-01T14:22:54"/>
    <s v="APPROVE"/>
    <s v="Consumer Existing"/>
    <s v="NBhatia"/>
    <s v="Approve"/>
    <d v="1899-12-30T00:26:07"/>
    <n v="26.116666666666667"/>
    <d v="2023-08-01T00:00:00"/>
    <x v="1"/>
    <x v="1"/>
    <s v="NITESH"/>
    <x v="1"/>
    <s v="CONSUMER EXISTING"/>
    <s v="SLA_NOT_MET"/>
  </r>
  <r>
    <s v="599"/>
    <d v="2023-08-01T13:57:25"/>
    <d v="2023-08-01T14:18:16"/>
    <s v="APPROVE"/>
    <s v="Consumer Existing"/>
    <s v="SBambaras"/>
    <s v="Approved only with outright purchase of handset or USIM only"/>
    <d v="1899-12-30T00:20:51"/>
    <n v="20.85"/>
    <d v="2023-08-01T00:00:00"/>
    <x v="1"/>
    <x v="1"/>
    <s v="SAM"/>
    <x v="1"/>
    <s v="CONSUMER EXISTING"/>
    <s v="SLA_NOT_MET"/>
  </r>
  <r>
    <s v="600"/>
    <d v="2023-08-01T14:05:09"/>
    <d v="2023-08-01T14:18:20"/>
    <s v="APPROVE"/>
    <s v="Consumer Post Bureau"/>
    <s v="MDcruz"/>
    <m/>
    <d v="1899-12-30T00:13:11"/>
    <n v="13.183333333333334"/>
    <d v="2023-08-01T00:00:00"/>
    <x v="1"/>
    <x v="1"/>
    <s v="MERCEDES"/>
    <x v="1"/>
    <s v="CONSUMER POST BUREAU"/>
    <s v="SLA_MET"/>
  </r>
  <r>
    <s v="707"/>
    <d v="2023-08-01T14:06:24"/>
    <d v="2023-08-01T14:13:03"/>
    <s v="WITHDRAW"/>
    <s v="Consumer Pre Bureau"/>
    <s v="NVaid"/>
    <s v="Please resubmit with landline for employer - the landline number provided is incorrect."/>
    <d v="1899-12-30T00:06:39"/>
    <n v="6.65"/>
    <d v="2023-08-01T00:00:00"/>
    <x v="1"/>
    <x v="1"/>
    <s v="NAVED"/>
    <x v="0"/>
    <s v="CONSUMER PRE BUREAU"/>
    <s v="SLA_MET"/>
  </r>
  <r>
    <s v="601"/>
    <d v="2023-08-01T14:10:52"/>
    <d v="2023-08-01T14:19:30"/>
    <s v="APPROVE"/>
    <s v="Consumer Pre Bureau"/>
    <s v="NVaid"/>
    <s v="Approved only with outright purchase of handset or USIM only"/>
    <d v="1899-12-30T00:08:38"/>
    <n v="8.6333333333333329"/>
    <d v="2023-08-01T00:00:00"/>
    <x v="1"/>
    <x v="1"/>
    <s v="NAVED"/>
    <x v="1"/>
    <s v="CONSUMER PRE BUREAU"/>
    <s v="SLA_MET"/>
  </r>
  <r>
    <s v="602"/>
    <d v="2023-08-01T14:14:25"/>
    <d v="2023-08-01T14:20:44"/>
    <s v="APPROVE"/>
    <s v="Consumer Pre Bureau"/>
    <s v="SBambaras"/>
    <s v="Approved for up to 2 services"/>
    <d v="1899-12-30T00:06:19"/>
    <n v="6.3166666666666664"/>
    <d v="2023-08-01T00:00:00"/>
    <x v="1"/>
    <x v="1"/>
    <s v="SAM"/>
    <x v="1"/>
    <s v="CONSUMER PRE BUREAU"/>
    <s v="SLA_MET"/>
  </r>
  <r>
    <s v="603"/>
    <d v="2023-08-01T14:16:56"/>
    <d v="2023-08-01T14:25:23"/>
    <s v="APPROVE"/>
    <s v="Consumer Post Bureau"/>
    <s v="NVaid"/>
    <s v="Approved only with outright purchase of handset or USIM only"/>
    <d v="1899-12-30T00:08:27"/>
    <n v="8.4499999999999993"/>
    <d v="2023-08-01T00:00:00"/>
    <x v="1"/>
    <x v="1"/>
    <s v="NAVED"/>
    <x v="1"/>
    <s v="CONSUMER POST BUREAU"/>
    <s v="SLA_MET"/>
  </r>
  <r>
    <s v="708"/>
    <d v="2023-08-01T14:16:57"/>
    <d v="2023-08-01T14:33:15"/>
    <s v="WITHDRAW"/>
    <s v="Consumer Existing"/>
    <s v="SSyed"/>
    <s v="Customer has overdue account with 3 : $542.77 Revert with receipt number."/>
    <d v="1899-12-30T00:16:18"/>
    <n v="16.3"/>
    <d v="2023-08-01T00:00:00"/>
    <x v="1"/>
    <x v="1"/>
    <s v="SHAHID"/>
    <x v="0"/>
    <s v="CONSUMER EXISTING"/>
    <s v="SLA_MET"/>
  </r>
  <r>
    <s v="709"/>
    <d v="2023-08-01T14:22:08"/>
    <d v="2023-08-01T14:33:24"/>
    <s v="WITHDRAW"/>
    <s v="Consumer Post Bureau"/>
    <s v="SBambaras"/>
    <s v="Please re-submit as student correctly. Employment details not required."/>
    <d v="1899-12-30T00:11:16"/>
    <n v="11.266666666666667"/>
    <d v="2023-08-01T00:00:00"/>
    <x v="1"/>
    <x v="1"/>
    <s v="SAM"/>
    <x v="0"/>
    <s v="CONSUMER POST BUREAU"/>
    <s v="SLA_MET"/>
  </r>
  <r>
    <s v="604"/>
    <d v="2023-08-01T14:23:21"/>
    <d v="2023-08-01T14:49:17"/>
    <s v="APPROVE"/>
    <s v="Consumer Existing"/>
    <s v="NBhatia"/>
    <s v="Approve"/>
    <d v="1899-12-30T00:25:56"/>
    <n v="25.933333333333334"/>
    <d v="2023-08-01T00:00:00"/>
    <x v="1"/>
    <x v="1"/>
    <s v="NITESH"/>
    <x v="1"/>
    <s v="CONSUMER EXISTING"/>
    <s v="SLA_NOT_MET"/>
  </r>
  <r>
    <s v="605"/>
    <d v="2023-08-01T14:26:33"/>
    <d v="2023-08-01T14:34:39"/>
    <s v="APPROVE"/>
    <s v="Consumer Existing"/>
    <s v="NVaid"/>
    <s v="Approve"/>
    <d v="1899-12-30T00:08:06"/>
    <n v="8.1"/>
    <d v="2023-08-01T00:00:00"/>
    <x v="1"/>
    <x v="1"/>
    <s v="NAVED"/>
    <x v="1"/>
    <s v="CONSUMER EXISTING"/>
    <s v="SLA_MET"/>
  </r>
  <r>
    <s v="710"/>
    <d v="2023-08-01T14:27:22"/>
    <d v="2023-08-01T14:34:25"/>
    <s v="WITHDRAW"/>
    <s v="Consumer Pre Bureau"/>
    <s v="RBose"/>
    <s v="Please email passport with visa page."/>
    <d v="1899-12-30T00:07:03"/>
    <n v="7.05"/>
    <d v="2023-08-01T00:00:00"/>
    <x v="1"/>
    <x v="1"/>
    <s v="ROHAN"/>
    <x v="0"/>
    <s v="CONSUMER PRE BUREAU"/>
    <s v="SLA_MET"/>
  </r>
  <r>
    <s v="672"/>
    <d v="2023-08-01T14:28:42"/>
    <d v="2023-08-01T14:46:46"/>
    <s v="DECLINE"/>
    <s v="Consumer Post Bureau"/>
    <s v="MDcruz"/>
    <m/>
    <d v="1899-12-30T00:18:04"/>
    <n v="18.066666666666666"/>
    <d v="2023-08-01T00:00:00"/>
    <x v="1"/>
    <x v="1"/>
    <s v="MERCEDES"/>
    <x v="2"/>
    <s v="CONSUMER POST BUREAU"/>
    <s v="SLA_MET"/>
  </r>
  <r>
    <s v="711"/>
    <d v="2023-08-01T14:29:26"/>
    <d v="2023-08-01T14:37:45"/>
    <s v="WITHDRAW"/>
    <s v="Consumer Pre Bureau"/>
    <s v="SBambaras"/>
    <s v="Please re-submit with employer's contactable landline number or email copy of Proof of Income (Pay Slips / Bank Statement / Employment Letter) to vcredit@Asif Tech.com.au"/>
    <d v="1899-12-30T00:08:19"/>
    <n v="8.3166666666666664"/>
    <d v="2023-08-01T00:00:00"/>
    <x v="1"/>
    <x v="1"/>
    <s v="SAM"/>
    <x v="0"/>
    <s v="CONSUMER PRE BUREAU"/>
    <s v="SLA_MET"/>
  </r>
  <r>
    <s v="712"/>
    <d v="2023-08-01T14:29:27"/>
    <d v="2023-08-01T14:45:40"/>
    <s v="WITHDRAW"/>
    <s v="Consumer Existing"/>
    <s v="NVaid"/>
    <s v="Customer has overdue account with Asif Tech - Account no 609645781"/>
    <d v="1899-12-30T00:16:13"/>
    <n v="16.216666666666665"/>
    <d v="2023-08-01T00:00:00"/>
    <x v="1"/>
    <x v="1"/>
    <s v="NAVED"/>
    <x v="0"/>
    <s v="CONSUMER EXISTING"/>
    <s v="SLA_MET"/>
  </r>
  <r>
    <s v="713"/>
    <d v="2023-08-01T14:35:17"/>
    <d v="2023-08-01T14:45:50"/>
    <s v="WITHDRAW"/>
    <s v="Consumer Pre Bureau"/>
    <s v="SBambaras"/>
    <s v="Please re-submit with the correct current address."/>
    <d v="1899-12-30T00:10:33"/>
    <n v="10.55"/>
    <d v="2023-08-01T00:00:00"/>
    <x v="1"/>
    <x v="1"/>
    <s v="SAM"/>
    <x v="0"/>
    <s v="CONSUMER PRE BUREAU"/>
    <s v="SLA_MET"/>
  </r>
  <r>
    <s v="606"/>
    <d v="2023-08-01T14:37:35"/>
    <d v="2023-08-01T14:49:46"/>
    <s v="APPROVE"/>
    <s v="Consumer Post Bureau"/>
    <s v="SSyed"/>
    <s v="Approve"/>
    <d v="1899-12-30T00:12:11"/>
    <n v="12.183333333333334"/>
    <d v="2023-08-01T00:00:00"/>
    <x v="1"/>
    <x v="1"/>
    <s v="SHAHID"/>
    <x v="1"/>
    <s v="CONSUMER POST BUREAU"/>
    <s v="SLA_MET"/>
  </r>
  <r>
    <s v="714"/>
    <d v="2023-08-01T14:41:13"/>
    <d v="2023-08-01T14:51:02"/>
    <s v="WITHDRAW"/>
    <s v="Consumer Pre Bureau"/>
    <s v="SBambaras"/>
    <s v="Application withdrawn.Please re-submit with employer's contactable landline number or email copy of Proof of Income (Pay Slips / Bank Statement / Employment Letter) to vcredit@Asif Tech.com.au"/>
    <d v="1899-12-30T00:09:49"/>
    <n v="9.8166666666666664"/>
    <d v="2023-08-01T00:00:00"/>
    <x v="1"/>
    <x v="1"/>
    <s v="SAM"/>
    <x v="0"/>
    <s v="CONSUMER PRE BUREAU"/>
    <s v="SLA_MET"/>
  </r>
  <r>
    <s v="607"/>
    <d v="2023-08-01T14:49:28"/>
    <d v="2023-08-01T14:58:13"/>
    <s v="APPROVE"/>
    <s v="Consumer Post Bureau"/>
    <s v="NBhatia"/>
    <s v="Approved only with outright purchase of handset or USIM only"/>
    <d v="1899-12-30T00:08:45"/>
    <n v="8.75"/>
    <d v="2023-08-01T00:00:00"/>
    <x v="1"/>
    <x v="1"/>
    <s v="NITESH"/>
    <x v="1"/>
    <s v="CONSUMER POST BUREAU"/>
    <s v="SLA_MET"/>
  </r>
  <r>
    <s v="608"/>
    <d v="2023-08-01T14:49:49"/>
    <d v="2023-08-01T15:12:32"/>
    <s v="APPROVE"/>
    <s v="Consumer Existing"/>
    <s v="SBambaras"/>
    <s v="Approved only with outright purchase of handset or USIM only"/>
    <d v="1899-12-30T00:22:43"/>
    <n v="22.716666666666665"/>
    <d v="2023-08-01T00:00:00"/>
    <x v="1"/>
    <x v="1"/>
    <s v="SAM"/>
    <x v="1"/>
    <s v="CONSUMER EXISTING"/>
    <s v="SLA_NOT_MET"/>
  </r>
  <r>
    <s v="609"/>
    <d v="2023-08-01T14:51:32"/>
    <d v="2023-08-01T15:06:37"/>
    <s v="APPROVE"/>
    <s v="Consumer Existing"/>
    <s v="AAkhundpur"/>
    <s v="Approved only with outright purchase of handset or USIM only"/>
    <d v="1899-12-30T00:15:05"/>
    <n v="15.083333333333334"/>
    <d v="2023-08-01T00:00:00"/>
    <x v="1"/>
    <x v="1"/>
    <s v="ASIF"/>
    <x v="1"/>
    <s v="CONSUMER EXISTING"/>
    <s v="SLA_MET"/>
  </r>
  <r>
    <s v="610"/>
    <d v="2023-08-01T14:52:21"/>
    <d v="2023-08-01T15:00:49"/>
    <s v="APPROVE"/>
    <s v="Consumer Existing"/>
    <s v="MDcruz"/>
    <m/>
    <d v="1899-12-30T00:08:28"/>
    <n v="8.4666666666666668"/>
    <d v="2023-08-01T00:00:00"/>
    <x v="1"/>
    <x v="1"/>
    <s v="MERCEDES"/>
    <x v="1"/>
    <s v="CONSUMER EXISTING"/>
    <s v="SLA_MET"/>
  </r>
  <r>
    <s v="611"/>
    <d v="2023-08-01T14:53:51"/>
    <d v="2023-08-01T15:07:05"/>
    <s v="APPROVE"/>
    <s v="Consumer Existing"/>
    <s v="RBose"/>
    <m/>
    <d v="1899-12-30T00:13:14"/>
    <n v="13.233333333333333"/>
    <d v="2023-08-01T00:00:00"/>
    <x v="1"/>
    <x v="1"/>
    <s v="ROHAN"/>
    <x v="1"/>
    <s v="CONSUMER EXISTING"/>
    <s v="SLA_MET"/>
  </r>
  <r>
    <s v="612"/>
    <d v="2023-08-01T14:54:21"/>
    <d v="2023-08-01T15:06:17"/>
    <s v="APPROVE"/>
    <s v="Consumer Pre Bureau"/>
    <s v="NVaid"/>
    <s v="Approve"/>
    <d v="1899-12-30T00:11:56"/>
    <n v="11.933333333333334"/>
    <d v="2023-08-01T00:00:00"/>
    <x v="1"/>
    <x v="1"/>
    <s v="NAVED"/>
    <x v="1"/>
    <s v="CONSUMER PRE BUREAU"/>
    <s v="SLA_MET"/>
  </r>
  <r>
    <s v="715"/>
    <d v="2023-08-01T14:54:24"/>
    <d v="2023-08-01T15:04:39"/>
    <s v="WITHDRAW"/>
    <s v="Consumer Post Bureau"/>
    <s v="SSyed"/>
    <s v="Suspected duplicate application- Customer already active under row id: 1-56Q45DN."/>
    <d v="1899-12-30T00:10:15"/>
    <n v="10.25"/>
    <d v="2023-08-01T00:00:00"/>
    <x v="1"/>
    <x v="1"/>
    <s v="SHAHID"/>
    <x v="0"/>
    <s v="CONSUMER POST BUREAU"/>
    <s v="SLA_MET"/>
  </r>
  <r>
    <s v="613"/>
    <d v="2023-08-01T14:55:30"/>
    <d v="2023-08-01T15:10:29"/>
    <s v="APPROVE"/>
    <s v="Consumer Pre Bureau"/>
    <s v="NBhatia"/>
    <s v="Approve"/>
    <d v="1899-12-30T00:14:59"/>
    <n v="14.983333333333333"/>
    <d v="2023-08-01T00:00:00"/>
    <x v="1"/>
    <x v="1"/>
    <s v="NITESH"/>
    <x v="1"/>
    <s v="CONSUMER PRE BUREAU"/>
    <s v="SLA_MET"/>
  </r>
  <r>
    <s v="716"/>
    <d v="2023-08-01T14:59:19"/>
    <d v="2023-08-01T15:12:41"/>
    <s v="WITHDRAW"/>
    <s v="Consumer Post Bureau"/>
    <s v="MDcruz"/>
    <m/>
    <d v="1899-12-30T00:13:22"/>
    <n v="13.366666666666667"/>
    <d v="2023-08-01T00:00:00"/>
    <x v="1"/>
    <x v="1"/>
    <s v="MERCEDES"/>
    <x v="0"/>
    <s v="CONSUMER POST BUREAU"/>
    <s v="SLA_MET"/>
  </r>
  <r>
    <s v="717"/>
    <d v="2023-08-01T14:59:54"/>
    <d v="2023-08-01T15:10:57"/>
    <s v="WITHDRAW"/>
    <s v="Consumer Existing"/>
    <s v="SSyed"/>
    <s v="Customer has overdue account with Asif Tech"/>
    <d v="1899-12-30T00:11:03"/>
    <n v="11.05"/>
    <d v="2023-08-01T00:00:00"/>
    <x v="1"/>
    <x v="1"/>
    <s v="SHAHID"/>
    <x v="0"/>
    <s v="CONSUMER EXISTING"/>
    <s v="SLA_MET"/>
  </r>
  <r>
    <s v="614"/>
    <d v="2023-08-01T15:09:43"/>
    <d v="2023-08-01T15:17:26"/>
    <s v="APPROVE"/>
    <s v="Consumer Pre Bureau"/>
    <s v="NVaid"/>
    <s v="Approve"/>
    <d v="1899-12-30T00:07:43"/>
    <n v="7.7166666666666668"/>
    <d v="2023-08-01T00:00:00"/>
    <x v="1"/>
    <x v="1"/>
    <s v="NAVED"/>
    <x v="1"/>
    <s v="CONSUMER PRE BUREAU"/>
    <s v="SLA_MET"/>
  </r>
  <r>
    <s v="718"/>
    <d v="2023-08-01T15:21:15"/>
    <d v="2023-08-01T15:27:41"/>
    <s v="WITHDRAW"/>
    <s v="Consumer Pre Bureau"/>
    <s v="SSyed"/>
    <s v="Please email passport with visa page and proof of employment bank statement/Salary slip"/>
    <d v="1899-12-30T00:06:26"/>
    <n v="6.4333333333333336"/>
    <d v="2023-08-01T00:00:00"/>
    <x v="1"/>
    <x v="1"/>
    <s v="SHAHID"/>
    <x v="0"/>
    <s v="CONSUMER PRE BUREAU"/>
    <s v="SLA_MET"/>
  </r>
  <r>
    <s v="615"/>
    <d v="2023-08-01T15:27:06"/>
    <d v="2023-08-01T15:37:06"/>
    <s v="APPROVE"/>
    <s v="Consumer Existing"/>
    <s v="NVaid"/>
    <s v="Approve"/>
    <d v="1899-12-30T00:10:00"/>
    <n v="10"/>
    <d v="2023-08-01T00:00:00"/>
    <x v="1"/>
    <x v="1"/>
    <s v="NAVED"/>
    <x v="1"/>
    <s v="CONSUMER EXISTING"/>
    <s v="SLA_MET"/>
  </r>
  <r>
    <s v="616"/>
    <d v="2023-08-01T15:28:27"/>
    <d v="2023-08-01T15:33:22"/>
    <s v="APPROVE"/>
    <s v="Consumer Existing"/>
    <s v="SSyed"/>
    <s v="Approve"/>
    <d v="1899-12-30T00:04:55"/>
    <n v="4.916666666666667"/>
    <d v="2023-08-01T00:00:00"/>
    <x v="1"/>
    <x v="1"/>
    <s v="SHAHID"/>
    <x v="1"/>
    <s v="CONSUMER EXISTING"/>
    <s v="SLA_MET"/>
  </r>
  <r>
    <s v="617"/>
    <d v="2023-08-01T15:29:26"/>
    <d v="2023-08-01T15:36:47"/>
    <s v="APPROVE"/>
    <s v="Consumer Existing"/>
    <s v="SBambaras"/>
    <s v="Approved for MBB only"/>
    <d v="1899-12-30T00:07:21"/>
    <n v="7.35"/>
    <d v="2023-08-01T00:00:00"/>
    <x v="1"/>
    <x v="1"/>
    <s v="SAM"/>
    <x v="1"/>
    <s v="CONSUMER EXISTING"/>
    <s v="SLA_MET"/>
  </r>
  <r>
    <s v="618"/>
    <d v="2023-08-01T15:33:50"/>
    <d v="2023-08-01T15:52:31"/>
    <s v="APPROVE"/>
    <s v="Consumer Post Bureau"/>
    <s v="RBose"/>
    <m/>
    <d v="1899-12-30T00:18:41"/>
    <n v="18.683333333333334"/>
    <d v="2023-08-01T00:00:00"/>
    <x v="1"/>
    <x v="1"/>
    <s v="ROHAN"/>
    <x v="1"/>
    <s v="CONSUMER POST BUREAU"/>
    <s v="SLA_MET"/>
  </r>
  <r>
    <s v="719"/>
    <d v="2023-08-01T15:34:18"/>
    <d v="2023-08-01T15:45:24"/>
    <s v="WITHDRAW"/>
    <s v="Consumer Post Bureau"/>
    <s v="NVaid"/>
    <s v="An account for this applicant already exists with Asif Tech. Please resubmit as existing customer - Row id 1-8542UUH"/>
    <d v="1899-12-30T00:11:06"/>
    <n v="11.1"/>
    <d v="2023-08-01T00:00:00"/>
    <x v="1"/>
    <x v="1"/>
    <s v="NAVED"/>
    <x v="0"/>
    <s v="CONSUMER POST BUREAU"/>
    <s v="SLA_MET"/>
  </r>
  <r>
    <s v="619"/>
    <d v="2023-08-01T15:40:24"/>
    <d v="2023-08-01T15:50:58"/>
    <s v="APPROVE"/>
    <s v="Consumer Pre Bureau"/>
    <s v="NVaid"/>
    <s v="Approved for 2 sim-only services (1 voice + 1 MBB)"/>
    <d v="1899-12-30T00:10:34"/>
    <n v="10.566666666666666"/>
    <d v="2023-08-01T00:00:00"/>
    <x v="1"/>
    <x v="1"/>
    <s v="NAVED"/>
    <x v="1"/>
    <s v="CONSUMER PRE BUREAU"/>
    <s v="SLA_MET"/>
  </r>
  <r>
    <s v="720"/>
    <d v="2023-08-01T15:44:39"/>
    <d v="2023-08-01T15:48:42"/>
    <s v="WITHDRAW"/>
    <s v="Consumer Pre Bureau"/>
    <s v="SBambaras"/>
    <s v="Please email passport with visa page"/>
    <d v="1899-12-30T00:04:03"/>
    <n v="4.05"/>
    <d v="2023-08-01T00:00:00"/>
    <x v="1"/>
    <x v="1"/>
    <s v="SAM"/>
    <x v="0"/>
    <s v="CONSUMER PRE BUREAU"/>
    <s v="SLA_MET"/>
  </r>
  <r>
    <s v="673"/>
    <d v="2023-08-01T15:46:07"/>
    <d v="2023-08-01T16:13:33"/>
    <s v="DECLINE"/>
    <s v="Consumer Existing"/>
    <s v="SSyed"/>
    <s v="Student applicants cannot have 2 x handsets. They are eligible for 1 handset and 1 MBB only"/>
    <d v="1899-12-30T00:27:26"/>
    <n v="27.433333333333334"/>
    <d v="2023-08-01T00:00:00"/>
    <x v="1"/>
    <x v="1"/>
    <s v="SHAHID"/>
    <x v="2"/>
    <s v="CONSUMER EXISTING"/>
    <s v="SLA_NOT_MET"/>
  </r>
  <r>
    <s v="620"/>
    <d v="2023-08-01T15:50:22"/>
    <d v="2023-08-01T16:06:56"/>
    <s v="APPROVE"/>
    <s v="Consumer Existing"/>
    <s v="SBambaras"/>
    <m/>
    <d v="1899-12-30T00:16:34"/>
    <n v="16.566666666666666"/>
    <d v="2023-08-01T00:00:00"/>
    <x v="1"/>
    <x v="1"/>
    <s v="SAM"/>
    <x v="1"/>
    <s v="CONSUMER EXISTING"/>
    <s v="SLA_MET"/>
  </r>
  <r>
    <s v="674"/>
    <d v="2023-08-01T15:52:46"/>
    <d v="2023-08-01T16:09:56"/>
    <s v="DECLINE"/>
    <s v="Consumer Post Bureau"/>
    <s v="SSyed"/>
    <m/>
    <d v="1899-12-30T00:17:10"/>
    <n v="17.166666666666668"/>
    <d v="2023-08-01T00:00:00"/>
    <x v="1"/>
    <x v="1"/>
    <s v="SHAHID"/>
    <x v="2"/>
    <s v="CONSUMER POST BUREAU"/>
    <s v="SLA_MET"/>
  </r>
  <r>
    <s v="675"/>
    <d v="2023-08-01T15:53:48"/>
    <d v="2023-08-01T16:07:25"/>
    <s v="DECLINE"/>
    <s v="Consumer Existing"/>
    <s v="MDcruz"/>
    <m/>
    <d v="1899-12-30T00:13:37"/>
    <n v="13.616666666666667"/>
    <d v="2023-08-01T00:00:00"/>
    <x v="1"/>
    <x v="1"/>
    <s v="MERCEDES"/>
    <x v="2"/>
    <s v="CONSUMER EXISTING"/>
    <s v="SLA_MET"/>
  </r>
  <r>
    <s v="621"/>
    <d v="2023-08-01T15:56:30"/>
    <d v="2023-08-01T16:03:01"/>
    <s v="APPROVE"/>
    <s v="Consumer Post Bureau"/>
    <s v="AAkhundpur"/>
    <s v="Approve"/>
    <d v="1899-12-30T00:06:31"/>
    <n v="6.5166666666666666"/>
    <d v="2023-08-01T00:00:00"/>
    <x v="1"/>
    <x v="1"/>
    <s v="ASIF"/>
    <x v="1"/>
    <s v="CONSUMER POST BUREAU"/>
    <s v="SLA_MET"/>
  </r>
  <r>
    <s v="622"/>
    <d v="2023-08-01T16:04:39"/>
    <d v="2023-08-01T16:15:01"/>
    <s v="APPROVE"/>
    <s v="Consumer Existing"/>
    <s v="MDcruz"/>
    <s v="Approve"/>
    <d v="1899-12-30T00:10:22"/>
    <n v="10.366666666666667"/>
    <d v="2023-08-01T00:00:00"/>
    <x v="1"/>
    <x v="1"/>
    <s v="MERCEDES"/>
    <x v="1"/>
    <s v="CONSUMER EXISTING"/>
    <s v="SLA_MET"/>
  </r>
  <r>
    <s v="623"/>
    <d v="2023-08-01T16:04:42"/>
    <d v="2023-08-01T16:10:25"/>
    <s v="APPROVE"/>
    <s v="Consumer Existing"/>
    <s v="NVaid"/>
    <s v="Approve"/>
    <d v="1899-12-30T00:05:43"/>
    <n v="5.7166666666666668"/>
    <d v="2023-08-01T00:00:00"/>
    <x v="1"/>
    <x v="1"/>
    <s v="NAVED"/>
    <x v="1"/>
    <s v="CONSUMER EXISTING"/>
    <s v="SLA_MET"/>
  </r>
  <r>
    <s v="624"/>
    <d v="2023-08-01T16:07:02"/>
    <d v="2023-08-01T16:16:08"/>
    <s v="APPROVE"/>
    <s v="Consumer Existing"/>
    <s v="NVaid"/>
    <s v="Approve"/>
    <d v="1899-12-30T00:09:06"/>
    <n v="9.1"/>
    <d v="2023-08-01T00:00:00"/>
    <x v="1"/>
    <x v="1"/>
    <s v="NAVED"/>
    <x v="1"/>
    <s v="CONSUMER EXISTING"/>
    <s v="SLA_MET"/>
  </r>
  <r>
    <s v="721"/>
    <d v="2023-08-01T16:12:34"/>
    <d v="2023-08-01T16:20:24"/>
    <s v="WITHDRAW"/>
    <s v="Consumer Pre Bureau"/>
    <s v="SSyed"/>
    <s v="Please check DOB, Passport Number and Country, and the Customers Name"/>
    <d v="1899-12-30T00:07:50"/>
    <n v="7.833333333333333"/>
    <d v="2023-08-01T00:00:00"/>
    <x v="1"/>
    <x v="1"/>
    <s v="SHAHID"/>
    <x v="0"/>
    <s v="CONSUMER PRE BUREAU"/>
    <s v="SLA_MET"/>
  </r>
  <r>
    <s v="625"/>
    <d v="2023-08-01T16:13:04"/>
    <d v="2023-08-01T16:33:58"/>
    <s v="APPROVE"/>
    <s v="Consumer Pre Bureau"/>
    <s v="NBhatia"/>
    <s v="Approve"/>
    <d v="1899-12-30T00:20:54"/>
    <n v="20.9"/>
    <d v="2023-08-01T00:00:00"/>
    <x v="1"/>
    <x v="1"/>
    <s v="NITESH"/>
    <x v="1"/>
    <s v="CONSUMER PRE BUREAU"/>
    <s v="SLA_NOT_MET"/>
  </r>
  <r>
    <s v="626"/>
    <d v="2023-08-01T16:15:57"/>
    <d v="2023-08-01T16:22:37"/>
    <s v="APPROVE"/>
    <s v="Consumer Pre Bureau"/>
    <s v="NVaid"/>
    <s v="Approved for 1 handset and 1 MBB"/>
    <d v="1899-12-30T00:06:40"/>
    <n v="6.666666666666667"/>
    <d v="2023-08-01T00:00:00"/>
    <x v="1"/>
    <x v="1"/>
    <s v="NAVED"/>
    <x v="1"/>
    <s v="CONSUMER PRE BUREAU"/>
    <s v="SLA_MET"/>
  </r>
  <r>
    <s v="627"/>
    <d v="2023-08-01T16:19:52"/>
    <d v="2023-08-01T16:32:50"/>
    <s v="APPROVE"/>
    <s v="Consumer Post Bureau"/>
    <s v="MDcruz"/>
    <s v="Approve"/>
    <d v="1899-12-30T00:12:58"/>
    <n v="12.966666666666667"/>
    <d v="2023-08-01T00:00:00"/>
    <x v="1"/>
    <x v="1"/>
    <s v="MERCEDES"/>
    <x v="1"/>
    <s v="CONSUMER POST BUREAU"/>
    <s v="SLA_MET"/>
  </r>
  <r>
    <s v="628"/>
    <d v="2023-08-01T16:21:32"/>
    <d v="2023-08-01T16:28:16"/>
    <s v="APPROVE"/>
    <s v="Consumer Pre Bureau"/>
    <s v="AAkhundpur"/>
    <s v="Approve"/>
    <d v="1899-12-30T00:06:44"/>
    <n v="6.7333333333333334"/>
    <d v="2023-08-01T00:00:00"/>
    <x v="1"/>
    <x v="1"/>
    <s v="ASIF"/>
    <x v="1"/>
    <s v="CONSUMER PRE BUREAU"/>
    <s v="SLA_MET"/>
  </r>
  <r>
    <s v="629"/>
    <d v="2023-08-01T16:21:32"/>
    <d v="2023-08-01T16:29:53"/>
    <s v="APPROVE"/>
    <s v="Consumer Post Bureau"/>
    <s v="SSyed"/>
    <s v="Approve"/>
    <d v="1899-12-30T00:08:21"/>
    <n v="8.35"/>
    <d v="2023-08-01T00:00:00"/>
    <x v="1"/>
    <x v="1"/>
    <s v="SHAHID"/>
    <x v="1"/>
    <s v="CONSUMER POST BUREAU"/>
    <s v="SLA_MET"/>
  </r>
  <r>
    <s v="630"/>
    <d v="2023-08-01T16:23:13"/>
    <d v="2023-08-01T16:28:46"/>
    <s v="APPROVE"/>
    <s v="Consumer Existing"/>
    <s v="NVaid"/>
    <s v="Approved only with outright purchase of handset or USIM only"/>
    <d v="1899-12-30T00:05:33"/>
    <n v="5.55"/>
    <d v="2023-08-01T00:00:00"/>
    <x v="1"/>
    <x v="1"/>
    <s v="NAVED"/>
    <x v="1"/>
    <s v="CONSUMER EXISTING"/>
    <s v="SLA_MET"/>
  </r>
  <r>
    <s v="676"/>
    <d v="2023-08-01T16:24:38"/>
    <d v="2023-08-01T16:33:11"/>
    <s v="DECLINE"/>
    <s v="Consumer Existing"/>
    <s v="SBambaras"/>
    <m/>
    <d v="1899-12-30T00:08:33"/>
    <n v="8.5500000000000007"/>
    <d v="2023-08-01T00:00:00"/>
    <x v="1"/>
    <x v="1"/>
    <s v="SAM"/>
    <x v="2"/>
    <s v="CONSUMER EXISTING"/>
    <s v="SLA_MET"/>
  </r>
  <r>
    <s v="631"/>
    <d v="2023-08-01T16:24:48"/>
    <d v="2023-08-01T16:42:54"/>
    <s v="APPROVE"/>
    <s v="Consumer Existing"/>
    <s v="FWadia"/>
    <m/>
    <d v="1899-12-30T00:18:06"/>
    <n v="18.100000000000001"/>
    <d v="2023-08-01T00:00:00"/>
    <x v="1"/>
    <x v="1"/>
    <s v="FARDIN"/>
    <x v="1"/>
    <s v="CONSUMER EXISTING"/>
    <s v="SLA_MET"/>
  </r>
  <r>
    <s v="632"/>
    <d v="2023-08-01T16:31:21"/>
    <d v="2023-08-01T16:39:17"/>
    <s v="APPROVE"/>
    <s v="Consumer Post Bureau"/>
    <s v="SSyed"/>
    <s v="Approve"/>
    <d v="1899-12-30T00:07:56"/>
    <n v="7.9333333333333336"/>
    <d v="2023-08-01T00:00:00"/>
    <x v="1"/>
    <x v="1"/>
    <s v="SHAHID"/>
    <x v="1"/>
    <s v="CONSUMER POST BUREAU"/>
    <s v="SLA_MET"/>
  </r>
  <r>
    <s v="677"/>
    <d v="2023-08-01T16:33:20"/>
    <d v="2023-08-01T16:36:06"/>
    <s v="DECLINE"/>
    <s v="Consumer Existing"/>
    <s v="MDcruz"/>
    <s v="Insufficient billing history with Asif Tech"/>
    <d v="1899-12-30T00:02:46"/>
    <n v="2.7666666666666666"/>
    <d v="2023-08-01T00:00:00"/>
    <x v="1"/>
    <x v="1"/>
    <s v="MERCEDES"/>
    <x v="2"/>
    <s v="CONSUMER EXISTING"/>
    <s v="SLA_MET"/>
  </r>
  <r>
    <s v="633"/>
    <d v="2023-08-01T16:37:16"/>
    <d v="2023-08-01T16:43:55"/>
    <s v="APPROVE"/>
    <s v="Consumer Pre Bureau"/>
    <s v="SSyed"/>
    <s v="Approved for 1 Handset + 1 Tablet"/>
    <d v="1899-12-30T00:06:39"/>
    <n v="6.65"/>
    <d v="2023-08-01T00:00:00"/>
    <x v="1"/>
    <x v="1"/>
    <s v="SHAHID"/>
    <x v="1"/>
    <s v="CONSUMER PRE BUREAU"/>
    <s v="SLA_MET"/>
  </r>
  <r>
    <s v="634"/>
    <d v="2023-08-01T16:40:24"/>
    <d v="2023-08-01T16:47:41"/>
    <s v="APPROVE"/>
    <s v="Consumer Existing"/>
    <s v="NVaid"/>
    <s v="Approve"/>
    <d v="1899-12-30T00:07:17"/>
    <n v="7.2833333333333332"/>
    <d v="2023-08-01T00:00:00"/>
    <x v="1"/>
    <x v="1"/>
    <s v="NAVED"/>
    <x v="1"/>
    <s v="CONSUMER EXISTING"/>
    <s v="SLA_MET"/>
  </r>
  <r>
    <s v="635"/>
    <d v="2023-08-01T16:44:46"/>
    <d v="2023-08-01T16:52:37"/>
    <s v="APPROVE"/>
    <s v="Consumer Post Bureau"/>
    <s v="AAkhundpur"/>
    <s v="Approved only with outright purchase of handset or USIM only"/>
    <d v="1899-12-30T00:07:51"/>
    <n v="7.85"/>
    <d v="2023-08-01T00:00:00"/>
    <x v="1"/>
    <x v="1"/>
    <s v="ASIF"/>
    <x v="1"/>
    <s v="CONSUMER POST BUREAU"/>
    <s v="SLA_MET"/>
  </r>
  <r>
    <s v="636"/>
    <d v="2023-08-01T16:44:47"/>
    <d v="2023-08-01T16:55:31"/>
    <s v="APPROVE"/>
    <s v="Consumer Post Bureau"/>
    <s v="SSyed"/>
    <s v="Approve"/>
    <d v="1899-12-30T00:10:44"/>
    <n v="10.733333333333333"/>
    <d v="2023-08-01T00:00:00"/>
    <x v="1"/>
    <x v="1"/>
    <s v="SHAHID"/>
    <x v="1"/>
    <s v="CONSUMER POST BUREAU"/>
    <s v="SLA_MET"/>
  </r>
  <r>
    <s v="637"/>
    <d v="2023-08-01T16:48:11"/>
    <d v="2023-08-01T16:53:54"/>
    <s v="APPROVE"/>
    <s v="Consumer Existing"/>
    <s v="NVaid"/>
    <s v="Approve"/>
    <d v="1899-12-30T00:05:43"/>
    <n v="5.7166666666666668"/>
    <d v="2023-08-01T00:00:00"/>
    <x v="1"/>
    <x v="1"/>
    <s v="NAVED"/>
    <x v="1"/>
    <s v="CONSUMER EXISTING"/>
    <s v="SLA_MET"/>
  </r>
  <r>
    <s v="678"/>
    <d v="2023-08-01T16:49:31"/>
    <d v="2023-08-01T16:59:01"/>
    <s v="DECLINE"/>
    <s v="Consumer Pre Bureau"/>
    <s v="NBhatia"/>
    <s v="Passport Visa expires in less than 12 months. Please offer the customer pre-paid service only"/>
    <d v="1899-12-30T00:09:30"/>
    <n v="9.5"/>
    <d v="2023-08-01T00:00:00"/>
    <x v="1"/>
    <x v="1"/>
    <s v="NITESH"/>
    <x v="2"/>
    <s v="CONSUMER PRE BUREAU"/>
    <s v="SLA_MET"/>
  </r>
  <r>
    <s v="638"/>
    <d v="2023-08-01T16:49:32"/>
    <d v="2023-08-01T17:02:11"/>
    <s v="APPROVE"/>
    <s v="Consumer Existing"/>
    <s v="AAkhundpur"/>
    <s v="Approve"/>
    <d v="1899-12-30T00:12:39"/>
    <n v="12.65"/>
    <d v="2023-08-01T00:00:00"/>
    <x v="1"/>
    <x v="1"/>
    <s v="ASIF"/>
    <x v="1"/>
    <s v="CONSUMER EXISTING"/>
    <s v="SLA_MET"/>
  </r>
  <r>
    <s v="639"/>
    <d v="2023-08-01T16:50:39"/>
    <d v="2023-08-01T17:00:39"/>
    <s v="APPROVE"/>
    <s v="Consumer Existing"/>
    <s v="NVaid"/>
    <s v="Approve"/>
    <d v="1899-12-30T00:10:00"/>
    <n v="10"/>
    <d v="2023-08-01T00:00:00"/>
    <x v="1"/>
    <x v="1"/>
    <s v="NAVED"/>
    <x v="1"/>
    <s v="CONSUMER EXISTING"/>
    <s v="SLA_MET"/>
  </r>
  <r>
    <s v="640"/>
    <d v="2023-08-01T16:52:11"/>
    <d v="2023-08-01T17:09:59"/>
    <s v="APPROVE"/>
    <s v="Consumer Existing"/>
    <s v="SSyed"/>
    <s v="Direct debit to credit card /credit card"/>
    <d v="1899-12-30T00:17:48"/>
    <n v="17.8"/>
    <d v="2023-08-01T00:00:00"/>
    <x v="1"/>
    <x v="1"/>
    <s v="SHAHID"/>
    <x v="1"/>
    <s v="CONSUMER EXISTING"/>
    <s v="SLA_MET"/>
  </r>
  <r>
    <s v="641"/>
    <d v="2023-08-01T16:52:21"/>
    <d v="2023-08-01T17:00:49"/>
    <s v="APPROVE"/>
    <s v="Consumer Existing"/>
    <s v="RBose"/>
    <s v="Approve"/>
    <d v="1899-12-30T00:08:28"/>
    <n v="8.4666666666666668"/>
    <d v="2023-08-01T00:00:00"/>
    <x v="1"/>
    <x v="1"/>
    <s v="ROHAN"/>
    <x v="1"/>
    <s v="CONSUMER EXISTING"/>
    <s v="SLA_MET"/>
  </r>
  <r>
    <s v="722"/>
    <d v="2023-08-01T16:52:32"/>
    <d v="2023-08-01T17:16:44"/>
    <s v="WITHDRAW"/>
    <s v="Consumer Existing"/>
    <s v="RBose"/>
    <s v="Please email 100 pts of ID along with bank statement or latest payslip for proof of employment to vcredit@Asif Tech.com.au"/>
    <d v="1899-12-30T00:24:12"/>
    <n v="24.2"/>
    <d v="2023-08-01T00:00:00"/>
    <x v="1"/>
    <x v="1"/>
    <s v="ROHAN"/>
    <x v="0"/>
    <s v="CONSUMER EXISTING"/>
    <s v="SLA_NOT_MET"/>
  </r>
  <r>
    <s v="642"/>
    <d v="2023-08-01T16:55:32"/>
    <d v="2023-08-01T17:06:49"/>
    <s v="APPROVE"/>
    <s v="Consumer Pre Bureau"/>
    <s v="NVaid"/>
    <s v="Approve"/>
    <d v="1899-12-30T00:11:17"/>
    <n v="11.283333333333333"/>
    <d v="2023-08-01T00:00:00"/>
    <x v="1"/>
    <x v="1"/>
    <s v="NAVED"/>
    <x v="1"/>
    <s v="CONSUMER PRE BUREAU"/>
    <s v="SLA_MET"/>
  </r>
  <r>
    <s v="643"/>
    <d v="2023-08-01T16:55:54"/>
    <d v="2023-08-01T17:05:43"/>
    <s v="APPROVE"/>
    <s v="Consumer Post Bureau"/>
    <s v="AAkhundpur"/>
    <s v="Approved only with outright purchase of handset or USIM only"/>
    <d v="1899-12-30T00:09:49"/>
    <n v="9.8166666666666664"/>
    <d v="2023-08-01T00:00:00"/>
    <x v="1"/>
    <x v="1"/>
    <s v="ASIF"/>
    <x v="1"/>
    <s v="CONSUMER POST BUREAU"/>
    <s v="SLA_MET"/>
  </r>
  <r>
    <s v="644"/>
    <d v="2023-08-01T16:56:01"/>
    <d v="2023-08-01T17:04:24"/>
    <s v="APPROVE"/>
    <s v="Consumer Existing"/>
    <s v="SBambaras"/>
    <m/>
    <d v="1899-12-30T00:08:23"/>
    <n v="8.3833333333333329"/>
    <d v="2023-08-01T00:00:00"/>
    <x v="1"/>
    <x v="1"/>
    <s v="SAM"/>
    <x v="1"/>
    <s v="CONSUMER EXISTING"/>
    <s v="SLA_MET"/>
  </r>
  <r>
    <s v="645"/>
    <d v="2023-08-01T16:56:29"/>
    <d v="2023-08-01T17:17:27"/>
    <s v="APPROVE"/>
    <s v="Consumer Existing"/>
    <s v="SBambaras"/>
    <m/>
    <d v="1899-12-30T00:20:58"/>
    <n v="20.966666666666665"/>
    <d v="2023-08-01T00:00:00"/>
    <x v="1"/>
    <x v="1"/>
    <s v="SAM"/>
    <x v="1"/>
    <s v="CONSUMER EXISTING"/>
    <s v="SLA_NOT_MET"/>
  </r>
  <r>
    <s v="723"/>
    <d v="2023-08-01T17:01:14"/>
    <d v="2023-08-01T17:08:40"/>
    <s v="WITHDRAW"/>
    <s v="Consumer Post Bureau"/>
    <s v="AAkhundpur"/>
    <s v="An account for this applicant already exists with Asif Tech. Please resubmit as existing customer- 1-8CIETO1"/>
    <d v="1899-12-30T00:07:26"/>
    <n v="7.4333333333333336"/>
    <d v="2023-08-01T00:00:00"/>
    <x v="1"/>
    <x v="1"/>
    <s v="ASIF"/>
    <x v="0"/>
    <s v="CONSUMER POST BUREAU"/>
    <s v="SLA_MET"/>
  </r>
  <r>
    <s v="646"/>
    <d v="2023-08-01T17:02:35"/>
    <d v="2023-08-01T17:07:53"/>
    <s v="APPROVE"/>
    <s v="Consumer Pre Bureau"/>
    <s v="MDcruz"/>
    <s v="Approve"/>
    <d v="1899-12-30T00:05:18"/>
    <n v="5.3"/>
    <d v="2023-08-01T00:00:00"/>
    <x v="1"/>
    <x v="1"/>
    <s v="MERCEDES"/>
    <x v="1"/>
    <s v="CONSUMER PRE BUREAU"/>
    <s v="SLA_MET"/>
  </r>
  <r>
    <s v="647"/>
    <d v="2023-08-01T17:06:09"/>
    <d v="2023-08-01T17:20:31"/>
    <s v="APPROVE"/>
    <s v="Consumer Post Bureau"/>
    <s v="AAkhundpur"/>
    <s v="Approve"/>
    <d v="1899-12-30T00:14:22"/>
    <n v="14.366666666666667"/>
    <d v="2023-08-01T00:00:00"/>
    <x v="1"/>
    <x v="1"/>
    <s v="ASIF"/>
    <x v="1"/>
    <s v="CONSUMER POST BUREAU"/>
    <s v="SLA_MET"/>
  </r>
  <r>
    <s v="648"/>
    <d v="2023-08-01T17:15:08"/>
    <d v="2023-08-01T17:25:46"/>
    <s v="APPROVE"/>
    <s v="Consumer Existing"/>
    <s v="SBambaras"/>
    <m/>
    <d v="1899-12-30T00:10:38"/>
    <n v="10.633333333333333"/>
    <d v="2023-08-01T00:00:00"/>
    <x v="1"/>
    <x v="1"/>
    <s v="SAM"/>
    <x v="1"/>
    <s v="CONSUMER EXISTING"/>
    <s v="SLA_MET"/>
  </r>
  <r>
    <s v="649"/>
    <d v="2023-08-01T17:15:49"/>
    <d v="2023-08-01T17:19:04"/>
    <s v="APPROVE"/>
    <s v="Consumer Existing"/>
    <s v="SSyed"/>
    <s v="Approve"/>
    <d v="1899-12-30T00:03:15"/>
    <n v="3.25"/>
    <d v="2023-08-01T00:00:00"/>
    <x v="1"/>
    <x v="1"/>
    <s v="SHAHID"/>
    <x v="1"/>
    <s v="CONSUMER EXISTING"/>
    <s v="SLA_MET"/>
  </r>
  <r>
    <s v="724"/>
    <d v="2023-08-01T17:16:26"/>
    <d v="2023-08-01T17:23:31"/>
    <s v="WITHDRAW"/>
    <s v="Consumer Existing"/>
    <s v="MDcruz"/>
    <s v="Customer has overdue account with Asif Tech"/>
    <d v="1899-12-30T00:07:05"/>
    <n v="7.083333333333333"/>
    <d v="2023-08-01T00:00:00"/>
    <x v="1"/>
    <x v="1"/>
    <s v="MERCEDES"/>
    <x v="0"/>
    <s v="CONSUMER EXISTING"/>
    <s v="SLA_MET"/>
  </r>
  <r>
    <s v="650"/>
    <d v="2023-08-01T17:19:14"/>
    <d v="2023-08-01T17:29:21"/>
    <s v="APPROVE"/>
    <s v="Consumer Pre Bureau"/>
    <s v="NVaid"/>
    <s v="Approved for 1 handset and 1 MBB"/>
    <d v="1899-12-30T00:10:07"/>
    <n v="10.116666666666667"/>
    <d v="2023-08-01T00:00:00"/>
    <x v="1"/>
    <x v="1"/>
    <s v="NAVED"/>
    <x v="1"/>
    <s v="CONSUMER PRE BUREAU"/>
    <s v="SLA_MET"/>
  </r>
  <r>
    <s v="679"/>
    <d v="2023-08-01T17:20:31"/>
    <d v="2023-08-01T17:28:42"/>
    <s v="DECLINE"/>
    <s v="Consumer Existing"/>
    <s v="RBose"/>
    <s v="Customer has exceeded approved number of services."/>
    <d v="1899-12-30T00:08:11"/>
    <n v="8.1833333333333336"/>
    <d v="2023-08-01T00:00:00"/>
    <x v="1"/>
    <x v="1"/>
    <s v="ROHAN"/>
    <x v="2"/>
    <s v="CONSUMER EXISTING"/>
    <s v="SLA_MET"/>
  </r>
  <r>
    <s v="680"/>
    <d v="2023-08-01T17:39:55"/>
    <d v="2023-08-01T17:54:14"/>
    <s v="DECLINE"/>
    <s v="Consumer Existing"/>
    <s v="NVaid"/>
    <s v="Due to credit policy decision by Credit department. Please offer the customer pre-paid service"/>
    <d v="1899-12-30T00:14:19"/>
    <n v="14.316666666666666"/>
    <d v="2023-08-01T00:00:00"/>
    <x v="1"/>
    <x v="1"/>
    <s v="NAVED"/>
    <x v="2"/>
    <s v="CONSUMER EXISTING"/>
    <s v="SLA_MET"/>
  </r>
  <r>
    <s v="725"/>
    <d v="2023-08-01T17:42:52"/>
    <d v="2023-08-01T17:53:41"/>
    <s v="WITHDRAW"/>
    <s v="Consumer Post Bureau"/>
    <s v="RBose"/>
    <m/>
    <d v="1899-12-30T00:10:49"/>
    <n v="10.816666666666666"/>
    <d v="2023-08-01T00:00:00"/>
    <x v="1"/>
    <x v="1"/>
    <s v="ROHAN"/>
    <x v="0"/>
    <s v="CONSUMER POST BUREAU"/>
    <s v="SLA_MET"/>
  </r>
  <r>
    <s v="651"/>
    <d v="2023-08-01T17:54:28"/>
    <d v="2023-08-01T18:04:57"/>
    <s v="APPROVE"/>
    <s v="Consumer Post Bureau"/>
    <s v="SSyed"/>
    <m/>
    <d v="1899-12-30T00:10:29"/>
    <n v="10.483333333333333"/>
    <d v="2023-08-01T00:00:00"/>
    <x v="1"/>
    <x v="1"/>
    <s v="SHAHID"/>
    <x v="1"/>
    <s v="CONSUMER POST BUREAU"/>
    <s v="SLA_MET"/>
  </r>
  <r>
    <s v="726"/>
    <d v="2023-08-01T18:01:42"/>
    <d v="2023-08-01T18:15:27"/>
    <s v="WITHDRAW"/>
    <s v="Consumer Post Bureau"/>
    <s v="SSyed"/>
    <m/>
    <d v="1899-12-30T00:13:45"/>
    <n v="13.75"/>
    <d v="2023-08-01T00:00:00"/>
    <x v="1"/>
    <x v="1"/>
    <s v="SHAHID"/>
    <x v="0"/>
    <s v="CONSUMER POST BUREAU"/>
    <s v="SLA_MET"/>
  </r>
  <r>
    <s v="652"/>
    <d v="2023-08-01T18:14:07"/>
    <d v="2023-08-01T18:26:46"/>
    <s v="APPROVE"/>
    <s v="Consumer Post Bureau"/>
    <s v="AAkhundpur"/>
    <m/>
    <d v="1899-12-30T00:12:39"/>
    <n v="12.65"/>
    <d v="2023-08-01T00:00:00"/>
    <x v="1"/>
    <x v="1"/>
    <s v="ASIF"/>
    <x v="1"/>
    <s v="CONSUMER POST BUREAU"/>
    <s v="SLA_MET"/>
  </r>
  <r>
    <s v="681"/>
    <d v="2023-08-01T18:26:32"/>
    <d v="2023-08-01T18:29:16"/>
    <s v="DECLINE"/>
    <s v="Consumer Existing"/>
    <s v="AAkhundpur"/>
    <s v="Applicant only has bridging visa. Please offer the customer Pre-Paid service only"/>
    <d v="1899-12-30T00:02:44"/>
    <n v="2.7333333333333334"/>
    <d v="2023-08-01T00:00:00"/>
    <x v="1"/>
    <x v="1"/>
    <s v="ASIF"/>
    <x v="2"/>
    <s v="CONSUMER EXISTING"/>
    <s v="SLA_MET"/>
  </r>
  <r>
    <s v="653"/>
    <d v="2023-08-01T18:36:30"/>
    <d v="2023-08-01T18:40:10"/>
    <s v="APPROVE"/>
    <s v="Consumer Existing"/>
    <s v="SSyed"/>
    <s v="Approve"/>
    <d v="1899-12-30T00:03:40"/>
    <n v="3.6666666666666665"/>
    <d v="2023-08-01T00:00:00"/>
    <x v="1"/>
    <x v="1"/>
    <s v="SHAHID"/>
    <x v="1"/>
    <s v="CONSUMER EXISTING"/>
    <s v="SLA_MET"/>
  </r>
  <r>
    <s v="654"/>
    <d v="2023-08-01T18:40:38"/>
    <d v="2023-08-01T18:47:02"/>
    <s v="APPROVE"/>
    <s v="Consumer Post Bureau"/>
    <s v="NVaid"/>
    <s v="Approve"/>
    <d v="1899-12-30T00:06:24"/>
    <n v="6.4"/>
    <d v="2023-08-01T00:00:00"/>
    <x v="1"/>
    <x v="1"/>
    <s v="NAVED"/>
    <x v="1"/>
    <s v="CONSUMER POST BUREAU"/>
    <s v="SLA_MET"/>
  </r>
  <r>
    <s v="655"/>
    <d v="2023-08-01T18:45:53"/>
    <d v="2023-08-01T18:50:27"/>
    <s v="APPROVE"/>
    <s v="Consumer Pre Bureau"/>
    <s v="SSyed"/>
    <s v="Approved only with outright purchase of handset or USIM only- Visa &lt;12 months."/>
    <d v="1899-12-30T00:04:34"/>
    <n v="4.5666666666666664"/>
    <d v="2023-08-01T00:00:00"/>
    <x v="1"/>
    <x v="1"/>
    <s v="SHAHID"/>
    <x v="1"/>
    <s v="CONSUMER PRE BUREAU"/>
    <s v="SLA_MET"/>
  </r>
  <r>
    <s v="727"/>
    <d v="2023-08-01T19:01:16"/>
    <d v="2023-08-01T19:12:51"/>
    <s v="WITHDRAW"/>
    <s v="Consumer Post Bureau"/>
    <s v="SSyed"/>
    <m/>
    <d v="1899-12-30T00:11:35"/>
    <n v="11.583333333333334"/>
    <d v="2023-08-01T00:00:00"/>
    <x v="1"/>
    <x v="1"/>
    <s v="SHAHID"/>
    <x v="0"/>
    <s v="CONSUMER POST BUREAU"/>
    <s v="SLA_MET"/>
  </r>
  <r>
    <s v="728"/>
    <d v="2023-08-01T19:02:08"/>
    <d v="2023-08-01T19:15:39"/>
    <s v="WITHDRAW"/>
    <s v="Consumer Post Bureau"/>
    <s v="RBose"/>
    <m/>
    <d v="1899-12-30T00:13:31"/>
    <n v="13.516666666666667"/>
    <d v="2023-08-01T00:00:00"/>
    <x v="1"/>
    <x v="1"/>
    <s v="ROHAN"/>
    <x v="0"/>
    <s v="CONSUMER POST BUREAU"/>
    <s v="SLA_MET"/>
  </r>
  <r>
    <s v="656"/>
    <d v="2023-08-01T19:11:18"/>
    <d v="2023-08-01T19:18:24"/>
    <s v="APPROVE"/>
    <s v="Consumer Pre Bureau"/>
    <s v="AAkhundpur"/>
    <s v="Approve"/>
    <d v="1899-12-30T00:07:06"/>
    <n v="7.1"/>
    <d v="2023-08-01T00:00:00"/>
    <x v="1"/>
    <x v="1"/>
    <s v="ASIF"/>
    <x v="1"/>
    <s v="CONSUMER PRE BUREAU"/>
    <s v="SLA_MET"/>
  </r>
  <r>
    <s v="657"/>
    <d v="2023-08-01T19:15:18"/>
    <d v="2023-08-01T19:20:03"/>
    <s v="APPROVE"/>
    <s v="Consumer Existing"/>
    <s v="NVaid"/>
    <s v="Approved only with outright purchase of handset or USIM only"/>
    <d v="1899-12-30T00:04:45"/>
    <n v="4.75"/>
    <d v="2023-08-01T00:00:00"/>
    <x v="1"/>
    <x v="1"/>
    <s v="NAVED"/>
    <x v="1"/>
    <s v="CONSUMER EXISTING"/>
    <s v="SLA_MET"/>
  </r>
  <r>
    <s v="658"/>
    <d v="2023-08-01T19:32:05"/>
    <d v="2023-08-01T19:44:57"/>
    <s v="APPROVE"/>
    <s v="Consumer Post Bureau"/>
    <s v="SBambaras"/>
    <m/>
    <d v="1899-12-30T00:12:52"/>
    <n v="12.866666666666667"/>
    <d v="2023-08-01T00:00:00"/>
    <x v="1"/>
    <x v="1"/>
    <s v="SAM"/>
    <x v="1"/>
    <s v="CONSUMER POST BUREAU"/>
    <s v="SLA_MET"/>
  </r>
  <r>
    <s v="659"/>
    <d v="2023-08-01T19:57:55"/>
    <d v="2023-08-01T20:06:18"/>
    <s v="APPROVE"/>
    <s v="Consumer Existing"/>
    <s v="AAkhundpur"/>
    <s v="Approve"/>
    <d v="1899-12-30T00:08:23"/>
    <n v="8.3833333333333329"/>
    <d v="2023-08-01T00:00:00"/>
    <x v="1"/>
    <x v="1"/>
    <s v="ASIF"/>
    <x v="1"/>
    <s v="CONSUMER EXISTING"/>
    <s v="SLA_MET"/>
  </r>
  <r>
    <s v="729"/>
    <d v="2023-08-01T19:59:46"/>
    <d v="2023-08-01T20:10:55"/>
    <s v="WITHDRAW"/>
    <s v="Consumer Pre Bureau"/>
    <s v="AAkhundpur"/>
    <s v="Please email passport with visa to vcredit@Asif Tech.com.au"/>
    <d v="1899-12-30T00:11:09"/>
    <n v="11.15"/>
    <d v="2023-08-01T00:00:00"/>
    <x v="1"/>
    <x v="1"/>
    <s v="ASIF"/>
    <x v="0"/>
    <s v="CONSUMER PRE BUREAU"/>
    <s v="SLA_MET"/>
  </r>
  <r>
    <s v="660"/>
    <d v="2023-08-01T20:07:29"/>
    <d v="2023-08-01T20:14:44"/>
    <s v="APPROVE"/>
    <s v="Consumer Pre Bureau"/>
    <s v="AAkhundpur"/>
    <s v="Approved for 1 Handset/Tablet + 1 MBB"/>
    <d v="1899-12-30T00:07:15"/>
    <n v="7.25"/>
    <d v="2023-08-01T00:00:00"/>
    <x v="1"/>
    <x v="1"/>
    <s v="ASIF"/>
    <x v="1"/>
    <s v="CONSUMER PRE BUREAU"/>
    <s v="SLA_MET"/>
  </r>
  <r>
    <s v="661"/>
    <d v="2023-08-01T20:36:18"/>
    <d v="2023-08-02T08:52:01"/>
    <s v="APPROVE"/>
    <s v="Consumer Post Bureau"/>
    <s v="QMascarenhas"/>
    <m/>
    <d v="1899-12-30T12:15:43"/>
    <n v="735.7166666666667"/>
    <d v="2023-08-02T00:00:00"/>
    <x v="1"/>
    <x v="1"/>
    <e v="#N/A"/>
    <x v="1"/>
    <s v="CONSUMER POST BUREAU"/>
    <s v="SLA_NOT_MET"/>
  </r>
  <r>
    <s v="662"/>
    <d v="2023-08-01T20:59:19"/>
    <d v="2023-08-02T08:56:23"/>
    <s v="APPROVE"/>
    <s v="Consumer Post Bureau"/>
    <s v="QMascarenhas"/>
    <m/>
    <d v="1899-12-30T11:57:04"/>
    <n v="717.06666666666672"/>
    <d v="2023-08-02T00:00:00"/>
    <x v="1"/>
    <x v="1"/>
    <e v="#N/A"/>
    <x v="1"/>
    <s v="CONSUMER POST BUREAU"/>
    <s v="SLA_NOT_MET"/>
  </r>
  <r>
    <s v="663"/>
    <d v="2023-08-01T21:13:47"/>
    <d v="2023-08-02T08:59:29"/>
    <s v="APPROVE"/>
    <s v="Consumer Post Bureau"/>
    <s v="QMascarenhas"/>
    <m/>
    <d v="1899-12-30T11:45:42"/>
    <n v="705.7"/>
    <d v="2023-08-02T00:00:00"/>
    <x v="1"/>
    <x v="1"/>
    <e v="#N/A"/>
    <x v="1"/>
    <s v="CONSUMER POST BUREAU"/>
    <s v="SLA_NOT_MET"/>
  </r>
  <r>
    <s v="664"/>
    <d v="2023-08-01T21:49:56"/>
    <d v="2023-08-02T09:03:23"/>
    <s v="APPROVE"/>
    <s v="Consumer Existing"/>
    <s v="QMascarenhas"/>
    <m/>
    <d v="1899-12-30T11:13:27"/>
    <n v="673.45"/>
    <d v="2023-08-02T00:00:00"/>
    <x v="1"/>
    <x v="1"/>
    <e v="#N/A"/>
    <x v="1"/>
    <s v="CONSUMER EXISTING"/>
    <s v="SLA_NOT_MET"/>
  </r>
  <r>
    <s v="730"/>
    <d v="2023-08-02T08:59:32"/>
    <d v="2023-08-02T09:06:46"/>
    <s v="APPROVE"/>
    <s v="Consumer Post Bureau"/>
    <s v="QMascarenhas"/>
    <m/>
    <d v="1899-12-30T00:07:14"/>
    <n v="7.2333333333333334"/>
    <d v="2023-08-02T00:00:00"/>
    <x v="1"/>
    <x v="1"/>
    <e v="#N/A"/>
    <x v="1"/>
    <s v="CONSUMER POST BUREAU"/>
    <s v="SLA_MET"/>
  </r>
  <r>
    <s v="731"/>
    <d v="2023-08-02T09:01:39"/>
    <d v="2023-08-02T09:08:18"/>
    <s v="APPROVE"/>
    <s v="Consumer Existing"/>
    <s v="HPandya"/>
    <s v="Approve"/>
    <d v="1899-12-30T00:06:39"/>
    <n v="6.65"/>
    <d v="2023-08-02T00:00:00"/>
    <x v="1"/>
    <x v="1"/>
    <s v="HARDIK"/>
    <x v="1"/>
    <s v="CONSUMER EXISTING"/>
    <s v="SLA_MET"/>
  </r>
  <r>
    <s v="913"/>
    <d v="2023-08-02T09:09:07"/>
    <d v="2023-08-02T09:17:48"/>
    <s v="WITHDRAW"/>
    <s v="Consumer Existing"/>
    <s v="HPandya"/>
    <s v="Please email 100 pts of ID to vcredit@Asif Tech.com.au Payslip or appointment letter"/>
    <d v="1899-12-30T00:08:41"/>
    <n v="8.6833333333333336"/>
    <d v="2023-08-02T00:00:00"/>
    <x v="1"/>
    <x v="1"/>
    <s v="HARDIK"/>
    <x v="0"/>
    <s v="CONSUMER EXISTING"/>
    <s v="SLA_MET"/>
  </r>
  <r>
    <s v="914"/>
    <d v="2023-08-02T09:24:15"/>
    <d v="2023-08-02T09:30:32"/>
    <s v="WITHDRAW"/>
    <s v="Consumer Post Bureau"/>
    <s v="HPandya"/>
    <s v="Please resubmit with landline for employer"/>
    <d v="1899-12-30T00:06:17"/>
    <n v="6.2833333333333332"/>
    <d v="2023-08-02T00:00:00"/>
    <x v="1"/>
    <x v="1"/>
    <s v="HARDIK"/>
    <x v="0"/>
    <s v="CONSUMER POST BUREAU"/>
    <s v="SLA_MET"/>
  </r>
  <r>
    <s v="732"/>
    <d v="2023-08-02T09:44:01"/>
    <d v="2023-08-02T10:14:27"/>
    <s v="APPROVE"/>
    <s v="Consumer Post Bureau"/>
    <s v="CDcosta"/>
    <m/>
    <d v="1899-12-30T00:30:26"/>
    <n v="30.433333333333334"/>
    <d v="2023-08-02T00:00:00"/>
    <x v="1"/>
    <x v="1"/>
    <s v="CAMERON"/>
    <x v="1"/>
    <s v="CONSUMER POST BUREAU"/>
    <s v="SLA_NOT_MET"/>
  </r>
  <r>
    <s v="915"/>
    <d v="2023-08-02T09:53:11"/>
    <d v="2023-08-02T10:01:07"/>
    <s v="WITHDRAW"/>
    <s v="Consumer Pre Bureau"/>
    <s v="RMishra"/>
    <s v="Please resubmit with correct landline for employer OR email proof of income to vcredit@Asif Tech.com.au"/>
    <d v="1899-12-30T00:07:56"/>
    <n v="7.9333333333333336"/>
    <d v="2023-08-02T00:00:00"/>
    <x v="1"/>
    <x v="1"/>
    <s v="RAJ"/>
    <x v="0"/>
    <s v="CONSUMER PRE BUREAU"/>
    <s v="SLA_MET"/>
  </r>
  <r>
    <s v="733"/>
    <d v="2023-08-02T09:58:09"/>
    <d v="2023-08-02T10:01:06"/>
    <s v="APPROVE"/>
    <s v="Consumer Existing"/>
    <s v="HPandya"/>
    <s v="Approve"/>
    <d v="1899-12-30T00:02:57"/>
    <n v="2.95"/>
    <d v="2023-08-02T00:00:00"/>
    <x v="1"/>
    <x v="1"/>
    <s v="HARDIK"/>
    <x v="1"/>
    <s v="CONSUMER EXISTING"/>
    <s v="SLA_MET"/>
  </r>
  <r>
    <s v="916"/>
    <d v="2023-08-02T10:03:04"/>
    <d v="2023-08-02T10:06:42"/>
    <s v="WITHDRAW"/>
    <s v="Consumer Post Bureau"/>
    <s v="RMishra"/>
    <s v="An account for this applicant already exists with Asif Tech. Please resubmit as existing customer (ROW ID:1-7M2R6ZS) Also, the above accout is in overdue status. Please ask customer to make the payment"/>
    <d v="1899-12-30T00:03:38"/>
    <n v="3.6333333333333333"/>
    <d v="2023-08-02T00:00:00"/>
    <x v="1"/>
    <x v="1"/>
    <s v="RAJ"/>
    <x v="0"/>
    <s v="CONSUMER POST BUREAU"/>
    <s v="SLA_MET"/>
  </r>
  <r>
    <s v="734"/>
    <d v="2023-08-02T10:08:03"/>
    <d v="2023-08-02T10:39:25"/>
    <s v="APPROVE"/>
    <s v="Consumer Post Bureau"/>
    <s v="CDcosta"/>
    <m/>
    <d v="1899-12-30T00:31:22"/>
    <n v="31.366666666666667"/>
    <d v="2023-08-02T00:00:00"/>
    <x v="1"/>
    <x v="1"/>
    <s v="CAMERON"/>
    <x v="1"/>
    <s v="CONSUMER POST BUREAU"/>
    <s v="SLA_NOT_MET"/>
  </r>
  <r>
    <s v="917"/>
    <d v="2023-08-02T10:10:26"/>
    <d v="2023-08-02T10:14:15"/>
    <s v="WITHDRAW"/>
    <s v="Consumer Pre Bureau"/>
    <s v="HPandya"/>
    <s v="Please email 100 pts of ID to kcredit@Asif Tech.com.au Salary slip or appointment letter"/>
    <d v="1899-12-30T00:03:49"/>
    <n v="3.8166666666666664"/>
    <d v="2023-08-02T00:00:00"/>
    <x v="1"/>
    <x v="1"/>
    <s v="HARDIK"/>
    <x v="0"/>
    <s v="CONSUMER PRE BUREAU"/>
    <s v="SLA_MET"/>
  </r>
  <r>
    <s v="735"/>
    <d v="2023-08-02T10:10:45"/>
    <d v="2023-08-02T10:16:37"/>
    <s v="APPROVE"/>
    <s v="Consumer Pre Bureau"/>
    <s v="RMishra"/>
    <s v="Approve"/>
    <d v="1899-12-30T00:05:52"/>
    <n v="5.8666666666666671"/>
    <d v="2023-08-02T00:00:00"/>
    <x v="1"/>
    <x v="1"/>
    <s v="RAJ"/>
    <x v="1"/>
    <s v="CONSUMER PRE BUREAU"/>
    <s v="SLA_MET"/>
  </r>
  <r>
    <s v="736"/>
    <d v="2023-08-02T10:13:24"/>
    <d v="2023-08-02T10:48:48"/>
    <s v="APPROVE"/>
    <s v="Consumer Post Bureau"/>
    <s v="CDcosta"/>
    <m/>
    <d v="1899-12-30T00:35:24"/>
    <n v="35.4"/>
    <d v="2023-08-02T00:00:00"/>
    <x v="1"/>
    <x v="1"/>
    <s v="CAMERON"/>
    <x v="1"/>
    <s v="CONSUMER POST BUREAU"/>
    <s v="SLA_NOT_MET"/>
  </r>
  <r>
    <s v="884"/>
    <d v="2023-08-02T10:17:36"/>
    <d v="2023-08-02T10:47:09"/>
    <s v="DECLINE"/>
    <s v="Consumer Existing"/>
    <s v="AAkhundpur"/>
    <m/>
    <d v="1899-12-30T00:29:33"/>
    <n v="29.55"/>
    <d v="2023-08-02T00:00:00"/>
    <x v="1"/>
    <x v="1"/>
    <s v="ASIF"/>
    <x v="2"/>
    <s v="CONSUMER EXISTING"/>
    <s v="SLA_NOT_MET"/>
  </r>
  <r>
    <s v="885"/>
    <d v="2023-08-02T10:21:54"/>
    <d v="2023-08-02T10:51:04"/>
    <s v="DECLINE"/>
    <s v="Consumer Post Bureau"/>
    <s v="AAkhundpur"/>
    <m/>
    <d v="1899-12-30T00:29:10"/>
    <n v="29.166666666666668"/>
    <d v="2023-08-02T00:00:00"/>
    <x v="1"/>
    <x v="1"/>
    <s v="ASIF"/>
    <x v="2"/>
    <s v="CONSUMER POST BUREAU"/>
    <s v="SLA_NOT_MET"/>
  </r>
  <r>
    <s v="918"/>
    <d v="2023-08-02T10:23:20"/>
    <d v="2023-08-02T10:28:58"/>
    <s v="WITHDRAW"/>
    <s v="Consumer Pre Bureau"/>
    <s v="RMishra"/>
    <s v="Please email proof of income to vcredit@Asif Tech.com.au"/>
    <d v="1899-12-30T00:05:38"/>
    <n v="5.6333333333333329"/>
    <d v="2023-08-02T00:00:00"/>
    <x v="1"/>
    <x v="1"/>
    <s v="RAJ"/>
    <x v="0"/>
    <s v="CONSUMER PRE BUREAU"/>
    <s v="SLA_MET"/>
  </r>
  <r>
    <s v="737"/>
    <d v="2023-08-02T10:23:20"/>
    <d v="2023-08-02T10:29:19"/>
    <s v="APPROVE"/>
    <s v="Consumer Existing"/>
    <s v="HPandya"/>
    <s v="Approve"/>
    <d v="1899-12-30T00:05:59"/>
    <n v="5.9833333333333334"/>
    <d v="2023-08-02T00:00:00"/>
    <x v="1"/>
    <x v="1"/>
    <s v="HARDIK"/>
    <x v="1"/>
    <s v="CONSUMER EXISTING"/>
    <s v="SLA_MET"/>
  </r>
  <r>
    <s v="738"/>
    <d v="2023-08-02T10:23:49"/>
    <d v="2023-08-02T11:00:27"/>
    <s v="APPROVE"/>
    <s v="Consumer Existing"/>
    <s v="CDcosta"/>
    <m/>
    <d v="1899-12-30T00:36:38"/>
    <n v="36.633333333333333"/>
    <d v="2023-08-02T00:00:00"/>
    <x v="1"/>
    <x v="1"/>
    <s v="CAMERON"/>
    <x v="1"/>
    <s v="CONSUMER EXISTING"/>
    <s v="SLA_NOT_MET"/>
  </r>
  <r>
    <s v="739"/>
    <d v="2023-08-02T10:24:41"/>
    <d v="2023-08-02T10:31:48"/>
    <s v="APPROVE"/>
    <s v="Consumer Existing"/>
    <s v="RMishra"/>
    <s v="Approve"/>
    <d v="1899-12-30T00:07:07"/>
    <n v="7.1166666666666663"/>
    <d v="2023-08-02T00:00:00"/>
    <x v="1"/>
    <x v="1"/>
    <s v="RAJ"/>
    <x v="1"/>
    <s v="CONSUMER EXISTING"/>
    <s v="SLA_MET"/>
  </r>
  <r>
    <s v="740"/>
    <d v="2023-08-02T10:26:45"/>
    <d v="2023-08-02T10:32:39"/>
    <s v="APPROVE"/>
    <s v="Consumer Pre Bureau"/>
    <s v="HPandya"/>
    <s v="Approve"/>
    <d v="1899-12-30T00:05:54"/>
    <n v="5.9"/>
    <d v="2023-08-02T00:00:00"/>
    <x v="1"/>
    <x v="1"/>
    <s v="HARDIK"/>
    <x v="1"/>
    <s v="CONSUMER PRE BUREAU"/>
    <s v="SLA_MET"/>
  </r>
  <r>
    <s v="741"/>
    <d v="2023-08-02T10:30:43"/>
    <d v="2023-08-02T10:57:15"/>
    <s v="APPROVE"/>
    <s v="Consumer Post Bureau"/>
    <s v="AAkhundpur"/>
    <m/>
    <d v="1899-12-30T00:26:32"/>
    <n v="26.533333333333335"/>
    <d v="2023-08-02T00:00:00"/>
    <x v="1"/>
    <x v="1"/>
    <s v="ASIF"/>
    <x v="1"/>
    <s v="CONSUMER POST BUREAU"/>
    <s v="SLA_NOT_MET"/>
  </r>
  <r>
    <s v="742"/>
    <d v="2023-08-02T10:33:28"/>
    <d v="2023-08-02T10:36:25"/>
    <s v="APPROVE"/>
    <s v="Consumer Existing"/>
    <s v="RMishra"/>
    <s v="Approve"/>
    <d v="1899-12-30T00:02:57"/>
    <n v="2.95"/>
    <d v="2023-08-02T00:00:00"/>
    <x v="1"/>
    <x v="1"/>
    <s v="RAJ"/>
    <x v="1"/>
    <s v="CONSUMER EXISTING"/>
    <s v="SLA_MET"/>
  </r>
  <r>
    <s v="743"/>
    <d v="2023-08-02T10:40:10"/>
    <d v="2023-08-02T10:42:58"/>
    <s v="APPROVE"/>
    <s v="Consumer Pre Bureau"/>
    <s v="HPandya"/>
    <s v="Approve"/>
    <d v="1899-12-30T00:02:48"/>
    <n v="2.8"/>
    <d v="2023-08-02T00:00:00"/>
    <x v="1"/>
    <x v="1"/>
    <s v="HARDIK"/>
    <x v="1"/>
    <s v="CONSUMER PRE BUREAU"/>
    <s v="SLA_MET"/>
  </r>
  <r>
    <s v="744"/>
    <d v="2023-08-02T10:47:00"/>
    <d v="2023-08-02T10:50:05"/>
    <s v="APPROVE"/>
    <s v="Consumer Existing"/>
    <s v="RMishra"/>
    <s v="Approve"/>
    <d v="1899-12-30T00:03:05"/>
    <n v="3.0833333333333335"/>
    <d v="2023-08-02T00:00:00"/>
    <x v="1"/>
    <x v="1"/>
    <s v="RAJ"/>
    <x v="1"/>
    <s v="CONSUMER EXISTING"/>
    <s v="SLA_MET"/>
  </r>
  <r>
    <s v="745"/>
    <d v="2023-08-02T10:47:21"/>
    <d v="2023-08-02T11:04:55"/>
    <s v="APPROVE"/>
    <s v="Consumer Post Bureau"/>
    <s v="AAkhundpur"/>
    <m/>
    <d v="1899-12-30T00:17:34"/>
    <n v="17.566666666666666"/>
    <d v="2023-08-02T00:00:00"/>
    <x v="1"/>
    <x v="1"/>
    <s v="ASIF"/>
    <x v="1"/>
    <s v="CONSUMER POST BUREAU"/>
    <s v="SLA_MET"/>
  </r>
  <r>
    <s v="746"/>
    <d v="2023-08-02T10:47:31"/>
    <d v="2023-08-02T10:53:02"/>
    <s v="APPROVE"/>
    <s v="Consumer Existing"/>
    <s v="RMishra"/>
    <s v="Approve"/>
    <d v="1899-12-30T00:05:31"/>
    <n v="5.5166666666666666"/>
    <d v="2023-08-02T00:00:00"/>
    <x v="1"/>
    <x v="1"/>
    <s v="RAJ"/>
    <x v="1"/>
    <s v="CONSUMER EXISTING"/>
    <s v="SLA_MET"/>
  </r>
  <r>
    <s v="747"/>
    <d v="2023-08-02T10:53:05"/>
    <d v="2023-08-02T10:58:24"/>
    <s v="APPROVE"/>
    <s v="Consumer Post Bureau"/>
    <s v="RMishra"/>
    <s v="Approved only with outright purchase of handset or USIM only"/>
    <d v="1899-12-30T00:05:19"/>
    <n v="5.3166666666666664"/>
    <d v="2023-08-02T00:00:00"/>
    <x v="1"/>
    <x v="1"/>
    <s v="RAJ"/>
    <x v="1"/>
    <s v="CONSUMER POST BUREAU"/>
    <s v="SLA_MET"/>
  </r>
  <r>
    <s v="919"/>
    <d v="2023-08-02T10:58:12"/>
    <d v="2023-08-02T11:04:57"/>
    <s v="WITHDRAW"/>
    <s v="Consumer Pre Bureau"/>
    <s v="NVaid"/>
    <s v="Please email 100 pts of ID to vcredit@Asif Tech.com.au"/>
    <d v="1899-12-30T00:06:45"/>
    <n v="6.75"/>
    <d v="2023-08-02T00:00:00"/>
    <x v="1"/>
    <x v="1"/>
    <s v="NAVED"/>
    <x v="0"/>
    <s v="CONSUMER PRE BUREAU"/>
    <s v="SLA_MET"/>
  </r>
  <r>
    <s v="886"/>
    <d v="2023-08-02T10:58:48"/>
    <d v="2023-08-02T11:11:17"/>
    <s v="DECLINE"/>
    <s v="Consumer Post Bureau"/>
    <s v="CDcosta"/>
    <m/>
    <d v="1899-12-30T00:12:29"/>
    <n v="12.483333333333333"/>
    <d v="2023-08-02T00:00:00"/>
    <x v="1"/>
    <x v="1"/>
    <s v="CAMERON"/>
    <x v="2"/>
    <s v="CONSUMER POST BUREAU"/>
    <s v="SLA_MET"/>
  </r>
  <r>
    <s v="748"/>
    <d v="2023-08-02T11:05:45"/>
    <d v="2023-08-02T11:10:46"/>
    <s v="APPROVE"/>
    <s v="Consumer Existing"/>
    <s v="HPandya"/>
    <s v="Approved for MBB only"/>
    <d v="1899-12-30T00:05:01"/>
    <n v="5.0166666666666666"/>
    <d v="2023-08-02T00:00:00"/>
    <x v="1"/>
    <x v="1"/>
    <s v="HARDIK"/>
    <x v="1"/>
    <s v="CONSUMER EXISTING"/>
    <s v="SLA_MET"/>
  </r>
  <r>
    <s v="920"/>
    <d v="2023-08-02T11:06:32"/>
    <d v="2023-08-02T11:11:01"/>
    <s v="WITHDRAW"/>
    <s v="Consumer Post Bureau"/>
    <s v="RMishra"/>
    <s v="An account for this applicant already exists with Asif Tech. Please resubmit as existing customer (ROW ID: 1-8E6O0P0)"/>
    <d v="1899-12-30T00:04:29"/>
    <n v="4.4833333333333334"/>
    <d v="2023-08-02T00:00:00"/>
    <x v="1"/>
    <x v="1"/>
    <s v="RAJ"/>
    <x v="0"/>
    <s v="CONSUMER POST BUREAU"/>
    <s v="SLA_MET"/>
  </r>
  <r>
    <s v="887"/>
    <d v="2023-08-02T11:13:02"/>
    <d v="2023-08-02T11:20:12"/>
    <s v="DECLINE"/>
    <s v="Consumer Existing"/>
    <s v="NVaid"/>
    <s v="Due to recent payment history with Asif Tech - Account no 747997948 - 3 bills overdue due = $101.87"/>
    <d v="1899-12-30T00:07:10"/>
    <n v="7.166666666666667"/>
    <d v="2023-08-02T00:00:00"/>
    <x v="1"/>
    <x v="1"/>
    <s v="NAVED"/>
    <x v="2"/>
    <s v="CONSUMER EXISTING"/>
    <s v="SLA_MET"/>
  </r>
  <r>
    <s v="749"/>
    <d v="2023-08-02T11:17:13"/>
    <d v="2023-08-02T11:25:35"/>
    <s v="APPROVE"/>
    <s v="Consumer Pre Bureau"/>
    <s v="HPandya"/>
    <s v="Approved"/>
    <d v="1899-12-30T00:08:22"/>
    <n v="8.3666666666666671"/>
    <d v="2023-08-02T00:00:00"/>
    <x v="1"/>
    <x v="1"/>
    <s v="HARDIK"/>
    <x v="1"/>
    <s v="CONSUMER PRE BUREAU"/>
    <s v="SLA_MET"/>
  </r>
  <r>
    <s v="750"/>
    <d v="2023-08-02T11:32:01"/>
    <d v="2023-08-02T11:33:08"/>
    <s v="APPROVE"/>
    <s v="Consumer Pre Bureau"/>
    <s v="HPandya"/>
    <s v="-"/>
    <d v="1899-12-30T00:01:07"/>
    <n v="1.1166666666666667"/>
    <d v="2023-08-02T00:00:00"/>
    <x v="1"/>
    <x v="1"/>
    <s v="HARDIK"/>
    <x v="1"/>
    <s v="CONSUMER PRE BUREAU"/>
    <s v="SLA_MET"/>
  </r>
  <r>
    <s v="751"/>
    <d v="2023-08-02T11:35:07"/>
    <d v="2023-08-02T11:50:30"/>
    <s v="APPROVE"/>
    <s v="Consumer Existing"/>
    <s v="AAkhundpur"/>
    <m/>
    <d v="1899-12-30T00:15:23"/>
    <n v="15.383333333333333"/>
    <d v="2023-08-02T00:00:00"/>
    <x v="1"/>
    <x v="1"/>
    <s v="ASIF"/>
    <x v="1"/>
    <s v="CONSUMER EXISTING"/>
    <s v="SLA_MET"/>
  </r>
  <r>
    <s v="752"/>
    <d v="2023-08-02T11:36:15"/>
    <d v="2023-08-02T11:44:11"/>
    <s v="APPROVE"/>
    <s v="Consumer Existing"/>
    <s v="NVaid"/>
    <s v="Direct debit to bank account only"/>
    <d v="1899-12-30T00:07:56"/>
    <n v="7.9333333333333336"/>
    <d v="2023-08-02T00:00:00"/>
    <x v="1"/>
    <x v="1"/>
    <s v="NAVED"/>
    <x v="1"/>
    <s v="CONSUMER EXISTING"/>
    <s v="SLA_MET"/>
  </r>
  <r>
    <s v="888"/>
    <d v="2023-08-02T11:37:55"/>
    <d v="2023-08-02T12:07:53"/>
    <s v="DECLINE"/>
    <s v="Consumer Existing"/>
    <s v="QMascarenhas"/>
    <m/>
    <d v="1899-12-30T00:29:58"/>
    <n v="29.966666666666665"/>
    <d v="2023-08-02T00:00:00"/>
    <x v="1"/>
    <x v="1"/>
    <e v="#N/A"/>
    <x v="2"/>
    <s v="CONSUMER EXISTING"/>
    <s v="SLA_NOT_MET"/>
  </r>
  <r>
    <s v="753"/>
    <d v="2023-08-02T11:49:49"/>
    <d v="2023-08-02T11:57:29"/>
    <s v="APPROVE"/>
    <s v="Consumer Post Bureau"/>
    <s v="FWadia"/>
    <m/>
    <d v="1899-12-30T00:07:40"/>
    <n v="7.666666666666667"/>
    <d v="2023-08-02T00:00:00"/>
    <x v="1"/>
    <x v="1"/>
    <s v="FARDIN"/>
    <x v="1"/>
    <s v="CONSUMER POST BUREAU"/>
    <s v="SLA_MET"/>
  </r>
  <r>
    <s v="754"/>
    <d v="2023-08-02T11:54:55"/>
    <d v="2023-08-02T11:58:20"/>
    <s v="APPROVE"/>
    <s v="Consumer Pre Bureau"/>
    <s v="AAkhundpur"/>
    <s v="Approved for 1 Handset/Tablet + 1 MBB"/>
    <d v="1899-12-30T00:03:25"/>
    <n v="3.4166666666666665"/>
    <d v="2023-08-02T00:00:00"/>
    <x v="1"/>
    <x v="1"/>
    <s v="ASIF"/>
    <x v="1"/>
    <s v="CONSUMER PRE BUREAU"/>
    <s v="SLA_MET"/>
  </r>
  <r>
    <s v="755"/>
    <d v="2023-08-02T11:55:06"/>
    <d v="2023-08-02T12:02:10"/>
    <s v="APPROVE"/>
    <s v="Consumer Post Bureau"/>
    <s v="FWadia"/>
    <m/>
    <d v="1899-12-30T00:07:04"/>
    <n v="7.0666666666666664"/>
    <d v="2023-08-02T00:00:00"/>
    <x v="1"/>
    <x v="1"/>
    <s v="FARDIN"/>
    <x v="1"/>
    <s v="CONSUMER POST BUREAU"/>
    <s v="SLA_MET"/>
  </r>
  <r>
    <s v="921"/>
    <d v="2023-08-02T11:56:18"/>
    <d v="2023-08-02T12:01:10"/>
    <s v="WITHDRAW"/>
    <s v="Consumer Pre Bureau"/>
    <s v="HPandya"/>
    <s v="Please resubmit with landline for employer"/>
    <d v="1899-12-30T00:04:52"/>
    <n v="4.8666666666666671"/>
    <d v="2023-08-02T00:00:00"/>
    <x v="1"/>
    <x v="1"/>
    <s v="HARDIK"/>
    <x v="0"/>
    <s v="CONSUMER PRE BUREAU"/>
    <s v="SLA_MET"/>
  </r>
  <r>
    <s v="756"/>
    <d v="2023-08-02T11:57:37"/>
    <d v="2023-08-02T12:01:56"/>
    <s v="APPROVE"/>
    <s v="Consumer Pre Bureau"/>
    <s v="RMishra"/>
    <s v="Approved for 1 Handset/Tablet + 1 MBB"/>
    <d v="1899-12-30T00:04:19"/>
    <n v="4.3166666666666664"/>
    <d v="2023-08-02T00:00:00"/>
    <x v="1"/>
    <x v="1"/>
    <s v="RAJ"/>
    <x v="1"/>
    <s v="CONSUMER PRE BUREAU"/>
    <s v="SLA_MET"/>
  </r>
  <r>
    <s v="922"/>
    <d v="2023-08-02T12:01:17"/>
    <d v="2023-08-02T12:08:07"/>
    <s v="WITHDRAW"/>
    <s v="Consumer Existing"/>
    <s v="HPandya"/>
    <s v="No ABN entered in Siebel, please update the ABN and resubmit as self employed"/>
    <d v="1899-12-30T00:06:50"/>
    <n v="6.833333333333333"/>
    <d v="2023-08-02T00:00:00"/>
    <x v="1"/>
    <x v="1"/>
    <s v="HARDIK"/>
    <x v="0"/>
    <s v="CONSUMER EXISTING"/>
    <s v="SLA_MET"/>
  </r>
  <r>
    <s v="757"/>
    <d v="2023-08-02T12:04:23"/>
    <d v="2023-08-02T12:14:53"/>
    <s v="APPROVE"/>
    <s v="Consumer Pre Bureau"/>
    <s v="AAkhundpur"/>
    <s v="Approved"/>
    <d v="1899-12-30T00:10:30"/>
    <n v="10.5"/>
    <d v="2023-08-02T00:00:00"/>
    <x v="1"/>
    <x v="1"/>
    <s v="ASIF"/>
    <x v="1"/>
    <s v="CONSUMER PRE BUREAU"/>
    <s v="SLA_MET"/>
  </r>
  <r>
    <s v="758"/>
    <d v="2023-08-02T12:10:21"/>
    <d v="2023-08-02T12:13:23"/>
    <s v="APPROVE"/>
    <s v="Consumer Existing"/>
    <s v="HPandya"/>
    <s v="Approve"/>
    <d v="1899-12-30T00:03:02"/>
    <n v="3.0333333333333332"/>
    <d v="2023-08-02T00:00:00"/>
    <x v="1"/>
    <x v="1"/>
    <s v="HARDIK"/>
    <x v="1"/>
    <s v="CONSUMER EXISTING"/>
    <s v="SLA_MET"/>
  </r>
  <r>
    <s v="923"/>
    <d v="2023-08-02T12:14:28"/>
    <d v="2023-08-02T12:17:45"/>
    <s v="WITHDRAW"/>
    <s v="Consumer Pre Bureau"/>
    <s v="HPandya"/>
    <s v="Please email 100 pts of ID to vcredit@Asif Tech.com.au passport and the visa page"/>
    <d v="1899-12-30T00:03:17"/>
    <n v="3.2833333333333332"/>
    <d v="2023-08-02T00:00:00"/>
    <x v="1"/>
    <x v="1"/>
    <s v="HARDIK"/>
    <x v="0"/>
    <s v="CONSUMER PRE BUREAU"/>
    <s v="SLA_MET"/>
  </r>
  <r>
    <s v="924"/>
    <d v="2023-08-02T12:19:32"/>
    <d v="2023-08-02T12:32:50"/>
    <s v="WITHDRAW"/>
    <s v="Consumer Pre Bureau"/>
    <s v="NVaid"/>
    <s v="Further information has been requested via email - please email payslip to vcredit@Asif Tech.com.au"/>
    <d v="1899-12-30T00:13:18"/>
    <n v="13.3"/>
    <d v="2023-08-02T00:00:00"/>
    <x v="1"/>
    <x v="1"/>
    <s v="NAVED"/>
    <x v="0"/>
    <s v="CONSUMER PRE BUREAU"/>
    <s v="SLA_MET"/>
  </r>
  <r>
    <s v="759"/>
    <d v="2023-08-02T12:23:10"/>
    <d v="2023-08-02T12:30:20"/>
    <s v="APPROVE"/>
    <s v="Consumer Post Bureau"/>
    <s v="HPandya"/>
    <s v="Approve"/>
    <d v="1899-12-30T00:07:10"/>
    <n v="7.166666666666667"/>
    <d v="2023-08-02T00:00:00"/>
    <x v="1"/>
    <x v="1"/>
    <s v="HARDIK"/>
    <x v="1"/>
    <s v="CONSUMER POST BUREAU"/>
    <s v="SLA_MET"/>
  </r>
  <r>
    <s v="925"/>
    <d v="2023-08-02T12:23:21"/>
    <d v="2023-08-02T12:32:43"/>
    <s v="WITHDRAW"/>
    <s v="Consumer Pre Bureau"/>
    <s v="RBose"/>
    <s v="Please resubmit with landline for employer"/>
    <d v="1899-12-30T00:09:22"/>
    <n v="9.3666666666666671"/>
    <d v="2023-08-02T00:00:00"/>
    <x v="1"/>
    <x v="1"/>
    <s v="ROHAN"/>
    <x v="0"/>
    <s v="CONSUMER PRE BUREAU"/>
    <s v="SLA_MET"/>
  </r>
  <r>
    <s v="926"/>
    <d v="2023-08-02T12:23:27"/>
    <d v="2023-08-02T13:12:17"/>
    <s v="WITHDRAW"/>
    <s v="Consumer Existing"/>
    <s v="NBhatia"/>
    <s v="WITHDRAW the appln forEmployment Proof Details.Please email to vcredit@Asif Tech.com.au"/>
    <d v="1899-12-30T00:48:50"/>
    <n v="48.833333333333336"/>
    <d v="2023-08-02T00:00:00"/>
    <x v="1"/>
    <x v="1"/>
    <s v="NITESH"/>
    <x v="0"/>
    <s v="CONSUMER EXISTING"/>
    <s v="SLA_NOT_MET"/>
  </r>
  <r>
    <s v="927"/>
    <d v="2023-08-02T12:25:05"/>
    <d v="2023-08-02T12:30:30"/>
    <s v="WITHDRAW"/>
    <s v="Consumer Post Bureau"/>
    <s v="RMishra"/>
    <s v="An account for this applicant already exists with Asif Tech. Please resubmit as existing customer (ROW ID: 1-804NKHZ )"/>
    <d v="1899-12-30T00:05:25"/>
    <n v="5.416666666666667"/>
    <d v="2023-08-02T00:00:00"/>
    <x v="1"/>
    <x v="1"/>
    <s v="RAJ"/>
    <x v="0"/>
    <s v="CONSUMER POST BUREAU"/>
    <s v="SLA_MET"/>
  </r>
  <r>
    <s v="760"/>
    <d v="2023-08-02T12:26:34"/>
    <d v="2023-08-02T12:32:39"/>
    <s v="APPROVE"/>
    <s v="Consumer Pre Bureau"/>
    <s v="FWadia"/>
    <s v="Approve"/>
    <d v="1899-12-30T00:06:05"/>
    <n v="6.083333333333333"/>
    <d v="2023-08-02T00:00:00"/>
    <x v="1"/>
    <x v="1"/>
    <s v="FARDIN"/>
    <x v="1"/>
    <s v="CONSUMER PRE BUREAU"/>
    <s v="SLA_MET"/>
  </r>
  <r>
    <s v="761"/>
    <d v="2023-08-02T12:26:34"/>
    <d v="2023-08-02T12:33:16"/>
    <s v="APPROVE"/>
    <s v="Consumer Post Bureau"/>
    <s v="HPandya"/>
    <s v="Approved only with outright purchase of handset or USIM only"/>
    <d v="1899-12-30T00:06:42"/>
    <n v="6.7"/>
    <d v="2023-08-02T00:00:00"/>
    <x v="1"/>
    <x v="1"/>
    <s v="HARDIK"/>
    <x v="1"/>
    <s v="CONSUMER POST BUREAU"/>
    <s v="SLA_MET"/>
  </r>
  <r>
    <s v="762"/>
    <d v="2023-08-02T12:32:07"/>
    <d v="2023-08-02T12:43:36"/>
    <s v="APPROVE"/>
    <s v="Consumer Existing"/>
    <s v="QMascarenhas"/>
    <m/>
    <d v="1899-12-30T00:11:29"/>
    <n v="11.483333333333333"/>
    <d v="2023-08-02T00:00:00"/>
    <x v="1"/>
    <x v="1"/>
    <e v="#N/A"/>
    <x v="1"/>
    <s v="CONSUMER EXISTING"/>
    <s v="SLA_MET"/>
  </r>
  <r>
    <s v="763"/>
    <d v="2023-08-02T12:32:37"/>
    <d v="2023-08-02T12:45:19"/>
    <s v="APPROVE"/>
    <s v="Consumer Existing"/>
    <s v="AAkhundpur"/>
    <m/>
    <d v="1899-12-30T00:12:42"/>
    <n v="12.7"/>
    <d v="2023-08-02T00:00:00"/>
    <x v="1"/>
    <x v="1"/>
    <s v="ASIF"/>
    <x v="1"/>
    <s v="CONSUMER EXISTING"/>
    <s v="SLA_MET"/>
  </r>
  <r>
    <s v="889"/>
    <d v="2023-08-02T12:36:44"/>
    <d v="2023-08-02T12:48:45"/>
    <s v="DECLINE"/>
    <s v="Consumer Post Bureau"/>
    <s v="CDcosta"/>
    <m/>
    <d v="1899-12-30T00:12:01"/>
    <n v="12.016666666666667"/>
    <d v="2023-08-02T00:00:00"/>
    <x v="1"/>
    <x v="1"/>
    <s v="CAMERON"/>
    <x v="2"/>
    <s v="CONSUMER POST BUREAU"/>
    <s v="SLA_MET"/>
  </r>
  <r>
    <s v="928"/>
    <d v="2023-08-02T12:37:29"/>
    <d v="2023-08-02T12:49:06"/>
    <s v="WITHDRAW"/>
    <s v="Consumer Existing"/>
    <s v="FWadia"/>
    <s v="Work number submitted is incorrect for the employer. Please confirm with applicant and resubmit"/>
    <d v="1899-12-30T00:11:37"/>
    <n v="11.616666666666667"/>
    <d v="2023-08-02T00:00:00"/>
    <x v="1"/>
    <x v="1"/>
    <s v="FARDIN"/>
    <x v="0"/>
    <s v="CONSUMER EXISTING"/>
    <s v="SLA_MET"/>
  </r>
  <r>
    <s v="764"/>
    <d v="2023-08-02T12:38:08"/>
    <d v="2023-08-02T12:45:11"/>
    <s v="APPROVE"/>
    <s v="Consumer Pre Bureau"/>
    <s v="HPandya"/>
    <s v="Approved only with outright purchase of handset or USIM only"/>
    <d v="1899-12-30T00:07:03"/>
    <n v="7.05"/>
    <d v="2023-08-02T00:00:00"/>
    <x v="1"/>
    <x v="1"/>
    <s v="HARDIK"/>
    <x v="1"/>
    <s v="CONSUMER PRE BUREAU"/>
    <s v="SLA_MET"/>
  </r>
  <r>
    <s v="765"/>
    <d v="2023-08-02T12:46:21"/>
    <d v="2023-08-02T12:50:34"/>
    <s v="APPROVE"/>
    <s v="Consumer Existing"/>
    <s v="RBose"/>
    <s v="Approve"/>
    <d v="1899-12-30T00:04:13"/>
    <n v="4.2166666666666668"/>
    <d v="2023-08-02T00:00:00"/>
    <x v="1"/>
    <x v="1"/>
    <s v="ROHAN"/>
    <x v="1"/>
    <s v="CONSUMER EXISTING"/>
    <s v="SLA_MET"/>
  </r>
  <r>
    <s v="766"/>
    <d v="2023-08-02T12:50:19"/>
    <d v="2023-08-02T12:55:39"/>
    <s v="APPROVE"/>
    <s v="Consumer Pre Bureau"/>
    <s v="FWadia"/>
    <s v="Approved for 1 handset and 1 MBB"/>
    <d v="1899-12-30T00:05:20"/>
    <n v="5.333333333333333"/>
    <d v="2023-08-02T00:00:00"/>
    <x v="1"/>
    <x v="1"/>
    <s v="FARDIN"/>
    <x v="1"/>
    <s v="CONSUMER PRE BUREAU"/>
    <s v="SLA_MET"/>
  </r>
  <r>
    <s v="767"/>
    <d v="2023-08-02T12:51:58"/>
    <d v="2023-08-02T13:02:14"/>
    <s v="APPROVE"/>
    <s v="Consumer Existing"/>
    <s v="RBose"/>
    <s v="Approve"/>
    <d v="1899-12-30T00:10:16"/>
    <n v="10.266666666666667"/>
    <d v="2023-08-02T00:00:00"/>
    <x v="1"/>
    <x v="1"/>
    <s v="ROHAN"/>
    <x v="1"/>
    <s v="CONSUMER EXISTING"/>
    <s v="SLA_MET"/>
  </r>
  <r>
    <s v="929"/>
    <d v="2023-08-02T12:55:29"/>
    <d v="2023-08-02T13:01:22"/>
    <s v="WITHDRAW"/>
    <s v="Consumer Pre Bureau"/>
    <s v="FWadia"/>
    <s v="Please email passport with visa page"/>
    <d v="1899-12-30T00:05:53"/>
    <n v="5.8833333333333329"/>
    <d v="2023-08-02T00:00:00"/>
    <x v="1"/>
    <x v="1"/>
    <s v="FARDIN"/>
    <x v="0"/>
    <s v="CONSUMER PRE BUREAU"/>
    <s v="SLA_MET"/>
  </r>
  <r>
    <s v="768"/>
    <d v="2023-08-02T12:55:53"/>
    <d v="2023-08-02T13:06:00"/>
    <s v="APPROVE"/>
    <s v="Consumer Existing"/>
    <s v="CDcosta"/>
    <s v="Approved for MBB only"/>
    <d v="1899-12-30T00:10:07"/>
    <n v="10.116666666666667"/>
    <d v="2023-08-02T00:00:00"/>
    <x v="1"/>
    <x v="1"/>
    <s v="CAMERON"/>
    <x v="1"/>
    <s v="CONSUMER EXISTING"/>
    <s v="SLA_MET"/>
  </r>
  <r>
    <s v="769"/>
    <d v="2023-08-02T12:56:07"/>
    <d v="2023-08-02T13:01:11"/>
    <s v="APPROVE"/>
    <s v="Consumer Existing"/>
    <s v="RMishra"/>
    <s v="Approved only with outright purchase of handset or USIM only"/>
    <d v="1899-12-30T00:05:04"/>
    <n v="5.0666666666666664"/>
    <d v="2023-08-02T00:00:00"/>
    <x v="1"/>
    <x v="1"/>
    <s v="RAJ"/>
    <x v="1"/>
    <s v="CONSUMER EXISTING"/>
    <s v="SLA_MET"/>
  </r>
  <r>
    <s v="890"/>
    <d v="2023-08-02T13:00:25"/>
    <d v="2023-08-02T13:10:51"/>
    <s v="DECLINE"/>
    <s v="Consumer Pre Bureau"/>
    <s v="NVaid"/>
    <s v="Customer has overdue account with 3 - Account no 3350822643"/>
    <d v="1899-12-30T00:10:26"/>
    <n v="10.433333333333334"/>
    <d v="2023-08-02T00:00:00"/>
    <x v="1"/>
    <x v="1"/>
    <s v="NAVED"/>
    <x v="2"/>
    <s v="CONSUMER PRE BUREAU"/>
    <s v="SLA_MET"/>
  </r>
  <r>
    <s v="930"/>
    <d v="2023-08-02T13:07:57"/>
    <d v="2023-08-02T13:13:06"/>
    <s v="WITHDRAW"/>
    <s v="Consumer Pre Bureau"/>
    <s v="RMishra"/>
    <s v="Please verify the passport details and DOB and resubmit OR email passport and visa page to vcredit@Asif Tech.com.au"/>
    <d v="1899-12-30T00:05:09"/>
    <n v="5.15"/>
    <d v="2023-08-02T00:00:00"/>
    <x v="1"/>
    <x v="1"/>
    <s v="RAJ"/>
    <x v="0"/>
    <s v="CONSUMER PRE BUREAU"/>
    <s v="SLA_MET"/>
  </r>
  <r>
    <s v="891"/>
    <d v="2023-08-02T13:10:52"/>
    <d v="2023-08-02T13:20:24"/>
    <s v="DECLINE"/>
    <s v="Consumer Pre Bureau"/>
    <s v="AAkhundpur"/>
    <s v="Due to credit policy decision by Credit department. Please offer the customer pre-paid service"/>
    <d v="1899-12-30T00:09:32"/>
    <n v="9.5333333333333332"/>
    <d v="2023-08-02T00:00:00"/>
    <x v="1"/>
    <x v="1"/>
    <s v="ASIF"/>
    <x v="2"/>
    <s v="CONSUMER PRE BUREAU"/>
    <s v="SLA_MET"/>
  </r>
  <r>
    <s v="770"/>
    <d v="2023-08-02T13:12:47"/>
    <d v="2023-08-02T13:19:44"/>
    <s v="APPROVE"/>
    <s v="Consumer Post Bureau"/>
    <s v="NVaid"/>
    <s v="Approved only with outright purchase of handset or USIM only"/>
    <d v="1899-12-30T00:06:57"/>
    <n v="6.95"/>
    <d v="2023-08-02T00:00:00"/>
    <x v="1"/>
    <x v="1"/>
    <s v="NAVED"/>
    <x v="1"/>
    <s v="CONSUMER POST BUREAU"/>
    <s v="SLA_MET"/>
  </r>
  <r>
    <s v="931"/>
    <d v="2023-08-02T13:17:51"/>
    <d v="2023-08-02T13:26:13"/>
    <s v="WITHDRAW"/>
    <s v="Consumer Existing"/>
    <s v="RMishra"/>
    <s v="Please employment letter and proof of income to vcredit@Asif Tech.com.au"/>
    <d v="1899-12-30T00:08:22"/>
    <n v="8.3666666666666671"/>
    <d v="2023-08-02T00:00:00"/>
    <x v="1"/>
    <x v="1"/>
    <s v="RAJ"/>
    <x v="0"/>
    <s v="CONSUMER EXISTING"/>
    <s v="SLA_MET"/>
  </r>
  <r>
    <s v="932"/>
    <d v="2023-08-02T13:19:09"/>
    <d v="2023-08-02T13:26:13"/>
    <s v="WITHDRAW"/>
    <s v="Consumer Pre Bureau"/>
    <s v="NVaid"/>
    <s v="Please email passport with visa page"/>
    <d v="1899-12-30T00:07:04"/>
    <n v="7.0666666666666664"/>
    <d v="2023-08-02T00:00:00"/>
    <x v="1"/>
    <x v="1"/>
    <s v="NAVED"/>
    <x v="0"/>
    <s v="CONSUMER PRE BUREAU"/>
    <s v="SLA_MET"/>
  </r>
  <r>
    <s v="771"/>
    <d v="2023-08-02T13:24:23"/>
    <d v="2023-08-02T13:39:36"/>
    <s v="APPROVE"/>
    <s v="Consumer Existing"/>
    <s v="AAkhundpur"/>
    <m/>
    <d v="1899-12-30T00:15:13"/>
    <n v="15.216666666666667"/>
    <d v="2023-08-02T00:00:00"/>
    <x v="1"/>
    <x v="1"/>
    <s v="ASIF"/>
    <x v="1"/>
    <s v="CONSUMER EXISTING"/>
    <s v="SLA_MET"/>
  </r>
  <r>
    <s v="892"/>
    <d v="2023-08-02T13:24:38"/>
    <d v="2023-08-02T13:51:03"/>
    <s v="DECLINE"/>
    <s v="Consumer Existing"/>
    <s v="QMascarenhas"/>
    <m/>
    <d v="1899-12-30T00:26:25"/>
    <n v="26.416666666666668"/>
    <d v="2023-08-02T00:00:00"/>
    <x v="1"/>
    <x v="1"/>
    <e v="#N/A"/>
    <x v="2"/>
    <s v="CONSUMER EXISTING"/>
    <s v="SLA_NOT_MET"/>
  </r>
  <r>
    <s v="772"/>
    <d v="2023-08-02T13:38:34"/>
    <d v="2023-08-02T13:44:22"/>
    <s v="APPROVE"/>
    <s v="Consumer Existing"/>
    <s v="RMishra"/>
    <s v="Approved for 1 handset and 1 MBB"/>
    <d v="1899-12-30T00:05:48"/>
    <n v="5.8"/>
    <d v="2023-08-02T00:00:00"/>
    <x v="1"/>
    <x v="1"/>
    <s v="RAJ"/>
    <x v="1"/>
    <s v="CONSUMER EXISTING"/>
    <s v="SLA_MET"/>
  </r>
  <r>
    <s v="893"/>
    <d v="2023-08-02T13:39:23"/>
    <d v="2023-08-02T13:57:55"/>
    <s v="DECLINE"/>
    <s v="Consumer Post Bureau"/>
    <s v="FWadia"/>
    <m/>
    <d v="1899-12-30T00:18:32"/>
    <n v="18.533333333333335"/>
    <d v="2023-08-02T00:00:00"/>
    <x v="1"/>
    <x v="1"/>
    <s v="FARDIN"/>
    <x v="2"/>
    <s v="CONSUMER POST BUREAU"/>
    <s v="SLA_MET"/>
  </r>
  <r>
    <s v="894"/>
    <d v="2023-08-02T13:42:33"/>
    <d v="2023-08-02T13:50:30"/>
    <s v="DECLINE"/>
    <s v="Consumer Existing"/>
    <s v="AAkhundpur"/>
    <s v="Unable to verify employment details provided"/>
    <d v="1899-12-30T00:07:57"/>
    <n v="7.95"/>
    <d v="2023-08-02T00:00:00"/>
    <x v="1"/>
    <x v="1"/>
    <s v="ASIF"/>
    <x v="2"/>
    <s v="CONSUMER EXISTING"/>
    <s v="SLA_MET"/>
  </r>
  <r>
    <s v="773"/>
    <d v="2023-08-02T13:43:15"/>
    <d v="2023-08-02T13:48:36"/>
    <s v="APPROVE"/>
    <s v="Consumer Existing"/>
    <s v="RMishra"/>
    <s v="Approve"/>
    <d v="1899-12-30T00:05:21"/>
    <n v="5.35"/>
    <d v="2023-08-02T00:00:00"/>
    <x v="1"/>
    <x v="1"/>
    <s v="RAJ"/>
    <x v="1"/>
    <s v="CONSUMER EXISTING"/>
    <s v="SLA_MET"/>
  </r>
  <r>
    <s v="774"/>
    <d v="2023-08-02T13:48:00"/>
    <d v="2023-08-02T14:04:52"/>
    <s v="APPROVE"/>
    <s v="Consumer Post Bureau"/>
    <s v="QMascarenhas"/>
    <m/>
    <d v="1899-12-30T00:16:52"/>
    <n v="16.866666666666667"/>
    <d v="2023-08-02T00:00:00"/>
    <x v="1"/>
    <x v="1"/>
    <e v="#N/A"/>
    <x v="1"/>
    <s v="CONSUMER POST BUREAU"/>
    <s v="SLA_MET"/>
  </r>
  <r>
    <s v="775"/>
    <d v="2023-08-02T13:49:05"/>
    <d v="2023-08-02T13:56:13"/>
    <s v="APPROVE"/>
    <s v="Consumer Pre Bureau"/>
    <s v="NBhatia"/>
    <s v="Approved only with outright purchase of handset or USIM only"/>
    <d v="1899-12-30T00:07:08"/>
    <n v="7.1333333333333337"/>
    <d v="2023-08-02T00:00:00"/>
    <x v="1"/>
    <x v="1"/>
    <s v="NITESH"/>
    <x v="1"/>
    <s v="CONSUMER PRE BUREAU"/>
    <s v="SLA_MET"/>
  </r>
  <r>
    <s v="776"/>
    <d v="2023-08-02T13:49:18"/>
    <d v="2023-08-02T14:04:30"/>
    <s v="APPROVE"/>
    <s v="Consumer Existing"/>
    <s v="RMishra"/>
    <s v="Approve"/>
    <d v="1899-12-30T00:15:12"/>
    <n v="15.2"/>
    <d v="2023-08-02T00:00:00"/>
    <x v="1"/>
    <x v="1"/>
    <s v="RAJ"/>
    <x v="1"/>
    <s v="CONSUMER EXISTING"/>
    <s v="SLA_MET"/>
  </r>
  <r>
    <s v="777"/>
    <d v="2023-08-02T13:50:06"/>
    <d v="2023-08-02T14:08:14"/>
    <s v="APPROVE"/>
    <s v="Consumer Existing"/>
    <s v="QMascarenhas"/>
    <m/>
    <d v="1899-12-30T00:18:08"/>
    <n v="18.133333333333333"/>
    <d v="2023-08-02T00:00:00"/>
    <x v="1"/>
    <x v="1"/>
    <e v="#N/A"/>
    <x v="1"/>
    <s v="CONSUMER EXISTING"/>
    <s v="SLA_MET"/>
  </r>
  <r>
    <s v="778"/>
    <d v="2023-08-02T13:51:18"/>
    <d v="2023-08-02T14:03:45"/>
    <s v="APPROVE"/>
    <s v="Consumer Existing"/>
    <s v="NVaid"/>
    <s v="Approved for MBB only"/>
    <d v="1899-12-30T00:12:27"/>
    <n v="12.45"/>
    <d v="2023-08-02T00:00:00"/>
    <x v="1"/>
    <x v="1"/>
    <s v="NAVED"/>
    <x v="1"/>
    <s v="CONSUMER EXISTING"/>
    <s v="SLA_MET"/>
  </r>
  <r>
    <s v="779"/>
    <d v="2023-08-02T13:53:13"/>
    <d v="2023-08-02T14:01:38"/>
    <s v="APPROVE"/>
    <s v="Consumer Existing"/>
    <s v="AAkhundpur"/>
    <s v="Approved for MBB only"/>
    <d v="1899-12-30T00:08:25"/>
    <n v="8.4166666666666661"/>
    <d v="2023-08-02T00:00:00"/>
    <x v="1"/>
    <x v="1"/>
    <s v="ASIF"/>
    <x v="1"/>
    <s v="CONSUMER EXISTING"/>
    <s v="SLA_MET"/>
  </r>
  <r>
    <s v="780"/>
    <d v="2023-08-02T13:53:57"/>
    <d v="2023-08-02T14:08:55"/>
    <s v="APPROVE"/>
    <s v="Consumer Existing"/>
    <s v="HPandya"/>
    <s v="Approve"/>
    <d v="1899-12-30T00:14:58"/>
    <n v="14.966666666666667"/>
    <d v="2023-08-02T00:00:00"/>
    <x v="1"/>
    <x v="1"/>
    <s v="HARDIK"/>
    <x v="1"/>
    <s v="CONSUMER EXISTING"/>
    <s v="SLA_MET"/>
  </r>
  <r>
    <s v="781"/>
    <d v="2023-08-02T13:56:17"/>
    <d v="2023-08-02T14:05:50"/>
    <s v="APPROVE"/>
    <s v="Consumer Existing"/>
    <s v="CDcosta"/>
    <m/>
    <d v="1899-12-30T00:09:33"/>
    <n v="9.5500000000000007"/>
    <d v="2023-08-02T00:00:00"/>
    <x v="1"/>
    <x v="1"/>
    <s v="CAMERON"/>
    <x v="1"/>
    <s v="CONSUMER EXISTING"/>
    <s v="SLA_MET"/>
  </r>
  <r>
    <s v="933"/>
    <d v="2023-08-02T13:58:23"/>
    <d v="2023-08-02T14:11:47"/>
    <s v="WITHDRAW"/>
    <s v="Consumer Existing"/>
    <s v="SBambaras"/>
    <s v="Please resubmit as student correctly. Employment details not required."/>
    <d v="1899-12-30T00:13:24"/>
    <n v="13.4"/>
    <d v="2023-08-02T00:00:00"/>
    <x v="1"/>
    <x v="1"/>
    <s v="SAM"/>
    <x v="0"/>
    <s v="CONSUMER EXISTING"/>
    <s v="SLA_MET"/>
  </r>
  <r>
    <s v="934"/>
    <d v="2023-08-02T13:59:22"/>
    <d v="2023-08-02T14:13:59"/>
    <s v="WITHDRAW"/>
    <s v="Consumer Pre Bureau"/>
    <s v="NBhatia"/>
    <s v="Please email passport with visa page"/>
    <d v="1899-12-30T00:14:37"/>
    <n v="14.616666666666667"/>
    <d v="2023-08-02T00:00:00"/>
    <x v="1"/>
    <x v="1"/>
    <s v="NITESH"/>
    <x v="0"/>
    <s v="CONSUMER PRE BUREAU"/>
    <s v="SLA_MET"/>
  </r>
  <r>
    <s v="782"/>
    <d v="2023-08-02T14:06:33"/>
    <d v="2023-08-02T14:11:17"/>
    <s v="APPROVE"/>
    <s v="Consumer Existing"/>
    <s v="RMishra"/>
    <s v="Approved for 1 service"/>
    <d v="1899-12-30T00:04:44"/>
    <n v="4.7333333333333334"/>
    <d v="2023-08-02T00:00:00"/>
    <x v="1"/>
    <x v="1"/>
    <s v="RAJ"/>
    <x v="1"/>
    <s v="CONSUMER EXISTING"/>
    <s v="SLA_MET"/>
  </r>
  <r>
    <s v="783"/>
    <d v="2023-08-02T14:08:35"/>
    <d v="2023-08-02T14:15:20"/>
    <s v="APPROVE"/>
    <s v="Consumer Post Bureau"/>
    <s v="HPandya"/>
    <s v="Approved for 1 handset and 1 MBB"/>
    <d v="1899-12-30T00:06:45"/>
    <n v="6.75"/>
    <d v="2023-08-02T00:00:00"/>
    <x v="1"/>
    <x v="1"/>
    <s v="HARDIK"/>
    <x v="1"/>
    <s v="CONSUMER POST BUREAU"/>
    <s v="SLA_MET"/>
  </r>
  <r>
    <s v="784"/>
    <d v="2023-08-02T14:15:16"/>
    <d v="2023-08-02T14:16:51"/>
    <s v="APPROVE"/>
    <s v="Consumer Existing"/>
    <s v="SBambaras"/>
    <s v="Approved for MBB only"/>
    <d v="1899-12-30T00:01:35"/>
    <n v="1.5833333333333335"/>
    <d v="2023-08-02T00:00:00"/>
    <x v="1"/>
    <x v="1"/>
    <s v="SAM"/>
    <x v="1"/>
    <s v="CONSUMER EXISTING"/>
    <s v="SLA_MET"/>
  </r>
  <r>
    <s v="785"/>
    <d v="2023-08-02T14:15:54"/>
    <d v="2023-08-02T14:36:51"/>
    <s v="APPROVE"/>
    <s v="Consumer Existing"/>
    <s v="SBambaras"/>
    <m/>
    <d v="1899-12-30T00:20:57"/>
    <n v="20.95"/>
    <d v="2023-08-02T00:00:00"/>
    <x v="1"/>
    <x v="1"/>
    <s v="SAM"/>
    <x v="1"/>
    <s v="CONSUMER EXISTING"/>
    <s v="SLA_NOT_MET"/>
  </r>
  <r>
    <s v="786"/>
    <d v="2023-08-02T14:20:38"/>
    <d v="2023-08-02T14:31:36"/>
    <s v="APPROVE"/>
    <s v="Consumer Existing"/>
    <s v="CDcosta"/>
    <m/>
    <d v="1899-12-30T00:10:58"/>
    <n v="10.966666666666667"/>
    <d v="2023-08-02T00:00:00"/>
    <x v="1"/>
    <x v="1"/>
    <s v="CAMERON"/>
    <x v="1"/>
    <s v="CONSUMER EXISTING"/>
    <s v="SLA_MET"/>
  </r>
  <r>
    <s v="787"/>
    <d v="2023-08-02T14:22:46"/>
    <d v="2023-08-02T14:32:21"/>
    <s v="APPROVE"/>
    <s v="Consumer Pre Bureau"/>
    <s v="NVaid"/>
    <s v="Approve"/>
    <d v="1899-12-30T00:09:35"/>
    <n v="9.5833333333333339"/>
    <d v="2023-08-02T00:00:00"/>
    <x v="1"/>
    <x v="1"/>
    <s v="NAVED"/>
    <x v="1"/>
    <s v="CONSUMER PRE BUREAU"/>
    <s v="SLA_MET"/>
  </r>
  <r>
    <s v="788"/>
    <d v="2023-08-02T14:27:35"/>
    <d v="2023-08-02T14:37:32"/>
    <s v="APPROVE"/>
    <s v="Consumer Post Bureau"/>
    <s v="RMishra"/>
    <s v="Approve"/>
    <d v="1899-12-30T00:09:57"/>
    <n v="9.9499999999999993"/>
    <d v="2023-08-02T00:00:00"/>
    <x v="1"/>
    <x v="1"/>
    <s v="RAJ"/>
    <x v="1"/>
    <s v="CONSUMER POST BUREAU"/>
    <s v="SLA_MET"/>
  </r>
  <r>
    <s v="935"/>
    <d v="2023-08-02T14:27:53"/>
    <d v="2023-08-02T14:32:30"/>
    <s v="WITHDRAW"/>
    <s v="Consumer Pre Bureau"/>
    <s v="HPandya"/>
    <s v="Applicant has previously approved application under another Row ID 1-7K9GM6M"/>
    <d v="1899-12-30T00:04:37"/>
    <n v="4.6166666666666671"/>
    <d v="2023-08-02T00:00:00"/>
    <x v="1"/>
    <x v="1"/>
    <s v="HARDIK"/>
    <x v="0"/>
    <s v="CONSUMER PRE BUREAU"/>
    <s v="SLA_MET"/>
  </r>
  <r>
    <s v="936"/>
    <d v="2023-08-02T14:29:27"/>
    <d v="2023-08-02T14:35:52"/>
    <s v="WITHDRAW"/>
    <s v="Consumer Pre Bureau"/>
    <s v="NVaid"/>
    <s v="Please re-submit as student"/>
    <d v="1899-12-30T00:06:25"/>
    <n v="6.416666666666667"/>
    <d v="2023-08-02T00:00:00"/>
    <x v="1"/>
    <x v="1"/>
    <s v="NAVED"/>
    <x v="0"/>
    <s v="CONSUMER PRE BUREAU"/>
    <s v="SLA_MET"/>
  </r>
  <r>
    <s v="937"/>
    <d v="2023-08-02T14:29:29"/>
    <d v="2023-08-02T14:40:43"/>
    <s v="WITHDRAW"/>
    <s v="Consumer Pre Bureau"/>
    <s v="HPandya"/>
    <s v="Bureau Error - {ITEM:DnB Error Type}"/>
    <d v="1899-12-30T00:11:14"/>
    <n v="11.233333333333333"/>
    <d v="2023-08-02T00:00:00"/>
    <x v="1"/>
    <x v="1"/>
    <s v="HARDIK"/>
    <x v="0"/>
    <s v="CONSUMER PRE BUREAU"/>
    <s v="SLA_MET"/>
  </r>
  <r>
    <s v="789"/>
    <d v="2023-08-02T14:29:45"/>
    <d v="2023-08-02T14:43:20"/>
    <s v="APPROVE"/>
    <s v="Consumer Existing"/>
    <s v="CDcosta"/>
    <m/>
    <d v="1899-12-30T00:13:35"/>
    <n v="13.583333333333334"/>
    <d v="2023-08-02T00:00:00"/>
    <x v="1"/>
    <x v="1"/>
    <s v="CAMERON"/>
    <x v="1"/>
    <s v="CONSUMER EXISTING"/>
    <s v="SLA_MET"/>
  </r>
  <r>
    <s v="790"/>
    <d v="2023-08-02T14:32:43"/>
    <d v="2023-08-02T14:42:33"/>
    <s v="APPROVE"/>
    <s v="Consumer Pre Bureau"/>
    <s v="NVaid"/>
    <s v="Approved only with outright purchase of handset or USIM only"/>
    <d v="1899-12-30T00:09:50"/>
    <n v="9.8333333333333339"/>
    <d v="2023-08-02T00:00:00"/>
    <x v="1"/>
    <x v="1"/>
    <s v="NAVED"/>
    <x v="1"/>
    <s v="CONSUMER PRE BUREAU"/>
    <s v="SLA_MET"/>
  </r>
  <r>
    <s v="938"/>
    <d v="2023-08-02T14:36:01"/>
    <d v="2023-08-02T14:44:33"/>
    <s v="WITHDRAW"/>
    <s v="Consumer Post Bureau"/>
    <s v="AAkhundpur"/>
    <s v="This account is closed, please resubmit under a NEW ROW ID"/>
    <d v="1899-12-30T00:08:32"/>
    <n v="8.5333333333333332"/>
    <d v="2023-08-02T00:00:00"/>
    <x v="1"/>
    <x v="1"/>
    <s v="ASIF"/>
    <x v="0"/>
    <s v="CONSUMER POST BUREAU"/>
    <s v="SLA_MET"/>
  </r>
  <r>
    <s v="791"/>
    <d v="2023-08-02T14:36:41"/>
    <d v="2023-08-02T14:40:31"/>
    <s v="APPROVE"/>
    <s v="Consumer Existing"/>
    <s v="RMishra"/>
    <s v="Approved for MBB only"/>
    <d v="1899-12-30T00:03:50"/>
    <n v="3.8333333333333335"/>
    <d v="2023-08-02T00:00:00"/>
    <x v="1"/>
    <x v="1"/>
    <s v="RAJ"/>
    <x v="1"/>
    <s v="CONSUMER EXISTING"/>
    <s v="SLA_MET"/>
  </r>
  <r>
    <s v="792"/>
    <d v="2023-08-02T14:38:32"/>
    <d v="2023-08-02T14:41:42"/>
    <s v="APPROVE"/>
    <s v="Consumer Pre Bureau"/>
    <s v="SBambaras"/>
    <s v="Approved for 1 Handset/Tablet + 1 MBB"/>
    <d v="1899-12-30T00:03:10"/>
    <n v="3.1666666666666665"/>
    <d v="2023-08-02T00:00:00"/>
    <x v="1"/>
    <x v="1"/>
    <s v="SAM"/>
    <x v="1"/>
    <s v="CONSUMER PRE BUREAU"/>
    <s v="SLA_MET"/>
  </r>
  <r>
    <s v="793"/>
    <d v="2023-08-02T14:43:50"/>
    <d v="2023-08-02T14:48:46"/>
    <s v="APPROVE"/>
    <s v="Consumer Existing"/>
    <s v="SBambaras"/>
    <s v="Approve"/>
    <d v="1899-12-30T00:04:56"/>
    <n v="4.9333333333333336"/>
    <d v="2023-08-02T00:00:00"/>
    <x v="1"/>
    <x v="1"/>
    <s v="SAM"/>
    <x v="1"/>
    <s v="CONSUMER EXISTING"/>
    <s v="SLA_MET"/>
  </r>
  <r>
    <s v="794"/>
    <d v="2023-08-02T14:53:35"/>
    <d v="2023-08-02T15:06:00"/>
    <s v="APPROVE"/>
    <s v="Consumer Post Bureau"/>
    <s v="SBambaras"/>
    <m/>
    <d v="1899-12-30T00:12:25"/>
    <n v="12.416666666666666"/>
    <d v="2023-08-02T00:00:00"/>
    <x v="1"/>
    <x v="1"/>
    <s v="SAM"/>
    <x v="1"/>
    <s v="CONSUMER POST BUREAU"/>
    <s v="SLA_MET"/>
  </r>
  <r>
    <s v="795"/>
    <d v="2023-08-02T14:55:02"/>
    <d v="2023-08-02T15:01:16"/>
    <s v="APPROVE"/>
    <s v="Consumer Pre Bureau"/>
    <s v="NVaid"/>
    <s v="Approve"/>
    <d v="1899-12-30T00:06:14"/>
    <n v="6.2333333333333334"/>
    <d v="2023-08-02T00:00:00"/>
    <x v="1"/>
    <x v="1"/>
    <s v="NAVED"/>
    <x v="1"/>
    <s v="CONSUMER PRE BUREAU"/>
    <s v="SLA_MET"/>
  </r>
  <r>
    <s v="939"/>
    <d v="2023-08-02T14:57:00"/>
    <d v="2023-08-02T15:00:56"/>
    <s v="WITHDRAW"/>
    <s v="Consumer Post Bureau"/>
    <s v="HPandya"/>
    <s v="Please resubmit with landline for employer"/>
    <d v="1899-12-30T00:03:56"/>
    <n v="3.9333333333333336"/>
    <d v="2023-08-02T00:00:00"/>
    <x v="1"/>
    <x v="1"/>
    <s v="HARDIK"/>
    <x v="0"/>
    <s v="CONSUMER POST BUREAU"/>
    <s v="SLA_MET"/>
  </r>
  <r>
    <s v="796"/>
    <d v="2023-08-02T14:57:22"/>
    <d v="2023-08-02T15:11:41"/>
    <s v="APPROVE"/>
    <s v="Consumer Existing"/>
    <s v="FWadia"/>
    <s v="Approved only with outright purchase of handset or USIM only"/>
    <d v="1899-12-30T00:14:19"/>
    <n v="14.316666666666666"/>
    <d v="2023-08-02T00:00:00"/>
    <x v="1"/>
    <x v="1"/>
    <s v="FARDIN"/>
    <x v="1"/>
    <s v="CONSUMER EXISTING"/>
    <s v="SLA_MET"/>
  </r>
  <r>
    <s v="797"/>
    <d v="2023-08-02T14:57:31"/>
    <d v="2023-08-02T15:06:01"/>
    <s v="APPROVE"/>
    <s v="Consumer Pre Bureau"/>
    <s v="HPandya"/>
    <s v="Approve"/>
    <d v="1899-12-30T00:08:30"/>
    <n v="8.5"/>
    <d v="2023-08-02T00:00:00"/>
    <x v="1"/>
    <x v="1"/>
    <s v="HARDIK"/>
    <x v="1"/>
    <s v="CONSUMER PRE BUREAU"/>
    <s v="SLA_MET"/>
  </r>
  <r>
    <s v="940"/>
    <d v="2023-08-02T14:58:20"/>
    <d v="2023-08-02T15:04:27"/>
    <s v="WITHDRAW"/>
    <s v="Consumer Pre Bureau"/>
    <s v="NVaid"/>
    <s v="Please re-submit as student"/>
    <d v="1899-12-30T00:06:07"/>
    <n v="6.1166666666666663"/>
    <d v="2023-08-02T00:00:00"/>
    <x v="1"/>
    <x v="1"/>
    <s v="NAVED"/>
    <x v="0"/>
    <s v="CONSUMER PRE BUREAU"/>
    <s v="SLA_MET"/>
  </r>
  <r>
    <s v="798"/>
    <d v="2023-08-02T15:04:18"/>
    <d v="2023-08-02T15:09:14"/>
    <s v="APPROVE"/>
    <s v="Consumer Pre Bureau"/>
    <s v="RMishra"/>
    <s v="Approved for 1 handset and 1 MBB"/>
    <d v="1899-12-30T00:04:56"/>
    <n v="4.9333333333333336"/>
    <d v="2023-08-02T00:00:00"/>
    <x v="1"/>
    <x v="1"/>
    <s v="RAJ"/>
    <x v="1"/>
    <s v="CONSUMER PRE BUREAU"/>
    <s v="SLA_MET"/>
  </r>
  <r>
    <s v="895"/>
    <d v="2023-08-02T15:06:23"/>
    <d v="2023-08-02T15:20:00"/>
    <s v="DECLINE"/>
    <s v="Consumer Post Bureau"/>
    <s v="SBambaras"/>
    <m/>
    <d v="1899-12-30T00:13:37"/>
    <n v="13.616666666666667"/>
    <d v="2023-08-02T00:00:00"/>
    <x v="1"/>
    <x v="1"/>
    <s v="SAM"/>
    <x v="2"/>
    <s v="CONSUMER POST BUREAU"/>
    <s v="SLA_MET"/>
  </r>
  <r>
    <s v="941"/>
    <d v="2023-08-02T15:06:44"/>
    <d v="2023-08-02T15:11:36"/>
    <s v="WITHDRAW"/>
    <s v="Consumer Pre Bureau"/>
    <s v="HPandya"/>
    <s v="Please email 100 pts of ID to vcredit@Asif Tech.com.au appointment letter or salary slip"/>
    <d v="1899-12-30T00:04:52"/>
    <n v="4.8666666666666671"/>
    <d v="2023-08-02T00:00:00"/>
    <x v="1"/>
    <x v="1"/>
    <s v="HARDIK"/>
    <x v="0"/>
    <s v="CONSUMER PRE BUREAU"/>
    <s v="SLA_MET"/>
  </r>
  <r>
    <s v="799"/>
    <d v="2023-08-02T15:07:39"/>
    <d v="2023-08-02T15:26:52"/>
    <s v="APPROVE"/>
    <s v="Consumer Existing"/>
    <s v="NBhatia"/>
    <s v="Approve"/>
    <d v="1899-12-30T00:19:13"/>
    <n v="19.216666666666665"/>
    <d v="2023-08-02T00:00:00"/>
    <x v="1"/>
    <x v="1"/>
    <s v="NITESH"/>
    <x v="1"/>
    <s v="CONSUMER EXISTING"/>
    <s v="SLA_MET"/>
  </r>
  <r>
    <s v="800"/>
    <d v="2023-08-02T15:14:20"/>
    <d v="2023-08-02T15:20:57"/>
    <s v="APPROVE"/>
    <s v="Consumer Existing"/>
    <s v="NVaid"/>
    <s v="Approve"/>
    <d v="1899-12-30T00:06:37"/>
    <n v="6.6166666666666671"/>
    <d v="2023-08-02T00:00:00"/>
    <x v="1"/>
    <x v="1"/>
    <s v="NAVED"/>
    <x v="1"/>
    <s v="CONSUMER EXISTING"/>
    <s v="SLA_MET"/>
  </r>
  <r>
    <s v="801"/>
    <d v="2023-08-02T15:16:56"/>
    <d v="2023-08-02T15:23:52"/>
    <s v="APPROVE"/>
    <s v="Consumer Pre Bureau"/>
    <s v="HPandya"/>
    <s v="Approved for up to 2 services"/>
    <d v="1899-12-30T00:06:56"/>
    <n v="6.9333333333333336"/>
    <d v="2023-08-02T00:00:00"/>
    <x v="1"/>
    <x v="1"/>
    <s v="HARDIK"/>
    <x v="1"/>
    <s v="CONSUMER PRE BUREAU"/>
    <s v="SLA_MET"/>
  </r>
  <r>
    <s v="942"/>
    <d v="2023-08-02T15:17:04"/>
    <d v="2023-08-02T15:20:51"/>
    <s v="WITHDRAW"/>
    <s v="Consumer Pre Bureau"/>
    <s v="RMishra"/>
    <s v="Please re-submit as student. Kindly remove all employment details"/>
    <d v="1899-12-30T00:03:47"/>
    <n v="3.7833333333333332"/>
    <d v="2023-08-02T00:00:00"/>
    <x v="1"/>
    <x v="1"/>
    <s v="RAJ"/>
    <x v="0"/>
    <s v="CONSUMER PRE BUREAU"/>
    <s v="SLA_MET"/>
  </r>
  <r>
    <s v="943"/>
    <d v="2023-08-02T15:17:29"/>
    <d v="2023-08-02T15:23:46"/>
    <s v="WITHDRAW"/>
    <s v="Consumer Pre Bureau"/>
    <s v="AAkhundpur"/>
    <s v="Please email 100 pts of ID along with passport and visa page to vcredit@Asif Tech.com.au"/>
    <d v="1899-12-30T00:06:17"/>
    <n v="6.2833333333333332"/>
    <d v="2023-08-02T00:00:00"/>
    <x v="1"/>
    <x v="1"/>
    <s v="ASIF"/>
    <x v="0"/>
    <s v="CONSUMER PRE BUREAU"/>
    <s v="SLA_MET"/>
  </r>
  <r>
    <s v="802"/>
    <d v="2023-08-02T15:18:36"/>
    <d v="2023-08-02T15:24:45"/>
    <s v="APPROVE"/>
    <s v="Consumer Pre Bureau"/>
    <s v="RMishra"/>
    <s v="Approved"/>
    <d v="1899-12-30T00:06:09"/>
    <n v="6.15"/>
    <d v="2023-08-02T00:00:00"/>
    <x v="1"/>
    <x v="1"/>
    <s v="RAJ"/>
    <x v="1"/>
    <s v="CONSUMER PRE BUREAU"/>
    <s v="SLA_MET"/>
  </r>
  <r>
    <s v="944"/>
    <d v="2023-08-02T15:21:19"/>
    <d v="2023-08-02T15:24:28"/>
    <s v="WITHDRAW"/>
    <s v="Consumer Pre Bureau"/>
    <s v="NVaid"/>
    <s v="Please email passport with visa page"/>
    <d v="1899-12-30T00:03:09"/>
    <n v="3.15"/>
    <d v="2023-08-02T00:00:00"/>
    <x v="1"/>
    <x v="1"/>
    <s v="NAVED"/>
    <x v="0"/>
    <s v="CONSUMER PRE BUREAU"/>
    <s v="SLA_MET"/>
  </r>
  <r>
    <s v="803"/>
    <d v="2023-08-02T15:25:19"/>
    <d v="2023-08-02T15:33:59"/>
    <s v="APPROVE"/>
    <s v="Consumer Post Bureau"/>
    <s v="CDcosta"/>
    <m/>
    <d v="1899-12-30T00:08:40"/>
    <n v="8.6666666666666661"/>
    <d v="2023-08-02T00:00:00"/>
    <x v="1"/>
    <x v="1"/>
    <s v="CAMERON"/>
    <x v="1"/>
    <s v="CONSUMER POST BUREAU"/>
    <s v="SLA_MET"/>
  </r>
  <r>
    <s v="804"/>
    <d v="2023-08-02T15:26:52"/>
    <d v="2023-08-02T15:34:39"/>
    <s v="APPROVE"/>
    <s v="Consumer Existing"/>
    <s v="RBose"/>
    <m/>
    <d v="1899-12-30T00:07:47"/>
    <n v="7.7833333333333332"/>
    <d v="2023-08-02T00:00:00"/>
    <x v="1"/>
    <x v="1"/>
    <s v="ROHAN"/>
    <x v="1"/>
    <s v="CONSUMER EXISTING"/>
    <s v="SLA_MET"/>
  </r>
  <r>
    <s v="805"/>
    <d v="2023-08-02T15:29:44"/>
    <d v="2023-08-02T15:36:49"/>
    <s v="APPROVE"/>
    <s v="Consumer Pre Bureau"/>
    <s v="NVaid"/>
    <s v="Approved for 1 handset and 1 MBB"/>
    <d v="1899-12-30T00:07:05"/>
    <n v="7.083333333333333"/>
    <d v="2023-08-02T00:00:00"/>
    <x v="1"/>
    <x v="1"/>
    <s v="NAVED"/>
    <x v="1"/>
    <s v="CONSUMER PRE BUREAU"/>
    <s v="SLA_MET"/>
  </r>
  <r>
    <s v="896"/>
    <d v="2023-08-02T15:30:35"/>
    <d v="2023-08-02T15:41:16"/>
    <s v="DECLINE"/>
    <s v="Consumer Post Bureau"/>
    <s v="FWadia"/>
    <s v="Student applicants cannot have 2 x Voice Services. They are eligible for 1 Voice and 1 MBB Service only. Customer has an existing Row ID: 1-5O66C0D with an active Voice Service."/>
    <d v="1899-12-30T00:10:41"/>
    <n v="10.683333333333334"/>
    <d v="2023-08-02T00:00:00"/>
    <x v="1"/>
    <x v="1"/>
    <s v="FARDIN"/>
    <x v="2"/>
    <s v="CONSUMER POST BUREAU"/>
    <s v="SLA_MET"/>
  </r>
  <r>
    <s v="806"/>
    <d v="2023-08-02T15:35:57"/>
    <d v="2023-08-02T15:54:31"/>
    <s v="APPROVE"/>
    <s v="Consumer Pre Bureau"/>
    <s v="NBhatia"/>
    <s v="Approve"/>
    <d v="1899-12-30T00:18:34"/>
    <n v="18.566666666666666"/>
    <d v="2023-08-02T00:00:00"/>
    <x v="1"/>
    <x v="1"/>
    <s v="NITESH"/>
    <x v="1"/>
    <s v="CONSUMER PRE BUREAU"/>
    <s v="SLA_MET"/>
  </r>
  <r>
    <s v="807"/>
    <d v="2023-08-02T15:38:04"/>
    <d v="2023-08-02T15:49:53"/>
    <s v="APPROVE"/>
    <s v="Consumer Existing"/>
    <s v="HPandya"/>
    <s v="Approve"/>
    <d v="1899-12-30T00:11:49"/>
    <n v="11.816666666666666"/>
    <d v="2023-08-02T00:00:00"/>
    <x v="1"/>
    <x v="1"/>
    <s v="HARDIK"/>
    <x v="1"/>
    <s v="CONSUMER EXISTING"/>
    <s v="SLA_MET"/>
  </r>
  <r>
    <s v="945"/>
    <d v="2023-08-02T15:38:27"/>
    <d v="2023-08-02T15:42:19"/>
    <s v="WITHDRAW"/>
    <s v="Consumer Pre Bureau"/>
    <s v="RMishra"/>
    <s v="Please email 100 points + proof of income to vcredit@Asif Tech.com.au in form of bank statement showing direct wage deposits or 2 x payslips from employer"/>
    <d v="1899-12-30T00:03:52"/>
    <n v="3.8666666666666667"/>
    <d v="2023-08-02T00:00:00"/>
    <x v="1"/>
    <x v="1"/>
    <s v="RAJ"/>
    <x v="0"/>
    <s v="CONSUMER PRE BUREAU"/>
    <s v="SLA_MET"/>
  </r>
  <r>
    <s v="897"/>
    <d v="2023-08-02T15:42:47"/>
    <d v="2023-08-02T15:49:48"/>
    <s v="DECLINE"/>
    <s v="Consumer Existing"/>
    <s v="RMishra"/>
    <s v="Student applicants cannot have 2 x handsets. They are eligible for 1 handset and 1 MBB only"/>
    <d v="1899-12-30T00:07:01"/>
    <n v="7.0166666666666666"/>
    <d v="2023-08-02T00:00:00"/>
    <x v="1"/>
    <x v="1"/>
    <s v="RAJ"/>
    <x v="2"/>
    <s v="CONSUMER EXISTING"/>
    <s v="SLA_MET"/>
  </r>
  <r>
    <s v="808"/>
    <d v="2023-08-02T15:42:48"/>
    <d v="2023-08-02T15:49:04"/>
    <s v="APPROVE"/>
    <s v="Consumer Post Bureau"/>
    <s v="RBose"/>
    <m/>
    <d v="1899-12-30T00:06:16"/>
    <n v="6.2666666666666666"/>
    <d v="2023-08-02T00:00:00"/>
    <x v="1"/>
    <x v="1"/>
    <s v="ROHAN"/>
    <x v="1"/>
    <s v="CONSUMER POST BUREAU"/>
    <s v="SLA_MET"/>
  </r>
  <r>
    <s v="946"/>
    <d v="2023-08-02T15:42:51"/>
    <d v="2023-08-02T15:50:09"/>
    <s v="WITHDRAW"/>
    <s v="Consumer Existing"/>
    <s v="CDcosta"/>
    <s v="Please resubmit with landline for employer"/>
    <d v="1899-12-30T00:07:18"/>
    <n v="7.3"/>
    <d v="2023-08-02T00:00:00"/>
    <x v="1"/>
    <x v="1"/>
    <s v="CAMERON"/>
    <x v="0"/>
    <s v="CONSUMER EXISTING"/>
    <s v="SLA_MET"/>
  </r>
  <r>
    <s v="947"/>
    <d v="2023-08-02T15:46:18"/>
    <d v="2023-08-02T15:53:57"/>
    <s v="WITHDRAW"/>
    <s v="Consumer Pre Bureau"/>
    <s v="NVaid"/>
    <s v="Incorrect info provided Please provide valid contact number for the custoer"/>
    <d v="1899-12-30T00:07:39"/>
    <n v="7.65"/>
    <d v="2023-08-02T00:00:00"/>
    <x v="1"/>
    <x v="1"/>
    <s v="NAVED"/>
    <x v="0"/>
    <s v="CONSUMER PRE BUREAU"/>
    <s v="SLA_MET"/>
  </r>
  <r>
    <s v="809"/>
    <d v="2023-08-02T15:49:17"/>
    <d v="2023-08-02T16:05:51"/>
    <s v="APPROVE"/>
    <s v="Consumer Existing"/>
    <s v="AAkhundpur"/>
    <m/>
    <d v="1899-12-30T00:16:34"/>
    <n v="16.566666666666666"/>
    <d v="2023-08-02T00:00:00"/>
    <x v="1"/>
    <x v="1"/>
    <s v="ASIF"/>
    <x v="1"/>
    <s v="CONSUMER EXISTING"/>
    <s v="SLA_MET"/>
  </r>
  <r>
    <s v="810"/>
    <d v="2023-08-02T15:55:27"/>
    <d v="2023-08-02T16:15:54"/>
    <s v="APPROVE"/>
    <s v="Consumer Pre Bureau"/>
    <s v="CDcosta"/>
    <s v="Approved"/>
    <d v="1899-12-30T00:20:27"/>
    <n v="20.45"/>
    <d v="2023-08-02T00:00:00"/>
    <x v="1"/>
    <x v="1"/>
    <s v="CAMERON"/>
    <x v="1"/>
    <s v="CONSUMER PRE BUREAU"/>
    <s v="SLA_NOT_MET"/>
  </r>
  <r>
    <s v="811"/>
    <d v="2023-08-02T15:58:18"/>
    <d v="2023-08-02T16:24:53"/>
    <s v="APPROVE"/>
    <s v="Consumer Pre Bureau"/>
    <s v="NBhatia"/>
    <s v="Approve"/>
    <d v="1899-12-30T00:26:35"/>
    <n v="26.583333333333332"/>
    <d v="2023-08-02T00:00:00"/>
    <x v="1"/>
    <x v="1"/>
    <s v="NITESH"/>
    <x v="1"/>
    <s v="CONSUMER PRE BUREAU"/>
    <s v="SLA_NOT_MET"/>
  </r>
  <r>
    <s v="898"/>
    <d v="2023-08-02T16:00:15"/>
    <d v="2023-08-02T16:11:49"/>
    <s v="DECLINE"/>
    <s v="Consumer Post Bureau"/>
    <s v="RMishra"/>
    <s v="Student applicants cannot have 2 x handsets. They are eligible for 1 handset and 1 MBB only. Customer already has an active voice service under row id: 1-7XJ7I3A"/>
    <d v="1899-12-30T00:11:34"/>
    <n v="11.566666666666666"/>
    <d v="2023-08-02T00:00:00"/>
    <x v="1"/>
    <x v="1"/>
    <s v="RAJ"/>
    <x v="2"/>
    <s v="CONSUMER POST BUREAU"/>
    <s v="SLA_MET"/>
  </r>
  <r>
    <s v="812"/>
    <d v="2023-08-02T16:02:17"/>
    <d v="2023-08-02T16:09:58"/>
    <s v="APPROVE"/>
    <s v="Consumer Post Bureau"/>
    <s v="MDcruz"/>
    <s v="Approve"/>
    <d v="1899-12-30T00:07:41"/>
    <n v="7.6833333333333336"/>
    <d v="2023-08-02T00:00:00"/>
    <x v="1"/>
    <x v="1"/>
    <s v="MERCEDES"/>
    <x v="1"/>
    <s v="CONSUMER POST BUREAU"/>
    <s v="SLA_MET"/>
  </r>
  <r>
    <s v="813"/>
    <d v="2023-08-02T16:03:35"/>
    <d v="2023-08-02T16:09:42"/>
    <s v="APPROVE"/>
    <s v="Consumer Existing"/>
    <s v="FWadia"/>
    <s v="Approved for MBB only"/>
    <d v="1899-12-30T00:06:07"/>
    <n v="6.1166666666666663"/>
    <d v="2023-08-02T00:00:00"/>
    <x v="1"/>
    <x v="1"/>
    <s v="FARDIN"/>
    <x v="1"/>
    <s v="CONSUMER EXISTING"/>
    <s v="SLA_MET"/>
  </r>
  <r>
    <s v="814"/>
    <d v="2023-08-02T16:04:15"/>
    <d v="2023-08-02T16:11:23"/>
    <s v="APPROVE"/>
    <s v="Consumer Pre Bureau"/>
    <s v="NVaid"/>
    <s v="Approved only with outright purchase of handset or USIM only"/>
    <d v="1899-12-30T00:07:08"/>
    <n v="7.1333333333333337"/>
    <d v="2023-08-02T00:00:00"/>
    <x v="1"/>
    <x v="1"/>
    <s v="NAVED"/>
    <x v="1"/>
    <s v="CONSUMER PRE BUREAU"/>
    <s v="SLA_MET"/>
  </r>
  <r>
    <s v="815"/>
    <d v="2023-08-02T16:05:17"/>
    <d v="2023-08-02T16:10:35"/>
    <s v="APPROVE"/>
    <s v="Consumer Post Bureau"/>
    <s v="AAkhundpur"/>
    <m/>
    <d v="1899-12-30T00:05:18"/>
    <n v="5.3"/>
    <d v="2023-08-02T00:00:00"/>
    <x v="1"/>
    <x v="1"/>
    <s v="ASIF"/>
    <x v="1"/>
    <s v="CONSUMER POST BUREAU"/>
    <s v="SLA_MET"/>
  </r>
  <r>
    <s v="948"/>
    <d v="2023-08-02T16:08:45"/>
    <d v="2023-08-02T16:18:37"/>
    <s v="WITHDRAW"/>
    <s v="Consumer Pre Bureau"/>
    <s v="FWadia"/>
    <s v="Work number submitted is incorrect for the customer. Please confirm with applicant and resubmit. Alternatively, please email Proof of Income (Pay Slips / Latest Bank Statement) to vcredit@Asif Tech.com.au."/>
    <d v="1899-12-30T00:09:52"/>
    <n v="9.8666666666666671"/>
    <d v="2023-08-02T00:00:00"/>
    <x v="1"/>
    <x v="1"/>
    <s v="FARDIN"/>
    <x v="0"/>
    <s v="CONSUMER PRE BUREAU"/>
    <s v="SLA_MET"/>
  </r>
  <r>
    <s v="816"/>
    <d v="2023-08-02T16:11:29"/>
    <d v="2023-08-02T16:19:20"/>
    <s v="APPROVE"/>
    <s v="Consumer Pre Bureau"/>
    <s v="SBambaras"/>
    <s v="Approved for 1 handset and 1 MBB"/>
    <d v="1899-12-30T00:07:51"/>
    <n v="7.85"/>
    <d v="2023-08-02T00:00:00"/>
    <x v="1"/>
    <x v="1"/>
    <s v="SAM"/>
    <x v="1"/>
    <s v="CONSUMER PRE BUREAU"/>
    <s v="SLA_MET"/>
  </r>
  <r>
    <s v="817"/>
    <d v="2023-08-02T16:12:08"/>
    <d v="2023-08-02T16:17:20"/>
    <s v="APPROVE"/>
    <s v="Consumer Post Bureau"/>
    <s v="RMishra"/>
    <s v="Approved for 1 handset and 1 MBB"/>
    <d v="1899-12-30T00:05:12"/>
    <n v="5.2"/>
    <d v="2023-08-02T00:00:00"/>
    <x v="1"/>
    <x v="1"/>
    <s v="RAJ"/>
    <x v="1"/>
    <s v="CONSUMER POST BUREAU"/>
    <s v="SLA_MET"/>
  </r>
  <r>
    <s v="818"/>
    <d v="2023-08-02T16:15:55"/>
    <d v="2023-08-02T16:19:43"/>
    <s v="APPROVE"/>
    <s v="Consumer Existing"/>
    <s v="NVaid"/>
    <s v="Approve"/>
    <d v="1899-12-30T00:03:48"/>
    <n v="3.8"/>
    <d v="2023-08-02T00:00:00"/>
    <x v="1"/>
    <x v="1"/>
    <s v="NAVED"/>
    <x v="1"/>
    <s v="CONSUMER EXISTING"/>
    <s v="SLA_MET"/>
  </r>
  <r>
    <s v="899"/>
    <d v="2023-08-02T16:17:25"/>
    <d v="2023-08-02T16:22:50"/>
    <s v="DECLINE"/>
    <s v="Consumer Post Bureau"/>
    <s v="MDcruz"/>
    <s v="Applicant only has bridging visa. Please offer the customer Pre-Paid service only"/>
    <d v="1899-12-30T00:05:25"/>
    <n v="5.416666666666667"/>
    <d v="2023-08-02T00:00:00"/>
    <x v="1"/>
    <x v="1"/>
    <s v="MERCEDES"/>
    <x v="2"/>
    <s v="CONSUMER POST BUREAU"/>
    <s v="SLA_MET"/>
  </r>
  <r>
    <s v="900"/>
    <d v="2023-08-02T16:20:32"/>
    <d v="2023-08-02T16:28:29"/>
    <s v="DECLINE"/>
    <s v="Consumer Post Bureau"/>
    <s v="RMishra"/>
    <s v="Due to Employment details. Previously declined application found within the last 30 days"/>
    <d v="1899-12-30T00:07:57"/>
    <n v="7.95"/>
    <d v="2023-08-02T00:00:00"/>
    <x v="1"/>
    <x v="1"/>
    <s v="RAJ"/>
    <x v="2"/>
    <s v="CONSUMER POST BUREAU"/>
    <s v="SLA_MET"/>
  </r>
  <r>
    <s v="819"/>
    <d v="2023-08-02T16:22:17"/>
    <d v="2023-08-02T16:33:52"/>
    <s v="APPROVE"/>
    <s v="Consumer Post Bureau"/>
    <s v="AAkhundpur"/>
    <m/>
    <d v="1899-12-30T00:11:35"/>
    <n v="11.583333333333334"/>
    <d v="2023-08-02T00:00:00"/>
    <x v="1"/>
    <x v="1"/>
    <s v="ASIF"/>
    <x v="1"/>
    <s v="CONSUMER POST BUREAU"/>
    <s v="SLA_MET"/>
  </r>
  <r>
    <s v="820"/>
    <d v="2023-08-02T16:32:54"/>
    <d v="2023-08-02T16:50:44"/>
    <s v="APPROVE"/>
    <s v="Consumer Post Bureau"/>
    <s v="QMascarenhas"/>
    <m/>
    <d v="1899-12-30T00:17:50"/>
    <n v="17.833333333333332"/>
    <d v="2023-08-02T00:00:00"/>
    <x v="1"/>
    <x v="1"/>
    <e v="#N/A"/>
    <x v="1"/>
    <s v="CONSUMER POST BUREAU"/>
    <s v="SLA_MET"/>
  </r>
  <r>
    <s v="901"/>
    <d v="2023-08-02T16:33:19"/>
    <d v="2023-08-02T16:36:35"/>
    <s v="DECLINE"/>
    <s v="Consumer Pre Bureau"/>
    <s v="FWadia"/>
    <s v="Applicant only has bridging visa. Please offer the customer Pre-Paid service only"/>
    <d v="1899-12-30T00:03:16"/>
    <n v="3.2666666666666666"/>
    <d v="2023-08-02T00:00:00"/>
    <x v="1"/>
    <x v="1"/>
    <s v="FARDIN"/>
    <x v="2"/>
    <s v="CONSUMER PRE BUREAU"/>
    <s v="SLA_MET"/>
  </r>
  <r>
    <s v="821"/>
    <d v="2023-08-02T16:34:06"/>
    <d v="2023-08-02T16:47:33"/>
    <s v="APPROVE"/>
    <s v="Consumer Existing"/>
    <s v="AAkhundpur"/>
    <m/>
    <d v="1899-12-30T00:13:27"/>
    <n v="13.45"/>
    <d v="2023-08-02T00:00:00"/>
    <x v="1"/>
    <x v="1"/>
    <s v="ASIF"/>
    <x v="1"/>
    <s v="CONSUMER EXISTING"/>
    <s v="SLA_MET"/>
  </r>
  <r>
    <s v="902"/>
    <d v="2023-08-02T16:35:53"/>
    <d v="2023-08-02T16:50:15"/>
    <s v="DECLINE"/>
    <s v="Consumer Existing"/>
    <s v="SBambaras"/>
    <m/>
    <d v="1899-12-30T00:14:22"/>
    <n v="14.366666666666667"/>
    <d v="2023-08-02T00:00:00"/>
    <x v="1"/>
    <x v="1"/>
    <s v="SAM"/>
    <x v="2"/>
    <s v="CONSUMER EXISTING"/>
    <s v="SLA_MET"/>
  </r>
  <r>
    <s v="903"/>
    <d v="2023-08-02T16:36:39"/>
    <d v="2023-08-02T16:55:13"/>
    <s v="DECLINE"/>
    <s v="Consumer Post Bureau"/>
    <s v="AAkhundpur"/>
    <m/>
    <d v="1899-12-30T00:18:34"/>
    <n v="18.566666666666666"/>
    <d v="2023-08-02T00:00:00"/>
    <x v="1"/>
    <x v="1"/>
    <s v="ASIF"/>
    <x v="2"/>
    <s v="CONSUMER POST BUREAU"/>
    <s v="SLA_MET"/>
  </r>
  <r>
    <s v="822"/>
    <d v="2023-08-02T16:39:31"/>
    <d v="2023-08-02T16:44:55"/>
    <s v="APPROVE"/>
    <s v="Consumer Existing"/>
    <s v="RMishra"/>
    <s v="Approve"/>
    <d v="1899-12-30T00:05:24"/>
    <n v="5.4"/>
    <d v="2023-08-02T00:00:00"/>
    <x v="1"/>
    <x v="1"/>
    <s v="RAJ"/>
    <x v="1"/>
    <s v="CONSUMER EXISTING"/>
    <s v="SLA_MET"/>
  </r>
  <r>
    <s v="823"/>
    <d v="2023-08-02T16:41:23"/>
    <d v="2023-08-02T17:04:45"/>
    <s v="APPROVE"/>
    <s v="Consumer Existing"/>
    <s v="SBambaras"/>
    <m/>
    <d v="1899-12-30T00:23:22"/>
    <n v="23.366666666666667"/>
    <d v="2023-08-02T00:00:00"/>
    <x v="1"/>
    <x v="1"/>
    <s v="SAM"/>
    <x v="1"/>
    <s v="CONSUMER EXISTING"/>
    <s v="SLA_NOT_MET"/>
  </r>
  <r>
    <s v="824"/>
    <d v="2023-08-02T16:44:36"/>
    <d v="2023-08-02T16:51:41"/>
    <s v="APPROVE"/>
    <s v="Consumer Existing"/>
    <s v="FWadia"/>
    <s v="Approve"/>
    <d v="1899-12-30T00:07:05"/>
    <n v="7.083333333333333"/>
    <d v="2023-08-02T00:00:00"/>
    <x v="1"/>
    <x v="1"/>
    <s v="FARDIN"/>
    <x v="1"/>
    <s v="CONSUMER EXISTING"/>
    <s v="SLA_MET"/>
  </r>
  <r>
    <s v="825"/>
    <d v="2023-08-02T16:44:43"/>
    <d v="2023-08-02T16:50:12"/>
    <s v="APPROVE"/>
    <s v="Consumer Existing"/>
    <s v="RMishra"/>
    <s v="Approved for 1 Handset + 1 Tablet"/>
    <d v="1899-12-30T00:05:29"/>
    <n v="5.4833333333333334"/>
    <d v="2023-08-02T00:00:00"/>
    <x v="1"/>
    <x v="1"/>
    <s v="RAJ"/>
    <x v="1"/>
    <s v="CONSUMER EXISTING"/>
    <s v="SLA_MET"/>
  </r>
  <r>
    <s v="949"/>
    <d v="2023-08-02T16:54:48"/>
    <d v="2023-08-02T17:01:13"/>
    <s v="WITHDRAW"/>
    <s v="Consumer Pre Bureau"/>
    <s v="NVaid"/>
    <s v="Please email passport with visa page"/>
    <d v="1899-12-30T00:06:25"/>
    <n v="6.416666666666667"/>
    <d v="2023-08-02T00:00:00"/>
    <x v="1"/>
    <x v="1"/>
    <s v="NAVED"/>
    <x v="0"/>
    <s v="CONSUMER PRE BUREAU"/>
    <s v="SLA_MET"/>
  </r>
  <r>
    <s v="826"/>
    <d v="2023-08-02T16:55:26"/>
    <d v="2023-08-02T16:59:31"/>
    <s v="APPROVE"/>
    <s v="Consumer Existing"/>
    <s v="RMishra"/>
    <s v="Approve"/>
    <d v="1899-12-30T00:04:05"/>
    <n v="4.083333333333333"/>
    <d v="2023-08-02T00:00:00"/>
    <x v="1"/>
    <x v="1"/>
    <s v="RAJ"/>
    <x v="1"/>
    <s v="CONSUMER EXISTING"/>
    <s v="SLA_MET"/>
  </r>
  <r>
    <s v="827"/>
    <d v="2023-08-02T16:56:50"/>
    <d v="2023-08-02T17:07:53"/>
    <s v="APPROVE"/>
    <s v="Consumer Existing"/>
    <s v="RBose"/>
    <m/>
    <d v="1899-12-30T00:11:03"/>
    <n v="11.05"/>
    <d v="2023-08-02T00:00:00"/>
    <x v="1"/>
    <x v="1"/>
    <s v="ROHAN"/>
    <x v="1"/>
    <s v="CONSUMER EXISTING"/>
    <s v="SLA_MET"/>
  </r>
  <r>
    <s v="828"/>
    <d v="2023-08-02T16:57:21"/>
    <d v="2023-08-02T17:11:27"/>
    <s v="APPROVE"/>
    <s v="Consumer Existing"/>
    <s v="RBose"/>
    <m/>
    <d v="1899-12-30T00:14:06"/>
    <n v="14.1"/>
    <d v="2023-08-02T00:00:00"/>
    <x v="1"/>
    <x v="1"/>
    <s v="ROHAN"/>
    <x v="1"/>
    <s v="CONSUMER EXISTING"/>
    <s v="SLA_MET"/>
  </r>
  <r>
    <s v="829"/>
    <d v="2023-08-02T16:59:09"/>
    <d v="2023-08-02T17:06:05"/>
    <s v="APPROVE"/>
    <s v="Consumer Pre Bureau"/>
    <s v="FWadia"/>
    <s v="Approved only with outright purchase of handset or USIM only"/>
    <d v="1899-12-30T00:06:56"/>
    <n v="6.9333333333333336"/>
    <d v="2023-08-02T00:00:00"/>
    <x v="1"/>
    <x v="1"/>
    <s v="FARDIN"/>
    <x v="1"/>
    <s v="CONSUMER PRE BUREAU"/>
    <s v="SLA_MET"/>
  </r>
  <r>
    <s v="830"/>
    <d v="2023-08-02T17:08:03"/>
    <d v="2023-08-02T17:18:04"/>
    <s v="APPROVE"/>
    <s v="Consumer Existing"/>
    <s v="FWadia"/>
    <s v="Approve"/>
    <d v="1899-12-30T00:10:01"/>
    <n v="10.016666666666667"/>
    <d v="2023-08-02T00:00:00"/>
    <x v="1"/>
    <x v="1"/>
    <s v="FARDIN"/>
    <x v="1"/>
    <s v="CONSUMER EXISTING"/>
    <s v="SLA_MET"/>
  </r>
  <r>
    <s v="904"/>
    <d v="2023-08-02T17:11:54"/>
    <d v="2023-08-02T17:20:28"/>
    <s v="DECLINE"/>
    <s v="Consumer Existing"/>
    <s v="NVaid"/>
    <s v="Passport Visa expires in less than 12 months. Please offer the customer pre-paid service only - Visa Expires within 12 months Passport Expiry: 15/08/2012"/>
    <d v="1899-12-30T00:08:34"/>
    <n v="8.5666666666666664"/>
    <d v="2023-08-02T00:00:00"/>
    <x v="1"/>
    <x v="1"/>
    <s v="NAVED"/>
    <x v="2"/>
    <s v="CONSUMER EXISTING"/>
    <s v="SLA_MET"/>
  </r>
  <r>
    <s v="831"/>
    <d v="2023-08-02T17:13:25"/>
    <d v="2023-08-02T17:16:59"/>
    <s v="APPROVE"/>
    <s v="Consumer Pre Bureau"/>
    <s v="SBambaras"/>
    <s v="Approved only with outright purchase of handset or USIM only"/>
    <d v="1899-12-30T00:03:34"/>
    <n v="3.5666666666666664"/>
    <d v="2023-08-02T00:00:00"/>
    <x v="1"/>
    <x v="1"/>
    <s v="SAM"/>
    <x v="1"/>
    <s v="CONSUMER PRE BUREAU"/>
    <s v="SLA_MET"/>
  </r>
  <r>
    <s v="832"/>
    <d v="2023-08-02T17:16:18"/>
    <d v="2023-08-02T17:23:50"/>
    <s v="APPROVE"/>
    <s v="Consumer Existing"/>
    <s v="HPandya"/>
    <s v="Approve"/>
    <d v="1899-12-30T00:07:32"/>
    <n v="7.5333333333333332"/>
    <d v="2023-08-02T00:00:00"/>
    <x v="1"/>
    <x v="1"/>
    <s v="HARDIK"/>
    <x v="1"/>
    <s v="CONSUMER EXISTING"/>
    <s v="SLA_MET"/>
  </r>
  <r>
    <s v="833"/>
    <d v="2023-08-02T17:23:15"/>
    <d v="2023-08-02T17:31:35"/>
    <s v="APPROVE"/>
    <s v="Consumer Existing"/>
    <s v="SBambaras"/>
    <s v="Approved for MBB only"/>
    <d v="1899-12-30T00:08:20"/>
    <n v="8.3333333333333339"/>
    <d v="2023-08-02T00:00:00"/>
    <x v="1"/>
    <x v="1"/>
    <s v="SAM"/>
    <x v="1"/>
    <s v="CONSUMER EXISTING"/>
    <s v="SLA_MET"/>
  </r>
  <r>
    <s v="834"/>
    <d v="2023-08-02T17:23:46"/>
    <d v="2023-08-02T17:35:51"/>
    <s v="APPROVE"/>
    <s v="Consumer Existing"/>
    <s v="QMascarenhas"/>
    <m/>
    <d v="1899-12-30T00:12:05"/>
    <n v="12.083333333333334"/>
    <d v="2023-08-02T00:00:00"/>
    <x v="1"/>
    <x v="1"/>
    <e v="#N/A"/>
    <x v="1"/>
    <s v="CONSUMER EXISTING"/>
    <s v="SLA_MET"/>
  </r>
  <r>
    <s v="835"/>
    <d v="2023-08-02T17:24:10"/>
    <d v="2023-08-02T17:50:23"/>
    <s v="APPROVE"/>
    <s v="Consumer Post Bureau"/>
    <s v="AAkhundpur"/>
    <m/>
    <d v="1899-12-30T00:26:13"/>
    <n v="26.216666666666665"/>
    <d v="2023-08-02T00:00:00"/>
    <x v="1"/>
    <x v="1"/>
    <s v="ASIF"/>
    <x v="1"/>
    <s v="CONSUMER POST BUREAU"/>
    <s v="SLA_NOT_MET"/>
  </r>
  <r>
    <s v="836"/>
    <d v="2023-08-02T17:28:57"/>
    <d v="2023-08-02T17:33:47"/>
    <s v="APPROVE"/>
    <s v="Consumer Pre Bureau"/>
    <s v="CDcosta"/>
    <s v="Approved only with outright purchase of handset or USIM only"/>
    <d v="1899-12-30T00:04:50"/>
    <n v="4.833333333333333"/>
    <d v="2023-08-02T00:00:00"/>
    <x v="1"/>
    <x v="1"/>
    <s v="CAMERON"/>
    <x v="1"/>
    <s v="CONSUMER PRE BUREAU"/>
    <s v="SLA_MET"/>
  </r>
  <r>
    <s v="905"/>
    <d v="2023-08-02T17:35:48"/>
    <d v="2023-08-02T17:43:28"/>
    <s v="DECLINE"/>
    <s v="Consumer Pre Bureau"/>
    <s v="NVaid"/>
    <s v="Due to Credit decision"/>
    <d v="1899-12-30T00:07:40"/>
    <n v="7.666666666666667"/>
    <d v="2023-08-02T00:00:00"/>
    <x v="1"/>
    <x v="1"/>
    <s v="NAVED"/>
    <x v="2"/>
    <s v="CONSUMER PRE BUREAU"/>
    <s v="SLA_MET"/>
  </r>
  <r>
    <s v="950"/>
    <d v="2023-08-02T17:40:12"/>
    <d v="2023-08-02T17:46:00"/>
    <s v="WITHDRAW"/>
    <s v="Consumer Pre Bureau"/>
    <s v="SBambaras"/>
    <s v="An account for this applicant already exists with Asif Tech. Please re-submit the next application under row-id:-1-68F5YW1."/>
    <d v="1899-12-30T00:05:48"/>
    <n v="5.8"/>
    <d v="2023-08-02T00:00:00"/>
    <x v="1"/>
    <x v="1"/>
    <s v="SAM"/>
    <x v="0"/>
    <s v="CONSUMER PRE BUREAU"/>
    <s v="SLA_MET"/>
  </r>
  <r>
    <s v="837"/>
    <d v="2023-08-02T17:40:12"/>
    <d v="2023-08-02T17:48:43"/>
    <s v="APPROVE"/>
    <s v="Consumer Pre Bureau"/>
    <s v="CDcosta"/>
    <s v="Approved for up to 2 services"/>
    <d v="1899-12-30T00:08:31"/>
    <n v="8.5166666666666675"/>
    <d v="2023-08-02T00:00:00"/>
    <x v="1"/>
    <x v="1"/>
    <s v="CAMERON"/>
    <x v="1"/>
    <s v="CONSUMER PRE BUREAU"/>
    <s v="SLA_MET"/>
  </r>
  <r>
    <s v="951"/>
    <d v="2023-08-02T17:41:27"/>
    <d v="2023-08-02T17:48:13"/>
    <s v="WITHDRAW"/>
    <s v="Consumer Pre Bureau"/>
    <s v="SBambaras"/>
    <s v="Please email passport with visa page"/>
    <d v="1899-12-30T00:06:46"/>
    <n v="6.7666666666666666"/>
    <d v="2023-08-02T00:00:00"/>
    <x v="1"/>
    <x v="1"/>
    <s v="SAM"/>
    <x v="0"/>
    <s v="CONSUMER PRE BUREAU"/>
    <s v="SLA_MET"/>
  </r>
  <r>
    <s v="838"/>
    <d v="2023-08-02T17:47:07"/>
    <d v="2023-08-02T18:04:54"/>
    <s v="APPROVE"/>
    <s v="Consumer Post Bureau"/>
    <s v="FWadia"/>
    <m/>
    <d v="1899-12-30T00:17:47"/>
    <n v="17.783333333333335"/>
    <d v="2023-08-02T00:00:00"/>
    <x v="1"/>
    <x v="1"/>
    <s v="FARDIN"/>
    <x v="1"/>
    <s v="CONSUMER POST BUREAU"/>
    <s v="SLA_MET"/>
  </r>
  <r>
    <s v="952"/>
    <d v="2023-08-02T17:51:56"/>
    <d v="2023-08-02T17:55:48"/>
    <s v="WITHDRAW"/>
    <s v="Consumer Existing"/>
    <s v="CDcosta"/>
    <s v="Please re-submit as self employed (sole trader / commercial)"/>
    <d v="1899-12-30T00:03:52"/>
    <n v="3.8666666666666667"/>
    <d v="2023-08-02T00:00:00"/>
    <x v="1"/>
    <x v="1"/>
    <s v="CAMERON"/>
    <x v="0"/>
    <s v="CONSUMER EXISTING"/>
    <s v="SLA_MET"/>
  </r>
  <r>
    <s v="839"/>
    <d v="2023-08-02T18:11:06"/>
    <d v="2023-08-02T18:22:33"/>
    <s v="APPROVE"/>
    <s v="Consumer Post Bureau"/>
    <s v="CDcosta"/>
    <s v="Approved for 1 handset and 1 MBB"/>
    <d v="1899-12-30T00:11:27"/>
    <n v="11.45"/>
    <d v="2023-08-02T00:00:00"/>
    <x v="1"/>
    <x v="1"/>
    <s v="CAMERON"/>
    <x v="1"/>
    <s v="CONSUMER POST BUREAU"/>
    <s v="SLA_MET"/>
  </r>
  <r>
    <s v="953"/>
    <d v="2023-08-02T18:12:14"/>
    <d v="2023-08-02T18:18:32"/>
    <s v="WITHDRAW"/>
    <s v="Consumer Pre Bureau"/>
    <s v="SBambaras"/>
    <s v="Work number submitted is incorrect for the employer. Please confirm with applicant and resubmit with the employer's correct landline number."/>
    <d v="1899-12-30T00:06:18"/>
    <n v="6.3"/>
    <d v="2023-08-02T00:00:00"/>
    <x v="1"/>
    <x v="1"/>
    <s v="SAM"/>
    <x v="0"/>
    <s v="CONSUMER PRE BUREAU"/>
    <s v="SLA_MET"/>
  </r>
  <r>
    <s v="840"/>
    <d v="2023-08-02T18:12:58"/>
    <d v="2023-08-02T18:15:49"/>
    <s v="APPROVE"/>
    <s v="Consumer Existing"/>
    <s v="RMishra"/>
    <s v="Approved only with outright purchase of handset or USIM only"/>
    <d v="1899-12-30T00:02:51"/>
    <n v="2.85"/>
    <d v="2023-08-02T00:00:00"/>
    <x v="1"/>
    <x v="1"/>
    <s v="RAJ"/>
    <x v="1"/>
    <s v="CONSUMER EXISTING"/>
    <s v="SLA_MET"/>
  </r>
  <r>
    <s v="841"/>
    <d v="2023-08-02T18:19:00"/>
    <d v="2023-08-02T18:25:33"/>
    <s v="APPROVE"/>
    <s v="Consumer Existing"/>
    <s v="FWadia"/>
    <m/>
    <d v="1899-12-30T00:06:33"/>
    <n v="6.55"/>
    <d v="2023-08-02T00:00:00"/>
    <x v="1"/>
    <x v="1"/>
    <s v="FARDIN"/>
    <x v="1"/>
    <s v="CONSUMER EXISTING"/>
    <s v="SLA_MET"/>
  </r>
  <r>
    <s v="954"/>
    <d v="2023-08-02T18:20:14"/>
    <d v="2023-08-02T18:23:57"/>
    <s v="WITHDRAW"/>
    <s v="Consumer Pre Bureau"/>
    <s v="SBambaras"/>
    <s v="Please re-submit as student correctly. Employment details not required."/>
    <d v="1899-12-30T00:03:43"/>
    <n v="3.7166666666666668"/>
    <d v="2023-08-02T00:00:00"/>
    <x v="1"/>
    <x v="1"/>
    <s v="SAM"/>
    <x v="0"/>
    <s v="CONSUMER PRE BUREAU"/>
    <s v="SLA_MET"/>
  </r>
  <r>
    <s v="955"/>
    <d v="2023-08-02T18:23:00"/>
    <d v="2023-08-02T18:38:02"/>
    <s v="WITHDRAW"/>
    <s v="Consumer Post Bureau"/>
    <s v="RBose"/>
    <m/>
    <d v="1899-12-30T00:15:02"/>
    <n v="15.033333333333333"/>
    <d v="2023-08-02T00:00:00"/>
    <x v="1"/>
    <x v="1"/>
    <s v="ROHAN"/>
    <x v="0"/>
    <s v="CONSUMER POST BUREAU"/>
    <s v="SLA_MET"/>
  </r>
  <r>
    <s v="906"/>
    <d v="2023-08-02T18:25:38"/>
    <d v="2023-08-02T18:30:12"/>
    <s v="DECLINE"/>
    <s v="Consumer Pre Bureau"/>
    <s v="SBambaras"/>
    <s v="Due to credit policy decision by Credit department. Please offer the customer pre-paid service"/>
    <d v="1899-12-30T00:04:34"/>
    <n v="4.5666666666666664"/>
    <d v="2023-08-02T00:00:00"/>
    <x v="1"/>
    <x v="1"/>
    <s v="SAM"/>
    <x v="2"/>
    <s v="CONSUMER PRE BUREAU"/>
    <s v="SLA_MET"/>
  </r>
  <r>
    <s v="956"/>
    <d v="2023-08-02T18:29:17"/>
    <d v="2023-08-02T18:32:25"/>
    <s v="WITHDRAW"/>
    <s v="Consumer Pre Bureau"/>
    <s v="SBambaras"/>
    <s v="Please email passport with visa page"/>
    <d v="1899-12-30T00:03:08"/>
    <n v="3.1333333333333333"/>
    <d v="2023-08-02T00:00:00"/>
    <x v="1"/>
    <x v="1"/>
    <s v="SAM"/>
    <x v="0"/>
    <s v="CONSUMER PRE BUREAU"/>
    <s v="SLA_MET"/>
  </r>
  <r>
    <s v="842"/>
    <d v="2023-08-02T18:29:53"/>
    <d v="2023-08-02T18:40:12"/>
    <s v="APPROVE"/>
    <s v="Consumer Post Bureau"/>
    <s v="FWadia"/>
    <m/>
    <d v="1899-12-30T00:10:19"/>
    <n v="10.316666666666666"/>
    <d v="2023-08-02T00:00:00"/>
    <x v="1"/>
    <x v="1"/>
    <s v="FARDIN"/>
    <x v="1"/>
    <s v="CONSUMER POST BUREAU"/>
    <s v="SLA_MET"/>
  </r>
  <r>
    <s v="843"/>
    <d v="2023-08-02T18:30:05"/>
    <d v="2023-08-02T18:38:20"/>
    <s v="APPROVE"/>
    <s v="Consumer Existing"/>
    <s v="AAkhundpur"/>
    <m/>
    <d v="1899-12-30T00:08:15"/>
    <n v="8.25"/>
    <d v="2023-08-02T00:00:00"/>
    <x v="1"/>
    <x v="1"/>
    <s v="ASIF"/>
    <x v="1"/>
    <s v="CONSUMER EXISTING"/>
    <s v="SLA_MET"/>
  </r>
  <r>
    <s v="844"/>
    <d v="2023-08-02T18:31:27"/>
    <d v="2023-08-02T18:47:33"/>
    <s v="APPROVE"/>
    <s v="Consumer Existing"/>
    <s v="AAkhundpur"/>
    <m/>
    <d v="1899-12-30T00:16:06"/>
    <n v="16.100000000000001"/>
    <d v="2023-08-02T00:00:00"/>
    <x v="1"/>
    <x v="1"/>
    <s v="ASIF"/>
    <x v="1"/>
    <s v="CONSUMER EXISTING"/>
    <s v="SLA_MET"/>
  </r>
  <r>
    <s v="845"/>
    <d v="2023-08-02T18:33:51"/>
    <d v="2023-08-02T18:38:07"/>
    <s v="APPROVE"/>
    <s v="Consumer Pre Bureau"/>
    <s v="NVaid"/>
    <s v="Approve"/>
    <d v="1899-12-30T00:04:16"/>
    <n v="4.2666666666666666"/>
    <d v="2023-08-02T00:00:00"/>
    <x v="1"/>
    <x v="1"/>
    <s v="NAVED"/>
    <x v="1"/>
    <s v="CONSUMER PRE BUREAU"/>
    <s v="SLA_MET"/>
  </r>
  <r>
    <s v="846"/>
    <d v="2023-08-02T18:35:49"/>
    <d v="2023-08-02T18:42:54"/>
    <s v="APPROVE"/>
    <s v="Consumer Existing"/>
    <s v="RBose"/>
    <m/>
    <d v="1899-12-30T00:07:05"/>
    <n v="7.083333333333333"/>
    <d v="2023-08-02T00:00:00"/>
    <x v="1"/>
    <x v="1"/>
    <s v="ROHAN"/>
    <x v="1"/>
    <s v="CONSUMER EXISTING"/>
    <s v="SLA_MET"/>
  </r>
  <r>
    <s v="847"/>
    <d v="2023-08-02T18:45:52"/>
    <d v="2023-08-02T18:50:34"/>
    <s v="APPROVE"/>
    <s v="Consumer Existing"/>
    <s v="RBose"/>
    <m/>
    <d v="1899-12-30T00:04:42"/>
    <n v="4.7"/>
    <d v="2023-08-02T00:00:00"/>
    <x v="1"/>
    <x v="1"/>
    <s v="ROHAN"/>
    <x v="1"/>
    <s v="CONSUMER EXISTING"/>
    <s v="SLA_MET"/>
  </r>
  <r>
    <s v="907"/>
    <d v="2023-08-02T18:51:12"/>
    <d v="2023-08-02T18:57:00"/>
    <s v="DECLINE"/>
    <s v="Consumer Existing"/>
    <s v="SBambaras"/>
    <s v="Customer has exceeded approved number of services"/>
    <d v="1899-12-30T00:05:48"/>
    <n v="5.8"/>
    <d v="2023-08-02T00:00:00"/>
    <x v="1"/>
    <x v="1"/>
    <s v="SAM"/>
    <x v="2"/>
    <s v="CONSUMER EXISTING"/>
    <s v="SLA_MET"/>
  </r>
  <r>
    <s v="908"/>
    <d v="2023-08-02T18:51:27"/>
    <d v="2023-08-02T19:00:56"/>
    <s v="DECLINE"/>
    <s v="Consumer Existing"/>
    <s v="FWadia"/>
    <m/>
    <d v="1899-12-30T00:09:29"/>
    <n v="9.4833333333333325"/>
    <d v="2023-08-02T00:00:00"/>
    <x v="1"/>
    <x v="1"/>
    <s v="FARDIN"/>
    <x v="2"/>
    <s v="CONSUMER EXISTING"/>
    <s v="SLA_MET"/>
  </r>
  <r>
    <s v="848"/>
    <d v="2023-08-02T18:52:29"/>
    <d v="2023-08-02T19:03:18"/>
    <s v="APPROVE"/>
    <s v="Consumer Existing"/>
    <s v="AAkhundpur"/>
    <m/>
    <d v="1899-12-30T00:10:49"/>
    <n v="10.816666666666666"/>
    <d v="2023-08-02T00:00:00"/>
    <x v="1"/>
    <x v="1"/>
    <s v="ASIF"/>
    <x v="1"/>
    <s v="CONSUMER EXISTING"/>
    <s v="SLA_MET"/>
  </r>
  <r>
    <s v="849"/>
    <d v="2023-08-02T18:54:51"/>
    <d v="2023-08-02T19:00:03"/>
    <s v="APPROVE"/>
    <s v="Consumer Existing"/>
    <s v="RBose"/>
    <m/>
    <d v="1899-12-30T00:05:12"/>
    <n v="5.2"/>
    <d v="2023-08-02T00:00:00"/>
    <x v="1"/>
    <x v="1"/>
    <s v="ROHAN"/>
    <x v="1"/>
    <s v="CONSUMER EXISTING"/>
    <s v="SLA_MET"/>
  </r>
  <r>
    <s v="850"/>
    <d v="2023-08-02T18:56:35"/>
    <d v="2023-08-02T19:02:39"/>
    <s v="APPROVE"/>
    <s v="Consumer Pre Bureau"/>
    <s v="SBambaras"/>
    <s v="Approved for up to 2 services"/>
    <d v="1899-12-30T00:06:04"/>
    <n v="6.0666666666666664"/>
    <d v="2023-08-02T00:00:00"/>
    <x v="1"/>
    <x v="1"/>
    <s v="SAM"/>
    <x v="1"/>
    <s v="CONSUMER PRE BUREAU"/>
    <s v="SLA_MET"/>
  </r>
  <r>
    <s v="957"/>
    <d v="2023-08-02T18:58:55"/>
    <d v="2023-08-02T19:06:40"/>
    <s v="WITHDRAW"/>
    <s v="Consumer Pre Bureau"/>
    <s v="NVaid"/>
    <s v="Please email passport with visa page"/>
    <d v="1899-12-30T00:07:45"/>
    <n v="7.75"/>
    <d v="2023-08-02T00:00:00"/>
    <x v="1"/>
    <x v="1"/>
    <s v="NAVED"/>
    <x v="0"/>
    <s v="CONSUMER PRE BUREAU"/>
    <s v="SLA_MET"/>
  </r>
  <r>
    <s v="851"/>
    <d v="2023-08-02T19:00:48"/>
    <d v="2023-08-02T19:12:16"/>
    <s v="APPROVE"/>
    <s v="Consumer Post Bureau"/>
    <s v="RBose"/>
    <m/>
    <d v="1899-12-30T00:11:28"/>
    <n v="11.466666666666667"/>
    <d v="2023-08-02T00:00:00"/>
    <x v="1"/>
    <x v="1"/>
    <s v="ROHAN"/>
    <x v="1"/>
    <s v="CONSUMER POST BUREAU"/>
    <s v="SLA_MET"/>
  </r>
  <r>
    <s v="852"/>
    <d v="2023-08-02T19:04:50"/>
    <d v="2023-08-02T19:14:36"/>
    <s v="APPROVE"/>
    <s v="Consumer Existing"/>
    <s v="SBambaras"/>
    <s v="Approve"/>
    <d v="1899-12-30T00:09:46"/>
    <n v="9.7666666666666675"/>
    <d v="2023-08-02T00:00:00"/>
    <x v="1"/>
    <x v="1"/>
    <s v="SAM"/>
    <x v="1"/>
    <s v="CONSUMER EXISTING"/>
    <s v="SLA_MET"/>
  </r>
  <r>
    <s v="853"/>
    <d v="2023-08-02T19:05:55"/>
    <d v="2023-08-02T19:19:45"/>
    <s v="APPROVE"/>
    <s v="Consumer Existing"/>
    <s v="AAkhundpur"/>
    <m/>
    <d v="1899-12-30T00:13:50"/>
    <n v="13.833333333333334"/>
    <d v="2023-08-02T00:00:00"/>
    <x v="1"/>
    <x v="1"/>
    <s v="ASIF"/>
    <x v="1"/>
    <s v="CONSUMER EXISTING"/>
    <s v="SLA_MET"/>
  </r>
  <r>
    <s v="854"/>
    <d v="2023-08-02T19:09:14"/>
    <d v="2023-08-02T19:22:53"/>
    <s v="APPROVE"/>
    <s v="Consumer Existing"/>
    <s v="NVaid"/>
    <s v="Approve"/>
    <d v="1899-12-30T00:13:39"/>
    <n v="13.65"/>
    <d v="2023-08-02T00:00:00"/>
    <x v="1"/>
    <x v="1"/>
    <s v="NAVED"/>
    <x v="1"/>
    <s v="CONSUMER EXISTING"/>
    <s v="SLA_MET"/>
  </r>
  <r>
    <s v="909"/>
    <d v="2023-08-02T19:11:30"/>
    <d v="2023-08-02T19:21:01"/>
    <s v="DECLINE"/>
    <s v="Consumer Post Bureau"/>
    <s v="RBose"/>
    <m/>
    <d v="1899-12-30T00:09:31"/>
    <n v="9.5166666666666675"/>
    <d v="2023-08-02T00:00:00"/>
    <x v="1"/>
    <x v="1"/>
    <s v="ROHAN"/>
    <x v="2"/>
    <s v="CONSUMER POST BUREAU"/>
    <s v="SLA_MET"/>
  </r>
  <r>
    <s v="855"/>
    <d v="2023-08-02T19:12:26"/>
    <d v="2023-08-02T19:22:33"/>
    <s v="APPROVE"/>
    <s v="Consumer Pre Bureau"/>
    <s v="SBambaras"/>
    <s v="Approved for 1 handset and 1 MBB"/>
    <d v="1899-12-30T00:10:07"/>
    <n v="10.116666666666667"/>
    <d v="2023-08-02T00:00:00"/>
    <x v="1"/>
    <x v="1"/>
    <s v="SAM"/>
    <x v="1"/>
    <s v="CONSUMER PRE BUREAU"/>
    <s v="SLA_MET"/>
  </r>
  <r>
    <s v="958"/>
    <d v="2023-08-02T19:16:36"/>
    <d v="2023-08-02T19:36:56"/>
    <s v="WITHDRAW"/>
    <s v="Consumer Post Bureau"/>
    <s v="NVaid"/>
    <s v="Please email copy of Proof of Income (Pay Slips / Bank Statement / Employment Letter"/>
    <d v="1899-12-30T00:20:20"/>
    <n v="20.333333333333332"/>
    <d v="2023-08-02T00:00:00"/>
    <x v="1"/>
    <x v="1"/>
    <s v="NAVED"/>
    <x v="0"/>
    <s v="CONSUMER POST BUREAU"/>
    <s v="SLA_NOT_MET"/>
  </r>
  <r>
    <s v="856"/>
    <d v="2023-08-02T19:16:45"/>
    <d v="2023-08-02T19:29:26"/>
    <s v="APPROVE"/>
    <s v="Consumer Post Bureau"/>
    <s v="RBose"/>
    <m/>
    <d v="1899-12-30T00:12:41"/>
    <n v="12.683333333333334"/>
    <d v="2023-08-02T00:00:00"/>
    <x v="1"/>
    <x v="1"/>
    <s v="ROHAN"/>
    <x v="1"/>
    <s v="CONSUMER POST BUREAU"/>
    <s v="SLA_MET"/>
  </r>
  <r>
    <s v="910"/>
    <d v="2023-08-02T19:20:20"/>
    <d v="2023-08-02T19:44:38"/>
    <s v="DECLINE"/>
    <s v="Consumer Post Bureau"/>
    <s v="RBose"/>
    <m/>
    <d v="1899-12-30T00:24:18"/>
    <n v="24.3"/>
    <d v="2023-08-02T00:00:00"/>
    <x v="1"/>
    <x v="1"/>
    <s v="ROHAN"/>
    <x v="2"/>
    <s v="CONSUMER POST BUREAU"/>
    <s v="SLA_NOT_MET"/>
  </r>
  <r>
    <s v="959"/>
    <d v="2023-08-02T19:23:28"/>
    <d v="2023-08-02T19:30:57"/>
    <s v="WITHDRAW"/>
    <s v="Consumer Pre Bureau"/>
    <s v="SBambaras"/>
    <s v="An account for this applicant already exists with Asif Tech. Please resubmit as existing customer under row id :-1-5F7CXTD."/>
    <d v="1899-12-30T00:07:29"/>
    <n v="7.4833333333333334"/>
    <d v="2023-08-02T00:00:00"/>
    <x v="1"/>
    <x v="1"/>
    <s v="SAM"/>
    <x v="0"/>
    <s v="CONSUMER PRE BUREAU"/>
    <s v="SLA_MET"/>
  </r>
  <r>
    <s v="857"/>
    <d v="2023-08-02T19:23:29"/>
    <d v="2023-08-02T19:52:57"/>
    <s v="APPROVE"/>
    <s v="Consumer Post Bureau"/>
    <s v="NBhatia"/>
    <s v="Approved only with outright purchase of handset or USIM only"/>
    <d v="1899-12-30T00:29:28"/>
    <n v="29.466666666666665"/>
    <d v="2023-08-02T00:00:00"/>
    <x v="1"/>
    <x v="1"/>
    <s v="NITESH"/>
    <x v="1"/>
    <s v="CONSUMER POST BUREAU"/>
    <s v="SLA_NOT_MET"/>
  </r>
  <r>
    <s v="858"/>
    <d v="2023-08-02T19:25:44"/>
    <d v="2023-08-02T19:33:59"/>
    <s v="APPROVE"/>
    <s v="Consumer Existing"/>
    <s v="AAkhundpur"/>
    <s v="Approved for MBB only"/>
    <d v="1899-12-30T00:08:15"/>
    <n v="8.25"/>
    <d v="2023-08-02T00:00:00"/>
    <x v="1"/>
    <x v="1"/>
    <s v="ASIF"/>
    <x v="1"/>
    <s v="CONSUMER EXISTING"/>
    <s v="SLA_MET"/>
  </r>
  <r>
    <s v="859"/>
    <d v="2023-08-02T19:29:12"/>
    <d v="2023-08-02T19:33:51"/>
    <s v="APPROVE"/>
    <s v="Consumer Existing"/>
    <s v="SBambaras"/>
    <s v="Approve"/>
    <d v="1899-12-30T00:04:39"/>
    <n v="4.6500000000000004"/>
    <d v="2023-08-02T00:00:00"/>
    <x v="1"/>
    <x v="1"/>
    <s v="SAM"/>
    <x v="1"/>
    <s v="CONSUMER EXISTING"/>
    <s v="SLA_MET"/>
  </r>
  <r>
    <s v="960"/>
    <d v="2023-08-02T19:29:46"/>
    <d v="2023-08-02T19:38:53"/>
    <s v="WITHDRAW"/>
    <s v="Consumer Pre Bureau"/>
    <s v="SBambaras"/>
    <s v="Work number submitted is incorrect for the employer. Please re-submit the employer's correct landline number."/>
    <d v="1899-12-30T00:09:07"/>
    <n v="9.1166666666666671"/>
    <d v="2023-08-02T00:00:00"/>
    <x v="1"/>
    <x v="1"/>
    <s v="SAM"/>
    <x v="0"/>
    <s v="CONSUMER PRE BUREAU"/>
    <s v="SLA_MET"/>
  </r>
  <r>
    <s v="860"/>
    <d v="2023-08-02T19:29:47"/>
    <d v="2023-08-02T19:37:55"/>
    <s v="APPROVE"/>
    <s v="Consumer Existing"/>
    <s v="AAkhundpur"/>
    <s v="Approved for MBB only"/>
    <d v="1899-12-30T00:08:08"/>
    <n v="8.1333333333333329"/>
    <d v="2023-08-02T00:00:00"/>
    <x v="1"/>
    <x v="1"/>
    <s v="ASIF"/>
    <x v="1"/>
    <s v="CONSUMER EXISTING"/>
    <s v="SLA_MET"/>
  </r>
  <r>
    <s v="861"/>
    <d v="2023-08-02T19:32:38"/>
    <d v="2023-08-02T19:43:32"/>
    <s v="APPROVE"/>
    <s v="Consumer Existing"/>
    <s v="NVaid"/>
    <s v="Approve"/>
    <d v="1899-12-30T00:10:54"/>
    <n v="10.9"/>
    <d v="2023-08-02T00:00:00"/>
    <x v="1"/>
    <x v="1"/>
    <s v="NAVED"/>
    <x v="1"/>
    <s v="CONSUMER EXISTING"/>
    <s v="SLA_MET"/>
  </r>
  <r>
    <s v="862"/>
    <d v="2023-08-02T19:37:17"/>
    <d v="2023-08-02T19:45:28"/>
    <s v="APPROVE"/>
    <s v="Consumer Existing"/>
    <s v="FWadia"/>
    <m/>
    <d v="1899-12-30T00:08:11"/>
    <n v="8.1833333333333336"/>
    <d v="2023-08-02T00:00:00"/>
    <x v="1"/>
    <x v="1"/>
    <s v="FARDIN"/>
    <x v="1"/>
    <s v="CONSUMER EXISTING"/>
    <s v="SLA_MET"/>
  </r>
  <r>
    <s v="863"/>
    <d v="2023-08-02T19:38:18"/>
    <d v="2023-08-02T19:43:33"/>
    <s v="APPROVE"/>
    <s v="Consumer Existing"/>
    <s v="AAkhundpur"/>
    <s v="Approve"/>
    <d v="1899-12-30T00:05:15"/>
    <n v="5.25"/>
    <d v="2023-08-02T00:00:00"/>
    <x v="1"/>
    <x v="1"/>
    <s v="ASIF"/>
    <x v="1"/>
    <s v="CONSUMER EXISTING"/>
    <s v="SLA_MET"/>
  </r>
  <r>
    <s v="864"/>
    <d v="2023-08-02T19:42:22"/>
    <d v="2023-08-02T19:47:01"/>
    <s v="APPROVE"/>
    <s v="Consumer Pre Bureau"/>
    <s v="SBambaras"/>
    <s v="Approved for 1 Handset/Tablet + 1 MBB"/>
    <d v="1899-12-30T00:04:39"/>
    <n v="4.6500000000000004"/>
    <d v="2023-08-02T00:00:00"/>
    <x v="1"/>
    <x v="1"/>
    <s v="SAM"/>
    <x v="1"/>
    <s v="CONSUMER PRE BUREAU"/>
    <s v="SLA_MET"/>
  </r>
  <r>
    <s v="961"/>
    <d v="2023-08-02T19:58:23"/>
    <d v="2023-08-02T20:11:09"/>
    <s v="WITHDRAW"/>
    <s v="Consumer Post Bureau"/>
    <s v="RBose"/>
    <m/>
    <d v="1899-12-30T00:12:46"/>
    <n v="12.766666666666667"/>
    <d v="2023-08-02T00:00:00"/>
    <x v="1"/>
    <x v="1"/>
    <s v="ROHAN"/>
    <x v="0"/>
    <s v="CONSUMER POST BUREAU"/>
    <s v="SLA_MET"/>
  </r>
  <r>
    <s v="911"/>
    <d v="2023-08-02T19:59:47"/>
    <d v="2023-08-02T20:12:09"/>
    <s v="DECLINE"/>
    <s v="Consumer Existing"/>
    <s v="NBhatia"/>
    <s v="Customer has exceeded approved number of services"/>
    <d v="1899-12-30T00:12:22"/>
    <n v="12.366666666666667"/>
    <d v="2023-08-02T00:00:00"/>
    <x v="1"/>
    <x v="1"/>
    <s v="NITESH"/>
    <x v="2"/>
    <s v="CONSUMER EXISTING"/>
    <s v="SLA_MET"/>
  </r>
  <r>
    <s v="865"/>
    <d v="2023-08-02T20:02:08"/>
    <d v="2023-08-02T20:13:42"/>
    <s v="APPROVE"/>
    <s v="Consumer Existing"/>
    <s v="FWadia"/>
    <s v="Approve"/>
    <d v="1899-12-30T00:11:34"/>
    <n v="11.566666666666666"/>
    <d v="2023-08-02T00:00:00"/>
    <x v="1"/>
    <x v="1"/>
    <s v="FARDIN"/>
    <x v="1"/>
    <s v="CONSUMER EXISTING"/>
    <s v="SLA_MET"/>
  </r>
  <r>
    <s v="866"/>
    <d v="2023-08-02T20:02:08"/>
    <d v="2023-08-02T20:16:23"/>
    <s v="APPROVE"/>
    <s v="Consumer Existing"/>
    <s v="SBambaras"/>
    <s v="Approve"/>
    <d v="1899-12-30T00:14:15"/>
    <n v="14.25"/>
    <d v="2023-08-02T00:00:00"/>
    <x v="1"/>
    <x v="1"/>
    <s v="SAM"/>
    <x v="1"/>
    <s v="CONSUMER EXISTING"/>
    <s v="SLA_MET"/>
  </r>
  <r>
    <s v="867"/>
    <d v="2023-08-02T20:06:41"/>
    <d v="2023-08-02T20:20:00"/>
    <s v="APPROVE"/>
    <s v="Consumer Existing"/>
    <s v="FWadia"/>
    <s v="Approve"/>
    <d v="1899-12-30T00:13:19"/>
    <n v="13.316666666666666"/>
    <d v="2023-08-02T00:00:00"/>
    <x v="1"/>
    <x v="1"/>
    <s v="FARDIN"/>
    <x v="1"/>
    <s v="CONSUMER EXISTING"/>
    <s v="SLA_MET"/>
  </r>
  <r>
    <s v="868"/>
    <d v="2023-08-02T20:13:11"/>
    <d v="2023-08-02T20:26:32"/>
    <s v="APPROVE"/>
    <s v="Consumer Existing"/>
    <s v="NBhatia"/>
    <s v="Approve"/>
    <d v="1899-12-30T00:13:21"/>
    <n v="13.35"/>
    <d v="2023-08-02T00:00:00"/>
    <x v="1"/>
    <x v="1"/>
    <s v="NITESH"/>
    <x v="1"/>
    <s v="CONSUMER EXISTING"/>
    <s v="SLA_MET"/>
  </r>
  <r>
    <s v="962"/>
    <d v="2023-08-02T20:17:35"/>
    <d v="2023-08-02T20:26:55"/>
    <s v="WITHDRAW"/>
    <s v="Visa Check"/>
    <s v="FWadia"/>
    <s v="Please email passport with visa page"/>
    <d v="1899-12-30T00:09:20"/>
    <n v="9.3333333333333339"/>
    <d v="2023-08-02T00:00:00"/>
    <x v="1"/>
    <x v="1"/>
    <s v="FARDIN"/>
    <x v="0"/>
    <s v="VISA CHECK"/>
    <s v="SLA_MET"/>
  </r>
  <r>
    <s v="912"/>
    <d v="2023-08-02T20:18:07"/>
    <d v="2023-08-02T20:22:15"/>
    <s v="DECLINE"/>
    <s v="Consumer Existing"/>
    <s v="SBambaras"/>
    <s v="Student applicants cannot have 2 x handsets. They are eligible for 1 handset and 1 MBB only"/>
    <d v="1899-12-30T00:04:08"/>
    <n v="4.1333333333333337"/>
    <d v="2023-08-02T00:00:00"/>
    <x v="1"/>
    <x v="1"/>
    <s v="SAM"/>
    <x v="2"/>
    <s v="CONSUMER EXISTING"/>
    <s v="SLA_MET"/>
  </r>
  <r>
    <s v="869"/>
    <d v="2023-08-02T20:20:01"/>
    <d v="2023-08-02T20:27:25"/>
    <s v="APPROVE"/>
    <s v="Consumer Existing"/>
    <s v="SBambaras"/>
    <m/>
    <d v="1899-12-30T00:07:24"/>
    <n v="7.4"/>
    <d v="2023-08-02T00:00:00"/>
    <x v="1"/>
    <x v="1"/>
    <s v="SAM"/>
    <x v="1"/>
    <s v="CONSUMER EXISTING"/>
    <s v="SLA_MET"/>
  </r>
  <r>
    <s v="870"/>
    <d v="2023-08-02T20:22:36"/>
    <d v="2023-08-02T20:31:20"/>
    <s v="APPROVE"/>
    <s v="Consumer Post Bureau"/>
    <s v="SBambaras"/>
    <m/>
    <d v="1899-12-30T00:08:44"/>
    <n v="8.7333333333333325"/>
    <d v="2023-08-02T00:00:00"/>
    <x v="1"/>
    <x v="1"/>
    <s v="SAM"/>
    <x v="1"/>
    <s v="CONSUMER POST BUREAU"/>
    <s v="SLA_MET"/>
  </r>
  <r>
    <s v="871"/>
    <d v="2023-08-02T20:27:21"/>
    <d v="2023-08-02T20:37:50"/>
    <s v="APPROVE"/>
    <s v="Consumer Existing"/>
    <s v="SBambaras"/>
    <m/>
    <d v="1899-12-30T00:10:29"/>
    <n v="10.483333333333333"/>
    <d v="2023-08-02T00:00:00"/>
    <x v="1"/>
    <x v="1"/>
    <s v="SAM"/>
    <x v="1"/>
    <s v="CONSUMER EXISTING"/>
    <s v="SLA_MET"/>
  </r>
  <r>
    <s v="872"/>
    <d v="2023-08-02T20:28:25"/>
    <d v="2023-08-02T20:42:19"/>
    <s v="APPROVE"/>
    <s v="Consumer Post Bureau"/>
    <s v="NBhatia"/>
    <s v="Approved only with outright purchase of handset or USIM only"/>
    <d v="1899-12-30T00:13:54"/>
    <n v="13.9"/>
    <d v="2023-08-02T00:00:00"/>
    <x v="1"/>
    <x v="1"/>
    <s v="NITESH"/>
    <x v="1"/>
    <s v="CONSUMER POST BUREAU"/>
    <s v="SLA_MET"/>
  </r>
  <r>
    <s v="873"/>
    <d v="2023-08-02T20:32:43"/>
    <d v="2023-08-02T20:50:14"/>
    <s v="APPROVE"/>
    <s v="Consumer Pre Bureau"/>
    <s v="NBhatia"/>
    <s v="Approve"/>
    <d v="1899-12-30T00:17:31"/>
    <n v="17.516666666666666"/>
    <d v="2023-08-02T00:00:00"/>
    <x v="1"/>
    <x v="1"/>
    <s v="NITESH"/>
    <x v="1"/>
    <s v="CONSUMER PRE BUREAU"/>
    <s v="SLA_MET"/>
  </r>
  <r>
    <s v="963"/>
    <d v="2023-08-02T20:34:20"/>
    <d v="2023-08-02T21:09:35"/>
    <s v="WITHDRAW"/>
    <s v="Consumer Pre Bureau"/>
    <s v="NBhatia"/>
    <s v="Please email Appointment/Offer Letter, Salary Slips.to vcredit@Asif Tech.com.au"/>
    <d v="1899-12-30T00:35:15"/>
    <n v="35.25"/>
    <d v="2023-08-02T00:00:00"/>
    <x v="1"/>
    <x v="1"/>
    <s v="NITESH"/>
    <x v="0"/>
    <s v="CONSUMER PRE BUREAU"/>
    <s v="SLA_NOT_MET"/>
  </r>
  <r>
    <s v="964"/>
    <d v="2023-08-02T20:35:58"/>
    <d v="2023-08-02T21:27:10"/>
    <s v="WITHDRAW"/>
    <s v="Consumer Existing"/>
    <s v="NBhatia"/>
    <s v="Please email Employment Proof Details: Appointment/Offer Letter, Salary Slips. to vcredit@Asif Tech.com.au"/>
    <d v="1899-12-30T00:51:12"/>
    <n v="51.2"/>
    <d v="2023-08-02T00:00:00"/>
    <x v="1"/>
    <x v="1"/>
    <s v="NITESH"/>
    <x v="0"/>
    <s v="CONSUMER EXISTING"/>
    <s v="SLA_NOT_MET"/>
  </r>
  <r>
    <s v="874"/>
    <d v="2023-08-02T20:38:05"/>
    <d v="2023-08-02T20:45:30"/>
    <s v="APPROVE"/>
    <s v="Consumer Post Bureau"/>
    <s v="SBambaras"/>
    <m/>
    <d v="1899-12-30T00:07:25"/>
    <n v="7.416666666666667"/>
    <d v="2023-08-02T00:00:00"/>
    <x v="1"/>
    <x v="1"/>
    <s v="SAM"/>
    <x v="1"/>
    <s v="CONSUMER POST BUREAU"/>
    <s v="SLA_MET"/>
  </r>
  <r>
    <s v="875"/>
    <d v="2023-08-02T20:49:29"/>
    <d v="2023-08-02T21:39:47"/>
    <s v="APPROVE"/>
    <s v="Consumer Existing"/>
    <s v="NBhatia"/>
    <s v="Approved only with outright purchase of handset or USIM only"/>
    <d v="1899-12-30T00:50:18"/>
    <n v="50.3"/>
    <d v="2023-08-02T00:00:00"/>
    <x v="1"/>
    <x v="1"/>
    <s v="NITESH"/>
    <x v="1"/>
    <s v="CONSUMER EXISTING"/>
    <s v="SLA_NOT_MET"/>
  </r>
  <r>
    <s v="965"/>
    <d v="2023-08-02T20:50:54"/>
    <d v="2023-08-02T21:07:10"/>
    <s v="WITHDRAW"/>
    <s v="Consumer Post Bureau"/>
    <s v="SBambaras"/>
    <m/>
    <d v="1899-12-30T00:16:16"/>
    <n v="16.266666666666666"/>
    <d v="2023-08-02T00:00:00"/>
    <x v="1"/>
    <x v="1"/>
    <s v="SAM"/>
    <x v="0"/>
    <s v="CONSUMER POST BUREAU"/>
    <s v="SLA_MET"/>
  </r>
  <r>
    <s v="876"/>
    <d v="2023-08-02T20:58:06"/>
    <d v="2023-08-02T21:16:29"/>
    <s v="APPROVE"/>
    <s v="Consumer Existing"/>
    <s v="SBambaras"/>
    <m/>
    <d v="1899-12-30T00:18:23"/>
    <n v="18.383333333333333"/>
    <d v="2023-08-02T00:00:00"/>
    <x v="1"/>
    <x v="1"/>
    <s v="SAM"/>
    <x v="1"/>
    <s v="CONSUMER EXISTING"/>
    <s v="SLA_MET"/>
  </r>
  <r>
    <s v="966"/>
    <d v="2023-08-02T21:14:53"/>
    <d v="2023-08-02T21:50:25"/>
    <s v="WITHDRAW"/>
    <s v="Consumer Pre Bureau"/>
    <s v="NBhatia"/>
    <s v="This account is closed, please resubmit under a NEW ROW ID Withdrew, as current appln reflects as Cancelled on SIEBEL, Hence the cust has to resubmit under the previous appln#1-86MFD6A"/>
    <d v="1899-12-30T00:35:32"/>
    <n v="35.533333333333331"/>
    <d v="2023-08-02T00:00:00"/>
    <x v="1"/>
    <x v="1"/>
    <s v="NITESH"/>
    <x v="0"/>
    <s v="CONSUMER PRE BUREAU"/>
    <s v="SLA_NOT_MET"/>
  </r>
  <r>
    <s v="967"/>
    <d v="2023-08-02T21:23:05"/>
    <d v="2023-08-02T21:53:13"/>
    <s v="WITHDRAW"/>
    <s v="Consumer Post Bureau"/>
    <s v="SBambaras"/>
    <m/>
    <d v="1899-12-30T00:30:08"/>
    <n v="30.133333333333333"/>
    <d v="2023-08-02T00:00:00"/>
    <x v="1"/>
    <x v="1"/>
    <s v="SAM"/>
    <x v="0"/>
    <s v="CONSUMER POST BUREAU"/>
    <s v="SLA_NOT_MET"/>
  </r>
  <r>
    <s v="968"/>
    <d v="2023-08-02T21:33:58"/>
    <d v="2023-08-02T21:57:55"/>
    <s v="WITHDRAW"/>
    <s v="Consumer Pre Bureau"/>
    <s v="SBambaras"/>
    <s v="Please email passport with visa page"/>
    <d v="1899-12-30T00:23:57"/>
    <n v="23.95"/>
    <d v="2023-08-02T00:00:00"/>
    <x v="1"/>
    <x v="1"/>
    <s v="SAM"/>
    <x v="0"/>
    <s v="CONSUMER PRE BUREAU"/>
    <s v="SLA_NOT_MET"/>
  </r>
  <r>
    <s v="969"/>
    <d v="2023-08-02T21:50:27"/>
    <d v="2023-08-02T22:01:51"/>
    <s v="WITHDRAW"/>
    <s v="Consumer Pre Bureau"/>
    <s v="NBhatia"/>
    <s v="This account is closed, please resubmit under a NEW ROW ID Withdrew, as current appln reflects as Cancelled on SIEBEL, Hence the cust has to resubmit under the previous appln#1-86MFD6A"/>
    <d v="1899-12-30T00:11:24"/>
    <n v="11.4"/>
    <d v="2023-08-02T00:00:00"/>
    <x v="1"/>
    <x v="1"/>
    <s v="NITESH"/>
    <x v="0"/>
    <s v="CONSUMER PRE BUREAU"/>
    <s v="SLA_MET"/>
  </r>
  <r>
    <s v="877"/>
    <d v="2023-08-02T22:00:18"/>
    <d v="2023-08-02T22:08:37"/>
    <s v="APPROVE"/>
    <s v="Consumer Pre Bureau"/>
    <s v="SBambaras"/>
    <s v="Approve"/>
    <d v="1899-12-30T00:08:19"/>
    <n v="8.3166666666666664"/>
    <d v="2023-08-02T00:00:00"/>
    <x v="1"/>
    <x v="1"/>
    <s v="SAM"/>
    <x v="1"/>
    <s v="CONSUMER PRE BUREAU"/>
    <s v="SLA_MET"/>
  </r>
  <r>
    <s v="878"/>
    <d v="2023-08-02T22:01:37"/>
    <d v="2023-08-02T22:18:31"/>
    <s v="APPROVE"/>
    <s v="Consumer Post Bureau"/>
    <s v="NBhatia"/>
    <s v="Approve"/>
    <d v="1899-12-30T00:16:54"/>
    <n v="16.899999999999999"/>
    <d v="2023-08-02T00:00:00"/>
    <x v="1"/>
    <x v="1"/>
    <s v="NITESH"/>
    <x v="1"/>
    <s v="CONSUMER POST BUREAU"/>
    <s v="SLA_MET"/>
  </r>
  <r>
    <s v="970"/>
    <d v="2023-08-02T22:02:09"/>
    <d v="2023-08-02T22:09:54"/>
    <s v="WITHDRAW"/>
    <s v="Consumer Pre Bureau"/>
    <s v="SBambaras"/>
    <s v="Please email passport with visa page"/>
    <d v="1899-12-30T00:07:45"/>
    <n v="7.75"/>
    <d v="2023-08-02T00:00:00"/>
    <x v="1"/>
    <x v="1"/>
    <s v="SAM"/>
    <x v="0"/>
    <s v="CONSUMER PRE BUREAU"/>
    <s v="SLA_MET"/>
  </r>
  <r>
    <s v="879"/>
    <d v="2023-08-02T22:05:21"/>
    <d v="2023-08-02T22:15:50"/>
    <s v="APPROVE"/>
    <s v="Consumer Post Bureau"/>
    <s v="SBambaras"/>
    <s v="Approved for 1 handset and 1 MBB"/>
    <d v="1899-12-30T00:10:29"/>
    <n v="10.483333333333333"/>
    <d v="2023-08-02T00:00:00"/>
    <x v="1"/>
    <x v="1"/>
    <s v="SAM"/>
    <x v="1"/>
    <s v="CONSUMER POST BUREAU"/>
    <s v="SLA_MET"/>
  </r>
  <r>
    <s v="971"/>
    <d v="2023-08-02T22:05:52"/>
    <d v="2023-08-02T22:21:15"/>
    <s v="WITHDRAW"/>
    <s v="Consumer Post Bureau"/>
    <s v="SBambaras"/>
    <s v="Please email a copy of passport with visa page as a part of 100 pts of id."/>
    <d v="1899-12-30T00:15:23"/>
    <n v="15.383333333333333"/>
    <d v="2023-08-02T00:00:00"/>
    <x v="1"/>
    <x v="1"/>
    <s v="SAM"/>
    <x v="0"/>
    <s v="CONSUMER POST BUREAU"/>
    <s v="SLA_MET"/>
  </r>
  <r>
    <s v="880"/>
    <d v="2023-08-02T22:12:42"/>
    <d v="2023-08-02T22:27:43"/>
    <s v="APPROVE"/>
    <s v="Consumer Post Bureau"/>
    <s v="NBhatia"/>
    <s v="Approved only with outright purchase of handset or USIM only"/>
    <d v="1899-12-30T00:15:01"/>
    <n v="15.016666666666667"/>
    <d v="2023-08-02T00:00:00"/>
    <x v="1"/>
    <x v="1"/>
    <s v="NITESH"/>
    <x v="1"/>
    <s v="CONSUMER POST BUREAU"/>
    <s v="SLA_MET"/>
  </r>
  <r>
    <s v="972"/>
    <d v="2023-08-02T22:25:24"/>
    <d v="2023-08-02T22:27:11"/>
    <s v="WITHDRAW"/>
    <s v="Consumer Pre Bureau"/>
    <s v="SBambaras"/>
    <s v="Please email passport with visa page"/>
    <d v="1899-12-30T00:01:47"/>
    <n v="1.7833333333333332"/>
    <d v="2023-08-02T00:00:00"/>
    <x v="1"/>
    <x v="1"/>
    <s v="SAM"/>
    <x v="0"/>
    <s v="CONSUMER PRE BUREAU"/>
    <s v="SLA_MET"/>
  </r>
  <r>
    <s v="881"/>
    <d v="2023-08-02T22:30:47"/>
    <d v="2023-08-02T22:36:53"/>
    <s v="APPROVE"/>
    <s v="Consumer Post Bureau"/>
    <s v="SBambaras"/>
    <m/>
    <d v="1899-12-30T00:06:06"/>
    <n v="6.1"/>
    <d v="2023-08-02T00:00:00"/>
    <x v="1"/>
    <x v="1"/>
    <s v="SAM"/>
    <x v="1"/>
    <s v="CONSUMER POST BUREAU"/>
    <s v="SLA_MET"/>
  </r>
  <r>
    <s v="882"/>
    <d v="2023-08-02T22:41:40"/>
    <d v="2023-08-02T22:43:19"/>
    <s v="APPROVE"/>
    <s v="Consumer Existing"/>
    <s v="SBambaras"/>
    <s v="Approved only with outright purchase of handset or USIM only"/>
    <d v="1899-12-30T00:01:39"/>
    <n v="1.65"/>
    <d v="2023-08-02T00:00:00"/>
    <x v="1"/>
    <x v="1"/>
    <s v="SAM"/>
    <x v="1"/>
    <s v="CONSUMER EXISTING"/>
    <s v="SLA_MET"/>
  </r>
  <r>
    <s v="883"/>
    <d v="2023-08-02T22:59:06"/>
    <d v="2023-08-02T23:06:33"/>
    <s v="APPROVE"/>
    <s v="Consumer Post Bureau"/>
    <s v="SBambaras"/>
    <m/>
    <d v="1899-12-30T00:07:27"/>
    <n v="7.45"/>
    <d v="2023-08-02T00:00:00"/>
    <x v="1"/>
    <x v="1"/>
    <s v="SAM"/>
    <x v="1"/>
    <s v="CONSUMER POST BUREAU"/>
    <s v="SLA_MET"/>
  </r>
  <r>
    <s v="1115"/>
    <d v="2023-08-03T01:50:43"/>
    <d v="2023-08-03T09:24:21"/>
    <s v="WITHDRAW"/>
    <s v="Consumer Post Bureau"/>
    <s v="CDcosta"/>
    <m/>
    <d v="1899-12-30T07:33:38"/>
    <n v="453.63333333333333"/>
    <d v="2023-08-03T00:00:00"/>
    <x v="1"/>
    <x v="1"/>
    <s v="CAMERON"/>
    <x v="0"/>
    <s v="CONSUMER POST BUREAU"/>
    <s v="SLA_NOT_MET"/>
  </r>
  <r>
    <s v="973"/>
    <d v="2023-08-03T09:15:18"/>
    <d v="2023-08-03T09:25:34"/>
    <s v="APPROVE"/>
    <s v="Consumer Existing"/>
    <s v="HPandya"/>
    <s v="Approve"/>
    <d v="1899-12-30T00:10:16"/>
    <n v="10.266666666666667"/>
    <d v="2023-08-03T00:00:00"/>
    <x v="1"/>
    <x v="1"/>
    <s v="HARDIK"/>
    <x v="1"/>
    <s v="CONSUMER EXISTING"/>
    <s v="SLA_MET"/>
  </r>
  <r>
    <s v="1116"/>
    <d v="2023-08-03T09:24:50"/>
    <d v="2023-08-03T09:32:53"/>
    <s v="WITHDRAW"/>
    <s v="Consumer Pre Bureau"/>
    <s v="RMishra"/>
    <s v="Please verify employement details and employer's LL# OR email proof of income and employment letter to vcredit@Asif Tech.com.au"/>
    <d v="1899-12-30T00:08:03"/>
    <n v="8.0500000000000007"/>
    <d v="2023-08-03T00:00:00"/>
    <x v="1"/>
    <x v="1"/>
    <s v="RAJ"/>
    <x v="0"/>
    <s v="CONSUMER PRE BUREAU"/>
    <s v="SLA_MET"/>
  </r>
  <r>
    <s v="974"/>
    <d v="2023-08-03T09:43:34"/>
    <d v="2023-08-03T09:53:39"/>
    <s v="APPROVE"/>
    <s v="Consumer Existing"/>
    <s v="FWadia"/>
    <m/>
    <d v="1899-12-30T00:10:05"/>
    <n v="10.083333333333334"/>
    <d v="2023-08-03T00:00:00"/>
    <x v="1"/>
    <x v="1"/>
    <s v="FARDIN"/>
    <x v="1"/>
    <s v="CONSUMER EXISTING"/>
    <s v="SLA_MET"/>
  </r>
  <r>
    <s v="975"/>
    <d v="2023-08-03T09:51:55"/>
    <d v="2023-08-03T10:02:53"/>
    <s v="APPROVE"/>
    <s v="Consumer Existing"/>
    <s v="FWadia"/>
    <m/>
    <d v="1899-12-30T00:10:58"/>
    <n v="10.966666666666667"/>
    <d v="2023-08-03T00:00:00"/>
    <x v="1"/>
    <x v="1"/>
    <s v="FARDIN"/>
    <x v="1"/>
    <s v="CONSUMER EXISTING"/>
    <s v="SLA_MET"/>
  </r>
  <r>
    <s v="1117"/>
    <d v="2023-08-03T09:54:56"/>
    <d v="2023-08-03T10:04:22"/>
    <s v="WITHDRAW"/>
    <s v="Consumer Existing"/>
    <s v="HPandya"/>
    <s v="Customer has overdue account with Asif Tech and 3"/>
    <d v="1899-12-30T00:09:26"/>
    <n v="9.4333333333333336"/>
    <d v="2023-08-03T00:00:00"/>
    <x v="1"/>
    <x v="1"/>
    <s v="HARDIK"/>
    <x v="0"/>
    <s v="CONSUMER EXISTING"/>
    <s v="SLA_MET"/>
  </r>
  <r>
    <s v="976"/>
    <d v="2023-08-03T10:07:12"/>
    <d v="2023-08-03T10:08:35"/>
    <s v="APPROVE"/>
    <s v="Consumer Existing"/>
    <s v="RMishra"/>
    <s v="Approve"/>
    <d v="1899-12-30T00:01:23"/>
    <n v="1.3833333333333333"/>
    <d v="2023-08-03T00:00:00"/>
    <x v="1"/>
    <x v="1"/>
    <s v="RAJ"/>
    <x v="1"/>
    <s v="CONSUMER EXISTING"/>
    <s v="SLA_MET"/>
  </r>
  <r>
    <s v="1118"/>
    <d v="2023-08-03T10:18:32"/>
    <d v="2023-08-03T10:31:11"/>
    <s v="WITHDRAW"/>
    <s v="Consumer Existing"/>
    <s v="HPandya"/>
    <s v="Customer has overdue account with Asif Tech"/>
    <d v="1899-12-30T00:12:39"/>
    <n v="12.65"/>
    <d v="2023-08-03T00:00:00"/>
    <x v="1"/>
    <x v="1"/>
    <s v="HARDIK"/>
    <x v="0"/>
    <s v="CONSUMER EXISTING"/>
    <s v="SLA_MET"/>
  </r>
  <r>
    <s v="977"/>
    <d v="2023-08-03T10:21:20"/>
    <d v="2023-08-03T10:31:02"/>
    <s v="APPROVE"/>
    <s v="Consumer Existing"/>
    <s v="CDcosta"/>
    <m/>
    <d v="1899-12-30T00:09:42"/>
    <n v="9.6999999999999993"/>
    <d v="2023-08-03T00:00:00"/>
    <x v="1"/>
    <x v="1"/>
    <s v="CAMERON"/>
    <x v="1"/>
    <s v="CONSUMER EXISTING"/>
    <s v="SLA_MET"/>
  </r>
  <r>
    <s v="1095"/>
    <d v="2023-08-03T10:21:40"/>
    <d v="2023-08-03T10:37:42"/>
    <s v="DECLINE"/>
    <s v="Consumer Post Bureau"/>
    <s v="CDcosta"/>
    <m/>
    <d v="1899-12-30T00:16:02"/>
    <n v="16.033333333333335"/>
    <d v="2023-08-03T00:00:00"/>
    <x v="1"/>
    <x v="1"/>
    <s v="CAMERON"/>
    <x v="2"/>
    <s v="CONSUMER POST BUREAU"/>
    <s v="SLA_MET"/>
  </r>
  <r>
    <s v="1119"/>
    <d v="2023-08-03T10:28:54"/>
    <d v="2023-08-03T10:48:34"/>
    <s v="WITHDRAW"/>
    <s v="Consumer Post Bureau"/>
    <s v="CDcosta"/>
    <m/>
    <d v="1899-12-30T00:19:40"/>
    <n v="19.666666666666668"/>
    <d v="2023-08-03T00:00:00"/>
    <x v="1"/>
    <x v="1"/>
    <s v="CAMERON"/>
    <x v="0"/>
    <s v="CONSUMER POST BUREAU"/>
    <s v="SLA_MET"/>
  </r>
  <r>
    <s v="978"/>
    <d v="2023-08-03T10:36:05"/>
    <d v="2023-08-03T10:48:05"/>
    <s v="APPROVE"/>
    <s v="Consumer Post Bureau"/>
    <s v="FWadia"/>
    <m/>
    <d v="1899-12-30T00:12:00"/>
    <n v="12"/>
    <d v="2023-08-03T00:00:00"/>
    <x v="1"/>
    <x v="1"/>
    <s v="FARDIN"/>
    <x v="1"/>
    <s v="CONSUMER POST BUREAU"/>
    <s v="SLA_MET"/>
  </r>
  <r>
    <s v="1096"/>
    <d v="2023-08-03T10:36:53"/>
    <d v="2023-08-03T10:40:33"/>
    <s v="DECLINE"/>
    <s v="Consumer Existing"/>
    <s v="RMishra"/>
    <s v="Customer has exceeded approved number of services"/>
    <d v="1899-12-30T00:03:40"/>
    <n v="3.6666666666666665"/>
    <d v="2023-08-03T00:00:00"/>
    <x v="1"/>
    <x v="1"/>
    <s v="RAJ"/>
    <x v="2"/>
    <s v="CONSUMER EXISTING"/>
    <s v="SLA_MET"/>
  </r>
  <r>
    <s v="979"/>
    <d v="2023-08-03T10:40:17"/>
    <d v="2023-08-03T10:55:54"/>
    <s v="APPROVE"/>
    <s v="Consumer Pre Bureau"/>
    <s v="NBhatia"/>
    <s v="Approve"/>
    <d v="1899-12-30T00:15:37"/>
    <n v="15.616666666666667"/>
    <d v="2023-08-03T00:00:00"/>
    <x v="1"/>
    <x v="1"/>
    <s v="NITESH"/>
    <x v="1"/>
    <s v="CONSUMER PRE BUREAU"/>
    <s v="SLA_MET"/>
  </r>
  <r>
    <s v="1120"/>
    <d v="2023-08-03T10:52:33"/>
    <d v="2023-08-03T10:54:09"/>
    <s v="WITHDRAW"/>
    <s v="Consumer Pre Bureau"/>
    <s v="RMishra"/>
    <s v="Please check DOB, Passport Number and Country, and the Customers Name"/>
    <d v="1899-12-30T00:01:36"/>
    <n v="1.6"/>
    <d v="2023-08-03T00:00:00"/>
    <x v="1"/>
    <x v="1"/>
    <s v="RAJ"/>
    <x v="0"/>
    <s v="CONSUMER PRE BUREAU"/>
    <s v="SLA_MET"/>
  </r>
  <r>
    <s v="1121"/>
    <d v="2023-08-03T10:53:59"/>
    <d v="2023-08-03T10:58:42"/>
    <s v="WITHDRAW"/>
    <s v="Consumer Pre Bureau"/>
    <s v="RMishra"/>
    <s v="Please email passport and visa page to vcredit@Asif Tech.com.au"/>
    <d v="1899-12-30T00:04:43"/>
    <n v="4.7166666666666668"/>
    <d v="2023-08-03T00:00:00"/>
    <x v="1"/>
    <x v="1"/>
    <s v="RAJ"/>
    <x v="0"/>
    <s v="CONSUMER PRE BUREAU"/>
    <s v="SLA_MET"/>
  </r>
  <r>
    <s v="1122"/>
    <d v="2023-08-03T10:55:03"/>
    <d v="2023-08-03T11:17:40"/>
    <s v="WITHDRAW"/>
    <s v="Consumer Post Bureau"/>
    <s v="FWadia"/>
    <m/>
    <d v="1899-12-30T00:22:37"/>
    <n v="22.616666666666667"/>
    <d v="2023-08-03T00:00:00"/>
    <x v="1"/>
    <x v="1"/>
    <s v="FARDIN"/>
    <x v="0"/>
    <s v="CONSUMER POST BUREAU"/>
    <s v="SLA_NOT_MET"/>
  </r>
  <r>
    <s v="980"/>
    <d v="2023-08-03T10:57:17"/>
    <d v="2023-08-03T11:04:44"/>
    <s v="APPROVE"/>
    <s v="Consumer Pre Bureau"/>
    <s v="HPandya"/>
    <s v="Approve"/>
    <d v="1899-12-30T00:07:27"/>
    <n v="7.45"/>
    <d v="2023-08-03T00:00:00"/>
    <x v="1"/>
    <x v="1"/>
    <s v="HARDIK"/>
    <x v="1"/>
    <s v="CONSUMER PRE BUREAU"/>
    <s v="SLA_MET"/>
  </r>
  <r>
    <s v="1097"/>
    <d v="2023-08-03T11:02:45"/>
    <d v="2023-08-03T11:14:29"/>
    <s v="DECLINE"/>
    <s v="Consumer Post Bureau"/>
    <s v="CDcosta"/>
    <m/>
    <d v="1899-12-30T00:11:44"/>
    <n v="11.733333333333333"/>
    <d v="2023-08-03T00:00:00"/>
    <x v="1"/>
    <x v="1"/>
    <s v="CAMERON"/>
    <x v="2"/>
    <s v="CONSUMER POST BUREAU"/>
    <s v="SLA_MET"/>
  </r>
  <r>
    <s v="981"/>
    <d v="2023-08-03T11:06:50"/>
    <d v="2023-08-03T11:22:18"/>
    <s v="APPROVE"/>
    <s v="Consumer Existing"/>
    <s v="CDcosta"/>
    <m/>
    <d v="1899-12-30T00:15:28"/>
    <n v="15.466666666666667"/>
    <d v="2023-08-03T00:00:00"/>
    <x v="1"/>
    <x v="1"/>
    <s v="CAMERON"/>
    <x v="1"/>
    <s v="CONSUMER EXISTING"/>
    <s v="SLA_MET"/>
  </r>
  <r>
    <s v="982"/>
    <d v="2023-08-03T11:09:55"/>
    <d v="2023-08-03T11:25:18"/>
    <s v="APPROVE"/>
    <s v="Consumer Existing"/>
    <s v="FWadia"/>
    <m/>
    <d v="1899-12-30T00:15:23"/>
    <n v="15.383333333333333"/>
    <d v="2023-08-03T00:00:00"/>
    <x v="1"/>
    <x v="1"/>
    <s v="FARDIN"/>
    <x v="1"/>
    <s v="CONSUMER EXISTING"/>
    <s v="SLA_MET"/>
  </r>
  <r>
    <s v="1123"/>
    <d v="2023-08-03T11:16:00"/>
    <d v="2023-08-03T11:30:47"/>
    <s v="WITHDRAW"/>
    <s v="Consumer Post Bureau"/>
    <s v="CDcosta"/>
    <m/>
    <d v="1899-12-30T00:14:47"/>
    <n v="14.783333333333333"/>
    <d v="2023-08-03T00:00:00"/>
    <x v="1"/>
    <x v="1"/>
    <s v="CAMERON"/>
    <x v="0"/>
    <s v="CONSUMER POST BUREAU"/>
    <s v="SLA_MET"/>
  </r>
  <r>
    <s v="1124"/>
    <d v="2023-08-03T11:17:57"/>
    <d v="2023-08-03T11:25:45"/>
    <s v="WITHDRAW"/>
    <s v="Consumer Pre Bureau"/>
    <s v="RMishra"/>
    <s v="Please check DOB, Passport Number and Country, and the Customers Name"/>
    <d v="1899-12-30T00:07:48"/>
    <n v="7.8"/>
    <d v="2023-08-03T00:00:00"/>
    <x v="1"/>
    <x v="1"/>
    <s v="RAJ"/>
    <x v="0"/>
    <s v="CONSUMER PRE BUREAU"/>
    <s v="SLA_MET"/>
  </r>
  <r>
    <s v="1125"/>
    <d v="2023-08-03T11:20:33"/>
    <d v="2023-08-03T11:31:33"/>
    <s v="WITHDRAW"/>
    <s v="Consumer Post Bureau"/>
    <s v="HPandya"/>
    <s v="Applicant has previously approved application under another Row ID 1-8BBSKPY"/>
    <d v="1899-12-30T00:11:00"/>
    <n v="11"/>
    <d v="2023-08-03T00:00:00"/>
    <x v="1"/>
    <x v="1"/>
    <s v="HARDIK"/>
    <x v="0"/>
    <s v="CONSUMER POST BUREAU"/>
    <s v="SLA_MET"/>
  </r>
  <r>
    <s v="1126"/>
    <d v="2023-08-03T11:21:37"/>
    <d v="2023-08-03T11:40:02"/>
    <s v="WITHDRAW"/>
    <s v="Consumer Pre Bureau"/>
    <s v="NBhatia"/>
    <s v="Please email passport with visa pageto vcredit@Asif Tech.com.au"/>
    <d v="1899-12-30T00:18:25"/>
    <n v="18.416666666666668"/>
    <d v="2023-08-03T00:00:00"/>
    <x v="1"/>
    <x v="1"/>
    <s v="NITESH"/>
    <x v="0"/>
    <s v="CONSUMER PRE BUREAU"/>
    <s v="SLA_MET"/>
  </r>
  <r>
    <s v="983"/>
    <d v="2023-08-03T11:29:56"/>
    <d v="2023-08-03T11:34:03"/>
    <s v="APPROVE"/>
    <s v="Consumer Pre Bureau"/>
    <s v="RMishra"/>
    <s v="Approved for 1 handset and 1 MBB"/>
    <d v="1899-12-30T00:04:07"/>
    <n v="4.1166666666666663"/>
    <d v="2023-08-03T00:00:00"/>
    <x v="1"/>
    <x v="1"/>
    <s v="RAJ"/>
    <x v="1"/>
    <s v="CONSUMER PRE BUREAU"/>
    <s v="SLA_MET"/>
  </r>
  <r>
    <s v="984"/>
    <d v="2023-08-03T11:33:47"/>
    <d v="2023-08-03T11:45:51"/>
    <s v="APPROVE"/>
    <s v="Consumer Post Bureau"/>
    <s v="CDcosta"/>
    <m/>
    <d v="1899-12-30T00:12:04"/>
    <n v="12.066666666666666"/>
    <d v="2023-08-03T00:00:00"/>
    <x v="1"/>
    <x v="1"/>
    <s v="CAMERON"/>
    <x v="1"/>
    <s v="CONSUMER POST BUREAU"/>
    <s v="SLA_MET"/>
  </r>
  <r>
    <s v="985"/>
    <d v="2023-08-03T11:34:33"/>
    <d v="2023-08-03T11:35:46"/>
    <s v="APPROVE"/>
    <s v="Consumer Pre Bureau"/>
    <s v="RMishra"/>
    <s v="Approved for 1 handset and 1 MBB"/>
    <d v="1899-12-30T00:01:13"/>
    <n v="1.2166666666666668"/>
    <d v="2023-08-03T00:00:00"/>
    <x v="1"/>
    <x v="1"/>
    <s v="RAJ"/>
    <x v="1"/>
    <s v="CONSUMER PRE BUREAU"/>
    <s v="SLA_MET"/>
  </r>
  <r>
    <s v="986"/>
    <d v="2023-08-03T11:37:12"/>
    <d v="2023-08-03T11:44:07"/>
    <s v="APPROVE"/>
    <s v="Consumer Existing"/>
    <s v="NVaid"/>
    <s v="Approved only with outright purchase of handset or USIM only"/>
    <d v="1899-12-30T00:06:55"/>
    <n v="6.916666666666667"/>
    <d v="2023-08-03T00:00:00"/>
    <x v="1"/>
    <x v="1"/>
    <s v="NAVED"/>
    <x v="1"/>
    <s v="CONSUMER EXISTING"/>
    <s v="SLA_MET"/>
  </r>
  <r>
    <s v="1098"/>
    <d v="2023-08-03T11:41:33"/>
    <d v="2023-08-03T11:51:29"/>
    <s v="DECLINE"/>
    <s v="Consumer Pre Bureau"/>
    <s v="HPandya"/>
    <s v="Due to veda file"/>
    <d v="1899-12-30T00:09:56"/>
    <n v="9.9333333333333336"/>
    <d v="2023-08-03T00:00:00"/>
    <x v="1"/>
    <x v="1"/>
    <s v="HARDIK"/>
    <x v="2"/>
    <s v="CONSUMER PRE BUREAU"/>
    <s v="SLA_MET"/>
  </r>
  <r>
    <s v="1127"/>
    <d v="2023-08-03T11:43:11"/>
    <d v="2023-08-03T11:47:17"/>
    <s v="WITHDRAW"/>
    <s v="Consumer Post Bureau"/>
    <s v="RMishra"/>
    <s v="An account for this applicant already exists with Asif Tech. Please resubmit as existing customer (ROW ID: 1-7MZ7FOC)"/>
    <d v="1899-12-30T00:04:06"/>
    <n v="4.0999999999999996"/>
    <d v="2023-08-03T00:00:00"/>
    <x v="1"/>
    <x v="1"/>
    <s v="RAJ"/>
    <x v="0"/>
    <s v="CONSUMER POST BUREAU"/>
    <s v="SLA_MET"/>
  </r>
  <r>
    <s v="1099"/>
    <d v="2023-08-03T11:44:08"/>
    <d v="2023-08-03T12:07:27"/>
    <s v="DECLINE"/>
    <s v="Consumer Existing"/>
    <s v="NVaid"/>
    <s v="Data obtained from Veda Advantage Credit File. Please offer the customer pre-paid service only"/>
    <d v="1899-12-30T00:23:19"/>
    <n v="23.316666666666666"/>
    <d v="2023-08-03T00:00:00"/>
    <x v="1"/>
    <x v="1"/>
    <s v="NAVED"/>
    <x v="2"/>
    <s v="CONSUMER EXISTING"/>
    <s v="SLA_NOT_MET"/>
  </r>
  <r>
    <s v="987"/>
    <d v="2023-08-03T11:46:47"/>
    <d v="2023-08-03T12:02:15"/>
    <s v="APPROVE"/>
    <s v="Consumer Post Bureau"/>
    <s v="FWadia"/>
    <m/>
    <d v="1899-12-30T00:15:28"/>
    <n v="15.466666666666667"/>
    <d v="2023-08-03T00:00:00"/>
    <x v="1"/>
    <x v="1"/>
    <s v="FARDIN"/>
    <x v="1"/>
    <s v="CONSUMER POST BUREAU"/>
    <s v="SLA_MET"/>
  </r>
  <r>
    <s v="988"/>
    <d v="2023-08-03T11:51:26"/>
    <d v="2023-08-03T11:54:37"/>
    <s v="APPROVE"/>
    <s v="Consumer Existing"/>
    <s v="RMishra"/>
    <s v="Approved for 1 handset and 1 MBB. Please dont offer Ipad"/>
    <d v="1899-12-30T00:03:11"/>
    <n v="3.1833333333333331"/>
    <d v="2023-08-03T00:00:00"/>
    <x v="1"/>
    <x v="1"/>
    <s v="RAJ"/>
    <x v="1"/>
    <s v="CONSUMER EXISTING"/>
    <s v="SLA_MET"/>
  </r>
  <r>
    <s v="989"/>
    <d v="2023-08-03T11:53:28"/>
    <d v="2023-08-03T12:10:54"/>
    <s v="APPROVE"/>
    <s v="Consumer Existing"/>
    <s v="RBose"/>
    <m/>
    <d v="1899-12-30T00:17:26"/>
    <n v="17.433333333333334"/>
    <d v="2023-08-03T00:00:00"/>
    <x v="1"/>
    <x v="1"/>
    <s v="ROHAN"/>
    <x v="1"/>
    <s v="CONSUMER EXISTING"/>
    <s v="SLA_MET"/>
  </r>
  <r>
    <s v="1128"/>
    <d v="2023-08-03T11:54:23"/>
    <d v="2023-08-03T12:01:58"/>
    <s v="WITHDRAW"/>
    <s v="Consumer Post Bureau"/>
    <s v="HPandya"/>
    <s v="Please resubmit next application with passport as part of 100 points of ID OR Medicare Card"/>
    <d v="1899-12-30T00:07:35"/>
    <n v="7.583333333333333"/>
    <d v="2023-08-03T00:00:00"/>
    <x v="1"/>
    <x v="1"/>
    <s v="HARDIK"/>
    <x v="0"/>
    <s v="CONSUMER POST BUREAU"/>
    <s v="SLA_MET"/>
  </r>
  <r>
    <s v="1129"/>
    <d v="2023-08-03T11:56:19"/>
    <d v="2023-08-03T12:04:16"/>
    <s v="WITHDRAW"/>
    <s v="Consumer Pre Bureau"/>
    <s v="RMishra"/>
    <s v="Please email employment letter and proof of income to vcredit@Asif Tech.com.au"/>
    <d v="1899-12-30T00:07:57"/>
    <n v="7.95"/>
    <d v="2023-08-03T00:00:00"/>
    <x v="1"/>
    <x v="1"/>
    <s v="RAJ"/>
    <x v="0"/>
    <s v="CONSUMER PRE BUREAU"/>
    <s v="SLA_MET"/>
  </r>
  <r>
    <s v="990"/>
    <d v="2023-08-03T11:56:55"/>
    <d v="2023-08-03T12:11:45"/>
    <s v="APPROVE"/>
    <s v="Consumer Post Bureau"/>
    <s v="FWadia"/>
    <m/>
    <d v="1899-12-30T00:14:50"/>
    <n v="14.833333333333334"/>
    <d v="2023-08-03T00:00:00"/>
    <x v="1"/>
    <x v="1"/>
    <s v="FARDIN"/>
    <x v="1"/>
    <s v="CONSUMER POST BUREAU"/>
    <s v="SLA_MET"/>
  </r>
  <r>
    <s v="1130"/>
    <d v="2023-08-03T11:58:50"/>
    <d v="2023-08-03T12:07:55"/>
    <s v="WITHDRAW"/>
    <s v="Consumer Pre Bureau"/>
    <s v="NBhatia"/>
    <s v="Please email passport with visa page to vcredit@Asif Tech.com.au"/>
    <d v="1899-12-30T00:09:05"/>
    <n v="9.0833333333333339"/>
    <d v="2023-08-03T00:00:00"/>
    <x v="1"/>
    <x v="1"/>
    <s v="NITESH"/>
    <x v="0"/>
    <s v="CONSUMER PRE BUREAU"/>
    <s v="SLA_MET"/>
  </r>
  <r>
    <s v="1100"/>
    <d v="2023-08-03T12:11:31"/>
    <d v="2023-08-03T12:15:17"/>
    <s v="DECLINE"/>
    <s v="Consumer Post Bureau"/>
    <s v="MDcruz"/>
    <s v="Applicant only has bridging visa. Please offer the customer Pre-Paid service only"/>
    <d v="1899-12-30T00:03:46"/>
    <n v="3.7666666666666666"/>
    <d v="2023-08-03T00:00:00"/>
    <x v="1"/>
    <x v="1"/>
    <s v="MERCEDES"/>
    <x v="2"/>
    <s v="CONSUMER POST BUREAU"/>
    <s v="SLA_MET"/>
  </r>
  <r>
    <s v="991"/>
    <d v="2023-08-03T12:17:47"/>
    <d v="2023-08-03T12:27:28"/>
    <s v="APPROVE"/>
    <s v="Consumer Pre Bureau"/>
    <s v="NVaid"/>
    <s v="Approve"/>
    <d v="1899-12-30T00:09:41"/>
    <n v="9.6833333333333336"/>
    <d v="2023-08-03T00:00:00"/>
    <x v="1"/>
    <x v="1"/>
    <s v="NAVED"/>
    <x v="1"/>
    <s v="CONSUMER PRE BUREAU"/>
    <s v="SLA_MET"/>
  </r>
  <r>
    <s v="992"/>
    <d v="2023-08-03T12:19:12"/>
    <d v="2023-08-03T12:26:56"/>
    <s v="APPROVE"/>
    <s v="Consumer Existing"/>
    <s v="HPandya"/>
    <s v="Approve"/>
    <d v="1899-12-30T00:07:44"/>
    <n v="7.7333333333333334"/>
    <d v="2023-08-03T00:00:00"/>
    <x v="1"/>
    <x v="1"/>
    <s v="HARDIK"/>
    <x v="1"/>
    <s v="CONSUMER EXISTING"/>
    <s v="SLA_MET"/>
  </r>
  <r>
    <s v="1131"/>
    <d v="2023-08-03T12:21:07"/>
    <d v="2023-08-03T12:28:06"/>
    <s v="WITHDRAW"/>
    <s v="Consumer Pre Bureau"/>
    <s v="MDcruz"/>
    <s v="Applicants DOB is incorrect. Please confirm and resubmit - 31/08/1987"/>
    <d v="1899-12-30T00:06:59"/>
    <n v="6.9833333333333334"/>
    <d v="2023-08-03T00:00:00"/>
    <x v="1"/>
    <x v="1"/>
    <s v="MERCEDES"/>
    <x v="0"/>
    <s v="CONSUMER PRE BUREAU"/>
    <s v="SLA_MET"/>
  </r>
  <r>
    <s v="1132"/>
    <d v="2023-08-03T12:21:42"/>
    <d v="2023-08-03T12:27:35"/>
    <s v="WITHDRAW"/>
    <s v="Consumer Pre Bureau"/>
    <s v="RMishra"/>
    <s v="Please verify passport details and DOB and resubmit OR email passport and visa page to vcredit@Asif Tech.com.au"/>
    <d v="1899-12-30T00:05:53"/>
    <n v="5.8833333333333329"/>
    <d v="2023-08-03T00:00:00"/>
    <x v="1"/>
    <x v="1"/>
    <s v="RAJ"/>
    <x v="0"/>
    <s v="CONSUMER PRE BUREAU"/>
    <s v="SLA_MET"/>
  </r>
  <r>
    <s v="1133"/>
    <d v="2023-08-03T12:21:43"/>
    <d v="2023-08-03T12:32:01"/>
    <s v="WITHDRAW"/>
    <s v="Consumer Existing"/>
    <s v="CDcosta"/>
    <m/>
    <d v="1899-12-30T00:10:18"/>
    <n v="10.3"/>
    <d v="2023-08-03T00:00:00"/>
    <x v="1"/>
    <x v="1"/>
    <s v="CAMERON"/>
    <x v="0"/>
    <s v="CONSUMER EXISTING"/>
    <s v="SLA_MET"/>
  </r>
  <r>
    <s v="993"/>
    <d v="2023-08-03T12:23:19"/>
    <d v="2023-08-03T12:40:06"/>
    <s v="APPROVE"/>
    <s v="Consumer Existing"/>
    <s v="NBhatia"/>
    <s v="Approve"/>
    <d v="1899-12-30T00:16:47"/>
    <n v="16.783333333333335"/>
    <d v="2023-08-03T00:00:00"/>
    <x v="1"/>
    <x v="1"/>
    <s v="NITESH"/>
    <x v="1"/>
    <s v="CONSUMER EXISTING"/>
    <s v="SLA_MET"/>
  </r>
  <r>
    <s v="1134"/>
    <d v="2023-08-03T12:26:58"/>
    <d v="2023-08-03T12:35:21"/>
    <s v="WITHDRAW"/>
    <s v="Consumer Pre Bureau"/>
    <s v="HPandya"/>
    <s v="An account for this applicant already exists with Asif Tech. Please resubmit as existing customer(1-7MZ7FOC)"/>
    <d v="1899-12-30T00:08:23"/>
    <n v="8.3833333333333329"/>
    <d v="2023-08-03T00:00:00"/>
    <x v="1"/>
    <x v="1"/>
    <s v="HARDIK"/>
    <x v="0"/>
    <s v="CONSUMER PRE BUREAU"/>
    <s v="SLA_MET"/>
  </r>
  <r>
    <s v="1101"/>
    <d v="2023-08-03T12:30:31"/>
    <d v="2023-08-03T12:34:15"/>
    <s v="DECLINE"/>
    <s v="Consumer Post Bureau"/>
    <s v="RMishra"/>
    <s v="Passport Visa expires in less than 12 months. Please offer the customer pre-paid service only"/>
    <d v="1899-12-30T00:03:44"/>
    <n v="3.7333333333333334"/>
    <d v="2023-08-03T00:00:00"/>
    <x v="1"/>
    <x v="1"/>
    <s v="RAJ"/>
    <x v="2"/>
    <s v="CONSUMER POST BUREAU"/>
    <s v="SLA_MET"/>
  </r>
  <r>
    <s v="994"/>
    <d v="2023-08-03T12:32:34"/>
    <d v="2023-08-03T12:37:58"/>
    <s v="APPROVE"/>
    <s v="Consumer Existing"/>
    <s v="RBose"/>
    <m/>
    <d v="1899-12-30T00:05:24"/>
    <n v="5.4"/>
    <d v="2023-08-03T00:00:00"/>
    <x v="1"/>
    <x v="1"/>
    <s v="ROHAN"/>
    <x v="1"/>
    <s v="CONSUMER EXISTING"/>
    <s v="SLA_MET"/>
  </r>
  <r>
    <s v="995"/>
    <d v="2023-08-03T12:35:48"/>
    <d v="2023-08-03T12:43:02"/>
    <s v="APPROVE"/>
    <s v="Consumer Existing"/>
    <s v="CDcosta"/>
    <m/>
    <d v="1899-12-30T00:07:14"/>
    <n v="7.2333333333333334"/>
    <d v="2023-08-03T00:00:00"/>
    <x v="1"/>
    <x v="1"/>
    <s v="CAMERON"/>
    <x v="1"/>
    <s v="CONSUMER EXISTING"/>
    <s v="SLA_MET"/>
  </r>
  <r>
    <s v="996"/>
    <d v="2023-08-03T12:45:31"/>
    <d v="2023-08-03T12:58:01"/>
    <s v="APPROVE"/>
    <s v="Consumer Post Bureau"/>
    <s v="FWadia"/>
    <m/>
    <d v="1899-12-30T00:12:30"/>
    <n v="12.5"/>
    <d v="2023-08-03T00:00:00"/>
    <x v="1"/>
    <x v="1"/>
    <s v="FARDIN"/>
    <x v="1"/>
    <s v="CONSUMER POST BUREAU"/>
    <s v="SLA_MET"/>
  </r>
  <r>
    <s v="1135"/>
    <d v="2023-08-03T12:50:14"/>
    <d v="2023-08-03T13:01:47"/>
    <s v="WITHDRAW"/>
    <s v="Consumer Post Bureau"/>
    <s v="RBose"/>
    <m/>
    <d v="1899-12-30T00:11:33"/>
    <n v="11.55"/>
    <d v="2023-08-03T00:00:00"/>
    <x v="1"/>
    <x v="1"/>
    <s v="ROHAN"/>
    <x v="0"/>
    <s v="CONSUMER POST BUREAU"/>
    <s v="SLA_MET"/>
  </r>
  <r>
    <s v="1102"/>
    <d v="2023-08-03T12:52:18"/>
    <d v="2023-08-03T12:58:59"/>
    <s v="DECLINE"/>
    <s v="Consumer Existing"/>
    <s v="HPandya"/>
    <s v="Customer has overdue account with Asif Tech"/>
    <d v="1899-12-30T00:06:41"/>
    <n v="6.6833333333333336"/>
    <d v="2023-08-03T00:00:00"/>
    <x v="1"/>
    <x v="1"/>
    <s v="HARDIK"/>
    <x v="2"/>
    <s v="CONSUMER EXISTING"/>
    <s v="SLA_MET"/>
  </r>
  <r>
    <s v="1136"/>
    <d v="2023-08-03T12:53:07"/>
    <d v="2023-08-03T13:07:56"/>
    <s v="WITHDRAW"/>
    <s v="Consumer Post Bureau"/>
    <s v="NVaid"/>
    <s v="Please email copy of Proof of Income (Pay Slips / Bank Statement / Employment Letter) to vcredit@Asif Tech.com.au"/>
    <d v="1899-12-30T00:14:49"/>
    <n v="14.816666666666666"/>
    <d v="2023-08-03T00:00:00"/>
    <x v="1"/>
    <x v="1"/>
    <s v="NAVED"/>
    <x v="0"/>
    <s v="CONSUMER POST BUREAU"/>
    <s v="SLA_MET"/>
  </r>
  <r>
    <s v="1137"/>
    <d v="2023-08-03T12:53:42"/>
    <d v="2023-08-03T12:59:16"/>
    <s v="WITHDRAW"/>
    <s v="Consumer Existing"/>
    <s v="RMishra"/>
    <s v="Please resubmit the app with the handset type"/>
    <d v="1899-12-30T00:05:34"/>
    <n v="5.5666666666666664"/>
    <d v="2023-08-03T00:00:00"/>
    <x v="1"/>
    <x v="1"/>
    <s v="RAJ"/>
    <x v="0"/>
    <s v="CONSUMER EXISTING"/>
    <s v="SLA_MET"/>
  </r>
  <r>
    <s v="997"/>
    <d v="2023-08-03T12:57:36"/>
    <d v="2023-08-03T13:13:16"/>
    <s v="APPROVE"/>
    <s v="Consumer Existing"/>
    <s v="FWadia"/>
    <m/>
    <d v="1899-12-30T00:15:40"/>
    <n v="15.666666666666666"/>
    <d v="2023-08-03T00:00:00"/>
    <x v="1"/>
    <x v="1"/>
    <s v="FARDIN"/>
    <x v="1"/>
    <s v="CONSUMER EXISTING"/>
    <s v="SLA_MET"/>
  </r>
  <r>
    <s v="998"/>
    <d v="2023-08-03T12:59:08"/>
    <d v="2023-08-03T13:30:25"/>
    <s v="APPROVE"/>
    <s v="Consumer Existing"/>
    <s v="FWadia"/>
    <m/>
    <d v="1899-12-30T00:31:17"/>
    <n v="31.283333333333335"/>
    <d v="2023-08-03T00:00:00"/>
    <x v="1"/>
    <x v="1"/>
    <s v="FARDIN"/>
    <x v="1"/>
    <s v="CONSUMER EXISTING"/>
    <s v="SLA_NOT_MET"/>
  </r>
  <r>
    <s v="1138"/>
    <d v="2023-08-03T13:00:04"/>
    <d v="2023-08-03T13:32:23"/>
    <s v="WITHDRAW"/>
    <s v="Consumer Post Bureau"/>
    <s v="RBose"/>
    <m/>
    <d v="1899-12-30T00:32:19"/>
    <n v="32.31666666666667"/>
    <d v="2023-08-03T00:00:00"/>
    <x v="1"/>
    <x v="1"/>
    <s v="ROHAN"/>
    <x v="0"/>
    <s v="CONSUMER POST BUREAU"/>
    <s v="SLA_NOT_MET"/>
  </r>
  <r>
    <s v="999"/>
    <d v="2023-08-03T13:05:05"/>
    <d v="2023-08-03T13:19:10"/>
    <s v="APPROVE"/>
    <s v="Consumer Pre Bureau"/>
    <s v="HPandya"/>
    <s v="Approve"/>
    <d v="1899-12-30T00:14:05"/>
    <n v="14.083333333333334"/>
    <d v="2023-08-03T00:00:00"/>
    <x v="1"/>
    <x v="1"/>
    <s v="HARDIK"/>
    <x v="1"/>
    <s v="CONSUMER PRE BUREAU"/>
    <s v="SLA_MET"/>
  </r>
  <r>
    <s v="1000"/>
    <d v="2023-08-03T13:05:40"/>
    <d v="2023-08-03T13:10:50"/>
    <s v="APPROVE"/>
    <s v="Consumer Existing"/>
    <s v="RMishra"/>
    <s v="Approve"/>
    <d v="1899-12-30T00:05:10"/>
    <n v="5.166666666666667"/>
    <d v="2023-08-03T00:00:00"/>
    <x v="1"/>
    <x v="1"/>
    <s v="RAJ"/>
    <x v="1"/>
    <s v="CONSUMER EXISTING"/>
    <s v="SLA_MET"/>
  </r>
  <r>
    <s v="1139"/>
    <d v="2023-08-03T13:06:06"/>
    <d v="2023-08-03T13:16:11"/>
    <s v="WITHDRAW"/>
    <s v="Consumer Pre Bureau"/>
    <s v="NBhatia"/>
    <s v="Please email Appointment/offer letter, Salary slips to vcredit@Asif Tech.com.au"/>
    <d v="1899-12-30T00:10:05"/>
    <n v="10.083333333333334"/>
    <d v="2023-08-03T00:00:00"/>
    <x v="1"/>
    <x v="1"/>
    <s v="NITESH"/>
    <x v="0"/>
    <s v="CONSUMER PRE BUREAU"/>
    <s v="SLA_MET"/>
  </r>
  <r>
    <s v="1001"/>
    <d v="2023-08-03T13:06:46"/>
    <d v="2023-08-03T13:18:37"/>
    <s v="APPROVE"/>
    <s v="Consumer Pre Bureau"/>
    <s v="NVaid"/>
    <s v="Approve"/>
    <d v="1899-12-30T00:11:51"/>
    <n v="11.85"/>
    <d v="2023-08-03T00:00:00"/>
    <x v="1"/>
    <x v="1"/>
    <s v="NAVED"/>
    <x v="1"/>
    <s v="CONSUMER PRE BUREAU"/>
    <s v="SLA_MET"/>
  </r>
  <r>
    <s v="1002"/>
    <d v="2023-08-03T13:06:50"/>
    <d v="2023-08-03T13:18:53"/>
    <s v="APPROVE"/>
    <s v="Consumer Existing"/>
    <s v="MDcruz"/>
    <s v="Approve"/>
    <d v="1899-12-30T00:12:03"/>
    <n v="12.05"/>
    <d v="2023-08-03T00:00:00"/>
    <x v="1"/>
    <x v="1"/>
    <s v="MERCEDES"/>
    <x v="1"/>
    <s v="CONSUMER EXISTING"/>
    <s v="SLA_MET"/>
  </r>
  <r>
    <s v="1003"/>
    <d v="2023-08-03T13:07:48"/>
    <d v="2023-08-03T13:33:21"/>
    <s v="APPROVE"/>
    <s v="Consumer Existing"/>
    <s v="MDcruz"/>
    <m/>
    <d v="1899-12-30T00:25:33"/>
    <n v="25.55"/>
    <d v="2023-08-03T00:00:00"/>
    <x v="1"/>
    <x v="1"/>
    <s v="MERCEDES"/>
    <x v="1"/>
    <s v="CONSUMER EXISTING"/>
    <s v="SLA_NOT_MET"/>
  </r>
  <r>
    <s v="1004"/>
    <d v="2023-08-03T13:12:27"/>
    <d v="2023-08-03T13:23:18"/>
    <s v="APPROVE"/>
    <s v="Consumer Pre Bureau"/>
    <s v="RMishra"/>
    <s v="Approved for 1 handset and 1 MBB"/>
    <d v="1899-12-30T00:10:51"/>
    <n v="10.85"/>
    <d v="2023-08-03T00:00:00"/>
    <x v="1"/>
    <x v="1"/>
    <s v="RAJ"/>
    <x v="1"/>
    <s v="CONSUMER PRE BUREAU"/>
    <s v="SLA_MET"/>
  </r>
  <r>
    <s v="1140"/>
    <d v="2023-08-03T13:12:27"/>
    <d v="2023-08-03T13:28:01"/>
    <s v="WITHDRAW"/>
    <s v="Consumer Existing"/>
    <s v="NBhatia"/>
    <s v="Please email Appointment/offer letter, Salary slips to vcredit@Asif Tech.com.au"/>
    <d v="1899-12-30T00:15:34"/>
    <n v="15.566666666666666"/>
    <d v="2023-08-03T00:00:00"/>
    <x v="1"/>
    <x v="1"/>
    <s v="NITESH"/>
    <x v="0"/>
    <s v="CONSUMER EXISTING"/>
    <s v="SLA_MET"/>
  </r>
  <r>
    <s v="1005"/>
    <d v="2023-08-03T13:15:48"/>
    <d v="2023-08-03T13:27:03"/>
    <s v="APPROVE"/>
    <s v="Consumer Post Bureau"/>
    <s v="NVaid"/>
    <s v="Approve"/>
    <d v="1899-12-30T00:11:15"/>
    <n v="11.25"/>
    <d v="2023-08-03T00:00:00"/>
    <x v="1"/>
    <x v="1"/>
    <s v="NAVED"/>
    <x v="1"/>
    <s v="CONSUMER POST BUREAU"/>
    <s v="SLA_MET"/>
  </r>
  <r>
    <s v="1006"/>
    <d v="2023-08-03T13:17:40"/>
    <d v="2023-08-03T13:25:51"/>
    <s v="APPROVE"/>
    <s v="Consumer Existing"/>
    <s v="MDcruz"/>
    <s v="Approve"/>
    <d v="1899-12-30T00:08:11"/>
    <n v="8.1833333333333336"/>
    <d v="2023-08-03T00:00:00"/>
    <x v="1"/>
    <x v="1"/>
    <s v="MERCEDES"/>
    <x v="1"/>
    <s v="CONSUMER EXISTING"/>
    <s v="SLA_MET"/>
  </r>
  <r>
    <s v="1007"/>
    <d v="2023-08-03T13:19:45"/>
    <d v="2023-08-03T13:41:24"/>
    <s v="APPROVE"/>
    <s v="Consumer Existing"/>
    <s v="FWadia"/>
    <m/>
    <d v="1899-12-30T00:21:39"/>
    <n v="21.65"/>
    <d v="2023-08-03T00:00:00"/>
    <x v="1"/>
    <x v="1"/>
    <s v="FARDIN"/>
    <x v="1"/>
    <s v="CONSUMER EXISTING"/>
    <s v="SLA_NOT_MET"/>
  </r>
  <r>
    <s v="1008"/>
    <d v="2023-08-03T13:26:27"/>
    <d v="2023-08-03T13:40:37"/>
    <s v="APPROVE"/>
    <s v="Consumer Post Bureau"/>
    <s v="MDcruz"/>
    <m/>
    <d v="1899-12-30T00:14:10"/>
    <n v="14.166666666666666"/>
    <d v="2023-08-03T00:00:00"/>
    <x v="1"/>
    <x v="1"/>
    <s v="MERCEDES"/>
    <x v="1"/>
    <s v="CONSUMER POST BUREAU"/>
    <s v="SLA_MET"/>
  </r>
  <r>
    <s v="1009"/>
    <d v="2023-08-03T13:35:04"/>
    <d v="2023-08-03T13:38:36"/>
    <s v="APPROVE"/>
    <s v="Consumer Existing"/>
    <s v="RMishra"/>
    <s v="Approve"/>
    <d v="1899-12-30T00:03:32"/>
    <n v="3.5333333333333332"/>
    <d v="2023-08-03T00:00:00"/>
    <x v="1"/>
    <x v="1"/>
    <s v="RAJ"/>
    <x v="1"/>
    <s v="CONSUMER EXISTING"/>
    <s v="SLA_MET"/>
  </r>
  <r>
    <s v="1010"/>
    <d v="2023-08-03T13:35:20"/>
    <d v="2023-08-03T13:52:15"/>
    <s v="APPROVE"/>
    <s v="Consumer Post Bureau"/>
    <s v="CDcosta"/>
    <m/>
    <d v="1899-12-30T00:16:55"/>
    <n v="16.916666666666668"/>
    <d v="2023-08-03T00:00:00"/>
    <x v="1"/>
    <x v="1"/>
    <s v="CAMERON"/>
    <x v="1"/>
    <s v="CONSUMER POST BUREAU"/>
    <s v="SLA_MET"/>
  </r>
  <r>
    <s v="1011"/>
    <d v="2023-08-03T13:35:34"/>
    <d v="2023-08-03T13:50:47"/>
    <s v="APPROVE"/>
    <s v="Consumer Pre Bureau"/>
    <s v="NVaid"/>
    <s v="Approve"/>
    <d v="1899-12-30T00:15:13"/>
    <n v="15.216666666666667"/>
    <d v="2023-08-03T00:00:00"/>
    <x v="1"/>
    <x v="1"/>
    <s v="NAVED"/>
    <x v="1"/>
    <s v="CONSUMER PRE BUREAU"/>
    <s v="SLA_MET"/>
  </r>
  <r>
    <s v="1012"/>
    <d v="2023-08-03T13:36:51"/>
    <d v="2023-08-03T13:47:01"/>
    <s v="APPROVE"/>
    <s v="Consumer Pre Bureau"/>
    <s v="RMishra"/>
    <s v="Approved for 1 handset and 1 MBB"/>
    <d v="1899-12-30T00:10:10"/>
    <n v="10.166666666666666"/>
    <d v="2023-08-03T00:00:00"/>
    <x v="1"/>
    <x v="1"/>
    <s v="RAJ"/>
    <x v="1"/>
    <s v="CONSUMER PRE BUREAU"/>
    <s v="SLA_MET"/>
  </r>
  <r>
    <s v="1141"/>
    <d v="2023-08-03T13:39:13"/>
    <d v="2023-08-03T13:47:33"/>
    <s v="WITHDRAW"/>
    <s v="Consumer Existing"/>
    <s v="NBhatia"/>
    <s v="Customer has overdue account with Asif Tech"/>
    <d v="1899-12-30T00:08:20"/>
    <n v="8.3333333333333339"/>
    <d v="2023-08-03T00:00:00"/>
    <x v="1"/>
    <x v="1"/>
    <s v="NITESH"/>
    <x v="0"/>
    <s v="CONSUMER EXISTING"/>
    <s v="SLA_MET"/>
  </r>
  <r>
    <s v="1013"/>
    <d v="2023-08-03T13:46:34"/>
    <d v="2023-08-03T13:49:04"/>
    <s v="APPROVE"/>
    <s v="Consumer Existing"/>
    <s v="RMishra"/>
    <s v="Approved for MBB only"/>
    <d v="1899-12-30T00:02:30"/>
    <n v="2.5"/>
    <d v="2023-08-03T00:00:00"/>
    <x v="1"/>
    <x v="1"/>
    <s v="RAJ"/>
    <x v="1"/>
    <s v="CONSUMER EXISTING"/>
    <s v="SLA_MET"/>
  </r>
  <r>
    <s v="1142"/>
    <d v="2023-08-03T13:56:49"/>
    <d v="2023-08-03T14:01:09"/>
    <s v="WITHDRAW"/>
    <s v="Consumer Existing"/>
    <s v="RMishra"/>
    <s v="Customer has overdue account with Asif Tech"/>
    <d v="1899-12-30T00:04:20"/>
    <n v="4.333333333333333"/>
    <d v="2023-08-03T00:00:00"/>
    <x v="1"/>
    <x v="1"/>
    <s v="RAJ"/>
    <x v="0"/>
    <s v="CONSUMER EXISTING"/>
    <s v="SLA_MET"/>
  </r>
  <r>
    <s v="1014"/>
    <d v="2023-08-03T13:56:49"/>
    <d v="2023-08-03T14:06:13"/>
    <s v="APPROVE"/>
    <s v="Consumer Existing"/>
    <s v="NBhatia"/>
    <s v="Approve"/>
    <d v="1899-12-30T00:09:24"/>
    <n v="9.4"/>
    <d v="2023-08-03T00:00:00"/>
    <x v="1"/>
    <x v="1"/>
    <s v="NITESH"/>
    <x v="1"/>
    <s v="CONSUMER EXISTING"/>
    <s v="SLA_MET"/>
  </r>
  <r>
    <s v="1015"/>
    <d v="2023-08-03T14:00:17"/>
    <d v="2023-08-03T14:04:41"/>
    <s v="APPROVE"/>
    <s v="Consumer Post Bureau"/>
    <s v="RMishra"/>
    <s v="Approved for 1 handset and 1 MBB"/>
    <d v="1899-12-30T00:04:24"/>
    <n v="4.4000000000000004"/>
    <d v="2023-08-03T00:00:00"/>
    <x v="1"/>
    <x v="1"/>
    <s v="RAJ"/>
    <x v="1"/>
    <s v="CONSUMER POST BUREAU"/>
    <s v="SLA_MET"/>
  </r>
  <r>
    <s v="1103"/>
    <d v="2023-08-03T14:06:30"/>
    <d v="2023-08-03T14:09:11"/>
    <s v="DECLINE"/>
    <s v="Consumer Pre Bureau"/>
    <s v="HPandya"/>
    <s v="Passport Visa expires in less than 12 months. Please offer the customer pre-paid service only"/>
    <d v="1899-12-30T00:02:41"/>
    <n v="2.6833333333333336"/>
    <d v="2023-08-03T00:00:00"/>
    <x v="1"/>
    <x v="1"/>
    <s v="HARDIK"/>
    <x v="2"/>
    <s v="CONSUMER PRE BUREAU"/>
    <s v="SLA_MET"/>
  </r>
  <r>
    <s v="1016"/>
    <d v="2023-08-03T14:08:54"/>
    <d v="2023-08-03T14:20:35"/>
    <s v="APPROVE"/>
    <s v="Consumer Post Bureau"/>
    <s v="RBose"/>
    <m/>
    <d v="1899-12-30T00:11:41"/>
    <n v="11.683333333333334"/>
    <d v="2023-08-03T00:00:00"/>
    <x v="1"/>
    <x v="1"/>
    <s v="ROHAN"/>
    <x v="1"/>
    <s v="CONSUMER POST BUREAU"/>
    <s v="SLA_MET"/>
  </r>
  <r>
    <s v="1104"/>
    <d v="2023-08-03T14:13:14"/>
    <d v="2023-08-03T14:19:52"/>
    <s v="DECLINE"/>
    <s v="Consumer Existing"/>
    <s v="RMishra"/>
    <s v="Customer has exceeded approved number of services"/>
    <d v="1899-12-30T00:06:38"/>
    <n v="6.6333333333333329"/>
    <d v="2023-08-03T00:00:00"/>
    <x v="1"/>
    <x v="1"/>
    <s v="RAJ"/>
    <x v="2"/>
    <s v="CONSUMER EXISTING"/>
    <s v="SLA_MET"/>
  </r>
  <r>
    <s v="1017"/>
    <d v="2023-08-03T14:14:56"/>
    <d v="2023-08-03T14:25:54"/>
    <s v="APPROVE"/>
    <s v="Consumer Existing"/>
    <s v="CDcosta"/>
    <m/>
    <d v="1899-12-30T00:10:58"/>
    <n v="10.966666666666667"/>
    <d v="2023-08-03T00:00:00"/>
    <x v="1"/>
    <x v="1"/>
    <s v="CAMERON"/>
    <x v="1"/>
    <s v="CONSUMER EXISTING"/>
    <s v="SLA_MET"/>
  </r>
  <r>
    <s v="1018"/>
    <d v="2023-08-03T14:22:54"/>
    <d v="2023-08-03T14:31:54"/>
    <s v="APPROVE"/>
    <s v="Consumer Post Bureau"/>
    <s v="FWadia"/>
    <m/>
    <d v="1899-12-30T00:09:00"/>
    <n v="9"/>
    <d v="2023-08-03T00:00:00"/>
    <x v="1"/>
    <x v="1"/>
    <s v="FARDIN"/>
    <x v="1"/>
    <s v="CONSUMER POST BUREAU"/>
    <s v="SLA_MET"/>
  </r>
  <r>
    <s v="1019"/>
    <d v="2023-08-03T14:28:40"/>
    <d v="2023-08-03T14:33:19"/>
    <s v="APPROVE"/>
    <s v="Consumer Existing"/>
    <s v="RMishra"/>
    <s v="Approve"/>
    <d v="1899-12-30T00:04:39"/>
    <n v="4.6500000000000004"/>
    <d v="2023-08-03T00:00:00"/>
    <x v="1"/>
    <x v="1"/>
    <s v="RAJ"/>
    <x v="1"/>
    <s v="CONSUMER EXISTING"/>
    <s v="SLA_MET"/>
  </r>
  <r>
    <s v="1143"/>
    <d v="2023-08-03T14:30:31"/>
    <d v="2023-08-03T14:41:38"/>
    <s v="WITHDRAW"/>
    <s v="Consumer Post Bureau"/>
    <s v="HPandya"/>
    <s v="This account is closed, please resubmit under a NEW ROW ID"/>
    <d v="1899-12-30T00:11:07"/>
    <n v="11.116666666666667"/>
    <d v="2023-08-03T00:00:00"/>
    <x v="1"/>
    <x v="1"/>
    <s v="HARDIK"/>
    <x v="0"/>
    <s v="CONSUMER POST BUREAU"/>
    <s v="SLA_MET"/>
  </r>
  <r>
    <s v="1020"/>
    <d v="2023-08-03T14:33:26"/>
    <d v="2023-08-03T14:40:11"/>
    <s v="APPROVE"/>
    <s v="Consumer Existing"/>
    <s v="RMishra"/>
    <s v="Approve"/>
    <d v="1899-12-30T00:06:45"/>
    <n v="6.75"/>
    <d v="2023-08-03T00:00:00"/>
    <x v="1"/>
    <x v="1"/>
    <s v="RAJ"/>
    <x v="1"/>
    <s v="CONSUMER EXISTING"/>
    <s v="SLA_MET"/>
  </r>
  <r>
    <s v="1144"/>
    <d v="2023-08-03T14:34:54"/>
    <d v="2023-08-03T14:46:43"/>
    <s v="WITHDRAW"/>
    <s v="Consumer Pre Bureau"/>
    <s v="CDcosta"/>
    <s v="An account for this applicant already exists with Asif Tech. Please resubmit as existing customer Row id 1-7J8I0DM"/>
    <d v="1899-12-30T00:11:49"/>
    <n v="11.816666666666666"/>
    <d v="2023-08-03T00:00:00"/>
    <x v="1"/>
    <x v="1"/>
    <s v="CAMERON"/>
    <x v="0"/>
    <s v="CONSUMER PRE BUREAU"/>
    <s v="SLA_MET"/>
  </r>
  <r>
    <s v="1021"/>
    <d v="2023-08-03T14:37:05"/>
    <d v="2023-08-03T14:52:31"/>
    <s v="APPROVE"/>
    <s v="Consumer Pre Bureau"/>
    <s v="NVaid"/>
    <s v="Approve"/>
    <d v="1899-12-30T00:15:26"/>
    <n v="15.433333333333334"/>
    <d v="2023-08-03T00:00:00"/>
    <x v="1"/>
    <x v="1"/>
    <s v="NAVED"/>
    <x v="1"/>
    <s v="CONSUMER PRE BUREAU"/>
    <s v="SLA_MET"/>
  </r>
  <r>
    <s v="1022"/>
    <d v="2023-08-03T14:43:15"/>
    <d v="2023-08-03T15:03:13"/>
    <s v="APPROVE"/>
    <s v="Consumer Existing"/>
    <s v="SBambaras"/>
    <m/>
    <d v="1899-12-30T00:19:58"/>
    <n v="19.966666666666665"/>
    <d v="2023-08-03T00:00:00"/>
    <x v="1"/>
    <x v="1"/>
    <s v="SAM"/>
    <x v="1"/>
    <s v="CONSUMER EXISTING"/>
    <s v="SLA_MET"/>
  </r>
  <r>
    <s v="1023"/>
    <d v="2023-08-03T14:48:19"/>
    <d v="2023-08-03T14:56:24"/>
    <s v="APPROVE"/>
    <s v="Consumer Pre Bureau"/>
    <s v="NBhatia"/>
    <s v="Approved only with outright purchase of handset or USIM only"/>
    <d v="1899-12-30T00:08:05"/>
    <n v="8.0833333333333339"/>
    <d v="2023-08-03T00:00:00"/>
    <x v="1"/>
    <x v="1"/>
    <s v="NITESH"/>
    <x v="1"/>
    <s v="CONSUMER PRE BUREAU"/>
    <s v="SLA_MET"/>
  </r>
  <r>
    <s v="1145"/>
    <d v="2023-08-03T14:48:54"/>
    <d v="2023-08-03T14:58:59"/>
    <s v="WITHDRAW"/>
    <s v="Consumer Pre Bureau"/>
    <s v="HPandya"/>
    <s v="Please email 100 pts of ID to vcredit@Asif Tech.com.au Passport and the visa page"/>
    <d v="1899-12-30T00:10:05"/>
    <n v="10.083333333333334"/>
    <d v="2023-08-03T00:00:00"/>
    <x v="1"/>
    <x v="1"/>
    <s v="HARDIK"/>
    <x v="0"/>
    <s v="CONSUMER PRE BUREAU"/>
    <s v="SLA_MET"/>
  </r>
  <r>
    <s v="1146"/>
    <d v="2023-08-03T14:54:11"/>
    <d v="2023-08-03T15:01:07"/>
    <s v="WITHDRAW"/>
    <s v="Consumer Existing"/>
    <s v="NVaid"/>
    <s v="Please email 100 pts of ID including Passport or Medicare Card to kcredit@Asif Tech.com.au"/>
    <d v="1899-12-30T00:06:56"/>
    <n v="6.9333333333333336"/>
    <d v="2023-08-03T00:00:00"/>
    <x v="1"/>
    <x v="1"/>
    <s v="NAVED"/>
    <x v="0"/>
    <s v="CONSUMER EXISTING"/>
    <s v="SLA_MET"/>
  </r>
  <r>
    <s v="1024"/>
    <d v="2023-08-03T14:55:52"/>
    <d v="2023-08-03T15:03:09"/>
    <s v="APPROVE"/>
    <s v="Consumer Post Bureau"/>
    <s v="RMishra"/>
    <s v="Approve"/>
    <d v="1899-12-30T00:07:17"/>
    <n v="7.2833333333333332"/>
    <d v="2023-08-03T00:00:00"/>
    <x v="1"/>
    <x v="1"/>
    <s v="RAJ"/>
    <x v="1"/>
    <s v="CONSUMER POST BUREAU"/>
    <s v="SLA_MET"/>
  </r>
  <r>
    <s v="1147"/>
    <d v="2023-08-03T14:58:10"/>
    <d v="2023-08-03T15:08:00"/>
    <s v="WITHDRAW"/>
    <s v="Consumer Pre Bureau"/>
    <s v="NBhatia"/>
    <s v="Please email passport with visa page to vcredit@Asif Tech.com.au"/>
    <d v="1899-12-30T00:09:50"/>
    <n v="9.8333333333333339"/>
    <d v="2023-08-03T00:00:00"/>
    <x v="1"/>
    <x v="1"/>
    <s v="NITESH"/>
    <x v="0"/>
    <s v="CONSUMER PRE BUREAU"/>
    <s v="SLA_MET"/>
  </r>
  <r>
    <s v="1105"/>
    <d v="2023-08-03T14:58:10"/>
    <d v="2023-08-03T15:10:40"/>
    <s v="DECLINE"/>
    <s v="Consumer Post Bureau"/>
    <s v="HPandya"/>
    <s v="Data obtained from Veda Advantage Credit File. Please offer the customer pre-paid service only"/>
    <d v="1899-12-30T00:12:30"/>
    <n v="12.5"/>
    <d v="2023-08-03T00:00:00"/>
    <x v="1"/>
    <x v="1"/>
    <s v="HARDIK"/>
    <x v="2"/>
    <s v="CONSUMER POST BUREAU"/>
    <s v="SLA_MET"/>
  </r>
  <r>
    <s v="1025"/>
    <d v="2023-08-03T14:59:07"/>
    <d v="2023-08-03T15:17:20"/>
    <s v="APPROVE"/>
    <s v="Consumer Existing"/>
    <s v="SBambaras"/>
    <m/>
    <d v="1899-12-30T00:18:13"/>
    <n v="18.216666666666665"/>
    <d v="2023-08-03T00:00:00"/>
    <x v="1"/>
    <x v="1"/>
    <s v="SAM"/>
    <x v="1"/>
    <s v="CONSUMER EXISTING"/>
    <s v="SLA_MET"/>
  </r>
  <r>
    <s v="1026"/>
    <d v="2023-08-03T15:05:08"/>
    <d v="2023-08-03T15:21:50"/>
    <s v="APPROVE"/>
    <s v="Consumer Existing"/>
    <s v="SBambaras"/>
    <m/>
    <d v="1899-12-30T00:16:42"/>
    <n v="16.7"/>
    <d v="2023-08-03T00:00:00"/>
    <x v="1"/>
    <x v="1"/>
    <s v="SAM"/>
    <x v="1"/>
    <s v="CONSUMER EXISTING"/>
    <s v="SLA_MET"/>
  </r>
  <r>
    <s v="1027"/>
    <d v="2023-08-03T15:06:11"/>
    <d v="2023-08-03T15:10:29"/>
    <s v="APPROVE"/>
    <s v="Consumer Post Bureau"/>
    <s v="RMishra"/>
    <s v="Approved for 1 handset and 1 MBB"/>
    <d v="1899-12-30T00:04:18"/>
    <n v="4.3"/>
    <d v="2023-08-03T00:00:00"/>
    <x v="1"/>
    <x v="1"/>
    <s v="RAJ"/>
    <x v="1"/>
    <s v="CONSUMER POST BUREAU"/>
    <s v="SLA_MET"/>
  </r>
  <r>
    <s v="1028"/>
    <d v="2023-08-03T15:06:54"/>
    <d v="2023-08-03T15:18:05"/>
    <s v="APPROVE"/>
    <s v="Consumer Pre Bureau"/>
    <s v="NVaid"/>
    <s v="Approved"/>
    <d v="1899-12-30T00:11:11"/>
    <n v="11.183333333333334"/>
    <d v="2023-08-03T00:00:00"/>
    <x v="1"/>
    <x v="1"/>
    <s v="NAVED"/>
    <x v="1"/>
    <s v="CONSUMER PRE BUREAU"/>
    <s v="SLA_MET"/>
  </r>
  <r>
    <s v="1029"/>
    <d v="2023-08-03T15:08:42"/>
    <d v="2023-08-03T15:16:32"/>
    <s v="APPROVE"/>
    <s v="Consumer Existing"/>
    <s v="MDcruz"/>
    <s v="Approve"/>
    <d v="1899-12-30T00:07:50"/>
    <n v="7.833333333333333"/>
    <d v="2023-08-03T00:00:00"/>
    <x v="1"/>
    <x v="1"/>
    <s v="MERCEDES"/>
    <x v="1"/>
    <s v="CONSUMER EXISTING"/>
    <s v="SLA_MET"/>
  </r>
  <r>
    <s v="1030"/>
    <d v="2023-08-03T15:09:54"/>
    <d v="2023-08-03T15:23:27"/>
    <s v="APPROVE"/>
    <s v="Consumer Existing"/>
    <s v="MDcruz"/>
    <m/>
    <d v="1899-12-30T00:13:33"/>
    <n v="13.55"/>
    <d v="2023-08-03T00:00:00"/>
    <x v="1"/>
    <x v="1"/>
    <s v="MERCEDES"/>
    <x v="1"/>
    <s v="CONSUMER EXISTING"/>
    <s v="SLA_MET"/>
  </r>
  <r>
    <s v="1031"/>
    <d v="2023-08-03T15:15:22"/>
    <d v="2023-08-03T15:25:11"/>
    <s v="APPROVE"/>
    <s v="Consumer Existing"/>
    <s v="SBambaras"/>
    <m/>
    <d v="1899-12-30T00:09:49"/>
    <n v="9.8166666666666664"/>
    <d v="2023-08-03T00:00:00"/>
    <x v="1"/>
    <x v="1"/>
    <s v="SAM"/>
    <x v="1"/>
    <s v="CONSUMER EXISTING"/>
    <s v="SLA_MET"/>
  </r>
  <r>
    <s v="1032"/>
    <d v="2023-08-03T15:15:31"/>
    <d v="2023-08-03T15:32:30"/>
    <s v="APPROVE"/>
    <s v="Consumer Post Bureau"/>
    <s v="SBambaras"/>
    <m/>
    <d v="1899-12-30T00:16:59"/>
    <n v="16.983333333333334"/>
    <d v="2023-08-03T00:00:00"/>
    <x v="1"/>
    <x v="1"/>
    <s v="SAM"/>
    <x v="1"/>
    <s v="CONSUMER POST BUREAU"/>
    <s v="SLA_MET"/>
  </r>
  <r>
    <s v="1148"/>
    <d v="2023-08-03T15:16:24"/>
    <d v="2023-08-03T15:23:49"/>
    <s v="WITHDRAW"/>
    <s v="Consumer Post Bureau"/>
    <s v="HPandya"/>
    <s v="Please resubmit with landline for employer"/>
    <d v="1899-12-30T00:07:25"/>
    <n v="7.416666666666667"/>
    <d v="2023-08-03T00:00:00"/>
    <x v="1"/>
    <x v="1"/>
    <s v="HARDIK"/>
    <x v="0"/>
    <s v="CONSUMER POST BUREAU"/>
    <s v="SLA_MET"/>
  </r>
  <r>
    <s v="1033"/>
    <d v="2023-08-03T15:16:39"/>
    <d v="2023-08-03T15:33:06"/>
    <s v="APPROVE"/>
    <s v="Consumer Post Bureau"/>
    <s v="MDcruz"/>
    <m/>
    <d v="1899-12-30T00:16:27"/>
    <n v="16.45"/>
    <d v="2023-08-03T00:00:00"/>
    <x v="1"/>
    <x v="1"/>
    <s v="MERCEDES"/>
    <x v="1"/>
    <s v="CONSUMER POST BUREAU"/>
    <s v="SLA_MET"/>
  </r>
  <r>
    <s v="1034"/>
    <d v="2023-08-03T15:18:18"/>
    <d v="2023-08-03T15:28:23"/>
    <s v="APPROVE"/>
    <s v="Consumer Pre Bureau"/>
    <s v="NVaid"/>
    <s v="Approve"/>
    <d v="1899-12-30T00:10:05"/>
    <n v="10.083333333333334"/>
    <d v="2023-08-03T00:00:00"/>
    <x v="1"/>
    <x v="1"/>
    <s v="NAVED"/>
    <x v="1"/>
    <s v="CONSUMER PRE BUREAU"/>
    <s v="SLA_MET"/>
  </r>
  <r>
    <s v="1149"/>
    <d v="2023-08-03T15:25:29"/>
    <d v="2023-08-03T15:27:26"/>
    <s v="WITHDRAW"/>
    <s v="Consumer Post Bureau"/>
    <s v="RMishra"/>
    <s v="This account is closed, please resubmit under a NEW ROW ID"/>
    <d v="1899-12-30T00:01:57"/>
    <n v="1.95"/>
    <d v="2023-08-03T00:00:00"/>
    <x v="1"/>
    <x v="1"/>
    <s v="RAJ"/>
    <x v="0"/>
    <s v="CONSUMER POST BUREAU"/>
    <s v="SLA_MET"/>
  </r>
  <r>
    <s v="1150"/>
    <d v="2023-08-03T15:26:04"/>
    <d v="2023-08-03T15:34:13"/>
    <s v="WITHDRAW"/>
    <s v="Consumer Post Bureau"/>
    <s v="HPandya"/>
    <s v="Please resubmit with landline for employer"/>
    <d v="1899-12-30T00:08:09"/>
    <n v="8.15"/>
    <d v="2023-08-03T00:00:00"/>
    <x v="1"/>
    <x v="1"/>
    <s v="HARDIK"/>
    <x v="0"/>
    <s v="CONSUMER POST BUREAU"/>
    <s v="SLA_MET"/>
  </r>
  <r>
    <s v="1035"/>
    <d v="2023-08-03T15:31:20"/>
    <d v="2023-08-03T15:39:45"/>
    <s v="APPROVE"/>
    <s v="Consumer Pre Bureau"/>
    <s v="NBhatia"/>
    <s v="Approve"/>
    <d v="1899-12-30T00:08:25"/>
    <n v="8.4166666666666661"/>
    <d v="2023-08-03T00:00:00"/>
    <x v="1"/>
    <x v="1"/>
    <s v="NITESH"/>
    <x v="1"/>
    <s v="CONSUMER PRE BUREAU"/>
    <s v="SLA_MET"/>
  </r>
  <r>
    <s v="1036"/>
    <d v="2023-08-03T15:32:04"/>
    <d v="2023-08-03T15:48:16"/>
    <s v="APPROVE"/>
    <s v="Consumer Existing"/>
    <s v="SBambaras"/>
    <m/>
    <d v="1899-12-30T00:16:12"/>
    <n v="16.2"/>
    <d v="2023-08-03T00:00:00"/>
    <x v="1"/>
    <x v="1"/>
    <s v="SAM"/>
    <x v="1"/>
    <s v="CONSUMER EXISTING"/>
    <s v="SLA_MET"/>
  </r>
  <r>
    <s v="1037"/>
    <d v="2023-08-03T15:34:52"/>
    <d v="2023-08-03T15:43:38"/>
    <s v="APPROVE"/>
    <s v="Consumer Pre Bureau"/>
    <s v="HPandya"/>
    <s v="Approve"/>
    <d v="1899-12-30T00:08:46"/>
    <n v="8.7666666666666675"/>
    <d v="2023-08-03T00:00:00"/>
    <x v="1"/>
    <x v="1"/>
    <s v="HARDIK"/>
    <x v="1"/>
    <s v="CONSUMER PRE BUREAU"/>
    <s v="SLA_MET"/>
  </r>
  <r>
    <s v="1151"/>
    <d v="2023-08-03T15:35:27"/>
    <d v="2023-08-03T15:52:43"/>
    <s v="WITHDRAW"/>
    <s v="Consumer Existing"/>
    <s v="NBhatia"/>
    <s v="Please resubmit with landline for employer"/>
    <d v="1899-12-30T00:17:16"/>
    <n v="17.266666666666666"/>
    <d v="2023-08-03T00:00:00"/>
    <x v="1"/>
    <x v="1"/>
    <s v="NITESH"/>
    <x v="0"/>
    <s v="CONSUMER EXISTING"/>
    <s v="SLA_MET"/>
  </r>
  <r>
    <s v="1038"/>
    <d v="2023-08-03T15:35:50"/>
    <d v="2023-08-03T15:55:59"/>
    <s v="APPROVE"/>
    <s v="Consumer Post Bureau"/>
    <s v="SBambaras"/>
    <m/>
    <d v="1899-12-30T00:20:09"/>
    <n v="20.149999999999999"/>
    <d v="2023-08-03T00:00:00"/>
    <x v="1"/>
    <x v="1"/>
    <s v="SAM"/>
    <x v="1"/>
    <s v="CONSUMER POST BUREAU"/>
    <s v="SLA_NOT_MET"/>
  </r>
  <r>
    <s v="1039"/>
    <d v="2023-08-03T15:38:38"/>
    <d v="2023-08-03T15:53:32"/>
    <s v="APPROVE"/>
    <s v="Consumer Existing"/>
    <s v="HPandya"/>
    <s v="Approved for MBB only"/>
    <d v="1899-12-30T00:14:54"/>
    <n v="14.9"/>
    <d v="2023-08-03T00:00:00"/>
    <x v="1"/>
    <x v="1"/>
    <s v="HARDIK"/>
    <x v="1"/>
    <s v="CONSUMER EXISTING"/>
    <s v="SLA_MET"/>
  </r>
  <r>
    <s v="1040"/>
    <d v="2023-08-03T15:40:34"/>
    <d v="2023-08-03T15:59:40"/>
    <s v="APPROVE"/>
    <s v="Consumer Pre Bureau"/>
    <s v="HPandya"/>
    <s v="Approve"/>
    <d v="1899-12-30T00:19:06"/>
    <n v="19.100000000000001"/>
    <d v="2023-08-03T00:00:00"/>
    <x v="1"/>
    <x v="1"/>
    <s v="HARDIK"/>
    <x v="1"/>
    <s v="CONSUMER PRE BUREAU"/>
    <s v="SLA_MET"/>
  </r>
  <r>
    <s v="1041"/>
    <d v="2023-08-03T15:41:45"/>
    <d v="2023-08-03T15:59:29"/>
    <s v="APPROVE"/>
    <s v="Consumer Post Bureau"/>
    <s v="RMishra"/>
    <s v="Approve"/>
    <d v="1899-12-30T00:17:44"/>
    <n v="17.733333333333334"/>
    <d v="2023-08-03T00:00:00"/>
    <x v="1"/>
    <x v="1"/>
    <s v="RAJ"/>
    <x v="1"/>
    <s v="CONSUMER POST BUREAU"/>
    <s v="SLA_MET"/>
  </r>
  <r>
    <s v="1042"/>
    <d v="2023-08-03T15:45:03"/>
    <d v="2023-08-03T16:01:19"/>
    <s v="APPROVE"/>
    <s v="Consumer Existing"/>
    <s v="NVaid"/>
    <s v="Approved only with outright purchase of handset or USIM only"/>
    <d v="1899-12-30T00:16:16"/>
    <n v="16.266666666666666"/>
    <d v="2023-08-03T00:00:00"/>
    <x v="1"/>
    <x v="1"/>
    <s v="NAVED"/>
    <x v="1"/>
    <s v="CONSUMER EXISTING"/>
    <s v="SLA_MET"/>
  </r>
  <r>
    <s v="1152"/>
    <d v="2023-08-03T15:51:27"/>
    <d v="2023-08-03T16:07:42"/>
    <s v="WITHDRAW"/>
    <s v="Consumer Pre Bureau"/>
    <s v="NBhatia"/>
    <s v="Please resubmit with landline for employer"/>
    <d v="1899-12-30T00:16:15"/>
    <n v="16.25"/>
    <d v="2023-08-03T00:00:00"/>
    <x v="1"/>
    <x v="1"/>
    <s v="NITESH"/>
    <x v="0"/>
    <s v="CONSUMER PRE BUREAU"/>
    <s v="SLA_MET"/>
  </r>
  <r>
    <s v="1043"/>
    <d v="2023-08-03T15:53:12"/>
    <d v="2023-08-03T16:01:16"/>
    <s v="APPROVE"/>
    <s v="Consumer Existing"/>
    <s v="FWadia"/>
    <m/>
    <d v="1899-12-30T00:08:04"/>
    <n v="8.0666666666666664"/>
    <d v="2023-08-03T00:00:00"/>
    <x v="1"/>
    <x v="1"/>
    <s v="FARDIN"/>
    <x v="1"/>
    <s v="CONSUMER EXISTING"/>
    <s v="SLA_MET"/>
  </r>
  <r>
    <s v="1153"/>
    <d v="2023-08-03T15:55:12"/>
    <d v="2023-08-03T16:06:20"/>
    <s v="WITHDRAW"/>
    <s v="Consumer Pre Bureau"/>
    <s v="RBose"/>
    <s v="Work number submitted is incorrect for the employer. Please confirm with applicant and resubmit"/>
    <d v="1899-12-30T00:11:08"/>
    <n v="11.133333333333333"/>
    <d v="2023-08-03T00:00:00"/>
    <x v="1"/>
    <x v="1"/>
    <s v="ROHAN"/>
    <x v="0"/>
    <s v="CONSUMER PRE BUREAU"/>
    <s v="SLA_MET"/>
  </r>
  <r>
    <s v="1154"/>
    <d v="2023-08-03T15:56:42"/>
    <d v="2023-08-03T16:01:39"/>
    <s v="WITHDRAW"/>
    <s v="Consumer Pre Bureau"/>
    <s v="RMishra"/>
    <s v="Please check DOB, Passport Number and Country, and the Customers Name"/>
    <d v="1899-12-30T00:04:57"/>
    <n v="4.95"/>
    <d v="2023-08-03T00:00:00"/>
    <x v="1"/>
    <x v="1"/>
    <s v="RAJ"/>
    <x v="0"/>
    <s v="CONSUMER PRE BUREAU"/>
    <s v="SLA_MET"/>
  </r>
  <r>
    <s v="1106"/>
    <d v="2023-08-03T15:59:32"/>
    <d v="2023-08-03T16:18:43"/>
    <s v="DECLINE"/>
    <s v="Consumer Existing"/>
    <s v="HPandya"/>
    <s v="Customer has exceeded approved number of services"/>
    <d v="1899-12-30T00:19:11"/>
    <n v="19.183333333333334"/>
    <d v="2023-08-03T00:00:00"/>
    <x v="1"/>
    <x v="1"/>
    <s v="HARDIK"/>
    <x v="2"/>
    <s v="CONSUMER EXISTING"/>
    <s v="SLA_MET"/>
  </r>
  <r>
    <s v="1044"/>
    <d v="2023-08-03T16:00:50"/>
    <d v="2023-08-03T16:13:26"/>
    <s v="APPROVE"/>
    <s v="Consumer Pre Bureau"/>
    <s v="NVaid"/>
    <s v="Approved for 1 handset and 1 MBB"/>
    <d v="1899-12-30T00:12:36"/>
    <n v="12.6"/>
    <d v="2023-08-03T00:00:00"/>
    <x v="1"/>
    <x v="1"/>
    <s v="NAVED"/>
    <x v="1"/>
    <s v="CONSUMER PRE BUREAU"/>
    <s v="SLA_MET"/>
  </r>
  <r>
    <s v="1155"/>
    <d v="2023-08-03T16:01:25"/>
    <d v="2023-08-03T16:06:45"/>
    <s v="WITHDRAW"/>
    <s v="Consumer Post Bureau"/>
    <s v="RMishra"/>
    <s v="Please resubmit with 100 points of ID including passport or Medicare Card"/>
    <d v="1899-12-30T00:05:20"/>
    <n v="5.333333333333333"/>
    <d v="2023-08-03T00:00:00"/>
    <x v="1"/>
    <x v="1"/>
    <s v="RAJ"/>
    <x v="0"/>
    <s v="CONSUMER POST BUREAU"/>
    <s v="SLA_MET"/>
  </r>
  <r>
    <s v="1045"/>
    <d v="2023-08-03T16:02:00"/>
    <d v="2023-08-03T16:19:37"/>
    <s v="APPROVE"/>
    <s v="Consumer Post Bureau"/>
    <s v="SBambaras"/>
    <m/>
    <d v="1899-12-30T00:17:37"/>
    <n v="17.616666666666667"/>
    <d v="2023-08-03T00:00:00"/>
    <x v="1"/>
    <x v="1"/>
    <s v="SAM"/>
    <x v="1"/>
    <s v="CONSUMER POST BUREAU"/>
    <s v="SLA_MET"/>
  </r>
  <r>
    <s v="1156"/>
    <d v="2023-08-03T16:07:35"/>
    <d v="2023-08-03T16:16:43"/>
    <s v="WITHDRAW"/>
    <s v="Consumer Pre Bureau"/>
    <s v="RBose"/>
    <s v="Please email passsport with visa page and bank statement or latest payslip to kcredit@Asif Tech.com.au"/>
    <d v="1899-12-30T00:09:08"/>
    <n v="9.1333333333333329"/>
    <d v="2023-08-03T00:00:00"/>
    <x v="1"/>
    <x v="1"/>
    <s v="ROHAN"/>
    <x v="0"/>
    <s v="CONSUMER PRE BUREAU"/>
    <s v="SLA_MET"/>
  </r>
  <r>
    <s v="1046"/>
    <d v="2023-08-03T16:12:50"/>
    <d v="2023-08-03T16:26:06"/>
    <s v="APPROVE"/>
    <s v="Consumer Existing"/>
    <s v="CDcosta"/>
    <m/>
    <d v="1899-12-30T00:13:16"/>
    <n v="13.266666666666667"/>
    <d v="2023-08-03T00:00:00"/>
    <x v="1"/>
    <x v="1"/>
    <s v="CAMERON"/>
    <x v="1"/>
    <s v="CONSUMER EXISTING"/>
    <s v="SLA_MET"/>
  </r>
  <r>
    <s v="1157"/>
    <d v="2023-08-03T16:13:57"/>
    <d v="2023-08-03T16:18:43"/>
    <s v="WITHDRAW"/>
    <s v="Consumer Pre Bureau"/>
    <s v="RMishra"/>
    <s v="Please resubmit with correct previous address. &quot;Kindly correct the &quot;Unknown&quot; in the previous address"/>
    <d v="1899-12-30T00:04:46"/>
    <n v="4.7666666666666666"/>
    <d v="2023-08-03T00:00:00"/>
    <x v="1"/>
    <x v="1"/>
    <s v="RAJ"/>
    <x v="0"/>
    <s v="CONSUMER PRE BUREAU"/>
    <s v="SLA_MET"/>
  </r>
  <r>
    <s v="1158"/>
    <d v="2023-08-03T16:13:57"/>
    <d v="2023-08-03T16:22:33"/>
    <s v="WITHDRAW"/>
    <s v="Consumer Existing"/>
    <s v="MDcruz"/>
    <s v="Please resubmit with landline for employer"/>
    <d v="1899-12-30T00:08:36"/>
    <n v="8.6"/>
    <d v="2023-08-03T00:00:00"/>
    <x v="1"/>
    <x v="1"/>
    <s v="MERCEDES"/>
    <x v="0"/>
    <s v="CONSUMER EXISTING"/>
    <s v="SLA_MET"/>
  </r>
  <r>
    <s v="1047"/>
    <d v="2023-08-03T16:15:51"/>
    <d v="2023-08-03T16:22:41"/>
    <s v="APPROVE"/>
    <s v="Consumer Post Bureau"/>
    <s v="NBhatia"/>
    <s v="Approved only with outright purchase of handset or USIM only"/>
    <d v="1899-12-30T00:06:50"/>
    <n v="6.833333333333333"/>
    <d v="2023-08-03T00:00:00"/>
    <x v="1"/>
    <x v="1"/>
    <s v="NITESH"/>
    <x v="1"/>
    <s v="CONSUMER POST BUREAU"/>
    <s v="SLA_MET"/>
  </r>
  <r>
    <s v="1159"/>
    <d v="2023-08-03T16:16:49"/>
    <d v="2023-08-03T16:29:50"/>
    <s v="WITHDRAW"/>
    <s v="Consumer Pre Bureau"/>
    <s v="RBose"/>
    <s v="Please email bank statemnt or latest payslip for proof of employment to vcredit@Asif Tech.com.au"/>
    <d v="1899-12-30T00:13:01"/>
    <n v="13.016666666666667"/>
    <d v="2023-08-03T00:00:00"/>
    <x v="1"/>
    <x v="1"/>
    <s v="ROHAN"/>
    <x v="0"/>
    <s v="CONSUMER PRE BUREAU"/>
    <s v="SLA_MET"/>
  </r>
  <r>
    <s v="1048"/>
    <d v="2023-08-03T16:19:40"/>
    <d v="2023-08-03T16:23:05"/>
    <s v="APPROVE"/>
    <s v="Consumer Existing"/>
    <s v="RMishra"/>
    <s v="Approved for MBB only"/>
    <d v="1899-12-30T00:03:25"/>
    <n v="3.4166666666666665"/>
    <d v="2023-08-03T00:00:00"/>
    <x v="1"/>
    <x v="1"/>
    <s v="RAJ"/>
    <x v="1"/>
    <s v="CONSUMER EXISTING"/>
    <s v="SLA_MET"/>
  </r>
  <r>
    <s v="1160"/>
    <d v="2023-08-03T16:20:40"/>
    <d v="2023-08-03T16:27:08"/>
    <s v="WITHDRAW"/>
    <s v="Consumer Existing"/>
    <s v="NVaid"/>
    <s v="Please re-submit as student"/>
    <d v="1899-12-30T00:06:28"/>
    <n v="6.4666666666666668"/>
    <d v="2023-08-03T00:00:00"/>
    <x v="1"/>
    <x v="1"/>
    <s v="NAVED"/>
    <x v="0"/>
    <s v="CONSUMER EXISTING"/>
    <s v="SLA_MET"/>
  </r>
  <r>
    <s v="1107"/>
    <d v="2023-08-03T16:21:12"/>
    <d v="2023-08-03T16:25:52"/>
    <s v="DECLINE"/>
    <s v="Consumer Post Bureau"/>
    <s v="SBambaras"/>
    <m/>
    <d v="1899-12-30T00:04:40"/>
    <n v="4.666666666666667"/>
    <d v="2023-08-03T00:00:00"/>
    <x v="1"/>
    <x v="1"/>
    <s v="SAM"/>
    <x v="2"/>
    <s v="CONSUMER POST BUREAU"/>
    <s v="SLA_MET"/>
  </r>
  <r>
    <s v="1049"/>
    <d v="2023-08-03T16:23:22"/>
    <d v="2023-08-03T16:24:40"/>
    <s v="APPROVE"/>
    <s v="Consumer Pre Bureau"/>
    <s v="RMishra"/>
    <s v="Approved for up to 2 services"/>
    <d v="1899-12-30T00:01:18"/>
    <n v="1.3"/>
    <d v="2023-08-03T00:00:00"/>
    <x v="1"/>
    <x v="1"/>
    <s v="RAJ"/>
    <x v="1"/>
    <s v="CONSUMER PRE BUREAU"/>
    <s v="SLA_MET"/>
  </r>
  <r>
    <s v="1108"/>
    <d v="2023-08-03T16:23:47"/>
    <d v="2023-08-03T16:26:28"/>
    <s v="DECLINE"/>
    <s v="Consumer Existing"/>
    <s v="MDcruz"/>
    <s v="Applicant only has bridging visa. Please offer the customer Pre-Paid service only"/>
    <d v="1899-12-30T00:02:41"/>
    <n v="2.6833333333333336"/>
    <d v="2023-08-03T00:00:00"/>
    <x v="1"/>
    <x v="1"/>
    <s v="MERCEDES"/>
    <x v="2"/>
    <s v="CONSUMER EXISTING"/>
    <s v="SLA_MET"/>
  </r>
  <r>
    <s v="1161"/>
    <d v="2023-08-03T16:31:27"/>
    <d v="2023-08-03T16:35:03"/>
    <s v="WITHDRAW"/>
    <s v="Consumer Existing"/>
    <s v="MDcruz"/>
    <s v="Customer has overdue account with Asif Tech"/>
    <d v="1899-12-30T00:03:36"/>
    <n v="3.6"/>
    <d v="2023-08-03T00:00:00"/>
    <x v="1"/>
    <x v="1"/>
    <s v="MERCEDES"/>
    <x v="0"/>
    <s v="CONSUMER EXISTING"/>
    <s v="SLA_MET"/>
  </r>
  <r>
    <s v="1050"/>
    <d v="2023-08-03T16:31:36"/>
    <d v="2023-08-03T16:33:48"/>
    <s v="APPROVE"/>
    <s v="Consumer Existing"/>
    <s v="RMishra"/>
    <s v="Approved for MBB only"/>
    <d v="1899-12-30T00:02:12"/>
    <n v="2.2000000000000002"/>
    <d v="2023-08-03T00:00:00"/>
    <x v="1"/>
    <x v="1"/>
    <s v="RAJ"/>
    <x v="1"/>
    <s v="CONSUMER EXISTING"/>
    <s v="SLA_MET"/>
  </r>
  <r>
    <s v="1162"/>
    <d v="2023-08-03T16:35:18"/>
    <d v="2023-08-03T16:38:51"/>
    <s v="WITHDRAW"/>
    <s v="Consumer Pre Bureau"/>
    <s v="RMishra"/>
    <s v="Please verify passport details and DOB and resubmit OR email passport and visa page to vcredit@Asif Tech.com.au"/>
    <d v="1899-12-30T00:03:33"/>
    <n v="3.55"/>
    <d v="2023-08-03T00:00:00"/>
    <x v="1"/>
    <x v="1"/>
    <s v="RAJ"/>
    <x v="0"/>
    <s v="CONSUMER PRE BUREAU"/>
    <s v="SLA_MET"/>
  </r>
  <r>
    <s v="1163"/>
    <d v="2023-08-03T16:42:55"/>
    <d v="2023-08-03T16:47:53"/>
    <s v="WITHDRAW"/>
    <s v="Consumer Existing"/>
    <s v="RMishra"/>
    <s v="Please resubmit with landline for employer"/>
    <d v="1899-12-30T00:04:58"/>
    <n v="4.9666666666666668"/>
    <d v="2023-08-03T00:00:00"/>
    <x v="1"/>
    <x v="1"/>
    <s v="RAJ"/>
    <x v="0"/>
    <s v="CONSUMER EXISTING"/>
    <s v="SLA_MET"/>
  </r>
  <r>
    <s v="1164"/>
    <d v="2023-08-03T16:42:55"/>
    <d v="2023-08-03T16:50:52"/>
    <s v="WITHDRAW"/>
    <s v="Consumer Post Bureau"/>
    <s v="HPandya"/>
    <s v="An account for this applicant already exists with Asif Tech. Please resubmit as existing customer 1-8BQ7EH4"/>
    <d v="1899-12-30T00:07:57"/>
    <n v="7.95"/>
    <d v="2023-08-03T00:00:00"/>
    <x v="1"/>
    <x v="1"/>
    <s v="HARDIK"/>
    <x v="0"/>
    <s v="CONSUMER POST BUREAU"/>
    <s v="SLA_MET"/>
  </r>
  <r>
    <s v="1165"/>
    <d v="2023-08-03T16:43:23"/>
    <d v="2023-08-03T16:48:51"/>
    <s v="WITHDRAW"/>
    <s v="Consumer Existing"/>
    <s v="MDcruz"/>
    <s v="Please re-submit as student"/>
    <d v="1899-12-30T00:05:28"/>
    <n v="5.4666666666666668"/>
    <d v="2023-08-03T00:00:00"/>
    <x v="1"/>
    <x v="1"/>
    <s v="MERCEDES"/>
    <x v="0"/>
    <s v="CONSUMER EXISTING"/>
    <s v="SLA_MET"/>
  </r>
  <r>
    <s v="1166"/>
    <d v="2023-08-03T16:45:51"/>
    <d v="2023-08-03T16:52:44"/>
    <s v="WITHDRAW"/>
    <s v="Consumer Pre Bureau"/>
    <s v="NVaid"/>
    <s v="Please proof of employment / appointment letter or payslip to kcredit@Asif Tech.com.au"/>
    <d v="1899-12-30T00:06:53"/>
    <n v="6.8833333333333329"/>
    <d v="2023-08-03T00:00:00"/>
    <x v="1"/>
    <x v="1"/>
    <s v="NAVED"/>
    <x v="0"/>
    <s v="CONSUMER PRE BUREAU"/>
    <s v="SLA_MET"/>
  </r>
  <r>
    <s v="1051"/>
    <d v="2023-08-03T16:51:54"/>
    <d v="2023-08-03T16:56:00"/>
    <s v="APPROVE"/>
    <s v="Consumer Pre Bureau"/>
    <s v="RMishra"/>
    <s v="Approve"/>
    <d v="1899-12-30T00:04:06"/>
    <n v="4.0999999999999996"/>
    <d v="2023-08-03T00:00:00"/>
    <x v="1"/>
    <x v="1"/>
    <s v="RAJ"/>
    <x v="1"/>
    <s v="CONSUMER PRE BUREAU"/>
    <s v="SLA_MET"/>
  </r>
  <r>
    <s v="1052"/>
    <d v="2023-08-03T16:53:43"/>
    <d v="2023-08-03T17:03:15"/>
    <s v="APPROVE"/>
    <s v="Consumer Existing"/>
    <s v="NBhatia"/>
    <s v="Approve"/>
    <d v="1899-12-30T00:09:32"/>
    <n v="9.5333333333333332"/>
    <d v="2023-08-03T00:00:00"/>
    <x v="1"/>
    <x v="1"/>
    <s v="NITESH"/>
    <x v="1"/>
    <s v="CONSUMER EXISTING"/>
    <s v="SLA_MET"/>
  </r>
  <r>
    <s v="1167"/>
    <d v="2023-08-03T16:54:18"/>
    <d v="2023-08-03T17:00:59"/>
    <s v="WITHDRAW"/>
    <s v="Consumer Existing"/>
    <s v="HPandya"/>
    <s v="Please resubmit with landline for employer"/>
    <d v="1899-12-30T00:06:41"/>
    <n v="6.6833333333333336"/>
    <d v="2023-08-03T00:00:00"/>
    <x v="1"/>
    <x v="1"/>
    <s v="HARDIK"/>
    <x v="0"/>
    <s v="CONSUMER EXISTING"/>
    <s v="SLA_MET"/>
  </r>
  <r>
    <s v="1053"/>
    <d v="2023-08-03T16:58:57"/>
    <d v="2023-08-03T17:03:57"/>
    <s v="APPROVE"/>
    <s v="Consumer Existing"/>
    <s v="RMishra"/>
    <s v="Approve"/>
    <d v="1899-12-30T00:05:00"/>
    <n v="5"/>
    <d v="2023-08-03T00:00:00"/>
    <x v="1"/>
    <x v="1"/>
    <s v="RAJ"/>
    <x v="1"/>
    <s v="CONSUMER EXISTING"/>
    <s v="SLA_MET"/>
  </r>
  <r>
    <s v="1054"/>
    <d v="2023-08-03T17:05:09"/>
    <d v="2023-08-03T17:11:18"/>
    <s v="APPROVE"/>
    <s v="Consumer Existing"/>
    <s v="SBambaras"/>
    <m/>
    <d v="1899-12-30T00:06:09"/>
    <n v="6.15"/>
    <d v="2023-08-03T00:00:00"/>
    <x v="1"/>
    <x v="1"/>
    <s v="SAM"/>
    <x v="1"/>
    <s v="CONSUMER EXISTING"/>
    <s v="SLA_MET"/>
  </r>
  <r>
    <s v="1055"/>
    <d v="2023-08-03T17:08:29"/>
    <d v="2023-08-03T17:11:28"/>
    <s v="APPROVE"/>
    <s v="Consumer Existing"/>
    <s v="HPandya"/>
    <s v="Approve"/>
    <d v="1899-12-30T00:02:59"/>
    <n v="2.9833333333333334"/>
    <d v="2023-08-03T00:00:00"/>
    <x v="1"/>
    <x v="1"/>
    <s v="HARDIK"/>
    <x v="1"/>
    <s v="CONSUMER EXISTING"/>
    <s v="SLA_MET"/>
  </r>
  <r>
    <s v="1056"/>
    <d v="2023-08-03T17:13:00"/>
    <d v="2023-08-03T17:24:21"/>
    <s v="APPROVE"/>
    <s v="Consumer Existing"/>
    <s v="NBhatia"/>
    <s v="Approve"/>
    <d v="1899-12-30T00:11:21"/>
    <n v="11.35"/>
    <d v="2023-08-03T00:00:00"/>
    <x v="1"/>
    <x v="1"/>
    <s v="NITESH"/>
    <x v="1"/>
    <s v="CONSUMER EXISTING"/>
    <s v="SLA_MET"/>
  </r>
  <r>
    <s v="1057"/>
    <d v="2023-08-03T17:13:29"/>
    <d v="2023-08-03T17:28:19"/>
    <s v="APPROVE"/>
    <s v="Consumer Pre Bureau"/>
    <s v="RBose"/>
    <s v="Approve"/>
    <d v="1899-12-30T00:14:50"/>
    <n v="14.833333333333334"/>
    <d v="2023-08-03T00:00:00"/>
    <x v="1"/>
    <x v="1"/>
    <s v="ROHAN"/>
    <x v="1"/>
    <s v="CONSUMER PRE BUREAU"/>
    <s v="SLA_MET"/>
  </r>
  <r>
    <s v="1058"/>
    <d v="2023-08-03T17:14:33"/>
    <d v="2023-08-03T17:18:05"/>
    <s v="APPROVE"/>
    <s v="Consumer Existing"/>
    <s v="HPandya"/>
    <s v="Approve"/>
    <d v="1899-12-30T00:03:32"/>
    <n v="3.5333333333333332"/>
    <d v="2023-08-03T00:00:00"/>
    <x v="1"/>
    <x v="1"/>
    <s v="HARDIK"/>
    <x v="1"/>
    <s v="CONSUMER EXISTING"/>
    <s v="SLA_MET"/>
  </r>
  <r>
    <s v="1059"/>
    <d v="2023-08-03T17:17:14"/>
    <d v="2023-08-03T17:26:28"/>
    <s v="APPROVE"/>
    <s v="Consumer Pre Bureau"/>
    <s v="HPandya"/>
    <s v="Approve"/>
    <d v="1899-12-30T00:09:14"/>
    <n v="9.2333333333333325"/>
    <d v="2023-08-03T00:00:00"/>
    <x v="1"/>
    <x v="1"/>
    <s v="HARDIK"/>
    <x v="1"/>
    <s v="CONSUMER PRE BUREAU"/>
    <s v="SLA_MET"/>
  </r>
  <r>
    <s v="1060"/>
    <d v="2023-08-03T17:17:39"/>
    <d v="2023-08-03T17:29:41"/>
    <s v="APPROVE"/>
    <s v="Consumer Post Bureau"/>
    <s v="SBambaras"/>
    <m/>
    <d v="1899-12-30T00:12:02"/>
    <n v="12.033333333333333"/>
    <d v="2023-08-03T00:00:00"/>
    <x v="1"/>
    <x v="1"/>
    <s v="SAM"/>
    <x v="1"/>
    <s v="CONSUMER POST BUREAU"/>
    <s v="SLA_MET"/>
  </r>
  <r>
    <s v="1168"/>
    <d v="2023-08-03T17:20:53"/>
    <d v="2023-08-03T17:28:28"/>
    <s v="WITHDRAW"/>
    <s v="Consumer Pre Bureau"/>
    <s v="NVaid"/>
    <s v="Please email 100 pts of ID to vcredit@Asif Tech.com.au"/>
    <d v="1899-12-30T00:07:35"/>
    <n v="7.583333333333333"/>
    <d v="2023-08-03T00:00:00"/>
    <x v="1"/>
    <x v="1"/>
    <s v="NAVED"/>
    <x v="0"/>
    <s v="CONSUMER PRE BUREAU"/>
    <s v="SLA_MET"/>
  </r>
  <r>
    <s v="1109"/>
    <d v="2023-08-03T17:22:39"/>
    <d v="2023-08-03T17:32:09"/>
    <s v="DECLINE"/>
    <s v="Consumer Existing"/>
    <s v="FWadia"/>
    <m/>
    <d v="1899-12-30T00:09:30"/>
    <n v="9.5"/>
    <d v="2023-08-03T00:00:00"/>
    <x v="1"/>
    <x v="1"/>
    <s v="FARDIN"/>
    <x v="2"/>
    <s v="CONSUMER EXISTING"/>
    <s v="SLA_MET"/>
  </r>
  <r>
    <s v="1110"/>
    <d v="2023-08-03T17:24:34"/>
    <d v="2023-08-03T17:29:56"/>
    <s v="DECLINE"/>
    <s v="Consumer Post Bureau"/>
    <s v="HPandya"/>
    <s v="Passport Visa expires in less than 12 months. Please offer the customer pre-paid service only"/>
    <d v="1899-12-30T00:05:22"/>
    <n v="5.3666666666666663"/>
    <d v="2023-08-03T00:00:00"/>
    <x v="1"/>
    <x v="1"/>
    <s v="HARDIK"/>
    <x v="2"/>
    <s v="CONSUMER POST BUREAU"/>
    <s v="SLA_MET"/>
  </r>
  <r>
    <s v="1061"/>
    <d v="2023-08-03T17:24:34"/>
    <d v="2023-08-03T17:34:05"/>
    <s v="APPROVE"/>
    <s v="Consumer Pre Bureau"/>
    <s v="NBhatia"/>
    <s v="Approved only with outright purchase of handset or USIM only"/>
    <d v="1899-12-30T00:09:31"/>
    <n v="9.5166666666666675"/>
    <d v="2023-08-03T00:00:00"/>
    <x v="1"/>
    <x v="1"/>
    <s v="NITESH"/>
    <x v="1"/>
    <s v="CONSUMER PRE BUREAU"/>
    <s v="SLA_MET"/>
  </r>
  <r>
    <s v="1169"/>
    <d v="2023-08-03T17:25:10"/>
    <d v="2023-08-03T17:29:12"/>
    <s v="WITHDRAW"/>
    <s v="Consumer Pre Bureau"/>
    <s v="RMishra"/>
    <s v="Please verify passport details and DOB and resubmit OR email passport and visa page to vcredit@Asif Tech.com.au"/>
    <d v="1899-12-30T00:04:02"/>
    <n v="4.0333333333333332"/>
    <d v="2023-08-03T00:00:00"/>
    <x v="1"/>
    <x v="1"/>
    <s v="RAJ"/>
    <x v="0"/>
    <s v="CONSUMER PRE BUREAU"/>
    <s v="SLA_MET"/>
  </r>
  <r>
    <s v="1062"/>
    <d v="2023-08-03T17:26:52"/>
    <d v="2023-08-03T17:37:25"/>
    <s v="APPROVE"/>
    <s v="Consumer Post Bureau"/>
    <s v="CDcosta"/>
    <m/>
    <d v="1899-12-30T00:10:33"/>
    <n v="10.55"/>
    <d v="2023-08-03T00:00:00"/>
    <x v="1"/>
    <x v="1"/>
    <s v="CAMERON"/>
    <x v="1"/>
    <s v="CONSUMER POST BUREAU"/>
    <s v="SLA_MET"/>
  </r>
  <r>
    <s v="1170"/>
    <d v="2023-08-03T17:32:48"/>
    <d v="2023-08-03T17:43:01"/>
    <s v="WITHDRAW"/>
    <s v="Consumer Pre Bureau"/>
    <s v="NVaid"/>
    <s v="Please resubmit as self employed"/>
    <d v="1899-12-30T00:10:13"/>
    <n v="10.216666666666667"/>
    <d v="2023-08-03T00:00:00"/>
    <x v="1"/>
    <x v="1"/>
    <s v="NAVED"/>
    <x v="0"/>
    <s v="CONSUMER PRE BUREAU"/>
    <s v="SLA_MET"/>
  </r>
  <r>
    <s v="1171"/>
    <d v="2023-08-03T17:35:38"/>
    <d v="2023-08-03T17:48:41"/>
    <s v="WITHDRAW"/>
    <s v="Consumer Pre Bureau"/>
    <s v="NBhatia"/>
    <s v="Please email Salalry slip, Appointment/Offer letter to vcredit@Asif Tech.com.au"/>
    <d v="1899-12-30T00:13:03"/>
    <n v="13.05"/>
    <d v="2023-08-03T00:00:00"/>
    <x v="1"/>
    <x v="1"/>
    <s v="NITESH"/>
    <x v="0"/>
    <s v="CONSUMER PRE BUREAU"/>
    <s v="SLA_MET"/>
  </r>
  <r>
    <s v="1063"/>
    <d v="2023-08-03T17:39:37"/>
    <d v="2023-08-03T17:43:24"/>
    <s v="APPROVE"/>
    <s v="Consumer Pre Bureau"/>
    <s v="RMishra"/>
    <s v="Approved"/>
    <d v="1899-12-30T00:03:47"/>
    <n v="3.7833333333333332"/>
    <d v="2023-08-03T00:00:00"/>
    <x v="1"/>
    <x v="1"/>
    <s v="RAJ"/>
    <x v="1"/>
    <s v="CONSUMER PRE BUREAU"/>
    <s v="SLA_MET"/>
  </r>
  <r>
    <s v="1064"/>
    <d v="2023-08-03T17:41:57"/>
    <d v="2023-08-03T17:51:13"/>
    <s v="APPROVE"/>
    <s v="Consumer Existing"/>
    <s v="NVaid"/>
    <s v="Approved only with outright purchase of handset or USIM only"/>
    <d v="1899-12-30T00:09:16"/>
    <n v="9.2666666666666675"/>
    <d v="2023-08-03T00:00:00"/>
    <x v="1"/>
    <x v="1"/>
    <s v="NAVED"/>
    <x v="1"/>
    <s v="CONSUMER EXISTING"/>
    <s v="SLA_MET"/>
  </r>
  <r>
    <s v="1172"/>
    <d v="2023-08-03T17:43:08"/>
    <d v="2023-08-03T17:49:43"/>
    <s v="WITHDRAW"/>
    <s v="Consumer Pre Bureau"/>
    <s v="MDcruz"/>
    <s v="Please email 100 pts of ID to vcredit@Asif Tech.com.au"/>
    <d v="1899-12-30T00:06:35"/>
    <n v="6.583333333333333"/>
    <d v="2023-08-03T00:00:00"/>
    <x v="1"/>
    <x v="1"/>
    <s v="MERCEDES"/>
    <x v="0"/>
    <s v="CONSUMER PRE BUREAU"/>
    <s v="SLA_MET"/>
  </r>
  <r>
    <s v="1173"/>
    <d v="2023-08-03T17:48:11"/>
    <d v="2023-08-03T17:49:47"/>
    <s v="WITHDRAW"/>
    <s v="Consumer Pre Bureau"/>
    <s v="RMishra"/>
    <s v="Please verify passport and DOB and resubmit OR email passport and visa page to vcredit@Asif Tech.com.au"/>
    <d v="1899-12-30T00:01:36"/>
    <n v="1.6"/>
    <d v="2023-08-03T00:00:00"/>
    <x v="1"/>
    <x v="1"/>
    <s v="RAJ"/>
    <x v="0"/>
    <s v="CONSUMER PRE BUREAU"/>
    <s v="SLA_MET"/>
  </r>
  <r>
    <s v="1174"/>
    <d v="2023-08-03T17:48:38"/>
    <d v="2023-08-03T17:51:44"/>
    <s v="WITHDRAW"/>
    <s v="Consumer Pre Bureau"/>
    <s v="RMishra"/>
    <s v="Please re-submit as student. Kindly remove all employment details"/>
    <d v="1899-12-30T00:03:06"/>
    <n v="3.1"/>
    <d v="2023-08-03T00:00:00"/>
    <x v="1"/>
    <x v="1"/>
    <s v="RAJ"/>
    <x v="0"/>
    <s v="CONSUMER PRE BUREAU"/>
    <s v="SLA_MET"/>
  </r>
  <r>
    <s v="1111"/>
    <d v="2023-08-03T17:49:46"/>
    <d v="2023-08-03T18:09:26"/>
    <s v="DECLINE"/>
    <s v="Consumer Existing"/>
    <s v="FWadia"/>
    <m/>
    <d v="1899-12-30T00:19:40"/>
    <n v="19.666666666666668"/>
    <d v="2023-08-03T00:00:00"/>
    <x v="1"/>
    <x v="1"/>
    <s v="FARDIN"/>
    <x v="2"/>
    <s v="CONSUMER EXISTING"/>
    <s v="SLA_MET"/>
  </r>
  <r>
    <s v="1065"/>
    <d v="2023-08-03T17:49:52"/>
    <d v="2023-08-03T17:59:27"/>
    <s v="APPROVE"/>
    <s v="Consumer Pre Bureau"/>
    <s v="NBhatia"/>
    <s v="Approved only with outright purchase of handset or USIM only"/>
    <d v="1899-12-30T00:09:35"/>
    <n v="9.5833333333333339"/>
    <d v="2023-08-03T00:00:00"/>
    <x v="1"/>
    <x v="1"/>
    <s v="NITESH"/>
    <x v="1"/>
    <s v="CONSUMER PRE BUREAU"/>
    <s v="SLA_MET"/>
  </r>
  <r>
    <s v="1175"/>
    <d v="2023-08-03T17:50:53"/>
    <d v="2023-08-03T17:56:41"/>
    <s v="WITHDRAW"/>
    <s v="Consumer Pre Bureau"/>
    <s v="NVaid"/>
    <s v="An account for this applicant already exists with Asif Tech. Please resubmit as existing customer - Row id 1-71Y7Z4V"/>
    <d v="1899-12-30T00:05:48"/>
    <n v="5.8"/>
    <d v="2023-08-03T00:00:00"/>
    <x v="1"/>
    <x v="1"/>
    <s v="NAVED"/>
    <x v="0"/>
    <s v="CONSUMER PRE BUREAU"/>
    <s v="SLA_MET"/>
  </r>
  <r>
    <s v="1176"/>
    <d v="2023-08-03T17:55:14"/>
    <d v="2023-08-03T18:12:47"/>
    <s v="WITHDRAW"/>
    <s v="Consumer Post Bureau"/>
    <s v="SBambaras"/>
    <m/>
    <d v="1899-12-30T00:17:33"/>
    <n v="17.55"/>
    <d v="2023-08-03T00:00:00"/>
    <x v="1"/>
    <x v="1"/>
    <s v="SAM"/>
    <x v="0"/>
    <s v="CONSUMER POST BUREAU"/>
    <s v="SLA_MET"/>
  </r>
  <r>
    <s v="1177"/>
    <d v="2023-08-03T17:55:43"/>
    <d v="2023-08-03T18:03:37"/>
    <s v="WITHDRAW"/>
    <s v="Consumer Pre Bureau"/>
    <s v="NVaid"/>
    <s v="Please re-submit as student - Please remove all employment details that are mentioned on the application"/>
    <d v="1899-12-30T00:07:54"/>
    <n v="7.9"/>
    <d v="2023-08-03T00:00:00"/>
    <x v="1"/>
    <x v="1"/>
    <s v="NAVED"/>
    <x v="0"/>
    <s v="CONSUMER PRE BUREAU"/>
    <s v="SLA_MET"/>
  </r>
  <r>
    <s v="1066"/>
    <d v="2023-08-03T17:56:03"/>
    <d v="2023-08-03T18:07:20"/>
    <s v="APPROVE"/>
    <s v="Consumer Pre Bureau"/>
    <s v="NBhatia"/>
    <s v="Approved for 1 Handset + 1 Tablet"/>
    <d v="1899-12-30T00:11:17"/>
    <n v="11.283333333333333"/>
    <d v="2023-08-03T00:00:00"/>
    <x v="1"/>
    <x v="1"/>
    <s v="NITESH"/>
    <x v="1"/>
    <s v="CONSUMER PRE BUREAU"/>
    <s v="SLA_MET"/>
  </r>
  <r>
    <s v="1178"/>
    <d v="2023-08-03T18:03:48"/>
    <d v="2023-08-03T18:13:00"/>
    <s v="WITHDRAW"/>
    <s v="Consumer Pre Bureau"/>
    <s v="RMishra"/>
    <s v="An account for this applicant already exists with Asif Tech. Please resubmit as existing customer (ROW ID: 1-6XZ6W78)"/>
    <d v="1899-12-30T00:09:12"/>
    <n v="9.1999999999999993"/>
    <d v="2023-08-03T00:00:00"/>
    <x v="1"/>
    <x v="1"/>
    <s v="RAJ"/>
    <x v="0"/>
    <s v="CONSUMER PRE BUREAU"/>
    <s v="SLA_MET"/>
  </r>
  <r>
    <s v="1067"/>
    <d v="2023-08-03T18:03:48"/>
    <d v="2023-08-03T18:24:09"/>
    <s v="APPROVE"/>
    <s v="Consumer Pre Bureau"/>
    <s v="NVaid"/>
    <s v="Approved for 1 handset and 1 MBB"/>
    <d v="1899-12-30T00:20:21"/>
    <n v="20.350000000000001"/>
    <d v="2023-08-03T00:00:00"/>
    <x v="1"/>
    <x v="1"/>
    <s v="NAVED"/>
    <x v="1"/>
    <s v="CONSUMER PRE BUREAU"/>
    <s v="SLA_NOT_MET"/>
  </r>
  <r>
    <s v="1068"/>
    <d v="2023-08-03T18:05:32"/>
    <d v="2023-08-03T18:16:06"/>
    <s v="APPROVE"/>
    <s v="Consumer Pre Bureau"/>
    <s v="MDcruz"/>
    <s v="Approved only with outright purchase of handset or USIM only"/>
    <d v="1899-12-30T00:10:34"/>
    <n v="10.566666666666666"/>
    <d v="2023-08-03T00:00:00"/>
    <x v="1"/>
    <x v="1"/>
    <s v="MERCEDES"/>
    <x v="1"/>
    <s v="CONSUMER PRE BUREAU"/>
    <s v="SLA_MET"/>
  </r>
  <r>
    <s v="1179"/>
    <d v="2023-08-03T18:08:48"/>
    <d v="2023-08-03T18:18:12"/>
    <s v="WITHDRAW"/>
    <s v="Consumer Pre Bureau"/>
    <s v="NBhatia"/>
    <s v="Please remove all employment details"/>
    <d v="1899-12-30T00:09:24"/>
    <n v="9.4"/>
    <d v="2023-08-03T00:00:00"/>
    <x v="1"/>
    <x v="1"/>
    <s v="NITESH"/>
    <x v="0"/>
    <s v="CONSUMER PRE BUREAU"/>
    <s v="SLA_MET"/>
  </r>
  <r>
    <s v="1069"/>
    <d v="2023-08-03T18:08:58"/>
    <d v="2023-08-03T18:15:06"/>
    <s v="APPROVE"/>
    <s v="Consumer Existing"/>
    <s v="RMishra"/>
    <s v="Approved for MBB only"/>
    <d v="1899-12-30T00:06:08"/>
    <n v="6.1333333333333337"/>
    <d v="2023-08-03T00:00:00"/>
    <x v="1"/>
    <x v="1"/>
    <s v="RAJ"/>
    <x v="1"/>
    <s v="CONSUMER EXISTING"/>
    <s v="SLA_MET"/>
  </r>
  <r>
    <s v="1180"/>
    <d v="2023-08-03T18:14:56"/>
    <d v="2023-08-03T18:17:42"/>
    <s v="WITHDRAW"/>
    <s v="Consumer Pre Bureau"/>
    <s v="RMishra"/>
    <s v="An account for this applicant already exists with Asif Tech. Please resubmit as existing customer (ROW ID: 1-5MPJEN3 )"/>
    <d v="1899-12-30T00:02:46"/>
    <n v="2.7666666666666666"/>
    <d v="2023-08-03T00:00:00"/>
    <x v="1"/>
    <x v="1"/>
    <s v="RAJ"/>
    <x v="0"/>
    <s v="CONSUMER PRE BUREAU"/>
    <s v="SLA_MET"/>
  </r>
  <r>
    <s v="1070"/>
    <d v="2023-08-03T18:17:17"/>
    <d v="2023-08-03T18:28:03"/>
    <s v="APPROVE"/>
    <s v="Consumer Existing"/>
    <s v="SBambaras"/>
    <m/>
    <d v="1899-12-30T00:10:46"/>
    <n v="10.766666666666667"/>
    <d v="2023-08-03T00:00:00"/>
    <x v="1"/>
    <x v="1"/>
    <s v="SAM"/>
    <x v="1"/>
    <s v="CONSUMER EXISTING"/>
    <s v="SLA_MET"/>
  </r>
  <r>
    <s v="1181"/>
    <d v="2023-08-03T18:17:26"/>
    <d v="2023-08-03T18:25:46"/>
    <s v="WITHDRAW"/>
    <s v="Consumer Post Bureau"/>
    <s v="RMishra"/>
    <s v="This account is closed, please resubmit under a NEW ROW ID"/>
    <d v="1899-12-30T00:08:20"/>
    <n v="8.3333333333333339"/>
    <d v="2023-08-03T00:00:00"/>
    <x v="1"/>
    <x v="1"/>
    <s v="RAJ"/>
    <x v="0"/>
    <s v="CONSUMER POST BUREAU"/>
    <s v="SLA_MET"/>
  </r>
  <r>
    <s v="1112"/>
    <d v="2023-08-03T18:21:22"/>
    <d v="2023-08-03T18:38:49"/>
    <s v="DECLINE"/>
    <s v="Consumer Post Bureau"/>
    <s v="FWadia"/>
    <m/>
    <d v="1899-12-30T00:17:27"/>
    <n v="17.45"/>
    <d v="2023-08-03T00:00:00"/>
    <x v="1"/>
    <x v="1"/>
    <s v="FARDIN"/>
    <x v="2"/>
    <s v="CONSUMER POST BUREAU"/>
    <s v="SLA_MET"/>
  </r>
  <r>
    <s v="1071"/>
    <d v="2023-08-03T18:21:42"/>
    <d v="2023-08-03T18:39:46"/>
    <s v="APPROVE"/>
    <s v="Consumer Post Bureau"/>
    <s v="RBose"/>
    <m/>
    <d v="1899-12-30T00:18:04"/>
    <n v="18.066666666666666"/>
    <d v="2023-08-03T00:00:00"/>
    <x v="1"/>
    <x v="1"/>
    <s v="ROHAN"/>
    <x v="1"/>
    <s v="CONSUMER POST BUREAU"/>
    <s v="SLA_MET"/>
  </r>
  <r>
    <s v="1072"/>
    <d v="2023-08-03T18:25:49"/>
    <d v="2023-08-03T18:27:51"/>
    <s v="APPROVE"/>
    <s v="Consumer Pre Bureau"/>
    <s v="RMishra"/>
    <s v="Approved only with outright purchase of handset or USIM only"/>
    <d v="1899-12-30T00:02:02"/>
    <n v="2.0333333333333332"/>
    <d v="2023-08-03T00:00:00"/>
    <x v="1"/>
    <x v="1"/>
    <s v="RAJ"/>
    <x v="1"/>
    <s v="CONSUMER PRE BUREAU"/>
    <s v="SLA_MET"/>
  </r>
  <r>
    <s v="1073"/>
    <d v="2023-08-03T18:27:17"/>
    <d v="2023-08-03T18:37:48"/>
    <s v="APPROVE"/>
    <s v="Consumer Existing"/>
    <s v="MDcruz"/>
    <m/>
    <d v="1899-12-30T00:10:31"/>
    <n v="10.516666666666667"/>
    <d v="2023-08-03T00:00:00"/>
    <x v="1"/>
    <x v="1"/>
    <s v="MERCEDES"/>
    <x v="1"/>
    <s v="CONSUMER EXISTING"/>
    <s v="SLA_MET"/>
  </r>
  <r>
    <s v="1074"/>
    <d v="2023-08-03T18:29:06"/>
    <d v="2023-08-03T18:41:14"/>
    <s v="APPROVE"/>
    <s v="Consumer Pre Bureau"/>
    <s v="NVaid"/>
    <s v="Approved only with outright purchase of handset or USIM only"/>
    <d v="1899-12-30T00:12:08"/>
    <n v="12.133333333333333"/>
    <d v="2023-08-03T00:00:00"/>
    <x v="1"/>
    <x v="1"/>
    <s v="NAVED"/>
    <x v="1"/>
    <s v="CONSUMER PRE BUREAU"/>
    <s v="SLA_MET"/>
  </r>
  <r>
    <s v="1075"/>
    <d v="2023-08-03T18:30:01"/>
    <d v="2023-08-03T18:32:08"/>
    <s v="APPROVE"/>
    <s v="Consumer Pre Bureau"/>
    <s v="RMishra"/>
    <s v="Approve"/>
    <d v="1899-12-30T00:02:07"/>
    <n v="2.1166666666666667"/>
    <d v="2023-08-03T00:00:00"/>
    <x v="1"/>
    <x v="1"/>
    <s v="RAJ"/>
    <x v="1"/>
    <s v="CONSUMER PRE BUREAU"/>
    <s v="SLA_MET"/>
  </r>
  <r>
    <s v="1076"/>
    <d v="2023-08-03T18:30:16"/>
    <d v="2023-08-03T18:37:12"/>
    <s v="APPROVE"/>
    <s v="Consumer Existing"/>
    <s v="RMishra"/>
    <s v="Approve"/>
    <d v="1899-12-30T00:06:56"/>
    <n v="6.9333333333333336"/>
    <d v="2023-08-03T00:00:00"/>
    <x v="1"/>
    <x v="1"/>
    <s v="RAJ"/>
    <x v="1"/>
    <s v="CONSUMER EXISTING"/>
    <s v="SLA_MET"/>
  </r>
  <r>
    <s v="1077"/>
    <d v="2023-08-03T18:31:19"/>
    <d v="2023-08-03T18:39:20"/>
    <s v="APPROVE"/>
    <s v="Consumer Post Bureau"/>
    <s v="RMishra"/>
    <s v="Approved only with outright purchase of handset or USIM only"/>
    <d v="1899-12-30T00:08:01"/>
    <n v="8.0166666666666675"/>
    <d v="2023-08-03T00:00:00"/>
    <x v="1"/>
    <x v="1"/>
    <s v="RAJ"/>
    <x v="1"/>
    <s v="CONSUMER POST BUREAU"/>
    <s v="SLA_MET"/>
  </r>
  <r>
    <s v="1078"/>
    <d v="2023-08-03T18:34:11"/>
    <d v="2023-08-03T18:40:54"/>
    <s v="APPROVE"/>
    <s v="Consumer Post Bureau"/>
    <s v="RMishra"/>
    <s v="Approved only with outright purchase of handset or USIM only"/>
    <d v="1899-12-30T00:06:43"/>
    <n v="6.7166666666666668"/>
    <d v="2023-08-03T00:00:00"/>
    <x v="1"/>
    <x v="1"/>
    <s v="RAJ"/>
    <x v="1"/>
    <s v="CONSUMER POST BUREAU"/>
    <s v="SLA_MET"/>
  </r>
  <r>
    <s v="1079"/>
    <d v="2023-08-03T18:37:36"/>
    <d v="2023-08-03T18:46:19"/>
    <s v="APPROVE"/>
    <s v="Consumer Post Bureau"/>
    <s v="RBose"/>
    <m/>
    <d v="1899-12-30T00:08:43"/>
    <n v="8.7166666666666668"/>
    <d v="2023-08-03T00:00:00"/>
    <x v="1"/>
    <x v="1"/>
    <s v="ROHAN"/>
    <x v="1"/>
    <s v="CONSUMER POST BUREAU"/>
    <s v="SLA_MET"/>
  </r>
  <r>
    <s v="1113"/>
    <d v="2023-08-03T18:49:27"/>
    <d v="2023-08-03T18:55:37"/>
    <s v="DECLINE"/>
    <s v="Consumer Existing"/>
    <s v="NVaid"/>
    <s v="Applicant is working outside Visa requirements. Applicant is on student visa"/>
    <d v="1899-12-30T00:06:10"/>
    <n v="6.166666666666667"/>
    <d v="2023-08-03T00:00:00"/>
    <x v="1"/>
    <x v="1"/>
    <s v="NAVED"/>
    <x v="2"/>
    <s v="CONSUMER EXISTING"/>
    <s v="SLA_MET"/>
  </r>
  <r>
    <s v="1080"/>
    <d v="2023-08-03T18:55:23"/>
    <d v="2023-08-03T19:00:40"/>
    <s v="APPROVE"/>
    <s v="Consumer Post Bureau"/>
    <s v="SBambaras"/>
    <m/>
    <d v="1899-12-30T00:05:17"/>
    <n v="5.2833333333333332"/>
    <d v="2023-08-03T00:00:00"/>
    <x v="1"/>
    <x v="1"/>
    <s v="SAM"/>
    <x v="1"/>
    <s v="CONSUMER POST BUREAU"/>
    <s v="SLA_MET"/>
  </r>
  <r>
    <s v="1081"/>
    <d v="2023-08-03T19:05:50"/>
    <d v="2023-08-03T19:11:09"/>
    <s v="APPROVE"/>
    <s v="Consumer Post Bureau"/>
    <s v="NVaid"/>
    <s v="Approved only with outright purchase of handset or USIM only"/>
    <d v="1899-12-30T00:05:19"/>
    <n v="5.3166666666666664"/>
    <d v="2023-08-03T00:00:00"/>
    <x v="1"/>
    <x v="1"/>
    <s v="NAVED"/>
    <x v="1"/>
    <s v="CONSUMER POST BUREAU"/>
    <s v="SLA_MET"/>
  </r>
  <r>
    <s v="1182"/>
    <d v="2023-08-03T19:06:18"/>
    <d v="2023-08-03T19:22:19"/>
    <s v="WITHDRAW"/>
    <s v="Consumer Existing"/>
    <s v="NBhatia"/>
    <s v="Please resubmit with updated employment details, &amp; remove Student ID from the application"/>
    <d v="1899-12-30T00:16:01"/>
    <n v="16.016666666666666"/>
    <d v="2023-08-03T00:00:00"/>
    <x v="1"/>
    <x v="1"/>
    <s v="NITESH"/>
    <x v="0"/>
    <s v="CONSUMER EXISTING"/>
    <s v="SLA_MET"/>
  </r>
  <r>
    <s v="1082"/>
    <d v="2023-08-03T19:06:55"/>
    <d v="2023-08-03T19:21:41"/>
    <s v="APPROVE"/>
    <s v="Consumer Existing"/>
    <s v="RBose"/>
    <s v="Approved only with outright purchase of handset or USIM only"/>
    <d v="1899-12-30T00:14:46"/>
    <n v="14.766666666666667"/>
    <d v="2023-08-03T00:00:00"/>
    <x v="1"/>
    <x v="1"/>
    <s v="ROHAN"/>
    <x v="1"/>
    <s v="CONSUMER EXISTING"/>
    <s v="SLA_MET"/>
  </r>
  <r>
    <s v="1183"/>
    <d v="2023-08-03T19:10:58"/>
    <d v="2023-08-03T19:32:25"/>
    <s v="WITHDRAW"/>
    <s v="Consumer Post Bureau"/>
    <s v="NBhatia"/>
    <s v="Suspected duplicate application #4111F710F7DA"/>
    <d v="1899-12-30T00:21:27"/>
    <n v="21.45"/>
    <d v="2023-08-03T00:00:00"/>
    <x v="1"/>
    <x v="1"/>
    <s v="NITESH"/>
    <x v="0"/>
    <s v="CONSUMER POST BUREAU"/>
    <s v="SLA_NOT_MET"/>
  </r>
  <r>
    <s v="1184"/>
    <d v="2023-08-03T19:12:55"/>
    <d v="2023-08-03T19:33:15"/>
    <s v="WITHDRAW"/>
    <s v="Consumer Existing"/>
    <s v="RBose"/>
    <s v="Please email 100 pts of ID with passport and visa page to kcredit@Asif Tech.com.au"/>
    <d v="1899-12-30T00:20:20"/>
    <n v="20.333333333333332"/>
    <d v="2023-08-03T00:00:00"/>
    <x v="1"/>
    <x v="1"/>
    <s v="ROHAN"/>
    <x v="0"/>
    <s v="CONSUMER EXISTING"/>
    <s v="SLA_NOT_MET"/>
  </r>
  <r>
    <s v="1083"/>
    <d v="2023-08-03T19:16:14"/>
    <d v="2023-08-03T19:29:20"/>
    <s v="APPROVE"/>
    <s v="Consumer Existing"/>
    <s v="SBambaras"/>
    <s v="Approve"/>
    <d v="1899-12-30T00:13:06"/>
    <n v="13.1"/>
    <d v="2023-08-03T00:00:00"/>
    <x v="1"/>
    <x v="1"/>
    <s v="SAM"/>
    <x v="1"/>
    <s v="CONSUMER EXISTING"/>
    <s v="SLA_MET"/>
  </r>
  <r>
    <s v="1185"/>
    <d v="2023-08-03T19:18:22"/>
    <d v="2023-08-03T19:33:07"/>
    <s v="WITHDRAW"/>
    <s v="Consumer Post Bureau"/>
    <s v="MDcruz"/>
    <s v="Customer is on a dependent visa"/>
    <d v="1899-12-30T00:14:45"/>
    <n v="14.75"/>
    <d v="2023-08-03T00:00:00"/>
    <x v="1"/>
    <x v="1"/>
    <s v="MERCEDES"/>
    <x v="0"/>
    <s v="CONSUMER POST BUREAU"/>
    <s v="SLA_MET"/>
  </r>
  <r>
    <s v="1186"/>
    <d v="2023-08-03T19:23:44"/>
    <d v="2023-08-03T19:32:21"/>
    <s v="WITHDRAW"/>
    <s v="Consumer Existing"/>
    <s v="NVaid"/>
    <s v="Customer has overdue account with Asif Tech - Account no 219960571 - $174.77 overdue"/>
    <d v="1899-12-30T00:08:37"/>
    <n v="8.6166666666666671"/>
    <d v="2023-08-03T00:00:00"/>
    <x v="1"/>
    <x v="1"/>
    <s v="NAVED"/>
    <x v="0"/>
    <s v="CONSUMER EXISTING"/>
    <s v="SLA_MET"/>
  </r>
  <r>
    <s v="1084"/>
    <d v="2023-08-03T19:27:23"/>
    <d v="2023-08-03T19:36:23"/>
    <s v="APPROVE"/>
    <s v="Consumer Existing"/>
    <s v="SBambaras"/>
    <s v="Approve"/>
    <d v="1899-12-30T00:09:00"/>
    <n v="9"/>
    <d v="2023-08-03T00:00:00"/>
    <x v="1"/>
    <x v="1"/>
    <s v="SAM"/>
    <x v="1"/>
    <s v="CONSUMER EXISTING"/>
    <s v="SLA_MET"/>
  </r>
  <r>
    <s v="1085"/>
    <d v="2023-08-03T19:33:16"/>
    <d v="2023-08-03T19:39:57"/>
    <s v="APPROVE"/>
    <s v="Consumer Existing"/>
    <s v="MDcruz"/>
    <m/>
    <d v="1899-12-30T00:06:41"/>
    <n v="6.6833333333333336"/>
    <d v="2023-08-03T00:00:00"/>
    <x v="1"/>
    <x v="1"/>
    <s v="MERCEDES"/>
    <x v="1"/>
    <s v="CONSUMER EXISTING"/>
    <s v="SLA_MET"/>
  </r>
  <r>
    <s v="1086"/>
    <d v="2023-08-03T19:35:16"/>
    <d v="2023-08-03T19:46:00"/>
    <s v="APPROVE"/>
    <s v="Consumer Existing"/>
    <s v="NVaid"/>
    <s v="Approve"/>
    <d v="1899-12-30T00:10:44"/>
    <n v="10.733333333333333"/>
    <d v="2023-08-03T00:00:00"/>
    <x v="1"/>
    <x v="1"/>
    <s v="NAVED"/>
    <x v="1"/>
    <s v="CONSUMER EXISTING"/>
    <s v="SLA_MET"/>
  </r>
  <r>
    <s v="1187"/>
    <d v="2023-08-03T19:36:12"/>
    <d v="2023-08-03T19:38:52"/>
    <s v="WITHDRAW"/>
    <s v="Consumer Pre Bureau"/>
    <s v="SBambaras"/>
    <s v="Please resubmit with employment details."/>
    <d v="1899-12-30T00:02:40"/>
    <n v="2.6666666666666665"/>
    <d v="2023-08-03T00:00:00"/>
    <x v="1"/>
    <x v="1"/>
    <s v="SAM"/>
    <x v="0"/>
    <s v="CONSUMER PRE BUREAU"/>
    <s v="SLA_MET"/>
  </r>
  <r>
    <s v="1087"/>
    <d v="2023-08-03T19:43:17"/>
    <d v="2023-08-03T19:50:44"/>
    <s v="APPROVE"/>
    <s v="Consumer Existing"/>
    <s v="MDcruz"/>
    <m/>
    <d v="1899-12-30T00:07:27"/>
    <n v="7.45"/>
    <d v="2023-08-03T00:00:00"/>
    <x v="1"/>
    <x v="1"/>
    <s v="MERCEDES"/>
    <x v="1"/>
    <s v="CONSUMER EXISTING"/>
    <s v="SLA_MET"/>
  </r>
  <r>
    <s v="1088"/>
    <d v="2023-08-03T19:43:40"/>
    <d v="2023-08-03T19:54:35"/>
    <s v="APPROVE"/>
    <s v="Consumer Post Bureau"/>
    <s v="SBambaras"/>
    <s v="Approve"/>
    <d v="1899-12-30T00:10:55"/>
    <n v="10.916666666666666"/>
    <d v="2023-08-03T00:00:00"/>
    <x v="1"/>
    <x v="1"/>
    <s v="SAM"/>
    <x v="1"/>
    <s v="CONSUMER POST BUREAU"/>
    <s v="SLA_MET"/>
  </r>
  <r>
    <s v="1089"/>
    <d v="2023-08-03T19:50:02"/>
    <d v="2023-08-03T20:03:04"/>
    <s v="APPROVE"/>
    <s v="Consumer Existing"/>
    <s v="NVaid"/>
    <s v="Approve"/>
    <d v="1899-12-30T00:13:02"/>
    <n v="13.033333333333333"/>
    <d v="2023-08-03T00:00:00"/>
    <x v="1"/>
    <x v="1"/>
    <s v="NAVED"/>
    <x v="1"/>
    <s v="CONSUMER EXISTING"/>
    <s v="SLA_MET"/>
  </r>
  <r>
    <s v="1114"/>
    <d v="2023-08-03T19:53:31"/>
    <d v="2023-08-03T20:05:45"/>
    <s v="DECLINE"/>
    <s v="Consumer Pre Bureau"/>
    <s v="MDcruz"/>
    <s v="Data obtained from Veda Advantage Credit File. Please offer the customer pre-paid service only"/>
    <d v="1899-12-30T00:12:14"/>
    <n v="12.233333333333333"/>
    <d v="2023-08-03T00:00:00"/>
    <x v="1"/>
    <x v="1"/>
    <s v="MERCEDES"/>
    <x v="2"/>
    <s v="CONSUMER PRE BUREAU"/>
    <s v="SLA_MET"/>
  </r>
  <r>
    <s v="1090"/>
    <d v="2023-08-03T20:03:59"/>
    <d v="2023-08-03T20:09:05"/>
    <s v="APPROVE"/>
    <s v="Consumer Existing"/>
    <s v="SBambaras"/>
    <s v="Approved only with outright purchase of handset or USIM only"/>
    <d v="1899-12-30T00:05:06"/>
    <n v="5.0999999999999996"/>
    <d v="2023-08-03T00:00:00"/>
    <x v="1"/>
    <x v="1"/>
    <s v="SAM"/>
    <x v="1"/>
    <s v="CONSUMER EXISTING"/>
    <s v="SLA_MET"/>
  </r>
  <r>
    <s v="1091"/>
    <d v="2023-08-03T20:08:30"/>
    <d v="2023-08-03T20:15:16"/>
    <s v="APPROVE"/>
    <s v="Consumer Pre Bureau"/>
    <s v="NVaid"/>
    <s v="Approve"/>
    <d v="1899-12-30T00:06:46"/>
    <n v="6.7666666666666666"/>
    <d v="2023-08-03T00:00:00"/>
    <x v="1"/>
    <x v="1"/>
    <s v="NAVED"/>
    <x v="1"/>
    <s v="CONSUMER PRE BUREAU"/>
    <s v="SLA_MET"/>
  </r>
  <r>
    <s v="1188"/>
    <d v="2023-08-03T20:16:58"/>
    <d v="2023-08-03T20:21:21"/>
    <s v="WITHDRAW"/>
    <s v="Consumer Post Bureau"/>
    <s v="SBambaras"/>
    <m/>
    <d v="1899-12-30T00:04:23"/>
    <n v="4.3833333333333337"/>
    <d v="2023-08-03T00:00:00"/>
    <x v="1"/>
    <x v="1"/>
    <s v="SAM"/>
    <x v="0"/>
    <s v="CONSUMER POST BUREAU"/>
    <s v="SLA_MET"/>
  </r>
  <r>
    <s v="1092"/>
    <d v="2023-08-03T20:33:11"/>
    <d v="2023-08-03T20:44:51"/>
    <s v="APPROVE"/>
    <s v="Consumer Existing"/>
    <s v="MDcruz"/>
    <s v="Approve"/>
    <d v="1899-12-30T00:11:40"/>
    <n v="11.666666666666666"/>
    <d v="2023-08-03T00:00:00"/>
    <x v="1"/>
    <x v="1"/>
    <s v="MERCEDES"/>
    <x v="1"/>
    <s v="CONSUMER EXISTING"/>
    <s v="SLA_MET"/>
  </r>
  <r>
    <s v="1189"/>
    <d v="2023-08-03T20:34:28"/>
    <d v="2023-08-03T20:41:05"/>
    <s v="WITHDRAW"/>
    <s v="Consumer Post Bureau"/>
    <s v="SBambaras"/>
    <m/>
    <d v="1899-12-30T00:06:37"/>
    <n v="6.6166666666666671"/>
    <d v="2023-08-03T00:00:00"/>
    <x v="1"/>
    <x v="1"/>
    <s v="SAM"/>
    <x v="0"/>
    <s v="CONSUMER POST BUREAU"/>
    <s v="SLA_MET"/>
  </r>
  <r>
    <s v="1093"/>
    <d v="2023-08-03T20:42:45"/>
    <d v="2023-08-03T20:48:24"/>
    <s v="APPROVE"/>
    <s v="Consumer Post Bureau"/>
    <s v="SBambaras"/>
    <m/>
    <d v="1899-12-30T00:05:39"/>
    <n v="5.65"/>
    <d v="2023-08-03T00:00:00"/>
    <x v="1"/>
    <x v="1"/>
    <s v="SAM"/>
    <x v="1"/>
    <s v="CONSUMER POST BUREAU"/>
    <s v="SLA_MET"/>
  </r>
  <r>
    <s v="1190"/>
    <d v="2023-08-03T21:23:54"/>
    <d v="2023-08-03T21:26:33"/>
    <s v="WITHDRAW"/>
    <s v="Consumer Pre Bureau"/>
    <s v="SBambaras"/>
    <s v="Please email passport with visa page"/>
    <d v="1899-12-30T00:02:39"/>
    <n v="2.65"/>
    <d v="2023-08-03T00:00:00"/>
    <x v="1"/>
    <x v="1"/>
    <s v="SAM"/>
    <x v="0"/>
    <s v="CONSUMER PRE BUREAU"/>
    <s v="SLA_MET"/>
  </r>
  <r>
    <s v="1191"/>
    <d v="2023-08-03T21:25:22"/>
    <d v="2023-08-03T21:27:32"/>
    <s v="WITHDRAW"/>
    <s v="Consumer Pre Bureau"/>
    <s v="SBambaras"/>
    <s v="Please email passport with visa page"/>
    <d v="1899-12-30T00:02:10"/>
    <n v="2.1666666666666665"/>
    <d v="2023-08-03T00:00:00"/>
    <x v="1"/>
    <x v="1"/>
    <s v="SAM"/>
    <x v="0"/>
    <s v="CONSUMER PRE BUREAU"/>
    <s v="SLA_MET"/>
  </r>
  <r>
    <s v="1094"/>
    <d v="2023-08-03T21:53:41"/>
    <d v="2023-08-03T22:04:08"/>
    <s v="APPROVE"/>
    <s v="Consumer Existing"/>
    <s v="SBambaras"/>
    <m/>
    <d v="1899-12-30T00:10:27"/>
    <n v="10.45"/>
    <d v="2023-08-03T00:00:00"/>
    <x v="1"/>
    <x v="1"/>
    <s v="SAM"/>
    <x v="1"/>
    <s v="CONSUMER EXISTING"/>
    <s v="SLA_MET"/>
  </r>
  <r>
    <s v="1192"/>
    <d v="2023-08-04T09:29:48"/>
    <d v="2023-08-04T09:37:09"/>
    <s v="APPROVE"/>
    <s v="Consumer Existing"/>
    <s v="HPandya"/>
    <s v="Approve"/>
    <d v="1899-12-30T00:07:21"/>
    <n v="7.35"/>
    <d v="2023-08-04T00:00:00"/>
    <x v="1"/>
    <x v="1"/>
    <s v="HARDIK"/>
    <x v="1"/>
    <s v="CONSUMER EXISTING"/>
    <s v="SLA_MET"/>
  </r>
  <r>
    <s v="1193"/>
    <d v="2023-08-04T09:46:54"/>
    <d v="2023-08-04T09:49:36"/>
    <s v="APPROVE"/>
    <s v="Consumer Existing"/>
    <s v="RMishra"/>
    <s v="Approve"/>
    <d v="1899-12-30T00:02:42"/>
    <n v="2.7"/>
    <d v="2023-08-04T00:00:00"/>
    <x v="1"/>
    <x v="1"/>
    <s v="RAJ"/>
    <x v="1"/>
    <s v="CONSUMER EXISTING"/>
    <s v="SLA_MET"/>
  </r>
  <r>
    <s v="1305"/>
    <d v="2023-08-04T09:47:47"/>
    <d v="2023-08-04T10:01:46"/>
    <s v="DECLINE"/>
    <s v="Consumer Existing"/>
    <s v="HPandya"/>
    <s v="Insufficient billing history with Asif Tech"/>
    <d v="1899-12-30T00:13:59"/>
    <n v="13.983333333333333"/>
    <d v="2023-08-04T00:00:00"/>
    <x v="1"/>
    <x v="1"/>
    <s v="HARDIK"/>
    <x v="2"/>
    <s v="CONSUMER EXISTING"/>
    <s v="SLA_MET"/>
  </r>
  <r>
    <s v="1194"/>
    <d v="2023-08-04T09:55:37"/>
    <d v="2023-08-04T10:02:19"/>
    <s v="APPROVE"/>
    <s v="Consumer Existing"/>
    <s v="QMascarenhas"/>
    <s v="Approve"/>
    <d v="1899-12-30T00:06:42"/>
    <n v="6.7"/>
    <d v="2023-08-04T00:00:00"/>
    <x v="1"/>
    <x v="1"/>
    <e v="#N/A"/>
    <x v="1"/>
    <s v="CONSUMER EXISTING"/>
    <s v="SLA_MET"/>
  </r>
  <r>
    <s v="1322"/>
    <d v="2023-08-04T09:56:07"/>
    <d v="2023-08-04T10:05:12"/>
    <s v="WITHDRAW"/>
    <s v="Consumer Post Bureau"/>
    <s v="HPandya"/>
    <s v="An account for this applicant already exists with Asif Tech. Please resubmit as existing customer with row id 1-19PB6DW"/>
    <d v="1899-12-30T00:09:05"/>
    <n v="9.0833333333333339"/>
    <d v="2023-08-04T00:00:00"/>
    <x v="1"/>
    <x v="1"/>
    <s v="HARDIK"/>
    <x v="0"/>
    <s v="CONSUMER POST BUREAU"/>
    <s v="SLA_MET"/>
  </r>
  <r>
    <s v="1195"/>
    <d v="2023-08-04T10:11:50"/>
    <d v="2023-08-04T10:17:40"/>
    <s v="APPROVE"/>
    <s v="Consumer Existing"/>
    <s v="RMishra"/>
    <s v="Approve"/>
    <d v="1899-12-30T00:05:50"/>
    <n v="5.833333333333333"/>
    <d v="2023-08-04T00:00:00"/>
    <x v="1"/>
    <x v="1"/>
    <s v="RAJ"/>
    <x v="1"/>
    <s v="CONSUMER EXISTING"/>
    <s v="SLA_MET"/>
  </r>
  <r>
    <s v="1323"/>
    <d v="2023-08-04T10:16:05"/>
    <d v="2023-08-04T10:20:38"/>
    <s v="WITHDRAW"/>
    <s v="Consumer Post Bureau"/>
    <s v="HPandya"/>
    <s v="An account for this applicant already exists with Asif Tech. Please resubmit as existing customer with the row id 1-7DSF6B2"/>
    <d v="1899-12-30T00:04:33"/>
    <n v="4.55"/>
    <d v="2023-08-04T00:00:00"/>
    <x v="1"/>
    <x v="1"/>
    <s v="HARDIK"/>
    <x v="0"/>
    <s v="CONSUMER POST BUREAU"/>
    <s v="SLA_MET"/>
  </r>
  <r>
    <s v="1196"/>
    <d v="2023-08-04T10:17:39"/>
    <d v="2023-08-04T10:23:33"/>
    <s v="APPROVE"/>
    <s v="Consumer Pre Bureau"/>
    <s v="RMishra"/>
    <s v="Approve"/>
    <d v="1899-12-30T00:05:54"/>
    <n v="5.9"/>
    <d v="2023-08-04T00:00:00"/>
    <x v="1"/>
    <x v="1"/>
    <s v="RAJ"/>
    <x v="1"/>
    <s v="CONSUMER PRE BUREAU"/>
    <s v="SLA_MET"/>
  </r>
  <r>
    <s v="1306"/>
    <d v="2023-08-04T10:18:55"/>
    <d v="2023-08-04T10:32:38"/>
    <s v="DECLINE"/>
    <s v="Consumer Post Bureau"/>
    <s v="QMascarenhas"/>
    <m/>
    <d v="1899-12-30T00:13:43"/>
    <n v="13.716666666666667"/>
    <d v="2023-08-04T00:00:00"/>
    <x v="1"/>
    <x v="1"/>
    <e v="#N/A"/>
    <x v="2"/>
    <s v="CONSUMER POST BUREAU"/>
    <s v="SLA_MET"/>
  </r>
  <r>
    <s v="1197"/>
    <d v="2023-08-04T10:37:14"/>
    <d v="2023-08-04T10:44:00"/>
    <s v="APPROVE"/>
    <s v="Consumer Existing"/>
    <s v="CDcosta"/>
    <m/>
    <d v="1899-12-30T00:06:46"/>
    <n v="6.7666666666666666"/>
    <d v="2023-08-04T00:00:00"/>
    <x v="1"/>
    <x v="1"/>
    <s v="CAMERON"/>
    <x v="1"/>
    <s v="CONSUMER EXISTING"/>
    <s v="SLA_MET"/>
  </r>
  <r>
    <s v="1307"/>
    <d v="2023-08-04T10:39:23"/>
    <d v="2023-08-04T10:43:37"/>
    <s v="DECLINE"/>
    <s v="Consumer Pre Bureau"/>
    <s v="RMishra"/>
    <s v="Passport Visa expires in less than 12 months. Please offer the customer pre-paid service only"/>
    <d v="1899-12-30T00:04:14"/>
    <n v="4.2333333333333334"/>
    <d v="2023-08-04T00:00:00"/>
    <x v="1"/>
    <x v="1"/>
    <s v="RAJ"/>
    <x v="2"/>
    <s v="CONSUMER PRE BUREAU"/>
    <s v="SLA_MET"/>
  </r>
  <r>
    <s v="1198"/>
    <d v="2023-08-04T10:40:25"/>
    <d v="2023-08-04T10:51:15"/>
    <s v="APPROVE"/>
    <s v="Consumer Pre Bureau"/>
    <s v="NVaid"/>
    <s v="Approved only with outright purchase of handset or USIM only"/>
    <d v="1899-12-30T00:10:50"/>
    <n v="10.833333333333334"/>
    <d v="2023-08-04T00:00:00"/>
    <x v="1"/>
    <x v="1"/>
    <s v="NAVED"/>
    <x v="1"/>
    <s v="CONSUMER PRE BUREAU"/>
    <s v="SLA_MET"/>
  </r>
  <r>
    <s v="1324"/>
    <d v="2023-08-04T10:46:42"/>
    <d v="2023-08-04T10:49:07"/>
    <s v="WITHDRAW"/>
    <s v="Consumer Pre Bureau"/>
    <s v="RMishra"/>
    <s v="Please resubmit with landline for employer"/>
    <d v="1899-12-30T00:02:25"/>
    <n v="2.4166666666666665"/>
    <d v="2023-08-04T00:00:00"/>
    <x v="1"/>
    <x v="1"/>
    <s v="RAJ"/>
    <x v="0"/>
    <s v="CONSUMER PRE BUREAU"/>
    <s v="SLA_MET"/>
  </r>
  <r>
    <s v="1325"/>
    <d v="2023-08-04T10:48:44"/>
    <d v="2023-08-04T10:58:37"/>
    <s v="WITHDRAW"/>
    <s v="Consumer Pre Bureau"/>
    <s v="HPandya"/>
    <s v="Please email 100 pts of ID to vcredit@Asif Tech.com.au Passport and the visa page"/>
    <d v="1899-12-30T00:09:53"/>
    <n v="9.8833333333333329"/>
    <d v="2023-08-04T00:00:00"/>
    <x v="1"/>
    <x v="1"/>
    <s v="HARDIK"/>
    <x v="0"/>
    <s v="CONSUMER PRE BUREAU"/>
    <s v="SLA_MET"/>
  </r>
  <r>
    <s v="1199"/>
    <d v="2023-08-04T10:57:58"/>
    <d v="2023-08-04T11:03:33"/>
    <s v="APPROVE"/>
    <s v="Consumer Existing"/>
    <s v="CDcosta"/>
    <m/>
    <d v="1899-12-30T00:05:35"/>
    <n v="5.583333333333333"/>
    <d v="2023-08-04T00:00:00"/>
    <x v="1"/>
    <x v="1"/>
    <s v="CAMERON"/>
    <x v="1"/>
    <s v="CONSUMER EXISTING"/>
    <s v="SLA_MET"/>
  </r>
  <r>
    <s v="1308"/>
    <d v="2023-08-04T11:05:26"/>
    <d v="2023-08-04T11:07:52"/>
    <s v="DECLINE"/>
    <s v="Consumer Existing"/>
    <s v="RMishra"/>
    <s v="Customer has exceeded approved number of services"/>
    <d v="1899-12-30T00:02:26"/>
    <n v="2.4333333333333336"/>
    <d v="2023-08-04T00:00:00"/>
    <x v="1"/>
    <x v="1"/>
    <s v="RAJ"/>
    <x v="2"/>
    <s v="CONSUMER EXISTING"/>
    <s v="SLA_MET"/>
  </r>
  <r>
    <s v="1326"/>
    <d v="2023-08-04T11:07:34"/>
    <d v="2023-08-04T11:23:18"/>
    <s v="WITHDRAW"/>
    <s v="Consumer Pre Bureau"/>
    <s v="HPandya"/>
    <s v="Incorrect info provided Please resubmit the application as a pensioner"/>
    <d v="1899-12-30T00:15:44"/>
    <n v="15.733333333333333"/>
    <d v="2023-08-04T00:00:00"/>
    <x v="1"/>
    <x v="1"/>
    <s v="HARDIK"/>
    <x v="0"/>
    <s v="CONSUMER PRE BUREAU"/>
    <s v="SLA_MET"/>
  </r>
  <r>
    <s v="1200"/>
    <d v="2023-08-04T11:09:44"/>
    <d v="2023-08-04T11:15:46"/>
    <s v="APPROVE"/>
    <s v="Consumer Existing"/>
    <s v="RMishra"/>
    <s v="Approved for MBB only. Please dont offer a tablet"/>
    <d v="1899-12-30T00:06:02"/>
    <n v="6.0333333333333332"/>
    <d v="2023-08-04T00:00:00"/>
    <x v="1"/>
    <x v="1"/>
    <s v="RAJ"/>
    <x v="1"/>
    <s v="CONSUMER EXISTING"/>
    <s v="SLA_MET"/>
  </r>
  <r>
    <s v="1201"/>
    <d v="2023-08-04T11:13:54"/>
    <d v="2023-08-04T11:26:01"/>
    <s v="APPROVE"/>
    <s v="Consumer Existing"/>
    <s v="CDcosta"/>
    <m/>
    <d v="1899-12-30T00:12:07"/>
    <n v="12.116666666666667"/>
    <d v="2023-08-04T00:00:00"/>
    <x v="1"/>
    <x v="1"/>
    <s v="CAMERON"/>
    <x v="1"/>
    <s v="CONSUMER EXISTING"/>
    <s v="SLA_MET"/>
  </r>
  <r>
    <s v="1202"/>
    <d v="2023-08-04T11:16:35"/>
    <d v="2023-08-04T11:25:11"/>
    <s v="APPROVE"/>
    <s v="Consumer Pre Bureau"/>
    <s v="NVaid"/>
    <s v="Approved only with outright purchase of handset or USIM only"/>
    <d v="1899-12-30T00:08:36"/>
    <n v="8.6"/>
    <d v="2023-08-04T00:00:00"/>
    <x v="1"/>
    <x v="1"/>
    <s v="NAVED"/>
    <x v="1"/>
    <s v="CONSUMER PRE BUREAU"/>
    <s v="SLA_MET"/>
  </r>
  <r>
    <s v="1203"/>
    <d v="2023-08-04T11:18:36"/>
    <d v="2023-08-04T11:20:42"/>
    <s v="APPROVE"/>
    <s v="Consumer Existing"/>
    <s v="RMishra"/>
    <s v="Approved for MBB only"/>
    <d v="1899-12-30T00:02:06"/>
    <n v="2.1"/>
    <d v="2023-08-04T00:00:00"/>
    <x v="1"/>
    <x v="1"/>
    <s v="RAJ"/>
    <x v="1"/>
    <s v="CONSUMER EXISTING"/>
    <s v="SLA_MET"/>
  </r>
  <r>
    <s v="1327"/>
    <d v="2023-08-04T11:31:31"/>
    <d v="2023-08-04T11:34:24"/>
    <s v="WITHDRAW"/>
    <s v="Consumer Post Bureau"/>
    <s v="NVaid"/>
    <s v="An account for this applicant already exists with Asif Tech. Please resubmit as existing customer - Row id 1-7FZLNAQ"/>
    <d v="1899-12-30T00:02:53"/>
    <n v="2.8833333333333333"/>
    <d v="2023-08-04T00:00:00"/>
    <x v="1"/>
    <x v="1"/>
    <s v="NAVED"/>
    <x v="0"/>
    <s v="CONSUMER POST BUREAU"/>
    <s v="SLA_MET"/>
  </r>
  <r>
    <s v="1204"/>
    <d v="2023-08-04T11:33:38"/>
    <d v="2023-08-04T11:35:49"/>
    <s v="APPROVE"/>
    <s v="Consumer Pre Bureau"/>
    <s v="RMishra"/>
    <s v="Approved for up to 2 services"/>
    <d v="1899-12-30T00:02:11"/>
    <n v="2.1833333333333331"/>
    <d v="2023-08-04T00:00:00"/>
    <x v="1"/>
    <x v="1"/>
    <s v="RAJ"/>
    <x v="1"/>
    <s v="CONSUMER PRE BUREAU"/>
    <s v="SLA_MET"/>
  </r>
  <r>
    <s v="1328"/>
    <d v="2023-08-04T11:37:22"/>
    <d v="2023-08-04T11:43:43"/>
    <s v="WITHDRAW"/>
    <s v="Consumer Pre Bureau"/>
    <s v="HPandya"/>
    <s v="Please email 100 pts of ID to vcredit@Asif Tech.com.au Please confirm the ability to support the service with bank statement."/>
    <d v="1899-12-30T00:06:21"/>
    <n v="6.35"/>
    <d v="2023-08-04T00:00:00"/>
    <x v="1"/>
    <x v="1"/>
    <s v="HARDIK"/>
    <x v="0"/>
    <s v="CONSUMER PRE BUREAU"/>
    <s v="SLA_MET"/>
  </r>
  <r>
    <s v="1205"/>
    <d v="2023-08-04T11:40:01"/>
    <d v="2023-08-04T11:45:50"/>
    <s v="APPROVE"/>
    <s v="Consumer Post Bureau"/>
    <s v="RMishra"/>
    <s v="Approved for 1 handset and 1 MBB"/>
    <d v="1899-12-30T00:05:49"/>
    <n v="5.8166666666666664"/>
    <d v="2023-08-04T00:00:00"/>
    <x v="1"/>
    <x v="1"/>
    <s v="RAJ"/>
    <x v="1"/>
    <s v="CONSUMER POST BUREAU"/>
    <s v="SLA_MET"/>
  </r>
  <r>
    <s v="1329"/>
    <d v="2023-08-04T11:44:36"/>
    <d v="2023-08-04T11:56:32"/>
    <s v="WITHDRAW"/>
    <s v="Consumer Post Bureau"/>
    <s v="SSyed"/>
    <m/>
    <d v="1899-12-30T00:11:56"/>
    <n v="11.933333333333334"/>
    <d v="2023-08-04T00:00:00"/>
    <x v="1"/>
    <x v="1"/>
    <s v="SHAHID"/>
    <x v="0"/>
    <s v="CONSUMER POST BUREAU"/>
    <s v="SLA_MET"/>
  </r>
  <r>
    <s v="1206"/>
    <d v="2023-08-04T11:45:36"/>
    <d v="2023-08-04T11:59:05"/>
    <s v="APPROVE"/>
    <s v="Consumer Existing"/>
    <s v="QMascarenhas"/>
    <m/>
    <d v="1899-12-30T00:13:29"/>
    <n v="13.483333333333333"/>
    <d v="2023-08-04T00:00:00"/>
    <x v="1"/>
    <x v="1"/>
    <e v="#N/A"/>
    <x v="1"/>
    <s v="CONSUMER EXISTING"/>
    <s v="SLA_MET"/>
  </r>
  <r>
    <s v="1207"/>
    <d v="2023-08-04T11:51:15"/>
    <d v="2023-08-04T11:53:18"/>
    <s v="APPROVE"/>
    <s v="Consumer Existing"/>
    <s v="RMishra"/>
    <s v="Approve"/>
    <d v="1899-12-30T00:02:03"/>
    <n v="2.0499999999999998"/>
    <d v="2023-08-04T00:00:00"/>
    <x v="1"/>
    <x v="1"/>
    <s v="RAJ"/>
    <x v="1"/>
    <s v="CONSUMER EXISTING"/>
    <s v="SLA_MET"/>
  </r>
  <r>
    <s v="1208"/>
    <d v="2023-08-04T11:52:22"/>
    <d v="2023-08-04T12:02:19"/>
    <s v="APPROVE"/>
    <s v="Consumer Existing"/>
    <s v="HPandya"/>
    <s v="Approve"/>
    <d v="1899-12-30T00:09:57"/>
    <n v="9.9499999999999993"/>
    <d v="2023-08-04T00:00:00"/>
    <x v="1"/>
    <x v="1"/>
    <s v="HARDIK"/>
    <x v="1"/>
    <s v="CONSUMER EXISTING"/>
    <s v="SLA_MET"/>
  </r>
  <r>
    <s v="1209"/>
    <d v="2023-08-04T11:57:41"/>
    <d v="2023-08-04T12:03:09"/>
    <s v="APPROVE"/>
    <s v="Consumer Post Bureau"/>
    <s v="RMishra"/>
    <s v="Approved only with outright purchase of handset or USIM only"/>
    <d v="1899-12-30T00:05:28"/>
    <n v="5.4666666666666668"/>
    <d v="2023-08-04T00:00:00"/>
    <x v="1"/>
    <x v="1"/>
    <s v="RAJ"/>
    <x v="1"/>
    <s v="CONSUMER POST BUREAU"/>
    <s v="SLA_MET"/>
  </r>
  <r>
    <s v="1330"/>
    <d v="2023-08-04T11:57:59"/>
    <d v="2023-08-04T12:17:03"/>
    <s v="WITHDRAW"/>
    <s v="Consumer Post Bureau"/>
    <s v="NVaid"/>
    <s v="Please resubmit with landline for employer"/>
    <d v="1899-12-30T00:19:04"/>
    <n v="19.066666666666666"/>
    <d v="2023-08-04T00:00:00"/>
    <x v="1"/>
    <x v="1"/>
    <s v="NAVED"/>
    <x v="0"/>
    <s v="CONSUMER POST BUREAU"/>
    <s v="SLA_MET"/>
  </r>
  <r>
    <s v="1331"/>
    <d v="2023-08-04T11:59:18"/>
    <d v="2023-08-04T12:04:36"/>
    <s v="WITHDRAW"/>
    <s v="Consumer Pre Bureau"/>
    <s v="SSyed"/>
    <s v="Bureau Error - {ITEM:DnB Error Type}"/>
    <d v="1899-12-30T00:05:18"/>
    <n v="5.3"/>
    <d v="2023-08-04T00:00:00"/>
    <x v="1"/>
    <x v="1"/>
    <s v="SHAHID"/>
    <x v="0"/>
    <s v="CONSUMER PRE BUREAU"/>
    <s v="SLA_MET"/>
  </r>
  <r>
    <s v="1309"/>
    <d v="2023-08-04T11:59:18"/>
    <d v="2023-08-04T12:08:42"/>
    <s v="DECLINE"/>
    <s v="Consumer Pre Bureau"/>
    <s v="SSyed"/>
    <s v="Suspected duplicate application"/>
    <d v="1899-12-30T00:09:24"/>
    <n v="9.4"/>
    <d v="2023-08-04T00:00:00"/>
    <x v="1"/>
    <x v="1"/>
    <s v="SHAHID"/>
    <x v="2"/>
    <s v="CONSUMER PRE BUREAU"/>
    <s v="SLA_MET"/>
  </r>
  <r>
    <s v="1210"/>
    <d v="2023-08-04T11:59:48"/>
    <d v="2023-08-04T12:12:01"/>
    <s v="APPROVE"/>
    <s v="Consumer Existing"/>
    <s v="CDcosta"/>
    <m/>
    <d v="1899-12-30T00:12:13"/>
    <n v="12.216666666666667"/>
    <d v="2023-08-04T00:00:00"/>
    <x v="1"/>
    <x v="1"/>
    <s v="CAMERON"/>
    <x v="1"/>
    <s v="CONSUMER EXISTING"/>
    <s v="SLA_MET"/>
  </r>
  <r>
    <s v="1211"/>
    <d v="2023-08-04T12:00:11"/>
    <d v="2023-08-04T12:07:09"/>
    <s v="APPROVE"/>
    <s v="Consumer Existing"/>
    <s v="HPandya"/>
    <s v="Approve"/>
    <d v="1899-12-30T00:06:58"/>
    <n v="6.9666666666666668"/>
    <d v="2023-08-04T00:00:00"/>
    <x v="1"/>
    <x v="1"/>
    <s v="HARDIK"/>
    <x v="1"/>
    <s v="CONSUMER EXISTING"/>
    <s v="SLA_MET"/>
  </r>
  <r>
    <s v="1212"/>
    <d v="2023-08-04T12:02:04"/>
    <d v="2023-08-04T12:08:33"/>
    <s v="APPROVE"/>
    <s v="Consumer Existing"/>
    <s v="RMishra"/>
    <s v="Approved for either ipad or iphone. Cannot approve both"/>
    <d v="1899-12-30T00:06:29"/>
    <n v="6.4833333333333334"/>
    <d v="2023-08-04T00:00:00"/>
    <x v="1"/>
    <x v="1"/>
    <s v="RAJ"/>
    <x v="1"/>
    <s v="CONSUMER EXISTING"/>
    <s v="SLA_MET"/>
  </r>
  <r>
    <s v="1213"/>
    <d v="2023-08-04T12:09:23"/>
    <d v="2023-08-04T12:14:52"/>
    <s v="APPROVE"/>
    <s v="Consumer Pre Bureau"/>
    <s v="HPandya"/>
    <s v="Approved for 1 handset and 1 MBB"/>
    <d v="1899-12-30T00:05:29"/>
    <n v="5.4833333333333334"/>
    <d v="2023-08-04T00:00:00"/>
    <x v="1"/>
    <x v="1"/>
    <s v="HARDIK"/>
    <x v="1"/>
    <s v="CONSUMER PRE BUREAU"/>
    <s v="SLA_MET"/>
  </r>
  <r>
    <s v="1332"/>
    <d v="2023-08-04T12:13:18"/>
    <d v="2023-08-04T12:15:10"/>
    <s v="WITHDRAW"/>
    <s v="Consumer Pre Bureau"/>
    <s v="RMishra"/>
    <s v="Please verify the passport details and DOB and resubmit OR email passport and visa page to vcredit@Asif Tech.com.au"/>
    <d v="1899-12-30T00:01:52"/>
    <n v="1.8666666666666667"/>
    <d v="2023-08-04T00:00:00"/>
    <x v="1"/>
    <x v="1"/>
    <s v="RAJ"/>
    <x v="0"/>
    <s v="CONSUMER PRE BUREAU"/>
    <s v="SLA_MET"/>
  </r>
  <r>
    <s v="1214"/>
    <d v="2023-08-04T12:15:14"/>
    <d v="2023-08-04T12:20:22"/>
    <s v="APPROVE"/>
    <s v="Consumer Post Bureau"/>
    <s v="RMishra"/>
    <s v="Approve"/>
    <d v="1899-12-30T00:05:08"/>
    <n v="5.1333333333333337"/>
    <d v="2023-08-04T00:00:00"/>
    <x v="1"/>
    <x v="1"/>
    <s v="RAJ"/>
    <x v="1"/>
    <s v="CONSUMER POST BUREAU"/>
    <s v="SLA_MET"/>
  </r>
  <r>
    <s v="1215"/>
    <d v="2023-08-04T12:17:16"/>
    <d v="2023-08-04T12:37:21"/>
    <s v="APPROVE"/>
    <s v="Consumer Existing"/>
    <s v="QMascarenhas"/>
    <m/>
    <d v="1899-12-30T00:20:05"/>
    <n v="20.083333333333332"/>
    <d v="2023-08-04T00:00:00"/>
    <x v="1"/>
    <x v="1"/>
    <e v="#N/A"/>
    <x v="1"/>
    <s v="CONSUMER EXISTING"/>
    <s v="SLA_NOT_MET"/>
  </r>
  <r>
    <s v="1216"/>
    <d v="2023-08-04T12:17:38"/>
    <d v="2023-08-04T12:32:10"/>
    <s v="APPROVE"/>
    <s v="Consumer Post Bureau"/>
    <s v="HPandya"/>
    <s v="Approved for 1 handset and 1 MBB"/>
    <d v="1899-12-30T00:14:32"/>
    <n v="14.533333333333333"/>
    <d v="2023-08-04T00:00:00"/>
    <x v="1"/>
    <x v="1"/>
    <s v="HARDIK"/>
    <x v="1"/>
    <s v="CONSUMER POST BUREAU"/>
    <s v="SLA_MET"/>
  </r>
  <r>
    <s v="1333"/>
    <d v="2023-08-04T12:23:19"/>
    <d v="2023-08-04T12:29:23"/>
    <s v="WITHDRAW"/>
    <s v="Consumer Pre Bureau"/>
    <s v="NVaid"/>
    <s v="Please email passport with visa page to vcredit@Asif Tech.com.au"/>
    <d v="1899-12-30T00:06:04"/>
    <n v="6.0666666666666664"/>
    <d v="2023-08-04T00:00:00"/>
    <x v="1"/>
    <x v="1"/>
    <s v="NAVED"/>
    <x v="0"/>
    <s v="CONSUMER PRE BUREAU"/>
    <s v="SLA_MET"/>
  </r>
  <r>
    <s v="1217"/>
    <d v="2023-08-04T12:24:54"/>
    <d v="2023-08-04T12:28:47"/>
    <s v="APPROVE"/>
    <s v="Consumer Pre Bureau"/>
    <s v="RMishra"/>
    <s v="Approved for up to 2 services"/>
    <d v="1899-12-30T00:03:53"/>
    <n v="3.8833333333333333"/>
    <d v="2023-08-04T00:00:00"/>
    <x v="1"/>
    <x v="1"/>
    <s v="RAJ"/>
    <x v="1"/>
    <s v="CONSUMER PRE BUREAU"/>
    <s v="SLA_MET"/>
  </r>
  <r>
    <s v="1218"/>
    <d v="2023-08-04T12:29:11"/>
    <d v="2023-08-04T12:43:41"/>
    <s v="APPROVE"/>
    <s v="Consumer Existing"/>
    <s v="NVaid"/>
    <s v="Approved only with outright purchase of handset or USIM only"/>
    <d v="1899-12-30T00:14:30"/>
    <n v="14.5"/>
    <d v="2023-08-04T00:00:00"/>
    <x v="1"/>
    <x v="1"/>
    <s v="NAVED"/>
    <x v="1"/>
    <s v="CONSUMER EXISTING"/>
    <s v="SLA_MET"/>
  </r>
  <r>
    <s v="1219"/>
    <d v="2023-08-04T12:30:43"/>
    <d v="2023-08-04T12:54:22"/>
    <s v="APPROVE"/>
    <s v="Consumer Existing"/>
    <s v="QMascarenhas"/>
    <m/>
    <d v="1899-12-30T00:23:39"/>
    <n v="23.65"/>
    <d v="2023-08-04T00:00:00"/>
    <x v="1"/>
    <x v="1"/>
    <e v="#N/A"/>
    <x v="1"/>
    <s v="CONSUMER EXISTING"/>
    <s v="SLA_NOT_MET"/>
  </r>
  <r>
    <s v="1220"/>
    <d v="2023-08-04T12:34:22"/>
    <d v="2023-08-04T12:41:39"/>
    <s v="APPROVE"/>
    <s v="Consumer Pre Bureau"/>
    <s v="RMishra"/>
    <s v="Approve"/>
    <d v="1899-12-30T00:07:17"/>
    <n v="7.2833333333333332"/>
    <d v="2023-08-04T00:00:00"/>
    <x v="1"/>
    <x v="1"/>
    <s v="RAJ"/>
    <x v="1"/>
    <s v="CONSUMER PRE BUREAU"/>
    <s v="SLA_MET"/>
  </r>
  <r>
    <s v="1221"/>
    <d v="2023-08-04T12:34:29"/>
    <d v="2023-08-04T12:45:46"/>
    <s v="APPROVE"/>
    <s v="Consumer Existing"/>
    <s v="CDcosta"/>
    <m/>
    <d v="1899-12-30T00:11:17"/>
    <n v="11.283333333333333"/>
    <d v="2023-08-04T00:00:00"/>
    <x v="1"/>
    <x v="1"/>
    <s v="CAMERON"/>
    <x v="1"/>
    <s v="CONSUMER EXISTING"/>
    <s v="SLA_MET"/>
  </r>
  <r>
    <s v="1334"/>
    <d v="2023-08-04T12:39:54"/>
    <d v="2023-08-04T12:43:31"/>
    <s v="WITHDRAW"/>
    <s v="Consumer Pre Bureau"/>
    <s v="RMishra"/>
    <s v="Please verify passport details and DOB and resubmit OR email passport and visa page to vcredit@Asif Tech.com.au"/>
    <d v="1899-12-30T00:03:37"/>
    <n v="3.6166666666666667"/>
    <d v="2023-08-04T00:00:00"/>
    <x v="1"/>
    <x v="1"/>
    <s v="RAJ"/>
    <x v="0"/>
    <s v="CONSUMER PRE BUREAU"/>
    <s v="SLA_MET"/>
  </r>
  <r>
    <s v="1222"/>
    <d v="2023-08-04T12:40:21"/>
    <d v="2023-08-04T12:44:49"/>
    <s v="APPROVE"/>
    <s v="Consumer Existing"/>
    <s v="SSyed"/>
    <m/>
    <d v="1899-12-30T00:04:28"/>
    <n v="4.4666666666666668"/>
    <d v="2023-08-04T00:00:00"/>
    <x v="1"/>
    <x v="1"/>
    <s v="SHAHID"/>
    <x v="1"/>
    <s v="CONSUMER EXISTING"/>
    <s v="SLA_MET"/>
  </r>
  <r>
    <s v="1223"/>
    <d v="2023-08-04T12:41:13"/>
    <d v="2023-08-04T12:53:24"/>
    <s v="APPROVE"/>
    <s v="Consumer Existing"/>
    <s v="CDcosta"/>
    <m/>
    <d v="1899-12-30T00:12:11"/>
    <n v="12.183333333333334"/>
    <d v="2023-08-04T00:00:00"/>
    <x v="1"/>
    <x v="1"/>
    <s v="CAMERON"/>
    <x v="1"/>
    <s v="CONSUMER EXISTING"/>
    <s v="SLA_MET"/>
  </r>
  <r>
    <s v="1224"/>
    <d v="2023-08-04T12:44:20"/>
    <d v="2023-08-04T12:50:58"/>
    <s v="APPROVE"/>
    <s v="Consumer Existing"/>
    <s v="RMishra"/>
    <s v="Approve"/>
    <d v="1899-12-30T00:06:38"/>
    <n v="6.6333333333333329"/>
    <d v="2023-08-04T00:00:00"/>
    <x v="1"/>
    <x v="1"/>
    <s v="RAJ"/>
    <x v="1"/>
    <s v="CONSUMER EXISTING"/>
    <s v="SLA_MET"/>
  </r>
  <r>
    <s v="1335"/>
    <d v="2023-08-04T12:46:33"/>
    <d v="2023-08-04T12:48:43"/>
    <s v="WITHDRAW"/>
    <s v="Consumer Existing"/>
    <s v="NVaid"/>
    <s v="Incorrect info Please resubmit with handset / service / device type"/>
    <d v="1899-12-30T00:02:10"/>
    <n v="2.1666666666666665"/>
    <d v="2023-08-04T00:00:00"/>
    <x v="1"/>
    <x v="1"/>
    <s v="NAVED"/>
    <x v="0"/>
    <s v="CONSUMER EXISTING"/>
    <s v="SLA_MET"/>
  </r>
  <r>
    <s v="1225"/>
    <d v="2023-08-04T12:48:53"/>
    <d v="2023-08-04T12:57:47"/>
    <s v="APPROVE"/>
    <s v="Consumer Existing"/>
    <s v="HPandya"/>
    <s v="Approve"/>
    <d v="1899-12-30T00:08:54"/>
    <n v="8.9"/>
    <d v="2023-08-04T00:00:00"/>
    <x v="1"/>
    <x v="1"/>
    <s v="HARDIK"/>
    <x v="1"/>
    <s v="CONSUMER EXISTING"/>
    <s v="SLA_MET"/>
  </r>
  <r>
    <s v="1336"/>
    <d v="2023-08-04T12:52:54"/>
    <d v="2023-08-04T13:07:17"/>
    <s v="WITHDRAW"/>
    <s v="Consumer Post Bureau"/>
    <s v="CDcosta"/>
    <m/>
    <d v="1899-12-30T00:14:23"/>
    <n v="14.383333333333333"/>
    <d v="2023-08-04T00:00:00"/>
    <x v="1"/>
    <x v="1"/>
    <s v="CAMERON"/>
    <x v="0"/>
    <s v="CONSUMER POST BUREAU"/>
    <s v="SLA_MET"/>
  </r>
  <r>
    <s v="1226"/>
    <d v="2023-08-04T12:55:08"/>
    <d v="2023-08-04T13:00:53"/>
    <s v="APPROVE"/>
    <s v="Consumer Pre Bureau"/>
    <s v="RMishra"/>
    <s v="Approved for up to 2 services"/>
    <d v="1899-12-30T00:05:45"/>
    <n v="5.75"/>
    <d v="2023-08-04T00:00:00"/>
    <x v="1"/>
    <x v="1"/>
    <s v="RAJ"/>
    <x v="1"/>
    <s v="CONSUMER PRE BUREAU"/>
    <s v="SLA_MET"/>
  </r>
  <r>
    <s v="1227"/>
    <d v="2023-08-04T12:57:26"/>
    <d v="2023-08-04T13:02:52"/>
    <s v="APPROVE"/>
    <s v="Consumer Existing"/>
    <s v="HPandya"/>
    <s v="Approve"/>
    <d v="1899-12-30T00:05:26"/>
    <n v="5.4333333333333336"/>
    <d v="2023-08-04T00:00:00"/>
    <x v="1"/>
    <x v="1"/>
    <s v="HARDIK"/>
    <x v="1"/>
    <s v="CONSUMER EXISTING"/>
    <s v="SLA_MET"/>
  </r>
  <r>
    <s v="1228"/>
    <d v="2023-08-04T12:59:41"/>
    <d v="2023-08-04T13:04:06"/>
    <s v="APPROVE"/>
    <s v="Consumer Existing"/>
    <s v="RMishra"/>
    <s v="Approve"/>
    <d v="1899-12-30T00:04:25"/>
    <n v="4.416666666666667"/>
    <d v="2023-08-04T00:00:00"/>
    <x v="1"/>
    <x v="1"/>
    <s v="RAJ"/>
    <x v="1"/>
    <s v="CONSUMER EXISTING"/>
    <s v="SLA_MET"/>
  </r>
  <r>
    <s v="1337"/>
    <d v="2023-08-04T13:01:23"/>
    <d v="2023-08-04T13:19:44"/>
    <s v="WITHDRAW"/>
    <s v="Consumer Existing"/>
    <s v="QMascarenhas"/>
    <m/>
    <d v="1899-12-30T00:18:21"/>
    <n v="18.350000000000001"/>
    <d v="2023-08-04T00:00:00"/>
    <x v="1"/>
    <x v="1"/>
    <e v="#N/A"/>
    <x v="0"/>
    <s v="CONSUMER EXISTING"/>
    <s v="SLA_MET"/>
  </r>
  <r>
    <s v="1229"/>
    <d v="2023-08-04T13:06:29"/>
    <d v="2023-08-04T13:12:25"/>
    <s v="APPROVE"/>
    <s v="Consumer Existing"/>
    <s v="HPandya"/>
    <s v="Approve"/>
    <d v="1899-12-30T00:05:56"/>
    <n v="5.9333333333333336"/>
    <d v="2023-08-04T00:00:00"/>
    <x v="1"/>
    <x v="1"/>
    <s v="HARDIK"/>
    <x v="1"/>
    <s v="CONSUMER EXISTING"/>
    <s v="SLA_MET"/>
  </r>
  <r>
    <s v="1230"/>
    <d v="2023-08-04T13:18:56"/>
    <d v="2023-08-04T13:33:26"/>
    <s v="APPROVE"/>
    <s v="Consumer Existing"/>
    <s v="QMascarenhas"/>
    <m/>
    <d v="1899-12-30T00:14:30"/>
    <n v="14.5"/>
    <d v="2023-08-04T00:00:00"/>
    <x v="1"/>
    <x v="1"/>
    <e v="#N/A"/>
    <x v="1"/>
    <s v="CONSUMER EXISTING"/>
    <s v="SLA_MET"/>
  </r>
  <r>
    <s v="1231"/>
    <d v="2023-08-04T13:20:44"/>
    <d v="2023-08-04T13:30:58"/>
    <s v="APPROVE"/>
    <s v="Consumer Post Bureau"/>
    <s v="NVaid"/>
    <s v="Approve"/>
    <d v="1899-12-30T00:10:14"/>
    <n v="10.233333333333333"/>
    <d v="2023-08-04T00:00:00"/>
    <x v="1"/>
    <x v="1"/>
    <s v="NAVED"/>
    <x v="1"/>
    <s v="CONSUMER POST BUREAU"/>
    <s v="SLA_MET"/>
  </r>
  <r>
    <s v="1232"/>
    <d v="2023-08-04T13:25:23"/>
    <d v="2023-08-04T13:34:09"/>
    <s v="APPROVE"/>
    <s v="Consumer Existing"/>
    <s v="HPandya"/>
    <s v="Approve"/>
    <d v="1899-12-30T00:08:46"/>
    <n v="8.7666666666666675"/>
    <d v="2023-08-04T00:00:00"/>
    <x v="1"/>
    <x v="1"/>
    <s v="HARDIK"/>
    <x v="1"/>
    <s v="CONSUMER EXISTING"/>
    <s v="SLA_MET"/>
  </r>
  <r>
    <s v="1338"/>
    <d v="2023-08-04T13:26:28"/>
    <d v="2023-08-04T13:31:02"/>
    <s v="WITHDRAW"/>
    <s v="Consumer Post Bureau"/>
    <s v="RMishra"/>
    <s v="Please resubmit with landline for employer"/>
    <d v="1899-12-30T00:04:34"/>
    <n v="4.5666666666666664"/>
    <d v="2023-08-04T00:00:00"/>
    <x v="1"/>
    <x v="1"/>
    <s v="RAJ"/>
    <x v="0"/>
    <s v="CONSUMER POST BUREAU"/>
    <s v="SLA_MET"/>
  </r>
  <r>
    <s v="1233"/>
    <d v="2023-08-04T13:26:28"/>
    <d v="2023-08-04T13:32:59"/>
    <s v="APPROVE"/>
    <s v="Consumer Existing"/>
    <s v="RMishra"/>
    <s v="Approved for MBB only"/>
    <d v="1899-12-30T00:06:31"/>
    <n v="6.5166666666666666"/>
    <d v="2023-08-04T00:00:00"/>
    <x v="1"/>
    <x v="1"/>
    <s v="RAJ"/>
    <x v="1"/>
    <s v="CONSUMER EXISTING"/>
    <s v="SLA_MET"/>
  </r>
  <r>
    <s v="1234"/>
    <d v="2023-08-04T13:31:55"/>
    <d v="2023-08-04T14:11:57"/>
    <s v="APPROVE"/>
    <s v="Consumer Post Bureau"/>
    <s v="SSyed"/>
    <m/>
    <d v="1899-12-30T00:40:02"/>
    <n v="40.033333333333331"/>
    <d v="2023-08-04T00:00:00"/>
    <x v="1"/>
    <x v="1"/>
    <s v="SHAHID"/>
    <x v="1"/>
    <s v="CONSUMER POST BUREAU"/>
    <s v="SLA_NOT_MET"/>
  </r>
  <r>
    <s v="1235"/>
    <d v="2023-08-04T13:34:51"/>
    <d v="2023-08-04T14:11:04"/>
    <s v="APPROVE"/>
    <s v="Consumer Existing"/>
    <s v="QMascarenhas"/>
    <m/>
    <d v="1899-12-30T00:36:13"/>
    <n v="36.216666666666669"/>
    <d v="2023-08-04T00:00:00"/>
    <x v="1"/>
    <x v="1"/>
    <e v="#N/A"/>
    <x v="1"/>
    <s v="CONSUMER EXISTING"/>
    <s v="SLA_NOT_MET"/>
  </r>
  <r>
    <s v="1339"/>
    <d v="2023-08-04T13:34:54"/>
    <d v="2023-08-04T13:42:13"/>
    <s v="WITHDRAW"/>
    <s v="Consumer Pre Bureau"/>
    <s v="HPandya"/>
    <s v="Incorrect info provided Please resubmit with a mobile number as an alternate contact. Friend or family member"/>
    <d v="1899-12-30T00:07:19"/>
    <n v="7.3166666666666664"/>
    <d v="2023-08-04T00:00:00"/>
    <x v="1"/>
    <x v="1"/>
    <s v="HARDIK"/>
    <x v="0"/>
    <s v="CONSUMER PRE BUREAU"/>
    <s v="SLA_MET"/>
  </r>
  <r>
    <s v="1236"/>
    <d v="2023-08-04T13:36:56"/>
    <d v="2023-08-04T14:16:19"/>
    <s v="APPROVE"/>
    <s v="Consumer Post Bureau"/>
    <s v="JDsouza"/>
    <m/>
    <d v="1899-12-30T00:39:23"/>
    <n v="39.383333333333333"/>
    <d v="2023-08-04T00:00:00"/>
    <x v="1"/>
    <x v="1"/>
    <s v="JULIA"/>
    <x v="1"/>
    <s v="CONSUMER POST BUREAU"/>
    <s v="SLA_NOT_MET"/>
  </r>
  <r>
    <s v="1237"/>
    <d v="2023-08-04T13:37:00"/>
    <d v="2023-08-04T14:21:16"/>
    <s v="APPROVE"/>
    <s v="Consumer Post Bureau"/>
    <s v="QMascarenhas"/>
    <m/>
    <d v="1899-12-30T00:44:16"/>
    <n v="44.266666666666666"/>
    <d v="2023-08-04T00:00:00"/>
    <x v="1"/>
    <x v="1"/>
    <e v="#N/A"/>
    <x v="1"/>
    <s v="CONSUMER POST BUREAU"/>
    <s v="SLA_NOT_MET"/>
  </r>
  <r>
    <s v="1238"/>
    <d v="2023-08-04T13:38:19"/>
    <d v="2023-08-04T14:23:46"/>
    <s v="APPROVE"/>
    <s v="Consumer Existing"/>
    <s v="SSyed"/>
    <m/>
    <d v="1899-12-30T00:45:27"/>
    <n v="45.45"/>
    <d v="2023-08-04T00:00:00"/>
    <x v="1"/>
    <x v="1"/>
    <s v="SHAHID"/>
    <x v="1"/>
    <s v="CONSUMER EXISTING"/>
    <s v="SLA_NOT_MET"/>
  </r>
  <r>
    <s v="1239"/>
    <d v="2023-08-04T13:40:04"/>
    <d v="2023-08-04T13:43:34"/>
    <s v="APPROVE"/>
    <s v="Consumer Pre Bureau"/>
    <s v="RMishra"/>
    <s v="Approved only with outright purchase of handset or USIM only"/>
    <d v="1899-12-30T00:03:30"/>
    <n v="3.5"/>
    <d v="2023-08-04T00:00:00"/>
    <x v="1"/>
    <x v="1"/>
    <s v="RAJ"/>
    <x v="1"/>
    <s v="CONSUMER PRE BUREAU"/>
    <s v="SLA_MET"/>
  </r>
  <r>
    <s v="1340"/>
    <d v="2023-08-04T13:42:24"/>
    <d v="2023-08-04T13:47:29"/>
    <s v="WITHDRAW"/>
    <s v="Consumer Pre Bureau"/>
    <s v="HPandya"/>
    <s v="An account for this applicant already exists with Asif Tech. Please resubmit as existing customer with row id : 1-6MJTO02"/>
    <d v="1899-12-30T00:05:05"/>
    <n v="5.083333333333333"/>
    <d v="2023-08-04T00:00:00"/>
    <x v="1"/>
    <x v="1"/>
    <s v="HARDIK"/>
    <x v="0"/>
    <s v="CONSUMER PRE BUREAU"/>
    <s v="SLA_MET"/>
  </r>
  <r>
    <s v="1310"/>
    <d v="2023-08-04T13:42:24"/>
    <d v="2023-08-04T13:49:14"/>
    <s v="DECLINE"/>
    <s v="Consumer Existing"/>
    <s v="NVaid"/>
    <s v="Customer has exceeded approved number of services"/>
    <d v="1899-12-30T00:06:50"/>
    <n v="6.833333333333333"/>
    <d v="2023-08-04T00:00:00"/>
    <x v="1"/>
    <x v="1"/>
    <s v="NAVED"/>
    <x v="2"/>
    <s v="CONSUMER EXISTING"/>
    <s v="SLA_MET"/>
  </r>
  <r>
    <s v="1240"/>
    <d v="2023-08-04T13:43:34"/>
    <d v="2023-08-04T13:50:22"/>
    <s v="APPROVE"/>
    <s v="Consumer Existing"/>
    <s v="RMishra"/>
    <s v="Approved for MBB only"/>
    <d v="1899-12-30T00:06:48"/>
    <n v="6.8"/>
    <d v="2023-08-04T00:00:00"/>
    <x v="1"/>
    <x v="1"/>
    <s v="RAJ"/>
    <x v="1"/>
    <s v="CONSUMER EXISTING"/>
    <s v="SLA_MET"/>
  </r>
  <r>
    <s v="1241"/>
    <d v="2023-08-04T13:44:21"/>
    <d v="2023-08-04T14:27:41"/>
    <s v="APPROVE"/>
    <s v="Consumer Existing"/>
    <s v="JDsouza"/>
    <m/>
    <d v="1899-12-30T00:43:20"/>
    <n v="43.333333333333336"/>
    <d v="2023-08-04T00:00:00"/>
    <x v="1"/>
    <x v="1"/>
    <s v="JULIA"/>
    <x v="1"/>
    <s v="CONSUMER EXISTING"/>
    <s v="SLA_NOT_MET"/>
  </r>
  <r>
    <s v="1242"/>
    <d v="2023-08-04T13:44:36"/>
    <d v="2023-08-04T13:54:00"/>
    <s v="APPROVE"/>
    <s v="Consumer Existing"/>
    <s v="NVaid"/>
    <s v="Approved for MBB only"/>
    <d v="1899-12-30T00:09:24"/>
    <n v="9.4"/>
    <d v="2023-08-04T00:00:00"/>
    <x v="1"/>
    <x v="1"/>
    <s v="NAVED"/>
    <x v="1"/>
    <s v="CONSUMER EXISTING"/>
    <s v="SLA_MET"/>
  </r>
  <r>
    <s v="1243"/>
    <d v="2023-08-04T13:46:58"/>
    <d v="2023-08-04T13:57:32"/>
    <s v="APPROVE"/>
    <s v="Consumer Existing"/>
    <s v="RMishra"/>
    <s v="Approved for MBB only"/>
    <d v="1899-12-30T00:10:34"/>
    <n v="10.566666666666666"/>
    <d v="2023-08-04T00:00:00"/>
    <x v="1"/>
    <x v="1"/>
    <s v="RAJ"/>
    <x v="1"/>
    <s v="CONSUMER EXISTING"/>
    <s v="SLA_MET"/>
  </r>
  <r>
    <s v="1244"/>
    <d v="2023-08-04T13:47:38"/>
    <d v="2023-08-04T14:31:30"/>
    <s v="APPROVE"/>
    <s v="Consumer Existing"/>
    <s v="QMascarenhas"/>
    <m/>
    <d v="1899-12-30T00:43:52"/>
    <n v="43.866666666666667"/>
    <d v="2023-08-04T00:00:00"/>
    <x v="1"/>
    <x v="1"/>
    <e v="#N/A"/>
    <x v="1"/>
    <s v="CONSUMER EXISTING"/>
    <s v="SLA_NOT_MET"/>
  </r>
  <r>
    <s v="1341"/>
    <d v="2023-08-04T13:47:54"/>
    <d v="2023-08-04T14:31:07"/>
    <s v="WITHDRAW"/>
    <s v="Consumer Post Bureau"/>
    <s v="SSyed"/>
    <m/>
    <d v="1899-12-30T00:43:13"/>
    <n v="43.216666666666669"/>
    <d v="2023-08-04T00:00:00"/>
    <x v="1"/>
    <x v="1"/>
    <s v="SHAHID"/>
    <x v="0"/>
    <s v="CONSUMER POST BUREAU"/>
    <s v="SLA_NOT_MET"/>
  </r>
  <r>
    <s v="1245"/>
    <d v="2023-08-04T13:48:13"/>
    <d v="2023-08-04T14:05:35"/>
    <s v="APPROVE"/>
    <s v="Consumer Pre Bureau"/>
    <s v="NVaid"/>
    <s v="Approved for 1 handset and 1 MBB"/>
    <d v="1899-12-30T00:17:22"/>
    <n v="17.366666666666667"/>
    <d v="2023-08-04T00:00:00"/>
    <x v="1"/>
    <x v="1"/>
    <s v="NAVED"/>
    <x v="1"/>
    <s v="CONSUMER PRE BUREAU"/>
    <s v="SLA_MET"/>
  </r>
  <r>
    <s v="1342"/>
    <d v="2023-08-04T13:55:46"/>
    <d v="2023-08-04T14:00:16"/>
    <s v="WITHDRAW"/>
    <s v="Consumer Post Bureau"/>
    <s v="RMishra"/>
    <s v="An account for this applicant already exists with Asif Tech. Please resubmit as existing customer (ROW ID: 1-4T0Z7CB)"/>
    <d v="1899-12-30T00:04:30"/>
    <n v="4.5"/>
    <d v="2023-08-04T00:00:00"/>
    <x v="1"/>
    <x v="1"/>
    <s v="RAJ"/>
    <x v="0"/>
    <s v="CONSUMER POST BUREAU"/>
    <s v="SLA_MET"/>
  </r>
  <r>
    <s v="1246"/>
    <d v="2023-08-04T13:56:42"/>
    <d v="2023-08-04T14:04:20"/>
    <s v="APPROVE"/>
    <s v="Consumer Pre Bureau"/>
    <s v="RMishra"/>
    <s v="Approved for 1 Handset/Tablet + 1 MBB"/>
    <d v="1899-12-30T00:07:38"/>
    <n v="7.6333333333333329"/>
    <d v="2023-08-04T00:00:00"/>
    <x v="1"/>
    <x v="1"/>
    <s v="RAJ"/>
    <x v="1"/>
    <s v="CONSUMER PRE BUREAU"/>
    <s v="SLA_MET"/>
  </r>
  <r>
    <s v="1247"/>
    <d v="2023-08-04T13:56:42"/>
    <d v="2023-08-04T14:11:06"/>
    <s v="APPROVE"/>
    <s v="Consumer Existing"/>
    <s v="NVaid"/>
    <s v="Approve"/>
    <d v="1899-12-30T00:14:24"/>
    <n v="14.4"/>
    <d v="2023-08-04T00:00:00"/>
    <x v="1"/>
    <x v="1"/>
    <s v="NAVED"/>
    <x v="1"/>
    <s v="CONSUMER EXISTING"/>
    <s v="SLA_MET"/>
  </r>
  <r>
    <s v="1343"/>
    <d v="2023-08-04T13:56:43"/>
    <d v="2023-08-04T14:07:16"/>
    <s v="WITHDRAW"/>
    <s v="Consumer Pre Bureau"/>
    <s v="RMishra"/>
    <s v="An account for this applicant already exists with Asif Tech. Please resubmit as existing customer with row id : 1-6MJTO02"/>
    <d v="1899-12-30T00:10:33"/>
    <n v="10.55"/>
    <d v="2023-08-04T00:00:00"/>
    <x v="1"/>
    <x v="1"/>
    <s v="RAJ"/>
    <x v="0"/>
    <s v="CONSUMER PRE BUREAU"/>
    <s v="SLA_MET"/>
  </r>
  <r>
    <s v="1344"/>
    <d v="2023-08-04T13:56:53"/>
    <d v="2023-08-04T14:11:34"/>
    <s v="WITHDRAW"/>
    <s v="Consumer Post Bureau"/>
    <s v="RMishra"/>
    <s v="An account for this applicant already exists with Asif Tech. Please resubmit as existing customer (ROW ID: 1-88HJG5I)"/>
    <d v="1899-12-30T00:14:41"/>
    <n v="14.683333333333334"/>
    <d v="2023-08-04T00:00:00"/>
    <x v="1"/>
    <x v="1"/>
    <s v="RAJ"/>
    <x v="0"/>
    <s v="CONSUMER POST BUREAU"/>
    <s v="SLA_MET"/>
  </r>
  <r>
    <s v="1248"/>
    <d v="2023-08-04T13:57:13"/>
    <d v="2023-08-04T14:37:36"/>
    <s v="APPROVE"/>
    <s v="Consumer Post Bureau"/>
    <s v="JDsouza"/>
    <m/>
    <d v="1899-12-30T00:40:23"/>
    <n v="40.383333333333333"/>
    <d v="2023-08-04T00:00:00"/>
    <x v="1"/>
    <x v="1"/>
    <s v="JULIA"/>
    <x v="1"/>
    <s v="CONSUMER POST BUREAU"/>
    <s v="SLA_NOT_MET"/>
  </r>
  <r>
    <s v="1249"/>
    <d v="2023-08-04T13:58:28"/>
    <d v="2023-08-04T14:04:23"/>
    <s v="APPROVE"/>
    <s v="Consumer Post Bureau"/>
    <s v="JDsouza"/>
    <m/>
    <d v="1899-12-30T00:05:55"/>
    <n v="5.916666666666667"/>
    <d v="2023-08-04T00:00:00"/>
    <x v="1"/>
    <x v="1"/>
    <s v="JULIA"/>
    <x v="1"/>
    <s v="CONSUMER POST BUREAU"/>
    <s v="SLA_MET"/>
  </r>
  <r>
    <s v="1345"/>
    <d v="2023-08-04T14:05:48"/>
    <d v="2023-08-04T14:21:17"/>
    <s v="WITHDRAW"/>
    <s v="Consumer Pre Bureau"/>
    <s v="NVaid"/>
    <s v="Applicants details are incorrect. Please confirm and resubmit with the correct address"/>
    <d v="1899-12-30T00:15:29"/>
    <n v="15.483333333333333"/>
    <d v="2023-08-04T00:00:00"/>
    <x v="1"/>
    <x v="1"/>
    <s v="NAVED"/>
    <x v="0"/>
    <s v="CONSUMER PRE BUREAU"/>
    <s v="SLA_MET"/>
  </r>
  <r>
    <s v="1250"/>
    <d v="2023-08-04T14:06:40"/>
    <d v="2023-08-04T14:44:38"/>
    <s v="APPROVE"/>
    <s v="Consumer Existing"/>
    <s v="QMascarenhas"/>
    <m/>
    <d v="1899-12-30T00:37:58"/>
    <n v="37.966666666666669"/>
    <d v="2023-08-04T00:00:00"/>
    <x v="1"/>
    <x v="1"/>
    <e v="#N/A"/>
    <x v="1"/>
    <s v="CONSUMER EXISTING"/>
    <s v="SLA_NOT_MET"/>
  </r>
  <r>
    <s v="1251"/>
    <d v="2023-08-04T14:08:11"/>
    <d v="2023-08-04T14:12:55"/>
    <s v="APPROVE"/>
    <s v="Consumer Pre Bureau"/>
    <s v="RMishra"/>
    <s v="Approved for 1 Handset + 1 Tablet"/>
    <d v="1899-12-30T00:04:44"/>
    <n v="4.7333333333333334"/>
    <d v="2023-08-04T00:00:00"/>
    <x v="1"/>
    <x v="1"/>
    <s v="RAJ"/>
    <x v="1"/>
    <s v="CONSUMER PRE BUREAU"/>
    <s v="SLA_MET"/>
  </r>
  <r>
    <s v="1346"/>
    <d v="2023-08-04T14:12:48"/>
    <d v="2023-08-04T14:22:49"/>
    <s v="WITHDRAW"/>
    <s v="Consumer Post Bureau"/>
    <s v="RMishra"/>
    <s v="Please email employment letter and proof of income to vcredit@Asif Tech.com.au"/>
    <d v="1899-12-30T00:10:01"/>
    <n v="10.016666666666667"/>
    <d v="2023-08-04T00:00:00"/>
    <x v="1"/>
    <x v="1"/>
    <s v="RAJ"/>
    <x v="0"/>
    <s v="CONSUMER POST BUREAU"/>
    <s v="SLA_MET"/>
  </r>
  <r>
    <s v="1252"/>
    <d v="2023-08-04T14:13:23"/>
    <d v="2023-08-04T14:30:13"/>
    <s v="APPROVE"/>
    <s v="Consumer Existing"/>
    <s v="NVaid"/>
    <s v="Approved for MBB only"/>
    <d v="1899-12-30T00:16:50"/>
    <n v="16.833333333333332"/>
    <d v="2023-08-04T00:00:00"/>
    <x v="1"/>
    <x v="1"/>
    <s v="NAVED"/>
    <x v="1"/>
    <s v="CONSUMER EXISTING"/>
    <s v="SLA_MET"/>
  </r>
  <r>
    <s v="1347"/>
    <d v="2023-08-04T14:17:22"/>
    <d v="2023-08-04T14:32:38"/>
    <s v="WITHDRAW"/>
    <s v="Consumer Pre Bureau"/>
    <s v="RMishra"/>
    <s v="Hi, The bank statement only shows $100 therefore does not show capacity to support the service. Customer will need to supply a bank statement showing more available funds to support service"/>
    <d v="1899-12-30T00:15:16"/>
    <n v="15.266666666666667"/>
    <d v="2023-08-04T00:00:00"/>
    <x v="1"/>
    <x v="1"/>
    <s v="RAJ"/>
    <x v="0"/>
    <s v="CONSUMER PRE BUREAU"/>
    <s v="SLA_MET"/>
  </r>
  <r>
    <s v="1348"/>
    <d v="2023-08-04T14:18:35"/>
    <d v="2023-08-04T14:34:30"/>
    <s v="WITHDRAW"/>
    <s v="Consumer Existing"/>
    <s v="NVaid"/>
    <s v="Customer has overdue account with Asif Tech - Account no 660415838 $162.94 Account no 703197346 $25.72"/>
    <d v="1899-12-30T00:15:55"/>
    <n v="15.916666666666666"/>
    <d v="2023-08-04T00:00:00"/>
    <x v="1"/>
    <x v="1"/>
    <s v="NAVED"/>
    <x v="0"/>
    <s v="CONSUMER EXISTING"/>
    <s v="SLA_MET"/>
  </r>
  <r>
    <s v="1253"/>
    <d v="2023-08-04T14:25:27"/>
    <d v="2023-08-04T14:51:20"/>
    <s v="APPROVE"/>
    <s v="Consumer Post Bureau"/>
    <s v="QMascarenhas"/>
    <m/>
    <d v="1899-12-30T00:25:53"/>
    <n v="25.883333333333333"/>
    <d v="2023-08-04T00:00:00"/>
    <x v="1"/>
    <x v="1"/>
    <e v="#N/A"/>
    <x v="1"/>
    <s v="CONSUMER POST BUREAU"/>
    <s v="SLA_NOT_MET"/>
  </r>
  <r>
    <s v="1254"/>
    <d v="2023-08-04T14:26:28"/>
    <d v="2023-08-04T14:37:18"/>
    <s v="APPROVE"/>
    <s v="Consumer Pre Bureau"/>
    <s v="RMishra"/>
    <s v="Approved only with outright purchase of handset or USIM only"/>
    <d v="1899-12-30T00:10:50"/>
    <n v="10.833333333333334"/>
    <d v="2023-08-04T00:00:00"/>
    <x v="1"/>
    <x v="1"/>
    <s v="RAJ"/>
    <x v="1"/>
    <s v="CONSUMER PRE BUREAU"/>
    <s v="SLA_MET"/>
  </r>
  <r>
    <s v="1255"/>
    <d v="2023-08-04T14:33:05"/>
    <d v="2023-08-04T14:55:54"/>
    <s v="APPROVE"/>
    <s v="Consumer Existing"/>
    <s v="QMascarenhas"/>
    <m/>
    <d v="1899-12-30T00:22:49"/>
    <n v="22.816666666666666"/>
    <d v="2023-08-04T00:00:00"/>
    <x v="1"/>
    <x v="1"/>
    <e v="#N/A"/>
    <x v="1"/>
    <s v="CONSUMER EXISTING"/>
    <s v="SLA_NOT_MET"/>
  </r>
  <r>
    <s v="1256"/>
    <d v="2023-08-04T14:33:18"/>
    <d v="2023-08-04T14:39:14"/>
    <s v="APPROVE"/>
    <s v="Consumer Pre Bureau"/>
    <s v="NVaid"/>
    <s v="Approved for 1 handset and 1 MBB"/>
    <d v="1899-12-30T00:05:56"/>
    <n v="5.9333333333333336"/>
    <d v="2023-08-04T00:00:00"/>
    <x v="1"/>
    <x v="1"/>
    <s v="NAVED"/>
    <x v="1"/>
    <s v="CONSUMER PRE BUREAU"/>
    <s v="SLA_MET"/>
  </r>
  <r>
    <s v="1257"/>
    <d v="2023-08-04T14:33:18"/>
    <d v="2023-08-04T14:41:04"/>
    <s v="APPROVE"/>
    <s v="Consumer Existing"/>
    <s v="RMishra"/>
    <s v="Approve"/>
    <d v="1899-12-30T00:07:46"/>
    <n v="7.7666666666666666"/>
    <d v="2023-08-04T00:00:00"/>
    <x v="1"/>
    <x v="1"/>
    <s v="RAJ"/>
    <x v="1"/>
    <s v="CONSUMER EXISTING"/>
    <s v="SLA_MET"/>
  </r>
  <r>
    <s v="1349"/>
    <d v="2023-08-04T14:34:37"/>
    <d v="2023-08-04T14:49:23"/>
    <s v="WITHDRAW"/>
    <s v="Consumer Existing"/>
    <s v="HPandya"/>
    <s v="Customer has overdue account with Asif Tech"/>
    <d v="1899-12-30T00:14:46"/>
    <n v="14.766666666666667"/>
    <d v="2023-08-04T00:00:00"/>
    <x v="1"/>
    <x v="1"/>
    <s v="HARDIK"/>
    <x v="0"/>
    <s v="CONSUMER EXISTING"/>
    <s v="SLA_MET"/>
  </r>
  <r>
    <s v="1258"/>
    <d v="2023-08-04T14:35:13"/>
    <d v="2023-08-04T14:44:50"/>
    <s v="APPROVE"/>
    <s v="Consumer Pre Bureau"/>
    <s v="NVaid"/>
    <s v="Approved only with outright purchase of handset or USIM only"/>
    <d v="1899-12-30T00:09:37"/>
    <n v="9.6166666666666671"/>
    <d v="2023-08-04T00:00:00"/>
    <x v="1"/>
    <x v="1"/>
    <s v="NAVED"/>
    <x v="1"/>
    <s v="CONSUMER PRE BUREAU"/>
    <s v="SLA_MET"/>
  </r>
  <r>
    <s v="1350"/>
    <d v="2023-08-04T14:37:28"/>
    <d v="2023-08-04T14:44:35"/>
    <s v="WITHDRAW"/>
    <s v="Consumer Pre Bureau"/>
    <s v="RMishra"/>
    <s v="Please resubmit with correct previous address. Kindly check the &quot;Suburb/Town&quot;"/>
    <d v="1899-12-30T00:07:07"/>
    <n v="7.1166666666666663"/>
    <d v="2023-08-04T00:00:00"/>
    <x v="1"/>
    <x v="1"/>
    <s v="RAJ"/>
    <x v="0"/>
    <s v="CONSUMER PRE BUREAU"/>
    <s v="SLA_MET"/>
  </r>
  <r>
    <s v="1259"/>
    <d v="2023-08-04T14:39:27"/>
    <d v="2023-08-04T15:04:28"/>
    <s v="APPROVE"/>
    <s v="Consumer Post Bureau"/>
    <s v="JDsouza"/>
    <m/>
    <d v="1899-12-30T00:25:01"/>
    <n v="25.016666666666666"/>
    <d v="2023-08-04T00:00:00"/>
    <x v="1"/>
    <x v="1"/>
    <s v="JULIA"/>
    <x v="1"/>
    <s v="CONSUMER POST BUREAU"/>
    <s v="SLA_NOT_MET"/>
  </r>
  <r>
    <s v="1260"/>
    <d v="2023-08-04T14:39:51"/>
    <d v="2023-08-04T14:49:30"/>
    <s v="APPROVE"/>
    <s v="Consumer Post Bureau"/>
    <s v="RMishra"/>
    <s v="Approved for 1 handset and 1 MBB"/>
    <d v="1899-12-30T00:09:39"/>
    <n v="9.65"/>
    <d v="2023-08-04T00:00:00"/>
    <x v="1"/>
    <x v="1"/>
    <s v="RAJ"/>
    <x v="1"/>
    <s v="CONSUMER POST BUREAU"/>
    <s v="SLA_MET"/>
  </r>
  <r>
    <s v="1311"/>
    <d v="2023-08-04T14:45:01"/>
    <d v="2023-08-04T15:03:46"/>
    <s v="DECLINE"/>
    <s v="Consumer Post Bureau"/>
    <s v="QMascarenhas"/>
    <m/>
    <d v="1899-12-30T00:18:45"/>
    <n v="18.75"/>
    <d v="2023-08-04T00:00:00"/>
    <x v="1"/>
    <x v="1"/>
    <e v="#N/A"/>
    <x v="2"/>
    <s v="CONSUMER POST BUREAU"/>
    <s v="SLA_MET"/>
  </r>
  <r>
    <s v="1261"/>
    <d v="2023-08-04T14:47:11"/>
    <d v="2023-08-04T15:03:09"/>
    <s v="APPROVE"/>
    <s v="Consumer Existing"/>
    <s v="SSyed"/>
    <m/>
    <d v="1899-12-30T00:15:58"/>
    <n v="15.966666666666667"/>
    <d v="2023-08-04T00:00:00"/>
    <x v="1"/>
    <x v="1"/>
    <s v="SHAHID"/>
    <x v="1"/>
    <s v="CONSUMER EXISTING"/>
    <s v="SLA_MET"/>
  </r>
  <r>
    <s v="1351"/>
    <d v="2023-08-04T14:47:52"/>
    <d v="2023-08-04T14:52:07"/>
    <s v="WITHDRAW"/>
    <s v="Consumer Pre Bureau"/>
    <s v="RMishra"/>
    <s v="Please resubmit with correct address of the applicant"/>
    <d v="1899-12-30T00:04:15"/>
    <n v="4.25"/>
    <d v="2023-08-04T00:00:00"/>
    <x v="1"/>
    <x v="1"/>
    <s v="RAJ"/>
    <x v="0"/>
    <s v="CONSUMER PRE BUREAU"/>
    <s v="SLA_MET"/>
  </r>
  <r>
    <s v="1262"/>
    <d v="2023-08-04T14:47:55"/>
    <d v="2023-08-04T15:07:48"/>
    <s v="APPROVE"/>
    <s v="Consumer Existing"/>
    <s v="SSyed"/>
    <m/>
    <d v="1899-12-30T00:19:53"/>
    <n v="19.883333333333333"/>
    <d v="2023-08-04T00:00:00"/>
    <x v="1"/>
    <x v="1"/>
    <s v="SHAHID"/>
    <x v="1"/>
    <s v="CONSUMER EXISTING"/>
    <s v="SLA_MET"/>
  </r>
  <r>
    <s v="1263"/>
    <d v="2023-08-04T14:48:49"/>
    <d v="2023-08-04T15:13:55"/>
    <s v="APPROVE"/>
    <s v="Consumer Post Bureau"/>
    <s v="JDsouza"/>
    <m/>
    <d v="1899-12-30T00:25:06"/>
    <n v="25.1"/>
    <d v="2023-08-04T00:00:00"/>
    <x v="1"/>
    <x v="1"/>
    <s v="JULIA"/>
    <x v="1"/>
    <s v="CONSUMER POST BUREAU"/>
    <s v="SLA_NOT_MET"/>
  </r>
  <r>
    <s v="1312"/>
    <d v="2023-08-04T14:48:49"/>
    <d v="2023-08-04T15:17:50"/>
    <s v="DECLINE"/>
    <s v="Consumer Existing"/>
    <s v="QMascarenhas"/>
    <m/>
    <d v="1899-12-30T00:29:01"/>
    <n v="29.016666666666666"/>
    <d v="2023-08-04T00:00:00"/>
    <x v="1"/>
    <x v="1"/>
    <e v="#N/A"/>
    <x v="2"/>
    <s v="CONSUMER EXISTING"/>
    <s v="SLA_NOT_MET"/>
  </r>
  <r>
    <s v="1352"/>
    <d v="2023-08-04T14:49:28"/>
    <d v="2023-08-04T15:21:40"/>
    <s v="WITHDRAW"/>
    <s v="Consumer Existing"/>
    <s v="SSyed"/>
    <m/>
    <d v="1899-12-30T00:32:12"/>
    <n v="32.200000000000003"/>
    <d v="2023-08-04T00:00:00"/>
    <x v="1"/>
    <x v="1"/>
    <s v="SHAHID"/>
    <x v="0"/>
    <s v="CONSUMER EXISTING"/>
    <s v="SLA_NOT_MET"/>
  </r>
  <r>
    <s v="1313"/>
    <d v="2023-08-04T14:50:03"/>
    <d v="2023-08-04T14:51:56"/>
    <s v="DECLINE"/>
    <s v="Consumer Pre Bureau"/>
    <s v="HPandya"/>
    <s v="Passport Visa expires in less than 12 months. Please offer the customer pre-paid service only"/>
    <d v="1899-12-30T00:01:53"/>
    <n v="1.8833333333333333"/>
    <d v="2023-08-04T00:00:00"/>
    <x v="1"/>
    <x v="1"/>
    <s v="HARDIK"/>
    <x v="2"/>
    <s v="CONSUMER PRE BUREAU"/>
    <s v="SLA_MET"/>
  </r>
  <r>
    <s v="1264"/>
    <d v="2023-08-04T14:53:41"/>
    <d v="2023-08-04T14:57:11"/>
    <s v="APPROVE"/>
    <s v="Consumer Existing"/>
    <s v="RMishra"/>
    <s v="Approve"/>
    <d v="1899-12-30T00:03:30"/>
    <n v="3.5"/>
    <d v="2023-08-04T00:00:00"/>
    <x v="1"/>
    <x v="1"/>
    <s v="RAJ"/>
    <x v="1"/>
    <s v="CONSUMER EXISTING"/>
    <s v="SLA_MET"/>
  </r>
  <r>
    <s v="1265"/>
    <d v="2023-08-04T14:56:34"/>
    <d v="2023-08-04T15:00:45"/>
    <s v="APPROVE"/>
    <s v="Consumer Existing"/>
    <s v="RMishra"/>
    <s v="Approve"/>
    <d v="1899-12-30T00:04:11"/>
    <n v="4.1833333333333336"/>
    <d v="2023-08-04T00:00:00"/>
    <x v="1"/>
    <x v="1"/>
    <s v="RAJ"/>
    <x v="1"/>
    <s v="CONSUMER EXISTING"/>
    <s v="SLA_MET"/>
  </r>
  <r>
    <s v="1353"/>
    <d v="2023-08-04T14:59:23"/>
    <d v="2023-08-04T15:03:37"/>
    <s v="WITHDRAW"/>
    <s v="Consumer Existing"/>
    <s v="RMishra"/>
    <s v="Customer has overdue account with Asif Tech"/>
    <d v="1899-12-30T00:04:14"/>
    <n v="4.2333333333333334"/>
    <d v="2023-08-04T00:00:00"/>
    <x v="1"/>
    <x v="1"/>
    <s v="RAJ"/>
    <x v="0"/>
    <s v="CONSUMER EXISTING"/>
    <s v="SLA_MET"/>
  </r>
  <r>
    <s v="1266"/>
    <d v="2023-08-04T15:00:50"/>
    <d v="2023-08-04T15:19:38"/>
    <s v="APPROVE"/>
    <s v="Consumer Existing"/>
    <s v="CDcosta"/>
    <m/>
    <d v="1899-12-30T00:18:48"/>
    <n v="18.8"/>
    <d v="2023-08-04T00:00:00"/>
    <x v="1"/>
    <x v="1"/>
    <s v="CAMERON"/>
    <x v="1"/>
    <s v="CONSUMER EXISTING"/>
    <s v="SLA_MET"/>
  </r>
  <r>
    <s v="1314"/>
    <d v="2023-08-04T15:02:25"/>
    <d v="2023-08-04T15:25:33"/>
    <s v="DECLINE"/>
    <s v="Consumer Post Bureau"/>
    <s v="QMascarenhas"/>
    <m/>
    <d v="1899-12-30T00:23:08"/>
    <n v="23.133333333333333"/>
    <d v="2023-08-04T00:00:00"/>
    <x v="1"/>
    <x v="1"/>
    <e v="#N/A"/>
    <x v="2"/>
    <s v="CONSUMER POST BUREAU"/>
    <s v="SLA_NOT_MET"/>
  </r>
  <r>
    <s v="1267"/>
    <d v="2023-08-04T15:07:35"/>
    <d v="2023-08-04T15:17:57"/>
    <s v="APPROVE"/>
    <s v="Consumer Existing"/>
    <s v="NVaid"/>
    <s v="Approve"/>
    <d v="1899-12-30T00:10:22"/>
    <n v="10.366666666666667"/>
    <d v="2023-08-04T00:00:00"/>
    <x v="1"/>
    <x v="1"/>
    <s v="NAVED"/>
    <x v="1"/>
    <s v="CONSUMER EXISTING"/>
    <s v="SLA_MET"/>
  </r>
  <r>
    <s v="1268"/>
    <d v="2023-08-04T15:12:11"/>
    <d v="2023-08-04T15:29:33"/>
    <s v="APPROVE"/>
    <s v="Consumer Post Bureau"/>
    <s v="SSyed"/>
    <m/>
    <d v="1899-12-30T00:17:22"/>
    <n v="17.366666666666667"/>
    <d v="2023-08-04T00:00:00"/>
    <x v="1"/>
    <x v="1"/>
    <s v="SHAHID"/>
    <x v="1"/>
    <s v="CONSUMER POST BUREAU"/>
    <s v="SLA_MET"/>
  </r>
  <r>
    <s v="1269"/>
    <d v="2023-08-04T15:12:20"/>
    <d v="2023-08-04T15:15:44"/>
    <s v="APPROVE"/>
    <s v="Consumer Post Bureau"/>
    <s v="RMishra"/>
    <s v="Approve"/>
    <d v="1899-12-30T00:03:24"/>
    <n v="3.4"/>
    <d v="2023-08-04T00:00:00"/>
    <x v="1"/>
    <x v="1"/>
    <s v="RAJ"/>
    <x v="1"/>
    <s v="CONSUMER POST BUREAU"/>
    <s v="SLA_MET"/>
  </r>
  <r>
    <s v="1315"/>
    <d v="2023-08-04T15:12:40"/>
    <d v="2023-08-04T15:35:05"/>
    <s v="DECLINE"/>
    <s v="Consumer Existing"/>
    <s v="QMascarenhas"/>
    <m/>
    <d v="1899-12-30T00:22:25"/>
    <n v="22.416666666666668"/>
    <d v="2023-08-04T00:00:00"/>
    <x v="1"/>
    <x v="1"/>
    <e v="#N/A"/>
    <x v="2"/>
    <s v="CONSUMER EXISTING"/>
    <s v="SLA_NOT_MET"/>
  </r>
  <r>
    <s v="1270"/>
    <d v="2023-08-04T15:14:38"/>
    <d v="2023-08-04T15:17:18"/>
    <s v="APPROVE"/>
    <s v="Consumer Pre Bureau"/>
    <s v="RMishra"/>
    <s v="Approved for 1 Handset + 1 Tablet"/>
    <d v="1899-12-30T00:02:40"/>
    <n v="2.6666666666666665"/>
    <d v="2023-08-04T00:00:00"/>
    <x v="1"/>
    <x v="1"/>
    <s v="RAJ"/>
    <x v="1"/>
    <s v="CONSUMER PRE BUREAU"/>
    <s v="SLA_MET"/>
  </r>
  <r>
    <s v="1271"/>
    <d v="2023-08-04T15:25:43"/>
    <d v="2023-08-04T15:33:44"/>
    <s v="APPROVE"/>
    <s v="Consumer Existing"/>
    <s v="SSyed"/>
    <m/>
    <d v="1899-12-30T00:08:01"/>
    <n v="8.0166666666666675"/>
    <d v="2023-08-04T00:00:00"/>
    <x v="1"/>
    <x v="1"/>
    <s v="SHAHID"/>
    <x v="1"/>
    <s v="CONSUMER EXISTING"/>
    <s v="SLA_MET"/>
  </r>
  <r>
    <s v="1272"/>
    <d v="2023-08-04T15:27:33"/>
    <d v="2023-08-04T15:33:14"/>
    <s v="APPROVE"/>
    <s v="Consumer Post Bureau"/>
    <s v="NVaid"/>
    <s v="Approved only with outright purchase of handset or USIM only"/>
    <d v="1899-12-30T00:05:41"/>
    <n v="5.6833333333333336"/>
    <d v="2023-08-04T00:00:00"/>
    <x v="1"/>
    <x v="1"/>
    <s v="NAVED"/>
    <x v="1"/>
    <s v="CONSUMER POST BUREAU"/>
    <s v="SLA_MET"/>
  </r>
  <r>
    <s v="1273"/>
    <d v="2023-08-04T15:29:18"/>
    <d v="2023-08-04T15:31:47"/>
    <s v="APPROVE"/>
    <s v="Consumer Pre Bureau"/>
    <s v="RMishra"/>
    <s v="Approved"/>
    <d v="1899-12-30T00:02:29"/>
    <n v="2.4833333333333334"/>
    <d v="2023-08-04T00:00:00"/>
    <x v="1"/>
    <x v="1"/>
    <s v="RAJ"/>
    <x v="1"/>
    <s v="CONSUMER PRE BUREAU"/>
    <s v="SLA_MET"/>
  </r>
  <r>
    <s v="1274"/>
    <d v="2023-08-04T15:29:54"/>
    <d v="2023-08-04T15:36:49"/>
    <s v="APPROVE"/>
    <s v="Consumer Existing"/>
    <s v="RMishra"/>
    <s v="Approve"/>
    <d v="1899-12-30T00:06:55"/>
    <n v="6.916666666666667"/>
    <d v="2023-08-04T00:00:00"/>
    <x v="1"/>
    <x v="1"/>
    <s v="RAJ"/>
    <x v="1"/>
    <s v="CONSUMER EXISTING"/>
    <s v="SLA_MET"/>
  </r>
  <r>
    <s v="1275"/>
    <d v="2023-08-04T15:31:44"/>
    <d v="2023-08-04T15:38:05"/>
    <s v="APPROVE"/>
    <s v="Consumer Existing"/>
    <s v="NVaid"/>
    <s v="Approved only with outright purchase of handset or USIM only"/>
    <d v="1899-12-30T00:06:21"/>
    <n v="6.35"/>
    <d v="2023-08-04T00:00:00"/>
    <x v="1"/>
    <x v="1"/>
    <s v="NAVED"/>
    <x v="1"/>
    <s v="CONSUMER EXISTING"/>
    <s v="SLA_MET"/>
  </r>
  <r>
    <s v="1276"/>
    <d v="2023-08-04T15:39:32"/>
    <d v="2023-08-04T15:43:01"/>
    <s v="APPROVE"/>
    <s v="Consumer Pre Bureau"/>
    <s v="RMishra"/>
    <s v="Approved only with outright purchase of handset or USIM only"/>
    <d v="1899-12-30T00:03:29"/>
    <n v="3.4833333333333334"/>
    <d v="2023-08-04T00:00:00"/>
    <x v="1"/>
    <x v="1"/>
    <s v="RAJ"/>
    <x v="1"/>
    <s v="CONSUMER PRE BUREAU"/>
    <s v="SLA_MET"/>
  </r>
  <r>
    <s v="1354"/>
    <d v="2023-08-04T15:40:04"/>
    <d v="2023-08-04T15:43:10"/>
    <s v="WITHDRAW"/>
    <s v="Consumer Pre Bureau"/>
    <s v="HPandya"/>
    <s v="Please resubmit with landline for employer"/>
    <d v="1899-12-30T00:03:06"/>
    <n v="3.1"/>
    <d v="2023-08-04T00:00:00"/>
    <x v="1"/>
    <x v="1"/>
    <s v="HARDIK"/>
    <x v="0"/>
    <s v="CONSUMER PRE BUREAU"/>
    <s v="SLA_MET"/>
  </r>
  <r>
    <s v="1277"/>
    <d v="2023-08-04T15:41:16"/>
    <d v="2023-08-04T15:46:23"/>
    <s v="APPROVE"/>
    <s v="Consumer Existing"/>
    <s v="NVaid"/>
    <s v="Approve"/>
    <d v="1899-12-30T00:05:07"/>
    <n v="5.1166666666666663"/>
    <d v="2023-08-04T00:00:00"/>
    <x v="1"/>
    <x v="1"/>
    <s v="NAVED"/>
    <x v="1"/>
    <s v="CONSUMER EXISTING"/>
    <s v="SLA_MET"/>
  </r>
  <r>
    <s v="1278"/>
    <d v="2023-08-04T15:43:16"/>
    <d v="2023-08-04T15:53:36"/>
    <s v="APPROVE"/>
    <s v="Consumer Post Bureau"/>
    <s v="SSyed"/>
    <m/>
    <d v="1899-12-30T00:10:20"/>
    <n v="10.333333333333334"/>
    <d v="2023-08-04T00:00:00"/>
    <x v="1"/>
    <x v="1"/>
    <s v="SHAHID"/>
    <x v="1"/>
    <s v="CONSUMER POST BUREAU"/>
    <s v="SLA_MET"/>
  </r>
  <r>
    <s v="1279"/>
    <d v="2023-08-04T15:44:40"/>
    <d v="2023-08-04T15:50:31"/>
    <s v="APPROVE"/>
    <s v="Consumer Existing"/>
    <s v="HPandya"/>
    <s v="Approve"/>
    <d v="1899-12-30T00:05:51"/>
    <n v="5.85"/>
    <d v="2023-08-04T00:00:00"/>
    <x v="1"/>
    <x v="1"/>
    <s v="HARDIK"/>
    <x v="1"/>
    <s v="CONSUMER EXISTING"/>
    <s v="SLA_MET"/>
  </r>
  <r>
    <s v="1355"/>
    <d v="2023-08-04T15:46:42"/>
    <d v="2023-08-04T15:53:18"/>
    <s v="WITHDRAW"/>
    <s v="Consumer Post Bureau"/>
    <s v="NVaid"/>
    <s v="Please resubmit with landline for employer"/>
    <d v="1899-12-30T00:06:36"/>
    <n v="6.6"/>
    <d v="2023-08-04T00:00:00"/>
    <x v="1"/>
    <x v="1"/>
    <s v="NAVED"/>
    <x v="0"/>
    <s v="CONSUMER POST BUREAU"/>
    <s v="SLA_MET"/>
  </r>
  <r>
    <s v="1280"/>
    <d v="2023-08-04T15:47:17"/>
    <d v="2023-08-04T15:52:58"/>
    <s v="APPROVE"/>
    <s v="Consumer Pre Bureau"/>
    <s v="RMishra"/>
    <s v="Approve"/>
    <d v="1899-12-30T00:05:41"/>
    <n v="5.6833333333333336"/>
    <d v="2023-08-04T00:00:00"/>
    <x v="1"/>
    <x v="1"/>
    <s v="RAJ"/>
    <x v="1"/>
    <s v="CONSUMER PRE BUREAU"/>
    <s v="SLA_MET"/>
  </r>
  <r>
    <s v="1281"/>
    <d v="2023-08-04T15:48:25"/>
    <d v="2023-08-04T16:01:18"/>
    <s v="APPROVE"/>
    <s v="Consumer Post Bureau"/>
    <s v="HPandya"/>
    <s v="Approved only with outright purchase of handset or USIM only"/>
    <d v="1899-12-30T00:12:53"/>
    <n v="12.883333333333333"/>
    <d v="2023-08-04T00:00:00"/>
    <x v="1"/>
    <x v="1"/>
    <s v="HARDIK"/>
    <x v="1"/>
    <s v="CONSUMER POST BUREAU"/>
    <s v="SLA_MET"/>
  </r>
  <r>
    <s v="1282"/>
    <d v="2023-08-04T15:52:22"/>
    <d v="2023-08-04T15:59:26"/>
    <s v="APPROVE"/>
    <s v="Consumer Post Bureau"/>
    <s v="RMishra"/>
    <s v="Approved for MBB only"/>
    <d v="1899-12-30T00:07:04"/>
    <n v="7.0666666666666664"/>
    <d v="2023-08-04T00:00:00"/>
    <x v="1"/>
    <x v="1"/>
    <s v="RAJ"/>
    <x v="1"/>
    <s v="CONSUMER POST BUREAU"/>
    <s v="SLA_MET"/>
  </r>
  <r>
    <s v="1283"/>
    <d v="2023-08-04T15:56:39"/>
    <d v="2023-08-04T16:02:08"/>
    <s v="APPROVE"/>
    <s v="Consumer Post Bureau"/>
    <s v="NVaid"/>
    <s v="Approve"/>
    <d v="1899-12-30T00:05:29"/>
    <n v="5.4833333333333334"/>
    <d v="2023-08-04T00:00:00"/>
    <x v="1"/>
    <x v="1"/>
    <s v="NAVED"/>
    <x v="1"/>
    <s v="CONSUMER POST BUREAU"/>
    <s v="SLA_MET"/>
  </r>
  <r>
    <s v="1284"/>
    <d v="2023-08-04T16:02:06"/>
    <d v="2023-08-04T16:09:18"/>
    <s v="APPROVE"/>
    <s v="Consumer Pre Bureau"/>
    <s v="RMishra"/>
    <s v="Approve"/>
    <d v="1899-12-30T00:07:12"/>
    <n v="7.2"/>
    <d v="2023-08-04T00:00:00"/>
    <x v="1"/>
    <x v="1"/>
    <s v="RAJ"/>
    <x v="1"/>
    <s v="CONSUMER PRE BUREAU"/>
    <s v="SLA_MET"/>
  </r>
  <r>
    <s v="1356"/>
    <d v="2023-08-04T16:04:14"/>
    <d v="2023-08-04T16:08:01"/>
    <s v="WITHDRAW"/>
    <s v="Consumer Pre Bureau"/>
    <s v="HPandya"/>
    <s v="Please email 100 pts of ID to vcredit@Asif Tech.com.au Passport and the visa page"/>
    <d v="1899-12-30T00:03:47"/>
    <n v="3.7833333333333332"/>
    <d v="2023-08-04T00:00:00"/>
    <x v="1"/>
    <x v="1"/>
    <s v="HARDIK"/>
    <x v="0"/>
    <s v="CONSUMER PRE BUREAU"/>
    <s v="SLA_MET"/>
  </r>
  <r>
    <s v="1285"/>
    <d v="2023-08-04T16:10:07"/>
    <d v="2023-08-04T16:20:36"/>
    <s v="APPROVE"/>
    <s v="Consumer Existing"/>
    <s v="NVaid"/>
    <s v="Approve"/>
    <d v="1899-12-30T00:10:29"/>
    <n v="10.483333333333333"/>
    <d v="2023-08-04T00:00:00"/>
    <x v="1"/>
    <x v="1"/>
    <s v="NAVED"/>
    <x v="1"/>
    <s v="CONSUMER EXISTING"/>
    <s v="SLA_MET"/>
  </r>
  <r>
    <s v="1316"/>
    <d v="2023-08-04T16:12:29"/>
    <d v="2023-08-04T16:16:19"/>
    <s v="DECLINE"/>
    <s v="Consumer Existing"/>
    <s v="RMishra"/>
    <s v="Insufficient billing history with Asif Tech"/>
    <d v="1899-12-30T00:03:50"/>
    <n v="3.8333333333333335"/>
    <d v="2023-08-04T00:00:00"/>
    <x v="1"/>
    <x v="1"/>
    <s v="RAJ"/>
    <x v="2"/>
    <s v="CONSUMER EXISTING"/>
    <s v="SLA_MET"/>
  </r>
  <r>
    <s v="1317"/>
    <d v="2023-08-04T16:13:04"/>
    <d v="2023-08-04T16:17:48"/>
    <s v="DECLINE"/>
    <s v="Consumer Existing"/>
    <s v="HPandya"/>
    <s v="Due to previous account history with Asif Tech. Please offer the customer pre-paid service only"/>
    <d v="1899-12-30T00:04:44"/>
    <n v="4.7333333333333334"/>
    <d v="2023-08-04T00:00:00"/>
    <x v="1"/>
    <x v="1"/>
    <s v="HARDIK"/>
    <x v="2"/>
    <s v="CONSUMER EXISTING"/>
    <s v="SLA_MET"/>
  </r>
  <r>
    <s v="1318"/>
    <d v="2023-08-04T16:15:53"/>
    <d v="2023-08-04T16:26:04"/>
    <s v="DECLINE"/>
    <s v="Consumer Existing"/>
    <s v="RMishra"/>
    <s v="Customer has overdue account with 3"/>
    <d v="1899-12-30T00:10:11"/>
    <n v="10.183333333333334"/>
    <d v="2023-08-04T00:00:00"/>
    <x v="1"/>
    <x v="1"/>
    <s v="RAJ"/>
    <x v="2"/>
    <s v="CONSUMER EXISTING"/>
    <s v="SLA_MET"/>
  </r>
  <r>
    <s v="1357"/>
    <d v="2023-08-04T16:15:56"/>
    <d v="2023-08-04T16:25:38"/>
    <s v="WITHDRAW"/>
    <s v="Consumer Pre Bureau"/>
    <s v="HPandya"/>
    <s v="Please email 100 pts of ID to vcredit@Asif Tech.com.au appointment letter or salary slip"/>
    <d v="1899-12-30T00:09:42"/>
    <n v="9.6999999999999993"/>
    <d v="2023-08-04T00:00:00"/>
    <x v="1"/>
    <x v="1"/>
    <s v="HARDIK"/>
    <x v="0"/>
    <s v="CONSUMER PRE BUREAU"/>
    <s v="SLA_MET"/>
  </r>
  <r>
    <s v="1286"/>
    <d v="2023-08-04T16:18:56"/>
    <d v="2023-08-04T16:24:37"/>
    <s v="APPROVE"/>
    <s v="Consumer Existing"/>
    <s v="NVaid"/>
    <s v="Approved for MBB only"/>
    <d v="1899-12-30T00:05:41"/>
    <n v="5.6833333333333336"/>
    <d v="2023-08-04T00:00:00"/>
    <x v="1"/>
    <x v="1"/>
    <s v="NAVED"/>
    <x v="1"/>
    <s v="CONSUMER EXISTING"/>
    <s v="SLA_MET"/>
  </r>
  <r>
    <s v="1358"/>
    <d v="2023-08-04T16:20:18"/>
    <d v="2023-08-04T16:39:24"/>
    <s v="WITHDRAW"/>
    <s v="Consumer Post Bureau"/>
    <s v="QMascarenhas"/>
    <m/>
    <d v="1899-12-30T00:19:06"/>
    <n v="19.100000000000001"/>
    <d v="2023-08-04T00:00:00"/>
    <x v="1"/>
    <x v="1"/>
    <e v="#N/A"/>
    <x v="0"/>
    <s v="CONSUMER POST BUREAU"/>
    <s v="SLA_MET"/>
  </r>
  <r>
    <s v="1287"/>
    <d v="2023-08-04T16:21:52"/>
    <d v="2023-08-04T16:33:36"/>
    <s v="APPROVE"/>
    <s v="Consumer Existing"/>
    <s v="HPandya"/>
    <s v="Approve"/>
    <d v="1899-12-30T00:11:44"/>
    <n v="11.733333333333333"/>
    <d v="2023-08-04T00:00:00"/>
    <x v="1"/>
    <x v="1"/>
    <s v="HARDIK"/>
    <x v="1"/>
    <s v="CONSUMER EXISTING"/>
    <s v="SLA_MET"/>
  </r>
  <r>
    <s v="1288"/>
    <d v="2023-08-04T16:23:02"/>
    <d v="2023-08-04T16:32:00"/>
    <s v="APPROVE"/>
    <s v="Consumer Pre Bureau"/>
    <s v="NVaid"/>
    <s v="Approve"/>
    <d v="1899-12-30T00:08:58"/>
    <n v="8.9666666666666668"/>
    <d v="2023-08-04T00:00:00"/>
    <x v="1"/>
    <x v="1"/>
    <s v="NAVED"/>
    <x v="1"/>
    <s v="CONSUMER PRE BUREAU"/>
    <s v="SLA_MET"/>
  </r>
  <r>
    <s v="1289"/>
    <d v="2023-08-04T16:26:01"/>
    <d v="2023-08-04T17:03:09"/>
    <s v="APPROVE"/>
    <s v="Consumer Existing"/>
    <s v="QMascarenhas"/>
    <m/>
    <d v="1899-12-30T00:37:08"/>
    <n v="37.133333333333333"/>
    <d v="2023-08-04T00:00:00"/>
    <x v="1"/>
    <x v="1"/>
    <e v="#N/A"/>
    <x v="1"/>
    <s v="CONSUMER EXISTING"/>
    <s v="SLA_NOT_MET"/>
  </r>
  <r>
    <s v="1290"/>
    <d v="2023-08-04T16:29:34"/>
    <d v="2023-08-04T16:31:33"/>
    <s v="APPROVE"/>
    <s v="Consumer Pre Bureau"/>
    <s v="RMishra"/>
    <s v="Approved for up to 2 services"/>
    <d v="1899-12-30T00:01:59"/>
    <n v="1.9833333333333334"/>
    <d v="2023-08-04T00:00:00"/>
    <x v="1"/>
    <x v="1"/>
    <s v="RAJ"/>
    <x v="1"/>
    <s v="CONSUMER PRE BUREAU"/>
    <s v="SLA_MET"/>
  </r>
  <r>
    <s v="1291"/>
    <d v="2023-08-04T16:30:11"/>
    <d v="2023-08-04T16:34:43"/>
    <s v="APPROVE"/>
    <s v="Consumer Existing"/>
    <s v="RMishra"/>
    <s v="Approve"/>
    <d v="1899-12-30T00:04:32"/>
    <n v="4.5333333333333332"/>
    <d v="2023-08-04T00:00:00"/>
    <x v="1"/>
    <x v="1"/>
    <s v="RAJ"/>
    <x v="1"/>
    <s v="CONSUMER EXISTING"/>
    <s v="SLA_MET"/>
  </r>
  <r>
    <s v="1359"/>
    <d v="2023-08-04T16:34:52"/>
    <d v="2023-08-04T16:40:53"/>
    <s v="WITHDRAW"/>
    <s v="Consumer Pre Bureau"/>
    <s v="NVaid"/>
    <s v="Please email 100 pts of ID to vcredit@Asif Tech.com.au"/>
    <d v="1899-12-30T00:06:01"/>
    <n v="6.0166666666666666"/>
    <d v="2023-08-04T00:00:00"/>
    <x v="1"/>
    <x v="1"/>
    <s v="NAVED"/>
    <x v="0"/>
    <s v="CONSUMER PRE BUREAU"/>
    <s v="SLA_MET"/>
  </r>
  <r>
    <s v="1360"/>
    <d v="2023-08-04T16:35:49"/>
    <d v="2023-08-04T16:40:20"/>
    <s v="WITHDRAW"/>
    <s v="Consumer Pre Bureau"/>
    <s v="RMishra"/>
    <s v="Please verify passport and DOB and resubmit OR email passport and visa page to vcredit@Asif Tech.com.au"/>
    <d v="1899-12-30T00:04:31"/>
    <n v="4.5166666666666666"/>
    <d v="2023-08-04T00:00:00"/>
    <x v="1"/>
    <x v="1"/>
    <s v="RAJ"/>
    <x v="0"/>
    <s v="CONSUMER PRE BUREAU"/>
    <s v="SLA_MET"/>
  </r>
  <r>
    <s v="1319"/>
    <d v="2023-08-04T16:42:54"/>
    <d v="2023-08-04T16:46:03"/>
    <s v="DECLINE"/>
    <s v="Consumer Pre Bureau"/>
    <s v="HPandya"/>
    <s v="Applicant only has bridging visa. Please offer the customer Pre-Paid service only"/>
    <d v="1899-12-30T00:03:09"/>
    <n v="3.15"/>
    <d v="2023-08-04T00:00:00"/>
    <x v="1"/>
    <x v="1"/>
    <s v="HARDIK"/>
    <x v="2"/>
    <s v="CONSUMER PRE BUREAU"/>
    <s v="SLA_MET"/>
  </r>
  <r>
    <s v="1361"/>
    <d v="2023-08-04T16:44:37"/>
    <d v="2023-08-04T16:48:48"/>
    <s v="WITHDRAW"/>
    <s v="Consumer Pre Bureau"/>
    <s v="RMishra"/>
    <s v="Please re-submit as student"/>
    <d v="1899-12-30T00:04:11"/>
    <n v="4.1833333333333336"/>
    <d v="2023-08-04T00:00:00"/>
    <x v="1"/>
    <x v="1"/>
    <s v="RAJ"/>
    <x v="0"/>
    <s v="CONSUMER PRE BUREAU"/>
    <s v="SLA_MET"/>
  </r>
  <r>
    <s v="1292"/>
    <d v="2023-08-04T16:45:11"/>
    <d v="2023-08-04T16:55:00"/>
    <s v="APPROVE"/>
    <s v="Consumer Pre Bureau"/>
    <s v="HPandya"/>
    <s v="Approved"/>
    <d v="1899-12-30T00:09:49"/>
    <n v="9.8166666666666664"/>
    <d v="2023-08-04T00:00:00"/>
    <x v="1"/>
    <x v="1"/>
    <s v="HARDIK"/>
    <x v="1"/>
    <s v="CONSUMER PRE BUREAU"/>
    <s v="SLA_MET"/>
  </r>
  <r>
    <s v="1293"/>
    <d v="2023-08-04T16:46:50"/>
    <d v="2023-08-04T16:54:21"/>
    <s v="APPROVE"/>
    <s v="Consumer Pre Bureau"/>
    <s v="NVaid"/>
    <s v="Approved for 1 Handset + 1 Tablet"/>
    <d v="1899-12-30T00:07:31"/>
    <n v="7.5166666666666666"/>
    <d v="2023-08-04T00:00:00"/>
    <x v="1"/>
    <x v="1"/>
    <s v="NAVED"/>
    <x v="1"/>
    <s v="CONSUMER PRE BUREAU"/>
    <s v="SLA_MET"/>
  </r>
  <r>
    <s v="1320"/>
    <d v="2023-08-04T16:47:54"/>
    <d v="2023-08-04T16:53:48"/>
    <s v="DECLINE"/>
    <s v="Consumer Existing"/>
    <s v="RMishra"/>
    <s v="Customer has exceeded approved number of services"/>
    <d v="1899-12-30T00:05:54"/>
    <n v="5.9"/>
    <d v="2023-08-04T00:00:00"/>
    <x v="1"/>
    <x v="1"/>
    <s v="RAJ"/>
    <x v="2"/>
    <s v="CONSUMER EXISTING"/>
    <s v="SLA_MET"/>
  </r>
  <r>
    <s v="1362"/>
    <d v="2023-08-04T16:50:49"/>
    <d v="2023-08-04T16:55:34"/>
    <s v="WITHDRAW"/>
    <s v="Consumer Pre Bureau"/>
    <s v="RMishra"/>
    <s v="Please resubmit with correct previous address. Kindly add &quot;Suburb/Town&quot;"/>
    <d v="1899-12-30T00:04:45"/>
    <n v="4.75"/>
    <d v="2023-08-04T00:00:00"/>
    <x v="1"/>
    <x v="1"/>
    <s v="RAJ"/>
    <x v="0"/>
    <s v="CONSUMER PRE BUREAU"/>
    <s v="SLA_MET"/>
  </r>
  <r>
    <s v="1294"/>
    <d v="2023-08-04T16:54:12"/>
    <d v="2023-08-04T17:05:40"/>
    <s v="APPROVE"/>
    <s v="Consumer Post Bureau"/>
    <s v="NVaid"/>
    <s v="Approve"/>
    <d v="1899-12-30T00:11:28"/>
    <n v="11.466666666666667"/>
    <d v="2023-08-04T00:00:00"/>
    <x v="1"/>
    <x v="1"/>
    <s v="NAVED"/>
    <x v="1"/>
    <s v="CONSUMER POST BUREAU"/>
    <s v="SLA_MET"/>
  </r>
  <r>
    <s v="1295"/>
    <d v="2023-08-04T16:57:37"/>
    <d v="2023-08-04T16:59:13"/>
    <s v="APPROVE"/>
    <s v="Consumer Pre Bureau"/>
    <s v="RMishra"/>
    <s v="Approved for up to 2 services"/>
    <d v="1899-12-30T00:01:36"/>
    <n v="1.6"/>
    <d v="2023-08-04T00:00:00"/>
    <x v="1"/>
    <x v="1"/>
    <s v="RAJ"/>
    <x v="1"/>
    <s v="CONSUMER PRE BUREAU"/>
    <s v="SLA_MET"/>
  </r>
  <r>
    <s v="1296"/>
    <d v="2023-08-04T17:05:25"/>
    <d v="2023-08-04T17:24:18"/>
    <s v="APPROVE"/>
    <s v="Consumer Post Bureau"/>
    <s v="HPandya"/>
    <s v="Approve"/>
    <d v="1899-12-30T00:18:53"/>
    <n v="18.883333333333333"/>
    <d v="2023-08-04T00:00:00"/>
    <x v="1"/>
    <x v="1"/>
    <s v="HARDIK"/>
    <x v="1"/>
    <s v="CONSUMER POST BUREAU"/>
    <s v="SLA_MET"/>
  </r>
  <r>
    <s v="1297"/>
    <d v="2023-08-04T17:05:58"/>
    <d v="2023-08-04T17:13:07"/>
    <s v="APPROVE"/>
    <s v="Consumer Pre Bureau"/>
    <s v="NVaid"/>
    <s v="Approve"/>
    <d v="1899-12-30T00:07:09"/>
    <n v="7.15"/>
    <d v="2023-08-04T00:00:00"/>
    <x v="1"/>
    <x v="1"/>
    <s v="NAVED"/>
    <x v="1"/>
    <s v="CONSUMER PRE BUREAU"/>
    <s v="SLA_MET"/>
  </r>
  <r>
    <s v="1363"/>
    <d v="2023-08-04T17:13:06"/>
    <d v="2023-08-04T17:22:52"/>
    <s v="WITHDRAW"/>
    <s v="Consumer Pre Bureau"/>
    <s v="RMishra"/>
    <s v="Please confirm employment details and resubmit OR email employment letter and proof of income to vcredit@Asif Tech.com.au"/>
    <d v="1899-12-30T00:09:46"/>
    <n v="9.7666666666666675"/>
    <d v="2023-08-04T00:00:00"/>
    <x v="1"/>
    <x v="1"/>
    <s v="RAJ"/>
    <x v="0"/>
    <s v="CONSUMER PRE BUREAU"/>
    <s v="SLA_MET"/>
  </r>
  <r>
    <s v="1298"/>
    <d v="2023-08-04T17:18:04"/>
    <d v="2023-08-04T17:23:51"/>
    <s v="APPROVE"/>
    <s v="Consumer Pre Bureau"/>
    <s v="NVaid"/>
    <s v="Approve"/>
    <d v="1899-12-30T00:05:47"/>
    <n v="5.7833333333333332"/>
    <d v="2023-08-04T00:00:00"/>
    <x v="1"/>
    <x v="1"/>
    <s v="NAVED"/>
    <x v="1"/>
    <s v="CONSUMER PRE BUREAU"/>
    <s v="SLA_MET"/>
  </r>
  <r>
    <s v="1299"/>
    <d v="2023-08-04T17:20:49"/>
    <d v="2023-08-04T17:26:30"/>
    <s v="APPROVE"/>
    <s v="Consumer Existing"/>
    <s v="RMishra"/>
    <s v="Approve"/>
    <d v="1899-12-30T00:05:41"/>
    <n v="5.6833333333333336"/>
    <d v="2023-08-04T00:00:00"/>
    <x v="1"/>
    <x v="1"/>
    <s v="RAJ"/>
    <x v="1"/>
    <s v="CONSUMER EXISTING"/>
    <s v="SLA_MET"/>
  </r>
  <r>
    <s v="1300"/>
    <d v="2023-08-04T17:37:19"/>
    <d v="2023-08-04T17:41:36"/>
    <s v="APPROVE"/>
    <s v="Consumer Existing"/>
    <s v="SSyed"/>
    <m/>
    <d v="1899-12-30T00:04:17"/>
    <n v="4.2833333333333332"/>
    <d v="2023-08-04T00:00:00"/>
    <x v="1"/>
    <x v="1"/>
    <s v="SHAHID"/>
    <x v="1"/>
    <s v="CONSUMER EXISTING"/>
    <s v="SLA_MET"/>
  </r>
  <r>
    <s v="1301"/>
    <d v="2023-08-04T17:45:55"/>
    <d v="2023-08-04T17:50:11"/>
    <s v="APPROVE"/>
    <s v="Consumer Existing"/>
    <s v="NVaid"/>
    <s v="Approve"/>
    <d v="1899-12-30T00:04:16"/>
    <n v="4.2666666666666666"/>
    <d v="2023-08-04T00:00:00"/>
    <x v="1"/>
    <x v="1"/>
    <s v="NAVED"/>
    <x v="1"/>
    <s v="CONSUMER EXISTING"/>
    <s v="SLA_MET"/>
  </r>
  <r>
    <s v="1302"/>
    <d v="2023-08-04T17:51:12"/>
    <d v="2023-08-04T17:54:25"/>
    <s v="APPROVE"/>
    <s v="Consumer Post Bureau"/>
    <s v="RMishra"/>
    <s v="Approved only with outright purchase of handset or USIM only"/>
    <d v="1899-12-30T00:03:13"/>
    <n v="3.2166666666666668"/>
    <d v="2023-08-04T00:00:00"/>
    <x v="1"/>
    <x v="1"/>
    <s v="RAJ"/>
    <x v="1"/>
    <s v="CONSUMER POST BUREAU"/>
    <s v="SLA_MET"/>
  </r>
  <r>
    <s v="1303"/>
    <d v="2023-08-04T17:55:15"/>
    <d v="2023-08-04T17:59:01"/>
    <s v="APPROVE"/>
    <s v="Consumer Existing"/>
    <s v="HPandya"/>
    <s v="Approve"/>
    <d v="1899-12-30T00:03:46"/>
    <n v="3.7666666666666666"/>
    <d v="2023-08-04T00:00:00"/>
    <x v="1"/>
    <x v="1"/>
    <s v="HARDIK"/>
    <x v="1"/>
    <s v="CONSUMER EXISTING"/>
    <s v="SLA_MET"/>
  </r>
  <r>
    <s v="1364"/>
    <d v="2023-08-04T17:59:39"/>
    <d v="2023-08-04T18:09:44"/>
    <s v="WITHDRAW"/>
    <s v="Consumer Pre Bureau"/>
    <s v="NVaid"/>
    <s v="Please email passport with visa page"/>
    <d v="1899-12-30T00:10:05"/>
    <n v="10.083333333333334"/>
    <d v="2023-08-04T00:00:00"/>
    <x v="1"/>
    <x v="1"/>
    <s v="NAVED"/>
    <x v="0"/>
    <s v="CONSUMER PRE BUREAU"/>
    <s v="SLA_MET"/>
  </r>
  <r>
    <s v="1321"/>
    <d v="2023-08-04T18:15:16"/>
    <d v="2023-08-04T18:21:31"/>
    <s v="DECLINE"/>
    <s v="Consumer Post Bureau"/>
    <s v="RMishra"/>
    <s v="Student applicants cannot have 2 x handsets. They are eligible for 1 handset and 1 MBB only. Already has an active voice service under row id: 1-89ZHZWG"/>
    <d v="1899-12-30T00:06:15"/>
    <n v="6.25"/>
    <d v="2023-08-04T00:00:00"/>
    <x v="1"/>
    <x v="1"/>
    <s v="RAJ"/>
    <x v="2"/>
    <s v="CONSUMER POST BUREAU"/>
    <s v="SLA_MET"/>
  </r>
  <r>
    <s v="1365"/>
    <d v="2023-08-04T18:34:45"/>
    <d v="2023-08-04T18:38:15"/>
    <s v="WITHDRAW"/>
    <s v="Consumer Post Bureau"/>
    <s v="NVaid"/>
    <s v="An account for this applicant already exists with Asif Tech. Please resubmit as existing customer - Row id 1-7V3JA4L"/>
    <d v="1899-12-30T00:03:30"/>
    <n v="3.5"/>
    <d v="2023-08-04T00:00:00"/>
    <x v="1"/>
    <x v="1"/>
    <s v="NAVED"/>
    <x v="0"/>
    <s v="CONSUMER POST BUREAU"/>
    <s v="SLA_MET"/>
  </r>
  <r>
    <s v="1304"/>
    <d v="2023-08-04T18:58:15"/>
    <d v="2023-08-04T19:08:53"/>
    <s v="APPROVE"/>
    <s v="Consumer Post Bureau"/>
    <s v="NVaid"/>
    <s v="Approved only with outright purchase of handset or USIM only"/>
    <d v="1899-12-30T00:10:38"/>
    <n v="10.633333333333333"/>
    <d v="2023-08-04T00:00:00"/>
    <x v="1"/>
    <x v="1"/>
    <s v="NAVED"/>
    <x v="1"/>
    <s v="CONSUMER POST BUREAU"/>
    <s v="SLA_MET"/>
  </r>
  <r>
    <s v="1366"/>
    <d v="2023-08-04T20:23:12"/>
    <d v="2023-08-05T08:41:45"/>
    <s v="WITHDRAW"/>
    <s v="Consumer Post Bureau"/>
    <s v="QMascarenhas"/>
    <m/>
    <d v="1899-12-30T12:18:33"/>
    <n v="738.55"/>
    <d v="2023-08-05T00:00:00"/>
    <x v="1"/>
    <x v="1"/>
    <e v="#N/A"/>
    <x v="0"/>
    <s v="CONSUMER POST BUREAU"/>
    <s v="SLA_NOT_MET"/>
  </r>
  <r>
    <s v="1367"/>
    <d v="2023-08-05T09:57:40"/>
    <d v="2023-08-05T10:06:11"/>
    <s v="APPROVE"/>
    <s v="Consumer Existing"/>
    <s v="HPandya"/>
    <s v="Approved for MBB only"/>
    <d v="1899-12-30T00:08:31"/>
    <n v="8.5166666666666675"/>
    <d v="2023-08-05T00:00:00"/>
    <x v="1"/>
    <x v="1"/>
    <s v="HARDIK"/>
    <x v="1"/>
    <s v="CONSUMER EXISTING"/>
    <s v="SLA_MET"/>
  </r>
  <r>
    <s v="1449"/>
    <d v="2023-08-05T10:06:18"/>
    <d v="2023-08-05T10:07:49"/>
    <s v="WITHDRAW"/>
    <s v="Consumer Pre Bureau"/>
    <s v="RMishra"/>
    <s v="Please resubmit with correct address. Kindly check the street type which currently shows as unknown"/>
    <d v="1899-12-30T00:01:31"/>
    <n v="1.5166666666666666"/>
    <d v="2023-08-05T00:00:00"/>
    <x v="1"/>
    <x v="1"/>
    <s v="RAJ"/>
    <x v="0"/>
    <s v="CONSUMER PRE BUREAU"/>
    <s v="SLA_MET"/>
  </r>
  <r>
    <s v="1368"/>
    <d v="2023-08-05T10:15:30"/>
    <d v="2023-08-05T10:20:00"/>
    <s v="APPROVE"/>
    <s v="Consumer Pre Bureau"/>
    <s v="HPandya"/>
    <s v="Approved"/>
    <d v="1899-12-30T00:04:30"/>
    <n v="4.5"/>
    <d v="2023-08-05T00:00:00"/>
    <x v="1"/>
    <x v="1"/>
    <s v="HARDIK"/>
    <x v="1"/>
    <s v="CONSUMER PRE BUREAU"/>
    <s v="SLA_MET"/>
  </r>
  <r>
    <s v="1450"/>
    <d v="2023-08-05T10:20:07"/>
    <d v="2023-08-05T10:23:26"/>
    <s v="WITHDRAW"/>
    <s v="Consumer Post Bureau"/>
    <s v="RMishra"/>
    <s v="An account for this applicant already exists with Asif Tech. Please resubmit as existing customer (ROW ID: 1-8EM5CL1 )"/>
    <d v="1899-12-30T00:03:19"/>
    <n v="3.3166666666666664"/>
    <d v="2023-08-05T00:00:00"/>
    <x v="1"/>
    <x v="1"/>
    <s v="RAJ"/>
    <x v="0"/>
    <s v="CONSUMER POST BUREAU"/>
    <s v="SLA_MET"/>
  </r>
  <r>
    <s v="1369"/>
    <d v="2023-08-05T10:43:42"/>
    <d v="2023-08-05T10:53:28"/>
    <s v="APPROVE"/>
    <s v="Consumer Pre Bureau"/>
    <s v="HPandya"/>
    <s v="Approved for 1 Handset/Tablet + 1 MBB"/>
    <d v="1899-12-30T00:09:46"/>
    <n v="9.7666666666666675"/>
    <d v="2023-08-05T00:00:00"/>
    <x v="1"/>
    <x v="1"/>
    <s v="HARDIK"/>
    <x v="1"/>
    <s v="CONSUMER PRE BUREAU"/>
    <s v="SLA_MET"/>
  </r>
  <r>
    <s v="1451"/>
    <d v="2023-08-05T10:59:42"/>
    <d v="2023-08-05T11:11:49"/>
    <s v="WITHDRAW"/>
    <s v="Consumer Post Bureau"/>
    <s v="FWadia"/>
    <s v="Please email copy of Proof of Income (Pay Slips / Bank Statement / Employment Letter) to vcredit@Asif Tech.com.au"/>
    <d v="1899-12-30T00:12:07"/>
    <n v="12.116666666666667"/>
    <d v="2023-08-05T00:00:00"/>
    <x v="1"/>
    <x v="1"/>
    <s v="FARDIN"/>
    <x v="0"/>
    <s v="CONSUMER POST BUREAU"/>
    <s v="SLA_MET"/>
  </r>
  <r>
    <s v="1370"/>
    <d v="2023-08-05T11:02:28"/>
    <d v="2023-08-05T11:12:00"/>
    <s v="APPROVE"/>
    <s v="Consumer Post Bureau"/>
    <s v="AAkhundpur"/>
    <m/>
    <d v="1899-12-30T00:09:32"/>
    <n v="9.5333333333333332"/>
    <d v="2023-08-05T00:00:00"/>
    <x v="1"/>
    <x v="1"/>
    <s v="ASIF"/>
    <x v="1"/>
    <s v="CONSUMER POST BUREAU"/>
    <s v="SLA_MET"/>
  </r>
  <r>
    <s v="1371"/>
    <d v="2023-08-05T11:04:17"/>
    <d v="2023-08-05T11:15:33"/>
    <s v="APPROVE"/>
    <s v="Consumer Existing"/>
    <s v="AAkhundpur"/>
    <m/>
    <d v="1899-12-30T00:11:16"/>
    <n v="11.266666666666667"/>
    <d v="2023-08-05T00:00:00"/>
    <x v="1"/>
    <x v="1"/>
    <s v="ASIF"/>
    <x v="1"/>
    <s v="CONSUMER EXISTING"/>
    <s v="SLA_MET"/>
  </r>
  <r>
    <s v="1372"/>
    <d v="2023-08-05T11:05:01"/>
    <d v="2023-08-05T11:21:05"/>
    <s v="APPROVE"/>
    <s v="Consumer Existing"/>
    <s v="FWadia"/>
    <m/>
    <d v="1899-12-30T00:16:04"/>
    <n v="16.066666666666666"/>
    <d v="2023-08-05T00:00:00"/>
    <x v="1"/>
    <x v="1"/>
    <s v="FARDIN"/>
    <x v="1"/>
    <s v="CONSUMER EXISTING"/>
    <s v="SLA_MET"/>
  </r>
  <r>
    <s v="1373"/>
    <d v="2023-08-05T11:10:35"/>
    <d v="2023-08-05T11:12:58"/>
    <s v="APPROVE"/>
    <s v="Consumer Existing"/>
    <s v="RMishra"/>
    <s v="Approve"/>
    <d v="1899-12-30T00:02:23"/>
    <n v="2.3833333333333333"/>
    <d v="2023-08-05T00:00:00"/>
    <x v="1"/>
    <x v="1"/>
    <s v="RAJ"/>
    <x v="1"/>
    <s v="CONSUMER EXISTING"/>
    <s v="SLA_MET"/>
  </r>
  <r>
    <s v="1374"/>
    <d v="2023-08-05T11:16:02"/>
    <d v="2023-08-05T11:26:43"/>
    <s v="APPROVE"/>
    <s v="Consumer Existing"/>
    <s v="AAkhundpur"/>
    <m/>
    <d v="1899-12-30T00:10:41"/>
    <n v="10.683333333333334"/>
    <d v="2023-08-05T00:00:00"/>
    <x v="1"/>
    <x v="1"/>
    <s v="ASIF"/>
    <x v="1"/>
    <s v="CONSUMER EXISTING"/>
    <s v="SLA_MET"/>
  </r>
  <r>
    <s v="1452"/>
    <d v="2023-08-05T11:18:52"/>
    <d v="2023-08-05T11:26:05"/>
    <s v="WITHDRAW"/>
    <s v="Consumer Pre Bureau"/>
    <s v="RMishra"/>
    <s v="Please email copy of Proof of Income (Pay Slips / Bank Statement / Employment Letter) to vcredit@Asif Tech.com.au"/>
    <d v="1899-12-30T00:07:13"/>
    <n v="7.2166666666666668"/>
    <d v="2023-08-05T00:00:00"/>
    <x v="1"/>
    <x v="1"/>
    <s v="RAJ"/>
    <x v="0"/>
    <s v="CONSUMER PRE BUREAU"/>
    <s v="SLA_MET"/>
  </r>
  <r>
    <s v="1375"/>
    <d v="2023-08-05T11:29:20"/>
    <d v="2023-08-05T11:32:45"/>
    <s v="APPROVE"/>
    <s v="Consumer Existing"/>
    <s v="QMascarenhas"/>
    <m/>
    <d v="1899-12-30T00:03:25"/>
    <n v="3.4166666666666665"/>
    <d v="2023-08-05T00:00:00"/>
    <x v="1"/>
    <x v="1"/>
    <e v="#N/A"/>
    <x v="1"/>
    <s v="CONSUMER EXISTING"/>
    <s v="SLA_MET"/>
  </r>
  <r>
    <s v="1376"/>
    <d v="2023-08-05T11:35:01"/>
    <d v="2023-08-05T11:37:48"/>
    <s v="APPROVE"/>
    <s v="Consumer Existing"/>
    <s v="HPandya"/>
    <s v="Approve"/>
    <d v="1899-12-30T00:02:47"/>
    <n v="2.7833333333333332"/>
    <d v="2023-08-05T00:00:00"/>
    <x v="1"/>
    <x v="1"/>
    <s v="HARDIK"/>
    <x v="1"/>
    <s v="CONSUMER EXISTING"/>
    <s v="SLA_MET"/>
  </r>
  <r>
    <s v="1453"/>
    <d v="2023-08-05T11:43:18"/>
    <d v="2023-08-05T11:54:58"/>
    <s v="WITHDRAW"/>
    <s v="Consumer Post Bureau"/>
    <s v="SSyed"/>
    <m/>
    <d v="1899-12-30T00:11:40"/>
    <n v="11.666666666666666"/>
    <d v="2023-08-05T00:00:00"/>
    <x v="1"/>
    <x v="1"/>
    <s v="SHAHID"/>
    <x v="0"/>
    <s v="CONSUMER POST BUREAU"/>
    <s v="SLA_MET"/>
  </r>
  <r>
    <s v="1439"/>
    <d v="2023-08-05T11:44:17"/>
    <d v="2023-08-05T11:58:27"/>
    <s v="DECLINE"/>
    <s v="Consumer Post Bureau"/>
    <s v="FWadia"/>
    <m/>
    <d v="1899-12-30T00:14:10"/>
    <n v="14.166666666666666"/>
    <d v="2023-08-05T00:00:00"/>
    <x v="1"/>
    <x v="1"/>
    <s v="FARDIN"/>
    <x v="2"/>
    <s v="CONSUMER POST BUREAU"/>
    <s v="SLA_MET"/>
  </r>
  <r>
    <s v="1377"/>
    <d v="2023-08-05T11:47:37"/>
    <d v="2023-08-05T11:50:33"/>
    <s v="APPROVE"/>
    <s v="Consumer Existing"/>
    <s v="RMishra"/>
    <s v="Approve"/>
    <d v="1899-12-30T00:02:56"/>
    <n v="2.9333333333333336"/>
    <d v="2023-08-05T00:00:00"/>
    <x v="1"/>
    <x v="1"/>
    <s v="RAJ"/>
    <x v="1"/>
    <s v="CONSUMER EXISTING"/>
    <s v="SLA_MET"/>
  </r>
  <r>
    <s v="1378"/>
    <d v="2023-08-05T11:49:42"/>
    <d v="2023-08-05T11:55:28"/>
    <s v="APPROVE"/>
    <s v="Consumer Pre Bureau"/>
    <s v="HPandya"/>
    <s v="Approved for 1 handset and 1 MBB"/>
    <d v="1899-12-30T00:05:46"/>
    <n v="5.7666666666666666"/>
    <d v="2023-08-05T00:00:00"/>
    <x v="1"/>
    <x v="1"/>
    <s v="HARDIK"/>
    <x v="1"/>
    <s v="CONSUMER PRE BUREAU"/>
    <s v="SLA_MET"/>
  </r>
  <r>
    <s v="1379"/>
    <d v="2023-08-05T11:58:31"/>
    <d v="2023-08-05T12:03:20"/>
    <s v="APPROVE"/>
    <s v="Consumer Existing"/>
    <s v="SSyed"/>
    <m/>
    <d v="1899-12-30T00:04:49"/>
    <n v="4.8166666666666664"/>
    <d v="2023-08-05T00:00:00"/>
    <x v="1"/>
    <x v="1"/>
    <s v="SHAHID"/>
    <x v="1"/>
    <s v="CONSUMER EXISTING"/>
    <s v="SLA_MET"/>
  </r>
  <r>
    <s v="1454"/>
    <d v="2023-08-05T11:59:59"/>
    <d v="2023-08-05T12:03:21"/>
    <s v="WITHDRAW"/>
    <s v="Consumer Pre Bureau"/>
    <s v="RMishra"/>
    <s v="Please resubmit with correct address. Kindly check &quot;State&quot; in the previous address. It shows as other."/>
    <d v="1899-12-30T00:03:22"/>
    <n v="3.3666666666666667"/>
    <d v="2023-08-05T00:00:00"/>
    <x v="1"/>
    <x v="1"/>
    <s v="RAJ"/>
    <x v="0"/>
    <s v="CONSUMER PRE BUREAU"/>
    <s v="SLA_MET"/>
  </r>
  <r>
    <s v="1380"/>
    <d v="2023-08-05T12:05:05"/>
    <d v="2023-08-05T12:17:22"/>
    <s v="APPROVE"/>
    <s v="Consumer Existing"/>
    <s v="FWadia"/>
    <m/>
    <d v="1899-12-30T00:12:17"/>
    <n v="12.283333333333333"/>
    <d v="2023-08-05T00:00:00"/>
    <x v="1"/>
    <x v="1"/>
    <s v="FARDIN"/>
    <x v="1"/>
    <s v="CONSUMER EXISTING"/>
    <s v="SLA_MET"/>
  </r>
  <r>
    <s v="1381"/>
    <d v="2023-08-05T12:05:24"/>
    <d v="2023-08-05T12:07:49"/>
    <s v="APPROVE"/>
    <s v="Consumer Pre Bureau"/>
    <s v="AAkhundpur"/>
    <s v="Approved for 1 Handset/Tablet + 1 MBB"/>
    <d v="1899-12-30T00:02:25"/>
    <n v="2.4166666666666665"/>
    <d v="2023-08-05T00:00:00"/>
    <x v="1"/>
    <x v="1"/>
    <s v="ASIF"/>
    <x v="1"/>
    <s v="CONSUMER PRE BUREAU"/>
    <s v="SLA_MET"/>
  </r>
  <r>
    <s v="1382"/>
    <d v="2023-08-05T12:07:30"/>
    <d v="2023-08-05T12:12:58"/>
    <s v="APPROVE"/>
    <s v="Consumer Existing"/>
    <s v="HPandya"/>
    <s v="Approve"/>
    <d v="1899-12-30T00:05:28"/>
    <n v="5.4666666666666668"/>
    <d v="2023-08-05T00:00:00"/>
    <x v="1"/>
    <x v="1"/>
    <s v="HARDIK"/>
    <x v="1"/>
    <s v="CONSUMER EXISTING"/>
    <s v="SLA_MET"/>
  </r>
  <r>
    <s v="1383"/>
    <d v="2023-08-05T12:14:02"/>
    <d v="2023-08-05T12:19:52"/>
    <s v="APPROVE"/>
    <s v="Consumer Existing"/>
    <s v="HPandya"/>
    <s v="Approve"/>
    <d v="1899-12-30T00:05:50"/>
    <n v="5.833333333333333"/>
    <d v="2023-08-05T00:00:00"/>
    <x v="1"/>
    <x v="1"/>
    <s v="HARDIK"/>
    <x v="1"/>
    <s v="CONSUMER EXISTING"/>
    <s v="SLA_MET"/>
  </r>
  <r>
    <s v="1440"/>
    <d v="2023-08-05T12:17:37"/>
    <d v="2023-08-05T12:32:58"/>
    <s v="DECLINE"/>
    <s v="Consumer Post Bureau"/>
    <s v="FWadia"/>
    <m/>
    <d v="1899-12-30T00:15:21"/>
    <n v="15.35"/>
    <d v="2023-08-05T00:00:00"/>
    <x v="1"/>
    <x v="1"/>
    <s v="FARDIN"/>
    <x v="2"/>
    <s v="CONSUMER POST BUREAU"/>
    <s v="SLA_MET"/>
  </r>
  <r>
    <s v="1455"/>
    <d v="2023-08-05T12:20:36"/>
    <d v="2023-08-05T12:32:31"/>
    <s v="WITHDRAW"/>
    <s v="Consumer Pre Bureau"/>
    <s v="AAkhundpur"/>
    <s v="Please email 100 pts of ID to vcredit@Asif Tech.com.au"/>
    <d v="1899-12-30T00:11:55"/>
    <n v="11.916666666666666"/>
    <d v="2023-08-05T00:00:00"/>
    <x v="1"/>
    <x v="1"/>
    <s v="ASIF"/>
    <x v="0"/>
    <s v="CONSUMER PRE BUREAU"/>
    <s v="SLA_MET"/>
  </r>
  <r>
    <s v="1384"/>
    <d v="2023-08-05T12:23:23"/>
    <d v="2023-08-05T12:35:14"/>
    <s v="APPROVE"/>
    <s v="Consumer Pre Bureau"/>
    <s v="HPandya"/>
    <s v="Approve"/>
    <d v="1899-12-30T00:11:51"/>
    <n v="11.85"/>
    <d v="2023-08-05T00:00:00"/>
    <x v="1"/>
    <x v="1"/>
    <s v="HARDIK"/>
    <x v="1"/>
    <s v="CONSUMER PRE BUREAU"/>
    <s v="SLA_MET"/>
  </r>
  <r>
    <s v="1385"/>
    <d v="2023-08-05T12:27:38"/>
    <d v="2023-08-05T12:34:47"/>
    <s v="APPROVE"/>
    <s v="Consumer Existing"/>
    <s v="SSyed"/>
    <m/>
    <d v="1899-12-30T00:07:09"/>
    <n v="7.15"/>
    <d v="2023-08-05T00:00:00"/>
    <x v="1"/>
    <x v="1"/>
    <s v="SHAHID"/>
    <x v="1"/>
    <s v="CONSUMER EXISTING"/>
    <s v="SLA_MET"/>
  </r>
  <r>
    <s v="1386"/>
    <d v="2023-08-05T12:29:54"/>
    <d v="2023-08-05T12:36:12"/>
    <s v="APPROVE"/>
    <s v="Consumer Existing"/>
    <s v="AAkhundpur"/>
    <s v="Approve"/>
    <d v="1899-12-30T00:06:18"/>
    <n v="6.3"/>
    <d v="2023-08-05T00:00:00"/>
    <x v="1"/>
    <x v="1"/>
    <s v="ASIF"/>
    <x v="1"/>
    <s v="CONSUMER EXISTING"/>
    <s v="SLA_MET"/>
  </r>
  <r>
    <s v="1456"/>
    <d v="2023-08-05T12:31:32"/>
    <d v="2023-08-05T12:40:19"/>
    <s v="WITHDRAW"/>
    <s v="Consumer Existing"/>
    <s v="HPandya"/>
    <s v="Customer has overdue account with Asif Tech"/>
    <d v="1899-12-30T00:08:47"/>
    <n v="8.7833333333333332"/>
    <d v="2023-08-05T00:00:00"/>
    <x v="1"/>
    <x v="1"/>
    <s v="HARDIK"/>
    <x v="0"/>
    <s v="CONSUMER EXISTING"/>
    <s v="SLA_MET"/>
  </r>
  <r>
    <s v="1387"/>
    <d v="2023-08-05T12:32:53"/>
    <d v="2023-08-05T12:36:50"/>
    <s v="APPROVE"/>
    <s v="Consumer Existing"/>
    <s v="QMascarenhas"/>
    <m/>
    <d v="1899-12-30T00:03:57"/>
    <n v="3.95"/>
    <d v="2023-08-05T00:00:00"/>
    <x v="1"/>
    <x v="1"/>
    <e v="#N/A"/>
    <x v="1"/>
    <s v="CONSUMER EXISTING"/>
    <s v="SLA_MET"/>
  </r>
  <r>
    <s v="1457"/>
    <d v="2023-08-05T12:34:47"/>
    <d v="2023-08-05T12:43:14"/>
    <s v="WITHDRAW"/>
    <s v="Consumer Post Bureau"/>
    <s v="AAkhundpur"/>
    <s v="Work number submitted is incorrect for the employer. Please confirm with applicant and resubmit"/>
    <d v="1899-12-30T00:08:27"/>
    <n v="8.4499999999999993"/>
    <d v="2023-08-05T00:00:00"/>
    <x v="1"/>
    <x v="1"/>
    <s v="ASIF"/>
    <x v="0"/>
    <s v="CONSUMER POST BUREAU"/>
    <s v="SLA_MET"/>
  </r>
  <r>
    <s v="1388"/>
    <d v="2023-08-05T12:35:03"/>
    <d v="2023-08-05T12:47:52"/>
    <s v="APPROVE"/>
    <s v="Consumer Existing"/>
    <s v="FWadia"/>
    <m/>
    <d v="1899-12-30T00:12:49"/>
    <n v="12.816666666666666"/>
    <d v="2023-08-05T00:00:00"/>
    <x v="1"/>
    <x v="1"/>
    <s v="FARDIN"/>
    <x v="1"/>
    <s v="CONSUMER EXISTING"/>
    <s v="SLA_MET"/>
  </r>
  <r>
    <s v="1389"/>
    <d v="2023-08-05T12:35:20"/>
    <d v="2023-08-05T12:40:08"/>
    <s v="APPROVE"/>
    <s v="Consumer Existing"/>
    <s v="RMishra"/>
    <s v="Approve"/>
    <d v="1899-12-30T00:04:48"/>
    <n v="4.8"/>
    <d v="2023-08-05T00:00:00"/>
    <x v="1"/>
    <x v="1"/>
    <s v="RAJ"/>
    <x v="1"/>
    <s v="CONSUMER EXISTING"/>
    <s v="SLA_MET"/>
  </r>
  <r>
    <s v="1458"/>
    <d v="2023-08-05T12:36:18"/>
    <d v="2023-08-05T12:48:05"/>
    <s v="WITHDRAW"/>
    <s v="Consumer Existing"/>
    <s v="QMascarenhas"/>
    <m/>
    <d v="1899-12-30T00:11:47"/>
    <n v="11.783333333333333"/>
    <d v="2023-08-05T00:00:00"/>
    <x v="1"/>
    <x v="1"/>
    <e v="#N/A"/>
    <x v="0"/>
    <s v="CONSUMER EXISTING"/>
    <s v="SLA_MET"/>
  </r>
  <r>
    <s v="1390"/>
    <d v="2023-08-05T12:43:38"/>
    <d v="2023-08-05T12:52:39"/>
    <s v="APPROVE"/>
    <s v="Consumer Existing"/>
    <s v="AAkhundpur"/>
    <m/>
    <d v="1899-12-30T00:09:01"/>
    <n v="9.0166666666666675"/>
    <d v="2023-08-05T00:00:00"/>
    <x v="1"/>
    <x v="1"/>
    <s v="ASIF"/>
    <x v="1"/>
    <s v="CONSUMER EXISTING"/>
    <s v="SLA_MET"/>
  </r>
  <r>
    <s v="1391"/>
    <d v="2023-08-05T12:51:01"/>
    <d v="2023-08-05T12:53:43"/>
    <s v="APPROVE"/>
    <s v="Consumer Pre Bureau"/>
    <s v="RMishra"/>
    <s v="Approved for 1 handset and 1 MBB"/>
    <d v="1899-12-30T00:02:42"/>
    <n v="2.7"/>
    <d v="2023-08-05T00:00:00"/>
    <x v="1"/>
    <x v="1"/>
    <s v="RAJ"/>
    <x v="1"/>
    <s v="CONSUMER PRE BUREAU"/>
    <s v="SLA_MET"/>
  </r>
  <r>
    <s v="1459"/>
    <d v="2023-08-05T12:52:04"/>
    <d v="2023-08-05T13:01:47"/>
    <s v="WITHDRAW"/>
    <s v="Consumer Existing"/>
    <s v="HPandya"/>
    <s v="Please resubmit next application with passport/Medicare Card as part of 100 points of ID"/>
    <d v="1899-12-30T00:09:43"/>
    <n v="9.7166666666666668"/>
    <d v="2023-08-05T00:00:00"/>
    <x v="1"/>
    <x v="1"/>
    <s v="HARDIK"/>
    <x v="0"/>
    <s v="CONSUMER EXISTING"/>
    <s v="SLA_MET"/>
  </r>
  <r>
    <s v="1392"/>
    <d v="2023-08-05T12:54:19"/>
    <d v="2023-08-05T12:57:51"/>
    <s v="APPROVE"/>
    <s v="Consumer Post Bureau"/>
    <s v="SSyed"/>
    <m/>
    <d v="1899-12-30T00:03:32"/>
    <n v="3.5333333333333332"/>
    <d v="2023-08-05T00:00:00"/>
    <x v="1"/>
    <x v="1"/>
    <s v="SHAHID"/>
    <x v="1"/>
    <s v="CONSUMER POST BUREAU"/>
    <s v="SLA_MET"/>
  </r>
  <r>
    <s v="1393"/>
    <d v="2023-08-05T13:01:13"/>
    <d v="2023-08-05T13:06:58"/>
    <s v="APPROVE"/>
    <s v="Consumer Pre Bureau"/>
    <s v="AAkhundpur"/>
    <s v="Approve"/>
    <d v="1899-12-30T00:05:45"/>
    <n v="5.75"/>
    <d v="2023-08-05T00:00:00"/>
    <x v="1"/>
    <x v="1"/>
    <s v="ASIF"/>
    <x v="1"/>
    <s v="CONSUMER PRE BUREAU"/>
    <s v="SLA_MET"/>
  </r>
  <r>
    <s v="1394"/>
    <d v="2023-08-05T13:02:58"/>
    <d v="2023-08-05T13:16:41"/>
    <s v="APPROVE"/>
    <s v="Consumer Existing"/>
    <s v="FWadia"/>
    <m/>
    <d v="1899-12-30T00:13:43"/>
    <n v="13.716666666666667"/>
    <d v="2023-08-05T00:00:00"/>
    <x v="1"/>
    <x v="1"/>
    <s v="FARDIN"/>
    <x v="1"/>
    <s v="CONSUMER EXISTING"/>
    <s v="SLA_MET"/>
  </r>
  <r>
    <s v="1395"/>
    <d v="2023-08-05T13:14:56"/>
    <d v="2023-08-05T13:26:10"/>
    <s v="APPROVE"/>
    <s v="Consumer Existing"/>
    <s v="FWadia"/>
    <m/>
    <d v="1899-12-30T00:11:14"/>
    <n v="11.233333333333333"/>
    <d v="2023-08-05T00:00:00"/>
    <x v="1"/>
    <x v="1"/>
    <s v="FARDIN"/>
    <x v="1"/>
    <s v="CONSUMER EXISTING"/>
    <s v="SLA_MET"/>
  </r>
  <r>
    <s v="1460"/>
    <d v="2023-08-05T13:15:51"/>
    <d v="2023-08-05T13:19:39"/>
    <s v="WITHDRAW"/>
    <s v="Consumer Pre Bureau"/>
    <s v="HPandya"/>
    <s v="Incorrect info provided Please check the previous address and resubmit with the correct previous address"/>
    <d v="1899-12-30T00:03:48"/>
    <n v="3.8"/>
    <d v="2023-08-05T00:00:00"/>
    <x v="1"/>
    <x v="1"/>
    <s v="HARDIK"/>
    <x v="0"/>
    <s v="CONSUMER PRE BUREAU"/>
    <s v="SLA_MET"/>
  </r>
  <r>
    <s v="1396"/>
    <d v="2023-08-05T13:20:42"/>
    <d v="2023-08-05T13:25:23"/>
    <s v="APPROVE"/>
    <s v="Consumer Existing"/>
    <s v="HPandya"/>
    <s v="Approve"/>
    <d v="1899-12-30T00:04:41"/>
    <n v="4.6833333333333336"/>
    <d v="2023-08-05T00:00:00"/>
    <x v="1"/>
    <x v="1"/>
    <s v="HARDIK"/>
    <x v="1"/>
    <s v="CONSUMER EXISTING"/>
    <s v="SLA_MET"/>
  </r>
  <r>
    <s v="1461"/>
    <d v="2023-08-05T13:21:13"/>
    <d v="2023-08-05T13:24:11"/>
    <s v="WITHDRAW"/>
    <s v="Consumer Pre Bureau"/>
    <s v="RMishra"/>
    <s v="Bureau Error - {ITEM:DnB Error Type}"/>
    <d v="1899-12-30T00:02:58"/>
    <n v="2.9666666666666668"/>
    <d v="2023-08-05T00:00:00"/>
    <x v="1"/>
    <x v="1"/>
    <s v="RAJ"/>
    <x v="0"/>
    <s v="CONSUMER PRE BUREAU"/>
    <s v="SLA_MET"/>
  </r>
  <r>
    <s v="1397"/>
    <d v="2023-08-05T13:30:24"/>
    <d v="2023-08-05T13:33:17"/>
    <s v="APPROVE"/>
    <s v="Consumer Existing"/>
    <s v="RMishra"/>
    <s v="Approve"/>
    <d v="1899-12-30T00:02:53"/>
    <n v="2.8833333333333333"/>
    <d v="2023-08-05T00:00:00"/>
    <x v="1"/>
    <x v="1"/>
    <s v="RAJ"/>
    <x v="1"/>
    <s v="CONSUMER EXISTING"/>
    <s v="SLA_MET"/>
  </r>
  <r>
    <s v="1398"/>
    <d v="2023-08-05T13:34:35"/>
    <d v="2023-08-05T13:45:45"/>
    <s v="APPROVE"/>
    <s v="Consumer Existing"/>
    <s v="FWadia"/>
    <m/>
    <d v="1899-12-30T00:11:10"/>
    <n v="11.166666666666666"/>
    <d v="2023-08-05T00:00:00"/>
    <x v="1"/>
    <x v="1"/>
    <s v="FARDIN"/>
    <x v="1"/>
    <s v="CONSUMER EXISTING"/>
    <s v="SLA_MET"/>
  </r>
  <r>
    <s v="1399"/>
    <d v="2023-08-05T13:35:31"/>
    <d v="2023-08-05T13:43:45"/>
    <s v="APPROVE"/>
    <s v="Consumer Pre Bureau"/>
    <s v="AAkhundpur"/>
    <s v="Approved for 1 handset and 1 MBB"/>
    <d v="1899-12-30T00:08:14"/>
    <n v="8.2333333333333325"/>
    <d v="2023-08-05T00:00:00"/>
    <x v="1"/>
    <x v="1"/>
    <s v="ASIF"/>
    <x v="1"/>
    <s v="CONSUMER PRE BUREAU"/>
    <s v="SLA_MET"/>
  </r>
  <r>
    <s v="1400"/>
    <d v="2023-08-05T13:35:51"/>
    <d v="2023-08-05T13:43:06"/>
    <s v="APPROVE"/>
    <s v="Consumer Existing"/>
    <s v="QMascarenhas"/>
    <m/>
    <d v="1899-12-30T00:07:15"/>
    <n v="7.25"/>
    <d v="2023-08-05T00:00:00"/>
    <x v="1"/>
    <x v="1"/>
    <e v="#N/A"/>
    <x v="1"/>
    <s v="CONSUMER EXISTING"/>
    <s v="SLA_MET"/>
  </r>
  <r>
    <s v="1401"/>
    <d v="2023-08-05T13:43:26"/>
    <d v="2023-08-05T13:45:13"/>
    <s v="APPROVE"/>
    <s v="Consumer Existing"/>
    <s v="RMishra"/>
    <s v="Approve"/>
    <d v="1899-12-30T00:01:47"/>
    <n v="1.7833333333333332"/>
    <d v="2023-08-05T00:00:00"/>
    <x v="1"/>
    <x v="1"/>
    <s v="RAJ"/>
    <x v="1"/>
    <s v="CONSUMER EXISTING"/>
    <s v="SLA_MET"/>
  </r>
  <r>
    <s v="1402"/>
    <d v="2023-08-05T13:50:00"/>
    <d v="2023-08-05T13:53:26"/>
    <s v="APPROVE"/>
    <s v="Consumer Existing"/>
    <s v="HPandya"/>
    <s v="Approve"/>
    <d v="1899-12-30T00:03:26"/>
    <n v="3.4333333333333336"/>
    <d v="2023-08-05T00:00:00"/>
    <x v="1"/>
    <x v="1"/>
    <s v="HARDIK"/>
    <x v="1"/>
    <s v="CONSUMER EXISTING"/>
    <s v="SLA_MET"/>
  </r>
  <r>
    <s v="1441"/>
    <d v="2023-08-05T13:50:00"/>
    <d v="2023-08-05T13:53:51"/>
    <s v="DECLINE"/>
    <s v="Consumer Existing"/>
    <s v="AAkhundpur"/>
    <s v="Due to credit policy decision by Credit department. Please offer the customer pre-paid service"/>
    <d v="1899-12-30T00:03:51"/>
    <n v="3.85"/>
    <d v="2023-08-05T00:00:00"/>
    <x v="1"/>
    <x v="1"/>
    <s v="ASIF"/>
    <x v="2"/>
    <s v="CONSUMER EXISTING"/>
    <s v="SLA_MET"/>
  </r>
  <r>
    <s v="1403"/>
    <d v="2023-08-05T13:55:47"/>
    <d v="2023-08-05T13:58:51"/>
    <s v="APPROVE"/>
    <s v="Consumer Existing"/>
    <s v="HPandya"/>
    <s v="Approve"/>
    <d v="1899-12-30T00:03:04"/>
    <n v="3.0666666666666669"/>
    <d v="2023-08-05T00:00:00"/>
    <x v="1"/>
    <x v="1"/>
    <s v="HARDIK"/>
    <x v="1"/>
    <s v="CONSUMER EXISTING"/>
    <s v="SLA_MET"/>
  </r>
  <r>
    <s v="1404"/>
    <d v="2023-08-05T13:58:03"/>
    <d v="2023-08-05T14:01:57"/>
    <s v="APPROVE"/>
    <s v="Consumer Post Bureau"/>
    <s v="SSyed"/>
    <m/>
    <d v="1899-12-30T00:03:54"/>
    <n v="3.9"/>
    <d v="2023-08-05T00:00:00"/>
    <x v="1"/>
    <x v="1"/>
    <s v="SHAHID"/>
    <x v="1"/>
    <s v="CONSUMER POST BUREAU"/>
    <s v="SLA_MET"/>
  </r>
  <r>
    <s v="1405"/>
    <d v="2023-08-05T13:59:05"/>
    <d v="2023-08-05T14:00:17"/>
    <s v="APPROVE"/>
    <s v="Consumer Pre Bureau"/>
    <s v="RMishra"/>
    <s v="Approved for up to 2 services"/>
    <d v="1899-12-30T00:01:12"/>
    <n v="1.2"/>
    <d v="2023-08-05T00:00:00"/>
    <x v="1"/>
    <x v="1"/>
    <s v="RAJ"/>
    <x v="1"/>
    <s v="CONSUMER PRE BUREAU"/>
    <s v="SLA_MET"/>
  </r>
  <r>
    <s v="1406"/>
    <d v="2023-08-05T13:59:05"/>
    <d v="2023-08-05T14:03:20"/>
    <s v="APPROVE"/>
    <s v="Consumer Existing"/>
    <s v="AAkhundpur"/>
    <s v="Approve"/>
    <d v="1899-12-30T00:04:15"/>
    <n v="4.25"/>
    <d v="2023-08-05T00:00:00"/>
    <x v="1"/>
    <x v="1"/>
    <s v="ASIF"/>
    <x v="1"/>
    <s v="CONSUMER EXISTING"/>
    <s v="SLA_MET"/>
  </r>
  <r>
    <s v="1407"/>
    <d v="2023-08-05T13:59:49"/>
    <d v="2023-08-05T14:08:26"/>
    <s v="APPROVE"/>
    <s v="Consumer Existing"/>
    <s v="FWadia"/>
    <m/>
    <d v="1899-12-30T00:08:37"/>
    <n v="8.6166666666666671"/>
    <d v="2023-08-05T00:00:00"/>
    <x v="1"/>
    <x v="1"/>
    <s v="FARDIN"/>
    <x v="1"/>
    <s v="CONSUMER EXISTING"/>
    <s v="SLA_MET"/>
  </r>
  <r>
    <s v="1462"/>
    <d v="2023-08-05T14:06:07"/>
    <d v="2023-08-05T14:11:05"/>
    <s v="WITHDRAW"/>
    <s v="Consumer Existing"/>
    <s v="HPandya"/>
    <s v="Customer has overdue account with Asif Tech"/>
    <d v="1899-12-30T00:04:58"/>
    <n v="4.9666666666666668"/>
    <d v="2023-08-05T00:00:00"/>
    <x v="1"/>
    <x v="1"/>
    <s v="HARDIK"/>
    <x v="0"/>
    <s v="CONSUMER EXISTING"/>
    <s v="SLA_MET"/>
  </r>
  <r>
    <s v="1408"/>
    <d v="2023-08-05T14:07:04"/>
    <d v="2023-08-05T14:10:47"/>
    <s v="APPROVE"/>
    <s v="Consumer Existing"/>
    <s v="RMishra"/>
    <s v="Approve"/>
    <d v="1899-12-30T00:03:43"/>
    <n v="3.7166666666666668"/>
    <d v="2023-08-05T00:00:00"/>
    <x v="1"/>
    <x v="1"/>
    <s v="RAJ"/>
    <x v="1"/>
    <s v="CONSUMER EXISTING"/>
    <s v="SLA_MET"/>
  </r>
  <r>
    <s v="1463"/>
    <d v="2023-08-05T14:10:59"/>
    <d v="2023-08-05T14:13:35"/>
    <s v="WITHDRAW"/>
    <s v="Consumer Existing"/>
    <s v="RMishra"/>
    <s v="Customer has overdue account with Asif Tech"/>
    <d v="1899-12-30T00:02:36"/>
    <n v="2.6"/>
    <d v="2023-08-05T00:00:00"/>
    <x v="1"/>
    <x v="1"/>
    <s v="RAJ"/>
    <x v="0"/>
    <s v="CONSUMER EXISTING"/>
    <s v="SLA_MET"/>
  </r>
  <r>
    <s v="1409"/>
    <d v="2023-08-05T14:12:05"/>
    <d v="2023-08-05T14:15:52"/>
    <s v="APPROVE"/>
    <s v="Consumer Existing"/>
    <s v="HPandya"/>
    <s v="Approve"/>
    <d v="1899-12-30T00:03:47"/>
    <n v="3.7833333333333332"/>
    <d v="2023-08-05T00:00:00"/>
    <x v="1"/>
    <x v="1"/>
    <s v="HARDIK"/>
    <x v="1"/>
    <s v="CONSUMER EXISTING"/>
    <s v="SLA_MET"/>
  </r>
  <r>
    <s v="1464"/>
    <d v="2023-08-05T14:14:10"/>
    <d v="2023-08-05T14:22:11"/>
    <s v="WITHDRAW"/>
    <s v="Consumer Post Bureau"/>
    <s v="AAkhundpur"/>
    <s v="Please resubmit with landline for employer and please submit payslips proof to vcredit@Asif Tech.com.au"/>
    <d v="1899-12-30T00:08:01"/>
    <n v="8.0166666666666675"/>
    <d v="2023-08-05T00:00:00"/>
    <x v="1"/>
    <x v="1"/>
    <s v="ASIF"/>
    <x v="0"/>
    <s v="CONSUMER POST BUREAU"/>
    <s v="SLA_MET"/>
  </r>
  <r>
    <s v="1465"/>
    <d v="2023-08-05T14:17:40"/>
    <d v="2023-08-05T14:20:49"/>
    <s v="WITHDRAW"/>
    <s v="Consumer Pre Bureau"/>
    <s v="RMishra"/>
    <s v="Please resubmit with 100 points of ID including either passport or Medicare card OR email 100 pts of ID to vcredit@Asif Tech.com.au"/>
    <d v="1899-12-30T00:03:09"/>
    <n v="3.15"/>
    <d v="2023-08-05T00:00:00"/>
    <x v="1"/>
    <x v="1"/>
    <s v="RAJ"/>
    <x v="0"/>
    <s v="CONSUMER PRE BUREAU"/>
    <s v="SLA_MET"/>
  </r>
  <r>
    <s v="1410"/>
    <d v="2023-08-05T14:20:48"/>
    <d v="2023-08-05T14:23:20"/>
    <s v="APPROVE"/>
    <s v="Consumer Existing"/>
    <s v="RMishra"/>
    <s v="Approved for MBB only"/>
    <d v="1899-12-30T00:02:32"/>
    <n v="2.5333333333333332"/>
    <d v="2023-08-05T00:00:00"/>
    <x v="1"/>
    <x v="1"/>
    <s v="RAJ"/>
    <x v="1"/>
    <s v="CONSUMER EXISTING"/>
    <s v="SLA_MET"/>
  </r>
  <r>
    <s v="1442"/>
    <d v="2023-08-05T14:25:43"/>
    <d v="2023-08-05T14:30:29"/>
    <s v="DECLINE"/>
    <s v="Consumer Post Bureau"/>
    <s v="RMishra"/>
    <s v="Student applicants cannot have 2 x handsets. They are eligible for 1 handset and 1 MBB only, customer has active acc 1-5NB05XV"/>
    <d v="1899-12-30T00:04:46"/>
    <n v="4.7666666666666666"/>
    <d v="2023-08-05T00:00:00"/>
    <x v="1"/>
    <x v="1"/>
    <s v="RAJ"/>
    <x v="2"/>
    <s v="CONSUMER POST BUREAU"/>
    <s v="SLA_MET"/>
  </r>
  <r>
    <s v="1466"/>
    <d v="2023-08-05T14:26:16"/>
    <d v="2023-08-05T14:33:42"/>
    <s v="WITHDRAW"/>
    <s v="Consumer Pre Bureau"/>
    <s v="RMishra"/>
    <s v="Please email 100 pts of ID to vcredit@Asif Tech.com.au"/>
    <d v="1899-12-30T00:07:26"/>
    <n v="7.4333333333333336"/>
    <d v="2023-08-05T00:00:00"/>
    <x v="1"/>
    <x v="1"/>
    <s v="RAJ"/>
    <x v="0"/>
    <s v="CONSUMER PRE BUREAU"/>
    <s v="SLA_MET"/>
  </r>
  <r>
    <s v="1443"/>
    <d v="2023-08-05T14:30:36"/>
    <d v="2023-08-05T14:45:18"/>
    <s v="DECLINE"/>
    <s v="Consumer Existing"/>
    <s v="FWadia"/>
    <m/>
    <d v="1899-12-30T00:14:42"/>
    <n v="14.7"/>
    <d v="2023-08-05T00:00:00"/>
    <x v="1"/>
    <x v="1"/>
    <s v="FARDIN"/>
    <x v="2"/>
    <s v="CONSUMER EXISTING"/>
    <s v="SLA_MET"/>
  </r>
  <r>
    <s v="1467"/>
    <d v="2023-08-05T14:30:38"/>
    <d v="2023-08-05T14:36:53"/>
    <s v="WITHDRAW"/>
    <s v="Consumer Pre Bureau"/>
    <s v="RMishra"/>
    <s v="Please resubmit with 100 points of ID including either passport or Medicare card OR email 100 pts of ID to vcredit@Asif Tech.com.au"/>
    <d v="1899-12-30T00:06:15"/>
    <n v="6.25"/>
    <d v="2023-08-05T00:00:00"/>
    <x v="1"/>
    <x v="1"/>
    <s v="RAJ"/>
    <x v="0"/>
    <s v="CONSUMER PRE BUREAU"/>
    <s v="SLA_MET"/>
  </r>
  <r>
    <s v="1411"/>
    <d v="2023-08-05T14:31:12"/>
    <d v="2023-08-05T14:41:39"/>
    <s v="APPROVE"/>
    <s v="Consumer Existing"/>
    <s v="RMishra"/>
    <s v="Approve"/>
    <d v="1899-12-30T00:10:27"/>
    <n v="10.45"/>
    <d v="2023-08-05T00:00:00"/>
    <x v="1"/>
    <x v="1"/>
    <s v="RAJ"/>
    <x v="1"/>
    <s v="CONSUMER EXISTING"/>
    <s v="SLA_MET"/>
  </r>
  <r>
    <s v="1412"/>
    <d v="2023-08-05T14:32:07"/>
    <d v="2023-08-05T14:39:38"/>
    <s v="APPROVE"/>
    <s v="Consumer Post Bureau"/>
    <s v="SSyed"/>
    <m/>
    <d v="1899-12-30T00:07:31"/>
    <n v="7.5166666666666666"/>
    <d v="2023-08-05T00:00:00"/>
    <x v="1"/>
    <x v="1"/>
    <s v="SHAHID"/>
    <x v="1"/>
    <s v="CONSUMER POST BUREAU"/>
    <s v="SLA_MET"/>
  </r>
  <r>
    <s v="1413"/>
    <d v="2023-08-05T14:41:33"/>
    <d v="2023-08-05T14:43:42"/>
    <s v="APPROVE"/>
    <s v="Consumer Existing"/>
    <s v="RMishra"/>
    <s v="Approve"/>
    <d v="1899-12-30T00:02:09"/>
    <n v="2.15"/>
    <d v="2023-08-05T00:00:00"/>
    <x v="1"/>
    <x v="1"/>
    <s v="RAJ"/>
    <x v="1"/>
    <s v="CONSUMER EXISTING"/>
    <s v="SLA_MET"/>
  </r>
  <r>
    <s v="1414"/>
    <d v="2023-08-05T14:43:44"/>
    <d v="2023-08-05T14:46:48"/>
    <s v="APPROVE"/>
    <s v="Consumer Existing"/>
    <s v="HPandya"/>
    <s v="Approve"/>
    <d v="1899-12-30T00:03:04"/>
    <n v="3.0666666666666669"/>
    <d v="2023-08-05T00:00:00"/>
    <x v="1"/>
    <x v="1"/>
    <s v="HARDIK"/>
    <x v="1"/>
    <s v="CONSUMER EXISTING"/>
    <s v="SLA_MET"/>
  </r>
  <r>
    <s v="1415"/>
    <d v="2023-08-05T14:44:34"/>
    <d v="2023-08-05T14:47:50"/>
    <s v="APPROVE"/>
    <s v="Consumer Existing"/>
    <s v="RMishra"/>
    <s v="Approve"/>
    <d v="1899-12-30T00:03:16"/>
    <n v="3.2666666666666666"/>
    <d v="2023-08-05T00:00:00"/>
    <x v="1"/>
    <x v="1"/>
    <s v="RAJ"/>
    <x v="1"/>
    <s v="CONSUMER EXISTING"/>
    <s v="SLA_MET"/>
  </r>
  <r>
    <s v="1416"/>
    <d v="2023-08-05T14:50:35"/>
    <d v="2023-08-05T14:55:16"/>
    <s v="APPROVE"/>
    <s v="Consumer Existing"/>
    <s v="SSyed"/>
    <m/>
    <d v="1899-12-30T00:04:41"/>
    <n v="4.6833333333333336"/>
    <d v="2023-08-05T00:00:00"/>
    <x v="1"/>
    <x v="1"/>
    <s v="SHAHID"/>
    <x v="1"/>
    <s v="CONSUMER EXISTING"/>
    <s v="SLA_MET"/>
  </r>
  <r>
    <s v="1468"/>
    <d v="2023-08-05T14:52:20"/>
    <d v="2023-08-05T14:55:58"/>
    <s v="WITHDRAW"/>
    <s v="Consumer Pre Bureau"/>
    <s v="HPandya"/>
    <s v="Please email 100 pts of ID to vcredit@Asif Tech.com.au Passport and the visa page"/>
    <d v="1899-12-30T00:03:38"/>
    <n v="3.6333333333333333"/>
    <d v="2023-08-05T00:00:00"/>
    <x v="1"/>
    <x v="1"/>
    <s v="HARDIK"/>
    <x v="0"/>
    <s v="CONSUMER PRE BUREAU"/>
    <s v="SLA_MET"/>
  </r>
  <r>
    <s v="1417"/>
    <d v="2023-08-05T14:57:20"/>
    <d v="2023-08-05T15:00:47"/>
    <s v="APPROVE"/>
    <s v="Consumer Existing"/>
    <s v="RMishra"/>
    <s v="Approve"/>
    <d v="1899-12-30T00:03:27"/>
    <n v="3.45"/>
    <d v="2023-08-05T00:00:00"/>
    <x v="1"/>
    <x v="1"/>
    <s v="RAJ"/>
    <x v="1"/>
    <s v="CONSUMER EXISTING"/>
    <s v="SLA_MET"/>
  </r>
  <r>
    <s v="1418"/>
    <d v="2023-08-05T14:57:20"/>
    <d v="2023-08-05T15:01:18"/>
    <s v="APPROVE"/>
    <s v="Consumer Existing"/>
    <s v="HPandya"/>
    <s v="Approve"/>
    <d v="1899-12-30T00:03:58"/>
    <n v="3.9666666666666668"/>
    <d v="2023-08-05T00:00:00"/>
    <x v="1"/>
    <x v="1"/>
    <s v="HARDIK"/>
    <x v="1"/>
    <s v="CONSUMER EXISTING"/>
    <s v="SLA_MET"/>
  </r>
  <r>
    <s v="1419"/>
    <d v="2023-08-05T14:58:58"/>
    <d v="2023-08-05T15:04:59"/>
    <s v="APPROVE"/>
    <s v="Consumer Existing"/>
    <s v="AAkhundpur"/>
    <s v="Approve"/>
    <d v="1899-12-30T00:06:01"/>
    <n v="6.0166666666666666"/>
    <d v="2023-08-05T00:00:00"/>
    <x v="1"/>
    <x v="1"/>
    <s v="ASIF"/>
    <x v="1"/>
    <s v="CONSUMER EXISTING"/>
    <s v="SLA_MET"/>
  </r>
  <r>
    <s v="1469"/>
    <d v="2023-08-05T14:59:59"/>
    <d v="2023-08-05T15:04:21"/>
    <s v="WITHDRAW"/>
    <s v="Consumer Post Bureau"/>
    <s v="RMishra"/>
    <s v="An account for this applicant already exists with Asif Tech. Please resubmit as existing customer (ROW ID: 1-2GI6OYF)"/>
    <d v="1899-12-30T00:04:22"/>
    <n v="4.3666666666666663"/>
    <d v="2023-08-05T00:00:00"/>
    <x v="1"/>
    <x v="1"/>
    <s v="RAJ"/>
    <x v="0"/>
    <s v="CONSUMER POST BUREAU"/>
    <s v="SLA_MET"/>
  </r>
  <r>
    <s v="1470"/>
    <d v="2023-08-05T15:00:38"/>
    <d v="2023-08-05T15:11:55"/>
    <s v="WITHDRAW"/>
    <s v="Consumer Pre Bureau"/>
    <s v="HPandya"/>
    <s v="Further information has been requested via email to vcredit@Asif Tech.com.au appointment letter or a salary slip"/>
    <d v="1899-12-30T00:11:17"/>
    <n v="11.283333333333333"/>
    <d v="2023-08-05T00:00:00"/>
    <x v="1"/>
    <x v="1"/>
    <s v="HARDIK"/>
    <x v="0"/>
    <s v="CONSUMER PRE BUREAU"/>
    <s v="SLA_MET"/>
  </r>
  <r>
    <s v="1471"/>
    <d v="2023-08-05T15:01:10"/>
    <d v="2023-08-05T15:08:54"/>
    <s v="WITHDRAW"/>
    <s v="Consumer Post Bureau"/>
    <s v="RMishra"/>
    <s v="Please resubmit with 100 pints of id inclusing either passport or medicare card OR email 100 pts of ID to vcredit@Asif Tech.com.au"/>
    <d v="1899-12-30T00:07:44"/>
    <n v="7.7333333333333334"/>
    <d v="2023-08-05T00:00:00"/>
    <x v="1"/>
    <x v="1"/>
    <s v="RAJ"/>
    <x v="0"/>
    <s v="CONSUMER POST BUREAU"/>
    <s v="SLA_MET"/>
  </r>
  <r>
    <s v="1472"/>
    <d v="2023-08-05T15:03:42"/>
    <d v="2023-08-05T15:07:52"/>
    <s v="WITHDRAW"/>
    <s v="Consumer Pre Bureau"/>
    <s v="AAkhundpur"/>
    <s v="Please email 100 pts of ID along with Passport and Visa page. to vcredit@Asif Tech.com.au"/>
    <d v="1899-12-30T00:04:10"/>
    <n v="4.166666666666667"/>
    <d v="2023-08-05T00:00:00"/>
    <x v="1"/>
    <x v="1"/>
    <s v="ASIF"/>
    <x v="0"/>
    <s v="CONSUMER PRE BUREAU"/>
    <s v="SLA_MET"/>
  </r>
  <r>
    <s v="1420"/>
    <d v="2023-08-05T15:05:11"/>
    <d v="2023-08-05T15:13:49"/>
    <s v="APPROVE"/>
    <s v="Consumer Existing"/>
    <s v="FWadia"/>
    <m/>
    <d v="1899-12-30T00:08:38"/>
    <n v="8.6333333333333329"/>
    <d v="2023-08-05T00:00:00"/>
    <x v="1"/>
    <x v="1"/>
    <s v="FARDIN"/>
    <x v="1"/>
    <s v="CONSUMER EXISTING"/>
    <s v="SLA_MET"/>
  </r>
  <r>
    <s v="1444"/>
    <d v="2023-08-05T15:06:33"/>
    <d v="2023-08-05T15:11:05"/>
    <s v="DECLINE"/>
    <s v="Consumer Post Bureau"/>
    <s v="SSyed"/>
    <m/>
    <d v="1899-12-30T00:04:32"/>
    <n v="4.5333333333333332"/>
    <d v="2023-08-05T00:00:00"/>
    <x v="1"/>
    <x v="1"/>
    <s v="SHAHID"/>
    <x v="2"/>
    <s v="CONSUMER POST BUREAU"/>
    <s v="SLA_MET"/>
  </r>
  <r>
    <s v="1445"/>
    <d v="2023-08-05T15:17:07"/>
    <d v="2023-08-05T15:24:45"/>
    <s v="DECLINE"/>
    <s v="Consumer Existing"/>
    <s v="HPandya"/>
    <s v="Passport Visa expires in less than 12 months. Please offer the customer pre-paid service only"/>
    <d v="1899-12-30T00:07:38"/>
    <n v="7.6333333333333329"/>
    <d v="2023-08-05T00:00:00"/>
    <x v="1"/>
    <x v="1"/>
    <s v="HARDIK"/>
    <x v="2"/>
    <s v="CONSUMER EXISTING"/>
    <s v="SLA_MET"/>
  </r>
  <r>
    <s v="1446"/>
    <d v="2023-08-05T15:17:39"/>
    <d v="2023-08-05T15:19:13"/>
    <s v="DECLINE"/>
    <s v="Consumer Pre Bureau"/>
    <s v="RMishra"/>
    <s v="Passport Visa expires in less than 12 months. Please offer the customer pre-paid service only"/>
    <d v="1899-12-30T00:01:34"/>
    <n v="1.5666666666666667"/>
    <d v="2023-08-05T00:00:00"/>
    <x v="1"/>
    <x v="1"/>
    <s v="RAJ"/>
    <x v="2"/>
    <s v="CONSUMER PRE BUREAU"/>
    <s v="SLA_MET"/>
  </r>
  <r>
    <s v="1421"/>
    <d v="2023-08-05T15:18:41"/>
    <d v="2023-08-05T15:22:09"/>
    <s v="APPROVE"/>
    <s v="Consumer Existing"/>
    <s v="RMishra"/>
    <s v="MBB Only with outright purchase"/>
    <d v="1899-12-30T00:03:28"/>
    <n v="3.4666666666666668"/>
    <d v="2023-08-05T00:00:00"/>
    <x v="1"/>
    <x v="1"/>
    <s v="RAJ"/>
    <x v="1"/>
    <s v="CONSUMER EXISTING"/>
    <s v="SLA_MET"/>
  </r>
  <r>
    <s v="1473"/>
    <d v="2023-08-05T15:18:41"/>
    <d v="2023-08-05T15:25:43"/>
    <s v="WITHDRAW"/>
    <s v="Consumer Existing"/>
    <s v="AAkhundpur"/>
    <s v="Please re-submit as student, Customer still has student Visa."/>
    <d v="1899-12-30T00:07:02"/>
    <n v="7.0333333333333332"/>
    <d v="2023-08-05T00:00:00"/>
    <x v="1"/>
    <x v="1"/>
    <s v="ASIF"/>
    <x v="0"/>
    <s v="CONSUMER EXISTING"/>
    <s v="SLA_MET"/>
  </r>
  <r>
    <s v="1422"/>
    <d v="2023-08-05T15:20:08"/>
    <d v="2023-08-05T15:23:25"/>
    <s v="APPROVE"/>
    <s v="Consumer Pre Bureau"/>
    <s v="RMishra"/>
    <s v="Approved for up to 2 services"/>
    <d v="1899-12-30T00:03:17"/>
    <n v="3.2833333333333332"/>
    <d v="2023-08-05T00:00:00"/>
    <x v="1"/>
    <x v="1"/>
    <s v="RAJ"/>
    <x v="1"/>
    <s v="CONSUMER PRE BUREAU"/>
    <s v="SLA_MET"/>
  </r>
  <r>
    <s v="1423"/>
    <d v="2023-08-05T15:21:16"/>
    <d v="2023-08-05T15:37:11"/>
    <s v="APPROVE"/>
    <s v="Consumer Existing"/>
    <s v="QMascarenhas"/>
    <m/>
    <d v="1899-12-30T00:15:55"/>
    <n v="15.916666666666666"/>
    <d v="2023-08-05T00:00:00"/>
    <x v="1"/>
    <x v="1"/>
    <e v="#N/A"/>
    <x v="1"/>
    <s v="CONSUMER EXISTING"/>
    <s v="SLA_MET"/>
  </r>
  <r>
    <s v="1474"/>
    <d v="2023-08-05T15:25:55"/>
    <d v="2023-08-05T15:28:24"/>
    <s v="WITHDRAW"/>
    <s v="Consumer Pre Bureau"/>
    <s v="RMishra"/>
    <s v="Please verify passport details and DOB and resubmit OR email passport and visa page to vcredit@Asif Tech.com.au"/>
    <d v="1899-12-30T00:02:29"/>
    <n v="2.4833333333333334"/>
    <d v="2023-08-05T00:00:00"/>
    <x v="1"/>
    <x v="1"/>
    <s v="RAJ"/>
    <x v="0"/>
    <s v="CONSUMER PRE BUREAU"/>
    <s v="SLA_MET"/>
  </r>
  <r>
    <s v="1447"/>
    <d v="2023-08-05T15:26:29"/>
    <d v="2023-08-05T15:46:53"/>
    <s v="DECLINE"/>
    <s v="Consumer Existing"/>
    <s v="HPandya"/>
    <s v="Customer has overdue account with Asif Tech"/>
    <d v="1899-12-30T00:20:24"/>
    <n v="20.399999999999999"/>
    <d v="2023-08-05T00:00:00"/>
    <x v="1"/>
    <x v="1"/>
    <s v="HARDIK"/>
    <x v="2"/>
    <s v="CONSUMER EXISTING"/>
    <s v="SLA_NOT_MET"/>
  </r>
  <r>
    <s v="1475"/>
    <d v="2023-08-05T15:35:44"/>
    <d v="2023-08-05T15:40:50"/>
    <s v="WITHDRAW"/>
    <s v="Consumer Pre Bureau"/>
    <s v="RMishra"/>
    <s v="Please resubmit with landline for employer"/>
    <d v="1899-12-30T00:05:06"/>
    <n v="5.0999999999999996"/>
    <d v="2023-08-05T00:00:00"/>
    <x v="1"/>
    <x v="1"/>
    <s v="RAJ"/>
    <x v="0"/>
    <s v="CONSUMER PRE BUREAU"/>
    <s v="SLA_MET"/>
  </r>
  <r>
    <s v="1424"/>
    <d v="2023-08-05T15:35:45"/>
    <d v="2023-08-05T15:41:47"/>
    <s v="APPROVE"/>
    <s v="Consumer Existing"/>
    <s v="AAkhundpur"/>
    <s v="Approve"/>
    <d v="1899-12-30T00:06:02"/>
    <n v="6.0333333333333332"/>
    <d v="2023-08-05T00:00:00"/>
    <x v="1"/>
    <x v="1"/>
    <s v="ASIF"/>
    <x v="1"/>
    <s v="CONSUMER EXISTING"/>
    <s v="SLA_MET"/>
  </r>
  <r>
    <s v="1476"/>
    <d v="2023-08-05T15:36:33"/>
    <d v="2023-08-05T15:50:42"/>
    <s v="WITHDRAW"/>
    <s v="Consumer Post Bureau"/>
    <s v="QMascarenhas"/>
    <m/>
    <d v="1899-12-30T00:14:09"/>
    <n v="14.15"/>
    <d v="2023-08-05T00:00:00"/>
    <x v="1"/>
    <x v="1"/>
    <e v="#N/A"/>
    <x v="0"/>
    <s v="CONSUMER POST BUREAU"/>
    <s v="SLA_MET"/>
  </r>
  <r>
    <s v="1477"/>
    <d v="2023-08-05T15:45:53"/>
    <d v="2023-08-05T16:02:23"/>
    <s v="WITHDRAW"/>
    <s v="Consumer Existing"/>
    <s v="RMishra"/>
    <s v="Please email employment letter and bank statement showing (deposits from the employer) to vcredit@Asif Tech.com.au"/>
    <d v="1899-12-30T00:16:30"/>
    <n v="16.5"/>
    <d v="2023-08-05T00:00:00"/>
    <x v="1"/>
    <x v="1"/>
    <s v="RAJ"/>
    <x v="0"/>
    <s v="CONSUMER EXISTING"/>
    <s v="SLA_MET"/>
  </r>
  <r>
    <s v="1448"/>
    <d v="2023-08-05T15:45:54"/>
    <d v="2023-08-05T16:07:33"/>
    <s v="DECLINE"/>
    <s v="Consumer Existing"/>
    <s v="AAkhundpur"/>
    <s v="Due to credit policy decision by Credit department. Please offer the customer pre-paid service"/>
    <d v="1899-12-30T00:21:39"/>
    <n v="21.65"/>
    <d v="2023-08-05T00:00:00"/>
    <x v="1"/>
    <x v="1"/>
    <s v="ASIF"/>
    <x v="2"/>
    <s v="CONSUMER EXISTING"/>
    <s v="SLA_NOT_MET"/>
  </r>
  <r>
    <s v="1478"/>
    <d v="2023-08-05T15:49:29"/>
    <d v="2023-08-05T16:02:45"/>
    <s v="WITHDRAW"/>
    <s v="Consumer Pre Bureau"/>
    <s v="HPandya"/>
    <s v="Please email 100 pts of ID to vcredit@Asif Tech.com.au appointment letter or salary slip"/>
    <d v="1899-12-30T00:13:16"/>
    <n v="13.266666666666667"/>
    <d v="2023-08-05T00:00:00"/>
    <x v="1"/>
    <x v="1"/>
    <s v="HARDIK"/>
    <x v="0"/>
    <s v="CONSUMER PRE BUREAU"/>
    <s v="SLA_MET"/>
  </r>
  <r>
    <s v="1479"/>
    <d v="2023-08-05T15:52:24"/>
    <d v="2023-08-05T16:04:22"/>
    <s v="WITHDRAW"/>
    <s v="Consumer Pre Bureau"/>
    <s v="RMishra"/>
    <s v="Please verify passport details and DOB and resubmit OR email passport and visa page to vcredit@Asif Tech.com.au"/>
    <d v="1899-12-30T00:11:58"/>
    <n v="11.966666666666667"/>
    <d v="2023-08-05T00:00:00"/>
    <x v="1"/>
    <x v="1"/>
    <s v="RAJ"/>
    <x v="0"/>
    <s v="CONSUMER PRE BUREAU"/>
    <s v="SLA_MET"/>
  </r>
  <r>
    <s v="1425"/>
    <d v="2023-08-05T15:56:27"/>
    <d v="2023-08-05T16:10:41"/>
    <s v="APPROVE"/>
    <s v="Consumer Existing"/>
    <s v="HPandya"/>
    <s v="Approved for 1 service"/>
    <d v="1899-12-30T00:14:14"/>
    <n v="14.233333333333333"/>
    <d v="2023-08-05T00:00:00"/>
    <x v="1"/>
    <x v="1"/>
    <s v="HARDIK"/>
    <x v="1"/>
    <s v="CONSUMER EXISTING"/>
    <s v="SLA_MET"/>
  </r>
  <r>
    <s v="1480"/>
    <d v="2023-08-05T15:56:45"/>
    <d v="2023-08-05T16:06:19"/>
    <s v="WITHDRAW"/>
    <s v="Consumer Pre Bureau"/>
    <s v="RMishra"/>
    <s v="Please verify passport details and DOB and resubmit OR email passport and visa page to vcredit@Asif Tech.com.au"/>
    <d v="1899-12-30T00:09:34"/>
    <n v="9.5666666666666664"/>
    <d v="2023-08-05T00:00:00"/>
    <x v="1"/>
    <x v="1"/>
    <s v="RAJ"/>
    <x v="0"/>
    <s v="CONSUMER PRE BUREAU"/>
    <s v="SLA_MET"/>
  </r>
  <r>
    <s v="1426"/>
    <d v="2023-08-05T16:17:31"/>
    <d v="2023-08-05T16:20:11"/>
    <s v="APPROVE"/>
    <s v="Consumer Pre Bureau"/>
    <s v="RMishra"/>
    <s v="Approve"/>
    <d v="1899-12-30T00:02:40"/>
    <n v="2.6666666666666665"/>
    <d v="2023-08-05T00:00:00"/>
    <x v="1"/>
    <x v="1"/>
    <s v="RAJ"/>
    <x v="1"/>
    <s v="CONSUMER PRE BUREAU"/>
    <s v="SLA_MET"/>
  </r>
  <r>
    <s v="1427"/>
    <d v="2023-08-05T16:19:43"/>
    <d v="2023-08-05T16:23:09"/>
    <s v="APPROVE"/>
    <s v="Consumer Existing"/>
    <s v="HPandya"/>
    <s v="Approve"/>
    <d v="1899-12-30T00:03:26"/>
    <n v="3.4333333333333336"/>
    <d v="2023-08-05T00:00:00"/>
    <x v="1"/>
    <x v="1"/>
    <s v="HARDIK"/>
    <x v="1"/>
    <s v="CONSUMER EXISTING"/>
    <s v="SLA_MET"/>
  </r>
  <r>
    <s v="1481"/>
    <d v="2023-08-05T16:31:43"/>
    <d v="2023-08-05T16:39:31"/>
    <s v="WITHDRAW"/>
    <s v="Consumer Existing"/>
    <s v="FWadia"/>
    <s v="Please email copy of Proof of Income (Pay Slips / Bank Statement / Employment Letter) to vcredit@Asif Tech.com.au. Also, please update a Valid Work Land Line No. for the customer?s employer."/>
    <d v="1899-12-30T00:07:48"/>
    <n v="7.8"/>
    <d v="2023-08-05T00:00:00"/>
    <x v="1"/>
    <x v="1"/>
    <s v="FARDIN"/>
    <x v="0"/>
    <s v="CONSUMER EXISTING"/>
    <s v="SLA_MET"/>
  </r>
  <r>
    <s v="1428"/>
    <d v="2023-08-05T16:31:49"/>
    <d v="2023-08-05T16:39:04"/>
    <s v="APPROVE"/>
    <s v="Consumer Pre Bureau"/>
    <s v="HPandya"/>
    <s v="Approve"/>
    <d v="1899-12-30T00:07:15"/>
    <n v="7.25"/>
    <d v="2023-08-05T00:00:00"/>
    <x v="1"/>
    <x v="1"/>
    <s v="HARDIK"/>
    <x v="1"/>
    <s v="CONSUMER PRE BUREAU"/>
    <s v="SLA_MET"/>
  </r>
  <r>
    <s v="1429"/>
    <d v="2023-08-05T16:37:10"/>
    <d v="2023-08-05T16:41:31"/>
    <s v="APPROVE"/>
    <s v="Consumer Pre Bureau"/>
    <s v="AAkhundpur"/>
    <s v="Approved for 1 Handset/Tablet + 1 MBB"/>
    <d v="1899-12-30T00:04:21"/>
    <n v="4.3499999999999996"/>
    <d v="2023-08-05T00:00:00"/>
    <x v="1"/>
    <x v="1"/>
    <s v="ASIF"/>
    <x v="1"/>
    <s v="CONSUMER PRE BUREAU"/>
    <s v="SLA_MET"/>
  </r>
  <r>
    <s v="1430"/>
    <d v="2023-08-05T16:44:56"/>
    <d v="2023-08-05T16:48:55"/>
    <s v="APPROVE"/>
    <s v="Consumer Pre Bureau"/>
    <s v="RMishra"/>
    <s v="Approve"/>
    <d v="1899-12-30T00:03:59"/>
    <n v="3.9833333333333334"/>
    <d v="2023-08-05T00:00:00"/>
    <x v="1"/>
    <x v="1"/>
    <s v="RAJ"/>
    <x v="1"/>
    <s v="CONSUMER PRE BUREAU"/>
    <s v="SLA_MET"/>
  </r>
  <r>
    <s v="1482"/>
    <d v="2023-08-05T16:49:00"/>
    <d v="2023-08-05T16:54:20"/>
    <s v="WITHDRAW"/>
    <s v="Consumer Pre Bureau"/>
    <s v="HPandya"/>
    <s v="Please resubmit next application with passport as part of 100 points of ID"/>
    <d v="1899-12-30T00:05:20"/>
    <n v="5.333333333333333"/>
    <d v="2023-08-05T00:00:00"/>
    <x v="1"/>
    <x v="1"/>
    <s v="HARDIK"/>
    <x v="0"/>
    <s v="CONSUMER PRE BUREAU"/>
    <s v="SLA_MET"/>
  </r>
  <r>
    <s v="1431"/>
    <d v="2023-08-05T16:54:44"/>
    <d v="2023-08-05T16:56:26"/>
    <s v="APPROVE"/>
    <s v="Consumer Existing"/>
    <s v="RMishra"/>
    <s v="Approved for MBB only"/>
    <d v="1899-12-30T00:01:42"/>
    <n v="1.7"/>
    <d v="2023-08-05T00:00:00"/>
    <x v="1"/>
    <x v="1"/>
    <s v="RAJ"/>
    <x v="1"/>
    <s v="CONSUMER EXISTING"/>
    <s v="SLA_MET"/>
  </r>
  <r>
    <s v="1483"/>
    <d v="2023-08-05T16:56:32"/>
    <d v="2023-08-05T16:59:40"/>
    <s v="WITHDRAW"/>
    <s v="Consumer Pre Bureau"/>
    <s v="AAkhundpur"/>
    <s v="Please email passport with visa page"/>
    <d v="1899-12-30T00:03:08"/>
    <n v="3.1333333333333333"/>
    <d v="2023-08-05T00:00:00"/>
    <x v="1"/>
    <x v="1"/>
    <s v="ASIF"/>
    <x v="0"/>
    <s v="CONSUMER PRE BUREAU"/>
    <s v="SLA_MET"/>
  </r>
  <r>
    <s v="1432"/>
    <d v="2023-08-05T16:57:04"/>
    <d v="2023-08-05T17:00:51"/>
    <s v="APPROVE"/>
    <s v="Consumer Post Bureau"/>
    <s v="HPandya"/>
    <s v="Approved only with outright purchase of handset or USIM only"/>
    <d v="1899-12-30T00:03:47"/>
    <n v="3.7833333333333332"/>
    <d v="2023-08-05T00:00:00"/>
    <x v="1"/>
    <x v="1"/>
    <s v="HARDIK"/>
    <x v="1"/>
    <s v="CONSUMER POST BUREAU"/>
    <s v="SLA_MET"/>
  </r>
  <r>
    <s v="1433"/>
    <d v="2023-08-05T16:57:35"/>
    <d v="2023-08-05T17:02:04"/>
    <s v="APPROVE"/>
    <s v="Consumer Pre Bureau"/>
    <s v="RMishra"/>
    <s v="Approved for 1 Handset/Tablet + 1 MBB"/>
    <d v="1899-12-30T00:04:29"/>
    <n v="4.4833333333333334"/>
    <d v="2023-08-05T00:00:00"/>
    <x v="1"/>
    <x v="1"/>
    <s v="RAJ"/>
    <x v="1"/>
    <s v="CONSUMER PRE BUREAU"/>
    <s v="SLA_MET"/>
  </r>
  <r>
    <s v="1434"/>
    <d v="2023-08-05T17:03:44"/>
    <d v="2023-08-05T17:12:15"/>
    <s v="APPROVE"/>
    <s v="Consumer Existing"/>
    <s v="FWadia"/>
    <m/>
    <d v="1899-12-30T00:08:31"/>
    <n v="8.5166666666666675"/>
    <d v="2023-08-05T00:00:00"/>
    <x v="1"/>
    <x v="1"/>
    <s v="FARDIN"/>
    <x v="1"/>
    <s v="CONSUMER EXISTING"/>
    <s v="SLA_MET"/>
  </r>
  <r>
    <s v="1435"/>
    <d v="2023-08-05T17:08:19"/>
    <d v="2023-08-05T17:12:33"/>
    <s v="APPROVE"/>
    <s v="Consumer Pre Bureau"/>
    <s v="RMishra"/>
    <s v="Approve"/>
    <d v="1899-12-30T00:04:14"/>
    <n v="4.2333333333333334"/>
    <d v="2023-08-05T00:00:00"/>
    <x v="1"/>
    <x v="1"/>
    <s v="RAJ"/>
    <x v="1"/>
    <s v="CONSUMER PRE BUREAU"/>
    <s v="SLA_MET"/>
  </r>
  <r>
    <s v="1436"/>
    <d v="2023-08-05T17:28:43"/>
    <d v="2023-08-05T17:30:55"/>
    <s v="APPROVE"/>
    <s v="Consumer Existing"/>
    <s v="RMishra"/>
    <s v="Approved for MBB only"/>
    <d v="1899-12-30T00:02:12"/>
    <n v="2.2000000000000002"/>
    <d v="2023-08-05T00:00:00"/>
    <x v="1"/>
    <x v="1"/>
    <s v="RAJ"/>
    <x v="1"/>
    <s v="CONSUMER EXISTING"/>
    <s v="SLA_MET"/>
  </r>
  <r>
    <s v="1484"/>
    <d v="2023-08-05T17:28:56"/>
    <d v="2023-08-05T17:31:07"/>
    <s v="WITHDRAW"/>
    <s v="Consumer Post Bureau"/>
    <s v="HPandya"/>
    <s v="Applicant has previously approved application under another Row ID1-8EQCUV6"/>
    <d v="1899-12-30T00:02:11"/>
    <n v="2.1833333333333331"/>
    <d v="2023-08-05T00:00:00"/>
    <x v="1"/>
    <x v="1"/>
    <s v="HARDIK"/>
    <x v="0"/>
    <s v="CONSUMER POST BUREAU"/>
    <s v="SLA_MET"/>
  </r>
  <r>
    <s v="1437"/>
    <d v="2023-08-05T17:42:23"/>
    <d v="2023-08-05T17:46:22"/>
    <s v="APPROVE"/>
    <s v="Consumer Post Bureau"/>
    <s v="RMishra"/>
    <s v="Approved for 1 handset and 1 MBB"/>
    <d v="1899-12-30T00:03:59"/>
    <n v="3.9833333333333334"/>
    <d v="2023-08-05T00:00:00"/>
    <x v="1"/>
    <x v="1"/>
    <s v="RAJ"/>
    <x v="1"/>
    <s v="CONSUMER POST BUREAU"/>
    <s v="SLA_MET"/>
  </r>
  <r>
    <s v="1438"/>
    <d v="2023-08-05T19:06:55"/>
    <d v="2023-08-05T19:17:17"/>
    <s v="APPROVE"/>
    <s v="Consumer Post Bureau"/>
    <s v="AAkhundpur"/>
    <m/>
    <d v="1899-12-30T00:10:22"/>
    <n v="10.366666666666667"/>
    <d v="2023-08-05T00:00:00"/>
    <x v="1"/>
    <x v="1"/>
    <s v="ASIF"/>
    <x v="1"/>
    <s v="CONSUMER POST BUREAU"/>
    <s v="SLA_MET"/>
  </r>
  <r>
    <s v="1485"/>
    <d v="2023-08-06T08:27:36"/>
    <d v="2023-08-06T08:39:35"/>
    <s v="APPROVE"/>
    <s v="Consumer Post Bureau"/>
    <s v="CDcosta"/>
    <m/>
    <d v="1899-12-30T00:11:59"/>
    <n v="11.983333333333333"/>
    <d v="2023-08-06T00:00:00"/>
    <x v="1"/>
    <x v="1"/>
    <s v="CAMERON"/>
    <x v="1"/>
    <s v="CONSUMER POST BUREAU"/>
    <s v="SLA_MET"/>
  </r>
  <r>
    <s v="1630"/>
    <d v="2023-08-06T08:34:33"/>
    <d v="2023-08-06T08:42:47"/>
    <s v="WITHDRAW"/>
    <s v="Consumer Existing"/>
    <s v="HPandya"/>
    <s v="Please re-submit as Self employed."/>
    <d v="1899-12-30T00:08:14"/>
    <n v="8.2333333333333325"/>
    <d v="2023-08-06T00:00:00"/>
    <x v="1"/>
    <x v="1"/>
    <s v="HARDIK"/>
    <x v="0"/>
    <s v="CONSUMER EXISTING"/>
    <s v="SLA_MET"/>
  </r>
  <r>
    <s v="1486"/>
    <d v="2023-08-06T08:56:41"/>
    <d v="2023-08-06T08:59:50"/>
    <s v="APPROVE"/>
    <s v="Consumer Pre Bureau"/>
    <s v="HPandya"/>
    <s v="Approved for 1 Handset/Tablet + 1 MBB"/>
    <d v="1899-12-30T00:03:09"/>
    <n v="3.15"/>
    <d v="2023-08-06T00:00:00"/>
    <x v="1"/>
    <x v="1"/>
    <s v="HARDIK"/>
    <x v="1"/>
    <s v="CONSUMER PRE BUREAU"/>
    <s v="SLA_MET"/>
  </r>
  <r>
    <s v="1487"/>
    <d v="2023-08-06T09:21:29"/>
    <d v="2023-08-06T09:25:42"/>
    <s v="APPROVE"/>
    <s v="Consumer Existing"/>
    <s v="HPandya"/>
    <s v="Approve"/>
    <d v="1899-12-30T00:04:13"/>
    <n v="4.2166666666666668"/>
    <d v="2023-08-06T00:00:00"/>
    <x v="1"/>
    <x v="1"/>
    <s v="HARDIK"/>
    <x v="1"/>
    <s v="CONSUMER EXISTING"/>
    <s v="SLA_MET"/>
  </r>
  <r>
    <s v="1488"/>
    <d v="2023-08-06T09:24:39"/>
    <d v="2023-08-06T09:34:23"/>
    <s v="APPROVE"/>
    <s v="Consumer Existing"/>
    <s v="HPandya"/>
    <s v="Approve"/>
    <d v="1899-12-30T00:09:44"/>
    <n v="9.7333333333333325"/>
    <d v="2023-08-06T00:00:00"/>
    <x v="1"/>
    <x v="1"/>
    <s v="HARDIK"/>
    <x v="1"/>
    <s v="CONSUMER EXISTING"/>
    <s v="SLA_MET"/>
  </r>
  <r>
    <s v="1631"/>
    <d v="2023-08-06T09:29:15"/>
    <d v="2023-08-06T09:37:09"/>
    <s v="WITHDRAW"/>
    <s v="Consumer Existing"/>
    <s v="MDcruz"/>
    <s v="Please resubmit next application with passport as part of 100 points of ID"/>
    <d v="1899-12-30T00:07:54"/>
    <n v="7.9"/>
    <d v="2023-08-06T00:00:00"/>
    <x v="1"/>
    <x v="1"/>
    <s v="MERCEDES"/>
    <x v="0"/>
    <s v="CONSUMER EXISTING"/>
    <s v="SLA_MET"/>
  </r>
  <r>
    <s v="1489"/>
    <d v="2023-08-06T09:38:07"/>
    <d v="2023-08-06T09:42:45"/>
    <s v="APPROVE"/>
    <s v="Consumer Existing"/>
    <s v="HPandya"/>
    <s v="Approve"/>
    <d v="1899-12-30T00:04:38"/>
    <n v="4.6333333333333329"/>
    <d v="2023-08-06T00:00:00"/>
    <x v="1"/>
    <x v="1"/>
    <s v="HARDIK"/>
    <x v="1"/>
    <s v="CONSUMER EXISTING"/>
    <s v="SLA_MET"/>
  </r>
  <r>
    <s v="1604"/>
    <d v="2023-08-06T09:40:50"/>
    <d v="2023-08-06T09:46:43"/>
    <s v="DECLINE"/>
    <s v="Consumer Existing"/>
    <s v="MDcruz"/>
    <s v="Insufficient billing history with Asif Tech"/>
    <d v="1899-12-30T00:05:53"/>
    <n v="5.8833333333333329"/>
    <d v="2023-08-06T00:00:00"/>
    <x v="1"/>
    <x v="1"/>
    <s v="MERCEDES"/>
    <x v="2"/>
    <s v="CONSUMER EXISTING"/>
    <s v="SLA_MET"/>
  </r>
  <r>
    <s v="1605"/>
    <d v="2023-08-06T09:53:14"/>
    <d v="2023-08-06T09:56:42"/>
    <s v="DECLINE"/>
    <s v="Consumer Existing"/>
    <s v="HPandya"/>
    <s v="Passport Visa expires in less than 12 months. Please offer the customer pre-paid service only"/>
    <d v="1899-12-30T00:03:28"/>
    <n v="3.4666666666666668"/>
    <d v="2023-08-06T00:00:00"/>
    <x v="1"/>
    <x v="1"/>
    <s v="HARDIK"/>
    <x v="2"/>
    <s v="CONSUMER EXISTING"/>
    <s v="SLA_MET"/>
  </r>
  <r>
    <s v="1490"/>
    <d v="2023-08-06T09:59:48"/>
    <d v="2023-08-06T10:02:48"/>
    <s v="APPROVE"/>
    <s v="Consumer Existing"/>
    <s v="HPandya"/>
    <s v="Approve"/>
    <d v="1899-12-30T00:03:00"/>
    <n v="3"/>
    <d v="2023-08-06T00:00:00"/>
    <x v="1"/>
    <x v="1"/>
    <s v="HARDIK"/>
    <x v="1"/>
    <s v="CONSUMER EXISTING"/>
    <s v="SLA_MET"/>
  </r>
  <r>
    <s v="1632"/>
    <d v="2023-08-06T10:07:05"/>
    <d v="2023-08-06T10:12:55"/>
    <s v="WITHDRAW"/>
    <s v="Consumer Existing"/>
    <s v="HPandya"/>
    <s v="Please resubmit next application with passport as part of 100 points of ID"/>
    <d v="1899-12-30T00:05:50"/>
    <n v="5.833333333333333"/>
    <d v="2023-08-06T00:00:00"/>
    <x v="1"/>
    <x v="1"/>
    <s v="HARDIK"/>
    <x v="0"/>
    <s v="CONSUMER EXISTING"/>
    <s v="SLA_MET"/>
  </r>
  <r>
    <s v="1491"/>
    <d v="2023-08-06T10:07:50"/>
    <d v="2023-08-06T10:20:45"/>
    <s v="APPROVE"/>
    <s v="Consumer Post Bureau"/>
    <s v="FWadia"/>
    <m/>
    <d v="1899-12-30T00:12:55"/>
    <n v="12.916666666666666"/>
    <d v="2023-08-06T00:00:00"/>
    <x v="1"/>
    <x v="1"/>
    <s v="FARDIN"/>
    <x v="1"/>
    <s v="CONSUMER POST BUREAU"/>
    <s v="SLA_MET"/>
  </r>
  <r>
    <s v="1633"/>
    <d v="2023-08-06T10:09:57"/>
    <d v="2023-08-06T10:19:07"/>
    <s v="WITHDRAW"/>
    <s v="Consumer Pre Bureau"/>
    <s v="MDcruz"/>
    <s v="An account for this applicant already exists with Asif Tech. Please resubmit as existing customer Row ID - 1-89XBGBU"/>
    <d v="1899-12-30T00:09:10"/>
    <n v="9.1666666666666661"/>
    <d v="2023-08-06T00:00:00"/>
    <x v="1"/>
    <x v="1"/>
    <s v="MERCEDES"/>
    <x v="0"/>
    <s v="CONSUMER PRE BUREAU"/>
    <s v="SLA_MET"/>
  </r>
  <r>
    <s v="1606"/>
    <d v="2023-08-06T10:10:29"/>
    <d v="2023-08-06T10:17:23"/>
    <s v="DECLINE"/>
    <s v="Consumer Pre Bureau"/>
    <s v="HPandya"/>
    <s v="Declined due to Dun and Bradstreet Credit Bureau information"/>
    <d v="1899-12-30T00:06:54"/>
    <n v="6.9"/>
    <d v="2023-08-06T00:00:00"/>
    <x v="1"/>
    <x v="1"/>
    <s v="HARDIK"/>
    <x v="2"/>
    <s v="CONSUMER PRE BUREAU"/>
    <s v="SLA_MET"/>
  </r>
  <r>
    <s v="1492"/>
    <d v="2023-08-06T10:12:48"/>
    <d v="2023-08-06T10:18:33"/>
    <s v="APPROVE"/>
    <s v="Consumer Existing"/>
    <s v="CDcosta"/>
    <m/>
    <d v="1899-12-30T00:05:45"/>
    <n v="5.75"/>
    <d v="2023-08-06T00:00:00"/>
    <x v="1"/>
    <x v="1"/>
    <s v="CAMERON"/>
    <x v="1"/>
    <s v="CONSUMER EXISTING"/>
    <s v="SLA_MET"/>
  </r>
  <r>
    <s v="1607"/>
    <d v="2023-08-06T10:28:28"/>
    <d v="2023-08-06T10:33:18"/>
    <s v="DECLINE"/>
    <s v="Consumer Existing"/>
    <s v="MDcruz"/>
    <s v="Insufficient billing history with Asif Tech"/>
    <d v="1899-12-30T00:04:50"/>
    <n v="4.833333333333333"/>
    <d v="2023-08-06T00:00:00"/>
    <x v="1"/>
    <x v="1"/>
    <s v="MERCEDES"/>
    <x v="2"/>
    <s v="CONSUMER EXISTING"/>
    <s v="SLA_MET"/>
  </r>
  <r>
    <s v="1493"/>
    <d v="2023-08-06T10:38:06"/>
    <d v="2023-08-06T10:49:42"/>
    <s v="APPROVE"/>
    <s v="Consumer Post Bureau"/>
    <s v="SSyed"/>
    <m/>
    <d v="1899-12-30T00:11:36"/>
    <n v="11.6"/>
    <d v="2023-08-06T00:00:00"/>
    <x v="1"/>
    <x v="1"/>
    <s v="SHAHID"/>
    <x v="1"/>
    <s v="CONSUMER POST BUREAU"/>
    <s v="SLA_MET"/>
  </r>
  <r>
    <s v="1494"/>
    <d v="2023-08-06T10:39:21"/>
    <d v="2023-08-06T10:54:46"/>
    <s v="APPROVE"/>
    <s v="Consumer Post Bureau"/>
    <s v="CDcosta"/>
    <m/>
    <d v="1899-12-30T00:15:25"/>
    <n v="15.416666666666666"/>
    <d v="2023-08-06T00:00:00"/>
    <x v="1"/>
    <x v="1"/>
    <s v="CAMERON"/>
    <x v="1"/>
    <s v="CONSUMER POST BUREAU"/>
    <s v="SLA_MET"/>
  </r>
  <r>
    <s v="1634"/>
    <d v="2023-08-06T10:44:47"/>
    <d v="2023-08-06T10:52:44"/>
    <s v="WITHDRAW"/>
    <s v="Consumer Existing"/>
    <s v="NVaid"/>
    <s v="-"/>
    <d v="1899-12-30T00:07:57"/>
    <n v="7.95"/>
    <d v="2023-08-06T00:00:00"/>
    <x v="1"/>
    <x v="1"/>
    <s v="NAVED"/>
    <x v="0"/>
    <s v="CONSUMER EXISTING"/>
    <s v="SLA_MET"/>
  </r>
  <r>
    <s v="1635"/>
    <d v="2023-08-06T10:45:43"/>
    <d v="2023-08-06T10:52:19"/>
    <s v="WITHDRAW"/>
    <s v="Consumer Pre Bureau"/>
    <s v="HPandya"/>
    <s v="Please email 100 pts of ID to vcredit@Asif Tech.com.au Appoitnment letter OR salary slip"/>
    <d v="1899-12-30T00:06:36"/>
    <n v="6.6"/>
    <d v="2023-08-06T00:00:00"/>
    <x v="1"/>
    <x v="1"/>
    <s v="HARDIK"/>
    <x v="0"/>
    <s v="CONSUMER PRE BUREAU"/>
    <s v="SLA_MET"/>
  </r>
  <r>
    <s v="1495"/>
    <d v="2023-08-06T10:46:22"/>
    <d v="2023-08-06T10:53:03"/>
    <s v="APPROVE"/>
    <s v="Consumer Pre Bureau"/>
    <s v="MDcruz"/>
    <s v="Approved for up to 2 services"/>
    <d v="1899-12-30T00:06:41"/>
    <n v="6.6833333333333336"/>
    <d v="2023-08-06T00:00:00"/>
    <x v="1"/>
    <x v="1"/>
    <s v="MERCEDES"/>
    <x v="1"/>
    <s v="CONSUMER PRE BUREAU"/>
    <s v="SLA_MET"/>
  </r>
  <r>
    <s v="1496"/>
    <d v="2023-08-06T10:47:40"/>
    <d v="2023-08-06T11:01:26"/>
    <s v="APPROVE"/>
    <s v="Consumer Existing"/>
    <s v="SBambaras"/>
    <s v="Approved for 1 service"/>
    <d v="1899-12-30T00:13:46"/>
    <n v="13.766666666666667"/>
    <d v="2023-08-06T00:00:00"/>
    <x v="1"/>
    <x v="1"/>
    <s v="SAM"/>
    <x v="1"/>
    <s v="CONSUMER EXISTING"/>
    <s v="SLA_MET"/>
  </r>
  <r>
    <s v="1636"/>
    <d v="2023-08-06T10:51:17"/>
    <d v="2023-08-06T10:57:55"/>
    <s v="WITHDRAW"/>
    <s v="Consumer Existing"/>
    <s v="SSyed"/>
    <s v="Customer has overdue account with Asif Tech"/>
    <d v="1899-12-30T00:06:38"/>
    <n v="6.6333333333333329"/>
    <d v="2023-08-06T00:00:00"/>
    <x v="1"/>
    <x v="1"/>
    <s v="SHAHID"/>
    <x v="0"/>
    <s v="CONSUMER EXISTING"/>
    <s v="SLA_MET"/>
  </r>
  <r>
    <s v="1497"/>
    <d v="2023-08-06T10:58:10"/>
    <d v="2023-08-06T11:05:23"/>
    <s v="APPROVE"/>
    <s v="Consumer Existing"/>
    <s v="SSyed"/>
    <m/>
    <d v="1899-12-30T00:07:13"/>
    <n v="7.2166666666666668"/>
    <d v="2023-08-06T00:00:00"/>
    <x v="1"/>
    <x v="1"/>
    <s v="SHAHID"/>
    <x v="1"/>
    <s v="CONSUMER EXISTING"/>
    <s v="SLA_MET"/>
  </r>
  <r>
    <s v="1498"/>
    <d v="2023-08-06T11:03:16"/>
    <d v="2023-08-06T11:09:17"/>
    <s v="APPROVE"/>
    <s v="Consumer Existing"/>
    <s v="NVaid"/>
    <s v="Approved only with outright purchase of handset or USIM only"/>
    <d v="1899-12-30T00:06:01"/>
    <n v="6.0166666666666666"/>
    <d v="2023-08-06T00:00:00"/>
    <x v="1"/>
    <x v="1"/>
    <s v="NAVED"/>
    <x v="1"/>
    <s v="CONSUMER EXISTING"/>
    <s v="SLA_MET"/>
  </r>
  <r>
    <s v="1637"/>
    <d v="2023-08-06T11:04:22"/>
    <d v="2023-08-06T11:14:27"/>
    <s v="WITHDRAW"/>
    <s v="Consumer Pre Bureau"/>
    <s v="RBose"/>
    <s v="Please email passport with visa page"/>
    <d v="1899-12-30T00:10:05"/>
    <n v="10.083333333333334"/>
    <d v="2023-08-06T00:00:00"/>
    <x v="1"/>
    <x v="1"/>
    <s v="ROHAN"/>
    <x v="0"/>
    <s v="CONSUMER PRE BUREAU"/>
    <s v="SLA_MET"/>
  </r>
  <r>
    <s v="1638"/>
    <d v="2023-08-06T11:06:31"/>
    <d v="2023-08-06T11:19:32"/>
    <s v="WITHDRAW"/>
    <s v="Consumer Existing"/>
    <s v="SBambaras"/>
    <s v="Please email copy of Proof of Income (Pay Slips / Bank Statement / Employment Letter) to vcredit@Asif Tech.com.au"/>
    <d v="1899-12-30T00:13:01"/>
    <n v="13.016666666666667"/>
    <d v="2023-08-06T00:00:00"/>
    <x v="1"/>
    <x v="1"/>
    <s v="SAM"/>
    <x v="0"/>
    <s v="CONSUMER EXISTING"/>
    <s v="SLA_MET"/>
  </r>
  <r>
    <s v="1499"/>
    <d v="2023-08-06T11:07:56"/>
    <d v="2023-08-06T11:16:26"/>
    <s v="APPROVE"/>
    <s v="Consumer Existing"/>
    <s v="SSyed"/>
    <m/>
    <d v="1899-12-30T00:08:30"/>
    <n v="8.5"/>
    <d v="2023-08-06T00:00:00"/>
    <x v="1"/>
    <x v="1"/>
    <s v="SHAHID"/>
    <x v="1"/>
    <s v="CONSUMER EXISTING"/>
    <s v="SLA_MET"/>
  </r>
  <r>
    <s v="1639"/>
    <d v="2023-08-06T11:11:24"/>
    <d v="2023-08-06T11:21:54"/>
    <s v="WITHDRAW"/>
    <s v="Consumer Post Bureau"/>
    <s v="CDcosta"/>
    <m/>
    <d v="1899-12-30T00:10:30"/>
    <n v="10.5"/>
    <d v="2023-08-06T00:00:00"/>
    <x v="1"/>
    <x v="1"/>
    <s v="CAMERON"/>
    <x v="0"/>
    <s v="CONSUMER POST BUREAU"/>
    <s v="SLA_MET"/>
  </r>
  <r>
    <s v="1640"/>
    <d v="2023-08-06T11:12:01"/>
    <d v="2023-08-06T11:21:07"/>
    <s v="WITHDRAW"/>
    <s v="Consumer Post Bureau"/>
    <s v="NVaid"/>
    <s v="Work number submitted is incorrect for the employer. Please confirm with applicant and resubmit with contactable employer landline number"/>
    <d v="1899-12-30T00:09:06"/>
    <n v="9.1"/>
    <d v="2023-08-06T00:00:00"/>
    <x v="1"/>
    <x v="1"/>
    <s v="NAVED"/>
    <x v="0"/>
    <s v="CONSUMER POST BUREAU"/>
    <s v="SLA_MET"/>
  </r>
  <r>
    <s v="1500"/>
    <d v="2023-08-06T11:12:48"/>
    <d v="2023-08-06T11:25:30"/>
    <s v="APPROVE"/>
    <s v="Consumer Existing"/>
    <s v="FWadia"/>
    <m/>
    <d v="1899-12-30T00:12:42"/>
    <n v="12.7"/>
    <d v="2023-08-06T00:00:00"/>
    <x v="1"/>
    <x v="1"/>
    <s v="FARDIN"/>
    <x v="1"/>
    <s v="CONSUMER EXISTING"/>
    <s v="SLA_MET"/>
  </r>
  <r>
    <s v="1501"/>
    <d v="2023-08-06T11:14:37"/>
    <d v="2023-08-06T11:21:07"/>
    <s v="APPROVE"/>
    <s v="Consumer Existing"/>
    <s v="SSyed"/>
    <m/>
    <d v="1899-12-30T00:06:30"/>
    <n v="6.5"/>
    <d v="2023-08-06T00:00:00"/>
    <x v="1"/>
    <x v="1"/>
    <s v="SHAHID"/>
    <x v="1"/>
    <s v="CONSUMER EXISTING"/>
    <s v="SLA_MET"/>
  </r>
  <r>
    <s v="1641"/>
    <d v="2023-08-06T11:24:55"/>
    <d v="2023-08-06T11:31:50"/>
    <s v="WITHDRAW"/>
    <s v="Consumer Existing"/>
    <s v="AAkhundpur"/>
    <s v="Please Resubmit as a Sole Trader Account . Customer has a ABN no Listed."/>
    <d v="1899-12-30T00:06:55"/>
    <n v="6.916666666666667"/>
    <d v="2023-08-06T00:00:00"/>
    <x v="1"/>
    <x v="1"/>
    <s v="ASIF"/>
    <x v="0"/>
    <s v="CONSUMER EXISTING"/>
    <s v="SLA_MET"/>
  </r>
  <r>
    <s v="1502"/>
    <d v="2023-08-06T11:31:19"/>
    <d v="2023-08-06T11:36:40"/>
    <s v="APPROVE"/>
    <s v="Consumer Pre Bureau"/>
    <s v="HPandya"/>
    <s v="Approve"/>
    <d v="1899-12-30T00:05:21"/>
    <n v="5.35"/>
    <d v="2023-08-06T00:00:00"/>
    <x v="1"/>
    <x v="1"/>
    <s v="HARDIK"/>
    <x v="1"/>
    <s v="CONSUMER PRE BUREAU"/>
    <s v="SLA_MET"/>
  </r>
  <r>
    <s v="1503"/>
    <d v="2023-08-06T11:33:38"/>
    <d v="2023-08-06T11:46:39"/>
    <s v="APPROVE"/>
    <s v="Consumer Existing"/>
    <s v="NVaid"/>
    <s v="Approve"/>
    <d v="1899-12-30T00:13:01"/>
    <n v="13.016666666666667"/>
    <d v="2023-08-06T00:00:00"/>
    <x v="1"/>
    <x v="1"/>
    <s v="NAVED"/>
    <x v="1"/>
    <s v="CONSUMER EXISTING"/>
    <s v="SLA_MET"/>
  </r>
  <r>
    <s v="1504"/>
    <d v="2023-08-06T11:34:14"/>
    <d v="2023-08-06T11:37:35"/>
    <s v="APPROVE"/>
    <s v="Consumer Existing"/>
    <s v="AAkhundpur"/>
    <s v="Approve"/>
    <d v="1899-12-30T00:03:21"/>
    <n v="3.35"/>
    <d v="2023-08-06T00:00:00"/>
    <x v="1"/>
    <x v="1"/>
    <s v="ASIF"/>
    <x v="1"/>
    <s v="CONSUMER EXISTING"/>
    <s v="SLA_MET"/>
  </r>
  <r>
    <s v="1505"/>
    <d v="2023-08-06T11:36:34"/>
    <d v="2023-08-06T11:41:24"/>
    <s v="APPROVE"/>
    <s v="Consumer Existing"/>
    <s v="SBambaras"/>
    <s v="Approved for MBB only"/>
    <d v="1899-12-30T00:04:50"/>
    <n v="4.833333333333333"/>
    <d v="2023-08-06T00:00:00"/>
    <x v="1"/>
    <x v="1"/>
    <s v="SAM"/>
    <x v="1"/>
    <s v="CONSUMER EXISTING"/>
    <s v="SLA_MET"/>
  </r>
  <r>
    <s v="1506"/>
    <d v="2023-08-06T11:37:41"/>
    <d v="2023-08-06T11:46:33"/>
    <s v="APPROVE"/>
    <s v="Consumer Pre Bureau"/>
    <s v="RBose"/>
    <s v="Approve"/>
    <d v="1899-12-30T00:08:52"/>
    <n v="8.8666666666666671"/>
    <d v="2023-08-06T00:00:00"/>
    <x v="1"/>
    <x v="1"/>
    <s v="ROHAN"/>
    <x v="1"/>
    <s v="CONSUMER PRE BUREAU"/>
    <s v="SLA_MET"/>
  </r>
  <r>
    <s v="1507"/>
    <d v="2023-08-06T11:44:12"/>
    <d v="2023-08-06T11:55:28"/>
    <s v="APPROVE"/>
    <s v="Consumer Post Bureau"/>
    <s v="FWadia"/>
    <m/>
    <d v="1899-12-30T00:11:16"/>
    <n v="11.266666666666667"/>
    <d v="2023-08-06T00:00:00"/>
    <x v="1"/>
    <x v="1"/>
    <s v="FARDIN"/>
    <x v="1"/>
    <s v="CONSUMER POST BUREAU"/>
    <s v="SLA_MET"/>
  </r>
  <r>
    <s v="1508"/>
    <d v="2023-08-06T11:46:00"/>
    <d v="2023-08-06T11:51:26"/>
    <s v="APPROVE"/>
    <s v="Consumer Pre Bureau"/>
    <s v="MDcruz"/>
    <s v="Approve"/>
    <d v="1899-12-30T00:05:26"/>
    <n v="5.4333333333333336"/>
    <d v="2023-08-06T00:00:00"/>
    <x v="1"/>
    <x v="1"/>
    <s v="MERCEDES"/>
    <x v="1"/>
    <s v="CONSUMER PRE BUREAU"/>
    <s v="SLA_MET"/>
  </r>
  <r>
    <s v="1642"/>
    <d v="2023-08-06T11:46:00"/>
    <d v="2023-08-06T11:52:27"/>
    <s v="WITHDRAW"/>
    <s v="Consumer Existing"/>
    <s v="HPandya"/>
    <s v="ABN # 30354414682 B BALIC and M MALAS Please resubmit as a commercial or sole trader account"/>
    <d v="1899-12-30T00:06:27"/>
    <n v="6.45"/>
    <d v="2023-08-06T00:00:00"/>
    <x v="1"/>
    <x v="1"/>
    <s v="HARDIK"/>
    <x v="0"/>
    <s v="CONSUMER EXISTING"/>
    <s v="SLA_MET"/>
  </r>
  <r>
    <s v="1608"/>
    <d v="2023-08-06T11:49:06"/>
    <d v="2023-08-06T11:53:34"/>
    <s v="DECLINE"/>
    <s v="Consumer Existing"/>
    <s v="RMishra"/>
    <s v="Applicant only has bridging visa. Please offer the customer Pre-Paid service only"/>
    <d v="1899-12-30T00:04:28"/>
    <n v="4.4666666666666668"/>
    <d v="2023-08-06T00:00:00"/>
    <x v="1"/>
    <x v="1"/>
    <s v="RAJ"/>
    <x v="2"/>
    <s v="CONSUMER EXISTING"/>
    <s v="SLA_MET"/>
  </r>
  <r>
    <s v="1509"/>
    <d v="2023-08-06T11:57:26"/>
    <d v="2023-08-06T12:01:31"/>
    <s v="APPROVE"/>
    <s v="Consumer Existing"/>
    <s v="HPandya"/>
    <s v="Approve"/>
    <d v="1899-12-30T00:04:05"/>
    <n v="4.083333333333333"/>
    <d v="2023-08-06T00:00:00"/>
    <x v="1"/>
    <x v="1"/>
    <s v="HARDIK"/>
    <x v="1"/>
    <s v="CONSUMER EXISTING"/>
    <s v="SLA_MET"/>
  </r>
  <r>
    <s v="1510"/>
    <d v="2023-08-06T12:01:57"/>
    <d v="2023-08-06T12:10:32"/>
    <s v="APPROVE"/>
    <s v="Consumer Existing"/>
    <s v="AAkhundpur"/>
    <s v="Approve"/>
    <d v="1899-12-30T00:08:35"/>
    <n v="8.5833333333333339"/>
    <d v="2023-08-06T00:00:00"/>
    <x v="1"/>
    <x v="1"/>
    <s v="ASIF"/>
    <x v="1"/>
    <s v="CONSUMER EXISTING"/>
    <s v="SLA_MET"/>
  </r>
  <r>
    <s v="1511"/>
    <d v="2023-08-06T12:02:48"/>
    <d v="2023-08-06T12:12:01"/>
    <s v="APPROVE"/>
    <s v="Consumer Existing"/>
    <s v="SBambaras"/>
    <s v="Approve"/>
    <d v="1899-12-30T00:09:13"/>
    <n v="9.2166666666666668"/>
    <d v="2023-08-06T00:00:00"/>
    <x v="1"/>
    <x v="1"/>
    <s v="SAM"/>
    <x v="1"/>
    <s v="CONSUMER EXISTING"/>
    <s v="SLA_MET"/>
  </r>
  <r>
    <s v="1643"/>
    <d v="2023-08-06T12:05:00"/>
    <d v="2023-08-06T12:17:58"/>
    <s v="WITHDRAW"/>
    <s v="Consumer Post Bureau"/>
    <s v="HPandya"/>
    <s v="Please email 100 pts of ID to vcredit@Asif Tech.com.au appointment letter or salary slip"/>
    <d v="1899-12-30T00:12:58"/>
    <n v="12.966666666666667"/>
    <d v="2023-08-06T00:00:00"/>
    <x v="1"/>
    <x v="1"/>
    <s v="HARDIK"/>
    <x v="0"/>
    <s v="CONSUMER POST BUREAU"/>
    <s v="SLA_MET"/>
  </r>
  <r>
    <s v="1609"/>
    <d v="2023-08-06T12:19:27"/>
    <d v="2023-08-06T12:33:40"/>
    <s v="DECLINE"/>
    <s v="Consumer Existing"/>
    <s v="NVaid"/>
    <s v="Insufficient billing history with Asif Tech"/>
    <d v="1899-12-30T00:14:13"/>
    <n v="14.216666666666667"/>
    <d v="2023-08-06T00:00:00"/>
    <x v="1"/>
    <x v="1"/>
    <s v="NAVED"/>
    <x v="2"/>
    <s v="CONSUMER EXISTING"/>
    <s v="SLA_MET"/>
  </r>
  <r>
    <s v="1512"/>
    <d v="2023-08-06T12:20:02"/>
    <d v="2023-08-06T12:28:31"/>
    <s v="APPROVE"/>
    <s v="Consumer Existing"/>
    <s v="AAkhundpur"/>
    <s v="Approve"/>
    <d v="1899-12-30T00:08:29"/>
    <n v="8.4833333333333325"/>
    <d v="2023-08-06T00:00:00"/>
    <x v="1"/>
    <x v="1"/>
    <s v="ASIF"/>
    <x v="1"/>
    <s v="CONSUMER EXISTING"/>
    <s v="SLA_MET"/>
  </r>
  <r>
    <s v="1513"/>
    <d v="2023-08-06T12:23:35"/>
    <d v="2023-08-06T12:36:09"/>
    <s v="APPROVE"/>
    <s v="Consumer Existing"/>
    <s v="SBambaras"/>
    <m/>
    <d v="1899-12-30T00:12:34"/>
    <n v="12.566666666666666"/>
    <d v="2023-08-06T00:00:00"/>
    <x v="1"/>
    <x v="1"/>
    <s v="SAM"/>
    <x v="1"/>
    <s v="CONSUMER EXISTING"/>
    <s v="SLA_MET"/>
  </r>
  <r>
    <s v="1610"/>
    <d v="2023-08-06T12:28:34"/>
    <d v="2023-08-06T12:41:43"/>
    <s v="DECLINE"/>
    <s v="Consumer Post Bureau"/>
    <s v="FWadia"/>
    <m/>
    <d v="1899-12-30T00:13:09"/>
    <n v="13.15"/>
    <d v="2023-08-06T00:00:00"/>
    <x v="1"/>
    <x v="1"/>
    <s v="FARDIN"/>
    <x v="2"/>
    <s v="CONSUMER POST BUREAU"/>
    <s v="SLA_MET"/>
  </r>
  <r>
    <s v="1644"/>
    <d v="2023-08-06T12:31:48"/>
    <d v="2023-08-06T12:40:51"/>
    <s v="WITHDRAW"/>
    <s v="Consumer Pre Bureau"/>
    <s v="AAkhundpur"/>
    <s v="Please resubmit as existing customer ROW ID 1-6DFG73V. Please pay all overdue accounts before applying."/>
    <d v="1899-12-30T00:09:03"/>
    <n v="9.0500000000000007"/>
    <d v="2023-08-06T00:00:00"/>
    <x v="1"/>
    <x v="1"/>
    <s v="ASIF"/>
    <x v="0"/>
    <s v="CONSUMER PRE BUREAU"/>
    <s v="SLA_MET"/>
  </r>
  <r>
    <s v="1514"/>
    <d v="2023-08-06T12:34:38"/>
    <d v="2023-08-06T12:41:48"/>
    <s v="APPROVE"/>
    <s v="Consumer Existing"/>
    <s v="HPandya"/>
    <s v="Approve"/>
    <d v="1899-12-30T00:07:10"/>
    <n v="7.166666666666667"/>
    <d v="2023-08-06T00:00:00"/>
    <x v="1"/>
    <x v="1"/>
    <s v="HARDIK"/>
    <x v="1"/>
    <s v="CONSUMER EXISTING"/>
    <s v="SLA_MET"/>
  </r>
  <r>
    <s v="1515"/>
    <d v="2023-08-06T12:34:42"/>
    <d v="2023-08-06T12:41:45"/>
    <s v="APPROVE"/>
    <s v="Consumer Existing"/>
    <s v="SBambaras"/>
    <m/>
    <d v="1899-12-30T00:07:03"/>
    <n v="7.05"/>
    <d v="2023-08-06T00:00:00"/>
    <x v="1"/>
    <x v="1"/>
    <s v="SAM"/>
    <x v="1"/>
    <s v="CONSUMER EXISTING"/>
    <s v="SLA_MET"/>
  </r>
  <r>
    <s v="1645"/>
    <d v="2023-08-06T12:36:04"/>
    <d v="2023-08-06T12:43:58"/>
    <s v="WITHDRAW"/>
    <s v="Consumer Existing"/>
    <s v="NVaid"/>
    <s v="Customer has overdue account with Asif Tech - Account no 656237231 - overdue by $276.52"/>
    <d v="1899-12-30T00:07:54"/>
    <n v="7.9"/>
    <d v="2023-08-06T00:00:00"/>
    <x v="1"/>
    <x v="1"/>
    <s v="NAVED"/>
    <x v="0"/>
    <s v="CONSUMER EXISTING"/>
    <s v="SLA_MET"/>
  </r>
  <r>
    <s v="1516"/>
    <d v="2023-08-06T12:37:59"/>
    <d v="2023-08-06T12:46:42"/>
    <s v="APPROVE"/>
    <s v="Consumer Existing"/>
    <s v="AAkhundpur"/>
    <s v="Approved only with outright purchase of handset or USIM only"/>
    <d v="1899-12-30T00:08:43"/>
    <n v="8.7166666666666668"/>
    <d v="2023-08-06T00:00:00"/>
    <x v="1"/>
    <x v="1"/>
    <s v="ASIF"/>
    <x v="1"/>
    <s v="CONSUMER EXISTING"/>
    <s v="SLA_MET"/>
  </r>
  <r>
    <s v="1517"/>
    <d v="2023-08-06T12:39:06"/>
    <d v="2023-08-06T13:01:28"/>
    <s v="APPROVE"/>
    <s v="Consumer Existing"/>
    <s v="SBambaras"/>
    <s v="Approved for MBB only"/>
    <d v="1899-12-30T00:22:22"/>
    <n v="22.366666666666667"/>
    <d v="2023-08-06T00:00:00"/>
    <x v="1"/>
    <x v="1"/>
    <s v="SAM"/>
    <x v="1"/>
    <s v="CONSUMER EXISTING"/>
    <s v="SLA_NOT_MET"/>
  </r>
  <r>
    <s v="1518"/>
    <d v="2023-08-06T12:48:57"/>
    <d v="2023-08-06T12:53:52"/>
    <s v="APPROVE"/>
    <s v="Consumer Existing"/>
    <s v="AAkhundpur"/>
    <s v="Approved for MBB only"/>
    <d v="1899-12-30T00:04:55"/>
    <n v="4.916666666666667"/>
    <d v="2023-08-06T00:00:00"/>
    <x v="1"/>
    <x v="1"/>
    <s v="ASIF"/>
    <x v="1"/>
    <s v="CONSUMER EXISTING"/>
    <s v="SLA_MET"/>
  </r>
  <r>
    <s v="1646"/>
    <d v="2023-08-06T12:50:11"/>
    <d v="2023-08-06T12:56:31"/>
    <s v="WITHDRAW"/>
    <s v="Consumer Existing"/>
    <s v="RBose"/>
    <s v="Customer has overdue account with Asif Tech"/>
    <d v="1899-12-30T00:06:20"/>
    <n v="6.333333333333333"/>
    <d v="2023-08-06T00:00:00"/>
    <x v="1"/>
    <x v="1"/>
    <s v="ROHAN"/>
    <x v="0"/>
    <s v="CONSUMER EXISTING"/>
    <s v="SLA_MET"/>
  </r>
  <r>
    <s v="1519"/>
    <d v="2023-08-06T12:52:25"/>
    <d v="2023-08-06T13:11:22"/>
    <s v="APPROVE"/>
    <s v="Consumer Existing"/>
    <s v="SSyed"/>
    <m/>
    <d v="1899-12-30T00:18:57"/>
    <n v="18.95"/>
    <d v="2023-08-06T00:00:00"/>
    <x v="1"/>
    <x v="1"/>
    <s v="SHAHID"/>
    <x v="1"/>
    <s v="CONSUMER EXISTING"/>
    <s v="SLA_MET"/>
  </r>
  <r>
    <s v="1611"/>
    <d v="2023-08-06T12:54:59"/>
    <d v="2023-08-06T13:07:55"/>
    <s v="DECLINE"/>
    <s v="Consumer Existing"/>
    <s v="NVaid"/>
    <s v="Insufficient billing history with Asif Tech"/>
    <d v="1899-12-30T00:12:56"/>
    <n v="12.933333333333334"/>
    <d v="2023-08-06T00:00:00"/>
    <x v="1"/>
    <x v="1"/>
    <s v="NAVED"/>
    <x v="2"/>
    <s v="CONSUMER EXISTING"/>
    <s v="SLA_MET"/>
  </r>
  <r>
    <s v="1612"/>
    <d v="2023-08-06T13:05:01"/>
    <d v="2023-08-06T13:10:54"/>
    <s v="DECLINE"/>
    <s v="Consumer Existing"/>
    <s v="SBambaras"/>
    <s v="Customer has exceeded approved number of services"/>
    <d v="1899-12-30T00:05:53"/>
    <n v="5.8833333333333329"/>
    <d v="2023-08-06T00:00:00"/>
    <x v="1"/>
    <x v="1"/>
    <s v="SAM"/>
    <x v="2"/>
    <s v="CONSUMER EXISTING"/>
    <s v="SLA_MET"/>
  </r>
  <r>
    <s v="1520"/>
    <d v="2023-08-06T13:09:18"/>
    <d v="2023-08-06T13:14:00"/>
    <s v="APPROVE"/>
    <s v="Consumer Pre Bureau"/>
    <s v="AAkhundpur"/>
    <s v="Approved for up to 2 services"/>
    <d v="1899-12-30T00:04:42"/>
    <n v="4.7"/>
    <d v="2023-08-06T00:00:00"/>
    <x v="1"/>
    <x v="1"/>
    <s v="ASIF"/>
    <x v="1"/>
    <s v="CONSUMER PRE BUREAU"/>
    <s v="SLA_MET"/>
  </r>
  <r>
    <s v="1647"/>
    <d v="2023-08-06T13:19:08"/>
    <d v="2023-08-06T13:28:58"/>
    <s v="WITHDRAW"/>
    <s v="Consumer Existing"/>
    <s v="HPandya"/>
    <s v="Customer has overdue account with Asif Tech"/>
    <d v="1899-12-30T00:09:50"/>
    <n v="9.8333333333333339"/>
    <d v="2023-08-06T00:00:00"/>
    <x v="1"/>
    <x v="1"/>
    <s v="HARDIK"/>
    <x v="0"/>
    <s v="CONSUMER EXISTING"/>
    <s v="SLA_MET"/>
  </r>
  <r>
    <s v="1521"/>
    <d v="2023-08-06T13:20:34"/>
    <d v="2023-08-06T13:32:12"/>
    <s v="APPROVE"/>
    <s v="Consumer Existing"/>
    <s v="SSyed"/>
    <m/>
    <d v="1899-12-30T00:11:38"/>
    <n v="11.633333333333333"/>
    <d v="2023-08-06T00:00:00"/>
    <x v="1"/>
    <x v="1"/>
    <s v="SHAHID"/>
    <x v="1"/>
    <s v="CONSUMER EXISTING"/>
    <s v="SLA_MET"/>
  </r>
  <r>
    <s v="1648"/>
    <d v="2023-08-06T13:23:37"/>
    <d v="2023-08-06T13:32:19"/>
    <s v="WITHDRAW"/>
    <s v="Consumer Pre Bureau"/>
    <s v="RBose"/>
    <s v="Please email passport with visa page"/>
    <d v="1899-12-30T00:08:42"/>
    <n v="8.6999999999999993"/>
    <d v="2023-08-06T00:00:00"/>
    <x v="1"/>
    <x v="1"/>
    <s v="ROHAN"/>
    <x v="0"/>
    <s v="CONSUMER PRE BUREAU"/>
    <s v="SLA_MET"/>
  </r>
  <r>
    <s v="1649"/>
    <d v="2023-08-06T13:24:14"/>
    <d v="2023-08-06T13:33:57"/>
    <s v="WITHDRAW"/>
    <s v="Consumer Existing"/>
    <s v="AAkhundpur"/>
    <s v="please resubmit with the device/handset details along with service required."/>
    <d v="1899-12-30T00:09:43"/>
    <n v="9.7166666666666668"/>
    <d v="2023-08-06T00:00:00"/>
    <x v="1"/>
    <x v="1"/>
    <s v="ASIF"/>
    <x v="0"/>
    <s v="CONSUMER EXISTING"/>
    <s v="SLA_MET"/>
  </r>
  <r>
    <s v="1522"/>
    <d v="2023-08-06T13:25:19"/>
    <d v="2023-08-06T13:50:05"/>
    <s v="APPROVE"/>
    <s v="Consumer Post Bureau"/>
    <s v="SSyed"/>
    <m/>
    <d v="1899-12-30T00:24:46"/>
    <n v="24.766666666666666"/>
    <d v="2023-08-06T00:00:00"/>
    <x v="1"/>
    <x v="1"/>
    <s v="SHAHID"/>
    <x v="1"/>
    <s v="CONSUMER POST BUREAU"/>
    <s v="SLA_NOT_MET"/>
  </r>
  <r>
    <s v="1523"/>
    <d v="2023-08-06T13:25:27"/>
    <d v="2023-08-06T13:33:12"/>
    <s v="APPROVE"/>
    <s v="Consumer Existing"/>
    <s v="HPandya"/>
    <s v="Approve"/>
    <d v="1899-12-30T00:07:45"/>
    <n v="7.75"/>
    <d v="2023-08-06T00:00:00"/>
    <x v="1"/>
    <x v="1"/>
    <s v="HARDIK"/>
    <x v="1"/>
    <s v="CONSUMER EXISTING"/>
    <s v="SLA_MET"/>
  </r>
  <r>
    <s v="1613"/>
    <d v="2023-08-06T13:25:29"/>
    <d v="2023-08-06T13:42:07"/>
    <s v="DECLINE"/>
    <s v="Consumer Existing"/>
    <s v="RBose"/>
    <s v="Customer has exceeded approved number of services"/>
    <d v="1899-12-30T00:16:38"/>
    <n v="16.633333333333333"/>
    <d v="2023-08-06T00:00:00"/>
    <x v="1"/>
    <x v="1"/>
    <s v="ROHAN"/>
    <x v="2"/>
    <s v="CONSUMER EXISTING"/>
    <s v="SLA_MET"/>
  </r>
  <r>
    <s v="1650"/>
    <d v="2023-08-06T13:27:52"/>
    <d v="2023-08-06T13:40:15"/>
    <s v="WITHDRAW"/>
    <s v="Consumer Pre Bureau"/>
    <s v="HPandya"/>
    <s v="Applicant has previously approved application under another Row ID 1-6LQLJ73"/>
    <d v="1899-12-30T00:12:23"/>
    <n v="12.383333333333333"/>
    <d v="2023-08-06T00:00:00"/>
    <x v="1"/>
    <x v="1"/>
    <s v="HARDIK"/>
    <x v="0"/>
    <s v="CONSUMER PRE BUREAU"/>
    <s v="SLA_MET"/>
  </r>
  <r>
    <s v="1524"/>
    <d v="2023-08-06T13:30:54"/>
    <d v="2023-08-06T13:40:00"/>
    <s v="APPROVE"/>
    <s v="Consumer Existing"/>
    <s v="SBambaras"/>
    <s v="Approved for MBB only"/>
    <d v="1899-12-30T00:09:06"/>
    <n v="9.1"/>
    <d v="2023-08-06T00:00:00"/>
    <x v="1"/>
    <x v="1"/>
    <s v="SAM"/>
    <x v="1"/>
    <s v="CONSUMER EXISTING"/>
    <s v="SLA_MET"/>
  </r>
  <r>
    <s v="1614"/>
    <d v="2023-08-06T13:39:21"/>
    <d v="2023-08-06T13:48:48"/>
    <s v="DECLINE"/>
    <s v="Consumer Pre Bureau"/>
    <s v="SBambaras"/>
    <s v="Due to credit policy decision by Credit department. Please offer the customer pre-paid service"/>
    <d v="1899-12-30T00:09:27"/>
    <n v="9.4499999999999993"/>
    <d v="2023-08-06T00:00:00"/>
    <x v="1"/>
    <x v="1"/>
    <s v="SAM"/>
    <x v="2"/>
    <s v="CONSUMER PRE BUREAU"/>
    <s v="SLA_MET"/>
  </r>
  <r>
    <s v="1615"/>
    <d v="2023-08-06T13:42:44"/>
    <d v="2023-08-06T13:49:19"/>
    <s v="DECLINE"/>
    <s v="Consumer Existing"/>
    <s v="RMishra"/>
    <s v="Customer has exceeded approved number of services"/>
    <d v="1899-12-30T00:06:35"/>
    <n v="6.583333333333333"/>
    <d v="2023-08-06T00:00:00"/>
    <x v="1"/>
    <x v="1"/>
    <s v="RAJ"/>
    <x v="2"/>
    <s v="CONSUMER EXISTING"/>
    <s v="SLA_MET"/>
  </r>
  <r>
    <s v="1651"/>
    <d v="2023-08-06T13:50:56"/>
    <d v="2023-08-06T13:53:53"/>
    <s v="WITHDRAW"/>
    <s v="Consumer Post Bureau"/>
    <s v="SBambaras"/>
    <s v="An account for this applicant already exists with Asif Tech. Please resubmit as existing customer under row-id:- 1-8E35NM2"/>
    <d v="1899-12-30T00:02:57"/>
    <n v="2.95"/>
    <d v="2023-08-06T00:00:00"/>
    <x v="1"/>
    <x v="1"/>
    <s v="SAM"/>
    <x v="0"/>
    <s v="CONSUMER POST BUREAU"/>
    <s v="SLA_MET"/>
  </r>
  <r>
    <s v="1652"/>
    <d v="2023-08-06T13:55:47"/>
    <d v="2023-08-06T14:02:43"/>
    <s v="WITHDRAW"/>
    <s v="Consumer Existing"/>
    <s v="NVaid"/>
    <s v="Customer has overdue account with Asif Tech - Account no 669425645 overdue by $226.56"/>
    <d v="1899-12-30T00:06:56"/>
    <n v="6.9333333333333336"/>
    <d v="2023-08-06T00:00:00"/>
    <x v="1"/>
    <x v="1"/>
    <s v="NAVED"/>
    <x v="0"/>
    <s v="CONSUMER EXISTING"/>
    <s v="SLA_MET"/>
  </r>
  <r>
    <s v="1616"/>
    <d v="2023-08-06T13:58:38"/>
    <d v="2023-08-06T14:02:49"/>
    <s v="DECLINE"/>
    <s v="Consumer Existing"/>
    <s v="AAkhundpur"/>
    <m/>
    <d v="1899-12-30T00:04:11"/>
    <n v="4.1833333333333336"/>
    <d v="2023-08-06T00:00:00"/>
    <x v="1"/>
    <x v="1"/>
    <s v="ASIF"/>
    <x v="2"/>
    <s v="CONSUMER EXISTING"/>
    <s v="SLA_MET"/>
  </r>
  <r>
    <s v="1617"/>
    <d v="2023-08-06T14:00:33"/>
    <d v="2023-08-06T14:04:20"/>
    <s v="DECLINE"/>
    <s v="Consumer Existing"/>
    <s v="HPandya"/>
    <s v="Applicant has a previous bad debt account with Asif Tech. Please offer the customer pre-paid"/>
    <d v="1899-12-30T00:03:47"/>
    <n v="3.7833333333333332"/>
    <d v="2023-08-06T00:00:00"/>
    <x v="1"/>
    <x v="1"/>
    <s v="HARDIK"/>
    <x v="2"/>
    <s v="CONSUMER EXISTING"/>
    <s v="SLA_MET"/>
  </r>
  <r>
    <s v="1653"/>
    <d v="2023-08-06T14:01:44"/>
    <d v="2023-08-06T14:07:05"/>
    <s v="WITHDRAW"/>
    <s v="Consumer Existing"/>
    <s v="NVaid"/>
    <s v="Customer has overdue account with Asif Tech - Account no 702641354 overdue by $87.01"/>
    <d v="1899-12-30T00:05:21"/>
    <n v="5.35"/>
    <d v="2023-08-06T00:00:00"/>
    <x v="1"/>
    <x v="1"/>
    <s v="NAVED"/>
    <x v="0"/>
    <s v="CONSUMER EXISTING"/>
    <s v="SLA_MET"/>
  </r>
  <r>
    <s v="1525"/>
    <d v="2023-08-06T14:02:55"/>
    <d v="2023-08-06T14:11:24"/>
    <s v="APPROVE"/>
    <s v="Consumer Existing"/>
    <s v="RBose"/>
    <s v="Approved for MBB only"/>
    <d v="1899-12-30T00:08:29"/>
    <n v="8.4833333333333325"/>
    <d v="2023-08-06T00:00:00"/>
    <x v="1"/>
    <x v="1"/>
    <s v="ROHAN"/>
    <x v="1"/>
    <s v="CONSUMER EXISTING"/>
    <s v="SLA_MET"/>
  </r>
  <r>
    <s v="1654"/>
    <d v="2023-08-06T14:05:56"/>
    <d v="2023-08-06T14:11:39"/>
    <s v="WITHDRAW"/>
    <s v="Consumer Existing"/>
    <s v="HPandya"/>
    <s v="Customer has overdue account with Asif Tech"/>
    <d v="1899-12-30T00:05:43"/>
    <n v="5.7166666666666668"/>
    <d v="2023-08-06T00:00:00"/>
    <x v="1"/>
    <x v="1"/>
    <s v="HARDIK"/>
    <x v="0"/>
    <s v="CONSUMER EXISTING"/>
    <s v="SLA_MET"/>
  </r>
  <r>
    <s v="1526"/>
    <d v="2023-08-06T14:06:18"/>
    <d v="2023-08-06T14:13:50"/>
    <s v="APPROVE"/>
    <s v="Consumer Existing"/>
    <s v="AAkhundpur"/>
    <s v="Approve"/>
    <d v="1899-12-30T00:07:32"/>
    <n v="7.5333333333333332"/>
    <d v="2023-08-06T00:00:00"/>
    <x v="1"/>
    <x v="1"/>
    <s v="ASIF"/>
    <x v="1"/>
    <s v="CONSUMER EXISTING"/>
    <s v="SLA_MET"/>
  </r>
  <r>
    <s v="1655"/>
    <d v="2023-08-06T14:09:37"/>
    <d v="2023-08-06T14:15:20"/>
    <s v="WITHDRAW"/>
    <s v="Consumer Pre Bureau"/>
    <s v="NVaid"/>
    <s v="Please email passport with visa page"/>
    <d v="1899-12-30T00:05:43"/>
    <n v="5.7166666666666668"/>
    <d v="2023-08-06T00:00:00"/>
    <x v="1"/>
    <x v="1"/>
    <s v="NAVED"/>
    <x v="0"/>
    <s v="CONSUMER PRE BUREAU"/>
    <s v="SLA_MET"/>
  </r>
  <r>
    <s v="1527"/>
    <d v="2023-08-06T14:10:14"/>
    <d v="2023-08-06T14:12:47"/>
    <s v="APPROVE"/>
    <s v="Consumer Existing"/>
    <s v="RMishra"/>
    <s v="Approve"/>
    <d v="1899-12-30T00:02:33"/>
    <n v="2.5499999999999998"/>
    <d v="2023-08-06T00:00:00"/>
    <x v="1"/>
    <x v="1"/>
    <s v="RAJ"/>
    <x v="1"/>
    <s v="CONSUMER EXISTING"/>
    <s v="SLA_MET"/>
  </r>
  <r>
    <s v="1656"/>
    <d v="2023-08-06T14:15:25"/>
    <d v="2023-08-06T14:19:42"/>
    <s v="WITHDRAW"/>
    <s v="Consumer Pre Bureau"/>
    <s v="RMishra"/>
    <s v="Please email employment letter and proof of income to vcredit@Asif Tech.com.au"/>
    <d v="1899-12-30T00:04:17"/>
    <n v="4.2833333333333332"/>
    <d v="2023-08-06T00:00:00"/>
    <x v="1"/>
    <x v="1"/>
    <s v="RAJ"/>
    <x v="0"/>
    <s v="CONSUMER PRE BUREAU"/>
    <s v="SLA_MET"/>
  </r>
  <r>
    <s v="1528"/>
    <d v="2023-08-06T14:17:25"/>
    <d v="2023-08-06T14:29:30"/>
    <s v="APPROVE"/>
    <s v="Consumer Post Bureau"/>
    <s v="AAkhundpur"/>
    <s v="Approved only with outright purchase of handset or USIM only"/>
    <d v="1899-12-30T00:12:05"/>
    <n v="12.083333333333334"/>
    <d v="2023-08-06T00:00:00"/>
    <x v="1"/>
    <x v="1"/>
    <s v="ASIF"/>
    <x v="1"/>
    <s v="CONSUMER POST BUREAU"/>
    <s v="SLA_MET"/>
  </r>
  <r>
    <s v="1529"/>
    <d v="2023-08-06T14:23:00"/>
    <d v="2023-08-06T14:27:20"/>
    <s v="APPROVE"/>
    <s v="Consumer Pre Bureau"/>
    <s v="RMishra"/>
    <s v="Approved for 1 handset and 1 MBB"/>
    <d v="1899-12-30T00:04:20"/>
    <n v="4.333333333333333"/>
    <d v="2023-08-06T00:00:00"/>
    <x v="1"/>
    <x v="1"/>
    <s v="RAJ"/>
    <x v="1"/>
    <s v="CONSUMER PRE BUREAU"/>
    <s v="SLA_MET"/>
  </r>
  <r>
    <s v="1530"/>
    <d v="2023-08-06T14:26:44"/>
    <d v="2023-08-06T14:35:22"/>
    <s v="APPROVE"/>
    <s v="Consumer Existing"/>
    <s v="NVaid"/>
    <s v="Approved only with outright purchase of handset or USIM only"/>
    <d v="1899-12-30T00:08:38"/>
    <n v="8.6333333333333329"/>
    <d v="2023-08-06T00:00:00"/>
    <x v="1"/>
    <x v="1"/>
    <s v="NAVED"/>
    <x v="1"/>
    <s v="CONSUMER EXISTING"/>
    <s v="SLA_MET"/>
  </r>
  <r>
    <s v="1531"/>
    <d v="2023-08-06T14:30:08"/>
    <d v="2023-08-06T14:40:18"/>
    <s v="APPROVE"/>
    <s v="Consumer Post Bureau"/>
    <s v="FWadia"/>
    <m/>
    <d v="1899-12-30T00:10:10"/>
    <n v="10.166666666666666"/>
    <d v="2023-08-06T00:00:00"/>
    <x v="1"/>
    <x v="1"/>
    <s v="FARDIN"/>
    <x v="1"/>
    <s v="CONSUMER POST BUREAU"/>
    <s v="SLA_MET"/>
  </r>
  <r>
    <s v="1532"/>
    <d v="2023-08-06T14:51:49"/>
    <d v="2023-08-06T14:54:59"/>
    <s v="APPROVE"/>
    <s v="Consumer Existing"/>
    <s v="HPandya"/>
    <s v="Approve"/>
    <d v="1899-12-30T00:03:10"/>
    <n v="3.1666666666666665"/>
    <d v="2023-08-06T00:00:00"/>
    <x v="1"/>
    <x v="1"/>
    <s v="HARDIK"/>
    <x v="1"/>
    <s v="CONSUMER EXISTING"/>
    <s v="SLA_MET"/>
  </r>
  <r>
    <s v="1657"/>
    <d v="2023-08-06T14:53:05"/>
    <d v="2023-08-06T14:59:38"/>
    <s v="WITHDRAW"/>
    <s v="Consumer Existing"/>
    <s v="NVaid"/>
    <s v="Please resubmit with Passport as 100 points of ID"/>
    <d v="1899-12-30T00:06:33"/>
    <n v="6.55"/>
    <d v="2023-08-06T00:00:00"/>
    <x v="1"/>
    <x v="1"/>
    <s v="NAVED"/>
    <x v="0"/>
    <s v="CONSUMER EXISTING"/>
    <s v="SLA_MET"/>
  </r>
  <r>
    <s v="1658"/>
    <d v="2023-08-06T15:07:35"/>
    <d v="2023-08-06T15:14:15"/>
    <s v="WITHDRAW"/>
    <s v="Consumer Existing"/>
    <s v="HPandya"/>
    <s v="Customer has overdue account with Asif Tech"/>
    <d v="1899-12-30T00:06:40"/>
    <n v="6.666666666666667"/>
    <d v="2023-08-06T00:00:00"/>
    <x v="1"/>
    <x v="1"/>
    <s v="HARDIK"/>
    <x v="0"/>
    <s v="CONSUMER EXISTING"/>
    <s v="SLA_MET"/>
  </r>
  <r>
    <s v="1659"/>
    <d v="2023-08-06T15:09:30"/>
    <d v="2023-08-06T15:22:15"/>
    <s v="WITHDRAW"/>
    <s v="Consumer Post Bureau"/>
    <s v="CDcosta"/>
    <m/>
    <d v="1899-12-30T00:12:45"/>
    <n v="12.75"/>
    <d v="2023-08-06T00:00:00"/>
    <x v="1"/>
    <x v="1"/>
    <s v="CAMERON"/>
    <x v="0"/>
    <s v="CONSUMER POST BUREAU"/>
    <s v="SLA_MET"/>
  </r>
  <r>
    <s v="1533"/>
    <d v="2023-08-06T15:10:41"/>
    <d v="2023-08-06T15:18:37"/>
    <s v="APPROVE"/>
    <s v="Consumer Pre Bureau"/>
    <s v="RBose"/>
    <s v="Approved for 1 handset and 1 MBB"/>
    <d v="1899-12-30T00:07:56"/>
    <n v="7.9333333333333336"/>
    <d v="2023-08-06T00:00:00"/>
    <x v="1"/>
    <x v="1"/>
    <s v="ROHAN"/>
    <x v="1"/>
    <s v="CONSUMER PRE BUREAU"/>
    <s v="SLA_MET"/>
  </r>
  <r>
    <s v="1660"/>
    <d v="2023-08-06T15:16:37"/>
    <d v="2023-08-06T15:24:29"/>
    <s v="WITHDRAW"/>
    <s v="Consumer Post Bureau"/>
    <s v="FWadia"/>
    <m/>
    <d v="1899-12-30T00:07:52"/>
    <n v="7.8666666666666671"/>
    <d v="2023-08-06T00:00:00"/>
    <x v="1"/>
    <x v="1"/>
    <s v="FARDIN"/>
    <x v="0"/>
    <s v="CONSUMER POST BUREAU"/>
    <s v="SLA_MET"/>
  </r>
  <r>
    <s v="1534"/>
    <d v="2023-08-06T15:22:23"/>
    <d v="2023-08-06T15:30:21"/>
    <s v="APPROVE"/>
    <s v="Consumer Post Bureau"/>
    <s v="CDcosta"/>
    <m/>
    <d v="1899-12-30T00:07:58"/>
    <n v="7.9666666666666668"/>
    <d v="2023-08-06T00:00:00"/>
    <x v="1"/>
    <x v="1"/>
    <s v="CAMERON"/>
    <x v="1"/>
    <s v="CONSUMER POST BUREAU"/>
    <s v="SLA_MET"/>
  </r>
  <r>
    <s v="1535"/>
    <d v="2023-08-06T15:26:33"/>
    <d v="2023-08-06T15:35:51"/>
    <s v="APPROVE"/>
    <s v="Consumer Existing"/>
    <s v="AAkhundpur"/>
    <m/>
    <d v="1899-12-30T00:09:18"/>
    <n v="9.3000000000000007"/>
    <d v="2023-08-06T00:00:00"/>
    <x v="1"/>
    <x v="1"/>
    <s v="ASIF"/>
    <x v="1"/>
    <s v="CONSUMER EXISTING"/>
    <s v="SLA_MET"/>
  </r>
  <r>
    <s v="1536"/>
    <d v="2023-08-06T15:33:42"/>
    <d v="2023-08-06T15:50:13"/>
    <s v="APPROVE"/>
    <s v="Consumer Post Bureau"/>
    <s v="FWadia"/>
    <m/>
    <d v="1899-12-30T00:16:31"/>
    <n v="16.516666666666666"/>
    <d v="2023-08-06T00:00:00"/>
    <x v="1"/>
    <x v="1"/>
    <s v="FARDIN"/>
    <x v="1"/>
    <s v="CONSUMER POST BUREAU"/>
    <s v="SLA_MET"/>
  </r>
  <r>
    <s v="1537"/>
    <d v="2023-08-06T15:34:25"/>
    <d v="2023-08-06T15:43:05"/>
    <s v="APPROVE"/>
    <s v="Consumer Existing"/>
    <s v="AAkhundpur"/>
    <m/>
    <d v="1899-12-30T00:08:40"/>
    <n v="8.6666666666666661"/>
    <d v="2023-08-06T00:00:00"/>
    <x v="1"/>
    <x v="1"/>
    <s v="ASIF"/>
    <x v="1"/>
    <s v="CONSUMER EXISTING"/>
    <s v="SLA_MET"/>
  </r>
  <r>
    <s v="1538"/>
    <d v="2023-08-06T15:49:21"/>
    <d v="2023-08-06T15:57:54"/>
    <s v="APPROVE"/>
    <s v="Consumer Post Bureau"/>
    <s v="AAkhundpur"/>
    <m/>
    <d v="1899-12-30T00:08:33"/>
    <n v="8.5500000000000007"/>
    <d v="2023-08-06T00:00:00"/>
    <x v="1"/>
    <x v="1"/>
    <s v="ASIF"/>
    <x v="1"/>
    <s v="CONSUMER POST BUREAU"/>
    <s v="SLA_MET"/>
  </r>
  <r>
    <s v="1618"/>
    <d v="2023-08-06T15:56:45"/>
    <d v="2023-08-06T16:09:20"/>
    <s v="DECLINE"/>
    <s v="Consumer Existing"/>
    <s v="HPandya"/>
    <s v="Due to previous account history with Asif Tech. Please offer the customer pre-paid service only"/>
    <d v="1899-12-30T00:12:35"/>
    <n v="12.583333333333334"/>
    <d v="2023-08-06T00:00:00"/>
    <x v="1"/>
    <x v="1"/>
    <s v="HARDIK"/>
    <x v="2"/>
    <s v="CONSUMER EXISTING"/>
    <s v="SLA_MET"/>
  </r>
  <r>
    <s v="1539"/>
    <d v="2023-08-06T15:56:47"/>
    <d v="2023-08-06T16:04:25"/>
    <s v="APPROVE"/>
    <s v="Consumer Existing"/>
    <s v="RBose"/>
    <s v="Approved only with outright purchase of handset or USIM only"/>
    <d v="1899-12-30T00:07:38"/>
    <n v="7.6333333333333329"/>
    <d v="2023-08-06T00:00:00"/>
    <x v="1"/>
    <x v="1"/>
    <s v="ROHAN"/>
    <x v="1"/>
    <s v="CONSUMER EXISTING"/>
    <s v="SLA_MET"/>
  </r>
  <r>
    <s v="1540"/>
    <d v="2023-08-06T15:56:59"/>
    <d v="2023-08-06T16:02:07"/>
    <s v="APPROVE"/>
    <s v="Consumer Existing"/>
    <s v="AAkhundpur"/>
    <s v="Approved for MBB only"/>
    <d v="1899-12-30T00:05:08"/>
    <n v="5.1333333333333337"/>
    <d v="2023-08-06T00:00:00"/>
    <x v="1"/>
    <x v="1"/>
    <s v="ASIF"/>
    <x v="1"/>
    <s v="CONSUMER EXISTING"/>
    <s v="SLA_MET"/>
  </r>
  <r>
    <s v="1541"/>
    <d v="2023-08-06T16:06:24"/>
    <d v="2023-08-06T16:15:25"/>
    <s v="APPROVE"/>
    <s v="Consumer Existing"/>
    <s v="RBose"/>
    <s v="Approved only with outright purchase of handset or USIM only"/>
    <d v="1899-12-30T00:09:01"/>
    <n v="9.0166666666666675"/>
    <d v="2023-08-06T00:00:00"/>
    <x v="1"/>
    <x v="1"/>
    <s v="ROHAN"/>
    <x v="1"/>
    <s v="CONSUMER EXISTING"/>
    <s v="SLA_MET"/>
  </r>
  <r>
    <s v="1661"/>
    <d v="2023-08-06T16:07:39"/>
    <d v="2023-08-06T16:23:26"/>
    <s v="WITHDRAW"/>
    <s v="Consumer Post Bureau"/>
    <s v="SSyed"/>
    <m/>
    <d v="1899-12-30T00:15:47"/>
    <n v="15.783333333333333"/>
    <d v="2023-08-06T00:00:00"/>
    <x v="1"/>
    <x v="1"/>
    <s v="SHAHID"/>
    <x v="0"/>
    <s v="CONSUMER POST BUREAU"/>
    <s v="SLA_MET"/>
  </r>
  <r>
    <s v="1619"/>
    <d v="2023-08-06T16:12:06"/>
    <d v="2023-08-06T16:22:35"/>
    <s v="DECLINE"/>
    <s v="Consumer Existing"/>
    <s v="NVaid"/>
    <s v="Customer has exceeded approved number of services"/>
    <d v="1899-12-30T00:10:29"/>
    <n v="10.483333333333333"/>
    <d v="2023-08-06T00:00:00"/>
    <x v="1"/>
    <x v="1"/>
    <s v="NAVED"/>
    <x v="2"/>
    <s v="CONSUMER EXISTING"/>
    <s v="SLA_MET"/>
  </r>
  <r>
    <s v="1542"/>
    <d v="2023-08-06T16:12:10"/>
    <d v="2023-08-06T16:25:44"/>
    <s v="APPROVE"/>
    <s v="Consumer Existing"/>
    <s v="AAkhundpur"/>
    <m/>
    <d v="1899-12-30T00:13:34"/>
    <n v="13.566666666666666"/>
    <d v="2023-08-06T00:00:00"/>
    <x v="1"/>
    <x v="1"/>
    <s v="ASIF"/>
    <x v="1"/>
    <s v="CONSUMER EXISTING"/>
    <s v="SLA_MET"/>
  </r>
  <r>
    <s v="1543"/>
    <d v="2023-08-06T16:21:57"/>
    <d v="2023-08-06T16:29:47"/>
    <s v="APPROVE"/>
    <s v="Consumer Existing"/>
    <s v="RBose"/>
    <s v="Approve"/>
    <d v="1899-12-30T00:07:50"/>
    <n v="7.833333333333333"/>
    <d v="2023-08-06T00:00:00"/>
    <x v="1"/>
    <x v="1"/>
    <s v="ROHAN"/>
    <x v="1"/>
    <s v="CONSUMER EXISTING"/>
    <s v="SLA_MET"/>
  </r>
  <r>
    <s v="1544"/>
    <d v="2023-08-06T16:22:12"/>
    <d v="2023-08-06T16:28:43"/>
    <s v="APPROVE"/>
    <s v="Consumer Post Bureau"/>
    <s v="AAkhundpur"/>
    <s v="Approved for MBB only"/>
    <d v="1899-12-30T00:06:31"/>
    <n v="6.5166666666666666"/>
    <d v="2023-08-06T00:00:00"/>
    <x v="1"/>
    <x v="1"/>
    <s v="ASIF"/>
    <x v="1"/>
    <s v="CONSUMER POST BUREAU"/>
    <s v="SLA_MET"/>
  </r>
  <r>
    <s v="1662"/>
    <d v="2023-08-06T16:26:40"/>
    <d v="2023-08-06T16:34:17"/>
    <s v="WITHDRAW"/>
    <s v="Consumer Pre Bureau"/>
    <s v="HPandya"/>
    <s v="Please email 100 pts of ID to vcredit@Asif Tech.com.au Please email us the proof of residence."/>
    <d v="1899-12-30T00:07:37"/>
    <n v="7.6166666666666671"/>
    <d v="2023-08-06T00:00:00"/>
    <x v="1"/>
    <x v="1"/>
    <s v="HARDIK"/>
    <x v="0"/>
    <s v="CONSUMER PRE BUREAU"/>
    <s v="SLA_MET"/>
  </r>
  <r>
    <s v="1545"/>
    <d v="2023-08-06T16:26:57"/>
    <d v="2023-08-06T16:31:59"/>
    <s v="APPROVE"/>
    <s v="Consumer Post Bureau"/>
    <s v="RMishra"/>
    <s v="Approved for 1 handset and 1 MBB"/>
    <d v="1899-12-30T00:05:02"/>
    <n v="5.0333333333333332"/>
    <d v="2023-08-06T00:00:00"/>
    <x v="1"/>
    <x v="1"/>
    <s v="RAJ"/>
    <x v="1"/>
    <s v="CONSUMER POST BUREAU"/>
    <s v="SLA_MET"/>
  </r>
  <r>
    <s v="1546"/>
    <d v="2023-08-06T16:29:20"/>
    <d v="2023-08-06T16:38:47"/>
    <s v="APPROVE"/>
    <s v="Consumer Post Bureau"/>
    <s v="AAkhundpur"/>
    <s v="Approved only with outright purchase of handset or USIM only"/>
    <d v="1899-12-30T00:09:27"/>
    <n v="9.4499999999999993"/>
    <d v="2023-08-06T00:00:00"/>
    <x v="1"/>
    <x v="1"/>
    <s v="ASIF"/>
    <x v="1"/>
    <s v="CONSUMER POST BUREAU"/>
    <s v="SLA_MET"/>
  </r>
  <r>
    <s v="1547"/>
    <d v="2023-08-06T16:29:35"/>
    <d v="2023-08-06T16:38:35"/>
    <s v="APPROVE"/>
    <s v="Consumer Existing"/>
    <s v="CDcosta"/>
    <m/>
    <d v="1899-12-30T00:09:00"/>
    <n v="9"/>
    <d v="2023-08-06T00:00:00"/>
    <x v="1"/>
    <x v="1"/>
    <s v="CAMERON"/>
    <x v="1"/>
    <s v="CONSUMER EXISTING"/>
    <s v="SLA_MET"/>
  </r>
  <r>
    <s v="1548"/>
    <d v="2023-08-06T16:30:14"/>
    <d v="2023-08-06T16:40:21"/>
    <s v="APPROVE"/>
    <s v="Consumer Post Bureau"/>
    <s v="SSyed"/>
    <m/>
    <d v="1899-12-30T00:10:07"/>
    <n v="10.116666666666667"/>
    <d v="2023-08-06T00:00:00"/>
    <x v="1"/>
    <x v="1"/>
    <s v="SHAHID"/>
    <x v="1"/>
    <s v="CONSUMER POST BUREAU"/>
    <s v="SLA_MET"/>
  </r>
  <r>
    <s v="1663"/>
    <d v="2023-08-06T16:30:40"/>
    <d v="2023-08-06T16:41:46"/>
    <s v="WITHDRAW"/>
    <s v="Consumer Existing"/>
    <s v="SBambaras"/>
    <s v="Suspected duplicate application"/>
    <d v="1899-12-30T00:11:06"/>
    <n v="11.1"/>
    <d v="2023-08-06T00:00:00"/>
    <x v="1"/>
    <x v="1"/>
    <s v="SAM"/>
    <x v="0"/>
    <s v="CONSUMER EXISTING"/>
    <s v="SLA_MET"/>
  </r>
  <r>
    <s v="1549"/>
    <d v="2023-08-06T16:31:32"/>
    <d v="2023-08-06T16:36:59"/>
    <s v="APPROVE"/>
    <s v="Consumer Existing"/>
    <s v="RBose"/>
    <s v="Approved for MBB only"/>
    <d v="1899-12-30T00:05:27"/>
    <n v="5.45"/>
    <d v="2023-08-06T00:00:00"/>
    <x v="1"/>
    <x v="1"/>
    <s v="ROHAN"/>
    <x v="1"/>
    <s v="CONSUMER EXISTING"/>
    <s v="SLA_MET"/>
  </r>
  <r>
    <s v="1664"/>
    <d v="2023-08-06T16:32:08"/>
    <d v="2023-08-06T16:34:47"/>
    <s v="WITHDRAW"/>
    <s v="Consumer Pre Bureau"/>
    <s v="RMishra"/>
    <s v="Please verify passport details and DOB and resubmit OR email passport and visa page to vcredit@Asif Tech.com.au"/>
    <d v="1899-12-30T00:02:39"/>
    <n v="2.65"/>
    <d v="2023-08-06T00:00:00"/>
    <x v="1"/>
    <x v="1"/>
    <s v="RAJ"/>
    <x v="0"/>
    <s v="CONSUMER PRE BUREAU"/>
    <s v="SLA_MET"/>
  </r>
  <r>
    <s v="1550"/>
    <d v="2023-08-06T16:32:32"/>
    <d v="2023-08-06T16:36:24"/>
    <s v="APPROVE"/>
    <s v="Consumer Existing"/>
    <s v="RMishra"/>
    <s v="Approve"/>
    <d v="1899-12-30T00:03:52"/>
    <n v="3.8666666666666667"/>
    <d v="2023-08-06T00:00:00"/>
    <x v="1"/>
    <x v="1"/>
    <s v="RAJ"/>
    <x v="1"/>
    <s v="CONSUMER EXISTING"/>
    <s v="SLA_MET"/>
  </r>
  <r>
    <s v="1551"/>
    <d v="2023-08-06T16:33:28"/>
    <d v="2023-08-06T16:38:42"/>
    <s v="APPROVE"/>
    <s v="Consumer Existing"/>
    <s v="NVaid"/>
    <s v="Approved only with outright purchase of handset or USIM only"/>
    <d v="1899-12-30T00:05:14"/>
    <n v="5.2333333333333334"/>
    <d v="2023-08-06T00:00:00"/>
    <x v="1"/>
    <x v="1"/>
    <s v="NAVED"/>
    <x v="1"/>
    <s v="CONSUMER EXISTING"/>
    <s v="SLA_MET"/>
  </r>
  <r>
    <s v="1552"/>
    <d v="2023-08-06T16:33:51"/>
    <d v="2023-08-06T16:38:46"/>
    <s v="APPROVE"/>
    <s v="Consumer Post Bureau"/>
    <s v="RMishra"/>
    <s v="Approved only with outright purchase of handset or USIM only"/>
    <d v="1899-12-30T00:04:55"/>
    <n v="4.916666666666667"/>
    <d v="2023-08-06T00:00:00"/>
    <x v="1"/>
    <x v="1"/>
    <s v="RAJ"/>
    <x v="1"/>
    <s v="CONSUMER POST BUREAU"/>
    <s v="SLA_MET"/>
  </r>
  <r>
    <s v="1665"/>
    <d v="2023-08-06T16:34:00"/>
    <d v="2023-08-06T16:46:09"/>
    <s v="WITHDRAW"/>
    <s v="Consumer Post Bureau"/>
    <s v="CDcosta"/>
    <m/>
    <d v="1899-12-30T00:12:09"/>
    <n v="12.15"/>
    <d v="2023-08-06T00:00:00"/>
    <x v="1"/>
    <x v="1"/>
    <s v="CAMERON"/>
    <x v="0"/>
    <s v="CONSUMER POST BUREAU"/>
    <s v="SLA_MET"/>
  </r>
  <r>
    <s v="1666"/>
    <d v="2023-08-06T16:34:29"/>
    <d v="2023-08-06T16:42:50"/>
    <s v="WITHDRAW"/>
    <s v="Consumer Post Bureau"/>
    <s v="MDcruz"/>
    <s v="Applicants Home is incorrect. Please confirm and resubmit"/>
    <d v="1899-12-30T00:08:21"/>
    <n v="8.35"/>
    <d v="2023-08-06T00:00:00"/>
    <x v="1"/>
    <x v="1"/>
    <s v="MERCEDES"/>
    <x v="0"/>
    <s v="CONSUMER POST BUREAU"/>
    <s v="SLA_MET"/>
  </r>
  <r>
    <s v="1553"/>
    <d v="2023-08-06T16:34:47"/>
    <d v="2023-08-06T16:41:17"/>
    <s v="APPROVE"/>
    <s v="Consumer Existing"/>
    <s v="HPandya"/>
    <s v="Approve"/>
    <d v="1899-12-30T00:06:30"/>
    <n v="6.5"/>
    <d v="2023-08-06T00:00:00"/>
    <x v="1"/>
    <x v="1"/>
    <s v="HARDIK"/>
    <x v="1"/>
    <s v="CONSUMER EXISTING"/>
    <s v="SLA_MET"/>
  </r>
  <r>
    <s v="1554"/>
    <d v="2023-08-06T16:35:25"/>
    <d v="2023-08-06T16:42:07"/>
    <s v="APPROVE"/>
    <s v="Consumer Post Bureau"/>
    <s v="RBose"/>
    <s v="Approve"/>
    <d v="1899-12-30T00:06:42"/>
    <n v="6.7"/>
    <d v="2023-08-06T00:00:00"/>
    <x v="1"/>
    <x v="1"/>
    <s v="ROHAN"/>
    <x v="1"/>
    <s v="CONSUMER POST BUREAU"/>
    <s v="SLA_MET"/>
  </r>
  <r>
    <s v="1555"/>
    <d v="2023-08-06T16:36:45"/>
    <d v="2023-08-06T16:41:16"/>
    <s v="APPROVE"/>
    <s v="Consumer Post Bureau"/>
    <s v="RMishra"/>
    <s v="Approve"/>
    <d v="1899-12-30T00:04:31"/>
    <n v="4.5166666666666666"/>
    <d v="2023-08-06T00:00:00"/>
    <x v="1"/>
    <x v="1"/>
    <s v="RAJ"/>
    <x v="1"/>
    <s v="CONSUMER POST BUREAU"/>
    <s v="SLA_MET"/>
  </r>
  <r>
    <s v="1667"/>
    <d v="2023-08-06T16:37:23"/>
    <d v="2023-08-06T16:46:25"/>
    <s v="WITHDRAW"/>
    <s v="Consumer Post Bureau"/>
    <s v="AAkhundpur"/>
    <s v="Work number submitted is incorrect for the employer. Please confirm with applicant and resubmit"/>
    <d v="1899-12-30T00:09:02"/>
    <n v="9.0333333333333332"/>
    <d v="2023-08-06T00:00:00"/>
    <x v="1"/>
    <x v="1"/>
    <s v="ASIF"/>
    <x v="0"/>
    <s v="CONSUMER POST BUREAU"/>
    <s v="SLA_MET"/>
  </r>
  <r>
    <s v="1556"/>
    <d v="2023-08-06T16:37:47"/>
    <d v="2023-08-06T16:43:53"/>
    <s v="APPROVE"/>
    <s v="Consumer Existing"/>
    <s v="NVaid"/>
    <s v="Approved only with outright purchase of handset or USIM only"/>
    <d v="1899-12-30T00:06:06"/>
    <n v="6.1"/>
    <d v="2023-08-06T00:00:00"/>
    <x v="1"/>
    <x v="1"/>
    <s v="NAVED"/>
    <x v="1"/>
    <s v="CONSUMER EXISTING"/>
    <s v="SLA_MET"/>
  </r>
  <r>
    <s v="1668"/>
    <d v="2023-08-06T16:40:19"/>
    <d v="2023-08-06T16:52:41"/>
    <s v="WITHDRAW"/>
    <s v="Consumer Pre Bureau"/>
    <s v="FWadia"/>
    <s v="Applicants ID document number was incorrect. Please correct the Passport No. to G59290533 and resubmit."/>
    <d v="1899-12-30T00:12:22"/>
    <n v="12.366666666666667"/>
    <d v="2023-08-06T00:00:00"/>
    <x v="1"/>
    <x v="1"/>
    <s v="FARDIN"/>
    <x v="0"/>
    <s v="CONSUMER PRE BUREAU"/>
    <s v="SLA_MET"/>
  </r>
  <r>
    <s v="1557"/>
    <d v="2023-08-06T16:40:36"/>
    <d v="2023-08-06T16:43:06"/>
    <s v="APPROVE"/>
    <s v="Consumer Existing"/>
    <s v="RMishra"/>
    <s v="Approve"/>
    <d v="1899-12-30T00:02:30"/>
    <n v="2.5"/>
    <d v="2023-08-06T00:00:00"/>
    <x v="1"/>
    <x v="1"/>
    <s v="RAJ"/>
    <x v="1"/>
    <s v="CONSUMER EXISTING"/>
    <s v="SLA_MET"/>
  </r>
  <r>
    <s v="1558"/>
    <d v="2023-08-06T16:41:14"/>
    <d v="2023-08-06T16:44:03"/>
    <s v="APPROVE"/>
    <s v="Consumer Existing"/>
    <s v="HPandya"/>
    <s v="Approve"/>
    <d v="1899-12-30T00:02:49"/>
    <n v="2.8166666666666664"/>
    <d v="2023-08-06T00:00:00"/>
    <x v="1"/>
    <x v="1"/>
    <s v="HARDIK"/>
    <x v="1"/>
    <s v="CONSUMER EXISTING"/>
    <s v="SLA_MET"/>
  </r>
  <r>
    <s v="1559"/>
    <d v="2023-08-06T16:43:12"/>
    <d v="2023-08-06T16:47:04"/>
    <s v="APPROVE"/>
    <s v="Consumer Existing"/>
    <s v="MDcruz"/>
    <s v="Approve"/>
    <d v="1899-12-30T00:03:52"/>
    <n v="3.8666666666666667"/>
    <d v="2023-08-06T00:00:00"/>
    <x v="1"/>
    <x v="1"/>
    <s v="MERCEDES"/>
    <x v="1"/>
    <s v="CONSUMER EXISTING"/>
    <s v="SLA_MET"/>
  </r>
  <r>
    <s v="1669"/>
    <d v="2023-08-06T16:43:36"/>
    <d v="2023-08-06T16:45:02"/>
    <s v="WITHDRAW"/>
    <s v="Consumer Pre Bureau"/>
    <s v="RMishra"/>
    <s v="Please verify the passport and DOB and resubmit OR email passport and visa page to vcredit@Asif Tech.com.au"/>
    <d v="1899-12-30T00:01:26"/>
    <n v="1.4333333333333333"/>
    <d v="2023-08-06T00:00:00"/>
    <x v="1"/>
    <x v="1"/>
    <s v="RAJ"/>
    <x v="0"/>
    <s v="CONSUMER PRE BUREAU"/>
    <s v="SLA_MET"/>
  </r>
  <r>
    <s v="1560"/>
    <d v="2023-08-06T16:44:16"/>
    <d v="2023-08-06T16:48:52"/>
    <s v="APPROVE"/>
    <s v="Consumer Pre Bureau"/>
    <s v="HPandya"/>
    <s v="Approved only with outright purchase of handset or USIM only"/>
    <d v="1899-12-30T00:04:36"/>
    <n v="4.5999999999999996"/>
    <d v="2023-08-06T00:00:00"/>
    <x v="1"/>
    <x v="1"/>
    <s v="HARDIK"/>
    <x v="1"/>
    <s v="CONSUMER PRE BUREAU"/>
    <s v="SLA_MET"/>
  </r>
  <r>
    <s v="1561"/>
    <d v="2023-08-06T16:44:29"/>
    <d v="2023-08-06T16:51:41"/>
    <s v="APPROVE"/>
    <s v="Consumer Post Bureau"/>
    <s v="SSyed"/>
    <m/>
    <d v="1899-12-30T00:07:12"/>
    <n v="7.2"/>
    <d v="2023-08-06T00:00:00"/>
    <x v="1"/>
    <x v="1"/>
    <s v="SHAHID"/>
    <x v="1"/>
    <s v="CONSUMER POST BUREAU"/>
    <s v="SLA_MET"/>
  </r>
  <r>
    <s v="1562"/>
    <d v="2023-08-06T16:45:36"/>
    <d v="2023-08-06T16:53:23"/>
    <s v="APPROVE"/>
    <s v="Consumer Post Bureau"/>
    <s v="RBose"/>
    <s v="Approved only with outright purchase of handset or USIM only"/>
    <d v="1899-12-30T00:07:47"/>
    <n v="7.7833333333333332"/>
    <d v="2023-08-06T00:00:00"/>
    <x v="1"/>
    <x v="1"/>
    <s v="ROHAN"/>
    <x v="1"/>
    <s v="CONSUMER POST BUREAU"/>
    <s v="SLA_MET"/>
  </r>
  <r>
    <s v="1563"/>
    <d v="2023-08-06T16:46:18"/>
    <d v="2023-08-06T16:47:36"/>
    <s v="APPROVE"/>
    <s v="Consumer Existing"/>
    <s v="RMishra"/>
    <s v="Approve"/>
    <d v="1899-12-30T00:01:18"/>
    <n v="1.3"/>
    <d v="2023-08-06T00:00:00"/>
    <x v="1"/>
    <x v="1"/>
    <s v="RAJ"/>
    <x v="1"/>
    <s v="CONSUMER EXISTING"/>
    <s v="SLA_MET"/>
  </r>
  <r>
    <s v="1564"/>
    <d v="2023-08-06T16:46:33"/>
    <d v="2023-08-06T16:52:02"/>
    <s v="APPROVE"/>
    <s v="Consumer Existing"/>
    <s v="AAkhundpur"/>
    <s v="Approved for MBB only"/>
    <d v="1899-12-30T00:05:29"/>
    <n v="5.4833333333333334"/>
    <d v="2023-08-06T00:00:00"/>
    <x v="1"/>
    <x v="1"/>
    <s v="ASIF"/>
    <x v="1"/>
    <s v="CONSUMER EXISTING"/>
    <s v="SLA_MET"/>
  </r>
  <r>
    <s v="1565"/>
    <d v="2023-08-06T16:46:55"/>
    <d v="2023-08-06T16:55:10"/>
    <s v="APPROVE"/>
    <s v="Consumer Existing"/>
    <s v="MDcruz"/>
    <s v="Approved for 1 service"/>
    <d v="1899-12-30T00:08:15"/>
    <n v="8.25"/>
    <d v="2023-08-06T00:00:00"/>
    <x v="1"/>
    <x v="1"/>
    <s v="MERCEDES"/>
    <x v="1"/>
    <s v="CONSUMER EXISTING"/>
    <s v="SLA_MET"/>
  </r>
  <r>
    <s v="1566"/>
    <d v="2023-08-06T16:48:47"/>
    <d v="2023-08-06T16:50:52"/>
    <s v="APPROVE"/>
    <s v="Consumer Existing"/>
    <s v="RMishra"/>
    <s v="Approve"/>
    <d v="1899-12-30T00:02:05"/>
    <n v="2.0833333333333335"/>
    <d v="2023-08-06T00:00:00"/>
    <x v="1"/>
    <x v="1"/>
    <s v="RAJ"/>
    <x v="1"/>
    <s v="CONSUMER EXISTING"/>
    <s v="SLA_MET"/>
  </r>
  <r>
    <s v="1620"/>
    <d v="2023-08-06T16:49:24"/>
    <d v="2023-08-06T17:00:11"/>
    <s v="DECLINE"/>
    <s v="Consumer Pre Bureau"/>
    <s v="NVaid"/>
    <s v="Applicant only has bridging visa. Please offer the customer Pre-Paid service only"/>
    <d v="1899-12-30T00:10:47"/>
    <n v="10.783333333333333"/>
    <d v="2023-08-06T00:00:00"/>
    <x v="1"/>
    <x v="1"/>
    <s v="NAVED"/>
    <x v="2"/>
    <s v="CONSUMER PRE BUREAU"/>
    <s v="SLA_MET"/>
  </r>
  <r>
    <s v="1567"/>
    <d v="2023-08-06T16:50:40"/>
    <d v="2023-08-06T16:54:03"/>
    <s v="APPROVE"/>
    <s v="Consumer Pre Bureau"/>
    <s v="RMishra"/>
    <s v="Approved only with outright purchase of handset or USIM only"/>
    <d v="1899-12-30T00:03:23"/>
    <n v="3.3833333333333333"/>
    <d v="2023-08-06T00:00:00"/>
    <x v="1"/>
    <x v="1"/>
    <s v="RAJ"/>
    <x v="1"/>
    <s v="CONSUMER PRE BUREAU"/>
    <s v="SLA_MET"/>
  </r>
  <r>
    <s v="1670"/>
    <d v="2023-08-06T16:50:41"/>
    <d v="2023-08-06T16:55:21"/>
    <s v="WITHDRAW"/>
    <s v="Consumer Post Bureau"/>
    <s v="AAkhundpur"/>
    <s v="Suspected duplicate application- 1-8EV1KKS- already approved."/>
    <d v="1899-12-30T00:04:40"/>
    <n v="4.666666666666667"/>
    <d v="2023-08-06T00:00:00"/>
    <x v="1"/>
    <x v="1"/>
    <s v="ASIF"/>
    <x v="0"/>
    <s v="CONSUMER POST BUREAU"/>
    <s v="SLA_MET"/>
  </r>
  <r>
    <s v="1568"/>
    <d v="2023-08-06T16:51:21"/>
    <d v="2023-08-06T17:02:48"/>
    <s v="APPROVE"/>
    <s v="Consumer Existing"/>
    <s v="FWadia"/>
    <s v="Approved for MBB only"/>
    <d v="1899-12-30T00:11:27"/>
    <n v="11.45"/>
    <d v="2023-08-06T00:00:00"/>
    <x v="1"/>
    <x v="1"/>
    <s v="FARDIN"/>
    <x v="1"/>
    <s v="CONSUMER EXISTING"/>
    <s v="SLA_MET"/>
  </r>
  <r>
    <s v="1671"/>
    <d v="2023-08-06T16:51:58"/>
    <d v="2023-08-06T17:02:42"/>
    <s v="WITHDRAW"/>
    <s v="Consumer Post Bureau"/>
    <s v="RBose"/>
    <s v="An account for this applicant already exists with Asif Tech. Please resubmit as existing customer under row id - 1-8EV8K5G"/>
    <d v="1899-12-30T00:10:44"/>
    <n v="10.733333333333333"/>
    <d v="2023-08-06T00:00:00"/>
    <x v="1"/>
    <x v="1"/>
    <s v="ROHAN"/>
    <x v="0"/>
    <s v="CONSUMER POST BUREAU"/>
    <s v="SLA_MET"/>
  </r>
  <r>
    <s v="1672"/>
    <d v="2023-08-06T16:51:59"/>
    <d v="2023-08-06T16:56:35"/>
    <s v="WITHDRAW"/>
    <s v="Consumer Pre Bureau"/>
    <s v="RMishra"/>
    <s v="Please email passport and visa page to vcredit@Asif Tech.com.au"/>
    <d v="1899-12-30T00:04:36"/>
    <n v="4.5999999999999996"/>
    <d v="2023-08-06T00:00:00"/>
    <x v="1"/>
    <x v="1"/>
    <s v="RAJ"/>
    <x v="0"/>
    <s v="CONSUMER PRE BUREAU"/>
    <s v="SLA_MET"/>
  </r>
  <r>
    <s v="1569"/>
    <d v="2023-08-06T16:53:15"/>
    <d v="2023-08-06T17:00:47"/>
    <s v="APPROVE"/>
    <s v="Consumer Post Bureau"/>
    <s v="HPandya"/>
    <s v="Approve"/>
    <d v="1899-12-30T00:07:32"/>
    <n v="7.5333333333333332"/>
    <d v="2023-08-06T00:00:00"/>
    <x v="1"/>
    <x v="1"/>
    <s v="HARDIK"/>
    <x v="1"/>
    <s v="CONSUMER POST BUREAU"/>
    <s v="SLA_MET"/>
  </r>
  <r>
    <s v="1570"/>
    <d v="2023-08-06T16:54:50"/>
    <d v="2023-08-06T17:02:40"/>
    <s v="APPROVE"/>
    <s v="Consumer Post Bureau"/>
    <s v="MDcruz"/>
    <s v="Approve"/>
    <d v="1899-12-30T00:07:50"/>
    <n v="7.833333333333333"/>
    <d v="2023-08-06T00:00:00"/>
    <x v="1"/>
    <x v="1"/>
    <s v="MERCEDES"/>
    <x v="1"/>
    <s v="CONSUMER POST BUREAU"/>
    <s v="SLA_MET"/>
  </r>
  <r>
    <s v="1621"/>
    <d v="2023-08-06T16:54:50"/>
    <d v="2023-08-06T17:12:03"/>
    <s v="DECLINE"/>
    <s v="Consumer Pre Bureau"/>
    <s v="AAkhundpur"/>
    <s v="Data obtained from Veda Credit File"/>
    <d v="1899-12-30T00:17:13"/>
    <n v="17.216666666666665"/>
    <d v="2023-08-06T00:00:00"/>
    <x v="1"/>
    <x v="1"/>
    <s v="ASIF"/>
    <x v="2"/>
    <s v="CONSUMER PRE BUREAU"/>
    <s v="SLA_MET"/>
  </r>
  <r>
    <s v="1571"/>
    <d v="2023-08-06T16:57:05"/>
    <d v="2023-08-06T17:02:58"/>
    <s v="APPROVE"/>
    <s v="Consumer Pre Bureau"/>
    <s v="RMishra"/>
    <s v="Approved for 2 services"/>
    <d v="1899-12-30T00:05:53"/>
    <n v="5.8833333333333329"/>
    <d v="2023-08-06T00:00:00"/>
    <x v="1"/>
    <x v="1"/>
    <s v="RAJ"/>
    <x v="1"/>
    <s v="CONSUMER PRE BUREAU"/>
    <s v="SLA_MET"/>
  </r>
  <r>
    <s v="1673"/>
    <d v="2023-08-06T16:57:21"/>
    <d v="2023-08-06T17:06:00"/>
    <s v="WITHDRAW"/>
    <s v="Consumer Pre Bureau"/>
    <s v="HPandya"/>
    <s v="Please re-submit as student Kindly remove the employement details."/>
    <d v="1899-12-30T00:08:39"/>
    <n v="8.65"/>
    <d v="2023-08-06T00:00:00"/>
    <x v="1"/>
    <x v="1"/>
    <s v="HARDIK"/>
    <x v="0"/>
    <s v="CONSUMER PRE BUREAU"/>
    <s v="SLA_MET"/>
  </r>
  <r>
    <s v="1674"/>
    <d v="2023-08-06T16:58:01"/>
    <d v="2023-08-06T17:09:09"/>
    <s v="WITHDRAW"/>
    <s v="Consumer Pre Bureau"/>
    <s v="NVaid"/>
    <s v="Please email copy of Proof of Income (Pay Slips / Bank Statement / Employment Letter) to vcredit@Asif Tech.com.au"/>
    <d v="1899-12-30T00:11:08"/>
    <n v="11.133333333333333"/>
    <d v="2023-08-06T00:00:00"/>
    <x v="1"/>
    <x v="1"/>
    <s v="NAVED"/>
    <x v="0"/>
    <s v="CONSUMER PRE BUREAU"/>
    <s v="SLA_MET"/>
  </r>
  <r>
    <s v="1572"/>
    <d v="2023-08-06T16:58:26"/>
    <d v="2023-08-06T17:13:43"/>
    <s v="APPROVE"/>
    <s v="Consumer Existing"/>
    <s v="SBambaras"/>
    <s v="Approve"/>
    <d v="1899-12-30T00:15:17"/>
    <n v="15.283333333333333"/>
    <d v="2023-08-06T00:00:00"/>
    <x v="1"/>
    <x v="1"/>
    <s v="SAM"/>
    <x v="1"/>
    <s v="CONSUMER EXISTING"/>
    <s v="SLA_MET"/>
  </r>
  <r>
    <s v="1675"/>
    <d v="2023-08-06T17:03:14"/>
    <d v="2023-08-06T17:08:10"/>
    <s v="WITHDRAW"/>
    <s v="Consumer Pre Bureau"/>
    <s v="RMishra"/>
    <s v="Please resubmit with complete passport details. The country is missing."/>
    <d v="1899-12-30T00:04:56"/>
    <n v="4.9333333333333336"/>
    <d v="2023-08-06T00:00:00"/>
    <x v="1"/>
    <x v="1"/>
    <s v="RAJ"/>
    <x v="0"/>
    <s v="CONSUMER PRE BUREAU"/>
    <s v="SLA_MET"/>
  </r>
  <r>
    <s v="1676"/>
    <d v="2023-08-06T17:03:14"/>
    <d v="2023-08-06T17:11:00"/>
    <s v="WITHDRAW"/>
    <s v="Consumer Pre Bureau"/>
    <s v="HPandya"/>
    <s v="Please email 100 pts of ID to vcredit@Asif Tech.com.au Passport and the visa page"/>
    <d v="1899-12-30T00:07:46"/>
    <n v="7.7666666666666666"/>
    <d v="2023-08-06T00:00:00"/>
    <x v="1"/>
    <x v="1"/>
    <s v="HARDIK"/>
    <x v="0"/>
    <s v="CONSUMER PRE BUREAU"/>
    <s v="SLA_MET"/>
  </r>
  <r>
    <s v="1573"/>
    <d v="2023-08-06T17:05:11"/>
    <d v="2023-08-06T17:17:59"/>
    <s v="APPROVE"/>
    <s v="Consumer Existing"/>
    <s v="FWadia"/>
    <s v="Approve"/>
    <d v="1899-12-30T00:12:48"/>
    <n v="12.8"/>
    <d v="2023-08-06T00:00:00"/>
    <x v="1"/>
    <x v="1"/>
    <s v="FARDIN"/>
    <x v="1"/>
    <s v="CONSUMER EXISTING"/>
    <s v="SLA_MET"/>
  </r>
  <r>
    <s v="1574"/>
    <d v="2023-08-06T17:05:22"/>
    <d v="2023-08-06T17:20:18"/>
    <s v="APPROVE"/>
    <s v="Consumer Existing"/>
    <s v="CDcosta"/>
    <m/>
    <d v="1899-12-30T00:14:56"/>
    <n v="14.933333333333334"/>
    <d v="2023-08-06T00:00:00"/>
    <x v="1"/>
    <x v="1"/>
    <s v="CAMERON"/>
    <x v="1"/>
    <s v="CONSUMER EXISTING"/>
    <s v="SLA_MET"/>
  </r>
  <r>
    <s v="1575"/>
    <d v="2023-08-06T17:06:27"/>
    <d v="2023-08-06T17:13:30"/>
    <s v="APPROVE"/>
    <s v="Consumer Existing"/>
    <s v="RMishra"/>
    <s v="Approved for MBB only"/>
    <d v="1899-12-30T00:07:03"/>
    <n v="7.05"/>
    <d v="2023-08-06T00:00:00"/>
    <x v="1"/>
    <x v="1"/>
    <s v="RAJ"/>
    <x v="1"/>
    <s v="CONSUMER EXISTING"/>
    <s v="SLA_MET"/>
  </r>
  <r>
    <s v="1677"/>
    <d v="2023-08-06T17:07:42"/>
    <d v="2023-08-06T17:17:08"/>
    <s v="WITHDRAW"/>
    <s v="Consumer Pre Bureau"/>
    <s v="NVaid"/>
    <s v="Please email copy of Proof of Income (Pay Slips / Bank Statement / Employment Letter) to vcredit@Asif Tech.com.au"/>
    <d v="1899-12-30T00:09:26"/>
    <n v="9.4333333333333336"/>
    <d v="2023-08-06T00:00:00"/>
    <x v="1"/>
    <x v="1"/>
    <s v="NAVED"/>
    <x v="0"/>
    <s v="CONSUMER PRE BUREAU"/>
    <s v="SLA_MET"/>
  </r>
  <r>
    <s v="1576"/>
    <d v="2023-08-06T17:08:18"/>
    <d v="2023-08-06T17:17:05"/>
    <s v="APPROVE"/>
    <s v="Consumer Pre Bureau"/>
    <s v="HPandya"/>
    <s v="Approved for 1 handset and 1 MBB"/>
    <d v="1899-12-30T00:08:47"/>
    <n v="8.7833333333333332"/>
    <d v="2023-08-06T00:00:00"/>
    <x v="1"/>
    <x v="1"/>
    <s v="HARDIK"/>
    <x v="1"/>
    <s v="CONSUMER PRE BUREAU"/>
    <s v="SLA_MET"/>
  </r>
  <r>
    <s v="1622"/>
    <d v="2023-08-06T17:11:32"/>
    <d v="2023-08-06T17:15:38"/>
    <s v="DECLINE"/>
    <s v="Consumer Existing"/>
    <s v="AAkhundpur"/>
    <s v="Customer has exceeded approved number of services"/>
    <d v="1899-12-30T00:04:06"/>
    <n v="4.0999999999999996"/>
    <d v="2023-08-06T00:00:00"/>
    <x v="1"/>
    <x v="1"/>
    <s v="ASIF"/>
    <x v="2"/>
    <s v="CONSUMER EXISTING"/>
    <s v="SLA_MET"/>
  </r>
  <r>
    <s v="1577"/>
    <d v="2023-08-06T17:12:10"/>
    <d v="2023-08-06T17:20:32"/>
    <s v="APPROVE"/>
    <s v="Consumer Pre Bureau"/>
    <s v="RBose"/>
    <s v="Approve"/>
    <d v="1899-12-30T00:08:22"/>
    <n v="8.3666666666666671"/>
    <d v="2023-08-06T00:00:00"/>
    <x v="1"/>
    <x v="1"/>
    <s v="ROHAN"/>
    <x v="1"/>
    <s v="CONSUMER PRE BUREAU"/>
    <s v="SLA_MET"/>
  </r>
  <r>
    <s v="1578"/>
    <d v="2023-08-06T17:13:29"/>
    <d v="2023-08-06T17:16:20"/>
    <s v="APPROVE"/>
    <s v="Consumer Pre Bureau"/>
    <s v="RMishra"/>
    <s v="Approved for 1 handset and 1 MBB"/>
    <d v="1899-12-30T00:02:51"/>
    <n v="2.85"/>
    <d v="2023-08-06T00:00:00"/>
    <x v="1"/>
    <x v="1"/>
    <s v="RAJ"/>
    <x v="1"/>
    <s v="CONSUMER PRE BUREAU"/>
    <s v="SLA_MET"/>
  </r>
  <r>
    <s v="1579"/>
    <d v="2023-08-06T17:13:29"/>
    <d v="2023-08-06T17:19:55"/>
    <s v="APPROVE"/>
    <s v="Consumer Post Bureau"/>
    <s v="SBambaras"/>
    <s v="Approve"/>
    <d v="1899-12-30T00:06:26"/>
    <n v="6.4333333333333336"/>
    <d v="2023-08-06T00:00:00"/>
    <x v="1"/>
    <x v="1"/>
    <s v="SAM"/>
    <x v="1"/>
    <s v="CONSUMER POST BUREAU"/>
    <s v="SLA_MET"/>
  </r>
  <r>
    <s v="1678"/>
    <d v="2023-08-06T17:16:03"/>
    <d v="2023-08-06T17:20:32"/>
    <s v="WITHDRAW"/>
    <s v="Consumer Pre Bureau"/>
    <s v="AAkhundpur"/>
    <s v="Please email passport with visa page"/>
    <d v="1899-12-30T00:04:29"/>
    <n v="4.4833333333333334"/>
    <d v="2023-08-06T00:00:00"/>
    <x v="1"/>
    <x v="1"/>
    <s v="ASIF"/>
    <x v="0"/>
    <s v="CONSUMER PRE BUREAU"/>
    <s v="SLA_MET"/>
  </r>
  <r>
    <s v="1580"/>
    <d v="2023-08-06T17:19:13"/>
    <d v="2023-08-06T17:23:59"/>
    <s v="APPROVE"/>
    <s v="Consumer Existing"/>
    <s v="HPandya"/>
    <s v="Approve"/>
    <d v="1899-12-30T00:04:46"/>
    <n v="4.7666666666666666"/>
    <d v="2023-08-06T00:00:00"/>
    <x v="1"/>
    <x v="1"/>
    <s v="HARDIK"/>
    <x v="1"/>
    <s v="CONSUMER EXISTING"/>
    <s v="SLA_MET"/>
  </r>
  <r>
    <s v="1679"/>
    <d v="2023-08-06T17:20:26"/>
    <d v="2023-08-06T17:32:59"/>
    <s v="WITHDRAW"/>
    <s v="Consumer Post Bureau"/>
    <s v="AAkhundpur"/>
    <s v="Applicant has previously approved application under another Row ID - 1-8EUSIAC"/>
    <d v="1899-12-30T00:12:33"/>
    <n v="12.55"/>
    <d v="2023-08-06T00:00:00"/>
    <x v="1"/>
    <x v="1"/>
    <s v="ASIF"/>
    <x v="0"/>
    <s v="CONSUMER POST BUREAU"/>
    <s v="SLA_MET"/>
  </r>
  <r>
    <s v="1581"/>
    <d v="2023-08-06T17:24:06"/>
    <d v="2023-08-06T17:31:02"/>
    <s v="APPROVE"/>
    <s v="Consumer Pre Bureau"/>
    <s v="SBambaras"/>
    <s v="Approved for outright purchase or USIM only due to Visa status"/>
    <d v="1899-12-30T00:06:56"/>
    <n v="6.9333333333333336"/>
    <d v="2023-08-06T00:00:00"/>
    <x v="1"/>
    <x v="1"/>
    <s v="SAM"/>
    <x v="1"/>
    <s v="CONSUMER PRE BUREAU"/>
    <s v="SLA_MET"/>
  </r>
  <r>
    <s v="1582"/>
    <d v="2023-08-06T17:24:07"/>
    <d v="2023-08-06T17:33:41"/>
    <s v="APPROVE"/>
    <s v="Consumer Pre Bureau"/>
    <s v="NVaid"/>
    <s v="Approved for 1 handset and 1 MBB"/>
    <d v="1899-12-30T00:09:34"/>
    <n v="9.5666666666666664"/>
    <d v="2023-08-06T00:00:00"/>
    <x v="1"/>
    <x v="1"/>
    <s v="NAVED"/>
    <x v="1"/>
    <s v="CONSUMER PRE BUREAU"/>
    <s v="SLA_MET"/>
  </r>
  <r>
    <s v="1680"/>
    <d v="2023-08-06T17:27:10"/>
    <d v="2023-08-06T17:29:16"/>
    <s v="WITHDRAW"/>
    <s v="Consumer Pre Bureau"/>
    <s v="HPandya"/>
    <s v="Please email 100 pts of ID to vcredit@Asif Tech.com.au Appoitnment letter or salary slip"/>
    <d v="1899-12-30T00:02:06"/>
    <n v="2.1"/>
    <d v="2023-08-06T00:00:00"/>
    <x v="1"/>
    <x v="1"/>
    <s v="HARDIK"/>
    <x v="0"/>
    <s v="CONSUMER PRE BUREAU"/>
    <s v="SLA_MET"/>
  </r>
  <r>
    <s v="1681"/>
    <d v="2023-08-06T17:27:48"/>
    <d v="2023-08-06T17:37:20"/>
    <s v="WITHDRAW"/>
    <s v="Consumer Pre Bureau"/>
    <s v="RBose"/>
    <s v="Please email passport with visa page and update correct landline number for the employer."/>
    <d v="1899-12-30T00:09:32"/>
    <n v="9.5333333333333332"/>
    <d v="2023-08-06T00:00:00"/>
    <x v="1"/>
    <x v="1"/>
    <s v="ROHAN"/>
    <x v="0"/>
    <s v="CONSUMER PRE BUREAU"/>
    <s v="SLA_MET"/>
  </r>
  <r>
    <s v="1583"/>
    <d v="2023-08-06T17:33:11"/>
    <d v="2023-08-06T17:44:57"/>
    <s v="APPROVE"/>
    <s v="Consumer Post Bureau"/>
    <s v="RBose"/>
    <m/>
    <d v="1899-12-30T00:11:46"/>
    <n v="11.766666666666667"/>
    <d v="2023-08-06T00:00:00"/>
    <x v="1"/>
    <x v="1"/>
    <s v="ROHAN"/>
    <x v="1"/>
    <s v="CONSUMER POST BUREAU"/>
    <s v="SLA_MET"/>
  </r>
  <r>
    <s v="1682"/>
    <d v="2023-08-06T17:33:11"/>
    <d v="2023-08-06T17:46:30"/>
    <s v="WITHDRAW"/>
    <s v="Consumer Post Bureau"/>
    <s v="SSyed"/>
    <m/>
    <d v="1899-12-30T00:13:19"/>
    <n v="13.316666666666666"/>
    <d v="2023-08-06T00:00:00"/>
    <x v="1"/>
    <x v="1"/>
    <s v="SHAHID"/>
    <x v="0"/>
    <s v="CONSUMER POST BUREAU"/>
    <s v="SLA_MET"/>
  </r>
  <r>
    <s v="1683"/>
    <d v="2023-08-06T17:43:21"/>
    <d v="2023-08-06T17:50:38"/>
    <s v="WITHDRAW"/>
    <s v="Consumer Pre Bureau"/>
    <s v="SBambaras"/>
    <s v="Please email copy of Proof of Income (Pay Slips / Bank Statement / Employment Letter) to vcredit@Asif Tech.com.au"/>
    <d v="1899-12-30T00:07:17"/>
    <n v="7.2833333333333332"/>
    <d v="2023-08-06T00:00:00"/>
    <x v="1"/>
    <x v="1"/>
    <s v="SAM"/>
    <x v="0"/>
    <s v="CONSUMER PRE BUREAU"/>
    <s v="SLA_MET"/>
  </r>
  <r>
    <s v="1684"/>
    <d v="2023-08-06T17:49:52"/>
    <d v="2023-08-06T17:56:29"/>
    <s v="WITHDRAW"/>
    <s v="Consumer Post Bureau"/>
    <s v="MDcruz"/>
    <s v="Requesting copy of Medicare Card through an email"/>
    <d v="1899-12-30T00:06:37"/>
    <n v="6.6166666666666671"/>
    <d v="2023-08-06T00:00:00"/>
    <x v="1"/>
    <x v="1"/>
    <s v="MERCEDES"/>
    <x v="0"/>
    <s v="CONSUMER POST BUREAU"/>
    <s v="SLA_MET"/>
  </r>
  <r>
    <s v="1584"/>
    <d v="2023-08-06T17:54:37"/>
    <d v="2023-08-06T18:00:40"/>
    <s v="APPROVE"/>
    <s v="Consumer Pre Bureau"/>
    <s v="NVaid"/>
    <s v="Approve"/>
    <d v="1899-12-30T00:06:03"/>
    <n v="6.05"/>
    <d v="2023-08-06T00:00:00"/>
    <x v="1"/>
    <x v="1"/>
    <s v="NAVED"/>
    <x v="1"/>
    <s v="CONSUMER PRE BUREAU"/>
    <s v="SLA_MET"/>
  </r>
  <r>
    <s v="1623"/>
    <d v="2023-08-06T17:56:22"/>
    <d v="2023-08-06T18:04:35"/>
    <s v="DECLINE"/>
    <s v="Consumer Post Bureau"/>
    <s v="SBambaras"/>
    <s v="Data obtained from Veda Advantage Credit File. Please offer the customer pre-paid service only"/>
    <d v="1899-12-30T00:08:13"/>
    <n v="8.2166666666666668"/>
    <d v="2023-08-06T00:00:00"/>
    <x v="1"/>
    <x v="1"/>
    <s v="SAM"/>
    <x v="2"/>
    <s v="CONSUMER POST BUREAU"/>
    <s v="SLA_MET"/>
  </r>
  <r>
    <s v="1585"/>
    <d v="2023-08-06T17:59:24"/>
    <d v="2023-08-06T18:07:20"/>
    <s v="APPROVE"/>
    <s v="Consumer Post Bureau"/>
    <s v="FWadia"/>
    <s v="Approved for 1 handset and 1 MBB"/>
    <d v="1899-12-30T00:07:56"/>
    <n v="7.9333333333333336"/>
    <d v="2023-08-06T00:00:00"/>
    <x v="1"/>
    <x v="1"/>
    <s v="FARDIN"/>
    <x v="1"/>
    <s v="CONSUMER POST BUREAU"/>
    <s v="SLA_MET"/>
  </r>
  <r>
    <s v="1586"/>
    <d v="2023-08-06T18:01:46"/>
    <d v="2023-08-06T18:09:33"/>
    <s v="APPROVE"/>
    <s v="Consumer Existing"/>
    <s v="NVaid"/>
    <s v="Approved only with outright purchase of handset or USIM only"/>
    <d v="1899-12-30T00:07:47"/>
    <n v="7.7833333333333332"/>
    <d v="2023-08-06T00:00:00"/>
    <x v="1"/>
    <x v="1"/>
    <s v="NAVED"/>
    <x v="1"/>
    <s v="CONSUMER EXISTING"/>
    <s v="SLA_MET"/>
  </r>
  <r>
    <s v="1587"/>
    <d v="2023-08-06T18:06:27"/>
    <d v="2023-08-06T18:16:15"/>
    <s v="APPROVE"/>
    <s v="Consumer Post Bureau"/>
    <s v="SBambaras"/>
    <s v="Approved only with outright purchase of handset or USIM only"/>
    <d v="1899-12-30T00:09:48"/>
    <n v="9.8000000000000007"/>
    <d v="2023-08-06T00:00:00"/>
    <x v="1"/>
    <x v="1"/>
    <s v="SAM"/>
    <x v="1"/>
    <s v="CONSUMER POST BUREAU"/>
    <s v="SLA_MET"/>
  </r>
  <r>
    <s v="1588"/>
    <d v="2023-08-06T18:11:38"/>
    <d v="2023-08-06T18:31:33"/>
    <s v="APPROVE"/>
    <s v="Consumer Pre Bureau"/>
    <s v="FWadia"/>
    <s v="Approve"/>
    <d v="1899-12-30T00:19:55"/>
    <n v="19.916666666666668"/>
    <d v="2023-08-06T00:00:00"/>
    <x v="1"/>
    <x v="1"/>
    <s v="FARDIN"/>
    <x v="1"/>
    <s v="CONSUMER PRE BUREAU"/>
    <s v="SLA_MET"/>
  </r>
  <r>
    <s v="1589"/>
    <d v="2023-08-06T18:15:36"/>
    <d v="2023-08-06T18:24:47"/>
    <s v="APPROVE"/>
    <s v="Consumer Pre Bureau"/>
    <s v="FWadia"/>
    <s v="Approve"/>
    <d v="1899-12-30T00:09:11"/>
    <n v="9.1833333333333336"/>
    <d v="2023-08-06T00:00:00"/>
    <x v="1"/>
    <x v="1"/>
    <s v="FARDIN"/>
    <x v="1"/>
    <s v="CONSUMER PRE BUREAU"/>
    <s v="SLA_MET"/>
  </r>
  <r>
    <s v="1624"/>
    <d v="2023-08-06T18:15:36"/>
    <d v="2023-08-06T18:30:28"/>
    <s v="DECLINE"/>
    <s v="Consumer Existing"/>
    <s v="SBambaras"/>
    <s v="Data obtained from Veda Advantage Credit File. Please offer the customer pre-paid service only (3 account number :- 3330212569)"/>
    <d v="1899-12-30T00:14:52"/>
    <n v="14.866666666666667"/>
    <d v="2023-08-06T00:00:00"/>
    <x v="1"/>
    <x v="1"/>
    <s v="SAM"/>
    <x v="2"/>
    <s v="CONSUMER EXISTING"/>
    <s v="SLA_MET"/>
  </r>
  <r>
    <s v="1590"/>
    <d v="2023-08-06T18:17:50"/>
    <d v="2023-08-06T18:25:21"/>
    <s v="APPROVE"/>
    <s v="Consumer Pre Bureau"/>
    <s v="RMishra"/>
    <s v="Approve"/>
    <d v="1899-12-30T00:07:31"/>
    <n v="7.5166666666666666"/>
    <d v="2023-08-06T00:00:00"/>
    <x v="1"/>
    <x v="1"/>
    <s v="RAJ"/>
    <x v="1"/>
    <s v="CONSUMER PRE BUREAU"/>
    <s v="SLA_MET"/>
  </r>
  <r>
    <s v="1591"/>
    <d v="2023-08-06T18:18:52"/>
    <d v="2023-08-06T18:27:33"/>
    <s v="APPROVE"/>
    <s v="Consumer Post Bureau"/>
    <s v="AAkhundpur"/>
    <m/>
    <d v="1899-12-30T00:08:41"/>
    <n v="8.6833333333333336"/>
    <d v="2023-08-06T00:00:00"/>
    <x v="1"/>
    <x v="1"/>
    <s v="ASIF"/>
    <x v="1"/>
    <s v="CONSUMER POST BUREAU"/>
    <s v="SLA_MET"/>
  </r>
  <r>
    <s v="1685"/>
    <d v="2023-08-06T18:23:36"/>
    <d v="2023-08-06T18:40:10"/>
    <s v="WITHDRAW"/>
    <s v="Consumer Pre Bureau"/>
    <s v="RBose"/>
    <s v="Please email copy of Proof of Income (Pay Slips / Bank Statement / Employment Letter) to vcredit@Asif Tech.com.au"/>
    <d v="1899-12-30T00:16:34"/>
    <n v="16.566666666666666"/>
    <d v="2023-08-06T00:00:00"/>
    <x v="1"/>
    <x v="1"/>
    <s v="ROHAN"/>
    <x v="0"/>
    <s v="CONSUMER PRE BUREAU"/>
    <s v="SLA_MET"/>
  </r>
  <r>
    <s v="1686"/>
    <d v="2023-08-06T18:25:51"/>
    <d v="2023-08-06T18:36:38"/>
    <s v="WITHDRAW"/>
    <s v="Consumer Pre Bureau"/>
    <s v="RMishra"/>
    <s v="Please email employment letter and proof of income to vcredit@Asif Tech.com.au"/>
    <d v="1899-12-30T00:10:47"/>
    <n v="10.783333333333333"/>
    <d v="2023-08-06T00:00:00"/>
    <x v="1"/>
    <x v="1"/>
    <s v="RAJ"/>
    <x v="0"/>
    <s v="CONSUMER PRE BUREAU"/>
    <s v="SLA_MET"/>
  </r>
  <r>
    <s v="1592"/>
    <d v="2023-08-06T18:29:15"/>
    <d v="2023-08-06T18:37:27"/>
    <s v="APPROVE"/>
    <s v="Consumer Existing"/>
    <s v="SBambaras"/>
    <s v="Approved only with outright purchase of handset or USIM only"/>
    <d v="1899-12-30T00:08:12"/>
    <n v="8.1999999999999993"/>
    <d v="2023-08-06T00:00:00"/>
    <x v="1"/>
    <x v="1"/>
    <s v="SAM"/>
    <x v="1"/>
    <s v="CONSUMER EXISTING"/>
    <s v="SLA_MET"/>
  </r>
  <r>
    <s v="1593"/>
    <d v="2023-08-06T18:40:19"/>
    <d v="2023-08-06T18:49:55"/>
    <s v="APPROVE"/>
    <s v="Consumer Post Bureau"/>
    <s v="AAkhundpur"/>
    <m/>
    <d v="1899-12-30T00:09:36"/>
    <n v="9.6"/>
    <d v="2023-08-06T00:00:00"/>
    <x v="1"/>
    <x v="1"/>
    <s v="ASIF"/>
    <x v="1"/>
    <s v="CONSUMER POST BUREAU"/>
    <s v="SLA_MET"/>
  </r>
  <r>
    <s v="1687"/>
    <d v="2023-08-06T18:41:10"/>
    <d v="2023-08-06T18:52:07"/>
    <s v="WITHDRAW"/>
    <s v="Consumer Pre Bureau"/>
    <s v="NVaid"/>
    <s v="Please re-submit as pensioner"/>
    <d v="1899-12-30T00:10:57"/>
    <n v="10.95"/>
    <d v="2023-08-06T00:00:00"/>
    <x v="1"/>
    <x v="1"/>
    <s v="NAVED"/>
    <x v="0"/>
    <s v="CONSUMER PRE BUREAU"/>
    <s v="SLA_MET"/>
  </r>
  <r>
    <s v="1594"/>
    <d v="2023-08-06T18:48:30"/>
    <d v="2023-08-06T18:53:57"/>
    <s v="APPROVE"/>
    <s v="Consumer Pre Bureau"/>
    <s v="SBambaras"/>
    <s v="Approved"/>
    <d v="1899-12-30T00:05:27"/>
    <n v="5.45"/>
    <d v="2023-08-06T00:00:00"/>
    <x v="1"/>
    <x v="1"/>
    <s v="SAM"/>
    <x v="1"/>
    <s v="CONSUMER PRE BUREAU"/>
    <s v="SLA_MET"/>
  </r>
  <r>
    <s v="1625"/>
    <d v="2023-08-06T19:07:52"/>
    <d v="2023-08-06T19:11:45"/>
    <s v="DECLINE"/>
    <s v="Consumer Existing"/>
    <s v="SBambaras"/>
    <s v="Passport Visa expires in less than 12 months. Please offer the customer pre-paid service only"/>
    <d v="1899-12-30T00:03:53"/>
    <n v="3.8833333333333333"/>
    <d v="2023-08-06T00:00:00"/>
    <x v="1"/>
    <x v="1"/>
    <s v="SAM"/>
    <x v="2"/>
    <s v="CONSUMER EXISTING"/>
    <s v="SLA_MET"/>
  </r>
  <r>
    <s v="1595"/>
    <d v="2023-08-06T19:09:37"/>
    <d v="2023-08-06T19:16:42"/>
    <s v="APPROVE"/>
    <s v="Consumer Pre Bureau"/>
    <s v="RMishra"/>
    <s v="Approve"/>
    <d v="1899-12-30T00:07:05"/>
    <n v="7.083333333333333"/>
    <d v="2023-08-06T00:00:00"/>
    <x v="1"/>
    <x v="1"/>
    <s v="RAJ"/>
    <x v="1"/>
    <s v="CONSUMER PRE BUREAU"/>
    <s v="SLA_MET"/>
  </r>
  <r>
    <s v="1626"/>
    <d v="2023-08-06T19:10:10"/>
    <d v="2023-08-06T19:19:30"/>
    <s v="DECLINE"/>
    <s v="Consumer Existing"/>
    <s v="RBose"/>
    <s v="Customer has exceeded approved number of services"/>
    <d v="1899-12-30T00:09:20"/>
    <n v="9.3333333333333339"/>
    <d v="2023-08-06T00:00:00"/>
    <x v="1"/>
    <x v="1"/>
    <s v="ROHAN"/>
    <x v="2"/>
    <s v="CONSUMER EXISTING"/>
    <s v="SLA_MET"/>
  </r>
  <r>
    <s v="1627"/>
    <d v="2023-08-06T19:10:31"/>
    <d v="2023-08-06T19:19:34"/>
    <s v="DECLINE"/>
    <s v="Consumer Existing"/>
    <s v="NBhatia"/>
    <m/>
    <d v="1899-12-30T00:09:03"/>
    <n v="9.0500000000000007"/>
    <d v="2023-08-06T00:00:00"/>
    <x v="1"/>
    <x v="1"/>
    <s v="NITESH"/>
    <x v="2"/>
    <s v="CONSUMER EXISTING"/>
    <s v="SLA_MET"/>
  </r>
  <r>
    <s v="1628"/>
    <d v="2023-08-06T19:18:51"/>
    <d v="2023-08-06T19:22:28"/>
    <s v="DECLINE"/>
    <s v="Consumer Existing"/>
    <s v="NVaid"/>
    <s v="Passport Visa expires in less than 12 months. Please offer the customer pre-paid service only"/>
    <d v="1899-12-30T00:03:37"/>
    <n v="3.6166666666666667"/>
    <d v="2023-08-06T00:00:00"/>
    <x v="1"/>
    <x v="1"/>
    <s v="NAVED"/>
    <x v="2"/>
    <s v="CONSUMER EXISTING"/>
    <s v="SLA_MET"/>
  </r>
  <r>
    <s v="1596"/>
    <d v="2023-08-06T19:20:49"/>
    <d v="2023-08-06T19:38:46"/>
    <s v="APPROVE"/>
    <s v="Consumer Existing"/>
    <s v="SBambaras"/>
    <s v="Approve"/>
    <d v="1899-12-30T00:17:57"/>
    <n v="17.95"/>
    <d v="2023-08-06T00:00:00"/>
    <x v="1"/>
    <x v="1"/>
    <s v="SAM"/>
    <x v="1"/>
    <s v="CONSUMER EXISTING"/>
    <s v="SLA_MET"/>
  </r>
  <r>
    <s v="1597"/>
    <d v="2023-08-06T19:41:03"/>
    <d v="2023-08-06T19:44:08"/>
    <s v="APPROVE"/>
    <s v="Consumer Existing"/>
    <s v="RMishra"/>
    <s v="Approve"/>
    <d v="1899-12-30T00:03:05"/>
    <n v="3.0833333333333335"/>
    <d v="2023-08-06T00:00:00"/>
    <x v="1"/>
    <x v="1"/>
    <s v="RAJ"/>
    <x v="1"/>
    <s v="CONSUMER EXISTING"/>
    <s v="SLA_MET"/>
  </r>
  <r>
    <s v="1598"/>
    <d v="2023-08-06T20:01:51"/>
    <d v="2023-08-06T20:07:13"/>
    <s v="APPROVE"/>
    <s v="Consumer Existing"/>
    <s v="RMishra"/>
    <s v="Approve"/>
    <d v="1899-12-30T00:05:22"/>
    <n v="5.3666666666666663"/>
    <d v="2023-08-06T00:00:00"/>
    <x v="1"/>
    <x v="1"/>
    <s v="RAJ"/>
    <x v="1"/>
    <s v="CONSUMER EXISTING"/>
    <s v="SLA_MET"/>
  </r>
  <r>
    <s v="1629"/>
    <d v="2023-08-06T20:06:09"/>
    <d v="2023-08-06T20:15:09"/>
    <s v="DECLINE"/>
    <s v="Consumer Existing"/>
    <s v="AAkhundpur"/>
    <s v="Due to credit policy decision by Credit department. Please offer the customer pre-paid service"/>
    <d v="1899-12-30T00:09:00"/>
    <n v="9"/>
    <d v="2023-08-06T00:00:00"/>
    <x v="1"/>
    <x v="1"/>
    <s v="ASIF"/>
    <x v="2"/>
    <s v="CONSUMER EXISTING"/>
    <s v="SLA_MET"/>
  </r>
  <r>
    <s v="1599"/>
    <d v="2023-08-06T20:13:49"/>
    <d v="2023-08-06T20:19:58"/>
    <s v="APPROVE"/>
    <s v="Consumer Post Bureau"/>
    <s v="NBhatia"/>
    <m/>
    <d v="1899-12-30T00:06:09"/>
    <n v="6.15"/>
    <d v="2023-08-06T00:00:00"/>
    <x v="1"/>
    <x v="1"/>
    <s v="NITESH"/>
    <x v="1"/>
    <s v="CONSUMER POST BUREAU"/>
    <s v="SLA_MET"/>
  </r>
  <r>
    <s v="1600"/>
    <d v="2023-08-06T20:19:11"/>
    <d v="2023-08-06T20:26:12"/>
    <s v="APPROVE"/>
    <s v="Consumer Existing"/>
    <s v="RMishra"/>
    <s v="Approve"/>
    <d v="1899-12-30T00:07:01"/>
    <n v="7.0166666666666666"/>
    <d v="2023-08-06T00:00:00"/>
    <x v="1"/>
    <x v="1"/>
    <s v="RAJ"/>
    <x v="1"/>
    <s v="CONSUMER EXISTING"/>
    <s v="SLA_MET"/>
  </r>
  <r>
    <s v="1601"/>
    <d v="2023-08-06T20:26:06"/>
    <d v="2023-08-07T10:42:45"/>
    <s v="APPROVE"/>
    <s v="Consumer Post Bureau"/>
    <s v="MDcruz"/>
    <m/>
    <d v="1899-12-30T14:16:39"/>
    <n v="856.65"/>
    <d v="2023-08-07T00:00:00"/>
    <x v="1"/>
    <x v="1"/>
    <s v="MERCEDES"/>
    <x v="1"/>
    <s v="CONSUMER POST BUREAU"/>
    <s v="SLA_NOT_MET"/>
  </r>
  <r>
    <s v="1602"/>
    <d v="2023-08-06T20:39:28"/>
    <d v="2023-08-07T10:48:13"/>
    <s v="APPROVE"/>
    <s v="Consumer Post Bureau"/>
    <s v="MDcruz"/>
    <m/>
    <d v="1899-12-30T14:08:45"/>
    <n v="848.75"/>
    <d v="2023-08-07T00:00:00"/>
    <x v="1"/>
    <x v="1"/>
    <s v="MERCEDES"/>
    <x v="1"/>
    <s v="CONSUMER POST BUREAU"/>
    <s v="SLA_NOT_MET"/>
  </r>
  <r>
    <s v="1688"/>
    <d v="2023-08-06T20:47:02"/>
    <d v="2023-08-07T11:00:40"/>
    <s v="WITHDRAW"/>
    <s v="Consumer Post Bureau"/>
    <s v="MDcruz"/>
    <m/>
    <d v="1899-12-30T14:13:38"/>
    <n v="853.63333333333333"/>
    <d v="2023-08-07T00:00:00"/>
    <x v="1"/>
    <x v="1"/>
    <s v="MERCEDES"/>
    <x v="0"/>
    <s v="CONSUMER POST BUREAU"/>
    <s v="SLA_NOT_MET"/>
  </r>
  <r>
    <s v="1689"/>
    <d v="2023-08-06T22:37:38"/>
    <d v="2023-08-07T11:08:09"/>
    <s v="WITHDRAW"/>
    <s v="Consumer Post Bureau"/>
    <s v="SBambaras"/>
    <m/>
    <d v="1899-12-30T12:30:31"/>
    <n v="750.51666666666665"/>
    <d v="2023-08-07T00:00:00"/>
    <x v="1"/>
    <x v="1"/>
    <s v="SAM"/>
    <x v="0"/>
    <s v="CONSUMER POST BUREAU"/>
    <s v="SLA_NOT_MET"/>
  </r>
  <r>
    <s v="1603"/>
    <d v="2023-08-06T23:36:49"/>
    <d v="2023-08-07T11:10:41"/>
    <s v="APPROVE"/>
    <s v="Consumer Post Bureau"/>
    <s v="MDcruz"/>
    <m/>
    <d v="1899-12-30T11:33:52"/>
    <n v="693.86666666666667"/>
    <d v="2023-08-07T00:00:00"/>
    <x v="1"/>
    <x v="1"/>
    <s v="MERCEDES"/>
    <x v="1"/>
    <s v="CONSUMER POST BUREAU"/>
    <s v="SLA_NOT_MET"/>
  </r>
  <r>
    <s v="1690"/>
    <d v="2023-08-06T23:39:21"/>
    <d v="2023-08-07T11:15:15"/>
    <s v="WITHDRAW"/>
    <s v="Consumer Post Bureau"/>
    <s v="RBose"/>
    <m/>
    <d v="1899-12-30T11:35:54"/>
    <n v="695.9"/>
    <d v="2023-08-07T00:00:00"/>
    <x v="1"/>
    <x v="1"/>
    <s v="ROHAN"/>
    <x v="0"/>
    <s v="CONSUMER POST BUREAU"/>
    <s v="SLA_NOT_MET"/>
  </r>
  <r>
    <s v="1817"/>
    <d v="2023-08-07T00:40:00"/>
    <d v="2023-08-07T08:46:06"/>
    <s v="WITHDRAW"/>
    <s v="Consumer Post Bureau"/>
    <s v="RBose"/>
    <m/>
    <d v="1899-12-30T08:06:06"/>
    <n v="486.1"/>
    <d v="2023-08-07T00:00:00"/>
    <x v="1"/>
    <x v="1"/>
    <s v="ROHAN"/>
    <x v="0"/>
    <s v="CONSUMER POST BUREAU"/>
    <s v="SLA_NOT_MET"/>
  </r>
  <r>
    <s v="1691"/>
    <d v="2023-08-07T02:19:54"/>
    <d v="2023-08-07T08:50:24"/>
    <s v="APPROVE"/>
    <s v="Consumer Post Bureau"/>
    <s v="RBose"/>
    <m/>
    <d v="1899-12-30T06:30:30"/>
    <n v="390.5"/>
    <d v="2023-08-07T00:00:00"/>
    <x v="1"/>
    <x v="1"/>
    <s v="ROHAN"/>
    <x v="1"/>
    <s v="CONSUMER POST BUREAU"/>
    <s v="SLA_NOT_MET"/>
  </r>
  <r>
    <s v="1795"/>
    <d v="2023-08-07T03:32:59"/>
    <d v="2023-08-07T09:12:52"/>
    <s v="DECLINE"/>
    <s v="Consumer Post Bureau"/>
    <s v="RBose"/>
    <m/>
    <d v="1899-12-30T05:39:53"/>
    <n v="339.88333333333333"/>
    <d v="2023-08-07T00:00:00"/>
    <x v="1"/>
    <x v="1"/>
    <s v="ROHAN"/>
    <x v="2"/>
    <s v="CONSUMER POST BUREAU"/>
    <s v="SLA_NOT_MET"/>
  </r>
  <r>
    <s v="1818"/>
    <d v="2023-08-07T08:09:22"/>
    <d v="2023-08-07T08:33:24"/>
    <s v="WITHDRAW"/>
    <s v="Consumer Pre Bureau"/>
    <s v="HPandya"/>
    <s v="Incorrect info provided Pleasere submit with the valid address."/>
    <d v="1899-12-30T00:24:02"/>
    <n v="24.033333333333335"/>
    <d v="2023-08-07T00:00:00"/>
    <x v="1"/>
    <x v="1"/>
    <s v="HARDIK"/>
    <x v="0"/>
    <s v="CONSUMER PRE BUREAU"/>
    <s v="SLA_NOT_MET"/>
  </r>
  <r>
    <s v="1692"/>
    <d v="2023-08-07T08:25:20"/>
    <d v="2023-08-07T09:17:04"/>
    <s v="APPROVE"/>
    <s v="Consumer Post Bureau"/>
    <s v="RBose"/>
    <m/>
    <d v="1899-12-30T00:51:44"/>
    <n v="51.733333333333334"/>
    <d v="2023-08-07T00:00:00"/>
    <x v="1"/>
    <x v="1"/>
    <s v="ROHAN"/>
    <x v="1"/>
    <s v="CONSUMER POST BUREAU"/>
    <s v="SLA_NOT_MET"/>
  </r>
  <r>
    <s v="1819"/>
    <d v="2023-08-07T08:45:20"/>
    <d v="2023-08-07T08:53:09"/>
    <s v="WITHDRAW"/>
    <s v="Consumer Pre Bureau"/>
    <s v="HPandya"/>
    <s v="Please email 100 pts of ID to kcredit@Asif Tech.com.au Proof of Residence/ Utility Bill"/>
    <d v="1899-12-30T00:07:49"/>
    <n v="7.8166666666666664"/>
    <d v="2023-08-07T00:00:00"/>
    <x v="1"/>
    <x v="1"/>
    <s v="HARDIK"/>
    <x v="0"/>
    <s v="CONSUMER PRE BUREAU"/>
    <s v="SLA_MET"/>
  </r>
  <r>
    <s v="1820"/>
    <d v="2023-08-07T08:50:29"/>
    <d v="2023-08-07T09:01:14"/>
    <s v="WITHDRAW"/>
    <s v="Consumer Existing"/>
    <s v="HPandya"/>
    <s v="Customer has overdue account with Asif Tech"/>
    <d v="1899-12-30T00:10:45"/>
    <n v="10.75"/>
    <d v="2023-08-07T00:00:00"/>
    <x v="1"/>
    <x v="1"/>
    <s v="HARDIK"/>
    <x v="0"/>
    <s v="CONSUMER EXISTING"/>
    <s v="SLA_MET"/>
  </r>
  <r>
    <s v="1693"/>
    <d v="2023-08-07T09:04:53"/>
    <d v="2023-08-07T09:08:09"/>
    <s v="APPROVE"/>
    <s v="Consumer Existing"/>
    <s v="HPandya"/>
    <s v="Approve"/>
    <d v="1899-12-30T00:03:16"/>
    <n v="3.2666666666666666"/>
    <d v="2023-08-07T00:00:00"/>
    <x v="1"/>
    <x v="1"/>
    <s v="HARDIK"/>
    <x v="1"/>
    <s v="CONSUMER EXISTING"/>
    <s v="SLA_MET"/>
  </r>
  <r>
    <s v="1694"/>
    <d v="2023-08-07T09:09:59"/>
    <d v="2023-08-07T09:20:38"/>
    <s v="APPROVE"/>
    <s v="Consumer Existing"/>
    <s v="HPandya"/>
    <s v="Approve"/>
    <d v="1899-12-30T00:10:39"/>
    <n v="10.65"/>
    <d v="2023-08-07T00:00:00"/>
    <x v="1"/>
    <x v="1"/>
    <s v="HARDIK"/>
    <x v="1"/>
    <s v="CONSUMER EXISTING"/>
    <s v="SLA_MET"/>
  </r>
  <r>
    <s v="1695"/>
    <d v="2023-08-07T09:13:43"/>
    <d v="2023-08-07T09:20:12"/>
    <s v="APPROVE"/>
    <s v="Consumer Post Bureau"/>
    <s v="RBose"/>
    <m/>
    <d v="1899-12-30T00:06:29"/>
    <n v="6.4833333333333334"/>
    <d v="2023-08-07T00:00:00"/>
    <x v="1"/>
    <x v="1"/>
    <s v="ROHAN"/>
    <x v="1"/>
    <s v="CONSUMER POST BUREAU"/>
    <s v="SLA_MET"/>
  </r>
  <r>
    <s v="1821"/>
    <d v="2023-08-07T09:22:06"/>
    <d v="2023-08-07T09:27:57"/>
    <s v="WITHDRAW"/>
    <s v="Consumer Post Bureau"/>
    <s v="RBose"/>
    <m/>
    <d v="1899-12-30T00:05:51"/>
    <n v="5.85"/>
    <d v="2023-08-07T00:00:00"/>
    <x v="1"/>
    <x v="1"/>
    <s v="ROHAN"/>
    <x v="0"/>
    <s v="CONSUMER POST BUREAU"/>
    <s v="SLA_MET"/>
  </r>
  <r>
    <s v="1822"/>
    <d v="2023-08-07T09:27:27"/>
    <d v="2023-08-07T09:32:15"/>
    <s v="WITHDRAW"/>
    <s v="Consumer Pre Bureau"/>
    <s v="HPandya"/>
    <s v="Please resubmit with landline for employer"/>
    <d v="1899-12-30T00:04:48"/>
    <n v="4.8"/>
    <d v="2023-08-07T00:00:00"/>
    <x v="1"/>
    <x v="1"/>
    <s v="HARDIK"/>
    <x v="0"/>
    <s v="CONSUMER PRE BUREAU"/>
    <s v="SLA_MET"/>
  </r>
  <r>
    <s v="1696"/>
    <d v="2023-08-07T09:31:57"/>
    <d v="2023-08-07T09:41:26"/>
    <s v="APPROVE"/>
    <s v="Consumer Post Bureau"/>
    <s v="RBose"/>
    <m/>
    <d v="1899-12-30T00:09:29"/>
    <n v="9.4833333333333325"/>
    <d v="2023-08-07T00:00:00"/>
    <x v="1"/>
    <x v="1"/>
    <s v="ROHAN"/>
    <x v="1"/>
    <s v="CONSUMER POST BUREAU"/>
    <s v="SLA_MET"/>
  </r>
  <r>
    <s v="1823"/>
    <d v="2023-08-07T09:32:46"/>
    <d v="2023-08-07T09:40:46"/>
    <s v="WITHDRAW"/>
    <s v="Consumer Pre Bureau"/>
    <s v="MDcruz"/>
    <s v="Please email 100 pts of ID &amp; passport with Visa page to vcredit@Asif Tech.com.au"/>
    <d v="1899-12-30T00:08:00"/>
    <n v="8"/>
    <d v="2023-08-07T00:00:00"/>
    <x v="1"/>
    <x v="1"/>
    <s v="MERCEDES"/>
    <x v="0"/>
    <s v="CONSUMER PRE BUREAU"/>
    <s v="SLA_MET"/>
  </r>
  <r>
    <s v="1697"/>
    <d v="2023-08-07T09:34:46"/>
    <d v="2023-08-07T09:47:12"/>
    <s v="APPROVE"/>
    <s v="Consumer Pre Bureau"/>
    <s v="MDcruz"/>
    <s v="Approved"/>
    <d v="1899-12-30T00:12:26"/>
    <n v="12.433333333333334"/>
    <d v="2023-08-07T00:00:00"/>
    <x v="1"/>
    <x v="1"/>
    <s v="MERCEDES"/>
    <x v="1"/>
    <s v="CONSUMER PRE BUREAU"/>
    <s v="SLA_MET"/>
  </r>
  <r>
    <s v="1698"/>
    <d v="2023-08-07T09:40:23"/>
    <d v="2023-08-07T09:49:16"/>
    <s v="APPROVE"/>
    <s v="Consumer Existing"/>
    <s v="HPandya"/>
    <s v="Approve"/>
    <d v="1899-12-30T00:08:53"/>
    <n v="8.8833333333333329"/>
    <d v="2023-08-07T00:00:00"/>
    <x v="1"/>
    <x v="1"/>
    <s v="HARDIK"/>
    <x v="1"/>
    <s v="CONSUMER EXISTING"/>
    <s v="SLA_MET"/>
  </r>
  <r>
    <s v="1796"/>
    <d v="2023-08-07T09:55:23"/>
    <d v="2023-08-07T10:09:45"/>
    <s v="DECLINE"/>
    <s v="Consumer Pre Bureau"/>
    <s v="HPandya"/>
    <s v="Declined due to Dun and Bradstreet Credit Bureau information"/>
    <d v="1899-12-30T00:14:22"/>
    <n v="14.366666666666667"/>
    <d v="2023-08-07T00:00:00"/>
    <x v="1"/>
    <x v="1"/>
    <s v="HARDIK"/>
    <x v="2"/>
    <s v="CONSUMER PRE BUREAU"/>
    <s v="SLA_MET"/>
  </r>
  <r>
    <s v="1824"/>
    <d v="2023-08-07T09:57:24"/>
    <d v="2023-08-07T10:05:36"/>
    <s v="WITHDRAW"/>
    <s v="Consumer Existing"/>
    <s v="MDcruz"/>
    <s v="Customer has overdue account with Asif Tech"/>
    <d v="1899-12-30T00:08:12"/>
    <n v="8.1999999999999993"/>
    <d v="2023-08-07T00:00:00"/>
    <x v="1"/>
    <x v="1"/>
    <s v="MERCEDES"/>
    <x v="0"/>
    <s v="CONSUMER EXISTING"/>
    <s v="SLA_MET"/>
  </r>
  <r>
    <s v="1797"/>
    <d v="2023-08-07T10:02:01"/>
    <d v="2023-08-07T10:08:27"/>
    <s v="DECLINE"/>
    <s v="Consumer Existing"/>
    <s v="MDcruz"/>
    <s v="Applicant only has bridging visa. Please offer the customer Pre-Paid service only"/>
    <d v="1899-12-30T00:06:26"/>
    <n v="6.4333333333333336"/>
    <d v="2023-08-07T00:00:00"/>
    <x v="1"/>
    <x v="1"/>
    <s v="MERCEDES"/>
    <x v="2"/>
    <s v="CONSUMER EXISTING"/>
    <s v="SLA_MET"/>
  </r>
  <r>
    <s v="1825"/>
    <d v="2023-08-07T10:04:00"/>
    <d v="2023-08-07T10:15:36"/>
    <s v="WITHDRAW"/>
    <s v="Consumer Post Bureau"/>
    <s v="MDcruz"/>
    <s v="Please resubmit next application with passport as part of 100 points of ID"/>
    <d v="1899-12-30T00:11:36"/>
    <n v="11.6"/>
    <d v="2023-08-07T00:00:00"/>
    <x v="1"/>
    <x v="1"/>
    <s v="MERCEDES"/>
    <x v="0"/>
    <s v="CONSUMER POST BUREAU"/>
    <s v="SLA_MET"/>
  </r>
  <r>
    <s v="1826"/>
    <d v="2023-08-07T10:07:16"/>
    <d v="2023-08-07T10:16:03"/>
    <s v="WITHDRAW"/>
    <s v="Consumer Pre Bureau"/>
    <s v="HPandya"/>
    <s v="Please resubmit with landline for employer"/>
    <d v="1899-12-30T00:08:47"/>
    <n v="8.7833333333333332"/>
    <d v="2023-08-07T00:00:00"/>
    <x v="1"/>
    <x v="1"/>
    <s v="HARDIK"/>
    <x v="0"/>
    <s v="CONSUMER PRE BUREAU"/>
    <s v="SLA_MET"/>
  </r>
  <r>
    <s v="1699"/>
    <d v="2023-08-07T10:22:28"/>
    <d v="2023-08-07T10:28:38"/>
    <s v="APPROVE"/>
    <s v="Consumer Existing"/>
    <s v="HPandya"/>
    <s v="Approve"/>
    <d v="1899-12-30T00:06:10"/>
    <n v="6.166666666666667"/>
    <d v="2023-08-07T00:00:00"/>
    <x v="1"/>
    <x v="1"/>
    <s v="HARDIK"/>
    <x v="1"/>
    <s v="CONSUMER EXISTING"/>
    <s v="SLA_MET"/>
  </r>
  <r>
    <s v="1700"/>
    <d v="2023-08-07T10:25:01"/>
    <d v="2023-08-07T10:35:29"/>
    <s v="APPROVE"/>
    <s v="Consumer Pre Bureau"/>
    <s v="SBambaras"/>
    <s v="Approve"/>
    <d v="1899-12-30T00:10:28"/>
    <n v="10.466666666666667"/>
    <d v="2023-08-07T00:00:00"/>
    <x v="1"/>
    <x v="1"/>
    <s v="SAM"/>
    <x v="1"/>
    <s v="CONSUMER PRE BUREAU"/>
    <s v="SLA_MET"/>
  </r>
  <r>
    <s v="1798"/>
    <d v="2023-08-07T10:26:12"/>
    <d v="2023-08-07T10:32:41"/>
    <s v="DECLINE"/>
    <s v="Consumer Post Bureau"/>
    <s v="RBose"/>
    <m/>
    <d v="1899-12-30T00:06:29"/>
    <n v="6.4833333333333334"/>
    <d v="2023-08-07T00:00:00"/>
    <x v="1"/>
    <x v="1"/>
    <s v="ROHAN"/>
    <x v="2"/>
    <s v="CONSUMER POST BUREAU"/>
    <s v="SLA_MET"/>
  </r>
  <r>
    <s v="1701"/>
    <d v="2023-08-07T10:30:47"/>
    <d v="2023-08-07T10:34:55"/>
    <s v="APPROVE"/>
    <s v="Consumer Existing"/>
    <s v="HPandya"/>
    <s v="Approve"/>
    <d v="1899-12-30T00:04:08"/>
    <n v="4.1333333333333337"/>
    <d v="2023-08-07T00:00:00"/>
    <x v="1"/>
    <x v="1"/>
    <s v="HARDIK"/>
    <x v="1"/>
    <s v="CONSUMER EXISTING"/>
    <s v="SLA_MET"/>
  </r>
  <r>
    <s v="1827"/>
    <d v="2023-08-07T10:34:24"/>
    <d v="2023-08-07T10:42:04"/>
    <s v="WITHDRAW"/>
    <s v="Consumer Post Bureau"/>
    <s v="SBambaras"/>
    <m/>
    <d v="1899-12-30T00:07:40"/>
    <n v="7.666666666666667"/>
    <d v="2023-08-07T00:00:00"/>
    <x v="1"/>
    <x v="1"/>
    <s v="SAM"/>
    <x v="0"/>
    <s v="CONSUMER POST BUREAU"/>
    <s v="SLA_MET"/>
  </r>
  <r>
    <s v="1702"/>
    <d v="2023-08-07T10:35:12"/>
    <d v="2023-08-07T10:51:31"/>
    <s v="APPROVE"/>
    <s v="Consumer Existing"/>
    <s v="SBambaras"/>
    <m/>
    <d v="1899-12-30T00:16:19"/>
    <n v="16.316666666666666"/>
    <d v="2023-08-07T00:00:00"/>
    <x v="1"/>
    <x v="1"/>
    <s v="SAM"/>
    <x v="1"/>
    <s v="CONSUMER EXISTING"/>
    <s v="SLA_MET"/>
  </r>
  <r>
    <s v="1799"/>
    <d v="2023-08-07T10:46:03"/>
    <d v="2023-08-07T10:58:36"/>
    <s v="DECLINE"/>
    <s v="Consumer Existing"/>
    <s v="SBambaras"/>
    <m/>
    <d v="1899-12-30T00:12:33"/>
    <n v="12.55"/>
    <d v="2023-08-07T00:00:00"/>
    <x v="1"/>
    <x v="1"/>
    <s v="SAM"/>
    <x v="2"/>
    <s v="CONSUMER EXISTING"/>
    <s v="SLA_MET"/>
  </r>
  <r>
    <s v="1828"/>
    <d v="2023-08-07T10:46:33"/>
    <d v="2023-08-07T10:50:00"/>
    <s v="WITHDRAW"/>
    <s v="Consumer Pre Bureau"/>
    <s v="HPandya"/>
    <s v="Please email 100 pts of ID to vcredit@Asif Tech.com.au Passport and the visa page"/>
    <d v="1899-12-30T00:03:27"/>
    <n v="3.45"/>
    <d v="2023-08-07T00:00:00"/>
    <x v="1"/>
    <x v="1"/>
    <s v="HARDIK"/>
    <x v="0"/>
    <s v="CONSUMER PRE BUREAU"/>
    <s v="SLA_MET"/>
  </r>
  <r>
    <s v="1829"/>
    <d v="2023-08-07T10:59:43"/>
    <d v="2023-08-07T11:08:08"/>
    <s v="WITHDRAW"/>
    <s v="Consumer Existing"/>
    <s v="HPandya"/>
    <s v="Please email 100 pts of ID to vcredit@Asif Tech.com.au Appointment letter or salary slip"/>
    <d v="1899-12-30T00:08:25"/>
    <n v="8.4166666666666661"/>
    <d v="2023-08-07T00:00:00"/>
    <x v="1"/>
    <x v="1"/>
    <s v="HARDIK"/>
    <x v="0"/>
    <s v="CONSUMER EXISTING"/>
    <s v="SLA_MET"/>
  </r>
  <r>
    <s v="1703"/>
    <d v="2023-08-07T11:07:54"/>
    <d v="2023-08-07T11:17:31"/>
    <s v="APPROVE"/>
    <s v="Consumer Post Bureau"/>
    <s v="SBambaras"/>
    <m/>
    <d v="1899-12-30T00:09:37"/>
    <n v="9.6166666666666671"/>
    <d v="2023-08-07T00:00:00"/>
    <x v="1"/>
    <x v="1"/>
    <s v="SAM"/>
    <x v="1"/>
    <s v="CONSUMER POST BUREAU"/>
    <s v="SLA_MET"/>
  </r>
  <r>
    <s v="1704"/>
    <d v="2023-08-07T11:11:53"/>
    <d v="2023-08-07T11:15:57"/>
    <s v="APPROVE"/>
    <s v="Consumer Existing"/>
    <s v="RMishra"/>
    <s v="Approve"/>
    <d v="1899-12-30T00:04:04"/>
    <n v="4.0666666666666664"/>
    <d v="2023-08-07T00:00:00"/>
    <x v="1"/>
    <x v="1"/>
    <s v="RAJ"/>
    <x v="1"/>
    <s v="CONSUMER EXISTING"/>
    <s v="SLA_MET"/>
  </r>
  <r>
    <s v="1705"/>
    <d v="2023-08-07T11:12:04"/>
    <d v="2023-08-07T11:20:01"/>
    <s v="APPROVE"/>
    <s v="Consumer Existing"/>
    <s v="MDcruz"/>
    <m/>
    <d v="1899-12-30T00:07:57"/>
    <n v="7.95"/>
    <d v="2023-08-07T00:00:00"/>
    <x v="1"/>
    <x v="1"/>
    <s v="MERCEDES"/>
    <x v="1"/>
    <s v="CONSUMER EXISTING"/>
    <s v="SLA_MET"/>
  </r>
  <r>
    <s v="1706"/>
    <d v="2023-08-07T11:13:47"/>
    <d v="2023-08-07T11:26:10"/>
    <s v="APPROVE"/>
    <s v="Consumer Post Bureau"/>
    <s v="RBose"/>
    <m/>
    <d v="1899-12-30T00:12:23"/>
    <n v="12.383333333333333"/>
    <d v="2023-08-07T00:00:00"/>
    <x v="1"/>
    <x v="1"/>
    <s v="ROHAN"/>
    <x v="1"/>
    <s v="CONSUMER POST BUREAU"/>
    <s v="SLA_MET"/>
  </r>
  <r>
    <s v="1707"/>
    <d v="2023-08-07T11:14:02"/>
    <d v="2023-08-07T11:20:46"/>
    <s v="APPROVE"/>
    <s v="Consumer Existing"/>
    <s v="HPandya"/>
    <s v="Approve"/>
    <d v="1899-12-30T00:06:44"/>
    <n v="6.7333333333333334"/>
    <d v="2023-08-07T00:00:00"/>
    <x v="1"/>
    <x v="1"/>
    <s v="HARDIK"/>
    <x v="1"/>
    <s v="CONSUMER EXISTING"/>
    <s v="SLA_MET"/>
  </r>
  <r>
    <s v="1708"/>
    <d v="2023-08-07T11:16:13"/>
    <d v="2023-08-07T11:22:05"/>
    <s v="APPROVE"/>
    <s v="Consumer Existing"/>
    <s v="RMishra"/>
    <s v="Approve"/>
    <d v="1899-12-30T00:05:52"/>
    <n v="5.8666666666666671"/>
    <d v="2023-08-07T00:00:00"/>
    <x v="1"/>
    <x v="1"/>
    <s v="RAJ"/>
    <x v="1"/>
    <s v="CONSUMER EXISTING"/>
    <s v="SLA_MET"/>
  </r>
  <r>
    <s v="1830"/>
    <d v="2023-08-07T11:21:49"/>
    <d v="2023-08-07T11:28:57"/>
    <s v="WITHDRAW"/>
    <s v="Consumer Post Bureau"/>
    <s v="MDcruz"/>
    <m/>
    <d v="1899-12-30T00:07:08"/>
    <n v="7.1333333333333337"/>
    <d v="2023-08-07T00:00:00"/>
    <x v="1"/>
    <x v="1"/>
    <s v="MERCEDES"/>
    <x v="0"/>
    <s v="CONSUMER POST BUREAU"/>
    <s v="SLA_MET"/>
  </r>
  <r>
    <s v="1831"/>
    <d v="2023-08-07T11:34:04"/>
    <d v="2023-08-07T11:43:31"/>
    <s v="WITHDRAW"/>
    <s v="Consumer Post Bureau"/>
    <s v="NBhatia"/>
    <m/>
    <d v="1899-12-30T00:09:27"/>
    <n v="9.4499999999999993"/>
    <d v="2023-08-07T00:00:00"/>
    <x v="1"/>
    <x v="1"/>
    <s v="NITESH"/>
    <x v="0"/>
    <s v="CONSUMER POST BUREAU"/>
    <s v="SLA_MET"/>
  </r>
  <r>
    <s v="1709"/>
    <d v="2023-08-07T11:39:18"/>
    <d v="2023-08-07T11:48:13"/>
    <s v="APPROVE"/>
    <s v="Consumer Existing"/>
    <s v="MDcruz"/>
    <m/>
    <d v="1899-12-30T00:08:55"/>
    <n v="8.9166666666666661"/>
    <d v="2023-08-07T00:00:00"/>
    <x v="1"/>
    <x v="1"/>
    <s v="MERCEDES"/>
    <x v="1"/>
    <s v="CONSUMER EXISTING"/>
    <s v="SLA_MET"/>
  </r>
  <r>
    <s v="1710"/>
    <d v="2023-08-07T11:48:02"/>
    <d v="2023-08-07T11:52:25"/>
    <s v="APPROVE"/>
    <s v="Consumer Pre Bureau"/>
    <s v="RMishra"/>
    <s v="Approve"/>
    <d v="1899-12-30T00:04:23"/>
    <n v="4.3833333333333337"/>
    <d v="2023-08-07T00:00:00"/>
    <x v="1"/>
    <x v="1"/>
    <s v="RAJ"/>
    <x v="1"/>
    <s v="CONSUMER PRE BUREAU"/>
    <s v="SLA_MET"/>
  </r>
  <r>
    <s v="1711"/>
    <d v="2023-08-07T11:50:13"/>
    <d v="2023-08-07T11:55:30"/>
    <s v="APPROVE"/>
    <s v="Consumer Existing"/>
    <s v="QMascarenhas"/>
    <s v="Approve"/>
    <d v="1899-12-30T00:05:17"/>
    <n v="5.2833333333333332"/>
    <d v="2023-08-07T00:00:00"/>
    <x v="1"/>
    <x v="1"/>
    <e v="#N/A"/>
    <x v="1"/>
    <s v="CONSUMER EXISTING"/>
    <s v="SLA_MET"/>
  </r>
  <r>
    <s v="1712"/>
    <d v="2023-08-07T11:51:18"/>
    <d v="2023-08-07T11:59:36"/>
    <s v="APPROVE"/>
    <s v="Consumer Existing"/>
    <s v="HPandya"/>
    <s v="Approve"/>
    <d v="1899-12-30T00:08:18"/>
    <n v="8.3000000000000007"/>
    <d v="2023-08-07T00:00:00"/>
    <x v="1"/>
    <x v="1"/>
    <s v="HARDIK"/>
    <x v="1"/>
    <s v="CONSUMER EXISTING"/>
    <s v="SLA_MET"/>
  </r>
  <r>
    <s v="1713"/>
    <d v="2023-08-07T11:57:49"/>
    <d v="2023-08-07T12:01:04"/>
    <s v="APPROVE"/>
    <s v="Consumer Existing"/>
    <s v="RMishra"/>
    <s v="Approved only with outright purchase of handset or USIM only"/>
    <d v="1899-12-30T00:03:15"/>
    <n v="3.25"/>
    <d v="2023-08-07T00:00:00"/>
    <x v="1"/>
    <x v="1"/>
    <s v="RAJ"/>
    <x v="1"/>
    <s v="CONSUMER EXISTING"/>
    <s v="SLA_MET"/>
  </r>
  <r>
    <s v="1714"/>
    <d v="2023-08-07T11:58:00"/>
    <d v="2023-08-07T12:06:43"/>
    <s v="APPROVE"/>
    <s v="Consumer Existing"/>
    <s v="RBose"/>
    <m/>
    <d v="1899-12-30T00:08:43"/>
    <n v="8.7166666666666668"/>
    <d v="2023-08-07T00:00:00"/>
    <x v="1"/>
    <x v="1"/>
    <s v="ROHAN"/>
    <x v="1"/>
    <s v="CONSUMER EXISTING"/>
    <s v="SLA_MET"/>
  </r>
  <r>
    <s v="1832"/>
    <d v="2023-08-07T12:03:31"/>
    <d v="2023-08-07T12:08:25"/>
    <s v="WITHDRAW"/>
    <s v="Consumer Pre Bureau"/>
    <s v="RMishra"/>
    <s v="Please resubmit with correct driver's license OR email 100 pts of ID (including driver's license) to vcredit@Asif Tech.com.au"/>
    <d v="1899-12-30T00:04:54"/>
    <n v="4.9000000000000004"/>
    <d v="2023-08-07T00:00:00"/>
    <x v="1"/>
    <x v="1"/>
    <s v="RAJ"/>
    <x v="0"/>
    <s v="CONSUMER PRE BUREAU"/>
    <s v="SLA_MET"/>
  </r>
  <r>
    <s v="1715"/>
    <d v="2023-08-07T12:05:47"/>
    <d v="2023-08-07T12:14:25"/>
    <s v="APPROVE"/>
    <s v="Consumer Existing"/>
    <s v="NBhatia"/>
    <m/>
    <d v="1899-12-30T00:08:38"/>
    <n v="8.6333333333333329"/>
    <d v="2023-08-07T00:00:00"/>
    <x v="1"/>
    <x v="1"/>
    <s v="NITESH"/>
    <x v="1"/>
    <s v="CONSUMER EXISTING"/>
    <s v="SLA_MET"/>
  </r>
  <r>
    <s v="1833"/>
    <d v="2023-08-07T12:09:43"/>
    <d v="2023-08-07T12:26:44"/>
    <s v="WITHDRAW"/>
    <s v="Consumer Post Bureau"/>
    <s v="RBose"/>
    <m/>
    <d v="1899-12-30T00:17:01"/>
    <n v="17.016666666666666"/>
    <d v="2023-08-07T00:00:00"/>
    <x v="1"/>
    <x v="1"/>
    <s v="ROHAN"/>
    <x v="0"/>
    <s v="CONSUMER POST BUREAU"/>
    <s v="SLA_MET"/>
  </r>
  <r>
    <s v="1716"/>
    <d v="2023-08-07T12:12:51"/>
    <d v="2023-08-07T12:28:00"/>
    <s v="APPROVE"/>
    <s v="Consumer Existing"/>
    <s v="NBhatia"/>
    <m/>
    <d v="1899-12-30T00:15:09"/>
    <n v="15.15"/>
    <d v="2023-08-07T00:00:00"/>
    <x v="1"/>
    <x v="1"/>
    <s v="NITESH"/>
    <x v="1"/>
    <s v="CONSUMER EXISTING"/>
    <s v="SLA_MET"/>
  </r>
  <r>
    <s v="1717"/>
    <d v="2023-08-07T12:13:14"/>
    <d v="2023-08-07T12:23:29"/>
    <s v="APPROVE"/>
    <s v="Consumer Pre Bureau"/>
    <s v="QMascarenhas"/>
    <s v="Approve"/>
    <d v="1899-12-30T00:10:15"/>
    <n v="10.25"/>
    <d v="2023-08-07T00:00:00"/>
    <x v="1"/>
    <x v="1"/>
    <e v="#N/A"/>
    <x v="1"/>
    <s v="CONSUMER PRE BUREAU"/>
    <s v="SLA_MET"/>
  </r>
  <r>
    <s v="1834"/>
    <d v="2023-08-07T12:19:06"/>
    <d v="2023-08-07T12:25:42"/>
    <s v="WITHDRAW"/>
    <s v="Consumer Post Bureau"/>
    <s v="RMishra"/>
    <s v="This account is closed, please resubmit under a NEW ROW ID"/>
    <d v="1899-12-30T00:06:36"/>
    <n v="6.6"/>
    <d v="2023-08-07T00:00:00"/>
    <x v="1"/>
    <x v="1"/>
    <s v="RAJ"/>
    <x v="0"/>
    <s v="CONSUMER POST BUREAU"/>
    <s v="SLA_MET"/>
  </r>
  <r>
    <s v="1835"/>
    <d v="2023-08-07T12:22:27"/>
    <d v="2023-08-07T12:29:27"/>
    <s v="WITHDRAW"/>
    <s v="Consumer Pre Bureau"/>
    <s v="HPandya"/>
    <s v="Applicant has previously approved application under another Row ID 1-8EPMVN4"/>
    <d v="1899-12-30T00:07:00"/>
    <n v="7"/>
    <d v="2023-08-07T00:00:00"/>
    <x v="1"/>
    <x v="1"/>
    <s v="HARDIK"/>
    <x v="0"/>
    <s v="CONSUMER PRE BUREAU"/>
    <s v="SLA_MET"/>
  </r>
  <r>
    <s v="1718"/>
    <d v="2023-08-07T12:24:57"/>
    <d v="2023-08-07T12:28:14"/>
    <s v="APPROVE"/>
    <s v="Consumer Existing"/>
    <s v="QMascarenhas"/>
    <s v="Approve"/>
    <d v="1899-12-30T00:03:17"/>
    <n v="3.2833333333333332"/>
    <d v="2023-08-07T00:00:00"/>
    <x v="1"/>
    <x v="1"/>
    <e v="#N/A"/>
    <x v="1"/>
    <s v="CONSUMER EXISTING"/>
    <s v="SLA_MET"/>
  </r>
  <r>
    <s v="1836"/>
    <d v="2023-08-07T12:26:38"/>
    <d v="2023-08-07T12:36:51"/>
    <s v="WITHDRAW"/>
    <s v="Consumer Pre Bureau"/>
    <s v="AAkhundpur"/>
    <s v="Bureau Error - {ITEM:DnB Error Type}"/>
    <d v="1899-12-30T00:10:13"/>
    <n v="10.216666666666667"/>
    <d v="2023-08-07T00:00:00"/>
    <x v="1"/>
    <x v="1"/>
    <s v="ASIF"/>
    <x v="0"/>
    <s v="CONSUMER PRE BUREAU"/>
    <s v="SLA_MET"/>
  </r>
  <r>
    <s v="1719"/>
    <d v="2023-08-07T12:28:03"/>
    <d v="2023-08-07T12:31:31"/>
    <s v="APPROVE"/>
    <s v="Consumer Existing"/>
    <s v="QMascarenhas"/>
    <s v="Approve"/>
    <d v="1899-12-30T00:03:28"/>
    <n v="3.4666666666666668"/>
    <d v="2023-08-07T00:00:00"/>
    <x v="1"/>
    <x v="1"/>
    <e v="#N/A"/>
    <x v="1"/>
    <s v="CONSUMER EXISTING"/>
    <s v="SLA_MET"/>
  </r>
  <r>
    <s v="1720"/>
    <d v="2023-08-07T12:31:39"/>
    <d v="2023-08-07T12:39:48"/>
    <s v="APPROVE"/>
    <s v="Consumer Existing"/>
    <s v="RBose"/>
    <m/>
    <d v="1899-12-30T00:08:09"/>
    <n v="8.15"/>
    <d v="2023-08-07T00:00:00"/>
    <x v="1"/>
    <x v="1"/>
    <s v="ROHAN"/>
    <x v="1"/>
    <s v="CONSUMER EXISTING"/>
    <s v="SLA_MET"/>
  </r>
  <r>
    <s v="1837"/>
    <d v="2023-08-07T12:34:04"/>
    <d v="2023-08-07T12:41:33"/>
    <s v="WITHDRAW"/>
    <s v="Consumer Pre Bureau"/>
    <s v="HPandya"/>
    <s v="Please resubmit next application with passport as part of 100 points of ID OR Medicare card"/>
    <d v="1899-12-30T00:07:29"/>
    <n v="7.4833333333333334"/>
    <d v="2023-08-07T00:00:00"/>
    <x v="1"/>
    <x v="1"/>
    <s v="HARDIK"/>
    <x v="0"/>
    <s v="CONSUMER PRE BUREAU"/>
    <s v="SLA_MET"/>
  </r>
  <r>
    <s v="1721"/>
    <d v="2023-08-07T12:36:01"/>
    <d v="2023-08-07T12:43:42"/>
    <s v="APPROVE"/>
    <s v="Consumer Pre Bureau"/>
    <s v="QMascarenhas"/>
    <s v="Approve"/>
    <d v="1899-12-30T00:07:41"/>
    <n v="7.6833333333333336"/>
    <d v="2023-08-07T00:00:00"/>
    <x v="1"/>
    <x v="1"/>
    <e v="#N/A"/>
    <x v="1"/>
    <s v="CONSUMER PRE BUREAU"/>
    <s v="SLA_MET"/>
  </r>
  <r>
    <s v="1722"/>
    <d v="2023-08-07T12:38:24"/>
    <d v="2023-08-07T12:44:40"/>
    <s v="APPROVE"/>
    <s v="Consumer Pre Bureau"/>
    <s v="AAkhundpur"/>
    <s v="Approved for 1 Handset/Tablet + 1 MBB"/>
    <d v="1899-12-30T00:06:16"/>
    <n v="6.2666666666666666"/>
    <d v="2023-08-07T00:00:00"/>
    <x v="1"/>
    <x v="1"/>
    <s v="ASIF"/>
    <x v="1"/>
    <s v="CONSUMER PRE BUREAU"/>
    <s v="SLA_MET"/>
  </r>
  <r>
    <s v="1723"/>
    <d v="2023-08-07T12:40:07"/>
    <d v="2023-08-07T13:09:50"/>
    <s v="APPROVE"/>
    <s v="Consumer Post Bureau"/>
    <s v="NBhatia"/>
    <m/>
    <d v="1899-12-30T00:29:43"/>
    <n v="29.716666666666665"/>
    <d v="2023-08-07T00:00:00"/>
    <x v="1"/>
    <x v="1"/>
    <s v="NITESH"/>
    <x v="1"/>
    <s v="CONSUMER POST BUREAU"/>
    <s v="SLA_NOT_MET"/>
  </r>
  <r>
    <s v="1838"/>
    <d v="2023-08-07T12:41:42"/>
    <d v="2023-08-07T12:45:51"/>
    <s v="WITHDRAW"/>
    <s v="Consumer Pre Bureau"/>
    <s v="HPandya"/>
    <s v="This account is closed, please resubmit under a NEW ROW ID"/>
    <d v="1899-12-30T00:04:09"/>
    <n v="4.1500000000000004"/>
    <d v="2023-08-07T00:00:00"/>
    <x v="1"/>
    <x v="1"/>
    <s v="HARDIK"/>
    <x v="0"/>
    <s v="CONSUMER PRE BUREAU"/>
    <s v="SLA_MET"/>
  </r>
  <r>
    <s v="1839"/>
    <d v="2023-08-07T12:42:47"/>
    <d v="2023-08-07T12:56:03"/>
    <s v="WITHDRAW"/>
    <s v="Consumer Pre Bureau"/>
    <s v="QMascarenhas"/>
    <s v="Please email passport with visa page"/>
    <d v="1899-12-30T00:13:16"/>
    <n v="13.266666666666667"/>
    <d v="2023-08-07T00:00:00"/>
    <x v="1"/>
    <x v="1"/>
    <e v="#N/A"/>
    <x v="0"/>
    <s v="CONSUMER PRE BUREAU"/>
    <s v="SLA_MET"/>
  </r>
  <r>
    <s v="1724"/>
    <d v="2023-08-07T12:45:00"/>
    <d v="2023-08-07T12:54:45"/>
    <s v="APPROVE"/>
    <s v="Consumer Pre Bureau"/>
    <s v="AAkhundpur"/>
    <s v="Approved"/>
    <d v="1899-12-30T00:09:45"/>
    <n v="9.75"/>
    <d v="2023-08-07T00:00:00"/>
    <x v="1"/>
    <x v="1"/>
    <s v="ASIF"/>
    <x v="1"/>
    <s v="CONSUMER PRE BUREAU"/>
    <s v="SLA_MET"/>
  </r>
  <r>
    <s v="1725"/>
    <d v="2023-08-07T12:45:50"/>
    <d v="2023-08-07T12:50:46"/>
    <s v="APPROVE"/>
    <s v="Consumer Existing"/>
    <s v="HPandya"/>
    <s v="Approve"/>
    <d v="1899-12-30T00:04:56"/>
    <n v="4.9333333333333336"/>
    <d v="2023-08-07T00:00:00"/>
    <x v="1"/>
    <x v="1"/>
    <s v="HARDIK"/>
    <x v="1"/>
    <s v="CONSUMER EXISTING"/>
    <s v="SLA_MET"/>
  </r>
  <r>
    <s v="1726"/>
    <d v="2023-08-07T12:46:22"/>
    <d v="2023-08-07T12:58:29"/>
    <s v="APPROVE"/>
    <s v="Consumer Post Bureau"/>
    <s v="SBambaras"/>
    <s v="Approve"/>
    <d v="1899-12-30T00:12:07"/>
    <n v="12.116666666666667"/>
    <d v="2023-08-07T00:00:00"/>
    <x v="1"/>
    <x v="1"/>
    <s v="SAM"/>
    <x v="1"/>
    <s v="CONSUMER POST BUREAU"/>
    <s v="SLA_MET"/>
  </r>
  <r>
    <s v="1800"/>
    <d v="2023-08-07T12:46:22"/>
    <d v="2023-08-07T13:01:53"/>
    <s v="DECLINE"/>
    <s v="Consumer Post Bureau"/>
    <s v="HPandya"/>
    <s v="Data obtained from Dunn &amp; Bradstreet Credit File"/>
    <d v="1899-12-30T00:15:31"/>
    <n v="15.516666666666667"/>
    <d v="2023-08-07T00:00:00"/>
    <x v="1"/>
    <x v="1"/>
    <s v="HARDIK"/>
    <x v="2"/>
    <s v="CONSUMER POST BUREAU"/>
    <s v="SLA_MET"/>
  </r>
  <r>
    <s v="1727"/>
    <d v="2023-08-07T12:47:44"/>
    <d v="2023-08-07T12:56:08"/>
    <s v="APPROVE"/>
    <s v="Consumer Post Bureau"/>
    <s v="RMishra"/>
    <s v="-"/>
    <d v="1899-12-30T00:08:24"/>
    <n v="8.4"/>
    <d v="2023-08-07T00:00:00"/>
    <x v="1"/>
    <x v="1"/>
    <s v="RAJ"/>
    <x v="1"/>
    <s v="CONSUMER POST BUREAU"/>
    <s v="SLA_MET"/>
  </r>
  <r>
    <s v="1801"/>
    <d v="2023-08-07T12:49:37"/>
    <d v="2023-08-07T13:01:07"/>
    <s v="DECLINE"/>
    <s v="Consumer Pre Bureau"/>
    <s v="RMishra"/>
    <s v="Due to Credit Policy"/>
    <d v="1899-12-30T00:11:30"/>
    <n v="11.5"/>
    <d v="2023-08-07T00:00:00"/>
    <x v="1"/>
    <x v="1"/>
    <s v="RAJ"/>
    <x v="2"/>
    <s v="CONSUMER PRE BUREAU"/>
    <s v="SLA_MET"/>
  </r>
  <r>
    <s v="1840"/>
    <d v="2023-08-07T12:49:37"/>
    <d v="2023-08-07T13:09:29"/>
    <s v="WITHDRAW"/>
    <s v="Consumer Existing"/>
    <s v="QMascarenhas"/>
    <s v="Store say they have not submitted this application therefore withdrawn"/>
    <d v="1899-12-30T00:19:52"/>
    <n v="19.866666666666667"/>
    <d v="2023-08-07T00:00:00"/>
    <x v="1"/>
    <x v="1"/>
    <e v="#N/A"/>
    <x v="0"/>
    <s v="CONSUMER EXISTING"/>
    <s v="SLA_MET"/>
  </r>
  <r>
    <s v="1728"/>
    <d v="2023-08-07T12:59:37"/>
    <d v="2023-08-07T13:08:06"/>
    <s v="APPROVE"/>
    <s v="Consumer Post Bureau"/>
    <s v="AAkhundpur"/>
    <s v="Approved for 1 handset and 1 MBB"/>
    <d v="1899-12-30T00:08:29"/>
    <n v="8.4833333333333325"/>
    <d v="2023-08-07T00:00:00"/>
    <x v="1"/>
    <x v="1"/>
    <s v="ASIF"/>
    <x v="1"/>
    <s v="CONSUMER POST BUREAU"/>
    <s v="SLA_MET"/>
  </r>
  <r>
    <s v="1729"/>
    <d v="2023-08-07T13:00:00"/>
    <d v="2023-08-07T13:20:13"/>
    <s v="APPROVE"/>
    <s v="Consumer Post Bureau"/>
    <s v="SBambaras"/>
    <m/>
    <d v="1899-12-30T00:20:13"/>
    <n v="20.216666666666665"/>
    <d v="2023-08-07T00:00:00"/>
    <x v="1"/>
    <x v="1"/>
    <s v="SAM"/>
    <x v="1"/>
    <s v="CONSUMER POST BUREAU"/>
    <s v="SLA_NOT_MET"/>
  </r>
  <r>
    <s v="1802"/>
    <d v="2023-08-07T13:03:32"/>
    <d v="2023-08-07T13:13:58"/>
    <s v="DECLINE"/>
    <s v="Consumer Post Bureau"/>
    <s v="AAkhundpur"/>
    <m/>
    <d v="1899-12-30T00:10:26"/>
    <n v="10.433333333333334"/>
    <d v="2023-08-07T00:00:00"/>
    <x v="1"/>
    <x v="1"/>
    <s v="ASIF"/>
    <x v="2"/>
    <s v="CONSUMER POST BUREAU"/>
    <s v="SLA_MET"/>
  </r>
  <r>
    <s v="1841"/>
    <d v="2023-08-07T13:05:28"/>
    <d v="2023-08-07T13:12:05"/>
    <s v="WITHDRAW"/>
    <s v="Consumer Existing"/>
    <s v="HPandya"/>
    <s v="Please resubmit with landline for employer"/>
    <d v="1899-12-30T00:06:37"/>
    <n v="6.6166666666666671"/>
    <d v="2023-08-07T00:00:00"/>
    <x v="1"/>
    <x v="1"/>
    <s v="HARDIK"/>
    <x v="0"/>
    <s v="CONSUMER EXISTING"/>
    <s v="SLA_MET"/>
  </r>
  <r>
    <s v="1803"/>
    <d v="2023-08-07T13:05:54"/>
    <d v="2023-08-07T13:28:06"/>
    <s v="DECLINE"/>
    <s v="Consumer Post Bureau"/>
    <s v="NBhatia"/>
    <m/>
    <d v="1899-12-30T00:22:12"/>
    <n v="22.2"/>
    <d v="2023-08-07T00:00:00"/>
    <x v="1"/>
    <x v="1"/>
    <s v="NITESH"/>
    <x v="2"/>
    <s v="CONSUMER POST BUREAU"/>
    <s v="SLA_NOT_MET"/>
  </r>
  <r>
    <s v="1730"/>
    <d v="2023-08-07T13:12:57"/>
    <d v="2023-08-07T13:25:00"/>
    <s v="APPROVE"/>
    <s v="Consumer Pre Bureau"/>
    <s v="HPandya"/>
    <s v="Approved"/>
    <d v="1899-12-30T00:12:03"/>
    <n v="12.05"/>
    <d v="2023-08-07T00:00:00"/>
    <x v="1"/>
    <x v="1"/>
    <s v="HARDIK"/>
    <x v="1"/>
    <s v="CONSUMER PRE BUREAU"/>
    <s v="SLA_MET"/>
  </r>
  <r>
    <s v="1731"/>
    <d v="2023-08-07T13:13:50"/>
    <d v="2023-08-07T13:18:40"/>
    <s v="APPROVE"/>
    <s v="Consumer Existing"/>
    <s v="RMishra"/>
    <s v="Approve"/>
    <d v="1899-12-30T00:04:50"/>
    <n v="4.833333333333333"/>
    <d v="2023-08-07T00:00:00"/>
    <x v="1"/>
    <x v="1"/>
    <s v="RAJ"/>
    <x v="1"/>
    <s v="CONSUMER EXISTING"/>
    <s v="SLA_MET"/>
  </r>
  <r>
    <s v="1804"/>
    <d v="2023-08-07T13:17:43"/>
    <d v="2023-08-07T13:40:43"/>
    <s v="DECLINE"/>
    <s v="Consumer Existing"/>
    <s v="AAkhundpur"/>
    <s v="Customer has exceeded approved number of services"/>
    <d v="1899-12-30T00:23:00"/>
    <n v="23"/>
    <d v="2023-08-07T00:00:00"/>
    <x v="1"/>
    <x v="1"/>
    <s v="ASIF"/>
    <x v="2"/>
    <s v="CONSUMER EXISTING"/>
    <s v="SLA_NOT_MET"/>
  </r>
  <r>
    <s v="1732"/>
    <d v="2023-08-07T13:19:37"/>
    <d v="2023-08-07T13:32:10"/>
    <s v="APPROVE"/>
    <s v="Consumer Post Bureau"/>
    <s v="SBambaras"/>
    <m/>
    <d v="1899-12-30T00:12:33"/>
    <n v="12.55"/>
    <d v="2023-08-07T00:00:00"/>
    <x v="1"/>
    <x v="1"/>
    <s v="SAM"/>
    <x v="1"/>
    <s v="CONSUMER POST BUREAU"/>
    <s v="SLA_MET"/>
  </r>
  <r>
    <s v="1733"/>
    <d v="2023-08-07T13:20:22"/>
    <d v="2023-08-07T13:36:40"/>
    <s v="APPROVE"/>
    <s v="Consumer Post Bureau"/>
    <s v="HPandya"/>
    <m/>
    <d v="1899-12-30T00:16:18"/>
    <n v="16.3"/>
    <d v="2023-08-07T00:00:00"/>
    <x v="1"/>
    <x v="1"/>
    <s v="HARDIK"/>
    <x v="1"/>
    <s v="CONSUMER POST BUREAU"/>
    <s v="SLA_MET"/>
  </r>
  <r>
    <s v="1734"/>
    <d v="2023-08-07T13:24:35"/>
    <d v="2023-08-07T13:45:43"/>
    <s v="APPROVE"/>
    <s v="Consumer Post Bureau"/>
    <s v="SBambaras"/>
    <m/>
    <d v="1899-12-30T00:21:08"/>
    <n v="21.133333333333333"/>
    <d v="2023-08-07T00:00:00"/>
    <x v="1"/>
    <x v="1"/>
    <s v="SAM"/>
    <x v="1"/>
    <s v="CONSUMER POST BUREAU"/>
    <s v="SLA_NOT_MET"/>
  </r>
  <r>
    <s v="1842"/>
    <d v="2023-08-07T13:25:07"/>
    <d v="2023-08-07T13:31:25"/>
    <s v="WITHDRAW"/>
    <s v="Consumer Existing"/>
    <s v="QMascarenhas"/>
    <s v="Please re-submit as student"/>
    <d v="1899-12-30T00:06:18"/>
    <n v="6.3"/>
    <d v="2023-08-07T00:00:00"/>
    <x v="1"/>
    <x v="1"/>
    <e v="#N/A"/>
    <x v="0"/>
    <s v="CONSUMER EXISTING"/>
    <s v="SLA_MET"/>
  </r>
  <r>
    <s v="1843"/>
    <d v="2023-08-07T13:30:03"/>
    <d v="2023-08-07T13:38:27"/>
    <s v="WITHDRAW"/>
    <s v="Consumer Post Bureau"/>
    <s v="HPandya"/>
    <m/>
    <d v="1899-12-30T00:08:24"/>
    <n v="8.4"/>
    <d v="2023-08-07T00:00:00"/>
    <x v="1"/>
    <x v="1"/>
    <s v="HARDIK"/>
    <x v="0"/>
    <s v="CONSUMER POST BUREAU"/>
    <s v="SLA_MET"/>
  </r>
  <r>
    <s v="1735"/>
    <d v="2023-08-07T13:31:39"/>
    <d v="2023-08-07T13:39:01"/>
    <s v="APPROVE"/>
    <s v="Consumer Pre Bureau"/>
    <s v="QMascarenhas"/>
    <s v="Approve"/>
    <d v="1899-12-30T00:07:22"/>
    <n v="7.3666666666666663"/>
    <d v="2023-08-07T00:00:00"/>
    <x v="1"/>
    <x v="1"/>
    <e v="#N/A"/>
    <x v="1"/>
    <s v="CONSUMER PRE BUREAU"/>
    <s v="SLA_MET"/>
  </r>
  <r>
    <s v="1736"/>
    <d v="2023-08-07T13:39:21"/>
    <d v="2023-08-07T13:48:32"/>
    <s v="APPROVE"/>
    <s v="Consumer Post Bureau"/>
    <s v="QMascarenhas"/>
    <s v="Approve"/>
    <d v="1899-12-30T00:09:11"/>
    <n v="9.1833333333333336"/>
    <d v="2023-08-07T00:00:00"/>
    <x v="1"/>
    <x v="1"/>
    <e v="#N/A"/>
    <x v="1"/>
    <s v="CONSUMER POST BUREAU"/>
    <s v="SLA_MET"/>
  </r>
  <r>
    <s v="1737"/>
    <d v="2023-08-07T13:46:57"/>
    <d v="2023-08-07T13:58:12"/>
    <s v="APPROVE"/>
    <s v="Consumer Post Bureau"/>
    <s v="HPandya"/>
    <m/>
    <d v="1899-12-30T00:11:15"/>
    <n v="11.25"/>
    <d v="2023-08-07T00:00:00"/>
    <x v="1"/>
    <x v="1"/>
    <s v="HARDIK"/>
    <x v="1"/>
    <s v="CONSUMER POST BUREAU"/>
    <s v="SLA_MET"/>
  </r>
  <r>
    <s v="1738"/>
    <d v="2023-08-07T13:47:17"/>
    <d v="2023-08-07T13:52:25"/>
    <s v="APPROVE"/>
    <s v="Consumer Existing"/>
    <s v="QMascarenhas"/>
    <s v="Approve"/>
    <d v="1899-12-30T00:05:08"/>
    <n v="5.1333333333333337"/>
    <d v="2023-08-07T00:00:00"/>
    <x v="1"/>
    <x v="1"/>
    <e v="#N/A"/>
    <x v="1"/>
    <s v="CONSUMER EXISTING"/>
    <s v="SLA_MET"/>
  </r>
  <r>
    <s v="1805"/>
    <d v="2023-08-07T13:48:46"/>
    <d v="2023-08-07T13:58:21"/>
    <s v="DECLINE"/>
    <s v="Consumer Existing"/>
    <s v="RMishra"/>
    <s v="Customer has exceeded approved number of services"/>
    <d v="1899-12-30T00:09:35"/>
    <n v="9.5833333333333339"/>
    <d v="2023-08-07T00:00:00"/>
    <x v="1"/>
    <x v="1"/>
    <s v="RAJ"/>
    <x v="2"/>
    <s v="CONSUMER EXISTING"/>
    <s v="SLA_MET"/>
  </r>
  <r>
    <s v="1739"/>
    <d v="2023-08-07T13:49:07"/>
    <d v="2023-08-07T13:59:30"/>
    <s v="APPROVE"/>
    <s v="Consumer Existing"/>
    <s v="QMascarenhas"/>
    <s v="Approve"/>
    <d v="1899-12-30T00:10:23"/>
    <n v="10.383333333333333"/>
    <d v="2023-08-07T00:00:00"/>
    <x v="1"/>
    <x v="1"/>
    <e v="#N/A"/>
    <x v="1"/>
    <s v="CONSUMER EXISTING"/>
    <s v="SLA_MET"/>
  </r>
  <r>
    <s v="1844"/>
    <d v="2023-08-07T13:54:12"/>
    <d v="2023-08-07T14:01:31"/>
    <s v="WITHDRAW"/>
    <s v="Consumer Pre Bureau"/>
    <s v="SBambaras"/>
    <s v="Please email passport with visa page"/>
    <d v="1899-12-30T00:07:19"/>
    <n v="7.3166666666666664"/>
    <d v="2023-08-07T00:00:00"/>
    <x v="1"/>
    <x v="1"/>
    <s v="SAM"/>
    <x v="0"/>
    <s v="CONSUMER PRE BUREAU"/>
    <s v="SLA_MET"/>
  </r>
  <r>
    <s v="1806"/>
    <d v="2023-08-07T13:58:55"/>
    <d v="2023-08-07T14:05:31"/>
    <s v="DECLINE"/>
    <s v="Consumer Post Bureau"/>
    <s v="RMishra"/>
    <s v="Student applicants cannot have 2 x handsets. They are eligible for 1 handset and 1 MBB only. CUstomer already has 2 voice services under row id: 1-85RNABS"/>
    <d v="1899-12-30T00:06:36"/>
    <n v="6.6"/>
    <d v="2023-08-07T00:00:00"/>
    <x v="1"/>
    <x v="1"/>
    <s v="RAJ"/>
    <x v="2"/>
    <s v="CONSUMER POST BUREAU"/>
    <s v="SLA_MET"/>
  </r>
  <r>
    <s v="1807"/>
    <d v="2023-08-07T13:59:56"/>
    <d v="2023-08-07T14:14:35"/>
    <s v="DECLINE"/>
    <s v="Consumer Existing"/>
    <s v="NBhatia"/>
    <m/>
    <d v="1899-12-30T00:14:39"/>
    <n v="14.65"/>
    <d v="2023-08-07T00:00:00"/>
    <x v="1"/>
    <x v="1"/>
    <s v="NITESH"/>
    <x v="2"/>
    <s v="CONSUMER EXISTING"/>
    <s v="SLA_MET"/>
  </r>
  <r>
    <s v="1740"/>
    <d v="2023-08-07T14:15:53"/>
    <d v="2023-08-07T14:20:22"/>
    <s v="APPROVE"/>
    <s v="Consumer Pre Bureau"/>
    <s v="AAkhundpur"/>
    <s v="Approved only with outright purchase of handset or USIM only"/>
    <d v="1899-12-30T00:04:29"/>
    <n v="4.4833333333333334"/>
    <d v="2023-08-07T00:00:00"/>
    <x v="1"/>
    <x v="1"/>
    <s v="ASIF"/>
    <x v="1"/>
    <s v="CONSUMER PRE BUREAU"/>
    <s v="SLA_MET"/>
  </r>
  <r>
    <s v="1845"/>
    <d v="2023-08-07T14:25:57"/>
    <d v="2023-08-07T14:30:22"/>
    <s v="WITHDRAW"/>
    <s v="Consumer Pre Bureau"/>
    <s v="HPandya"/>
    <s v="Please email 100 pts of ID to vcredit@Asif Tech.com.au"/>
    <d v="1899-12-30T00:04:25"/>
    <n v="4.416666666666667"/>
    <d v="2023-08-07T00:00:00"/>
    <x v="1"/>
    <x v="1"/>
    <s v="HARDIK"/>
    <x v="0"/>
    <s v="CONSUMER PRE BUREAU"/>
    <s v="SLA_MET"/>
  </r>
  <r>
    <s v="1846"/>
    <d v="2023-08-07T14:28:19"/>
    <d v="2023-08-07T14:30:43"/>
    <s v="WITHDRAW"/>
    <s v="Consumer Pre Bureau"/>
    <s v="SBambaras"/>
    <s v="Please email passport with visa page"/>
    <d v="1899-12-30T00:02:24"/>
    <n v="2.4"/>
    <d v="2023-08-07T00:00:00"/>
    <x v="1"/>
    <x v="1"/>
    <s v="SAM"/>
    <x v="0"/>
    <s v="CONSUMER PRE BUREAU"/>
    <s v="SLA_MET"/>
  </r>
  <r>
    <s v="1741"/>
    <d v="2023-08-07T14:29:06"/>
    <d v="2023-08-07T14:35:48"/>
    <s v="APPROVE"/>
    <s v="Consumer Pre Bureau"/>
    <s v="RMishra"/>
    <s v="Approved for outright purchase or USIM only due to Visa status"/>
    <d v="1899-12-30T00:06:42"/>
    <n v="6.7"/>
    <d v="2023-08-07T00:00:00"/>
    <x v="1"/>
    <x v="1"/>
    <s v="RAJ"/>
    <x v="1"/>
    <s v="CONSUMER PRE BUREAU"/>
    <s v="SLA_MET"/>
  </r>
  <r>
    <s v="1847"/>
    <d v="2023-08-07T14:29:31"/>
    <d v="2023-08-07T14:36:33"/>
    <s v="WITHDRAW"/>
    <s v="Consumer Existing"/>
    <s v="HPandya"/>
    <s v="Please resubmit next application with passport as part of 100 points of ID"/>
    <d v="1899-12-30T00:07:02"/>
    <n v="7.0333333333333332"/>
    <d v="2023-08-07T00:00:00"/>
    <x v="1"/>
    <x v="1"/>
    <s v="HARDIK"/>
    <x v="0"/>
    <s v="CONSUMER EXISTING"/>
    <s v="SLA_MET"/>
  </r>
  <r>
    <s v="1742"/>
    <d v="2023-08-07T14:31:07"/>
    <d v="2023-08-07T15:00:38"/>
    <s v="APPROVE"/>
    <s v="Consumer Post Bureau"/>
    <s v="SBambaras"/>
    <s v="Approved only with outright purchase of handset or USIM only"/>
    <d v="1899-12-30T00:29:31"/>
    <n v="29.516666666666666"/>
    <d v="2023-08-07T00:00:00"/>
    <x v="1"/>
    <x v="1"/>
    <s v="SAM"/>
    <x v="1"/>
    <s v="CONSUMER POST BUREAU"/>
    <s v="SLA_NOT_MET"/>
  </r>
  <r>
    <s v="1743"/>
    <d v="2023-08-07T14:37:05"/>
    <d v="2023-08-07T14:49:39"/>
    <s v="APPROVE"/>
    <s v="Consumer Pre Bureau"/>
    <s v="HPandya"/>
    <s v="Approved"/>
    <d v="1899-12-30T00:12:34"/>
    <n v="12.566666666666666"/>
    <d v="2023-08-07T00:00:00"/>
    <x v="1"/>
    <x v="1"/>
    <s v="HARDIK"/>
    <x v="1"/>
    <s v="CONSUMER PRE BUREAU"/>
    <s v="SLA_MET"/>
  </r>
  <r>
    <s v="1808"/>
    <d v="2023-08-07T14:40:09"/>
    <d v="2023-08-07T14:58:23"/>
    <s v="DECLINE"/>
    <s v="Consumer Pre Bureau"/>
    <s v="RMishra"/>
    <s v="Applicant only has bridging visa. Please offer the customer Pre-Paid service only"/>
    <d v="1899-12-30T00:18:14"/>
    <n v="18.233333333333334"/>
    <d v="2023-08-07T00:00:00"/>
    <x v="1"/>
    <x v="1"/>
    <s v="RAJ"/>
    <x v="2"/>
    <s v="CONSUMER PRE BUREAU"/>
    <s v="SLA_MET"/>
  </r>
  <r>
    <s v="1848"/>
    <d v="2023-08-07T14:46:17"/>
    <d v="2023-08-07T15:00:49"/>
    <s v="WITHDRAW"/>
    <s v="Consumer Pre Bureau"/>
    <s v="AAkhundpur"/>
    <s v="Please email passport with visa page and Medicare card to vcredit@Asif Tech.com.au"/>
    <d v="1899-12-30T00:14:32"/>
    <n v="14.533333333333333"/>
    <d v="2023-08-07T00:00:00"/>
    <x v="1"/>
    <x v="1"/>
    <s v="ASIF"/>
    <x v="0"/>
    <s v="CONSUMER PRE BUREAU"/>
    <s v="SLA_MET"/>
  </r>
  <r>
    <s v="1849"/>
    <d v="2023-08-07T14:51:33"/>
    <d v="2023-08-07T15:02:59"/>
    <s v="WITHDRAW"/>
    <s v="Consumer Post Bureau"/>
    <s v="NBhatia"/>
    <m/>
    <d v="1899-12-30T00:11:26"/>
    <n v="11.433333333333334"/>
    <d v="2023-08-07T00:00:00"/>
    <x v="1"/>
    <x v="1"/>
    <s v="NITESH"/>
    <x v="0"/>
    <s v="CONSUMER POST BUREAU"/>
    <s v="SLA_MET"/>
  </r>
  <r>
    <s v="1744"/>
    <d v="2023-08-07T14:51:39"/>
    <d v="2023-08-07T15:02:41"/>
    <s v="APPROVE"/>
    <s v="Consumer Pre Bureau"/>
    <s v="HPandya"/>
    <s v="Approved for 1 handset and 1 MBB"/>
    <d v="1899-12-30T00:11:02"/>
    <n v="11.033333333333333"/>
    <d v="2023-08-07T00:00:00"/>
    <x v="1"/>
    <x v="1"/>
    <s v="HARDIK"/>
    <x v="1"/>
    <s v="CONSUMER PRE BUREAU"/>
    <s v="SLA_MET"/>
  </r>
  <r>
    <s v="1745"/>
    <d v="2023-08-07T14:54:20"/>
    <d v="2023-08-07T15:07:10"/>
    <s v="APPROVE"/>
    <s v="Consumer Existing"/>
    <s v="QMascarenhas"/>
    <m/>
    <d v="1899-12-30T00:12:50"/>
    <n v="12.833333333333334"/>
    <d v="2023-08-07T00:00:00"/>
    <x v="1"/>
    <x v="1"/>
    <e v="#N/A"/>
    <x v="1"/>
    <s v="CONSUMER EXISTING"/>
    <s v="SLA_MET"/>
  </r>
  <r>
    <s v="1850"/>
    <d v="2023-08-07T14:56:36"/>
    <d v="2023-08-07T15:03:35"/>
    <s v="WITHDRAW"/>
    <s v="Consumer Pre Bureau"/>
    <s v="RBose"/>
    <s v="Please email 100 pts of ID with proof of employment i.e bank statement or latest payslip to vcredit@Asif Tech.com.au"/>
    <d v="1899-12-30T00:06:59"/>
    <n v="6.9833333333333334"/>
    <d v="2023-08-07T00:00:00"/>
    <x v="1"/>
    <x v="1"/>
    <s v="ROHAN"/>
    <x v="0"/>
    <s v="CONSUMER PRE BUREAU"/>
    <s v="SLA_MET"/>
  </r>
  <r>
    <s v="1809"/>
    <d v="2023-08-07T14:57:03"/>
    <d v="2023-08-07T15:10:02"/>
    <s v="DECLINE"/>
    <s v="Consumer Existing"/>
    <s v="SBambaras"/>
    <m/>
    <d v="1899-12-30T00:12:59"/>
    <n v="12.983333333333333"/>
    <d v="2023-08-07T00:00:00"/>
    <x v="1"/>
    <x v="1"/>
    <s v="SAM"/>
    <x v="2"/>
    <s v="CONSUMER EXISTING"/>
    <s v="SLA_MET"/>
  </r>
  <r>
    <s v="1746"/>
    <d v="2023-08-07T14:57:40"/>
    <d v="2023-08-07T15:15:17"/>
    <s v="APPROVE"/>
    <s v="Consumer Post Bureau"/>
    <s v="NBhatia"/>
    <m/>
    <d v="1899-12-30T00:17:37"/>
    <n v="17.616666666666667"/>
    <d v="2023-08-07T00:00:00"/>
    <x v="1"/>
    <x v="1"/>
    <s v="NITESH"/>
    <x v="1"/>
    <s v="CONSUMER POST BUREAU"/>
    <s v="SLA_MET"/>
  </r>
  <r>
    <s v="1747"/>
    <d v="2023-08-07T14:58:53"/>
    <d v="2023-08-07T15:01:21"/>
    <s v="APPROVE"/>
    <s v="Consumer Pre Bureau"/>
    <s v="RMishra"/>
    <s v="Approved for 1 Handset/Tablet + 1 MBB"/>
    <d v="1899-12-30T00:02:28"/>
    <n v="2.4666666666666668"/>
    <d v="2023-08-07T00:00:00"/>
    <x v="1"/>
    <x v="1"/>
    <s v="RAJ"/>
    <x v="1"/>
    <s v="CONSUMER PRE BUREAU"/>
    <s v="SLA_MET"/>
  </r>
  <r>
    <s v="1748"/>
    <d v="2023-08-07T15:01:54"/>
    <d v="2023-08-07T15:06:47"/>
    <s v="APPROVE"/>
    <s v="Consumer Existing"/>
    <s v="RMishra"/>
    <s v="Approve"/>
    <d v="1899-12-30T00:04:53"/>
    <n v="4.8833333333333329"/>
    <d v="2023-08-07T00:00:00"/>
    <x v="1"/>
    <x v="1"/>
    <s v="RAJ"/>
    <x v="1"/>
    <s v="CONSUMER EXISTING"/>
    <s v="SLA_MET"/>
  </r>
  <r>
    <s v="1749"/>
    <d v="2023-08-07T15:03:02"/>
    <d v="2023-08-07T15:12:27"/>
    <s v="APPROVE"/>
    <s v="Consumer Pre Bureau"/>
    <s v="HPandya"/>
    <s v="Approved for 1 handset and 1 MBB"/>
    <d v="1899-12-30T00:09:25"/>
    <n v="9.4166666666666661"/>
    <d v="2023-08-07T00:00:00"/>
    <x v="1"/>
    <x v="1"/>
    <s v="HARDIK"/>
    <x v="1"/>
    <s v="CONSUMER PRE BUREAU"/>
    <s v="SLA_MET"/>
  </r>
  <r>
    <s v="1750"/>
    <d v="2023-08-07T15:08:55"/>
    <d v="2023-08-07T15:12:15"/>
    <s v="APPROVE"/>
    <s v="Consumer Pre Bureau"/>
    <s v="AAkhundpur"/>
    <s v="Approve"/>
    <d v="1899-12-30T00:03:20"/>
    <n v="3.3333333333333335"/>
    <d v="2023-08-07T00:00:00"/>
    <x v="1"/>
    <x v="1"/>
    <s v="ASIF"/>
    <x v="1"/>
    <s v="CONSUMER PRE BUREAU"/>
    <s v="SLA_MET"/>
  </r>
  <r>
    <s v="1851"/>
    <d v="2023-08-07T15:11:42"/>
    <d v="2023-08-07T15:21:11"/>
    <s v="WITHDRAW"/>
    <s v="Consumer Post Bureau"/>
    <s v="SBambaras"/>
    <m/>
    <d v="1899-12-30T00:09:29"/>
    <n v="9.4833333333333325"/>
    <d v="2023-08-07T00:00:00"/>
    <x v="1"/>
    <x v="1"/>
    <s v="SAM"/>
    <x v="0"/>
    <s v="CONSUMER POST BUREAU"/>
    <s v="SLA_MET"/>
  </r>
  <r>
    <s v="1852"/>
    <d v="2023-08-07T15:14:34"/>
    <d v="2023-08-07T15:26:32"/>
    <s v="WITHDRAW"/>
    <s v="Consumer Pre Bureau"/>
    <s v="RBose"/>
    <s v="Please email 100 pts of ID to vcredit@Asif Tech.com.au"/>
    <d v="1899-12-30T00:11:58"/>
    <n v="11.966666666666667"/>
    <d v="2023-08-07T00:00:00"/>
    <x v="1"/>
    <x v="1"/>
    <s v="ROHAN"/>
    <x v="0"/>
    <s v="CONSUMER PRE BUREAU"/>
    <s v="SLA_MET"/>
  </r>
  <r>
    <s v="1853"/>
    <d v="2023-08-07T15:16:11"/>
    <d v="2023-08-07T15:20:08"/>
    <s v="WITHDRAW"/>
    <s v="Consumer Post Bureau"/>
    <s v="RMishra"/>
    <s v="This account is closed, please resubmit under a NEW ROW ID"/>
    <d v="1899-12-30T00:03:57"/>
    <n v="3.95"/>
    <d v="2023-08-07T00:00:00"/>
    <x v="1"/>
    <x v="1"/>
    <s v="RAJ"/>
    <x v="0"/>
    <s v="CONSUMER POST BUREAU"/>
    <s v="SLA_MET"/>
  </r>
  <r>
    <s v="1810"/>
    <d v="2023-08-07T15:16:11"/>
    <d v="2023-08-07T15:21:51"/>
    <s v="DECLINE"/>
    <s v="Consumer Existing"/>
    <s v="HPandya"/>
    <s v="Customer has exceeded approved number of services"/>
    <d v="1899-12-30T00:05:40"/>
    <n v="5.666666666666667"/>
    <d v="2023-08-07T00:00:00"/>
    <x v="1"/>
    <x v="1"/>
    <s v="HARDIK"/>
    <x v="2"/>
    <s v="CONSUMER EXISTING"/>
    <s v="SLA_MET"/>
  </r>
  <r>
    <s v="1854"/>
    <d v="2023-08-07T15:17:42"/>
    <d v="2023-08-07T15:35:05"/>
    <s v="WITHDRAW"/>
    <s v="Consumer Post Bureau"/>
    <s v="NBhatia"/>
    <m/>
    <d v="1899-12-30T00:17:23"/>
    <n v="17.383333333333333"/>
    <d v="2023-08-07T00:00:00"/>
    <x v="1"/>
    <x v="1"/>
    <s v="NITESH"/>
    <x v="0"/>
    <s v="CONSUMER POST BUREAU"/>
    <s v="SLA_MET"/>
  </r>
  <r>
    <s v="1855"/>
    <d v="2023-08-07T15:23:08"/>
    <d v="2023-08-07T15:33:06"/>
    <s v="WITHDRAW"/>
    <s v="Consumer Post Bureau"/>
    <s v="SBambaras"/>
    <m/>
    <d v="1899-12-30T00:09:58"/>
    <n v="9.9666666666666668"/>
    <d v="2023-08-07T00:00:00"/>
    <x v="1"/>
    <x v="1"/>
    <s v="SAM"/>
    <x v="0"/>
    <s v="CONSUMER POST BUREAU"/>
    <s v="SLA_MET"/>
  </r>
  <r>
    <s v="1856"/>
    <d v="2023-08-07T15:24:39"/>
    <d v="2023-08-07T15:30:49"/>
    <s v="WITHDRAW"/>
    <s v="Consumer Pre Bureau"/>
    <s v="RMishra"/>
    <s v="Please verify passport and DOB and resubmit OR email passport and visa page to vcredit@Asif Tech.com.au"/>
    <d v="1899-12-30T00:06:10"/>
    <n v="6.166666666666667"/>
    <d v="2023-08-07T00:00:00"/>
    <x v="1"/>
    <x v="1"/>
    <s v="RAJ"/>
    <x v="0"/>
    <s v="CONSUMER PRE BUREAU"/>
    <s v="SLA_MET"/>
  </r>
  <r>
    <s v="1751"/>
    <d v="2023-08-07T15:25:01"/>
    <d v="2023-08-07T15:31:53"/>
    <s v="APPROVE"/>
    <s v="Consumer Existing"/>
    <s v="AAkhundpur"/>
    <s v="Approved only with outright purchase of handset or USIM only"/>
    <d v="1899-12-30T00:06:52"/>
    <n v="6.8666666666666671"/>
    <d v="2023-08-07T00:00:00"/>
    <x v="1"/>
    <x v="1"/>
    <s v="ASIF"/>
    <x v="1"/>
    <s v="CONSUMER EXISTING"/>
    <s v="SLA_MET"/>
  </r>
  <r>
    <s v="1752"/>
    <d v="2023-08-07T15:28:59"/>
    <d v="2023-08-07T15:40:22"/>
    <s v="APPROVE"/>
    <s v="Consumer Post Bureau"/>
    <s v="SBambaras"/>
    <m/>
    <d v="1899-12-30T00:11:23"/>
    <n v="11.383333333333333"/>
    <d v="2023-08-07T00:00:00"/>
    <x v="1"/>
    <x v="1"/>
    <s v="SAM"/>
    <x v="1"/>
    <s v="CONSUMER POST BUREAU"/>
    <s v="SLA_MET"/>
  </r>
  <r>
    <s v="1753"/>
    <d v="2023-08-07T15:35:04"/>
    <d v="2023-08-07T15:45:25"/>
    <s v="APPROVE"/>
    <s v="Consumer Existing"/>
    <s v="AAkhundpur"/>
    <s v="Approved for 1 service"/>
    <d v="1899-12-30T00:10:21"/>
    <n v="10.35"/>
    <d v="2023-08-07T00:00:00"/>
    <x v="1"/>
    <x v="1"/>
    <s v="ASIF"/>
    <x v="1"/>
    <s v="CONSUMER EXISTING"/>
    <s v="SLA_MET"/>
  </r>
  <r>
    <s v="1811"/>
    <d v="2023-08-07T15:41:34"/>
    <d v="2023-08-07T15:51:26"/>
    <s v="DECLINE"/>
    <s v="Consumer Existing"/>
    <s v="HPandya"/>
    <s v="Insufficient billing history with Asif Tech"/>
    <d v="1899-12-30T00:09:52"/>
    <n v="9.8666666666666671"/>
    <d v="2023-08-07T00:00:00"/>
    <x v="1"/>
    <x v="1"/>
    <s v="HARDIK"/>
    <x v="2"/>
    <s v="CONSUMER EXISTING"/>
    <s v="SLA_MET"/>
  </r>
  <r>
    <s v="1754"/>
    <d v="2023-08-07T15:43:24"/>
    <d v="2023-08-07T15:48:55"/>
    <s v="APPROVE"/>
    <s v="Consumer Existing"/>
    <s v="RBose"/>
    <s v="Approve"/>
    <d v="1899-12-30T00:05:31"/>
    <n v="5.5166666666666666"/>
    <d v="2023-08-07T00:00:00"/>
    <x v="1"/>
    <x v="1"/>
    <s v="ROHAN"/>
    <x v="1"/>
    <s v="CONSUMER EXISTING"/>
    <s v="SLA_MET"/>
  </r>
  <r>
    <s v="1755"/>
    <d v="2023-08-07T15:45:40"/>
    <d v="2023-08-07T15:54:15"/>
    <s v="APPROVE"/>
    <s v="Consumer Existing"/>
    <s v="AAkhundpur"/>
    <s v="Approve"/>
    <d v="1899-12-30T00:08:35"/>
    <n v="8.5833333333333339"/>
    <d v="2023-08-07T00:00:00"/>
    <x v="1"/>
    <x v="1"/>
    <s v="ASIF"/>
    <x v="1"/>
    <s v="CONSUMER EXISTING"/>
    <s v="SLA_MET"/>
  </r>
  <r>
    <s v="1756"/>
    <d v="2023-08-07T15:46:24"/>
    <d v="2023-08-07T15:51:37"/>
    <s v="APPROVE"/>
    <s v="Consumer Pre Bureau"/>
    <s v="RMishra"/>
    <s v="Approve"/>
    <d v="1899-12-30T00:05:13"/>
    <n v="5.2166666666666668"/>
    <d v="2023-08-07T00:00:00"/>
    <x v="1"/>
    <x v="1"/>
    <s v="RAJ"/>
    <x v="1"/>
    <s v="CONSUMER PRE BUREAU"/>
    <s v="SLA_MET"/>
  </r>
  <r>
    <s v="1812"/>
    <d v="2023-08-07T15:50:00"/>
    <d v="2023-08-07T15:59:32"/>
    <s v="DECLINE"/>
    <s v="Consumer Existing"/>
    <s v="RBose"/>
    <s v="Due to previous account history with Asif Tech. Please offer the customer pre-paid service only"/>
    <d v="1899-12-30T00:09:32"/>
    <n v="9.5333333333333332"/>
    <d v="2023-08-07T00:00:00"/>
    <x v="1"/>
    <x v="1"/>
    <s v="ROHAN"/>
    <x v="2"/>
    <s v="CONSUMER EXISTING"/>
    <s v="SLA_MET"/>
  </r>
  <r>
    <s v="1857"/>
    <d v="2023-08-07T15:53:19"/>
    <d v="2023-08-07T15:56:58"/>
    <s v="WITHDRAW"/>
    <s v="Consumer Post Bureau"/>
    <s v="HPandya"/>
    <s v="An account for this applicant already exists with Asif Tech. Please resubmit as existing customer row id :1-8CPNYFA"/>
    <d v="1899-12-30T00:03:39"/>
    <n v="3.65"/>
    <d v="2023-08-07T00:00:00"/>
    <x v="1"/>
    <x v="1"/>
    <s v="HARDIK"/>
    <x v="0"/>
    <s v="CONSUMER POST BUREAU"/>
    <s v="SLA_MET"/>
  </r>
  <r>
    <s v="1757"/>
    <d v="2023-08-07T15:54:11"/>
    <d v="2023-08-07T16:07:05"/>
    <s v="APPROVE"/>
    <s v="Consumer Post Bureau"/>
    <s v="SBambaras"/>
    <m/>
    <d v="1899-12-30T00:12:54"/>
    <n v="12.9"/>
    <d v="2023-08-07T00:00:00"/>
    <x v="1"/>
    <x v="1"/>
    <s v="SAM"/>
    <x v="1"/>
    <s v="CONSUMER POST BUREAU"/>
    <s v="SLA_MET"/>
  </r>
  <r>
    <s v="1758"/>
    <d v="2023-08-07T15:54:23"/>
    <d v="2023-08-07T16:06:34"/>
    <s v="APPROVE"/>
    <s v="Consumer Existing"/>
    <s v="AAkhundpur"/>
    <s v="Approve"/>
    <d v="1899-12-30T00:12:11"/>
    <n v="12.183333333333334"/>
    <d v="2023-08-07T00:00:00"/>
    <x v="1"/>
    <x v="1"/>
    <s v="ASIF"/>
    <x v="1"/>
    <s v="CONSUMER EXISTING"/>
    <s v="SLA_MET"/>
  </r>
  <r>
    <s v="1759"/>
    <d v="2023-08-07T15:57:00"/>
    <d v="2023-08-07T16:04:23"/>
    <s v="APPROVE"/>
    <s v="Consumer Pre Bureau"/>
    <s v="HPandya"/>
    <s v="Approve"/>
    <d v="1899-12-30T00:07:23"/>
    <n v="7.3833333333333337"/>
    <d v="2023-08-07T00:00:00"/>
    <x v="1"/>
    <x v="1"/>
    <s v="HARDIK"/>
    <x v="1"/>
    <s v="CONSUMER PRE BUREAU"/>
    <s v="SLA_MET"/>
  </r>
  <r>
    <s v="1760"/>
    <d v="2023-08-07T16:00:39"/>
    <d v="2023-08-07T16:09:56"/>
    <s v="APPROVE"/>
    <s v="Consumer Post Bureau"/>
    <s v="RBose"/>
    <s v="Approve"/>
    <d v="1899-12-30T00:09:17"/>
    <n v="9.2833333333333332"/>
    <d v="2023-08-07T00:00:00"/>
    <x v="1"/>
    <x v="1"/>
    <s v="ROHAN"/>
    <x v="1"/>
    <s v="CONSUMER POST BUREAU"/>
    <s v="SLA_MET"/>
  </r>
  <r>
    <s v="1761"/>
    <d v="2023-08-07T16:00:43"/>
    <d v="2023-08-07T16:12:07"/>
    <s v="APPROVE"/>
    <s v="Consumer Post Bureau"/>
    <s v="NBhatia"/>
    <m/>
    <d v="1899-12-30T00:11:24"/>
    <n v="11.4"/>
    <d v="2023-08-07T00:00:00"/>
    <x v="1"/>
    <x v="1"/>
    <s v="NITESH"/>
    <x v="1"/>
    <s v="CONSUMER POST BUREAU"/>
    <s v="SLA_MET"/>
  </r>
  <r>
    <s v="1762"/>
    <d v="2023-08-07T16:03:19"/>
    <d v="2023-08-07T16:29:33"/>
    <s v="APPROVE"/>
    <s v="Consumer Post Bureau"/>
    <s v="SBambaras"/>
    <m/>
    <d v="1899-12-30T00:26:14"/>
    <n v="26.233333333333334"/>
    <d v="2023-08-07T00:00:00"/>
    <x v="1"/>
    <x v="1"/>
    <s v="SAM"/>
    <x v="1"/>
    <s v="CONSUMER POST BUREAU"/>
    <s v="SLA_NOT_MET"/>
  </r>
  <r>
    <s v="1763"/>
    <d v="2023-08-07T16:03:27"/>
    <d v="2023-08-07T16:12:57"/>
    <s v="APPROVE"/>
    <s v="Consumer Pre Bureau"/>
    <s v="RMishra"/>
    <s v="Approved for 1 handset and 1 MBB"/>
    <d v="1899-12-30T00:09:30"/>
    <n v="9.5"/>
    <d v="2023-08-07T00:00:00"/>
    <x v="1"/>
    <x v="1"/>
    <s v="RAJ"/>
    <x v="1"/>
    <s v="CONSUMER PRE BUREAU"/>
    <s v="SLA_MET"/>
  </r>
  <r>
    <s v="1813"/>
    <d v="2023-08-07T16:14:12"/>
    <d v="2023-08-07T16:35:46"/>
    <s v="DECLINE"/>
    <s v="Consumer Existing"/>
    <s v="NBhatia"/>
    <m/>
    <d v="1899-12-30T00:21:34"/>
    <n v="21.566666666666666"/>
    <d v="2023-08-07T00:00:00"/>
    <x v="1"/>
    <x v="1"/>
    <s v="NITESH"/>
    <x v="2"/>
    <s v="CONSUMER EXISTING"/>
    <s v="SLA_NOT_MET"/>
  </r>
  <r>
    <s v="1858"/>
    <d v="2023-08-07T16:15:05"/>
    <d v="2023-08-07T16:21:50"/>
    <s v="WITHDRAW"/>
    <s v="Consumer Pre Bureau"/>
    <s v="AAkhundpur"/>
    <s v="Please check DOB, Passport Number and Country, and the Customers Name"/>
    <d v="1899-12-30T00:06:45"/>
    <n v="6.75"/>
    <d v="2023-08-07T00:00:00"/>
    <x v="1"/>
    <x v="1"/>
    <s v="ASIF"/>
    <x v="0"/>
    <s v="CONSUMER PRE BUREAU"/>
    <s v="SLA_MET"/>
  </r>
  <r>
    <s v="1764"/>
    <d v="2023-08-07T16:21:47"/>
    <d v="2023-08-07T16:29:09"/>
    <s v="APPROVE"/>
    <s v="Consumer Existing"/>
    <s v="AAkhundpur"/>
    <s v="Approved for MBB only"/>
    <d v="1899-12-30T00:07:22"/>
    <n v="7.3666666666666663"/>
    <d v="2023-08-07T00:00:00"/>
    <x v="1"/>
    <x v="1"/>
    <s v="ASIF"/>
    <x v="1"/>
    <s v="CONSUMER EXISTING"/>
    <s v="SLA_MET"/>
  </r>
  <r>
    <s v="1765"/>
    <d v="2023-08-07T16:24:24"/>
    <d v="2023-08-07T16:36:10"/>
    <s v="APPROVE"/>
    <s v="Consumer Post Bureau"/>
    <s v="RMishra"/>
    <s v="Approved only with outright purchase of handset or USIM only"/>
    <d v="1899-12-30T00:11:46"/>
    <n v="11.766666666666667"/>
    <d v="2023-08-07T00:00:00"/>
    <x v="1"/>
    <x v="1"/>
    <s v="RAJ"/>
    <x v="1"/>
    <s v="CONSUMER POST BUREAU"/>
    <s v="SLA_MET"/>
  </r>
  <r>
    <s v="1766"/>
    <d v="2023-08-07T16:25:05"/>
    <d v="2023-08-07T16:35:10"/>
    <s v="APPROVE"/>
    <s v="Consumer Post Bureau"/>
    <s v="HPandya"/>
    <s v="Approve"/>
    <d v="1899-12-30T00:10:05"/>
    <n v="10.083333333333334"/>
    <d v="2023-08-07T00:00:00"/>
    <x v="1"/>
    <x v="1"/>
    <s v="HARDIK"/>
    <x v="1"/>
    <s v="CONSUMER POST BUREAU"/>
    <s v="SLA_MET"/>
  </r>
  <r>
    <s v="1767"/>
    <d v="2023-08-07T16:31:16"/>
    <d v="2023-08-07T16:41:21"/>
    <s v="APPROVE"/>
    <s v="Consumer Pre Bureau"/>
    <s v="AAkhundpur"/>
    <s v="Approved only with outright purchase of handset or USIM only"/>
    <d v="1899-12-30T00:10:05"/>
    <n v="10.083333333333334"/>
    <d v="2023-08-07T00:00:00"/>
    <x v="1"/>
    <x v="1"/>
    <s v="ASIF"/>
    <x v="1"/>
    <s v="CONSUMER PRE BUREAU"/>
    <s v="SLA_MET"/>
  </r>
  <r>
    <s v="1768"/>
    <d v="2023-08-07T16:31:57"/>
    <d v="2023-08-07T16:46:46"/>
    <s v="APPROVE"/>
    <s v="Consumer Post Bureau"/>
    <s v="NBhatia"/>
    <m/>
    <d v="1899-12-30T00:14:49"/>
    <n v="14.816666666666666"/>
    <d v="2023-08-07T00:00:00"/>
    <x v="1"/>
    <x v="1"/>
    <s v="NITESH"/>
    <x v="1"/>
    <s v="CONSUMER POST BUREAU"/>
    <s v="SLA_MET"/>
  </r>
  <r>
    <s v="1769"/>
    <d v="2023-08-07T16:32:35"/>
    <d v="2023-08-07T16:50:00"/>
    <s v="APPROVE"/>
    <s v="Consumer Post Bureau"/>
    <s v="AAkhundpur"/>
    <m/>
    <d v="1899-12-30T00:17:25"/>
    <n v="17.416666666666668"/>
    <d v="2023-08-07T00:00:00"/>
    <x v="1"/>
    <x v="1"/>
    <s v="ASIF"/>
    <x v="1"/>
    <s v="CONSUMER POST BUREAU"/>
    <s v="SLA_MET"/>
  </r>
  <r>
    <s v="1859"/>
    <d v="2023-08-07T16:34:35"/>
    <d v="2023-08-07T16:39:34"/>
    <s v="WITHDRAW"/>
    <s v="Consumer Pre Bureau"/>
    <s v="HPandya"/>
    <s v="Please email 100 pts of ID to vcredit@Asif Tech.com.au Passport and the visa page"/>
    <d v="1899-12-30T00:04:59"/>
    <n v="4.9833333333333334"/>
    <d v="2023-08-07T00:00:00"/>
    <x v="1"/>
    <x v="1"/>
    <s v="HARDIK"/>
    <x v="0"/>
    <s v="CONSUMER PRE BUREAU"/>
    <s v="SLA_MET"/>
  </r>
  <r>
    <s v="1860"/>
    <d v="2023-08-07T16:38:24"/>
    <d v="2023-08-07T16:42:19"/>
    <s v="WITHDRAW"/>
    <s v="Consumer Pre Bureau"/>
    <s v="HPandya"/>
    <s v="Please resubmit with landline for employer"/>
    <d v="1899-12-30T00:03:55"/>
    <n v="3.9166666666666665"/>
    <d v="2023-08-07T00:00:00"/>
    <x v="1"/>
    <x v="1"/>
    <s v="HARDIK"/>
    <x v="0"/>
    <s v="CONSUMER PRE BUREAU"/>
    <s v="SLA_MET"/>
  </r>
  <r>
    <s v="1770"/>
    <d v="2023-08-07T16:41:20"/>
    <d v="2023-08-07T17:07:01"/>
    <s v="APPROVE"/>
    <s v="Consumer Post Bureau"/>
    <s v="NBhatia"/>
    <m/>
    <d v="1899-12-30T00:25:41"/>
    <n v="25.683333333333334"/>
    <d v="2023-08-07T00:00:00"/>
    <x v="1"/>
    <x v="1"/>
    <s v="NITESH"/>
    <x v="1"/>
    <s v="CONSUMER POST BUREAU"/>
    <s v="SLA_NOT_MET"/>
  </r>
  <r>
    <s v="1771"/>
    <d v="2023-08-07T16:45:08"/>
    <d v="2023-08-07T16:53:58"/>
    <s v="APPROVE"/>
    <s v="Consumer Pre Bureau"/>
    <s v="HPandya"/>
    <s v="Approve"/>
    <d v="1899-12-30T00:08:50"/>
    <n v="8.8333333333333339"/>
    <d v="2023-08-07T00:00:00"/>
    <x v="1"/>
    <x v="1"/>
    <s v="HARDIK"/>
    <x v="1"/>
    <s v="CONSUMER PRE BUREAU"/>
    <s v="SLA_MET"/>
  </r>
  <r>
    <s v="1861"/>
    <d v="2023-08-07T16:49:52"/>
    <d v="2023-08-07T17:05:17"/>
    <s v="WITHDRAW"/>
    <s v="Consumer Post Bureau"/>
    <s v="SBambaras"/>
    <s v="Please re-submit the next application with the employer's contactable landline number."/>
    <d v="1899-12-30T00:15:25"/>
    <n v="15.416666666666666"/>
    <d v="2023-08-07T00:00:00"/>
    <x v="1"/>
    <x v="1"/>
    <s v="SAM"/>
    <x v="0"/>
    <s v="CONSUMER POST BUREAU"/>
    <s v="SLA_MET"/>
  </r>
  <r>
    <s v="1772"/>
    <d v="2023-08-07T16:54:29"/>
    <d v="2023-08-07T16:58:54"/>
    <s v="APPROVE"/>
    <s v="Consumer Existing"/>
    <s v="HPandya"/>
    <s v="Approve"/>
    <d v="1899-12-30T00:04:25"/>
    <n v="4.416666666666667"/>
    <d v="2023-08-07T00:00:00"/>
    <x v="1"/>
    <x v="1"/>
    <s v="HARDIK"/>
    <x v="1"/>
    <s v="CONSUMER EXISTING"/>
    <s v="SLA_MET"/>
  </r>
  <r>
    <s v="1862"/>
    <d v="2023-08-07T16:57:16"/>
    <d v="2023-08-07T17:04:54"/>
    <s v="WITHDRAW"/>
    <s v="Consumer Pre Bureau"/>
    <s v="AAkhundpur"/>
    <s v="Please resubmit with landline number or mobile number for Home. 04 33515475 incorrect."/>
    <d v="1899-12-30T00:07:38"/>
    <n v="7.6333333333333329"/>
    <d v="2023-08-07T00:00:00"/>
    <x v="1"/>
    <x v="1"/>
    <s v="ASIF"/>
    <x v="0"/>
    <s v="CONSUMER PRE BUREAU"/>
    <s v="SLA_MET"/>
  </r>
  <r>
    <s v="1863"/>
    <d v="2023-08-07T17:02:05"/>
    <d v="2023-08-07T17:03:43"/>
    <s v="WITHDRAW"/>
    <s v="Consumer Pre Bureau"/>
    <s v="HPandya"/>
    <s v="Incorrect info provided Please update a valid previous address"/>
    <d v="1899-12-30T00:01:38"/>
    <n v="1.6333333333333333"/>
    <d v="2023-08-07T00:00:00"/>
    <x v="1"/>
    <x v="1"/>
    <s v="HARDIK"/>
    <x v="0"/>
    <s v="CONSUMER PRE BUREAU"/>
    <s v="SLA_MET"/>
  </r>
  <r>
    <s v="1864"/>
    <d v="2023-08-07T17:04:04"/>
    <d v="2023-08-07T17:07:13"/>
    <s v="WITHDRAW"/>
    <s v="Consumer Pre Bureau"/>
    <s v="HPandya"/>
    <s v="Please resubmit with alternate number as a valid mobile number of friend or family."/>
    <d v="1899-12-30T00:03:09"/>
    <n v="3.15"/>
    <d v="2023-08-07T00:00:00"/>
    <x v="1"/>
    <x v="1"/>
    <s v="HARDIK"/>
    <x v="0"/>
    <s v="CONSUMER PRE BUREAU"/>
    <s v="SLA_MET"/>
  </r>
  <r>
    <s v="1865"/>
    <d v="2023-08-07T17:06:02"/>
    <d v="2023-08-07T17:10:37"/>
    <s v="WITHDRAW"/>
    <s v="Consumer Pre Bureau"/>
    <s v="AAkhundpur"/>
    <s v="Please resubmit with the correct previous address. it is mentioned &quot;UNKNOWN&quot;"/>
    <d v="1899-12-30T00:04:35"/>
    <n v="4.583333333333333"/>
    <d v="2023-08-07T00:00:00"/>
    <x v="1"/>
    <x v="1"/>
    <s v="ASIF"/>
    <x v="0"/>
    <s v="CONSUMER PRE BUREAU"/>
    <s v="SLA_MET"/>
  </r>
  <r>
    <s v="1814"/>
    <d v="2023-08-07T17:08:21"/>
    <d v="2023-08-07T17:15:00"/>
    <s v="DECLINE"/>
    <s v="Consumer Existing"/>
    <s v="HPandya"/>
    <s v="Insufficient billing history with Asif Tech"/>
    <d v="1899-12-30T00:06:39"/>
    <n v="6.65"/>
    <d v="2023-08-07T00:00:00"/>
    <x v="1"/>
    <x v="1"/>
    <s v="HARDIK"/>
    <x v="2"/>
    <s v="CONSUMER EXISTING"/>
    <s v="SLA_MET"/>
  </r>
  <r>
    <s v="1773"/>
    <d v="2023-08-07T17:09:58"/>
    <d v="2023-08-07T17:21:30"/>
    <s v="APPROVE"/>
    <s v="Consumer Post Bureau"/>
    <s v="AAkhundpur"/>
    <s v="Approved only with outright purchase of handset or USIM only"/>
    <d v="1899-12-30T00:11:32"/>
    <n v="11.533333333333333"/>
    <d v="2023-08-07T00:00:00"/>
    <x v="1"/>
    <x v="1"/>
    <s v="ASIF"/>
    <x v="1"/>
    <s v="CONSUMER POST BUREAU"/>
    <s v="SLA_MET"/>
  </r>
  <r>
    <s v="1866"/>
    <d v="2023-08-07T17:13:15"/>
    <d v="2023-08-07T17:20:28"/>
    <s v="WITHDRAW"/>
    <s v="Consumer Post Bureau"/>
    <s v="HPandya"/>
    <s v="Please resubmit with landline for employer"/>
    <d v="1899-12-30T00:07:13"/>
    <n v="7.2166666666666668"/>
    <d v="2023-08-07T00:00:00"/>
    <x v="1"/>
    <x v="1"/>
    <s v="HARDIK"/>
    <x v="0"/>
    <s v="CONSUMER POST BUREAU"/>
    <s v="SLA_MET"/>
  </r>
  <r>
    <s v="1867"/>
    <d v="2023-08-07T17:13:36"/>
    <d v="2023-08-07T17:25:14"/>
    <s v="WITHDRAW"/>
    <s v="Consumer Post Bureau"/>
    <s v="HPandya"/>
    <s v="Please resubmit with updated employment details"/>
    <d v="1899-12-30T00:11:38"/>
    <n v="11.633333333333333"/>
    <d v="2023-08-07T00:00:00"/>
    <x v="1"/>
    <x v="1"/>
    <s v="HARDIK"/>
    <x v="0"/>
    <s v="CONSUMER POST BUREAU"/>
    <s v="SLA_MET"/>
  </r>
  <r>
    <s v="1868"/>
    <d v="2023-08-07T17:14:35"/>
    <d v="2023-08-07T17:27:24"/>
    <s v="WITHDRAW"/>
    <s v="Consumer Pre Bureau"/>
    <s v="SBambaras"/>
    <s v="Please resubmit the next application with the employer's contactable landline number."/>
    <d v="1899-12-30T00:12:49"/>
    <n v="12.816666666666666"/>
    <d v="2023-08-07T00:00:00"/>
    <x v="1"/>
    <x v="1"/>
    <s v="SAM"/>
    <x v="0"/>
    <s v="CONSUMER PRE BUREAU"/>
    <s v="SLA_MET"/>
  </r>
  <r>
    <s v="1774"/>
    <d v="2023-08-07T17:18:10"/>
    <d v="2023-08-07T17:23:39"/>
    <s v="APPROVE"/>
    <s v="Consumer Existing"/>
    <s v="RMishra"/>
    <s v="Approve"/>
    <d v="1899-12-30T00:05:29"/>
    <n v="5.4833333333333334"/>
    <d v="2023-08-07T00:00:00"/>
    <x v="1"/>
    <x v="1"/>
    <s v="RAJ"/>
    <x v="1"/>
    <s v="CONSUMER EXISTING"/>
    <s v="SLA_MET"/>
  </r>
  <r>
    <s v="1775"/>
    <d v="2023-08-07T17:19:04"/>
    <d v="2023-08-07T17:27:38"/>
    <s v="APPROVE"/>
    <s v="Consumer Post Bureau"/>
    <s v="AAkhundpur"/>
    <s v="Approved only with outright purchase of handset or USIM only"/>
    <d v="1899-12-30T00:08:34"/>
    <n v="8.5666666666666664"/>
    <d v="2023-08-07T00:00:00"/>
    <x v="1"/>
    <x v="1"/>
    <s v="ASIF"/>
    <x v="1"/>
    <s v="CONSUMER POST BUREAU"/>
    <s v="SLA_MET"/>
  </r>
  <r>
    <s v="1776"/>
    <d v="2023-08-07T17:19:09"/>
    <d v="2023-08-07T17:32:08"/>
    <s v="APPROVE"/>
    <s v="Consumer Existing"/>
    <s v="RMishra"/>
    <s v="Approved for MBB only"/>
    <d v="1899-12-30T00:12:59"/>
    <n v="12.983333333333333"/>
    <d v="2023-08-07T00:00:00"/>
    <x v="1"/>
    <x v="1"/>
    <s v="RAJ"/>
    <x v="1"/>
    <s v="CONSUMER EXISTING"/>
    <s v="SLA_MET"/>
  </r>
  <r>
    <s v="1777"/>
    <d v="2023-08-07T17:21:29"/>
    <d v="2023-08-07T17:29:26"/>
    <s v="APPROVE"/>
    <s v="Consumer Pre Bureau"/>
    <s v="HPandya"/>
    <s v="Approved for 1 Handset/Tablet + 1 MBB"/>
    <d v="1899-12-30T00:07:57"/>
    <n v="7.95"/>
    <d v="2023-08-07T00:00:00"/>
    <x v="1"/>
    <x v="1"/>
    <s v="HARDIK"/>
    <x v="1"/>
    <s v="CONSUMER PRE BUREAU"/>
    <s v="SLA_MET"/>
  </r>
  <r>
    <s v="1778"/>
    <d v="2023-08-07T17:25:06"/>
    <d v="2023-08-07T17:40:58"/>
    <s v="APPROVE"/>
    <s v="Consumer Post Bureau"/>
    <s v="SBambaras"/>
    <s v="Approved for 1 handset and 1 MBB"/>
    <d v="1899-12-30T00:15:52"/>
    <n v="15.866666666666667"/>
    <d v="2023-08-07T00:00:00"/>
    <x v="1"/>
    <x v="1"/>
    <s v="SAM"/>
    <x v="1"/>
    <s v="CONSUMER POST BUREAU"/>
    <s v="SLA_MET"/>
  </r>
  <r>
    <s v="1869"/>
    <d v="2023-08-07T17:27:58"/>
    <d v="2023-08-07T17:35:46"/>
    <s v="WITHDRAW"/>
    <s v="Consumer Pre Bureau"/>
    <s v="HPandya"/>
    <s v="Please email 100 pts of ID to vcredit@Asif Tech.com.au Rental Agreement."/>
    <d v="1899-12-30T00:07:48"/>
    <n v="7.8"/>
    <d v="2023-08-07T00:00:00"/>
    <x v="1"/>
    <x v="1"/>
    <s v="HARDIK"/>
    <x v="0"/>
    <s v="CONSUMER PRE BUREAU"/>
    <s v="SLA_MET"/>
  </r>
  <r>
    <s v="1779"/>
    <d v="2023-08-07T17:33:14"/>
    <d v="2023-08-07T17:42:53"/>
    <s v="APPROVE"/>
    <s v="Consumer Pre Bureau"/>
    <s v="RMishra"/>
    <s v="Approve"/>
    <d v="1899-12-30T00:09:39"/>
    <n v="9.65"/>
    <d v="2023-08-07T00:00:00"/>
    <x v="1"/>
    <x v="1"/>
    <s v="RAJ"/>
    <x v="1"/>
    <s v="CONSUMER PRE BUREAU"/>
    <s v="SLA_MET"/>
  </r>
  <r>
    <s v="1815"/>
    <d v="2023-08-07T17:36:25"/>
    <d v="2023-08-07T17:47:33"/>
    <s v="DECLINE"/>
    <s v="Consumer Pre Bureau"/>
    <s v="SBambaras"/>
    <s v="Unable to verify employment details provided"/>
    <d v="1899-12-30T00:11:08"/>
    <n v="11.133333333333333"/>
    <d v="2023-08-07T00:00:00"/>
    <x v="1"/>
    <x v="1"/>
    <s v="SAM"/>
    <x v="2"/>
    <s v="CONSUMER PRE BUREAU"/>
    <s v="SLA_MET"/>
  </r>
  <r>
    <s v="1780"/>
    <d v="2023-08-07T17:37:44"/>
    <d v="2023-08-07T17:46:57"/>
    <s v="APPROVE"/>
    <s v="Consumer Existing"/>
    <s v="AAkhundpur"/>
    <s v="Approve"/>
    <d v="1899-12-30T00:09:13"/>
    <n v="9.2166666666666668"/>
    <d v="2023-08-07T00:00:00"/>
    <x v="1"/>
    <x v="1"/>
    <s v="ASIF"/>
    <x v="1"/>
    <s v="CONSUMER EXISTING"/>
    <s v="SLA_MET"/>
  </r>
  <r>
    <s v="1870"/>
    <d v="2023-08-07T17:47:52"/>
    <d v="2023-08-07T17:50:48"/>
    <s v="WITHDRAW"/>
    <s v="Consumer Pre Bureau"/>
    <s v="SBambaras"/>
    <s v="Please email passport with visa page"/>
    <d v="1899-12-30T00:02:56"/>
    <n v="2.9333333333333336"/>
    <d v="2023-08-07T00:00:00"/>
    <x v="1"/>
    <x v="1"/>
    <s v="SAM"/>
    <x v="0"/>
    <s v="CONSUMER PRE BUREAU"/>
    <s v="SLA_MET"/>
  </r>
  <r>
    <s v="1781"/>
    <d v="2023-08-07T17:55:48"/>
    <d v="2023-08-07T18:15:51"/>
    <s v="APPROVE"/>
    <s v="Consumer Existing"/>
    <s v="NBhatia"/>
    <s v="Approved only with outright purchase of handset or USIM only"/>
    <d v="1899-12-30T00:20:03"/>
    <n v="20.05"/>
    <d v="2023-08-07T00:00:00"/>
    <x v="1"/>
    <x v="1"/>
    <s v="NITESH"/>
    <x v="1"/>
    <s v="CONSUMER EXISTING"/>
    <s v="SLA_NOT_MET"/>
  </r>
  <r>
    <s v="1871"/>
    <d v="2023-08-07T17:56:25"/>
    <d v="2023-08-07T18:03:20"/>
    <s v="WITHDRAW"/>
    <s v="Consumer Pre Bureau"/>
    <s v="SBambaras"/>
    <s v="Please email passport with visa page"/>
    <d v="1899-12-30T00:06:55"/>
    <n v="6.916666666666667"/>
    <d v="2023-08-07T00:00:00"/>
    <x v="1"/>
    <x v="1"/>
    <s v="SAM"/>
    <x v="0"/>
    <s v="CONSUMER PRE BUREAU"/>
    <s v="SLA_MET"/>
  </r>
  <r>
    <s v="1872"/>
    <d v="2023-08-07T18:00:27"/>
    <d v="2023-08-07T18:08:53"/>
    <s v="WITHDRAW"/>
    <s v="Consumer Pre Bureau"/>
    <s v="SBambaras"/>
    <s v="Bureau Error - {ITEM:DnB Error Type}"/>
    <d v="1899-12-30T00:08:26"/>
    <n v="8.4333333333333336"/>
    <d v="2023-08-07T00:00:00"/>
    <x v="1"/>
    <x v="1"/>
    <s v="SAM"/>
    <x v="0"/>
    <s v="CONSUMER PRE BUREAU"/>
    <s v="SLA_MET"/>
  </r>
  <r>
    <s v="1873"/>
    <d v="2023-08-07T18:02:39"/>
    <d v="2023-08-07T18:19:33"/>
    <s v="WITHDRAW"/>
    <s v="Consumer Pre Bureau"/>
    <s v="SBambaras"/>
    <s v="Work number submitted is incorrect for the employer. Please re-submit the next application with the employer's contactable landline number."/>
    <d v="1899-12-30T00:16:54"/>
    <n v="16.899999999999999"/>
    <d v="2023-08-07T00:00:00"/>
    <x v="1"/>
    <x v="1"/>
    <s v="SAM"/>
    <x v="0"/>
    <s v="CONSUMER PRE BUREAU"/>
    <s v="SLA_MET"/>
  </r>
  <r>
    <s v="1782"/>
    <d v="2023-08-07T18:06:01"/>
    <d v="2023-08-07T18:23:33"/>
    <s v="APPROVE"/>
    <s v="Consumer Existing"/>
    <s v="MDcruz"/>
    <s v="Approved only with outright purchase of handset or USIM only"/>
    <d v="1899-12-30T00:17:32"/>
    <n v="17.533333333333335"/>
    <d v="2023-08-07T00:00:00"/>
    <x v="1"/>
    <x v="1"/>
    <s v="MERCEDES"/>
    <x v="1"/>
    <s v="CONSUMER EXISTING"/>
    <s v="SLA_MET"/>
  </r>
  <r>
    <s v="1874"/>
    <d v="2023-08-07T18:07:15"/>
    <d v="2023-08-07T18:26:20"/>
    <s v="WITHDRAW"/>
    <s v="Consumer Existing"/>
    <s v="NBhatia"/>
    <s v="Customer has overdue account with Asif Tech"/>
    <d v="1899-12-30T00:19:05"/>
    <n v="19.083333333333332"/>
    <d v="2023-08-07T00:00:00"/>
    <x v="1"/>
    <x v="1"/>
    <s v="NITESH"/>
    <x v="0"/>
    <s v="CONSUMER EXISTING"/>
    <s v="SLA_MET"/>
  </r>
  <r>
    <s v="1783"/>
    <d v="2023-08-07T18:23:54"/>
    <d v="2023-08-07T18:32:34"/>
    <s v="APPROVE"/>
    <s v="Consumer Pre Bureau"/>
    <s v="RMishra"/>
    <s v="Approve"/>
    <d v="1899-12-30T00:08:40"/>
    <n v="8.6666666666666661"/>
    <d v="2023-08-07T00:00:00"/>
    <x v="1"/>
    <x v="1"/>
    <s v="RAJ"/>
    <x v="1"/>
    <s v="CONSUMER PRE BUREAU"/>
    <s v="SLA_MET"/>
  </r>
  <r>
    <s v="1875"/>
    <d v="2023-08-07T18:29:12"/>
    <d v="2023-08-07T18:38:49"/>
    <s v="WITHDRAW"/>
    <s v="Consumer Post Bureau"/>
    <s v="QMascarenhas"/>
    <m/>
    <d v="1899-12-30T00:09:37"/>
    <n v="9.6166666666666671"/>
    <d v="2023-08-07T00:00:00"/>
    <x v="1"/>
    <x v="1"/>
    <e v="#N/A"/>
    <x v="0"/>
    <s v="CONSUMER POST BUREAU"/>
    <s v="SLA_MET"/>
  </r>
  <r>
    <s v="1784"/>
    <d v="2023-08-07T18:31:15"/>
    <d v="2023-08-07T18:40:47"/>
    <s v="APPROVE"/>
    <s v="Consumer Post Bureau"/>
    <s v="AAkhundpur"/>
    <m/>
    <d v="1899-12-30T00:09:32"/>
    <n v="9.5333333333333332"/>
    <d v="2023-08-07T00:00:00"/>
    <x v="1"/>
    <x v="1"/>
    <s v="ASIF"/>
    <x v="1"/>
    <s v="CONSUMER POST BUREAU"/>
    <s v="SLA_MET"/>
  </r>
  <r>
    <s v="1816"/>
    <d v="2023-08-07T18:35:24"/>
    <d v="2023-08-07T18:39:30"/>
    <s v="DECLINE"/>
    <s v="Consumer Existing"/>
    <s v="SBambaras"/>
    <s v="Passport Visa expires in less than 21 months. Please offer the customer pre-paid service only"/>
    <d v="1899-12-30T00:04:06"/>
    <n v="4.0999999999999996"/>
    <d v="2023-08-07T00:00:00"/>
    <x v="1"/>
    <x v="1"/>
    <s v="SAM"/>
    <x v="2"/>
    <s v="CONSUMER EXISTING"/>
    <s v="SLA_MET"/>
  </r>
  <r>
    <s v="1876"/>
    <d v="2023-08-07T18:37:05"/>
    <d v="2023-08-07T18:40:34"/>
    <s v="WITHDRAW"/>
    <s v="Consumer Pre Bureau"/>
    <s v="RMishra"/>
    <s v="Please resubmit with correct address. Kindly check for post code"/>
    <d v="1899-12-30T00:03:29"/>
    <n v="3.4833333333333334"/>
    <d v="2023-08-07T00:00:00"/>
    <x v="1"/>
    <x v="1"/>
    <s v="RAJ"/>
    <x v="0"/>
    <s v="CONSUMER PRE BUREAU"/>
    <s v="SLA_MET"/>
  </r>
  <r>
    <s v="1785"/>
    <d v="2023-08-07T18:43:32"/>
    <d v="2023-08-07T18:46:39"/>
    <s v="APPROVE"/>
    <s v="Consumer Existing"/>
    <s v="RMishra"/>
    <s v="Approve"/>
    <d v="1899-12-30T00:03:07"/>
    <n v="3.1166666666666667"/>
    <d v="2023-08-07T00:00:00"/>
    <x v="1"/>
    <x v="1"/>
    <s v="RAJ"/>
    <x v="1"/>
    <s v="CONSUMER EXISTING"/>
    <s v="SLA_MET"/>
  </r>
  <r>
    <s v="1786"/>
    <d v="2023-08-07T18:48:24"/>
    <d v="2023-08-07T18:53:43"/>
    <s v="APPROVE"/>
    <s v="Consumer Existing"/>
    <s v="AAkhundpur"/>
    <s v="Approve"/>
    <d v="1899-12-30T00:05:19"/>
    <n v="5.3166666666666664"/>
    <d v="2023-08-07T00:00:00"/>
    <x v="1"/>
    <x v="1"/>
    <s v="ASIF"/>
    <x v="1"/>
    <s v="CONSUMER EXISTING"/>
    <s v="SLA_MET"/>
  </r>
  <r>
    <s v="1787"/>
    <d v="2023-08-07T18:53:09"/>
    <d v="2023-08-07T19:10:48"/>
    <s v="APPROVE"/>
    <s v="Consumer Post Bureau"/>
    <s v="SBambaras"/>
    <m/>
    <d v="1899-12-30T00:17:39"/>
    <n v="17.649999999999999"/>
    <d v="2023-08-07T00:00:00"/>
    <x v="1"/>
    <x v="1"/>
    <s v="SAM"/>
    <x v="1"/>
    <s v="CONSUMER POST BUREAU"/>
    <s v="SLA_MET"/>
  </r>
  <r>
    <s v="1788"/>
    <d v="2023-08-07T18:53:16"/>
    <d v="2023-08-07T19:19:01"/>
    <s v="APPROVE"/>
    <s v="Consumer Post Bureau"/>
    <s v="QMascarenhas"/>
    <m/>
    <d v="1899-12-30T00:25:45"/>
    <n v="25.75"/>
    <d v="2023-08-07T00:00:00"/>
    <x v="1"/>
    <x v="1"/>
    <e v="#N/A"/>
    <x v="1"/>
    <s v="CONSUMER POST BUREAU"/>
    <s v="SLA_NOT_MET"/>
  </r>
  <r>
    <s v="1877"/>
    <d v="2023-08-07T18:57:49"/>
    <d v="2023-08-07T19:02:09"/>
    <s v="WITHDRAW"/>
    <s v="Consumer Pre Bureau"/>
    <s v="RMishra"/>
    <s v="Please verify passport and DOB and resubmit OR email passport and visa page to vcredit@Asif Tech.com.au"/>
    <d v="1899-12-30T00:04:20"/>
    <n v="4.333333333333333"/>
    <d v="2023-08-07T00:00:00"/>
    <x v="1"/>
    <x v="1"/>
    <s v="RAJ"/>
    <x v="0"/>
    <s v="CONSUMER PRE BUREAU"/>
    <s v="SLA_MET"/>
  </r>
  <r>
    <s v="1789"/>
    <d v="2023-08-07T18:58:29"/>
    <d v="2023-08-07T19:26:33"/>
    <s v="APPROVE"/>
    <s v="Consumer Existing"/>
    <s v="AAkhundpur"/>
    <m/>
    <d v="1899-12-30T00:28:04"/>
    <n v="28.066666666666666"/>
    <d v="2023-08-07T00:00:00"/>
    <x v="1"/>
    <x v="1"/>
    <s v="ASIF"/>
    <x v="1"/>
    <s v="CONSUMER EXISTING"/>
    <s v="SLA_NOT_MET"/>
  </r>
  <r>
    <s v="1790"/>
    <d v="2023-08-07T18:59:47"/>
    <d v="2023-08-07T19:06:50"/>
    <s v="APPROVE"/>
    <s v="Consumer Existing"/>
    <s v="RMishra"/>
    <s v="Approve"/>
    <d v="1899-12-30T00:07:03"/>
    <n v="7.05"/>
    <d v="2023-08-07T00:00:00"/>
    <x v="1"/>
    <x v="1"/>
    <s v="RAJ"/>
    <x v="1"/>
    <s v="CONSUMER EXISTING"/>
    <s v="SLA_MET"/>
  </r>
  <r>
    <s v="1878"/>
    <d v="2023-08-07T19:13:35"/>
    <d v="2023-08-07T19:23:51"/>
    <s v="WITHDRAW"/>
    <s v="Consumer Pre Bureau"/>
    <s v="NBhatia"/>
    <s v="Applicants Address details are incorrect. Please confirm and resubmit with proper Postcode."/>
    <d v="1899-12-30T00:10:16"/>
    <n v="10.266666666666667"/>
    <d v="2023-08-07T00:00:00"/>
    <x v="1"/>
    <x v="1"/>
    <s v="NITESH"/>
    <x v="0"/>
    <s v="CONSUMER PRE BUREAU"/>
    <s v="SLA_MET"/>
  </r>
  <r>
    <s v="1791"/>
    <d v="2023-08-07T19:47:23"/>
    <d v="2023-08-07T19:52:28"/>
    <s v="APPROVE"/>
    <s v="Consumer Pre Bureau"/>
    <s v="AAkhundpur"/>
    <s v="Approved"/>
    <d v="1899-12-30T00:05:05"/>
    <n v="5.083333333333333"/>
    <d v="2023-08-07T00:00:00"/>
    <x v="1"/>
    <x v="1"/>
    <s v="ASIF"/>
    <x v="1"/>
    <s v="CONSUMER PRE BUREAU"/>
    <s v="SLA_MET"/>
  </r>
  <r>
    <s v="1879"/>
    <d v="2023-08-07T19:52:37"/>
    <d v="2023-08-07T20:04:01"/>
    <s v="WITHDRAW"/>
    <s v="Consumer Pre Bureau"/>
    <s v="NBhatia"/>
    <s v="Please email passport with visa page as unable to check the Passport and Visa Details."/>
    <d v="1899-12-30T00:11:24"/>
    <n v="11.4"/>
    <d v="2023-08-07T00:00:00"/>
    <x v="1"/>
    <x v="1"/>
    <s v="NITESH"/>
    <x v="0"/>
    <s v="CONSUMER PRE BUREAU"/>
    <s v="SLA_MET"/>
  </r>
  <r>
    <s v="1880"/>
    <d v="2023-08-07T19:56:11"/>
    <d v="2023-08-07T20:03:02"/>
    <s v="WITHDRAW"/>
    <s v="Consumer Post Bureau"/>
    <s v="AAkhundpur"/>
    <s v="An account for this applicant already exists with Asif Tech. Please resubmit as existing customer- 1-7IJC7W2"/>
    <d v="1899-12-30T00:06:51"/>
    <n v="6.85"/>
    <d v="2023-08-07T00:00:00"/>
    <x v="1"/>
    <x v="1"/>
    <s v="ASIF"/>
    <x v="0"/>
    <s v="CONSUMER POST BUREAU"/>
    <s v="SLA_MET"/>
  </r>
  <r>
    <s v="1881"/>
    <d v="2023-08-07T20:06:27"/>
    <d v="2023-08-07T20:13:37"/>
    <s v="WITHDRAW"/>
    <s v="Consumer Pre Bureau"/>
    <s v="NBhatia"/>
    <s v="Applicants details are incorrect. Please resubmit the form with correct address. Kindly check for post code as unable to pull up the Address details, as Post Code is missing."/>
    <d v="1899-12-30T00:07:10"/>
    <n v="7.166666666666667"/>
    <d v="2023-08-07T00:00:00"/>
    <x v="1"/>
    <x v="1"/>
    <s v="NITESH"/>
    <x v="0"/>
    <s v="CONSUMER PRE BUREAU"/>
    <s v="SLA_MET"/>
  </r>
  <r>
    <s v="1792"/>
    <d v="2023-08-07T20:16:40"/>
    <d v="2023-08-08T08:34:36"/>
    <s v="APPROVE"/>
    <s v="Consumer Existing"/>
    <s v="MDcruz"/>
    <m/>
    <d v="1899-12-30T12:17:56"/>
    <n v="737.93333333333328"/>
    <d v="2023-08-08T00:00:00"/>
    <x v="1"/>
    <x v="2"/>
    <s v="MERCEDES"/>
    <x v="1"/>
    <s v="CONSUMER EXISTING"/>
    <s v="SLA_NOT_MET"/>
  </r>
  <r>
    <s v="1882"/>
    <d v="2023-08-07T20:34:13"/>
    <d v="2023-08-08T08:45:29"/>
    <s v="WITHDRAW"/>
    <s v="Consumer Post Bureau"/>
    <s v="MDcruz"/>
    <m/>
    <d v="1899-12-30T12:11:16"/>
    <n v="731.26666666666665"/>
    <d v="2023-08-08T00:00:00"/>
    <x v="1"/>
    <x v="2"/>
    <s v="MERCEDES"/>
    <x v="0"/>
    <s v="CONSUMER POST BUREAU"/>
    <s v="SLA_NOT_MET"/>
  </r>
  <r>
    <s v="1793"/>
    <d v="2023-08-07T20:36:01"/>
    <d v="2023-08-08T08:54:07"/>
    <s v="APPROVE"/>
    <s v="Consumer Post Bureau"/>
    <s v="MDcruz"/>
    <m/>
    <d v="1899-12-30T12:18:06"/>
    <n v="738.1"/>
    <d v="2023-08-08T00:00:00"/>
    <x v="1"/>
    <x v="2"/>
    <s v="MERCEDES"/>
    <x v="1"/>
    <s v="CONSUMER POST BUREAU"/>
    <s v="SLA_NOT_MET"/>
  </r>
  <r>
    <s v="1794"/>
    <d v="2023-08-07T21:12:47"/>
    <d v="2023-08-08T09:04:04"/>
    <s v="APPROVE"/>
    <s v="Consumer Post Bureau"/>
    <s v="MDcruz"/>
    <m/>
    <d v="1899-12-30T11:51:17"/>
    <n v="711.2833333333333"/>
    <d v="2023-08-08T00:00:00"/>
    <x v="1"/>
    <x v="2"/>
    <s v="MERCEDES"/>
    <x v="1"/>
    <s v="CONSUMER POST BUREAU"/>
    <s v="SLA_NOT_MET"/>
  </r>
  <r>
    <s v="1883"/>
    <d v="2023-08-07T21:19:16"/>
    <d v="2023-08-08T09:10:15"/>
    <s v="WITHDRAW"/>
    <s v="Consumer Post Bureau"/>
    <s v="MDcruz"/>
    <m/>
    <d v="1899-12-30T11:50:59"/>
    <n v="710.98333333333335"/>
    <d v="2023-08-08T00:00:00"/>
    <x v="1"/>
    <x v="2"/>
    <s v="MERCEDES"/>
    <x v="0"/>
    <s v="CONSUMER POST BUREAU"/>
    <s v="SLA_NOT_MET"/>
  </r>
  <r>
    <s v="2011"/>
    <d v="2023-08-08T08:08:08"/>
    <d v="2023-08-08T08:30:02"/>
    <s v="WITHDRAW"/>
    <s v="Consumer Pre Bureau"/>
    <s v="HPandya"/>
    <s v="Please resubmit with landline for employer"/>
    <d v="1899-12-30T00:21:54"/>
    <n v="21.9"/>
    <d v="2023-08-08T00:00:00"/>
    <x v="1"/>
    <x v="2"/>
    <s v="HARDIK"/>
    <x v="0"/>
    <s v="CONSUMER PRE BUREAU"/>
    <s v="SLA_NOT_MET"/>
  </r>
  <r>
    <s v="1884"/>
    <d v="2023-08-08T08:15:56"/>
    <d v="2023-08-08T08:34:02"/>
    <s v="APPROVE"/>
    <s v="Consumer Existing"/>
    <s v="HPandya"/>
    <s v="Approved for MBB only"/>
    <d v="1899-12-30T00:18:06"/>
    <n v="18.100000000000001"/>
    <d v="2023-08-08T00:00:00"/>
    <x v="1"/>
    <x v="2"/>
    <s v="HARDIK"/>
    <x v="1"/>
    <s v="CONSUMER EXISTING"/>
    <s v="SLA_MET"/>
  </r>
  <r>
    <s v="2012"/>
    <d v="2023-08-08T08:33:18"/>
    <d v="2023-08-08T08:35:42"/>
    <s v="WITHDRAW"/>
    <s v="Consumer Pre Bureau"/>
    <s v="HPandya"/>
    <s v="Please email 100 pts of ID to vcredit@Asif Tech.com.au Appointment letter OR salary slip"/>
    <d v="1899-12-30T00:02:24"/>
    <n v="2.4"/>
    <d v="2023-08-08T00:00:00"/>
    <x v="1"/>
    <x v="2"/>
    <s v="HARDIK"/>
    <x v="0"/>
    <s v="CONSUMER PRE BUREAU"/>
    <s v="SLA_MET"/>
  </r>
  <r>
    <s v="1885"/>
    <d v="2023-08-08T09:07:49"/>
    <d v="2023-08-08T09:16:15"/>
    <s v="APPROVE"/>
    <s v="Consumer Existing"/>
    <s v="HPandya"/>
    <s v="Approve"/>
    <d v="1899-12-30T00:08:26"/>
    <n v="8.4333333333333336"/>
    <d v="2023-08-08T00:00:00"/>
    <x v="1"/>
    <x v="2"/>
    <s v="HARDIK"/>
    <x v="1"/>
    <s v="CONSUMER EXISTING"/>
    <s v="SLA_MET"/>
  </r>
  <r>
    <s v="2013"/>
    <d v="2023-08-08T09:08:41"/>
    <d v="2023-08-08T09:34:11"/>
    <s v="WITHDRAW"/>
    <s v="Consumer Existing"/>
    <s v="HPandya"/>
    <s v="At Applicants Request"/>
    <d v="1899-12-30T00:25:30"/>
    <n v="25.5"/>
    <d v="2023-08-08T00:00:00"/>
    <x v="1"/>
    <x v="2"/>
    <s v="HARDIK"/>
    <x v="0"/>
    <s v="CONSUMER EXISTING"/>
    <s v="SLA_NOT_MET"/>
  </r>
  <r>
    <s v="1886"/>
    <d v="2023-08-08T09:41:10"/>
    <d v="2023-08-08T09:53:50"/>
    <s v="APPROVE"/>
    <s v="Consumer Existing"/>
    <s v="FWadia"/>
    <s v="Approve"/>
    <d v="1899-12-30T00:12:40"/>
    <n v="12.666666666666666"/>
    <d v="2023-08-08T00:00:00"/>
    <x v="1"/>
    <x v="2"/>
    <s v="FARDIN"/>
    <x v="1"/>
    <s v="CONSUMER EXISTING"/>
    <s v="SLA_MET"/>
  </r>
  <r>
    <s v="1887"/>
    <d v="2023-08-08T09:41:18"/>
    <d v="2023-08-08T09:53:00"/>
    <s v="APPROVE"/>
    <s v="Consumer Pre Bureau"/>
    <s v="HPandya"/>
    <s v="Approved for 1 Handset/Tablet + 1 MBB"/>
    <d v="1899-12-30T00:11:42"/>
    <n v="11.7"/>
    <d v="2023-08-08T00:00:00"/>
    <x v="1"/>
    <x v="2"/>
    <s v="HARDIK"/>
    <x v="1"/>
    <s v="CONSUMER PRE BUREAU"/>
    <s v="SLA_MET"/>
  </r>
  <r>
    <s v="1888"/>
    <d v="2023-08-08T10:01:59"/>
    <d v="2023-08-08T10:08:40"/>
    <s v="APPROVE"/>
    <s v="Consumer Post Bureau"/>
    <s v="HPandya"/>
    <s v="Approve"/>
    <d v="1899-12-30T00:06:41"/>
    <n v="6.6833333333333336"/>
    <d v="2023-08-08T00:00:00"/>
    <x v="1"/>
    <x v="2"/>
    <s v="HARDIK"/>
    <x v="1"/>
    <s v="CONSUMER POST BUREAU"/>
    <s v="SLA_MET"/>
  </r>
  <r>
    <s v="2014"/>
    <d v="2023-08-08T10:06:03"/>
    <d v="2023-08-08T10:13:27"/>
    <s v="WITHDRAW"/>
    <s v="Consumer Existing"/>
    <s v="MDcruz"/>
    <s v="Customer has overdue account with Asif Tech"/>
    <d v="1899-12-30T00:07:24"/>
    <n v="7.4"/>
    <d v="2023-08-08T00:00:00"/>
    <x v="1"/>
    <x v="2"/>
    <s v="MERCEDES"/>
    <x v="0"/>
    <s v="CONSUMER EXISTING"/>
    <s v="SLA_MET"/>
  </r>
  <r>
    <s v="2015"/>
    <d v="2023-08-08T10:10:49"/>
    <d v="2023-08-08T10:13:13"/>
    <s v="WITHDRAW"/>
    <s v="Consumer Pre Bureau"/>
    <s v="HPandya"/>
    <s v="Please resubmit next application with passport as part of 100 points of ID OR Medicare Card"/>
    <d v="1899-12-30T00:02:24"/>
    <n v="2.4"/>
    <d v="2023-08-08T00:00:00"/>
    <x v="1"/>
    <x v="2"/>
    <s v="HARDIK"/>
    <x v="0"/>
    <s v="CONSUMER PRE BUREAU"/>
    <s v="SLA_MET"/>
  </r>
  <r>
    <s v="2016"/>
    <d v="2023-08-08T10:17:07"/>
    <d v="2023-08-08T10:34:31"/>
    <s v="WITHDRAW"/>
    <s v="Consumer Post Bureau"/>
    <s v="MDcruz"/>
    <m/>
    <d v="1899-12-30T00:17:24"/>
    <n v="17.399999999999999"/>
    <d v="2023-08-08T00:00:00"/>
    <x v="1"/>
    <x v="2"/>
    <s v="MERCEDES"/>
    <x v="0"/>
    <s v="CONSUMER POST BUREAU"/>
    <s v="SLA_MET"/>
  </r>
  <r>
    <s v="1986"/>
    <d v="2023-08-08T10:21:02"/>
    <d v="2023-08-08T10:38:50"/>
    <s v="DECLINE"/>
    <s v="Consumer Existing"/>
    <s v="MDcruz"/>
    <m/>
    <d v="1899-12-30T00:17:48"/>
    <n v="17.8"/>
    <d v="2023-08-08T00:00:00"/>
    <x v="1"/>
    <x v="2"/>
    <s v="MERCEDES"/>
    <x v="2"/>
    <s v="CONSUMER EXISTING"/>
    <s v="SLA_MET"/>
  </r>
  <r>
    <s v="1889"/>
    <d v="2023-08-08T10:21:56"/>
    <d v="2023-08-08T10:29:59"/>
    <s v="APPROVE"/>
    <s v="Consumer Pre Bureau"/>
    <s v="HPandya"/>
    <s v="Approve"/>
    <d v="1899-12-30T00:08:03"/>
    <n v="8.0500000000000007"/>
    <d v="2023-08-08T00:00:00"/>
    <x v="1"/>
    <x v="2"/>
    <s v="HARDIK"/>
    <x v="1"/>
    <s v="CONSUMER PRE BUREAU"/>
    <s v="SLA_MET"/>
  </r>
  <r>
    <s v="2017"/>
    <d v="2023-08-08T10:24:09"/>
    <d v="2023-08-08T10:40:49"/>
    <s v="WITHDRAW"/>
    <s v="Consumer Post Bureau"/>
    <s v="AAkhundpur"/>
    <m/>
    <d v="1899-12-30T00:16:40"/>
    <n v="16.666666666666668"/>
    <d v="2023-08-08T00:00:00"/>
    <x v="1"/>
    <x v="2"/>
    <s v="ASIF"/>
    <x v="0"/>
    <s v="CONSUMER POST BUREAU"/>
    <s v="SLA_MET"/>
  </r>
  <r>
    <s v="1890"/>
    <d v="2023-08-08T10:38:38"/>
    <d v="2023-08-08T10:44:09"/>
    <s v="APPROVE"/>
    <s v="Consumer Post Bureau"/>
    <s v="MDcruz"/>
    <m/>
    <d v="1899-12-30T00:05:31"/>
    <n v="5.5166666666666666"/>
    <d v="2023-08-08T00:00:00"/>
    <x v="1"/>
    <x v="2"/>
    <s v="MERCEDES"/>
    <x v="1"/>
    <s v="CONSUMER POST BUREAU"/>
    <s v="SLA_MET"/>
  </r>
  <r>
    <s v="2018"/>
    <d v="2023-08-08T10:49:48"/>
    <d v="2023-08-08T11:03:09"/>
    <s v="WITHDRAW"/>
    <s v="Consumer Existing"/>
    <s v="HPandya"/>
    <s v="Please email 100 pts of ID to vcredit@Asif Tech.com.au Appointment letter or Salary slip."/>
    <d v="1899-12-30T00:13:21"/>
    <n v="13.35"/>
    <d v="2023-08-08T00:00:00"/>
    <x v="1"/>
    <x v="2"/>
    <s v="HARDIK"/>
    <x v="0"/>
    <s v="CONSUMER EXISTING"/>
    <s v="SLA_MET"/>
  </r>
  <r>
    <s v="1891"/>
    <d v="2023-08-08T10:50:34"/>
    <d v="2023-08-08T10:57:44"/>
    <s v="APPROVE"/>
    <s v="Consumer Existing"/>
    <s v="AAkhundpur"/>
    <s v="Approve"/>
    <d v="1899-12-30T00:07:10"/>
    <n v="7.166666666666667"/>
    <d v="2023-08-08T00:00:00"/>
    <x v="1"/>
    <x v="2"/>
    <s v="ASIF"/>
    <x v="1"/>
    <s v="CONSUMER EXISTING"/>
    <s v="SLA_MET"/>
  </r>
  <r>
    <s v="1892"/>
    <d v="2023-08-08T10:52:38"/>
    <d v="2023-08-08T10:55:58"/>
    <s v="APPROVE"/>
    <s v="Consumer Existing"/>
    <s v="RMishra"/>
    <s v="Approve"/>
    <d v="1899-12-30T00:03:20"/>
    <n v="3.3333333333333335"/>
    <d v="2023-08-08T00:00:00"/>
    <x v="1"/>
    <x v="2"/>
    <s v="RAJ"/>
    <x v="1"/>
    <s v="CONSUMER EXISTING"/>
    <s v="SLA_MET"/>
  </r>
  <r>
    <s v="1893"/>
    <d v="2023-08-08T10:57:48"/>
    <d v="2023-08-08T11:04:25"/>
    <s v="APPROVE"/>
    <s v="Consumer Existing"/>
    <s v="FWadia"/>
    <s v="Approve"/>
    <d v="1899-12-30T00:06:37"/>
    <n v="6.6166666666666671"/>
    <d v="2023-08-08T00:00:00"/>
    <x v="1"/>
    <x v="2"/>
    <s v="FARDIN"/>
    <x v="1"/>
    <s v="CONSUMER EXISTING"/>
    <s v="SLA_MET"/>
  </r>
  <r>
    <s v="1894"/>
    <d v="2023-08-08T11:01:36"/>
    <d v="2023-08-08T11:13:07"/>
    <s v="APPROVE"/>
    <s v="Consumer Pre Bureau"/>
    <s v="HPandya"/>
    <s v="Approved only with outright purchase of handset or USIM only"/>
    <d v="1899-12-30T00:11:31"/>
    <n v="11.516666666666667"/>
    <d v="2023-08-08T00:00:00"/>
    <x v="1"/>
    <x v="2"/>
    <s v="HARDIK"/>
    <x v="1"/>
    <s v="CONSUMER PRE BUREAU"/>
    <s v="SLA_MET"/>
  </r>
  <r>
    <s v="1895"/>
    <d v="2023-08-08T11:05:37"/>
    <d v="2023-08-08T11:10:39"/>
    <s v="APPROVE"/>
    <s v="Consumer Existing"/>
    <s v="AAkhundpur"/>
    <s v="Approve"/>
    <d v="1899-12-30T00:05:02"/>
    <n v="5.0333333333333332"/>
    <d v="2023-08-08T00:00:00"/>
    <x v="1"/>
    <x v="2"/>
    <s v="ASIF"/>
    <x v="1"/>
    <s v="CONSUMER EXISTING"/>
    <s v="SLA_MET"/>
  </r>
  <r>
    <s v="1896"/>
    <d v="2023-08-08T11:14:16"/>
    <d v="2023-08-08T11:20:32"/>
    <s v="APPROVE"/>
    <s v="Consumer Existing"/>
    <s v="RMishra"/>
    <s v="Approve"/>
    <d v="1899-12-30T00:06:16"/>
    <n v="6.2666666666666666"/>
    <d v="2023-08-08T00:00:00"/>
    <x v="1"/>
    <x v="2"/>
    <s v="RAJ"/>
    <x v="1"/>
    <s v="CONSUMER EXISTING"/>
    <s v="SLA_MET"/>
  </r>
  <r>
    <s v="2019"/>
    <d v="2023-08-08T11:18:34"/>
    <d v="2023-08-08T11:27:11"/>
    <s v="WITHDRAW"/>
    <s v="Consumer Pre Bureau"/>
    <s v="SSyed"/>
    <s v="Please remove numbers from the last name and resubmit."/>
    <d v="1899-12-30T00:08:37"/>
    <n v="8.6166666666666671"/>
    <d v="2023-08-08T00:00:00"/>
    <x v="1"/>
    <x v="2"/>
    <s v="SHAHID"/>
    <x v="0"/>
    <s v="CONSUMER PRE BUREAU"/>
    <s v="SLA_MET"/>
  </r>
  <r>
    <s v="1897"/>
    <d v="2023-08-08T11:21:01"/>
    <d v="2023-08-08T11:33:02"/>
    <s v="APPROVE"/>
    <s v="Consumer Post Bureau"/>
    <s v="FWadia"/>
    <m/>
    <d v="1899-12-30T00:12:01"/>
    <n v="12.016666666666667"/>
    <d v="2023-08-08T00:00:00"/>
    <x v="1"/>
    <x v="2"/>
    <s v="FARDIN"/>
    <x v="1"/>
    <s v="CONSUMER POST BUREAU"/>
    <s v="SLA_MET"/>
  </r>
  <r>
    <s v="1898"/>
    <d v="2023-08-08T11:26:01"/>
    <d v="2023-08-08T11:31:31"/>
    <s v="APPROVE"/>
    <s v="Consumer Existing"/>
    <s v="NVaid"/>
    <s v="Approved for MBB only"/>
    <d v="1899-12-30T00:05:30"/>
    <n v="5.5"/>
    <d v="2023-08-08T00:00:00"/>
    <x v="1"/>
    <x v="2"/>
    <s v="NAVED"/>
    <x v="1"/>
    <s v="CONSUMER EXISTING"/>
    <s v="SLA_MET"/>
  </r>
  <r>
    <s v="1899"/>
    <d v="2023-08-08T11:28:24"/>
    <d v="2023-08-08T11:34:35"/>
    <s v="APPROVE"/>
    <s v="Consumer Existing"/>
    <s v="SSyed"/>
    <s v="Approve"/>
    <d v="1899-12-30T00:06:11"/>
    <n v="6.1833333333333336"/>
    <d v="2023-08-08T00:00:00"/>
    <x v="1"/>
    <x v="2"/>
    <s v="SHAHID"/>
    <x v="1"/>
    <s v="CONSUMER EXISTING"/>
    <s v="SLA_MET"/>
  </r>
  <r>
    <s v="2020"/>
    <d v="2023-08-08T11:35:07"/>
    <d v="2023-08-08T11:38:55"/>
    <s v="WITHDRAW"/>
    <s v="Consumer Pre Bureau"/>
    <s v="AAkhundpur"/>
    <s v="Current Address: 10 CHECOULEVARD BLV, ALBANY CREEK, QLD- Postcode is missing.please update and resubmit."/>
    <d v="1899-12-30T00:03:48"/>
    <n v="3.8"/>
    <d v="2023-08-08T00:00:00"/>
    <x v="1"/>
    <x v="2"/>
    <s v="ASIF"/>
    <x v="0"/>
    <s v="CONSUMER PRE BUREAU"/>
    <s v="SLA_MET"/>
  </r>
  <r>
    <s v="1987"/>
    <d v="2023-08-08T11:37:28"/>
    <d v="2023-08-08T11:45:02"/>
    <s v="DECLINE"/>
    <s v="Consumer Existing"/>
    <s v="HPandya"/>
    <s v="Due to previous account history with Asif Tech. Please offer the customer pre-paid service only"/>
    <d v="1899-12-30T00:07:34"/>
    <n v="7.5666666666666664"/>
    <d v="2023-08-08T00:00:00"/>
    <x v="1"/>
    <x v="2"/>
    <s v="HARDIK"/>
    <x v="2"/>
    <s v="CONSUMER EXISTING"/>
    <s v="SLA_MET"/>
  </r>
  <r>
    <s v="1900"/>
    <d v="2023-08-08T11:42:31"/>
    <d v="2023-08-08T11:50:31"/>
    <s v="APPROVE"/>
    <s v="Consumer Existing"/>
    <s v="RMishra"/>
    <s v="Approve"/>
    <d v="1899-12-30T00:08:00"/>
    <n v="8"/>
    <d v="2023-08-08T00:00:00"/>
    <x v="1"/>
    <x v="2"/>
    <s v="RAJ"/>
    <x v="1"/>
    <s v="CONSUMER EXISTING"/>
    <s v="SLA_MET"/>
  </r>
  <r>
    <s v="1901"/>
    <d v="2023-08-08T11:44:11"/>
    <d v="2023-08-08T11:55:10"/>
    <s v="APPROVE"/>
    <s v="Consumer Post Bureau"/>
    <s v="NBhatia"/>
    <m/>
    <d v="1899-12-30T00:10:59"/>
    <n v="10.983333333333333"/>
    <d v="2023-08-08T00:00:00"/>
    <x v="1"/>
    <x v="2"/>
    <s v="NITESH"/>
    <x v="1"/>
    <s v="CONSUMER POST BUREAU"/>
    <s v="SLA_MET"/>
  </r>
  <r>
    <s v="1902"/>
    <d v="2023-08-08T11:46:38"/>
    <d v="2023-08-08T11:51:17"/>
    <s v="APPROVE"/>
    <s v="Consumer Existing"/>
    <s v="AAkhundpur"/>
    <s v="Approved only with outright purchase of handset or USIM only"/>
    <d v="1899-12-30T00:04:39"/>
    <n v="4.6500000000000004"/>
    <d v="2023-08-08T00:00:00"/>
    <x v="1"/>
    <x v="2"/>
    <s v="ASIF"/>
    <x v="1"/>
    <s v="CONSUMER EXISTING"/>
    <s v="SLA_MET"/>
  </r>
  <r>
    <s v="1988"/>
    <d v="2023-08-08T11:52:57"/>
    <d v="2023-08-08T12:01:45"/>
    <s v="DECLINE"/>
    <s v="Consumer Pre Bureau"/>
    <s v="NVaid"/>
    <s v="Due to Credit Policy"/>
    <d v="1899-12-30T00:08:48"/>
    <n v="8.8000000000000007"/>
    <d v="2023-08-08T00:00:00"/>
    <x v="1"/>
    <x v="2"/>
    <s v="NAVED"/>
    <x v="2"/>
    <s v="CONSUMER PRE BUREAU"/>
    <s v="SLA_MET"/>
  </r>
  <r>
    <s v="1903"/>
    <d v="2023-08-08T11:54:02"/>
    <d v="2023-08-08T12:00:24"/>
    <s v="APPROVE"/>
    <s v="Consumer Existing"/>
    <s v="RMishra"/>
    <s v="Approved for MBB only"/>
    <d v="1899-12-30T00:06:22"/>
    <n v="6.3666666666666663"/>
    <d v="2023-08-08T00:00:00"/>
    <x v="1"/>
    <x v="2"/>
    <s v="RAJ"/>
    <x v="1"/>
    <s v="CONSUMER EXISTING"/>
    <s v="SLA_MET"/>
  </r>
  <r>
    <s v="2021"/>
    <d v="2023-08-08T11:55:02"/>
    <d v="2023-08-08T12:03:11"/>
    <s v="WITHDRAW"/>
    <s v="Consumer Pre Bureau"/>
    <s v="HPandya"/>
    <s v="Please resubmit with a valid mobile number for a friend or family"/>
    <d v="1899-12-30T00:08:09"/>
    <n v="8.15"/>
    <d v="2023-08-08T00:00:00"/>
    <x v="1"/>
    <x v="2"/>
    <s v="HARDIK"/>
    <x v="0"/>
    <s v="CONSUMER PRE BUREAU"/>
    <s v="SLA_MET"/>
  </r>
  <r>
    <s v="1904"/>
    <d v="2023-08-08T11:55:16"/>
    <d v="2023-08-08T12:00:28"/>
    <s v="APPROVE"/>
    <s v="Consumer Existing"/>
    <s v="SSyed"/>
    <s v="Approve"/>
    <d v="1899-12-30T00:05:12"/>
    <n v="5.2"/>
    <d v="2023-08-08T00:00:00"/>
    <x v="1"/>
    <x v="2"/>
    <s v="SHAHID"/>
    <x v="1"/>
    <s v="CONSUMER EXISTING"/>
    <s v="SLA_MET"/>
  </r>
  <r>
    <s v="1905"/>
    <d v="2023-08-08T11:56:05"/>
    <d v="2023-08-08T12:04:49"/>
    <s v="APPROVE"/>
    <s v="Consumer Pre Bureau"/>
    <s v="AAkhundpur"/>
    <s v="Approved only with outright purchase of handset or USIM only"/>
    <d v="1899-12-30T00:08:44"/>
    <n v="8.7333333333333325"/>
    <d v="2023-08-08T00:00:00"/>
    <x v="1"/>
    <x v="2"/>
    <s v="ASIF"/>
    <x v="1"/>
    <s v="CONSUMER PRE BUREAU"/>
    <s v="SLA_MET"/>
  </r>
  <r>
    <s v="1989"/>
    <d v="2023-08-08T11:58:17"/>
    <d v="2023-08-08T12:04:59"/>
    <s v="DECLINE"/>
    <s v="Consumer Post Bureau"/>
    <s v="RMishra"/>
    <s v="Student applicants cannot have 2 x handsets. They are eligible for 1 handset and 1 MBB only. Customer has an active voice service under row id: 1-84PIP1R"/>
    <d v="1899-12-30T00:06:42"/>
    <n v="6.7"/>
    <d v="2023-08-08T00:00:00"/>
    <x v="1"/>
    <x v="2"/>
    <s v="RAJ"/>
    <x v="2"/>
    <s v="CONSUMER POST BUREAU"/>
    <s v="SLA_MET"/>
  </r>
  <r>
    <s v="1906"/>
    <d v="2023-08-08T11:59:37"/>
    <d v="2023-08-08T12:13:46"/>
    <s v="APPROVE"/>
    <s v="Consumer Existing"/>
    <s v="NBhatia"/>
    <m/>
    <d v="1899-12-30T00:14:09"/>
    <n v="14.15"/>
    <d v="2023-08-08T00:00:00"/>
    <x v="1"/>
    <x v="2"/>
    <s v="NITESH"/>
    <x v="1"/>
    <s v="CONSUMER EXISTING"/>
    <s v="SLA_MET"/>
  </r>
  <r>
    <s v="1990"/>
    <d v="2023-08-08T12:03:18"/>
    <d v="2023-08-08T12:08:21"/>
    <s v="DECLINE"/>
    <s v="Consumer Pre Bureau"/>
    <s v="NVaid"/>
    <s v="Applicant only has bridging visa. Please offer the customer Pre-Paid service only"/>
    <d v="1899-12-30T00:05:03"/>
    <n v="5.05"/>
    <d v="2023-08-08T00:00:00"/>
    <x v="1"/>
    <x v="2"/>
    <s v="NAVED"/>
    <x v="2"/>
    <s v="CONSUMER PRE BUREAU"/>
    <s v="SLA_MET"/>
  </r>
  <r>
    <s v="2022"/>
    <d v="2023-08-08T12:04:37"/>
    <d v="2023-08-08T12:26:02"/>
    <s v="WITHDRAW"/>
    <s v="Consumer Post Bureau"/>
    <s v="FWadia"/>
    <m/>
    <d v="1899-12-30T00:21:25"/>
    <n v="21.416666666666668"/>
    <d v="2023-08-08T00:00:00"/>
    <x v="1"/>
    <x v="2"/>
    <s v="FARDIN"/>
    <x v="0"/>
    <s v="CONSUMER POST BUREAU"/>
    <s v="SLA_NOT_MET"/>
  </r>
  <r>
    <s v="1907"/>
    <d v="2023-08-08T12:06:04"/>
    <d v="2023-08-08T12:11:18"/>
    <s v="APPROVE"/>
    <s v="Consumer Pre Bureau"/>
    <s v="AAkhundpur"/>
    <s v="Approved for 1 Handset/Tablet + 1 MBB"/>
    <d v="1899-12-30T00:05:14"/>
    <n v="5.2333333333333334"/>
    <d v="2023-08-08T00:00:00"/>
    <x v="1"/>
    <x v="2"/>
    <s v="ASIF"/>
    <x v="1"/>
    <s v="CONSUMER PRE BUREAU"/>
    <s v="SLA_MET"/>
  </r>
  <r>
    <s v="1908"/>
    <d v="2023-08-08T12:08:29"/>
    <d v="2023-08-08T12:12:24"/>
    <s v="APPROVE"/>
    <s v="Consumer Existing"/>
    <s v="HPandya"/>
    <s v="Approve"/>
    <d v="1899-12-30T00:03:55"/>
    <n v="3.9166666666666665"/>
    <d v="2023-08-08T00:00:00"/>
    <x v="1"/>
    <x v="2"/>
    <s v="HARDIK"/>
    <x v="1"/>
    <s v="CONSUMER EXISTING"/>
    <s v="SLA_MET"/>
  </r>
  <r>
    <s v="2023"/>
    <d v="2023-08-08T12:12:32"/>
    <d v="2023-08-08T12:36:35"/>
    <s v="WITHDRAW"/>
    <s v="Consumer Post Bureau"/>
    <s v="NBhatia"/>
    <m/>
    <d v="1899-12-30T00:24:03"/>
    <n v="24.05"/>
    <d v="2023-08-08T00:00:00"/>
    <x v="1"/>
    <x v="2"/>
    <s v="NITESH"/>
    <x v="0"/>
    <s v="CONSUMER POST BUREAU"/>
    <s v="SLA_NOT_MET"/>
  </r>
  <r>
    <s v="1909"/>
    <d v="2023-08-08T12:14:03"/>
    <d v="2023-08-08T12:31:08"/>
    <s v="APPROVE"/>
    <s v="Consumer Post Bureau"/>
    <s v="AAkhundpur"/>
    <m/>
    <d v="1899-12-30T00:17:05"/>
    <n v="17.083333333333332"/>
    <d v="2023-08-08T00:00:00"/>
    <x v="1"/>
    <x v="2"/>
    <s v="ASIF"/>
    <x v="1"/>
    <s v="CONSUMER POST BUREAU"/>
    <s v="SLA_MET"/>
  </r>
  <r>
    <s v="1910"/>
    <d v="2023-08-08T12:19:32"/>
    <d v="2023-08-08T12:23:56"/>
    <s v="APPROVE"/>
    <s v="Consumer Existing"/>
    <s v="HPandya"/>
    <s v="Approve"/>
    <d v="1899-12-30T00:04:24"/>
    <n v="4.4000000000000004"/>
    <d v="2023-08-08T00:00:00"/>
    <x v="1"/>
    <x v="2"/>
    <s v="HARDIK"/>
    <x v="1"/>
    <s v="CONSUMER EXISTING"/>
    <s v="SLA_MET"/>
  </r>
  <r>
    <s v="2024"/>
    <d v="2023-08-08T12:20:18"/>
    <d v="2023-08-08T12:25:53"/>
    <s v="WITHDRAW"/>
    <s v="Consumer Pre Bureau"/>
    <s v="NVaid"/>
    <s v="Please check DOB, Passport Number and Country, and the Customers Name"/>
    <d v="1899-12-30T00:05:35"/>
    <n v="5.583333333333333"/>
    <d v="2023-08-08T00:00:00"/>
    <x v="1"/>
    <x v="2"/>
    <s v="NAVED"/>
    <x v="0"/>
    <s v="CONSUMER PRE BUREAU"/>
    <s v="SLA_MET"/>
  </r>
  <r>
    <s v="2025"/>
    <d v="2023-08-08T12:25:16"/>
    <d v="2023-08-08T12:27:34"/>
    <s v="WITHDRAW"/>
    <s v="Consumer Pre Bureau"/>
    <s v="HPandya"/>
    <s v="Please email 100 pts of ID to vcredit@Asif Tech.com.au Passport and the visa page"/>
    <d v="1899-12-30T00:02:18"/>
    <n v="2.2999999999999998"/>
    <d v="2023-08-08T00:00:00"/>
    <x v="1"/>
    <x v="2"/>
    <s v="HARDIK"/>
    <x v="0"/>
    <s v="CONSUMER PRE BUREAU"/>
    <s v="SLA_MET"/>
  </r>
  <r>
    <s v="1911"/>
    <d v="2023-08-08T12:26:03"/>
    <d v="2023-08-08T12:36:30"/>
    <s v="APPROVE"/>
    <s v="Consumer Pre Bureau"/>
    <s v="NVaid"/>
    <s v="Approve"/>
    <d v="1899-12-30T00:10:27"/>
    <n v="10.45"/>
    <d v="2023-08-08T00:00:00"/>
    <x v="1"/>
    <x v="2"/>
    <s v="NAVED"/>
    <x v="1"/>
    <s v="CONSUMER PRE BUREAU"/>
    <s v="SLA_MET"/>
  </r>
  <r>
    <s v="1912"/>
    <d v="2023-08-08T12:28:08"/>
    <d v="2023-08-08T12:47:14"/>
    <s v="APPROVE"/>
    <s v="Consumer Existing"/>
    <s v="FWadia"/>
    <m/>
    <d v="1899-12-30T00:19:06"/>
    <n v="19.100000000000001"/>
    <d v="2023-08-08T00:00:00"/>
    <x v="1"/>
    <x v="2"/>
    <s v="FARDIN"/>
    <x v="1"/>
    <s v="CONSUMER EXISTING"/>
    <s v="SLA_MET"/>
  </r>
  <r>
    <s v="2026"/>
    <d v="2023-08-08T12:28:31"/>
    <d v="2023-08-08T12:39:10"/>
    <s v="WITHDRAW"/>
    <s v="Consumer Existing"/>
    <s v="HPandya"/>
    <s v="Please email 100 pts of ID to vcredit@Asif Tech.com.au appointment Letteror salary slip"/>
    <d v="1899-12-30T00:10:39"/>
    <n v="10.65"/>
    <d v="2023-08-08T00:00:00"/>
    <x v="1"/>
    <x v="2"/>
    <s v="HARDIK"/>
    <x v="0"/>
    <s v="CONSUMER EXISTING"/>
    <s v="SLA_MET"/>
  </r>
  <r>
    <s v="2027"/>
    <d v="2023-08-08T12:28:35"/>
    <d v="2023-08-08T12:43:57"/>
    <s v="WITHDRAW"/>
    <s v="Consumer Post Bureau"/>
    <s v="AAkhundpur"/>
    <m/>
    <d v="1899-12-30T00:15:22"/>
    <n v="15.366666666666667"/>
    <d v="2023-08-08T00:00:00"/>
    <x v="1"/>
    <x v="2"/>
    <s v="ASIF"/>
    <x v="0"/>
    <s v="CONSUMER POST BUREAU"/>
    <s v="SLA_MET"/>
  </r>
  <r>
    <s v="1913"/>
    <d v="2023-08-08T12:31:27"/>
    <d v="2023-08-08T12:46:14"/>
    <s v="APPROVE"/>
    <s v="Consumer Post Bureau"/>
    <s v="NBhatia"/>
    <m/>
    <d v="1899-12-30T00:14:47"/>
    <n v="14.783333333333333"/>
    <d v="2023-08-08T00:00:00"/>
    <x v="1"/>
    <x v="2"/>
    <s v="NITESH"/>
    <x v="1"/>
    <s v="CONSUMER POST BUREAU"/>
    <s v="SLA_MET"/>
  </r>
  <r>
    <s v="1914"/>
    <d v="2023-08-08T12:36:10"/>
    <d v="2023-08-08T13:02:23"/>
    <s v="APPROVE"/>
    <s v="Consumer Pre Bureau"/>
    <s v="NVaid"/>
    <s v="Approved for up to 2 services"/>
    <d v="1899-12-30T00:26:13"/>
    <n v="26.216666666666665"/>
    <d v="2023-08-08T00:00:00"/>
    <x v="1"/>
    <x v="2"/>
    <s v="NAVED"/>
    <x v="1"/>
    <s v="CONSUMER PRE BUREAU"/>
    <s v="SLA_NOT_MET"/>
  </r>
  <r>
    <s v="2028"/>
    <d v="2023-08-08T12:38:46"/>
    <d v="2023-08-08T12:43:55"/>
    <s v="WITHDRAW"/>
    <s v="Consumer Existing"/>
    <s v="HPandya"/>
    <s v="Customer has overdue account with Asif Tech"/>
    <d v="1899-12-30T00:05:09"/>
    <n v="5.15"/>
    <d v="2023-08-08T00:00:00"/>
    <x v="1"/>
    <x v="2"/>
    <s v="HARDIK"/>
    <x v="0"/>
    <s v="CONSUMER EXISTING"/>
    <s v="SLA_MET"/>
  </r>
  <r>
    <s v="1991"/>
    <d v="2023-08-08T12:44:02"/>
    <d v="2023-08-08T12:51:18"/>
    <s v="DECLINE"/>
    <s v="Consumer Existing"/>
    <s v="HPandya"/>
    <s v="Insufficient billing history with Asif Tech"/>
    <d v="1899-12-30T00:07:16"/>
    <n v="7.2666666666666666"/>
    <d v="2023-08-08T00:00:00"/>
    <x v="1"/>
    <x v="2"/>
    <s v="HARDIK"/>
    <x v="2"/>
    <s v="CONSUMER EXISTING"/>
    <s v="SLA_MET"/>
  </r>
  <r>
    <s v="1992"/>
    <d v="2023-08-08T12:44:59"/>
    <d v="2023-08-08T13:01:17"/>
    <s v="DECLINE"/>
    <s v="Consumer Post Bureau"/>
    <s v="HPandya"/>
    <s v="Unable to verify employment details provided"/>
    <d v="1899-12-30T00:16:18"/>
    <n v="16.3"/>
    <d v="2023-08-08T00:00:00"/>
    <x v="1"/>
    <x v="2"/>
    <s v="HARDIK"/>
    <x v="2"/>
    <s v="CONSUMER POST BUREAU"/>
    <s v="SLA_MET"/>
  </r>
  <r>
    <s v="1915"/>
    <d v="2023-08-08T12:45:43"/>
    <d v="2023-08-08T12:56:44"/>
    <s v="APPROVE"/>
    <s v="Consumer Existing"/>
    <s v="AAkhundpur"/>
    <m/>
    <d v="1899-12-30T00:11:01"/>
    <n v="11.016666666666667"/>
    <d v="2023-08-08T00:00:00"/>
    <x v="1"/>
    <x v="2"/>
    <s v="ASIF"/>
    <x v="1"/>
    <s v="CONSUMER EXISTING"/>
    <s v="SLA_MET"/>
  </r>
  <r>
    <s v="1916"/>
    <d v="2023-08-08T12:48:42"/>
    <d v="2023-08-08T13:12:30"/>
    <s v="APPROVE"/>
    <s v="Consumer Post Bureau"/>
    <s v="NBhatia"/>
    <m/>
    <d v="1899-12-30T00:23:48"/>
    <n v="23.8"/>
    <d v="2023-08-08T00:00:00"/>
    <x v="1"/>
    <x v="2"/>
    <s v="NITESH"/>
    <x v="1"/>
    <s v="CONSUMER POST BUREAU"/>
    <s v="SLA_NOT_MET"/>
  </r>
  <r>
    <s v="2029"/>
    <d v="2023-08-08T12:54:36"/>
    <d v="2023-08-08T13:02:19"/>
    <s v="WITHDRAW"/>
    <s v="Consumer Pre Bureau"/>
    <s v="RMishra"/>
    <s v="Please verify passport and DOB and resubmit OR email passport and visa page to vcredit@Asif Tech.com.au"/>
    <d v="1899-12-30T00:07:43"/>
    <n v="7.7166666666666668"/>
    <d v="2023-08-08T00:00:00"/>
    <x v="1"/>
    <x v="2"/>
    <s v="RAJ"/>
    <x v="0"/>
    <s v="CONSUMER PRE BUREAU"/>
    <s v="SLA_MET"/>
  </r>
  <r>
    <s v="2030"/>
    <d v="2023-08-08T12:56:15"/>
    <d v="2023-08-08T13:08:37"/>
    <s v="WITHDRAW"/>
    <s v="Consumer Existing"/>
    <s v="AAkhundpur"/>
    <s v="Customer has overdue account with 3- Account no 3339924262"/>
    <d v="1899-12-30T00:12:22"/>
    <n v="12.366666666666667"/>
    <d v="2023-08-08T00:00:00"/>
    <x v="1"/>
    <x v="2"/>
    <s v="ASIF"/>
    <x v="0"/>
    <s v="CONSUMER EXISTING"/>
    <s v="SLA_MET"/>
  </r>
  <r>
    <s v="1993"/>
    <d v="2023-08-08T12:56:28"/>
    <d v="2023-08-08T13:09:10"/>
    <s v="DECLINE"/>
    <s v="Consumer Existing"/>
    <s v="HPandya"/>
    <s v="Due to previous account history with Asif Tech. Please offer the customer pre-paid service only"/>
    <d v="1899-12-30T00:12:42"/>
    <n v="12.7"/>
    <d v="2023-08-08T00:00:00"/>
    <x v="1"/>
    <x v="2"/>
    <s v="HARDIK"/>
    <x v="2"/>
    <s v="CONSUMER EXISTING"/>
    <s v="SLA_MET"/>
  </r>
  <r>
    <s v="2031"/>
    <d v="2023-08-08T13:12:49"/>
    <d v="2023-08-08T13:16:07"/>
    <s v="WITHDRAW"/>
    <s v="Consumer Post Bureau"/>
    <s v="NVaid"/>
    <s v="An account for this applicant already exists with Asif Tech. Please resubmit as existing customer - Row id 1-7KG1L7K"/>
    <d v="1899-12-30T00:03:18"/>
    <n v="3.3"/>
    <d v="2023-08-08T00:00:00"/>
    <x v="1"/>
    <x v="2"/>
    <s v="NAVED"/>
    <x v="0"/>
    <s v="CONSUMER POST BUREAU"/>
    <s v="SLA_MET"/>
  </r>
  <r>
    <s v="1917"/>
    <d v="2023-08-08T13:14:19"/>
    <d v="2023-08-08T13:20:23"/>
    <s v="APPROVE"/>
    <s v="Consumer Existing"/>
    <s v="HPandya"/>
    <s v="Approve"/>
    <d v="1899-12-30T00:06:04"/>
    <n v="6.0666666666666664"/>
    <d v="2023-08-08T00:00:00"/>
    <x v="1"/>
    <x v="2"/>
    <s v="HARDIK"/>
    <x v="1"/>
    <s v="CONSUMER EXISTING"/>
    <s v="SLA_MET"/>
  </r>
  <r>
    <s v="1918"/>
    <d v="2023-08-08T13:18:13"/>
    <d v="2023-08-08T13:32:31"/>
    <s v="APPROVE"/>
    <s v="Consumer Existing"/>
    <s v="NVaid"/>
    <s v="Direct debit to credit card or Ban Account only"/>
    <d v="1899-12-30T00:14:18"/>
    <n v="14.3"/>
    <d v="2023-08-08T00:00:00"/>
    <x v="1"/>
    <x v="2"/>
    <s v="NAVED"/>
    <x v="1"/>
    <s v="CONSUMER EXISTING"/>
    <s v="SLA_MET"/>
  </r>
  <r>
    <s v="1994"/>
    <d v="2023-08-08T13:20:10"/>
    <d v="2023-08-08T13:27:41"/>
    <s v="DECLINE"/>
    <s v="Consumer Existing"/>
    <s v="AAkhundpur"/>
    <m/>
    <d v="1899-12-30T00:07:31"/>
    <n v="7.5166666666666666"/>
    <d v="2023-08-08T00:00:00"/>
    <x v="1"/>
    <x v="2"/>
    <s v="ASIF"/>
    <x v="2"/>
    <s v="CONSUMER EXISTING"/>
    <s v="SLA_MET"/>
  </r>
  <r>
    <s v="1919"/>
    <d v="2023-08-08T13:22:02"/>
    <d v="2023-08-08T13:38:31"/>
    <s v="APPROVE"/>
    <s v="Consumer Post Bureau"/>
    <s v="NBhatia"/>
    <m/>
    <d v="1899-12-30T00:16:29"/>
    <n v="16.483333333333334"/>
    <d v="2023-08-08T00:00:00"/>
    <x v="1"/>
    <x v="2"/>
    <s v="NITESH"/>
    <x v="1"/>
    <s v="CONSUMER POST BUREAU"/>
    <s v="SLA_MET"/>
  </r>
  <r>
    <s v="2032"/>
    <d v="2023-08-08T13:23:07"/>
    <d v="2023-08-08T13:32:51"/>
    <s v="WITHDRAW"/>
    <s v="Consumer Post Bureau"/>
    <s v="SSyed"/>
    <m/>
    <d v="1899-12-30T00:09:44"/>
    <n v="9.7333333333333325"/>
    <d v="2023-08-08T00:00:00"/>
    <x v="1"/>
    <x v="2"/>
    <s v="SHAHID"/>
    <x v="0"/>
    <s v="CONSUMER POST BUREAU"/>
    <s v="SLA_MET"/>
  </r>
  <r>
    <s v="1920"/>
    <d v="2023-08-08T13:23:11"/>
    <d v="2023-08-08T13:35:05"/>
    <s v="APPROVE"/>
    <s v="Consumer Post Bureau"/>
    <s v="AAkhundpur"/>
    <m/>
    <d v="1899-12-30T00:11:54"/>
    <n v="11.9"/>
    <d v="2023-08-08T00:00:00"/>
    <x v="1"/>
    <x v="2"/>
    <s v="ASIF"/>
    <x v="1"/>
    <s v="CONSUMER POST BUREAU"/>
    <s v="SLA_MET"/>
  </r>
  <r>
    <s v="1921"/>
    <d v="2023-08-08T13:25:42"/>
    <d v="2023-08-08T13:42:49"/>
    <s v="APPROVE"/>
    <s v="Consumer Post Bureau"/>
    <s v="AAkhundpur"/>
    <m/>
    <d v="1899-12-30T00:17:07"/>
    <n v="17.116666666666667"/>
    <d v="2023-08-08T00:00:00"/>
    <x v="1"/>
    <x v="2"/>
    <s v="ASIF"/>
    <x v="1"/>
    <s v="CONSUMER POST BUREAU"/>
    <s v="SLA_MET"/>
  </r>
  <r>
    <s v="1922"/>
    <d v="2023-08-08T13:29:52"/>
    <d v="2023-08-08T13:47:55"/>
    <s v="APPROVE"/>
    <s v="Consumer Post Bureau"/>
    <s v="NBhatia"/>
    <m/>
    <d v="1899-12-30T00:18:03"/>
    <n v="18.05"/>
    <d v="2023-08-08T00:00:00"/>
    <x v="1"/>
    <x v="2"/>
    <s v="NITESH"/>
    <x v="1"/>
    <s v="CONSUMER POST BUREAU"/>
    <s v="SLA_MET"/>
  </r>
  <r>
    <s v="1923"/>
    <d v="2023-08-08T13:31:40"/>
    <d v="2023-08-08T13:36:26"/>
    <s v="APPROVE"/>
    <s v="Consumer Existing"/>
    <s v="HPandya"/>
    <s v="Approve"/>
    <d v="1899-12-30T00:04:46"/>
    <n v="4.7666666666666666"/>
    <d v="2023-08-08T00:00:00"/>
    <x v="1"/>
    <x v="2"/>
    <s v="HARDIK"/>
    <x v="1"/>
    <s v="CONSUMER EXISTING"/>
    <s v="SLA_MET"/>
  </r>
  <r>
    <s v="1924"/>
    <d v="2023-08-08T13:38:39"/>
    <d v="2023-08-08T13:49:46"/>
    <s v="APPROVE"/>
    <s v="Consumer Post Bureau"/>
    <s v="AAkhundpur"/>
    <m/>
    <d v="1899-12-30T00:11:07"/>
    <n v="11.116666666666667"/>
    <d v="2023-08-08T00:00:00"/>
    <x v="1"/>
    <x v="2"/>
    <s v="ASIF"/>
    <x v="1"/>
    <s v="CONSUMER POST BUREAU"/>
    <s v="SLA_MET"/>
  </r>
  <r>
    <s v="1925"/>
    <d v="2023-08-08T13:40:01"/>
    <d v="2023-08-08T14:03:36"/>
    <s v="APPROVE"/>
    <s v="Consumer Post Bureau"/>
    <s v="NBhatia"/>
    <m/>
    <d v="1899-12-30T00:23:35"/>
    <n v="23.583333333333332"/>
    <d v="2023-08-08T00:00:00"/>
    <x v="1"/>
    <x v="2"/>
    <s v="NITESH"/>
    <x v="1"/>
    <s v="CONSUMER POST BUREAU"/>
    <s v="SLA_NOT_MET"/>
  </r>
  <r>
    <s v="1926"/>
    <d v="2023-08-08T13:42:14"/>
    <d v="2023-08-08T13:49:09"/>
    <s v="APPROVE"/>
    <s v="Consumer Existing"/>
    <s v="NVaid"/>
    <s v="Approved only with outright purchase of handset or USIM only"/>
    <d v="1899-12-30T00:06:55"/>
    <n v="6.916666666666667"/>
    <d v="2023-08-08T00:00:00"/>
    <x v="1"/>
    <x v="2"/>
    <s v="NAVED"/>
    <x v="1"/>
    <s v="CONSUMER EXISTING"/>
    <s v="SLA_MET"/>
  </r>
  <r>
    <s v="1995"/>
    <d v="2023-08-08T13:47:49"/>
    <d v="2023-08-08T13:58:00"/>
    <s v="DECLINE"/>
    <s v="Consumer Existing"/>
    <s v="AAkhundpur"/>
    <m/>
    <d v="1899-12-30T00:10:11"/>
    <n v="10.183333333333334"/>
    <d v="2023-08-08T00:00:00"/>
    <x v="1"/>
    <x v="2"/>
    <s v="ASIF"/>
    <x v="2"/>
    <s v="CONSUMER EXISTING"/>
    <s v="SLA_MET"/>
  </r>
  <r>
    <s v="2033"/>
    <d v="2023-08-08T13:49:29"/>
    <d v="2023-08-08T13:53:16"/>
    <s v="WITHDRAW"/>
    <s v="Consumer Post Bureau"/>
    <s v="HPandya"/>
    <s v="Please email 100 pts of ID to vcredit@Asif Tech.com.au Passport and the visa page"/>
    <d v="1899-12-30T00:03:47"/>
    <n v="3.7833333333333332"/>
    <d v="2023-08-08T00:00:00"/>
    <x v="1"/>
    <x v="2"/>
    <s v="HARDIK"/>
    <x v="0"/>
    <s v="CONSUMER POST BUREAU"/>
    <s v="SLA_MET"/>
  </r>
  <r>
    <s v="2034"/>
    <d v="2023-08-08T13:52:04"/>
    <d v="2023-08-08T14:01:10"/>
    <s v="WITHDRAW"/>
    <s v="Consumer Pre Bureau"/>
    <s v="NVaid"/>
    <s v="Please resubmit with landline for employer"/>
    <d v="1899-12-30T00:09:06"/>
    <n v="9.1"/>
    <d v="2023-08-08T00:00:00"/>
    <x v="1"/>
    <x v="2"/>
    <s v="NAVED"/>
    <x v="0"/>
    <s v="CONSUMER PRE BUREAU"/>
    <s v="SLA_MET"/>
  </r>
  <r>
    <s v="1996"/>
    <d v="2023-08-08T14:02:01"/>
    <d v="2023-08-08T14:12:20"/>
    <s v="DECLINE"/>
    <s v="Consumer Pre Bureau"/>
    <s v="HPandya"/>
    <s v="Applicant has a previous bad debt account with Asif Tech. Please offer the customer pre-paid"/>
    <d v="1899-12-30T00:10:19"/>
    <n v="10.316666666666666"/>
    <d v="2023-08-08T00:00:00"/>
    <x v="1"/>
    <x v="2"/>
    <s v="HARDIK"/>
    <x v="2"/>
    <s v="CONSUMER PRE BUREAU"/>
    <s v="SLA_MET"/>
  </r>
  <r>
    <s v="1927"/>
    <d v="2023-08-08T14:02:26"/>
    <d v="2023-08-08T14:08:15"/>
    <s v="APPROVE"/>
    <s v="Consumer Pre Bureau"/>
    <s v="NVaid"/>
    <s v="Approved only with outright purchase of handset or USIM only"/>
    <d v="1899-12-30T00:05:49"/>
    <n v="5.8166666666666664"/>
    <d v="2023-08-08T00:00:00"/>
    <x v="1"/>
    <x v="2"/>
    <s v="NAVED"/>
    <x v="1"/>
    <s v="CONSUMER PRE BUREAU"/>
    <s v="SLA_MET"/>
  </r>
  <r>
    <s v="2035"/>
    <d v="2023-08-08T14:04:31"/>
    <d v="2023-08-08T14:14:17"/>
    <s v="WITHDRAW"/>
    <s v="Consumer Pre Bureau"/>
    <s v="NVaid"/>
    <s v="Please email passport with visa page"/>
    <d v="1899-12-30T00:09:46"/>
    <n v="9.7666666666666675"/>
    <d v="2023-08-08T00:00:00"/>
    <x v="1"/>
    <x v="2"/>
    <s v="NAVED"/>
    <x v="0"/>
    <s v="CONSUMER PRE BUREAU"/>
    <s v="SLA_MET"/>
  </r>
  <r>
    <s v="2036"/>
    <d v="2023-08-08T14:06:41"/>
    <d v="2023-08-08T14:21:42"/>
    <s v="WITHDRAW"/>
    <s v="Consumer Existing"/>
    <s v="HPandya"/>
    <s v="Please resubmit with landline for employer"/>
    <d v="1899-12-30T00:15:01"/>
    <n v="15.016666666666667"/>
    <d v="2023-08-08T00:00:00"/>
    <x v="1"/>
    <x v="2"/>
    <s v="HARDIK"/>
    <x v="0"/>
    <s v="CONSUMER EXISTING"/>
    <s v="SLA_MET"/>
  </r>
  <r>
    <s v="2037"/>
    <d v="2023-08-08T14:07:16"/>
    <d v="2023-08-08T14:17:56"/>
    <s v="WITHDRAW"/>
    <s v="Consumer Post Bureau"/>
    <s v="NBhatia"/>
    <m/>
    <d v="1899-12-30T00:10:40"/>
    <n v="10.666666666666666"/>
    <d v="2023-08-08T00:00:00"/>
    <x v="1"/>
    <x v="2"/>
    <s v="NITESH"/>
    <x v="0"/>
    <s v="CONSUMER POST BUREAU"/>
    <s v="SLA_MET"/>
  </r>
  <r>
    <s v="1928"/>
    <d v="2023-08-08T14:09:46"/>
    <d v="2023-08-08T14:17:45"/>
    <s v="APPROVE"/>
    <s v="Consumer Existing"/>
    <s v="SSyed"/>
    <m/>
    <d v="1899-12-30T00:07:59"/>
    <n v="7.9833333333333334"/>
    <d v="2023-08-08T00:00:00"/>
    <x v="1"/>
    <x v="2"/>
    <s v="SHAHID"/>
    <x v="1"/>
    <s v="CONSUMER EXISTING"/>
    <s v="SLA_MET"/>
  </r>
  <r>
    <s v="1929"/>
    <d v="2023-08-08T14:10:32"/>
    <d v="2023-08-08T14:22:22"/>
    <s v="APPROVE"/>
    <s v="Consumer Existing"/>
    <s v="NVaid"/>
    <s v="Approved for MBB only"/>
    <d v="1899-12-30T00:11:50"/>
    <n v="11.833333333333334"/>
    <d v="2023-08-08T00:00:00"/>
    <x v="1"/>
    <x v="2"/>
    <s v="NAVED"/>
    <x v="1"/>
    <s v="CONSUMER EXISTING"/>
    <s v="SLA_MET"/>
  </r>
  <r>
    <s v="1997"/>
    <d v="2023-08-08T14:17:51"/>
    <d v="2023-08-08T14:25:29"/>
    <s v="DECLINE"/>
    <s v="Consumer Pre Bureau"/>
    <s v="HPandya"/>
    <s v="Applicant only has bridging visa. Please offer the customer Pre-Paid service only"/>
    <d v="1899-12-30T00:07:38"/>
    <n v="7.6333333333333329"/>
    <d v="2023-08-08T00:00:00"/>
    <x v="1"/>
    <x v="2"/>
    <s v="HARDIK"/>
    <x v="2"/>
    <s v="CONSUMER PRE BUREAU"/>
    <s v="SLA_MET"/>
  </r>
  <r>
    <s v="1930"/>
    <d v="2023-08-08T14:19:24"/>
    <d v="2023-08-08T14:30:40"/>
    <s v="APPROVE"/>
    <s v="Consumer Existing"/>
    <s v="AAkhundpur"/>
    <m/>
    <d v="1899-12-30T00:11:16"/>
    <n v="11.266666666666667"/>
    <d v="2023-08-08T00:00:00"/>
    <x v="1"/>
    <x v="2"/>
    <s v="ASIF"/>
    <x v="1"/>
    <s v="CONSUMER EXISTING"/>
    <s v="SLA_MET"/>
  </r>
  <r>
    <s v="1931"/>
    <d v="2023-08-08T14:23:48"/>
    <d v="2023-08-08T14:30:36"/>
    <s v="APPROVE"/>
    <s v="Consumer Existing"/>
    <s v="NVaid"/>
    <s v="Approve"/>
    <d v="1899-12-30T00:06:48"/>
    <n v="6.8"/>
    <d v="2023-08-08T00:00:00"/>
    <x v="1"/>
    <x v="2"/>
    <s v="NAVED"/>
    <x v="1"/>
    <s v="CONSUMER EXISTING"/>
    <s v="SLA_MET"/>
  </r>
  <r>
    <s v="2038"/>
    <d v="2023-08-08T14:26:42"/>
    <d v="2023-08-08T14:28:53"/>
    <s v="WITHDRAW"/>
    <s v="Consumer Existing"/>
    <s v="HPandya"/>
    <s v="Incorrect info provided please upated the requested handset type"/>
    <d v="1899-12-30T00:02:11"/>
    <n v="2.1833333333333331"/>
    <d v="2023-08-08T00:00:00"/>
    <x v="1"/>
    <x v="2"/>
    <s v="HARDIK"/>
    <x v="0"/>
    <s v="CONSUMER EXISTING"/>
    <s v="SLA_MET"/>
  </r>
  <r>
    <s v="1932"/>
    <d v="2023-08-08T14:30:08"/>
    <d v="2023-08-08T14:36:47"/>
    <s v="APPROVE"/>
    <s v="Consumer Existing"/>
    <s v="NVaid"/>
    <s v="Approve"/>
    <d v="1899-12-30T00:06:39"/>
    <n v="6.65"/>
    <d v="2023-08-08T00:00:00"/>
    <x v="1"/>
    <x v="2"/>
    <s v="NAVED"/>
    <x v="1"/>
    <s v="CONSUMER EXISTING"/>
    <s v="SLA_MET"/>
  </r>
  <r>
    <s v="1998"/>
    <d v="2023-08-08T14:30:20"/>
    <d v="2023-08-08T14:36:24"/>
    <s v="DECLINE"/>
    <s v="Consumer Existing"/>
    <s v="HPandya"/>
    <s v="Passport Visa expires in less than 12 months. Please offer the customer pre-paid service only"/>
    <d v="1899-12-30T00:06:04"/>
    <n v="6.0666666666666664"/>
    <d v="2023-08-08T00:00:00"/>
    <x v="1"/>
    <x v="2"/>
    <s v="HARDIK"/>
    <x v="2"/>
    <s v="CONSUMER EXISTING"/>
    <s v="SLA_MET"/>
  </r>
  <r>
    <s v="1933"/>
    <d v="2023-08-08T14:31:31"/>
    <d v="2023-08-08T14:38:58"/>
    <s v="APPROVE"/>
    <s v="Consumer Post Bureau"/>
    <s v="FWadia"/>
    <m/>
    <d v="1899-12-30T00:07:27"/>
    <n v="7.45"/>
    <d v="2023-08-08T00:00:00"/>
    <x v="1"/>
    <x v="2"/>
    <s v="FARDIN"/>
    <x v="1"/>
    <s v="CONSUMER POST BUREAU"/>
    <s v="SLA_MET"/>
  </r>
  <r>
    <s v="1934"/>
    <d v="2023-08-08T14:31:51"/>
    <d v="2023-08-08T14:41:35"/>
    <s v="APPROVE"/>
    <s v="Consumer Existing"/>
    <s v="MDcruz"/>
    <s v="Approve"/>
    <d v="1899-12-30T00:09:44"/>
    <n v="9.7333333333333325"/>
    <d v="2023-08-08T00:00:00"/>
    <x v="1"/>
    <x v="2"/>
    <s v="MERCEDES"/>
    <x v="1"/>
    <s v="CONSUMER EXISTING"/>
    <s v="SLA_MET"/>
  </r>
  <r>
    <s v="1935"/>
    <d v="2023-08-08T14:32:02"/>
    <d v="2023-08-08T14:41:29"/>
    <s v="APPROVE"/>
    <s v="Consumer Pre Bureau"/>
    <s v="HPandya"/>
    <s v="Approved only with outright purchase of handset or USIM only"/>
    <d v="1899-12-30T00:09:27"/>
    <n v="9.4499999999999993"/>
    <d v="2023-08-08T00:00:00"/>
    <x v="1"/>
    <x v="2"/>
    <s v="HARDIK"/>
    <x v="1"/>
    <s v="CONSUMER PRE BUREAU"/>
    <s v="SLA_MET"/>
  </r>
  <r>
    <s v="2039"/>
    <d v="2023-08-08T14:37:33"/>
    <d v="2023-08-08T14:50:30"/>
    <s v="WITHDRAW"/>
    <s v="Consumer Post Bureau"/>
    <s v="FWadia"/>
    <m/>
    <d v="1899-12-30T00:12:57"/>
    <n v="12.95"/>
    <d v="2023-08-08T00:00:00"/>
    <x v="1"/>
    <x v="2"/>
    <s v="FARDIN"/>
    <x v="0"/>
    <s v="CONSUMER POST BUREAU"/>
    <s v="SLA_MET"/>
  </r>
  <r>
    <s v="2040"/>
    <d v="2023-08-08T14:40:25"/>
    <d v="2023-08-08T14:45:14"/>
    <s v="WITHDRAW"/>
    <s v="Consumer Existing"/>
    <s v="NVaid"/>
    <s v="Customer has overdue account with Asif Tech- Asif Tech Account no 219641768 - overdue by $538.28"/>
    <d v="1899-12-30T00:04:49"/>
    <n v="4.8166666666666664"/>
    <d v="2023-08-08T00:00:00"/>
    <x v="1"/>
    <x v="2"/>
    <s v="NAVED"/>
    <x v="0"/>
    <s v="CONSUMER EXISTING"/>
    <s v="SLA_MET"/>
  </r>
  <r>
    <s v="1999"/>
    <d v="2023-08-08T14:41:40"/>
    <d v="2023-08-08T14:49:50"/>
    <s v="DECLINE"/>
    <s v="Consumer Existing"/>
    <s v="HPandya"/>
    <s v="Insufficient billing history with Asif Tech"/>
    <d v="1899-12-30T00:08:10"/>
    <n v="8.1666666666666661"/>
    <d v="2023-08-08T00:00:00"/>
    <x v="1"/>
    <x v="2"/>
    <s v="HARDIK"/>
    <x v="2"/>
    <s v="CONSUMER EXISTING"/>
    <s v="SLA_MET"/>
  </r>
  <r>
    <s v="1936"/>
    <d v="2023-08-08T14:49:12"/>
    <d v="2023-08-08T14:56:15"/>
    <s v="APPROVE"/>
    <s v="Consumer Post Bureau"/>
    <s v="HPandya"/>
    <s v="Approved only with outright purchase of handset or USIM only"/>
    <d v="1899-12-30T00:07:03"/>
    <n v="7.05"/>
    <d v="2023-08-08T00:00:00"/>
    <x v="1"/>
    <x v="2"/>
    <s v="HARDIK"/>
    <x v="1"/>
    <s v="CONSUMER POST BUREAU"/>
    <s v="SLA_MET"/>
  </r>
  <r>
    <s v="2041"/>
    <d v="2023-08-08T14:49:46"/>
    <d v="2023-08-08T14:56:51"/>
    <s v="WITHDRAW"/>
    <s v="Consumer Post Bureau"/>
    <s v="NVaid"/>
    <s v="An account for this applicant already exists with Asif Tech. Please resubmit as existing customer- Row id 1-8DT7VJ0"/>
    <d v="1899-12-30T00:07:05"/>
    <n v="7.083333333333333"/>
    <d v="2023-08-08T00:00:00"/>
    <x v="1"/>
    <x v="2"/>
    <s v="NAVED"/>
    <x v="0"/>
    <s v="CONSUMER POST BUREAU"/>
    <s v="SLA_MET"/>
  </r>
  <r>
    <s v="1937"/>
    <d v="2023-08-08T14:57:12"/>
    <d v="2023-08-08T15:02:47"/>
    <s v="APPROVE"/>
    <s v="Consumer Pre Bureau"/>
    <s v="NVaid"/>
    <s v="Approved for 1 Handset/Tablet + 1 MBB"/>
    <d v="1899-12-30T00:05:35"/>
    <n v="5.583333333333333"/>
    <d v="2023-08-08T00:00:00"/>
    <x v="1"/>
    <x v="2"/>
    <s v="NAVED"/>
    <x v="1"/>
    <s v="CONSUMER PRE BUREAU"/>
    <s v="SLA_MET"/>
  </r>
  <r>
    <s v="1938"/>
    <d v="2023-08-08T14:59:49"/>
    <d v="2023-08-08T15:02:42"/>
    <s v="APPROVE"/>
    <s v="Consumer Existing"/>
    <s v="RMishra"/>
    <s v="Approve"/>
    <d v="1899-12-30T00:02:53"/>
    <n v="2.8833333333333333"/>
    <d v="2023-08-08T00:00:00"/>
    <x v="1"/>
    <x v="2"/>
    <s v="RAJ"/>
    <x v="1"/>
    <s v="CONSUMER EXISTING"/>
    <s v="SLA_MET"/>
  </r>
  <r>
    <s v="2042"/>
    <d v="2023-08-08T15:01:33"/>
    <d v="2023-08-08T15:09:17"/>
    <s v="WITHDRAW"/>
    <s v="Consumer Existing"/>
    <s v="RMishra"/>
    <s v="Customer has overdue account with Asif Tech"/>
    <d v="1899-12-30T00:07:44"/>
    <n v="7.7333333333333334"/>
    <d v="2023-08-08T00:00:00"/>
    <x v="1"/>
    <x v="2"/>
    <s v="RAJ"/>
    <x v="0"/>
    <s v="CONSUMER EXISTING"/>
    <s v="SLA_MET"/>
  </r>
  <r>
    <s v="2043"/>
    <d v="2023-08-08T15:02:15"/>
    <d v="2023-08-08T15:16:41"/>
    <s v="WITHDRAW"/>
    <s v="Consumer Post Bureau"/>
    <s v="NBhatia"/>
    <m/>
    <d v="1899-12-30T00:14:26"/>
    <n v="14.433333333333334"/>
    <d v="2023-08-08T00:00:00"/>
    <x v="1"/>
    <x v="2"/>
    <s v="NITESH"/>
    <x v="0"/>
    <s v="CONSUMER POST BUREAU"/>
    <s v="SLA_MET"/>
  </r>
  <r>
    <s v="1939"/>
    <d v="2023-08-08T15:02:29"/>
    <d v="2023-08-08T15:10:35"/>
    <s v="APPROVE"/>
    <s v="Consumer Existing"/>
    <s v="SSyed"/>
    <m/>
    <d v="1899-12-30T00:08:06"/>
    <n v="8.1"/>
    <d v="2023-08-08T00:00:00"/>
    <x v="1"/>
    <x v="2"/>
    <s v="SHAHID"/>
    <x v="1"/>
    <s v="CONSUMER EXISTING"/>
    <s v="SLA_MET"/>
  </r>
  <r>
    <s v="1940"/>
    <d v="2023-08-08T15:06:36"/>
    <d v="2023-08-08T15:15:36"/>
    <s v="APPROVE"/>
    <s v="Consumer Existing"/>
    <s v="AAkhundpur"/>
    <m/>
    <d v="1899-12-30T00:09:00"/>
    <n v="9"/>
    <d v="2023-08-08T00:00:00"/>
    <x v="1"/>
    <x v="2"/>
    <s v="ASIF"/>
    <x v="1"/>
    <s v="CONSUMER EXISTING"/>
    <s v="SLA_MET"/>
  </r>
  <r>
    <s v="2044"/>
    <d v="2023-08-08T15:12:23"/>
    <d v="2023-08-08T15:20:21"/>
    <s v="WITHDRAW"/>
    <s v="Consumer Pre Bureau"/>
    <s v="NVaid"/>
    <s v="Please email passport with visa page"/>
    <d v="1899-12-30T00:07:58"/>
    <n v="7.9666666666666668"/>
    <d v="2023-08-08T00:00:00"/>
    <x v="1"/>
    <x v="2"/>
    <s v="NAVED"/>
    <x v="0"/>
    <s v="CONSUMER PRE BUREAU"/>
    <s v="SLA_MET"/>
  </r>
  <r>
    <s v="1941"/>
    <d v="2023-08-08T15:12:35"/>
    <d v="2023-08-08T15:16:58"/>
    <s v="APPROVE"/>
    <s v="Consumer Post Bureau"/>
    <s v="RMishra"/>
    <s v="Approve"/>
    <d v="1899-12-30T00:04:23"/>
    <n v="4.3833333333333337"/>
    <d v="2023-08-08T00:00:00"/>
    <x v="1"/>
    <x v="2"/>
    <s v="RAJ"/>
    <x v="1"/>
    <s v="CONSUMER POST BUREAU"/>
    <s v="SLA_MET"/>
  </r>
  <r>
    <s v="2000"/>
    <d v="2023-08-08T15:12:47"/>
    <d v="2023-08-08T15:19:52"/>
    <s v="DECLINE"/>
    <s v="Consumer Existing"/>
    <s v="HPandya"/>
    <s v="Passport Visa expires in less than 12 months. Please offer the customer pre-paid service only"/>
    <d v="1899-12-30T00:07:05"/>
    <n v="7.083333333333333"/>
    <d v="2023-08-08T00:00:00"/>
    <x v="1"/>
    <x v="2"/>
    <s v="HARDIK"/>
    <x v="2"/>
    <s v="CONSUMER EXISTING"/>
    <s v="SLA_MET"/>
  </r>
  <r>
    <s v="2045"/>
    <d v="2023-08-08T15:16:03"/>
    <d v="2023-08-08T15:20:56"/>
    <s v="WITHDRAW"/>
    <s v="Consumer Post Bureau"/>
    <s v="RMishra"/>
    <s v="An account for this applicant already exists with Asif Tech. Please resubmit as existing customer (ROW ID: 1-82DGZHG )"/>
    <d v="1899-12-30T00:04:53"/>
    <n v="4.8833333333333329"/>
    <d v="2023-08-08T00:00:00"/>
    <x v="1"/>
    <x v="2"/>
    <s v="RAJ"/>
    <x v="0"/>
    <s v="CONSUMER POST BUREAU"/>
    <s v="SLA_MET"/>
  </r>
  <r>
    <s v="2001"/>
    <d v="2023-08-08T15:16:16"/>
    <d v="2023-08-08T15:25:12"/>
    <s v="DECLINE"/>
    <s v="Consumer Pre Bureau"/>
    <s v="AAkhundpur"/>
    <s v="Due to Credit Policy"/>
    <d v="1899-12-30T00:08:56"/>
    <n v="8.9333333333333336"/>
    <d v="2023-08-08T00:00:00"/>
    <x v="1"/>
    <x v="2"/>
    <s v="ASIF"/>
    <x v="2"/>
    <s v="CONSUMER PRE BUREAU"/>
    <s v="SLA_MET"/>
  </r>
  <r>
    <s v="1942"/>
    <d v="2023-08-08T15:21:39"/>
    <d v="2023-08-08T15:36:35"/>
    <s v="APPROVE"/>
    <s v="Consumer Existing"/>
    <s v="NBhatia"/>
    <m/>
    <d v="1899-12-30T00:14:56"/>
    <n v="14.933333333333334"/>
    <d v="2023-08-08T00:00:00"/>
    <x v="1"/>
    <x v="2"/>
    <s v="NITESH"/>
    <x v="1"/>
    <s v="CONSUMER EXISTING"/>
    <s v="SLA_MET"/>
  </r>
  <r>
    <s v="1943"/>
    <d v="2023-08-08T15:24:11"/>
    <d v="2023-08-08T15:39:22"/>
    <s v="APPROVE"/>
    <s v="Consumer Existing"/>
    <s v="AAkhundpur"/>
    <m/>
    <d v="1899-12-30T00:15:11"/>
    <n v="15.183333333333334"/>
    <d v="2023-08-08T00:00:00"/>
    <x v="1"/>
    <x v="2"/>
    <s v="ASIF"/>
    <x v="1"/>
    <s v="CONSUMER EXISTING"/>
    <s v="SLA_MET"/>
  </r>
  <r>
    <s v="2046"/>
    <d v="2023-08-08T15:25:31"/>
    <d v="2023-08-08T15:30:35"/>
    <s v="WITHDRAW"/>
    <s v="Consumer Existing"/>
    <s v="HPandya"/>
    <s v="Please re-submit as student"/>
    <d v="1899-12-30T00:05:04"/>
    <n v="5.0666666666666664"/>
    <d v="2023-08-08T00:00:00"/>
    <x v="1"/>
    <x v="2"/>
    <s v="HARDIK"/>
    <x v="0"/>
    <s v="CONSUMER EXISTING"/>
    <s v="SLA_MET"/>
  </r>
  <r>
    <s v="1944"/>
    <d v="2023-08-08T15:29:56"/>
    <d v="2023-08-08T15:37:46"/>
    <s v="APPROVE"/>
    <s v="Consumer Existing"/>
    <s v="HPandya"/>
    <s v="Approved for 1 Handset + 1 Tablet"/>
    <d v="1899-12-30T00:07:50"/>
    <n v="7.833333333333333"/>
    <d v="2023-08-08T00:00:00"/>
    <x v="1"/>
    <x v="2"/>
    <s v="HARDIK"/>
    <x v="1"/>
    <s v="CONSUMER EXISTING"/>
    <s v="SLA_MET"/>
  </r>
  <r>
    <s v="2047"/>
    <d v="2023-08-08T15:32:41"/>
    <d v="2023-08-08T15:39:31"/>
    <s v="WITHDRAW"/>
    <s v="Consumer Post Bureau"/>
    <s v="RMishra"/>
    <s v="Please verify passport and DOB and Resubmit OR email passport and visa page to vcredit@Asif Tech.com.au"/>
    <d v="1899-12-30T00:06:50"/>
    <n v="6.833333333333333"/>
    <d v="2023-08-08T00:00:00"/>
    <x v="1"/>
    <x v="2"/>
    <s v="RAJ"/>
    <x v="0"/>
    <s v="CONSUMER POST BUREAU"/>
    <s v="SLA_MET"/>
  </r>
  <r>
    <s v="2048"/>
    <d v="2023-08-08T15:33:16"/>
    <d v="2023-08-08T15:38:37"/>
    <s v="WITHDRAW"/>
    <s v="Consumer Pre Bureau"/>
    <s v="NVaid"/>
    <s v="Please check DOB, Passport Number and Country, and the Customers Name"/>
    <d v="1899-12-30T00:05:21"/>
    <n v="5.35"/>
    <d v="2023-08-08T00:00:00"/>
    <x v="1"/>
    <x v="2"/>
    <s v="NAVED"/>
    <x v="0"/>
    <s v="CONSUMER PRE BUREAU"/>
    <s v="SLA_MET"/>
  </r>
  <r>
    <s v="1945"/>
    <d v="2023-08-08T15:33:37"/>
    <d v="2023-08-08T15:48:17"/>
    <s v="APPROVE"/>
    <s v="Consumer Existing"/>
    <s v="SSyed"/>
    <m/>
    <d v="1899-12-30T00:14:40"/>
    <n v="14.666666666666666"/>
    <d v="2023-08-08T00:00:00"/>
    <x v="1"/>
    <x v="2"/>
    <s v="SHAHID"/>
    <x v="1"/>
    <s v="CONSUMER EXISTING"/>
    <s v="SLA_MET"/>
  </r>
  <r>
    <s v="2049"/>
    <d v="2023-08-08T15:44:01"/>
    <d v="2023-08-08T15:59:38"/>
    <s v="WITHDRAW"/>
    <s v="Consumer Post Bureau"/>
    <s v="SSyed"/>
    <m/>
    <d v="1899-12-30T00:15:37"/>
    <n v="15.616666666666667"/>
    <d v="2023-08-08T00:00:00"/>
    <x v="1"/>
    <x v="2"/>
    <s v="SHAHID"/>
    <x v="0"/>
    <s v="CONSUMER POST BUREAU"/>
    <s v="SLA_MET"/>
  </r>
  <r>
    <s v="2050"/>
    <d v="2023-08-08T15:44:04"/>
    <d v="2023-08-08T15:48:12"/>
    <s v="WITHDRAW"/>
    <s v="Consumer Pre Bureau"/>
    <s v="HPandya"/>
    <s v="Please email 100 pts of ID to vcredit@Asif Tech.com.au Passport and the visa page"/>
    <d v="1899-12-30T00:04:08"/>
    <n v="4.1333333333333337"/>
    <d v="2023-08-08T00:00:00"/>
    <x v="1"/>
    <x v="2"/>
    <s v="HARDIK"/>
    <x v="0"/>
    <s v="CONSUMER PRE BUREAU"/>
    <s v="SLA_MET"/>
  </r>
  <r>
    <s v="1946"/>
    <d v="2023-08-08T15:44:32"/>
    <d v="2023-08-08T16:09:31"/>
    <s v="APPROVE"/>
    <s v="Consumer Existing"/>
    <s v="NBhatia"/>
    <m/>
    <d v="1899-12-30T00:24:59"/>
    <n v="24.983333333333334"/>
    <d v="2023-08-08T00:00:00"/>
    <x v="1"/>
    <x v="2"/>
    <s v="NITESH"/>
    <x v="1"/>
    <s v="CONSUMER EXISTING"/>
    <s v="SLA_NOT_MET"/>
  </r>
  <r>
    <s v="2051"/>
    <d v="2023-08-08T15:45:39"/>
    <d v="2023-08-08T15:51:41"/>
    <s v="WITHDRAW"/>
    <s v="Consumer Pre Bureau"/>
    <s v="NVaid"/>
    <s v="Please email passport with visa page"/>
    <d v="1899-12-30T00:06:02"/>
    <n v="6.0333333333333332"/>
    <d v="2023-08-08T00:00:00"/>
    <x v="1"/>
    <x v="2"/>
    <s v="NAVED"/>
    <x v="0"/>
    <s v="CONSUMER PRE BUREAU"/>
    <s v="SLA_MET"/>
  </r>
  <r>
    <s v="1947"/>
    <d v="2023-08-08T15:47:48"/>
    <d v="2023-08-08T15:57:14"/>
    <s v="APPROVE"/>
    <s v="Consumer Post Bureau"/>
    <s v="HPandya"/>
    <s v="Approved for 1 handset and 1 MBB"/>
    <d v="1899-12-30T00:09:26"/>
    <n v="9.4333333333333336"/>
    <d v="2023-08-08T00:00:00"/>
    <x v="1"/>
    <x v="2"/>
    <s v="HARDIK"/>
    <x v="1"/>
    <s v="CONSUMER POST BUREAU"/>
    <s v="SLA_MET"/>
  </r>
  <r>
    <s v="1948"/>
    <d v="2023-08-08T15:47:59"/>
    <d v="2023-08-08T16:01:52"/>
    <s v="APPROVE"/>
    <s v="Consumer Existing"/>
    <s v="NVaid"/>
    <s v="Approved for MBB only"/>
    <d v="1899-12-30T00:13:53"/>
    <n v="13.883333333333333"/>
    <d v="2023-08-08T00:00:00"/>
    <x v="1"/>
    <x v="2"/>
    <s v="NAVED"/>
    <x v="1"/>
    <s v="CONSUMER EXISTING"/>
    <s v="SLA_MET"/>
  </r>
  <r>
    <s v="1949"/>
    <d v="2023-08-08T15:54:33"/>
    <d v="2023-08-08T16:00:43"/>
    <s v="APPROVE"/>
    <s v="Consumer Pre Bureau"/>
    <s v="RMishra"/>
    <s v="Approved for 1 Handset + 1 Tablet"/>
    <d v="1899-12-30T00:06:10"/>
    <n v="6.166666666666667"/>
    <d v="2023-08-08T00:00:00"/>
    <x v="1"/>
    <x v="2"/>
    <s v="RAJ"/>
    <x v="1"/>
    <s v="CONSUMER PRE BUREAU"/>
    <s v="SLA_MET"/>
  </r>
  <r>
    <s v="2052"/>
    <d v="2023-08-08T15:55:55"/>
    <d v="2023-08-08T16:00:05"/>
    <s v="WITHDRAW"/>
    <s v="Consumer Pre Bureau"/>
    <s v="HPandya"/>
    <s v="Please email 100 pts of ID to vcredit@Asif Tech.com.au Passport and visa page"/>
    <d v="1899-12-30T00:04:10"/>
    <n v="4.166666666666667"/>
    <d v="2023-08-08T00:00:00"/>
    <x v="1"/>
    <x v="2"/>
    <s v="HARDIK"/>
    <x v="0"/>
    <s v="CONSUMER PRE BUREAU"/>
    <s v="SLA_MET"/>
  </r>
  <r>
    <s v="2002"/>
    <d v="2023-08-08T16:00:35"/>
    <d v="2023-08-08T16:17:07"/>
    <s v="DECLINE"/>
    <s v="Consumer Existing"/>
    <s v="AAkhundpur"/>
    <s v="Insufficient billing history with Asif Tech"/>
    <d v="1899-12-30T00:16:32"/>
    <n v="16.533333333333335"/>
    <d v="2023-08-08T00:00:00"/>
    <x v="1"/>
    <x v="2"/>
    <s v="ASIF"/>
    <x v="2"/>
    <s v="CONSUMER EXISTING"/>
    <s v="SLA_MET"/>
  </r>
  <r>
    <s v="1950"/>
    <d v="2023-08-08T16:01:33"/>
    <d v="2023-08-08T16:13:15"/>
    <s v="APPROVE"/>
    <s v="Consumer Existing"/>
    <s v="NVaid"/>
    <s v="Approved only with outright purchase of handset or USIM only"/>
    <d v="1899-12-30T00:11:42"/>
    <n v="11.7"/>
    <d v="2023-08-08T00:00:00"/>
    <x v="1"/>
    <x v="2"/>
    <s v="NAVED"/>
    <x v="1"/>
    <s v="CONSUMER EXISTING"/>
    <s v="SLA_MET"/>
  </r>
  <r>
    <s v="2003"/>
    <d v="2023-08-08T16:09:21"/>
    <d v="2023-08-08T16:16:00"/>
    <s v="DECLINE"/>
    <s v="Consumer Existing"/>
    <s v="HPandya"/>
    <s v="Insufficient billing history with Asif Tech"/>
    <d v="1899-12-30T00:06:39"/>
    <n v="6.65"/>
    <d v="2023-08-08T00:00:00"/>
    <x v="1"/>
    <x v="2"/>
    <s v="HARDIK"/>
    <x v="2"/>
    <s v="CONSUMER EXISTING"/>
    <s v="SLA_MET"/>
  </r>
  <r>
    <s v="1951"/>
    <d v="2023-08-08T16:09:57"/>
    <d v="2023-08-08T16:15:54"/>
    <s v="APPROVE"/>
    <s v="Consumer Existing"/>
    <s v="SSyed"/>
    <m/>
    <d v="1899-12-30T00:05:57"/>
    <n v="5.95"/>
    <d v="2023-08-08T00:00:00"/>
    <x v="1"/>
    <x v="2"/>
    <s v="SHAHID"/>
    <x v="1"/>
    <s v="CONSUMER EXISTING"/>
    <s v="SLA_MET"/>
  </r>
  <r>
    <s v="2053"/>
    <d v="2023-08-08T16:14:09"/>
    <d v="2023-08-08T16:26:45"/>
    <s v="WITHDRAW"/>
    <s v="Consumer Post Bureau"/>
    <s v="HPandya"/>
    <s v="Please email 100 pts of ID to vcredit@Asif Tech.com.au appointment letter or salary slip"/>
    <d v="1899-12-30T00:12:36"/>
    <n v="12.6"/>
    <d v="2023-08-08T00:00:00"/>
    <x v="1"/>
    <x v="2"/>
    <s v="HARDIK"/>
    <x v="0"/>
    <s v="CONSUMER POST BUREAU"/>
    <s v="SLA_MET"/>
  </r>
  <r>
    <s v="1952"/>
    <d v="2023-08-08T16:16:22"/>
    <d v="2023-08-08T16:33:29"/>
    <s v="APPROVE"/>
    <s v="Consumer Existing"/>
    <s v="NBhatia"/>
    <m/>
    <d v="1899-12-30T00:17:07"/>
    <n v="17.116666666666667"/>
    <d v="2023-08-08T00:00:00"/>
    <x v="1"/>
    <x v="2"/>
    <s v="NITESH"/>
    <x v="1"/>
    <s v="CONSUMER EXISTING"/>
    <s v="SLA_MET"/>
  </r>
  <r>
    <s v="2054"/>
    <d v="2023-08-08T16:17:04"/>
    <d v="2023-08-08T16:20:31"/>
    <s v="WITHDRAW"/>
    <s v="Consumer Post Bureau"/>
    <s v="NVaid"/>
    <s v="An account for this applicant already exists with Asif Tech. Please resubmit as existing customer - Row id 1-8EA8V91"/>
    <d v="1899-12-30T00:03:27"/>
    <n v="3.45"/>
    <d v="2023-08-08T00:00:00"/>
    <x v="1"/>
    <x v="2"/>
    <s v="NAVED"/>
    <x v="0"/>
    <s v="CONSUMER POST BUREAU"/>
    <s v="SLA_MET"/>
  </r>
  <r>
    <s v="2004"/>
    <d v="2023-08-08T16:17:13"/>
    <d v="2023-08-08T16:30:58"/>
    <s v="DECLINE"/>
    <s v="Consumer Post Bureau"/>
    <s v="NVaid"/>
    <s v="Due to credit policy decision by Credit department. Please offer the customer pre-paid service - Applicant has an account under Row id 1-8DF3BMS"/>
    <d v="1899-12-30T00:13:45"/>
    <n v="13.75"/>
    <d v="2023-08-08T00:00:00"/>
    <x v="1"/>
    <x v="2"/>
    <s v="NAVED"/>
    <x v="2"/>
    <s v="CONSUMER POST BUREAU"/>
    <s v="SLA_MET"/>
  </r>
  <r>
    <s v="1953"/>
    <d v="2023-08-08T16:17:46"/>
    <d v="2023-08-08T16:35:15"/>
    <s v="APPROVE"/>
    <s v="Consumer Existing"/>
    <s v="FWadia"/>
    <m/>
    <d v="1899-12-30T00:17:29"/>
    <n v="17.483333333333334"/>
    <d v="2023-08-08T00:00:00"/>
    <x v="1"/>
    <x v="2"/>
    <s v="FARDIN"/>
    <x v="1"/>
    <s v="CONSUMER EXISTING"/>
    <s v="SLA_MET"/>
  </r>
  <r>
    <s v="2055"/>
    <d v="2023-08-08T16:18:14"/>
    <d v="2023-08-08T16:37:31"/>
    <s v="WITHDRAW"/>
    <s v="Consumer Existing"/>
    <s v="AAkhundpur"/>
    <s v="Customer has overdue account with Asif Tech"/>
    <d v="1899-12-30T00:19:17"/>
    <n v="19.283333333333335"/>
    <d v="2023-08-08T00:00:00"/>
    <x v="1"/>
    <x v="2"/>
    <s v="ASIF"/>
    <x v="0"/>
    <s v="CONSUMER EXISTING"/>
    <s v="SLA_MET"/>
  </r>
  <r>
    <s v="1954"/>
    <d v="2023-08-08T16:20:21"/>
    <d v="2023-08-08T16:42:17"/>
    <s v="APPROVE"/>
    <s v="Consumer Existing"/>
    <s v="NBhatia"/>
    <m/>
    <d v="1899-12-30T00:21:56"/>
    <n v="21.933333333333334"/>
    <d v="2023-08-08T00:00:00"/>
    <x v="1"/>
    <x v="2"/>
    <s v="NITESH"/>
    <x v="1"/>
    <s v="CONSUMER EXISTING"/>
    <s v="SLA_NOT_MET"/>
  </r>
  <r>
    <s v="2056"/>
    <d v="2023-08-08T16:23:00"/>
    <d v="2023-08-08T16:47:05"/>
    <s v="WITHDRAW"/>
    <s v="Consumer Existing"/>
    <s v="FWadia"/>
    <m/>
    <d v="1899-12-30T00:24:05"/>
    <n v="24.083333333333332"/>
    <d v="2023-08-08T00:00:00"/>
    <x v="1"/>
    <x v="2"/>
    <s v="FARDIN"/>
    <x v="0"/>
    <s v="CONSUMER EXISTING"/>
    <s v="SLA_NOT_MET"/>
  </r>
  <r>
    <s v="1955"/>
    <d v="2023-08-08T16:24:37"/>
    <d v="2023-08-08T16:35:48"/>
    <s v="APPROVE"/>
    <s v="Consumer Existing"/>
    <s v="HPandya"/>
    <s v="Approved only with outright purchase of handset or USIM only"/>
    <d v="1899-12-30T00:11:11"/>
    <n v="11.183333333333334"/>
    <d v="2023-08-08T00:00:00"/>
    <x v="1"/>
    <x v="2"/>
    <s v="HARDIK"/>
    <x v="1"/>
    <s v="CONSUMER EXISTING"/>
    <s v="SLA_MET"/>
  </r>
  <r>
    <s v="1956"/>
    <d v="2023-08-08T16:25:47"/>
    <d v="2023-08-08T16:44:50"/>
    <s v="APPROVE"/>
    <s v="Consumer Pre Bureau"/>
    <s v="NVaid"/>
    <s v="Approve"/>
    <d v="1899-12-30T00:19:03"/>
    <n v="19.05"/>
    <d v="2023-08-08T00:00:00"/>
    <x v="1"/>
    <x v="2"/>
    <s v="NAVED"/>
    <x v="1"/>
    <s v="CONSUMER PRE BUREAU"/>
    <s v="SLA_MET"/>
  </r>
  <r>
    <s v="2057"/>
    <d v="2023-08-08T16:28:02"/>
    <d v="2023-08-08T16:38:22"/>
    <s v="WITHDRAW"/>
    <s v="Consumer Post Bureau"/>
    <s v="HPandya"/>
    <s v="Please email 100 pts of ID to vcredit@Asif Tech.com.au Passport and visa page"/>
    <d v="1899-12-30T00:10:20"/>
    <n v="10.333333333333334"/>
    <d v="2023-08-08T00:00:00"/>
    <x v="1"/>
    <x v="2"/>
    <s v="HARDIK"/>
    <x v="0"/>
    <s v="CONSUMER POST BUREAU"/>
    <s v="SLA_MET"/>
  </r>
  <r>
    <s v="2005"/>
    <d v="2023-08-08T16:30:02"/>
    <d v="2023-08-08T16:38:49"/>
    <s v="DECLINE"/>
    <s v="Consumer Existing"/>
    <s v="AAkhundpur"/>
    <s v="Customer has exceeded approved number of services"/>
    <d v="1899-12-30T00:08:47"/>
    <n v="8.7833333333333332"/>
    <d v="2023-08-08T00:00:00"/>
    <x v="1"/>
    <x v="2"/>
    <s v="ASIF"/>
    <x v="2"/>
    <s v="CONSUMER EXISTING"/>
    <s v="SLA_MET"/>
  </r>
  <r>
    <s v="2058"/>
    <d v="2023-08-08T16:30:34"/>
    <d v="2023-08-08T16:39:56"/>
    <s v="WITHDRAW"/>
    <s v="Consumer Pre Bureau"/>
    <s v="RMishra"/>
    <s v="Please verify passport and DOB and resubmit OR email passport and visa page to vcredit@Asif Tech.com.au"/>
    <d v="1899-12-30T00:09:22"/>
    <n v="9.3666666666666671"/>
    <d v="2023-08-08T00:00:00"/>
    <x v="1"/>
    <x v="2"/>
    <s v="RAJ"/>
    <x v="0"/>
    <s v="CONSUMER PRE BUREAU"/>
    <s v="SLA_MET"/>
  </r>
  <r>
    <s v="1957"/>
    <d v="2023-08-08T16:35:16"/>
    <d v="2023-08-08T16:46:44"/>
    <s v="APPROVE"/>
    <s v="Consumer Post Bureau"/>
    <s v="HPandya"/>
    <s v="Approve"/>
    <d v="1899-12-30T00:11:28"/>
    <n v="11.466666666666667"/>
    <d v="2023-08-08T00:00:00"/>
    <x v="1"/>
    <x v="2"/>
    <s v="HARDIK"/>
    <x v="1"/>
    <s v="CONSUMER POST BUREAU"/>
    <s v="SLA_MET"/>
  </r>
  <r>
    <s v="2059"/>
    <d v="2023-08-08T16:48:15"/>
    <d v="2023-08-08T16:52:14"/>
    <s v="WITHDRAW"/>
    <s v="Consumer Post Bureau"/>
    <s v="HPandya"/>
    <s v="Please resubmit with a valid mobile numbe for a friend or family as an alternate contact"/>
    <d v="1899-12-30T00:03:59"/>
    <n v="3.9833333333333334"/>
    <d v="2023-08-08T00:00:00"/>
    <x v="1"/>
    <x v="2"/>
    <s v="HARDIK"/>
    <x v="0"/>
    <s v="CONSUMER POST BUREAU"/>
    <s v="SLA_MET"/>
  </r>
  <r>
    <s v="1958"/>
    <d v="2023-08-08T16:48:36"/>
    <d v="2023-08-08T16:57:56"/>
    <s v="APPROVE"/>
    <s v="Consumer Post Bureau"/>
    <s v="NBhatia"/>
    <m/>
    <d v="1899-12-30T00:09:20"/>
    <n v="9.3333333333333339"/>
    <d v="2023-08-08T00:00:00"/>
    <x v="1"/>
    <x v="2"/>
    <s v="NITESH"/>
    <x v="1"/>
    <s v="CONSUMER POST BUREAU"/>
    <s v="SLA_MET"/>
  </r>
  <r>
    <s v="1959"/>
    <d v="2023-08-08T16:49:38"/>
    <d v="2023-08-08T16:52:57"/>
    <s v="APPROVE"/>
    <s v="Consumer Existing"/>
    <s v="AAkhundpur"/>
    <s v="Approved for MBB only"/>
    <d v="1899-12-30T00:03:19"/>
    <n v="3.3166666666666664"/>
    <d v="2023-08-08T00:00:00"/>
    <x v="1"/>
    <x v="2"/>
    <s v="ASIF"/>
    <x v="1"/>
    <s v="CONSUMER EXISTING"/>
    <s v="SLA_MET"/>
  </r>
  <r>
    <s v="2060"/>
    <d v="2023-08-08T16:50:13"/>
    <d v="2023-08-08T16:56:02"/>
    <s v="WITHDRAW"/>
    <s v="Consumer Existing"/>
    <s v="NVaid"/>
    <s v="Customer has overdue account with Asif Tech - Account no 723071712 overdue by $257.35"/>
    <d v="1899-12-30T00:05:49"/>
    <n v="5.8166666666666664"/>
    <d v="2023-08-08T00:00:00"/>
    <x v="1"/>
    <x v="2"/>
    <s v="NAVED"/>
    <x v="0"/>
    <s v="CONSUMER EXISTING"/>
    <s v="SLA_MET"/>
  </r>
  <r>
    <s v="2061"/>
    <d v="2023-08-08T16:50:23"/>
    <d v="2023-08-08T16:57:52"/>
    <s v="WITHDRAW"/>
    <s v="Consumer Pre Bureau"/>
    <s v="HPandya"/>
    <s v="An account for this applicant already exists with Asif Tech. Please resubmit as existing customer with row id:1-71Z1HEM"/>
    <d v="1899-12-30T00:07:29"/>
    <n v="7.4833333333333334"/>
    <d v="2023-08-08T00:00:00"/>
    <x v="1"/>
    <x v="2"/>
    <s v="HARDIK"/>
    <x v="0"/>
    <s v="CONSUMER PRE BUREAU"/>
    <s v="SLA_MET"/>
  </r>
  <r>
    <s v="2062"/>
    <d v="2023-08-08T16:51:00"/>
    <d v="2023-08-08T17:00:58"/>
    <s v="WITHDRAW"/>
    <s v="Consumer Existing"/>
    <s v="AAkhundpur"/>
    <s v="Customer has overdue account with 3-#3340279789 and also overdue with Asif Tech."/>
    <d v="1899-12-30T00:09:58"/>
    <n v="9.9666666666666668"/>
    <d v="2023-08-08T00:00:00"/>
    <x v="1"/>
    <x v="2"/>
    <s v="ASIF"/>
    <x v="0"/>
    <s v="CONSUMER EXISTING"/>
    <s v="SLA_MET"/>
  </r>
  <r>
    <s v="1960"/>
    <d v="2023-08-08T16:54:13"/>
    <d v="2023-08-08T17:00:24"/>
    <s v="APPROVE"/>
    <s v="Consumer Existing"/>
    <s v="FWadia"/>
    <m/>
    <d v="1899-12-30T00:06:11"/>
    <n v="6.1833333333333336"/>
    <d v="2023-08-08T00:00:00"/>
    <x v="1"/>
    <x v="2"/>
    <s v="FARDIN"/>
    <x v="1"/>
    <s v="CONSUMER EXISTING"/>
    <s v="SLA_MET"/>
  </r>
  <r>
    <s v="1961"/>
    <d v="2023-08-08T16:57:00"/>
    <d v="2023-08-08T17:03:06"/>
    <s v="APPROVE"/>
    <s v="Consumer Existing"/>
    <s v="NVaid"/>
    <s v="Approve"/>
    <d v="1899-12-30T00:06:06"/>
    <n v="6.1"/>
    <d v="2023-08-08T00:00:00"/>
    <x v="1"/>
    <x v="2"/>
    <s v="NAVED"/>
    <x v="1"/>
    <s v="CONSUMER EXISTING"/>
    <s v="SLA_MET"/>
  </r>
  <r>
    <s v="1962"/>
    <d v="2023-08-08T16:58:45"/>
    <d v="2023-08-08T17:06:29"/>
    <s v="APPROVE"/>
    <s v="Consumer Pre Bureau"/>
    <s v="AAkhundpur"/>
    <s v="Approved for up to 2 services"/>
    <d v="1899-12-30T00:07:44"/>
    <n v="7.7333333333333334"/>
    <d v="2023-08-08T00:00:00"/>
    <x v="1"/>
    <x v="2"/>
    <s v="ASIF"/>
    <x v="1"/>
    <s v="CONSUMER PRE BUREAU"/>
    <s v="SLA_MET"/>
  </r>
  <r>
    <s v="1963"/>
    <d v="2023-08-08T16:59:43"/>
    <d v="2023-08-08T17:12:15"/>
    <s v="APPROVE"/>
    <s v="Consumer Existing"/>
    <s v="RMishra"/>
    <s v="Approved for 1 sim only service"/>
    <d v="1899-12-30T00:12:32"/>
    <n v="12.533333333333333"/>
    <d v="2023-08-08T00:00:00"/>
    <x v="1"/>
    <x v="2"/>
    <s v="RAJ"/>
    <x v="1"/>
    <s v="CONSUMER EXISTING"/>
    <s v="SLA_MET"/>
  </r>
  <r>
    <s v="2063"/>
    <d v="2023-08-08T17:00:06"/>
    <d v="2023-08-08T17:06:03"/>
    <s v="WITHDRAW"/>
    <s v="Consumer Existing"/>
    <s v="MDcruz"/>
    <s v="Customer has overdue account with Asif Tech"/>
    <d v="1899-12-30T00:05:57"/>
    <n v="5.95"/>
    <d v="2023-08-08T00:00:00"/>
    <x v="1"/>
    <x v="2"/>
    <s v="MERCEDES"/>
    <x v="0"/>
    <s v="CONSUMER EXISTING"/>
    <s v="SLA_MET"/>
  </r>
  <r>
    <s v="2064"/>
    <d v="2023-08-08T17:00:30"/>
    <d v="2023-08-08T17:07:06"/>
    <s v="WITHDRAW"/>
    <s v="Consumer Post Bureau"/>
    <s v="NVaid"/>
    <s v="Please resubmit with landline for employer"/>
    <d v="1899-12-30T00:06:36"/>
    <n v="6.6"/>
    <d v="2023-08-08T00:00:00"/>
    <x v="1"/>
    <x v="2"/>
    <s v="NAVED"/>
    <x v="0"/>
    <s v="CONSUMER POST BUREAU"/>
    <s v="SLA_MET"/>
  </r>
  <r>
    <s v="2006"/>
    <d v="2023-08-08T17:04:57"/>
    <d v="2023-08-08T17:17:53"/>
    <s v="DECLINE"/>
    <s v="Consumer Existing"/>
    <s v="AAkhundpur"/>
    <s v="Applicant only has bridging visa. Please offer the customer Pre-Paid service only"/>
    <d v="1899-12-30T00:12:56"/>
    <n v="12.933333333333334"/>
    <d v="2023-08-08T00:00:00"/>
    <x v="1"/>
    <x v="2"/>
    <s v="ASIF"/>
    <x v="2"/>
    <s v="CONSUMER EXISTING"/>
    <s v="SLA_MET"/>
  </r>
  <r>
    <s v="2065"/>
    <d v="2023-08-08T17:08:12"/>
    <d v="2023-08-08T17:12:43"/>
    <s v="WITHDRAW"/>
    <s v="Consumer Pre Bureau"/>
    <s v="NVaid"/>
    <s v="Please resubmit with landline for employer"/>
    <d v="1899-12-30T00:04:31"/>
    <n v="4.5166666666666666"/>
    <d v="2023-08-08T00:00:00"/>
    <x v="1"/>
    <x v="2"/>
    <s v="NAVED"/>
    <x v="0"/>
    <s v="CONSUMER PRE BUREAU"/>
    <s v="SLA_MET"/>
  </r>
  <r>
    <s v="2066"/>
    <d v="2023-08-08T17:12:07"/>
    <d v="2023-08-08T17:20:01"/>
    <s v="WITHDRAW"/>
    <s v="Consumer Pre Bureau"/>
    <s v="NVaid"/>
    <s v="Applicant has previously approved application under another Row ID 1-8F9JRZO"/>
    <d v="1899-12-30T00:07:54"/>
    <n v="7.9"/>
    <d v="2023-08-08T00:00:00"/>
    <x v="1"/>
    <x v="2"/>
    <s v="NAVED"/>
    <x v="0"/>
    <s v="CONSUMER PRE BUREAU"/>
    <s v="SLA_MET"/>
  </r>
  <r>
    <s v="1964"/>
    <d v="2023-08-08T17:15:48"/>
    <d v="2023-08-08T17:19:24"/>
    <s v="APPROVE"/>
    <s v="Consumer Existing"/>
    <s v="HPandya"/>
    <s v="Approve"/>
    <d v="1899-12-30T00:03:36"/>
    <n v="3.6"/>
    <d v="2023-08-08T00:00:00"/>
    <x v="1"/>
    <x v="2"/>
    <s v="HARDIK"/>
    <x v="1"/>
    <s v="CONSUMER EXISTING"/>
    <s v="SLA_MET"/>
  </r>
  <r>
    <s v="2067"/>
    <d v="2023-08-08T17:16:11"/>
    <d v="2023-08-08T17:26:45"/>
    <s v="WITHDRAW"/>
    <s v="Consumer Post Bureau"/>
    <s v="AAkhundpur"/>
    <s v="Please email passport with visa page"/>
    <d v="1899-12-30T00:10:34"/>
    <n v="10.566666666666666"/>
    <d v="2023-08-08T00:00:00"/>
    <x v="1"/>
    <x v="2"/>
    <s v="ASIF"/>
    <x v="0"/>
    <s v="CONSUMER POST BUREAU"/>
    <s v="SLA_MET"/>
  </r>
  <r>
    <s v="1965"/>
    <d v="2023-08-08T17:16:58"/>
    <d v="2023-08-08T17:24:26"/>
    <s v="APPROVE"/>
    <s v="Consumer Existing"/>
    <s v="HPandya"/>
    <s v="Approved for MBB only"/>
    <d v="1899-12-30T00:07:28"/>
    <n v="7.4666666666666668"/>
    <d v="2023-08-08T00:00:00"/>
    <x v="1"/>
    <x v="2"/>
    <s v="HARDIK"/>
    <x v="1"/>
    <s v="CONSUMER EXISTING"/>
    <s v="SLA_MET"/>
  </r>
  <r>
    <s v="1966"/>
    <d v="2023-08-08T17:27:13"/>
    <d v="2023-08-08T17:31:39"/>
    <s v="APPROVE"/>
    <s v="Consumer Existing"/>
    <s v="RMishra"/>
    <s v="Approved for MBB only"/>
    <d v="1899-12-30T00:04:26"/>
    <n v="4.4333333333333336"/>
    <d v="2023-08-08T00:00:00"/>
    <x v="1"/>
    <x v="2"/>
    <s v="RAJ"/>
    <x v="1"/>
    <s v="CONSUMER EXISTING"/>
    <s v="SLA_MET"/>
  </r>
  <r>
    <s v="2007"/>
    <d v="2023-08-08T17:29:49"/>
    <d v="2023-08-08T17:36:29"/>
    <s v="DECLINE"/>
    <s v="Consumer Existing"/>
    <s v="AAkhundpur"/>
    <s v="Due to recent payment history with Asif Tech"/>
    <d v="1899-12-30T00:06:40"/>
    <n v="6.666666666666667"/>
    <d v="2023-08-08T00:00:00"/>
    <x v="1"/>
    <x v="2"/>
    <s v="ASIF"/>
    <x v="2"/>
    <s v="CONSUMER EXISTING"/>
    <s v="SLA_MET"/>
  </r>
  <r>
    <s v="2008"/>
    <d v="2023-08-08T17:31:22"/>
    <d v="2023-08-08T17:38:47"/>
    <s v="DECLINE"/>
    <s v="Consumer Existing"/>
    <s v="SSyed"/>
    <m/>
    <d v="1899-12-30T00:07:25"/>
    <n v="7.416666666666667"/>
    <d v="2023-08-08T00:00:00"/>
    <x v="1"/>
    <x v="2"/>
    <s v="SHAHID"/>
    <x v="2"/>
    <s v="CONSUMER EXISTING"/>
    <s v="SLA_MET"/>
  </r>
  <r>
    <s v="1967"/>
    <d v="2023-08-08T17:34:29"/>
    <d v="2023-08-08T17:41:07"/>
    <s v="APPROVE"/>
    <s v="Consumer Existing"/>
    <s v="RMishra"/>
    <s v="Approved for 2 MBB only"/>
    <d v="1899-12-30T00:06:38"/>
    <n v="6.6333333333333329"/>
    <d v="2023-08-08T00:00:00"/>
    <x v="1"/>
    <x v="2"/>
    <s v="RAJ"/>
    <x v="1"/>
    <s v="CONSUMER EXISTING"/>
    <s v="SLA_MET"/>
  </r>
  <r>
    <s v="2068"/>
    <d v="2023-08-08T17:37:51"/>
    <d v="2023-08-08T17:51:43"/>
    <s v="WITHDRAW"/>
    <s v="Consumer Pre Bureau"/>
    <s v="AAkhundpur"/>
    <s v="Incorrect info provided Please resubmit Given name or firstname: Kabir Family name RAZWAN"/>
    <d v="1899-12-30T00:13:52"/>
    <n v="13.866666666666667"/>
    <d v="2023-08-08T00:00:00"/>
    <x v="1"/>
    <x v="2"/>
    <s v="ASIF"/>
    <x v="0"/>
    <s v="CONSUMER PRE BUREAU"/>
    <s v="SLA_MET"/>
  </r>
  <r>
    <s v="2069"/>
    <d v="2023-08-08T17:38:25"/>
    <d v="2023-08-08T17:42:22"/>
    <s v="WITHDRAW"/>
    <s v="Consumer Post Bureau"/>
    <s v="SSyed"/>
    <m/>
    <d v="1899-12-30T00:03:57"/>
    <n v="3.95"/>
    <d v="2023-08-08T00:00:00"/>
    <x v="1"/>
    <x v="2"/>
    <s v="SHAHID"/>
    <x v="0"/>
    <s v="CONSUMER POST BUREAU"/>
    <s v="SLA_MET"/>
  </r>
  <r>
    <s v="2070"/>
    <d v="2023-08-08T17:49:28"/>
    <d v="2023-08-08T17:59:19"/>
    <s v="WITHDRAW"/>
    <s v="Consumer Pre Bureau"/>
    <s v="NVaid"/>
    <s v="Applicants details are incorrect. Please confirm and resubmit entering the correct home phone number"/>
    <d v="1899-12-30T00:09:51"/>
    <n v="9.85"/>
    <d v="2023-08-08T00:00:00"/>
    <x v="1"/>
    <x v="2"/>
    <s v="NAVED"/>
    <x v="0"/>
    <s v="CONSUMER PRE BUREAU"/>
    <s v="SLA_MET"/>
  </r>
  <r>
    <s v="2071"/>
    <d v="2023-08-08T17:50:04"/>
    <d v="2023-08-08T18:02:05"/>
    <s v="WITHDRAW"/>
    <s v="Consumer Pre Bureau"/>
    <s v="SSyed"/>
    <s v="Further information has been requested via email- proof of employment bank statemnt/slary slip"/>
    <d v="1899-12-30T00:12:01"/>
    <n v="12.016666666666667"/>
    <d v="2023-08-08T00:00:00"/>
    <x v="1"/>
    <x v="2"/>
    <s v="SHAHID"/>
    <x v="0"/>
    <s v="CONSUMER PRE BUREAU"/>
    <s v="SLA_MET"/>
  </r>
  <r>
    <s v="2072"/>
    <d v="2023-08-08T17:53:48"/>
    <d v="2023-08-08T18:04:19"/>
    <s v="WITHDRAW"/>
    <s v="Consumer Post Bureau"/>
    <s v="FWadia"/>
    <m/>
    <d v="1899-12-30T00:10:31"/>
    <n v="10.516666666666667"/>
    <d v="2023-08-08T00:00:00"/>
    <x v="1"/>
    <x v="2"/>
    <s v="FARDIN"/>
    <x v="0"/>
    <s v="CONSUMER POST BUREAU"/>
    <s v="SLA_MET"/>
  </r>
  <r>
    <s v="1968"/>
    <d v="2023-08-08T17:58:34"/>
    <d v="2023-08-08T18:06:50"/>
    <s v="APPROVE"/>
    <s v="Consumer Pre Bureau"/>
    <s v="NVaid"/>
    <s v="Approve"/>
    <d v="1899-12-30T00:08:16"/>
    <n v="8.2666666666666675"/>
    <d v="2023-08-08T00:00:00"/>
    <x v="1"/>
    <x v="2"/>
    <s v="NAVED"/>
    <x v="1"/>
    <s v="CONSUMER PRE BUREAU"/>
    <s v="SLA_MET"/>
  </r>
  <r>
    <s v="2073"/>
    <d v="2023-08-08T18:00:07"/>
    <d v="2023-08-08T18:10:54"/>
    <s v="WITHDRAW"/>
    <s v="Consumer Existing"/>
    <s v="SSyed"/>
    <s v="Further information has been requested via email- Bank statement"/>
    <d v="1899-12-30T00:10:47"/>
    <n v="10.783333333333333"/>
    <d v="2023-08-08T00:00:00"/>
    <x v="1"/>
    <x v="2"/>
    <s v="SHAHID"/>
    <x v="0"/>
    <s v="CONSUMER EXISTING"/>
    <s v="SLA_MET"/>
  </r>
  <r>
    <s v="1969"/>
    <d v="2023-08-08T18:10:34"/>
    <d v="2023-08-08T18:15:58"/>
    <s v="APPROVE"/>
    <s v="Consumer Pre Bureau"/>
    <s v="NVaid"/>
    <s v="Approved only with outright purchase of handset or USIM only"/>
    <d v="1899-12-30T00:05:24"/>
    <n v="5.4"/>
    <d v="2023-08-08T00:00:00"/>
    <x v="1"/>
    <x v="2"/>
    <s v="NAVED"/>
    <x v="1"/>
    <s v="CONSUMER PRE BUREAU"/>
    <s v="SLA_MET"/>
  </r>
  <r>
    <s v="2009"/>
    <d v="2023-08-08T18:29:20"/>
    <d v="2023-08-08T18:33:17"/>
    <s v="DECLINE"/>
    <s v="Consumer Existing"/>
    <s v="SSyed"/>
    <m/>
    <d v="1899-12-30T00:03:57"/>
    <n v="3.95"/>
    <d v="2023-08-08T00:00:00"/>
    <x v="1"/>
    <x v="2"/>
    <s v="SHAHID"/>
    <x v="2"/>
    <s v="CONSUMER EXISTING"/>
    <s v="SLA_MET"/>
  </r>
  <r>
    <s v="1970"/>
    <d v="2023-08-08T18:39:13"/>
    <d v="2023-08-08T18:48:03"/>
    <s v="APPROVE"/>
    <s v="Consumer Existing"/>
    <s v="NVaid"/>
    <s v="Direct debit to bank account or credit card only"/>
    <d v="1899-12-30T00:08:50"/>
    <n v="8.8333333333333339"/>
    <d v="2023-08-08T00:00:00"/>
    <x v="1"/>
    <x v="2"/>
    <s v="NAVED"/>
    <x v="1"/>
    <s v="CONSUMER EXISTING"/>
    <s v="SLA_MET"/>
  </r>
  <r>
    <s v="2074"/>
    <d v="2023-08-08T18:39:48"/>
    <d v="2023-08-08T18:48:06"/>
    <s v="WITHDRAW"/>
    <s v="Consumer Pre Bureau"/>
    <s v="AAkhundpur"/>
    <s v="An account for this applicant already exists with Asif Tech. Please resubmit as existing customer- 1-5KBXAV5"/>
    <d v="1899-12-30T00:08:18"/>
    <n v="8.3000000000000007"/>
    <d v="2023-08-08T00:00:00"/>
    <x v="1"/>
    <x v="2"/>
    <s v="ASIF"/>
    <x v="0"/>
    <s v="CONSUMER PRE BUREAU"/>
    <s v="SLA_MET"/>
  </r>
  <r>
    <s v="1971"/>
    <d v="2023-08-08T18:44:14"/>
    <d v="2023-08-08T18:49:18"/>
    <s v="APPROVE"/>
    <s v="Consumer Existing"/>
    <s v="RMishra"/>
    <s v="Approved for MBB only"/>
    <d v="1899-12-30T00:05:04"/>
    <n v="5.0666666666666664"/>
    <d v="2023-08-08T00:00:00"/>
    <x v="1"/>
    <x v="2"/>
    <s v="RAJ"/>
    <x v="1"/>
    <s v="CONSUMER EXISTING"/>
    <s v="SLA_MET"/>
  </r>
  <r>
    <s v="2075"/>
    <d v="2023-08-08T18:58:21"/>
    <d v="2023-08-08T19:03:20"/>
    <s v="WITHDRAW"/>
    <s v="Consumer Pre Bureau"/>
    <s v="AAkhundpur"/>
    <s v="Incorrect info provided under previous address it is mentioned &quot;Other&quot;.please resubmit with correct address."/>
    <d v="1899-12-30T00:04:59"/>
    <n v="4.9833333333333334"/>
    <d v="2023-08-08T00:00:00"/>
    <x v="1"/>
    <x v="2"/>
    <s v="ASIF"/>
    <x v="0"/>
    <s v="CONSUMER PRE BUREAU"/>
    <s v="SLA_MET"/>
  </r>
  <r>
    <s v="1972"/>
    <d v="2023-08-08T19:00:06"/>
    <d v="2023-08-08T19:10:07"/>
    <s v="APPROVE"/>
    <s v="Consumer Existing"/>
    <s v="NVaid"/>
    <s v="Direct debit to bank account only"/>
    <d v="1899-12-30T00:10:01"/>
    <n v="10.016666666666667"/>
    <d v="2023-08-08T00:00:00"/>
    <x v="1"/>
    <x v="2"/>
    <s v="NAVED"/>
    <x v="1"/>
    <s v="CONSUMER EXISTING"/>
    <s v="SLA_MET"/>
  </r>
  <r>
    <s v="1973"/>
    <d v="2023-08-08T19:05:49"/>
    <d v="2023-08-08T19:15:11"/>
    <s v="APPROVE"/>
    <s v="Consumer Post Bureau"/>
    <s v="NBhatia"/>
    <m/>
    <d v="1899-12-30T00:09:22"/>
    <n v="9.3666666666666671"/>
    <d v="2023-08-08T00:00:00"/>
    <x v="1"/>
    <x v="2"/>
    <s v="NITESH"/>
    <x v="1"/>
    <s v="CONSUMER POST BUREAU"/>
    <s v="SLA_MET"/>
  </r>
  <r>
    <s v="2076"/>
    <d v="2023-08-08T19:10:21"/>
    <d v="2023-08-08T19:20:13"/>
    <s v="WITHDRAW"/>
    <s v="Consumer Existing"/>
    <s v="NVaid"/>
    <s v="Please email 100 pts of ID to vcredit@Asif Tech.com.au"/>
    <d v="1899-12-30T00:09:52"/>
    <n v="9.8666666666666671"/>
    <d v="2023-08-08T00:00:00"/>
    <x v="1"/>
    <x v="2"/>
    <s v="NAVED"/>
    <x v="0"/>
    <s v="CONSUMER EXISTING"/>
    <s v="SLA_MET"/>
  </r>
  <r>
    <s v="1974"/>
    <d v="2023-08-08T19:11:20"/>
    <d v="2023-08-08T19:15:37"/>
    <s v="APPROVE"/>
    <s v="Consumer Existing"/>
    <s v="AAkhundpur"/>
    <s v="Approved for MBB only"/>
    <d v="1899-12-30T00:04:17"/>
    <n v="4.2833333333333332"/>
    <d v="2023-08-08T00:00:00"/>
    <x v="1"/>
    <x v="2"/>
    <s v="ASIF"/>
    <x v="1"/>
    <s v="CONSUMER EXISTING"/>
    <s v="SLA_MET"/>
  </r>
  <r>
    <s v="1975"/>
    <d v="2023-08-08T19:11:38"/>
    <d v="2023-08-08T19:17:44"/>
    <s v="APPROVE"/>
    <s v="Consumer Pre Bureau"/>
    <s v="SSyed"/>
    <s v="Approved"/>
    <d v="1899-12-30T00:06:06"/>
    <n v="6.1"/>
    <d v="2023-08-08T00:00:00"/>
    <x v="1"/>
    <x v="2"/>
    <s v="SHAHID"/>
    <x v="1"/>
    <s v="CONSUMER PRE BUREAU"/>
    <s v="SLA_MET"/>
  </r>
  <r>
    <s v="2077"/>
    <d v="2023-08-08T19:12:29"/>
    <d v="2023-08-08T19:25:41"/>
    <s v="WITHDRAW"/>
    <s v="Consumer Pre Bureau"/>
    <s v="AAkhundpur"/>
    <s v="Please resubmit application with the correct previous address-?other? should not be there and email passport and visa page."/>
    <d v="1899-12-30T00:13:12"/>
    <n v="13.2"/>
    <d v="2023-08-08T00:00:00"/>
    <x v="1"/>
    <x v="2"/>
    <s v="ASIF"/>
    <x v="0"/>
    <s v="CONSUMER PRE BUREAU"/>
    <s v="SLA_MET"/>
  </r>
  <r>
    <s v="1976"/>
    <d v="2023-08-08T19:21:22"/>
    <d v="2023-08-08T19:30:25"/>
    <s v="APPROVE"/>
    <s v="Consumer Pre Bureau"/>
    <s v="NVaid"/>
    <s v="Approved only with outright purchase of handset or USIM only"/>
    <d v="1899-12-30T00:09:03"/>
    <n v="9.0500000000000007"/>
    <d v="2023-08-08T00:00:00"/>
    <x v="1"/>
    <x v="2"/>
    <s v="NAVED"/>
    <x v="1"/>
    <s v="CONSUMER PRE BUREAU"/>
    <s v="SLA_MET"/>
  </r>
  <r>
    <s v="2078"/>
    <d v="2023-08-08T19:38:06"/>
    <d v="2023-08-08T19:49:22"/>
    <s v="WITHDRAW"/>
    <s v="Consumer Post Bureau"/>
    <s v="NBhatia"/>
    <m/>
    <d v="1899-12-30T00:11:16"/>
    <n v="11.266666666666667"/>
    <d v="2023-08-08T00:00:00"/>
    <x v="1"/>
    <x v="2"/>
    <s v="NITESH"/>
    <x v="0"/>
    <s v="CONSUMER POST BUREAU"/>
    <s v="SLA_MET"/>
  </r>
  <r>
    <s v="1977"/>
    <d v="2023-08-08T19:38:51"/>
    <d v="2023-08-08T19:45:31"/>
    <s v="APPROVE"/>
    <s v="Consumer Post Bureau"/>
    <s v="SSyed"/>
    <s v="Approved only with outright purchase of handset or USIM only"/>
    <d v="1899-12-30T00:06:40"/>
    <n v="6.666666666666667"/>
    <d v="2023-08-08T00:00:00"/>
    <x v="1"/>
    <x v="2"/>
    <s v="SHAHID"/>
    <x v="1"/>
    <s v="CONSUMER POST BUREAU"/>
    <s v="SLA_MET"/>
  </r>
  <r>
    <s v="1978"/>
    <d v="2023-08-08T19:46:35"/>
    <d v="2023-08-08T19:52:27"/>
    <s v="APPROVE"/>
    <s v="Consumer Existing"/>
    <s v="SSyed"/>
    <s v="Approved for 1 handset and 1 MBB"/>
    <d v="1899-12-30T00:05:52"/>
    <n v="5.8666666666666671"/>
    <d v="2023-08-08T00:00:00"/>
    <x v="1"/>
    <x v="2"/>
    <s v="SHAHID"/>
    <x v="1"/>
    <s v="CONSUMER EXISTING"/>
    <s v="SLA_MET"/>
  </r>
  <r>
    <s v="2010"/>
    <d v="2023-08-08T20:00:31"/>
    <d v="2023-08-08T20:07:47"/>
    <s v="DECLINE"/>
    <s v="Consumer Post Bureau"/>
    <s v="SSyed"/>
    <s v="Data obtained from Veda Advantage Credit File. Please offer the customer pre-paid service only"/>
    <d v="1899-12-30T00:07:16"/>
    <n v="7.2666666666666666"/>
    <d v="2023-08-08T00:00:00"/>
    <x v="1"/>
    <x v="2"/>
    <s v="SHAHID"/>
    <x v="2"/>
    <s v="CONSUMER POST BUREAU"/>
    <s v="SLA_MET"/>
  </r>
  <r>
    <s v="1979"/>
    <d v="2023-08-08T20:00:44"/>
    <d v="2023-08-08T20:11:39"/>
    <s v="APPROVE"/>
    <s v="Consumer Existing"/>
    <s v="SSyed"/>
    <s v="Approve"/>
    <d v="1899-12-30T00:10:55"/>
    <n v="10.916666666666666"/>
    <d v="2023-08-08T00:00:00"/>
    <x v="1"/>
    <x v="2"/>
    <s v="SHAHID"/>
    <x v="1"/>
    <s v="CONSUMER EXISTING"/>
    <s v="SLA_MET"/>
  </r>
  <r>
    <s v="2079"/>
    <d v="2023-08-08T20:10:54"/>
    <d v="2023-08-08T20:22:41"/>
    <s v="WITHDRAW"/>
    <s v="Consumer Post Bureau"/>
    <s v="NBhatia"/>
    <m/>
    <d v="1899-12-30T00:11:47"/>
    <n v="11.783333333333333"/>
    <d v="2023-08-08T00:00:00"/>
    <x v="1"/>
    <x v="2"/>
    <s v="NITESH"/>
    <x v="0"/>
    <s v="CONSUMER POST BUREAU"/>
    <s v="SLA_MET"/>
  </r>
  <r>
    <s v="2080"/>
    <d v="2023-08-08T20:11:11"/>
    <d v="2023-08-08T20:13:32"/>
    <s v="WITHDRAW"/>
    <s v="Consumer Pre Bureau"/>
    <s v="SSyed"/>
    <s v="-Please resubmit with post code- Application cannot be approved until post code mentioned."/>
    <d v="1899-12-30T00:02:21"/>
    <n v="2.35"/>
    <d v="2023-08-08T00:00:00"/>
    <x v="1"/>
    <x v="2"/>
    <s v="SHAHID"/>
    <x v="0"/>
    <s v="CONSUMER PRE BUREAU"/>
    <s v="SLA_MET"/>
  </r>
  <r>
    <s v="1980"/>
    <d v="2023-08-08T20:14:59"/>
    <d v="2023-08-08T20:19:29"/>
    <s v="APPROVE"/>
    <s v="Consumer Pre Bureau"/>
    <s v="SSyed"/>
    <s v="Approved for 1 Handset/Tablet + 1 MBB"/>
    <d v="1899-12-30T00:04:30"/>
    <n v="4.5"/>
    <d v="2023-08-08T00:00:00"/>
    <x v="1"/>
    <x v="2"/>
    <s v="SHAHID"/>
    <x v="1"/>
    <s v="CONSUMER PRE BUREAU"/>
    <s v="SLA_MET"/>
  </r>
  <r>
    <s v="1981"/>
    <d v="2023-08-08T20:48:12"/>
    <d v="2023-08-09T08:51:53"/>
    <s v="APPROVE"/>
    <s v="Consumer Post Bureau"/>
    <s v="RBose"/>
    <m/>
    <d v="1899-12-30T12:03:41"/>
    <n v="723.68333333333328"/>
    <d v="2023-08-09T00:00:00"/>
    <x v="1"/>
    <x v="2"/>
    <s v="ROHAN"/>
    <x v="1"/>
    <s v="CONSUMER POST BUREAU"/>
    <s v="SLA_NOT_MET"/>
  </r>
  <r>
    <s v="1982"/>
    <d v="2023-08-08T20:58:49"/>
    <d v="2023-08-09T08:57:23"/>
    <s v="APPROVE"/>
    <s v="Consumer Post Bureau"/>
    <s v="RBose"/>
    <m/>
    <d v="1899-12-30T11:58:34"/>
    <n v="718.56666666666672"/>
    <d v="2023-08-09T00:00:00"/>
    <x v="1"/>
    <x v="2"/>
    <s v="ROHAN"/>
    <x v="1"/>
    <s v="CONSUMER POST BUREAU"/>
    <s v="SLA_NOT_MET"/>
  </r>
  <r>
    <s v="1983"/>
    <d v="2023-08-08T21:11:04"/>
    <d v="2023-08-09T09:06:34"/>
    <s v="APPROVE"/>
    <s v="Consumer Existing"/>
    <s v="RBose"/>
    <m/>
    <d v="1899-12-30T11:55:30"/>
    <n v="715.5"/>
    <d v="2023-08-09T00:00:00"/>
    <x v="1"/>
    <x v="2"/>
    <s v="ROHAN"/>
    <x v="1"/>
    <s v="CONSUMER EXISTING"/>
    <s v="SLA_NOT_MET"/>
  </r>
  <r>
    <s v="1984"/>
    <d v="2023-08-08T22:15:13"/>
    <d v="2023-08-09T09:42:04"/>
    <s v="APPROVE"/>
    <s v="Consumer Post Bureau"/>
    <s v="RBose"/>
    <m/>
    <d v="1899-12-30T11:26:51"/>
    <n v="686.85"/>
    <d v="2023-08-09T00:00:00"/>
    <x v="1"/>
    <x v="2"/>
    <s v="ROHAN"/>
    <x v="1"/>
    <s v="CONSUMER POST BUREAU"/>
    <s v="SLA_NOT_MET"/>
  </r>
  <r>
    <s v="1985"/>
    <d v="2023-08-08T22:44:59"/>
    <d v="2023-08-09T09:46:17"/>
    <s v="APPROVE"/>
    <s v="Consumer Post Bureau"/>
    <s v="RBose"/>
    <m/>
    <d v="1899-12-30T11:01:18"/>
    <n v="661.3"/>
    <d v="2023-08-09T00:00:00"/>
    <x v="1"/>
    <x v="2"/>
    <s v="ROHAN"/>
    <x v="1"/>
    <s v="CONSUMER POST BUREAU"/>
    <s v="SLA_NOT_MET"/>
  </r>
  <r>
    <s v="2081"/>
    <d v="2023-08-09T00:04:31"/>
    <d v="2023-08-09T08:53:24"/>
    <s v="APPROVE"/>
    <s v="Consumer Post Bureau"/>
    <s v="HPandya"/>
    <m/>
    <d v="1899-12-30T08:48:53"/>
    <n v="528.88333333333333"/>
    <d v="2023-08-09T00:00:00"/>
    <x v="1"/>
    <x v="2"/>
    <s v="HARDIK"/>
    <x v="1"/>
    <s v="CONSUMER POST BUREAU"/>
    <s v="SLA_NOT_MET"/>
  </r>
  <r>
    <s v="2208"/>
    <d v="2023-08-09T01:34:29"/>
    <d v="2023-08-09T09:05:25"/>
    <s v="DECLINE"/>
    <s v="Consumer Post Bureau"/>
    <s v="HPandya"/>
    <m/>
    <d v="1899-12-30T07:30:56"/>
    <n v="450.93333333333334"/>
    <d v="2023-08-09T00:00:00"/>
    <x v="1"/>
    <x v="2"/>
    <s v="HARDIK"/>
    <x v="2"/>
    <s v="CONSUMER POST BUREAU"/>
    <s v="SLA_NOT_MET"/>
  </r>
  <r>
    <s v="2228"/>
    <d v="2023-08-09T02:18:56"/>
    <d v="2023-08-09T09:16:19"/>
    <s v="WITHDRAW"/>
    <s v="Consumer Post Bureau"/>
    <s v="RBose"/>
    <m/>
    <d v="1899-12-30T06:57:23"/>
    <n v="417.38333333333333"/>
    <d v="2023-08-09T00:00:00"/>
    <x v="1"/>
    <x v="2"/>
    <s v="ROHAN"/>
    <x v="0"/>
    <s v="CONSUMER POST BUREAU"/>
    <s v="SLA_NOT_MET"/>
  </r>
  <r>
    <s v="2229"/>
    <d v="2023-08-09T02:37:44"/>
    <d v="2023-08-09T09:22:13"/>
    <s v="WITHDRAW"/>
    <s v="Consumer Post Bureau"/>
    <s v="RBose"/>
    <m/>
    <d v="1899-12-30T06:44:29"/>
    <n v="404.48333333333335"/>
    <d v="2023-08-09T00:00:00"/>
    <x v="1"/>
    <x v="2"/>
    <s v="ROHAN"/>
    <x v="0"/>
    <s v="CONSUMER POST BUREAU"/>
    <s v="SLA_NOT_MET"/>
  </r>
  <r>
    <s v="2082"/>
    <d v="2023-08-09T04:26:18"/>
    <d v="2023-08-09T09:42:45"/>
    <s v="APPROVE"/>
    <s v="Consumer Existing"/>
    <s v="MDcruz"/>
    <m/>
    <d v="1899-12-30T05:16:27"/>
    <n v="316.45"/>
    <d v="2023-08-09T00:00:00"/>
    <x v="1"/>
    <x v="2"/>
    <s v="MERCEDES"/>
    <x v="1"/>
    <s v="CONSUMER EXISTING"/>
    <s v="SLA_NOT_MET"/>
  </r>
  <r>
    <s v="2230"/>
    <d v="2023-08-09T09:06:45"/>
    <d v="2023-08-09T09:17:01"/>
    <s v="WITHDRAW"/>
    <s v="Consumer Existing"/>
    <s v="HPandya"/>
    <s v="Customer has overdue account with Asif Tech"/>
    <d v="1899-12-30T00:10:16"/>
    <n v="10.266666666666667"/>
    <d v="2023-08-09T00:00:00"/>
    <x v="1"/>
    <x v="2"/>
    <s v="HARDIK"/>
    <x v="0"/>
    <s v="CONSUMER EXISTING"/>
    <s v="SLA_MET"/>
  </r>
  <r>
    <s v="2231"/>
    <d v="2023-08-09T09:22:13"/>
    <d v="2023-08-09T09:30:39"/>
    <s v="WITHDRAW"/>
    <s v="Consumer Existing"/>
    <s v="HPandya"/>
    <s v="Please email 100 pts of ID to vcredit@Asif Tech.com.au appointment letter or salary slip."/>
    <d v="1899-12-30T00:08:26"/>
    <n v="8.4333333333333336"/>
    <d v="2023-08-09T00:00:00"/>
    <x v="1"/>
    <x v="2"/>
    <s v="HARDIK"/>
    <x v="0"/>
    <s v="CONSUMER EXISTING"/>
    <s v="SLA_MET"/>
  </r>
  <r>
    <s v="2083"/>
    <d v="2023-08-09T09:42:06"/>
    <d v="2023-08-09T09:54:51"/>
    <s v="APPROVE"/>
    <s v="Consumer Post Bureau"/>
    <s v="MDcruz"/>
    <m/>
    <d v="1899-12-30T00:12:45"/>
    <n v="12.75"/>
    <d v="2023-08-09T00:00:00"/>
    <x v="1"/>
    <x v="2"/>
    <s v="MERCEDES"/>
    <x v="1"/>
    <s v="CONSUMER POST BUREAU"/>
    <s v="SLA_MET"/>
  </r>
  <r>
    <s v="2084"/>
    <d v="2023-08-09T09:45:41"/>
    <d v="2023-08-09T09:54:26"/>
    <s v="APPROVE"/>
    <s v="Consumer Existing"/>
    <s v="HPandya"/>
    <s v="Approve"/>
    <d v="1899-12-30T00:08:45"/>
    <n v="8.75"/>
    <d v="2023-08-09T00:00:00"/>
    <x v="1"/>
    <x v="2"/>
    <s v="HARDIK"/>
    <x v="1"/>
    <s v="CONSUMER EXISTING"/>
    <s v="SLA_MET"/>
  </r>
  <r>
    <s v="2085"/>
    <d v="2023-08-09T09:48:58"/>
    <d v="2023-08-09T10:03:42"/>
    <s v="APPROVE"/>
    <s v="Consumer Existing"/>
    <s v="HPandya"/>
    <s v="Approve"/>
    <d v="1899-12-30T00:14:44"/>
    <n v="14.733333333333333"/>
    <d v="2023-08-09T00:00:00"/>
    <x v="1"/>
    <x v="2"/>
    <s v="HARDIK"/>
    <x v="1"/>
    <s v="CONSUMER EXISTING"/>
    <s v="SLA_MET"/>
  </r>
  <r>
    <s v="2232"/>
    <d v="2023-08-09T09:49:22"/>
    <d v="2023-08-09T10:05:37"/>
    <s v="WITHDRAW"/>
    <s v="Consumer Post Bureau"/>
    <s v="MDcruz"/>
    <m/>
    <d v="1899-12-30T00:16:15"/>
    <n v="16.25"/>
    <d v="2023-08-09T00:00:00"/>
    <x v="1"/>
    <x v="2"/>
    <s v="MERCEDES"/>
    <x v="0"/>
    <s v="CONSUMER POST BUREAU"/>
    <s v="SLA_MET"/>
  </r>
  <r>
    <s v="2086"/>
    <d v="2023-08-09T09:53:07"/>
    <d v="2023-08-09T10:07:44"/>
    <s v="APPROVE"/>
    <s v="Consumer Existing"/>
    <s v="RBose"/>
    <m/>
    <d v="1899-12-30T00:14:37"/>
    <n v="14.616666666666667"/>
    <d v="2023-08-09T00:00:00"/>
    <x v="1"/>
    <x v="2"/>
    <s v="ROHAN"/>
    <x v="1"/>
    <s v="CONSUMER EXISTING"/>
    <s v="SLA_MET"/>
  </r>
  <r>
    <s v="2087"/>
    <d v="2023-08-09T09:54:03"/>
    <d v="2023-08-09T10:12:22"/>
    <s v="APPROVE"/>
    <s v="Consumer Existing"/>
    <s v="MDcruz"/>
    <m/>
    <d v="1899-12-30T00:18:19"/>
    <n v="18.316666666666666"/>
    <d v="2023-08-09T00:00:00"/>
    <x v="1"/>
    <x v="2"/>
    <s v="MERCEDES"/>
    <x v="1"/>
    <s v="CONSUMER EXISTING"/>
    <s v="SLA_MET"/>
  </r>
  <r>
    <s v="2233"/>
    <d v="2023-08-09T09:55:05"/>
    <d v="2023-08-09T10:16:36"/>
    <s v="WITHDRAW"/>
    <s v="Consumer Post Bureau"/>
    <s v="HPandya"/>
    <s v="Please re-submit as student"/>
    <d v="1899-12-30T00:21:31"/>
    <n v="21.516666666666666"/>
    <d v="2023-08-09T00:00:00"/>
    <x v="1"/>
    <x v="2"/>
    <s v="HARDIK"/>
    <x v="0"/>
    <s v="CONSUMER POST BUREAU"/>
    <s v="SLA_NOT_MET"/>
  </r>
  <r>
    <s v="2088"/>
    <d v="2023-08-09T09:56:30"/>
    <d v="2023-08-09T10:22:23"/>
    <s v="APPROVE"/>
    <s v="Consumer Existing"/>
    <s v="HPandya"/>
    <s v="Approve"/>
    <d v="1899-12-30T00:25:53"/>
    <n v="25.883333333333333"/>
    <d v="2023-08-09T00:00:00"/>
    <x v="1"/>
    <x v="2"/>
    <s v="HARDIK"/>
    <x v="1"/>
    <s v="CONSUMER EXISTING"/>
    <s v="SLA_NOT_MET"/>
  </r>
  <r>
    <s v="2089"/>
    <d v="2023-08-09T09:59:23"/>
    <d v="2023-08-09T10:20:50"/>
    <s v="APPROVE"/>
    <s v="Consumer Existing"/>
    <s v="MDcruz"/>
    <m/>
    <d v="1899-12-30T00:21:27"/>
    <n v="21.45"/>
    <d v="2023-08-09T00:00:00"/>
    <x v="1"/>
    <x v="2"/>
    <s v="MERCEDES"/>
    <x v="1"/>
    <s v="CONSUMER EXISTING"/>
    <s v="SLA_NOT_MET"/>
  </r>
  <r>
    <s v="2090"/>
    <d v="2023-08-09T10:00:24"/>
    <d v="2023-08-09T10:23:14"/>
    <s v="APPROVE"/>
    <s v="Consumer Existing"/>
    <s v="RBose"/>
    <m/>
    <d v="1899-12-30T00:22:50"/>
    <n v="22.833333333333332"/>
    <d v="2023-08-09T00:00:00"/>
    <x v="1"/>
    <x v="2"/>
    <s v="ROHAN"/>
    <x v="1"/>
    <s v="CONSUMER EXISTING"/>
    <s v="SLA_NOT_MET"/>
  </r>
  <r>
    <s v="2091"/>
    <d v="2023-08-09T10:15:16"/>
    <d v="2023-08-09T10:27:18"/>
    <s v="APPROVE"/>
    <s v="Consumer Existing"/>
    <s v="MDcruz"/>
    <m/>
    <d v="1899-12-30T00:12:02"/>
    <n v="12.033333333333333"/>
    <d v="2023-08-09T00:00:00"/>
    <x v="1"/>
    <x v="2"/>
    <s v="MERCEDES"/>
    <x v="1"/>
    <s v="CONSUMER EXISTING"/>
    <s v="SLA_MET"/>
  </r>
  <r>
    <s v="2092"/>
    <d v="2023-08-09T10:23:25"/>
    <d v="2023-08-09T10:34:35"/>
    <s v="APPROVE"/>
    <s v="Consumer Existing"/>
    <s v="RBose"/>
    <m/>
    <d v="1899-12-30T00:11:10"/>
    <n v="11.166666666666666"/>
    <d v="2023-08-09T00:00:00"/>
    <x v="1"/>
    <x v="2"/>
    <s v="ROHAN"/>
    <x v="1"/>
    <s v="CONSUMER EXISTING"/>
    <s v="SLA_MET"/>
  </r>
  <r>
    <s v="2209"/>
    <d v="2023-08-09T10:25:52"/>
    <d v="2023-08-09T10:36:07"/>
    <s v="DECLINE"/>
    <s v="Consumer Existing"/>
    <s v="MDcruz"/>
    <m/>
    <d v="1899-12-30T00:10:15"/>
    <n v="10.25"/>
    <d v="2023-08-09T00:00:00"/>
    <x v="1"/>
    <x v="2"/>
    <s v="MERCEDES"/>
    <x v="2"/>
    <s v="CONSUMER EXISTING"/>
    <s v="SLA_MET"/>
  </r>
  <r>
    <s v="2093"/>
    <d v="2023-08-09T10:27:06"/>
    <d v="2023-08-09T10:49:09"/>
    <s v="APPROVE"/>
    <s v="Consumer Existing"/>
    <s v="RBose"/>
    <m/>
    <d v="1899-12-30T00:22:03"/>
    <n v="22.05"/>
    <d v="2023-08-09T00:00:00"/>
    <x v="1"/>
    <x v="2"/>
    <s v="ROHAN"/>
    <x v="1"/>
    <s v="CONSUMER EXISTING"/>
    <s v="SLA_NOT_MET"/>
  </r>
  <r>
    <s v="2094"/>
    <d v="2023-08-09T10:28:59"/>
    <d v="2023-08-09T10:37:07"/>
    <s v="APPROVE"/>
    <s v="Consumer Existing"/>
    <s v="HPandya"/>
    <s v="Approve"/>
    <d v="1899-12-30T00:08:08"/>
    <n v="8.1333333333333329"/>
    <d v="2023-08-09T00:00:00"/>
    <x v="1"/>
    <x v="2"/>
    <s v="HARDIK"/>
    <x v="1"/>
    <s v="CONSUMER EXISTING"/>
    <s v="SLA_MET"/>
  </r>
  <r>
    <s v="2095"/>
    <d v="2023-08-09T10:30:54"/>
    <d v="2023-08-09T10:41:14"/>
    <s v="APPROVE"/>
    <s v="Consumer Post Bureau"/>
    <s v="SSyed"/>
    <s v="Approve"/>
    <d v="1899-12-30T00:10:20"/>
    <n v="10.333333333333334"/>
    <d v="2023-08-09T00:00:00"/>
    <x v="1"/>
    <x v="2"/>
    <s v="SHAHID"/>
    <x v="1"/>
    <s v="CONSUMER POST BUREAU"/>
    <s v="SLA_MET"/>
  </r>
  <r>
    <s v="2096"/>
    <d v="2023-08-09T10:33:35"/>
    <d v="2023-08-09T10:43:11"/>
    <s v="APPROVE"/>
    <s v="Consumer Pre Bureau"/>
    <s v="HPandya"/>
    <s v="Approved for 1 handset and 1 MBB"/>
    <d v="1899-12-30T00:09:36"/>
    <n v="9.6"/>
    <d v="2023-08-09T00:00:00"/>
    <x v="1"/>
    <x v="2"/>
    <s v="HARDIK"/>
    <x v="1"/>
    <s v="CONSUMER PRE BUREAU"/>
    <s v="SLA_MET"/>
  </r>
  <r>
    <s v="2097"/>
    <d v="2023-08-09T10:45:00"/>
    <d v="2023-08-09T10:56:26"/>
    <s v="APPROVE"/>
    <s v="Consumer Post Bureau"/>
    <s v="MDcruz"/>
    <m/>
    <d v="1899-12-30T00:11:26"/>
    <n v="11.433333333333334"/>
    <d v="2023-08-09T00:00:00"/>
    <x v="1"/>
    <x v="2"/>
    <s v="MERCEDES"/>
    <x v="1"/>
    <s v="CONSUMER POST BUREAU"/>
    <s v="SLA_MET"/>
  </r>
  <r>
    <s v="2098"/>
    <d v="2023-08-09T10:45:38"/>
    <d v="2023-08-09T10:56:59"/>
    <s v="APPROVE"/>
    <s v="Consumer Existing"/>
    <s v="SSyed"/>
    <m/>
    <d v="1899-12-30T00:11:21"/>
    <n v="11.35"/>
    <d v="2023-08-09T00:00:00"/>
    <x v="1"/>
    <x v="2"/>
    <s v="SHAHID"/>
    <x v="1"/>
    <s v="CONSUMER EXISTING"/>
    <s v="SLA_MET"/>
  </r>
  <r>
    <s v="2234"/>
    <d v="2023-08-09T10:49:57"/>
    <d v="2023-08-09T11:01:59"/>
    <s v="WITHDRAW"/>
    <s v="Consumer Post Bureau"/>
    <s v="SSyed"/>
    <m/>
    <d v="1899-12-30T00:12:02"/>
    <n v="12.033333333333333"/>
    <d v="2023-08-09T00:00:00"/>
    <x v="1"/>
    <x v="2"/>
    <s v="SHAHID"/>
    <x v="0"/>
    <s v="CONSUMER POST BUREAU"/>
    <s v="SLA_MET"/>
  </r>
  <r>
    <s v="2235"/>
    <d v="2023-08-09T10:54:08"/>
    <d v="2023-08-09T11:09:52"/>
    <s v="WITHDRAW"/>
    <s v="Consumer Pre Bureau"/>
    <s v="NVaid"/>
    <s v="Suspected duplicate application - Application already approved under row id 1-8FBCM0S"/>
    <d v="1899-12-30T00:15:44"/>
    <n v="15.733333333333333"/>
    <d v="2023-08-09T00:00:00"/>
    <x v="1"/>
    <x v="2"/>
    <s v="NAVED"/>
    <x v="0"/>
    <s v="CONSUMER PRE BUREAU"/>
    <s v="SLA_MET"/>
  </r>
  <r>
    <s v="2099"/>
    <d v="2023-08-09T10:55:21"/>
    <d v="2023-08-09T10:59:53"/>
    <s v="APPROVE"/>
    <s v="Consumer Existing"/>
    <s v="RBose"/>
    <s v="Approve"/>
    <d v="1899-12-30T00:04:32"/>
    <n v="4.5333333333333332"/>
    <d v="2023-08-09T00:00:00"/>
    <x v="1"/>
    <x v="2"/>
    <s v="ROHAN"/>
    <x v="1"/>
    <s v="CONSUMER EXISTING"/>
    <s v="SLA_MET"/>
  </r>
  <r>
    <s v="2100"/>
    <d v="2023-08-09T10:55:57"/>
    <d v="2023-08-09T11:05:25"/>
    <s v="APPROVE"/>
    <s v="Consumer Existing"/>
    <s v="RBose"/>
    <s v="Approve"/>
    <d v="1899-12-30T00:09:28"/>
    <n v="9.4666666666666668"/>
    <d v="2023-08-09T00:00:00"/>
    <x v="1"/>
    <x v="2"/>
    <s v="ROHAN"/>
    <x v="1"/>
    <s v="CONSUMER EXISTING"/>
    <s v="SLA_MET"/>
  </r>
  <r>
    <s v="2236"/>
    <d v="2023-08-09T11:02:18"/>
    <d v="2023-08-09T11:05:55"/>
    <s v="WITHDRAW"/>
    <s v="Consumer Pre Bureau"/>
    <s v="HPandya"/>
    <s v="Please resubmit next application with passport as part of 100 points of ID or Medicare Card"/>
    <d v="1899-12-30T00:03:37"/>
    <n v="3.6166666666666667"/>
    <d v="2023-08-09T00:00:00"/>
    <x v="1"/>
    <x v="2"/>
    <s v="HARDIK"/>
    <x v="0"/>
    <s v="CONSUMER PRE BUREAU"/>
    <s v="SLA_MET"/>
  </r>
  <r>
    <s v="2101"/>
    <d v="2023-08-09T11:03:36"/>
    <d v="2023-08-09T11:11:26"/>
    <s v="APPROVE"/>
    <s v="Consumer Pre Bureau"/>
    <s v="RBose"/>
    <s v="Approved for 1 handset and 1 MBB"/>
    <d v="1899-12-30T00:07:50"/>
    <n v="7.833333333333333"/>
    <d v="2023-08-09T00:00:00"/>
    <x v="1"/>
    <x v="2"/>
    <s v="ROHAN"/>
    <x v="1"/>
    <s v="CONSUMER PRE BUREAU"/>
    <s v="SLA_MET"/>
  </r>
  <r>
    <s v="2237"/>
    <d v="2023-08-09T11:07:02"/>
    <d v="2023-08-09T11:15:29"/>
    <s v="WITHDRAW"/>
    <s v="Consumer Existing"/>
    <s v="NVaid"/>
    <s v="Customer has overdue account with Asif Tech - Account no 715405560 - overdue by $250.24"/>
    <d v="1899-12-30T00:08:27"/>
    <n v="8.4499999999999993"/>
    <d v="2023-08-09T00:00:00"/>
    <x v="1"/>
    <x v="2"/>
    <s v="NAVED"/>
    <x v="0"/>
    <s v="CONSUMER EXISTING"/>
    <s v="SLA_MET"/>
  </r>
  <r>
    <s v="2102"/>
    <d v="2023-08-09T11:07:02"/>
    <d v="2023-08-09T11:16:47"/>
    <s v="APPROVE"/>
    <s v="Consumer Existing"/>
    <s v="MDcruz"/>
    <s v="Approve"/>
    <d v="1899-12-30T00:09:45"/>
    <n v="9.75"/>
    <d v="2023-08-09T00:00:00"/>
    <x v="1"/>
    <x v="2"/>
    <s v="MERCEDES"/>
    <x v="1"/>
    <s v="CONSUMER EXISTING"/>
    <s v="SLA_MET"/>
  </r>
  <r>
    <s v="2103"/>
    <d v="2023-08-09T11:09:47"/>
    <d v="2023-08-09T11:18:00"/>
    <s v="APPROVE"/>
    <s v="Consumer Post Bureau"/>
    <s v="RBose"/>
    <s v="Approve"/>
    <d v="1899-12-30T00:08:13"/>
    <n v="8.2166666666666668"/>
    <d v="2023-08-09T00:00:00"/>
    <x v="1"/>
    <x v="2"/>
    <s v="ROHAN"/>
    <x v="1"/>
    <s v="CONSUMER POST BUREAU"/>
    <s v="SLA_MET"/>
  </r>
  <r>
    <s v="2238"/>
    <d v="2023-08-09T11:10:21"/>
    <d v="2023-08-09T11:22:32"/>
    <s v="WITHDRAW"/>
    <s v="Consumer Pre Bureau"/>
    <s v="HPandya"/>
    <s v="Please email 100 pts of ID to vcredit@Asif Tech.com.au appointment letter or salary slip."/>
    <d v="1899-12-30T00:12:11"/>
    <n v="12.183333333333334"/>
    <d v="2023-08-09T00:00:00"/>
    <x v="1"/>
    <x v="2"/>
    <s v="HARDIK"/>
    <x v="0"/>
    <s v="CONSUMER PRE BUREAU"/>
    <s v="SLA_MET"/>
  </r>
  <r>
    <s v="2239"/>
    <d v="2023-08-09T11:11:53"/>
    <d v="2023-08-09T11:25:31"/>
    <s v="WITHDRAW"/>
    <s v="Consumer Pre Bureau"/>
    <s v="RBose"/>
    <s v="Please email 100 pts of ID along with bank statement or latest payslip for proof of employment to vcredit@Asif Tech.com.au"/>
    <d v="1899-12-30T00:13:38"/>
    <n v="13.633333333333333"/>
    <d v="2023-08-09T00:00:00"/>
    <x v="1"/>
    <x v="2"/>
    <s v="ROHAN"/>
    <x v="0"/>
    <s v="CONSUMER PRE BUREAU"/>
    <s v="SLA_MET"/>
  </r>
  <r>
    <s v="2240"/>
    <d v="2023-08-09T11:18:13"/>
    <d v="2023-08-09T11:25:12"/>
    <s v="WITHDRAW"/>
    <s v="Consumer Post Bureau"/>
    <s v="HPandya"/>
    <s v="An account for this applicant already exists with Asif Tech. Please resubmit as existing customer with the row id :1-8BJ8UVK"/>
    <d v="1899-12-30T00:06:59"/>
    <n v="6.9833333333333334"/>
    <d v="2023-08-09T00:00:00"/>
    <x v="1"/>
    <x v="2"/>
    <s v="HARDIK"/>
    <x v="0"/>
    <s v="CONSUMER POST BUREAU"/>
    <s v="SLA_MET"/>
  </r>
  <r>
    <s v="2104"/>
    <d v="2023-08-09T11:18:14"/>
    <d v="2023-08-09T11:34:01"/>
    <s v="APPROVE"/>
    <s v="Consumer Existing"/>
    <s v="NVaid"/>
    <s v="Approve"/>
    <d v="1899-12-30T00:15:47"/>
    <n v="15.783333333333333"/>
    <d v="2023-08-09T00:00:00"/>
    <x v="1"/>
    <x v="2"/>
    <s v="NAVED"/>
    <x v="1"/>
    <s v="CONSUMER EXISTING"/>
    <s v="SLA_MET"/>
  </r>
  <r>
    <s v="2210"/>
    <d v="2023-08-09T11:21:07"/>
    <d v="2023-08-09T11:30:09"/>
    <s v="DECLINE"/>
    <s v="Consumer Post Bureau"/>
    <s v="HPandya"/>
    <s v="Unable to verify employment details provided"/>
    <d v="1899-12-30T00:09:02"/>
    <n v="9.0333333333333332"/>
    <d v="2023-08-09T00:00:00"/>
    <x v="1"/>
    <x v="2"/>
    <s v="HARDIK"/>
    <x v="2"/>
    <s v="CONSUMER POST BUREAU"/>
    <s v="SLA_MET"/>
  </r>
  <r>
    <s v="2241"/>
    <d v="2023-08-09T11:24:34"/>
    <d v="2023-08-09T11:31:10"/>
    <s v="WITHDRAW"/>
    <s v="Consumer Pre Bureau"/>
    <s v="RBose"/>
    <s v="An account for this applicant already exists with Asif Tech. Please resubmit as existing customer under row id- 1-4YH2-1921"/>
    <d v="1899-12-30T00:06:36"/>
    <n v="6.6"/>
    <d v="2023-08-09T00:00:00"/>
    <x v="1"/>
    <x v="2"/>
    <s v="ROHAN"/>
    <x v="0"/>
    <s v="CONSUMER PRE BUREAU"/>
    <s v="SLA_MET"/>
  </r>
  <r>
    <s v="2211"/>
    <d v="2023-08-09T11:25:04"/>
    <d v="2023-08-09T11:40:32"/>
    <s v="DECLINE"/>
    <s v="Consumer Post Bureau"/>
    <s v="SSyed"/>
    <m/>
    <d v="1899-12-30T00:15:28"/>
    <n v="15.466666666666667"/>
    <d v="2023-08-09T00:00:00"/>
    <x v="1"/>
    <x v="2"/>
    <s v="SHAHID"/>
    <x v="2"/>
    <s v="CONSUMER POST BUREAU"/>
    <s v="SLA_MET"/>
  </r>
  <r>
    <s v="2242"/>
    <d v="2023-08-09T11:31:08"/>
    <d v="2023-08-09T11:47:31"/>
    <s v="WITHDRAW"/>
    <s v="Consumer Existing"/>
    <s v="MDcruz"/>
    <m/>
    <d v="1899-12-30T00:16:23"/>
    <n v="16.383333333333333"/>
    <d v="2023-08-09T00:00:00"/>
    <x v="1"/>
    <x v="2"/>
    <s v="MERCEDES"/>
    <x v="0"/>
    <s v="CONSUMER EXISTING"/>
    <s v="SLA_MET"/>
  </r>
  <r>
    <s v="2105"/>
    <d v="2023-08-09T11:36:43"/>
    <d v="2023-08-09T11:47:29"/>
    <s v="APPROVE"/>
    <s v="Consumer Existing"/>
    <s v="NVaid"/>
    <s v="Approved for MBB only"/>
    <d v="1899-12-30T00:10:46"/>
    <n v="10.766666666666667"/>
    <d v="2023-08-09T00:00:00"/>
    <x v="1"/>
    <x v="2"/>
    <s v="NAVED"/>
    <x v="1"/>
    <s v="CONSUMER EXISTING"/>
    <s v="SLA_MET"/>
  </r>
  <r>
    <s v="2212"/>
    <d v="2023-08-09T11:42:52"/>
    <d v="2023-08-09T11:50:40"/>
    <s v="DECLINE"/>
    <s v="Consumer Existing"/>
    <s v="HPandya"/>
    <s v="Customer has overdue account with Asif Tech"/>
    <d v="1899-12-30T00:07:48"/>
    <n v="7.8"/>
    <d v="2023-08-09T00:00:00"/>
    <x v="1"/>
    <x v="2"/>
    <s v="HARDIK"/>
    <x v="2"/>
    <s v="CONSUMER EXISTING"/>
    <s v="SLA_MET"/>
  </r>
  <r>
    <s v="2106"/>
    <d v="2023-08-09T11:43:16"/>
    <d v="2023-08-09T11:55:00"/>
    <s v="APPROVE"/>
    <s v="Consumer Existing"/>
    <s v="NVaid"/>
    <s v="Approved only with outright purchase of handset or USIM only"/>
    <d v="1899-12-30T00:11:44"/>
    <n v="11.733333333333333"/>
    <d v="2023-08-09T00:00:00"/>
    <x v="1"/>
    <x v="2"/>
    <s v="NAVED"/>
    <x v="1"/>
    <s v="CONSUMER EXISTING"/>
    <s v="SLA_MET"/>
  </r>
  <r>
    <s v="2107"/>
    <d v="2023-08-09T11:43:42"/>
    <d v="2023-08-09T12:02:40"/>
    <s v="APPROVE"/>
    <s v="Consumer Existing"/>
    <s v="HPandya"/>
    <s v="Approve"/>
    <d v="1899-12-30T00:18:58"/>
    <n v="18.966666666666665"/>
    <d v="2023-08-09T00:00:00"/>
    <x v="1"/>
    <x v="2"/>
    <s v="HARDIK"/>
    <x v="1"/>
    <s v="CONSUMER EXISTING"/>
    <s v="SLA_MET"/>
  </r>
  <r>
    <s v="2108"/>
    <d v="2023-08-09T11:50:35"/>
    <d v="2023-08-09T11:57:07"/>
    <s v="APPROVE"/>
    <s v="Consumer Existing"/>
    <s v="MDcruz"/>
    <s v="Approve"/>
    <d v="1899-12-30T00:06:32"/>
    <n v="6.5333333333333332"/>
    <d v="2023-08-09T00:00:00"/>
    <x v="1"/>
    <x v="2"/>
    <s v="MERCEDES"/>
    <x v="1"/>
    <s v="CONSUMER EXISTING"/>
    <s v="SLA_MET"/>
  </r>
  <r>
    <s v="2243"/>
    <d v="2023-08-09T11:55:14"/>
    <d v="2023-08-09T12:02:29"/>
    <s v="WITHDRAW"/>
    <s v="Consumer Existing"/>
    <s v="SSyed"/>
    <m/>
    <d v="1899-12-30T00:07:15"/>
    <n v="7.25"/>
    <d v="2023-08-09T00:00:00"/>
    <x v="1"/>
    <x v="2"/>
    <s v="SHAHID"/>
    <x v="0"/>
    <s v="CONSUMER EXISTING"/>
    <s v="SLA_MET"/>
  </r>
  <r>
    <s v="2109"/>
    <d v="2023-08-09T11:56:21"/>
    <d v="2023-08-09T12:06:30"/>
    <s v="APPROVE"/>
    <s v="Consumer Existing"/>
    <s v="RBose"/>
    <m/>
    <d v="1899-12-30T00:10:09"/>
    <n v="10.15"/>
    <d v="2023-08-09T00:00:00"/>
    <x v="1"/>
    <x v="2"/>
    <s v="ROHAN"/>
    <x v="1"/>
    <s v="CONSUMER EXISTING"/>
    <s v="SLA_MET"/>
  </r>
  <r>
    <s v="2110"/>
    <d v="2023-08-09T12:01:11"/>
    <d v="2023-08-09T12:07:13"/>
    <s v="APPROVE"/>
    <s v="Consumer Pre Bureau"/>
    <s v="HPandya"/>
    <s v="Approve"/>
    <d v="1899-12-30T00:06:02"/>
    <n v="6.0333333333333332"/>
    <d v="2023-08-09T00:00:00"/>
    <x v="1"/>
    <x v="2"/>
    <s v="HARDIK"/>
    <x v="1"/>
    <s v="CONSUMER PRE BUREAU"/>
    <s v="SLA_MET"/>
  </r>
  <r>
    <s v="2244"/>
    <d v="2023-08-09T12:01:11"/>
    <d v="2023-08-09T12:11:27"/>
    <s v="WITHDRAW"/>
    <s v="Consumer Pre Bureau"/>
    <s v="NVaid"/>
    <s v="Further information has been requested via email - Please email copy of Proof of Income (Pay Slips / Bank Statement) to vcredit@Asif Tech.com.au"/>
    <d v="1899-12-30T00:10:16"/>
    <n v="10.266666666666667"/>
    <d v="2023-08-09T00:00:00"/>
    <x v="1"/>
    <x v="2"/>
    <s v="NAVED"/>
    <x v="0"/>
    <s v="CONSUMER PRE BUREAU"/>
    <s v="SLA_MET"/>
  </r>
  <r>
    <s v="2245"/>
    <d v="2023-08-09T12:19:11"/>
    <d v="2023-08-09T12:27:13"/>
    <s v="WITHDRAW"/>
    <s v="Consumer Post Bureau"/>
    <s v="SSyed"/>
    <m/>
    <d v="1899-12-30T00:08:02"/>
    <n v="8.0333333333333332"/>
    <d v="2023-08-09T00:00:00"/>
    <x v="1"/>
    <x v="2"/>
    <s v="SHAHID"/>
    <x v="0"/>
    <s v="CONSUMER POST BUREAU"/>
    <s v="SLA_MET"/>
  </r>
  <r>
    <s v="2213"/>
    <d v="2023-08-09T12:19:51"/>
    <d v="2023-08-09T12:30:06"/>
    <s v="DECLINE"/>
    <s v="Consumer Post Bureau"/>
    <s v="NVaid"/>
    <s v="Due to credit policy decision by Credit department. Please offer the customer pre-paid service"/>
    <d v="1899-12-30T00:10:15"/>
    <n v="10.25"/>
    <d v="2023-08-09T00:00:00"/>
    <x v="1"/>
    <x v="2"/>
    <s v="NAVED"/>
    <x v="2"/>
    <s v="CONSUMER POST BUREAU"/>
    <s v="SLA_MET"/>
  </r>
  <r>
    <s v="2246"/>
    <d v="2023-08-09T12:23:34"/>
    <d v="2023-08-09T12:33:52"/>
    <s v="WITHDRAW"/>
    <s v="Consumer Post Bureau"/>
    <s v="HPandya"/>
    <s v="An account for this applicant already exists with Asif Tech. Please resubmit as existing customer with the row id :1-8E7J4IW"/>
    <d v="1899-12-30T00:10:18"/>
    <n v="10.3"/>
    <d v="2023-08-09T00:00:00"/>
    <x v="1"/>
    <x v="2"/>
    <s v="HARDIK"/>
    <x v="0"/>
    <s v="CONSUMER POST BUREAU"/>
    <s v="SLA_MET"/>
  </r>
  <r>
    <s v="2111"/>
    <d v="2023-08-09T12:23:34"/>
    <d v="2023-08-09T12:43:12"/>
    <s v="APPROVE"/>
    <s v="Consumer Existing"/>
    <s v="NVaid"/>
    <s v="Approve"/>
    <d v="1899-12-30T00:19:38"/>
    <n v="19.633333333333333"/>
    <d v="2023-08-09T00:00:00"/>
    <x v="1"/>
    <x v="2"/>
    <s v="NAVED"/>
    <x v="1"/>
    <s v="CONSUMER EXISTING"/>
    <s v="SLA_MET"/>
  </r>
  <r>
    <s v="2112"/>
    <d v="2023-08-09T12:25:37"/>
    <d v="2023-08-09T12:37:32"/>
    <s v="APPROVE"/>
    <s v="Consumer Existing"/>
    <s v="MDcruz"/>
    <s v="Approved for MBB only"/>
    <d v="1899-12-30T00:11:55"/>
    <n v="11.916666666666666"/>
    <d v="2023-08-09T00:00:00"/>
    <x v="1"/>
    <x v="2"/>
    <s v="MERCEDES"/>
    <x v="1"/>
    <s v="CONSUMER EXISTING"/>
    <s v="SLA_MET"/>
  </r>
  <r>
    <s v="2113"/>
    <d v="2023-08-09T12:29:55"/>
    <d v="2023-08-09T12:43:07"/>
    <s v="APPROVE"/>
    <s v="Consumer Pre Bureau"/>
    <s v="QMascarenhas"/>
    <s v="Approve"/>
    <d v="1899-12-30T00:13:12"/>
    <n v="13.2"/>
    <d v="2023-08-09T00:00:00"/>
    <x v="1"/>
    <x v="2"/>
    <e v="#N/A"/>
    <x v="1"/>
    <s v="CONSUMER PRE BUREAU"/>
    <s v="SLA_MET"/>
  </r>
  <r>
    <s v="2214"/>
    <d v="2023-08-09T12:40:06"/>
    <d v="2023-08-09T12:43:39"/>
    <s v="DECLINE"/>
    <s v="Consumer Existing"/>
    <s v="HPandya"/>
    <s v="Insufficient billing history with Asif Tech"/>
    <d v="1899-12-30T00:03:33"/>
    <n v="3.55"/>
    <d v="2023-08-09T00:00:00"/>
    <x v="1"/>
    <x v="2"/>
    <s v="HARDIK"/>
    <x v="2"/>
    <s v="CONSUMER EXISTING"/>
    <s v="SLA_MET"/>
  </r>
  <r>
    <s v="2114"/>
    <d v="2023-08-09T12:42:19"/>
    <d v="2023-08-09T12:49:17"/>
    <s v="APPROVE"/>
    <s v="Consumer Pre Bureau"/>
    <s v="SBambaras"/>
    <s v="Approved only with outright purchase of handset or USIM only"/>
    <d v="1899-12-30T00:06:58"/>
    <n v="6.9666666666666668"/>
    <d v="2023-08-09T00:00:00"/>
    <x v="1"/>
    <x v="2"/>
    <s v="SAM"/>
    <x v="1"/>
    <s v="CONSUMER PRE BUREAU"/>
    <s v="SLA_MET"/>
  </r>
  <r>
    <s v="2115"/>
    <d v="2023-08-09T12:42:50"/>
    <d v="2023-08-09T12:57:49"/>
    <s v="APPROVE"/>
    <s v="Consumer Pre Bureau"/>
    <s v="QMascarenhas"/>
    <s v="Approve"/>
    <d v="1899-12-30T00:14:59"/>
    <n v="14.983333333333333"/>
    <d v="2023-08-09T00:00:00"/>
    <x v="1"/>
    <x v="2"/>
    <e v="#N/A"/>
    <x v="1"/>
    <s v="CONSUMER PRE BUREAU"/>
    <s v="SLA_MET"/>
  </r>
  <r>
    <s v="2215"/>
    <d v="2023-08-09T12:48:36"/>
    <d v="2023-08-09T12:52:06"/>
    <s v="DECLINE"/>
    <s v="Consumer Existing"/>
    <s v="HPandya"/>
    <s v="Applicant has a previous bad debt account with Asif Tech. Please offer the customer pre-paid"/>
    <d v="1899-12-30T00:03:30"/>
    <n v="3.5"/>
    <d v="2023-08-09T00:00:00"/>
    <x v="1"/>
    <x v="2"/>
    <s v="HARDIK"/>
    <x v="2"/>
    <s v="CONSUMER EXISTING"/>
    <s v="SLA_MET"/>
  </r>
  <r>
    <s v="2247"/>
    <d v="2023-08-09T12:58:03"/>
    <d v="2023-08-09T13:06:47"/>
    <s v="WITHDRAW"/>
    <s v="Consumer Existing"/>
    <s v="SBambaras"/>
    <s v="Customer has overdue account with Asif Tech"/>
    <d v="1899-12-30T00:08:44"/>
    <n v="8.7333333333333325"/>
    <d v="2023-08-09T00:00:00"/>
    <x v="1"/>
    <x v="2"/>
    <s v="SAM"/>
    <x v="0"/>
    <s v="CONSUMER EXISTING"/>
    <s v="SLA_MET"/>
  </r>
  <r>
    <s v="2116"/>
    <d v="2023-08-09T13:01:38"/>
    <d v="2023-08-09T13:22:30"/>
    <s v="APPROVE"/>
    <s v="Consumer Pre Bureau"/>
    <s v="NVaid"/>
    <s v="Approve"/>
    <d v="1899-12-30T00:20:52"/>
    <n v="20.866666666666667"/>
    <d v="2023-08-09T00:00:00"/>
    <x v="1"/>
    <x v="2"/>
    <s v="NAVED"/>
    <x v="1"/>
    <s v="CONSUMER PRE BUREAU"/>
    <s v="SLA_NOT_MET"/>
  </r>
  <r>
    <s v="2117"/>
    <d v="2023-08-09T13:02:45"/>
    <d v="2023-08-09T13:20:14"/>
    <s v="APPROVE"/>
    <s v="Consumer Existing"/>
    <s v="RBose"/>
    <m/>
    <d v="1899-12-30T00:17:29"/>
    <n v="17.483333333333334"/>
    <d v="2023-08-09T00:00:00"/>
    <x v="1"/>
    <x v="2"/>
    <s v="ROHAN"/>
    <x v="1"/>
    <s v="CONSUMER EXISTING"/>
    <s v="SLA_MET"/>
  </r>
  <r>
    <s v="2118"/>
    <d v="2023-08-09T13:09:04"/>
    <d v="2023-08-09T13:17:11"/>
    <s v="APPROVE"/>
    <s v="Consumer Post Bureau"/>
    <s v="SBambaras"/>
    <s v="Approved only with outright purchase of handset or USIM only"/>
    <d v="1899-12-30T00:08:07"/>
    <n v="8.1166666666666671"/>
    <d v="2023-08-09T00:00:00"/>
    <x v="1"/>
    <x v="2"/>
    <s v="SAM"/>
    <x v="1"/>
    <s v="CONSUMER POST BUREAU"/>
    <s v="SLA_MET"/>
  </r>
  <r>
    <s v="2216"/>
    <d v="2023-08-09T13:13:03"/>
    <d v="2023-08-09T13:17:51"/>
    <s v="DECLINE"/>
    <s v="Consumer Pre Bureau"/>
    <s v="HPandya"/>
    <s v="Credit score too low - please offer prepaid"/>
    <d v="1899-12-30T00:04:48"/>
    <n v="4.8"/>
    <d v="2023-08-09T00:00:00"/>
    <x v="1"/>
    <x v="2"/>
    <s v="HARDIK"/>
    <x v="2"/>
    <s v="CONSUMER PRE BUREAU"/>
    <s v="SLA_MET"/>
  </r>
  <r>
    <s v="2119"/>
    <d v="2023-08-09T13:13:22"/>
    <d v="2023-08-09T13:22:34"/>
    <s v="APPROVE"/>
    <s v="Consumer Existing"/>
    <s v="QMascarenhas"/>
    <s v="Approved only with outright purchase of handset or USIM only"/>
    <d v="1899-12-30T00:09:12"/>
    <n v="9.1999999999999993"/>
    <d v="2023-08-09T00:00:00"/>
    <x v="1"/>
    <x v="2"/>
    <e v="#N/A"/>
    <x v="1"/>
    <s v="CONSUMER EXISTING"/>
    <s v="SLA_MET"/>
  </r>
  <r>
    <s v="2120"/>
    <d v="2023-08-09T13:16:42"/>
    <d v="2023-08-09T13:32:40"/>
    <s v="APPROVE"/>
    <s v="Consumer Existing"/>
    <s v="NBhatia"/>
    <m/>
    <d v="1899-12-30T00:15:58"/>
    <n v="15.966666666666667"/>
    <d v="2023-08-09T00:00:00"/>
    <x v="1"/>
    <x v="2"/>
    <s v="NITESH"/>
    <x v="1"/>
    <s v="CONSUMER EXISTING"/>
    <s v="SLA_MET"/>
  </r>
  <r>
    <s v="2121"/>
    <d v="2023-08-09T13:17:21"/>
    <d v="2023-08-09T13:30:27"/>
    <s v="APPROVE"/>
    <s v="Consumer Existing"/>
    <s v="QMascarenhas"/>
    <m/>
    <d v="1899-12-30T00:13:06"/>
    <n v="13.1"/>
    <d v="2023-08-09T00:00:00"/>
    <x v="1"/>
    <x v="2"/>
    <e v="#N/A"/>
    <x v="1"/>
    <s v="CONSUMER EXISTING"/>
    <s v="SLA_MET"/>
  </r>
  <r>
    <s v="2122"/>
    <d v="2023-08-09T13:20:36"/>
    <d v="2023-08-09T13:25:48"/>
    <s v="APPROVE"/>
    <s v="Consumer Existing"/>
    <s v="HPandya"/>
    <s v="Approve"/>
    <d v="1899-12-30T00:05:12"/>
    <n v="5.2"/>
    <d v="2023-08-09T00:00:00"/>
    <x v="1"/>
    <x v="2"/>
    <s v="HARDIK"/>
    <x v="1"/>
    <s v="CONSUMER EXISTING"/>
    <s v="SLA_MET"/>
  </r>
  <r>
    <s v="2248"/>
    <d v="2023-08-09T13:20:59"/>
    <d v="2023-08-09T13:37:11"/>
    <s v="WITHDRAW"/>
    <s v="Consumer Existing"/>
    <s v="SBambaras"/>
    <s v="Please re-submit with employer's contactable landline number."/>
    <d v="1899-12-30T00:16:12"/>
    <n v="16.2"/>
    <d v="2023-08-09T00:00:00"/>
    <x v="1"/>
    <x v="2"/>
    <s v="SAM"/>
    <x v="0"/>
    <s v="CONSUMER EXISTING"/>
    <s v="SLA_MET"/>
  </r>
  <r>
    <s v="2249"/>
    <d v="2023-08-09T13:21:04"/>
    <d v="2023-08-09T13:28:24"/>
    <s v="WITHDRAW"/>
    <s v="Consumer Pre Bureau"/>
    <s v="NVaid"/>
    <s v="Please email passport with visa page"/>
    <d v="1899-12-30T00:07:20"/>
    <n v="7.333333333333333"/>
    <d v="2023-08-09T00:00:00"/>
    <x v="1"/>
    <x v="2"/>
    <s v="NAVED"/>
    <x v="0"/>
    <s v="CONSUMER PRE BUREAU"/>
    <s v="SLA_MET"/>
  </r>
  <r>
    <s v="2250"/>
    <d v="2023-08-09T13:26:16"/>
    <d v="2023-08-09T13:36:14"/>
    <s v="WITHDRAW"/>
    <s v="Consumer Existing"/>
    <s v="NVaid"/>
    <s v="Customer has overdue account with Asif Tech - Account no 755509730"/>
    <d v="1899-12-30T00:09:58"/>
    <n v="9.9666666666666668"/>
    <d v="2023-08-09T00:00:00"/>
    <x v="1"/>
    <x v="2"/>
    <s v="NAVED"/>
    <x v="0"/>
    <s v="CONSUMER EXISTING"/>
    <s v="SLA_MET"/>
  </r>
  <r>
    <s v="2123"/>
    <d v="2023-08-09T13:28:54"/>
    <d v="2023-08-09T13:51:27"/>
    <s v="APPROVE"/>
    <s v="Consumer Existing"/>
    <s v="NBhatia"/>
    <m/>
    <d v="1899-12-30T00:22:33"/>
    <n v="22.55"/>
    <d v="2023-08-09T00:00:00"/>
    <x v="1"/>
    <x v="2"/>
    <s v="NITESH"/>
    <x v="1"/>
    <s v="CONSUMER EXISTING"/>
    <s v="SLA_NOT_MET"/>
  </r>
  <r>
    <s v="2124"/>
    <d v="2023-08-09T13:29:06"/>
    <d v="2023-08-09T13:47:25"/>
    <s v="APPROVE"/>
    <s v="Consumer Post Bureau"/>
    <s v="NVaid"/>
    <s v="Approved only with outright purchase of handset or USIM only"/>
    <d v="1899-12-30T00:18:19"/>
    <n v="18.316666666666666"/>
    <d v="2023-08-09T00:00:00"/>
    <x v="1"/>
    <x v="2"/>
    <s v="NAVED"/>
    <x v="1"/>
    <s v="CONSUMER POST BUREAU"/>
    <s v="SLA_MET"/>
  </r>
  <r>
    <s v="2251"/>
    <d v="2023-08-09T13:29:56"/>
    <d v="2023-08-09T13:50:52"/>
    <s v="WITHDRAW"/>
    <s v="Consumer Existing"/>
    <s v="SBambaras"/>
    <s v="Customer has overdue account with Asif Tech"/>
    <d v="1899-12-30T00:20:56"/>
    <n v="20.933333333333334"/>
    <d v="2023-08-09T00:00:00"/>
    <x v="1"/>
    <x v="2"/>
    <s v="SAM"/>
    <x v="0"/>
    <s v="CONSUMER EXISTING"/>
    <s v="SLA_NOT_MET"/>
  </r>
  <r>
    <s v="2125"/>
    <d v="2023-08-09T13:32:57"/>
    <d v="2023-08-09T13:43:06"/>
    <s v="APPROVE"/>
    <s v="Consumer Existing"/>
    <s v="RBose"/>
    <m/>
    <d v="1899-12-30T00:10:09"/>
    <n v="10.15"/>
    <d v="2023-08-09T00:00:00"/>
    <x v="1"/>
    <x v="2"/>
    <s v="ROHAN"/>
    <x v="1"/>
    <s v="CONSUMER EXISTING"/>
    <s v="SLA_MET"/>
  </r>
  <r>
    <s v="2126"/>
    <d v="2023-08-09T13:34:15"/>
    <d v="2023-08-09T13:44:56"/>
    <s v="APPROVE"/>
    <s v="Consumer Existing"/>
    <s v="MDcruz"/>
    <s v="Approved for MBB only"/>
    <d v="1899-12-30T00:10:41"/>
    <n v="10.683333333333334"/>
    <d v="2023-08-09T00:00:00"/>
    <x v="1"/>
    <x v="2"/>
    <s v="MERCEDES"/>
    <x v="1"/>
    <s v="CONSUMER EXISTING"/>
    <s v="SLA_MET"/>
  </r>
  <r>
    <s v="2217"/>
    <d v="2023-08-09T13:38:34"/>
    <d v="2023-08-09T13:43:58"/>
    <s v="DECLINE"/>
    <s v="Consumer Existing"/>
    <s v="HPandya"/>
    <s v="The applicants Immigration Visa entitlement is for short-term non-work purposes (Tourist)"/>
    <d v="1899-12-30T00:05:24"/>
    <n v="5.4"/>
    <d v="2023-08-09T00:00:00"/>
    <x v="1"/>
    <x v="2"/>
    <s v="HARDIK"/>
    <x v="2"/>
    <s v="CONSUMER EXISTING"/>
    <s v="SLA_MET"/>
  </r>
  <r>
    <s v="2252"/>
    <d v="2023-08-09T13:40:15"/>
    <d v="2023-08-09T13:47:16"/>
    <s v="WITHDRAW"/>
    <s v="Consumer Pre Bureau"/>
    <s v="HPandya"/>
    <s v="Please email 100 pts of ID to vcredit@Asif Tech.com.au Passport and visa page"/>
    <d v="1899-12-30T00:07:01"/>
    <n v="7.0166666666666666"/>
    <d v="2023-08-09T00:00:00"/>
    <x v="1"/>
    <x v="2"/>
    <s v="HARDIK"/>
    <x v="0"/>
    <s v="CONSUMER PRE BUREAU"/>
    <s v="SLA_MET"/>
  </r>
  <r>
    <s v="2127"/>
    <d v="2023-08-09T13:41:52"/>
    <d v="2023-08-09T13:53:38"/>
    <s v="APPROVE"/>
    <s v="Consumer Existing"/>
    <s v="NVaid"/>
    <s v="Approve"/>
    <d v="1899-12-30T00:11:46"/>
    <n v="11.766666666666667"/>
    <d v="2023-08-09T00:00:00"/>
    <x v="1"/>
    <x v="2"/>
    <s v="NAVED"/>
    <x v="1"/>
    <s v="CONSUMER EXISTING"/>
    <s v="SLA_MET"/>
  </r>
  <r>
    <s v="2128"/>
    <d v="2023-08-09T13:42:08"/>
    <d v="2023-08-09T14:08:02"/>
    <s v="APPROVE"/>
    <s v="Consumer Post Bureau"/>
    <s v="NBhatia"/>
    <m/>
    <d v="1899-12-30T00:25:54"/>
    <n v="25.9"/>
    <d v="2023-08-09T00:00:00"/>
    <x v="1"/>
    <x v="2"/>
    <s v="NITESH"/>
    <x v="1"/>
    <s v="CONSUMER POST BUREAU"/>
    <s v="SLA_NOT_MET"/>
  </r>
  <r>
    <s v="2253"/>
    <d v="2023-08-09T13:42:16"/>
    <d v="2023-08-09T13:52:39"/>
    <s v="WITHDRAW"/>
    <s v="Consumer Existing"/>
    <s v="MDcruz"/>
    <s v="Applicants details for Handset are not updated on the application. Please confirm and resubmit"/>
    <d v="1899-12-30T00:10:23"/>
    <n v="10.383333333333333"/>
    <d v="2023-08-09T00:00:00"/>
    <x v="1"/>
    <x v="2"/>
    <s v="MERCEDES"/>
    <x v="0"/>
    <s v="CONSUMER EXISTING"/>
    <s v="SLA_MET"/>
  </r>
  <r>
    <s v="2129"/>
    <d v="2023-08-09T13:48:25"/>
    <d v="2023-08-09T13:57:07"/>
    <s v="APPROVE"/>
    <s v="Consumer Existing"/>
    <s v="HPandya"/>
    <s v="Approve"/>
    <d v="1899-12-30T00:08:42"/>
    <n v="8.6999999999999993"/>
    <d v="2023-08-09T00:00:00"/>
    <x v="1"/>
    <x v="2"/>
    <s v="HARDIK"/>
    <x v="1"/>
    <s v="CONSUMER EXISTING"/>
    <s v="SLA_MET"/>
  </r>
  <r>
    <s v="2130"/>
    <d v="2023-08-09T13:51:33"/>
    <d v="2023-08-09T13:59:27"/>
    <s v="APPROVE"/>
    <s v="Consumer Post Bureau"/>
    <s v="SBambaras"/>
    <s v="Approve"/>
    <d v="1899-12-30T00:07:54"/>
    <n v="7.9"/>
    <d v="2023-08-09T00:00:00"/>
    <x v="1"/>
    <x v="2"/>
    <s v="SAM"/>
    <x v="1"/>
    <s v="CONSUMER POST BUREAU"/>
    <s v="SLA_MET"/>
  </r>
  <r>
    <s v="2131"/>
    <d v="2023-08-09T13:51:34"/>
    <d v="2023-08-09T13:59:57"/>
    <s v="APPROVE"/>
    <s v="Consumer Existing"/>
    <s v="RBose"/>
    <m/>
    <d v="1899-12-30T00:08:23"/>
    <n v="8.3833333333333329"/>
    <d v="2023-08-09T00:00:00"/>
    <x v="1"/>
    <x v="2"/>
    <s v="ROHAN"/>
    <x v="1"/>
    <s v="CONSUMER EXISTING"/>
    <s v="SLA_MET"/>
  </r>
  <r>
    <s v="2132"/>
    <d v="2023-08-09T13:53:29"/>
    <d v="2023-08-09T14:01:33"/>
    <s v="APPROVE"/>
    <s v="Consumer Pre Bureau"/>
    <s v="NVaid"/>
    <s v="Approved for up to 2 services"/>
    <d v="1899-12-30T00:08:04"/>
    <n v="8.0666666666666664"/>
    <d v="2023-08-09T00:00:00"/>
    <x v="1"/>
    <x v="2"/>
    <s v="NAVED"/>
    <x v="1"/>
    <s v="CONSUMER PRE BUREAU"/>
    <s v="SLA_MET"/>
  </r>
  <r>
    <s v="2133"/>
    <d v="2023-08-09T14:03:30"/>
    <d v="2023-08-09T14:09:27"/>
    <s v="APPROVE"/>
    <s v="Consumer Existing"/>
    <s v="HPandya"/>
    <s v="Approve"/>
    <d v="1899-12-30T00:05:57"/>
    <n v="5.95"/>
    <d v="2023-08-09T00:00:00"/>
    <x v="1"/>
    <x v="2"/>
    <s v="HARDIK"/>
    <x v="1"/>
    <s v="CONSUMER EXISTING"/>
    <s v="SLA_MET"/>
  </r>
  <r>
    <s v="2134"/>
    <d v="2023-08-09T14:06:48"/>
    <d v="2023-08-09T14:18:00"/>
    <s v="APPROVE"/>
    <s v="Consumer Existing"/>
    <s v="QMascarenhas"/>
    <m/>
    <d v="1899-12-30T00:11:12"/>
    <n v="11.2"/>
    <d v="2023-08-09T00:00:00"/>
    <x v="1"/>
    <x v="2"/>
    <e v="#N/A"/>
    <x v="1"/>
    <s v="CONSUMER EXISTING"/>
    <s v="SLA_MET"/>
  </r>
  <r>
    <s v="2135"/>
    <d v="2023-08-09T14:08:47"/>
    <d v="2023-08-09T14:11:29"/>
    <s v="APPROVE"/>
    <s v="Consumer Existing"/>
    <s v="SBambaras"/>
    <s v="Approved for MBB only"/>
    <d v="1899-12-30T00:02:42"/>
    <n v="2.7"/>
    <d v="2023-08-09T00:00:00"/>
    <x v="1"/>
    <x v="2"/>
    <s v="SAM"/>
    <x v="1"/>
    <s v="CONSUMER EXISTING"/>
    <s v="SLA_MET"/>
  </r>
  <r>
    <s v="2136"/>
    <d v="2023-08-09T14:14:04"/>
    <d v="2023-08-09T14:19:54"/>
    <s v="APPROVE"/>
    <s v="Consumer Post Bureau"/>
    <s v="HPandya"/>
    <s v="Approve"/>
    <d v="1899-12-30T00:05:50"/>
    <n v="5.833333333333333"/>
    <d v="2023-08-09T00:00:00"/>
    <x v="1"/>
    <x v="2"/>
    <s v="HARDIK"/>
    <x v="1"/>
    <s v="CONSUMER POST BUREAU"/>
    <s v="SLA_MET"/>
  </r>
  <r>
    <s v="2137"/>
    <d v="2023-08-09T14:14:12"/>
    <d v="2023-08-09T14:19:36"/>
    <s v="APPROVE"/>
    <s v="Consumer Existing"/>
    <s v="SBambaras"/>
    <s v="Approve"/>
    <d v="1899-12-30T00:05:24"/>
    <n v="5.4"/>
    <d v="2023-08-09T00:00:00"/>
    <x v="1"/>
    <x v="2"/>
    <s v="SAM"/>
    <x v="1"/>
    <s v="CONSUMER EXISTING"/>
    <s v="SLA_MET"/>
  </r>
  <r>
    <s v="2138"/>
    <d v="2023-08-09T14:15:50"/>
    <d v="2023-08-09T14:28:20"/>
    <s v="APPROVE"/>
    <s v="Consumer Post Bureau"/>
    <s v="NVaid"/>
    <s v="Approved only with outright purchase of handset or USIM only"/>
    <d v="1899-12-30T00:12:30"/>
    <n v="12.5"/>
    <d v="2023-08-09T00:00:00"/>
    <x v="1"/>
    <x v="2"/>
    <s v="NAVED"/>
    <x v="1"/>
    <s v="CONSUMER POST BUREAU"/>
    <s v="SLA_MET"/>
  </r>
  <r>
    <s v="2139"/>
    <d v="2023-08-09T14:16:39"/>
    <d v="2023-08-09T14:27:13"/>
    <s v="APPROVE"/>
    <s v="Consumer Post Bureau"/>
    <s v="QMascarenhas"/>
    <m/>
    <d v="1899-12-30T00:10:34"/>
    <n v="10.566666666666666"/>
    <d v="2023-08-09T00:00:00"/>
    <x v="1"/>
    <x v="2"/>
    <e v="#N/A"/>
    <x v="1"/>
    <s v="CONSUMER POST BUREAU"/>
    <s v="SLA_MET"/>
  </r>
  <r>
    <s v="2140"/>
    <d v="2023-08-09T14:17:33"/>
    <d v="2023-08-09T14:29:32"/>
    <s v="APPROVE"/>
    <s v="Consumer Existing"/>
    <s v="RBose"/>
    <m/>
    <d v="1899-12-30T00:11:59"/>
    <n v="11.983333333333333"/>
    <d v="2023-08-09T00:00:00"/>
    <x v="1"/>
    <x v="2"/>
    <s v="ROHAN"/>
    <x v="1"/>
    <s v="CONSUMER EXISTING"/>
    <s v="SLA_MET"/>
  </r>
  <r>
    <s v="2254"/>
    <d v="2023-08-09T14:21:43"/>
    <d v="2023-08-09T14:26:47"/>
    <s v="WITHDRAW"/>
    <s v="Consumer Post Bureau"/>
    <s v="SBambaras"/>
    <s v="Please re-submit with a vaild home number."/>
    <d v="1899-12-30T00:05:04"/>
    <n v="5.0666666666666664"/>
    <d v="2023-08-09T00:00:00"/>
    <x v="1"/>
    <x v="2"/>
    <s v="SAM"/>
    <x v="0"/>
    <s v="CONSUMER POST BUREAU"/>
    <s v="SLA_MET"/>
  </r>
  <r>
    <s v="2141"/>
    <d v="2023-08-09T14:22:57"/>
    <d v="2023-08-09T14:32:20"/>
    <s v="APPROVE"/>
    <s v="Consumer Existing"/>
    <s v="SSyed"/>
    <m/>
    <d v="1899-12-30T00:09:23"/>
    <n v="9.3833333333333329"/>
    <d v="2023-08-09T00:00:00"/>
    <x v="1"/>
    <x v="2"/>
    <s v="SHAHID"/>
    <x v="1"/>
    <s v="CONSUMER EXISTING"/>
    <s v="SLA_MET"/>
  </r>
  <r>
    <s v="2255"/>
    <d v="2023-08-09T14:26:36"/>
    <d v="2023-08-09T14:32:21"/>
    <s v="WITHDRAW"/>
    <s v="Consumer Post Bureau"/>
    <s v="SBambaras"/>
    <s v="Please email 100 pts of ID to vcredit@Asif Tech.com.au"/>
    <d v="1899-12-30T00:05:45"/>
    <n v="5.75"/>
    <d v="2023-08-09T00:00:00"/>
    <x v="1"/>
    <x v="2"/>
    <s v="SAM"/>
    <x v="0"/>
    <s v="CONSUMER POST BUREAU"/>
    <s v="SLA_MET"/>
  </r>
  <r>
    <s v="2256"/>
    <d v="2023-08-09T14:27:08"/>
    <d v="2023-08-09T14:35:53"/>
    <s v="WITHDRAW"/>
    <s v="Consumer Existing"/>
    <s v="HPandya"/>
    <s v="Please email 100 pts of ID to vcredit@Asif Tech.com.au appointment letter or salary slip."/>
    <d v="1899-12-30T00:08:45"/>
    <n v="8.75"/>
    <d v="2023-08-09T00:00:00"/>
    <x v="1"/>
    <x v="2"/>
    <s v="HARDIK"/>
    <x v="0"/>
    <s v="CONSUMER EXISTING"/>
    <s v="SLA_MET"/>
  </r>
  <r>
    <s v="2142"/>
    <d v="2023-08-09T14:27:21"/>
    <d v="2023-08-09T14:36:12"/>
    <s v="APPROVE"/>
    <s v="Consumer Existing"/>
    <s v="QMascarenhas"/>
    <s v="Approve"/>
    <d v="1899-12-30T00:08:51"/>
    <n v="8.85"/>
    <d v="2023-08-09T00:00:00"/>
    <x v="1"/>
    <x v="2"/>
    <e v="#N/A"/>
    <x v="1"/>
    <s v="CONSUMER EXISTING"/>
    <s v="SLA_MET"/>
  </r>
  <r>
    <s v="2143"/>
    <d v="2023-08-09T14:27:58"/>
    <d v="2023-08-09T14:35:58"/>
    <s v="APPROVE"/>
    <s v="Consumer Existing"/>
    <s v="NVaid"/>
    <s v="Approved for MBB only"/>
    <d v="1899-12-30T00:08:00"/>
    <n v="8"/>
    <d v="2023-08-09T00:00:00"/>
    <x v="1"/>
    <x v="2"/>
    <s v="NAVED"/>
    <x v="1"/>
    <s v="CONSUMER EXISTING"/>
    <s v="SLA_MET"/>
  </r>
  <r>
    <s v="2144"/>
    <d v="2023-08-09T14:30:29"/>
    <d v="2023-08-09T14:41:14"/>
    <s v="APPROVE"/>
    <s v="Consumer Existing"/>
    <s v="HPandya"/>
    <s v="Approve"/>
    <d v="1899-12-30T00:10:45"/>
    <n v="10.75"/>
    <d v="2023-08-09T00:00:00"/>
    <x v="1"/>
    <x v="2"/>
    <s v="HARDIK"/>
    <x v="1"/>
    <s v="CONSUMER EXISTING"/>
    <s v="SLA_MET"/>
  </r>
  <r>
    <s v="2257"/>
    <d v="2023-08-09T14:30:54"/>
    <d v="2023-08-09T14:55:42"/>
    <s v="WITHDRAW"/>
    <s v="Consumer Pre Bureau"/>
    <s v="QMascarenhas"/>
    <s v="Please email Bank Statement and Driver's License to kcredit@Asif Tech.com.au"/>
    <d v="1899-12-30T00:24:48"/>
    <n v="24.8"/>
    <d v="2023-08-09T00:00:00"/>
    <x v="1"/>
    <x v="2"/>
    <e v="#N/A"/>
    <x v="0"/>
    <s v="CONSUMER PRE BUREAU"/>
    <s v="SLA_NOT_MET"/>
  </r>
  <r>
    <s v="2258"/>
    <d v="2023-08-09T14:34:01"/>
    <d v="2023-08-09T14:45:22"/>
    <s v="WITHDRAW"/>
    <s v="Consumer Pre Bureau"/>
    <s v="NVaid"/>
    <s v="Bureau Error - {ITEM:DnB Error Type}"/>
    <d v="1899-12-30T00:11:21"/>
    <n v="11.35"/>
    <d v="2023-08-09T00:00:00"/>
    <x v="1"/>
    <x v="2"/>
    <s v="NAVED"/>
    <x v="0"/>
    <s v="CONSUMER PRE BUREAU"/>
    <s v="SLA_MET"/>
  </r>
  <r>
    <s v="2218"/>
    <d v="2023-08-09T14:35:07"/>
    <d v="2023-08-09T14:46:50"/>
    <s v="DECLINE"/>
    <s v="Consumer Post Bureau"/>
    <s v="HPandya"/>
    <s v="Due to credit policy decision by Credit department. Please offer the customer pre-paid service"/>
    <d v="1899-12-30T00:11:43"/>
    <n v="11.716666666666667"/>
    <d v="2023-08-09T00:00:00"/>
    <x v="1"/>
    <x v="2"/>
    <s v="HARDIK"/>
    <x v="2"/>
    <s v="CONSUMER POST BUREAU"/>
    <s v="SLA_MET"/>
  </r>
  <r>
    <s v="2145"/>
    <d v="2023-08-09T14:38:29"/>
    <d v="2023-08-09T14:51:15"/>
    <s v="APPROVE"/>
    <s v="Consumer Existing"/>
    <s v="NVaid"/>
    <s v="Direct debit to bank account or credit card only"/>
    <d v="1899-12-30T00:12:46"/>
    <n v="12.766666666666667"/>
    <d v="2023-08-09T00:00:00"/>
    <x v="1"/>
    <x v="2"/>
    <s v="NAVED"/>
    <x v="1"/>
    <s v="CONSUMER EXISTING"/>
    <s v="SLA_MET"/>
  </r>
  <r>
    <s v="2146"/>
    <d v="2023-08-09T14:42:34"/>
    <d v="2023-08-09T14:50:32"/>
    <s v="APPROVE"/>
    <s v="Consumer Post Bureau"/>
    <s v="FWadia"/>
    <m/>
    <d v="1899-12-30T00:07:58"/>
    <n v="7.9666666666666668"/>
    <d v="2023-08-09T00:00:00"/>
    <x v="1"/>
    <x v="2"/>
    <s v="FARDIN"/>
    <x v="1"/>
    <s v="CONSUMER POST BUREAU"/>
    <s v="SLA_MET"/>
  </r>
  <r>
    <s v="2147"/>
    <d v="2023-08-09T14:47:18"/>
    <d v="2023-08-09T15:08:23"/>
    <s v="APPROVE"/>
    <s v="Consumer Post Bureau"/>
    <s v="HPandya"/>
    <s v="Approve"/>
    <d v="1899-12-30T00:21:05"/>
    <n v="21.083333333333332"/>
    <d v="2023-08-09T00:00:00"/>
    <x v="1"/>
    <x v="2"/>
    <s v="HARDIK"/>
    <x v="1"/>
    <s v="CONSUMER POST BUREAU"/>
    <s v="SLA_NOT_MET"/>
  </r>
  <r>
    <s v="2148"/>
    <d v="2023-08-09T14:48:17"/>
    <d v="2023-08-09T15:01:08"/>
    <s v="APPROVE"/>
    <s v="Consumer Existing"/>
    <s v="SBambaras"/>
    <s v="Approve"/>
    <d v="1899-12-30T00:12:51"/>
    <n v="12.85"/>
    <d v="2023-08-09T00:00:00"/>
    <x v="1"/>
    <x v="2"/>
    <s v="SAM"/>
    <x v="1"/>
    <s v="CONSUMER EXISTING"/>
    <s v="SLA_MET"/>
  </r>
  <r>
    <s v="2259"/>
    <d v="2023-08-09T14:52:48"/>
    <d v="2023-08-09T15:08:39"/>
    <s v="WITHDRAW"/>
    <s v="Consumer Pre Bureau"/>
    <s v="FWadia"/>
    <s v="Please email passport with visa page"/>
    <d v="1899-12-30T00:15:51"/>
    <n v="15.85"/>
    <d v="2023-08-09T00:00:00"/>
    <x v="1"/>
    <x v="2"/>
    <s v="FARDIN"/>
    <x v="0"/>
    <s v="CONSUMER PRE BUREAU"/>
    <s v="SLA_MET"/>
  </r>
  <r>
    <s v="2260"/>
    <d v="2023-08-09T14:53:00"/>
    <d v="2023-08-09T15:10:20"/>
    <s v="WITHDRAW"/>
    <s v="Consumer Pre Bureau"/>
    <s v="QMascarenhas"/>
    <s v="Please resubmit application with suburb being mentioned in previous address field."/>
    <d v="1899-12-30T00:17:20"/>
    <n v="17.333333333333332"/>
    <d v="2023-08-09T00:00:00"/>
    <x v="1"/>
    <x v="2"/>
    <e v="#N/A"/>
    <x v="0"/>
    <s v="CONSUMER PRE BUREAU"/>
    <s v="SLA_MET"/>
  </r>
  <r>
    <s v="2149"/>
    <d v="2023-08-09T14:55:16"/>
    <d v="2023-08-09T15:02:58"/>
    <s v="APPROVE"/>
    <s v="Consumer Existing"/>
    <s v="RBose"/>
    <m/>
    <d v="1899-12-30T00:07:42"/>
    <n v="7.7"/>
    <d v="2023-08-09T00:00:00"/>
    <x v="1"/>
    <x v="2"/>
    <s v="ROHAN"/>
    <x v="1"/>
    <s v="CONSUMER EXISTING"/>
    <s v="SLA_MET"/>
  </r>
  <r>
    <s v="2261"/>
    <d v="2023-08-09T14:57:07"/>
    <d v="2023-08-09T15:03:08"/>
    <s v="WITHDRAW"/>
    <s v="Consumer Pre Bureau"/>
    <s v="NVaid"/>
    <s v="Please email passport with visa page"/>
    <d v="1899-12-30T00:06:01"/>
    <n v="6.0166666666666666"/>
    <d v="2023-08-09T00:00:00"/>
    <x v="1"/>
    <x v="2"/>
    <s v="NAVED"/>
    <x v="0"/>
    <s v="CONSUMER PRE BUREAU"/>
    <s v="SLA_MET"/>
  </r>
  <r>
    <s v="2150"/>
    <d v="2023-08-09T14:57:31"/>
    <d v="2023-08-09T15:08:58"/>
    <s v="APPROVE"/>
    <s v="Consumer Existing"/>
    <s v="SBambaras"/>
    <s v="Approved for MBB only"/>
    <d v="1899-12-30T00:11:27"/>
    <n v="11.45"/>
    <d v="2023-08-09T00:00:00"/>
    <x v="1"/>
    <x v="2"/>
    <s v="SAM"/>
    <x v="1"/>
    <s v="CONSUMER EXISTING"/>
    <s v="SLA_MET"/>
  </r>
  <r>
    <s v="2262"/>
    <d v="2023-08-09T15:00:07"/>
    <d v="2023-08-09T15:11:52"/>
    <s v="WITHDRAW"/>
    <s v="Consumer Pre Bureau"/>
    <s v="NVaid"/>
    <s v="Please email copy of Proof of Income (Pay Slips / Bank Statement / Employment Letter) to vcredit@Asif Tech.com.au"/>
    <d v="1899-12-30T00:11:45"/>
    <n v="11.75"/>
    <d v="2023-08-09T00:00:00"/>
    <x v="1"/>
    <x v="2"/>
    <s v="NAVED"/>
    <x v="0"/>
    <s v="CONSUMER PRE BUREAU"/>
    <s v="SLA_MET"/>
  </r>
  <r>
    <s v="2151"/>
    <d v="2023-08-09T15:01:34"/>
    <d v="2023-08-09T15:14:18"/>
    <s v="APPROVE"/>
    <s v="Consumer Pre Bureau"/>
    <s v="HPandya"/>
    <s v="Approve"/>
    <d v="1899-12-30T00:12:44"/>
    <n v="12.733333333333333"/>
    <d v="2023-08-09T00:00:00"/>
    <x v="1"/>
    <x v="2"/>
    <s v="HARDIK"/>
    <x v="1"/>
    <s v="CONSUMER PRE BUREAU"/>
    <s v="SLA_MET"/>
  </r>
  <r>
    <s v="2263"/>
    <d v="2023-08-09T15:05:11"/>
    <d v="2023-08-09T15:11:15"/>
    <s v="WITHDRAW"/>
    <s v="Consumer Pre Bureau"/>
    <s v="SBambaras"/>
    <s v="Please re-submit as student"/>
    <d v="1899-12-30T00:06:04"/>
    <n v="6.0666666666666664"/>
    <d v="2023-08-09T00:00:00"/>
    <x v="1"/>
    <x v="2"/>
    <s v="SAM"/>
    <x v="0"/>
    <s v="CONSUMER PRE BUREAU"/>
    <s v="SLA_MET"/>
  </r>
  <r>
    <s v="2219"/>
    <d v="2023-08-09T15:05:46"/>
    <d v="2023-08-09T15:25:35"/>
    <s v="DECLINE"/>
    <s v="Consumer Existing"/>
    <s v="FWadia"/>
    <s v="Customer has exceeded approved number of services"/>
    <d v="1899-12-30T00:19:49"/>
    <n v="19.816666666666666"/>
    <d v="2023-08-09T00:00:00"/>
    <x v="1"/>
    <x v="2"/>
    <s v="FARDIN"/>
    <x v="2"/>
    <s v="CONSUMER EXISTING"/>
    <s v="SLA_MET"/>
  </r>
  <r>
    <s v="2152"/>
    <d v="2023-08-09T15:05:56"/>
    <d v="2023-08-09T15:20:24"/>
    <s v="APPROVE"/>
    <s v="Consumer Pre Bureau"/>
    <s v="QMascarenhas"/>
    <s v="Approve"/>
    <d v="1899-12-30T00:14:28"/>
    <n v="14.466666666666667"/>
    <d v="2023-08-09T00:00:00"/>
    <x v="1"/>
    <x v="2"/>
    <e v="#N/A"/>
    <x v="1"/>
    <s v="CONSUMER PRE BUREAU"/>
    <s v="SLA_MET"/>
  </r>
  <r>
    <s v="2153"/>
    <d v="2023-08-09T15:09:18"/>
    <d v="2023-08-09T15:16:18"/>
    <s v="APPROVE"/>
    <s v="Consumer Pre Bureau"/>
    <s v="SBambaras"/>
    <s v="Approved for 1 handset and 1 MBB"/>
    <d v="1899-12-30T00:07:00"/>
    <n v="7"/>
    <d v="2023-08-09T00:00:00"/>
    <x v="1"/>
    <x v="2"/>
    <s v="SAM"/>
    <x v="1"/>
    <s v="CONSUMER PRE BUREAU"/>
    <s v="SLA_MET"/>
  </r>
  <r>
    <s v="2264"/>
    <d v="2023-08-09T15:12:49"/>
    <d v="2023-08-09T15:20:32"/>
    <s v="WITHDRAW"/>
    <s v="Consumer Existing"/>
    <s v="NVaid"/>
    <s v="Customer has overdue account with Asif Tech account no 618205891 - overdue amount $603.40"/>
    <d v="1899-12-30T00:07:43"/>
    <n v="7.7166666666666668"/>
    <d v="2023-08-09T00:00:00"/>
    <x v="1"/>
    <x v="2"/>
    <s v="NAVED"/>
    <x v="0"/>
    <s v="CONSUMER EXISTING"/>
    <s v="SLA_MET"/>
  </r>
  <r>
    <s v="2154"/>
    <d v="2023-08-09T15:14:42"/>
    <d v="2023-08-09T15:21:56"/>
    <s v="APPROVE"/>
    <s v="Consumer Pre Bureau"/>
    <s v="HPandya"/>
    <s v="Approved for 1 Handset/Tablet + 1 MBB"/>
    <d v="1899-12-30T00:07:14"/>
    <n v="7.2333333333333334"/>
    <d v="2023-08-09T00:00:00"/>
    <x v="1"/>
    <x v="2"/>
    <s v="HARDIK"/>
    <x v="1"/>
    <s v="CONSUMER PRE BUREAU"/>
    <s v="SLA_MET"/>
  </r>
  <r>
    <s v="2155"/>
    <d v="2023-08-09T15:15:32"/>
    <d v="2023-08-09T15:19:20"/>
    <s v="APPROVE"/>
    <s v="Consumer Existing"/>
    <s v="SBambaras"/>
    <s v="Approved for MBB only"/>
    <d v="1899-12-30T00:03:48"/>
    <n v="3.8"/>
    <d v="2023-08-09T00:00:00"/>
    <x v="1"/>
    <x v="2"/>
    <s v="SAM"/>
    <x v="1"/>
    <s v="CONSUMER EXISTING"/>
    <s v="SLA_MET"/>
  </r>
  <r>
    <s v="2156"/>
    <d v="2023-08-09T15:17:33"/>
    <d v="2023-08-09T15:24:16"/>
    <s v="APPROVE"/>
    <s v="Consumer Pre Bureau"/>
    <s v="SBambaras"/>
    <s v="Approved for 1 handset and 1 MBB"/>
    <d v="1899-12-30T00:06:43"/>
    <n v="6.7166666666666668"/>
    <d v="2023-08-09T00:00:00"/>
    <x v="1"/>
    <x v="2"/>
    <s v="SAM"/>
    <x v="1"/>
    <s v="CONSUMER PRE BUREAU"/>
    <s v="SLA_MET"/>
  </r>
  <r>
    <s v="2265"/>
    <d v="2023-08-09T15:22:02"/>
    <d v="2023-08-09T15:27:02"/>
    <s v="WITHDRAW"/>
    <s v="Consumer Post Bureau"/>
    <s v="SSyed"/>
    <m/>
    <d v="1899-12-30T00:05:00"/>
    <n v="5"/>
    <d v="2023-08-09T00:00:00"/>
    <x v="1"/>
    <x v="2"/>
    <s v="SHAHID"/>
    <x v="0"/>
    <s v="CONSUMER POST BUREAU"/>
    <s v="SLA_MET"/>
  </r>
  <r>
    <s v="2157"/>
    <d v="2023-08-09T15:23:49"/>
    <d v="2023-08-09T15:32:02"/>
    <s v="APPROVE"/>
    <s v="Consumer Existing"/>
    <s v="HPandya"/>
    <s v="Approve"/>
    <d v="1899-12-30T00:08:13"/>
    <n v="8.2166666666666668"/>
    <d v="2023-08-09T00:00:00"/>
    <x v="1"/>
    <x v="2"/>
    <s v="HARDIK"/>
    <x v="1"/>
    <s v="CONSUMER EXISTING"/>
    <s v="SLA_MET"/>
  </r>
  <r>
    <s v="2158"/>
    <d v="2023-08-09T15:24:00"/>
    <d v="2023-08-09T15:36:53"/>
    <s v="APPROVE"/>
    <s v="Consumer Existing"/>
    <s v="SBambaras"/>
    <s v="Approve"/>
    <d v="1899-12-30T00:12:53"/>
    <n v="12.883333333333333"/>
    <d v="2023-08-09T00:00:00"/>
    <x v="1"/>
    <x v="2"/>
    <s v="SAM"/>
    <x v="1"/>
    <s v="CONSUMER EXISTING"/>
    <s v="SLA_MET"/>
  </r>
  <r>
    <s v="2159"/>
    <d v="2023-08-09T15:24:30"/>
    <d v="2023-08-09T15:34:05"/>
    <s v="APPROVE"/>
    <s v="Consumer Post Bureau"/>
    <s v="FWadia"/>
    <m/>
    <d v="1899-12-30T00:09:35"/>
    <n v="9.5833333333333339"/>
    <d v="2023-08-09T00:00:00"/>
    <x v="1"/>
    <x v="2"/>
    <s v="FARDIN"/>
    <x v="1"/>
    <s v="CONSUMER POST BUREAU"/>
    <s v="SLA_MET"/>
  </r>
  <r>
    <s v="2160"/>
    <d v="2023-08-09T15:44:51"/>
    <d v="2023-08-09T15:52:21"/>
    <s v="APPROVE"/>
    <s v="Consumer Existing"/>
    <s v="FWadia"/>
    <m/>
    <d v="1899-12-30T00:07:30"/>
    <n v="7.5"/>
    <d v="2023-08-09T00:00:00"/>
    <x v="1"/>
    <x v="2"/>
    <s v="FARDIN"/>
    <x v="1"/>
    <s v="CONSUMER EXISTING"/>
    <s v="SLA_MET"/>
  </r>
  <r>
    <s v="2161"/>
    <d v="2023-08-09T15:46:40"/>
    <d v="2023-08-09T15:54:52"/>
    <s v="APPROVE"/>
    <s v="Consumer Existing"/>
    <s v="SSyed"/>
    <m/>
    <d v="1899-12-30T00:08:12"/>
    <n v="8.1999999999999993"/>
    <d v="2023-08-09T00:00:00"/>
    <x v="1"/>
    <x v="2"/>
    <s v="SHAHID"/>
    <x v="1"/>
    <s v="CONSUMER EXISTING"/>
    <s v="SLA_MET"/>
  </r>
  <r>
    <s v="2220"/>
    <d v="2023-08-09T15:47:08"/>
    <d v="2023-08-09T16:08:02"/>
    <s v="DECLINE"/>
    <s v="Consumer Existing"/>
    <s v="SBambaras"/>
    <s v="Insufficient billing history with Asif Tech"/>
    <d v="1899-12-30T00:20:54"/>
    <n v="20.9"/>
    <d v="2023-08-09T00:00:00"/>
    <x v="1"/>
    <x v="2"/>
    <s v="SAM"/>
    <x v="2"/>
    <s v="CONSUMER EXISTING"/>
    <s v="SLA_NOT_MET"/>
  </r>
  <r>
    <s v="2162"/>
    <d v="2023-08-09T15:48:54"/>
    <d v="2023-08-09T15:54:42"/>
    <s v="APPROVE"/>
    <s v="Consumer Existing"/>
    <s v="QMascarenhas"/>
    <s v="Approve"/>
    <d v="1899-12-30T00:05:48"/>
    <n v="5.8"/>
    <d v="2023-08-09T00:00:00"/>
    <x v="1"/>
    <x v="2"/>
    <e v="#N/A"/>
    <x v="1"/>
    <s v="CONSUMER EXISTING"/>
    <s v="SLA_MET"/>
  </r>
  <r>
    <s v="2266"/>
    <d v="2023-08-09T16:05:00"/>
    <d v="2023-08-09T16:16:40"/>
    <s v="WITHDRAW"/>
    <s v="Consumer Pre Bureau"/>
    <s v="NVaid"/>
    <s v="Please email copy of Proof of Income (Pay Slips / Bank Statement / Employment Letter) to vcredit@Asif Tech.com.au"/>
    <d v="1899-12-30T00:11:40"/>
    <n v="11.666666666666666"/>
    <d v="2023-08-09T00:00:00"/>
    <x v="1"/>
    <x v="2"/>
    <s v="NAVED"/>
    <x v="0"/>
    <s v="CONSUMER PRE BUREAU"/>
    <s v="SLA_MET"/>
  </r>
  <r>
    <s v="2221"/>
    <d v="2023-08-09T16:05:01"/>
    <d v="2023-08-09T16:14:04"/>
    <s v="DECLINE"/>
    <s v="Consumer Existing"/>
    <s v="QMascarenhas"/>
    <s v="Customer has exceeded approved number of services"/>
    <d v="1899-12-30T00:09:03"/>
    <n v="9.0500000000000007"/>
    <d v="2023-08-09T00:00:00"/>
    <x v="1"/>
    <x v="2"/>
    <e v="#N/A"/>
    <x v="2"/>
    <s v="CONSUMER EXISTING"/>
    <s v="SLA_MET"/>
  </r>
  <r>
    <s v="2267"/>
    <d v="2023-08-09T16:05:16"/>
    <d v="2023-08-09T16:21:51"/>
    <s v="WITHDRAW"/>
    <s v="Consumer Post Bureau"/>
    <s v="NBhatia"/>
    <m/>
    <d v="1899-12-30T00:16:35"/>
    <n v="16.583333333333332"/>
    <d v="2023-08-09T00:00:00"/>
    <x v="1"/>
    <x v="2"/>
    <s v="NITESH"/>
    <x v="0"/>
    <s v="CONSUMER POST BUREAU"/>
    <s v="SLA_MET"/>
  </r>
  <r>
    <s v="2268"/>
    <d v="2023-08-09T16:13:50"/>
    <d v="2023-08-09T16:24:46"/>
    <s v="WITHDRAW"/>
    <s v="Consumer Existing"/>
    <s v="QMascarenhas"/>
    <s v="At Applicants Request upgrade, error in the system as confirmed by store"/>
    <d v="1899-12-30T00:10:56"/>
    <n v="10.933333333333334"/>
    <d v="2023-08-09T00:00:00"/>
    <x v="1"/>
    <x v="2"/>
    <e v="#N/A"/>
    <x v="0"/>
    <s v="CONSUMER EXISTING"/>
    <s v="SLA_MET"/>
  </r>
  <r>
    <s v="2269"/>
    <d v="2023-08-09T16:20:34"/>
    <d v="2023-08-09T16:39:56"/>
    <s v="WITHDRAW"/>
    <s v="Consumer Existing"/>
    <s v="SBambaras"/>
    <s v="Please re-submit the next application with passport/ medicare card as a part of 100 pts of id."/>
    <d v="1899-12-30T00:19:22"/>
    <n v="19.366666666666667"/>
    <d v="2023-08-09T00:00:00"/>
    <x v="1"/>
    <x v="2"/>
    <s v="SAM"/>
    <x v="0"/>
    <s v="CONSUMER EXISTING"/>
    <s v="SLA_MET"/>
  </r>
  <r>
    <s v="2163"/>
    <d v="2023-08-09T16:22:34"/>
    <d v="2023-08-09T16:28:05"/>
    <s v="APPROVE"/>
    <s v="Consumer Pre Bureau"/>
    <s v="NVaid"/>
    <s v="Approved only with outright purchase of handset or USIM only"/>
    <d v="1899-12-30T00:05:31"/>
    <n v="5.5166666666666666"/>
    <d v="2023-08-09T00:00:00"/>
    <x v="1"/>
    <x v="2"/>
    <s v="NAVED"/>
    <x v="1"/>
    <s v="CONSUMER PRE BUREAU"/>
    <s v="SLA_MET"/>
  </r>
  <r>
    <s v="2270"/>
    <d v="2023-08-09T16:23:31"/>
    <d v="2023-08-09T16:25:01"/>
    <s v="WITHDRAW"/>
    <s v="Consumer Post Bureau"/>
    <s v="NBhatia"/>
    <m/>
    <d v="1899-12-30T00:01:30"/>
    <n v="1.5"/>
    <d v="2023-08-09T00:00:00"/>
    <x v="1"/>
    <x v="2"/>
    <s v="NITESH"/>
    <x v="0"/>
    <s v="CONSUMER POST BUREAU"/>
    <s v="SLA_MET"/>
  </r>
  <r>
    <s v="2164"/>
    <d v="2023-08-09T16:27:56"/>
    <d v="2023-08-09T16:36:42"/>
    <s v="APPROVE"/>
    <s v="Consumer Existing"/>
    <s v="HPandya"/>
    <s v="Approve"/>
    <d v="1899-12-30T00:08:46"/>
    <n v="8.7666666666666675"/>
    <d v="2023-08-09T00:00:00"/>
    <x v="1"/>
    <x v="2"/>
    <s v="HARDIK"/>
    <x v="1"/>
    <s v="CONSUMER EXISTING"/>
    <s v="SLA_MET"/>
  </r>
  <r>
    <s v="2271"/>
    <d v="2023-08-09T16:34:05"/>
    <d v="2023-08-09T16:46:45"/>
    <s v="WITHDRAW"/>
    <s v="Consumer Existing"/>
    <s v="NBhatia"/>
    <m/>
    <d v="1899-12-30T00:12:40"/>
    <n v="12.666666666666666"/>
    <d v="2023-08-09T00:00:00"/>
    <x v="1"/>
    <x v="2"/>
    <s v="NITESH"/>
    <x v="0"/>
    <s v="CONSUMER EXISTING"/>
    <s v="SLA_MET"/>
  </r>
  <r>
    <s v="2272"/>
    <d v="2023-08-09T16:34:12"/>
    <d v="2023-08-09T16:44:03"/>
    <s v="WITHDRAW"/>
    <s v="Consumer Pre Bureau"/>
    <s v="NVaid"/>
    <s v="Please resubmit with landline for employer"/>
    <d v="1899-12-30T00:09:51"/>
    <n v="9.85"/>
    <d v="2023-08-09T00:00:00"/>
    <x v="1"/>
    <x v="2"/>
    <s v="NAVED"/>
    <x v="0"/>
    <s v="CONSUMER PRE BUREAU"/>
    <s v="SLA_MET"/>
  </r>
  <r>
    <s v="2273"/>
    <d v="2023-08-09T16:44:53"/>
    <d v="2023-08-09T16:48:14"/>
    <s v="WITHDRAW"/>
    <s v="Consumer Pre Bureau"/>
    <s v="HPandya"/>
    <s v="Please email 100 pts of ID to vcredit@Asif Tech.com.au Passport and the visa page"/>
    <d v="1899-12-30T00:03:21"/>
    <n v="3.35"/>
    <d v="2023-08-09T00:00:00"/>
    <x v="1"/>
    <x v="2"/>
    <s v="HARDIK"/>
    <x v="0"/>
    <s v="CONSUMER PRE BUREAU"/>
    <s v="SLA_MET"/>
  </r>
  <r>
    <s v="2274"/>
    <d v="2023-08-09T16:45:31"/>
    <d v="2023-08-09T16:52:45"/>
    <s v="WITHDRAW"/>
    <s v="Consumer Existing"/>
    <s v="QMascarenhas"/>
    <s v="At Applicants Request to upgrade, error in the system as confirmed by store"/>
    <d v="1899-12-30T00:07:14"/>
    <n v="7.2333333333333334"/>
    <d v="2023-08-09T00:00:00"/>
    <x v="1"/>
    <x v="2"/>
    <e v="#N/A"/>
    <x v="0"/>
    <s v="CONSUMER EXISTING"/>
    <s v="SLA_MET"/>
  </r>
  <r>
    <s v="2165"/>
    <d v="2023-08-09T16:52:01"/>
    <d v="2023-08-09T16:58:55"/>
    <s v="APPROVE"/>
    <s v="Consumer Existing"/>
    <s v="HPandya"/>
    <s v="Approve"/>
    <d v="1899-12-30T00:06:54"/>
    <n v="6.9"/>
    <d v="2023-08-09T00:00:00"/>
    <x v="1"/>
    <x v="2"/>
    <s v="HARDIK"/>
    <x v="1"/>
    <s v="CONSUMER EXISTING"/>
    <s v="SLA_MET"/>
  </r>
  <r>
    <s v="2275"/>
    <d v="2023-08-09T16:57:31"/>
    <d v="2023-08-09T17:06:23"/>
    <s v="WITHDRAW"/>
    <s v="Consumer Existing"/>
    <s v="QMascarenhas"/>
    <s v="Please re-submit as student"/>
    <d v="1899-12-30T00:08:52"/>
    <n v="8.8666666666666671"/>
    <d v="2023-08-09T00:00:00"/>
    <x v="1"/>
    <x v="2"/>
    <e v="#N/A"/>
    <x v="0"/>
    <s v="CONSUMER EXISTING"/>
    <s v="SLA_MET"/>
  </r>
  <r>
    <s v="2166"/>
    <d v="2023-08-09T16:59:40"/>
    <d v="2023-08-09T17:10:57"/>
    <s v="APPROVE"/>
    <s v="Consumer Post Bureau"/>
    <s v="NVaid"/>
    <s v="Approved only with outright purchase of handset or USIM only"/>
    <d v="1899-12-30T00:11:17"/>
    <n v="11.283333333333333"/>
    <d v="2023-08-09T00:00:00"/>
    <x v="1"/>
    <x v="2"/>
    <s v="NAVED"/>
    <x v="1"/>
    <s v="CONSUMER POST BUREAU"/>
    <s v="SLA_MET"/>
  </r>
  <r>
    <s v="2276"/>
    <d v="2023-08-09T17:01:35"/>
    <d v="2023-08-09T17:08:31"/>
    <s v="WITHDRAW"/>
    <s v="Consumer Pre Bureau"/>
    <s v="FWadia"/>
    <s v="Please email copy of Proof of Income (Latest Pay Slips and Latest Bank Statement) to vcredit@Asif Tech.com.au"/>
    <d v="1899-12-30T00:06:56"/>
    <n v="6.9333333333333336"/>
    <d v="2023-08-09T00:00:00"/>
    <x v="1"/>
    <x v="2"/>
    <s v="FARDIN"/>
    <x v="0"/>
    <s v="CONSUMER PRE BUREAU"/>
    <s v="SLA_MET"/>
  </r>
  <r>
    <s v="2167"/>
    <d v="2023-08-09T17:05:58"/>
    <d v="2023-08-09T17:16:30"/>
    <s v="APPROVE"/>
    <s v="Consumer Pre Bureau"/>
    <s v="SBambaras"/>
    <s v="Approved for 1 handset and 1 MBB"/>
    <d v="1899-12-30T00:10:32"/>
    <n v="10.533333333333333"/>
    <d v="2023-08-09T00:00:00"/>
    <x v="1"/>
    <x v="2"/>
    <s v="SAM"/>
    <x v="1"/>
    <s v="CONSUMER PRE BUREAU"/>
    <s v="SLA_MET"/>
  </r>
  <r>
    <s v="2168"/>
    <d v="2023-08-09T17:07:08"/>
    <d v="2023-08-09T17:16:49"/>
    <s v="APPROVE"/>
    <s v="Consumer Pre Bureau"/>
    <s v="HPandya"/>
    <s v="Approved for up to 2 services"/>
    <d v="1899-12-30T00:09:41"/>
    <n v="9.6833333333333336"/>
    <d v="2023-08-09T00:00:00"/>
    <x v="1"/>
    <x v="2"/>
    <s v="HARDIK"/>
    <x v="1"/>
    <s v="CONSUMER PRE BUREAU"/>
    <s v="SLA_MET"/>
  </r>
  <r>
    <s v="2222"/>
    <d v="2023-08-09T17:09:18"/>
    <d v="2023-08-09T17:19:02"/>
    <s v="DECLINE"/>
    <s v="Consumer Existing"/>
    <s v="QMascarenhas"/>
    <s v="Customer has exceeded approved number of services"/>
    <d v="1899-12-30T00:09:44"/>
    <n v="9.7333333333333325"/>
    <d v="2023-08-09T00:00:00"/>
    <x v="1"/>
    <x v="2"/>
    <e v="#N/A"/>
    <x v="2"/>
    <s v="CONSUMER EXISTING"/>
    <s v="SLA_MET"/>
  </r>
  <r>
    <s v="2277"/>
    <d v="2023-08-09T17:09:52"/>
    <d v="2023-08-09T17:18:11"/>
    <s v="WITHDRAW"/>
    <s v="Consumer Pre Bureau"/>
    <s v="FWadia"/>
    <s v="For further review of this application, please supply us with proof of income in the form of a recent bank statement showing direct wage deposits or 2 x payslips from employer"/>
    <d v="1899-12-30T00:08:19"/>
    <n v="8.3166666666666664"/>
    <d v="2023-08-09T00:00:00"/>
    <x v="1"/>
    <x v="2"/>
    <s v="FARDIN"/>
    <x v="0"/>
    <s v="CONSUMER PRE BUREAU"/>
    <s v="SLA_MET"/>
  </r>
  <r>
    <s v="2278"/>
    <d v="2023-08-09T17:11:28"/>
    <d v="2023-08-09T17:17:35"/>
    <s v="WITHDRAW"/>
    <s v="Consumer Pre Bureau"/>
    <s v="NVaid"/>
    <s v="Please email passport with visa page"/>
    <d v="1899-12-30T00:06:07"/>
    <n v="6.1166666666666663"/>
    <d v="2023-08-09T00:00:00"/>
    <x v="1"/>
    <x v="2"/>
    <s v="NAVED"/>
    <x v="0"/>
    <s v="CONSUMER PRE BUREAU"/>
    <s v="SLA_MET"/>
  </r>
  <r>
    <s v="2279"/>
    <d v="2023-08-09T17:12:11"/>
    <d v="2023-08-09T17:25:00"/>
    <s v="WITHDRAW"/>
    <s v="Consumer Post Bureau"/>
    <s v="RBose"/>
    <m/>
    <d v="1899-12-30T00:12:49"/>
    <n v="12.816666666666666"/>
    <d v="2023-08-09T00:00:00"/>
    <x v="1"/>
    <x v="2"/>
    <s v="ROHAN"/>
    <x v="0"/>
    <s v="CONSUMER POST BUREAU"/>
    <s v="SLA_MET"/>
  </r>
  <r>
    <s v="2280"/>
    <d v="2023-08-09T17:14:51"/>
    <d v="2023-08-09T17:31:26"/>
    <s v="WITHDRAW"/>
    <s v="Consumer Pre Bureau"/>
    <s v="SBambaras"/>
    <s v="Please email copy of Proof of Income (Pay Slips / Bank Statement / Employment Letter) to vcredit@Asif Tech.com.au"/>
    <d v="1899-12-30T00:16:35"/>
    <n v="16.583333333333332"/>
    <d v="2023-08-09T00:00:00"/>
    <x v="1"/>
    <x v="2"/>
    <s v="SAM"/>
    <x v="0"/>
    <s v="CONSUMER PRE BUREAU"/>
    <s v="SLA_MET"/>
  </r>
  <r>
    <s v="2169"/>
    <d v="2023-08-09T17:16:04"/>
    <d v="2023-08-09T17:21:57"/>
    <s v="APPROVE"/>
    <s v="Consumer Post Bureau"/>
    <s v="SSyed"/>
    <m/>
    <d v="1899-12-30T00:05:53"/>
    <n v="5.8833333333333329"/>
    <d v="2023-08-09T00:00:00"/>
    <x v="1"/>
    <x v="2"/>
    <s v="SHAHID"/>
    <x v="1"/>
    <s v="CONSUMER POST BUREAU"/>
    <s v="SLA_MET"/>
  </r>
  <r>
    <s v="2170"/>
    <d v="2023-08-09T17:16:14"/>
    <d v="2023-08-09T17:20:11"/>
    <s v="APPROVE"/>
    <s v="Consumer Existing"/>
    <s v="HPandya"/>
    <s v="Approve"/>
    <d v="1899-12-30T00:03:57"/>
    <n v="3.95"/>
    <d v="2023-08-09T00:00:00"/>
    <x v="1"/>
    <x v="2"/>
    <s v="HARDIK"/>
    <x v="1"/>
    <s v="CONSUMER EXISTING"/>
    <s v="SLA_MET"/>
  </r>
  <r>
    <s v="2281"/>
    <d v="2023-08-09T17:24:07"/>
    <d v="2023-08-09T17:34:10"/>
    <s v="WITHDRAW"/>
    <s v="Consumer Pre Bureau"/>
    <s v="HPandya"/>
    <s v="Please email 100 pts of ID to vcredit@Asif Tech.com.au appointment letter or salary slip"/>
    <d v="1899-12-30T00:10:03"/>
    <n v="10.050000000000001"/>
    <d v="2023-08-09T00:00:00"/>
    <x v="1"/>
    <x v="2"/>
    <s v="HARDIK"/>
    <x v="0"/>
    <s v="CONSUMER PRE BUREAU"/>
    <s v="SLA_MET"/>
  </r>
  <r>
    <s v="2171"/>
    <d v="2023-08-09T17:24:49"/>
    <d v="2023-08-09T17:28:41"/>
    <s v="APPROVE"/>
    <s v="Consumer Existing"/>
    <s v="RBose"/>
    <m/>
    <d v="1899-12-30T00:03:52"/>
    <n v="3.8666666666666667"/>
    <d v="2023-08-09T00:00:00"/>
    <x v="1"/>
    <x v="2"/>
    <s v="ROHAN"/>
    <x v="1"/>
    <s v="CONSUMER EXISTING"/>
    <s v="SLA_MET"/>
  </r>
  <r>
    <s v="2172"/>
    <d v="2023-08-09T17:26:15"/>
    <d v="2023-08-09T17:31:37"/>
    <s v="APPROVE"/>
    <s v="Consumer Existing"/>
    <s v="NVaid"/>
    <s v="Approve"/>
    <d v="1899-12-30T00:05:22"/>
    <n v="5.3666666666666663"/>
    <d v="2023-08-09T00:00:00"/>
    <x v="1"/>
    <x v="2"/>
    <s v="NAVED"/>
    <x v="1"/>
    <s v="CONSUMER EXISTING"/>
    <s v="SLA_MET"/>
  </r>
  <r>
    <s v="2173"/>
    <d v="2023-08-09T17:30:54"/>
    <d v="2023-08-09T17:39:50"/>
    <s v="APPROVE"/>
    <s v="Consumer Post Bureau"/>
    <s v="SBambaras"/>
    <s v="Approved for 2 services"/>
    <d v="1899-12-30T00:08:56"/>
    <n v="8.9333333333333336"/>
    <d v="2023-08-09T00:00:00"/>
    <x v="1"/>
    <x v="2"/>
    <s v="SAM"/>
    <x v="1"/>
    <s v="CONSUMER POST BUREAU"/>
    <s v="SLA_MET"/>
  </r>
  <r>
    <s v="2223"/>
    <d v="2023-08-09T17:39:27"/>
    <d v="2023-08-09T17:53:32"/>
    <s v="DECLINE"/>
    <s v="Consumer Existing"/>
    <s v="FWadia"/>
    <m/>
    <d v="1899-12-30T00:14:05"/>
    <n v="14.083333333333334"/>
    <d v="2023-08-09T00:00:00"/>
    <x v="1"/>
    <x v="2"/>
    <s v="FARDIN"/>
    <x v="2"/>
    <s v="CONSUMER EXISTING"/>
    <s v="SLA_MET"/>
  </r>
  <r>
    <s v="2282"/>
    <d v="2023-08-09T17:41:05"/>
    <d v="2023-08-09T17:43:28"/>
    <s v="WITHDRAW"/>
    <s v="Consumer Existing"/>
    <s v="SBambaras"/>
    <s v="Please re-submit as student"/>
    <d v="1899-12-30T00:02:23"/>
    <n v="2.3833333333333333"/>
    <d v="2023-08-09T00:00:00"/>
    <x v="1"/>
    <x v="2"/>
    <s v="SAM"/>
    <x v="0"/>
    <s v="CONSUMER EXISTING"/>
    <s v="SLA_MET"/>
  </r>
  <r>
    <s v="2283"/>
    <d v="2023-08-09T17:43:08"/>
    <d v="2023-08-09T18:06:39"/>
    <s v="WITHDRAW"/>
    <s v="Consumer Post Bureau"/>
    <s v="QMascarenhas"/>
    <s v="Please email Bank Statement to vcredit@Asif Tech.com.au"/>
    <d v="1899-12-30T00:23:31"/>
    <n v="23.516666666666666"/>
    <d v="2023-08-09T00:00:00"/>
    <x v="1"/>
    <x v="2"/>
    <e v="#N/A"/>
    <x v="0"/>
    <s v="CONSUMER POST BUREAU"/>
    <s v="SLA_NOT_MET"/>
  </r>
  <r>
    <s v="2174"/>
    <d v="2023-08-09T17:46:30"/>
    <d v="2023-08-09T17:58:45"/>
    <s v="APPROVE"/>
    <s v="Consumer Existing"/>
    <s v="SSyed"/>
    <m/>
    <d v="1899-12-30T00:12:15"/>
    <n v="12.25"/>
    <d v="2023-08-09T00:00:00"/>
    <x v="1"/>
    <x v="2"/>
    <s v="SHAHID"/>
    <x v="1"/>
    <s v="CONSUMER EXISTING"/>
    <s v="SLA_MET"/>
  </r>
  <r>
    <s v="2175"/>
    <d v="2023-08-09T17:47:49"/>
    <d v="2023-08-09T17:54:20"/>
    <s v="APPROVE"/>
    <s v="Consumer Existing"/>
    <s v="MDcruz"/>
    <m/>
    <d v="1899-12-30T00:06:31"/>
    <n v="6.5166666666666666"/>
    <d v="2023-08-09T00:00:00"/>
    <x v="1"/>
    <x v="2"/>
    <s v="MERCEDES"/>
    <x v="1"/>
    <s v="CONSUMER EXISTING"/>
    <s v="SLA_MET"/>
  </r>
  <r>
    <s v="2284"/>
    <d v="2023-08-09T17:50:55"/>
    <d v="2023-08-09T17:58:21"/>
    <s v="WITHDRAW"/>
    <s v="Consumer Existing"/>
    <s v="SBambaras"/>
    <s v="Please re-submit as student"/>
    <d v="1899-12-30T00:07:26"/>
    <n v="7.4333333333333336"/>
    <d v="2023-08-09T00:00:00"/>
    <x v="1"/>
    <x v="2"/>
    <s v="SAM"/>
    <x v="0"/>
    <s v="CONSUMER EXISTING"/>
    <s v="SLA_MET"/>
  </r>
  <r>
    <s v="2285"/>
    <d v="2023-08-09T17:52:21"/>
    <d v="2023-08-09T18:02:12"/>
    <s v="WITHDRAW"/>
    <s v="Consumer Pre Bureau"/>
    <s v="NVaid"/>
    <s v="Please email 100 pts of ID to vcredit@Asif Tech.com.au - Please include Passport as part of 100 point id. Email Passport copy and visa page"/>
    <d v="1899-12-30T00:09:51"/>
    <n v="9.85"/>
    <d v="2023-08-09T00:00:00"/>
    <x v="1"/>
    <x v="2"/>
    <s v="NAVED"/>
    <x v="0"/>
    <s v="CONSUMER PRE BUREAU"/>
    <s v="SLA_MET"/>
  </r>
  <r>
    <s v="2176"/>
    <d v="2023-08-09T17:52:48"/>
    <d v="2023-08-09T18:02:30"/>
    <s v="APPROVE"/>
    <s v="Consumer Post Bureau"/>
    <s v="FWadia"/>
    <s v="Approved for 1 handset and 1 MBB"/>
    <d v="1899-12-30T00:09:42"/>
    <n v="9.6999999999999993"/>
    <d v="2023-08-09T00:00:00"/>
    <x v="1"/>
    <x v="2"/>
    <s v="FARDIN"/>
    <x v="1"/>
    <s v="CONSUMER POST BUREAU"/>
    <s v="SLA_MET"/>
  </r>
  <r>
    <s v="2177"/>
    <d v="2023-08-09T17:53:13"/>
    <d v="2023-08-09T18:04:39"/>
    <s v="APPROVE"/>
    <s v="Consumer Pre Bureau"/>
    <s v="SBambaras"/>
    <s v="Approve"/>
    <d v="1899-12-30T00:11:26"/>
    <n v="11.433333333333334"/>
    <d v="2023-08-09T00:00:00"/>
    <x v="1"/>
    <x v="2"/>
    <s v="SAM"/>
    <x v="1"/>
    <s v="CONSUMER PRE BUREAU"/>
    <s v="SLA_MET"/>
  </r>
  <r>
    <s v="2178"/>
    <d v="2023-08-09T17:55:44"/>
    <d v="2023-08-09T18:05:31"/>
    <s v="APPROVE"/>
    <s v="Consumer Existing"/>
    <s v="MDcruz"/>
    <s v="Approve"/>
    <d v="1899-12-30T00:09:47"/>
    <n v="9.7833333333333332"/>
    <d v="2023-08-09T00:00:00"/>
    <x v="1"/>
    <x v="2"/>
    <s v="MERCEDES"/>
    <x v="1"/>
    <s v="CONSUMER EXISTING"/>
    <s v="SLA_MET"/>
  </r>
  <r>
    <s v="2286"/>
    <d v="2023-08-09T18:05:09"/>
    <d v="2023-08-09T18:11:49"/>
    <s v="WITHDRAW"/>
    <s v="Consumer Pre Bureau"/>
    <s v="FWadia"/>
    <s v="Please email passport with visa page"/>
    <d v="1899-12-30T00:06:40"/>
    <n v="6.666666666666667"/>
    <d v="2023-08-09T00:00:00"/>
    <x v="1"/>
    <x v="2"/>
    <s v="FARDIN"/>
    <x v="0"/>
    <s v="CONSUMER PRE BUREAU"/>
    <s v="SLA_MET"/>
  </r>
  <r>
    <s v="2287"/>
    <d v="2023-08-09T18:05:56"/>
    <d v="2023-08-09T18:17:23"/>
    <s v="WITHDRAW"/>
    <s v="Consumer Pre Bureau"/>
    <s v="NVaid"/>
    <s v="Please email copy of Proof of Income (Pay Slips / Bank Statement / Employment Letter) to vcredit@Asif Tech.com.au"/>
    <d v="1899-12-30T00:11:27"/>
    <n v="11.45"/>
    <d v="2023-08-09T00:00:00"/>
    <x v="1"/>
    <x v="2"/>
    <s v="NAVED"/>
    <x v="0"/>
    <s v="CONSUMER PRE BUREAU"/>
    <s v="SLA_MET"/>
  </r>
  <r>
    <s v="2179"/>
    <d v="2023-08-09T18:13:12"/>
    <d v="2023-08-09T18:22:14"/>
    <s v="APPROVE"/>
    <s v="Consumer Pre Bureau"/>
    <s v="QMascarenhas"/>
    <s v="Approved only with outright purchase of handset or USIM only"/>
    <d v="1899-12-30T00:09:02"/>
    <n v="9.0333333333333332"/>
    <d v="2023-08-09T00:00:00"/>
    <x v="1"/>
    <x v="2"/>
    <e v="#N/A"/>
    <x v="1"/>
    <s v="CONSUMER PRE BUREAU"/>
    <s v="SLA_MET"/>
  </r>
  <r>
    <s v="2180"/>
    <d v="2023-08-09T18:18:39"/>
    <d v="2023-08-09T18:29:38"/>
    <s v="APPROVE"/>
    <s v="Consumer Existing"/>
    <s v="SSyed"/>
    <m/>
    <d v="1899-12-30T00:10:59"/>
    <n v="10.983333333333333"/>
    <d v="2023-08-09T00:00:00"/>
    <x v="1"/>
    <x v="2"/>
    <s v="SHAHID"/>
    <x v="1"/>
    <s v="CONSUMER EXISTING"/>
    <s v="SLA_MET"/>
  </r>
  <r>
    <s v="2288"/>
    <d v="2023-08-09T18:18:53"/>
    <d v="2023-08-09T18:20:06"/>
    <s v="WITHDRAW"/>
    <s v="Consumer Pre Bureau"/>
    <s v="SBambaras"/>
    <s v="Please email passport with visa page"/>
    <d v="1899-12-30T00:01:13"/>
    <n v="1.2166666666666668"/>
    <d v="2023-08-09T00:00:00"/>
    <x v="1"/>
    <x v="2"/>
    <s v="SAM"/>
    <x v="0"/>
    <s v="CONSUMER PRE BUREAU"/>
    <s v="SLA_MET"/>
  </r>
  <r>
    <s v="2289"/>
    <d v="2023-08-09T18:22:13"/>
    <d v="2023-08-09T18:28:54"/>
    <s v="WITHDRAW"/>
    <s v="Consumer Pre Bureau"/>
    <s v="NVaid"/>
    <s v="Please email passport with visa page to vcredit@Asif Tech.com.au"/>
    <d v="1899-12-30T00:06:41"/>
    <n v="6.6833333333333336"/>
    <d v="2023-08-09T00:00:00"/>
    <x v="1"/>
    <x v="2"/>
    <s v="NAVED"/>
    <x v="0"/>
    <s v="CONSUMER PRE BUREAU"/>
    <s v="SLA_MET"/>
  </r>
  <r>
    <s v="2290"/>
    <d v="2023-08-09T18:24:46"/>
    <d v="2023-08-09T18:38:07"/>
    <s v="WITHDRAW"/>
    <s v="Consumer Pre Bureau"/>
    <s v="QMascarenhas"/>
    <s v="Please email passport with visa page"/>
    <d v="1899-12-30T00:13:21"/>
    <n v="13.35"/>
    <d v="2023-08-09T00:00:00"/>
    <x v="1"/>
    <x v="2"/>
    <e v="#N/A"/>
    <x v="0"/>
    <s v="CONSUMER PRE BUREAU"/>
    <s v="SLA_MET"/>
  </r>
  <r>
    <s v="2291"/>
    <d v="2023-08-09T18:27:30"/>
    <d v="2023-08-09T18:31:56"/>
    <s v="WITHDRAW"/>
    <s v="Consumer Existing"/>
    <s v="SBambaras"/>
    <s v="Please re-submit the next application with the name of the handset and quantity."/>
    <d v="1899-12-30T00:04:26"/>
    <n v="4.4333333333333336"/>
    <d v="2023-08-09T00:00:00"/>
    <x v="1"/>
    <x v="2"/>
    <s v="SAM"/>
    <x v="0"/>
    <s v="CONSUMER EXISTING"/>
    <s v="SLA_MET"/>
  </r>
  <r>
    <s v="2181"/>
    <d v="2023-08-09T18:34:46"/>
    <d v="2023-08-09T18:42:27"/>
    <s v="APPROVE"/>
    <s v="Consumer Existing"/>
    <s v="FWadia"/>
    <m/>
    <d v="1899-12-30T00:07:41"/>
    <n v="7.6833333333333336"/>
    <d v="2023-08-09T00:00:00"/>
    <x v="1"/>
    <x v="2"/>
    <s v="FARDIN"/>
    <x v="1"/>
    <s v="CONSUMER EXISTING"/>
    <s v="SLA_MET"/>
  </r>
  <r>
    <s v="2224"/>
    <d v="2023-08-09T18:36:00"/>
    <d v="2023-08-09T18:40:20"/>
    <s v="DECLINE"/>
    <s v="Consumer Existing"/>
    <s v="NVaid"/>
    <s v="Passport Visa expires in less than 12 months. Please offer the customer pre-paid service only"/>
    <d v="1899-12-30T00:04:20"/>
    <n v="4.333333333333333"/>
    <d v="2023-08-09T00:00:00"/>
    <x v="1"/>
    <x v="2"/>
    <s v="NAVED"/>
    <x v="2"/>
    <s v="CONSUMER EXISTING"/>
    <s v="SLA_MET"/>
  </r>
  <r>
    <s v="2182"/>
    <d v="2023-08-09T18:37:10"/>
    <d v="2023-08-09T18:51:28"/>
    <s v="APPROVE"/>
    <s v="Consumer Existing"/>
    <s v="FWadia"/>
    <m/>
    <d v="1899-12-30T00:14:18"/>
    <n v="14.3"/>
    <d v="2023-08-09T00:00:00"/>
    <x v="1"/>
    <x v="2"/>
    <s v="FARDIN"/>
    <x v="1"/>
    <s v="CONSUMER EXISTING"/>
    <s v="SLA_MET"/>
  </r>
  <r>
    <s v="2225"/>
    <d v="2023-08-09T18:38:20"/>
    <d v="2023-08-09T18:44:07"/>
    <s v="DECLINE"/>
    <s v="Consumer Pre Bureau"/>
    <s v="SBambaras"/>
    <s v="Passport Visa expires in less than 12 months. Please offer the customer pre-paid service only"/>
    <d v="1899-12-30T00:05:47"/>
    <n v="5.7833333333333332"/>
    <d v="2023-08-09T00:00:00"/>
    <x v="1"/>
    <x v="2"/>
    <s v="SAM"/>
    <x v="2"/>
    <s v="CONSUMER PRE BUREAU"/>
    <s v="SLA_MET"/>
  </r>
  <r>
    <s v="2183"/>
    <d v="2023-08-09T18:48:15"/>
    <d v="2023-08-09T18:55:34"/>
    <s v="APPROVE"/>
    <s v="Consumer Existing"/>
    <s v="NVaid"/>
    <s v="Approve"/>
    <d v="1899-12-30T00:07:19"/>
    <n v="7.3166666666666664"/>
    <d v="2023-08-09T00:00:00"/>
    <x v="1"/>
    <x v="2"/>
    <s v="NAVED"/>
    <x v="1"/>
    <s v="CONSUMER EXISTING"/>
    <s v="SLA_MET"/>
  </r>
  <r>
    <s v="2184"/>
    <d v="2023-08-09T18:52:21"/>
    <d v="2023-08-09T19:02:58"/>
    <s v="APPROVE"/>
    <s v="Consumer Existing"/>
    <s v="SSyed"/>
    <m/>
    <d v="1899-12-30T00:10:37"/>
    <n v="10.616666666666667"/>
    <d v="2023-08-09T00:00:00"/>
    <x v="1"/>
    <x v="2"/>
    <s v="SHAHID"/>
    <x v="1"/>
    <s v="CONSUMER EXISTING"/>
    <s v="SLA_MET"/>
  </r>
  <r>
    <s v="2185"/>
    <d v="2023-08-09T18:53:14"/>
    <d v="2023-08-09T19:00:02"/>
    <s v="APPROVE"/>
    <s v="Consumer Existing"/>
    <s v="FWadia"/>
    <m/>
    <d v="1899-12-30T00:06:48"/>
    <n v="6.8"/>
    <d v="2023-08-09T00:00:00"/>
    <x v="1"/>
    <x v="2"/>
    <s v="FARDIN"/>
    <x v="1"/>
    <s v="CONSUMER EXISTING"/>
    <s v="SLA_MET"/>
  </r>
  <r>
    <s v="2186"/>
    <d v="2023-08-09T18:56:51"/>
    <d v="2023-08-09T19:06:42"/>
    <s v="APPROVE"/>
    <s v="Consumer Post Bureau"/>
    <s v="SSyed"/>
    <m/>
    <d v="1899-12-30T00:09:51"/>
    <n v="9.85"/>
    <d v="2023-08-09T00:00:00"/>
    <x v="1"/>
    <x v="2"/>
    <s v="SHAHID"/>
    <x v="1"/>
    <s v="CONSUMER POST BUREAU"/>
    <s v="SLA_MET"/>
  </r>
  <r>
    <s v="2187"/>
    <d v="2023-08-09T18:57:18"/>
    <d v="2023-08-09T19:05:37"/>
    <s v="APPROVE"/>
    <s v="Consumer Post Bureau"/>
    <s v="SBambaras"/>
    <s v="Approved only with outright purchase of handset or USIM only"/>
    <d v="1899-12-30T00:08:19"/>
    <n v="8.3166666666666664"/>
    <d v="2023-08-09T00:00:00"/>
    <x v="1"/>
    <x v="2"/>
    <s v="SAM"/>
    <x v="1"/>
    <s v="CONSUMER POST BUREAU"/>
    <s v="SLA_MET"/>
  </r>
  <r>
    <s v="2188"/>
    <d v="2023-08-09T18:57:28"/>
    <d v="2023-08-09T19:03:30"/>
    <s v="APPROVE"/>
    <s v="Consumer Existing"/>
    <s v="NVaid"/>
    <s v="Approved only with outright purchase of handset or USIM only"/>
    <d v="1899-12-30T00:06:02"/>
    <n v="6.0333333333333332"/>
    <d v="2023-08-09T00:00:00"/>
    <x v="1"/>
    <x v="2"/>
    <s v="NAVED"/>
    <x v="1"/>
    <s v="CONSUMER EXISTING"/>
    <s v="SLA_MET"/>
  </r>
  <r>
    <s v="2189"/>
    <d v="2023-08-09T19:06:56"/>
    <d v="2023-08-09T19:13:54"/>
    <s v="APPROVE"/>
    <s v="Consumer Existing"/>
    <s v="NVaid"/>
    <s v="Approve"/>
    <d v="1899-12-30T00:06:58"/>
    <n v="6.9666666666666668"/>
    <d v="2023-08-09T00:00:00"/>
    <x v="1"/>
    <x v="2"/>
    <s v="NAVED"/>
    <x v="1"/>
    <s v="CONSUMER EXISTING"/>
    <s v="SLA_MET"/>
  </r>
  <r>
    <s v="2292"/>
    <d v="2023-08-09T19:09:07"/>
    <d v="2023-08-09T19:17:24"/>
    <s v="WITHDRAW"/>
    <s v="Consumer Existing"/>
    <s v="NBhatia"/>
    <s v="Please resubmit with landline for employer"/>
    <d v="1899-12-30T00:08:17"/>
    <n v="8.2833333333333332"/>
    <d v="2023-08-09T00:00:00"/>
    <x v="1"/>
    <x v="2"/>
    <s v="NITESH"/>
    <x v="0"/>
    <s v="CONSUMER EXISTING"/>
    <s v="SLA_MET"/>
  </r>
  <r>
    <s v="2190"/>
    <d v="2023-08-09T19:11:51"/>
    <d v="2023-08-09T19:18:19"/>
    <s v="APPROVE"/>
    <s v="Consumer Existing"/>
    <s v="SSyed"/>
    <s v="Approve"/>
    <d v="1899-12-30T00:06:28"/>
    <n v="6.4666666666666668"/>
    <d v="2023-08-09T00:00:00"/>
    <x v="1"/>
    <x v="2"/>
    <s v="SHAHID"/>
    <x v="1"/>
    <s v="CONSUMER EXISTING"/>
    <s v="SLA_MET"/>
  </r>
  <r>
    <s v="2191"/>
    <d v="2023-08-09T19:12:50"/>
    <d v="2023-08-09T19:19:28"/>
    <s v="APPROVE"/>
    <s v="Consumer Existing"/>
    <s v="NVaid"/>
    <s v="Approve"/>
    <d v="1899-12-30T00:06:38"/>
    <n v="6.6333333333333329"/>
    <d v="2023-08-09T00:00:00"/>
    <x v="1"/>
    <x v="2"/>
    <s v="NAVED"/>
    <x v="1"/>
    <s v="CONSUMER EXISTING"/>
    <s v="SLA_MET"/>
  </r>
  <r>
    <s v="2293"/>
    <d v="2023-08-09T19:13:02"/>
    <d v="2023-08-09T19:26:14"/>
    <s v="WITHDRAW"/>
    <s v="Consumer Pre Bureau"/>
    <s v="NBhatia"/>
    <s v="Work number submitted is incorrect for the employer. Please confirm with applicant and resubmit Salary Slips, Bank statements with Employer Deposits."/>
    <d v="1899-12-30T00:13:12"/>
    <n v="13.2"/>
    <d v="2023-08-09T00:00:00"/>
    <x v="1"/>
    <x v="2"/>
    <s v="NITESH"/>
    <x v="0"/>
    <s v="CONSUMER PRE BUREAU"/>
    <s v="SLA_MET"/>
  </r>
  <r>
    <s v="2192"/>
    <d v="2023-08-09T19:20:56"/>
    <d v="2023-08-09T19:31:13"/>
    <s v="APPROVE"/>
    <s v="Consumer Existing"/>
    <s v="NVaid"/>
    <s v="Approve"/>
    <d v="1899-12-30T00:10:17"/>
    <n v="10.283333333333333"/>
    <d v="2023-08-09T00:00:00"/>
    <x v="1"/>
    <x v="2"/>
    <s v="NAVED"/>
    <x v="1"/>
    <s v="CONSUMER EXISTING"/>
    <s v="SLA_MET"/>
  </r>
  <r>
    <s v="2193"/>
    <d v="2023-08-09T19:21:31"/>
    <d v="2023-08-09T19:30:37"/>
    <s v="APPROVE"/>
    <s v="Consumer Pre Bureau"/>
    <s v="QMascarenhas"/>
    <s v="Approved only with outright purchase of handset or USIM only"/>
    <d v="1899-12-30T00:09:06"/>
    <n v="9.1"/>
    <d v="2023-08-09T00:00:00"/>
    <x v="1"/>
    <x v="2"/>
    <e v="#N/A"/>
    <x v="1"/>
    <s v="CONSUMER PRE BUREAU"/>
    <s v="SLA_MET"/>
  </r>
  <r>
    <s v="2194"/>
    <d v="2023-08-09T19:25:03"/>
    <d v="2023-08-09T19:28:48"/>
    <s v="APPROVE"/>
    <s v="Consumer Existing"/>
    <s v="SSyed"/>
    <s v="Approve"/>
    <d v="1899-12-30T00:03:45"/>
    <n v="3.75"/>
    <d v="2023-08-09T00:00:00"/>
    <x v="1"/>
    <x v="2"/>
    <s v="SHAHID"/>
    <x v="1"/>
    <s v="CONSUMER EXISTING"/>
    <s v="SLA_MET"/>
  </r>
  <r>
    <s v="2294"/>
    <d v="2023-08-09T19:29:09"/>
    <d v="2023-08-09T19:35:22"/>
    <s v="WITHDRAW"/>
    <s v="Consumer Pre Bureau"/>
    <s v="SBambaras"/>
    <s v="Please email passport with visa page"/>
    <d v="1899-12-30T00:06:13"/>
    <n v="6.2166666666666668"/>
    <d v="2023-08-09T00:00:00"/>
    <x v="1"/>
    <x v="2"/>
    <s v="SAM"/>
    <x v="0"/>
    <s v="CONSUMER PRE BUREAU"/>
    <s v="SLA_MET"/>
  </r>
  <r>
    <s v="2295"/>
    <d v="2023-08-09T19:29:43"/>
    <d v="2023-08-09T19:39:20"/>
    <s v="WITHDRAW"/>
    <s v="Consumer Existing"/>
    <s v="FWadia"/>
    <s v="Please email copy of Proof of Income (Pay Slips / Bank Statement / Employment Letter) to vcredit@Asif Tech.com.au"/>
    <d v="1899-12-30T00:09:37"/>
    <n v="9.6166666666666671"/>
    <d v="2023-08-09T00:00:00"/>
    <x v="1"/>
    <x v="2"/>
    <s v="FARDIN"/>
    <x v="0"/>
    <s v="CONSUMER EXISTING"/>
    <s v="SLA_MET"/>
  </r>
  <r>
    <s v="2296"/>
    <d v="2023-08-09T19:34:05"/>
    <d v="2023-08-09T19:51:23"/>
    <s v="WITHDRAW"/>
    <s v="Consumer Pre Bureau"/>
    <s v="QMascarenhas"/>
    <s v="Please resubmit next application with passport as part of 100 points of ID and send passport copy with visa page to vcredit@Asif Tech.com.au"/>
    <d v="1899-12-30T00:17:18"/>
    <n v="17.3"/>
    <d v="2023-08-09T00:00:00"/>
    <x v="1"/>
    <x v="2"/>
    <e v="#N/A"/>
    <x v="0"/>
    <s v="CONSUMER PRE BUREAU"/>
    <s v="SLA_MET"/>
  </r>
  <r>
    <s v="2195"/>
    <d v="2023-08-09T19:39:35"/>
    <d v="2023-08-09T19:42:40"/>
    <s v="APPROVE"/>
    <s v="Consumer Existing"/>
    <s v="SBambaras"/>
    <s v="Approve"/>
    <d v="1899-12-30T00:03:05"/>
    <n v="3.0833333333333335"/>
    <d v="2023-08-09T00:00:00"/>
    <x v="1"/>
    <x v="2"/>
    <s v="SAM"/>
    <x v="1"/>
    <s v="CONSUMER EXISTING"/>
    <s v="SLA_MET"/>
  </r>
  <r>
    <s v="2196"/>
    <d v="2023-08-09T19:44:30"/>
    <d v="2023-08-09T19:49:34"/>
    <s v="APPROVE"/>
    <s v="Consumer Existing"/>
    <s v="SBambaras"/>
    <s v="Approve"/>
    <d v="1899-12-30T00:05:04"/>
    <n v="5.0666666666666664"/>
    <d v="2023-08-09T00:00:00"/>
    <x v="1"/>
    <x v="2"/>
    <s v="SAM"/>
    <x v="1"/>
    <s v="CONSUMER EXISTING"/>
    <s v="SLA_MET"/>
  </r>
  <r>
    <s v="2197"/>
    <d v="2023-08-09T19:45:05"/>
    <d v="2023-08-09T19:53:08"/>
    <s v="APPROVE"/>
    <s v="Consumer Existing"/>
    <s v="SBambaras"/>
    <s v="Approved for MBB only"/>
    <d v="1899-12-30T00:08:03"/>
    <n v="8.0500000000000007"/>
    <d v="2023-08-09T00:00:00"/>
    <x v="1"/>
    <x v="2"/>
    <s v="SAM"/>
    <x v="1"/>
    <s v="CONSUMER EXISTING"/>
    <s v="SLA_MET"/>
  </r>
  <r>
    <s v="2297"/>
    <d v="2023-08-09T19:47:52"/>
    <d v="2023-08-09T20:00:20"/>
    <s v="WITHDRAW"/>
    <s v="Consumer Post Bureau"/>
    <s v="FWadia"/>
    <m/>
    <d v="1899-12-30T00:12:28"/>
    <n v="12.466666666666667"/>
    <d v="2023-08-09T00:00:00"/>
    <x v="1"/>
    <x v="2"/>
    <s v="FARDIN"/>
    <x v="0"/>
    <s v="CONSUMER POST BUREAU"/>
    <s v="SLA_MET"/>
  </r>
  <r>
    <s v="2298"/>
    <d v="2023-08-09T19:51:22"/>
    <d v="2023-08-09T20:03:42"/>
    <s v="WITHDRAW"/>
    <s v="Consumer Existing"/>
    <s v="QMascarenhas"/>
    <s v="Please email Bank Statement to kcredit@Asif Tech.com.au"/>
    <d v="1899-12-30T00:12:20"/>
    <n v="12.333333333333334"/>
    <d v="2023-08-09T00:00:00"/>
    <x v="1"/>
    <x v="2"/>
    <e v="#N/A"/>
    <x v="0"/>
    <s v="CONSUMER EXISTING"/>
    <s v="SLA_MET"/>
  </r>
  <r>
    <s v="2198"/>
    <d v="2023-08-09T19:52:19"/>
    <d v="2023-08-09T19:58:31"/>
    <s v="APPROVE"/>
    <s v="Consumer Existing"/>
    <s v="SBambaras"/>
    <m/>
    <d v="1899-12-30T00:06:12"/>
    <n v="6.2"/>
    <d v="2023-08-09T00:00:00"/>
    <x v="1"/>
    <x v="2"/>
    <s v="SAM"/>
    <x v="1"/>
    <s v="CONSUMER EXISTING"/>
    <s v="SLA_MET"/>
  </r>
  <r>
    <s v="2226"/>
    <d v="2023-08-09T19:54:10"/>
    <d v="2023-08-09T20:03:52"/>
    <s v="DECLINE"/>
    <s v="Consumer Existing"/>
    <s v="SBambaras"/>
    <m/>
    <d v="1899-12-30T00:09:42"/>
    <n v="9.6999999999999993"/>
    <d v="2023-08-09T00:00:00"/>
    <x v="1"/>
    <x v="2"/>
    <s v="SAM"/>
    <x v="2"/>
    <s v="CONSUMER EXISTING"/>
    <s v="SLA_MET"/>
  </r>
  <r>
    <s v="2199"/>
    <d v="2023-08-09T19:58:28"/>
    <d v="2023-08-09T20:07:09"/>
    <s v="APPROVE"/>
    <s v="Consumer Existing"/>
    <s v="FWadia"/>
    <s v="Approve"/>
    <d v="1899-12-30T00:08:41"/>
    <n v="8.6833333333333336"/>
    <d v="2023-08-09T00:00:00"/>
    <x v="1"/>
    <x v="2"/>
    <s v="FARDIN"/>
    <x v="1"/>
    <s v="CONSUMER EXISTING"/>
    <s v="SLA_MET"/>
  </r>
  <r>
    <s v="2200"/>
    <d v="2023-08-09T20:01:49"/>
    <d v="2023-08-09T20:07:48"/>
    <s v="APPROVE"/>
    <s v="Consumer Existing"/>
    <s v="QMascarenhas"/>
    <s v="Approve"/>
    <d v="1899-12-30T00:05:59"/>
    <n v="5.9833333333333334"/>
    <d v="2023-08-09T00:00:00"/>
    <x v="1"/>
    <x v="2"/>
    <e v="#N/A"/>
    <x v="1"/>
    <s v="CONSUMER EXISTING"/>
    <s v="SLA_MET"/>
  </r>
  <r>
    <s v="2201"/>
    <d v="2023-08-09T20:14:30"/>
    <d v="2023-08-09T20:20:55"/>
    <s v="APPROVE"/>
    <s v="Consumer Existing"/>
    <s v="FWadia"/>
    <m/>
    <d v="1899-12-30T00:06:25"/>
    <n v="6.416666666666667"/>
    <d v="2023-08-09T00:00:00"/>
    <x v="1"/>
    <x v="2"/>
    <s v="FARDIN"/>
    <x v="1"/>
    <s v="CONSUMER EXISTING"/>
    <s v="SLA_MET"/>
  </r>
  <r>
    <s v="2202"/>
    <d v="2023-08-09T20:15:53"/>
    <d v="2023-08-09T20:21:33"/>
    <s v="APPROVE"/>
    <s v="Consumer Existing"/>
    <s v="SBambaras"/>
    <m/>
    <d v="1899-12-30T00:05:40"/>
    <n v="5.666666666666667"/>
    <d v="2023-08-09T00:00:00"/>
    <x v="1"/>
    <x v="2"/>
    <s v="SAM"/>
    <x v="1"/>
    <s v="CONSUMER EXISTING"/>
    <s v="SLA_MET"/>
  </r>
  <r>
    <s v="2299"/>
    <d v="2023-08-09T20:21:42"/>
    <d v="2023-08-09T20:37:47"/>
    <s v="WITHDRAW"/>
    <s v="Consumer Pre Bureau"/>
    <s v="QMascarenhas"/>
    <s v="Please email passport with visa page to vcredit@Asif Tech.com.au and re-submit with company landline and complete company name"/>
    <d v="1899-12-30T00:16:05"/>
    <n v="16.083333333333332"/>
    <d v="2023-08-09T00:00:00"/>
    <x v="1"/>
    <x v="2"/>
    <e v="#N/A"/>
    <x v="0"/>
    <s v="CONSUMER PRE BUREAU"/>
    <s v="SLA_MET"/>
  </r>
  <r>
    <s v="2300"/>
    <d v="2023-08-09T20:22:15"/>
    <d v="2023-08-09T20:35:33"/>
    <s v="WITHDRAW"/>
    <s v="Consumer Existing"/>
    <s v="NBhatia"/>
    <s v="Work number submitted is incorrect for the employer. Please confirm with applicant and resubmit Salary Slips or Bank statements reflecting Employer's deposits."/>
    <d v="1899-12-30T00:13:18"/>
    <n v="13.3"/>
    <d v="2023-08-09T00:00:00"/>
    <x v="1"/>
    <x v="2"/>
    <s v="NITESH"/>
    <x v="0"/>
    <s v="CONSUMER EXISTING"/>
    <s v="SLA_MET"/>
  </r>
  <r>
    <s v="2203"/>
    <d v="2023-08-09T20:24:44"/>
    <d v="2023-08-09T20:32:26"/>
    <s v="APPROVE"/>
    <s v="Consumer Existing"/>
    <s v="FWadia"/>
    <m/>
    <d v="1899-12-30T00:07:42"/>
    <n v="7.7"/>
    <d v="2023-08-09T00:00:00"/>
    <x v="1"/>
    <x v="2"/>
    <s v="FARDIN"/>
    <x v="1"/>
    <s v="CONSUMER EXISTING"/>
    <s v="SLA_MET"/>
  </r>
  <r>
    <s v="2227"/>
    <d v="2023-08-09T20:26:25"/>
    <d v="2023-08-09T20:42:40"/>
    <s v="DECLINE"/>
    <s v="Consumer Post Bureau"/>
    <s v="SBambaras"/>
    <s v="Due to previous account history with Asif Tech. Please offer the customer pre-paid service only"/>
    <d v="1899-12-30T00:16:15"/>
    <n v="16.25"/>
    <d v="2023-08-09T00:00:00"/>
    <x v="1"/>
    <x v="2"/>
    <s v="SAM"/>
    <x v="2"/>
    <s v="CONSUMER POST BUREAU"/>
    <s v="SLA_MET"/>
  </r>
  <r>
    <s v="2204"/>
    <d v="2023-08-09T20:26:54"/>
    <d v="2023-08-09T20:38:05"/>
    <s v="APPROVE"/>
    <s v="Consumer Existing"/>
    <s v="FWadia"/>
    <s v="Approve"/>
    <d v="1899-12-30T00:11:11"/>
    <n v="11.183333333333334"/>
    <d v="2023-08-09T00:00:00"/>
    <x v="1"/>
    <x v="2"/>
    <s v="FARDIN"/>
    <x v="1"/>
    <s v="CONSUMER EXISTING"/>
    <s v="SLA_MET"/>
  </r>
  <r>
    <s v="2205"/>
    <d v="2023-08-09T20:28:12"/>
    <d v="2023-08-09T20:42:54"/>
    <s v="APPROVE"/>
    <s v="Consumer Existing"/>
    <s v="FWadia"/>
    <s v="Approve"/>
    <d v="1899-12-30T00:14:42"/>
    <n v="14.7"/>
    <d v="2023-08-09T00:00:00"/>
    <x v="1"/>
    <x v="2"/>
    <s v="FARDIN"/>
    <x v="1"/>
    <s v="CONSUMER EXISTING"/>
    <s v="SLA_MET"/>
  </r>
  <r>
    <s v="2301"/>
    <d v="2023-08-09T20:32:43"/>
    <d v="2023-08-09T20:48:23"/>
    <s v="WITHDRAW"/>
    <s v="Consumer Post Bureau"/>
    <s v="QMascarenhas"/>
    <s v="Please re-submit as student without the employer phone and contact number. Please put status: Other"/>
    <d v="1899-12-30T00:15:40"/>
    <n v="15.666666666666666"/>
    <d v="2023-08-09T00:00:00"/>
    <x v="1"/>
    <x v="2"/>
    <e v="#N/A"/>
    <x v="0"/>
    <s v="CONSUMER POST BUREAU"/>
    <s v="SLA_MET"/>
  </r>
  <r>
    <s v="2302"/>
    <d v="2023-08-09T20:38:23"/>
    <d v="2023-08-09T20:49:15"/>
    <s v="WITHDRAW"/>
    <s v="Consumer Pre Bureau"/>
    <s v="NBhatia"/>
    <s v="Please email passport with visa page"/>
    <d v="1899-12-30T00:10:52"/>
    <n v="10.866666666666667"/>
    <d v="2023-08-09T00:00:00"/>
    <x v="1"/>
    <x v="2"/>
    <s v="NITESH"/>
    <x v="0"/>
    <s v="CONSUMER PRE BUREAU"/>
    <s v="SLA_MET"/>
  </r>
  <r>
    <s v="2303"/>
    <d v="2023-08-09T20:46:15"/>
    <d v="2023-08-09T20:48:07"/>
    <s v="WITHDRAW"/>
    <s v="Consumer Pre Bureau"/>
    <s v="SBambaras"/>
    <s v="Please email passport with visa page"/>
    <d v="1899-12-30T00:01:52"/>
    <n v="1.8666666666666667"/>
    <d v="2023-08-09T00:00:00"/>
    <x v="1"/>
    <x v="2"/>
    <s v="SAM"/>
    <x v="0"/>
    <s v="CONSUMER PRE BUREAU"/>
    <s v="SLA_MET"/>
  </r>
  <r>
    <s v="2304"/>
    <d v="2023-08-09T20:49:45"/>
    <d v="2023-08-09T20:50:48"/>
    <s v="WITHDRAW"/>
    <s v="Consumer Pre Bureau"/>
    <s v="SBambaras"/>
    <s v="Please email passport with visa page"/>
    <d v="1899-12-30T00:01:03"/>
    <n v="1.05"/>
    <d v="2023-08-09T00:00:00"/>
    <x v="1"/>
    <x v="2"/>
    <s v="SAM"/>
    <x v="0"/>
    <s v="CONSUMER PRE BUREAU"/>
    <s v="SLA_MET"/>
  </r>
  <r>
    <s v="2206"/>
    <d v="2023-08-09T20:49:57"/>
    <d v="2023-08-09T20:56:04"/>
    <s v="APPROVE"/>
    <s v="Consumer Pre Bureau"/>
    <s v="QMascarenhas"/>
    <s v="Approved for 1 handset and 1 MBB"/>
    <d v="1899-12-30T00:06:07"/>
    <n v="6.1166666666666663"/>
    <d v="2023-08-09T00:00:00"/>
    <x v="1"/>
    <x v="2"/>
    <e v="#N/A"/>
    <x v="1"/>
    <s v="CONSUMER PRE BUREAU"/>
    <s v="SLA_MET"/>
  </r>
  <r>
    <s v="2305"/>
    <d v="2023-08-09T20:51:22"/>
    <d v="2023-08-09T20:52:33"/>
    <s v="WITHDRAW"/>
    <s v="Consumer Pre Bureau"/>
    <s v="SBambaras"/>
    <s v="Please email passport with visa page"/>
    <d v="1899-12-30T00:01:11"/>
    <n v="1.1833333333333333"/>
    <d v="2023-08-09T00:00:00"/>
    <x v="1"/>
    <x v="2"/>
    <s v="SAM"/>
    <x v="0"/>
    <s v="CONSUMER PRE BUREAU"/>
    <s v="SLA_MET"/>
  </r>
  <r>
    <s v="2306"/>
    <d v="2023-08-09T20:51:34"/>
    <d v="2023-08-09T20:53:49"/>
    <s v="WITHDRAW"/>
    <s v="Consumer Pre Bureau"/>
    <s v="SBambaras"/>
    <s v="Please email passport with visa page"/>
    <d v="1899-12-30T00:02:15"/>
    <n v="2.25"/>
    <d v="2023-08-09T00:00:00"/>
    <x v="1"/>
    <x v="2"/>
    <s v="SAM"/>
    <x v="0"/>
    <s v="CONSUMER PRE BUREAU"/>
    <s v="SLA_MET"/>
  </r>
  <r>
    <s v="2207"/>
    <d v="2023-08-09T20:56:40"/>
    <d v="2023-08-09T21:11:16"/>
    <s v="APPROVE"/>
    <s v="Consumer Pre Bureau"/>
    <s v="QMascarenhas"/>
    <s v="Approve"/>
    <d v="1899-12-30T00:14:36"/>
    <n v="14.6"/>
    <d v="2023-08-09T00:00:00"/>
    <x v="1"/>
    <x v="2"/>
    <e v="#N/A"/>
    <x v="1"/>
    <s v="CONSUMER PRE BUREAU"/>
    <s v="SLA_MET"/>
  </r>
  <r>
    <s v="2307"/>
    <d v="2023-08-09T22:49:25"/>
    <d v="2023-08-09T22:56:04"/>
    <s v="WITHDRAW"/>
    <s v="Consumer Post Bureau"/>
    <s v="FWadia"/>
    <m/>
    <d v="1899-12-30T00:06:39"/>
    <n v="6.65"/>
    <d v="2023-08-09T00:00:00"/>
    <x v="1"/>
    <x v="2"/>
    <s v="FARDIN"/>
    <x v="0"/>
    <s v="CONSUMER POST BUREAU"/>
    <s v="SLA_MET"/>
  </r>
  <r>
    <s v="2438"/>
    <d v="2023-08-10T03:05:15"/>
    <d v="2023-08-10T08:39:31"/>
    <s v="WITHDRAW"/>
    <s v="Consumer Post Bureau"/>
    <s v="RBose"/>
    <m/>
    <d v="1899-12-30T05:34:16"/>
    <n v="334.26666666666665"/>
    <d v="2023-08-10T00:00:00"/>
    <x v="1"/>
    <x v="2"/>
    <s v="ROHAN"/>
    <x v="0"/>
    <s v="CONSUMER POST BUREAU"/>
    <s v="SLA_NOT_MET"/>
  </r>
  <r>
    <s v="2308"/>
    <d v="2023-08-10T09:30:28"/>
    <d v="2023-08-10T09:44:59"/>
    <s v="APPROVE"/>
    <s v="Consumer Post Bureau"/>
    <s v="RBose"/>
    <m/>
    <d v="1899-12-30T00:14:31"/>
    <n v="14.516666666666667"/>
    <d v="2023-08-10T00:00:00"/>
    <x v="1"/>
    <x v="2"/>
    <s v="ROHAN"/>
    <x v="1"/>
    <s v="CONSUMER POST BUREAU"/>
    <s v="SLA_MET"/>
  </r>
  <r>
    <s v="2439"/>
    <d v="2023-08-10T09:57:57"/>
    <d v="2023-08-10T10:18:07"/>
    <s v="WITHDRAW"/>
    <s v="Consumer Post Bureau"/>
    <s v="RBose"/>
    <m/>
    <d v="1899-12-30T00:20:10"/>
    <n v="20.166666666666668"/>
    <d v="2023-08-10T00:00:00"/>
    <x v="1"/>
    <x v="2"/>
    <s v="ROHAN"/>
    <x v="0"/>
    <s v="CONSUMER POST BUREAU"/>
    <s v="SLA_NOT_MET"/>
  </r>
  <r>
    <s v="2309"/>
    <d v="2023-08-10T10:04:47"/>
    <d v="2023-08-10T10:11:40"/>
    <s v="APPROVE"/>
    <s v="Consumer Pre Bureau"/>
    <s v="MDcruz"/>
    <s v="Approved for up to 2 services"/>
    <d v="1899-12-30T00:06:53"/>
    <n v="6.8833333333333329"/>
    <d v="2023-08-10T00:00:00"/>
    <x v="1"/>
    <x v="2"/>
    <s v="MERCEDES"/>
    <x v="1"/>
    <s v="CONSUMER PRE BUREAU"/>
    <s v="SLA_MET"/>
  </r>
  <r>
    <s v="2310"/>
    <d v="2023-08-10T10:12:27"/>
    <d v="2023-08-10T10:17:55"/>
    <s v="APPROVE"/>
    <s v="Consumer Existing"/>
    <s v="CDcosta"/>
    <s v="Approve"/>
    <d v="1899-12-30T00:05:28"/>
    <n v="5.4666666666666668"/>
    <d v="2023-08-10T00:00:00"/>
    <x v="1"/>
    <x v="2"/>
    <s v="CAMERON"/>
    <x v="1"/>
    <s v="CONSUMER EXISTING"/>
    <s v="SLA_MET"/>
  </r>
  <r>
    <s v="2311"/>
    <d v="2023-08-10T10:14:23"/>
    <d v="2023-08-10T10:29:24"/>
    <s v="APPROVE"/>
    <s v="Consumer Existing"/>
    <s v="MDcruz"/>
    <s v="Approve"/>
    <d v="1899-12-30T00:15:01"/>
    <n v="15.016666666666667"/>
    <d v="2023-08-10T00:00:00"/>
    <x v="1"/>
    <x v="2"/>
    <s v="MERCEDES"/>
    <x v="1"/>
    <s v="CONSUMER EXISTING"/>
    <s v="SLA_MET"/>
  </r>
  <r>
    <s v="2413"/>
    <d v="2023-08-10T10:18:10"/>
    <d v="2023-08-10T10:24:26"/>
    <s v="DECLINE"/>
    <s v="Consumer Existing"/>
    <s v="CDcosta"/>
    <m/>
    <d v="1899-12-30T00:06:16"/>
    <n v="6.2666666666666666"/>
    <d v="2023-08-10T00:00:00"/>
    <x v="1"/>
    <x v="2"/>
    <s v="CAMERON"/>
    <x v="2"/>
    <s v="CONSUMER EXISTING"/>
    <s v="SLA_MET"/>
  </r>
  <r>
    <s v="2440"/>
    <d v="2023-08-10T10:27:06"/>
    <d v="2023-08-10T10:36:32"/>
    <s v="WITHDRAW"/>
    <s v="Consumer Post Bureau"/>
    <s v="MDcruz"/>
    <s v="Applicants employment details are incorrect. Please confirm and resubmit"/>
    <d v="1899-12-30T00:09:26"/>
    <n v="9.4333333333333336"/>
    <d v="2023-08-10T00:00:00"/>
    <x v="1"/>
    <x v="2"/>
    <s v="MERCEDES"/>
    <x v="0"/>
    <s v="CONSUMER POST BUREAU"/>
    <s v="SLA_MET"/>
  </r>
  <r>
    <s v="2414"/>
    <d v="2023-08-10T10:27:21"/>
    <d v="2023-08-10T10:32:47"/>
    <s v="DECLINE"/>
    <s v="Consumer Existing"/>
    <s v="CDcosta"/>
    <m/>
    <d v="1899-12-30T00:05:26"/>
    <n v="5.4333333333333336"/>
    <d v="2023-08-10T00:00:00"/>
    <x v="1"/>
    <x v="2"/>
    <s v="CAMERON"/>
    <x v="2"/>
    <s v="CONSUMER EXISTING"/>
    <s v="SLA_MET"/>
  </r>
  <r>
    <s v="2312"/>
    <d v="2023-08-10T10:40:13"/>
    <d v="2023-08-10T10:49:09"/>
    <s v="APPROVE"/>
    <s v="Consumer Post Bureau"/>
    <s v="CDcosta"/>
    <m/>
    <d v="1899-12-30T00:08:56"/>
    <n v="8.9333333333333336"/>
    <d v="2023-08-10T00:00:00"/>
    <x v="1"/>
    <x v="2"/>
    <s v="CAMERON"/>
    <x v="1"/>
    <s v="CONSUMER POST BUREAU"/>
    <s v="SLA_MET"/>
  </r>
  <r>
    <s v="2313"/>
    <d v="2023-08-10T10:41:36"/>
    <d v="2023-08-10T10:51:49"/>
    <s v="APPROVE"/>
    <s v="Consumer Pre Bureau"/>
    <s v="NVaid"/>
    <s v="Approved for 1 Handset/Tablet + 1 MBB"/>
    <d v="1899-12-30T00:10:13"/>
    <n v="10.216666666666667"/>
    <d v="2023-08-10T00:00:00"/>
    <x v="1"/>
    <x v="2"/>
    <s v="NAVED"/>
    <x v="1"/>
    <s v="CONSUMER PRE BUREAU"/>
    <s v="SLA_MET"/>
  </r>
  <r>
    <s v="2314"/>
    <d v="2023-08-10T10:41:53"/>
    <d v="2023-08-10T10:52:05"/>
    <s v="APPROVE"/>
    <s v="Consumer Existing"/>
    <s v="SBambaras"/>
    <s v="Approved for MBB only"/>
    <d v="1899-12-30T00:10:12"/>
    <n v="10.199999999999999"/>
    <d v="2023-08-10T00:00:00"/>
    <x v="1"/>
    <x v="2"/>
    <s v="SAM"/>
    <x v="1"/>
    <s v="CONSUMER EXISTING"/>
    <s v="SLA_MET"/>
  </r>
  <r>
    <s v="2315"/>
    <d v="2023-08-10T10:42:38"/>
    <d v="2023-08-10T10:53:40"/>
    <s v="APPROVE"/>
    <s v="Consumer Existing"/>
    <s v="MDcruz"/>
    <m/>
    <d v="1899-12-30T00:11:02"/>
    <n v="11.033333333333333"/>
    <d v="2023-08-10T00:00:00"/>
    <x v="1"/>
    <x v="2"/>
    <s v="MERCEDES"/>
    <x v="1"/>
    <s v="CONSUMER EXISTING"/>
    <s v="SLA_MET"/>
  </r>
  <r>
    <s v="2316"/>
    <d v="2023-08-10T10:45:42"/>
    <d v="2023-08-10T10:52:37"/>
    <s v="APPROVE"/>
    <s v="Consumer Post Bureau"/>
    <s v="RBose"/>
    <m/>
    <d v="1899-12-30T00:06:55"/>
    <n v="6.916666666666667"/>
    <d v="2023-08-10T00:00:00"/>
    <x v="1"/>
    <x v="2"/>
    <s v="ROHAN"/>
    <x v="1"/>
    <s v="CONSUMER POST BUREAU"/>
    <s v="SLA_MET"/>
  </r>
  <r>
    <s v="2441"/>
    <d v="2023-08-10T10:46:21"/>
    <d v="2023-08-10T10:54:42"/>
    <s v="WITHDRAW"/>
    <s v="Consumer Existing"/>
    <s v="SBambaras"/>
    <s v="Please re-submit the next application with the name of the handset and quantity."/>
    <d v="1899-12-30T00:08:21"/>
    <n v="8.35"/>
    <d v="2023-08-10T00:00:00"/>
    <x v="1"/>
    <x v="2"/>
    <s v="SAM"/>
    <x v="0"/>
    <s v="CONSUMER EXISTING"/>
    <s v="SLA_MET"/>
  </r>
  <r>
    <s v="2317"/>
    <d v="2023-08-10T10:50:52"/>
    <d v="2023-08-10T10:59:32"/>
    <s v="APPROVE"/>
    <s v="Consumer Pre Bureau"/>
    <s v="NVaid"/>
    <s v="Approved only with outright purchase of handset or USIM only"/>
    <d v="1899-12-30T00:08:40"/>
    <n v="8.6666666666666661"/>
    <d v="2023-08-10T00:00:00"/>
    <x v="1"/>
    <x v="2"/>
    <s v="NAVED"/>
    <x v="1"/>
    <s v="CONSUMER PRE BUREAU"/>
    <s v="SLA_MET"/>
  </r>
  <r>
    <s v="2318"/>
    <d v="2023-08-10T11:03:32"/>
    <d v="2023-08-10T11:10:21"/>
    <s v="APPROVE"/>
    <s v="Consumer Existing"/>
    <s v="MDcruz"/>
    <m/>
    <d v="1899-12-30T00:06:49"/>
    <n v="6.8166666666666664"/>
    <d v="2023-08-10T00:00:00"/>
    <x v="1"/>
    <x v="2"/>
    <s v="MERCEDES"/>
    <x v="1"/>
    <s v="CONSUMER EXISTING"/>
    <s v="SLA_MET"/>
  </r>
  <r>
    <s v="2442"/>
    <d v="2023-08-10T11:03:47"/>
    <d v="2023-08-10T11:15:56"/>
    <s v="WITHDRAW"/>
    <s v="Consumer Existing"/>
    <s v="NVaid"/>
    <s v="Customer has overdue account with Asif Tech Account 739109470 overdue by $225.61"/>
    <d v="1899-12-30T00:12:09"/>
    <n v="12.15"/>
    <d v="2023-08-10T00:00:00"/>
    <x v="1"/>
    <x v="2"/>
    <s v="NAVED"/>
    <x v="0"/>
    <s v="CONSUMER EXISTING"/>
    <s v="SLA_MET"/>
  </r>
  <r>
    <s v="2415"/>
    <d v="2023-08-10T11:08:38"/>
    <d v="2023-08-10T11:13:55"/>
    <s v="DECLINE"/>
    <s v="Consumer Pre Bureau"/>
    <s v="SBambaras"/>
    <s v="Due to Credit Policy"/>
    <d v="1899-12-30T00:05:17"/>
    <n v="5.2833333333333332"/>
    <d v="2023-08-10T00:00:00"/>
    <x v="1"/>
    <x v="2"/>
    <s v="SAM"/>
    <x v="2"/>
    <s v="CONSUMER PRE BUREAU"/>
    <s v="SLA_MET"/>
  </r>
  <r>
    <s v="2443"/>
    <d v="2023-08-10T11:15:31"/>
    <d v="2023-08-10T11:20:54"/>
    <s v="WITHDRAW"/>
    <s v="Consumer Pre Bureau"/>
    <s v="SBambaras"/>
    <s v="Applicants employment details are incorrect. Please confirm and resubmit"/>
    <d v="1899-12-30T00:05:23"/>
    <n v="5.3833333333333337"/>
    <d v="2023-08-10T00:00:00"/>
    <x v="1"/>
    <x v="2"/>
    <s v="SAM"/>
    <x v="0"/>
    <s v="CONSUMER PRE BUREAU"/>
    <s v="SLA_MET"/>
  </r>
  <r>
    <s v="2319"/>
    <d v="2023-08-10T11:16:05"/>
    <d v="2023-08-10T11:22:43"/>
    <s v="APPROVE"/>
    <s v="Consumer Existing"/>
    <s v="CDcosta"/>
    <s v="Approve"/>
    <d v="1899-12-30T00:06:38"/>
    <n v="6.6333333333333329"/>
    <d v="2023-08-10T00:00:00"/>
    <x v="1"/>
    <x v="2"/>
    <s v="CAMERON"/>
    <x v="1"/>
    <s v="CONSUMER EXISTING"/>
    <s v="SLA_MET"/>
  </r>
  <r>
    <s v="2444"/>
    <d v="2023-08-10T11:16:42"/>
    <d v="2023-08-10T11:29:47"/>
    <s v="WITHDRAW"/>
    <s v="Consumer Existing"/>
    <s v="MDcruz"/>
    <m/>
    <d v="1899-12-30T00:13:05"/>
    <n v="13.083333333333334"/>
    <d v="2023-08-10T00:00:00"/>
    <x v="1"/>
    <x v="2"/>
    <s v="MERCEDES"/>
    <x v="0"/>
    <s v="CONSUMER EXISTING"/>
    <s v="SLA_MET"/>
  </r>
  <r>
    <s v="2445"/>
    <d v="2023-08-10T11:19:51"/>
    <d v="2023-08-10T11:28:04"/>
    <s v="WITHDRAW"/>
    <s v="Consumer Post Bureau"/>
    <s v="SBambaras"/>
    <m/>
    <d v="1899-12-30T00:08:13"/>
    <n v="8.2166666666666668"/>
    <d v="2023-08-10T00:00:00"/>
    <x v="1"/>
    <x v="2"/>
    <s v="SAM"/>
    <x v="0"/>
    <s v="CONSUMER POST BUREAU"/>
    <s v="SLA_MET"/>
  </r>
  <r>
    <s v="2320"/>
    <d v="2023-08-10T11:23:16"/>
    <d v="2023-08-10T11:31:08"/>
    <s v="APPROVE"/>
    <s v="Consumer Post Bureau"/>
    <s v="NVaid"/>
    <s v="Approved only with outright purchase of handset or USIM only"/>
    <d v="1899-12-30T00:07:52"/>
    <n v="7.8666666666666671"/>
    <d v="2023-08-10T00:00:00"/>
    <x v="1"/>
    <x v="2"/>
    <s v="NAVED"/>
    <x v="1"/>
    <s v="CONSUMER POST BUREAU"/>
    <s v="SLA_MET"/>
  </r>
  <r>
    <s v="2321"/>
    <d v="2023-08-10T11:24:21"/>
    <d v="2023-08-10T11:32:31"/>
    <s v="APPROVE"/>
    <s v="Consumer Post Bureau"/>
    <s v="CDcosta"/>
    <m/>
    <d v="1899-12-30T00:08:10"/>
    <n v="8.1666666666666661"/>
    <d v="2023-08-10T00:00:00"/>
    <x v="1"/>
    <x v="2"/>
    <s v="CAMERON"/>
    <x v="1"/>
    <s v="CONSUMER POST BUREAU"/>
    <s v="SLA_MET"/>
  </r>
  <r>
    <s v="2416"/>
    <d v="2023-08-10T11:26:32"/>
    <d v="2023-08-10T11:33:01"/>
    <s v="DECLINE"/>
    <s v="Consumer Pre Bureau"/>
    <s v="SBambaras"/>
    <s v="Unable to verify employment details provided"/>
    <d v="1899-12-30T00:06:29"/>
    <n v="6.4833333333333334"/>
    <d v="2023-08-10T00:00:00"/>
    <x v="1"/>
    <x v="2"/>
    <s v="SAM"/>
    <x v="2"/>
    <s v="CONSUMER PRE BUREAU"/>
    <s v="SLA_MET"/>
  </r>
  <r>
    <s v="2322"/>
    <d v="2023-08-10T11:26:33"/>
    <d v="2023-08-10T11:36:32"/>
    <s v="APPROVE"/>
    <s v="Consumer Existing"/>
    <s v="MDcruz"/>
    <m/>
    <d v="1899-12-30T00:09:59"/>
    <n v="9.9833333333333325"/>
    <d v="2023-08-10T00:00:00"/>
    <x v="1"/>
    <x v="2"/>
    <s v="MERCEDES"/>
    <x v="1"/>
    <s v="CONSUMER EXISTING"/>
    <s v="SLA_MET"/>
  </r>
  <r>
    <s v="2323"/>
    <d v="2023-08-10T11:27:45"/>
    <d v="2023-08-10T11:39:45"/>
    <s v="APPROVE"/>
    <s v="Consumer Existing"/>
    <s v="CDcosta"/>
    <m/>
    <d v="1899-12-30T00:12:00"/>
    <n v="12"/>
    <d v="2023-08-10T00:00:00"/>
    <x v="1"/>
    <x v="2"/>
    <s v="CAMERON"/>
    <x v="1"/>
    <s v="CONSUMER EXISTING"/>
    <s v="SLA_MET"/>
  </r>
  <r>
    <s v="2446"/>
    <d v="2023-08-10T11:27:56"/>
    <d v="2023-08-10T11:41:31"/>
    <s v="WITHDRAW"/>
    <s v="Consumer Post Bureau"/>
    <s v="MDcruz"/>
    <m/>
    <d v="1899-12-30T00:13:35"/>
    <n v="13.583333333333334"/>
    <d v="2023-08-10T00:00:00"/>
    <x v="1"/>
    <x v="2"/>
    <s v="MERCEDES"/>
    <x v="0"/>
    <s v="CONSUMER POST BUREAU"/>
    <s v="SLA_MET"/>
  </r>
  <r>
    <s v="2417"/>
    <d v="2023-08-10T11:30:02"/>
    <d v="2023-08-10T11:49:44"/>
    <s v="DECLINE"/>
    <s v="Consumer Post Bureau"/>
    <s v="SBambaras"/>
    <m/>
    <d v="1899-12-30T00:19:42"/>
    <n v="19.7"/>
    <d v="2023-08-10T00:00:00"/>
    <x v="1"/>
    <x v="2"/>
    <s v="SAM"/>
    <x v="2"/>
    <s v="CONSUMER POST BUREAU"/>
    <s v="SLA_MET"/>
  </r>
  <r>
    <s v="2324"/>
    <d v="2023-08-10T11:30:04"/>
    <d v="2023-08-10T11:39:15"/>
    <s v="APPROVE"/>
    <s v="Consumer Existing"/>
    <s v="NVaid"/>
    <s v="Approved only with outright purchase of handset or USIM only"/>
    <d v="1899-12-30T00:09:11"/>
    <n v="9.1833333333333336"/>
    <d v="2023-08-10T00:00:00"/>
    <x v="1"/>
    <x v="2"/>
    <s v="NAVED"/>
    <x v="1"/>
    <s v="CONSUMER EXISTING"/>
    <s v="SLA_MET"/>
  </r>
  <r>
    <s v="2325"/>
    <d v="2023-08-10T11:30:50"/>
    <d v="2023-08-10T11:37:15"/>
    <s v="APPROVE"/>
    <s v="Consumer Existing"/>
    <s v="SBambaras"/>
    <s v="Approve"/>
    <d v="1899-12-30T00:06:25"/>
    <n v="6.416666666666667"/>
    <d v="2023-08-10T00:00:00"/>
    <x v="1"/>
    <x v="2"/>
    <s v="SAM"/>
    <x v="1"/>
    <s v="CONSUMER EXISTING"/>
    <s v="SLA_MET"/>
  </r>
  <r>
    <s v="2447"/>
    <d v="2023-08-10T11:45:21"/>
    <d v="2023-08-10T11:51:15"/>
    <s v="WITHDRAW"/>
    <s v="Consumer Post Bureau"/>
    <s v="MDcruz"/>
    <m/>
    <d v="1899-12-30T00:05:54"/>
    <n v="5.9"/>
    <d v="2023-08-10T00:00:00"/>
    <x v="1"/>
    <x v="2"/>
    <s v="MERCEDES"/>
    <x v="0"/>
    <s v="CONSUMER POST BUREAU"/>
    <s v="SLA_MET"/>
  </r>
  <r>
    <s v="2326"/>
    <d v="2023-08-10T11:49:49"/>
    <d v="2023-08-10T12:03:36"/>
    <s v="APPROVE"/>
    <s v="Consumer Pre Bureau"/>
    <s v="SBambaras"/>
    <s v="Approved only with outright purchase of handset or USIM only"/>
    <d v="1899-12-30T00:13:47"/>
    <n v="13.783333333333333"/>
    <d v="2023-08-10T00:00:00"/>
    <x v="1"/>
    <x v="2"/>
    <s v="SAM"/>
    <x v="1"/>
    <s v="CONSUMER PRE BUREAU"/>
    <s v="SLA_MET"/>
  </r>
  <r>
    <s v="2327"/>
    <d v="2023-08-10T11:51:56"/>
    <d v="2023-08-10T12:03:14"/>
    <s v="APPROVE"/>
    <s v="Consumer Existing"/>
    <s v="NVaid"/>
    <s v="Approve"/>
    <d v="1899-12-30T00:11:18"/>
    <n v="11.3"/>
    <d v="2023-08-10T00:00:00"/>
    <x v="1"/>
    <x v="2"/>
    <s v="NAVED"/>
    <x v="1"/>
    <s v="CONSUMER EXISTING"/>
    <s v="SLA_MET"/>
  </r>
  <r>
    <s v="2448"/>
    <d v="2023-08-10T11:54:05"/>
    <d v="2023-08-10T12:12:37"/>
    <s v="WITHDRAW"/>
    <s v="Consumer Post Bureau"/>
    <s v="MDcruz"/>
    <m/>
    <d v="1899-12-30T00:18:32"/>
    <n v="18.533333333333335"/>
    <d v="2023-08-10T00:00:00"/>
    <x v="1"/>
    <x v="2"/>
    <s v="MERCEDES"/>
    <x v="0"/>
    <s v="CONSUMER POST BUREAU"/>
    <s v="SLA_MET"/>
  </r>
  <r>
    <s v="2449"/>
    <d v="2023-08-10T11:55:06"/>
    <d v="2023-08-10T12:05:08"/>
    <s v="WITHDRAW"/>
    <s v="Consumer Post Bureau"/>
    <s v="NVaid"/>
    <s v="Applicant has previously approved application under another Row ID 1-8FPMUHK"/>
    <d v="1899-12-30T00:10:02"/>
    <n v="10.033333333333333"/>
    <d v="2023-08-10T00:00:00"/>
    <x v="1"/>
    <x v="2"/>
    <s v="NAVED"/>
    <x v="0"/>
    <s v="CONSUMER POST BUREAU"/>
    <s v="SLA_MET"/>
  </r>
  <r>
    <s v="2328"/>
    <d v="2023-08-10T11:58:48"/>
    <d v="2023-08-10T12:13:42"/>
    <s v="APPROVE"/>
    <s v="Consumer Post Bureau"/>
    <s v="CDcosta"/>
    <m/>
    <d v="1899-12-30T00:14:54"/>
    <n v="14.9"/>
    <d v="2023-08-10T00:00:00"/>
    <x v="1"/>
    <x v="2"/>
    <s v="CAMERON"/>
    <x v="1"/>
    <s v="CONSUMER POST BUREAU"/>
    <s v="SLA_MET"/>
  </r>
  <r>
    <s v="2450"/>
    <d v="2023-08-10T12:00:23"/>
    <d v="2023-08-10T12:12:55"/>
    <s v="WITHDRAW"/>
    <s v="Consumer Post Bureau"/>
    <s v="SBambaras"/>
    <m/>
    <d v="1899-12-30T00:12:32"/>
    <n v="12.533333333333333"/>
    <d v="2023-08-10T00:00:00"/>
    <x v="1"/>
    <x v="2"/>
    <s v="SAM"/>
    <x v="0"/>
    <s v="CONSUMER POST BUREAU"/>
    <s v="SLA_MET"/>
  </r>
  <r>
    <s v="2451"/>
    <d v="2023-08-10T12:02:52"/>
    <d v="2023-08-10T12:25:08"/>
    <s v="WITHDRAW"/>
    <s v="Consumer Post Bureau"/>
    <s v="QMascarenhas"/>
    <m/>
    <d v="1899-12-30T00:22:16"/>
    <n v="22.266666666666666"/>
    <d v="2023-08-10T00:00:00"/>
    <x v="1"/>
    <x v="2"/>
    <e v="#N/A"/>
    <x v="0"/>
    <s v="CONSUMER POST BUREAU"/>
    <s v="SLA_NOT_MET"/>
  </r>
  <r>
    <s v="2418"/>
    <d v="2023-08-10T12:03:01"/>
    <d v="2023-08-10T12:22:53"/>
    <s v="DECLINE"/>
    <s v="Consumer Existing"/>
    <s v="RBose"/>
    <m/>
    <d v="1899-12-30T00:19:52"/>
    <n v="19.866666666666667"/>
    <d v="2023-08-10T00:00:00"/>
    <x v="1"/>
    <x v="2"/>
    <s v="ROHAN"/>
    <x v="2"/>
    <s v="CONSUMER EXISTING"/>
    <s v="SLA_MET"/>
  </r>
  <r>
    <s v="2329"/>
    <d v="2023-08-10T12:05:30"/>
    <d v="2023-08-10T12:14:14"/>
    <s v="APPROVE"/>
    <s v="Consumer Existing"/>
    <s v="NVaid"/>
    <s v="Approved only with outright purchase of handset or USIM only"/>
    <d v="1899-12-30T00:08:44"/>
    <n v="8.7333333333333325"/>
    <d v="2023-08-10T00:00:00"/>
    <x v="1"/>
    <x v="2"/>
    <s v="NAVED"/>
    <x v="1"/>
    <s v="CONSUMER EXISTING"/>
    <s v="SLA_MET"/>
  </r>
  <r>
    <s v="2330"/>
    <d v="2023-08-10T12:12:00"/>
    <d v="2023-08-10T12:18:03"/>
    <s v="APPROVE"/>
    <s v="Consumer Post Bureau"/>
    <s v="MDcruz"/>
    <m/>
    <d v="1899-12-30T00:06:03"/>
    <n v="6.05"/>
    <d v="2023-08-10T00:00:00"/>
    <x v="1"/>
    <x v="2"/>
    <s v="MERCEDES"/>
    <x v="1"/>
    <s v="CONSUMER POST BUREAU"/>
    <s v="SLA_MET"/>
  </r>
  <r>
    <s v="2331"/>
    <d v="2023-08-10T12:17:14"/>
    <d v="2023-08-10T12:26:54"/>
    <s v="APPROVE"/>
    <s v="Consumer Pre Bureau"/>
    <s v="SBambaras"/>
    <s v="Approved only with outright purchase of handset or USIM only"/>
    <d v="1899-12-30T00:09:40"/>
    <n v="9.6666666666666661"/>
    <d v="2023-08-10T00:00:00"/>
    <x v="1"/>
    <x v="2"/>
    <s v="SAM"/>
    <x v="1"/>
    <s v="CONSUMER PRE BUREAU"/>
    <s v="SLA_MET"/>
  </r>
  <r>
    <s v="2332"/>
    <d v="2023-08-10T12:18:41"/>
    <d v="2023-08-10T12:36:26"/>
    <s v="APPROVE"/>
    <s v="Consumer Pre Bureau"/>
    <s v="SBambaras"/>
    <s v="Approve"/>
    <d v="1899-12-30T00:17:45"/>
    <n v="17.75"/>
    <d v="2023-08-10T00:00:00"/>
    <x v="1"/>
    <x v="2"/>
    <s v="SAM"/>
    <x v="1"/>
    <s v="CONSUMER PRE BUREAU"/>
    <s v="SLA_MET"/>
  </r>
  <r>
    <s v="2419"/>
    <d v="2023-08-10T12:22:24"/>
    <d v="2023-08-10T12:36:00"/>
    <s v="DECLINE"/>
    <s v="Consumer Post Bureau"/>
    <s v="QMascarenhas"/>
    <s v="Passport Visa expires in less than 12 months. Please offer the customer pre-paid service only"/>
    <d v="1899-12-30T00:13:36"/>
    <n v="13.6"/>
    <d v="2023-08-10T00:00:00"/>
    <x v="1"/>
    <x v="2"/>
    <e v="#N/A"/>
    <x v="2"/>
    <s v="CONSUMER POST BUREAU"/>
    <s v="SLA_MET"/>
  </r>
  <r>
    <s v="2420"/>
    <d v="2023-08-10T12:23:01"/>
    <d v="2023-08-10T12:46:40"/>
    <s v="DECLINE"/>
    <s v="Consumer Pre Bureau"/>
    <s v="QMascarenhas"/>
    <s v="Unable to verify employment details provided"/>
    <d v="1899-12-30T00:23:39"/>
    <n v="23.65"/>
    <d v="2023-08-10T00:00:00"/>
    <x v="1"/>
    <x v="2"/>
    <e v="#N/A"/>
    <x v="2"/>
    <s v="CONSUMER PRE BUREAU"/>
    <s v="SLA_NOT_MET"/>
  </r>
  <r>
    <s v="2333"/>
    <d v="2023-08-10T12:27:04"/>
    <d v="2023-08-10T12:42:43"/>
    <s v="APPROVE"/>
    <s v="Consumer Existing"/>
    <s v="MDcruz"/>
    <s v="Approve"/>
    <d v="1899-12-30T00:15:39"/>
    <n v="15.65"/>
    <d v="2023-08-10T00:00:00"/>
    <x v="1"/>
    <x v="2"/>
    <s v="MERCEDES"/>
    <x v="1"/>
    <s v="CONSUMER EXISTING"/>
    <s v="SLA_MET"/>
  </r>
  <r>
    <s v="2334"/>
    <d v="2023-08-10T12:28:33"/>
    <d v="2023-08-10T12:38:15"/>
    <s v="APPROVE"/>
    <s v="Consumer Post Bureau"/>
    <s v="CDcosta"/>
    <m/>
    <d v="1899-12-30T00:09:42"/>
    <n v="9.6999999999999993"/>
    <d v="2023-08-10T00:00:00"/>
    <x v="1"/>
    <x v="2"/>
    <s v="CAMERON"/>
    <x v="1"/>
    <s v="CONSUMER POST BUREAU"/>
    <s v="SLA_MET"/>
  </r>
  <r>
    <s v="2335"/>
    <d v="2023-08-10T12:29:11"/>
    <d v="2023-08-10T12:39:44"/>
    <s v="APPROVE"/>
    <s v="Consumer Existing"/>
    <s v="NVaid"/>
    <s v="Approved for MBB only"/>
    <d v="1899-12-30T00:10:33"/>
    <n v="10.55"/>
    <d v="2023-08-10T00:00:00"/>
    <x v="1"/>
    <x v="2"/>
    <s v="NAVED"/>
    <x v="1"/>
    <s v="CONSUMER EXISTING"/>
    <s v="SLA_MET"/>
  </r>
  <r>
    <s v="2336"/>
    <d v="2023-08-10T12:29:12"/>
    <d v="2023-08-10T12:44:37"/>
    <s v="APPROVE"/>
    <s v="Consumer Existing"/>
    <s v="SBambaras"/>
    <s v="Approved only with outright purchase of handset or USIM only"/>
    <d v="1899-12-30T00:15:25"/>
    <n v="15.416666666666666"/>
    <d v="2023-08-10T00:00:00"/>
    <x v="1"/>
    <x v="2"/>
    <s v="SAM"/>
    <x v="1"/>
    <s v="CONSUMER EXISTING"/>
    <s v="SLA_MET"/>
  </r>
  <r>
    <s v="2337"/>
    <d v="2023-08-10T12:53:23"/>
    <d v="2023-08-10T12:58:24"/>
    <s v="APPROVE"/>
    <s v="Consumer Post Bureau"/>
    <s v="SBambaras"/>
    <s v="Approved for 2 sim-only services (1 voice + 1 MBB)"/>
    <d v="1899-12-30T00:05:01"/>
    <n v="5.0166666666666666"/>
    <d v="2023-08-10T00:00:00"/>
    <x v="1"/>
    <x v="2"/>
    <s v="SAM"/>
    <x v="1"/>
    <s v="CONSUMER POST BUREAU"/>
    <s v="SLA_MET"/>
  </r>
  <r>
    <s v="2452"/>
    <d v="2023-08-10T13:01:35"/>
    <d v="2023-08-10T13:16:57"/>
    <s v="WITHDRAW"/>
    <s v="Consumer Post Bureau"/>
    <s v="CDcosta"/>
    <m/>
    <d v="1899-12-30T00:15:22"/>
    <n v="15.366666666666667"/>
    <d v="2023-08-10T00:00:00"/>
    <x v="1"/>
    <x v="2"/>
    <s v="CAMERON"/>
    <x v="0"/>
    <s v="CONSUMER POST BUREAU"/>
    <s v="SLA_MET"/>
  </r>
  <r>
    <s v="2338"/>
    <d v="2023-08-10T13:04:35"/>
    <d v="2023-08-10T13:15:43"/>
    <s v="APPROVE"/>
    <s v="Consumer Existing"/>
    <s v="NVaid"/>
    <s v="Direct debit to bank account only"/>
    <d v="1899-12-30T00:11:08"/>
    <n v="11.133333333333333"/>
    <d v="2023-08-10T00:00:00"/>
    <x v="1"/>
    <x v="2"/>
    <s v="NAVED"/>
    <x v="1"/>
    <s v="CONSUMER EXISTING"/>
    <s v="SLA_MET"/>
  </r>
  <r>
    <s v="2453"/>
    <d v="2023-08-10T13:05:08"/>
    <d v="2023-08-10T13:15:34"/>
    <s v="WITHDRAW"/>
    <s v="Consumer Post Bureau"/>
    <s v="QMascarenhas"/>
    <m/>
    <d v="1899-12-30T00:10:26"/>
    <n v="10.433333333333334"/>
    <d v="2023-08-10T00:00:00"/>
    <x v="1"/>
    <x v="2"/>
    <e v="#N/A"/>
    <x v="0"/>
    <s v="CONSUMER POST BUREAU"/>
    <s v="SLA_MET"/>
  </r>
  <r>
    <s v="2339"/>
    <d v="2023-08-10T13:06:11"/>
    <d v="2023-08-10T13:21:59"/>
    <s v="APPROVE"/>
    <s v="Consumer Post Bureau"/>
    <s v="RBose"/>
    <m/>
    <d v="1899-12-30T00:15:48"/>
    <n v="15.8"/>
    <d v="2023-08-10T00:00:00"/>
    <x v="1"/>
    <x v="2"/>
    <s v="ROHAN"/>
    <x v="1"/>
    <s v="CONSUMER POST BUREAU"/>
    <s v="SLA_MET"/>
  </r>
  <r>
    <s v="2340"/>
    <d v="2023-08-10T13:09:24"/>
    <d v="2023-08-10T13:25:13"/>
    <s v="APPROVE"/>
    <s v="Consumer Pre Bureau"/>
    <s v="QMascarenhas"/>
    <s v="Approve"/>
    <d v="1899-12-30T00:15:49"/>
    <n v="15.816666666666666"/>
    <d v="2023-08-10T00:00:00"/>
    <x v="1"/>
    <x v="2"/>
    <e v="#N/A"/>
    <x v="1"/>
    <s v="CONSUMER PRE BUREAU"/>
    <s v="SLA_MET"/>
  </r>
  <r>
    <s v="2341"/>
    <d v="2023-08-10T13:27:19"/>
    <d v="2023-08-10T13:35:28"/>
    <s v="APPROVE"/>
    <s v="Consumer Existing"/>
    <s v="NVaid"/>
    <s v="Approve"/>
    <d v="1899-12-30T00:08:09"/>
    <n v="8.15"/>
    <d v="2023-08-10T00:00:00"/>
    <x v="1"/>
    <x v="2"/>
    <s v="NAVED"/>
    <x v="1"/>
    <s v="CONSUMER EXISTING"/>
    <s v="SLA_MET"/>
  </r>
  <r>
    <s v="2454"/>
    <d v="2023-08-10T13:27:55"/>
    <d v="2023-08-10T13:33:50"/>
    <s v="WITHDRAW"/>
    <s v="Consumer Pre Bureau"/>
    <s v="SBambaras"/>
    <s v="Work number submitted is incorrect for the employer. Please re-submit the next application with the employer's landline number."/>
    <d v="1899-12-30T00:05:55"/>
    <n v="5.916666666666667"/>
    <d v="2023-08-10T00:00:00"/>
    <x v="1"/>
    <x v="2"/>
    <s v="SAM"/>
    <x v="0"/>
    <s v="CONSUMER PRE BUREAU"/>
    <s v="SLA_MET"/>
  </r>
  <r>
    <s v="2455"/>
    <d v="2023-08-10T13:33:15"/>
    <d v="2023-08-10T13:35:04"/>
    <s v="WITHDRAW"/>
    <s v="Consumer Pre Bureau"/>
    <s v="SBambaras"/>
    <s v="Please email passport with visa page"/>
    <d v="1899-12-30T00:01:49"/>
    <n v="1.8166666666666667"/>
    <d v="2023-08-10T00:00:00"/>
    <x v="1"/>
    <x v="2"/>
    <s v="SAM"/>
    <x v="0"/>
    <s v="CONSUMER PRE BUREAU"/>
    <s v="SLA_MET"/>
  </r>
  <r>
    <s v="2456"/>
    <d v="2023-08-10T13:37:13"/>
    <d v="2023-08-10T13:45:12"/>
    <s v="WITHDRAW"/>
    <s v="Consumer Pre Bureau"/>
    <s v="NVaid"/>
    <s v="Please resubmit with correct landline for employer - The number 61362333904 provided on the application is not correct"/>
    <d v="1899-12-30T00:07:59"/>
    <n v="7.9833333333333334"/>
    <d v="2023-08-10T00:00:00"/>
    <x v="1"/>
    <x v="2"/>
    <s v="NAVED"/>
    <x v="0"/>
    <s v="CONSUMER PRE BUREAU"/>
    <s v="SLA_MET"/>
  </r>
  <r>
    <s v="2342"/>
    <d v="2023-08-10T13:38:25"/>
    <d v="2023-08-10T13:46:00"/>
    <s v="APPROVE"/>
    <s v="Consumer Post Bureau"/>
    <s v="SBambaras"/>
    <s v="Approved only with outright purchase of handset or USIM only"/>
    <d v="1899-12-30T00:07:35"/>
    <n v="7.583333333333333"/>
    <d v="2023-08-10T00:00:00"/>
    <x v="1"/>
    <x v="2"/>
    <s v="SAM"/>
    <x v="1"/>
    <s v="CONSUMER POST BUREAU"/>
    <s v="SLA_MET"/>
  </r>
  <r>
    <s v="2343"/>
    <d v="2023-08-10T13:39:29"/>
    <d v="2023-08-10T13:49:56"/>
    <s v="APPROVE"/>
    <s v="Consumer Pre Bureau"/>
    <s v="CDcosta"/>
    <s v="Approved for 1 Handset/Tablet + 1 MBB"/>
    <d v="1899-12-30T00:10:27"/>
    <n v="10.45"/>
    <d v="2023-08-10T00:00:00"/>
    <x v="1"/>
    <x v="2"/>
    <s v="CAMERON"/>
    <x v="1"/>
    <s v="CONSUMER PRE BUREAU"/>
    <s v="SLA_MET"/>
  </r>
  <r>
    <s v="2344"/>
    <d v="2023-08-10T13:52:10"/>
    <d v="2023-08-10T13:59:18"/>
    <s v="APPROVE"/>
    <s v="Consumer Pre Bureau"/>
    <s v="NVaid"/>
    <s v="Approved only with outright purchase of handset or USIM only"/>
    <d v="1899-12-30T00:07:08"/>
    <n v="7.1333333333333337"/>
    <d v="2023-08-10T00:00:00"/>
    <x v="1"/>
    <x v="2"/>
    <s v="NAVED"/>
    <x v="1"/>
    <s v="CONSUMER PRE BUREAU"/>
    <s v="SLA_MET"/>
  </r>
  <r>
    <s v="2345"/>
    <d v="2023-08-10T13:59:50"/>
    <d v="2023-08-10T14:24:52"/>
    <s v="APPROVE"/>
    <s v="Consumer Post Bureau"/>
    <s v="NBhatia"/>
    <m/>
    <d v="1899-12-30T00:25:02"/>
    <n v="25.033333333333335"/>
    <d v="2023-08-10T00:00:00"/>
    <x v="1"/>
    <x v="2"/>
    <s v="NITESH"/>
    <x v="1"/>
    <s v="CONSUMER POST BUREAU"/>
    <s v="SLA_NOT_MET"/>
  </r>
  <r>
    <s v="2421"/>
    <d v="2023-08-10T14:05:50"/>
    <d v="2023-08-10T14:17:14"/>
    <s v="DECLINE"/>
    <s v="Consumer Existing"/>
    <s v="NVaid"/>
    <s v="Insufficient billing history with Asif Tech"/>
    <d v="1899-12-30T00:11:24"/>
    <n v="11.4"/>
    <d v="2023-08-10T00:00:00"/>
    <x v="1"/>
    <x v="2"/>
    <s v="NAVED"/>
    <x v="2"/>
    <s v="CONSUMER EXISTING"/>
    <s v="SLA_MET"/>
  </r>
  <r>
    <s v="2346"/>
    <d v="2023-08-10T14:06:01"/>
    <d v="2023-08-10T14:16:56"/>
    <s v="APPROVE"/>
    <s v="Consumer Pre Bureau"/>
    <s v="FWadia"/>
    <s v="Approved for 1 handset and 1 MBB"/>
    <d v="1899-12-30T00:10:55"/>
    <n v="10.916666666666666"/>
    <d v="2023-08-10T00:00:00"/>
    <x v="1"/>
    <x v="2"/>
    <s v="FARDIN"/>
    <x v="1"/>
    <s v="CONSUMER PRE BUREAU"/>
    <s v="SLA_MET"/>
  </r>
  <r>
    <s v="2347"/>
    <d v="2023-08-10T14:12:16"/>
    <d v="2023-08-10T14:29:28"/>
    <s v="APPROVE"/>
    <s v="Consumer Post Bureau"/>
    <s v="FWadia"/>
    <m/>
    <d v="1899-12-30T00:17:12"/>
    <n v="17.2"/>
    <d v="2023-08-10T00:00:00"/>
    <x v="1"/>
    <x v="2"/>
    <s v="FARDIN"/>
    <x v="1"/>
    <s v="CONSUMER POST BUREAU"/>
    <s v="SLA_MET"/>
  </r>
  <r>
    <s v="2457"/>
    <d v="2023-08-10T14:16:39"/>
    <d v="2023-08-10T14:37:06"/>
    <s v="WITHDRAW"/>
    <s v="Consumer Post Bureau"/>
    <s v="RBose"/>
    <m/>
    <d v="1899-12-30T00:20:27"/>
    <n v="20.45"/>
    <d v="2023-08-10T00:00:00"/>
    <x v="1"/>
    <x v="2"/>
    <s v="ROHAN"/>
    <x v="0"/>
    <s v="CONSUMER POST BUREAU"/>
    <s v="SLA_NOT_MET"/>
  </r>
  <r>
    <s v="2458"/>
    <d v="2023-08-10T14:17:49"/>
    <d v="2023-08-10T14:35:51"/>
    <s v="WITHDRAW"/>
    <s v="Consumer Post Bureau"/>
    <s v="NVaid"/>
    <s v="Please email copy of Proof of Income (Pay Slips / Bank Statement / Employment Letter) to vcredit@Asif Tech.com.au"/>
    <d v="1899-12-30T00:18:02"/>
    <n v="18.033333333333335"/>
    <d v="2023-08-10T00:00:00"/>
    <x v="1"/>
    <x v="2"/>
    <s v="NAVED"/>
    <x v="0"/>
    <s v="CONSUMER POST BUREAU"/>
    <s v="SLA_MET"/>
  </r>
  <r>
    <s v="2348"/>
    <d v="2023-08-10T14:18:02"/>
    <d v="2023-08-10T14:26:22"/>
    <s v="APPROVE"/>
    <s v="Consumer Existing"/>
    <s v="NVaid"/>
    <s v="Approve"/>
    <d v="1899-12-30T00:08:20"/>
    <n v="8.3333333333333339"/>
    <d v="2023-08-10T00:00:00"/>
    <x v="1"/>
    <x v="2"/>
    <s v="NAVED"/>
    <x v="1"/>
    <s v="CONSUMER EXISTING"/>
    <s v="SLA_MET"/>
  </r>
  <r>
    <s v="2459"/>
    <d v="2023-08-10T14:21:57"/>
    <d v="2023-08-10T14:28:06"/>
    <s v="WITHDRAW"/>
    <s v="Consumer Pre Bureau"/>
    <s v="SBambaras"/>
    <s v="Please email passport with visa page"/>
    <d v="1899-12-30T00:06:09"/>
    <n v="6.15"/>
    <d v="2023-08-10T00:00:00"/>
    <x v="1"/>
    <x v="2"/>
    <s v="SAM"/>
    <x v="0"/>
    <s v="CONSUMER PRE BUREAU"/>
    <s v="SLA_MET"/>
  </r>
  <r>
    <s v="2460"/>
    <d v="2023-08-10T14:24:50"/>
    <d v="2023-08-10T14:35:21"/>
    <s v="WITHDRAW"/>
    <s v="Consumer Pre Bureau"/>
    <s v="NBhatia"/>
    <s v="Please re-submit as student"/>
    <d v="1899-12-30T00:10:31"/>
    <n v="10.516666666666667"/>
    <d v="2023-08-10T00:00:00"/>
    <x v="1"/>
    <x v="2"/>
    <s v="NITESH"/>
    <x v="0"/>
    <s v="CONSUMER PRE BUREAU"/>
    <s v="SLA_MET"/>
  </r>
  <r>
    <s v="2461"/>
    <d v="2023-08-10T14:30:16"/>
    <d v="2023-08-10T14:35:52"/>
    <s v="WITHDRAW"/>
    <s v="Consumer Existing"/>
    <s v="SBambaras"/>
    <s v="Customer has overdue account with Asif Tech"/>
    <d v="1899-12-30T00:05:36"/>
    <n v="5.6"/>
    <d v="2023-08-10T00:00:00"/>
    <x v="1"/>
    <x v="2"/>
    <s v="SAM"/>
    <x v="0"/>
    <s v="CONSUMER EXISTING"/>
    <s v="SLA_MET"/>
  </r>
  <r>
    <s v="2462"/>
    <d v="2023-08-10T14:32:21"/>
    <d v="2023-08-10T14:49:40"/>
    <s v="WITHDRAW"/>
    <s v="Consumer Post Bureau"/>
    <s v="FWadia"/>
    <s v="Work number submitted is incorrect for the employer. Please confirm with applicant and resubmit"/>
    <d v="1899-12-30T00:17:19"/>
    <n v="17.316666666666666"/>
    <d v="2023-08-10T00:00:00"/>
    <x v="1"/>
    <x v="2"/>
    <s v="FARDIN"/>
    <x v="0"/>
    <s v="CONSUMER POST BUREAU"/>
    <s v="SLA_MET"/>
  </r>
  <r>
    <s v="2349"/>
    <d v="2023-08-10T14:43:51"/>
    <d v="2023-08-10T14:50:14"/>
    <s v="APPROVE"/>
    <s v="Consumer Existing"/>
    <s v="SBambaras"/>
    <s v="Approve"/>
    <d v="1899-12-30T00:06:23"/>
    <n v="6.3833333333333337"/>
    <d v="2023-08-10T00:00:00"/>
    <x v="1"/>
    <x v="2"/>
    <s v="SAM"/>
    <x v="1"/>
    <s v="CONSUMER EXISTING"/>
    <s v="SLA_MET"/>
  </r>
  <r>
    <s v="2463"/>
    <d v="2023-08-10T14:44:24"/>
    <d v="2023-08-10T14:52:23"/>
    <s v="WITHDRAW"/>
    <s v="Consumer Post Bureau"/>
    <s v="CDcosta"/>
    <m/>
    <d v="1899-12-30T00:07:59"/>
    <n v="7.9833333333333334"/>
    <d v="2023-08-10T00:00:00"/>
    <x v="1"/>
    <x v="2"/>
    <s v="CAMERON"/>
    <x v="0"/>
    <s v="CONSUMER POST BUREAU"/>
    <s v="SLA_MET"/>
  </r>
  <r>
    <s v="2350"/>
    <d v="2023-08-10T14:45:03"/>
    <d v="2023-08-10T14:54:58"/>
    <s v="APPROVE"/>
    <s v="Consumer Post Bureau"/>
    <s v="NVaid"/>
    <s v="Approve"/>
    <d v="1899-12-30T00:09:55"/>
    <n v="9.9166666666666661"/>
    <d v="2023-08-10T00:00:00"/>
    <x v="1"/>
    <x v="2"/>
    <s v="NAVED"/>
    <x v="1"/>
    <s v="CONSUMER POST BUREAU"/>
    <s v="SLA_MET"/>
  </r>
  <r>
    <s v="2464"/>
    <d v="2023-08-10T14:48:50"/>
    <d v="2023-08-10T15:02:20"/>
    <s v="WITHDRAW"/>
    <s v="Consumer Existing"/>
    <s v="QMascarenhas"/>
    <m/>
    <d v="1899-12-30T00:13:30"/>
    <n v="13.5"/>
    <d v="2023-08-10T00:00:00"/>
    <x v="1"/>
    <x v="2"/>
    <e v="#N/A"/>
    <x v="0"/>
    <s v="CONSUMER EXISTING"/>
    <s v="SLA_MET"/>
  </r>
  <r>
    <s v="2351"/>
    <d v="2023-08-10T14:53:53"/>
    <d v="2023-08-10T15:08:22"/>
    <s v="APPROVE"/>
    <s v="Consumer Pre Bureau"/>
    <s v="SBambaras"/>
    <s v="Approved only with outright purchase of handset or USIM only"/>
    <d v="1899-12-30T00:14:29"/>
    <n v="14.483333333333333"/>
    <d v="2023-08-10T00:00:00"/>
    <x v="1"/>
    <x v="2"/>
    <s v="SAM"/>
    <x v="1"/>
    <s v="CONSUMER PRE BUREAU"/>
    <s v="SLA_MET"/>
  </r>
  <r>
    <s v="2422"/>
    <d v="2023-08-10T14:54:30"/>
    <d v="2023-08-10T15:10:26"/>
    <s v="DECLINE"/>
    <s v="Consumer Post Bureau"/>
    <s v="FWadia"/>
    <s v="Customer has exceeded approved number of services"/>
    <d v="1899-12-30T00:15:56"/>
    <n v="15.933333333333334"/>
    <d v="2023-08-10T00:00:00"/>
    <x v="1"/>
    <x v="2"/>
    <s v="FARDIN"/>
    <x v="2"/>
    <s v="CONSUMER POST BUREAU"/>
    <s v="SLA_MET"/>
  </r>
  <r>
    <s v="2352"/>
    <d v="2023-08-10T14:55:32"/>
    <d v="2023-08-10T15:04:10"/>
    <s v="APPROVE"/>
    <s v="Consumer Pre Bureau"/>
    <s v="NVaid"/>
    <s v="Approve"/>
    <d v="1899-12-30T00:08:38"/>
    <n v="8.6333333333333329"/>
    <d v="2023-08-10T00:00:00"/>
    <x v="1"/>
    <x v="2"/>
    <s v="NAVED"/>
    <x v="1"/>
    <s v="CONSUMER PRE BUREAU"/>
    <s v="SLA_MET"/>
  </r>
  <r>
    <s v="2465"/>
    <d v="2023-08-10T14:57:24"/>
    <d v="2023-08-10T15:10:44"/>
    <s v="WITHDRAW"/>
    <s v="Consumer Existing"/>
    <s v="NBhatia"/>
    <s v="Please resubmit with landline for employer"/>
    <d v="1899-12-30T00:13:20"/>
    <n v="13.333333333333334"/>
    <d v="2023-08-10T00:00:00"/>
    <x v="1"/>
    <x v="2"/>
    <s v="NITESH"/>
    <x v="0"/>
    <s v="CONSUMER EXISTING"/>
    <s v="SLA_MET"/>
  </r>
  <r>
    <s v="2353"/>
    <d v="2023-08-10T14:57:32"/>
    <d v="2023-08-10T15:05:36"/>
    <s v="APPROVE"/>
    <s v="Consumer Pre Bureau"/>
    <s v="MDcruz"/>
    <s v="Approve"/>
    <d v="1899-12-30T00:08:04"/>
    <n v="8.0666666666666664"/>
    <d v="2023-08-10T00:00:00"/>
    <x v="1"/>
    <x v="2"/>
    <s v="MERCEDES"/>
    <x v="1"/>
    <s v="CONSUMER PRE BUREAU"/>
    <s v="SLA_MET"/>
  </r>
  <r>
    <s v="2354"/>
    <d v="2023-08-10T14:58:19"/>
    <d v="2023-08-10T15:12:58"/>
    <s v="APPROVE"/>
    <s v="Consumer Post Bureau"/>
    <s v="CDcosta"/>
    <s v="Approved for 1 handset and 1 MBB"/>
    <d v="1899-12-30T00:14:39"/>
    <n v="14.65"/>
    <d v="2023-08-10T00:00:00"/>
    <x v="1"/>
    <x v="2"/>
    <s v="CAMERON"/>
    <x v="1"/>
    <s v="CONSUMER POST BUREAU"/>
    <s v="SLA_MET"/>
  </r>
  <r>
    <s v="2355"/>
    <d v="2023-08-10T14:58:26"/>
    <d v="2023-08-10T15:17:45"/>
    <s v="APPROVE"/>
    <s v="Consumer Existing"/>
    <s v="NVaid"/>
    <s v="Approve"/>
    <d v="1899-12-30T00:19:19"/>
    <n v="19.316666666666666"/>
    <d v="2023-08-10T00:00:00"/>
    <x v="1"/>
    <x v="2"/>
    <s v="NAVED"/>
    <x v="1"/>
    <s v="CONSUMER EXISTING"/>
    <s v="SLA_MET"/>
  </r>
  <r>
    <s v="2466"/>
    <d v="2023-08-10T14:58:52"/>
    <d v="2023-08-10T15:25:01"/>
    <s v="WITHDRAW"/>
    <s v="Consumer Pre Bureau"/>
    <s v="MDcruz"/>
    <s v="Please check DOB, Passport Number and Country, and the Customers Name"/>
    <d v="1899-12-30T00:26:09"/>
    <n v="26.15"/>
    <d v="2023-08-10T00:00:00"/>
    <x v="1"/>
    <x v="2"/>
    <s v="MERCEDES"/>
    <x v="0"/>
    <s v="CONSUMER PRE BUREAU"/>
    <s v="SLA_NOT_MET"/>
  </r>
  <r>
    <s v="2356"/>
    <d v="2023-08-10T14:59:41"/>
    <d v="2023-08-10T15:17:15"/>
    <s v="APPROVE"/>
    <s v="Consumer Pre Bureau"/>
    <s v="SBambaras"/>
    <s v="Approve"/>
    <d v="1899-12-30T00:17:34"/>
    <n v="17.566666666666666"/>
    <d v="2023-08-10T00:00:00"/>
    <x v="1"/>
    <x v="2"/>
    <s v="SAM"/>
    <x v="1"/>
    <s v="CONSUMER PRE BUREAU"/>
    <s v="SLA_MET"/>
  </r>
  <r>
    <s v="2357"/>
    <d v="2023-08-10T15:01:54"/>
    <d v="2023-08-10T15:28:58"/>
    <s v="APPROVE"/>
    <s v="Consumer Existing"/>
    <s v="NBhatia"/>
    <s v="Approve"/>
    <d v="1899-12-30T00:27:04"/>
    <n v="27.066666666666666"/>
    <d v="2023-08-10T00:00:00"/>
    <x v="1"/>
    <x v="2"/>
    <s v="NITESH"/>
    <x v="1"/>
    <s v="CONSUMER EXISTING"/>
    <s v="SLA_NOT_MET"/>
  </r>
  <r>
    <s v="2358"/>
    <d v="2023-08-10T15:05:16"/>
    <d v="2023-08-10T15:20:14"/>
    <s v="APPROVE"/>
    <s v="Consumer Existing"/>
    <s v="FWadia"/>
    <s v="Approve"/>
    <d v="1899-12-30T00:14:58"/>
    <n v="14.966666666666667"/>
    <d v="2023-08-10T00:00:00"/>
    <x v="1"/>
    <x v="2"/>
    <s v="FARDIN"/>
    <x v="1"/>
    <s v="CONSUMER EXISTING"/>
    <s v="SLA_MET"/>
  </r>
  <r>
    <s v="2359"/>
    <d v="2023-08-10T15:05:55"/>
    <d v="2023-08-10T15:13:47"/>
    <s v="APPROVE"/>
    <s v="Consumer Existing"/>
    <s v="QMascarenhas"/>
    <m/>
    <d v="1899-12-30T00:07:52"/>
    <n v="7.8666666666666671"/>
    <d v="2023-08-10T00:00:00"/>
    <x v="1"/>
    <x v="2"/>
    <e v="#N/A"/>
    <x v="1"/>
    <s v="CONSUMER EXISTING"/>
    <s v="SLA_MET"/>
  </r>
  <r>
    <s v="2467"/>
    <d v="2023-08-10T15:07:22"/>
    <d v="2023-08-10T15:26:00"/>
    <s v="WITHDRAW"/>
    <s v="Consumer Existing"/>
    <s v="CDcosta"/>
    <s v="Please email 100 pts of ID, Proof of income and Passport with Visa page or Medicare card to vcredit@Asif Tech.com.au. Please resubmit once overdue amt is paid"/>
    <d v="1899-12-30T00:18:38"/>
    <n v="18.633333333333333"/>
    <d v="2023-08-10T00:00:00"/>
    <x v="1"/>
    <x v="2"/>
    <s v="CAMERON"/>
    <x v="0"/>
    <s v="CONSUMER EXISTING"/>
    <s v="SLA_MET"/>
  </r>
  <r>
    <s v="2360"/>
    <d v="2023-08-10T15:09:01"/>
    <d v="2023-08-10T15:21:53"/>
    <s v="APPROVE"/>
    <s v="Consumer Pre Bureau"/>
    <s v="SBambaras"/>
    <s v="Approve"/>
    <d v="1899-12-30T00:12:52"/>
    <n v="12.866666666666667"/>
    <d v="2023-08-10T00:00:00"/>
    <x v="1"/>
    <x v="2"/>
    <s v="SAM"/>
    <x v="1"/>
    <s v="CONSUMER PRE BUREAU"/>
    <s v="SLA_MET"/>
  </r>
  <r>
    <s v="2361"/>
    <d v="2023-08-10T15:13:37"/>
    <d v="2023-08-10T15:16:39"/>
    <s v="APPROVE"/>
    <s v="Consumer Existing"/>
    <s v="QMascarenhas"/>
    <m/>
    <d v="1899-12-30T00:03:02"/>
    <n v="3.0333333333333332"/>
    <d v="2023-08-10T00:00:00"/>
    <x v="1"/>
    <x v="2"/>
    <e v="#N/A"/>
    <x v="1"/>
    <s v="CONSUMER EXISTING"/>
    <s v="SLA_MET"/>
  </r>
  <r>
    <s v="2468"/>
    <d v="2023-08-10T15:14:11"/>
    <d v="2023-08-10T15:22:24"/>
    <s v="WITHDRAW"/>
    <s v="Consumer Pre Bureau"/>
    <s v="NVaid"/>
    <s v="Please email passport with visa page to vcredit@Asif Tech.com.au"/>
    <d v="1899-12-30T00:08:13"/>
    <n v="8.2166666666666668"/>
    <d v="2023-08-10T00:00:00"/>
    <x v="1"/>
    <x v="2"/>
    <s v="NAVED"/>
    <x v="0"/>
    <s v="CONSUMER PRE BUREAU"/>
    <s v="SLA_MET"/>
  </r>
  <r>
    <s v="2362"/>
    <d v="2023-08-10T15:18:21"/>
    <d v="2023-08-10T15:26:33"/>
    <s v="APPROVE"/>
    <s v="Consumer Pre Bureau"/>
    <s v="FWadia"/>
    <s v="Approved for up to 2 services"/>
    <d v="1899-12-30T00:08:12"/>
    <n v="8.1999999999999993"/>
    <d v="2023-08-10T00:00:00"/>
    <x v="1"/>
    <x v="2"/>
    <s v="FARDIN"/>
    <x v="1"/>
    <s v="CONSUMER PRE BUREAU"/>
    <s v="SLA_MET"/>
  </r>
  <r>
    <s v="2363"/>
    <d v="2023-08-10T15:19:43"/>
    <d v="2023-08-10T15:41:21"/>
    <s v="APPROVE"/>
    <s v="Consumer Existing"/>
    <s v="QMascarenhas"/>
    <m/>
    <d v="1899-12-30T00:21:38"/>
    <n v="21.633333333333333"/>
    <d v="2023-08-10T00:00:00"/>
    <x v="1"/>
    <x v="2"/>
    <e v="#N/A"/>
    <x v="1"/>
    <s v="CONSUMER EXISTING"/>
    <s v="SLA_NOT_MET"/>
  </r>
  <r>
    <s v="2364"/>
    <d v="2023-08-10T15:22:32"/>
    <d v="2023-08-10T15:27:37"/>
    <s v="APPROVE"/>
    <s v="Consumer Existing"/>
    <s v="SBambaras"/>
    <s v="Approve"/>
    <d v="1899-12-30T00:05:05"/>
    <n v="5.083333333333333"/>
    <d v="2023-08-10T00:00:00"/>
    <x v="1"/>
    <x v="2"/>
    <s v="SAM"/>
    <x v="1"/>
    <s v="CONSUMER EXISTING"/>
    <s v="SLA_MET"/>
  </r>
  <r>
    <s v="2365"/>
    <d v="2023-08-10T15:22:59"/>
    <d v="2023-08-10T15:35:26"/>
    <s v="APPROVE"/>
    <s v="Consumer Existing"/>
    <s v="MDcruz"/>
    <m/>
    <d v="1899-12-30T00:12:27"/>
    <n v="12.45"/>
    <d v="2023-08-10T00:00:00"/>
    <x v="1"/>
    <x v="2"/>
    <s v="MERCEDES"/>
    <x v="1"/>
    <s v="CONSUMER EXISTING"/>
    <s v="SLA_MET"/>
  </r>
  <r>
    <s v="2469"/>
    <d v="2023-08-10T15:23:56"/>
    <d v="2023-08-10T15:32:53"/>
    <s v="WITHDRAW"/>
    <s v="Consumer Pre Bureau"/>
    <s v="CDcosta"/>
    <s v="Please email 100 pts of ID and Proof of income to kcredit@Asif Tech.com.au"/>
    <d v="1899-12-30T00:08:57"/>
    <n v="8.9499999999999993"/>
    <d v="2023-08-10T00:00:00"/>
    <x v="1"/>
    <x v="2"/>
    <s v="CAMERON"/>
    <x v="0"/>
    <s v="CONSUMER PRE BUREAU"/>
    <s v="SLA_MET"/>
  </r>
  <r>
    <s v="2470"/>
    <d v="2023-08-10T15:25:11"/>
    <d v="2023-08-10T15:51:39"/>
    <s v="WITHDRAW"/>
    <s v="Consumer Post Bureau"/>
    <s v="MDcruz"/>
    <m/>
    <d v="1899-12-30T00:26:28"/>
    <n v="26.466666666666665"/>
    <d v="2023-08-10T00:00:00"/>
    <x v="1"/>
    <x v="2"/>
    <s v="MERCEDES"/>
    <x v="0"/>
    <s v="CONSUMER POST BUREAU"/>
    <s v="SLA_NOT_MET"/>
  </r>
  <r>
    <s v="2423"/>
    <d v="2023-08-10T15:27:30"/>
    <d v="2023-08-10T15:31:19"/>
    <s v="DECLINE"/>
    <s v="Consumer Pre Bureau"/>
    <s v="SBambaras"/>
    <s v="Due to credit policy decision by Credit department. Please offer the customer pre-paid service"/>
    <d v="1899-12-30T00:03:49"/>
    <n v="3.8166666666666664"/>
    <d v="2023-08-10T00:00:00"/>
    <x v="1"/>
    <x v="2"/>
    <s v="SAM"/>
    <x v="2"/>
    <s v="CONSUMER PRE BUREAU"/>
    <s v="SLA_MET"/>
  </r>
  <r>
    <s v="2366"/>
    <d v="2023-08-10T15:30:17"/>
    <d v="2023-08-10T15:42:32"/>
    <s v="APPROVE"/>
    <s v="Consumer Existing"/>
    <s v="FWadia"/>
    <s v="Approve"/>
    <d v="1899-12-30T00:12:15"/>
    <n v="12.25"/>
    <d v="2023-08-10T00:00:00"/>
    <x v="1"/>
    <x v="2"/>
    <s v="FARDIN"/>
    <x v="1"/>
    <s v="CONSUMER EXISTING"/>
    <s v="SLA_MET"/>
  </r>
  <r>
    <s v="2471"/>
    <d v="2023-08-10T15:32:50"/>
    <d v="2023-08-10T15:36:57"/>
    <s v="WITHDRAW"/>
    <s v="Consumer Post Bureau"/>
    <s v="NVaid"/>
    <s v="An account for this applicant already exists with Asif Tech. Please resubmit as existing customer under Row Id 1-7SSOYGA"/>
    <d v="1899-12-30T00:04:07"/>
    <n v="4.1166666666666663"/>
    <d v="2023-08-10T00:00:00"/>
    <x v="1"/>
    <x v="2"/>
    <s v="NAVED"/>
    <x v="0"/>
    <s v="CONSUMER POST BUREAU"/>
    <s v="SLA_MET"/>
  </r>
  <r>
    <s v="2367"/>
    <d v="2023-08-10T15:33:54"/>
    <d v="2023-08-10T15:39:59"/>
    <s v="APPROVE"/>
    <s v="Consumer Post Bureau"/>
    <s v="CDcosta"/>
    <s v="Approved only with outright purchase of handset or USIM only"/>
    <d v="1899-12-30T00:06:05"/>
    <n v="6.083333333333333"/>
    <d v="2023-08-10T00:00:00"/>
    <x v="1"/>
    <x v="2"/>
    <s v="CAMERON"/>
    <x v="1"/>
    <s v="CONSUMER POST BUREAU"/>
    <s v="SLA_MET"/>
  </r>
  <r>
    <s v="2368"/>
    <d v="2023-08-10T15:34:02"/>
    <d v="2023-08-10T15:54:44"/>
    <s v="APPROVE"/>
    <s v="Consumer Existing"/>
    <s v="NBhatia"/>
    <s v="Approve"/>
    <d v="1899-12-30T00:20:42"/>
    <n v="20.7"/>
    <d v="2023-08-10T00:00:00"/>
    <x v="1"/>
    <x v="2"/>
    <s v="NITESH"/>
    <x v="1"/>
    <s v="CONSUMER EXISTING"/>
    <s v="SLA_NOT_MET"/>
  </r>
  <r>
    <s v="2472"/>
    <d v="2023-08-10T15:36:36"/>
    <d v="2023-08-10T15:55:35"/>
    <s v="WITHDRAW"/>
    <s v="Consumer Existing"/>
    <s v="SBambaras"/>
    <s v="Please email copy of Proof of Income (Pay Slips / Bank Statement / Employment Letter) to vcredit@Asif Tech.com.au"/>
    <d v="1899-12-30T00:18:59"/>
    <n v="18.983333333333334"/>
    <d v="2023-08-10T00:00:00"/>
    <x v="1"/>
    <x v="2"/>
    <s v="SAM"/>
    <x v="0"/>
    <s v="CONSUMER EXISTING"/>
    <s v="SLA_MET"/>
  </r>
  <r>
    <s v="2369"/>
    <d v="2023-08-10T15:39:24"/>
    <d v="2023-08-10T15:52:39"/>
    <s v="APPROVE"/>
    <s v="Consumer Pre Bureau"/>
    <s v="NVaid"/>
    <s v="Approved for 1 handset and 1 MBB"/>
    <d v="1899-12-30T00:13:15"/>
    <n v="13.25"/>
    <d v="2023-08-10T00:00:00"/>
    <x v="1"/>
    <x v="2"/>
    <s v="NAVED"/>
    <x v="1"/>
    <s v="CONSUMER PRE BUREAU"/>
    <s v="SLA_MET"/>
  </r>
  <r>
    <s v="2424"/>
    <d v="2023-08-10T15:39:57"/>
    <d v="2023-08-10T15:55:59"/>
    <s v="DECLINE"/>
    <s v="Consumer Pre Bureau"/>
    <s v="FWadia"/>
    <s v="Unable to verify employment details provided"/>
    <d v="1899-12-30T00:16:02"/>
    <n v="16.033333333333335"/>
    <d v="2023-08-10T00:00:00"/>
    <x v="1"/>
    <x v="2"/>
    <s v="FARDIN"/>
    <x v="2"/>
    <s v="CONSUMER PRE BUREAU"/>
    <s v="SLA_MET"/>
  </r>
  <r>
    <s v="2473"/>
    <d v="2023-08-10T15:41:36"/>
    <d v="2023-08-10T15:58:42"/>
    <s v="WITHDRAW"/>
    <s v="Consumer Pre Bureau"/>
    <s v="RBose"/>
    <s v="Please email bank statement or latest payslip for proof of employment to vcredit@Asif Tech.com.au"/>
    <d v="1899-12-30T00:17:06"/>
    <n v="17.100000000000001"/>
    <d v="2023-08-10T00:00:00"/>
    <x v="1"/>
    <x v="2"/>
    <s v="ROHAN"/>
    <x v="0"/>
    <s v="CONSUMER PRE BUREAU"/>
    <s v="SLA_MET"/>
  </r>
  <r>
    <s v="2370"/>
    <d v="2023-08-10T15:41:48"/>
    <d v="2023-08-10T16:01:54"/>
    <s v="APPROVE"/>
    <s v="Consumer Existing"/>
    <s v="NVaid"/>
    <s v="Approve"/>
    <d v="1899-12-30T00:20:06"/>
    <n v="20.100000000000001"/>
    <d v="2023-08-10T00:00:00"/>
    <x v="1"/>
    <x v="2"/>
    <s v="NAVED"/>
    <x v="1"/>
    <s v="CONSUMER EXISTING"/>
    <s v="SLA_NOT_MET"/>
  </r>
  <r>
    <s v="2425"/>
    <d v="2023-08-10T15:42:24"/>
    <d v="2023-08-10T15:57:50"/>
    <s v="DECLINE"/>
    <s v="Consumer Existing"/>
    <s v="MDcruz"/>
    <s v="Applicant only has bridging visa. Please offer the customer Pre-Paid service only"/>
    <d v="1899-12-30T00:15:26"/>
    <n v="15.433333333333334"/>
    <d v="2023-08-10T00:00:00"/>
    <x v="1"/>
    <x v="2"/>
    <s v="MERCEDES"/>
    <x v="2"/>
    <s v="CONSUMER EXISTING"/>
    <s v="SLA_MET"/>
  </r>
  <r>
    <s v="2426"/>
    <d v="2023-08-10T15:44:34"/>
    <d v="2023-08-10T16:07:42"/>
    <s v="DECLINE"/>
    <s v="Consumer Pre Bureau"/>
    <s v="NBhatia"/>
    <s v="Customer has exceeded approved number of services"/>
    <d v="1899-12-30T00:23:08"/>
    <n v="23.133333333333333"/>
    <d v="2023-08-10T00:00:00"/>
    <x v="1"/>
    <x v="2"/>
    <s v="NITESH"/>
    <x v="2"/>
    <s v="CONSUMER PRE BUREAU"/>
    <s v="SLA_NOT_MET"/>
  </r>
  <r>
    <s v="2371"/>
    <d v="2023-08-10T15:47:11"/>
    <d v="2023-08-10T16:05:55"/>
    <s v="APPROVE"/>
    <s v="Consumer Existing"/>
    <s v="FWadia"/>
    <s v="Approve"/>
    <d v="1899-12-30T00:18:44"/>
    <n v="18.733333333333334"/>
    <d v="2023-08-10T00:00:00"/>
    <x v="1"/>
    <x v="2"/>
    <s v="FARDIN"/>
    <x v="1"/>
    <s v="CONSUMER EXISTING"/>
    <s v="SLA_MET"/>
  </r>
  <r>
    <s v="2372"/>
    <d v="2023-08-10T15:47:44"/>
    <d v="2023-08-10T16:05:32"/>
    <s v="APPROVE"/>
    <s v="Consumer Existing"/>
    <s v="SBambaras"/>
    <s v="Approve"/>
    <d v="1899-12-30T00:17:48"/>
    <n v="17.8"/>
    <d v="2023-08-10T00:00:00"/>
    <x v="1"/>
    <x v="2"/>
    <s v="SAM"/>
    <x v="1"/>
    <s v="CONSUMER EXISTING"/>
    <s v="SLA_MET"/>
  </r>
  <r>
    <s v="2373"/>
    <d v="2023-08-10T15:54:01"/>
    <d v="2023-08-10T16:10:39"/>
    <s v="APPROVE"/>
    <s v="Consumer Post Bureau"/>
    <s v="MDcruz"/>
    <s v="Approve"/>
    <d v="1899-12-30T00:16:38"/>
    <n v="16.633333333333333"/>
    <d v="2023-08-10T00:00:00"/>
    <x v="1"/>
    <x v="2"/>
    <s v="MERCEDES"/>
    <x v="1"/>
    <s v="CONSUMER POST BUREAU"/>
    <s v="SLA_MET"/>
  </r>
  <r>
    <s v="2374"/>
    <d v="2023-08-10T15:56:54"/>
    <d v="2023-08-10T16:17:59"/>
    <s v="APPROVE"/>
    <s v="Consumer Existing"/>
    <s v="FWadia"/>
    <m/>
    <d v="1899-12-30T00:21:05"/>
    <n v="21.083333333333332"/>
    <d v="2023-08-10T00:00:00"/>
    <x v="1"/>
    <x v="2"/>
    <s v="FARDIN"/>
    <x v="1"/>
    <s v="CONSUMER EXISTING"/>
    <s v="SLA_NOT_MET"/>
  </r>
  <r>
    <s v="2375"/>
    <d v="2023-08-10T15:58:01"/>
    <d v="2023-08-10T16:08:45"/>
    <s v="APPROVE"/>
    <s v="Consumer Existing"/>
    <s v="NVaid"/>
    <s v="Approve"/>
    <d v="1899-12-30T00:10:44"/>
    <n v="10.733333333333333"/>
    <d v="2023-08-10T00:00:00"/>
    <x v="1"/>
    <x v="2"/>
    <s v="NAVED"/>
    <x v="1"/>
    <s v="CONSUMER EXISTING"/>
    <s v="SLA_MET"/>
  </r>
  <r>
    <s v="2376"/>
    <d v="2023-08-10T16:04:52"/>
    <d v="2023-08-10T16:20:19"/>
    <s v="APPROVE"/>
    <s v="Consumer Existing"/>
    <s v="CDcosta"/>
    <m/>
    <d v="1899-12-30T00:15:27"/>
    <n v="15.45"/>
    <d v="2023-08-10T00:00:00"/>
    <x v="1"/>
    <x v="2"/>
    <s v="CAMERON"/>
    <x v="1"/>
    <s v="CONSUMER EXISTING"/>
    <s v="SLA_MET"/>
  </r>
  <r>
    <s v="2377"/>
    <d v="2023-08-10T16:12:48"/>
    <d v="2023-08-10T16:17:31"/>
    <s v="APPROVE"/>
    <s v="Consumer Existing"/>
    <s v="SBambaras"/>
    <s v="Approve"/>
    <d v="1899-12-30T00:04:43"/>
    <n v="4.7166666666666668"/>
    <d v="2023-08-10T00:00:00"/>
    <x v="1"/>
    <x v="2"/>
    <s v="SAM"/>
    <x v="1"/>
    <s v="CONSUMER EXISTING"/>
    <s v="SLA_MET"/>
  </r>
  <r>
    <s v="2378"/>
    <d v="2023-08-10T16:15:19"/>
    <d v="2023-08-10T16:28:36"/>
    <s v="APPROVE"/>
    <s v="Consumer Existing"/>
    <s v="FWadia"/>
    <m/>
    <d v="1899-12-30T00:13:17"/>
    <n v="13.283333333333333"/>
    <d v="2023-08-10T00:00:00"/>
    <x v="1"/>
    <x v="2"/>
    <s v="FARDIN"/>
    <x v="1"/>
    <s v="CONSUMER EXISTING"/>
    <s v="SLA_MET"/>
  </r>
  <r>
    <s v="2379"/>
    <d v="2023-08-10T16:15:40"/>
    <d v="2023-08-10T16:29:53"/>
    <s v="APPROVE"/>
    <s v="Consumer Existing"/>
    <s v="QMascarenhas"/>
    <m/>
    <d v="1899-12-30T00:14:13"/>
    <n v="14.216666666666667"/>
    <d v="2023-08-10T00:00:00"/>
    <x v="1"/>
    <x v="2"/>
    <e v="#N/A"/>
    <x v="1"/>
    <s v="CONSUMER EXISTING"/>
    <s v="SLA_MET"/>
  </r>
  <r>
    <s v="2427"/>
    <d v="2023-08-10T16:20:13"/>
    <d v="2023-08-10T16:25:21"/>
    <s v="DECLINE"/>
    <s v="Consumer Pre Bureau"/>
    <s v="NVaid"/>
    <s v="Due to credit policy decision by Credit department. Please offer the customer pre-paid service"/>
    <d v="1899-12-30T00:05:08"/>
    <n v="5.1333333333333337"/>
    <d v="2023-08-10T00:00:00"/>
    <x v="1"/>
    <x v="2"/>
    <s v="NAVED"/>
    <x v="2"/>
    <s v="CONSUMER PRE BUREAU"/>
    <s v="SLA_MET"/>
  </r>
  <r>
    <s v="2380"/>
    <d v="2023-08-10T16:27:20"/>
    <d v="2023-08-10T16:34:06"/>
    <s v="APPROVE"/>
    <s v="Consumer Existing"/>
    <s v="NVaid"/>
    <s v="Approved for 3 services"/>
    <d v="1899-12-30T00:06:46"/>
    <n v="6.7666666666666666"/>
    <d v="2023-08-10T00:00:00"/>
    <x v="1"/>
    <x v="2"/>
    <s v="NAVED"/>
    <x v="1"/>
    <s v="CONSUMER EXISTING"/>
    <s v="SLA_MET"/>
  </r>
  <r>
    <s v="2381"/>
    <d v="2023-08-10T16:27:40"/>
    <d v="2023-08-10T16:38:33"/>
    <s v="APPROVE"/>
    <s v="Consumer Pre Bureau"/>
    <s v="FWadia"/>
    <s v="Approve"/>
    <d v="1899-12-30T00:10:53"/>
    <n v="10.883333333333333"/>
    <d v="2023-08-10T00:00:00"/>
    <x v="1"/>
    <x v="2"/>
    <s v="FARDIN"/>
    <x v="1"/>
    <s v="CONSUMER PRE BUREAU"/>
    <s v="SLA_MET"/>
  </r>
  <r>
    <s v="2382"/>
    <d v="2023-08-10T16:30:34"/>
    <d v="2023-08-10T16:35:25"/>
    <s v="APPROVE"/>
    <s v="Consumer Existing"/>
    <s v="SBambaras"/>
    <s v="Approve"/>
    <d v="1899-12-30T00:04:51"/>
    <n v="4.8499999999999996"/>
    <d v="2023-08-10T00:00:00"/>
    <x v="1"/>
    <x v="2"/>
    <s v="SAM"/>
    <x v="1"/>
    <s v="CONSUMER EXISTING"/>
    <s v="SLA_MET"/>
  </r>
  <r>
    <s v="2383"/>
    <d v="2023-08-10T16:33:56"/>
    <d v="2023-08-10T16:46:40"/>
    <s v="APPROVE"/>
    <s v="Consumer Post Bureau"/>
    <s v="CDcosta"/>
    <m/>
    <d v="1899-12-30T00:12:44"/>
    <n v="12.733333333333333"/>
    <d v="2023-08-10T00:00:00"/>
    <x v="1"/>
    <x v="2"/>
    <s v="CAMERON"/>
    <x v="1"/>
    <s v="CONSUMER POST BUREAU"/>
    <s v="SLA_MET"/>
  </r>
  <r>
    <s v="2384"/>
    <d v="2023-08-10T16:34:18"/>
    <d v="2023-08-10T16:39:59"/>
    <s v="APPROVE"/>
    <s v="Consumer Existing"/>
    <s v="NVaid"/>
    <s v="Approved only with outright purchase of handset or USIM only"/>
    <d v="1899-12-30T00:05:41"/>
    <n v="5.6833333333333336"/>
    <d v="2023-08-10T00:00:00"/>
    <x v="1"/>
    <x v="2"/>
    <s v="NAVED"/>
    <x v="1"/>
    <s v="CONSUMER EXISTING"/>
    <s v="SLA_MET"/>
  </r>
  <r>
    <s v="2428"/>
    <d v="2023-08-10T16:51:54"/>
    <d v="2023-08-10T16:55:43"/>
    <s v="DECLINE"/>
    <s v="Consumer Existing"/>
    <s v="NVaid"/>
    <s v="Passport Visa expires in less than 12 months. Please offer the customer pre-paid service only"/>
    <d v="1899-12-30T00:03:49"/>
    <n v="3.8166666666666664"/>
    <d v="2023-08-10T00:00:00"/>
    <x v="1"/>
    <x v="2"/>
    <s v="NAVED"/>
    <x v="2"/>
    <s v="CONSUMER EXISTING"/>
    <s v="SLA_MET"/>
  </r>
  <r>
    <s v="2385"/>
    <d v="2023-08-10T16:52:45"/>
    <d v="2023-08-10T16:57:03"/>
    <s v="APPROVE"/>
    <s v="Consumer Existing"/>
    <s v="CDcosta"/>
    <s v="Approve"/>
    <d v="1899-12-30T00:04:18"/>
    <n v="4.3"/>
    <d v="2023-08-10T00:00:00"/>
    <x v="1"/>
    <x v="2"/>
    <s v="CAMERON"/>
    <x v="1"/>
    <s v="CONSUMER EXISTING"/>
    <s v="SLA_MET"/>
  </r>
  <r>
    <s v="2474"/>
    <d v="2023-08-10T16:54:10"/>
    <d v="2023-08-10T17:25:34"/>
    <s v="WITHDRAW"/>
    <s v="Consumer Post Bureau"/>
    <s v="FWadia"/>
    <s v="No ABN entered in application, please update and resubmit"/>
    <d v="1899-12-30T00:31:24"/>
    <n v="31.4"/>
    <d v="2023-08-10T00:00:00"/>
    <x v="1"/>
    <x v="2"/>
    <s v="FARDIN"/>
    <x v="0"/>
    <s v="CONSUMER POST BUREAU"/>
    <s v="SLA_NOT_MET"/>
  </r>
  <r>
    <s v="2386"/>
    <d v="2023-08-10T16:54:13"/>
    <d v="2023-08-10T17:00:19"/>
    <s v="APPROVE"/>
    <s v="Consumer Pre Bureau"/>
    <s v="NBhatia"/>
    <s v="Approved only with outright purchase of handset or USIM only"/>
    <d v="1899-12-30T00:06:06"/>
    <n v="6.1"/>
    <d v="2023-08-10T00:00:00"/>
    <x v="1"/>
    <x v="2"/>
    <s v="NITESH"/>
    <x v="1"/>
    <s v="CONSUMER PRE BUREAU"/>
    <s v="SLA_MET"/>
  </r>
  <r>
    <s v="2387"/>
    <d v="2023-08-10T16:54:35"/>
    <d v="2023-08-10T17:01:44"/>
    <s v="APPROVE"/>
    <s v="Consumer Existing"/>
    <s v="NVaid"/>
    <s v="Approved only with outright purchase of handset or USIM only"/>
    <d v="1899-12-30T00:07:09"/>
    <n v="7.15"/>
    <d v="2023-08-10T00:00:00"/>
    <x v="1"/>
    <x v="2"/>
    <s v="NAVED"/>
    <x v="1"/>
    <s v="CONSUMER EXISTING"/>
    <s v="SLA_MET"/>
  </r>
  <r>
    <s v="2429"/>
    <d v="2023-08-10T17:00:46"/>
    <d v="2023-08-10T17:07:02"/>
    <s v="DECLINE"/>
    <s v="Consumer Existing"/>
    <s v="CDcosta"/>
    <s v="Insufficient billing history with Asif Tech"/>
    <d v="1899-12-30T00:06:16"/>
    <n v="6.2666666666666666"/>
    <d v="2023-08-10T00:00:00"/>
    <x v="1"/>
    <x v="2"/>
    <s v="CAMERON"/>
    <x v="2"/>
    <s v="CONSUMER EXISTING"/>
    <s v="SLA_MET"/>
  </r>
  <r>
    <s v="2475"/>
    <d v="2023-08-10T17:02:59"/>
    <d v="2023-08-10T17:22:14"/>
    <s v="WITHDRAW"/>
    <s v="Consumer Post Bureau"/>
    <s v="NBhatia"/>
    <m/>
    <d v="1899-12-30T00:19:15"/>
    <n v="19.25"/>
    <d v="2023-08-10T00:00:00"/>
    <x v="1"/>
    <x v="2"/>
    <s v="NITESH"/>
    <x v="0"/>
    <s v="CONSUMER POST BUREAU"/>
    <s v="SLA_MET"/>
  </r>
  <r>
    <s v="2388"/>
    <d v="2023-08-10T17:08:09"/>
    <d v="2023-08-10T17:11:17"/>
    <s v="APPROVE"/>
    <s v="Consumer Existing"/>
    <s v="SBambaras"/>
    <s v="Approved only with outright purchase of handset or USIM only"/>
    <d v="1899-12-30T00:03:08"/>
    <n v="3.1333333333333333"/>
    <d v="2023-08-10T00:00:00"/>
    <x v="1"/>
    <x v="2"/>
    <s v="SAM"/>
    <x v="1"/>
    <s v="CONSUMER EXISTING"/>
    <s v="SLA_MET"/>
  </r>
  <r>
    <s v="2476"/>
    <d v="2023-08-10T17:08:34"/>
    <d v="2023-08-10T17:24:11"/>
    <s v="WITHDRAW"/>
    <s v="Consumer Existing"/>
    <s v="CDcosta"/>
    <s v="Please email 100 pts of ID, proof of income to vcredit@Asif Tech.com.au and resubmit with PP or MCC"/>
    <d v="1899-12-30T00:15:37"/>
    <n v="15.616666666666667"/>
    <d v="2023-08-10T00:00:00"/>
    <x v="1"/>
    <x v="2"/>
    <s v="CAMERON"/>
    <x v="0"/>
    <s v="CONSUMER EXISTING"/>
    <s v="SLA_MET"/>
  </r>
  <r>
    <s v="2389"/>
    <d v="2023-08-10T17:09:31"/>
    <d v="2023-08-10T17:14:56"/>
    <s v="APPROVE"/>
    <s v="Consumer Pre Bureau"/>
    <s v="NVaid"/>
    <s v="Approved"/>
    <d v="1899-12-30T00:05:25"/>
    <n v="5.416666666666667"/>
    <d v="2023-08-10T00:00:00"/>
    <x v="1"/>
    <x v="2"/>
    <s v="NAVED"/>
    <x v="1"/>
    <s v="CONSUMER PRE BUREAU"/>
    <s v="SLA_MET"/>
  </r>
  <r>
    <s v="2477"/>
    <d v="2023-08-10T17:09:43"/>
    <d v="2023-08-10T17:14:54"/>
    <s v="WITHDRAW"/>
    <s v="Consumer Existing"/>
    <s v="SBambaras"/>
    <s v="Customer has overdue account with Asif Tech"/>
    <d v="1899-12-30T00:05:11"/>
    <n v="5.1833333333333336"/>
    <d v="2023-08-10T00:00:00"/>
    <x v="1"/>
    <x v="2"/>
    <s v="SAM"/>
    <x v="0"/>
    <s v="CONSUMER EXISTING"/>
    <s v="SLA_MET"/>
  </r>
  <r>
    <s v="2478"/>
    <d v="2023-08-10T17:12:27"/>
    <d v="2023-08-10T17:25:18"/>
    <s v="WITHDRAW"/>
    <s v="Consumer Post Bureau"/>
    <s v="RBose"/>
    <m/>
    <d v="1899-12-30T00:12:51"/>
    <n v="12.85"/>
    <d v="2023-08-10T00:00:00"/>
    <x v="1"/>
    <x v="2"/>
    <s v="ROHAN"/>
    <x v="0"/>
    <s v="CONSUMER POST BUREAU"/>
    <s v="SLA_MET"/>
  </r>
  <r>
    <s v="2390"/>
    <d v="2023-08-10T17:14:30"/>
    <d v="2023-08-10T17:19:05"/>
    <s v="APPROVE"/>
    <s v="Consumer Existing"/>
    <s v="SBambaras"/>
    <s v="Approve"/>
    <d v="1899-12-30T00:04:35"/>
    <n v="4.583333333333333"/>
    <d v="2023-08-10T00:00:00"/>
    <x v="1"/>
    <x v="2"/>
    <s v="SAM"/>
    <x v="1"/>
    <s v="CONSUMER EXISTING"/>
    <s v="SLA_MET"/>
  </r>
  <r>
    <s v="2479"/>
    <d v="2023-08-10T17:17:53"/>
    <d v="2023-08-10T17:22:41"/>
    <s v="WITHDRAW"/>
    <s v="Consumer Pre Bureau"/>
    <s v="NVaid"/>
    <s v="Applicant has previously approved application under another Row ID 1-5KP3AG7"/>
    <d v="1899-12-30T00:04:48"/>
    <n v="4.8"/>
    <d v="2023-08-10T00:00:00"/>
    <x v="1"/>
    <x v="2"/>
    <s v="NAVED"/>
    <x v="0"/>
    <s v="CONSUMER PRE BUREAU"/>
    <s v="SLA_MET"/>
  </r>
  <r>
    <s v="2391"/>
    <d v="2023-08-10T17:18:31"/>
    <d v="2023-08-10T17:23:50"/>
    <s v="APPROVE"/>
    <s v="Consumer Pre Bureau"/>
    <s v="SBambaras"/>
    <s v="Approved only with outright purchase of handset or USIM only"/>
    <d v="1899-12-30T00:05:19"/>
    <n v="5.3166666666666664"/>
    <d v="2023-08-10T00:00:00"/>
    <x v="1"/>
    <x v="2"/>
    <s v="SAM"/>
    <x v="1"/>
    <s v="CONSUMER PRE BUREAU"/>
    <s v="SLA_MET"/>
  </r>
  <r>
    <s v="2480"/>
    <d v="2023-08-10T17:21:17"/>
    <d v="2023-08-10T17:39:36"/>
    <s v="WITHDRAW"/>
    <s v="Consumer Pre Bureau"/>
    <s v="SBambaras"/>
    <s v="Please email copy of Proof of Income (Pay Slips / Bank Statement / Employment Letter) to vcredit@Asif Tech.com.au"/>
    <d v="1899-12-30T00:18:19"/>
    <n v="18.316666666666666"/>
    <d v="2023-08-10T00:00:00"/>
    <x v="1"/>
    <x v="2"/>
    <s v="SAM"/>
    <x v="0"/>
    <s v="CONSUMER PRE BUREAU"/>
    <s v="SLA_MET"/>
  </r>
  <r>
    <s v="2481"/>
    <d v="2023-08-10T17:24:40"/>
    <d v="2023-08-10T17:32:11"/>
    <s v="WITHDRAW"/>
    <s v="Consumer Post Bureau"/>
    <s v="CDcosta"/>
    <s v="Please email Proof of income to vcredit@Asif Tech.com.au"/>
    <d v="1899-12-30T00:07:31"/>
    <n v="7.5166666666666666"/>
    <d v="2023-08-10T00:00:00"/>
    <x v="1"/>
    <x v="2"/>
    <s v="CAMERON"/>
    <x v="0"/>
    <s v="CONSUMER POST BUREAU"/>
    <s v="SLA_MET"/>
  </r>
  <r>
    <s v="2392"/>
    <d v="2023-08-10T17:25:05"/>
    <d v="2023-08-10T17:36:19"/>
    <s v="APPROVE"/>
    <s v="Consumer Pre Bureau"/>
    <s v="NVaid"/>
    <s v="Approved for 2 services"/>
    <d v="1899-12-30T00:11:14"/>
    <n v="11.233333333333333"/>
    <d v="2023-08-10T00:00:00"/>
    <x v="1"/>
    <x v="2"/>
    <s v="NAVED"/>
    <x v="1"/>
    <s v="CONSUMER PRE BUREAU"/>
    <s v="SLA_MET"/>
  </r>
  <r>
    <s v="2430"/>
    <d v="2023-08-10T17:26:44"/>
    <d v="2023-08-10T17:35:47"/>
    <s v="DECLINE"/>
    <s v="Consumer Existing"/>
    <s v="FWadia"/>
    <s v="Passport Visa expires in less than 21 months. Please offer the customer pre-paid service only"/>
    <d v="1899-12-30T00:09:03"/>
    <n v="9.0500000000000007"/>
    <d v="2023-08-10T00:00:00"/>
    <x v="1"/>
    <x v="2"/>
    <s v="FARDIN"/>
    <x v="2"/>
    <s v="CONSUMER EXISTING"/>
    <s v="SLA_MET"/>
  </r>
  <r>
    <s v="2431"/>
    <d v="2023-08-10T17:28:18"/>
    <d v="2023-08-10T18:03:22"/>
    <s v="DECLINE"/>
    <s v="Consumer Post Bureau"/>
    <s v="QMascarenhas"/>
    <m/>
    <d v="1899-12-30T00:35:04"/>
    <n v="35.06666666666667"/>
    <d v="2023-08-10T00:00:00"/>
    <x v="1"/>
    <x v="2"/>
    <e v="#N/A"/>
    <x v="2"/>
    <s v="CONSUMER POST BUREAU"/>
    <s v="SLA_NOT_MET"/>
  </r>
  <r>
    <s v="2432"/>
    <d v="2023-08-10T17:29:07"/>
    <d v="2023-08-10T17:45:53"/>
    <s v="DECLINE"/>
    <s v="Consumer Existing"/>
    <s v="NBhatia"/>
    <s v="Applicant only has bridging visa. Please offer the customer Pre-Paid service only"/>
    <d v="1899-12-30T00:16:46"/>
    <n v="16.766666666666666"/>
    <d v="2023-08-10T00:00:00"/>
    <x v="1"/>
    <x v="2"/>
    <s v="NITESH"/>
    <x v="2"/>
    <s v="CONSUMER EXISTING"/>
    <s v="SLA_MET"/>
  </r>
  <r>
    <s v="2393"/>
    <d v="2023-08-10T17:33:59"/>
    <d v="2023-08-10T18:05:54"/>
    <s v="APPROVE"/>
    <s v="Consumer Existing"/>
    <s v="FWadia"/>
    <m/>
    <d v="1899-12-30T00:31:55"/>
    <n v="31.916666666666668"/>
    <d v="2023-08-10T00:00:00"/>
    <x v="1"/>
    <x v="2"/>
    <s v="FARDIN"/>
    <x v="1"/>
    <s v="CONSUMER EXISTING"/>
    <s v="SLA_NOT_MET"/>
  </r>
  <r>
    <s v="2394"/>
    <d v="2023-08-10T17:40:04"/>
    <d v="2023-08-10T17:44:44"/>
    <s v="APPROVE"/>
    <s v="Consumer Existing"/>
    <s v="FWadia"/>
    <s v="Approved for MBB only"/>
    <d v="1899-12-30T00:04:40"/>
    <n v="4.666666666666667"/>
    <d v="2023-08-10T00:00:00"/>
    <x v="1"/>
    <x v="2"/>
    <s v="FARDIN"/>
    <x v="1"/>
    <s v="CONSUMER EXISTING"/>
    <s v="SLA_MET"/>
  </r>
  <r>
    <s v="2395"/>
    <d v="2023-08-10T17:42:44"/>
    <d v="2023-08-10T18:08:48"/>
    <s v="APPROVE"/>
    <s v="Consumer Existing"/>
    <s v="QMascarenhas"/>
    <m/>
    <d v="1899-12-30T00:26:04"/>
    <n v="26.066666666666666"/>
    <d v="2023-08-10T00:00:00"/>
    <x v="1"/>
    <x v="2"/>
    <e v="#N/A"/>
    <x v="1"/>
    <s v="CONSUMER EXISTING"/>
    <s v="SLA_NOT_MET"/>
  </r>
  <r>
    <s v="2433"/>
    <d v="2023-08-10T17:43:54"/>
    <d v="2023-08-10T17:51:29"/>
    <s v="DECLINE"/>
    <s v="Consumer Existing"/>
    <s v="SBambaras"/>
    <s v="Insufficient billing history with Asif Tech"/>
    <d v="1899-12-30T00:07:35"/>
    <n v="7.583333333333333"/>
    <d v="2023-08-10T00:00:00"/>
    <x v="1"/>
    <x v="2"/>
    <s v="SAM"/>
    <x v="2"/>
    <s v="CONSUMER EXISTING"/>
    <s v="SLA_MET"/>
  </r>
  <r>
    <s v="2396"/>
    <d v="2023-08-10T17:45:14"/>
    <d v="2023-08-10T17:50:39"/>
    <s v="APPROVE"/>
    <s v="Consumer Existing"/>
    <s v="FWadia"/>
    <s v="Approved for MBB only"/>
    <d v="1899-12-30T00:05:25"/>
    <n v="5.416666666666667"/>
    <d v="2023-08-10T00:00:00"/>
    <x v="1"/>
    <x v="2"/>
    <s v="FARDIN"/>
    <x v="1"/>
    <s v="CONSUMER EXISTING"/>
    <s v="SLA_MET"/>
  </r>
  <r>
    <s v="2397"/>
    <d v="2023-08-10T17:46:14"/>
    <d v="2023-08-10T18:13:45"/>
    <s v="APPROVE"/>
    <s v="Consumer Existing"/>
    <s v="FWadia"/>
    <m/>
    <d v="1899-12-30T00:27:31"/>
    <n v="27.516666666666666"/>
    <d v="2023-08-10T00:00:00"/>
    <x v="1"/>
    <x v="2"/>
    <s v="FARDIN"/>
    <x v="1"/>
    <s v="CONSUMER EXISTING"/>
    <s v="SLA_NOT_MET"/>
  </r>
  <r>
    <s v="2434"/>
    <d v="2023-08-10T17:47:14"/>
    <d v="2023-08-10T17:56:57"/>
    <s v="DECLINE"/>
    <s v="Consumer Existing"/>
    <s v="NBhatia"/>
    <s v="Due to credit policy decision by Credit department. Please offer the customer pre-paid service"/>
    <d v="1899-12-30T00:09:43"/>
    <n v="9.7166666666666668"/>
    <d v="2023-08-10T00:00:00"/>
    <x v="1"/>
    <x v="2"/>
    <s v="NITESH"/>
    <x v="2"/>
    <s v="CONSUMER EXISTING"/>
    <s v="SLA_MET"/>
  </r>
  <r>
    <s v="2482"/>
    <d v="2023-08-10T17:51:37"/>
    <d v="2023-08-10T18:03:38"/>
    <s v="WITHDRAW"/>
    <s v="Consumer Pre Bureau"/>
    <s v="SBambaras"/>
    <s v="An account for this applicant already exists with Asif Tech. Please re-submit as existing customer under row-id:- 1-1XEVAI9."/>
    <d v="1899-12-30T00:12:01"/>
    <n v="12.016666666666667"/>
    <d v="2023-08-10T00:00:00"/>
    <x v="1"/>
    <x v="2"/>
    <s v="SAM"/>
    <x v="0"/>
    <s v="CONSUMER PRE BUREAU"/>
    <s v="SLA_MET"/>
  </r>
  <r>
    <s v="2398"/>
    <d v="2023-08-10T17:53:44"/>
    <d v="2023-08-10T18:19:46"/>
    <s v="APPROVE"/>
    <s v="Consumer Post Bureau"/>
    <s v="QMascarenhas"/>
    <m/>
    <d v="1899-12-30T00:26:02"/>
    <n v="26.033333333333335"/>
    <d v="2023-08-10T00:00:00"/>
    <x v="1"/>
    <x v="2"/>
    <e v="#N/A"/>
    <x v="1"/>
    <s v="CONSUMER POST BUREAU"/>
    <s v="SLA_NOT_MET"/>
  </r>
  <r>
    <s v="2483"/>
    <d v="2023-08-10T17:54:34"/>
    <d v="2023-08-10T18:29:27"/>
    <s v="WITHDRAW"/>
    <s v="Consumer Post Bureau"/>
    <s v="FWadia"/>
    <m/>
    <d v="1899-12-30T00:34:53"/>
    <n v="34.883333333333333"/>
    <d v="2023-08-10T00:00:00"/>
    <x v="1"/>
    <x v="2"/>
    <s v="FARDIN"/>
    <x v="0"/>
    <s v="CONSUMER POST BUREAU"/>
    <s v="SLA_NOT_MET"/>
  </r>
  <r>
    <s v="2399"/>
    <d v="2023-08-10T17:57:12"/>
    <d v="2023-08-10T18:05:32"/>
    <s v="APPROVE"/>
    <s v="Consumer Existing"/>
    <s v="NBhatia"/>
    <s v="Approve"/>
    <d v="1899-12-30T00:08:20"/>
    <n v="8.3333333333333339"/>
    <d v="2023-08-10T00:00:00"/>
    <x v="1"/>
    <x v="2"/>
    <s v="NITESH"/>
    <x v="1"/>
    <s v="CONSUMER EXISTING"/>
    <s v="SLA_MET"/>
  </r>
  <r>
    <s v="2484"/>
    <d v="2023-08-10T17:59:42"/>
    <d v="2023-08-10T18:11:09"/>
    <s v="WITHDRAW"/>
    <s v="Consumer Existing"/>
    <s v="SBambaras"/>
    <s v="Customer has overdue account with Asif Tech"/>
    <d v="1899-12-30T00:11:27"/>
    <n v="11.45"/>
    <d v="2023-08-10T00:00:00"/>
    <x v="1"/>
    <x v="2"/>
    <s v="SAM"/>
    <x v="0"/>
    <s v="CONSUMER EXISTING"/>
    <s v="SLA_MET"/>
  </r>
  <r>
    <s v="2400"/>
    <d v="2023-08-10T18:02:40"/>
    <d v="2023-08-10T18:12:35"/>
    <s v="APPROVE"/>
    <s v="Consumer Existing"/>
    <s v="NVaid"/>
    <s v="Approved for MBB only"/>
    <d v="1899-12-30T00:09:55"/>
    <n v="9.9166666666666661"/>
    <d v="2023-08-10T00:00:00"/>
    <x v="1"/>
    <x v="2"/>
    <s v="NAVED"/>
    <x v="1"/>
    <s v="CONSUMER EXISTING"/>
    <s v="SLA_MET"/>
  </r>
  <r>
    <s v="2485"/>
    <d v="2023-08-10T18:04:33"/>
    <d v="2023-08-10T18:17:31"/>
    <s v="WITHDRAW"/>
    <s v="Consumer Pre Bureau"/>
    <s v="NBhatia"/>
    <s v="Please resubmit with landline for employer and the Salary Slips"/>
    <d v="1899-12-30T00:12:58"/>
    <n v="12.966666666666667"/>
    <d v="2023-08-10T00:00:00"/>
    <x v="1"/>
    <x v="2"/>
    <s v="NITESH"/>
    <x v="0"/>
    <s v="CONSUMER PRE BUREAU"/>
    <s v="SLA_MET"/>
  </r>
  <r>
    <s v="2401"/>
    <d v="2023-08-10T18:06:28"/>
    <d v="2023-08-10T18:15:17"/>
    <s v="APPROVE"/>
    <s v="Consumer Pre Bureau"/>
    <s v="SBambaras"/>
    <s v="Approve"/>
    <d v="1899-12-30T00:08:49"/>
    <n v="8.8166666666666664"/>
    <d v="2023-08-10T00:00:00"/>
    <x v="1"/>
    <x v="2"/>
    <s v="SAM"/>
    <x v="1"/>
    <s v="CONSUMER PRE BUREAU"/>
    <s v="SLA_MET"/>
  </r>
  <r>
    <s v="2486"/>
    <d v="2023-08-10T18:06:41"/>
    <d v="2023-08-10T18:19:57"/>
    <s v="WITHDRAW"/>
    <s v="Consumer Post Bureau"/>
    <s v="NVaid"/>
    <s v="Please email copy of Proof of Income (Pay Slips / Bank Statement / Employment Letter) to vcredit@Asif Tech.com.au"/>
    <d v="1899-12-30T00:13:16"/>
    <n v="13.266666666666667"/>
    <d v="2023-08-10T00:00:00"/>
    <x v="1"/>
    <x v="2"/>
    <s v="NAVED"/>
    <x v="0"/>
    <s v="CONSUMER POST BUREAU"/>
    <s v="SLA_MET"/>
  </r>
  <r>
    <s v="2487"/>
    <d v="2023-08-10T18:11:57"/>
    <d v="2023-08-10T18:26:45"/>
    <s v="WITHDRAW"/>
    <s v="Consumer Post Bureau"/>
    <s v="SBambaras"/>
    <s v="Please email copy of Proof of Income (Pay Slips / Bank Statement / Employment Letter) to vcredit@Asif Tech.com.au"/>
    <d v="1899-12-30T00:14:48"/>
    <n v="14.8"/>
    <d v="2023-08-10T00:00:00"/>
    <x v="1"/>
    <x v="2"/>
    <s v="SAM"/>
    <x v="0"/>
    <s v="CONSUMER POST BUREAU"/>
    <s v="SLA_MET"/>
  </r>
  <r>
    <s v="2402"/>
    <d v="2023-08-10T18:14:08"/>
    <d v="2023-08-10T18:30:03"/>
    <s v="APPROVE"/>
    <s v="Consumer Pre Bureau"/>
    <s v="NBhatia"/>
    <s v="Approve"/>
    <d v="1899-12-30T00:15:55"/>
    <n v="15.916666666666666"/>
    <d v="2023-08-10T00:00:00"/>
    <x v="1"/>
    <x v="2"/>
    <s v="NITESH"/>
    <x v="1"/>
    <s v="CONSUMER PRE BUREAU"/>
    <s v="SLA_MET"/>
  </r>
  <r>
    <s v="2403"/>
    <d v="2023-08-10T18:18:19"/>
    <d v="2023-08-10T18:45:03"/>
    <s v="APPROVE"/>
    <s v="Consumer Existing"/>
    <s v="QMascarenhas"/>
    <m/>
    <d v="1899-12-30T00:26:44"/>
    <n v="26.733333333333334"/>
    <d v="2023-08-10T00:00:00"/>
    <x v="1"/>
    <x v="2"/>
    <e v="#N/A"/>
    <x v="1"/>
    <s v="CONSUMER EXISTING"/>
    <s v="SLA_NOT_MET"/>
  </r>
  <r>
    <s v="2404"/>
    <d v="2023-08-10T18:23:19"/>
    <d v="2023-08-10T18:43:24"/>
    <s v="APPROVE"/>
    <s v="Consumer Pre Bureau"/>
    <s v="NVaid"/>
    <s v="Approve"/>
    <d v="1899-12-30T00:20:05"/>
    <n v="20.083333333333332"/>
    <d v="2023-08-10T00:00:00"/>
    <x v="1"/>
    <x v="2"/>
    <s v="NAVED"/>
    <x v="1"/>
    <s v="CONSUMER PRE BUREAU"/>
    <s v="SLA_NOT_MET"/>
  </r>
  <r>
    <s v="2488"/>
    <d v="2023-08-10T18:24:10"/>
    <d v="2023-08-10T18:40:47"/>
    <s v="WITHDRAW"/>
    <s v="Consumer Post Bureau"/>
    <s v="FWadia"/>
    <m/>
    <d v="1899-12-30T00:16:37"/>
    <n v="16.616666666666667"/>
    <d v="2023-08-10T00:00:00"/>
    <x v="1"/>
    <x v="2"/>
    <s v="FARDIN"/>
    <x v="0"/>
    <s v="CONSUMER POST BUREAU"/>
    <s v="SLA_MET"/>
  </r>
  <r>
    <s v="2489"/>
    <d v="2023-08-10T18:25:29"/>
    <d v="2023-08-10T18:33:07"/>
    <s v="WITHDRAW"/>
    <s v="Consumer Existing"/>
    <s v="SBambaras"/>
    <s v="Please re-submit the next application with the employer's contactable landline number or email copy of Proof of Income (Pay Slips / Bank Statement / Employment Letter) to vcredit@Asif Tech.com.au"/>
    <d v="1899-12-30T00:07:38"/>
    <n v="7.6333333333333329"/>
    <d v="2023-08-10T00:00:00"/>
    <x v="1"/>
    <x v="2"/>
    <s v="SAM"/>
    <x v="0"/>
    <s v="CONSUMER EXISTING"/>
    <s v="SLA_MET"/>
  </r>
  <r>
    <s v="2405"/>
    <d v="2023-08-10T18:28:16"/>
    <d v="2023-08-10T18:40:42"/>
    <s v="APPROVE"/>
    <s v="Consumer Post Bureau"/>
    <s v="NBhatia"/>
    <s v="Approved for MBB only"/>
    <d v="1899-12-30T00:12:26"/>
    <n v="12.433333333333334"/>
    <d v="2023-08-10T00:00:00"/>
    <x v="1"/>
    <x v="2"/>
    <s v="NITESH"/>
    <x v="1"/>
    <s v="CONSUMER POST BUREAU"/>
    <s v="SLA_MET"/>
  </r>
  <r>
    <s v="2406"/>
    <d v="2023-08-10T18:37:23"/>
    <d v="2023-08-10T18:58:21"/>
    <s v="APPROVE"/>
    <s v="Consumer Existing"/>
    <s v="NBhatia"/>
    <s v="Approve"/>
    <d v="1899-12-30T00:20:58"/>
    <n v="20.966666666666665"/>
    <d v="2023-08-10T00:00:00"/>
    <x v="1"/>
    <x v="2"/>
    <s v="NITESH"/>
    <x v="1"/>
    <s v="CONSUMER EXISTING"/>
    <s v="SLA_NOT_MET"/>
  </r>
  <r>
    <s v="2407"/>
    <d v="2023-08-10T18:46:53"/>
    <d v="2023-08-10T18:54:52"/>
    <s v="APPROVE"/>
    <s v="Consumer Post Bureau"/>
    <s v="FWadia"/>
    <m/>
    <d v="1899-12-30T00:07:59"/>
    <n v="7.9833333333333334"/>
    <d v="2023-08-10T00:00:00"/>
    <x v="1"/>
    <x v="2"/>
    <s v="FARDIN"/>
    <x v="1"/>
    <s v="CONSUMER POST BUREAU"/>
    <s v="SLA_MET"/>
  </r>
  <r>
    <s v="2490"/>
    <d v="2023-08-10T18:48:26"/>
    <d v="2023-08-10T18:58:13"/>
    <s v="WITHDRAW"/>
    <s v="Consumer Pre Bureau"/>
    <s v="NVaid"/>
    <s v="Please email passport with visa page to vcredit@Asif Tech.com.au Passport to be included as part of 100 points id"/>
    <d v="1899-12-30T00:09:47"/>
    <n v="9.7833333333333332"/>
    <d v="2023-08-10T00:00:00"/>
    <x v="1"/>
    <x v="2"/>
    <s v="NAVED"/>
    <x v="0"/>
    <s v="CONSUMER PRE BUREAU"/>
    <s v="SLA_MET"/>
  </r>
  <r>
    <s v="2408"/>
    <d v="2023-08-10T19:00:24"/>
    <d v="2023-08-10T19:05:45"/>
    <s v="APPROVE"/>
    <s v="Consumer Pre Bureau"/>
    <s v="SBambaras"/>
    <s v="Approve"/>
    <d v="1899-12-30T00:05:21"/>
    <n v="5.35"/>
    <d v="2023-08-10T00:00:00"/>
    <x v="1"/>
    <x v="2"/>
    <s v="SAM"/>
    <x v="1"/>
    <s v="CONSUMER PRE BUREAU"/>
    <s v="SLA_MET"/>
  </r>
  <r>
    <s v="2409"/>
    <d v="2023-08-10T19:01:18"/>
    <d v="2023-08-10T19:10:05"/>
    <s v="APPROVE"/>
    <s v="Consumer Existing"/>
    <s v="NVaid"/>
    <s v="Approved only with outright purchase of handset or USIM only"/>
    <d v="1899-12-30T00:08:47"/>
    <n v="8.7833333333333332"/>
    <d v="2023-08-10T00:00:00"/>
    <x v="1"/>
    <x v="2"/>
    <s v="NAVED"/>
    <x v="1"/>
    <s v="CONSUMER EXISTING"/>
    <s v="SLA_MET"/>
  </r>
  <r>
    <s v="2410"/>
    <d v="2023-08-10T19:13:31"/>
    <d v="2023-08-10T19:19:58"/>
    <s v="APPROVE"/>
    <s v="Consumer Post Bureau"/>
    <s v="QMascarenhas"/>
    <m/>
    <d v="1899-12-30T00:06:27"/>
    <n v="6.45"/>
    <d v="2023-08-10T00:00:00"/>
    <x v="1"/>
    <x v="2"/>
    <e v="#N/A"/>
    <x v="1"/>
    <s v="CONSUMER POST BUREAU"/>
    <s v="SLA_MET"/>
  </r>
  <r>
    <s v="2411"/>
    <d v="2023-08-10T19:14:15"/>
    <d v="2023-08-10T19:28:51"/>
    <s v="APPROVE"/>
    <s v="Consumer Post Bureau"/>
    <s v="QMascarenhas"/>
    <m/>
    <d v="1899-12-30T00:14:36"/>
    <n v="14.6"/>
    <d v="2023-08-10T00:00:00"/>
    <x v="1"/>
    <x v="2"/>
    <e v="#N/A"/>
    <x v="1"/>
    <s v="CONSUMER POST BUREAU"/>
    <s v="SLA_MET"/>
  </r>
  <r>
    <s v="2491"/>
    <d v="2023-08-10T19:16:07"/>
    <d v="2023-08-10T19:18:53"/>
    <s v="WITHDRAW"/>
    <s v="Consumer Pre Bureau"/>
    <s v="SBambaras"/>
    <s v="Please email passport with visa page"/>
    <d v="1899-12-30T00:02:46"/>
    <n v="2.7666666666666666"/>
    <d v="2023-08-10T00:00:00"/>
    <x v="1"/>
    <x v="2"/>
    <s v="SAM"/>
    <x v="0"/>
    <s v="CONSUMER PRE BUREAU"/>
    <s v="SLA_MET"/>
  </r>
  <r>
    <s v="2435"/>
    <d v="2023-08-10T19:19:40"/>
    <d v="2023-08-10T19:25:03"/>
    <s v="DECLINE"/>
    <s v="Consumer Existing"/>
    <s v="SBambaras"/>
    <s v="Passport Visa expires in less than 12 months. Please offer the customer pre-paid service only"/>
    <d v="1899-12-30T00:05:23"/>
    <n v="5.3833333333333337"/>
    <d v="2023-08-10T00:00:00"/>
    <x v="1"/>
    <x v="2"/>
    <s v="SAM"/>
    <x v="2"/>
    <s v="CONSUMER EXISTING"/>
    <s v="SLA_MET"/>
  </r>
  <r>
    <s v="2492"/>
    <d v="2023-08-10T19:19:40"/>
    <d v="2023-08-10T19:26:21"/>
    <s v="WITHDRAW"/>
    <s v="Consumer Post Bureau"/>
    <s v="NVaid"/>
    <s v="An account for this applicant already exists with Asif Tech. Please resubmit as existing customer - Row id 1-8CTV4B6"/>
    <d v="1899-12-30T00:06:41"/>
    <n v="6.6833333333333336"/>
    <d v="2023-08-10T00:00:00"/>
    <x v="1"/>
    <x v="2"/>
    <s v="NAVED"/>
    <x v="0"/>
    <s v="CONSUMER POST BUREAU"/>
    <s v="SLA_MET"/>
  </r>
  <r>
    <s v="2493"/>
    <d v="2023-08-10T19:20:04"/>
    <d v="2023-08-10T19:40:02"/>
    <s v="WITHDRAW"/>
    <s v="Consumer Pre Bureau"/>
    <s v="NBhatia"/>
    <s v="Please email passport with visa page and also remove the slash from the address and Dyer Street is mentioned couple of times, kindly make these changes to the address."/>
    <d v="1899-12-30T00:19:58"/>
    <n v="19.966666666666665"/>
    <d v="2023-08-10T00:00:00"/>
    <x v="1"/>
    <x v="2"/>
    <s v="NITESH"/>
    <x v="0"/>
    <s v="CONSUMER PRE BUREAU"/>
    <s v="SLA_MET"/>
  </r>
  <r>
    <s v="2494"/>
    <d v="2023-08-10T19:29:28"/>
    <d v="2023-08-10T19:45:02"/>
    <s v="WITHDRAW"/>
    <s v="Consumer Existing"/>
    <s v="NVaid"/>
    <s v="Customer has overdue account with 3 Account no 3375548785"/>
    <d v="1899-12-30T00:15:34"/>
    <n v="15.566666666666666"/>
    <d v="2023-08-10T00:00:00"/>
    <x v="1"/>
    <x v="2"/>
    <s v="NAVED"/>
    <x v="0"/>
    <s v="CONSUMER EXISTING"/>
    <s v="SLA_MET"/>
  </r>
  <r>
    <s v="2495"/>
    <d v="2023-08-10T19:34:48"/>
    <d v="2023-08-10T19:42:52"/>
    <s v="WITHDRAW"/>
    <s v="Consumer Post Bureau"/>
    <s v="QMascarenhas"/>
    <m/>
    <d v="1899-12-30T00:08:04"/>
    <n v="8.0666666666666664"/>
    <d v="2023-08-10T00:00:00"/>
    <x v="1"/>
    <x v="2"/>
    <e v="#N/A"/>
    <x v="0"/>
    <s v="CONSUMER POST BUREAU"/>
    <s v="SLA_MET"/>
  </r>
  <r>
    <s v="2436"/>
    <d v="2023-08-10T19:38:27"/>
    <d v="2023-08-10T19:48:38"/>
    <s v="DECLINE"/>
    <s v="Consumer Existing"/>
    <s v="NBhatia"/>
    <s v="Applicants ID details are incorrect"/>
    <d v="1899-12-30T00:10:11"/>
    <n v="10.183333333333334"/>
    <d v="2023-08-10T00:00:00"/>
    <x v="1"/>
    <x v="2"/>
    <s v="NITESH"/>
    <x v="2"/>
    <s v="CONSUMER EXISTING"/>
    <s v="SLA_MET"/>
  </r>
  <r>
    <s v="2437"/>
    <d v="2023-08-10T19:38:46"/>
    <d v="2023-08-10T19:56:53"/>
    <s v="DECLINE"/>
    <s v="Consumer Pre Bureau"/>
    <s v="FWadia"/>
    <s v="Customer has exceeded approved number of services"/>
    <d v="1899-12-30T00:18:07"/>
    <n v="18.116666666666667"/>
    <d v="2023-08-10T00:00:00"/>
    <x v="1"/>
    <x v="2"/>
    <s v="FARDIN"/>
    <x v="2"/>
    <s v="CONSUMER PRE BUREAU"/>
    <s v="SLA_MET"/>
  </r>
  <r>
    <s v="2496"/>
    <d v="2023-08-10T19:53:21"/>
    <d v="2023-08-10T19:58:52"/>
    <s v="WITHDRAW"/>
    <s v="Consumer Existing"/>
    <s v="NBhatia"/>
    <s v="Please email passport with visa page"/>
    <d v="1899-12-30T00:05:31"/>
    <n v="5.5166666666666666"/>
    <d v="2023-08-10T00:00:00"/>
    <x v="1"/>
    <x v="2"/>
    <s v="NITESH"/>
    <x v="0"/>
    <s v="CONSUMER EXISTING"/>
    <s v="SLA_MET"/>
  </r>
  <r>
    <s v="2497"/>
    <d v="2023-08-10T19:53:45"/>
    <d v="2023-08-10T20:06:17"/>
    <s v="WITHDRAW"/>
    <s v="Consumer Pre Bureau"/>
    <s v="FWadia"/>
    <s v="Please resubmit this application with customer passport as part of 100 points of ID."/>
    <d v="1899-12-30T00:12:32"/>
    <n v="12.533333333333333"/>
    <d v="2023-08-10T00:00:00"/>
    <x v="1"/>
    <x v="2"/>
    <s v="FARDIN"/>
    <x v="0"/>
    <s v="CONSUMER PRE BUREAU"/>
    <s v="SLA_MET"/>
  </r>
  <r>
    <s v="2412"/>
    <d v="2023-08-10T19:57:38"/>
    <d v="2023-08-10T20:09:35"/>
    <s v="APPROVE"/>
    <s v="Consumer Post Bureau"/>
    <s v="NBhatia"/>
    <s v="Approved for 1 handset and 1 MBB"/>
    <d v="1899-12-30T00:11:57"/>
    <n v="11.95"/>
    <d v="2023-08-10T00:00:00"/>
    <x v="1"/>
    <x v="2"/>
    <s v="NITESH"/>
    <x v="1"/>
    <s v="CONSUMER POST BUREAU"/>
    <s v="SLA_MET"/>
  </r>
  <r>
    <s v="2498"/>
    <d v="2023-08-10T20:01:41"/>
    <d v="2023-08-10T20:14:30"/>
    <s v="WITHDRAW"/>
    <s v="Consumer Existing"/>
    <s v="FWadia"/>
    <s v="Please resubmit with landline for employer"/>
    <d v="1899-12-30T00:12:49"/>
    <n v="12.816666666666666"/>
    <d v="2023-08-10T00:00:00"/>
    <x v="1"/>
    <x v="2"/>
    <s v="FARDIN"/>
    <x v="0"/>
    <s v="CONSUMER EXISTING"/>
    <s v="SLA_MET"/>
  </r>
  <r>
    <s v="2499"/>
    <d v="2023-08-10T21:19:32"/>
    <d v="2023-08-10T21:25:11"/>
    <s v="WITHDRAW"/>
    <s v="Consumer Existing"/>
    <s v="FWadia"/>
    <s v="Please email copy of Proof of Income (2 x Latest Pay Slips / Latest Bank Statement / Employment Letter) to vcredit@Asif Tech.com.au"/>
    <d v="1899-12-30T00:05:39"/>
    <n v="5.65"/>
    <d v="2023-08-10T00:00:00"/>
    <x v="1"/>
    <x v="2"/>
    <s v="FARDIN"/>
    <x v="0"/>
    <s v="CONSUMER EXISTING"/>
    <s v="SLA_MET"/>
  </r>
  <r>
    <s v="2500"/>
    <d v="2023-08-10T21:51:28"/>
    <d v="2023-08-10T22:01:03"/>
    <s v="WITHDRAW"/>
    <s v="Consumer Post Bureau"/>
    <s v="FWadia"/>
    <m/>
    <d v="1899-12-30T00:09:35"/>
    <n v="9.5833333333333339"/>
    <d v="2023-08-10T00:00:00"/>
    <x v="1"/>
    <x v="2"/>
    <s v="FARDIN"/>
    <x v="0"/>
    <s v="CONSUMER POST BUREAU"/>
    <s v="SLA_MET"/>
  </r>
  <r>
    <s v="2501"/>
    <d v="2023-08-10T23:01:38"/>
    <d v="2023-08-10T23:12:37"/>
    <s v="WITHDRAW"/>
    <s v="Consumer Post Bureau"/>
    <s v="FWadia"/>
    <m/>
    <d v="1899-12-30T00:10:59"/>
    <n v="10.983333333333333"/>
    <d v="2023-08-10T00:00:00"/>
    <x v="1"/>
    <x v="2"/>
    <s v="FARDIN"/>
    <x v="0"/>
    <s v="CONSUMER POST BUREAU"/>
    <s v="SLA_MET"/>
  </r>
  <r>
    <s v="2614"/>
    <d v="2023-08-11T01:08:12"/>
    <d v="2023-08-11T08:34:19"/>
    <s v="WITHDRAW"/>
    <s v="Consumer Post Bureau"/>
    <s v="CDcosta"/>
    <m/>
    <d v="1899-12-30T07:26:07"/>
    <n v="446.11666666666667"/>
    <d v="2023-08-11T00:00:00"/>
    <x v="1"/>
    <x v="2"/>
    <s v="CAMERON"/>
    <x v="0"/>
    <s v="CONSUMER POST BUREAU"/>
    <s v="SLA_NOT_MET"/>
  </r>
  <r>
    <s v="2502"/>
    <d v="2023-08-11T08:46:04"/>
    <d v="2023-08-11T08:53:30"/>
    <s v="APPROVE"/>
    <s v="Consumer Existing"/>
    <s v="HPandya"/>
    <s v="Approve"/>
    <d v="1899-12-30T00:07:26"/>
    <n v="7.4333333333333336"/>
    <d v="2023-08-11T00:00:00"/>
    <x v="1"/>
    <x v="2"/>
    <s v="HARDIK"/>
    <x v="1"/>
    <s v="CONSUMER EXISTING"/>
    <s v="SLA_MET"/>
  </r>
  <r>
    <s v="2503"/>
    <d v="2023-08-11T08:53:21"/>
    <d v="2023-08-11T09:01:50"/>
    <s v="APPROVE"/>
    <s v="Consumer Pre Bureau"/>
    <s v="HPandya"/>
    <s v="Approved for up to 2 services"/>
    <d v="1899-12-30T00:08:29"/>
    <n v="8.4833333333333325"/>
    <d v="2023-08-11T00:00:00"/>
    <x v="1"/>
    <x v="2"/>
    <s v="HARDIK"/>
    <x v="1"/>
    <s v="CONSUMER PRE BUREAU"/>
    <s v="SLA_MET"/>
  </r>
  <r>
    <s v="2615"/>
    <d v="2023-08-11T09:05:58"/>
    <d v="2023-08-11T09:17:41"/>
    <s v="WITHDRAW"/>
    <s v="Consumer Existing"/>
    <s v="HPandya"/>
    <s v="Please email 100 pts of ID to kcredit@Asif Tech.com.au Appointment letter or Salasry slip or Bank statement"/>
    <d v="1899-12-30T00:11:43"/>
    <n v="11.716666666666667"/>
    <d v="2023-08-11T00:00:00"/>
    <x v="1"/>
    <x v="2"/>
    <s v="HARDIK"/>
    <x v="0"/>
    <s v="CONSUMER EXISTING"/>
    <s v="SLA_MET"/>
  </r>
  <r>
    <s v="2504"/>
    <d v="2023-08-11T09:08:47"/>
    <d v="2023-08-11T09:21:19"/>
    <s v="APPROVE"/>
    <s v="Consumer Existing"/>
    <s v="HPandya"/>
    <s v="Approve"/>
    <d v="1899-12-30T00:12:32"/>
    <n v="12.533333333333333"/>
    <d v="2023-08-11T00:00:00"/>
    <x v="1"/>
    <x v="2"/>
    <s v="HARDIK"/>
    <x v="1"/>
    <s v="CONSUMER EXISTING"/>
    <s v="SLA_MET"/>
  </r>
  <r>
    <s v="2505"/>
    <d v="2023-08-11T09:20:03"/>
    <d v="2023-08-11T09:25:51"/>
    <s v="APPROVE"/>
    <s v="Consumer Existing"/>
    <s v="HPandya"/>
    <s v="Approve"/>
    <d v="1899-12-30T00:05:48"/>
    <n v="5.8"/>
    <d v="2023-08-11T00:00:00"/>
    <x v="1"/>
    <x v="2"/>
    <s v="HARDIK"/>
    <x v="1"/>
    <s v="CONSUMER EXISTING"/>
    <s v="SLA_MET"/>
  </r>
  <r>
    <s v="2506"/>
    <d v="2023-08-11T09:21:06"/>
    <d v="2023-08-11T09:38:17"/>
    <s v="APPROVE"/>
    <s v="Consumer Existing"/>
    <s v="CDcosta"/>
    <m/>
    <d v="1899-12-30T00:17:11"/>
    <n v="17.183333333333334"/>
    <d v="2023-08-11T00:00:00"/>
    <x v="1"/>
    <x v="2"/>
    <s v="CAMERON"/>
    <x v="1"/>
    <s v="CONSUMER EXISTING"/>
    <s v="SLA_MET"/>
  </r>
  <r>
    <s v="2507"/>
    <d v="2023-08-11T09:44:39"/>
    <d v="2023-08-11T09:51:49"/>
    <s v="APPROVE"/>
    <s v="Consumer Existing"/>
    <s v="CDcosta"/>
    <m/>
    <d v="1899-12-30T00:07:10"/>
    <n v="7.166666666666667"/>
    <d v="2023-08-11T00:00:00"/>
    <x v="1"/>
    <x v="2"/>
    <s v="CAMERON"/>
    <x v="1"/>
    <s v="CONSUMER EXISTING"/>
    <s v="SLA_MET"/>
  </r>
  <r>
    <s v="2616"/>
    <d v="2023-08-11T09:45:10"/>
    <d v="2023-08-11T09:46:28"/>
    <s v="WITHDRAW"/>
    <s v="Consumer Pre Bureau"/>
    <s v="HPandya"/>
    <s v="Please re-submit as student"/>
    <d v="1899-12-30T00:01:18"/>
    <n v="1.3"/>
    <d v="2023-08-11T00:00:00"/>
    <x v="1"/>
    <x v="2"/>
    <s v="HARDIK"/>
    <x v="0"/>
    <s v="CONSUMER PRE BUREAU"/>
    <s v="SLA_MET"/>
  </r>
  <r>
    <s v="2508"/>
    <d v="2023-08-11T09:53:53"/>
    <d v="2023-08-11T10:05:12"/>
    <s v="APPROVE"/>
    <s v="Consumer Post Bureau"/>
    <s v="HPandya"/>
    <s v="Approve"/>
    <d v="1899-12-30T00:11:19"/>
    <n v="11.316666666666666"/>
    <d v="2023-08-11T00:00:00"/>
    <x v="1"/>
    <x v="2"/>
    <s v="HARDIK"/>
    <x v="1"/>
    <s v="CONSUMER POST BUREAU"/>
    <s v="SLA_MET"/>
  </r>
  <r>
    <s v="2591"/>
    <d v="2023-08-11T09:57:39"/>
    <d v="2023-08-11T10:09:59"/>
    <s v="DECLINE"/>
    <s v="Consumer Existing"/>
    <s v="HPandya"/>
    <s v="Customer has overdue account with Asif Tech"/>
    <d v="1899-12-30T00:12:20"/>
    <n v="12.333333333333334"/>
    <d v="2023-08-11T00:00:00"/>
    <x v="1"/>
    <x v="2"/>
    <s v="HARDIK"/>
    <x v="2"/>
    <s v="CONSUMER EXISTING"/>
    <s v="SLA_MET"/>
  </r>
  <r>
    <s v="2592"/>
    <d v="2023-08-11T10:03:13"/>
    <d v="2023-08-11T10:10:24"/>
    <s v="DECLINE"/>
    <s v="Consumer Post Bureau"/>
    <s v="CDcosta"/>
    <s v="Passport Visa expires in less than 4 months. Please offer the customer pre-paid service only"/>
    <d v="1899-12-30T00:07:11"/>
    <n v="7.1833333333333336"/>
    <d v="2023-08-11T00:00:00"/>
    <x v="1"/>
    <x v="2"/>
    <s v="CAMERON"/>
    <x v="2"/>
    <s v="CONSUMER POST BUREAU"/>
    <s v="SLA_MET"/>
  </r>
  <r>
    <s v="2509"/>
    <d v="2023-08-11T10:07:47"/>
    <d v="2023-08-11T10:15:24"/>
    <s v="APPROVE"/>
    <s v="Consumer Existing"/>
    <s v="HPandya"/>
    <s v="Approve"/>
    <d v="1899-12-30T00:07:37"/>
    <n v="7.6166666666666671"/>
    <d v="2023-08-11T00:00:00"/>
    <x v="1"/>
    <x v="2"/>
    <s v="HARDIK"/>
    <x v="1"/>
    <s v="CONSUMER EXISTING"/>
    <s v="SLA_MET"/>
  </r>
  <r>
    <s v="2510"/>
    <d v="2023-08-11T10:12:29"/>
    <d v="2023-08-11T10:19:01"/>
    <s v="APPROVE"/>
    <s v="Consumer Pre Bureau"/>
    <s v="HPandya"/>
    <s v="Approve"/>
    <d v="1899-12-30T00:06:32"/>
    <n v="6.5333333333333332"/>
    <d v="2023-08-11T00:00:00"/>
    <x v="1"/>
    <x v="2"/>
    <s v="HARDIK"/>
    <x v="1"/>
    <s v="CONSUMER PRE BUREAU"/>
    <s v="SLA_MET"/>
  </r>
  <r>
    <s v="2593"/>
    <d v="2023-08-11T10:19:03"/>
    <d v="2023-08-11T10:24:48"/>
    <s v="DECLINE"/>
    <s v="Consumer Existing"/>
    <s v="CDcosta"/>
    <m/>
    <d v="1899-12-30T00:05:45"/>
    <n v="5.75"/>
    <d v="2023-08-11T00:00:00"/>
    <x v="1"/>
    <x v="2"/>
    <s v="CAMERON"/>
    <x v="2"/>
    <s v="CONSUMER EXISTING"/>
    <s v="SLA_MET"/>
  </r>
  <r>
    <s v="2617"/>
    <d v="2023-08-11T10:21:05"/>
    <d v="2023-08-11T10:26:26"/>
    <s v="WITHDRAW"/>
    <s v="Consumer Pre Bureau"/>
    <s v="HPandya"/>
    <s v="Applicant has previously approved application under another Row ID :1-8FVW9ZY"/>
    <d v="1899-12-30T00:05:21"/>
    <n v="5.35"/>
    <d v="2023-08-11T00:00:00"/>
    <x v="1"/>
    <x v="2"/>
    <s v="HARDIK"/>
    <x v="0"/>
    <s v="CONSUMER PRE BUREAU"/>
    <s v="SLA_MET"/>
  </r>
  <r>
    <s v="2511"/>
    <d v="2023-08-11T10:33:31"/>
    <d v="2023-08-11T10:39:58"/>
    <s v="APPROVE"/>
    <s v="Consumer Existing"/>
    <s v="HPandya"/>
    <s v="Approve"/>
    <d v="1899-12-30T00:06:27"/>
    <n v="6.45"/>
    <d v="2023-08-11T00:00:00"/>
    <x v="1"/>
    <x v="2"/>
    <s v="HARDIK"/>
    <x v="1"/>
    <s v="CONSUMER EXISTING"/>
    <s v="SLA_MET"/>
  </r>
  <r>
    <s v="2594"/>
    <d v="2023-08-11T10:33:40"/>
    <d v="2023-08-11T10:42:19"/>
    <s v="DECLINE"/>
    <s v="Consumer Pre Bureau"/>
    <s v="HPandya"/>
    <s v="The applicants Immigration Visa entitlement is for short-term non-work purposes (Tourist)"/>
    <d v="1899-12-30T00:08:39"/>
    <n v="8.65"/>
    <d v="2023-08-11T00:00:00"/>
    <x v="1"/>
    <x v="2"/>
    <s v="HARDIK"/>
    <x v="2"/>
    <s v="CONSUMER PRE BUREAU"/>
    <s v="SLA_MET"/>
  </r>
  <r>
    <s v="2512"/>
    <d v="2023-08-11T10:35:41"/>
    <d v="2023-08-11T10:40:50"/>
    <s v="APPROVE"/>
    <s v="Consumer Existing"/>
    <s v="CDcosta"/>
    <m/>
    <d v="1899-12-30T00:05:09"/>
    <n v="5.15"/>
    <d v="2023-08-11T00:00:00"/>
    <x v="1"/>
    <x v="2"/>
    <s v="CAMERON"/>
    <x v="1"/>
    <s v="CONSUMER EXISTING"/>
    <s v="SLA_MET"/>
  </r>
  <r>
    <s v="2513"/>
    <d v="2023-08-11T10:36:15"/>
    <d v="2023-08-11T10:51:57"/>
    <s v="APPROVE"/>
    <s v="Consumer Existing"/>
    <s v="SSyed"/>
    <m/>
    <d v="1899-12-30T00:15:42"/>
    <n v="15.7"/>
    <d v="2023-08-11T00:00:00"/>
    <x v="1"/>
    <x v="2"/>
    <s v="SHAHID"/>
    <x v="1"/>
    <s v="CONSUMER EXISTING"/>
    <s v="SLA_MET"/>
  </r>
  <r>
    <s v="2618"/>
    <d v="2023-08-11T10:39:26"/>
    <d v="2023-08-11T10:51:02"/>
    <s v="WITHDRAW"/>
    <s v="Consumer Pre Bureau"/>
    <s v="NVaid"/>
    <s v="Please email copy of Proof of Income (Pay Slips / Bank Statement / Employment Letter) to vcredit@Asif Tech.com.au"/>
    <d v="1899-12-30T00:11:36"/>
    <n v="11.6"/>
    <d v="2023-08-11T00:00:00"/>
    <x v="1"/>
    <x v="2"/>
    <s v="NAVED"/>
    <x v="0"/>
    <s v="CONSUMER PRE BUREAU"/>
    <s v="SLA_MET"/>
  </r>
  <r>
    <s v="2514"/>
    <d v="2023-08-11T10:49:23"/>
    <d v="2023-08-11T11:00:51"/>
    <s v="APPROVE"/>
    <s v="Consumer Pre Bureau"/>
    <s v="HPandya"/>
    <s v="Approved for MBB only"/>
    <d v="1899-12-30T00:11:28"/>
    <n v="11.466666666666667"/>
    <d v="2023-08-11T00:00:00"/>
    <x v="1"/>
    <x v="2"/>
    <s v="HARDIK"/>
    <x v="1"/>
    <s v="CONSUMER PRE BUREAU"/>
    <s v="SLA_MET"/>
  </r>
  <r>
    <s v="2619"/>
    <d v="2023-08-11T10:49:24"/>
    <d v="2023-08-11T11:00:17"/>
    <s v="WITHDRAW"/>
    <s v="Consumer Existing"/>
    <s v="NVaid"/>
    <s v="Customer has overdue account with 3 The cust has an overdue account with 3 - Account no 3375548785 overdue $569"/>
    <d v="1899-12-30T00:10:53"/>
    <n v="10.883333333333333"/>
    <d v="2023-08-11T00:00:00"/>
    <x v="1"/>
    <x v="2"/>
    <s v="NAVED"/>
    <x v="0"/>
    <s v="CONSUMER EXISTING"/>
    <s v="SLA_MET"/>
  </r>
  <r>
    <s v="2620"/>
    <d v="2023-08-11T10:57:14"/>
    <d v="2023-08-11T11:01:46"/>
    <s v="WITHDRAW"/>
    <s v="Consumer Existing"/>
    <s v="NVaid"/>
    <s v="Incorrect info provided Please resubmit with Handset type"/>
    <d v="1899-12-30T00:04:32"/>
    <n v="4.5333333333333332"/>
    <d v="2023-08-11T00:00:00"/>
    <x v="1"/>
    <x v="2"/>
    <s v="NAVED"/>
    <x v="0"/>
    <s v="CONSUMER EXISTING"/>
    <s v="SLA_MET"/>
  </r>
  <r>
    <s v="2515"/>
    <d v="2023-08-11T11:16:12"/>
    <d v="2023-08-11T11:39:46"/>
    <s v="APPROVE"/>
    <s v="Consumer Post Bureau"/>
    <s v="SSyed"/>
    <m/>
    <d v="1899-12-30T00:23:34"/>
    <n v="23.566666666666666"/>
    <d v="2023-08-11T00:00:00"/>
    <x v="1"/>
    <x v="2"/>
    <s v="SHAHID"/>
    <x v="1"/>
    <s v="CONSUMER POST BUREAU"/>
    <s v="SLA_NOT_MET"/>
  </r>
  <r>
    <s v="2595"/>
    <d v="2023-08-11T11:18:34"/>
    <d v="2023-08-11T11:28:01"/>
    <s v="DECLINE"/>
    <s v="Consumer Existing"/>
    <s v="FWadia"/>
    <s v="Insufficient billing history with Asif Tech"/>
    <d v="1899-12-30T00:09:27"/>
    <n v="9.4499999999999993"/>
    <d v="2023-08-11T00:00:00"/>
    <x v="1"/>
    <x v="2"/>
    <s v="FARDIN"/>
    <x v="2"/>
    <s v="CONSUMER EXISTING"/>
    <s v="SLA_MET"/>
  </r>
  <r>
    <s v="2516"/>
    <d v="2023-08-11T11:24:22"/>
    <d v="2023-08-11T11:31:00"/>
    <s v="APPROVE"/>
    <s v="Consumer Existing"/>
    <s v="HPandya"/>
    <s v="Approve"/>
    <d v="1899-12-30T00:06:38"/>
    <n v="6.6333333333333329"/>
    <d v="2023-08-11T00:00:00"/>
    <x v="1"/>
    <x v="2"/>
    <s v="HARDIK"/>
    <x v="1"/>
    <s v="CONSUMER EXISTING"/>
    <s v="SLA_MET"/>
  </r>
  <r>
    <s v="2621"/>
    <d v="2023-08-11T11:25:33"/>
    <d v="2023-08-11T11:43:48"/>
    <s v="WITHDRAW"/>
    <s v="Consumer Post Bureau"/>
    <s v="CDcosta"/>
    <m/>
    <d v="1899-12-30T00:18:15"/>
    <n v="18.25"/>
    <d v="2023-08-11T00:00:00"/>
    <x v="1"/>
    <x v="2"/>
    <s v="CAMERON"/>
    <x v="0"/>
    <s v="CONSUMER POST BUREAU"/>
    <s v="SLA_MET"/>
  </r>
  <r>
    <s v="2596"/>
    <d v="2023-08-11T11:28:05"/>
    <d v="2023-08-11T11:33:23"/>
    <s v="DECLINE"/>
    <s v="Consumer Existing"/>
    <s v="FWadia"/>
    <s v="Applicant only has bridging visa. Please offer the customer Pre-Paid service only"/>
    <d v="1899-12-30T00:05:18"/>
    <n v="5.3"/>
    <d v="2023-08-11T00:00:00"/>
    <x v="1"/>
    <x v="2"/>
    <s v="FARDIN"/>
    <x v="2"/>
    <s v="CONSUMER EXISTING"/>
    <s v="SLA_MET"/>
  </r>
  <r>
    <s v="2622"/>
    <d v="2023-08-11T11:29:59"/>
    <d v="2023-08-11T11:38:39"/>
    <s v="WITHDRAW"/>
    <s v="Consumer Existing"/>
    <s v="NVaid"/>
    <s v="Customer has overdue account with Asif Tech Account no 685242900 - overdue Please resubmit as commercial account."/>
    <d v="1899-12-30T00:08:40"/>
    <n v="8.6666666666666661"/>
    <d v="2023-08-11T00:00:00"/>
    <x v="1"/>
    <x v="2"/>
    <s v="NAVED"/>
    <x v="0"/>
    <s v="CONSUMER EXISTING"/>
    <s v="SLA_MET"/>
  </r>
  <r>
    <s v="2517"/>
    <d v="2023-08-11T11:34:58"/>
    <d v="2023-08-11T11:44:05"/>
    <s v="APPROVE"/>
    <s v="Consumer Existing"/>
    <s v="FWadia"/>
    <s v="Direct debit to Bank Account / Credit Card"/>
    <d v="1899-12-30T00:09:07"/>
    <n v="9.1166666666666671"/>
    <d v="2023-08-11T00:00:00"/>
    <x v="1"/>
    <x v="2"/>
    <s v="FARDIN"/>
    <x v="1"/>
    <s v="CONSUMER EXISTING"/>
    <s v="SLA_MET"/>
  </r>
  <r>
    <s v="2623"/>
    <d v="2023-08-11T11:39:35"/>
    <d v="2023-08-11T11:52:58"/>
    <s v="WITHDRAW"/>
    <s v="Consumer Pre Bureau"/>
    <s v="HPandya"/>
    <s v="Please resubmit with updated employment details"/>
    <d v="1899-12-30T00:13:23"/>
    <n v="13.383333333333333"/>
    <d v="2023-08-11T00:00:00"/>
    <x v="1"/>
    <x v="2"/>
    <s v="HARDIK"/>
    <x v="0"/>
    <s v="CONSUMER PRE BUREAU"/>
    <s v="SLA_MET"/>
  </r>
  <r>
    <s v="2624"/>
    <d v="2023-08-11T11:43:59"/>
    <d v="2023-08-11T11:53:25"/>
    <s v="WITHDRAW"/>
    <s v="Consumer Existing"/>
    <s v="QMascarenhas"/>
    <s v="Please email Proof of Employment to vcredit@Asif Tech.com.au"/>
    <d v="1899-12-30T00:09:26"/>
    <n v="9.4333333333333336"/>
    <d v="2023-08-11T00:00:00"/>
    <x v="1"/>
    <x v="2"/>
    <e v="#N/A"/>
    <x v="0"/>
    <s v="CONSUMER EXISTING"/>
    <s v="SLA_MET"/>
  </r>
  <r>
    <s v="2518"/>
    <d v="2023-08-11T11:45:48"/>
    <d v="2023-08-11T12:02:55"/>
    <s v="APPROVE"/>
    <s v="Consumer Existing"/>
    <s v="FWadia"/>
    <s v="Approved for MBB only"/>
    <d v="1899-12-30T00:17:07"/>
    <n v="17.116666666666667"/>
    <d v="2023-08-11T00:00:00"/>
    <x v="1"/>
    <x v="2"/>
    <s v="FARDIN"/>
    <x v="1"/>
    <s v="CONSUMER EXISTING"/>
    <s v="SLA_MET"/>
  </r>
  <r>
    <s v="2519"/>
    <d v="2023-08-11T11:47:48"/>
    <d v="2023-08-11T11:55:53"/>
    <s v="APPROVE"/>
    <s v="Consumer Post Bureau"/>
    <s v="NVaid"/>
    <s v="Approve"/>
    <d v="1899-12-30T00:08:05"/>
    <n v="8.0833333333333339"/>
    <d v="2023-08-11T00:00:00"/>
    <x v="1"/>
    <x v="2"/>
    <s v="NAVED"/>
    <x v="1"/>
    <s v="CONSUMER POST BUREAU"/>
    <s v="SLA_MET"/>
  </r>
  <r>
    <s v="2520"/>
    <d v="2023-08-11T11:55:38"/>
    <d v="2023-08-11T11:59:14"/>
    <s v="APPROVE"/>
    <s v="Consumer Pre Bureau"/>
    <s v="HPandya"/>
    <s v="Approve"/>
    <d v="1899-12-30T00:03:36"/>
    <n v="3.6"/>
    <d v="2023-08-11T00:00:00"/>
    <x v="1"/>
    <x v="2"/>
    <s v="HARDIK"/>
    <x v="1"/>
    <s v="CONSUMER PRE BUREAU"/>
    <s v="SLA_MET"/>
  </r>
  <r>
    <s v="2597"/>
    <d v="2023-08-11T11:58:34"/>
    <d v="2023-08-11T12:12:53"/>
    <s v="DECLINE"/>
    <s v="Consumer Existing"/>
    <s v="NVaid"/>
    <s v="Customer has exceeded approved number of services"/>
    <d v="1899-12-30T00:14:19"/>
    <n v="14.316666666666666"/>
    <d v="2023-08-11T00:00:00"/>
    <x v="1"/>
    <x v="2"/>
    <s v="NAVED"/>
    <x v="2"/>
    <s v="CONSUMER EXISTING"/>
    <s v="SLA_MET"/>
  </r>
  <r>
    <s v="2598"/>
    <d v="2023-08-11T12:04:04"/>
    <d v="2023-08-11T12:10:01"/>
    <s v="DECLINE"/>
    <s v="Consumer Existing"/>
    <s v="FWadia"/>
    <s v="Passport Visa expires in less than 12 months. Please offer the customer pre-paid service only"/>
    <d v="1899-12-30T00:05:57"/>
    <n v="5.95"/>
    <d v="2023-08-11T00:00:00"/>
    <x v="1"/>
    <x v="2"/>
    <s v="FARDIN"/>
    <x v="2"/>
    <s v="CONSUMER EXISTING"/>
    <s v="SLA_MET"/>
  </r>
  <r>
    <s v="2625"/>
    <d v="2023-08-11T12:08:06"/>
    <d v="2023-08-11T12:17:10"/>
    <s v="WITHDRAW"/>
    <s v="Consumer Post Bureau"/>
    <s v="HPandya"/>
    <s v="Please email 100 pts of ID to vcredit@Asif Tech.com.au appointment letter or salary slip."/>
    <d v="1899-12-30T00:09:04"/>
    <n v="9.0666666666666664"/>
    <d v="2023-08-11T00:00:00"/>
    <x v="1"/>
    <x v="2"/>
    <s v="HARDIK"/>
    <x v="0"/>
    <s v="CONSUMER POST BUREAU"/>
    <s v="SLA_MET"/>
  </r>
  <r>
    <s v="2626"/>
    <d v="2023-08-11T12:08:30"/>
    <d v="2023-08-11T12:18:12"/>
    <s v="WITHDRAW"/>
    <s v="Consumer Post Bureau"/>
    <s v="FWadia"/>
    <s v="An account for this applicant already exists with Asif Tech. Please resubmit as existing customer under the Row ID: 1-7ELHYN6"/>
    <d v="1899-12-30T00:09:42"/>
    <n v="9.6999999999999993"/>
    <d v="2023-08-11T00:00:00"/>
    <x v="1"/>
    <x v="2"/>
    <s v="FARDIN"/>
    <x v="0"/>
    <s v="CONSUMER POST BUREAU"/>
    <s v="SLA_MET"/>
  </r>
  <r>
    <s v="2627"/>
    <d v="2023-08-11T12:10:55"/>
    <d v="2023-08-11T12:19:11"/>
    <s v="WITHDRAW"/>
    <s v="Consumer Existing"/>
    <s v="NVaid"/>
    <s v="Please re-submit as student"/>
    <d v="1899-12-30T00:08:16"/>
    <n v="8.2666666666666675"/>
    <d v="2023-08-11T00:00:00"/>
    <x v="1"/>
    <x v="2"/>
    <s v="NAVED"/>
    <x v="0"/>
    <s v="CONSUMER EXISTING"/>
    <s v="SLA_MET"/>
  </r>
  <r>
    <s v="2521"/>
    <d v="2023-08-11T12:12:19"/>
    <d v="2023-08-11T12:16:44"/>
    <s v="APPROVE"/>
    <s v="Consumer Existing"/>
    <s v="CDcosta"/>
    <m/>
    <d v="1899-12-30T00:04:25"/>
    <n v="4.416666666666667"/>
    <d v="2023-08-11T00:00:00"/>
    <x v="1"/>
    <x v="2"/>
    <s v="CAMERON"/>
    <x v="1"/>
    <s v="CONSUMER EXISTING"/>
    <s v="SLA_MET"/>
  </r>
  <r>
    <s v="2522"/>
    <d v="2023-08-11T12:14:31"/>
    <d v="2023-08-11T12:23:07"/>
    <s v="APPROVE"/>
    <s v="Consumer Existing"/>
    <s v="CDcosta"/>
    <m/>
    <d v="1899-12-30T00:08:36"/>
    <n v="8.6"/>
    <d v="2023-08-11T00:00:00"/>
    <x v="1"/>
    <x v="2"/>
    <s v="CAMERON"/>
    <x v="1"/>
    <s v="CONSUMER EXISTING"/>
    <s v="SLA_MET"/>
  </r>
  <r>
    <s v="2628"/>
    <d v="2023-08-11T12:15:20"/>
    <d v="2023-08-11T12:19:53"/>
    <s v="WITHDRAW"/>
    <s v="Consumer Pre Bureau"/>
    <s v="HPandya"/>
    <s v="Please email 100 pts of ID to vcredit@Asif Tech.com.au Passport and visa page"/>
    <d v="1899-12-30T00:04:33"/>
    <n v="4.55"/>
    <d v="2023-08-11T00:00:00"/>
    <x v="1"/>
    <x v="2"/>
    <s v="HARDIK"/>
    <x v="0"/>
    <s v="CONSUMER PRE BUREAU"/>
    <s v="SLA_MET"/>
  </r>
  <r>
    <s v="2523"/>
    <d v="2023-08-11T12:18:56"/>
    <d v="2023-08-11T12:25:45"/>
    <s v="APPROVE"/>
    <s v="Consumer Existing"/>
    <s v="FWadia"/>
    <s v="Approved for MBB only"/>
    <d v="1899-12-30T00:06:49"/>
    <n v="6.8166666666666664"/>
    <d v="2023-08-11T00:00:00"/>
    <x v="1"/>
    <x v="2"/>
    <s v="FARDIN"/>
    <x v="1"/>
    <s v="CONSUMER EXISTING"/>
    <s v="SLA_MET"/>
  </r>
  <r>
    <s v="2629"/>
    <d v="2023-08-11T12:19:44"/>
    <d v="2023-08-11T12:22:00"/>
    <s v="WITHDRAW"/>
    <s v="Consumer Pre Bureau"/>
    <s v="HPandya"/>
    <s v="Please email 100 pts of ID to vcredit@Asif Tech.com.au Passport with Visa page"/>
    <d v="1899-12-30T00:02:16"/>
    <n v="2.2666666666666666"/>
    <d v="2023-08-11T00:00:00"/>
    <x v="1"/>
    <x v="2"/>
    <s v="HARDIK"/>
    <x v="0"/>
    <s v="CONSUMER PRE BUREAU"/>
    <s v="SLA_MET"/>
  </r>
  <r>
    <s v="2599"/>
    <d v="2023-08-11T12:22:55"/>
    <d v="2023-08-11T12:25:06"/>
    <s v="DECLINE"/>
    <s v="Consumer Pre Bureau"/>
    <s v="HPandya"/>
    <s v="Passport Visa expires in less than 12 months. Please offer the customer pre-paid service only"/>
    <d v="1899-12-30T00:02:11"/>
    <n v="2.1833333333333331"/>
    <d v="2023-08-11T00:00:00"/>
    <x v="1"/>
    <x v="2"/>
    <s v="HARDIK"/>
    <x v="2"/>
    <s v="CONSUMER PRE BUREAU"/>
    <s v="SLA_MET"/>
  </r>
  <r>
    <s v="2524"/>
    <d v="2023-08-11T12:23:34"/>
    <d v="2023-08-11T12:34:54"/>
    <s v="APPROVE"/>
    <s v="Consumer Existing"/>
    <s v="CDcosta"/>
    <m/>
    <d v="1899-12-30T00:11:20"/>
    <n v="11.333333333333334"/>
    <d v="2023-08-11T00:00:00"/>
    <x v="1"/>
    <x v="2"/>
    <s v="CAMERON"/>
    <x v="1"/>
    <s v="CONSUMER EXISTING"/>
    <s v="SLA_MET"/>
  </r>
  <r>
    <s v="2600"/>
    <d v="2023-08-11T12:24:07"/>
    <d v="2023-08-11T12:27:23"/>
    <s v="DECLINE"/>
    <s v="Consumer Existing"/>
    <s v="HPandya"/>
    <s v="Applicant only has bridging visa. Please offer the customer Pre-Paid service only"/>
    <d v="1899-12-30T00:03:16"/>
    <n v="3.2666666666666666"/>
    <d v="2023-08-11T00:00:00"/>
    <x v="1"/>
    <x v="2"/>
    <s v="HARDIK"/>
    <x v="2"/>
    <s v="CONSUMER EXISTING"/>
    <s v="SLA_MET"/>
  </r>
  <r>
    <s v="2525"/>
    <d v="2023-08-11T12:29:05"/>
    <d v="2023-08-11T12:38:04"/>
    <s v="APPROVE"/>
    <s v="Consumer Existing"/>
    <s v="NVaid"/>
    <s v="Approve"/>
    <d v="1899-12-30T00:08:59"/>
    <n v="8.9833333333333325"/>
    <d v="2023-08-11T00:00:00"/>
    <x v="1"/>
    <x v="2"/>
    <s v="NAVED"/>
    <x v="1"/>
    <s v="CONSUMER EXISTING"/>
    <s v="SLA_MET"/>
  </r>
  <r>
    <s v="2630"/>
    <d v="2023-08-11T12:32:31"/>
    <d v="2023-08-11T12:34:14"/>
    <s v="WITHDRAW"/>
    <s v="Consumer Existing"/>
    <s v="HPandya"/>
    <s v="Please re-submit as student"/>
    <d v="1899-12-30T00:01:43"/>
    <n v="1.7166666666666668"/>
    <d v="2023-08-11T00:00:00"/>
    <x v="1"/>
    <x v="2"/>
    <s v="HARDIK"/>
    <x v="0"/>
    <s v="CONSUMER EXISTING"/>
    <s v="SLA_MET"/>
  </r>
  <r>
    <s v="2526"/>
    <d v="2023-08-11T12:40:52"/>
    <d v="2023-08-11T12:45:42"/>
    <s v="APPROVE"/>
    <s v="Consumer Existing"/>
    <s v="HPandya"/>
    <s v="Approve"/>
    <d v="1899-12-30T00:04:50"/>
    <n v="4.833333333333333"/>
    <d v="2023-08-11T00:00:00"/>
    <x v="1"/>
    <x v="2"/>
    <s v="HARDIK"/>
    <x v="1"/>
    <s v="CONSUMER EXISTING"/>
    <s v="SLA_MET"/>
  </r>
  <r>
    <s v="2527"/>
    <d v="2023-08-11T12:42:02"/>
    <d v="2023-08-11T12:50:50"/>
    <s v="APPROVE"/>
    <s v="Consumer Post Bureau"/>
    <s v="FWadia"/>
    <s v="Approved for 1 handset and 1 MBB"/>
    <d v="1899-12-30T00:08:48"/>
    <n v="8.8000000000000007"/>
    <d v="2023-08-11T00:00:00"/>
    <x v="1"/>
    <x v="2"/>
    <s v="FARDIN"/>
    <x v="1"/>
    <s v="CONSUMER POST BUREAU"/>
    <s v="SLA_MET"/>
  </r>
  <r>
    <s v="2528"/>
    <d v="2023-08-11T12:42:50"/>
    <d v="2023-08-11T12:53:40"/>
    <s v="APPROVE"/>
    <s v="Consumer Existing"/>
    <s v="NVaid"/>
    <s v="Approved for MBB only"/>
    <d v="1899-12-30T00:10:50"/>
    <n v="10.833333333333334"/>
    <d v="2023-08-11T00:00:00"/>
    <x v="1"/>
    <x v="2"/>
    <s v="NAVED"/>
    <x v="1"/>
    <s v="CONSUMER EXISTING"/>
    <s v="SLA_MET"/>
  </r>
  <r>
    <s v="2529"/>
    <d v="2023-08-11T12:43:01"/>
    <d v="2023-08-11T12:54:33"/>
    <s v="APPROVE"/>
    <s v="Consumer Pre Bureau"/>
    <s v="HPandya"/>
    <s v="Approved for 1 handset and 1 MBB"/>
    <d v="1899-12-30T00:11:32"/>
    <n v="11.533333333333333"/>
    <d v="2023-08-11T00:00:00"/>
    <x v="1"/>
    <x v="2"/>
    <s v="HARDIK"/>
    <x v="1"/>
    <s v="CONSUMER PRE BUREAU"/>
    <s v="SLA_MET"/>
  </r>
  <r>
    <s v="2631"/>
    <d v="2023-08-11T12:46:20"/>
    <d v="2023-08-11T12:56:45"/>
    <s v="WITHDRAW"/>
    <s v="Consumer Pre Bureau"/>
    <s v="FWadia"/>
    <s v="Work number submitted is incorrect for the employer. Please confirm with applicant and resubmit"/>
    <d v="1899-12-30T00:10:25"/>
    <n v="10.416666666666666"/>
    <d v="2023-08-11T00:00:00"/>
    <x v="1"/>
    <x v="2"/>
    <s v="FARDIN"/>
    <x v="0"/>
    <s v="CONSUMER PRE BUREAU"/>
    <s v="SLA_MET"/>
  </r>
  <r>
    <s v="2601"/>
    <d v="2023-08-11T12:48:28"/>
    <d v="2023-08-11T13:05:04"/>
    <s v="DECLINE"/>
    <s v="Consumer Existing"/>
    <s v="NVaid"/>
    <s v="Passport Visa expires in less than 12 months. Please offer the customer pre-paid service only"/>
    <d v="1899-12-30T00:16:36"/>
    <n v="16.600000000000001"/>
    <d v="2023-08-11T00:00:00"/>
    <x v="1"/>
    <x v="2"/>
    <s v="NAVED"/>
    <x v="2"/>
    <s v="CONSUMER EXISTING"/>
    <s v="SLA_MET"/>
  </r>
  <r>
    <s v="2530"/>
    <d v="2023-08-11T12:48:43"/>
    <d v="2023-08-11T13:04:06"/>
    <s v="APPROVE"/>
    <s v="Consumer Existing"/>
    <s v="CDcosta"/>
    <s v="Approve"/>
    <d v="1899-12-30T00:15:23"/>
    <n v="15.383333333333333"/>
    <d v="2023-08-11T00:00:00"/>
    <x v="1"/>
    <x v="2"/>
    <s v="CAMERON"/>
    <x v="1"/>
    <s v="CONSUMER EXISTING"/>
    <s v="SLA_MET"/>
  </r>
  <r>
    <s v="2632"/>
    <d v="2023-08-11T12:51:09"/>
    <d v="2023-08-11T13:04:51"/>
    <s v="WITHDRAW"/>
    <s v="Consumer Post Bureau"/>
    <s v="HPandya"/>
    <s v="Applicant has previously approved application under another Row ID 1-8F08PSR"/>
    <d v="1899-12-30T00:13:42"/>
    <n v="13.7"/>
    <d v="2023-08-11T00:00:00"/>
    <x v="1"/>
    <x v="2"/>
    <s v="HARDIK"/>
    <x v="0"/>
    <s v="CONSUMER POST BUREAU"/>
    <s v="SLA_MET"/>
  </r>
  <r>
    <s v="2531"/>
    <d v="2023-08-11T12:51:46"/>
    <d v="2023-08-11T13:02:18"/>
    <s v="APPROVE"/>
    <s v="Consumer Existing"/>
    <s v="SSyed"/>
    <s v="Approve"/>
    <d v="1899-12-30T00:10:32"/>
    <n v="10.533333333333333"/>
    <d v="2023-08-11T00:00:00"/>
    <x v="1"/>
    <x v="2"/>
    <s v="SHAHID"/>
    <x v="1"/>
    <s v="CONSUMER EXISTING"/>
    <s v="SLA_MET"/>
  </r>
  <r>
    <s v="2532"/>
    <d v="2023-08-11T12:51:46"/>
    <d v="2023-08-11T13:04:35"/>
    <s v="APPROVE"/>
    <s v="Consumer Existing"/>
    <s v="FWadia"/>
    <s v="Approve"/>
    <d v="1899-12-30T00:12:49"/>
    <n v="12.816666666666666"/>
    <d v="2023-08-11T00:00:00"/>
    <x v="1"/>
    <x v="2"/>
    <s v="FARDIN"/>
    <x v="1"/>
    <s v="CONSUMER EXISTING"/>
    <s v="SLA_MET"/>
  </r>
  <r>
    <s v="2633"/>
    <d v="2023-08-11T12:53:42"/>
    <d v="2023-08-11T13:07:47"/>
    <s v="WITHDRAW"/>
    <s v="Consumer Pre Bureau"/>
    <s v="HPandya"/>
    <s v="Please email 100 pts of ID to vcredit@Asif Tech.com.au Passport and the visa page."/>
    <d v="1899-12-30T00:14:05"/>
    <n v="14.083333333333334"/>
    <d v="2023-08-11T00:00:00"/>
    <x v="1"/>
    <x v="2"/>
    <s v="HARDIK"/>
    <x v="0"/>
    <s v="CONSUMER PRE BUREAU"/>
    <s v="SLA_MET"/>
  </r>
  <r>
    <s v="2634"/>
    <d v="2023-08-11T12:56:13"/>
    <d v="2023-08-11T13:11:11"/>
    <s v="WITHDRAW"/>
    <s v="Consumer Existing"/>
    <s v="CDcosta"/>
    <s v="Please email 100 pts of ID and proof of income to vcredit@Asif Tech.com.au"/>
    <d v="1899-12-30T00:14:58"/>
    <n v="14.966666666666667"/>
    <d v="2023-08-11T00:00:00"/>
    <x v="1"/>
    <x v="2"/>
    <s v="CAMERON"/>
    <x v="0"/>
    <s v="CONSUMER EXISTING"/>
    <s v="SLA_MET"/>
  </r>
  <r>
    <s v="2602"/>
    <d v="2023-08-11T12:59:20"/>
    <d v="2023-08-11T13:10:05"/>
    <s v="DECLINE"/>
    <s v="Consumer Existing"/>
    <s v="QMascarenhas"/>
    <m/>
    <d v="1899-12-30T00:10:45"/>
    <n v="10.75"/>
    <d v="2023-08-11T00:00:00"/>
    <x v="1"/>
    <x v="2"/>
    <e v="#N/A"/>
    <x v="2"/>
    <s v="CONSUMER EXISTING"/>
    <s v="SLA_MET"/>
  </r>
  <r>
    <s v="2533"/>
    <d v="2023-08-11T13:04:20"/>
    <d v="2023-08-11T13:07:42"/>
    <s v="APPROVE"/>
    <s v="Consumer Existing"/>
    <s v="SSyed"/>
    <s v="Approve"/>
    <d v="1899-12-30T00:03:22"/>
    <n v="3.3666666666666667"/>
    <d v="2023-08-11T00:00:00"/>
    <x v="1"/>
    <x v="2"/>
    <s v="SHAHID"/>
    <x v="1"/>
    <s v="CONSUMER EXISTING"/>
    <s v="SLA_MET"/>
  </r>
  <r>
    <s v="2635"/>
    <d v="2023-08-11T13:07:11"/>
    <d v="2023-08-11T13:14:31"/>
    <s v="WITHDRAW"/>
    <s v="Consumer Existing"/>
    <s v="FWadia"/>
    <s v="Please resubmit with Passport / Medicare Card in 100 points of ID"/>
    <d v="1899-12-30T00:07:20"/>
    <n v="7.333333333333333"/>
    <d v="2023-08-11T00:00:00"/>
    <x v="1"/>
    <x v="2"/>
    <s v="FARDIN"/>
    <x v="0"/>
    <s v="CONSUMER EXISTING"/>
    <s v="SLA_MET"/>
  </r>
  <r>
    <s v="2534"/>
    <d v="2023-08-11T13:12:17"/>
    <d v="2023-08-11T13:20:03"/>
    <s v="APPROVE"/>
    <s v="Consumer Existing"/>
    <s v="CDcosta"/>
    <m/>
    <d v="1899-12-30T00:07:46"/>
    <n v="7.7666666666666666"/>
    <d v="2023-08-11T00:00:00"/>
    <x v="1"/>
    <x v="2"/>
    <s v="CAMERON"/>
    <x v="1"/>
    <s v="CONSUMER EXISTING"/>
    <s v="SLA_MET"/>
  </r>
  <r>
    <s v="2535"/>
    <d v="2023-08-11T13:12:28"/>
    <d v="2023-08-11T13:18:23"/>
    <s v="APPROVE"/>
    <s v="Consumer Existing"/>
    <s v="NVaid"/>
    <s v="Approved for MBB only"/>
    <d v="1899-12-30T00:05:55"/>
    <n v="5.916666666666667"/>
    <d v="2023-08-11T00:00:00"/>
    <x v="1"/>
    <x v="2"/>
    <s v="NAVED"/>
    <x v="1"/>
    <s v="CONSUMER EXISTING"/>
    <s v="SLA_MET"/>
  </r>
  <r>
    <s v="2536"/>
    <d v="2023-08-11T13:16:56"/>
    <d v="2023-08-11T13:21:23"/>
    <s v="APPROVE"/>
    <s v="Consumer Pre Bureau"/>
    <s v="HPandya"/>
    <s v="Approve"/>
    <d v="1899-12-30T00:04:27"/>
    <n v="4.45"/>
    <d v="2023-08-11T00:00:00"/>
    <x v="1"/>
    <x v="2"/>
    <s v="HARDIK"/>
    <x v="1"/>
    <s v="CONSUMER PRE BUREAU"/>
    <s v="SLA_MET"/>
  </r>
  <r>
    <s v="2537"/>
    <d v="2023-08-11T13:29:02"/>
    <d v="2023-08-11T13:35:40"/>
    <s v="APPROVE"/>
    <s v="Consumer Pre Bureau"/>
    <s v="HPandya"/>
    <s v="Approved for 1 handset and 1 MBB"/>
    <d v="1899-12-30T00:06:38"/>
    <n v="6.6333333333333329"/>
    <d v="2023-08-11T00:00:00"/>
    <x v="1"/>
    <x v="2"/>
    <s v="HARDIK"/>
    <x v="1"/>
    <s v="CONSUMER PRE BUREAU"/>
    <s v="SLA_MET"/>
  </r>
  <r>
    <s v="2603"/>
    <d v="2023-08-11T13:31:10"/>
    <d v="2023-08-11T13:39:11"/>
    <s v="DECLINE"/>
    <s v="Consumer Existing"/>
    <s v="FWadia"/>
    <s v="Passport Visa expires in less than 12 months. Please offer the customer pre-paid service only"/>
    <d v="1899-12-30T00:08:01"/>
    <n v="8.0166666666666675"/>
    <d v="2023-08-11T00:00:00"/>
    <x v="1"/>
    <x v="2"/>
    <s v="FARDIN"/>
    <x v="2"/>
    <s v="CONSUMER EXISTING"/>
    <s v="SLA_MET"/>
  </r>
  <r>
    <s v="2538"/>
    <d v="2023-08-11T13:42:22"/>
    <d v="2023-08-11T13:54:38"/>
    <s v="APPROVE"/>
    <s v="Consumer Existing"/>
    <s v="FWadia"/>
    <m/>
    <d v="1899-12-30T00:12:16"/>
    <n v="12.266666666666667"/>
    <d v="2023-08-11T00:00:00"/>
    <x v="1"/>
    <x v="2"/>
    <s v="FARDIN"/>
    <x v="1"/>
    <s v="CONSUMER EXISTING"/>
    <s v="SLA_MET"/>
  </r>
  <r>
    <s v="2539"/>
    <d v="2023-08-11T13:44:36"/>
    <d v="2023-08-11T13:54:39"/>
    <s v="APPROVE"/>
    <s v="Consumer Post Bureau"/>
    <s v="NVaid"/>
    <s v="Approved for 1 handset and 1 MBB"/>
    <d v="1899-12-30T00:10:03"/>
    <n v="10.050000000000001"/>
    <d v="2023-08-11T00:00:00"/>
    <x v="1"/>
    <x v="2"/>
    <s v="NAVED"/>
    <x v="1"/>
    <s v="CONSUMER POST BUREAU"/>
    <s v="SLA_MET"/>
  </r>
  <r>
    <s v="2604"/>
    <d v="2023-08-11T13:45:44"/>
    <d v="2023-08-11T13:53:34"/>
    <s v="DECLINE"/>
    <s v="Consumer Pre Bureau"/>
    <s v="HPandya"/>
    <s v="Applicant only has bridging visa. Please offer the customer Pre-Paid service only"/>
    <d v="1899-12-30T00:07:50"/>
    <n v="7.833333333333333"/>
    <d v="2023-08-11T00:00:00"/>
    <x v="1"/>
    <x v="2"/>
    <s v="HARDIK"/>
    <x v="2"/>
    <s v="CONSUMER PRE BUREAU"/>
    <s v="SLA_MET"/>
  </r>
  <r>
    <s v="2636"/>
    <d v="2023-08-11T13:46:39"/>
    <d v="2023-08-11T14:02:04"/>
    <s v="WITHDRAW"/>
    <s v="Consumer Post Bureau"/>
    <s v="HPandya"/>
    <s v="Please email 100 pts of ID to vcredit@Asif Tech.com.au Appointment letter or salary slip."/>
    <d v="1899-12-30T00:15:25"/>
    <n v="15.416666666666666"/>
    <d v="2023-08-11T00:00:00"/>
    <x v="1"/>
    <x v="2"/>
    <s v="HARDIK"/>
    <x v="0"/>
    <s v="CONSUMER POST BUREAU"/>
    <s v="SLA_MET"/>
  </r>
  <r>
    <s v="2540"/>
    <d v="2023-08-11T13:51:58"/>
    <d v="2023-08-11T13:59:59"/>
    <s v="APPROVE"/>
    <s v="Consumer Existing"/>
    <s v="NVaid"/>
    <s v="Approve"/>
    <d v="1899-12-30T00:08:01"/>
    <n v="8.0166666666666675"/>
    <d v="2023-08-11T00:00:00"/>
    <x v="1"/>
    <x v="2"/>
    <s v="NAVED"/>
    <x v="1"/>
    <s v="CONSUMER EXISTING"/>
    <s v="SLA_MET"/>
  </r>
  <r>
    <s v="2637"/>
    <d v="2023-08-11T13:52:11"/>
    <d v="2023-08-11T14:08:34"/>
    <s v="WITHDRAW"/>
    <s v="Consumer Pre Bureau"/>
    <s v="FWadia"/>
    <s v="Work number submitted is incorrect for the employer. Please confirm with applicant and resubmit. Also please resubmit with ABN if customer is self employed."/>
    <d v="1899-12-30T00:16:23"/>
    <n v="16.383333333333333"/>
    <d v="2023-08-11T00:00:00"/>
    <x v="1"/>
    <x v="2"/>
    <s v="FARDIN"/>
    <x v="0"/>
    <s v="CONSUMER PRE BUREAU"/>
    <s v="SLA_MET"/>
  </r>
  <r>
    <s v="2541"/>
    <d v="2023-08-11T13:53:00"/>
    <d v="2023-08-11T14:08:04"/>
    <s v="APPROVE"/>
    <s v="Consumer Existing"/>
    <s v="QMascarenhas"/>
    <m/>
    <d v="1899-12-30T00:15:04"/>
    <n v="15.066666666666666"/>
    <d v="2023-08-11T00:00:00"/>
    <x v="1"/>
    <x v="2"/>
    <e v="#N/A"/>
    <x v="1"/>
    <s v="CONSUMER EXISTING"/>
    <s v="SLA_MET"/>
  </r>
  <r>
    <s v="2638"/>
    <d v="2023-08-11T13:55:06"/>
    <d v="2023-08-11T14:05:29"/>
    <s v="WITHDRAW"/>
    <s v="Consumer Pre Bureau"/>
    <s v="NVaid"/>
    <s v="Please email passport with visa page"/>
    <d v="1899-12-30T00:10:23"/>
    <n v="10.383333333333333"/>
    <d v="2023-08-11T00:00:00"/>
    <x v="1"/>
    <x v="2"/>
    <s v="NAVED"/>
    <x v="0"/>
    <s v="CONSUMER PRE BUREAU"/>
    <s v="SLA_MET"/>
  </r>
  <r>
    <s v="2639"/>
    <d v="2023-08-11T13:56:16"/>
    <d v="2023-08-11T14:18:10"/>
    <s v="WITHDRAW"/>
    <s v="Consumer Post Bureau"/>
    <s v="HPandya"/>
    <s v="Please email 100 pts of ID to vcredit@Asif Tech.com.au Appointment letter or salary slip"/>
    <d v="1899-12-30T00:21:54"/>
    <n v="21.9"/>
    <d v="2023-08-11T00:00:00"/>
    <x v="1"/>
    <x v="2"/>
    <s v="HARDIK"/>
    <x v="0"/>
    <s v="CONSUMER POST BUREAU"/>
    <s v="SLA_NOT_MET"/>
  </r>
  <r>
    <s v="2640"/>
    <d v="2023-08-11T13:58:12"/>
    <d v="2023-08-11T14:16:02"/>
    <s v="WITHDRAW"/>
    <s v="Consumer Post Bureau"/>
    <s v="NVaid"/>
    <s v="Please email passport with visa page to vcredit@Asif Tech.com.au"/>
    <d v="1899-12-30T00:17:50"/>
    <n v="17.833333333333332"/>
    <d v="2023-08-11T00:00:00"/>
    <x v="1"/>
    <x v="2"/>
    <s v="NAVED"/>
    <x v="0"/>
    <s v="CONSUMER POST BUREAU"/>
    <s v="SLA_MET"/>
  </r>
  <r>
    <s v="2542"/>
    <d v="2023-08-11T14:02:18"/>
    <d v="2023-08-11T14:15:53"/>
    <s v="APPROVE"/>
    <s v="Consumer Existing"/>
    <s v="FWadia"/>
    <s v="Approve"/>
    <d v="1899-12-30T00:13:35"/>
    <n v="13.583333333333334"/>
    <d v="2023-08-11T00:00:00"/>
    <x v="1"/>
    <x v="2"/>
    <s v="FARDIN"/>
    <x v="1"/>
    <s v="CONSUMER EXISTING"/>
    <s v="SLA_MET"/>
  </r>
  <r>
    <s v="2605"/>
    <d v="2023-08-11T14:03:51"/>
    <d v="2023-08-11T14:27:35"/>
    <s v="DECLINE"/>
    <s v="Consumer Existing"/>
    <s v="HPandya"/>
    <s v="Customer has exceeded approved number of services"/>
    <d v="1899-12-30T00:23:44"/>
    <n v="23.733333333333334"/>
    <d v="2023-08-11T00:00:00"/>
    <x v="1"/>
    <x v="2"/>
    <s v="HARDIK"/>
    <x v="2"/>
    <s v="CONSUMER EXISTING"/>
    <s v="SLA_NOT_MET"/>
  </r>
  <r>
    <s v="2543"/>
    <d v="2023-08-11T14:05:36"/>
    <d v="2023-08-11T14:18:31"/>
    <s v="APPROVE"/>
    <s v="Consumer Existing"/>
    <s v="CDcosta"/>
    <m/>
    <d v="1899-12-30T00:12:55"/>
    <n v="12.916666666666666"/>
    <d v="2023-08-11T00:00:00"/>
    <x v="1"/>
    <x v="2"/>
    <s v="CAMERON"/>
    <x v="1"/>
    <s v="CONSUMER EXISTING"/>
    <s v="SLA_MET"/>
  </r>
  <r>
    <s v="2544"/>
    <d v="2023-08-11T14:12:49"/>
    <d v="2023-08-11T14:22:44"/>
    <s v="APPROVE"/>
    <s v="Consumer Existing"/>
    <s v="NVaid"/>
    <s v="Approve"/>
    <d v="1899-12-30T00:09:55"/>
    <n v="9.9166666666666661"/>
    <d v="2023-08-11T00:00:00"/>
    <x v="1"/>
    <x v="2"/>
    <s v="NAVED"/>
    <x v="1"/>
    <s v="CONSUMER EXISTING"/>
    <s v="SLA_MET"/>
  </r>
  <r>
    <s v="2641"/>
    <d v="2023-08-11T14:13:47"/>
    <d v="2023-08-11T14:25:00"/>
    <s v="WITHDRAW"/>
    <s v="Consumer Pre Bureau"/>
    <s v="HPandya"/>
    <s v="Please email 100 pts of ID to vcredit@Asif Tech.com.au Passport and the visa page"/>
    <d v="1899-12-30T00:11:13"/>
    <n v="11.216666666666667"/>
    <d v="2023-08-11T00:00:00"/>
    <x v="1"/>
    <x v="2"/>
    <s v="HARDIK"/>
    <x v="0"/>
    <s v="CONSUMER PRE BUREAU"/>
    <s v="SLA_MET"/>
  </r>
  <r>
    <s v="2642"/>
    <d v="2023-08-11T14:13:47"/>
    <d v="2023-08-11T14:28:12"/>
    <s v="WITHDRAW"/>
    <s v="Consumer Existing"/>
    <s v="FWadia"/>
    <s v="Please email copy of Proof of Income (Pay Slips / Bank Statement / Employment Letter) to vcredit@Asif Tech.com.au"/>
    <d v="1899-12-30T00:14:25"/>
    <n v="14.416666666666666"/>
    <d v="2023-08-11T00:00:00"/>
    <x v="1"/>
    <x v="2"/>
    <s v="FARDIN"/>
    <x v="0"/>
    <s v="CONSUMER EXISTING"/>
    <s v="SLA_MET"/>
  </r>
  <r>
    <s v="2545"/>
    <d v="2023-08-11T14:14:43"/>
    <d v="2023-08-11T14:27:07"/>
    <s v="APPROVE"/>
    <s v="Consumer Existing"/>
    <s v="CDcosta"/>
    <m/>
    <d v="1899-12-30T00:12:24"/>
    <n v="12.4"/>
    <d v="2023-08-11T00:00:00"/>
    <x v="1"/>
    <x v="2"/>
    <s v="CAMERON"/>
    <x v="1"/>
    <s v="CONSUMER EXISTING"/>
    <s v="SLA_MET"/>
  </r>
  <r>
    <s v="2643"/>
    <d v="2023-08-11T14:23:11"/>
    <d v="2023-08-11T14:34:39"/>
    <s v="WITHDRAW"/>
    <s v="Consumer Pre Bureau"/>
    <s v="NVaid"/>
    <s v="Please email copy of Proof of Income (Pay Slips / Bank Statement / Employment Letter) to vcredit@Asif Tech.com.au"/>
    <d v="1899-12-30T00:11:28"/>
    <n v="11.466666666666667"/>
    <d v="2023-08-11T00:00:00"/>
    <x v="1"/>
    <x v="2"/>
    <s v="NAVED"/>
    <x v="0"/>
    <s v="CONSUMER PRE BUREAU"/>
    <s v="SLA_MET"/>
  </r>
  <r>
    <s v="2546"/>
    <d v="2023-08-11T14:27:43"/>
    <d v="2023-08-11T14:34:16"/>
    <s v="APPROVE"/>
    <s v="Consumer Existing"/>
    <s v="CDcosta"/>
    <m/>
    <d v="1899-12-30T00:06:33"/>
    <n v="6.55"/>
    <d v="2023-08-11T00:00:00"/>
    <x v="1"/>
    <x v="2"/>
    <s v="CAMERON"/>
    <x v="1"/>
    <s v="CONSUMER EXISTING"/>
    <s v="SLA_MET"/>
  </r>
  <r>
    <s v="2547"/>
    <d v="2023-08-11T14:33:10"/>
    <d v="2023-08-11T14:37:40"/>
    <s v="APPROVE"/>
    <s v="Consumer Post Bureau"/>
    <s v="CDcosta"/>
    <m/>
    <d v="1899-12-30T00:04:30"/>
    <n v="4.5"/>
    <d v="2023-08-11T00:00:00"/>
    <x v="1"/>
    <x v="2"/>
    <s v="CAMERON"/>
    <x v="1"/>
    <s v="CONSUMER POST BUREAU"/>
    <s v="SLA_MET"/>
  </r>
  <r>
    <s v="2644"/>
    <d v="2023-08-11T14:34:06"/>
    <d v="2023-08-11T14:41:10"/>
    <s v="WITHDRAW"/>
    <s v="Consumer Existing"/>
    <s v="FWadia"/>
    <s v="Please update the devices required and resubmit."/>
    <d v="1899-12-30T00:07:04"/>
    <n v="7.0666666666666664"/>
    <d v="2023-08-11T00:00:00"/>
    <x v="1"/>
    <x v="2"/>
    <s v="FARDIN"/>
    <x v="0"/>
    <s v="CONSUMER EXISTING"/>
    <s v="SLA_MET"/>
  </r>
  <r>
    <s v="2548"/>
    <d v="2023-08-11T14:45:25"/>
    <d v="2023-08-11T14:55:47"/>
    <s v="APPROVE"/>
    <s v="Consumer Existing"/>
    <s v="FWadia"/>
    <s v="Approved only with outright purchase of handset or USIM only"/>
    <d v="1899-12-30T00:10:22"/>
    <n v="10.366666666666667"/>
    <d v="2023-08-11T00:00:00"/>
    <x v="1"/>
    <x v="2"/>
    <s v="FARDIN"/>
    <x v="1"/>
    <s v="CONSUMER EXISTING"/>
    <s v="SLA_MET"/>
  </r>
  <r>
    <s v="2549"/>
    <d v="2023-08-11T14:45:37"/>
    <d v="2023-08-11T14:52:34"/>
    <s v="APPROVE"/>
    <s v="Consumer Existing"/>
    <s v="NVaid"/>
    <s v="Approved for MBB only"/>
    <d v="1899-12-30T00:06:57"/>
    <n v="6.95"/>
    <d v="2023-08-11T00:00:00"/>
    <x v="1"/>
    <x v="2"/>
    <s v="NAVED"/>
    <x v="1"/>
    <s v="CONSUMER EXISTING"/>
    <s v="SLA_MET"/>
  </r>
  <r>
    <s v="2645"/>
    <d v="2023-08-11T14:49:54"/>
    <d v="2023-08-11T14:58:48"/>
    <s v="WITHDRAW"/>
    <s v="Consumer Pre Bureau"/>
    <s v="HPandya"/>
    <s v="Please email 100 pts of ID to vcredit@Asif Tech.com.au Appointment letter or salary slip"/>
    <d v="1899-12-30T00:08:54"/>
    <n v="8.9"/>
    <d v="2023-08-11T00:00:00"/>
    <x v="1"/>
    <x v="2"/>
    <s v="HARDIK"/>
    <x v="0"/>
    <s v="CONSUMER PRE BUREAU"/>
    <s v="SLA_MET"/>
  </r>
  <r>
    <s v="2550"/>
    <d v="2023-08-11T14:59:24"/>
    <d v="2023-08-11T15:04:32"/>
    <s v="APPROVE"/>
    <s v="Consumer Existing"/>
    <s v="FWadia"/>
    <s v="Approve"/>
    <d v="1899-12-30T00:05:08"/>
    <n v="5.1333333333333337"/>
    <d v="2023-08-11T00:00:00"/>
    <x v="1"/>
    <x v="2"/>
    <s v="FARDIN"/>
    <x v="1"/>
    <s v="CONSUMER EXISTING"/>
    <s v="SLA_MET"/>
  </r>
  <r>
    <s v="2646"/>
    <d v="2023-08-11T14:59:36"/>
    <d v="2023-08-11T15:06:57"/>
    <s v="WITHDRAW"/>
    <s v="Consumer Post Bureau"/>
    <s v="CDcosta"/>
    <m/>
    <d v="1899-12-30T00:07:21"/>
    <n v="7.35"/>
    <d v="2023-08-11T00:00:00"/>
    <x v="1"/>
    <x v="2"/>
    <s v="CAMERON"/>
    <x v="0"/>
    <s v="CONSUMER POST BUREAU"/>
    <s v="SLA_MET"/>
  </r>
  <r>
    <s v="2551"/>
    <d v="2023-08-11T15:02:42"/>
    <d v="2023-08-11T15:13:47"/>
    <s v="APPROVE"/>
    <s v="Consumer Post Bureau"/>
    <s v="QMascarenhas"/>
    <m/>
    <d v="1899-12-30T00:11:05"/>
    <n v="11.083333333333334"/>
    <d v="2023-08-11T00:00:00"/>
    <x v="1"/>
    <x v="2"/>
    <e v="#N/A"/>
    <x v="1"/>
    <s v="CONSUMER POST BUREAU"/>
    <s v="SLA_MET"/>
  </r>
  <r>
    <s v="2552"/>
    <d v="2023-08-11T15:03:09"/>
    <d v="2023-08-11T15:17:54"/>
    <s v="APPROVE"/>
    <s v="Consumer Existing"/>
    <s v="QMascarenhas"/>
    <m/>
    <d v="1899-12-30T00:14:45"/>
    <n v="14.75"/>
    <d v="2023-08-11T00:00:00"/>
    <x v="1"/>
    <x v="2"/>
    <e v="#N/A"/>
    <x v="1"/>
    <s v="CONSUMER EXISTING"/>
    <s v="SLA_MET"/>
  </r>
  <r>
    <s v="2553"/>
    <d v="2023-08-11T15:07:06"/>
    <d v="2023-08-11T15:17:15"/>
    <s v="APPROVE"/>
    <s v="Consumer Existing"/>
    <s v="NVaid"/>
    <s v="Direct debit to bank account or credit card only"/>
    <d v="1899-12-30T00:10:09"/>
    <n v="10.15"/>
    <d v="2023-08-11T00:00:00"/>
    <x v="1"/>
    <x v="2"/>
    <s v="NAVED"/>
    <x v="1"/>
    <s v="CONSUMER EXISTING"/>
    <s v="SLA_MET"/>
  </r>
  <r>
    <s v="2606"/>
    <d v="2023-08-11T15:08:16"/>
    <d v="2023-08-11T15:16:48"/>
    <s v="DECLINE"/>
    <s v="Consumer Existing"/>
    <s v="FWadia"/>
    <s v="Student applicants cannot have 2 x handsets. They are eligible for 1 handset and 1 MBB only"/>
    <d v="1899-12-30T00:08:32"/>
    <n v="8.5333333333333332"/>
    <d v="2023-08-11T00:00:00"/>
    <x v="1"/>
    <x v="2"/>
    <s v="FARDIN"/>
    <x v="2"/>
    <s v="CONSUMER EXISTING"/>
    <s v="SLA_MET"/>
  </r>
  <r>
    <s v="2647"/>
    <d v="2023-08-11T15:08:33"/>
    <d v="2023-08-11T15:24:19"/>
    <s v="WITHDRAW"/>
    <s v="Consumer Existing"/>
    <s v="QMascarenhas"/>
    <m/>
    <d v="1899-12-30T00:15:46"/>
    <n v="15.766666666666667"/>
    <d v="2023-08-11T00:00:00"/>
    <x v="1"/>
    <x v="2"/>
    <e v="#N/A"/>
    <x v="0"/>
    <s v="CONSUMER EXISTING"/>
    <s v="SLA_MET"/>
  </r>
  <r>
    <s v="2648"/>
    <d v="2023-08-11T15:10:56"/>
    <d v="2023-08-11T15:15:41"/>
    <s v="WITHDRAW"/>
    <s v="Consumer Pre Bureau"/>
    <s v="HPandya"/>
    <s v="Please email 100 pts of ID to vcredit@Asif Tech.com.au Appointment letter and salary slip"/>
    <d v="1899-12-30T00:04:45"/>
    <n v="4.75"/>
    <d v="2023-08-11T00:00:00"/>
    <x v="1"/>
    <x v="2"/>
    <s v="HARDIK"/>
    <x v="0"/>
    <s v="CONSUMER PRE BUREAU"/>
    <s v="SLA_MET"/>
  </r>
  <r>
    <s v="2554"/>
    <d v="2023-08-11T15:17:16"/>
    <d v="2023-08-11T15:26:33"/>
    <s v="APPROVE"/>
    <s v="Consumer Existing"/>
    <s v="HPandya"/>
    <s v="Direct debit to bank account or Credit Card only"/>
    <d v="1899-12-30T00:09:17"/>
    <n v="9.2833333333333332"/>
    <d v="2023-08-11T00:00:00"/>
    <x v="1"/>
    <x v="2"/>
    <s v="HARDIK"/>
    <x v="1"/>
    <s v="CONSUMER EXISTING"/>
    <s v="SLA_MET"/>
  </r>
  <r>
    <s v="2607"/>
    <d v="2023-08-11T15:17:51"/>
    <d v="2023-08-11T15:22:40"/>
    <s v="DECLINE"/>
    <s v="Consumer Existing"/>
    <s v="FWadia"/>
    <s v="Applicant only has bridging visa. Please offer the customer Pre-Paid service only"/>
    <d v="1899-12-30T00:04:49"/>
    <n v="4.8166666666666664"/>
    <d v="2023-08-11T00:00:00"/>
    <x v="1"/>
    <x v="2"/>
    <s v="FARDIN"/>
    <x v="2"/>
    <s v="CONSUMER EXISTING"/>
    <s v="SLA_MET"/>
  </r>
  <r>
    <s v="2555"/>
    <d v="2023-08-11T15:18:38"/>
    <d v="2023-08-11T15:26:44"/>
    <s v="APPROVE"/>
    <s v="Consumer Existing"/>
    <s v="NVaid"/>
    <s v="Approve"/>
    <d v="1899-12-30T00:08:06"/>
    <n v="8.1"/>
    <d v="2023-08-11T00:00:00"/>
    <x v="1"/>
    <x v="2"/>
    <s v="NAVED"/>
    <x v="1"/>
    <s v="CONSUMER EXISTING"/>
    <s v="SLA_MET"/>
  </r>
  <r>
    <s v="2649"/>
    <d v="2023-08-11T15:22:59"/>
    <d v="2023-08-11T15:32:01"/>
    <s v="WITHDRAW"/>
    <s v="Consumer Existing"/>
    <s v="QMascarenhas"/>
    <m/>
    <d v="1899-12-30T00:09:02"/>
    <n v="9.0333333333333332"/>
    <d v="2023-08-11T00:00:00"/>
    <x v="1"/>
    <x v="2"/>
    <e v="#N/A"/>
    <x v="0"/>
    <s v="CONSUMER EXISTING"/>
    <s v="SLA_MET"/>
  </r>
  <r>
    <s v="2556"/>
    <d v="2023-08-11T15:26:55"/>
    <d v="2023-08-11T15:37:48"/>
    <s v="APPROVE"/>
    <s v="Consumer Existing"/>
    <s v="CDcosta"/>
    <m/>
    <d v="1899-12-30T00:10:53"/>
    <n v="10.883333333333333"/>
    <d v="2023-08-11T00:00:00"/>
    <x v="1"/>
    <x v="2"/>
    <s v="CAMERON"/>
    <x v="1"/>
    <s v="CONSUMER EXISTING"/>
    <s v="SLA_MET"/>
  </r>
  <r>
    <s v="2650"/>
    <d v="2023-08-11T15:28:01"/>
    <d v="2023-08-11T15:36:47"/>
    <s v="WITHDRAW"/>
    <s v="Consumer Pre Bureau"/>
    <s v="HPandya"/>
    <s v="Please email 100 pts of ID to vcredit@Asif Tech.com.au Appointment letter or salary slip"/>
    <d v="1899-12-30T00:08:46"/>
    <n v="8.7666666666666675"/>
    <d v="2023-08-11T00:00:00"/>
    <x v="1"/>
    <x v="2"/>
    <s v="HARDIK"/>
    <x v="0"/>
    <s v="CONSUMER PRE BUREAU"/>
    <s v="SLA_MET"/>
  </r>
  <r>
    <s v="2651"/>
    <d v="2023-08-11T15:32:47"/>
    <d v="2023-08-11T15:40:37"/>
    <s v="WITHDRAW"/>
    <s v="Consumer Pre Bureau"/>
    <s v="NVaid"/>
    <s v="Bureau Error - {ITEM:DnB Error Type}"/>
    <d v="1899-12-30T00:07:50"/>
    <n v="7.833333333333333"/>
    <d v="2023-08-11T00:00:00"/>
    <x v="1"/>
    <x v="2"/>
    <s v="NAVED"/>
    <x v="0"/>
    <s v="CONSUMER PRE BUREAU"/>
    <s v="SLA_MET"/>
  </r>
  <r>
    <s v="2557"/>
    <d v="2023-08-11T15:34:37"/>
    <d v="2023-08-11T15:44:59"/>
    <s v="APPROVE"/>
    <s v="Consumer Existing"/>
    <s v="SSyed"/>
    <m/>
    <d v="1899-12-30T00:10:22"/>
    <n v="10.366666666666667"/>
    <d v="2023-08-11T00:00:00"/>
    <x v="1"/>
    <x v="2"/>
    <s v="SHAHID"/>
    <x v="1"/>
    <s v="CONSUMER EXISTING"/>
    <s v="SLA_MET"/>
  </r>
  <r>
    <s v="2558"/>
    <d v="2023-08-11T15:34:51"/>
    <d v="2023-08-11T15:40:27"/>
    <s v="APPROVE"/>
    <s v="Consumer Existing"/>
    <s v="HPandya"/>
    <s v="Approved only with outright purchase of handset or USIM only"/>
    <d v="1899-12-30T00:05:36"/>
    <n v="5.6"/>
    <d v="2023-08-11T00:00:00"/>
    <x v="1"/>
    <x v="2"/>
    <s v="HARDIK"/>
    <x v="1"/>
    <s v="CONSUMER EXISTING"/>
    <s v="SLA_MET"/>
  </r>
  <r>
    <s v="2559"/>
    <d v="2023-08-11T15:35:29"/>
    <d v="2023-08-11T15:48:49"/>
    <s v="APPROVE"/>
    <s v="Consumer Post Bureau"/>
    <s v="CDcosta"/>
    <m/>
    <d v="1899-12-30T00:13:20"/>
    <n v="13.333333333333334"/>
    <d v="2023-08-11T00:00:00"/>
    <x v="1"/>
    <x v="2"/>
    <s v="CAMERON"/>
    <x v="1"/>
    <s v="CONSUMER POST BUREAU"/>
    <s v="SLA_MET"/>
  </r>
  <r>
    <s v="2560"/>
    <d v="2023-08-11T15:36:05"/>
    <d v="2023-08-11T15:53:51"/>
    <s v="APPROVE"/>
    <s v="Consumer Pre Bureau"/>
    <s v="HPandya"/>
    <s v="Approved only with outright purchase of handset or USIM only"/>
    <d v="1899-12-30T00:17:46"/>
    <n v="17.766666666666666"/>
    <d v="2023-08-11T00:00:00"/>
    <x v="1"/>
    <x v="2"/>
    <s v="HARDIK"/>
    <x v="1"/>
    <s v="CONSUMER PRE BUREAU"/>
    <s v="SLA_MET"/>
  </r>
  <r>
    <s v="2561"/>
    <d v="2023-08-11T15:37:32"/>
    <d v="2023-08-11T15:53:15"/>
    <s v="APPROVE"/>
    <s v="Consumer Existing"/>
    <s v="CDcosta"/>
    <m/>
    <d v="1899-12-30T00:15:43"/>
    <n v="15.716666666666667"/>
    <d v="2023-08-11T00:00:00"/>
    <x v="1"/>
    <x v="2"/>
    <s v="CAMERON"/>
    <x v="1"/>
    <s v="CONSUMER EXISTING"/>
    <s v="SLA_MET"/>
  </r>
  <r>
    <s v="2608"/>
    <d v="2023-08-11T15:45:03"/>
    <d v="2023-08-11T15:53:29"/>
    <s v="DECLINE"/>
    <s v="Consumer Existing"/>
    <s v="FWadia"/>
    <s v="Passport Visa expires in less than 03 months. Please offer the customer pre-paid service only"/>
    <d v="1899-12-30T00:08:26"/>
    <n v="8.4333333333333336"/>
    <d v="2023-08-11T00:00:00"/>
    <x v="1"/>
    <x v="2"/>
    <s v="FARDIN"/>
    <x v="2"/>
    <s v="CONSUMER EXISTING"/>
    <s v="SLA_MET"/>
  </r>
  <r>
    <s v="2652"/>
    <d v="2023-08-11T15:47:25"/>
    <d v="2023-08-11T16:00:49"/>
    <s v="WITHDRAW"/>
    <s v="Consumer Pre Bureau"/>
    <s v="NVaid"/>
    <s v="Please resubmit with landline for employer"/>
    <d v="1899-12-30T00:13:24"/>
    <n v="13.4"/>
    <d v="2023-08-11T00:00:00"/>
    <x v="1"/>
    <x v="2"/>
    <s v="NAVED"/>
    <x v="0"/>
    <s v="CONSUMER PRE BUREAU"/>
    <s v="SLA_MET"/>
  </r>
  <r>
    <s v="2653"/>
    <d v="2023-08-11T15:49:22"/>
    <d v="2023-08-11T15:59:59"/>
    <s v="WITHDRAW"/>
    <s v="Consumer Pre Bureau"/>
    <s v="HPandya"/>
    <s v="Please email 100 pts of ID to vcredit@Asif Tech.com.au Passport and teh visa page"/>
    <d v="1899-12-30T00:10:37"/>
    <n v="10.616666666666667"/>
    <d v="2023-08-11T00:00:00"/>
    <x v="1"/>
    <x v="2"/>
    <s v="HARDIK"/>
    <x v="0"/>
    <s v="CONSUMER PRE BUREAU"/>
    <s v="SLA_MET"/>
  </r>
  <r>
    <s v="2562"/>
    <d v="2023-08-11T15:49:26"/>
    <d v="2023-08-11T16:01:19"/>
    <s v="APPROVE"/>
    <s v="Consumer Existing"/>
    <s v="CDcosta"/>
    <m/>
    <d v="1899-12-30T00:11:53"/>
    <n v="11.883333333333333"/>
    <d v="2023-08-11T00:00:00"/>
    <x v="1"/>
    <x v="2"/>
    <s v="CAMERON"/>
    <x v="1"/>
    <s v="CONSUMER EXISTING"/>
    <s v="SLA_MET"/>
  </r>
  <r>
    <s v="2563"/>
    <d v="2023-08-11T15:53:02"/>
    <d v="2023-08-11T16:07:34"/>
    <s v="APPROVE"/>
    <s v="Consumer Post Bureau"/>
    <s v="HPandya"/>
    <s v="Approved only with outright purchase of handset or USIM only"/>
    <d v="1899-12-30T00:14:32"/>
    <n v="14.533333333333333"/>
    <d v="2023-08-11T00:00:00"/>
    <x v="1"/>
    <x v="2"/>
    <s v="HARDIK"/>
    <x v="1"/>
    <s v="CONSUMER POST BUREAU"/>
    <s v="SLA_MET"/>
  </r>
  <r>
    <s v="2564"/>
    <d v="2023-08-11T15:53:51"/>
    <d v="2023-08-11T16:00:04"/>
    <s v="APPROVE"/>
    <s v="Consumer Pre Bureau"/>
    <s v="FWadia"/>
    <s v="Approved for 1 handset and 1 MBB"/>
    <d v="1899-12-30T00:06:13"/>
    <n v="6.2166666666666668"/>
    <d v="2023-08-11T00:00:00"/>
    <x v="1"/>
    <x v="2"/>
    <s v="FARDIN"/>
    <x v="1"/>
    <s v="CONSUMER PRE BUREAU"/>
    <s v="SLA_MET"/>
  </r>
  <r>
    <s v="2565"/>
    <d v="2023-08-11T15:54:03"/>
    <d v="2023-08-11T16:08:59"/>
    <s v="APPROVE"/>
    <s v="Consumer Existing"/>
    <s v="FWadia"/>
    <s v="Approve"/>
    <d v="1899-12-30T00:14:56"/>
    <n v="14.933333333333334"/>
    <d v="2023-08-11T00:00:00"/>
    <x v="1"/>
    <x v="2"/>
    <s v="FARDIN"/>
    <x v="1"/>
    <s v="CONSUMER EXISTING"/>
    <s v="SLA_MET"/>
  </r>
  <r>
    <s v="2654"/>
    <d v="2023-08-11T15:54:37"/>
    <d v="2023-08-11T16:05:50"/>
    <s v="WITHDRAW"/>
    <s v="Consumer Existing"/>
    <s v="QMascarenhas"/>
    <m/>
    <d v="1899-12-30T00:11:13"/>
    <n v="11.216666666666667"/>
    <d v="2023-08-11T00:00:00"/>
    <x v="1"/>
    <x v="2"/>
    <e v="#N/A"/>
    <x v="0"/>
    <s v="CONSUMER EXISTING"/>
    <s v="SLA_MET"/>
  </r>
  <r>
    <s v="2566"/>
    <d v="2023-08-11T15:55:26"/>
    <d v="2023-08-11T16:12:20"/>
    <s v="APPROVE"/>
    <s v="Consumer Existing"/>
    <s v="NVaid"/>
    <s v="Approved for MBB only"/>
    <d v="1899-12-30T00:16:54"/>
    <n v="16.899999999999999"/>
    <d v="2023-08-11T00:00:00"/>
    <x v="1"/>
    <x v="2"/>
    <s v="NAVED"/>
    <x v="1"/>
    <s v="CONSUMER EXISTING"/>
    <s v="SLA_MET"/>
  </r>
  <r>
    <s v="2609"/>
    <d v="2023-08-11T15:55:31"/>
    <d v="2023-08-11T16:11:44"/>
    <s v="DECLINE"/>
    <s v="Consumer Existing"/>
    <s v="HPandya"/>
    <s v="Customer has exceeded approved number of services"/>
    <d v="1899-12-30T00:16:13"/>
    <n v="16.216666666666665"/>
    <d v="2023-08-11T00:00:00"/>
    <x v="1"/>
    <x v="2"/>
    <s v="HARDIK"/>
    <x v="2"/>
    <s v="CONSUMER EXISTING"/>
    <s v="SLA_MET"/>
  </r>
  <r>
    <s v="2655"/>
    <d v="2023-08-11T16:00:35"/>
    <d v="2023-08-11T16:08:54"/>
    <s v="WITHDRAW"/>
    <s v="Consumer Existing"/>
    <s v="CDcosta"/>
    <m/>
    <d v="1899-12-30T00:08:19"/>
    <n v="8.3166666666666664"/>
    <d v="2023-08-11T00:00:00"/>
    <x v="1"/>
    <x v="2"/>
    <s v="CAMERON"/>
    <x v="0"/>
    <s v="CONSUMER EXISTING"/>
    <s v="SLA_MET"/>
  </r>
  <r>
    <s v="2567"/>
    <d v="2023-08-11T16:00:54"/>
    <d v="2023-08-11T16:16:43"/>
    <s v="APPROVE"/>
    <s v="Consumer Existing"/>
    <s v="FWadia"/>
    <s v="Approve"/>
    <d v="1899-12-30T00:15:49"/>
    <n v="15.816666666666666"/>
    <d v="2023-08-11T00:00:00"/>
    <x v="1"/>
    <x v="2"/>
    <s v="FARDIN"/>
    <x v="1"/>
    <s v="CONSUMER EXISTING"/>
    <s v="SLA_MET"/>
  </r>
  <r>
    <s v="2656"/>
    <d v="2023-08-11T16:06:10"/>
    <d v="2023-08-11T16:15:21"/>
    <s v="WITHDRAW"/>
    <s v="Consumer Pre Bureau"/>
    <s v="HPandya"/>
    <s v="Please email 100 pts of ID to vcredit@Asif Tech.com.au Passport and the visa page."/>
    <d v="1899-12-30T00:09:11"/>
    <n v="9.1833333333333336"/>
    <d v="2023-08-11T00:00:00"/>
    <x v="1"/>
    <x v="2"/>
    <s v="HARDIK"/>
    <x v="0"/>
    <s v="CONSUMER PRE BUREAU"/>
    <s v="SLA_MET"/>
  </r>
  <r>
    <s v="2568"/>
    <d v="2023-08-11T16:07:20"/>
    <d v="2023-08-11T16:17:43"/>
    <s v="APPROVE"/>
    <s v="Consumer Existing"/>
    <s v="CDcosta"/>
    <m/>
    <d v="1899-12-30T00:10:23"/>
    <n v="10.383333333333333"/>
    <d v="2023-08-11T00:00:00"/>
    <x v="1"/>
    <x v="2"/>
    <s v="CAMERON"/>
    <x v="1"/>
    <s v="CONSUMER EXISTING"/>
    <s v="SLA_MET"/>
  </r>
  <r>
    <s v="2569"/>
    <d v="2023-08-11T16:07:55"/>
    <d v="2023-08-11T16:23:28"/>
    <s v="APPROVE"/>
    <s v="Consumer Existing"/>
    <s v="NVaid"/>
    <s v="Approved for MBB only"/>
    <d v="1899-12-30T00:15:33"/>
    <n v="15.55"/>
    <d v="2023-08-11T00:00:00"/>
    <x v="1"/>
    <x v="2"/>
    <s v="NAVED"/>
    <x v="1"/>
    <s v="CONSUMER EXISTING"/>
    <s v="SLA_MET"/>
  </r>
  <r>
    <s v="2610"/>
    <d v="2023-08-11T16:10:52"/>
    <d v="2023-08-11T16:20:30"/>
    <s v="DECLINE"/>
    <s v="Consumer Post Bureau"/>
    <s v="FWadia"/>
    <s v="Passport Visa expires in less than 03 months. Please offer the customer pre-paid service only"/>
    <d v="1899-12-30T00:09:38"/>
    <n v="9.6333333333333329"/>
    <d v="2023-08-11T00:00:00"/>
    <x v="1"/>
    <x v="2"/>
    <s v="FARDIN"/>
    <x v="2"/>
    <s v="CONSUMER POST BUREAU"/>
    <s v="SLA_MET"/>
  </r>
  <r>
    <s v="2570"/>
    <d v="2023-08-11T16:10:52"/>
    <d v="2023-08-11T16:22:11"/>
    <s v="APPROVE"/>
    <s v="Consumer Existing"/>
    <s v="HPandya"/>
    <s v="Approved for MBB only"/>
    <d v="1899-12-30T00:11:19"/>
    <n v="11.316666666666666"/>
    <d v="2023-08-11T00:00:00"/>
    <x v="1"/>
    <x v="2"/>
    <s v="HARDIK"/>
    <x v="1"/>
    <s v="CONSUMER EXISTING"/>
    <s v="SLA_MET"/>
  </r>
  <r>
    <s v="2571"/>
    <d v="2023-08-11T16:15:22"/>
    <d v="2023-08-11T16:27:58"/>
    <s v="APPROVE"/>
    <s v="Consumer Existing"/>
    <s v="FWadia"/>
    <s v="Approve"/>
    <d v="1899-12-30T00:12:36"/>
    <n v="12.6"/>
    <d v="2023-08-11T00:00:00"/>
    <x v="1"/>
    <x v="2"/>
    <s v="FARDIN"/>
    <x v="1"/>
    <s v="CONSUMER EXISTING"/>
    <s v="SLA_MET"/>
  </r>
  <r>
    <s v="2572"/>
    <d v="2023-08-11T16:30:16"/>
    <d v="2023-08-11T16:47:44"/>
    <s v="APPROVE"/>
    <s v="Consumer Existing"/>
    <s v="QMascarenhas"/>
    <m/>
    <d v="1899-12-30T00:17:28"/>
    <n v="17.466666666666665"/>
    <d v="2023-08-11T00:00:00"/>
    <x v="1"/>
    <x v="2"/>
    <e v="#N/A"/>
    <x v="1"/>
    <s v="CONSUMER EXISTING"/>
    <s v="SLA_MET"/>
  </r>
  <r>
    <s v="2573"/>
    <d v="2023-08-11T16:31:20"/>
    <d v="2023-08-11T16:55:19"/>
    <s v="APPROVE"/>
    <s v="Consumer Post Bureau"/>
    <s v="CDcosta"/>
    <m/>
    <d v="1899-12-30T00:23:59"/>
    <n v="23.983333333333334"/>
    <d v="2023-08-11T00:00:00"/>
    <x v="1"/>
    <x v="2"/>
    <s v="CAMERON"/>
    <x v="1"/>
    <s v="CONSUMER POST BUREAU"/>
    <s v="SLA_NOT_MET"/>
  </r>
  <r>
    <s v="2657"/>
    <d v="2023-08-11T16:32:04"/>
    <d v="2023-08-11T16:37:23"/>
    <s v="WITHDRAW"/>
    <s v="Consumer Post Bureau"/>
    <s v="HPandya"/>
    <s v="Please email 100 pts of ID to vcredit@Asif Tech.com.au appointment letter or Salary slip"/>
    <d v="1899-12-30T00:05:19"/>
    <n v="5.3166666666666664"/>
    <d v="2023-08-11T00:00:00"/>
    <x v="1"/>
    <x v="2"/>
    <s v="HARDIK"/>
    <x v="0"/>
    <s v="CONSUMER POST BUREAU"/>
    <s v="SLA_MET"/>
  </r>
  <r>
    <s v="2574"/>
    <d v="2023-08-11T16:36:08"/>
    <d v="2023-08-11T16:44:12"/>
    <s v="APPROVE"/>
    <s v="Consumer Existing"/>
    <s v="NVaid"/>
    <s v="Approve"/>
    <d v="1899-12-30T00:08:04"/>
    <n v="8.0666666666666664"/>
    <d v="2023-08-11T00:00:00"/>
    <x v="1"/>
    <x v="2"/>
    <s v="NAVED"/>
    <x v="1"/>
    <s v="CONSUMER EXISTING"/>
    <s v="SLA_MET"/>
  </r>
  <r>
    <s v="2575"/>
    <d v="2023-08-11T16:38:52"/>
    <d v="2023-08-11T16:49:34"/>
    <s v="APPROVE"/>
    <s v="Consumer Post Bureau"/>
    <s v="FWadia"/>
    <s v="Approve"/>
    <d v="1899-12-30T00:10:42"/>
    <n v="10.7"/>
    <d v="2023-08-11T00:00:00"/>
    <x v="1"/>
    <x v="2"/>
    <s v="FARDIN"/>
    <x v="1"/>
    <s v="CONSUMER POST BUREAU"/>
    <s v="SLA_MET"/>
  </r>
  <r>
    <s v="2576"/>
    <d v="2023-08-11T16:41:26"/>
    <d v="2023-08-11T16:46:32"/>
    <s v="APPROVE"/>
    <s v="Consumer Existing"/>
    <s v="HPandya"/>
    <s v="Approve"/>
    <d v="1899-12-30T00:05:06"/>
    <n v="5.0999999999999996"/>
    <d v="2023-08-11T00:00:00"/>
    <x v="1"/>
    <x v="2"/>
    <s v="HARDIK"/>
    <x v="1"/>
    <s v="CONSUMER EXISTING"/>
    <s v="SLA_MET"/>
  </r>
  <r>
    <s v="2658"/>
    <d v="2023-08-11T16:47:25"/>
    <d v="2023-08-11T16:50:33"/>
    <s v="WITHDRAW"/>
    <s v="Consumer Post Bureau"/>
    <s v="HPandya"/>
    <s v="An account for this applicant already exists with Asif Tech. Please resubmit as existing customer with the row id:1-8FYL8WE"/>
    <d v="1899-12-30T00:03:08"/>
    <n v="3.1333333333333333"/>
    <d v="2023-08-11T00:00:00"/>
    <x v="1"/>
    <x v="2"/>
    <s v="HARDIK"/>
    <x v="0"/>
    <s v="CONSUMER POST BUREAU"/>
    <s v="SLA_MET"/>
  </r>
  <r>
    <s v="2577"/>
    <d v="2023-08-11T16:50:31"/>
    <d v="2023-08-11T16:57:11"/>
    <s v="APPROVE"/>
    <s v="Consumer Pre Bureau"/>
    <s v="FWadia"/>
    <s v="Approve"/>
    <d v="1899-12-30T00:06:40"/>
    <n v="6.666666666666667"/>
    <d v="2023-08-11T00:00:00"/>
    <x v="1"/>
    <x v="2"/>
    <s v="FARDIN"/>
    <x v="1"/>
    <s v="CONSUMER PRE BUREAU"/>
    <s v="SLA_MET"/>
  </r>
  <r>
    <s v="2578"/>
    <d v="2023-08-11T16:51:34"/>
    <d v="2023-08-11T17:04:33"/>
    <s v="APPROVE"/>
    <s v="Consumer Post Bureau"/>
    <s v="NVaid"/>
    <s v="Approve"/>
    <d v="1899-12-30T00:12:59"/>
    <n v="12.983333333333333"/>
    <d v="2023-08-11T00:00:00"/>
    <x v="1"/>
    <x v="2"/>
    <s v="NAVED"/>
    <x v="1"/>
    <s v="CONSUMER POST BUREAU"/>
    <s v="SLA_MET"/>
  </r>
  <r>
    <s v="2579"/>
    <d v="2023-08-11T16:52:23"/>
    <d v="2023-08-11T17:02:51"/>
    <s v="APPROVE"/>
    <s v="Consumer Post Bureau"/>
    <s v="HPandya"/>
    <s v="Approve"/>
    <d v="1899-12-30T00:10:28"/>
    <n v="10.466666666666667"/>
    <d v="2023-08-11T00:00:00"/>
    <x v="1"/>
    <x v="2"/>
    <s v="HARDIK"/>
    <x v="1"/>
    <s v="CONSUMER POST BUREAU"/>
    <s v="SLA_MET"/>
  </r>
  <r>
    <s v="2580"/>
    <d v="2023-08-11T16:56:42"/>
    <d v="2023-08-11T17:01:39"/>
    <s v="APPROVE"/>
    <s v="Consumer Pre Bureau"/>
    <s v="FWadia"/>
    <s v="Approve"/>
    <d v="1899-12-30T00:04:57"/>
    <n v="4.95"/>
    <d v="2023-08-11T00:00:00"/>
    <x v="1"/>
    <x v="2"/>
    <s v="FARDIN"/>
    <x v="1"/>
    <s v="CONSUMER PRE BUREAU"/>
    <s v="SLA_MET"/>
  </r>
  <r>
    <s v="2659"/>
    <d v="2023-08-11T17:00:13"/>
    <d v="2023-08-11T17:05:57"/>
    <s v="WITHDRAW"/>
    <s v="Consumer Pre Bureau"/>
    <s v="FWadia"/>
    <s v="Bureau Error - {ITEM:DnB Error Type}"/>
    <d v="1899-12-30T00:05:44"/>
    <n v="5.7333333333333334"/>
    <d v="2023-08-11T00:00:00"/>
    <x v="1"/>
    <x v="2"/>
    <s v="FARDIN"/>
    <x v="0"/>
    <s v="CONSUMER PRE BUREAU"/>
    <s v="SLA_MET"/>
  </r>
  <r>
    <s v="2660"/>
    <d v="2023-08-11T17:01:47"/>
    <d v="2023-08-11T17:09:54"/>
    <s v="WITHDRAW"/>
    <s v="Consumer Pre Bureau"/>
    <s v="HPandya"/>
    <s v="Please email 100 pts of ID to vcredit@Asif Tech.com.au appointment letter or salary slip"/>
    <d v="1899-12-30T00:08:07"/>
    <n v="8.1166666666666671"/>
    <d v="2023-08-11T00:00:00"/>
    <x v="1"/>
    <x v="2"/>
    <s v="HARDIK"/>
    <x v="0"/>
    <s v="CONSUMER PRE BUREAU"/>
    <s v="SLA_MET"/>
  </r>
  <r>
    <s v="2661"/>
    <d v="2023-08-11T17:02:33"/>
    <d v="2023-08-11T17:09:52"/>
    <s v="WITHDRAW"/>
    <s v="Consumer Pre Bureau"/>
    <s v="SSyed"/>
    <s v="Please email 100 pts of ID to vcredit@Asif Tech.com.au"/>
    <d v="1899-12-30T00:07:19"/>
    <n v="7.3166666666666664"/>
    <d v="2023-08-11T00:00:00"/>
    <x v="1"/>
    <x v="2"/>
    <s v="SHAHID"/>
    <x v="0"/>
    <s v="CONSUMER PRE BUREAU"/>
    <s v="SLA_MET"/>
  </r>
  <r>
    <s v="2581"/>
    <d v="2023-08-11T17:02:56"/>
    <d v="2023-08-11T17:15:44"/>
    <s v="APPROVE"/>
    <s v="Consumer Post Bureau"/>
    <s v="CDcosta"/>
    <m/>
    <d v="1899-12-30T00:12:48"/>
    <n v="12.8"/>
    <d v="2023-08-11T00:00:00"/>
    <x v="1"/>
    <x v="2"/>
    <s v="CAMERON"/>
    <x v="1"/>
    <s v="CONSUMER POST BUREAU"/>
    <s v="SLA_MET"/>
  </r>
  <r>
    <s v="2662"/>
    <d v="2023-08-11T17:03:20"/>
    <d v="2023-08-11T17:17:50"/>
    <s v="WITHDRAW"/>
    <s v="Consumer Pre Bureau"/>
    <s v="FWadia"/>
    <s v="Please email copy of Proof of Income (2 x Latest Pay Slips / Latest Bank Statement) to vcredit@Asif Tech.com.au"/>
    <d v="1899-12-30T00:14:30"/>
    <n v="14.5"/>
    <d v="2023-08-11T00:00:00"/>
    <x v="1"/>
    <x v="2"/>
    <s v="FARDIN"/>
    <x v="0"/>
    <s v="CONSUMER PRE BUREAU"/>
    <s v="SLA_MET"/>
  </r>
  <r>
    <s v="2611"/>
    <d v="2023-08-11T17:08:25"/>
    <d v="2023-08-11T17:15:16"/>
    <s v="DECLINE"/>
    <s v="Consumer Existing"/>
    <s v="HPandya"/>
    <s v="Insufficient billing history with Asif Tech"/>
    <d v="1899-12-30T00:06:51"/>
    <n v="6.85"/>
    <d v="2023-08-11T00:00:00"/>
    <x v="1"/>
    <x v="2"/>
    <s v="HARDIK"/>
    <x v="2"/>
    <s v="CONSUMER EXISTING"/>
    <s v="SLA_MET"/>
  </r>
  <r>
    <s v="2582"/>
    <d v="2023-08-11T17:11:08"/>
    <d v="2023-08-11T17:18:54"/>
    <s v="APPROVE"/>
    <s v="Consumer Pre Bureau"/>
    <s v="HPandya"/>
    <s v="Approved for 1 handset and 1 MBB"/>
    <d v="1899-12-30T00:07:46"/>
    <n v="7.7666666666666666"/>
    <d v="2023-08-11T00:00:00"/>
    <x v="1"/>
    <x v="2"/>
    <s v="HARDIK"/>
    <x v="1"/>
    <s v="CONSUMER PRE BUREAU"/>
    <s v="SLA_MET"/>
  </r>
  <r>
    <s v="2663"/>
    <d v="2023-08-11T17:13:54"/>
    <d v="2023-08-11T17:20:30"/>
    <s v="WITHDRAW"/>
    <s v="Consumer Existing"/>
    <s v="SSyed"/>
    <s v="Approved only with outright purchase of handset or USIM only- Visa expires&lt;12 months"/>
    <d v="1899-12-30T00:06:36"/>
    <n v="6.6"/>
    <d v="2023-08-11T00:00:00"/>
    <x v="1"/>
    <x v="2"/>
    <s v="SHAHID"/>
    <x v="0"/>
    <s v="CONSUMER EXISTING"/>
    <s v="SLA_MET"/>
  </r>
  <r>
    <s v="2583"/>
    <d v="2023-08-11T17:17:14"/>
    <d v="2023-08-11T17:20:16"/>
    <s v="APPROVE"/>
    <s v="Consumer Pre Bureau"/>
    <s v="FWadia"/>
    <s v="Approved for 1 Handset/Tablet + 1 MBB"/>
    <d v="1899-12-30T00:03:02"/>
    <n v="3.0333333333333332"/>
    <d v="2023-08-11T00:00:00"/>
    <x v="1"/>
    <x v="2"/>
    <s v="FARDIN"/>
    <x v="1"/>
    <s v="CONSUMER PRE BUREAU"/>
    <s v="SLA_MET"/>
  </r>
  <r>
    <s v="2612"/>
    <d v="2023-08-11T17:20:52"/>
    <d v="2023-08-11T17:35:44"/>
    <s v="DECLINE"/>
    <s v="Consumer Existing"/>
    <s v="CDcosta"/>
    <m/>
    <d v="1899-12-30T00:14:52"/>
    <n v="14.866666666666667"/>
    <d v="2023-08-11T00:00:00"/>
    <x v="1"/>
    <x v="2"/>
    <s v="CAMERON"/>
    <x v="2"/>
    <s v="CONSUMER EXISTING"/>
    <s v="SLA_MET"/>
  </r>
  <r>
    <s v="2664"/>
    <d v="2023-08-11T17:32:10"/>
    <d v="2023-08-11T17:37:02"/>
    <s v="WITHDRAW"/>
    <s v="Consumer Post Bureau"/>
    <s v="NVaid"/>
    <s v="Applicant has previously approved application under another Row ID 1-8FZ5HS6"/>
    <d v="1899-12-30T00:04:52"/>
    <n v="4.8666666666666671"/>
    <d v="2023-08-11T00:00:00"/>
    <x v="1"/>
    <x v="2"/>
    <s v="NAVED"/>
    <x v="0"/>
    <s v="CONSUMER POST BUREAU"/>
    <s v="SLA_MET"/>
  </r>
  <r>
    <s v="2584"/>
    <d v="2023-08-11T17:48:34"/>
    <d v="2023-08-11T17:54:19"/>
    <s v="APPROVE"/>
    <s v="Consumer Existing"/>
    <s v="NVaid"/>
    <s v="Approved for MBB only"/>
    <d v="1899-12-30T00:05:45"/>
    <n v="5.75"/>
    <d v="2023-08-11T00:00:00"/>
    <x v="1"/>
    <x v="2"/>
    <s v="NAVED"/>
    <x v="1"/>
    <s v="CONSUMER EXISTING"/>
    <s v="SLA_MET"/>
  </r>
  <r>
    <s v="2585"/>
    <d v="2023-08-11T17:54:57"/>
    <d v="2023-08-11T18:07:14"/>
    <s v="APPROVE"/>
    <s v="Consumer Post Bureau"/>
    <s v="QMascarenhas"/>
    <m/>
    <d v="1899-12-30T00:12:17"/>
    <n v="12.283333333333333"/>
    <d v="2023-08-11T00:00:00"/>
    <x v="1"/>
    <x v="2"/>
    <e v="#N/A"/>
    <x v="1"/>
    <s v="CONSUMER POST BUREAU"/>
    <s v="SLA_MET"/>
  </r>
  <r>
    <s v="2665"/>
    <d v="2023-08-11T17:56:21"/>
    <d v="2023-08-11T18:07:20"/>
    <s v="WITHDRAW"/>
    <s v="Consumer Pre Bureau"/>
    <s v="FWadia"/>
    <s v="Please email copy of Proof of Income (2 x Latest Pay Slips / Latest Bank Statement) to vcredit@Asif Tech.com.au"/>
    <d v="1899-12-30T00:10:59"/>
    <n v="10.983333333333333"/>
    <d v="2023-08-11T00:00:00"/>
    <x v="1"/>
    <x v="2"/>
    <s v="FARDIN"/>
    <x v="0"/>
    <s v="CONSUMER PRE BUREAU"/>
    <s v="SLA_MET"/>
  </r>
  <r>
    <s v="2586"/>
    <d v="2023-08-11T17:59:09"/>
    <d v="2023-08-11T18:09:09"/>
    <s v="APPROVE"/>
    <s v="Consumer Existing"/>
    <s v="NVaid"/>
    <s v="Approved only with outright purchase of handset or USIM only"/>
    <d v="1899-12-30T00:10:00"/>
    <n v="10"/>
    <d v="2023-08-11T00:00:00"/>
    <x v="1"/>
    <x v="2"/>
    <s v="NAVED"/>
    <x v="1"/>
    <s v="CONSUMER EXISTING"/>
    <s v="SLA_MET"/>
  </r>
  <r>
    <s v="2666"/>
    <d v="2023-08-11T18:24:16"/>
    <d v="2023-08-11T18:31:39"/>
    <s v="WITHDRAW"/>
    <s v="Consumer Post Bureau"/>
    <s v="SSyed"/>
    <m/>
    <d v="1899-12-30T00:07:23"/>
    <n v="7.3833333333333337"/>
    <d v="2023-08-11T00:00:00"/>
    <x v="1"/>
    <x v="2"/>
    <s v="SHAHID"/>
    <x v="0"/>
    <s v="CONSUMER POST BUREAU"/>
    <s v="SLA_MET"/>
  </r>
  <r>
    <s v="2613"/>
    <d v="2023-08-11T18:25:32"/>
    <d v="2023-08-11T18:35:36"/>
    <s v="DECLINE"/>
    <s v="Consumer Existing"/>
    <s v="FWadia"/>
    <s v="Passport Visa expires in less than 06 months. Please offer the customer pre-paid service only"/>
    <d v="1899-12-30T00:10:04"/>
    <n v="10.066666666666666"/>
    <d v="2023-08-11T00:00:00"/>
    <x v="1"/>
    <x v="2"/>
    <s v="FARDIN"/>
    <x v="2"/>
    <s v="CONSUMER EXISTING"/>
    <s v="SLA_MET"/>
  </r>
  <r>
    <s v="2667"/>
    <d v="2023-08-11T18:32:21"/>
    <d v="2023-08-11T18:39:38"/>
    <s v="WITHDRAW"/>
    <s v="Consumer Pre Bureau"/>
    <s v="NVaid"/>
    <s v="Please resubmit with landline for employer"/>
    <d v="1899-12-30T00:07:17"/>
    <n v="7.2833333333333332"/>
    <d v="2023-08-11T00:00:00"/>
    <x v="1"/>
    <x v="2"/>
    <s v="NAVED"/>
    <x v="0"/>
    <s v="CONSUMER PRE BUREAU"/>
    <s v="SLA_MET"/>
  </r>
  <r>
    <s v="2587"/>
    <d v="2023-08-11T18:45:09"/>
    <d v="2023-08-11T18:51:39"/>
    <s v="APPROVE"/>
    <s v="Consumer Pre Bureau"/>
    <s v="NVaid"/>
    <s v="Approved for 1 Handset/Tablet + 1 MBB"/>
    <d v="1899-12-30T00:06:30"/>
    <n v="6.5"/>
    <d v="2023-08-11T00:00:00"/>
    <x v="1"/>
    <x v="2"/>
    <s v="NAVED"/>
    <x v="1"/>
    <s v="CONSUMER PRE BUREAU"/>
    <s v="SLA_MET"/>
  </r>
  <r>
    <s v="2588"/>
    <d v="2023-08-11T18:58:07"/>
    <d v="2023-08-11T19:06:01"/>
    <s v="APPROVE"/>
    <s v="Consumer Pre Bureau"/>
    <s v="FWadia"/>
    <s v="Approve"/>
    <d v="1899-12-30T00:07:54"/>
    <n v="7.9"/>
    <d v="2023-08-11T00:00:00"/>
    <x v="1"/>
    <x v="2"/>
    <s v="FARDIN"/>
    <x v="1"/>
    <s v="CONSUMER PRE BUREAU"/>
    <s v="SLA_MET"/>
  </r>
  <r>
    <s v="2589"/>
    <d v="2023-08-11T19:01:18"/>
    <d v="2023-08-11T19:17:02"/>
    <s v="APPROVE"/>
    <s v="Consumer Existing"/>
    <s v="QMascarenhas"/>
    <m/>
    <d v="1899-12-30T00:15:44"/>
    <n v="15.733333333333333"/>
    <d v="2023-08-11T00:00:00"/>
    <x v="1"/>
    <x v="2"/>
    <e v="#N/A"/>
    <x v="1"/>
    <s v="CONSUMER EXISTING"/>
    <s v="SLA_MET"/>
  </r>
  <r>
    <s v="2668"/>
    <d v="2023-08-11T19:25:44"/>
    <d v="2023-08-11T19:40:51"/>
    <s v="WITHDRAW"/>
    <s v="Consumer Existing"/>
    <s v="NVaid"/>
    <s v="Please email 100 pts of ID to vcredit@Asif Tech.com.au"/>
    <d v="1899-12-30T00:15:07"/>
    <n v="15.116666666666667"/>
    <d v="2023-08-11T00:00:00"/>
    <x v="1"/>
    <x v="2"/>
    <s v="NAVED"/>
    <x v="0"/>
    <s v="CONSUMER EXISTING"/>
    <s v="SLA_MET"/>
  </r>
  <r>
    <s v="2590"/>
    <d v="2023-08-11T19:56:24"/>
    <d v="2023-08-11T20:04:33"/>
    <s v="APPROVE"/>
    <s v="Consumer Post Bureau"/>
    <s v="QMascarenhas"/>
    <m/>
    <d v="1899-12-30T00:08:09"/>
    <n v="8.15"/>
    <d v="2023-08-11T00:00:00"/>
    <x v="1"/>
    <x v="2"/>
    <e v="#N/A"/>
    <x v="1"/>
    <s v="CONSUMER POST BUREAU"/>
    <s v="SLA_MET"/>
  </r>
  <r>
    <s v="2669"/>
    <d v="2023-08-11T21:43:37"/>
    <d v="2023-08-12T08:44:28"/>
    <s v="WITHDRAW"/>
    <s v="Consumer Post Bureau"/>
    <s v="CDcosta"/>
    <m/>
    <d v="1899-12-30T11:00:51"/>
    <n v="660.85"/>
    <d v="2023-08-12T00:00:00"/>
    <x v="1"/>
    <x v="2"/>
    <s v="CAMERON"/>
    <x v="0"/>
    <s v="CONSUMER POST BUREAU"/>
    <s v="SLA_NOT_MET"/>
  </r>
  <r>
    <s v="2670"/>
    <d v="2023-08-11T21:51:27"/>
    <d v="2023-08-12T08:49:43"/>
    <s v="WITHDRAW"/>
    <s v="Consumer Post Bureau"/>
    <s v="CDcosta"/>
    <m/>
    <d v="1899-12-30T10:58:16"/>
    <n v="658.26666666666665"/>
    <d v="2023-08-12T00:00:00"/>
    <x v="1"/>
    <x v="2"/>
    <s v="CAMERON"/>
    <x v="0"/>
    <s v="CONSUMER POST BUREAU"/>
    <s v="SLA_NOT_MET"/>
  </r>
  <r>
    <s v="2671"/>
    <d v="2023-08-12T03:53:16"/>
    <d v="2023-08-12T08:37:14"/>
    <s v="APPROVE"/>
    <s v="Consumer Post Bureau"/>
    <s v="CDcosta"/>
    <m/>
    <d v="1899-12-30T04:43:58"/>
    <n v="283.96666666666664"/>
    <d v="2023-08-12T00:00:00"/>
    <x v="1"/>
    <x v="2"/>
    <s v="CAMERON"/>
    <x v="1"/>
    <s v="CONSUMER POST BUREAU"/>
    <s v="SLA_NOT_MET"/>
  </r>
  <r>
    <s v="2672"/>
    <d v="2023-08-12T09:46:21"/>
    <d v="2023-08-12T10:16:55"/>
    <s v="APPROVE"/>
    <s v="Consumer Existing"/>
    <s v="CDcosta"/>
    <s v="Approve"/>
    <d v="1899-12-30T00:30:34"/>
    <n v="30.566666666666666"/>
    <d v="2023-08-12T00:00:00"/>
    <x v="1"/>
    <x v="2"/>
    <s v="CAMERON"/>
    <x v="1"/>
    <s v="CONSUMER EXISTING"/>
    <s v="SLA_NOT_MET"/>
  </r>
  <r>
    <s v="2673"/>
    <d v="2023-08-12T10:04:43"/>
    <d v="2023-08-12T10:23:34"/>
    <s v="APPROVE"/>
    <s v="Consumer Pre Bureau"/>
    <s v="RBose"/>
    <s v="Approve"/>
    <d v="1899-12-30T00:18:51"/>
    <n v="18.850000000000001"/>
    <d v="2023-08-12T00:00:00"/>
    <x v="1"/>
    <x v="2"/>
    <s v="ROHAN"/>
    <x v="1"/>
    <s v="CONSUMER PRE BUREAU"/>
    <s v="SLA_MET"/>
  </r>
  <r>
    <s v="2756"/>
    <d v="2023-08-12T10:17:30"/>
    <d v="2023-08-12T10:23:03"/>
    <s v="WITHDRAW"/>
    <s v="Consumer Existing"/>
    <s v="CDcosta"/>
    <s v="Please email 100 pts of ID and proof of income to vcredit@Asif Tech.com.au"/>
    <d v="1899-12-30T00:05:33"/>
    <n v="5.55"/>
    <d v="2023-08-12T00:00:00"/>
    <x v="1"/>
    <x v="2"/>
    <s v="CAMERON"/>
    <x v="0"/>
    <s v="CONSUMER EXISTING"/>
    <s v="SLA_MET"/>
  </r>
  <r>
    <s v="2674"/>
    <d v="2023-08-12T10:18:48"/>
    <d v="2023-08-12T10:32:44"/>
    <s v="APPROVE"/>
    <s v="Consumer Existing"/>
    <s v="RBose"/>
    <m/>
    <d v="1899-12-30T00:13:56"/>
    <n v="13.933333333333334"/>
    <d v="2023-08-12T00:00:00"/>
    <x v="1"/>
    <x v="2"/>
    <s v="ROHAN"/>
    <x v="1"/>
    <s v="CONSUMER EXISTING"/>
    <s v="SLA_MET"/>
  </r>
  <r>
    <s v="2675"/>
    <d v="2023-08-12T10:22:26"/>
    <d v="2023-08-12T10:39:59"/>
    <s v="APPROVE"/>
    <s v="Consumer Existing"/>
    <s v="SSyed"/>
    <m/>
    <d v="1899-12-30T00:17:33"/>
    <n v="17.55"/>
    <d v="2023-08-12T00:00:00"/>
    <x v="1"/>
    <x v="2"/>
    <s v="SHAHID"/>
    <x v="1"/>
    <s v="CONSUMER EXISTING"/>
    <s v="SLA_MET"/>
  </r>
  <r>
    <s v="2741"/>
    <d v="2023-08-12T10:22:36"/>
    <d v="2023-08-12T10:33:11"/>
    <s v="DECLINE"/>
    <s v="Consumer Existing"/>
    <s v="CDcosta"/>
    <s v="Customer has exceeded approved number of services"/>
    <d v="1899-12-30T00:10:35"/>
    <n v="10.583333333333334"/>
    <d v="2023-08-12T00:00:00"/>
    <x v="1"/>
    <x v="2"/>
    <s v="CAMERON"/>
    <x v="2"/>
    <s v="CONSUMER EXISTING"/>
    <s v="SLA_MET"/>
  </r>
  <r>
    <s v="2757"/>
    <d v="2023-08-12T10:34:20"/>
    <d v="2023-08-12T10:44:31"/>
    <s v="WITHDRAW"/>
    <s v="Consumer Existing"/>
    <s v="CDcosta"/>
    <s v="Please email 100 pts of ID and Letter of appointment to vcredit@Asif Tech.com.au"/>
    <d v="1899-12-30T00:10:11"/>
    <n v="10.183333333333334"/>
    <d v="2023-08-12T00:00:00"/>
    <x v="1"/>
    <x v="2"/>
    <s v="CAMERON"/>
    <x v="0"/>
    <s v="CONSUMER EXISTING"/>
    <s v="SLA_MET"/>
  </r>
  <r>
    <s v="2758"/>
    <d v="2023-08-12T10:46:03"/>
    <d v="2023-08-12T10:49:08"/>
    <s v="WITHDRAW"/>
    <s v="Consumer Existing"/>
    <s v="CDcosta"/>
    <s v="Please email 100 pts of ID and Letter of appointment to vcredit@Asif Tech.com.au"/>
    <d v="1899-12-30T00:03:05"/>
    <n v="3.0833333333333335"/>
    <d v="2023-08-12T00:00:00"/>
    <x v="1"/>
    <x v="2"/>
    <s v="CAMERON"/>
    <x v="0"/>
    <s v="CONSUMER EXISTING"/>
    <s v="SLA_MET"/>
  </r>
  <r>
    <s v="2742"/>
    <d v="2023-08-12T10:57:54"/>
    <d v="2023-08-12T11:10:31"/>
    <s v="DECLINE"/>
    <s v="Consumer Existing"/>
    <s v="CDcosta"/>
    <s v="Due to recent payment history with Asif Tech"/>
    <d v="1899-12-30T00:12:37"/>
    <n v="12.616666666666667"/>
    <d v="2023-08-12T00:00:00"/>
    <x v="1"/>
    <x v="2"/>
    <s v="CAMERON"/>
    <x v="2"/>
    <s v="CONSUMER EXISTING"/>
    <s v="SLA_MET"/>
  </r>
  <r>
    <s v="2676"/>
    <d v="2023-08-12T10:58:29"/>
    <d v="2023-08-12T11:15:15"/>
    <s v="APPROVE"/>
    <s v="Consumer Existing"/>
    <s v="CDcosta"/>
    <s v="Approve"/>
    <d v="1899-12-30T00:16:46"/>
    <n v="16.766666666666666"/>
    <d v="2023-08-12T00:00:00"/>
    <x v="1"/>
    <x v="2"/>
    <s v="CAMERON"/>
    <x v="1"/>
    <s v="CONSUMER EXISTING"/>
    <s v="SLA_MET"/>
  </r>
  <r>
    <s v="2677"/>
    <d v="2023-08-12T10:59:30"/>
    <d v="2023-08-12T11:10:25"/>
    <s v="APPROVE"/>
    <s v="Consumer Existing"/>
    <s v="SSyed"/>
    <m/>
    <d v="1899-12-30T00:10:55"/>
    <n v="10.916666666666666"/>
    <d v="2023-08-12T00:00:00"/>
    <x v="1"/>
    <x v="2"/>
    <s v="SHAHID"/>
    <x v="1"/>
    <s v="CONSUMER EXISTING"/>
    <s v="SLA_MET"/>
  </r>
  <r>
    <s v="2759"/>
    <d v="2023-08-12T11:03:04"/>
    <d v="2023-08-12T11:17:47"/>
    <s v="WITHDRAW"/>
    <s v="Consumer Pre Bureau"/>
    <s v="NBhatia"/>
    <s v="Applicants details are incorrect. Withdrew,as previous address Suburb or town not mentioned. 2/19 TRONGATE RD, NSW, 2142 Please mentioned the suburb or town and resubmit."/>
    <d v="1899-12-30T00:14:43"/>
    <n v="14.716666666666667"/>
    <d v="2023-08-12T00:00:00"/>
    <x v="1"/>
    <x v="2"/>
    <s v="NITESH"/>
    <x v="0"/>
    <s v="CONSUMER PRE BUREAU"/>
    <s v="SLA_MET"/>
  </r>
  <r>
    <s v="2678"/>
    <d v="2023-08-12T11:06:40"/>
    <d v="2023-08-12T11:23:44"/>
    <s v="APPROVE"/>
    <s v="Consumer Pre Bureau"/>
    <s v="SSyed"/>
    <s v="Approved for up to 2 services"/>
    <d v="1899-12-30T00:17:04"/>
    <n v="17.066666666666666"/>
    <d v="2023-08-12T00:00:00"/>
    <x v="1"/>
    <x v="2"/>
    <s v="SHAHID"/>
    <x v="1"/>
    <s v="CONSUMER PRE BUREAU"/>
    <s v="SLA_MET"/>
  </r>
  <r>
    <s v="2679"/>
    <d v="2023-08-12T11:15:22"/>
    <d v="2023-08-12T11:29:59"/>
    <s v="APPROVE"/>
    <s v="Consumer Post Bureau"/>
    <s v="SBambaras"/>
    <s v="Approved for MBB only"/>
    <d v="1899-12-30T00:14:37"/>
    <n v="14.616666666666667"/>
    <d v="2023-08-12T00:00:00"/>
    <x v="1"/>
    <x v="2"/>
    <s v="SAM"/>
    <x v="1"/>
    <s v="CONSUMER POST BUREAU"/>
    <s v="SLA_MET"/>
  </r>
  <r>
    <s v="2680"/>
    <d v="2023-08-12T11:16:08"/>
    <d v="2023-08-12T11:27:34"/>
    <s v="APPROVE"/>
    <s v="Consumer Existing"/>
    <s v="RBose"/>
    <m/>
    <d v="1899-12-30T00:11:26"/>
    <n v="11.433333333333334"/>
    <d v="2023-08-12T00:00:00"/>
    <x v="1"/>
    <x v="2"/>
    <s v="ROHAN"/>
    <x v="1"/>
    <s v="CONSUMER EXISTING"/>
    <s v="SLA_MET"/>
  </r>
  <r>
    <s v="2681"/>
    <d v="2023-08-12T11:33:48"/>
    <d v="2023-08-12T11:39:13"/>
    <s v="APPROVE"/>
    <s v="Consumer Existing"/>
    <s v="SSyed"/>
    <m/>
    <d v="1899-12-30T00:05:25"/>
    <n v="5.416666666666667"/>
    <d v="2023-08-12T00:00:00"/>
    <x v="1"/>
    <x v="2"/>
    <s v="SHAHID"/>
    <x v="1"/>
    <s v="CONSUMER EXISTING"/>
    <s v="SLA_MET"/>
  </r>
  <r>
    <s v="2682"/>
    <d v="2023-08-12T11:34:52"/>
    <d v="2023-08-12T11:46:24"/>
    <s v="APPROVE"/>
    <s v="Consumer Pre Bureau"/>
    <s v="SBambaras"/>
    <s v="Approve"/>
    <d v="1899-12-30T00:11:32"/>
    <n v="11.533333333333333"/>
    <d v="2023-08-12T00:00:00"/>
    <x v="1"/>
    <x v="2"/>
    <s v="SAM"/>
    <x v="1"/>
    <s v="CONSUMER PRE BUREAU"/>
    <s v="SLA_MET"/>
  </r>
  <r>
    <s v="2760"/>
    <d v="2023-08-12T11:38:05"/>
    <d v="2023-08-12T11:46:14"/>
    <s v="WITHDRAW"/>
    <s v="Consumer Pre Bureau"/>
    <s v="CDcosta"/>
    <s v="Please email passport with visa page"/>
    <d v="1899-12-30T00:08:09"/>
    <n v="8.15"/>
    <d v="2023-08-12T00:00:00"/>
    <x v="1"/>
    <x v="2"/>
    <s v="CAMERON"/>
    <x v="0"/>
    <s v="CONSUMER PRE BUREAU"/>
    <s v="SLA_MET"/>
  </r>
  <r>
    <s v="2683"/>
    <d v="2023-08-12T11:38:39"/>
    <d v="2023-08-12T11:44:48"/>
    <s v="APPROVE"/>
    <s v="Consumer Existing"/>
    <s v="RBose"/>
    <m/>
    <d v="1899-12-30T00:06:09"/>
    <n v="6.15"/>
    <d v="2023-08-12T00:00:00"/>
    <x v="1"/>
    <x v="2"/>
    <s v="ROHAN"/>
    <x v="1"/>
    <s v="CONSUMER EXISTING"/>
    <s v="SLA_MET"/>
  </r>
  <r>
    <s v="2761"/>
    <d v="2023-08-12T11:39:20"/>
    <d v="2023-08-12T11:50:11"/>
    <s v="WITHDRAW"/>
    <s v="Consumer Post Bureau"/>
    <s v="SSyed"/>
    <m/>
    <d v="1899-12-30T00:10:51"/>
    <n v="10.85"/>
    <d v="2023-08-12T00:00:00"/>
    <x v="1"/>
    <x v="2"/>
    <s v="SHAHID"/>
    <x v="0"/>
    <s v="CONSUMER POST BUREAU"/>
    <s v="SLA_MET"/>
  </r>
  <r>
    <s v="2684"/>
    <d v="2023-08-12T11:40:56"/>
    <d v="2023-08-12T11:50:54"/>
    <s v="APPROVE"/>
    <s v="Consumer Pre Bureau"/>
    <s v="QMascarenhas"/>
    <s v="Approve"/>
    <d v="1899-12-30T00:09:58"/>
    <n v="9.9666666666666668"/>
    <d v="2023-08-12T00:00:00"/>
    <x v="1"/>
    <x v="2"/>
    <e v="#N/A"/>
    <x v="1"/>
    <s v="CONSUMER PRE BUREAU"/>
    <s v="SLA_MET"/>
  </r>
  <r>
    <s v="2762"/>
    <d v="2023-08-12T11:46:29"/>
    <d v="2023-08-12T11:50:40"/>
    <s v="WITHDRAW"/>
    <s v="Consumer Pre Bureau"/>
    <s v="SBambaras"/>
    <s v="An account for this applicant already exists with Asif Tech. Please resubmit as existing customer under row-id:-1-89SZIW2."/>
    <d v="1899-12-30T00:04:11"/>
    <n v="4.1833333333333336"/>
    <d v="2023-08-12T00:00:00"/>
    <x v="1"/>
    <x v="2"/>
    <s v="SAM"/>
    <x v="0"/>
    <s v="CONSUMER PRE BUREAU"/>
    <s v="SLA_MET"/>
  </r>
  <r>
    <s v="2685"/>
    <d v="2023-08-12T11:58:31"/>
    <d v="2023-08-12T12:14:04"/>
    <s v="APPROVE"/>
    <s v="Consumer Existing"/>
    <s v="NBhatia"/>
    <s v="Approved only with outright purchase of handset or USIM only"/>
    <d v="1899-12-30T00:15:33"/>
    <n v="15.55"/>
    <d v="2023-08-12T00:00:00"/>
    <x v="1"/>
    <x v="2"/>
    <s v="NITESH"/>
    <x v="1"/>
    <s v="CONSUMER EXISTING"/>
    <s v="SLA_MET"/>
  </r>
  <r>
    <s v="2686"/>
    <d v="2023-08-12T12:05:16"/>
    <d v="2023-08-12T12:19:26"/>
    <s v="APPROVE"/>
    <s v="Consumer Pre Bureau"/>
    <s v="QMascarenhas"/>
    <s v="Approve"/>
    <d v="1899-12-30T00:14:10"/>
    <n v="14.166666666666666"/>
    <d v="2023-08-12T00:00:00"/>
    <x v="1"/>
    <x v="2"/>
    <e v="#N/A"/>
    <x v="1"/>
    <s v="CONSUMER PRE BUREAU"/>
    <s v="SLA_MET"/>
  </r>
  <r>
    <s v="2763"/>
    <d v="2023-08-12T12:07:01"/>
    <d v="2023-08-12T12:14:55"/>
    <s v="WITHDRAW"/>
    <s v="Consumer Post Bureau"/>
    <s v="SSyed"/>
    <m/>
    <d v="1899-12-30T00:07:54"/>
    <n v="7.9"/>
    <d v="2023-08-12T00:00:00"/>
    <x v="1"/>
    <x v="2"/>
    <s v="SHAHID"/>
    <x v="0"/>
    <s v="CONSUMER POST BUREAU"/>
    <s v="SLA_MET"/>
  </r>
  <r>
    <s v="2764"/>
    <d v="2023-08-12T12:13:38"/>
    <d v="2023-08-12T12:20:10"/>
    <s v="WITHDRAW"/>
    <s v="Consumer Post Bureau"/>
    <s v="SSyed"/>
    <m/>
    <d v="1899-12-30T00:06:32"/>
    <n v="6.5333333333333332"/>
    <d v="2023-08-12T00:00:00"/>
    <x v="1"/>
    <x v="2"/>
    <s v="SHAHID"/>
    <x v="0"/>
    <s v="CONSUMER POST BUREAU"/>
    <s v="SLA_MET"/>
  </r>
  <r>
    <s v="2765"/>
    <d v="2023-08-12T12:17:02"/>
    <d v="2023-08-12T12:22:17"/>
    <s v="WITHDRAW"/>
    <s v="Consumer Pre Bureau"/>
    <s v="CDcosta"/>
    <s v="Please resubmit with landline for employer"/>
    <d v="1899-12-30T00:05:15"/>
    <n v="5.25"/>
    <d v="2023-08-12T00:00:00"/>
    <x v="1"/>
    <x v="2"/>
    <s v="CAMERON"/>
    <x v="0"/>
    <s v="CONSUMER PRE BUREAU"/>
    <s v="SLA_MET"/>
  </r>
  <r>
    <s v="2687"/>
    <d v="2023-08-12T12:17:50"/>
    <d v="2023-08-12T12:22:06"/>
    <s v="APPROVE"/>
    <s v="Consumer Existing"/>
    <s v="SBambaras"/>
    <s v="Approve"/>
    <d v="1899-12-30T00:04:16"/>
    <n v="4.2666666666666666"/>
    <d v="2023-08-12T00:00:00"/>
    <x v="1"/>
    <x v="2"/>
    <s v="SAM"/>
    <x v="1"/>
    <s v="CONSUMER EXISTING"/>
    <s v="SLA_MET"/>
  </r>
  <r>
    <s v="2766"/>
    <d v="2023-08-12T12:18:32"/>
    <d v="2023-08-12T12:28:25"/>
    <s v="WITHDRAW"/>
    <s v="Consumer Pre Bureau"/>
    <s v="NBhatia"/>
    <s v="Please email passport with visa page and also Employer's landline number not mentioned. Please resubmit with both the details."/>
    <d v="1899-12-30T00:09:53"/>
    <n v="9.8833333333333329"/>
    <d v="2023-08-12T00:00:00"/>
    <x v="1"/>
    <x v="2"/>
    <s v="NITESH"/>
    <x v="0"/>
    <s v="CONSUMER PRE BUREAU"/>
    <s v="SLA_MET"/>
  </r>
  <r>
    <s v="2767"/>
    <d v="2023-08-12T12:25:13"/>
    <d v="2023-08-12T12:49:25"/>
    <s v="WITHDRAW"/>
    <s v="Consumer Post Bureau"/>
    <s v="SSyed"/>
    <m/>
    <d v="1899-12-30T00:24:12"/>
    <n v="24.2"/>
    <d v="2023-08-12T00:00:00"/>
    <x v="1"/>
    <x v="2"/>
    <s v="SHAHID"/>
    <x v="0"/>
    <s v="CONSUMER POST BUREAU"/>
    <s v="SLA_NOT_MET"/>
  </r>
  <r>
    <s v="2688"/>
    <d v="2023-08-12T12:25:40"/>
    <d v="2023-08-12T12:33:45"/>
    <s v="APPROVE"/>
    <s v="Consumer Existing"/>
    <s v="SBambaras"/>
    <m/>
    <d v="1899-12-30T00:08:05"/>
    <n v="8.0833333333333339"/>
    <d v="2023-08-12T00:00:00"/>
    <x v="1"/>
    <x v="2"/>
    <s v="SAM"/>
    <x v="1"/>
    <s v="CONSUMER EXISTING"/>
    <s v="SLA_MET"/>
  </r>
  <r>
    <s v="2689"/>
    <d v="2023-08-12T12:26:14"/>
    <d v="2023-08-12T12:42:48"/>
    <s v="APPROVE"/>
    <s v="Consumer Existing"/>
    <s v="SBambaras"/>
    <m/>
    <d v="1899-12-30T00:16:34"/>
    <n v="16.566666666666666"/>
    <d v="2023-08-12T00:00:00"/>
    <x v="1"/>
    <x v="2"/>
    <s v="SAM"/>
    <x v="1"/>
    <s v="CONSUMER EXISTING"/>
    <s v="SLA_MET"/>
  </r>
  <r>
    <s v="2768"/>
    <d v="2023-08-12T12:30:11"/>
    <d v="2023-08-12T12:38:28"/>
    <s v="WITHDRAW"/>
    <s v="Consumer Existing"/>
    <s v="CDcosta"/>
    <s v="Please email 100 pts of ID and proof of income to vcredit@Asif Tech.com.au. Resubmit with Passport or Medicare card number as part of ID."/>
    <d v="1899-12-30T00:08:17"/>
    <n v="8.2833333333333332"/>
    <d v="2023-08-12T00:00:00"/>
    <x v="1"/>
    <x v="2"/>
    <s v="CAMERON"/>
    <x v="0"/>
    <s v="CONSUMER EXISTING"/>
    <s v="SLA_MET"/>
  </r>
  <r>
    <s v="2690"/>
    <d v="2023-08-12T12:31:27"/>
    <d v="2023-08-12T12:44:35"/>
    <s v="APPROVE"/>
    <s v="Consumer Existing"/>
    <s v="NBhatia"/>
    <s v="Approve"/>
    <d v="1899-12-30T00:13:08"/>
    <n v="13.133333333333333"/>
    <d v="2023-08-12T00:00:00"/>
    <x v="1"/>
    <x v="2"/>
    <s v="NITESH"/>
    <x v="1"/>
    <s v="CONSUMER EXISTING"/>
    <s v="SLA_MET"/>
  </r>
  <r>
    <s v="2769"/>
    <d v="2023-08-12T12:34:01"/>
    <d v="2023-08-12T12:47:19"/>
    <s v="WITHDRAW"/>
    <s v="Consumer Existing"/>
    <s v="QMascarenhas"/>
    <s v="No app put through as confirmed by store"/>
    <d v="1899-12-30T00:13:18"/>
    <n v="13.3"/>
    <d v="2023-08-12T00:00:00"/>
    <x v="1"/>
    <x v="2"/>
    <e v="#N/A"/>
    <x v="0"/>
    <s v="CONSUMER EXISTING"/>
    <s v="SLA_MET"/>
  </r>
  <r>
    <s v="2691"/>
    <d v="2023-08-12T12:34:59"/>
    <d v="2023-08-12T12:42:47"/>
    <s v="APPROVE"/>
    <s v="Consumer Existing"/>
    <s v="CDcosta"/>
    <s v="Approve"/>
    <d v="1899-12-30T00:07:48"/>
    <n v="7.8"/>
    <d v="2023-08-12T00:00:00"/>
    <x v="1"/>
    <x v="2"/>
    <s v="CAMERON"/>
    <x v="1"/>
    <s v="CONSUMER EXISTING"/>
    <s v="SLA_MET"/>
  </r>
  <r>
    <s v="2692"/>
    <d v="2023-08-12T12:39:18"/>
    <d v="2023-08-12T12:49:19"/>
    <s v="APPROVE"/>
    <s v="Consumer Existing"/>
    <s v="SBambaras"/>
    <m/>
    <d v="1899-12-30T00:10:01"/>
    <n v="10.016666666666667"/>
    <d v="2023-08-12T00:00:00"/>
    <x v="1"/>
    <x v="2"/>
    <s v="SAM"/>
    <x v="1"/>
    <s v="CONSUMER EXISTING"/>
    <s v="SLA_MET"/>
  </r>
  <r>
    <s v="2693"/>
    <d v="2023-08-12T12:39:21"/>
    <d v="2023-08-12T12:48:15"/>
    <s v="APPROVE"/>
    <s v="Consumer Pre Bureau"/>
    <s v="CDcosta"/>
    <s v="Approve"/>
    <d v="1899-12-30T00:08:54"/>
    <n v="8.9"/>
    <d v="2023-08-12T00:00:00"/>
    <x v="1"/>
    <x v="2"/>
    <s v="CAMERON"/>
    <x v="1"/>
    <s v="CONSUMER PRE BUREAU"/>
    <s v="SLA_MET"/>
  </r>
  <r>
    <s v="2694"/>
    <d v="2023-08-12T12:41:50"/>
    <d v="2023-08-12T12:55:10"/>
    <s v="APPROVE"/>
    <s v="Consumer Existing"/>
    <s v="QMascarenhas"/>
    <m/>
    <d v="1899-12-30T00:13:20"/>
    <n v="13.333333333333334"/>
    <d v="2023-08-12T00:00:00"/>
    <x v="1"/>
    <x v="2"/>
    <e v="#N/A"/>
    <x v="1"/>
    <s v="CONSUMER EXISTING"/>
    <s v="SLA_MET"/>
  </r>
  <r>
    <s v="2695"/>
    <d v="2023-08-12T12:55:23"/>
    <d v="2023-08-12T13:06:29"/>
    <s v="APPROVE"/>
    <s v="Consumer Existing"/>
    <s v="NBhatia"/>
    <s v="Approved only with outright purchase of handset or USIM only"/>
    <d v="1899-12-30T00:11:06"/>
    <n v="11.1"/>
    <d v="2023-08-12T00:00:00"/>
    <x v="1"/>
    <x v="2"/>
    <s v="NITESH"/>
    <x v="1"/>
    <s v="CONSUMER EXISTING"/>
    <s v="SLA_MET"/>
  </r>
  <r>
    <s v="2743"/>
    <d v="2023-08-12T12:57:22"/>
    <d v="2023-08-12T13:19:40"/>
    <s v="DECLINE"/>
    <s v="Consumer Post Bureau"/>
    <s v="RBose"/>
    <m/>
    <d v="1899-12-30T00:22:18"/>
    <n v="22.3"/>
    <d v="2023-08-12T00:00:00"/>
    <x v="1"/>
    <x v="2"/>
    <s v="ROHAN"/>
    <x v="2"/>
    <s v="CONSUMER POST BUREAU"/>
    <s v="SLA_NOT_MET"/>
  </r>
  <r>
    <s v="2770"/>
    <d v="2023-08-12T12:59:24"/>
    <d v="2023-08-12T13:00:58"/>
    <s v="WITHDRAW"/>
    <s v="Consumer Pre Bureau"/>
    <s v="SBambaras"/>
    <s v="Please email passport with visa page"/>
    <d v="1899-12-30T00:01:34"/>
    <n v="1.5666666666666667"/>
    <d v="2023-08-12T00:00:00"/>
    <x v="1"/>
    <x v="2"/>
    <s v="SAM"/>
    <x v="0"/>
    <s v="CONSUMER PRE BUREAU"/>
    <s v="SLA_MET"/>
  </r>
  <r>
    <s v="2771"/>
    <d v="2023-08-12T13:02:15"/>
    <d v="2023-08-12T13:07:19"/>
    <s v="WITHDRAW"/>
    <s v="Consumer Pre Bureau"/>
    <s v="SBambaras"/>
    <s v="Please re-submit with the complete current address.(suburb/town, state,postcode)"/>
    <d v="1899-12-30T00:05:04"/>
    <n v="5.0666666666666664"/>
    <d v="2023-08-12T00:00:00"/>
    <x v="1"/>
    <x v="2"/>
    <s v="SAM"/>
    <x v="0"/>
    <s v="CONSUMER PRE BUREAU"/>
    <s v="SLA_MET"/>
  </r>
  <r>
    <s v="2696"/>
    <d v="2023-08-12T13:10:01"/>
    <d v="2023-08-12T13:20:47"/>
    <s v="APPROVE"/>
    <s v="Consumer Existing"/>
    <s v="SBambaras"/>
    <s v="Approved for MBB only"/>
    <d v="1899-12-30T00:10:46"/>
    <n v="10.766666666666667"/>
    <d v="2023-08-12T00:00:00"/>
    <x v="1"/>
    <x v="2"/>
    <s v="SAM"/>
    <x v="1"/>
    <s v="CONSUMER EXISTING"/>
    <s v="SLA_MET"/>
  </r>
  <r>
    <s v="2697"/>
    <d v="2023-08-12T13:10:37"/>
    <d v="2023-08-12T13:23:55"/>
    <s v="APPROVE"/>
    <s v="Consumer Existing"/>
    <s v="NBhatia"/>
    <s v="Approve"/>
    <d v="1899-12-30T00:13:18"/>
    <n v="13.3"/>
    <d v="2023-08-12T00:00:00"/>
    <x v="1"/>
    <x v="2"/>
    <s v="NITESH"/>
    <x v="1"/>
    <s v="CONSUMER EXISTING"/>
    <s v="SLA_MET"/>
  </r>
  <r>
    <s v="2744"/>
    <d v="2023-08-12T13:13:59"/>
    <d v="2023-08-12T13:20:07"/>
    <s v="DECLINE"/>
    <s v="Consumer Pre Bureau"/>
    <s v="CDcosta"/>
    <s v="Declined due to Dun and Bradstreet Credit Bureau information"/>
    <d v="1899-12-30T00:06:08"/>
    <n v="6.1333333333333337"/>
    <d v="2023-08-12T00:00:00"/>
    <x v="1"/>
    <x v="2"/>
    <s v="CAMERON"/>
    <x v="2"/>
    <s v="CONSUMER PRE BUREAU"/>
    <s v="SLA_MET"/>
  </r>
  <r>
    <s v="2698"/>
    <d v="2023-08-12T13:20:43"/>
    <d v="2023-08-12T13:28:36"/>
    <s v="APPROVE"/>
    <s v="Consumer Post Bureau"/>
    <s v="SBambaras"/>
    <s v="Approve"/>
    <d v="1899-12-30T00:07:53"/>
    <n v="7.8833333333333329"/>
    <d v="2023-08-12T00:00:00"/>
    <x v="1"/>
    <x v="2"/>
    <s v="SAM"/>
    <x v="1"/>
    <s v="CONSUMER POST BUREAU"/>
    <s v="SLA_MET"/>
  </r>
  <r>
    <s v="2699"/>
    <d v="2023-08-12T13:21:47"/>
    <d v="2023-08-12T13:31:48"/>
    <s v="APPROVE"/>
    <s v="Consumer Existing"/>
    <s v="RBose"/>
    <m/>
    <d v="1899-12-30T00:10:01"/>
    <n v="10.016666666666667"/>
    <d v="2023-08-12T00:00:00"/>
    <x v="1"/>
    <x v="2"/>
    <s v="ROHAN"/>
    <x v="1"/>
    <s v="CONSUMER EXISTING"/>
    <s v="SLA_MET"/>
  </r>
  <r>
    <s v="2745"/>
    <d v="2023-08-12T13:28:10"/>
    <d v="2023-08-12T13:36:15"/>
    <s v="DECLINE"/>
    <s v="Consumer Existing"/>
    <s v="SSyed"/>
    <m/>
    <d v="1899-12-30T00:08:05"/>
    <n v="8.0833333333333339"/>
    <d v="2023-08-12T00:00:00"/>
    <x v="1"/>
    <x v="2"/>
    <s v="SHAHID"/>
    <x v="2"/>
    <s v="CONSUMER EXISTING"/>
    <s v="SLA_MET"/>
  </r>
  <r>
    <s v="2700"/>
    <d v="2023-08-12T13:29:20"/>
    <d v="2023-08-12T13:44:11"/>
    <s v="APPROVE"/>
    <s v="Consumer Existing"/>
    <s v="RBose"/>
    <m/>
    <d v="1899-12-30T00:14:51"/>
    <n v="14.85"/>
    <d v="2023-08-12T00:00:00"/>
    <x v="1"/>
    <x v="2"/>
    <s v="ROHAN"/>
    <x v="1"/>
    <s v="CONSUMER EXISTING"/>
    <s v="SLA_MET"/>
  </r>
  <r>
    <s v="2701"/>
    <d v="2023-08-12T13:30:23"/>
    <d v="2023-08-12T13:47:21"/>
    <s v="APPROVE"/>
    <s v="Consumer Existing"/>
    <s v="SSyed"/>
    <m/>
    <d v="1899-12-30T00:16:58"/>
    <n v="16.966666666666665"/>
    <d v="2023-08-12T00:00:00"/>
    <x v="1"/>
    <x v="2"/>
    <s v="SHAHID"/>
    <x v="1"/>
    <s v="CONSUMER EXISTING"/>
    <s v="SLA_MET"/>
  </r>
  <r>
    <s v="2772"/>
    <d v="2023-08-12T13:30:49"/>
    <d v="2023-08-12T13:32:13"/>
    <s v="WITHDRAW"/>
    <s v="Consumer Pre Bureau"/>
    <s v="SBambaras"/>
    <s v="Please email passport with visa page"/>
    <d v="1899-12-30T00:01:24"/>
    <n v="1.4"/>
    <d v="2023-08-12T00:00:00"/>
    <x v="1"/>
    <x v="2"/>
    <s v="SAM"/>
    <x v="0"/>
    <s v="CONSUMER PRE BUREAU"/>
    <s v="SLA_MET"/>
  </r>
  <r>
    <s v="2702"/>
    <d v="2023-08-12T13:50:43"/>
    <d v="2023-08-12T13:54:43"/>
    <s v="APPROVE"/>
    <s v="Consumer Existing"/>
    <s v="SBambaras"/>
    <s v="Approved for MBB only"/>
    <d v="1899-12-30T00:04:00"/>
    <n v="4"/>
    <d v="2023-08-12T00:00:00"/>
    <x v="1"/>
    <x v="2"/>
    <s v="SAM"/>
    <x v="1"/>
    <s v="CONSUMER EXISTING"/>
    <s v="SLA_MET"/>
  </r>
  <r>
    <s v="2703"/>
    <d v="2023-08-12T13:53:12"/>
    <d v="2023-08-12T13:56:09"/>
    <s v="APPROVE"/>
    <s v="Consumer Existing"/>
    <s v="QMascarenhas"/>
    <s v="Approve"/>
    <d v="1899-12-30T00:02:57"/>
    <n v="2.95"/>
    <d v="2023-08-12T00:00:00"/>
    <x v="1"/>
    <x v="2"/>
    <e v="#N/A"/>
    <x v="1"/>
    <s v="CONSUMER EXISTING"/>
    <s v="SLA_MET"/>
  </r>
  <r>
    <s v="2704"/>
    <d v="2023-08-12T13:56:25"/>
    <d v="2023-08-12T14:02:21"/>
    <s v="APPROVE"/>
    <s v="Consumer Post Bureau"/>
    <s v="CDcosta"/>
    <s v="Approve"/>
    <d v="1899-12-30T00:05:56"/>
    <n v="5.9333333333333336"/>
    <d v="2023-08-12T00:00:00"/>
    <x v="1"/>
    <x v="2"/>
    <s v="CAMERON"/>
    <x v="1"/>
    <s v="CONSUMER POST BUREAU"/>
    <s v="SLA_MET"/>
  </r>
  <r>
    <s v="2773"/>
    <d v="2023-08-12T13:58:56"/>
    <d v="2023-08-12T14:23:07"/>
    <s v="WITHDRAW"/>
    <s v="Consumer Post Bureau"/>
    <s v="NBhatia"/>
    <m/>
    <d v="1899-12-30T00:24:11"/>
    <n v="24.183333333333334"/>
    <d v="2023-08-12T00:00:00"/>
    <x v="1"/>
    <x v="2"/>
    <s v="NITESH"/>
    <x v="0"/>
    <s v="CONSUMER POST BUREAU"/>
    <s v="SLA_NOT_MET"/>
  </r>
  <r>
    <s v="2705"/>
    <d v="2023-08-12T14:17:05"/>
    <d v="2023-08-12T14:27:04"/>
    <s v="APPROVE"/>
    <s v="Consumer Existing"/>
    <s v="SBambaras"/>
    <s v="Approve"/>
    <d v="1899-12-30T00:09:59"/>
    <n v="9.9833333333333325"/>
    <d v="2023-08-12T00:00:00"/>
    <x v="1"/>
    <x v="2"/>
    <s v="SAM"/>
    <x v="1"/>
    <s v="CONSUMER EXISTING"/>
    <s v="SLA_MET"/>
  </r>
  <r>
    <s v="2774"/>
    <d v="2023-08-12T14:19:46"/>
    <d v="2023-08-12T14:28:04"/>
    <s v="WITHDRAW"/>
    <s v="Consumer Pre Bureau"/>
    <s v="CDcosta"/>
    <s v="Please email 100 pts of ID, Visa page and Proof of income to vcredit@Asif Tech.com.au"/>
    <d v="1899-12-30T00:08:18"/>
    <n v="8.3000000000000007"/>
    <d v="2023-08-12T00:00:00"/>
    <x v="1"/>
    <x v="2"/>
    <s v="CAMERON"/>
    <x v="0"/>
    <s v="CONSUMER PRE BUREAU"/>
    <s v="SLA_MET"/>
  </r>
  <r>
    <s v="2746"/>
    <d v="2023-08-12T14:20:39"/>
    <d v="2023-08-12T14:32:52"/>
    <s v="DECLINE"/>
    <s v="Consumer Existing"/>
    <s v="QMascarenhas"/>
    <s v="Customer has exceeded approved number of services"/>
    <d v="1899-12-30T00:12:13"/>
    <n v="12.216666666666667"/>
    <d v="2023-08-12T00:00:00"/>
    <x v="1"/>
    <x v="2"/>
    <e v="#N/A"/>
    <x v="2"/>
    <s v="CONSUMER EXISTING"/>
    <s v="SLA_MET"/>
  </r>
  <r>
    <s v="2706"/>
    <d v="2023-08-12T14:33:55"/>
    <d v="2023-08-12T14:49:36"/>
    <s v="APPROVE"/>
    <s v="Consumer Post Bureau"/>
    <s v="NBhatia"/>
    <m/>
    <d v="1899-12-30T00:15:41"/>
    <n v="15.683333333333334"/>
    <d v="2023-08-12T00:00:00"/>
    <x v="1"/>
    <x v="2"/>
    <s v="NITESH"/>
    <x v="1"/>
    <s v="CONSUMER POST BUREAU"/>
    <s v="SLA_MET"/>
  </r>
  <r>
    <s v="2707"/>
    <d v="2023-08-12T14:34:12"/>
    <d v="2023-08-12T14:42:11"/>
    <s v="APPROVE"/>
    <s v="Consumer Post Bureau"/>
    <s v="RBose"/>
    <m/>
    <d v="1899-12-30T00:07:59"/>
    <n v="7.9833333333333334"/>
    <d v="2023-08-12T00:00:00"/>
    <x v="1"/>
    <x v="2"/>
    <s v="ROHAN"/>
    <x v="1"/>
    <s v="CONSUMER POST BUREAU"/>
    <s v="SLA_MET"/>
  </r>
  <r>
    <s v="2747"/>
    <d v="2023-08-12T14:41:21"/>
    <d v="2023-08-12T14:48:39"/>
    <s v="DECLINE"/>
    <s v="Consumer Pre Bureau"/>
    <s v="QMascarenhas"/>
    <s v="Data obtained from Dunn &amp; Bradstreet Credit File"/>
    <d v="1899-12-30T00:07:18"/>
    <n v="7.3"/>
    <d v="2023-08-12T00:00:00"/>
    <x v="1"/>
    <x v="2"/>
    <e v="#N/A"/>
    <x v="2"/>
    <s v="CONSUMER PRE BUREAU"/>
    <s v="SLA_MET"/>
  </r>
  <r>
    <s v="2708"/>
    <d v="2023-08-12T14:43:53"/>
    <d v="2023-08-12T15:11:28"/>
    <s v="APPROVE"/>
    <s v="Consumer Post Bureau"/>
    <s v="RBose"/>
    <m/>
    <d v="1899-12-30T00:27:35"/>
    <n v="27.583333333333332"/>
    <d v="2023-08-12T00:00:00"/>
    <x v="1"/>
    <x v="2"/>
    <s v="ROHAN"/>
    <x v="1"/>
    <s v="CONSUMER POST BUREAU"/>
    <s v="SLA_NOT_MET"/>
  </r>
  <r>
    <s v="2709"/>
    <d v="2023-08-12T14:47:07"/>
    <d v="2023-08-12T14:58:48"/>
    <s v="APPROVE"/>
    <s v="Consumer Post Bureau"/>
    <s v="SBambaras"/>
    <s v="Approved only with outright purchase of handset or USIM only"/>
    <d v="1899-12-30T00:11:41"/>
    <n v="11.683333333333334"/>
    <d v="2023-08-12T00:00:00"/>
    <x v="1"/>
    <x v="2"/>
    <s v="SAM"/>
    <x v="1"/>
    <s v="CONSUMER POST BUREAU"/>
    <s v="SLA_MET"/>
  </r>
  <r>
    <s v="2710"/>
    <d v="2023-08-12T14:48:04"/>
    <d v="2023-08-12T14:55:11"/>
    <s v="APPROVE"/>
    <s v="Consumer Existing"/>
    <s v="CDcosta"/>
    <s v="Approve"/>
    <d v="1899-12-30T00:07:07"/>
    <n v="7.1166666666666663"/>
    <d v="2023-08-12T00:00:00"/>
    <x v="1"/>
    <x v="2"/>
    <s v="CAMERON"/>
    <x v="1"/>
    <s v="CONSUMER EXISTING"/>
    <s v="SLA_MET"/>
  </r>
  <r>
    <s v="2711"/>
    <d v="2023-08-12T14:48:44"/>
    <d v="2023-08-12T15:00:05"/>
    <s v="APPROVE"/>
    <s v="Consumer Existing"/>
    <s v="QMascarenhas"/>
    <s v="Approve"/>
    <d v="1899-12-30T00:11:21"/>
    <n v="11.35"/>
    <d v="2023-08-12T00:00:00"/>
    <x v="1"/>
    <x v="2"/>
    <e v="#N/A"/>
    <x v="1"/>
    <s v="CONSUMER EXISTING"/>
    <s v="SLA_MET"/>
  </r>
  <r>
    <s v="2712"/>
    <d v="2023-08-12T14:53:14"/>
    <d v="2023-08-12T15:03:23"/>
    <s v="APPROVE"/>
    <s v="Consumer Pre Bureau"/>
    <s v="CDcosta"/>
    <s v="Approved only with outright purchase of handset or USIM only"/>
    <d v="1899-12-30T00:10:09"/>
    <n v="10.15"/>
    <d v="2023-08-12T00:00:00"/>
    <x v="1"/>
    <x v="2"/>
    <s v="CAMERON"/>
    <x v="1"/>
    <s v="CONSUMER PRE BUREAU"/>
    <s v="SLA_MET"/>
  </r>
  <r>
    <s v="2713"/>
    <d v="2023-08-12T14:57:56"/>
    <d v="2023-08-12T15:17:37"/>
    <s v="APPROVE"/>
    <s v="Consumer Existing"/>
    <s v="NBhatia"/>
    <m/>
    <d v="1899-12-30T00:19:41"/>
    <n v="19.683333333333334"/>
    <d v="2023-08-12T00:00:00"/>
    <x v="1"/>
    <x v="2"/>
    <s v="NITESH"/>
    <x v="1"/>
    <s v="CONSUMER EXISTING"/>
    <s v="SLA_MET"/>
  </r>
  <r>
    <s v="2748"/>
    <d v="2023-08-12T15:10:26"/>
    <d v="2023-08-12T15:16:31"/>
    <s v="DECLINE"/>
    <s v="Consumer Existing"/>
    <s v="SBambaras"/>
    <s v="Insufficient billing history with Asif Tech"/>
    <d v="1899-12-30T00:06:05"/>
    <n v="6.083333333333333"/>
    <d v="2023-08-12T00:00:00"/>
    <x v="1"/>
    <x v="2"/>
    <s v="SAM"/>
    <x v="2"/>
    <s v="CONSUMER EXISTING"/>
    <s v="SLA_MET"/>
  </r>
  <r>
    <s v="2714"/>
    <d v="2023-08-12T15:11:47"/>
    <d v="2023-08-12T15:21:06"/>
    <s v="APPROVE"/>
    <s v="Consumer Post Bureau"/>
    <s v="QMascarenhas"/>
    <s v="Approved only with outright purchase of handset or USIM only"/>
    <d v="1899-12-30T00:09:19"/>
    <n v="9.3166666666666664"/>
    <d v="2023-08-12T00:00:00"/>
    <x v="1"/>
    <x v="2"/>
    <e v="#N/A"/>
    <x v="1"/>
    <s v="CONSUMER POST BUREAU"/>
    <s v="SLA_MET"/>
  </r>
  <r>
    <s v="2749"/>
    <d v="2023-08-12T15:12:12"/>
    <d v="2023-08-12T15:22:51"/>
    <s v="DECLINE"/>
    <s v="Consumer Existing"/>
    <s v="RBose"/>
    <m/>
    <d v="1899-12-30T00:10:39"/>
    <n v="10.65"/>
    <d v="2023-08-12T00:00:00"/>
    <x v="1"/>
    <x v="2"/>
    <s v="ROHAN"/>
    <x v="2"/>
    <s v="CONSUMER EXISTING"/>
    <s v="SLA_MET"/>
  </r>
  <r>
    <s v="2715"/>
    <d v="2023-08-12T15:13:02"/>
    <d v="2023-08-12T15:19:35"/>
    <s v="APPROVE"/>
    <s v="Consumer Post Bureau"/>
    <s v="CDcosta"/>
    <s v="Approved for 1 handset and 1 MBB"/>
    <d v="1899-12-30T00:06:33"/>
    <n v="6.55"/>
    <d v="2023-08-12T00:00:00"/>
    <x v="1"/>
    <x v="2"/>
    <s v="CAMERON"/>
    <x v="1"/>
    <s v="CONSUMER POST BUREAU"/>
    <s v="SLA_MET"/>
  </r>
  <r>
    <s v="2716"/>
    <d v="2023-08-12T15:18:03"/>
    <d v="2023-08-12T15:23:38"/>
    <s v="APPROVE"/>
    <s v="Consumer Existing"/>
    <s v="CDcosta"/>
    <s v="Approve"/>
    <d v="1899-12-30T00:05:35"/>
    <n v="5.583333333333333"/>
    <d v="2023-08-12T00:00:00"/>
    <x v="1"/>
    <x v="2"/>
    <s v="CAMERON"/>
    <x v="1"/>
    <s v="CONSUMER EXISTING"/>
    <s v="SLA_MET"/>
  </r>
  <r>
    <s v="2717"/>
    <d v="2023-08-12T15:22:08"/>
    <d v="2023-08-12T15:30:18"/>
    <s v="APPROVE"/>
    <s v="Consumer Post Bureau"/>
    <s v="NBhatia"/>
    <m/>
    <d v="1899-12-30T00:08:10"/>
    <n v="8.1666666666666661"/>
    <d v="2023-08-12T00:00:00"/>
    <x v="1"/>
    <x v="2"/>
    <s v="NITESH"/>
    <x v="1"/>
    <s v="CONSUMER POST BUREAU"/>
    <s v="SLA_MET"/>
  </r>
  <r>
    <s v="2718"/>
    <d v="2023-08-12T15:25:12"/>
    <d v="2023-08-12T15:43:26"/>
    <s v="APPROVE"/>
    <s v="Consumer Pre Bureau"/>
    <s v="QMascarenhas"/>
    <s v="Approve"/>
    <d v="1899-12-30T00:18:14"/>
    <n v="18.233333333333334"/>
    <d v="2023-08-12T00:00:00"/>
    <x v="1"/>
    <x v="2"/>
    <e v="#N/A"/>
    <x v="1"/>
    <s v="CONSUMER PRE BUREAU"/>
    <s v="SLA_MET"/>
  </r>
  <r>
    <s v="2719"/>
    <d v="2023-08-12T15:28:39"/>
    <d v="2023-08-12T15:40:49"/>
    <s v="APPROVE"/>
    <s v="Consumer Post Bureau"/>
    <s v="RBose"/>
    <m/>
    <d v="1899-12-30T00:12:10"/>
    <n v="12.166666666666666"/>
    <d v="2023-08-12T00:00:00"/>
    <x v="1"/>
    <x v="2"/>
    <s v="ROHAN"/>
    <x v="1"/>
    <s v="CONSUMER POST BUREAU"/>
    <s v="SLA_MET"/>
  </r>
  <r>
    <s v="2775"/>
    <d v="2023-08-12T15:33:55"/>
    <d v="2023-08-12T15:43:54"/>
    <s v="WITHDRAW"/>
    <s v="Consumer Post Bureau"/>
    <s v="NBhatia"/>
    <m/>
    <d v="1899-12-30T00:09:59"/>
    <n v="9.9833333333333325"/>
    <d v="2023-08-12T00:00:00"/>
    <x v="1"/>
    <x v="2"/>
    <s v="NITESH"/>
    <x v="0"/>
    <s v="CONSUMER POST BUREAU"/>
    <s v="SLA_MET"/>
  </r>
  <r>
    <s v="2720"/>
    <d v="2023-08-12T15:38:02"/>
    <d v="2023-08-12T15:49:44"/>
    <s v="APPROVE"/>
    <s v="Consumer Post Bureau"/>
    <s v="RBose"/>
    <m/>
    <d v="1899-12-30T00:11:42"/>
    <n v="11.7"/>
    <d v="2023-08-12T00:00:00"/>
    <x v="1"/>
    <x v="2"/>
    <s v="ROHAN"/>
    <x v="1"/>
    <s v="CONSUMER POST BUREAU"/>
    <s v="SLA_MET"/>
  </r>
  <r>
    <s v="2721"/>
    <d v="2023-08-12T15:39:10"/>
    <d v="2023-08-12T15:45:25"/>
    <s v="APPROVE"/>
    <s v="Consumer Existing"/>
    <s v="SBambaras"/>
    <s v="Approve"/>
    <d v="1899-12-30T00:06:15"/>
    <n v="6.25"/>
    <d v="2023-08-12T00:00:00"/>
    <x v="1"/>
    <x v="2"/>
    <s v="SAM"/>
    <x v="1"/>
    <s v="CONSUMER EXISTING"/>
    <s v="SLA_MET"/>
  </r>
  <r>
    <s v="2750"/>
    <d v="2023-08-12T15:42:12"/>
    <d v="2023-08-12T15:45:36"/>
    <s v="DECLINE"/>
    <s v="Consumer Existing"/>
    <s v="CDcosta"/>
    <s v="Passport Visa expires in less than 12 months. Please offer the customer pre-paid service only"/>
    <d v="1899-12-30T00:03:24"/>
    <n v="3.4"/>
    <d v="2023-08-12T00:00:00"/>
    <x v="1"/>
    <x v="2"/>
    <s v="CAMERON"/>
    <x v="2"/>
    <s v="CONSUMER EXISTING"/>
    <s v="SLA_MET"/>
  </r>
  <r>
    <s v="2722"/>
    <d v="2023-08-12T15:42:27"/>
    <d v="2023-08-12T16:07:52"/>
    <s v="APPROVE"/>
    <s v="Consumer Post Bureau"/>
    <s v="NBhatia"/>
    <m/>
    <d v="1899-12-30T00:25:25"/>
    <n v="25.416666666666668"/>
    <d v="2023-08-12T00:00:00"/>
    <x v="1"/>
    <x v="2"/>
    <s v="NITESH"/>
    <x v="1"/>
    <s v="CONSUMER POST BUREAU"/>
    <s v="SLA_NOT_MET"/>
  </r>
  <r>
    <s v="2776"/>
    <d v="2023-08-12T15:42:59"/>
    <d v="2023-08-12T15:52:25"/>
    <s v="WITHDRAW"/>
    <s v="Consumer Existing"/>
    <s v="QMascarenhas"/>
    <s v="Please resubmit with landline for employer"/>
    <d v="1899-12-30T00:09:26"/>
    <n v="9.4333333333333336"/>
    <d v="2023-08-12T00:00:00"/>
    <x v="1"/>
    <x v="2"/>
    <e v="#N/A"/>
    <x v="0"/>
    <s v="CONSUMER EXISTING"/>
    <s v="SLA_MET"/>
  </r>
  <r>
    <s v="2723"/>
    <d v="2023-08-12T15:45:06"/>
    <d v="2023-08-12T15:55:38"/>
    <s v="APPROVE"/>
    <s v="Consumer Post Bureau"/>
    <s v="RBose"/>
    <m/>
    <d v="1899-12-30T00:10:32"/>
    <n v="10.533333333333333"/>
    <d v="2023-08-12T00:00:00"/>
    <x v="1"/>
    <x v="2"/>
    <s v="ROHAN"/>
    <x v="1"/>
    <s v="CONSUMER POST BUREAU"/>
    <s v="SLA_MET"/>
  </r>
  <r>
    <s v="2724"/>
    <d v="2023-08-12T15:54:11"/>
    <d v="2023-08-12T16:04:29"/>
    <s v="APPROVE"/>
    <s v="Consumer Post Bureau"/>
    <s v="SBambaras"/>
    <s v="Approve"/>
    <d v="1899-12-30T00:10:18"/>
    <n v="10.3"/>
    <d v="2023-08-12T00:00:00"/>
    <x v="1"/>
    <x v="2"/>
    <s v="SAM"/>
    <x v="1"/>
    <s v="CONSUMER POST BUREAU"/>
    <s v="SLA_MET"/>
  </r>
  <r>
    <s v="2725"/>
    <d v="2023-08-12T15:55:35"/>
    <d v="2023-08-12T16:00:51"/>
    <s v="APPROVE"/>
    <s v="Consumer Existing"/>
    <s v="CDcosta"/>
    <s v="Approve"/>
    <d v="1899-12-30T00:05:16"/>
    <n v="5.2666666666666666"/>
    <d v="2023-08-12T00:00:00"/>
    <x v="1"/>
    <x v="2"/>
    <s v="CAMERON"/>
    <x v="1"/>
    <s v="CONSUMER EXISTING"/>
    <s v="SLA_MET"/>
  </r>
  <r>
    <s v="2726"/>
    <d v="2023-08-12T15:59:09"/>
    <d v="2023-08-12T16:10:37"/>
    <s v="APPROVE"/>
    <s v="Consumer Existing"/>
    <s v="CDcosta"/>
    <m/>
    <d v="1899-12-30T00:11:28"/>
    <n v="11.466666666666667"/>
    <d v="2023-08-12T00:00:00"/>
    <x v="1"/>
    <x v="2"/>
    <s v="CAMERON"/>
    <x v="1"/>
    <s v="CONSUMER EXISTING"/>
    <s v="SLA_MET"/>
  </r>
  <r>
    <s v="2777"/>
    <d v="2023-08-12T16:04:11"/>
    <d v="2023-08-12T16:16:32"/>
    <s v="WITHDRAW"/>
    <s v="Consumer Pre Bureau"/>
    <s v="RBose"/>
    <s v="Please submit with correct passport number as C4N21761R5."/>
    <d v="1899-12-30T00:12:21"/>
    <n v="12.35"/>
    <d v="2023-08-12T00:00:00"/>
    <x v="1"/>
    <x v="2"/>
    <s v="ROHAN"/>
    <x v="0"/>
    <s v="CONSUMER PRE BUREAU"/>
    <s v="SLA_MET"/>
  </r>
  <r>
    <s v="2751"/>
    <d v="2023-08-12T16:04:35"/>
    <d v="2023-08-12T16:18:47"/>
    <s v="DECLINE"/>
    <s v="Consumer Existing"/>
    <s v="SBambaras"/>
    <s v="Passport Visa expires in less than 21 months. Please offer the customer pre-paid service only"/>
    <d v="1899-12-30T00:14:12"/>
    <n v="14.2"/>
    <d v="2023-08-12T00:00:00"/>
    <x v="1"/>
    <x v="2"/>
    <s v="SAM"/>
    <x v="2"/>
    <s v="CONSUMER EXISTING"/>
    <s v="SLA_MET"/>
  </r>
  <r>
    <s v="2727"/>
    <d v="2023-08-12T16:11:33"/>
    <d v="2023-08-12T16:19:52"/>
    <s v="APPROVE"/>
    <s v="Consumer Post Bureau"/>
    <s v="CDcosta"/>
    <s v="Approve"/>
    <d v="1899-12-30T00:08:19"/>
    <n v="8.3166666666666664"/>
    <d v="2023-08-12T00:00:00"/>
    <x v="1"/>
    <x v="2"/>
    <s v="CAMERON"/>
    <x v="1"/>
    <s v="CONSUMER POST BUREAU"/>
    <s v="SLA_MET"/>
  </r>
  <r>
    <s v="2778"/>
    <d v="2023-08-12T16:14:03"/>
    <d v="2023-08-12T16:32:45"/>
    <s v="WITHDRAW"/>
    <s v="Consumer Existing"/>
    <s v="SBambaras"/>
    <s v="Please email copy of Proof of Income (Pay Slips / Bank Statement / Employment Letter) to vcredit@Asif Tech.com.au"/>
    <d v="1899-12-30T00:18:42"/>
    <n v="18.7"/>
    <d v="2023-08-12T00:00:00"/>
    <x v="1"/>
    <x v="2"/>
    <s v="SAM"/>
    <x v="0"/>
    <s v="CONSUMER EXISTING"/>
    <s v="SLA_MET"/>
  </r>
  <r>
    <s v="2752"/>
    <d v="2023-08-12T16:14:34"/>
    <d v="2023-08-12T16:26:40"/>
    <s v="DECLINE"/>
    <s v="Consumer Existing"/>
    <s v="CDcosta"/>
    <s v="Insufficient billing history with Asif Tech"/>
    <d v="1899-12-30T00:12:06"/>
    <n v="12.1"/>
    <d v="2023-08-12T00:00:00"/>
    <x v="1"/>
    <x v="2"/>
    <s v="CAMERON"/>
    <x v="2"/>
    <s v="CONSUMER EXISTING"/>
    <s v="SLA_MET"/>
  </r>
  <r>
    <s v="2753"/>
    <d v="2023-08-12T16:17:14"/>
    <d v="2023-08-12T16:26:11"/>
    <s v="DECLINE"/>
    <s v="Consumer Existing"/>
    <s v="QMascarenhas"/>
    <m/>
    <d v="1899-12-30T00:08:57"/>
    <n v="8.9499999999999993"/>
    <d v="2023-08-12T00:00:00"/>
    <x v="1"/>
    <x v="2"/>
    <e v="#N/A"/>
    <x v="2"/>
    <s v="CONSUMER EXISTING"/>
    <s v="SLA_MET"/>
  </r>
  <r>
    <s v="2779"/>
    <d v="2023-08-12T16:25:09"/>
    <d v="2023-08-12T16:38:06"/>
    <s v="WITHDRAW"/>
    <s v="Consumer Pre Bureau"/>
    <s v="NBhatia"/>
    <s v="Please resubmit next application with correct passport no. C4N21761R5 and more up to date bank statement."/>
    <d v="1899-12-30T00:12:57"/>
    <n v="12.95"/>
    <d v="2023-08-12T00:00:00"/>
    <x v="1"/>
    <x v="2"/>
    <s v="NITESH"/>
    <x v="0"/>
    <s v="CONSUMER PRE BUREAU"/>
    <s v="SLA_MET"/>
  </r>
  <r>
    <s v="2728"/>
    <d v="2023-08-12T16:25:56"/>
    <d v="2023-08-12T16:29:50"/>
    <s v="APPROVE"/>
    <s v="Consumer Existing"/>
    <s v="CDcosta"/>
    <s v="Approve"/>
    <d v="1899-12-30T00:03:54"/>
    <n v="3.9"/>
    <d v="2023-08-12T00:00:00"/>
    <x v="1"/>
    <x v="2"/>
    <s v="CAMERON"/>
    <x v="1"/>
    <s v="CONSUMER EXISTING"/>
    <s v="SLA_MET"/>
  </r>
  <r>
    <s v="2729"/>
    <d v="2023-08-12T16:27:50"/>
    <d v="2023-08-12T16:41:30"/>
    <s v="APPROVE"/>
    <s v="Consumer Existing"/>
    <s v="QMascarenhas"/>
    <m/>
    <d v="1899-12-30T00:13:40"/>
    <n v="13.666666666666666"/>
    <d v="2023-08-12T00:00:00"/>
    <x v="1"/>
    <x v="2"/>
    <e v="#N/A"/>
    <x v="1"/>
    <s v="CONSUMER EXISTING"/>
    <s v="SLA_MET"/>
  </r>
  <r>
    <s v="2780"/>
    <d v="2023-08-12T16:40:52"/>
    <d v="2023-08-12T16:55:05"/>
    <s v="WITHDRAW"/>
    <s v="Consumer Pre Bureau"/>
    <s v="NBhatia"/>
    <s v="Please resubmit with Detailed and latest(uptodate) Bank Statement which reflects Deposits from the EMPLOYER."/>
    <d v="1899-12-30T00:14:13"/>
    <n v="14.216666666666667"/>
    <d v="2023-08-12T00:00:00"/>
    <x v="1"/>
    <x v="2"/>
    <s v="NITESH"/>
    <x v="0"/>
    <s v="CONSUMER PRE BUREAU"/>
    <s v="SLA_MET"/>
  </r>
  <r>
    <s v="2730"/>
    <d v="2023-08-12T16:42:47"/>
    <d v="2023-08-12T16:52:34"/>
    <s v="APPROVE"/>
    <s v="Consumer Pre Bureau"/>
    <s v="SBambaras"/>
    <s v="Approved only with outright purchase of handset or USIM only"/>
    <d v="1899-12-30T00:09:47"/>
    <n v="9.7833333333333332"/>
    <d v="2023-08-12T00:00:00"/>
    <x v="1"/>
    <x v="2"/>
    <s v="SAM"/>
    <x v="1"/>
    <s v="CONSUMER PRE BUREAU"/>
    <s v="SLA_MET"/>
  </r>
  <r>
    <s v="2731"/>
    <d v="2023-08-12T16:46:03"/>
    <d v="2023-08-12T16:56:07"/>
    <s v="APPROVE"/>
    <s v="Consumer Pre Bureau"/>
    <s v="QMascarenhas"/>
    <s v="Approved only with outright purchase of handset or USIM only"/>
    <d v="1899-12-30T00:10:04"/>
    <n v="10.066666666666666"/>
    <d v="2023-08-12T00:00:00"/>
    <x v="1"/>
    <x v="2"/>
    <e v="#N/A"/>
    <x v="1"/>
    <s v="CONSUMER PRE BUREAU"/>
    <s v="SLA_MET"/>
  </r>
  <r>
    <s v="2732"/>
    <d v="2023-08-12T16:47:11"/>
    <d v="2023-08-12T17:01:20"/>
    <s v="APPROVE"/>
    <s v="Consumer Pre Bureau"/>
    <s v="SBambaras"/>
    <s v="Approve"/>
    <d v="1899-12-30T00:14:09"/>
    <n v="14.15"/>
    <d v="2023-08-12T00:00:00"/>
    <x v="1"/>
    <x v="2"/>
    <s v="SAM"/>
    <x v="1"/>
    <s v="CONSUMER PRE BUREAU"/>
    <s v="SLA_MET"/>
  </r>
  <r>
    <s v="2733"/>
    <d v="2023-08-12T16:47:57"/>
    <d v="2023-08-12T16:56:03"/>
    <s v="APPROVE"/>
    <s v="Consumer Post Bureau"/>
    <s v="SSyed"/>
    <s v="Approved only with outright purchase of handset or USIM only"/>
    <d v="1899-12-30T00:08:06"/>
    <n v="8.1"/>
    <d v="2023-08-12T00:00:00"/>
    <x v="1"/>
    <x v="2"/>
    <s v="SHAHID"/>
    <x v="1"/>
    <s v="CONSUMER POST BUREAU"/>
    <s v="SLA_MET"/>
  </r>
  <r>
    <s v="2734"/>
    <d v="2023-08-12T16:48:06"/>
    <d v="2023-08-12T17:02:56"/>
    <s v="APPROVE"/>
    <s v="Consumer Existing"/>
    <s v="SSyed"/>
    <s v="Approve"/>
    <d v="1899-12-30T00:14:50"/>
    <n v="14.833333333333334"/>
    <d v="2023-08-12T00:00:00"/>
    <x v="1"/>
    <x v="2"/>
    <s v="SHAHID"/>
    <x v="1"/>
    <s v="CONSUMER EXISTING"/>
    <s v="SLA_MET"/>
  </r>
  <r>
    <s v="2781"/>
    <d v="2023-08-12T16:55:54"/>
    <d v="2023-08-12T17:05:04"/>
    <s v="WITHDRAW"/>
    <s v="Consumer Existing"/>
    <s v="NBhatia"/>
    <s v="Please resubmit with landline for employer and submit Employment Details, like Appointment letter, Offer Letter, Bank Statement reflecting employer's deposits."/>
    <d v="1899-12-30T00:09:10"/>
    <n v="9.1666666666666661"/>
    <d v="2023-08-12T00:00:00"/>
    <x v="1"/>
    <x v="2"/>
    <s v="NITESH"/>
    <x v="0"/>
    <s v="CONSUMER EXISTING"/>
    <s v="SLA_MET"/>
  </r>
  <r>
    <s v="2754"/>
    <d v="2023-08-12T17:04:26"/>
    <d v="2023-08-12T17:11:21"/>
    <s v="DECLINE"/>
    <s v="Consumer Existing"/>
    <s v="CDcosta"/>
    <s v="Insufficient billing history with Asif Tech"/>
    <d v="1899-12-30T00:06:55"/>
    <n v="6.916666666666667"/>
    <d v="2023-08-12T00:00:00"/>
    <x v="1"/>
    <x v="2"/>
    <s v="CAMERON"/>
    <x v="2"/>
    <s v="CONSUMER EXISTING"/>
    <s v="SLA_MET"/>
  </r>
  <r>
    <s v="2735"/>
    <d v="2023-08-12T17:18:29"/>
    <d v="2023-08-12T17:29:58"/>
    <s v="APPROVE"/>
    <s v="Consumer Existing"/>
    <s v="QMascarenhas"/>
    <m/>
    <d v="1899-12-30T00:11:29"/>
    <n v="11.483333333333333"/>
    <d v="2023-08-12T00:00:00"/>
    <x v="1"/>
    <x v="2"/>
    <e v="#N/A"/>
    <x v="1"/>
    <s v="CONSUMER EXISTING"/>
    <s v="SLA_MET"/>
  </r>
  <r>
    <s v="2736"/>
    <d v="2023-08-12T17:49:19"/>
    <d v="2023-08-12T17:55:06"/>
    <s v="APPROVE"/>
    <s v="Consumer Post Bureau"/>
    <s v="SSyed"/>
    <m/>
    <d v="1899-12-30T00:05:47"/>
    <n v="5.7833333333333332"/>
    <d v="2023-08-12T00:00:00"/>
    <x v="1"/>
    <x v="2"/>
    <s v="SHAHID"/>
    <x v="1"/>
    <s v="CONSUMER POST BUREAU"/>
    <s v="SLA_MET"/>
  </r>
  <r>
    <s v="2737"/>
    <d v="2023-08-12T17:58:30"/>
    <d v="2023-08-12T18:08:37"/>
    <s v="APPROVE"/>
    <s v="Consumer Existing"/>
    <s v="SBambaras"/>
    <s v="Approved only with outright purchase of handset or USIM only"/>
    <d v="1899-12-30T00:10:07"/>
    <n v="10.116666666666667"/>
    <d v="2023-08-12T00:00:00"/>
    <x v="1"/>
    <x v="2"/>
    <s v="SAM"/>
    <x v="1"/>
    <s v="CONSUMER EXISTING"/>
    <s v="SLA_MET"/>
  </r>
  <r>
    <s v="2738"/>
    <d v="2023-08-12T18:37:14"/>
    <d v="2023-08-12T18:52:26"/>
    <s v="APPROVE"/>
    <s v="Consumer Existing"/>
    <s v="QMascarenhas"/>
    <m/>
    <d v="1899-12-30T00:15:12"/>
    <n v="15.2"/>
    <d v="2023-08-12T00:00:00"/>
    <x v="1"/>
    <x v="2"/>
    <e v="#N/A"/>
    <x v="1"/>
    <s v="CONSUMER EXISTING"/>
    <s v="SLA_MET"/>
  </r>
  <r>
    <s v="2739"/>
    <d v="2023-08-12T19:40:32"/>
    <d v="2023-08-12T19:54:53"/>
    <s v="APPROVE"/>
    <s v="Consumer Post Bureau"/>
    <s v="QMascarenhas"/>
    <m/>
    <d v="1899-12-30T00:14:21"/>
    <n v="14.35"/>
    <d v="2023-08-12T00:00:00"/>
    <x v="1"/>
    <x v="2"/>
    <e v="#N/A"/>
    <x v="1"/>
    <s v="CONSUMER POST BUREAU"/>
    <s v="SLA_MET"/>
  </r>
  <r>
    <s v="2782"/>
    <d v="2023-08-12T21:05:28"/>
    <d v="2023-08-13T08:38:24"/>
    <s v="WITHDRAW"/>
    <s v="Consumer Post Bureau"/>
    <s v="FWadia"/>
    <m/>
    <d v="1899-12-30T11:32:56"/>
    <n v="692.93333333333328"/>
    <d v="2023-08-13T00:00:00"/>
    <x v="1"/>
    <x v="2"/>
    <s v="FARDIN"/>
    <x v="0"/>
    <s v="CONSUMER POST BUREAU"/>
    <s v="SLA_NOT_MET"/>
  </r>
  <r>
    <s v="2783"/>
    <d v="2023-08-12T21:16:43"/>
    <d v="2023-08-13T08:47:57"/>
    <s v="WITHDRAW"/>
    <s v="Consumer Post Bureau"/>
    <s v="FWadia"/>
    <m/>
    <d v="1899-12-30T11:31:14"/>
    <n v="691.23333333333335"/>
    <d v="2023-08-13T00:00:00"/>
    <x v="1"/>
    <x v="2"/>
    <s v="FARDIN"/>
    <x v="0"/>
    <s v="CONSUMER POST BUREAU"/>
    <s v="SLA_NOT_MET"/>
  </r>
  <r>
    <s v="2740"/>
    <d v="2023-08-12T21:36:27"/>
    <d v="2023-08-13T08:57:39"/>
    <s v="APPROVE"/>
    <s v="Consumer Existing"/>
    <s v="FWadia"/>
    <m/>
    <d v="1899-12-30T11:21:12"/>
    <n v="681.2"/>
    <d v="2023-08-13T00:00:00"/>
    <x v="1"/>
    <x v="2"/>
    <s v="FARDIN"/>
    <x v="1"/>
    <s v="CONSUMER EXISTING"/>
    <s v="SLA_NOT_MET"/>
  </r>
  <r>
    <s v="2755"/>
    <d v="2023-08-12T22:20:00"/>
    <d v="2023-08-13T08:54:57"/>
    <s v="DECLINE"/>
    <s v="Consumer Post Bureau"/>
    <s v="MDcruz"/>
    <m/>
    <d v="1899-12-30T10:34:57"/>
    <n v="634.95000000000005"/>
    <d v="2023-08-13T00:00:00"/>
    <x v="1"/>
    <x v="2"/>
    <s v="MERCEDES"/>
    <x v="2"/>
    <s v="CONSUMER POST BUREAU"/>
    <s v="SLA_NOT_MET"/>
  </r>
  <r>
    <s v="5017"/>
    <d v="2023-08-13T01:01:08"/>
    <d v="2023-08-13T09:01:44"/>
    <s v="APPROVE"/>
    <s v="Consumer Post Bureau"/>
    <s v="MDcruz"/>
    <m/>
    <d v="1899-12-30T08:00:36"/>
    <n v="480.6"/>
    <d v="2023-08-13T00:00:00"/>
    <x v="1"/>
    <x v="2"/>
    <s v="MERCEDES"/>
    <x v="1"/>
    <s v="CONSUMER POST BUREAU"/>
    <s v="SLA_NOT_MET"/>
  </r>
  <r>
    <s v="2859"/>
    <d v="2023-08-13T08:28:23"/>
    <d v="2023-08-13T08:37:48"/>
    <s v="WITHDRAW"/>
    <s v="Consumer Existing"/>
    <s v="MDcruz"/>
    <s v="Please re-submit as student"/>
    <d v="1899-12-30T00:09:25"/>
    <n v="9.4166666666666661"/>
    <d v="2023-08-13T00:00:00"/>
    <x v="1"/>
    <x v="2"/>
    <s v="MERCEDES"/>
    <x v="0"/>
    <s v="CONSUMER EXISTING"/>
    <s v="SLA_MET"/>
  </r>
  <r>
    <s v="2784"/>
    <d v="2023-08-13T08:35:42"/>
    <d v="2023-08-13T08:43:32"/>
    <s v="APPROVE"/>
    <s v="Consumer Pre Bureau"/>
    <s v="MDcruz"/>
    <s v="Approved only with outright purchase of handset or USIM only"/>
    <d v="1899-12-30T00:07:50"/>
    <n v="7.833333333333333"/>
    <d v="2023-08-13T00:00:00"/>
    <x v="1"/>
    <x v="2"/>
    <s v="MERCEDES"/>
    <x v="1"/>
    <s v="CONSUMER PRE BUREAU"/>
    <s v="SLA_MET"/>
  </r>
  <r>
    <s v="2860"/>
    <d v="2023-08-13T08:45:49"/>
    <d v="2023-08-13T08:48:23"/>
    <s v="WITHDRAW"/>
    <s v="Consumer Existing"/>
    <s v="MDcruz"/>
    <s v="Customer is on a Student's Visa, Please re-submit as student &amp; take off all the employment details"/>
    <d v="1899-12-30T00:02:34"/>
    <n v="2.5666666666666664"/>
    <d v="2023-08-13T00:00:00"/>
    <x v="1"/>
    <x v="2"/>
    <s v="MERCEDES"/>
    <x v="0"/>
    <s v="CONSUMER EXISTING"/>
    <s v="SLA_MET"/>
  </r>
  <r>
    <s v="5300"/>
    <d v="2023-08-13T09:16:09"/>
    <d v="2023-08-13T09:22:13"/>
    <s v="WITHDRAW"/>
    <s v="Consumer Post Bureau"/>
    <s v="MDcruz"/>
    <m/>
    <d v="1899-12-30T00:06:04"/>
    <n v="6.0666666666666664"/>
    <d v="2023-08-13T00:00:00"/>
    <x v="1"/>
    <x v="2"/>
    <s v="MERCEDES"/>
    <x v="0"/>
    <s v="CONSUMER POST BUREAU"/>
    <s v="SLA_MET"/>
  </r>
  <r>
    <s v="2785"/>
    <d v="2023-08-13T09:16:45"/>
    <d v="2023-08-13T09:29:28"/>
    <s v="APPROVE"/>
    <s v="Consumer Existing"/>
    <s v="FWadia"/>
    <s v="Approved for MBB only"/>
    <d v="1899-12-30T00:12:43"/>
    <n v="12.716666666666667"/>
    <d v="2023-08-13T00:00:00"/>
    <x v="1"/>
    <x v="2"/>
    <s v="FARDIN"/>
    <x v="1"/>
    <s v="CONSUMER EXISTING"/>
    <s v="SLA_MET"/>
  </r>
  <r>
    <s v="2786"/>
    <d v="2023-08-13T09:35:40"/>
    <d v="2023-08-13T09:45:23"/>
    <s v="APPROVE"/>
    <s v="Consumer Existing"/>
    <s v="FWadia"/>
    <s v="Approve"/>
    <d v="1899-12-30T00:09:43"/>
    <n v="9.7166666666666668"/>
    <d v="2023-08-13T00:00:00"/>
    <x v="1"/>
    <x v="2"/>
    <s v="FARDIN"/>
    <x v="1"/>
    <s v="CONSUMER EXISTING"/>
    <s v="SLA_MET"/>
  </r>
  <r>
    <s v="2787"/>
    <d v="2023-08-13T09:35:52"/>
    <d v="2023-08-13T09:47:02"/>
    <s v="APPROVE"/>
    <s v="Consumer Existing"/>
    <s v="SBambaras"/>
    <s v="Approved for 2 sim-only services"/>
    <d v="1899-12-30T00:11:10"/>
    <n v="11.166666666666666"/>
    <d v="2023-08-13T00:00:00"/>
    <x v="1"/>
    <x v="2"/>
    <s v="SAM"/>
    <x v="1"/>
    <s v="CONSUMER EXISTING"/>
    <s v="SLA_MET"/>
  </r>
  <r>
    <s v="5018"/>
    <d v="2023-08-13T09:40:42"/>
    <d v="2023-08-13T09:53:22"/>
    <s v="APPROVE"/>
    <s v="Consumer Post Bureau"/>
    <s v="RBose"/>
    <m/>
    <d v="1899-12-30T00:12:40"/>
    <n v="12.666666666666666"/>
    <d v="2023-08-13T00:00:00"/>
    <x v="1"/>
    <x v="2"/>
    <s v="ROHAN"/>
    <x v="1"/>
    <s v="CONSUMER POST BUREAU"/>
    <s v="SLA_MET"/>
  </r>
  <r>
    <s v="2861"/>
    <d v="2023-08-13T09:43:46"/>
    <d v="2023-08-13T09:50:52"/>
    <s v="WITHDRAW"/>
    <s v="Consumer Pre Bureau"/>
    <s v="MDcruz"/>
    <s v="An account for this applicant already exists with Asif Tech. Please resubmit as existing customer Row ID - 1-4IIHM8J"/>
    <d v="1899-12-30T00:07:06"/>
    <n v="7.1"/>
    <d v="2023-08-13T00:00:00"/>
    <x v="1"/>
    <x v="2"/>
    <s v="MERCEDES"/>
    <x v="0"/>
    <s v="CONSUMER PRE BUREAU"/>
    <s v="SLA_MET"/>
  </r>
  <r>
    <s v="5019"/>
    <d v="2023-08-13T09:45:56"/>
    <d v="2023-08-13T09:55:39"/>
    <s v="APPROVE"/>
    <s v="Consumer Post Bureau"/>
    <s v="FWadia"/>
    <m/>
    <d v="1899-12-30T00:09:43"/>
    <n v="9.7166666666666668"/>
    <d v="2023-08-13T00:00:00"/>
    <x v="1"/>
    <x v="2"/>
    <s v="FARDIN"/>
    <x v="1"/>
    <s v="CONSUMER POST BUREAU"/>
    <s v="SLA_MET"/>
  </r>
  <r>
    <s v="5020"/>
    <d v="2023-08-13T09:52:54"/>
    <d v="2023-08-13T10:01:36"/>
    <s v="APPROVE"/>
    <s v="Consumer Post Bureau"/>
    <s v="RBose"/>
    <m/>
    <d v="1899-12-30T00:08:42"/>
    <n v="8.6999999999999993"/>
    <d v="2023-08-13T00:00:00"/>
    <x v="1"/>
    <x v="2"/>
    <s v="ROHAN"/>
    <x v="1"/>
    <s v="CONSUMER POST BUREAU"/>
    <s v="SLA_MET"/>
  </r>
  <r>
    <s v="5021"/>
    <d v="2023-08-13T09:53:00"/>
    <d v="2023-08-13T10:04:45"/>
    <s v="APPROVE"/>
    <s v="Consumer Post Bureau"/>
    <s v="MDcruz"/>
    <m/>
    <d v="1899-12-30T00:11:45"/>
    <n v="11.75"/>
    <d v="2023-08-13T00:00:00"/>
    <x v="1"/>
    <x v="2"/>
    <s v="MERCEDES"/>
    <x v="1"/>
    <s v="CONSUMER POST BUREAU"/>
    <s v="SLA_MET"/>
  </r>
  <r>
    <s v="2788"/>
    <d v="2023-08-13T10:06:13"/>
    <d v="2023-08-13T10:12:13"/>
    <s v="APPROVE"/>
    <s v="Consumer Existing"/>
    <s v="FWadia"/>
    <s v="Approved for MBB only"/>
    <d v="1899-12-30T00:06:00"/>
    <n v="6"/>
    <d v="2023-08-13T00:00:00"/>
    <x v="1"/>
    <x v="2"/>
    <s v="FARDIN"/>
    <x v="1"/>
    <s v="CONSUMER EXISTING"/>
    <s v="SLA_MET"/>
  </r>
  <r>
    <s v="2862"/>
    <d v="2023-08-13T10:07:57"/>
    <d v="2023-08-13T10:17:42"/>
    <s v="WITHDRAW"/>
    <s v="Consumer Existing"/>
    <s v="SBambaras"/>
    <s v="Please update the previous address correctly.Please mention the postcode on the previous address."/>
    <d v="1899-12-30T00:09:45"/>
    <n v="9.75"/>
    <d v="2023-08-13T00:00:00"/>
    <x v="1"/>
    <x v="2"/>
    <s v="SAM"/>
    <x v="0"/>
    <s v="CONSUMER EXISTING"/>
    <s v="SLA_MET"/>
  </r>
  <r>
    <s v="2863"/>
    <d v="2023-08-13T10:23:01"/>
    <d v="2023-08-13T10:34:57"/>
    <s v="WITHDRAW"/>
    <s v="Consumer Existing"/>
    <s v="FWadia"/>
    <s v="Customer has overdue account with Asif Tech"/>
    <d v="1899-12-30T00:11:56"/>
    <n v="11.933333333333334"/>
    <d v="2023-08-13T00:00:00"/>
    <x v="1"/>
    <x v="2"/>
    <s v="FARDIN"/>
    <x v="0"/>
    <s v="CONSUMER EXISTING"/>
    <s v="SLA_MET"/>
  </r>
  <r>
    <s v="2789"/>
    <d v="2023-08-13T10:27:19"/>
    <d v="2023-08-13T10:35:35"/>
    <s v="APPROVE"/>
    <s v="Consumer Existing"/>
    <s v="SBambaras"/>
    <s v="Approve"/>
    <d v="1899-12-30T00:08:16"/>
    <n v="8.2666666666666675"/>
    <d v="2023-08-13T00:00:00"/>
    <x v="1"/>
    <x v="2"/>
    <s v="SAM"/>
    <x v="1"/>
    <s v="CONSUMER EXISTING"/>
    <s v="SLA_MET"/>
  </r>
  <r>
    <s v="5022"/>
    <d v="2023-08-13T10:35:17"/>
    <d v="2023-08-13T10:43:35"/>
    <s v="APPROVE"/>
    <s v="Consumer Existing"/>
    <s v="RBose"/>
    <m/>
    <d v="1899-12-30T00:08:18"/>
    <n v="8.3000000000000007"/>
    <d v="2023-08-13T00:00:00"/>
    <x v="1"/>
    <x v="2"/>
    <s v="ROHAN"/>
    <x v="1"/>
    <s v="CONSUMER EXISTING"/>
    <s v="SLA_MET"/>
  </r>
  <r>
    <s v="2790"/>
    <d v="2023-08-13T10:43:26"/>
    <d v="2023-08-13T10:52:27"/>
    <s v="APPROVE"/>
    <s v="Consumer Existing"/>
    <s v="SBambaras"/>
    <s v="Approved only with outright purchase of handset or USIM only"/>
    <d v="1899-12-30T00:09:01"/>
    <n v="9.0166666666666675"/>
    <d v="2023-08-13T00:00:00"/>
    <x v="1"/>
    <x v="2"/>
    <s v="SAM"/>
    <x v="1"/>
    <s v="CONSUMER EXISTING"/>
    <s v="SLA_MET"/>
  </r>
  <r>
    <s v="2791"/>
    <d v="2023-08-13T10:46:53"/>
    <d v="2023-08-13T10:56:51"/>
    <s v="APPROVE"/>
    <s v="Consumer Existing"/>
    <s v="QMascarenhas"/>
    <s v="Approve"/>
    <d v="1899-12-30T00:09:58"/>
    <n v="9.9666666666666668"/>
    <d v="2023-08-13T00:00:00"/>
    <x v="1"/>
    <x v="2"/>
    <e v="#N/A"/>
    <x v="1"/>
    <s v="CONSUMER EXISTING"/>
    <s v="SLA_MET"/>
  </r>
  <r>
    <s v="2792"/>
    <d v="2023-08-13T10:51:24"/>
    <d v="2023-08-13T10:56:51"/>
    <s v="APPROVE"/>
    <s v="Consumer Existing"/>
    <s v="SBambaras"/>
    <s v="Approve"/>
    <d v="1899-12-30T00:05:27"/>
    <n v="5.45"/>
    <d v="2023-08-13T00:00:00"/>
    <x v="1"/>
    <x v="2"/>
    <s v="SAM"/>
    <x v="1"/>
    <s v="CONSUMER EXISTING"/>
    <s v="SLA_MET"/>
  </r>
  <r>
    <s v="2793"/>
    <d v="2023-08-13T10:51:35"/>
    <d v="2023-08-13T10:59:08"/>
    <s v="APPROVE"/>
    <s v="Consumer Existing"/>
    <s v="FWadia"/>
    <s v="Approved for MBB only"/>
    <d v="1899-12-30T00:07:33"/>
    <n v="7.55"/>
    <d v="2023-08-13T00:00:00"/>
    <x v="1"/>
    <x v="2"/>
    <s v="FARDIN"/>
    <x v="1"/>
    <s v="CONSUMER EXISTING"/>
    <s v="SLA_MET"/>
  </r>
  <r>
    <s v="5023"/>
    <d v="2023-08-13T10:52:03"/>
    <d v="2023-08-13T10:59:28"/>
    <s v="APPROVE"/>
    <s v="Consumer Existing"/>
    <s v="RBose"/>
    <m/>
    <d v="1899-12-30T00:07:25"/>
    <n v="7.416666666666667"/>
    <d v="2023-08-13T00:00:00"/>
    <x v="1"/>
    <x v="2"/>
    <s v="ROHAN"/>
    <x v="1"/>
    <s v="CONSUMER EXISTING"/>
    <s v="SLA_MET"/>
  </r>
  <r>
    <s v="2864"/>
    <d v="2023-08-13T10:53:51"/>
    <d v="2023-08-13T11:06:02"/>
    <s v="WITHDRAW"/>
    <s v="Consumer Post Bureau"/>
    <s v="QMascarenhas"/>
    <s v="This account is closed, please resubmit under a NEW ROW ID"/>
    <d v="1899-12-30T00:12:11"/>
    <n v="12.183333333333334"/>
    <d v="2023-08-13T00:00:00"/>
    <x v="1"/>
    <x v="2"/>
    <e v="#N/A"/>
    <x v="0"/>
    <s v="CONSUMER POST BUREAU"/>
    <s v="SLA_MET"/>
  </r>
  <r>
    <s v="2794"/>
    <d v="2023-08-13T10:54:53"/>
    <d v="2023-08-13T11:13:46"/>
    <s v="APPROVE"/>
    <s v="Consumer Existing"/>
    <s v="SBambaras"/>
    <s v="Approved for MBB only"/>
    <d v="1899-12-30T00:18:53"/>
    <n v="18.883333333333333"/>
    <d v="2023-08-13T00:00:00"/>
    <x v="1"/>
    <x v="2"/>
    <s v="SAM"/>
    <x v="1"/>
    <s v="CONSUMER EXISTING"/>
    <s v="SLA_MET"/>
  </r>
  <r>
    <s v="5301"/>
    <d v="2023-08-13T10:56:12"/>
    <d v="2023-08-13T11:07:04"/>
    <s v="WITHDRAW"/>
    <s v="Consumer Post Bureau"/>
    <s v="SSyed"/>
    <m/>
    <d v="1899-12-30T00:10:52"/>
    <n v="10.866666666666667"/>
    <d v="2023-08-13T00:00:00"/>
    <x v="1"/>
    <x v="2"/>
    <s v="SHAHID"/>
    <x v="0"/>
    <s v="CONSUMER POST BUREAU"/>
    <s v="SLA_MET"/>
  </r>
  <r>
    <s v="5024"/>
    <d v="2023-08-13T10:58:39"/>
    <d v="2023-08-13T11:14:27"/>
    <s v="APPROVE"/>
    <s v="Consumer Existing"/>
    <s v="RBose"/>
    <m/>
    <d v="1899-12-30T00:15:48"/>
    <n v="15.8"/>
    <d v="2023-08-13T00:00:00"/>
    <x v="1"/>
    <x v="2"/>
    <s v="ROHAN"/>
    <x v="1"/>
    <s v="CONSUMER EXISTING"/>
    <s v="SLA_MET"/>
  </r>
  <r>
    <s v="5025"/>
    <d v="2023-08-13T10:59:27"/>
    <d v="2023-08-13T11:10:46"/>
    <s v="APPROVE"/>
    <s v="Consumer Post Bureau"/>
    <s v="FWadia"/>
    <m/>
    <d v="1899-12-30T00:11:19"/>
    <n v="11.316666666666666"/>
    <d v="2023-08-13T00:00:00"/>
    <x v="1"/>
    <x v="2"/>
    <s v="FARDIN"/>
    <x v="1"/>
    <s v="CONSUMER POST BUREAU"/>
    <s v="SLA_MET"/>
  </r>
  <r>
    <s v="2865"/>
    <d v="2023-08-13T11:04:49"/>
    <d v="2023-08-13T11:14:32"/>
    <s v="WITHDRAW"/>
    <s v="Consumer Pre Bureau"/>
    <s v="QMascarenhas"/>
    <s v="Please email passport with visa page"/>
    <d v="1899-12-30T00:09:43"/>
    <n v="9.7166666666666668"/>
    <d v="2023-08-13T00:00:00"/>
    <x v="1"/>
    <x v="2"/>
    <e v="#N/A"/>
    <x v="0"/>
    <s v="CONSUMER PRE BUREAU"/>
    <s v="SLA_MET"/>
  </r>
  <r>
    <s v="5259"/>
    <d v="2023-08-13T11:10:54"/>
    <d v="2023-08-13T11:16:08"/>
    <s v="DECLINE"/>
    <s v="Consumer Post Bureau"/>
    <s v="SSyed"/>
    <m/>
    <d v="1899-12-30T00:05:14"/>
    <n v="5.2333333333333334"/>
    <d v="2023-08-13T00:00:00"/>
    <x v="1"/>
    <x v="2"/>
    <s v="SHAHID"/>
    <x v="2"/>
    <s v="CONSUMER POST BUREAU"/>
    <s v="SLA_MET"/>
  </r>
  <r>
    <s v="2795"/>
    <d v="2023-08-13T11:16:05"/>
    <d v="2023-08-13T11:20:14"/>
    <s v="APPROVE"/>
    <s v="Consumer Existing"/>
    <s v="SBambaras"/>
    <s v="Approve"/>
    <d v="1899-12-30T00:04:09"/>
    <n v="4.1500000000000004"/>
    <d v="2023-08-13T00:00:00"/>
    <x v="1"/>
    <x v="2"/>
    <s v="SAM"/>
    <x v="1"/>
    <s v="CONSUMER EXISTING"/>
    <s v="SLA_MET"/>
  </r>
  <r>
    <s v="2866"/>
    <d v="2023-08-13T11:17:38"/>
    <d v="2023-08-13T11:41:38"/>
    <s v="WITHDRAW"/>
    <s v="Consumer Pre Bureau"/>
    <s v="FWadia"/>
    <s v="Please email passport with visa page"/>
    <d v="1899-12-30T00:24:00"/>
    <n v="24"/>
    <d v="2023-08-13T00:00:00"/>
    <x v="1"/>
    <x v="2"/>
    <s v="FARDIN"/>
    <x v="0"/>
    <s v="CONSUMER PRE BUREAU"/>
    <s v="SLA_NOT_MET"/>
  </r>
  <r>
    <s v="2796"/>
    <d v="2023-08-13T11:18:43"/>
    <d v="2023-08-13T11:23:05"/>
    <s v="APPROVE"/>
    <s v="Consumer Existing"/>
    <s v="HPandya"/>
    <s v="Approve"/>
    <d v="1899-12-30T00:04:22"/>
    <n v="4.3666666666666663"/>
    <d v="2023-08-13T00:00:00"/>
    <x v="1"/>
    <x v="2"/>
    <s v="HARDIK"/>
    <x v="1"/>
    <s v="CONSUMER EXISTING"/>
    <s v="SLA_MET"/>
  </r>
  <r>
    <s v="2797"/>
    <d v="2023-08-13T11:20:01"/>
    <d v="2023-08-13T11:32:28"/>
    <s v="APPROVE"/>
    <s v="Consumer Existing"/>
    <s v="NVaid"/>
    <s v="Approve"/>
    <d v="1899-12-30T00:12:27"/>
    <n v="12.45"/>
    <d v="2023-08-13T00:00:00"/>
    <x v="1"/>
    <x v="2"/>
    <s v="NAVED"/>
    <x v="1"/>
    <s v="CONSUMER EXISTING"/>
    <s v="SLA_MET"/>
  </r>
  <r>
    <s v="2867"/>
    <d v="2023-08-13T11:26:27"/>
    <d v="2023-08-13T11:27:49"/>
    <s v="WITHDRAW"/>
    <s v="Consumer Pre Bureau"/>
    <s v="SBambaras"/>
    <s v="Please email passport with visa page"/>
    <d v="1899-12-30T00:01:22"/>
    <n v="1.3666666666666667"/>
    <d v="2023-08-13T00:00:00"/>
    <x v="1"/>
    <x v="2"/>
    <s v="SAM"/>
    <x v="0"/>
    <s v="CONSUMER PRE BUREAU"/>
    <s v="SLA_MET"/>
  </r>
  <r>
    <s v="5260"/>
    <d v="2023-08-13T11:32:26"/>
    <d v="2023-08-13T11:36:34"/>
    <s v="DECLINE"/>
    <s v="Consumer Existing"/>
    <s v="CDcosta"/>
    <m/>
    <d v="1899-12-30T00:04:08"/>
    <n v="4.1333333333333337"/>
    <d v="2023-08-13T00:00:00"/>
    <x v="1"/>
    <x v="2"/>
    <s v="CAMERON"/>
    <x v="2"/>
    <s v="CONSUMER EXISTING"/>
    <s v="SLA_MET"/>
  </r>
  <r>
    <s v="2798"/>
    <d v="2023-08-13T11:35:14"/>
    <d v="2023-08-13T11:39:40"/>
    <s v="APPROVE"/>
    <s v="Consumer Post Bureau"/>
    <s v="QMascarenhas"/>
    <s v="Approved only with outright purchase of handset or USIM only"/>
    <d v="1899-12-30T00:04:26"/>
    <n v="4.4333333333333336"/>
    <d v="2023-08-13T00:00:00"/>
    <x v="1"/>
    <x v="2"/>
    <e v="#N/A"/>
    <x v="1"/>
    <s v="CONSUMER POST BUREAU"/>
    <s v="SLA_MET"/>
  </r>
  <r>
    <s v="2868"/>
    <d v="2023-08-13T11:37:55"/>
    <d v="2023-08-13T11:41:59"/>
    <s v="WITHDRAW"/>
    <s v="Consumer Pre Bureau"/>
    <s v="HPandya"/>
    <s v="Please email 100 pts of ID to vcredit@Asif Tech.com.au Passport and the visa page"/>
    <d v="1899-12-30T00:04:04"/>
    <n v="4.0666666666666664"/>
    <d v="2023-08-13T00:00:00"/>
    <x v="1"/>
    <x v="2"/>
    <s v="HARDIK"/>
    <x v="0"/>
    <s v="CONSUMER PRE BUREAU"/>
    <s v="SLA_MET"/>
  </r>
  <r>
    <s v="2869"/>
    <d v="2023-08-13T11:38:46"/>
    <d v="2023-08-13T11:50:06"/>
    <s v="WITHDRAW"/>
    <s v="Consumer Pre Bureau"/>
    <s v="CDcosta"/>
    <s v="Please email 100 pts of ID and Proof of income to kcredit@Asif Tech.com.au"/>
    <d v="1899-12-30T00:11:20"/>
    <n v="11.333333333333334"/>
    <d v="2023-08-13T00:00:00"/>
    <x v="1"/>
    <x v="2"/>
    <s v="CAMERON"/>
    <x v="0"/>
    <s v="CONSUMER PRE BUREAU"/>
    <s v="SLA_MET"/>
  </r>
  <r>
    <s v="5026"/>
    <d v="2023-08-13T11:43:46"/>
    <d v="2023-08-13T11:55:26"/>
    <s v="APPROVE"/>
    <s v="Consumer Existing"/>
    <s v="FWadia"/>
    <m/>
    <d v="1899-12-30T00:11:40"/>
    <n v="11.666666666666666"/>
    <d v="2023-08-13T00:00:00"/>
    <x v="1"/>
    <x v="2"/>
    <s v="FARDIN"/>
    <x v="1"/>
    <s v="CONSUMER EXISTING"/>
    <s v="SLA_MET"/>
  </r>
  <r>
    <s v="5302"/>
    <d v="2023-08-13T11:46:29"/>
    <d v="2023-08-13T11:54:18"/>
    <s v="WITHDRAW"/>
    <s v="Consumer Post Bureau"/>
    <s v="SSyed"/>
    <m/>
    <d v="1899-12-30T00:07:49"/>
    <n v="7.8166666666666664"/>
    <d v="2023-08-13T00:00:00"/>
    <x v="1"/>
    <x v="2"/>
    <s v="SHAHID"/>
    <x v="0"/>
    <s v="CONSUMER POST BUREAU"/>
    <s v="SLA_MET"/>
  </r>
  <r>
    <s v="5303"/>
    <d v="2023-08-13T11:53:45"/>
    <d v="2023-08-13T12:04:30"/>
    <s v="WITHDRAW"/>
    <s v="Consumer Existing"/>
    <s v="CDcosta"/>
    <m/>
    <d v="1899-12-30T00:10:45"/>
    <n v="10.75"/>
    <d v="2023-08-13T00:00:00"/>
    <x v="1"/>
    <x v="2"/>
    <s v="CAMERON"/>
    <x v="0"/>
    <s v="CONSUMER EXISTING"/>
    <s v="SLA_MET"/>
  </r>
  <r>
    <s v="2870"/>
    <d v="2023-08-13T12:00:56"/>
    <d v="2023-08-13T12:07:13"/>
    <s v="WITHDRAW"/>
    <s v="Consumer Pre Bureau"/>
    <s v="FWadia"/>
    <s v="Please email passport with visa page"/>
    <d v="1899-12-30T00:06:17"/>
    <n v="6.2833333333333332"/>
    <d v="2023-08-13T00:00:00"/>
    <x v="1"/>
    <x v="2"/>
    <s v="FARDIN"/>
    <x v="0"/>
    <s v="CONSUMER PRE BUREAU"/>
    <s v="SLA_MET"/>
  </r>
  <r>
    <s v="2871"/>
    <d v="2023-08-13T12:05:26"/>
    <d v="2023-08-13T12:15:59"/>
    <s v="WITHDRAW"/>
    <s v="Consumer Pre Bureau"/>
    <s v="CDcosta"/>
    <s v="Please email 100 pts of ID and Proof of income to vcredit@Asif Tech.com.au"/>
    <d v="1899-12-30T00:10:33"/>
    <n v="10.55"/>
    <d v="2023-08-13T00:00:00"/>
    <x v="1"/>
    <x v="2"/>
    <s v="CAMERON"/>
    <x v="0"/>
    <s v="CONSUMER PRE BUREAU"/>
    <s v="SLA_MET"/>
  </r>
  <r>
    <s v="2872"/>
    <d v="2023-08-13T12:06:27"/>
    <d v="2023-08-13T12:08:03"/>
    <s v="WITHDRAW"/>
    <s v="Consumer Pre Bureau"/>
    <s v="SBambaras"/>
    <s v="Please email passport with visa page"/>
    <d v="1899-12-30T00:01:36"/>
    <n v="1.6"/>
    <d v="2023-08-13T00:00:00"/>
    <x v="1"/>
    <x v="2"/>
    <s v="SAM"/>
    <x v="0"/>
    <s v="CONSUMER PRE BUREAU"/>
    <s v="SLA_MET"/>
  </r>
  <r>
    <s v="2799"/>
    <d v="2023-08-13T12:09:12"/>
    <d v="2023-08-13T12:13:54"/>
    <s v="APPROVE"/>
    <s v="Consumer Existing"/>
    <s v="NVaid"/>
    <s v="Approved only with outright purchase of handset or USIM only"/>
    <d v="1899-12-30T00:04:42"/>
    <n v="4.7"/>
    <d v="2023-08-13T00:00:00"/>
    <x v="1"/>
    <x v="2"/>
    <s v="NAVED"/>
    <x v="1"/>
    <s v="CONSUMER EXISTING"/>
    <s v="SLA_MET"/>
  </r>
  <r>
    <s v="2800"/>
    <d v="2023-08-13T12:14:19"/>
    <d v="2023-08-13T12:21:27"/>
    <s v="APPROVE"/>
    <s v="Consumer Pre Bureau"/>
    <s v="FWadia"/>
    <s v="Approved only with outright purchase of handset or USIM only"/>
    <d v="1899-12-30T00:07:08"/>
    <n v="7.1333333333333337"/>
    <d v="2023-08-13T00:00:00"/>
    <x v="1"/>
    <x v="2"/>
    <s v="FARDIN"/>
    <x v="1"/>
    <s v="CONSUMER PRE BUREAU"/>
    <s v="SLA_MET"/>
  </r>
  <r>
    <s v="2873"/>
    <d v="2023-08-13T12:16:26"/>
    <d v="2023-08-13T12:24:47"/>
    <s v="WITHDRAW"/>
    <s v="Consumer Pre Bureau"/>
    <s v="SBambaras"/>
    <s v="Please re-submit the next application with the correct passport number.(Passport number:-840522310)"/>
    <d v="1899-12-30T00:08:21"/>
    <n v="8.35"/>
    <d v="2023-08-13T00:00:00"/>
    <x v="1"/>
    <x v="2"/>
    <s v="SAM"/>
    <x v="0"/>
    <s v="CONSUMER PRE BUREAU"/>
    <s v="SLA_MET"/>
  </r>
  <r>
    <s v="2874"/>
    <d v="2023-08-13T12:16:48"/>
    <d v="2023-08-13T12:37:31"/>
    <s v="WITHDRAW"/>
    <s v="Consumer Pre Bureau"/>
    <s v="NBhatia"/>
    <s v="Please email passport with visa page"/>
    <d v="1899-12-30T00:20:43"/>
    <n v="20.716666666666665"/>
    <d v="2023-08-13T00:00:00"/>
    <x v="1"/>
    <x v="2"/>
    <s v="NITESH"/>
    <x v="0"/>
    <s v="CONSUMER PRE BUREAU"/>
    <s v="SLA_NOT_MET"/>
  </r>
  <r>
    <s v="2875"/>
    <d v="2023-08-13T12:23:39"/>
    <d v="2023-08-13T12:33:26"/>
    <s v="WITHDRAW"/>
    <s v="Consumer Pre Bureau"/>
    <s v="NVaid"/>
    <s v="Incorrect info provided Please resubmit application mentioning the correct nationality. Applicant holds Sri Lankan Passport"/>
    <d v="1899-12-30T00:09:47"/>
    <n v="9.7833333333333332"/>
    <d v="2023-08-13T00:00:00"/>
    <x v="1"/>
    <x v="2"/>
    <s v="NAVED"/>
    <x v="0"/>
    <s v="CONSUMER PRE BUREAU"/>
    <s v="SLA_MET"/>
  </r>
  <r>
    <s v="2801"/>
    <d v="2023-08-13T12:25:45"/>
    <d v="2023-08-13T12:33:44"/>
    <s v="APPROVE"/>
    <s v="Consumer Existing"/>
    <s v="FWadia"/>
    <s v="Approve"/>
    <d v="1899-12-30T00:07:59"/>
    <n v="7.9833333333333334"/>
    <d v="2023-08-13T00:00:00"/>
    <x v="1"/>
    <x v="2"/>
    <s v="FARDIN"/>
    <x v="1"/>
    <s v="CONSUMER EXISTING"/>
    <s v="SLA_MET"/>
  </r>
  <r>
    <s v="2802"/>
    <d v="2023-08-13T12:27:15"/>
    <d v="2023-08-13T12:37:11"/>
    <s v="APPROVE"/>
    <s v="Consumer Pre Bureau"/>
    <s v="CDcosta"/>
    <s v="Approved for 1 handset and 1 MBB"/>
    <d v="1899-12-30T00:09:56"/>
    <n v="9.9333333333333336"/>
    <d v="2023-08-13T00:00:00"/>
    <x v="1"/>
    <x v="2"/>
    <s v="CAMERON"/>
    <x v="1"/>
    <s v="CONSUMER PRE BUREAU"/>
    <s v="SLA_MET"/>
  </r>
  <r>
    <s v="5027"/>
    <d v="2023-08-13T12:35:32"/>
    <d v="2023-08-13T12:57:53"/>
    <s v="APPROVE"/>
    <s v="Consumer Existing"/>
    <s v="CDcosta"/>
    <m/>
    <d v="1899-12-30T00:22:21"/>
    <n v="22.35"/>
    <d v="2023-08-13T00:00:00"/>
    <x v="1"/>
    <x v="2"/>
    <s v="CAMERON"/>
    <x v="1"/>
    <s v="CONSUMER EXISTING"/>
    <s v="SLA_NOT_MET"/>
  </r>
  <r>
    <s v="2803"/>
    <d v="2023-08-13T12:36:33"/>
    <d v="2023-08-13T12:41:32"/>
    <s v="APPROVE"/>
    <s v="Consumer Pre Bureau"/>
    <s v="NVaid"/>
    <s v="Approved for 1 Handset/Tablet + 1 MBB"/>
    <d v="1899-12-30T00:04:59"/>
    <n v="4.9833333333333334"/>
    <d v="2023-08-13T00:00:00"/>
    <x v="1"/>
    <x v="2"/>
    <s v="NAVED"/>
    <x v="1"/>
    <s v="CONSUMER PRE BUREAU"/>
    <s v="SLA_MET"/>
  </r>
  <r>
    <s v="2876"/>
    <d v="2023-08-13T12:47:11"/>
    <d v="2023-08-13T12:53:04"/>
    <s v="WITHDRAW"/>
    <s v="Consumer Pre Bureau"/>
    <s v="SBambaras"/>
    <s v="Please email passport with visa page"/>
    <d v="1899-12-30T00:05:53"/>
    <n v="5.8833333333333329"/>
    <d v="2023-08-13T00:00:00"/>
    <x v="1"/>
    <x v="2"/>
    <s v="SAM"/>
    <x v="0"/>
    <s v="CONSUMER PRE BUREAU"/>
    <s v="SLA_MET"/>
  </r>
  <r>
    <s v="2849"/>
    <d v="2023-08-13T12:49:14"/>
    <d v="2023-08-13T12:55:46"/>
    <s v="DECLINE"/>
    <s v="Consumer Existing"/>
    <s v="FWadia"/>
    <s v="Customer has exceeded approved number of services"/>
    <d v="1899-12-30T00:06:32"/>
    <n v="6.5333333333333332"/>
    <d v="2023-08-13T00:00:00"/>
    <x v="1"/>
    <x v="2"/>
    <s v="FARDIN"/>
    <x v="2"/>
    <s v="CONSUMER EXISTING"/>
    <s v="SLA_MET"/>
  </r>
  <r>
    <s v="2804"/>
    <d v="2023-08-13T12:52:06"/>
    <d v="2023-08-13T12:58:51"/>
    <s v="APPROVE"/>
    <s v="Consumer Pre Bureau"/>
    <s v="NVaid"/>
    <s v="Approve"/>
    <d v="1899-12-30T00:06:45"/>
    <n v="6.75"/>
    <d v="2023-08-13T00:00:00"/>
    <x v="1"/>
    <x v="2"/>
    <s v="NAVED"/>
    <x v="1"/>
    <s v="CONSUMER PRE BUREAU"/>
    <s v="SLA_MET"/>
  </r>
  <r>
    <s v="2805"/>
    <d v="2023-08-13T12:52:29"/>
    <d v="2023-08-13T13:07:13"/>
    <s v="APPROVE"/>
    <s v="Consumer Existing"/>
    <s v="NBhatia"/>
    <s v="Approve"/>
    <d v="1899-12-30T00:14:44"/>
    <n v="14.733333333333333"/>
    <d v="2023-08-13T00:00:00"/>
    <x v="1"/>
    <x v="2"/>
    <s v="NITESH"/>
    <x v="1"/>
    <s v="CONSUMER EXISTING"/>
    <s v="SLA_MET"/>
  </r>
  <r>
    <s v="2877"/>
    <d v="2023-08-13T12:53:35"/>
    <d v="2023-08-13T13:00:34"/>
    <s v="WITHDRAW"/>
    <s v="Consumer Existing"/>
    <s v="SBambaras"/>
    <s v="Customer has overdue account with Asif Tech"/>
    <d v="1899-12-30T00:06:59"/>
    <n v="6.9833333333333334"/>
    <d v="2023-08-13T00:00:00"/>
    <x v="1"/>
    <x v="2"/>
    <s v="SAM"/>
    <x v="0"/>
    <s v="CONSUMER EXISTING"/>
    <s v="SLA_MET"/>
  </r>
  <r>
    <s v="5028"/>
    <d v="2023-08-13T12:57:50"/>
    <d v="2023-08-13T13:06:18"/>
    <s v="APPROVE"/>
    <s v="Consumer Existing"/>
    <s v="RBose"/>
    <m/>
    <d v="1899-12-30T00:08:28"/>
    <n v="8.4666666666666668"/>
    <d v="2023-08-13T00:00:00"/>
    <x v="1"/>
    <x v="2"/>
    <s v="ROHAN"/>
    <x v="1"/>
    <s v="CONSUMER EXISTING"/>
    <s v="SLA_MET"/>
  </r>
  <r>
    <s v="2806"/>
    <d v="2023-08-13T12:57:59"/>
    <d v="2023-08-13T13:04:05"/>
    <s v="APPROVE"/>
    <s v="Consumer Existing"/>
    <s v="CDcosta"/>
    <s v="Approve"/>
    <d v="1899-12-30T00:06:06"/>
    <n v="6.1"/>
    <d v="2023-08-13T00:00:00"/>
    <x v="1"/>
    <x v="2"/>
    <s v="CAMERON"/>
    <x v="1"/>
    <s v="CONSUMER EXISTING"/>
    <s v="SLA_MET"/>
  </r>
  <r>
    <s v="2807"/>
    <d v="2023-08-13T13:03:39"/>
    <d v="2023-08-13T13:13:39"/>
    <s v="APPROVE"/>
    <s v="Consumer Existing"/>
    <s v="NVaid"/>
    <s v="Approve"/>
    <d v="1899-12-30T00:10:00"/>
    <n v="10"/>
    <d v="2023-08-13T00:00:00"/>
    <x v="1"/>
    <x v="2"/>
    <s v="NAVED"/>
    <x v="1"/>
    <s v="CONSUMER EXISTING"/>
    <s v="SLA_MET"/>
  </r>
  <r>
    <s v="2878"/>
    <d v="2023-08-13T13:07:25"/>
    <d v="2023-08-13T13:19:37"/>
    <s v="WITHDRAW"/>
    <s v="Consumer Post Bureau"/>
    <s v="SBambaras"/>
    <s v="An account for this applicant already exists with Asif Tech. Please re-submit as existing customer under row-id:-1-7PTIPX0."/>
    <d v="1899-12-30T00:12:12"/>
    <n v="12.2"/>
    <d v="2023-08-13T00:00:00"/>
    <x v="1"/>
    <x v="2"/>
    <s v="SAM"/>
    <x v="0"/>
    <s v="CONSUMER POST BUREAU"/>
    <s v="SLA_MET"/>
  </r>
  <r>
    <s v="5029"/>
    <d v="2023-08-13T13:09:24"/>
    <d v="2023-08-13T13:18:57"/>
    <s v="APPROVE"/>
    <s v="Consumer Post Bureau"/>
    <s v="CDcosta"/>
    <m/>
    <d v="1899-12-30T00:09:33"/>
    <n v="9.5500000000000007"/>
    <d v="2023-08-13T00:00:00"/>
    <x v="1"/>
    <x v="2"/>
    <s v="CAMERON"/>
    <x v="1"/>
    <s v="CONSUMER POST BUREAU"/>
    <s v="SLA_MET"/>
  </r>
  <r>
    <s v="5304"/>
    <d v="2023-08-13T13:18:47"/>
    <d v="2023-08-13T13:37:29"/>
    <s v="WITHDRAW"/>
    <s v="Consumer Post Bureau"/>
    <s v="RBose"/>
    <m/>
    <d v="1899-12-30T00:18:42"/>
    <n v="18.7"/>
    <d v="2023-08-13T00:00:00"/>
    <x v="1"/>
    <x v="2"/>
    <s v="ROHAN"/>
    <x v="0"/>
    <s v="CONSUMER POST BUREAU"/>
    <s v="SLA_MET"/>
  </r>
  <r>
    <s v="5305"/>
    <d v="2023-08-13T13:19:19"/>
    <d v="2023-08-13T13:38:16"/>
    <s v="WITHDRAW"/>
    <s v="Consumer Post Bureau"/>
    <s v="MDcruz"/>
    <m/>
    <d v="1899-12-30T00:18:57"/>
    <n v="18.95"/>
    <d v="2023-08-13T00:00:00"/>
    <x v="1"/>
    <x v="2"/>
    <s v="MERCEDES"/>
    <x v="0"/>
    <s v="CONSUMER POST BUREAU"/>
    <s v="SLA_MET"/>
  </r>
  <r>
    <s v="2850"/>
    <d v="2023-08-13T13:23:02"/>
    <d v="2023-08-13T13:30:25"/>
    <s v="DECLINE"/>
    <s v="Consumer Existing"/>
    <s v="FWadia"/>
    <s v="Insufficient billing history with Asif Tech"/>
    <d v="1899-12-30T00:07:23"/>
    <n v="7.3833333333333337"/>
    <d v="2023-08-13T00:00:00"/>
    <x v="1"/>
    <x v="2"/>
    <s v="FARDIN"/>
    <x v="2"/>
    <s v="CONSUMER EXISTING"/>
    <s v="SLA_MET"/>
  </r>
  <r>
    <s v="2879"/>
    <d v="2023-08-13T13:24:22"/>
    <d v="2023-08-13T13:39:30"/>
    <s v="WITHDRAW"/>
    <s v="Consumer Post Bureau"/>
    <s v="SBambaras"/>
    <s v="This account is closed, please resubmit under a NEW ROW ID"/>
    <d v="1899-12-30T00:15:08"/>
    <n v="15.133333333333333"/>
    <d v="2023-08-13T00:00:00"/>
    <x v="1"/>
    <x v="2"/>
    <s v="SAM"/>
    <x v="0"/>
    <s v="CONSUMER POST BUREAU"/>
    <s v="SLA_MET"/>
  </r>
  <r>
    <s v="5030"/>
    <d v="2023-08-13T13:25:05"/>
    <d v="2023-08-13T13:45:27"/>
    <s v="APPROVE"/>
    <s v="Consumer Existing"/>
    <s v="FWadia"/>
    <m/>
    <d v="1899-12-30T00:20:22"/>
    <n v="20.366666666666667"/>
    <d v="2023-08-13T00:00:00"/>
    <x v="1"/>
    <x v="2"/>
    <s v="FARDIN"/>
    <x v="1"/>
    <s v="CONSUMER EXISTING"/>
    <s v="SLA_NOT_MET"/>
  </r>
  <r>
    <s v="2880"/>
    <d v="2023-08-13T13:25:25"/>
    <d v="2023-08-13T13:43:43"/>
    <s v="WITHDRAW"/>
    <s v="Consumer Pre Bureau"/>
    <s v="NVaid"/>
    <s v="Please resubmit application with the following details - Update with the form no - if PL0576, Country needs to be Australia. - Send copy of the file / travel document to vcredit@Asif Tech.com.au"/>
    <d v="1899-12-30T00:18:18"/>
    <n v="18.3"/>
    <d v="2023-08-13T00:00:00"/>
    <x v="1"/>
    <x v="2"/>
    <s v="NAVED"/>
    <x v="0"/>
    <s v="CONSUMER PRE BUREAU"/>
    <s v="SLA_MET"/>
  </r>
  <r>
    <s v="2808"/>
    <d v="2023-08-13T13:31:35"/>
    <d v="2023-08-13T13:47:13"/>
    <s v="APPROVE"/>
    <s v="Consumer Existing"/>
    <s v="QMascarenhas"/>
    <s v="Approve"/>
    <d v="1899-12-30T00:15:38"/>
    <n v="15.633333333333333"/>
    <d v="2023-08-13T00:00:00"/>
    <x v="1"/>
    <x v="2"/>
    <e v="#N/A"/>
    <x v="1"/>
    <s v="CONSUMER EXISTING"/>
    <s v="SLA_MET"/>
  </r>
  <r>
    <s v="2881"/>
    <d v="2023-08-13T13:32:48"/>
    <d v="2023-08-13T13:41:28"/>
    <s v="WITHDRAW"/>
    <s v="Consumer Pre Bureau"/>
    <s v="SBambaras"/>
    <s v="Please email passport with visa page"/>
    <d v="1899-12-30T00:08:40"/>
    <n v="8.6666666666666661"/>
    <d v="2023-08-13T00:00:00"/>
    <x v="1"/>
    <x v="2"/>
    <s v="SAM"/>
    <x v="0"/>
    <s v="CONSUMER PRE BUREAU"/>
    <s v="SLA_MET"/>
  </r>
  <r>
    <s v="5031"/>
    <d v="2023-08-13T13:39:59"/>
    <d v="2023-08-13T13:47:39"/>
    <s v="APPROVE"/>
    <s v="Consumer Post Bureau"/>
    <s v="RBose"/>
    <m/>
    <d v="1899-12-30T00:07:40"/>
    <n v="7.666666666666667"/>
    <d v="2023-08-13T00:00:00"/>
    <x v="1"/>
    <x v="2"/>
    <s v="ROHAN"/>
    <x v="1"/>
    <s v="CONSUMER POST BUREAU"/>
    <s v="SLA_MET"/>
  </r>
  <r>
    <s v="2809"/>
    <d v="2023-08-13T13:40:43"/>
    <d v="2023-08-13T14:01:39"/>
    <s v="APPROVE"/>
    <s v="Consumer Pre Bureau"/>
    <s v="CDcosta"/>
    <s v="Approved for up to 2 services"/>
    <d v="1899-12-30T00:20:56"/>
    <n v="20.933333333333334"/>
    <d v="2023-08-13T00:00:00"/>
    <x v="1"/>
    <x v="2"/>
    <s v="CAMERON"/>
    <x v="1"/>
    <s v="CONSUMER PRE BUREAU"/>
    <s v="SLA_NOT_MET"/>
  </r>
  <r>
    <s v="2810"/>
    <d v="2023-08-13T13:45:50"/>
    <d v="2023-08-13T13:52:36"/>
    <s v="APPROVE"/>
    <s v="Consumer Pre Bureau"/>
    <s v="SBambaras"/>
    <s v="Approve"/>
    <d v="1899-12-30T00:06:46"/>
    <n v="6.7666666666666666"/>
    <d v="2023-08-13T00:00:00"/>
    <x v="1"/>
    <x v="2"/>
    <s v="SAM"/>
    <x v="1"/>
    <s v="CONSUMER PRE BUREAU"/>
    <s v="SLA_MET"/>
  </r>
  <r>
    <s v="5306"/>
    <d v="2023-08-13T13:49:36"/>
    <d v="2023-08-13T14:02:52"/>
    <s v="WITHDRAW"/>
    <s v="Consumer Post Bureau"/>
    <s v="FWadia"/>
    <m/>
    <d v="1899-12-30T00:13:16"/>
    <n v="13.266666666666667"/>
    <d v="2023-08-13T00:00:00"/>
    <x v="1"/>
    <x v="2"/>
    <s v="FARDIN"/>
    <x v="0"/>
    <s v="CONSUMER POST BUREAU"/>
    <s v="SLA_MET"/>
  </r>
  <r>
    <s v="5032"/>
    <d v="2023-08-13T13:52:04"/>
    <d v="2023-08-13T13:59:16"/>
    <s v="APPROVE"/>
    <s v="Consumer Post Bureau"/>
    <s v="RBose"/>
    <m/>
    <d v="1899-12-30T00:07:12"/>
    <n v="7.2"/>
    <d v="2023-08-13T00:00:00"/>
    <x v="1"/>
    <x v="2"/>
    <s v="ROHAN"/>
    <x v="1"/>
    <s v="CONSUMER POST BUREAU"/>
    <s v="SLA_MET"/>
  </r>
  <r>
    <s v="2811"/>
    <d v="2023-08-13T13:52:54"/>
    <d v="2023-08-13T13:57:56"/>
    <s v="APPROVE"/>
    <s v="Consumer Existing"/>
    <s v="QMascarenhas"/>
    <s v="Approve"/>
    <d v="1899-12-30T00:05:02"/>
    <n v="5.0333333333333332"/>
    <d v="2023-08-13T00:00:00"/>
    <x v="1"/>
    <x v="2"/>
    <e v="#N/A"/>
    <x v="1"/>
    <s v="CONSUMER EXISTING"/>
    <s v="SLA_MET"/>
  </r>
  <r>
    <s v="2812"/>
    <d v="2023-08-13T14:01:29"/>
    <d v="2023-08-13T14:13:28"/>
    <s v="APPROVE"/>
    <s v="Consumer Existing"/>
    <s v="QMascarenhas"/>
    <s v="Approved for MBB only"/>
    <d v="1899-12-30T00:11:59"/>
    <n v="11.983333333333333"/>
    <d v="2023-08-13T00:00:00"/>
    <x v="1"/>
    <x v="2"/>
    <e v="#N/A"/>
    <x v="1"/>
    <s v="CONSUMER EXISTING"/>
    <s v="SLA_MET"/>
  </r>
  <r>
    <s v="2813"/>
    <d v="2023-08-13T14:03:11"/>
    <d v="2023-08-13T14:07:27"/>
    <s v="APPROVE"/>
    <s v="Consumer Existing"/>
    <s v="CDcosta"/>
    <s v="Approve"/>
    <d v="1899-12-30T00:04:16"/>
    <n v="4.2666666666666666"/>
    <d v="2023-08-13T00:00:00"/>
    <x v="1"/>
    <x v="2"/>
    <s v="CAMERON"/>
    <x v="1"/>
    <s v="CONSUMER EXISTING"/>
    <s v="SLA_MET"/>
  </r>
  <r>
    <s v="2814"/>
    <d v="2023-08-13T14:03:54"/>
    <d v="2023-08-13T14:24:18"/>
    <s v="APPROVE"/>
    <s v="Consumer Existing"/>
    <s v="SBambaras"/>
    <s v="Approved for 1 service"/>
    <d v="1899-12-30T00:20:24"/>
    <n v="20.399999999999999"/>
    <d v="2023-08-13T00:00:00"/>
    <x v="1"/>
    <x v="2"/>
    <s v="SAM"/>
    <x v="1"/>
    <s v="CONSUMER EXISTING"/>
    <s v="SLA_NOT_MET"/>
  </r>
  <r>
    <s v="2882"/>
    <d v="2023-08-13T14:06:03"/>
    <d v="2023-08-13T14:13:01"/>
    <s v="WITHDRAW"/>
    <s v="Consumer Existing"/>
    <s v="CDcosta"/>
    <s v="Please email 100 pts of ID and Proof of income to vcredit@Asif Tech.com.au"/>
    <d v="1899-12-30T00:06:58"/>
    <n v="6.9666666666666668"/>
    <d v="2023-08-13T00:00:00"/>
    <x v="1"/>
    <x v="2"/>
    <s v="CAMERON"/>
    <x v="0"/>
    <s v="CONSUMER EXISTING"/>
    <s v="SLA_MET"/>
  </r>
  <r>
    <s v="5033"/>
    <d v="2023-08-13T14:06:11"/>
    <d v="2023-08-13T14:15:08"/>
    <s v="APPROVE"/>
    <s v="Consumer Post Bureau"/>
    <s v="SSyed"/>
    <m/>
    <d v="1899-12-30T00:08:57"/>
    <n v="8.9499999999999993"/>
    <d v="2023-08-13T00:00:00"/>
    <x v="1"/>
    <x v="2"/>
    <s v="SHAHID"/>
    <x v="1"/>
    <s v="CONSUMER POST BUREAU"/>
    <s v="SLA_MET"/>
  </r>
  <r>
    <s v="2883"/>
    <d v="2023-08-13T14:06:26"/>
    <d v="2023-08-13T14:18:06"/>
    <s v="WITHDRAW"/>
    <s v="Consumer Post Bureau"/>
    <s v="CDcosta"/>
    <s v="An account for this applicant already exists with Asif Tech. Please resubmit as existing customer Row id 1-8FZ6VCK"/>
    <d v="1899-12-30T00:11:40"/>
    <n v="11.666666666666666"/>
    <d v="2023-08-13T00:00:00"/>
    <x v="1"/>
    <x v="2"/>
    <s v="CAMERON"/>
    <x v="0"/>
    <s v="CONSUMER POST BUREAU"/>
    <s v="SLA_MET"/>
  </r>
  <r>
    <s v="2851"/>
    <d v="2023-08-13T14:19:58"/>
    <d v="2023-08-13T14:25:21"/>
    <s v="DECLINE"/>
    <s v="Consumer Pre Bureau"/>
    <s v="CDcosta"/>
    <s v="Declined due to Dun and Bradstreet Credit Bureau information"/>
    <d v="1899-12-30T00:05:23"/>
    <n v="5.3833333333333337"/>
    <d v="2023-08-13T00:00:00"/>
    <x v="1"/>
    <x v="2"/>
    <s v="CAMERON"/>
    <x v="2"/>
    <s v="CONSUMER PRE BUREAU"/>
    <s v="SLA_MET"/>
  </r>
  <r>
    <s v="2884"/>
    <d v="2023-08-13T14:23:00"/>
    <d v="2023-08-13T14:33:44"/>
    <s v="WITHDRAW"/>
    <s v="Consumer Pre Bureau"/>
    <s v="NVaid"/>
    <s v="Please email copy of Proof of Income (Pay Slips / Bank Statement / Employment Letter) to vcredit@Asif Tech.com.au"/>
    <d v="1899-12-30T00:10:44"/>
    <n v="10.733333333333333"/>
    <d v="2023-08-13T00:00:00"/>
    <x v="1"/>
    <x v="2"/>
    <s v="NAVED"/>
    <x v="0"/>
    <s v="CONSUMER PRE BUREAU"/>
    <s v="SLA_MET"/>
  </r>
  <r>
    <s v="5034"/>
    <d v="2023-08-13T14:25:15"/>
    <d v="2023-08-13T14:32:12"/>
    <s v="APPROVE"/>
    <s v="Consumer Existing"/>
    <s v="SSyed"/>
    <m/>
    <d v="1899-12-30T00:06:57"/>
    <n v="6.95"/>
    <d v="2023-08-13T00:00:00"/>
    <x v="1"/>
    <x v="2"/>
    <s v="SHAHID"/>
    <x v="1"/>
    <s v="CONSUMER EXISTING"/>
    <s v="SLA_MET"/>
  </r>
  <r>
    <s v="2885"/>
    <d v="2023-08-13T14:28:33"/>
    <d v="2023-08-13T14:46:01"/>
    <s v="WITHDRAW"/>
    <s v="Consumer Pre Bureau"/>
    <s v="QMascarenhas"/>
    <s v="Please email Bank Statement to vcredit@Asif Tech.com.au"/>
    <d v="1899-12-30T00:17:28"/>
    <n v="17.466666666666665"/>
    <d v="2023-08-13T00:00:00"/>
    <x v="1"/>
    <x v="2"/>
    <e v="#N/A"/>
    <x v="0"/>
    <s v="CONSUMER PRE BUREAU"/>
    <s v="SLA_MET"/>
  </r>
  <r>
    <s v="2852"/>
    <d v="2023-08-13T14:31:23"/>
    <d v="2023-08-13T14:33:27"/>
    <s v="DECLINE"/>
    <s v="Consumer Pre Bureau"/>
    <s v="SBambaras"/>
    <s v="Due to credit policy decision by Credit department. Please offer the customer pre-paid service"/>
    <d v="1899-12-30T00:02:04"/>
    <n v="2.0666666666666669"/>
    <d v="2023-08-13T00:00:00"/>
    <x v="1"/>
    <x v="2"/>
    <s v="SAM"/>
    <x v="2"/>
    <s v="CONSUMER PRE BUREAU"/>
    <s v="SLA_MET"/>
  </r>
  <r>
    <s v="2815"/>
    <d v="2023-08-13T14:36:31"/>
    <d v="2023-08-13T14:47:24"/>
    <s v="APPROVE"/>
    <s v="Consumer Existing"/>
    <s v="NVaid"/>
    <s v="Approve"/>
    <d v="1899-12-30T00:10:53"/>
    <n v="10.883333333333333"/>
    <d v="2023-08-13T00:00:00"/>
    <x v="1"/>
    <x v="2"/>
    <s v="NAVED"/>
    <x v="1"/>
    <s v="CONSUMER EXISTING"/>
    <s v="SLA_MET"/>
  </r>
  <r>
    <s v="2816"/>
    <d v="2023-08-13T14:38:26"/>
    <d v="2023-08-13T14:45:12"/>
    <s v="APPROVE"/>
    <s v="Consumer Pre Bureau"/>
    <s v="CDcosta"/>
    <s v="Approve"/>
    <d v="1899-12-30T00:06:46"/>
    <n v="6.7666666666666666"/>
    <d v="2023-08-13T00:00:00"/>
    <x v="1"/>
    <x v="2"/>
    <s v="CAMERON"/>
    <x v="1"/>
    <s v="CONSUMER PRE BUREAU"/>
    <s v="SLA_MET"/>
  </r>
  <r>
    <s v="2886"/>
    <d v="2023-08-13T14:42:03"/>
    <d v="2023-08-13T14:46:10"/>
    <s v="WITHDRAW"/>
    <s v="Consumer Pre Bureau"/>
    <s v="SBambaras"/>
    <s v="Please email passport with visa page"/>
    <d v="1899-12-30T00:04:07"/>
    <n v="4.1166666666666663"/>
    <d v="2023-08-13T00:00:00"/>
    <x v="1"/>
    <x v="2"/>
    <s v="SAM"/>
    <x v="0"/>
    <s v="CONSUMER PRE BUREAU"/>
    <s v="SLA_MET"/>
  </r>
  <r>
    <s v="2817"/>
    <d v="2023-08-13T14:44:18"/>
    <d v="2023-08-13T14:59:50"/>
    <s v="APPROVE"/>
    <s v="Consumer Pre Bureau"/>
    <s v="NBhatia"/>
    <s v="Approve"/>
    <d v="1899-12-30T00:15:32"/>
    <n v="15.533333333333333"/>
    <d v="2023-08-13T00:00:00"/>
    <x v="1"/>
    <x v="2"/>
    <s v="NITESH"/>
    <x v="1"/>
    <s v="CONSUMER PRE BUREAU"/>
    <s v="SLA_MET"/>
  </r>
  <r>
    <s v="2853"/>
    <d v="2023-08-13T14:45:17"/>
    <d v="2023-08-13T14:52:12"/>
    <s v="DECLINE"/>
    <s v="Consumer Pre Bureau"/>
    <s v="CDcosta"/>
    <s v="Declined due to Veda Credit Bureau information"/>
    <d v="1899-12-30T00:06:55"/>
    <n v="6.916666666666667"/>
    <d v="2023-08-13T00:00:00"/>
    <x v="1"/>
    <x v="2"/>
    <s v="CAMERON"/>
    <x v="2"/>
    <s v="CONSUMER PRE BUREAU"/>
    <s v="SLA_MET"/>
  </r>
  <r>
    <s v="2854"/>
    <d v="2023-08-13T14:48:29"/>
    <d v="2023-08-13T15:00:35"/>
    <s v="DECLINE"/>
    <s v="Consumer Pre Bureau"/>
    <s v="QMascarenhas"/>
    <s v="Due to previous account history with Asif Tech. Please offer the customer pre-paid service only"/>
    <d v="1899-12-30T00:12:06"/>
    <n v="12.1"/>
    <d v="2023-08-13T00:00:00"/>
    <x v="1"/>
    <x v="2"/>
    <e v="#N/A"/>
    <x v="2"/>
    <s v="CONSUMER PRE BUREAU"/>
    <s v="SLA_MET"/>
  </r>
  <r>
    <s v="2818"/>
    <d v="2023-08-13T14:51:45"/>
    <d v="2023-08-13T14:57:33"/>
    <s v="APPROVE"/>
    <s v="Consumer Pre Bureau"/>
    <s v="NVaid"/>
    <s v="Approved for MBB only"/>
    <d v="1899-12-30T00:05:48"/>
    <n v="5.8"/>
    <d v="2023-08-13T00:00:00"/>
    <x v="1"/>
    <x v="2"/>
    <s v="NAVED"/>
    <x v="1"/>
    <s v="CONSUMER PRE BUREAU"/>
    <s v="SLA_MET"/>
  </r>
  <r>
    <s v="5035"/>
    <d v="2023-08-13T14:52:02"/>
    <d v="2023-08-13T15:00:52"/>
    <s v="APPROVE"/>
    <s v="Consumer Post Bureau"/>
    <s v="SSyed"/>
    <m/>
    <d v="1899-12-30T00:08:50"/>
    <n v="8.8333333333333339"/>
    <d v="2023-08-13T00:00:00"/>
    <x v="1"/>
    <x v="2"/>
    <s v="SHAHID"/>
    <x v="1"/>
    <s v="CONSUMER POST BUREAU"/>
    <s v="SLA_MET"/>
  </r>
  <r>
    <s v="2819"/>
    <d v="2023-08-13T15:04:20"/>
    <d v="2023-08-13T15:09:20"/>
    <s v="APPROVE"/>
    <s v="Consumer Existing"/>
    <s v="NVaid"/>
    <s v="Approved for MBB only"/>
    <d v="1899-12-30T00:05:00"/>
    <n v="5"/>
    <d v="2023-08-13T00:00:00"/>
    <x v="1"/>
    <x v="2"/>
    <s v="NAVED"/>
    <x v="1"/>
    <s v="CONSUMER EXISTING"/>
    <s v="SLA_MET"/>
  </r>
  <r>
    <s v="5036"/>
    <d v="2023-08-13T15:04:20"/>
    <d v="2023-08-13T15:10:21"/>
    <s v="APPROVE"/>
    <s v="Consumer Post Bureau"/>
    <s v="FWadia"/>
    <m/>
    <d v="1899-12-30T00:06:01"/>
    <n v="6.0166666666666666"/>
    <d v="2023-08-13T00:00:00"/>
    <x v="1"/>
    <x v="2"/>
    <s v="FARDIN"/>
    <x v="1"/>
    <s v="CONSUMER POST BUREAU"/>
    <s v="SLA_MET"/>
  </r>
  <r>
    <s v="2887"/>
    <d v="2023-08-13T15:05:31"/>
    <d v="2023-08-13T15:25:05"/>
    <s v="WITHDRAW"/>
    <s v="Consumer Pre Bureau"/>
    <s v="NBhatia"/>
    <s v="Please resubmit with landline for employer. The customer wants to apply for the company it has to go under Commercial Application. If the Customer wants to apply for his personal use, the Employment Details should reflect as &quot;Self Employed&quot;."/>
    <d v="1899-12-30T00:19:34"/>
    <n v="19.566666666666666"/>
    <d v="2023-08-13T00:00:00"/>
    <x v="1"/>
    <x v="2"/>
    <s v="NITESH"/>
    <x v="0"/>
    <s v="CONSUMER PRE BUREAU"/>
    <s v="SLA_MET"/>
  </r>
  <r>
    <s v="2820"/>
    <d v="2023-08-13T15:07:23"/>
    <d v="2023-08-13T15:20:42"/>
    <s v="APPROVE"/>
    <s v="Consumer Post Bureau"/>
    <s v="QMascarenhas"/>
    <s v="Approve"/>
    <d v="1899-12-30T00:13:19"/>
    <n v="13.316666666666666"/>
    <d v="2023-08-13T00:00:00"/>
    <x v="1"/>
    <x v="2"/>
    <e v="#N/A"/>
    <x v="1"/>
    <s v="CONSUMER POST BUREAU"/>
    <s v="SLA_MET"/>
  </r>
  <r>
    <s v="2821"/>
    <d v="2023-08-13T15:08:29"/>
    <d v="2023-08-13T15:16:19"/>
    <s v="APPROVE"/>
    <s v="Consumer Pre Bureau"/>
    <s v="CDcosta"/>
    <s v="Approve"/>
    <d v="1899-12-30T00:07:50"/>
    <n v="7.833333333333333"/>
    <d v="2023-08-13T00:00:00"/>
    <x v="1"/>
    <x v="2"/>
    <s v="CAMERON"/>
    <x v="1"/>
    <s v="CONSUMER PRE BUREAU"/>
    <s v="SLA_MET"/>
  </r>
  <r>
    <s v="5037"/>
    <d v="2023-08-13T15:09:43"/>
    <d v="2023-08-13T15:17:23"/>
    <s v="APPROVE"/>
    <s v="Consumer Post Bureau"/>
    <s v="FWadia"/>
    <m/>
    <d v="1899-12-30T00:07:40"/>
    <n v="7.666666666666667"/>
    <d v="2023-08-13T00:00:00"/>
    <x v="1"/>
    <x v="2"/>
    <s v="FARDIN"/>
    <x v="1"/>
    <s v="CONSUMER POST BUREAU"/>
    <s v="SLA_MET"/>
  </r>
  <r>
    <s v="2888"/>
    <d v="2023-08-13T15:10:18"/>
    <d v="2023-08-13T15:19:49"/>
    <s v="WITHDRAW"/>
    <s v="Consumer Post Bureau"/>
    <s v="NVaid"/>
    <s v="Applicant has previously approved application under another Row ID 1-8G1EN14"/>
    <d v="1899-12-30T00:09:31"/>
    <n v="9.5166666666666675"/>
    <d v="2023-08-13T00:00:00"/>
    <x v="1"/>
    <x v="2"/>
    <s v="NAVED"/>
    <x v="0"/>
    <s v="CONSUMER POST BUREAU"/>
    <s v="SLA_MET"/>
  </r>
  <r>
    <s v="2822"/>
    <d v="2023-08-13T15:14:27"/>
    <d v="2023-08-13T15:24:45"/>
    <s v="APPROVE"/>
    <s v="Consumer Pre Bureau"/>
    <s v="CDcosta"/>
    <s v="Approve"/>
    <d v="1899-12-30T00:10:18"/>
    <n v="10.3"/>
    <d v="2023-08-13T00:00:00"/>
    <x v="1"/>
    <x v="2"/>
    <s v="CAMERON"/>
    <x v="1"/>
    <s v="CONSUMER PRE BUREAU"/>
    <s v="SLA_MET"/>
  </r>
  <r>
    <s v="2823"/>
    <d v="2023-08-13T15:14:50"/>
    <d v="2023-08-13T15:23:14"/>
    <s v="APPROVE"/>
    <s v="Consumer Existing"/>
    <s v="SBambaras"/>
    <s v="Approved sim only MBB service."/>
    <d v="1899-12-30T00:08:24"/>
    <n v="8.4"/>
    <d v="2023-08-13T00:00:00"/>
    <x v="1"/>
    <x v="2"/>
    <s v="SAM"/>
    <x v="1"/>
    <s v="CONSUMER EXISTING"/>
    <s v="SLA_MET"/>
  </r>
  <r>
    <s v="5038"/>
    <d v="2023-08-13T15:25:42"/>
    <d v="2023-08-13T15:39:34"/>
    <s v="APPROVE"/>
    <s v="Consumer Post Bureau"/>
    <s v="RBose"/>
    <m/>
    <d v="1899-12-30T00:13:52"/>
    <n v="13.866666666666667"/>
    <d v="2023-08-13T00:00:00"/>
    <x v="1"/>
    <x v="2"/>
    <s v="ROHAN"/>
    <x v="1"/>
    <s v="CONSUMER POST BUREAU"/>
    <s v="SLA_MET"/>
  </r>
  <r>
    <s v="5039"/>
    <d v="2023-08-13T15:30:56"/>
    <d v="2023-08-13T15:40:47"/>
    <s v="APPROVE"/>
    <s v="Consumer Existing"/>
    <s v="FWadia"/>
    <m/>
    <d v="1899-12-30T00:09:51"/>
    <n v="9.85"/>
    <d v="2023-08-13T00:00:00"/>
    <x v="1"/>
    <x v="2"/>
    <s v="FARDIN"/>
    <x v="1"/>
    <s v="CONSUMER EXISTING"/>
    <s v="SLA_MET"/>
  </r>
  <r>
    <s v="5040"/>
    <d v="2023-08-13T15:31:13"/>
    <d v="2023-08-13T15:43:41"/>
    <s v="APPROVE"/>
    <s v="Consumer Post Bureau"/>
    <s v="SSyed"/>
    <m/>
    <d v="1899-12-30T00:12:28"/>
    <n v="12.466666666666667"/>
    <d v="2023-08-13T00:00:00"/>
    <x v="1"/>
    <x v="2"/>
    <s v="SHAHID"/>
    <x v="1"/>
    <s v="CONSUMER POST BUREAU"/>
    <s v="SLA_MET"/>
  </r>
  <r>
    <s v="2889"/>
    <d v="2023-08-13T15:48:33"/>
    <d v="2023-08-13T15:56:52"/>
    <s v="WITHDRAW"/>
    <s v="Consumer Pre Bureau"/>
    <s v="CDcosta"/>
    <s v="Please email 100 pts of ID and proof of income to vcredit@Asif Tech.com.au"/>
    <d v="1899-12-30T00:08:19"/>
    <n v="8.3166666666666664"/>
    <d v="2023-08-13T00:00:00"/>
    <x v="1"/>
    <x v="2"/>
    <s v="CAMERON"/>
    <x v="0"/>
    <s v="CONSUMER PRE BUREAU"/>
    <s v="SLA_MET"/>
  </r>
  <r>
    <s v="5041"/>
    <d v="2023-08-13T15:50:27"/>
    <d v="2023-08-13T16:02:49"/>
    <s v="APPROVE"/>
    <s v="Consumer Post Bureau"/>
    <s v="FWadia"/>
    <m/>
    <d v="1899-12-30T00:12:22"/>
    <n v="12.366666666666667"/>
    <d v="2023-08-13T00:00:00"/>
    <x v="1"/>
    <x v="2"/>
    <s v="FARDIN"/>
    <x v="1"/>
    <s v="CONSUMER POST BUREAU"/>
    <s v="SLA_MET"/>
  </r>
  <r>
    <s v="2890"/>
    <d v="2023-08-13T15:53:10"/>
    <d v="2023-08-13T16:10:04"/>
    <s v="WITHDRAW"/>
    <s v="Consumer Pre Bureau"/>
    <s v="SBambaras"/>
    <s v="Please re-submit the next application with the employer's name as SENSIS PTY LTD."/>
    <d v="1899-12-30T00:16:54"/>
    <n v="16.899999999999999"/>
    <d v="2023-08-13T00:00:00"/>
    <x v="1"/>
    <x v="2"/>
    <s v="SAM"/>
    <x v="0"/>
    <s v="CONSUMER PRE BUREAU"/>
    <s v="SLA_MET"/>
  </r>
  <r>
    <s v="2891"/>
    <d v="2023-08-13T15:56:12"/>
    <d v="2023-08-13T16:16:43"/>
    <s v="WITHDRAW"/>
    <s v="Consumer Existing"/>
    <s v="QMascarenhas"/>
    <s v="Work number submitted is incorrect for the employer. Please confirm with applicant and resubmit with correct landline"/>
    <d v="1899-12-30T00:20:31"/>
    <n v="20.516666666666666"/>
    <d v="2023-08-13T00:00:00"/>
    <x v="1"/>
    <x v="2"/>
    <e v="#N/A"/>
    <x v="0"/>
    <s v="CONSUMER EXISTING"/>
    <s v="SLA_NOT_MET"/>
  </r>
  <r>
    <s v="2892"/>
    <d v="2023-08-13T15:57:36"/>
    <d v="2023-08-13T16:11:15"/>
    <s v="WITHDRAW"/>
    <s v="Consumer Existing"/>
    <s v="NBhatia"/>
    <s v="Please resubmit with landline for employer"/>
    <d v="1899-12-30T00:13:39"/>
    <n v="13.65"/>
    <d v="2023-08-13T00:00:00"/>
    <x v="1"/>
    <x v="2"/>
    <s v="NITESH"/>
    <x v="0"/>
    <s v="CONSUMER EXISTING"/>
    <s v="SLA_MET"/>
  </r>
  <r>
    <s v="5261"/>
    <d v="2023-08-13T16:06:24"/>
    <d v="2023-08-13T16:16:05"/>
    <s v="DECLINE"/>
    <s v="Consumer Existing"/>
    <s v="FWadia"/>
    <m/>
    <d v="1899-12-30T00:09:41"/>
    <n v="9.6833333333333336"/>
    <d v="2023-08-13T00:00:00"/>
    <x v="1"/>
    <x v="2"/>
    <s v="FARDIN"/>
    <x v="2"/>
    <s v="CONSUMER EXISTING"/>
    <s v="SLA_MET"/>
  </r>
  <r>
    <s v="2824"/>
    <d v="2023-08-13T16:08:07"/>
    <d v="2023-08-13T16:18:02"/>
    <s v="APPROVE"/>
    <s v="Consumer Pre Bureau"/>
    <s v="NVaid"/>
    <s v="Approved for 1 handset and 1 MBB"/>
    <d v="1899-12-30T00:09:55"/>
    <n v="9.9166666666666661"/>
    <d v="2023-08-13T00:00:00"/>
    <x v="1"/>
    <x v="2"/>
    <s v="NAVED"/>
    <x v="1"/>
    <s v="CONSUMER PRE BUREAU"/>
    <s v="SLA_MET"/>
  </r>
  <r>
    <s v="2825"/>
    <d v="2023-08-13T16:08:30"/>
    <d v="2023-08-13T16:14:58"/>
    <s v="APPROVE"/>
    <s v="Consumer Pre Bureau"/>
    <s v="CDcosta"/>
    <s v="Approve"/>
    <d v="1899-12-30T00:06:28"/>
    <n v="6.4666666666666668"/>
    <d v="2023-08-13T00:00:00"/>
    <x v="1"/>
    <x v="2"/>
    <s v="CAMERON"/>
    <x v="1"/>
    <s v="CONSUMER PRE BUREAU"/>
    <s v="SLA_MET"/>
  </r>
  <r>
    <s v="2893"/>
    <d v="2023-08-13T16:11:32"/>
    <d v="2023-08-13T16:22:18"/>
    <s v="WITHDRAW"/>
    <s v="Consumer Pre Bureau"/>
    <s v="SBambaras"/>
    <s v="Please remove the word 'UNKNOWN' from the previous application and re-submit."/>
    <d v="1899-12-30T00:10:46"/>
    <n v="10.766666666666667"/>
    <d v="2023-08-13T00:00:00"/>
    <x v="1"/>
    <x v="2"/>
    <s v="SAM"/>
    <x v="0"/>
    <s v="CONSUMER PRE BUREAU"/>
    <s v="SLA_MET"/>
  </r>
  <r>
    <s v="5042"/>
    <d v="2023-08-13T16:12:13"/>
    <d v="2023-08-13T16:44:12"/>
    <s v="APPROVE"/>
    <s v="Consumer Existing"/>
    <s v="FWadia"/>
    <m/>
    <d v="1899-12-30T00:31:59"/>
    <n v="31.983333333333334"/>
    <d v="2023-08-13T00:00:00"/>
    <x v="1"/>
    <x v="2"/>
    <s v="FARDIN"/>
    <x v="1"/>
    <s v="CONSUMER EXISTING"/>
    <s v="SLA_NOT_MET"/>
  </r>
  <r>
    <s v="2826"/>
    <d v="2023-08-13T16:13:29"/>
    <d v="2023-08-13T16:18:40"/>
    <s v="APPROVE"/>
    <s v="Consumer Existing"/>
    <s v="CDcosta"/>
    <s v="Approve"/>
    <d v="1899-12-30T00:05:11"/>
    <n v="5.1833333333333336"/>
    <d v="2023-08-13T00:00:00"/>
    <x v="1"/>
    <x v="2"/>
    <s v="CAMERON"/>
    <x v="1"/>
    <s v="CONSUMER EXISTING"/>
    <s v="SLA_MET"/>
  </r>
  <r>
    <s v="2827"/>
    <d v="2023-08-13T16:13:41"/>
    <d v="2023-08-13T16:22:38"/>
    <s v="APPROVE"/>
    <s v="Consumer Existing"/>
    <s v="NBhatia"/>
    <s v="Approve"/>
    <d v="1899-12-30T00:08:57"/>
    <n v="8.9499999999999993"/>
    <d v="2023-08-13T00:00:00"/>
    <x v="1"/>
    <x v="2"/>
    <s v="NITESH"/>
    <x v="1"/>
    <s v="CONSUMER EXISTING"/>
    <s v="SLA_MET"/>
  </r>
  <r>
    <s v="2894"/>
    <d v="2023-08-13T16:15:59"/>
    <d v="2023-08-13T16:32:44"/>
    <s v="WITHDRAW"/>
    <s v="Consumer Pre Bureau"/>
    <s v="NVaid"/>
    <s v="Please email passport with visa page to vcredit@Asif Tech.com.au"/>
    <d v="1899-12-30T00:16:45"/>
    <n v="16.75"/>
    <d v="2023-08-13T00:00:00"/>
    <x v="1"/>
    <x v="2"/>
    <s v="NAVED"/>
    <x v="0"/>
    <s v="CONSUMER PRE BUREAU"/>
    <s v="SLA_MET"/>
  </r>
  <r>
    <s v="2895"/>
    <d v="2023-08-13T16:20:01"/>
    <d v="2023-08-13T16:27:20"/>
    <s v="WITHDRAW"/>
    <s v="Consumer Pre Bureau"/>
    <s v="CDcosta"/>
    <s v="At Applicants Request"/>
    <d v="1899-12-30T00:07:19"/>
    <n v="7.3166666666666664"/>
    <d v="2023-08-13T00:00:00"/>
    <x v="1"/>
    <x v="2"/>
    <s v="CAMERON"/>
    <x v="0"/>
    <s v="CONSUMER PRE BUREAU"/>
    <s v="SLA_MET"/>
  </r>
  <r>
    <s v="2828"/>
    <d v="2023-08-13T16:20:58"/>
    <d v="2023-08-13T16:40:56"/>
    <s v="APPROVE"/>
    <s v="Consumer Pre Bureau"/>
    <s v="SBambaras"/>
    <s v="Approved for 1 Handset/Tablet + 1 MBB"/>
    <d v="1899-12-30T00:19:58"/>
    <n v="19.966666666666665"/>
    <d v="2023-08-13T00:00:00"/>
    <x v="1"/>
    <x v="2"/>
    <s v="SAM"/>
    <x v="1"/>
    <s v="CONSUMER PRE BUREAU"/>
    <s v="SLA_MET"/>
  </r>
  <r>
    <s v="5262"/>
    <d v="2023-08-13T16:22:29"/>
    <d v="2023-08-13T16:52:23"/>
    <s v="DECLINE"/>
    <s v="Consumer Post Bureau"/>
    <s v="FWadia"/>
    <m/>
    <d v="1899-12-30T00:29:54"/>
    <n v="29.9"/>
    <d v="2023-08-13T00:00:00"/>
    <x v="1"/>
    <x v="2"/>
    <s v="FARDIN"/>
    <x v="2"/>
    <s v="CONSUMER POST BUREAU"/>
    <s v="SLA_NOT_MET"/>
  </r>
  <r>
    <s v="2829"/>
    <d v="2023-08-13T16:23:50"/>
    <d v="2023-08-13T16:33:11"/>
    <s v="APPROVE"/>
    <s v="Consumer Pre Bureau"/>
    <s v="NBhatia"/>
    <s v="Approve"/>
    <d v="1899-12-30T00:09:21"/>
    <n v="9.35"/>
    <d v="2023-08-13T00:00:00"/>
    <x v="1"/>
    <x v="2"/>
    <s v="NITESH"/>
    <x v="1"/>
    <s v="CONSUMER PRE BUREAU"/>
    <s v="SLA_MET"/>
  </r>
  <r>
    <s v="2830"/>
    <d v="2023-08-13T16:27:05"/>
    <d v="2023-08-13T16:34:12"/>
    <s v="APPROVE"/>
    <s v="Consumer Pre Bureau"/>
    <s v="CDcosta"/>
    <s v="Approve"/>
    <d v="1899-12-30T00:07:07"/>
    <n v="7.1166666666666663"/>
    <d v="2023-08-13T00:00:00"/>
    <x v="1"/>
    <x v="2"/>
    <s v="CAMERON"/>
    <x v="1"/>
    <s v="CONSUMER PRE BUREAU"/>
    <s v="SLA_MET"/>
  </r>
  <r>
    <s v="2831"/>
    <d v="2023-08-13T16:30:45"/>
    <d v="2023-08-13T16:47:03"/>
    <s v="APPROVE"/>
    <s v="Consumer Pre Bureau"/>
    <s v="NVaid"/>
    <s v="Approved only with outright purchase of handset or USIM only"/>
    <d v="1899-12-30T00:16:18"/>
    <n v="16.3"/>
    <d v="2023-08-13T00:00:00"/>
    <x v="1"/>
    <x v="2"/>
    <s v="NAVED"/>
    <x v="1"/>
    <s v="CONSUMER PRE BUREAU"/>
    <s v="SLA_MET"/>
  </r>
  <r>
    <s v="2832"/>
    <d v="2023-08-13T16:32:40"/>
    <d v="2023-08-13T16:49:34"/>
    <s v="APPROVE"/>
    <s v="Consumer Pre Bureau"/>
    <s v="NBhatia"/>
    <s v="Approve"/>
    <d v="1899-12-30T00:16:54"/>
    <n v="16.899999999999999"/>
    <d v="2023-08-13T00:00:00"/>
    <x v="1"/>
    <x v="2"/>
    <s v="NITESH"/>
    <x v="1"/>
    <s v="CONSUMER PRE BUREAU"/>
    <s v="SLA_MET"/>
  </r>
  <r>
    <s v="5043"/>
    <d v="2023-08-13T16:36:14"/>
    <d v="2023-08-13T17:00:25"/>
    <s v="APPROVE"/>
    <s v="Consumer Post Bureau"/>
    <s v="FWadia"/>
    <m/>
    <d v="1899-12-30T00:24:11"/>
    <n v="24.183333333333334"/>
    <d v="2023-08-13T00:00:00"/>
    <x v="1"/>
    <x v="2"/>
    <s v="FARDIN"/>
    <x v="1"/>
    <s v="CONSUMER POST BUREAU"/>
    <s v="SLA_NOT_MET"/>
  </r>
  <r>
    <s v="2896"/>
    <d v="2023-08-13T16:37:39"/>
    <d v="2023-08-13T16:53:49"/>
    <s v="WITHDRAW"/>
    <s v="Consumer Pre Bureau"/>
    <s v="SBambaras"/>
    <s v="Please re-submit the next application with a vaild previous address. (Name of the country)"/>
    <d v="1899-12-30T00:16:10"/>
    <n v="16.166666666666668"/>
    <d v="2023-08-13T00:00:00"/>
    <x v="1"/>
    <x v="2"/>
    <s v="SAM"/>
    <x v="0"/>
    <s v="CONSUMER PRE BUREAU"/>
    <s v="SLA_MET"/>
  </r>
  <r>
    <s v="2897"/>
    <d v="2023-08-13T16:42:17"/>
    <d v="2023-08-13T17:02:20"/>
    <s v="WITHDRAW"/>
    <s v="Consumer Pre Bureau"/>
    <s v="NVaid"/>
    <s v="Please resubmit with correct landline for employer"/>
    <d v="1899-12-30T00:20:03"/>
    <n v="20.05"/>
    <d v="2023-08-13T00:00:00"/>
    <x v="1"/>
    <x v="2"/>
    <s v="NAVED"/>
    <x v="0"/>
    <s v="CONSUMER PRE BUREAU"/>
    <s v="SLA_NOT_MET"/>
  </r>
  <r>
    <s v="2898"/>
    <d v="2023-08-13T16:45:48"/>
    <d v="2023-08-13T16:58:27"/>
    <s v="WITHDRAW"/>
    <s v="Consumer Pre Bureau"/>
    <s v="NBhatia"/>
    <s v="Please remove the word 'UNKNOWN' from the previous address and re-submit."/>
    <d v="1899-12-30T00:12:39"/>
    <n v="12.65"/>
    <d v="2023-08-13T00:00:00"/>
    <x v="1"/>
    <x v="2"/>
    <s v="NITESH"/>
    <x v="0"/>
    <s v="CONSUMER PRE BUREAU"/>
    <s v="SLA_MET"/>
  </r>
  <r>
    <s v="2833"/>
    <d v="2023-08-13T16:48:14"/>
    <d v="2023-08-13T17:02:43"/>
    <s v="APPROVE"/>
    <s v="Consumer Pre Bureau"/>
    <s v="SBambaras"/>
    <s v="Approved for 1 handset and 1 MBB"/>
    <d v="1899-12-30T00:14:29"/>
    <n v="14.483333333333333"/>
    <d v="2023-08-13T00:00:00"/>
    <x v="1"/>
    <x v="2"/>
    <s v="SAM"/>
    <x v="1"/>
    <s v="CONSUMER PRE BUREAU"/>
    <s v="SLA_MET"/>
  </r>
  <r>
    <s v="5044"/>
    <d v="2023-08-13T16:50:24"/>
    <d v="2023-08-13T17:09:56"/>
    <s v="APPROVE"/>
    <s v="Consumer Post Bureau"/>
    <s v="FWadia"/>
    <m/>
    <d v="1899-12-30T00:19:32"/>
    <n v="19.533333333333335"/>
    <d v="2023-08-13T00:00:00"/>
    <x v="1"/>
    <x v="2"/>
    <s v="FARDIN"/>
    <x v="1"/>
    <s v="CONSUMER POST BUREAU"/>
    <s v="SLA_MET"/>
  </r>
  <r>
    <s v="2834"/>
    <d v="2023-08-13T16:51:41"/>
    <d v="2023-08-13T17:05:49"/>
    <s v="APPROVE"/>
    <s v="Consumer Post Bureau"/>
    <s v="CDcosta"/>
    <s v="Approve"/>
    <d v="1899-12-30T00:14:08"/>
    <n v="14.133333333333333"/>
    <d v="2023-08-13T00:00:00"/>
    <x v="1"/>
    <x v="2"/>
    <s v="CAMERON"/>
    <x v="1"/>
    <s v="CONSUMER POST BUREAU"/>
    <s v="SLA_MET"/>
  </r>
  <r>
    <s v="5045"/>
    <d v="2023-08-13T16:52:49"/>
    <d v="2023-08-13T17:23:14"/>
    <s v="APPROVE"/>
    <s v="Consumer Existing"/>
    <s v="FWadia"/>
    <m/>
    <d v="1899-12-30T00:30:25"/>
    <n v="30.416666666666668"/>
    <d v="2023-08-13T00:00:00"/>
    <x v="1"/>
    <x v="2"/>
    <s v="FARDIN"/>
    <x v="1"/>
    <s v="CONSUMER EXISTING"/>
    <s v="SLA_NOT_MET"/>
  </r>
  <r>
    <s v="2899"/>
    <d v="2023-08-13T16:56:10"/>
    <d v="2023-08-13T17:12:08"/>
    <s v="WITHDRAW"/>
    <s v="Consumer Pre Bureau"/>
    <s v="NBhatia"/>
    <s v="Applicants details are incorrect. Please confirm and resubmit"/>
    <d v="1899-12-30T00:15:58"/>
    <n v="15.966666666666667"/>
    <d v="2023-08-13T00:00:00"/>
    <x v="1"/>
    <x v="2"/>
    <s v="NITESH"/>
    <x v="0"/>
    <s v="CONSUMER PRE BUREAU"/>
    <s v="SLA_MET"/>
  </r>
  <r>
    <s v="2835"/>
    <d v="2023-08-13T16:59:13"/>
    <d v="2023-08-13T17:15:26"/>
    <s v="APPROVE"/>
    <s v="Consumer Pre Bureau"/>
    <s v="NVaid"/>
    <s v="Approved for 1 Handset/Tablet + 1 MBB"/>
    <d v="1899-12-30T00:16:13"/>
    <n v="16.216666666666665"/>
    <d v="2023-08-13T00:00:00"/>
    <x v="1"/>
    <x v="2"/>
    <s v="NAVED"/>
    <x v="1"/>
    <s v="CONSUMER PRE BUREAU"/>
    <s v="SLA_MET"/>
  </r>
  <r>
    <s v="2900"/>
    <d v="2023-08-13T17:04:40"/>
    <d v="2023-08-13T17:15:22"/>
    <s v="WITHDRAW"/>
    <s v="Consumer Pre Bureau"/>
    <s v="SBambaras"/>
    <s v="Please re-submit the next application with the correct passport number (G31990336) and email copy of Proof of Income (Pay Slips / Bank Statement / Employment Letter) to vcredit@Asif Tech.com.au"/>
    <d v="1899-12-30T00:10:42"/>
    <n v="10.7"/>
    <d v="2023-08-13T00:00:00"/>
    <x v="1"/>
    <x v="2"/>
    <s v="SAM"/>
    <x v="0"/>
    <s v="CONSUMER PRE BUREAU"/>
    <s v="SLA_MET"/>
  </r>
  <r>
    <s v="5046"/>
    <d v="2023-08-13T17:05:00"/>
    <d v="2023-08-13T17:23:01"/>
    <s v="APPROVE"/>
    <s v="Consumer Existing"/>
    <s v="SSyed"/>
    <m/>
    <d v="1899-12-30T00:18:01"/>
    <n v="18.016666666666666"/>
    <d v="2023-08-13T00:00:00"/>
    <x v="1"/>
    <x v="2"/>
    <s v="SHAHID"/>
    <x v="1"/>
    <s v="CONSUMER EXISTING"/>
    <s v="SLA_MET"/>
  </r>
  <r>
    <s v="2855"/>
    <d v="2023-08-13T17:07:55"/>
    <d v="2023-08-13T17:17:03"/>
    <s v="DECLINE"/>
    <s v="Consumer Post Bureau"/>
    <s v="CDcosta"/>
    <s v="Passport Visa expires in less than 12 months. Please offer the customer pre-paid service only"/>
    <d v="1899-12-30T00:09:08"/>
    <n v="9.1333333333333329"/>
    <d v="2023-08-13T00:00:00"/>
    <x v="1"/>
    <x v="2"/>
    <s v="CAMERON"/>
    <x v="2"/>
    <s v="CONSUMER POST BUREAU"/>
    <s v="SLA_MET"/>
  </r>
  <r>
    <s v="2901"/>
    <d v="2023-08-13T17:11:08"/>
    <d v="2023-08-13T17:25:40"/>
    <s v="WITHDRAW"/>
    <s v="Consumer Pre Bureau"/>
    <s v="NBhatia"/>
    <s v="Applicants details(previous address) are incorrect. Please confirm and resubmit"/>
    <d v="1899-12-30T00:14:32"/>
    <n v="14.533333333333333"/>
    <d v="2023-08-13T00:00:00"/>
    <x v="1"/>
    <x v="2"/>
    <s v="NITESH"/>
    <x v="0"/>
    <s v="CONSUMER PRE BUREAU"/>
    <s v="SLA_MET"/>
  </r>
  <r>
    <s v="5307"/>
    <d v="2023-08-13T17:12:12"/>
    <d v="2023-08-13T17:28:42"/>
    <s v="WITHDRAW"/>
    <s v="Consumer Post Bureau"/>
    <s v="QMascarenhas"/>
    <m/>
    <d v="1899-12-30T00:16:30"/>
    <n v="16.5"/>
    <d v="2023-08-13T00:00:00"/>
    <x v="1"/>
    <x v="2"/>
    <e v="#N/A"/>
    <x v="0"/>
    <s v="CONSUMER POST BUREAU"/>
    <s v="SLA_MET"/>
  </r>
  <r>
    <s v="2836"/>
    <d v="2023-08-13T17:13:59"/>
    <d v="2023-08-13T17:23:21"/>
    <s v="APPROVE"/>
    <s v="Consumer Pre Bureau"/>
    <s v="NVaid"/>
    <s v="Approved for 1 Handset/Tablet + 1 MBB"/>
    <d v="1899-12-30T00:09:22"/>
    <n v="9.3666666666666671"/>
    <d v="2023-08-13T00:00:00"/>
    <x v="1"/>
    <x v="2"/>
    <s v="NAVED"/>
    <x v="1"/>
    <s v="CONSUMER PRE BUREAU"/>
    <s v="SLA_MET"/>
  </r>
  <r>
    <s v="2902"/>
    <d v="2023-08-13T17:15:33"/>
    <d v="2023-08-13T17:20:22"/>
    <s v="WITHDRAW"/>
    <s v="Consumer Pre Bureau"/>
    <s v="SBambaras"/>
    <s v="Please email passport with visa page"/>
    <d v="1899-12-30T00:04:49"/>
    <n v="4.8166666666666664"/>
    <d v="2023-08-13T00:00:00"/>
    <x v="1"/>
    <x v="2"/>
    <s v="SAM"/>
    <x v="0"/>
    <s v="CONSUMER PRE BUREAU"/>
    <s v="SLA_MET"/>
  </r>
  <r>
    <s v="2837"/>
    <d v="2023-08-13T17:19:02"/>
    <d v="2023-08-13T17:26:18"/>
    <s v="APPROVE"/>
    <s v="Consumer Pre Bureau"/>
    <s v="CDcosta"/>
    <s v="Approved for 1 Handset/Tablet + 1 MBB"/>
    <d v="1899-12-30T00:07:16"/>
    <n v="7.2666666666666666"/>
    <d v="2023-08-13T00:00:00"/>
    <x v="1"/>
    <x v="2"/>
    <s v="CAMERON"/>
    <x v="1"/>
    <s v="CONSUMER PRE BUREAU"/>
    <s v="SLA_MET"/>
  </r>
  <r>
    <s v="2856"/>
    <d v="2023-08-13T17:20:28"/>
    <d v="2023-08-13T17:28:55"/>
    <s v="DECLINE"/>
    <s v="Consumer Post Bureau"/>
    <s v="SBambaras"/>
    <s v="Due to credit policy decision by Credit department. Please offer the customer pre-paid service"/>
    <d v="1899-12-30T00:08:27"/>
    <n v="8.4499999999999993"/>
    <d v="2023-08-13T00:00:00"/>
    <x v="1"/>
    <x v="2"/>
    <s v="SAM"/>
    <x v="2"/>
    <s v="CONSUMER POST BUREAU"/>
    <s v="SLA_MET"/>
  </r>
  <r>
    <s v="2903"/>
    <d v="2023-08-13T17:20:40"/>
    <d v="2023-08-13T17:28:53"/>
    <s v="WITHDRAW"/>
    <s v="Consumer Pre Bureau"/>
    <s v="NVaid"/>
    <s v="Bureau Error - {ITEM:DnB Error Type}"/>
    <d v="1899-12-30T00:08:13"/>
    <n v="8.2166666666666668"/>
    <d v="2023-08-13T00:00:00"/>
    <x v="1"/>
    <x v="2"/>
    <s v="NAVED"/>
    <x v="0"/>
    <s v="CONSUMER PRE BUREAU"/>
    <s v="SLA_MET"/>
  </r>
  <r>
    <s v="2904"/>
    <d v="2023-08-13T17:23:00"/>
    <d v="2023-08-13T17:48:03"/>
    <s v="WITHDRAW"/>
    <s v="Consumer Existing"/>
    <s v="NBhatia"/>
    <s v="Please resubmit with updated employment details on the next application with Employer's contactable landline number or email proof of Income (Pay slip, bank statement, Employment letter) to vcredits@Asif Tech.com.au"/>
    <d v="1899-12-30T00:25:03"/>
    <n v="25.05"/>
    <d v="2023-08-13T00:00:00"/>
    <x v="1"/>
    <x v="2"/>
    <s v="NITESH"/>
    <x v="0"/>
    <s v="CONSUMER EXISTING"/>
    <s v="SLA_NOT_MET"/>
  </r>
  <r>
    <s v="2905"/>
    <d v="2023-08-13T17:23:05"/>
    <d v="2023-08-13T17:39:00"/>
    <s v="WITHDRAW"/>
    <s v="Consumer Post Bureau"/>
    <s v="NVaid"/>
    <s v="Please email copy of Proof of Income (Pay Slips / Bank Statement / Employment Letter) to vcredit@Asif Tech.com.au"/>
    <d v="1899-12-30T00:15:55"/>
    <n v="15.916666666666666"/>
    <d v="2023-08-13T00:00:00"/>
    <x v="1"/>
    <x v="2"/>
    <s v="NAVED"/>
    <x v="0"/>
    <s v="CONSUMER POST BUREAU"/>
    <s v="SLA_MET"/>
  </r>
  <r>
    <s v="2857"/>
    <d v="2023-08-13T17:29:19"/>
    <d v="2023-08-13T17:32:22"/>
    <s v="DECLINE"/>
    <s v="Consumer Pre Bureau"/>
    <s v="CDcosta"/>
    <s v="Declined due to Dun and Bradstreet Credit Bureau information"/>
    <d v="1899-12-30T00:03:03"/>
    <n v="3.05"/>
    <d v="2023-08-13T00:00:00"/>
    <x v="1"/>
    <x v="2"/>
    <s v="CAMERON"/>
    <x v="2"/>
    <s v="CONSUMER PRE BUREAU"/>
    <s v="SLA_MET"/>
  </r>
  <r>
    <s v="2906"/>
    <d v="2023-08-13T17:30:09"/>
    <d v="2023-08-13T17:36:22"/>
    <s v="WITHDRAW"/>
    <s v="Consumer Pre Bureau"/>
    <s v="SBambaras"/>
    <s v="Resubmit as self employed -ABN 17981419511"/>
    <d v="1899-12-30T00:06:13"/>
    <n v="6.2166666666666668"/>
    <d v="2023-08-13T00:00:00"/>
    <x v="1"/>
    <x v="2"/>
    <s v="SAM"/>
    <x v="0"/>
    <s v="CONSUMER PRE BUREAU"/>
    <s v="SLA_MET"/>
  </r>
  <r>
    <s v="2907"/>
    <d v="2023-08-13T17:30:51"/>
    <d v="2023-08-13T17:43:27"/>
    <s v="WITHDRAW"/>
    <s v="Consumer Pre Bureau"/>
    <s v="CDcosta"/>
    <s v="Applicants details are incorrect. Please confirm and resubmit customer's previous address to 113A Epsom AVE, REDCLIFFE, WA, 6104"/>
    <d v="1899-12-30T00:12:36"/>
    <n v="12.6"/>
    <d v="2023-08-13T00:00:00"/>
    <x v="1"/>
    <x v="2"/>
    <s v="CAMERON"/>
    <x v="0"/>
    <s v="CONSUMER PRE BUREAU"/>
    <s v="SLA_MET"/>
  </r>
  <r>
    <s v="5047"/>
    <d v="2023-08-13T17:38:11"/>
    <d v="2023-08-13T17:45:07"/>
    <s v="APPROVE"/>
    <s v="Consumer Post Bureau"/>
    <s v="QMascarenhas"/>
    <m/>
    <d v="1899-12-30T00:06:56"/>
    <n v="6.9333333333333336"/>
    <d v="2023-08-13T00:00:00"/>
    <x v="1"/>
    <x v="2"/>
    <e v="#N/A"/>
    <x v="1"/>
    <s v="CONSUMER POST BUREAU"/>
    <s v="SLA_MET"/>
  </r>
  <r>
    <s v="5308"/>
    <d v="2023-08-13T17:39:02"/>
    <d v="2023-08-13T17:49:34"/>
    <s v="WITHDRAW"/>
    <s v="Consumer Post Bureau"/>
    <s v="RBose"/>
    <m/>
    <d v="1899-12-30T00:10:32"/>
    <n v="10.533333333333333"/>
    <d v="2023-08-13T00:00:00"/>
    <x v="1"/>
    <x v="2"/>
    <s v="ROHAN"/>
    <x v="0"/>
    <s v="CONSUMER POST BUREAU"/>
    <s v="SLA_MET"/>
  </r>
  <r>
    <s v="5048"/>
    <d v="2023-08-13T17:44:38"/>
    <d v="2023-08-13T17:55:05"/>
    <s v="APPROVE"/>
    <s v="Consumer Post Bureau"/>
    <s v="QMascarenhas"/>
    <m/>
    <d v="1899-12-30T00:10:27"/>
    <n v="10.45"/>
    <d v="2023-08-13T00:00:00"/>
    <x v="1"/>
    <x v="2"/>
    <e v="#N/A"/>
    <x v="1"/>
    <s v="CONSUMER POST BUREAU"/>
    <s v="SLA_MET"/>
  </r>
  <r>
    <s v="2838"/>
    <d v="2023-08-13T17:44:59"/>
    <d v="2023-08-13T17:49:53"/>
    <s v="APPROVE"/>
    <s v="Consumer Pre Bureau"/>
    <s v="SBambaras"/>
    <s v="Approved for 1 Handset/Tablet + 1 MBB"/>
    <d v="1899-12-30T00:04:54"/>
    <n v="4.9000000000000004"/>
    <d v="2023-08-13T00:00:00"/>
    <x v="1"/>
    <x v="2"/>
    <s v="SAM"/>
    <x v="1"/>
    <s v="CONSUMER PRE BUREAU"/>
    <s v="SLA_MET"/>
  </r>
  <r>
    <s v="2908"/>
    <d v="2023-08-13T17:46:02"/>
    <d v="2023-08-13T17:53:15"/>
    <s v="WITHDRAW"/>
    <s v="Consumer Pre Bureau"/>
    <s v="NVaid"/>
    <s v="Please email passport with visa page and also update employers landline number"/>
    <d v="1899-12-30T00:07:13"/>
    <n v="7.2166666666666668"/>
    <d v="2023-08-13T00:00:00"/>
    <x v="1"/>
    <x v="2"/>
    <s v="NAVED"/>
    <x v="0"/>
    <s v="CONSUMER PRE BUREAU"/>
    <s v="SLA_MET"/>
  </r>
  <r>
    <s v="5263"/>
    <d v="2023-08-13T17:47:19"/>
    <d v="2023-08-13T17:58:07"/>
    <s v="DECLINE"/>
    <s v="Consumer Post Bureau"/>
    <s v="RBose"/>
    <m/>
    <d v="1899-12-30T00:10:48"/>
    <n v="10.8"/>
    <d v="2023-08-13T00:00:00"/>
    <x v="1"/>
    <x v="2"/>
    <s v="ROHAN"/>
    <x v="2"/>
    <s v="CONSUMER POST BUREAU"/>
    <s v="SLA_MET"/>
  </r>
  <r>
    <s v="2839"/>
    <d v="2023-08-13T17:48:14"/>
    <d v="2023-08-13T17:52:49"/>
    <s v="APPROVE"/>
    <s v="Consumer Pre Bureau"/>
    <s v="CDcosta"/>
    <s v="Approve"/>
    <d v="1899-12-30T00:04:35"/>
    <n v="4.583333333333333"/>
    <d v="2023-08-13T00:00:00"/>
    <x v="1"/>
    <x v="2"/>
    <s v="CAMERON"/>
    <x v="1"/>
    <s v="CONSUMER PRE BUREAU"/>
    <s v="SLA_MET"/>
  </r>
  <r>
    <s v="2840"/>
    <d v="2023-08-13T17:51:17"/>
    <d v="2023-08-13T17:57:17"/>
    <s v="APPROVE"/>
    <s v="Consumer Pre Bureau"/>
    <s v="NBhatia"/>
    <s v="Approved only with outright purchase of handset or USIM only"/>
    <d v="1899-12-30T00:06:00"/>
    <n v="6"/>
    <d v="2023-08-13T00:00:00"/>
    <x v="1"/>
    <x v="2"/>
    <s v="NITESH"/>
    <x v="1"/>
    <s v="CONSUMER PRE BUREAU"/>
    <s v="SLA_MET"/>
  </r>
  <r>
    <s v="2909"/>
    <d v="2023-08-13T17:58:31"/>
    <d v="2023-08-13T18:09:03"/>
    <s v="WITHDRAW"/>
    <s v="Consumer Existing"/>
    <s v="NVaid"/>
    <s v="Please resubmit next application with passport as part of 100 points of ID"/>
    <d v="1899-12-30T00:10:32"/>
    <n v="10.533333333333333"/>
    <d v="2023-08-13T00:00:00"/>
    <x v="1"/>
    <x v="2"/>
    <s v="NAVED"/>
    <x v="0"/>
    <s v="CONSUMER EXISTING"/>
    <s v="SLA_MET"/>
  </r>
  <r>
    <s v="5309"/>
    <d v="2023-08-13T17:58:55"/>
    <d v="2023-08-13T18:11:20"/>
    <s v="WITHDRAW"/>
    <s v="Consumer Post Bureau"/>
    <s v="RBose"/>
    <m/>
    <d v="1899-12-30T00:12:25"/>
    <n v="12.416666666666666"/>
    <d v="2023-08-13T00:00:00"/>
    <x v="1"/>
    <x v="2"/>
    <s v="ROHAN"/>
    <x v="0"/>
    <s v="CONSUMER POST BUREAU"/>
    <s v="SLA_MET"/>
  </r>
  <r>
    <s v="2910"/>
    <d v="2023-08-13T18:10:58"/>
    <d v="2023-08-13T18:16:34"/>
    <s v="WITHDRAW"/>
    <s v="Consumer Pre Bureau"/>
    <s v="CDcosta"/>
    <s v="Please email 100 pts of ID and Proof of income to kcredit@Asif Tech.com.au"/>
    <d v="1899-12-30T00:05:36"/>
    <n v="5.6"/>
    <d v="2023-08-13T00:00:00"/>
    <x v="1"/>
    <x v="2"/>
    <s v="CAMERON"/>
    <x v="0"/>
    <s v="CONSUMER PRE BUREAU"/>
    <s v="SLA_MET"/>
  </r>
  <r>
    <s v="2911"/>
    <d v="2023-08-13T18:15:22"/>
    <d v="2023-08-13T18:21:34"/>
    <s v="WITHDRAW"/>
    <s v="Consumer Post Bureau"/>
    <s v="NVaid"/>
    <s v="An account for this applicant already exists with Asif Tech. Please resubmit as existing customer Row id 1-54KCIEJ"/>
    <d v="1899-12-30T00:06:12"/>
    <n v="6.2"/>
    <d v="2023-08-13T00:00:00"/>
    <x v="1"/>
    <x v="2"/>
    <s v="NAVED"/>
    <x v="0"/>
    <s v="CONSUMER POST BUREAU"/>
    <s v="SLA_MET"/>
  </r>
  <r>
    <s v="2841"/>
    <d v="2023-08-13T18:33:26"/>
    <d v="2023-08-13T18:39:00"/>
    <s v="APPROVE"/>
    <s v="Consumer Existing"/>
    <s v="NVaid"/>
    <s v="Approve"/>
    <d v="1899-12-30T00:05:34"/>
    <n v="5.5666666666666664"/>
    <d v="2023-08-13T00:00:00"/>
    <x v="1"/>
    <x v="2"/>
    <s v="NAVED"/>
    <x v="1"/>
    <s v="CONSUMER EXISTING"/>
    <s v="SLA_MET"/>
  </r>
  <r>
    <s v="2842"/>
    <d v="2023-08-13T18:38:24"/>
    <d v="2023-08-13T18:44:00"/>
    <s v="APPROVE"/>
    <s v="Consumer Existing"/>
    <s v="CDcosta"/>
    <s v="Approve"/>
    <d v="1899-12-30T00:05:36"/>
    <n v="5.6"/>
    <d v="2023-08-13T00:00:00"/>
    <x v="1"/>
    <x v="2"/>
    <s v="CAMERON"/>
    <x v="1"/>
    <s v="CONSUMER EXISTING"/>
    <s v="SLA_MET"/>
  </r>
  <r>
    <s v="2843"/>
    <d v="2023-08-13T18:44:19"/>
    <d v="2023-08-13T18:51:36"/>
    <s v="APPROVE"/>
    <s v="Consumer Pre Bureau"/>
    <s v="NVaid"/>
    <s v="Approved for 1 Handset/Tablet + 1 MBB"/>
    <d v="1899-12-30T00:07:17"/>
    <n v="7.2833333333333332"/>
    <d v="2023-08-13T00:00:00"/>
    <x v="1"/>
    <x v="2"/>
    <s v="NAVED"/>
    <x v="1"/>
    <s v="CONSUMER PRE BUREAU"/>
    <s v="SLA_MET"/>
  </r>
  <r>
    <s v="2844"/>
    <d v="2023-08-13T18:47:16"/>
    <d v="2023-08-13T18:52:32"/>
    <s v="APPROVE"/>
    <s v="Consumer Existing"/>
    <s v="CDcosta"/>
    <s v="Approve"/>
    <d v="1899-12-30T00:05:16"/>
    <n v="5.2666666666666666"/>
    <d v="2023-08-13T00:00:00"/>
    <x v="1"/>
    <x v="2"/>
    <s v="CAMERON"/>
    <x v="1"/>
    <s v="CONSUMER EXISTING"/>
    <s v="SLA_MET"/>
  </r>
  <r>
    <s v="2845"/>
    <d v="2023-08-13T18:47:33"/>
    <d v="2023-08-13T19:06:18"/>
    <s v="APPROVE"/>
    <s v="Consumer Existing"/>
    <s v="NVaid"/>
    <s v="Approve"/>
    <d v="1899-12-30T00:18:45"/>
    <n v="18.75"/>
    <d v="2023-08-13T00:00:00"/>
    <x v="1"/>
    <x v="2"/>
    <s v="NAVED"/>
    <x v="1"/>
    <s v="CONSUMER EXISTING"/>
    <s v="SLA_MET"/>
  </r>
  <r>
    <s v="5310"/>
    <d v="2023-08-13T18:51:39"/>
    <d v="2023-08-13T19:04:53"/>
    <s v="WITHDRAW"/>
    <s v="Consumer Post Bureau"/>
    <s v="SSyed"/>
    <m/>
    <d v="1899-12-30T00:13:14"/>
    <n v="13.233333333333333"/>
    <d v="2023-08-13T00:00:00"/>
    <x v="1"/>
    <x v="2"/>
    <s v="SHAHID"/>
    <x v="0"/>
    <s v="CONSUMER POST BUREAU"/>
    <s v="SLA_MET"/>
  </r>
  <r>
    <s v="5311"/>
    <d v="2023-08-13T19:10:52"/>
    <d v="2023-08-13T19:23:33"/>
    <s v="WITHDRAW"/>
    <s v="Consumer Post Bureau"/>
    <s v="QMascarenhas"/>
    <m/>
    <d v="1899-12-30T00:12:41"/>
    <n v="12.683333333333334"/>
    <d v="2023-08-13T00:00:00"/>
    <x v="1"/>
    <x v="2"/>
    <e v="#N/A"/>
    <x v="0"/>
    <s v="CONSUMER POST BUREAU"/>
    <s v="SLA_MET"/>
  </r>
  <r>
    <s v="2846"/>
    <d v="2023-08-13T19:23:18"/>
    <d v="2023-08-13T19:30:41"/>
    <s v="APPROVE"/>
    <s v="Consumer Existing"/>
    <s v="CDcosta"/>
    <s v="Approve"/>
    <d v="1899-12-30T00:07:23"/>
    <n v="7.3833333333333337"/>
    <d v="2023-08-13T00:00:00"/>
    <x v="1"/>
    <x v="2"/>
    <s v="CAMERON"/>
    <x v="1"/>
    <s v="CONSUMER EXISTING"/>
    <s v="SLA_MET"/>
  </r>
  <r>
    <s v="5049"/>
    <d v="2023-08-13T19:34:54"/>
    <d v="2023-08-13T19:42:28"/>
    <s v="APPROVE"/>
    <s v="Consumer Existing"/>
    <s v="CDcosta"/>
    <m/>
    <d v="1899-12-30T00:07:34"/>
    <n v="7.5666666666666664"/>
    <d v="2023-08-13T00:00:00"/>
    <x v="1"/>
    <x v="2"/>
    <s v="CAMERON"/>
    <x v="1"/>
    <s v="CONSUMER EXISTING"/>
    <s v="SLA_MET"/>
  </r>
  <r>
    <s v="2847"/>
    <d v="2023-08-13T19:42:03"/>
    <d v="2023-08-13T19:51:19"/>
    <s v="APPROVE"/>
    <s v="Consumer Existing"/>
    <s v="NVaid"/>
    <s v="Approve"/>
    <d v="1899-12-30T00:09:16"/>
    <n v="9.2666666666666675"/>
    <d v="2023-08-13T00:00:00"/>
    <x v="1"/>
    <x v="2"/>
    <s v="NAVED"/>
    <x v="1"/>
    <s v="CONSUMER EXISTING"/>
    <s v="SLA_MET"/>
  </r>
  <r>
    <s v="2912"/>
    <d v="2023-08-13T19:43:00"/>
    <d v="2023-08-13T19:50:51"/>
    <s v="WITHDRAW"/>
    <s v="Consumer Pre Bureau"/>
    <s v="HPandya"/>
    <s v="Please email 100 pts of ID to kcredit@Asif Tech.com.au Appointment letter or salary slip along with the correct employer LL"/>
    <d v="1899-12-30T00:07:51"/>
    <n v="7.85"/>
    <d v="2023-08-13T00:00:00"/>
    <x v="1"/>
    <x v="2"/>
    <s v="HARDIK"/>
    <x v="0"/>
    <s v="CONSUMER PRE BUREAU"/>
    <s v="SLA_MET"/>
  </r>
  <r>
    <s v="2848"/>
    <d v="2023-08-13T19:55:23"/>
    <d v="2023-08-13T20:07:52"/>
    <s v="APPROVE"/>
    <s v="Consumer Existing"/>
    <s v="NVaid"/>
    <s v="Approve"/>
    <d v="1899-12-30T00:12:29"/>
    <n v="12.483333333333333"/>
    <d v="2023-08-13T00:00:00"/>
    <x v="1"/>
    <x v="2"/>
    <s v="NAVED"/>
    <x v="1"/>
    <s v="CONSUMER EXISTING"/>
    <s v="SLA_MET"/>
  </r>
  <r>
    <s v="2858"/>
    <d v="2023-08-13T20:09:28"/>
    <d v="2023-08-13T20:15:54"/>
    <s v="DECLINE"/>
    <s v="Consumer Existing"/>
    <s v="HPandya"/>
    <s v="Customer has exceeded approved number of services"/>
    <d v="1899-12-30T00:06:26"/>
    <n v="6.4333333333333336"/>
    <d v="2023-08-13T00:00:00"/>
    <x v="1"/>
    <x v="2"/>
    <s v="HARDIK"/>
    <x v="2"/>
    <s v="CONSUMER EXISTING"/>
    <s v="SLA_MET"/>
  </r>
  <r>
    <s v="5312"/>
    <d v="2023-08-13T20:26:17"/>
    <d v="2023-08-14T08:36:43"/>
    <s v="WITHDRAW"/>
    <s v="Consumer Post Bureau"/>
    <s v="MDcruz"/>
    <m/>
    <d v="1899-12-30T12:10:26"/>
    <n v="730.43333333333328"/>
    <d v="2023-08-14T00:00:00"/>
    <x v="1"/>
    <x v="2"/>
    <s v="MERCEDES"/>
    <x v="0"/>
    <s v="CONSUMER POST BUREAU"/>
    <s v="SLA_NOT_MET"/>
  </r>
  <r>
    <s v="5050"/>
    <d v="2023-08-13T21:02:55"/>
    <d v="2023-08-14T08:42:48"/>
    <s v="APPROVE"/>
    <s v="Consumer Existing"/>
    <s v="FWadia"/>
    <m/>
    <d v="1899-12-30T11:39:53"/>
    <n v="699.88333333333333"/>
    <d v="2023-08-14T00:00:00"/>
    <x v="1"/>
    <x v="2"/>
    <s v="FARDIN"/>
    <x v="1"/>
    <s v="CONSUMER EXISTING"/>
    <s v="SLA_NOT_MET"/>
  </r>
  <r>
    <s v="5313"/>
    <d v="2023-08-13T21:47:24"/>
    <d v="2023-08-14T08:44:03"/>
    <s v="WITHDRAW"/>
    <s v="Consumer Post Bureau"/>
    <s v="MDcruz"/>
    <m/>
    <d v="1899-12-30T10:56:39"/>
    <n v="656.65"/>
    <d v="2023-08-14T00:00:00"/>
    <x v="1"/>
    <x v="2"/>
    <s v="MERCEDES"/>
    <x v="0"/>
    <s v="CONSUMER POST BUREAU"/>
    <s v="SLA_NOT_MET"/>
  </r>
  <r>
    <s v="5314"/>
    <d v="2023-08-13T23:07:52"/>
    <d v="2023-08-14T08:56:34"/>
    <s v="WITHDRAW"/>
    <s v="Consumer Post Bureau"/>
    <s v="FWadia"/>
    <m/>
    <d v="1899-12-30T09:48:42"/>
    <n v="588.70000000000005"/>
    <d v="2023-08-14T00:00:00"/>
    <x v="1"/>
    <x v="2"/>
    <s v="FARDIN"/>
    <x v="0"/>
    <s v="CONSUMER POST BUREAU"/>
    <s v="SLA_NOT_MET"/>
  </r>
  <r>
    <s v="5051"/>
    <d v="2023-08-14T01:02:52"/>
    <d v="2023-08-14T08:54:20"/>
    <s v="APPROVE"/>
    <s v="Consumer Post Bureau"/>
    <s v="MDcruz"/>
    <m/>
    <d v="1899-12-30T07:51:28"/>
    <n v="471.46666666666664"/>
    <d v="2023-08-14T00:00:00"/>
    <x v="1"/>
    <x v="2"/>
    <s v="MERCEDES"/>
    <x v="1"/>
    <s v="CONSUMER POST BUREAU"/>
    <s v="SLA_NOT_MET"/>
  </r>
  <r>
    <s v="2996"/>
    <d v="2023-08-14T08:52:11"/>
    <d v="2023-08-14T09:08:11"/>
    <s v="WITHDRAW"/>
    <s v="Consumer Pre Bureau"/>
    <s v="MDcruz"/>
    <s v="Please resubmit with correct landline for employer &amp; please confirm if customer is self-employed"/>
    <d v="1899-12-30T00:16:00"/>
    <n v="16"/>
    <d v="2023-08-14T00:00:00"/>
    <x v="1"/>
    <x v="2"/>
    <s v="MERCEDES"/>
    <x v="0"/>
    <s v="CONSUMER PRE BUREAU"/>
    <s v="SLA_MET"/>
  </r>
  <r>
    <s v="2913"/>
    <d v="2023-08-14T09:24:52"/>
    <d v="2023-08-14T09:32:54"/>
    <s v="APPROVE"/>
    <s v="Consumer Existing"/>
    <s v="FWadia"/>
    <s v="Approve"/>
    <d v="1899-12-30T00:08:02"/>
    <n v="8.0333333333333332"/>
    <d v="2023-08-14T00:00:00"/>
    <x v="1"/>
    <x v="2"/>
    <s v="FARDIN"/>
    <x v="1"/>
    <s v="CONSUMER EXISTING"/>
    <s v="SLA_MET"/>
  </r>
  <r>
    <s v="2974"/>
    <d v="2023-08-14T09:36:19"/>
    <d v="2023-08-14T09:43:24"/>
    <s v="DECLINE"/>
    <s v="Consumer Existing"/>
    <s v="FWadia"/>
    <s v="Applicant only has bridging visa. Please offer the customer Pre-Paid service only"/>
    <d v="1899-12-30T00:07:05"/>
    <n v="7.083333333333333"/>
    <d v="2023-08-14T00:00:00"/>
    <x v="1"/>
    <x v="2"/>
    <s v="FARDIN"/>
    <x v="2"/>
    <s v="CONSUMER EXISTING"/>
    <s v="SLA_MET"/>
  </r>
  <r>
    <s v="2914"/>
    <d v="2023-08-14T09:44:00"/>
    <d v="2023-08-14T10:00:10"/>
    <s v="APPROVE"/>
    <s v="Consumer Existing"/>
    <s v="FWadia"/>
    <s v="Approve"/>
    <d v="1899-12-30T00:16:10"/>
    <n v="16.166666666666668"/>
    <d v="2023-08-14T00:00:00"/>
    <x v="1"/>
    <x v="2"/>
    <s v="FARDIN"/>
    <x v="1"/>
    <s v="CONSUMER EXISTING"/>
    <s v="SLA_MET"/>
  </r>
  <r>
    <s v="5052"/>
    <d v="2023-08-14T09:51:00"/>
    <d v="2023-08-14T09:56:35"/>
    <s v="APPROVE"/>
    <s v="Consumer Existing"/>
    <s v="RBose"/>
    <m/>
    <d v="1899-12-30T00:05:35"/>
    <n v="5.583333333333333"/>
    <d v="2023-08-14T00:00:00"/>
    <x v="1"/>
    <x v="2"/>
    <s v="ROHAN"/>
    <x v="1"/>
    <s v="CONSUMER EXISTING"/>
    <s v="SLA_MET"/>
  </r>
  <r>
    <s v="2997"/>
    <d v="2023-08-14T09:59:19"/>
    <d v="2023-08-14T10:11:06"/>
    <s v="WITHDRAW"/>
    <s v="Consumer Existing"/>
    <s v="FWadia"/>
    <s v="Please resubmit with landline for employer. Also, please advise customer to pay the overdue Invoices."/>
    <d v="1899-12-30T00:11:47"/>
    <n v="11.783333333333333"/>
    <d v="2023-08-14T00:00:00"/>
    <x v="1"/>
    <x v="2"/>
    <s v="FARDIN"/>
    <x v="0"/>
    <s v="CONSUMER EXISTING"/>
    <s v="SLA_MET"/>
  </r>
  <r>
    <s v="2998"/>
    <d v="2023-08-14T10:17:43"/>
    <d v="2023-08-14T10:25:09"/>
    <s v="WITHDRAW"/>
    <s v="Consumer Pre Bureau"/>
    <s v="MDcruz"/>
    <s v="Please resubmit with landline for employer"/>
    <d v="1899-12-30T00:07:26"/>
    <n v="7.4333333333333336"/>
    <d v="2023-08-14T00:00:00"/>
    <x v="1"/>
    <x v="2"/>
    <s v="MERCEDES"/>
    <x v="0"/>
    <s v="CONSUMER PRE BUREAU"/>
    <s v="SLA_MET"/>
  </r>
  <r>
    <s v="2999"/>
    <d v="2023-08-14T10:21:40"/>
    <d v="2023-08-14T10:29:12"/>
    <s v="WITHDRAW"/>
    <s v="Consumer Existing"/>
    <s v="FWadia"/>
    <s v="Please email copy of Proof of Income (Pay Slips / Bank Statement / Employment Letter) to vcredit@Asif Tech.com.au"/>
    <d v="1899-12-30T00:07:32"/>
    <n v="7.5333333333333332"/>
    <d v="2023-08-14T00:00:00"/>
    <x v="1"/>
    <x v="2"/>
    <s v="FARDIN"/>
    <x v="0"/>
    <s v="CONSUMER EXISTING"/>
    <s v="SLA_MET"/>
  </r>
  <r>
    <s v="3000"/>
    <d v="2023-08-14T10:23:15"/>
    <d v="2023-08-14T10:33:08"/>
    <s v="WITHDRAW"/>
    <s v="Consumer Post Bureau"/>
    <s v="RBose"/>
    <s v="Incorrect info provided. Please resubmit as unemployed or pensioner."/>
    <d v="1899-12-30T00:09:53"/>
    <n v="9.8833333333333329"/>
    <d v="2023-08-14T00:00:00"/>
    <x v="1"/>
    <x v="2"/>
    <s v="ROHAN"/>
    <x v="0"/>
    <s v="CONSUMER POST BUREAU"/>
    <s v="SLA_MET"/>
  </r>
  <r>
    <s v="3001"/>
    <d v="2023-08-14T10:26:26"/>
    <d v="2023-08-14T10:32:50"/>
    <s v="WITHDRAW"/>
    <s v="Consumer Existing"/>
    <s v="MDcruz"/>
    <s v="An account for this applicant already exists with Asif Tech. Please resubmit as existing Commercial a/c - ABN 68 521 508 273"/>
    <d v="1899-12-30T00:06:24"/>
    <n v="6.4"/>
    <d v="2023-08-14T00:00:00"/>
    <x v="1"/>
    <x v="2"/>
    <s v="MERCEDES"/>
    <x v="0"/>
    <s v="CONSUMER EXISTING"/>
    <s v="SLA_MET"/>
  </r>
  <r>
    <s v="3002"/>
    <d v="2023-08-14T10:28:20"/>
    <d v="2023-08-14T10:55:31"/>
    <s v="WITHDRAW"/>
    <s v="Consumer Existing"/>
    <s v="QMascarenhas"/>
    <s v="Please email proof of employment to vcredit@Asif Tech.com.au"/>
    <d v="1899-12-30T00:27:11"/>
    <n v="27.183333333333334"/>
    <d v="2023-08-14T00:00:00"/>
    <x v="1"/>
    <x v="2"/>
    <e v="#N/A"/>
    <x v="0"/>
    <s v="CONSUMER EXISTING"/>
    <s v="SLA_NOT_MET"/>
  </r>
  <r>
    <s v="2915"/>
    <d v="2023-08-14T10:29:34"/>
    <d v="2023-08-14T10:44:56"/>
    <s v="APPROVE"/>
    <s v="Consumer Existing"/>
    <s v="FWadia"/>
    <s v="Approve"/>
    <d v="1899-12-30T00:15:22"/>
    <n v="15.366666666666667"/>
    <d v="2023-08-14T00:00:00"/>
    <x v="1"/>
    <x v="2"/>
    <s v="FARDIN"/>
    <x v="1"/>
    <s v="CONSUMER EXISTING"/>
    <s v="SLA_MET"/>
  </r>
  <r>
    <s v="3003"/>
    <d v="2023-08-14T10:31:43"/>
    <d v="2023-08-14T10:46:01"/>
    <s v="WITHDRAW"/>
    <s v="Consumer Pre Bureau"/>
    <s v="NBhatia"/>
    <s v="Please resubmit with landline for employer"/>
    <d v="1899-12-30T00:14:18"/>
    <n v="14.3"/>
    <d v="2023-08-14T00:00:00"/>
    <x v="1"/>
    <x v="2"/>
    <s v="NITESH"/>
    <x v="0"/>
    <s v="CONSUMER PRE BUREAU"/>
    <s v="SLA_MET"/>
  </r>
  <r>
    <s v="5053"/>
    <d v="2023-08-14T10:32:15"/>
    <d v="2023-08-14T10:39:20"/>
    <s v="APPROVE"/>
    <s v="Consumer Existing"/>
    <s v="MDcruz"/>
    <m/>
    <d v="1899-12-30T00:07:05"/>
    <n v="7.083333333333333"/>
    <d v="2023-08-14T00:00:00"/>
    <x v="1"/>
    <x v="2"/>
    <s v="MERCEDES"/>
    <x v="1"/>
    <s v="CONSUMER EXISTING"/>
    <s v="SLA_MET"/>
  </r>
  <r>
    <s v="3004"/>
    <d v="2023-08-14T10:38:53"/>
    <d v="2023-08-14T10:50:53"/>
    <s v="WITHDRAW"/>
    <s v="Consumer Existing"/>
    <s v="SSyed"/>
    <s v="Please email passport with visa page"/>
    <d v="1899-12-30T00:12:00"/>
    <n v="12"/>
    <d v="2023-08-14T00:00:00"/>
    <x v="1"/>
    <x v="2"/>
    <s v="SHAHID"/>
    <x v="0"/>
    <s v="CONSUMER EXISTING"/>
    <s v="SLA_MET"/>
  </r>
  <r>
    <s v="2916"/>
    <d v="2023-08-14T10:40:50"/>
    <d v="2023-08-14T10:57:56"/>
    <s v="APPROVE"/>
    <s v="Consumer Existing"/>
    <s v="NBhatia"/>
    <s v="Approved only with outright purchase of handset or USIM only"/>
    <d v="1899-12-30T00:17:06"/>
    <n v="17.100000000000001"/>
    <d v="2023-08-14T00:00:00"/>
    <x v="1"/>
    <x v="2"/>
    <s v="NITESH"/>
    <x v="1"/>
    <s v="CONSUMER EXISTING"/>
    <s v="SLA_MET"/>
  </r>
  <r>
    <s v="3005"/>
    <d v="2023-08-14T10:41:38"/>
    <d v="2023-08-14T10:58:02"/>
    <s v="WITHDRAW"/>
    <s v="Consumer Pre Bureau"/>
    <s v="FWadia"/>
    <s v="Incorrect info provided. Please resubmit as unemployed or pensioner."/>
    <d v="1899-12-30T00:16:24"/>
    <n v="16.399999999999999"/>
    <d v="2023-08-14T00:00:00"/>
    <x v="1"/>
    <x v="2"/>
    <s v="FARDIN"/>
    <x v="0"/>
    <s v="CONSUMER PRE BUREAU"/>
    <s v="SLA_MET"/>
  </r>
  <r>
    <s v="2917"/>
    <d v="2023-08-14T10:46:35"/>
    <d v="2023-08-14T10:58:52"/>
    <s v="APPROVE"/>
    <s v="Consumer Pre Bureau"/>
    <s v="SSyed"/>
    <s v="Approved for 1 voice service- iphone 4s 16gb only- NO IPAD"/>
    <d v="1899-12-30T00:12:17"/>
    <n v="12.283333333333333"/>
    <d v="2023-08-14T00:00:00"/>
    <x v="1"/>
    <x v="2"/>
    <s v="SHAHID"/>
    <x v="1"/>
    <s v="CONSUMER PRE BUREAU"/>
    <s v="SLA_MET"/>
  </r>
  <r>
    <s v="5315"/>
    <d v="2023-08-14T10:58:45"/>
    <d v="2023-08-14T11:08:43"/>
    <s v="WITHDRAW"/>
    <s v="Consumer Post Bureau"/>
    <s v="SSyed"/>
    <m/>
    <d v="1899-12-30T00:09:58"/>
    <n v="9.9666666666666668"/>
    <d v="2023-08-14T00:00:00"/>
    <x v="1"/>
    <x v="2"/>
    <s v="SHAHID"/>
    <x v="0"/>
    <s v="CONSUMER POST BUREAU"/>
    <s v="SLA_MET"/>
  </r>
  <r>
    <s v="5316"/>
    <d v="2023-08-14T11:00:24"/>
    <d v="2023-08-14T11:20:33"/>
    <s v="WITHDRAW"/>
    <s v="Consumer Post Bureau"/>
    <s v="SSyed"/>
    <m/>
    <d v="1899-12-30T00:20:09"/>
    <n v="20.149999999999999"/>
    <d v="2023-08-14T00:00:00"/>
    <x v="1"/>
    <x v="2"/>
    <s v="SHAHID"/>
    <x v="0"/>
    <s v="CONSUMER POST BUREAU"/>
    <s v="SLA_NOT_MET"/>
  </r>
  <r>
    <s v="2918"/>
    <d v="2023-08-14T11:05:00"/>
    <d v="2023-08-14T11:22:17"/>
    <s v="APPROVE"/>
    <s v="Consumer Pre Bureau"/>
    <s v="NBhatia"/>
    <s v="Approve"/>
    <d v="1899-12-30T00:17:17"/>
    <n v="17.283333333333335"/>
    <d v="2023-08-14T00:00:00"/>
    <x v="1"/>
    <x v="2"/>
    <s v="NITESH"/>
    <x v="1"/>
    <s v="CONSUMER PRE BUREAU"/>
    <s v="SLA_MET"/>
  </r>
  <r>
    <s v="2975"/>
    <d v="2023-08-14T11:05:29"/>
    <d v="2023-08-14T11:18:13"/>
    <s v="DECLINE"/>
    <s v="Consumer Existing"/>
    <s v="QMascarenhas"/>
    <s v="Due to credit policy decision by Credit department. Please offer the customer pre-paid service"/>
    <d v="1899-12-30T00:12:44"/>
    <n v="12.733333333333333"/>
    <d v="2023-08-14T00:00:00"/>
    <x v="1"/>
    <x v="2"/>
    <e v="#N/A"/>
    <x v="2"/>
    <s v="CONSUMER EXISTING"/>
    <s v="SLA_MET"/>
  </r>
  <r>
    <s v="2919"/>
    <d v="2023-08-14T11:05:51"/>
    <d v="2023-08-14T11:11:21"/>
    <s v="APPROVE"/>
    <s v="Consumer Existing"/>
    <s v="MDcruz"/>
    <s v="Approve"/>
    <d v="1899-12-30T00:05:30"/>
    <n v="5.5"/>
    <d v="2023-08-14T00:00:00"/>
    <x v="1"/>
    <x v="2"/>
    <s v="MERCEDES"/>
    <x v="1"/>
    <s v="CONSUMER EXISTING"/>
    <s v="SLA_MET"/>
  </r>
  <r>
    <s v="2976"/>
    <d v="2023-08-14T11:05:51"/>
    <d v="2023-08-14T11:16:50"/>
    <s v="DECLINE"/>
    <s v="Consumer Existing"/>
    <s v="MDcruz"/>
    <s v="Customer has overdue account with Asif Tech"/>
    <d v="1899-12-30T00:10:59"/>
    <n v="10.983333333333333"/>
    <d v="2023-08-14T00:00:00"/>
    <x v="1"/>
    <x v="2"/>
    <s v="MERCEDES"/>
    <x v="2"/>
    <s v="CONSUMER EXISTING"/>
    <s v="SLA_MET"/>
  </r>
  <r>
    <s v="5054"/>
    <d v="2023-08-14T11:17:20"/>
    <d v="2023-08-14T11:34:55"/>
    <s v="APPROVE"/>
    <s v="Consumer Post Bureau"/>
    <s v="RBose"/>
    <m/>
    <d v="1899-12-30T00:17:35"/>
    <n v="17.583333333333332"/>
    <d v="2023-08-14T00:00:00"/>
    <x v="1"/>
    <x v="2"/>
    <s v="ROHAN"/>
    <x v="1"/>
    <s v="CONSUMER POST BUREAU"/>
    <s v="SLA_MET"/>
  </r>
  <r>
    <s v="5055"/>
    <d v="2023-08-14T11:22:52"/>
    <d v="2023-08-14T11:30:38"/>
    <s v="APPROVE"/>
    <s v="Consumer Post Bureau"/>
    <s v="SSyed"/>
    <m/>
    <d v="1899-12-30T00:07:46"/>
    <n v="7.7666666666666666"/>
    <d v="2023-08-14T00:00:00"/>
    <x v="1"/>
    <x v="2"/>
    <s v="SHAHID"/>
    <x v="1"/>
    <s v="CONSUMER POST BUREAU"/>
    <s v="SLA_MET"/>
  </r>
  <r>
    <s v="5056"/>
    <d v="2023-08-14T11:23:26"/>
    <d v="2023-08-14T11:38:33"/>
    <s v="APPROVE"/>
    <s v="Consumer Existing"/>
    <s v="SSyed"/>
    <m/>
    <d v="1899-12-30T00:15:07"/>
    <n v="15.116666666666667"/>
    <d v="2023-08-14T00:00:00"/>
    <x v="1"/>
    <x v="2"/>
    <s v="SHAHID"/>
    <x v="1"/>
    <s v="CONSUMER EXISTING"/>
    <s v="SLA_MET"/>
  </r>
  <r>
    <s v="5264"/>
    <d v="2023-08-14T11:29:52"/>
    <d v="2023-08-14T11:43:57"/>
    <s v="DECLINE"/>
    <s v="Consumer Existing"/>
    <s v="RBose"/>
    <m/>
    <d v="1899-12-30T00:14:05"/>
    <n v="14.083333333333334"/>
    <d v="2023-08-14T00:00:00"/>
    <x v="1"/>
    <x v="2"/>
    <s v="ROHAN"/>
    <x v="2"/>
    <s v="CONSUMER EXISTING"/>
    <s v="SLA_MET"/>
  </r>
  <r>
    <s v="2920"/>
    <d v="2023-08-14T11:32:41"/>
    <d v="2023-08-14T11:44:16"/>
    <s v="APPROVE"/>
    <s v="Consumer Existing"/>
    <s v="NVaid"/>
    <s v="Approve"/>
    <d v="1899-12-30T00:11:35"/>
    <n v="11.583333333333334"/>
    <d v="2023-08-14T00:00:00"/>
    <x v="1"/>
    <x v="2"/>
    <s v="NAVED"/>
    <x v="1"/>
    <s v="CONSUMER EXISTING"/>
    <s v="SLA_MET"/>
  </r>
  <r>
    <s v="5057"/>
    <d v="2023-08-14T11:34:27"/>
    <d v="2023-08-14T12:04:47"/>
    <s v="APPROVE"/>
    <s v="Consumer Existing"/>
    <s v="HPandya"/>
    <m/>
    <d v="1899-12-30T00:30:20"/>
    <n v="30.333333333333332"/>
    <d v="2023-08-14T00:00:00"/>
    <x v="1"/>
    <x v="2"/>
    <s v="HARDIK"/>
    <x v="1"/>
    <s v="CONSUMER EXISTING"/>
    <s v="SLA_NOT_MET"/>
  </r>
  <r>
    <s v="2921"/>
    <d v="2023-08-14T11:43:51"/>
    <d v="2023-08-14T11:54:59"/>
    <s v="APPROVE"/>
    <s v="Consumer Existing"/>
    <s v="QMascarenhas"/>
    <s v="Approved only with outright purchase of handset or USIM only"/>
    <d v="1899-12-30T00:11:08"/>
    <n v="11.133333333333333"/>
    <d v="2023-08-14T00:00:00"/>
    <x v="1"/>
    <x v="2"/>
    <e v="#N/A"/>
    <x v="1"/>
    <s v="CONSUMER EXISTING"/>
    <s v="SLA_MET"/>
  </r>
  <r>
    <s v="2922"/>
    <d v="2023-08-14T11:45:04"/>
    <d v="2023-08-14T11:50:48"/>
    <s v="APPROVE"/>
    <s v="Consumer Existing"/>
    <s v="FWadia"/>
    <s v="Approve"/>
    <d v="1899-12-30T00:05:44"/>
    <n v="5.7333333333333334"/>
    <d v="2023-08-14T00:00:00"/>
    <x v="1"/>
    <x v="2"/>
    <s v="FARDIN"/>
    <x v="1"/>
    <s v="CONSUMER EXISTING"/>
    <s v="SLA_MET"/>
  </r>
  <r>
    <s v="3006"/>
    <d v="2023-08-14T11:52:55"/>
    <d v="2023-08-14T12:08:12"/>
    <s v="WITHDRAW"/>
    <s v="Consumer Existing"/>
    <s v="NBhatia"/>
    <s v="Incorrect info provided Please email Employment details like Appointment/Employment Letter, Salary Slips reflecting Employer's Deposits to VCredit@Asif Tech.com.au, store contact number with the ROW ID."/>
    <d v="1899-12-30T00:15:17"/>
    <n v="15.283333333333333"/>
    <d v="2023-08-14T00:00:00"/>
    <x v="1"/>
    <x v="2"/>
    <s v="NITESH"/>
    <x v="0"/>
    <s v="CONSUMER EXISTING"/>
    <s v="SLA_MET"/>
  </r>
  <r>
    <s v="2923"/>
    <d v="2023-08-14T11:54:59"/>
    <d v="2023-08-14T12:09:48"/>
    <s v="APPROVE"/>
    <s v="Consumer Pre Bureau"/>
    <s v="QMascarenhas"/>
    <s v="Approve"/>
    <d v="1899-12-30T00:14:49"/>
    <n v="14.816666666666666"/>
    <d v="2023-08-14T00:00:00"/>
    <x v="1"/>
    <x v="2"/>
    <e v="#N/A"/>
    <x v="1"/>
    <s v="CONSUMER PRE BUREAU"/>
    <s v="SLA_MET"/>
  </r>
  <r>
    <s v="2977"/>
    <d v="2023-08-14T12:00:52"/>
    <d v="2023-08-14T12:15:01"/>
    <s v="DECLINE"/>
    <s v="Consumer Post Bureau"/>
    <s v="NVaid"/>
    <s v="Due to credit policy decision by Credit department. Applicant has a sim only service provisioned on 14/08/2012 on the Asif Tech account."/>
    <d v="1899-12-30T00:14:09"/>
    <n v="14.15"/>
    <d v="2023-08-14T00:00:00"/>
    <x v="1"/>
    <x v="2"/>
    <s v="NAVED"/>
    <x v="2"/>
    <s v="CONSUMER POST BUREAU"/>
    <s v="SLA_MET"/>
  </r>
  <r>
    <s v="5058"/>
    <d v="2023-08-14T12:01:29"/>
    <d v="2023-08-14T12:09:30"/>
    <s v="APPROVE"/>
    <s v="Consumer Existing"/>
    <s v="SSyed"/>
    <m/>
    <d v="1899-12-30T00:08:01"/>
    <n v="8.0166666666666675"/>
    <d v="2023-08-14T00:00:00"/>
    <x v="1"/>
    <x v="2"/>
    <s v="SHAHID"/>
    <x v="1"/>
    <s v="CONSUMER EXISTING"/>
    <s v="SLA_MET"/>
  </r>
  <r>
    <s v="2924"/>
    <d v="2023-08-14T12:02:01"/>
    <d v="2023-08-14T12:10:34"/>
    <s v="APPROVE"/>
    <s v="Consumer Post Bureau"/>
    <s v="FWadia"/>
    <s v="Approve"/>
    <d v="1899-12-30T00:08:33"/>
    <n v="8.5500000000000007"/>
    <d v="2023-08-14T00:00:00"/>
    <x v="1"/>
    <x v="2"/>
    <s v="FARDIN"/>
    <x v="1"/>
    <s v="CONSUMER POST BUREAU"/>
    <s v="SLA_MET"/>
  </r>
  <r>
    <s v="2978"/>
    <d v="2023-08-14T12:03:38"/>
    <d v="2023-08-14T12:17:30"/>
    <s v="DECLINE"/>
    <s v="Consumer Existing"/>
    <s v="QMascarenhas"/>
    <s v="Customer has exceeded approved number of services"/>
    <d v="1899-12-30T00:13:52"/>
    <n v="13.866666666666667"/>
    <d v="2023-08-14T00:00:00"/>
    <x v="1"/>
    <x v="2"/>
    <e v="#N/A"/>
    <x v="2"/>
    <s v="CONSUMER EXISTING"/>
    <s v="SLA_MET"/>
  </r>
  <r>
    <s v="2925"/>
    <d v="2023-08-14T12:04:50"/>
    <d v="2023-08-14T12:16:50"/>
    <s v="APPROVE"/>
    <s v="Consumer Existing"/>
    <s v="FWadia"/>
    <s v="Approve"/>
    <d v="1899-12-30T00:12:00"/>
    <n v="12"/>
    <d v="2023-08-14T00:00:00"/>
    <x v="1"/>
    <x v="2"/>
    <s v="FARDIN"/>
    <x v="1"/>
    <s v="CONSUMER EXISTING"/>
    <s v="SLA_MET"/>
  </r>
  <r>
    <s v="5317"/>
    <d v="2023-08-14T12:14:29"/>
    <d v="2023-08-14T12:27:02"/>
    <s v="WITHDRAW"/>
    <s v="Consumer Post Bureau"/>
    <s v="HPandya"/>
    <m/>
    <d v="1899-12-30T00:12:33"/>
    <n v="12.55"/>
    <d v="2023-08-14T00:00:00"/>
    <x v="1"/>
    <x v="2"/>
    <s v="HARDIK"/>
    <x v="0"/>
    <s v="CONSUMER POST BUREAU"/>
    <s v="SLA_MET"/>
  </r>
  <r>
    <s v="5265"/>
    <d v="2023-08-14T12:22:57"/>
    <d v="2023-08-14T12:35:16"/>
    <s v="DECLINE"/>
    <s v="Consumer Existing"/>
    <s v="SSyed"/>
    <m/>
    <d v="1899-12-30T00:12:19"/>
    <n v="12.316666666666666"/>
    <d v="2023-08-14T00:00:00"/>
    <x v="1"/>
    <x v="2"/>
    <s v="SHAHID"/>
    <x v="2"/>
    <s v="CONSUMER EXISTING"/>
    <s v="SLA_MET"/>
  </r>
  <r>
    <s v="2926"/>
    <d v="2023-08-14T12:23:47"/>
    <d v="2023-08-14T12:32:47"/>
    <s v="APPROVE"/>
    <s v="Consumer Pre Bureau"/>
    <s v="NVaid"/>
    <s v="Approved only with outright purchase of handset or USIM only"/>
    <d v="1899-12-30T00:09:00"/>
    <n v="9"/>
    <d v="2023-08-14T00:00:00"/>
    <x v="1"/>
    <x v="2"/>
    <s v="NAVED"/>
    <x v="1"/>
    <s v="CONSUMER PRE BUREAU"/>
    <s v="SLA_MET"/>
  </r>
  <r>
    <s v="2979"/>
    <d v="2023-08-14T12:23:59"/>
    <d v="2023-08-14T12:47:29"/>
    <s v="DECLINE"/>
    <s v="Consumer Post Bureau"/>
    <s v="NBhatia"/>
    <s v="Unable to verify employment details provided, customer has changed the employment type to home duties, from the previous applictaion."/>
    <d v="1899-12-30T00:23:30"/>
    <n v="23.5"/>
    <d v="2023-08-14T00:00:00"/>
    <x v="1"/>
    <x v="2"/>
    <s v="NITESH"/>
    <x v="2"/>
    <s v="CONSUMER POST BUREAU"/>
    <s v="SLA_NOT_MET"/>
  </r>
  <r>
    <s v="2927"/>
    <d v="2023-08-14T12:28:01"/>
    <d v="2023-08-14T12:36:41"/>
    <s v="APPROVE"/>
    <s v="Consumer Pre Bureau"/>
    <s v="FWadia"/>
    <s v="Approved for 1 handset and 1 MBB"/>
    <d v="1899-12-30T00:08:40"/>
    <n v="8.6666666666666661"/>
    <d v="2023-08-14T00:00:00"/>
    <x v="1"/>
    <x v="2"/>
    <s v="FARDIN"/>
    <x v="1"/>
    <s v="CONSUMER PRE BUREAU"/>
    <s v="SLA_MET"/>
  </r>
  <r>
    <s v="2928"/>
    <d v="2023-08-14T12:33:48"/>
    <d v="2023-08-14T12:42:41"/>
    <s v="APPROVE"/>
    <s v="Consumer Existing"/>
    <s v="NVaid"/>
    <s v="Approved for MBB only"/>
    <d v="1899-12-30T00:08:53"/>
    <n v="8.8833333333333329"/>
    <d v="2023-08-14T00:00:00"/>
    <x v="1"/>
    <x v="2"/>
    <s v="NAVED"/>
    <x v="1"/>
    <s v="CONSUMER EXISTING"/>
    <s v="SLA_MET"/>
  </r>
  <r>
    <s v="2929"/>
    <d v="2023-08-14T12:34:40"/>
    <d v="2023-08-14T12:43:25"/>
    <s v="APPROVE"/>
    <s v="Consumer Pre Bureau"/>
    <s v="FWadia"/>
    <s v="Approve"/>
    <d v="1899-12-30T00:08:45"/>
    <n v="8.75"/>
    <d v="2023-08-14T00:00:00"/>
    <x v="1"/>
    <x v="2"/>
    <s v="FARDIN"/>
    <x v="1"/>
    <s v="CONSUMER PRE BUREAU"/>
    <s v="SLA_MET"/>
  </r>
  <r>
    <s v="2930"/>
    <d v="2023-08-14T12:35:42"/>
    <d v="2023-08-14T12:52:29"/>
    <s v="APPROVE"/>
    <s v="Consumer Existing"/>
    <s v="NVaid"/>
    <s v="Approved only with outright purchase of handset or USIM only"/>
    <d v="1899-12-30T00:16:47"/>
    <n v="16.783333333333335"/>
    <d v="2023-08-14T00:00:00"/>
    <x v="1"/>
    <x v="2"/>
    <s v="NAVED"/>
    <x v="1"/>
    <s v="CONSUMER EXISTING"/>
    <s v="SLA_MET"/>
  </r>
  <r>
    <s v="3007"/>
    <d v="2023-08-14T12:36:08"/>
    <d v="2023-08-14T12:55:03"/>
    <s v="WITHDRAW"/>
    <s v="Consumer Post Bureau"/>
    <s v="QMascarenhas"/>
    <s v="An account for this applicant already exists with Asif Tech. Please resubmit as existing customer under Row id: 1-8FRF29Q"/>
    <d v="1899-12-30T00:18:55"/>
    <n v="18.916666666666668"/>
    <d v="2023-08-14T00:00:00"/>
    <x v="1"/>
    <x v="2"/>
    <e v="#N/A"/>
    <x v="0"/>
    <s v="CONSUMER POST BUREAU"/>
    <s v="SLA_MET"/>
  </r>
  <r>
    <s v="3008"/>
    <d v="2023-08-14T12:41:57"/>
    <d v="2023-08-14T12:54:28"/>
    <s v="WITHDRAW"/>
    <s v="Consumer Post Bureau"/>
    <s v="FWadia"/>
    <s v="An account for this applicant already exists with Asif Tech. Please resubmit as existing customer ? Row ID: 1-86IE183"/>
    <d v="1899-12-30T00:12:31"/>
    <n v="12.516666666666667"/>
    <d v="2023-08-14T00:00:00"/>
    <x v="1"/>
    <x v="2"/>
    <s v="FARDIN"/>
    <x v="0"/>
    <s v="CONSUMER POST BUREAU"/>
    <s v="SLA_MET"/>
  </r>
  <r>
    <s v="3009"/>
    <d v="2023-08-14T12:42:55"/>
    <d v="2023-08-14T13:03:31"/>
    <s v="WITHDRAW"/>
    <s v="Consumer Pre Bureau"/>
    <s v="NBhatia"/>
    <s v="Please email passport with visa page to vcredit@Asif Tech.com.au"/>
    <d v="1899-12-30T00:20:36"/>
    <n v="20.6"/>
    <d v="2023-08-14T00:00:00"/>
    <x v="1"/>
    <x v="2"/>
    <s v="NITESH"/>
    <x v="0"/>
    <s v="CONSUMER PRE BUREAU"/>
    <s v="SLA_NOT_MET"/>
  </r>
  <r>
    <s v="2931"/>
    <d v="2023-08-14T12:44:22"/>
    <d v="2023-08-14T12:58:34"/>
    <s v="APPROVE"/>
    <s v="Consumer Existing"/>
    <s v="SSyed"/>
    <s v="Approve"/>
    <d v="1899-12-30T00:14:12"/>
    <n v="14.2"/>
    <d v="2023-08-14T00:00:00"/>
    <x v="1"/>
    <x v="2"/>
    <s v="SHAHID"/>
    <x v="1"/>
    <s v="CONSUMER EXISTING"/>
    <s v="SLA_MET"/>
  </r>
  <r>
    <s v="2932"/>
    <d v="2023-08-14T12:47:13"/>
    <d v="2023-08-14T13:01:18"/>
    <s v="APPROVE"/>
    <s v="Consumer Pre Bureau"/>
    <s v="HPandya"/>
    <s v="Approve"/>
    <d v="1899-12-30T00:14:05"/>
    <n v="14.083333333333334"/>
    <d v="2023-08-14T00:00:00"/>
    <x v="1"/>
    <x v="2"/>
    <s v="HARDIK"/>
    <x v="1"/>
    <s v="CONSUMER PRE BUREAU"/>
    <s v="SLA_MET"/>
  </r>
  <r>
    <s v="2980"/>
    <d v="2023-08-14T12:49:39"/>
    <d v="2023-08-14T13:02:47"/>
    <s v="DECLINE"/>
    <s v="Consumer Existing"/>
    <s v="NVaid"/>
    <s v="Passport Visa expires in less than 12 months. Please offer the customer pre-paid service only"/>
    <d v="1899-12-30T00:13:08"/>
    <n v="13.133333333333333"/>
    <d v="2023-08-14T00:00:00"/>
    <x v="1"/>
    <x v="2"/>
    <s v="NAVED"/>
    <x v="2"/>
    <s v="CONSUMER EXISTING"/>
    <s v="SLA_MET"/>
  </r>
  <r>
    <s v="3010"/>
    <d v="2023-08-14T12:51:42"/>
    <d v="2023-08-14T13:05:22"/>
    <s v="WITHDRAW"/>
    <s v="Consumer Post Bureau"/>
    <s v="QMascarenhas"/>
    <s v="Please email 100 pts of ID to vcredit@Asif Tech.com.au and give us another Home number as the one given is invalid."/>
    <d v="1899-12-30T00:13:40"/>
    <n v="13.666666666666666"/>
    <d v="2023-08-14T00:00:00"/>
    <x v="1"/>
    <x v="2"/>
    <e v="#N/A"/>
    <x v="0"/>
    <s v="CONSUMER POST BUREAU"/>
    <s v="SLA_MET"/>
  </r>
  <r>
    <s v="2981"/>
    <d v="2023-08-14T12:54:25"/>
    <d v="2023-08-14T13:07:41"/>
    <s v="DECLINE"/>
    <s v="Consumer Existing"/>
    <s v="FWadia"/>
    <s v="Customer has exceeded approved number of services"/>
    <d v="1899-12-30T00:13:16"/>
    <n v="13.266666666666667"/>
    <d v="2023-08-14T00:00:00"/>
    <x v="1"/>
    <x v="2"/>
    <s v="FARDIN"/>
    <x v="2"/>
    <s v="CONSUMER EXISTING"/>
    <s v="SLA_MET"/>
  </r>
  <r>
    <s v="2982"/>
    <d v="2023-08-14T12:57:05"/>
    <d v="2023-08-14T13:05:24"/>
    <s v="DECLINE"/>
    <s v="Consumer Existing"/>
    <s v="HPandya"/>
    <s v="Applicant only has bridging visa. Please offer the customer Pre-Paid service only"/>
    <d v="1899-12-30T00:08:19"/>
    <n v="8.3166666666666664"/>
    <d v="2023-08-14T00:00:00"/>
    <x v="1"/>
    <x v="2"/>
    <s v="HARDIK"/>
    <x v="2"/>
    <s v="CONSUMER EXISTING"/>
    <s v="SLA_MET"/>
  </r>
  <r>
    <s v="3011"/>
    <d v="2023-08-14T12:57:22"/>
    <d v="2023-08-14T13:15:13"/>
    <s v="WITHDRAW"/>
    <s v="Consumer Pre Bureau"/>
    <s v="NBhatia"/>
    <s v="Please resubmit with landline for employer (Employers Landline number not mentioned &amp; Address details are Incorrect = extra &quot;CL&quot; mentioned on Address which needs to be removed."/>
    <d v="1899-12-30T00:17:51"/>
    <n v="17.850000000000001"/>
    <d v="2023-08-14T00:00:00"/>
    <x v="1"/>
    <x v="2"/>
    <s v="NITESH"/>
    <x v="0"/>
    <s v="CONSUMER PRE BUREAU"/>
    <s v="SLA_MET"/>
  </r>
  <r>
    <s v="2983"/>
    <d v="2023-08-14T12:57:29"/>
    <d v="2023-08-14T13:27:57"/>
    <s v="DECLINE"/>
    <s v="Consumer Existing"/>
    <s v="HPandya"/>
    <s v="Customer has exceeded approved number of services"/>
    <d v="1899-12-30T00:30:28"/>
    <n v="30.466666666666665"/>
    <d v="2023-08-14T00:00:00"/>
    <x v="1"/>
    <x v="2"/>
    <s v="HARDIK"/>
    <x v="2"/>
    <s v="CONSUMER EXISTING"/>
    <s v="SLA_NOT_MET"/>
  </r>
  <r>
    <s v="2933"/>
    <d v="2023-08-14T13:00:43"/>
    <d v="2023-08-14T13:29:23"/>
    <s v="APPROVE"/>
    <s v="Consumer Existing"/>
    <s v="QMascarenhas"/>
    <s v="Approve"/>
    <d v="1899-12-30T00:28:40"/>
    <n v="28.666666666666668"/>
    <d v="2023-08-14T00:00:00"/>
    <x v="1"/>
    <x v="2"/>
    <e v="#N/A"/>
    <x v="1"/>
    <s v="CONSUMER EXISTING"/>
    <s v="SLA_NOT_MET"/>
  </r>
  <r>
    <s v="2984"/>
    <d v="2023-08-14T13:00:54"/>
    <d v="2023-08-14T13:13:52"/>
    <s v="DECLINE"/>
    <s v="Consumer Existing"/>
    <s v="FWadia"/>
    <s v="Student applicants cannot have 2 x handsets. They are eligible for 1 handset and 1 MBB only"/>
    <d v="1899-12-30T00:12:58"/>
    <n v="12.966666666666667"/>
    <d v="2023-08-14T00:00:00"/>
    <x v="1"/>
    <x v="2"/>
    <s v="FARDIN"/>
    <x v="2"/>
    <s v="CONSUMER EXISTING"/>
    <s v="SLA_MET"/>
  </r>
  <r>
    <s v="5059"/>
    <d v="2023-08-14T13:01:26"/>
    <d v="2023-08-14T13:31:52"/>
    <s v="APPROVE"/>
    <s v="Consumer Existing"/>
    <s v="NBhatia"/>
    <m/>
    <d v="1899-12-30T00:30:26"/>
    <n v="30.433333333333334"/>
    <d v="2023-08-14T00:00:00"/>
    <x v="1"/>
    <x v="2"/>
    <s v="NITESH"/>
    <x v="1"/>
    <s v="CONSUMER EXISTING"/>
    <s v="SLA_NOT_MET"/>
  </r>
  <r>
    <s v="3012"/>
    <d v="2023-08-14T13:01:50"/>
    <d v="2023-08-14T13:14:06"/>
    <s v="WITHDRAW"/>
    <s v="Consumer Existing"/>
    <s v="MDcruz"/>
    <s v="Please resubmit as Existing Commercial a/c, as customer has got a ABN update on Siebel - 28 105 225 349"/>
    <d v="1899-12-30T00:12:16"/>
    <n v="12.266666666666667"/>
    <d v="2023-08-14T00:00:00"/>
    <x v="1"/>
    <x v="2"/>
    <s v="MERCEDES"/>
    <x v="0"/>
    <s v="CONSUMER EXISTING"/>
    <s v="SLA_MET"/>
  </r>
  <r>
    <s v="2934"/>
    <d v="2023-08-14T13:03:27"/>
    <d v="2023-08-14T13:20:14"/>
    <s v="APPROVE"/>
    <s v="Consumer Existing"/>
    <s v="MDcruz"/>
    <s v="Approve"/>
    <d v="1899-12-30T00:16:47"/>
    <n v="16.783333333333335"/>
    <d v="2023-08-14T00:00:00"/>
    <x v="1"/>
    <x v="2"/>
    <s v="MERCEDES"/>
    <x v="1"/>
    <s v="CONSUMER EXISTING"/>
    <s v="SLA_MET"/>
  </r>
  <r>
    <s v="5060"/>
    <d v="2023-08-14T13:07:16"/>
    <d v="2023-08-14T13:24:53"/>
    <s v="APPROVE"/>
    <s v="Consumer Existing"/>
    <s v="SSyed"/>
    <m/>
    <d v="1899-12-30T00:17:37"/>
    <n v="17.616666666666667"/>
    <d v="2023-08-14T00:00:00"/>
    <x v="1"/>
    <x v="2"/>
    <s v="SHAHID"/>
    <x v="1"/>
    <s v="CONSUMER EXISTING"/>
    <s v="SLA_MET"/>
  </r>
  <r>
    <s v="2985"/>
    <d v="2023-08-14T13:08:44"/>
    <d v="2023-08-14T13:21:58"/>
    <s v="DECLINE"/>
    <s v="Consumer Post Bureau"/>
    <s v="FWadia"/>
    <s v="Due to credit policy decision by Credit department. Please offer the customer pre-paid service"/>
    <d v="1899-12-30T00:13:14"/>
    <n v="13.233333333333333"/>
    <d v="2023-08-14T00:00:00"/>
    <x v="1"/>
    <x v="2"/>
    <s v="FARDIN"/>
    <x v="2"/>
    <s v="CONSUMER POST BUREAU"/>
    <s v="SLA_MET"/>
  </r>
  <r>
    <s v="5061"/>
    <d v="2023-08-14T13:10:06"/>
    <d v="2023-08-14T13:31:51"/>
    <s v="APPROVE"/>
    <s v="Consumer Post Bureau"/>
    <s v="RBose"/>
    <m/>
    <d v="1899-12-30T00:21:45"/>
    <n v="21.75"/>
    <d v="2023-08-14T00:00:00"/>
    <x v="1"/>
    <x v="2"/>
    <s v="ROHAN"/>
    <x v="1"/>
    <s v="CONSUMER POST BUREAU"/>
    <s v="SLA_NOT_MET"/>
  </r>
  <r>
    <s v="3013"/>
    <d v="2023-08-14T13:16:34"/>
    <d v="2023-08-14T13:31:48"/>
    <s v="WITHDRAW"/>
    <s v="Consumer Existing"/>
    <s v="MDcruz"/>
    <s v="Customer has overdue account with Asif Tech"/>
    <d v="1899-12-30T00:15:14"/>
    <n v="15.233333333333333"/>
    <d v="2023-08-14T00:00:00"/>
    <x v="1"/>
    <x v="2"/>
    <s v="MERCEDES"/>
    <x v="0"/>
    <s v="CONSUMER EXISTING"/>
    <s v="SLA_MET"/>
  </r>
  <r>
    <s v="3014"/>
    <d v="2023-08-14T13:21:52"/>
    <d v="2023-08-14T13:38:22"/>
    <s v="WITHDRAW"/>
    <s v="Consumer Pre Bureau"/>
    <s v="NVaid"/>
    <s v="Applicants address provided not correct - 7 LARNOOK CLOSE CL, GREENSBOROUGH, VIC, 3088 Please remove the extra CL after LARNOOK CLOSE and resubmit appliction"/>
    <d v="1899-12-30T00:16:30"/>
    <n v="16.5"/>
    <d v="2023-08-14T00:00:00"/>
    <x v="1"/>
    <x v="2"/>
    <s v="NAVED"/>
    <x v="0"/>
    <s v="CONSUMER PRE BUREAU"/>
    <s v="SLA_MET"/>
  </r>
  <r>
    <s v="5062"/>
    <d v="2023-08-14T13:23:36"/>
    <d v="2023-08-14T13:42:02"/>
    <s v="APPROVE"/>
    <s v="Consumer Existing"/>
    <s v="SSyed"/>
    <m/>
    <d v="1899-12-30T00:18:26"/>
    <n v="18.433333333333334"/>
    <d v="2023-08-14T00:00:00"/>
    <x v="1"/>
    <x v="2"/>
    <s v="SHAHID"/>
    <x v="1"/>
    <s v="CONSUMER EXISTING"/>
    <s v="SLA_MET"/>
  </r>
  <r>
    <s v="2986"/>
    <d v="2023-08-14T13:24:05"/>
    <d v="2023-08-14T13:41:49"/>
    <s v="DECLINE"/>
    <s v="Consumer Pre Bureau"/>
    <s v="QMascarenhas"/>
    <s v="Due to credit policy decision by Credit department. Please offer the customer pre-paid service"/>
    <d v="1899-12-30T00:17:44"/>
    <n v="17.733333333333334"/>
    <d v="2023-08-14T00:00:00"/>
    <x v="1"/>
    <x v="2"/>
    <e v="#N/A"/>
    <x v="2"/>
    <s v="CONSUMER PRE BUREAU"/>
    <s v="SLA_MET"/>
  </r>
  <r>
    <s v="3015"/>
    <d v="2023-08-14T13:26:06"/>
    <d v="2023-08-14T13:40:46"/>
    <s v="WITHDRAW"/>
    <s v="Consumer Existing"/>
    <s v="FWadia"/>
    <s v="Please resubmit application with Employment Details as Self Employed."/>
    <d v="1899-12-30T00:14:40"/>
    <n v="14.666666666666666"/>
    <d v="2023-08-14T00:00:00"/>
    <x v="1"/>
    <x v="2"/>
    <s v="FARDIN"/>
    <x v="0"/>
    <s v="CONSUMER EXISTING"/>
    <s v="SLA_MET"/>
  </r>
  <r>
    <s v="2987"/>
    <d v="2023-08-14T13:26:54"/>
    <d v="2023-08-14T13:56:16"/>
    <s v="DECLINE"/>
    <s v="Consumer Existing"/>
    <s v="MDcruz"/>
    <s v="Due to credit policy decision by Credit department. Please offer the customer pre-paid service"/>
    <d v="1899-12-30T00:29:22"/>
    <n v="29.366666666666667"/>
    <d v="2023-08-14T00:00:00"/>
    <x v="1"/>
    <x v="2"/>
    <s v="MERCEDES"/>
    <x v="2"/>
    <s v="CONSUMER EXISTING"/>
    <s v="SLA_NOT_MET"/>
  </r>
  <r>
    <s v="2935"/>
    <d v="2023-08-14T13:27:04"/>
    <d v="2023-08-14T13:45:32"/>
    <s v="APPROVE"/>
    <s v="Consumer Existing"/>
    <s v="RBose"/>
    <s v="Approve"/>
    <d v="1899-12-30T00:18:28"/>
    <n v="18.466666666666665"/>
    <d v="2023-08-14T00:00:00"/>
    <x v="1"/>
    <x v="2"/>
    <s v="ROHAN"/>
    <x v="1"/>
    <s v="CONSUMER EXISTING"/>
    <s v="SLA_MET"/>
  </r>
  <r>
    <s v="2936"/>
    <d v="2023-08-14T13:28:23"/>
    <d v="2023-08-14T13:49:30"/>
    <s v="APPROVE"/>
    <s v="Consumer Existing"/>
    <s v="NBhatia"/>
    <s v="Approve"/>
    <d v="1899-12-30T00:21:07"/>
    <n v="21.116666666666667"/>
    <d v="2023-08-14T00:00:00"/>
    <x v="1"/>
    <x v="2"/>
    <s v="NITESH"/>
    <x v="1"/>
    <s v="CONSUMER EXISTING"/>
    <s v="SLA_NOT_MET"/>
  </r>
  <r>
    <s v="2937"/>
    <d v="2023-08-14T13:33:21"/>
    <d v="2023-08-14T13:43:52"/>
    <s v="APPROVE"/>
    <s v="Consumer Pre Bureau"/>
    <s v="HPandya"/>
    <s v="Approved for 1 handset and 1 MBB"/>
    <d v="1899-12-30T00:10:31"/>
    <n v="10.516666666666667"/>
    <d v="2023-08-14T00:00:00"/>
    <x v="1"/>
    <x v="2"/>
    <s v="HARDIK"/>
    <x v="1"/>
    <s v="CONSUMER PRE BUREAU"/>
    <s v="SLA_MET"/>
  </r>
  <r>
    <s v="5266"/>
    <d v="2023-08-14T13:37:54"/>
    <d v="2023-08-14T13:59:12"/>
    <s v="DECLINE"/>
    <s v="Consumer Post Bureau"/>
    <s v="SSyed"/>
    <m/>
    <d v="1899-12-30T00:21:18"/>
    <n v="21.3"/>
    <d v="2023-08-14T00:00:00"/>
    <x v="1"/>
    <x v="2"/>
    <s v="SHAHID"/>
    <x v="2"/>
    <s v="CONSUMER POST BUREAU"/>
    <s v="SLA_NOT_MET"/>
  </r>
  <r>
    <s v="2938"/>
    <d v="2023-08-14T13:44:35"/>
    <d v="2023-08-14T13:53:04"/>
    <s v="APPROVE"/>
    <s v="Consumer Existing"/>
    <s v="NVaid"/>
    <s v="Approve"/>
    <d v="1899-12-30T00:08:29"/>
    <n v="8.4833333333333325"/>
    <d v="2023-08-14T00:00:00"/>
    <x v="1"/>
    <x v="2"/>
    <s v="NAVED"/>
    <x v="1"/>
    <s v="CONSUMER EXISTING"/>
    <s v="SLA_MET"/>
  </r>
  <r>
    <s v="2939"/>
    <d v="2023-08-14T13:44:35"/>
    <d v="2023-08-14T13:54:19"/>
    <s v="APPROVE"/>
    <s v="Consumer Pre Bureau"/>
    <s v="QMascarenhas"/>
    <s v="Approve"/>
    <d v="1899-12-30T00:09:44"/>
    <n v="9.7333333333333325"/>
    <d v="2023-08-14T00:00:00"/>
    <x v="1"/>
    <x v="2"/>
    <e v="#N/A"/>
    <x v="1"/>
    <s v="CONSUMER PRE BUREAU"/>
    <s v="SLA_MET"/>
  </r>
  <r>
    <s v="2940"/>
    <d v="2023-08-14T13:52:43"/>
    <d v="2023-08-14T14:00:33"/>
    <s v="APPROVE"/>
    <s v="Consumer Existing"/>
    <s v="RBose"/>
    <s v="Approved for MBB only"/>
    <d v="1899-12-30T00:07:50"/>
    <n v="7.833333333333333"/>
    <d v="2023-08-14T00:00:00"/>
    <x v="1"/>
    <x v="2"/>
    <s v="ROHAN"/>
    <x v="1"/>
    <s v="CONSUMER EXISTING"/>
    <s v="SLA_MET"/>
  </r>
  <r>
    <s v="5318"/>
    <d v="2023-08-14T13:55:37"/>
    <d v="2023-08-14T14:15:38"/>
    <s v="WITHDRAW"/>
    <s v="Consumer Existing"/>
    <s v="SSyed"/>
    <m/>
    <d v="1899-12-30T00:20:01"/>
    <n v="20.016666666666666"/>
    <d v="2023-08-14T00:00:00"/>
    <x v="1"/>
    <x v="2"/>
    <s v="SHAHID"/>
    <x v="0"/>
    <s v="CONSUMER EXISTING"/>
    <s v="SLA_NOT_MET"/>
  </r>
  <r>
    <s v="2941"/>
    <d v="2023-08-14T13:56:32"/>
    <d v="2023-08-14T14:03:21"/>
    <s v="APPROVE"/>
    <s v="Consumer Existing"/>
    <s v="QMascarenhas"/>
    <s v="Approve"/>
    <d v="1899-12-30T00:06:49"/>
    <n v="6.8166666666666664"/>
    <d v="2023-08-14T00:00:00"/>
    <x v="1"/>
    <x v="2"/>
    <e v="#N/A"/>
    <x v="1"/>
    <s v="CONSUMER EXISTING"/>
    <s v="SLA_MET"/>
  </r>
  <r>
    <s v="5319"/>
    <d v="2023-08-14T13:58:42"/>
    <d v="2023-08-14T14:12:13"/>
    <s v="WITHDRAW"/>
    <s v="Consumer Post Bureau"/>
    <s v="RBose"/>
    <m/>
    <d v="1899-12-30T00:13:31"/>
    <n v="13.516666666666667"/>
    <d v="2023-08-14T00:00:00"/>
    <x v="1"/>
    <x v="2"/>
    <s v="ROHAN"/>
    <x v="0"/>
    <s v="CONSUMER POST BUREAU"/>
    <s v="SLA_MET"/>
  </r>
  <r>
    <s v="5320"/>
    <d v="2023-08-14T14:03:48"/>
    <d v="2023-08-14T14:22:14"/>
    <s v="WITHDRAW"/>
    <s v="Consumer Post Bureau"/>
    <s v="RBose"/>
    <m/>
    <d v="1899-12-30T00:18:26"/>
    <n v="18.433333333333334"/>
    <d v="2023-08-14T00:00:00"/>
    <x v="1"/>
    <x v="2"/>
    <s v="ROHAN"/>
    <x v="0"/>
    <s v="CONSUMER POST BUREAU"/>
    <s v="SLA_MET"/>
  </r>
  <r>
    <s v="2942"/>
    <d v="2023-08-14T14:10:08"/>
    <d v="2023-08-14T14:14:35"/>
    <s v="APPROVE"/>
    <s v="Consumer Post Bureau"/>
    <s v="QMascarenhas"/>
    <s v="Approved only with outright purchase of handset or USIM only"/>
    <d v="1899-12-30T00:04:27"/>
    <n v="4.45"/>
    <d v="2023-08-14T00:00:00"/>
    <x v="1"/>
    <x v="2"/>
    <e v="#N/A"/>
    <x v="1"/>
    <s v="CONSUMER POST BUREAU"/>
    <s v="SLA_MET"/>
  </r>
  <r>
    <s v="5063"/>
    <d v="2023-08-14T14:15:37"/>
    <d v="2023-08-14T14:36:46"/>
    <s v="APPROVE"/>
    <s v="Consumer Existing"/>
    <s v="HPandya"/>
    <m/>
    <d v="1899-12-30T00:21:09"/>
    <n v="21.15"/>
    <d v="2023-08-14T00:00:00"/>
    <x v="1"/>
    <x v="2"/>
    <s v="HARDIK"/>
    <x v="1"/>
    <s v="CONSUMER EXISTING"/>
    <s v="SLA_NOT_MET"/>
  </r>
  <r>
    <s v="2988"/>
    <d v="2023-08-14T14:25:14"/>
    <d v="2023-08-14T14:36:36"/>
    <s v="DECLINE"/>
    <s v="Consumer Pre Bureau"/>
    <s v="FWadia"/>
    <s v="Data obtained from Dunn &amp; Bradstreet Credit File"/>
    <d v="1899-12-30T00:11:22"/>
    <n v="11.366666666666667"/>
    <d v="2023-08-14T00:00:00"/>
    <x v="1"/>
    <x v="2"/>
    <s v="FARDIN"/>
    <x v="2"/>
    <s v="CONSUMER PRE BUREAU"/>
    <s v="SLA_MET"/>
  </r>
  <r>
    <s v="2943"/>
    <d v="2023-08-14T14:27:05"/>
    <d v="2023-08-14T14:41:11"/>
    <s v="APPROVE"/>
    <s v="Consumer Existing"/>
    <s v="QMascarenhas"/>
    <s v="Approve"/>
    <d v="1899-12-30T00:14:06"/>
    <n v="14.1"/>
    <d v="2023-08-14T00:00:00"/>
    <x v="1"/>
    <x v="2"/>
    <e v="#N/A"/>
    <x v="1"/>
    <s v="CONSUMER EXISTING"/>
    <s v="SLA_MET"/>
  </r>
  <r>
    <s v="2944"/>
    <d v="2023-08-14T14:30:04"/>
    <d v="2023-08-14T14:42:57"/>
    <s v="APPROVE"/>
    <s v="Consumer Pre Bureau"/>
    <s v="FWadia"/>
    <s v="Approved for 1 handset and 1 MBB"/>
    <d v="1899-12-30T00:12:53"/>
    <n v="12.883333333333333"/>
    <d v="2023-08-14T00:00:00"/>
    <x v="1"/>
    <x v="2"/>
    <s v="FARDIN"/>
    <x v="1"/>
    <s v="CONSUMER PRE BUREAU"/>
    <s v="SLA_MET"/>
  </r>
  <r>
    <s v="2945"/>
    <d v="2023-08-14T14:31:45"/>
    <d v="2023-08-14T14:56:15"/>
    <s v="APPROVE"/>
    <s v="Consumer Existing"/>
    <s v="NVaid"/>
    <s v="-"/>
    <d v="1899-12-30T00:24:30"/>
    <n v="24.5"/>
    <d v="2023-08-14T00:00:00"/>
    <x v="1"/>
    <x v="2"/>
    <s v="NAVED"/>
    <x v="1"/>
    <s v="CONSUMER EXISTING"/>
    <s v="SLA_NOT_MET"/>
  </r>
  <r>
    <s v="2946"/>
    <d v="2023-08-14T14:41:30"/>
    <d v="2023-08-14T14:48:42"/>
    <s v="APPROVE"/>
    <s v="Consumer Pre Bureau"/>
    <s v="QMascarenhas"/>
    <s v="Approve"/>
    <d v="1899-12-30T00:07:12"/>
    <n v="7.2"/>
    <d v="2023-08-14T00:00:00"/>
    <x v="1"/>
    <x v="2"/>
    <e v="#N/A"/>
    <x v="1"/>
    <s v="CONSUMER PRE BUREAU"/>
    <s v="SLA_MET"/>
  </r>
  <r>
    <s v="2947"/>
    <d v="2023-08-14T14:46:26"/>
    <d v="2023-08-14T15:01:05"/>
    <s v="APPROVE"/>
    <s v="Consumer Existing"/>
    <s v="QMascarenhas"/>
    <s v="Approve"/>
    <d v="1899-12-30T00:14:39"/>
    <n v="14.65"/>
    <d v="2023-08-14T00:00:00"/>
    <x v="1"/>
    <x v="2"/>
    <e v="#N/A"/>
    <x v="1"/>
    <s v="CONSUMER EXISTING"/>
    <s v="SLA_MET"/>
  </r>
  <r>
    <s v="5064"/>
    <d v="2023-08-14T14:51:01"/>
    <d v="2023-08-14T15:00:10"/>
    <s v="APPROVE"/>
    <s v="Consumer Post Bureau"/>
    <s v="RBose"/>
    <m/>
    <d v="1899-12-30T00:09:09"/>
    <n v="9.15"/>
    <d v="2023-08-14T00:00:00"/>
    <x v="1"/>
    <x v="2"/>
    <s v="ROHAN"/>
    <x v="1"/>
    <s v="CONSUMER POST BUREAU"/>
    <s v="SLA_MET"/>
  </r>
  <r>
    <s v="5065"/>
    <d v="2023-08-14T14:51:34"/>
    <d v="2023-08-14T14:59:18"/>
    <s v="APPROVE"/>
    <s v="Consumer Post Bureau"/>
    <s v="SSyed"/>
    <m/>
    <d v="1899-12-30T00:07:44"/>
    <n v="7.7333333333333334"/>
    <d v="2023-08-14T00:00:00"/>
    <x v="1"/>
    <x v="2"/>
    <s v="SHAHID"/>
    <x v="1"/>
    <s v="CONSUMER POST BUREAU"/>
    <s v="SLA_MET"/>
  </r>
  <r>
    <s v="3016"/>
    <d v="2023-08-14T14:53:20"/>
    <d v="2023-08-14T15:01:50"/>
    <s v="WITHDRAW"/>
    <s v="Consumer Pre Bureau"/>
    <s v="NBhatia"/>
    <s v="Please email passport with visa page to vcredit@Asif Tech.com.au"/>
    <d v="1899-12-30T00:08:30"/>
    <n v="8.5"/>
    <d v="2023-08-14T00:00:00"/>
    <x v="1"/>
    <x v="2"/>
    <s v="NITESH"/>
    <x v="0"/>
    <s v="CONSUMER PRE BUREAU"/>
    <s v="SLA_MET"/>
  </r>
  <r>
    <s v="2948"/>
    <d v="2023-08-14T14:57:29"/>
    <d v="2023-08-14T15:05:06"/>
    <s v="APPROVE"/>
    <s v="Consumer Post Bureau"/>
    <s v="FWadia"/>
    <s v="Approve"/>
    <d v="1899-12-30T00:07:37"/>
    <n v="7.6166666666666671"/>
    <d v="2023-08-14T00:00:00"/>
    <x v="1"/>
    <x v="2"/>
    <s v="FARDIN"/>
    <x v="1"/>
    <s v="CONSUMER POST BUREAU"/>
    <s v="SLA_MET"/>
  </r>
  <r>
    <s v="5066"/>
    <d v="2023-08-14T14:59:12"/>
    <d v="2023-08-14T15:14:04"/>
    <s v="APPROVE"/>
    <s v="Consumer Existing"/>
    <s v="RBose"/>
    <m/>
    <d v="1899-12-30T00:14:52"/>
    <n v="14.866666666666667"/>
    <d v="2023-08-14T00:00:00"/>
    <x v="1"/>
    <x v="2"/>
    <s v="ROHAN"/>
    <x v="1"/>
    <s v="CONSUMER EXISTING"/>
    <s v="SLA_MET"/>
  </r>
  <r>
    <s v="3017"/>
    <d v="2023-08-14T15:00:42"/>
    <d v="2023-08-14T15:09:23"/>
    <s v="WITHDRAW"/>
    <s v="Consumer Pre Bureau"/>
    <s v="NVaid"/>
    <s v="Please email copy of Proof of Income (Pay Slips / Bank Statement / Employment Letter) to vcredit@Asif Tech.com.au"/>
    <d v="1899-12-30T00:08:41"/>
    <n v="8.6833333333333336"/>
    <d v="2023-08-14T00:00:00"/>
    <x v="1"/>
    <x v="2"/>
    <s v="NAVED"/>
    <x v="0"/>
    <s v="CONSUMER PRE BUREAU"/>
    <s v="SLA_MET"/>
  </r>
  <r>
    <s v="5067"/>
    <d v="2023-08-14T15:04:47"/>
    <d v="2023-08-14T15:17:39"/>
    <s v="APPROVE"/>
    <s v="Consumer Existing"/>
    <s v="HPandya"/>
    <m/>
    <d v="1899-12-30T00:12:52"/>
    <n v="12.866666666666667"/>
    <d v="2023-08-14T00:00:00"/>
    <x v="1"/>
    <x v="2"/>
    <s v="HARDIK"/>
    <x v="1"/>
    <s v="CONSUMER EXISTING"/>
    <s v="SLA_MET"/>
  </r>
  <r>
    <s v="5321"/>
    <d v="2023-08-14T15:09:06"/>
    <d v="2023-08-14T15:29:08"/>
    <s v="WITHDRAW"/>
    <s v="Consumer Post Bureau"/>
    <s v="HPandya"/>
    <m/>
    <d v="1899-12-30T00:20:02"/>
    <n v="20.033333333333335"/>
    <d v="2023-08-14T00:00:00"/>
    <x v="1"/>
    <x v="2"/>
    <s v="HARDIK"/>
    <x v="0"/>
    <s v="CONSUMER POST BUREAU"/>
    <s v="SLA_NOT_MET"/>
  </r>
  <r>
    <s v="3018"/>
    <d v="2023-08-14T15:09:13"/>
    <d v="2023-08-14T15:22:02"/>
    <s v="WITHDRAW"/>
    <s v="Consumer Pre Bureau"/>
    <s v="FWadia"/>
    <s v="Please email passport with visa page"/>
    <d v="1899-12-30T00:12:49"/>
    <n v="12.816666666666666"/>
    <d v="2023-08-14T00:00:00"/>
    <x v="1"/>
    <x v="2"/>
    <s v="FARDIN"/>
    <x v="0"/>
    <s v="CONSUMER PRE BUREAU"/>
    <s v="SLA_MET"/>
  </r>
  <r>
    <s v="2949"/>
    <d v="2023-08-14T15:14:43"/>
    <d v="2023-08-14T15:26:40"/>
    <s v="APPROVE"/>
    <s v="Consumer Pre Bureau"/>
    <s v="NBhatia"/>
    <s v="Approve"/>
    <d v="1899-12-30T00:11:57"/>
    <n v="11.95"/>
    <d v="2023-08-14T00:00:00"/>
    <x v="1"/>
    <x v="2"/>
    <s v="NITESH"/>
    <x v="1"/>
    <s v="CONSUMER PRE BUREAU"/>
    <s v="SLA_MET"/>
  </r>
  <r>
    <s v="5068"/>
    <d v="2023-08-14T15:21:37"/>
    <d v="2023-08-14T15:49:09"/>
    <s v="APPROVE"/>
    <s v="Consumer Existing"/>
    <s v="HPandya"/>
    <m/>
    <d v="1899-12-30T00:27:32"/>
    <n v="27.533333333333335"/>
    <d v="2023-08-14T00:00:00"/>
    <x v="1"/>
    <x v="2"/>
    <s v="HARDIK"/>
    <x v="1"/>
    <s v="CONSUMER EXISTING"/>
    <s v="SLA_NOT_MET"/>
  </r>
  <r>
    <s v="2950"/>
    <d v="2023-08-14T15:24:23"/>
    <d v="2023-08-14T15:33:03"/>
    <s v="APPROVE"/>
    <s v="Consumer Pre Bureau"/>
    <s v="QMascarenhas"/>
    <s v="Approve"/>
    <d v="1899-12-30T00:08:40"/>
    <n v="8.6666666666666661"/>
    <d v="2023-08-14T00:00:00"/>
    <x v="1"/>
    <x v="2"/>
    <e v="#N/A"/>
    <x v="1"/>
    <s v="CONSUMER PRE BUREAU"/>
    <s v="SLA_MET"/>
  </r>
  <r>
    <s v="3019"/>
    <d v="2023-08-14T15:26:45"/>
    <d v="2023-08-14T15:46:12"/>
    <s v="WITHDRAW"/>
    <s v="Consumer Existing"/>
    <s v="FWadia"/>
    <s v="Please resubmit with updated employment details - Employer Name: GENIE SOLUTIONS - Work Phone No. 0738704085"/>
    <d v="1899-12-30T00:19:27"/>
    <n v="19.45"/>
    <d v="2023-08-14T00:00:00"/>
    <x v="1"/>
    <x v="2"/>
    <s v="FARDIN"/>
    <x v="0"/>
    <s v="CONSUMER EXISTING"/>
    <s v="SLA_MET"/>
  </r>
  <r>
    <s v="3020"/>
    <d v="2023-08-14T15:27:15"/>
    <d v="2023-08-14T15:45:37"/>
    <s v="WITHDRAW"/>
    <s v="Consumer Existing"/>
    <s v="NBhatia"/>
    <s v="Incorrect info provided Please email VCredit@Asif Tech.com.au store contact number with the ROW ID 91202D953A and 13120192D15 = as: Consumer Account instead of Commercial account &amp; Employment status, to be changed as Self Employed."/>
    <d v="1899-12-30T00:18:22"/>
    <n v="18.366666666666667"/>
    <d v="2023-08-14T00:00:00"/>
    <x v="1"/>
    <x v="2"/>
    <s v="NITESH"/>
    <x v="0"/>
    <s v="CONSUMER EXISTING"/>
    <s v="SLA_MET"/>
  </r>
  <r>
    <s v="5069"/>
    <d v="2023-08-14T15:33:07"/>
    <d v="2023-08-14T15:52:40"/>
    <s v="APPROVE"/>
    <s v="Consumer Post Bureau"/>
    <s v="RBose"/>
    <m/>
    <d v="1899-12-30T00:19:33"/>
    <n v="19.55"/>
    <d v="2023-08-14T00:00:00"/>
    <x v="1"/>
    <x v="2"/>
    <s v="ROHAN"/>
    <x v="1"/>
    <s v="CONSUMER POST BUREAU"/>
    <s v="SLA_MET"/>
  </r>
  <r>
    <s v="5070"/>
    <d v="2023-08-14T15:40:12"/>
    <d v="2023-08-14T16:01:14"/>
    <s v="APPROVE"/>
    <s v="Consumer Post Bureau"/>
    <s v="HPandya"/>
    <m/>
    <d v="1899-12-30T00:21:02"/>
    <n v="21.033333333333335"/>
    <d v="2023-08-14T00:00:00"/>
    <x v="1"/>
    <x v="2"/>
    <s v="HARDIK"/>
    <x v="1"/>
    <s v="CONSUMER POST BUREAU"/>
    <s v="SLA_NOT_MET"/>
  </r>
  <r>
    <s v="2951"/>
    <d v="2023-08-14T15:41:34"/>
    <d v="2023-08-14T15:55:41"/>
    <s v="APPROVE"/>
    <s v="Consumer Existing"/>
    <s v="QMascarenhas"/>
    <s v="Approve"/>
    <d v="1899-12-30T00:14:07"/>
    <n v="14.116666666666667"/>
    <d v="2023-08-14T00:00:00"/>
    <x v="1"/>
    <x v="2"/>
    <e v="#N/A"/>
    <x v="1"/>
    <s v="CONSUMER EXISTING"/>
    <s v="SLA_MET"/>
  </r>
  <r>
    <s v="2989"/>
    <d v="2023-08-14T15:42:31"/>
    <d v="2023-08-14T15:56:56"/>
    <s v="DECLINE"/>
    <s v="Consumer Post Bureau"/>
    <s v="NVaid"/>
    <s v="An account for this applicant already exists with Asif Tech 1-7GFNVMU with voice service - cant approve additional voice services"/>
    <d v="1899-12-30T00:14:25"/>
    <n v="14.416666666666666"/>
    <d v="2023-08-14T00:00:00"/>
    <x v="1"/>
    <x v="2"/>
    <s v="NAVED"/>
    <x v="2"/>
    <s v="CONSUMER POST BUREAU"/>
    <s v="SLA_MET"/>
  </r>
  <r>
    <s v="5071"/>
    <d v="2023-08-14T15:44:42"/>
    <d v="2023-08-14T15:56:54"/>
    <s v="APPROVE"/>
    <s v="Consumer Existing"/>
    <s v="SSyed"/>
    <m/>
    <d v="1899-12-30T00:12:12"/>
    <n v="12.2"/>
    <d v="2023-08-14T00:00:00"/>
    <x v="1"/>
    <x v="2"/>
    <s v="SHAHID"/>
    <x v="1"/>
    <s v="CONSUMER EXISTING"/>
    <s v="SLA_MET"/>
  </r>
  <r>
    <s v="5322"/>
    <d v="2023-08-14T15:47:35"/>
    <d v="2023-08-14T16:01:05"/>
    <s v="WITHDRAW"/>
    <s v="Consumer Post Bureau"/>
    <s v="RBose"/>
    <m/>
    <d v="1899-12-30T00:13:30"/>
    <n v="13.5"/>
    <d v="2023-08-14T00:00:00"/>
    <x v="1"/>
    <x v="2"/>
    <s v="ROHAN"/>
    <x v="0"/>
    <s v="CONSUMER POST BUREAU"/>
    <s v="SLA_MET"/>
  </r>
  <r>
    <s v="5267"/>
    <d v="2023-08-14T15:48:27"/>
    <d v="2023-08-14T16:13:54"/>
    <s v="DECLINE"/>
    <s v="Consumer Post Bureau"/>
    <s v="HPandya"/>
    <m/>
    <d v="1899-12-30T00:25:27"/>
    <n v="25.45"/>
    <d v="2023-08-14T00:00:00"/>
    <x v="1"/>
    <x v="2"/>
    <s v="HARDIK"/>
    <x v="2"/>
    <s v="CONSUMER POST BUREAU"/>
    <s v="SLA_NOT_MET"/>
  </r>
  <r>
    <s v="3021"/>
    <d v="2023-08-14T15:48:43"/>
    <d v="2023-08-14T16:01:19"/>
    <s v="WITHDRAW"/>
    <s v="Consumer Existing"/>
    <s v="NBhatia"/>
    <s v="Customer has overdue account with Asif Tech"/>
    <d v="1899-12-30T00:12:36"/>
    <n v="12.6"/>
    <d v="2023-08-14T00:00:00"/>
    <x v="1"/>
    <x v="2"/>
    <s v="NITESH"/>
    <x v="0"/>
    <s v="CONSUMER EXISTING"/>
    <s v="SLA_MET"/>
  </r>
  <r>
    <s v="3022"/>
    <d v="2023-08-14T15:49:29"/>
    <d v="2023-08-14T16:06:16"/>
    <s v="WITHDRAW"/>
    <s v="Consumer Existing"/>
    <s v="QMascarenhas"/>
    <s v="Please re-submit as student"/>
    <d v="1899-12-30T00:16:47"/>
    <n v="16.783333333333335"/>
    <d v="2023-08-14T00:00:00"/>
    <x v="1"/>
    <x v="2"/>
    <e v="#N/A"/>
    <x v="0"/>
    <s v="CONSUMER EXISTING"/>
    <s v="SLA_MET"/>
  </r>
  <r>
    <s v="2952"/>
    <d v="2023-08-14T15:52:11"/>
    <d v="2023-08-14T16:12:14"/>
    <s v="APPROVE"/>
    <s v="Consumer Post Bureau"/>
    <s v="NBhatia"/>
    <s v="Approved only with outright purchase of handset or USIM only"/>
    <d v="1899-12-30T00:20:03"/>
    <n v="20.05"/>
    <d v="2023-08-14T00:00:00"/>
    <x v="1"/>
    <x v="2"/>
    <s v="NITESH"/>
    <x v="1"/>
    <s v="CONSUMER POST BUREAU"/>
    <s v="SLA_NOT_MET"/>
  </r>
  <r>
    <s v="2990"/>
    <d v="2023-08-14T15:53:21"/>
    <d v="2023-08-14T16:06:22"/>
    <s v="DECLINE"/>
    <s v="Consumer Existing"/>
    <s v="NVaid"/>
    <s v="Due to credit policy decision by Credit department. Please offer the customer pre-paid service"/>
    <d v="1899-12-30T00:13:01"/>
    <n v="13.016666666666667"/>
    <d v="2023-08-14T00:00:00"/>
    <x v="1"/>
    <x v="2"/>
    <s v="NAVED"/>
    <x v="2"/>
    <s v="CONSUMER EXISTING"/>
    <s v="SLA_MET"/>
  </r>
  <r>
    <s v="3023"/>
    <d v="2023-08-14T15:58:56"/>
    <d v="2023-08-14T16:12:27"/>
    <s v="WITHDRAW"/>
    <s v="Consumer Pre Bureau"/>
    <s v="FWadia"/>
    <s v="Please update the Old Passport No. B3708011 on the application and resubmit."/>
    <d v="1899-12-30T00:13:31"/>
    <n v="13.516666666666667"/>
    <d v="2023-08-14T00:00:00"/>
    <x v="1"/>
    <x v="2"/>
    <s v="FARDIN"/>
    <x v="0"/>
    <s v="CONSUMER PRE BUREAU"/>
    <s v="SLA_MET"/>
  </r>
  <r>
    <s v="5323"/>
    <d v="2023-08-14T16:03:45"/>
    <d v="2023-08-14T16:18:22"/>
    <s v="WITHDRAW"/>
    <s v="Consumer Post Bureau"/>
    <s v="RBose"/>
    <m/>
    <d v="1899-12-30T00:14:37"/>
    <n v="14.616666666666667"/>
    <d v="2023-08-14T00:00:00"/>
    <x v="1"/>
    <x v="2"/>
    <s v="ROHAN"/>
    <x v="0"/>
    <s v="CONSUMER POST BUREAU"/>
    <s v="SLA_MET"/>
  </r>
  <r>
    <s v="3024"/>
    <d v="2023-08-14T16:04:56"/>
    <d v="2023-08-14T16:17:11"/>
    <s v="WITHDRAW"/>
    <s v="Consumer Existing"/>
    <s v="QMascarenhas"/>
    <s v="Please resubmit with landline for employer"/>
    <d v="1899-12-30T00:12:15"/>
    <n v="12.25"/>
    <d v="2023-08-14T00:00:00"/>
    <x v="1"/>
    <x v="2"/>
    <e v="#N/A"/>
    <x v="0"/>
    <s v="CONSUMER EXISTING"/>
    <s v="SLA_MET"/>
  </r>
  <r>
    <s v="3025"/>
    <d v="2023-08-14T16:05:53"/>
    <d v="2023-08-14T16:15:07"/>
    <s v="WITHDRAW"/>
    <s v="Consumer Post Bureau"/>
    <s v="NVaid"/>
    <s v="Please resubmit with landline for employer"/>
    <d v="1899-12-30T00:09:14"/>
    <n v="9.2333333333333325"/>
    <d v="2023-08-14T00:00:00"/>
    <x v="1"/>
    <x v="2"/>
    <s v="NAVED"/>
    <x v="0"/>
    <s v="CONSUMER POST BUREAU"/>
    <s v="SLA_MET"/>
  </r>
  <r>
    <s v="5268"/>
    <d v="2023-08-14T16:09:13"/>
    <d v="2023-08-14T16:22:31"/>
    <s v="DECLINE"/>
    <s v="Consumer Post Bureau"/>
    <s v="HPandya"/>
    <m/>
    <d v="1899-12-30T00:13:18"/>
    <n v="13.3"/>
    <d v="2023-08-14T00:00:00"/>
    <x v="1"/>
    <x v="2"/>
    <s v="HARDIK"/>
    <x v="2"/>
    <s v="CONSUMER POST BUREAU"/>
    <s v="SLA_MET"/>
  </r>
  <r>
    <s v="5072"/>
    <d v="2023-08-14T16:11:40"/>
    <d v="2023-08-14T16:21:04"/>
    <s v="APPROVE"/>
    <s v="Consumer Existing"/>
    <s v="SSyed"/>
    <m/>
    <d v="1899-12-30T00:09:24"/>
    <n v="9.4"/>
    <d v="2023-08-14T00:00:00"/>
    <x v="1"/>
    <x v="2"/>
    <s v="SHAHID"/>
    <x v="1"/>
    <s v="CONSUMER EXISTING"/>
    <s v="SLA_MET"/>
  </r>
  <r>
    <s v="2953"/>
    <d v="2023-08-14T16:13:13"/>
    <d v="2023-08-14T16:20:28"/>
    <s v="APPROVE"/>
    <s v="Consumer Existing"/>
    <s v="FWadia"/>
    <s v="Approve"/>
    <d v="1899-12-30T00:07:15"/>
    <n v="7.25"/>
    <d v="2023-08-14T00:00:00"/>
    <x v="1"/>
    <x v="2"/>
    <s v="FARDIN"/>
    <x v="1"/>
    <s v="CONSUMER EXISTING"/>
    <s v="SLA_MET"/>
  </r>
  <r>
    <s v="2954"/>
    <d v="2023-08-14T16:15:43"/>
    <d v="2023-08-14T16:31:00"/>
    <s v="APPROVE"/>
    <s v="Consumer Existing"/>
    <s v="NVaid"/>
    <s v="Approve"/>
    <d v="1899-12-30T00:15:17"/>
    <n v="15.283333333333333"/>
    <d v="2023-08-14T00:00:00"/>
    <x v="1"/>
    <x v="2"/>
    <s v="NAVED"/>
    <x v="1"/>
    <s v="CONSUMER EXISTING"/>
    <s v="SLA_MET"/>
  </r>
  <r>
    <s v="2955"/>
    <d v="2023-08-14T16:17:11"/>
    <d v="2023-08-14T16:33:07"/>
    <s v="APPROVE"/>
    <s v="Consumer Pre Bureau"/>
    <s v="QMascarenhas"/>
    <s v="Approve"/>
    <d v="1899-12-30T00:15:56"/>
    <n v="15.933333333333334"/>
    <d v="2023-08-14T00:00:00"/>
    <x v="1"/>
    <x v="2"/>
    <e v="#N/A"/>
    <x v="1"/>
    <s v="CONSUMER PRE BUREAU"/>
    <s v="SLA_MET"/>
  </r>
  <r>
    <s v="2991"/>
    <d v="2023-08-14T16:18:59"/>
    <d v="2023-08-14T16:38:49"/>
    <s v="DECLINE"/>
    <s v="Consumer Existing"/>
    <s v="NBhatia"/>
    <s v="Due to credit policy decision by Credit department. Please offer the customer pre-paid service"/>
    <d v="1899-12-30T00:19:50"/>
    <n v="19.833333333333332"/>
    <d v="2023-08-14T00:00:00"/>
    <x v="1"/>
    <x v="2"/>
    <s v="NITESH"/>
    <x v="2"/>
    <s v="CONSUMER EXISTING"/>
    <s v="SLA_MET"/>
  </r>
  <r>
    <s v="3026"/>
    <d v="2023-08-14T16:21:18"/>
    <d v="2023-08-14T16:26:43"/>
    <s v="WITHDRAW"/>
    <s v="Consumer Pre Bureau"/>
    <s v="FWadia"/>
    <s v="Please email Passport with Visa Page and Latest Bank Statement to vcredit@Asif Tech.com.au"/>
    <d v="1899-12-30T00:05:25"/>
    <n v="5.416666666666667"/>
    <d v="2023-08-14T00:00:00"/>
    <x v="1"/>
    <x v="2"/>
    <s v="FARDIN"/>
    <x v="0"/>
    <s v="CONSUMER PRE BUREAU"/>
    <s v="SLA_MET"/>
  </r>
  <r>
    <s v="2992"/>
    <d v="2023-08-14T16:21:32"/>
    <d v="2023-08-14T16:37:09"/>
    <s v="DECLINE"/>
    <s v="Consumer Pre Bureau"/>
    <s v="FWadia"/>
    <s v="Data obtained from Veda Advantage Credit File. Please offer the customer pre-paid service only"/>
    <d v="1899-12-30T00:15:37"/>
    <n v="15.616666666666667"/>
    <d v="2023-08-14T00:00:00"/>
    <x v="1"/>
    <x v="2"/>
    <s v="FARDIN"/>
    <x v="2"/>
    <s v="CONSUMER PRE BUREAU"/>
    <s v="SLA_MET"/>
  </r>
  <r>
    <s v="2956"/>
    <d v="2023-08-14T16:22:05"/>
    <d v="2023-08-14T16:36:40"/>
    <s v="APPROVE"/>
    <s v="Consumer Existing"/>
    <s v="NVaid"/>
    <s v="Approved only with outright purchase of handset or USIM only"/>
    <d v="1899-12-30T00:14:35"/>
    <n v="14.583333333333334"/>
    <d v="2023-08-14T00:00:00"/>
    <x v="1"/>
    <x v="2"/>
    <s v="NAVED"/>
    <x v="1"/>
    <s v="CONSUMER EXISTING"/>
    <s v="SLA_MET"/>
  </r>
  <r>
    <s v="5324"/>
    <d v="2023-08-14T16:25:41"/>
    <d v="2023-08-14T16:31:10"/>
    <s v="WITHDRAW"/>
    <s v="Consumer Post Bureau"/>
    <s v="SSyed"/>
    <m/>
    <d v="1899-12-30T00:05:29"/>
    <n v="5.4833333333333334"/>
    <d v="2023-08-14T00:00:00"/>
    <x v="1"/>
    <x v="2"/>
    <s v="SHAHID"/>
    <x v="0"/>
    <s v="CONSUMER POST BUREAU"/>
    <s v="SLA_MET"/>
  </r>
  <r>
    <s v="5073"/>
    <d v="2023-08-14T16:27:23"/>
    <d v="2023-08-14T16:42:20"/>
    <s v="APPROVE"/>
    <s v="Consumer Existing"/>
    <s v="HPandya"/>
    <m/>
    <d v="1899-12-30T00:14:57"/>
    <n v="14.95"/>
    <d v="2023-08-14T00:00:00"/>
    <x v="1"/>
    <x v="2"/>
    <s v="HARDIK"/>
    <x v="1"/>
    <s v="CONSUMER EXISTING"/>
    <s v="SLA_MET"/>
  </r>
  <r>
    <s v="3027"/>
    <d v="2023-08-14T16:29:13"/>
    <d v="2023-08-14T16:43:58"/>
    <s v="WITHDRAW"/>
    <s v="Consumer Pre Bureau"/>
    <s v="NVaid"/>
    <s v="Please email copy of Proof of Income (Pay Slips / Bank Statement / Employment Letter) to vcredit@Asif Tech.com.au"/>
    <d v="1899-12-30T00:14:45"/>
    <n v="14.75"/>
    <d v="2023-08-14T00:00:00"/>
    <x v="1"/>
    <x v="2"/>
    <s v="NAVED"/>
    <x v="0"/>
    <s v="CONSUMER PRE BUREAU"/>
    <s v="SLA_MET"/>
  </r>
  <r>
    <s v="2957"/>
    <d v="2023-08-14T16:31:05"/>
    <d v="2023-08-14T16:43:07"/>
    <s v="APPROVE"/>
    <s v="Consumer Existing"/>
    <s v="FWadia"/>
    <s v="Approve"/>
    <d v="1899-12-30T00:12:02"/>
    <n v="12.033333333333333"/>
    <d v="2023-08-14T00:00:00"/>
    <x v="1"/>
    <x v="2"/>
    <s v="FARDIN"/>
    <x v="1"/>
    <s v="CONSUMER EXISTING"/>
    <s v="SLA_MET"/>
  </r>
  <r>
    <s v="5074"/>
    <d v="2023-08-14T16:32:25"/>
    <d v="2023-08-14T16:42:21"/>
    <s v="APPROVE"/>
    <s v="Consumer Existing"/>
    <s v="SSyed"/>
    <m/>
    <d v="1899-12-30T00:09:56"/>
    <n v="9.9333333333333336"/>
    <d v="2023-08-14T00:00:00"/>
    <x v="1"/>
    <x v="2"/>
    <s v="SHAHID"/>
    <x v="1"/>
    <s v="CONSUMER EXISTING"/>
    <s v="SLA_MET"/>
  </r>
  <r>
    <s v="5075"/>
    <d v="2023-08-14T16:32:50"/>
    <d v="2023-08-14T16:54:40"/>
    <s v="APPROVE"/>
    <s v="Consumer Existing"/>
    <s v="HPandya"/>
    <m/>
    <d v="1899-12-30T00:21:50"/>
    <n v="21.833333333333332"/>
    <d v="2023-08-14T00:00:00"/>
    <x v="1"/>
    <x v="2"/>
    <s v="HARDIK"/>
    <x v="1"/>
    <s v="CONSUMER EXISTING"/>
    <s v="SLA_NOT_MET"/>
  </r>
  <r>
    <s v="3028"/>
    <d v="2023-08-14T16:35:36"/>
    <d v="2023-08-14T16:48:03"/>
    <s v="WITHDRAW"/>
    <s v="Consumer Post Bureau"/>
    <s v="NBhatia"/>
    <s v="Please email utitlity Bill to confirm address details to vcredit@Asif Tech.com.au"/>
    <d v="1899-12-30T00:12:27"/>
    <n v="12.45"/>
    <d v="2023-08-14T00:00:00"/>
    <x v="1"/>
    <x v="2"/>
    <s v="NITESH"/>
    <x v="0"/>
    <s v="CONSUMER POST BUREAU"/>
    <s v="SLA_MET"/>
  </r>
  <r>
    <s v="2958"/>
    <d v="2023-08-14T16:38:18"/>
    <d v="2023-08-14T16:48:59"/>
    <s v="APPROVE"/>
    <s v="Consumer Existing"/>
    <s v="FWadia"/>
    <s v="Approve"/>
    <d v="1899-12-30T00:10:41"/>
    <n v="10.683333333333334"/>
    <d v="2023-08-14T00:00:00"/>
    <x v="1"/>
    <x v="2"/>
    <s v="FARDIN"/>
    <x v="1"/>
    <s v="CONSUMER EXISTING"/>
    <s v="SLA_MET"/>
  </r>
  <r>
    <s v="2959"/>
    <d v="2023-08-14T16:38:29"/>
    <d v="2023-08-14T16:49:56"/>
    <s v="APPROVE"/>
    <s v="Consumer Pre Bureau"/>
    <s v="NVaid"/>
    <s v="Approved for 1 Handset/Tablet + 1 MBB"/>
    <d v="1899-12-30T00:11:27"/>
    <n v="11.45"/>
    <d v="2023-08-14T00:00:00"/>
    <x v="1"/>
    <x v="2"/>
    <s v="NAVED"/>
    <x v="1"/>
    <s v="CONSUMER PRE BUREAU"/>
    <s v="SLA_MET"/>
  </r>
  <r>
    <s v="3029"/>
    <d v="2023-08-14T16:40:11"/>
    <d v="2023-08-14T16:55:23"/>
    <s v="WITHDRAW"/>
    <s v="Consumer Pre Bureau"/>
    <s v="FWadia"/>
    <s v="Please update the Current Address as 13 Murranji Street, Hawker, ACT, 2614 and Previous Address as 21/3 Currong Street, Braddon, ACT, 2614. Also, please update Medicare Card / passport details on the application within the 100 Points of ID."/>
    <d v="1899-12-30T00:15:12"/>
    <n v="15.2"/>
    <d v="2023-08-14T00:00:00"/>
    <x v="1"/>
    <x v="2"/>
    <s v="FARDIN"/>
    <x v="0"/>
    <s v="CONSUMER PRE BUREAU"/>
    <s v="SLA_MET"/>
  </r>
  <r>
    <s v="5076"/>
    <d v="2023-08-14T16:40:57"/>
    <d v="2023-08-14T16:49:26"/>
    <s v="APPROVE"/>
    <s v="Consumer Existing"/>
    <s v="SSyed"/>
    <m/>
    <d v="1899-12-30T00:08:29"/>
    <n v="8.4833333333333325"/>
    <d v="2023-08-14T00:00:00"/>
    <x v="1"/>
    <x v="2"/>
    <s v="SHAHID"/>
    <x v="1"/>
    <s v="CONSUMER EXISTING"/>
    <s v="SLA_MET"/>
  </r>
  <r>
    <s v="5077"/>
    <d v="2023-08-14T16:41:09"/>
    <d v="2023-08-14T17:01:13"/>
    <s v="APPROVE"/>
    <s v="Consumer Existing"/>
    <s v="SSyed"/>
    <m/>
    <d v="1899-12-30T00:20:04"/>
    <n v="20.066666666666666"/>
    <d v="2023-08-14T00:00:00"/>
    <x v="1"/>
    <x v="2"/>
    <s v="SHAHID"/>
    <x v="1"/>
    <s v="CONSUMER EXISTING"/>
    <s v="SLA_NOT_MET"/>
  </r>
  <r>
    <s v="2960"/>
    <d v="2023-08-14T16:51:39"/>
    <d v="2023-08-14T17:01:30"/>
    <s v="APPROVE"/>
    <s v="Consumer Pre Bureau"/>
    <s v="NBhatia"/>
    <s v="Approved for 1 handset and 1 MBB"/>
    <d v="1899-12-30T00:09:51"/>
    <n v="9.85"/>
    <d v="2023-08-14T00:00:00"/>
    <x v="1"/>
    <x v="2"/>
    <s v="NITESH"/>
    <x v="1"/>
    <s v="CONSUMER PRE BUREAU"/>
    <s v="SLA_MET"/>
  </r>
  <r>
    <s v="3030"/>
    <d v="2023-08-14T16:53:40"/>
    <d v="2023-08-14T17:01:49"/>
    <s v="WITHDRAW"/>
    <s v="Consumer Pre Bureau"/>
    <s v="NVaid"/>
    <s v="-"/>
    <d v="1899-12-30T00:08:09"/>
    <n v="8.15"/>
    <d v="2023-08-14T00:00:00"/>
    <x v="1"/>
    <x v="2"/>
    <s v="NAVED"/>
    <x v="0"/>
    <s v="CONSUMER PRE BUREAU"/>
    <s v="SLA_MET"/>
  </r>
  <r>
    <s v="2961"/>
    <d v="2023-08-14T16:53:46"/>
    <d v="2023-08-14T17:10:53"/>
    <s v="APPROVE"/>
    <s v="Consumer Pre Bureau"/>
    <s v="FWadia"/>
    <s v="Approve"/>
    <d v="1899-12-30T00:17:07"/>
    <n v="17.116666666666667"/>
    <d v="2023-08-14T00:00:00"/>
    <x v="1"/>
    <x v="2"/>
    <s v="FARDIN"/>
    <x v="1"/>
    <s v="CONSUMER PRE BUREAU"/>
    <s v="SLA_MET"/>
  </r>
  <r>
    <s v="3031"/>
    <d v="2023-08-14T16:56:47"/>
    <d v="2023-08-14T17:24:31"/>
    <s v="WITHDRAW"/>
    <s v="Consumer Existing"/>
    <s v="NBhatia"/>
    <s v="Please email Offer Letter/Employment letter, and/ or Bank Statement reflecting Employer's Deposits.to vcredit@Asif Tech.com.au"/>
    <d v="1899-12-30T00:27:44"/>
    <n v="27.733333333333334"/>
    <d v="2023-08-14T00:00:00"/>
    <x v="1"/>
    <x v="2"/>
    <s v="NITESH"/>
    <x v="0"/>
    <s v="CONSUMER EXISTING"/>
    <s v="SLA_NOT_MET"/>
  </r>
  <r>
    <s v="5269"/>
    <d v="2023-08-14T17:00:23"/>
    <d v="2023-08-14T17:10:31"/>
    <s v="DECLINE"/>
    <s v="Consumer Post Bureau"/>
    <s v="SSyed"/>
    <m/>
    <d v="1899-12-30T00:10:08"/>
    <n v="10.133333333333333"/>
    <d v="2023-08-14T00:00:00"/>
    <x v="1"/>
    <x v="2"/>
    <s v="SHAHID"/>
    <x v="2"/>
    <s v="CONSUMER POST BUREAU"/>
    <s v="SLA_MET"/>
  </r>
  <r>
    <s v="2962"/>
    <d v="2023-08-14T17:01:52"/>
    <d v="2023-08-14T17:14:31"/>
    <s v="APPROVE"/>
    <s v="Consumer Existing"/>
    <s v="NVaid"/>
    <s v="Approve"/>
    <d v="1899-12-30T00:12:39"/>
    <n v="12.65"/>
    <d v="2023-08-14T00:00:00"/>
    <x v="1"/>
    <x v="2"/>
    <s v="NAVED"/>
    <x v="1"/>
    <s v="CONSUMER EXISTING"/>
    <s v="SLA_MET"/>
  </r>
  <r>
    <s v="2963"/>
    <d v="2023-08-14T17:05:43"/>
    <d v="2023-08-14T17:20:16"/>
    <s v="APPROVE"/>
    <s v="Consumer Pre Bureau"/>
    <s v="FWadia"/>
    <s v="Approve"/>
    <d v="1899-12-30T00:14:33"/>
    <n v="14.55"/>
    <d v="2023-08-14T00:00:00"/>
    <x v="1"/>
    <x v="2"/>
    <s v="FARDIN"/>
    <x v="1"/>
    <s v="CONSUMER PRE BUREAU"/>
    <s v="SLA_MET"/>
  </r>
  <r>
    <s v="3032"/>
    <d v="2023-08-14T17:05:55"/>
    <d v="2023-08-14T17:24:42"/>
    <s v="WITHDRAW"/>
    <s v="Consumer Pre Bureau"/>
    <s v="NVaid"/>
    <s v="Work number submitted is incorrect for the employer. Please email copy of Proof of Income (Pay Slips / Bank Statement / Employment Letter) to vcredit@Asif Tech.com.au"/>
    <d v="1899-12-30T00:18:47"/>
    <n v="18.783333333333335"/>
    <d v="2023-08-14T00:00:00"/>
    <x v="1"/>
    <x v="2"/>
    <s v="NAVED"/>
    <x v="0"/>
    <s v="CONSUMER PRE BUREAU"/>
    <s v="SLA_MET"/>
  </r>
  <r>
    <s v="2964"/>
    <d v="2023-08-14T17:06:07"/>
    <d v="2023-08-14T17:33:04"/>
    <s v="APPROVE"/>
    <s v="Consumer Pre Bureau"/>
    <s v="FWadia"/>
    <s v="Approve"/>
    <d v="1899-12-30T00:26:57"/>
    <n v="26.95"/>
    <d v="2023-08-14T00:00:00"/>
    <x v="1"/>
    <x v="2"/>
    <s v="FARDIN"/>
    <x v="1"/>
    <s v="CONSUMER PRE BUREAU"/>
    <s v="SLA_NOT_MET"/>
  </r>
  <r>
    <s v="3033"/>
    <d v="2023-08-14T17:06:31"/>
    <d v="2023-08-14T17:35:45"/>
    <s v="WITHDRAW"/>
    <s v="Consumer Pre Bureau"/>
    <s v="NVaid"/>
    <s v="Bureau Error - {ITEM:DnB Error Type}"/>
    <d v="1899-12-30T00:29:14"/>
    <n v="29.233333333333334"/>
    <d v="2023-08-14T00:00:00"/>
    <x v="1"/>
    <x v="2"/>
    <s v="NAVED"/>
    <x v="0"/>
    <s v="CONSUMER PRE BUREAU"/>
    <s v="SLA_NOT_MET"/>
  </r>
  <r>
    <s v="2965"/>
    <d v="2023-08-14T17:09:49"/>
    <d v="2023-08-14T17:38:29"/>
    <s v="APPROVE"/>
    <s v="Consumer Pre Bureau"/>
    <s v="NBhatia"/>
    <s v="Approve"/>
    <d v="1899-12-30T00:28:40"/>
    <n v="28.666666666666668"/>
    <d v="2023-08-14T00:00:00"/>
    <x v="1"/>
    <x v="2"/>
    <s v="NITESH"/>
    <x v="1"/>
    <s v="CONSUMER PRE BUREAU"/>
    <s v="SLA_NOT_MET"/>
  </r>
  <r>
    <s v="2966"/>
    <d v="2023-08-14T17:10:57"/>
    <d v="2023-08-14T17:31:50"/>
    <s v="APPROVE"/>
    <s v="Consumer Existing"/>
    <s v="SSyed"/>
    <s v="Approved only with outright purchase of handset or USIM only"/>
    <d v="1899-12-30T00:20:53"/>
    <n v="20.883333333333333"/>
    <d v="2023-08-14T00:00:00"/>
    <x v="1"/>
    <x v="2"/>
    <s v="SHAHID"/>
    <x v="1"/>
    <s v="CONSUMER EXISTING"/>
    <s v="SLA_NOT_MET"/>
  </r>
  <r>
    <s v="3034"/>
    <d v="2023-08-14T17:12:20"/>
    <d v="2023-08-14T17:38:07"/>
    <s v="WITHDRAW"/>
    <s v="Consumer Pre Bureau"/>
    <s v="MDcruz"/>
    <s v="Please resubmit with correct landline for employer"/>
    <d v="1899-12-30T00:25:47"/>
    <n v="25.783333333333335"/>
    <d v="2023-08-14T00:00:00"/>
    <x v="1"/>
    <x v="2"/>
    <s v="MERCEDES"/>
    <x v="0"/>
    <s v="CONSUMER PRE BUREAU"/>
    <s v="SLA_NOT_MET"/>
  </r>
  <r>
    <s v="5078"/>
    <d v="2023-08-14T17:16:32"/>
    <d v="2023-08-14T17:27:12"/>
    <s v="APPROVE"/>
    <s v="Consumer Post Bureau"/>
    <s v="SSyed"/>
    <m/>
    <d v="1899-12-30T00:10:40"/>
    <n v="10.666666666666666"/>
    <d v="2023-08-14T00:00:00"/>
    <x v="1"/>
    <x v="2"/>
    <s v="SHAHID"/>
    <x v="1"/>
    <s v="CONSUMER POST BUREAU"/>
    <s v="SLA_MET"/>
  </r>
  <r>
    <s v="5325"/>
    <d v="2023-08-14T17:19:50"/>
    <d v="2023-08-14T17:38:39"/>
    <s v="WITHDRAW"/>
    <s v="Consumer Existing"/>
    <s v="HPandya"/>
    <m/>
    <d v="1899-12-30T00:18:49"/>
    <n v="18.816666666666666"/>
    <d v="2023-08-14T00:00:00"/>
    <x v="1"/>
    <x v="2"/>
    <s v="HARDIK"/>
    <x v="0"/>
    <s v="CONSUMER EXISTING"/>
    <s v="SLA_MET"/>
  </r>
  <r>
    <s v="3035"/>
    <d v="2023-08-14T17:20:16"/>
    <d v="2023-08-14T17:35:29"/>
    <s v="WITHDRAW"/>
    <s v="Consumer Post Bureau"/>
    <s v="MDcruz"/>
    <s v="An account for this applicant already exists with Asif Tech. Please resubmit as existing customer Row ID - 1-8GC0DTY"/>
    <d v="1899-12-30T00:15:13"/>
    <n v="15.216666666666667"/>
    <d v="2023-08-14T00:00:00"/>
    <x v="1"/>
    <x v="2"/>
    <s v="MERCEDES"/>
    <x v="0"/>
    <s v="CONSUMER POST BUREAU"/>
    <s v="SLA_MET"/>
  </r>
  <r>
    <s v="2993"/>
    <d v="2023-08-14T17:25:41"/>
    <d v="2023-08-14T17:49:06"/>
    <s v="DECLINE"/>
    <s v="Consumer Post Bureau"/>
    <s v="SSyed"/>
    <s v="Due to credit policy decision by Credit department. Please offer the customer pre-paid service"/>
    <d v="1899-12-30T00:23:25"/>
    <n v="23.416666666666668"/>
    <d v="2023-08-14T00:00:00"/>
    <x v="1"/>
    <x v="2"/>
    <s v="SHAHID"/>
    <x v="2"/>
    <s v="CONSUMER POST BUREAU"/>
    <s v="SLA_NOT_MET"/>
  </r>
  <r>
    <s v="3036"/>
    <d v="2023-08-14T17:25:53"/>
    <d v="2023-08-14T17:44:59"/>
    <s v="WITHDRAW"/>
    <s v="Consumer Existing"/>
    <s v="NVaid"/>
    <s v="Commercial account for HAMMAR AUSTRALIA PTY LIMITED. Please resubmit as commercial account."/>
    <d v="1899-12-30T00:19:06"/>
    <n v="19.100000000000001"/>
    <d v="2023-08-14T00:00:00"/>
    <x v="1"/>
    <x v="2"/>
    <s v="NAVED"/>
    <x v="0"/>
    <s v="CONSUMER EXISTING"/>
    <s v="SLA_MET"/>
  </r>
  <r>
    <s v="2994"/>
    <d v="2023-08-14T17:28:23"/>
    <d v="2023-08-14T17:41:19"/>
    <s v="DECLINE"/>
    <s v="Consumer Existing"/>
    <s v="FWadia"/>
    <s v="Student applicants cannot have 2 x Voice Services. They are eligible for 1 Voice and 1 MBB only"/>
    <d v="1899-12-30T00:12:56"/>
    <n v="12.933333333333334"/>
    <d v="2023-08-14T00:00:00"/>
    <x v="1"/>
    <x v="2"/>
    <s v="FARDIN"/>
    <x v="2"/>
    <s v="CONSUMER EXISTING"/>
    <s v="SLA_MET"/>
  </r>
  <r>
    <s v="3037"/>
    <d v="2023-08-14T17:30:47"/>
    <d v="2023-08-14T17:43:45"/>
    <s v="WITHDRAW"/>
    <s v="Consumer Existing"/>
    <s v="MDcruz"/>
    <s v="Applicants DOB is incorrect. Please confirm and resubmit with correct DOB - 02/03/1981"/>
    <d v="1899-12-30T00:12:58"/>
    <n v="12.966666666666667"/>
    <d v="2023-08-14T00:00:00"/>
    <x v="1"/>
    <x v="2"/>
    <s v="MERCEDES"/>
    <x v="0"/>
    <s v="CONSUMER EXISTING"/>
    <s v="SLA_MET"/>
  </r>
  <r>
    <s v="5079"/>
    <d v="2023-08-14T17:31:32"/>
    <d v="2023-08-14T17:48:57"/>
    <s v="APPROVE"/>
    <s v="Consumer Existing"/>
    <s v="HPandya"/>
    <m/>
    <d v="1899-12-30T00:17:25"/>
    <n v="17.416666666666668"/>
    <d v="2023-08-14T00:00:00"/>
    <x v="1"/>
    <x v="2"/>
    <s v="HARDIK"/>
    <x v="1"/>
    <s v="CONSUMER EXISTING"/>
    <s v="SLA_MET"/>
  </r>
  <r>
    <s v="3038"/>
    <d v="2023-08-14T17:32:27"/>
    <d v="2023-08-14T17:52:13"/>
    <s v="WITHDRAW"/>
    <s v="Consumer Existing"/>
    <s v="NBhatia"/>
    <s v="Please email Offer Letter/Employment letter, and/ or Bank Statement reflecting Employer's Deposits.to vcredit@Asif Tech.com.au"/>
    <d v="1899-12-30T00:19:46"/>
    <n v="19.766666666666666"/>
    <d v="2023-08-14T00:00:00"/>
    <x v="1"/>
    <x v="2"/>
    <s v="NITESH"/>
    <x v="0"/>
    <s v="CONSUMER EXISTING"/>
    <s v="SLA_MET"/>
  </r>
  <r>
    <s v="3039"/>
    <d v="2023-08-14T17:36:53"/>
    <d v="2023-08-14T17:50:43"/>
    <s v="WITHDRAW"/>
    <s v="Consumer Pre Bureau"/>
    <s v="FWadia"/>
    <s v="Further information has been requested via email"/>
    <d v="1899-12-30T00:13:50"/>
    <n v="13.833333333333334"/>
    <d v="2023-08-14T00:00:00"/>
    <x v="1"/>
    <x v="2"/>
    <s v="FARDIN"/>
    <x v="0"/>
    <s v="CONSUMER PRE BUREAU"/>
    <s v="SLA_MET"/>
  </r>
  <r>
    <s v="3040"/>
    <d v="2023-08-14T17:39:08"/>
    <d v="2023-08-14T17:54:38"/>
    <s v="WITHDRAW"/>
    <s v="Consumer Existing"/>
    <s v="MDcruz"/>
    <s v="Suspected duplicate application"/>
    <d v="1899-12-30T00:15:30"/>
    <n v="15.5"/>
    <d v="2023-08-14T00:00:00"/>
    <x v="1"/>
    <x v="2"/>
    <s v="MERCEDES"/>
    <x v="0"/>
    <s v="CONSUMER EXISTING"/>
    <s v="SLA_MET"/>
  </r>
  <r>
    <s v="5080"/>
    <d v="2023-08-14T17:43:30"/>
    <d v="2023-08-14T17:57:40"/>
    <s v="APPROVE"/>
    <s v="Consumer Existing"/>
    <s v="HPandya"/>
    <m/>
    <d v="1899-12-30T00:14:10"/>
    <n v="14.166666666666666"/>
    <d v="2023-08-14T00:00:00"/>
    <x v="1"/>
    <x v="2"/>
    <s v="HARDIK"/>
    <x v="1"/>
    <s v="CONSUMER EXISTING"/>
    <s v="SLA_MET"/>
  </r>
  <r>
    <s v="3041"/>
    <d v="2023-08-14T17:44:05"/>
    <d v="2023-08-14T18:03:33"/>
    <s v="WITHDRAW"/>
    <s v="Consumer Existing"/>
    <s v="NVaid"/>
    <s v="Customer has overdue account with Asif Tech, account no 695840585 overdue by $143.98"/>
    <d v="1899-12-30T00:19:28"/>
    <n v="19.466666666666665"/>
    <d v="2023-08-14T00:00:00"/>
    <x v="1"/>
    <x v="2"/>
    <s v="NAVED"/>
    <x v="0"/>
    <s v="CONSUMER EXISTING"/>
    <s v="SLA_MET"/>
  </r>
  <r>
    <s v="5270"/>
    <d v="2023-08-14T17:45:32"/>
    <d v="2023-08-14T17:58:09"/>
    <s v="DECLINE"/>
    <s v="Consumer Existing"/>
    <s v="RBose"/>
    <m/>
    <d v="1899-12-30T00:12:37"/>
    <n v="12.616666666666667"/>
    <d v="2023-08-14T00:00:00"/>
    <x v="1"/>
    <x v="2"/>
    <s v="ROHAN"/>
    <x v="2"/>
    <s v="CONSUMER EXISTING"/>
    <s v="SLA_MET"/>
  </r>
  <r>
    <s v="3042"/>
    <d v="2023-08-14T17:47:51"/>
    <d v="2023-08-14T18:03:03"/>
    <s v="WITHDRAW"/>
    <s v="Consumer Pre Bureau"/>
    <s v="NBhatia"/>
    <s v="Please email passport with visa page"/>
    <d v="1899-12-30T00:15:12"/>
    <n v="15.2"/>
    <d v="2023-08-14T00:00:00"/>
    <x v="1"/>
    <x v="2"/>
    <s v="NITESH"/>
    <x v="0"/>
    <s v="CONSUMER PRE BUREAU"/>
    <s v="SLA_MET"/>
  </r>
  <r>
    <s v="2967"/>
    <d v="2023-08-14T17:58:15"/>
    <d v="2023-08-14T18:12:21"/>
    <s v="APPROVE"/>
    <s v="Consumer Existing"/>
    <s v="NVaid"/>
    <s v="Approved for MBB only"/>
    <d v="1899-12-30T00:14:06"/>
    <n v="14.1"/>
    <d v="2023-08-14T00:00:00"/>
    <x v="1"/>
    <x v="2"/>
    <s v="NAVED"/>
    <x v="1"/>
    <s v="CONSUMER EXISTING"/>
    <s v="SLA_MET"/>
  </r>
  <r>
    <s v="3043"/>
    <d v="2023-08-14T17:59:23"/>
    <d v="2023-08-14T18:21:29"/>
    <s v="WITHDRAW"/>
    <s v="Consumer Pre Bureau"/>
    <s v="NBhatia"/>
    <s v="Please resubmit with landline for employer most recent issued payslip or an employment contract from the EMPLOYER LISTED ON APPLICATION."/>
    <d v="1899-12-30T00:22:06"/>
    <n v="22.1"/>
    <d v="2023-08-14T00:00:00"/>
    <x v="1"/>
    <x v="2"/>
    <s v="NITESH"/>
    <x v="0"/>
    <s v="CONSUMER PRE BUREAU"/>
    <s v="SLA_NOT_MET"/>
  </r>
  <r>
    <s v="3044"/>
    <d v="2023-08-14T18:00:18"/>
    <d v="2023-08-14T18:11:52"/>
    <s v="WITHDRAW"/>
    <s v="Consumer Pre Bureau"/>
    <s v="HPandya"/>
    <s v="Please email 100 pts of ID to kcredit@Asif Tech.com.au Appointment letter and salary slip."/>
    <d v="1899-12-30T00:11:34"/>
    <n v="11.566666666666666"/>
    <d v="2023-08-14T00:00:00"/>
    <x v="1"/>
    <x v="2"/>
    <s v="HARDIK"/>
    <x v="0"/>
    <s v="CONSUMER PRE BUREAU"/>
    <s v="SLA_MET"/>
  </r>
  <r>
    <s v="5271"/>
    <d v="2023-08-14T18:06:52"/>
    <d v="2023-08-14T18:19:33"/>
    <s v="DECLINE"/>
    <s v="Consumer Existing"/>
    <s v="HPandya"/>
    <m/>
    <d v="1899-12-30T00:12:41"/>
    <n v="12.683333333333334"/>
    <d v="2023-08-14T00:00:00"/>
    <x v="1"/>
    <x v="2"/>
    <s v="HARDIK"/>
    <x v="2"/>
    <s v="CONSUMER EXISTING"/>
    <s v="SLA_MET"/>
  </r>
  <r>
    <s v="3045"/>
    <d v="2023-08-14T18:07:40"/>
    <d v="2023-08-14T18:20:37"/>
    <s v="WITHDRAW"/>
    <s v="Consumer Pre Bureau"/>
    <s v="NVaid"/>
    <s v="Applicants details are incorrect. Please confirm and resubmit with the correct address 33/259-269 HAY ST, EAST PERTH, WA, 6004"/>
    <d v="1899-12-30T00:12:57"/>
    <n v="12.95"/>
    <d v="2023-08-14T00:00:00"/>
    <x v="1"/>
    <x v="2"/>
    <s v="NAVED"/>
    <x v="0"/>
    <s v="CONSUMER PRE BUREAU"/>
    <s v="SLA_MET"/>
  </r>
  <r>
    <s v="2968"/>
    <d v="2023-08-14T18:10:33"/>
    <d v="2023-08-14T18:23:26"/>
    <s v="APPROVE"/>
    <s v="Consumer Pre Bureau"/>
    <s v="HPandya"/>
    <s v="Approve"/>
    <d v="1899-12-30T00:12:53"/>
    <n v="12.883333333333333"/>
    <d v="2023-08-14T00:00:00"/>
    <x v="1"/>
    <x v="2"/>
    <s v="HARDIK"/>
    <x v="1"/>
    <s v="CONSUMER PRE BUREAU"/>
    <s v="SLA_MET"/>
  </r>
  <r>
    <s v="2969"/>
    <d v="2023-08-14T18:29:44"/>
    <d v="2023-08-14T18:35:05"/>
    <s v="APPROVE"/>
    <s v="Consumer Post Bureau"/>
    <s v="HPandya"/>
    <s v="Approve"/>
    <d v="1899-12-30T00:05:21"/>
    <n v="5.35"/>
    <d v="2023-08-14T00:00:00"/>
    <x v="1"/>
    <x v="2"/>
    <s v="HARDIK"/>
    <x v="1"/>
    <s v="CONSUMER POST BUREAU"/>
    <s v="SLA_MET"/>
  </r>
  <r>
    <s v="2970"/>
    <d v="2023-08-14T18:42:38"/>
    <d v="2023-08-14T18:55:53"/>
    <s v="APPROVE"/>
    <s v="Consumer Post Bureau"/>
    <s v="NVaid"/>
    <s v="Approved only with outright purchase of handset or USIM only"/>
    <d v="1899-12-30T00:13:15"/>
    <n v="13.25"/>
    <d v="2023-08-14T00:00:00"/>
    <x v="1"/>
    <x v="2"/>
    <s v="NAVED"/>
    <x v="1"/>
    <s v="CONSUMER POST BUREAU"/>
    <s v="SLA_MET"/>
  </r>
  <r>
    <s v="5081"/>
    <d v="2023-08-14T18:46:57"/>
    <d v="2023-08-14T18:58:37"/>
    <s v="APPROVE"/>
    <s v="Consumer Post Bureau"/>
    <s v="HPandya"/>
    <m/>
    <d v="1899-12-30T00:11:40"/>
    <n v="11.666666666666666"/>
    <d v="2023-08-14T00:00:00"/>
    <x v="1"/>
    <x v="2"/>
    <s v="HARDIK"/>
    <x v="1"/>
    <s v="CONSUMER POST BUREAU"/>
    <s v="SLA_MET"/>
  </r>
  <r>
    <s v="2971"/>
    <d v="2023-08-14T18:52:25"/>
    <d v="2023-08-14T19:04:50"/>
    <s v="APPROVE"/>
    <s v="Consumer Post Bureau"/>
    <s v="NVaid"/>
    <s v="Direct debit to bank account or credit card."/>
    <d v="1899-12-30T00:12:25"/>
    <n v="12.416666666666666"/>
    <d v="2023-08-14T00:00:00"/>
    <x v="1"/>
    <x v="2"/>
    <s v="NAVED"/>
    <x v="1"/>
    <s v="CONSUMER POST BUREAU"/>
    <s v="SLA_MET"/>
  </r>
  <r>
    <s v="3046"/>
    <d v="2023-08-14T18:53:23"/>
    <d v="2023-08-14T19:16:05"/>
    <s v="WITHDRAW"/>
    <s v="Consumer Existing"/>
    <s v="NBhatia"/>
    <s v="Please email the Employment Appointment Letter/Offer Letter, Salary Slips reflecting current employer's salary deposits to vcredit@Asif Tech.com.au"/>
    <d v="1899-12-30T00:22:42"/>
    <n v="22.7"/>
    <d v="2023-08-14T00:00:00"/>
    <x v="1"/>
    <x v="2"/>
    <s v="NITESH"/>
    <x v="0"/>
    <s v="CONSUMER EXISTING"/>
    <s v="SLA_NOT_MET"/>
  </r>
  <r>
    <s v="5326"/>
    <d v="2023-08-14T19:21:13"/>
    <d v="2023-08-14T19:28:10"/>
    <s v="WITHDRAW"/>
    <s v="Consumer Post Bureau"/>
    <s v="HPandya"/>
    <m/>
    <d v="1899-12-30T00:06:57"/>
    <n v="6.95"/>
    <d v="2023-08-14T00:00:00"/>
    <x v="1"/>
    <x v="2"/>
    <s v="HARDIK"/>
    <x v="0"/>
    <s v="CONSUMER POST BUREAU"/>
    <s v="SLA_MET"/>
  </r>
  <r>
    <s v="2972"/>
    <d v="2023-08-14T19:30:24"/>
    <d v="2023-08-14T19:37:09"/>
    <s v="APPROVE"/>
    <s v="Consumer Existing"/>
    <s v="NVaid"/>
    <s v="Approved for MBB only"/>
    <d v="1899-12-30T00:06:45"/>
    <n v="6.75"/>
    <d v="2023-08-14T00:00:00"/>
    <x v="1"/>
    <x v="2"/>
    <s v="NAVED"/>
    <x v="1"/>
    <s v="CONSUMER EXISTING"/>
    <s v="SLA_MET"/>
  </r>
  <r>
    <s v="5082"/>
    <d v="2023-08-14T19:50:45"/>
    <d v="2023-08-14T20:01:33"/>
    <s v="APPROVE"/>
    <s v="Consumer Existing"/>
    <s v="HPandya"/>
    <m/>
    <d v="1899-12-30T00:10:48"/>
    <n v="10.8"/>
    <d v="2023-08-14T00:00:00"/>
    <x v="1"/>
    <x v="2"/>
    <s v="HARDIK"/>
    <x v="1"/>
    <s v="CONSUMER EXISTING"/>
    <s v="SLA_MET"/>
  </r>
  <r>
    <s v="2995"/>
    <d v="2023-08-14T20:03:34"/>
    <d v="2023-08-14T20:14:07"/>
    <s v="DECLINE"/>
    <s v="Consumer Pre Bureau"/>
    <s v="NVaid"/>
    <s v="Due to Credit Policy"/>
    <d v="1899-12-30T00:10:33"/>
    <n v="10.55"/>
    <d v="2023-08-14T00:00:00"/>
    <x v="1"/>
    <x v="2"/>
    <s v="NAVED"/>
    <x v="2"/>
    <s v="CONSUMER PRE BUREAU"/>
    <s v="SLA_MET"/>
  </r>
  <r>
    <s v="5083"/>
    <d v="2023-08-14T20:04:06"/>
    <d v="2023-08-14T20:11:42"/>
    <s v="APPROVE"/>
    <s v="Consumer Post Bureau"/>
    <s v="HPandya"/>
    <m/>
    <d v="1899-12-30T00:07:36"/>
    <n v="7.6"/>
    <d v="2023-08-14T00:00:00"/>
    <x v="1"/>
    <x v="2"/>
    <s v="HARDIK"/>
    <x v="1"/>
    <s v="CONSUMER POST BUREAU"/>
    <s v="SLA_MET"/>
  </r>
  <r>
    <s v="2973"/>
    <d v="2023-08-14T20:08:44"/>
    <d v="2023-08-14T20:17:52"/>
    <s v="APPROVE"/>
    <s v="Consumer Pre Bureau"/>
    <s v="HPandya"/>
    <s v="Approved for MBB only"/>
    <d v="1899-12-30T00:09:08"/>
    <n v="9.1333333333333329"/>
    <d v="2023-08-14T00:00:00"/>
    <x v="1"/>
    <x v="2"/>
    <s v="HARDIK"/>
    <x v="1"/>
    <s v="CONSUMER PRE BUREAU"/>
    <s v="SLA_MET"/>
  </r>
  <r>
    <s v="5272"/>
    <d v="2023-08-14T20:22:38"/>
    <d v="2023-08-15T08:41:26"/>
    <s v="DECLINE"/>
    <s v="Consumer Existing"/>
    <s v="RBose"/>
    <m/>
    <d v="1899-12-30T12:18:48"/>
    <n v="738.8"/>
    <d v="2023-08-15T00:00:00"/>
    <x v="1"/>
    <x v="3"/>
    <s v="ROHAN"/>
    <x v="2"/>
    <s v="CONSUMER EXISTING"/>
    <s v="SLA_NOT_MET"/>
  </r>
  <r>
    <s v="5084"/>
    <d v="2023-08-14T21:02:00"/>
    <d v="2023-08-15T08:51:17"/>
    <s v="APPROVE"/>
    <s v="Consumer Post Bureau"/>
    <s v="RBose"/>
    <m/>
    <d v="1899-12-30T11:49:17"/>
    <n v="709.2833333333333"/>
    <d v="2023-08-15T00:00:00"/>
    <x v="1"/>
    <x v="3"/>
    <s v="ROHAN"/>
    <x v="1"/>
    <s v="CONSUMER POST BUREAU"/>
    <s v="SLA_NOT_MET"/>
  </r>
  <r>
    <s v="5085"/>
    <d v="2023-08-14T21:11:46"/>
    <d v="2023-08-15T08:52:50"/>
    <s v="APPROVE"/>
    <s v="Consumer Post Bureau"/>
    <s v="FWadia"/>
    <m/>
    <d v="1899-12-30T11:41:04"/>
    <n v="701.06666666666672"/>
    <d v="2023-08-15T00:00:00"/>
    <x v="1"/>
    <x v="3"/>
    <s v="FARDIN"/>
    <x v="1"/>
    <s v="CONSUMER POST BUREAU"/>
    <s v="SLA_NOT_MET"/>
  </r>
  <r>
    <s v="5086"/>
    <d v="2023-08-14T21:59:33"/>
    <d v="2023-08-15T09:00:00"/>
    <s v="APPROVE"/>
    <s v="Consumer Post Bureau"/>
    <s v="RBose"/>
    <m/>
    <d v="1899-12-30T11:00:27"/>
    <n v="660.45"/>
    <d v="2023-08-15T00:00:00"/>
    <x v="1"/>
    <x v="3"/>
    <s v="ROHAN"/>
    <x v="1"/>
    <s v="CONSUMER POST BUREAU"/>
    <s v="SLA_NOT_MET"/>
  </r>
  <r>
    <s v="5087"/>
    <d v="2023-08-14T22:17:31"/>
    <d v="2023-08-15T09:00:33"/>
    <s v="APPROVE"/>
    <s v="Consumer Post Bureau"/>
    <s v="FWadia"/>
    <m/>
    <d v="1899-12-30T10:43:02"/>
    <n v="643.0333333333333"/>
    <d v="2023-08-15T00:00:00"/>
    <x v="1"/>
    <x v="3"/>
    <s v="FARDIN"/>
    <x v="1"/>
    <s v="CONSUMER POST BUREAU"/>
    <s v="SLA_NOT_MET"/>
  </r>
  <r>
    <s v="5088"/>
    <d v="2023-08-15T01:01:22"/>
    <d v="2023-08-15T09:05:45"/>
    <s v="APPROVE"/>
    <s v="Consumer Post Bureau"/>
    <s v="RBose"/>
    <m/>
    <d v="1899-12-30T08:04:23"/>
    <n v="484.38333333333333"/>
    <d v="2023-08-15T00:00:00"/>
    <x v="1"/>
    <x v="3"/>
    <s v="ROHAN"/>
    <x v="1"/>
    <s v="CONSUMER POST BUREAU"/>
    <s v="SLA_NOT_MET"/>
  </r>
  <r>
    <s v="3113"/>
    <d v="2023-08-15T08:17:53"/>
    <d v="2023-08-15T08:41:35"/>
    <s v="DECLINE"/>
    <s v="Consumer Existing"/>
    <s v="FWadia"/>
    <s v="Passport Visa expires in less than 12 months. Please offer the customer pre-paid service only"/>
    <d v="1899-12-30T00:23:42"/>
    <n v="23.7"/>
    <d v="2023-08-15T00:00:00"/>
    <x v="1"/>
    <x v="3"/>
    <s v="FARDIN"/>
    <x v="2"/>
    <s v="CONSUMER EXISTING"/>
    <s v="SLA_NOT_MET"/>
  </r>
  <r>
    <s v="3047"/>
    <d v="2023-08-15T09:09:20"/>
    <d v="2023-08-15T09:28:25"/>
    <s v="APPROVE"/>
    <s v="Consumer Existing"/>
    <s v="FWadia"/>
    <s v="Approve"/>
    <d v="1899-12-30T00:19:05"/>
    <n v="19.083333333333332"/>
    <d v="2023-08-15T00:00:00"/>
    <x v="1"/>
    <x v="3"/>
    <s v="FARDIN"/>
    <x v="1"/>
    <s v="CONSUMER EXISTING"/>
    <s v="SLA_MET"/>
  </r>
  <r>
    <s v="5273"/>
    <d v="2023-08-15T09:24:17"/>
    <d v="2023-08-15T09:28:07"/>
    <s v="DECLINE"/>
    <s v="Consumer Existing"/>
    <s v="RBose"/>
    <m/>
    <d v="1899-12-30T00:03:50"/>
    <n v="3.8333333333333335"/>
    <d v="2023-08-15T00:00:00"/>
    <x v="1"/>
    <x v="3"/>
    <s v="ROHAN"/>
    <x v="2"/>
    <s v="CONSUMER EXISTING"/>
    <s v="SLA_MET"/>
  </r>
  <r>
    <s v="5089"/>
    <d v="2023-08-15T09:30:04"/>
    <d v="2023-08-15T09:38:25"/>
    <s v="APPROVE"/>
    <s v="Consumer Post Bureau"/>
    <s v="FWadia"/>
    <m/>
    <d v="1899-12-30T00:08:21"/>
    <n v="8.35"/>
    <d v="2023-08-15T00:00:00"/>
    <x v="1"/>
    <x v="3"/>
    <s v="FARDIN"/>
    <x v="1"/>
    <s v="CONSUMER POST BUREAU"/>
    <s v="SLA_MET"/>
  </r>
  <r>
    <s v="3048"/>
    <d v="2023-08-15T09:32:52"/>
    <d v="2023-08-15T09:44:05"/>
    <s v="APPROVE"/>
    <s v="Consumer Pre Bureau"/>
    <s v="RBose"/>
    <s v="Approved for 1 service"/>
    <d v="1899-12-30T00:11:13"/>
    <n v="11.216666666666667"/>
    <d v="2023-08-15T00:00:00"/>
    <x v="1"/>
    <x v="3"/>
    <s v="ROHAN"/>
    <x v="1"/>
    <s v="CONSUMER PRE BUREAU"/>
    <s v="SLA_MET"/>
  </r>
  <r>
    <s v="3123"/>
    <d v="2023-08-15T09:35:57"/>
    <d v="2023-08-15T09:48:22"/>
    <s v="WITHDRAW"/>
    <s v="Consumer Existing"/>
    <s v="FWadia"/>
    <s v="Please email copy of Proof of Income (Pay Slips / Bank Statement / Employment Letter) to vcredit@Asif Tech.com.au. Also, please update correct Home Phone No. for the customer."/>
    <d v="1899-12-30T00:12:25"/>
    <n v="12.416666666666666"/>
    <d v="2023-08-15T00:00:00"/>
    <x v="1"/>
    <x v="3"/>
    <s v="FARDIN"/>
    <x v="0"/>
    <s v="CONSUMER EXISTING"/>
    <s v="SLA_MET"/>
  </r>
  <r>
    <s v="3049"/>
    <d v="2023-08-15T09:40:33"/>
    <d v="2023-08-15T09:45:58"/>
    <s v="APPROVE"/>
    <s v="Consumer Existing"/>
    <s v="SBambaras"/>
    <s v="Approve"/>
    <d v="1899-12-30T00:05:25"/>
    <n v="5.416666666666667"/>
    <d v="2023-08-15T00:00:00"/>
    <x v="1"/>
    <x v="3"/>
    <s v="SAM"/>
    <x v="1"/>
    <s v="CONSUMER EXISTING"/>
    <s v="SLA_MET"/>
  </r>
  <r>
    <s v="5090"/>
    <d v="2023-08-15T09:41:16"/>
    <d v="2023-08-15T09:54:15"/>
    <s v="APPROVE"/>
    <s v="Consumer Post Bureau"/>
    <s v="RBose"/>
    <m/>
    <d v="1899-12-30T00:12:59"/>
    <n v="12.983333333333333"/>
    <d v="2023-08-15T00:00:00"/>
    <x v="1"/>
    <x v="3"/>
    <s v="ROHAN"/>
    <x v="1"/>
    <s v="CONSUMER POST BUREAU"/>
    <s v="SLA_MET"/>
  </r>
  <r>
    <s v="3124"/>
    <d v="2023-08-15T09:45:31"/>
    <d v="2023-08-15T09:47:29"/>
    <s v="WITHDRAW"/>
    <s v="Consumer Pre Bureau"/>
    <s v="SBambaras"/>
    <s v="Please email passport with visa page"/>
    <d v="1899-12-30T00:01:58"/>
    <n v="1.9666666666666668"/>
    <d v="2023-08-15T00:00:00"/>
    <x v="1"/>
    <x v="3"/>
    <s v="SAM"/>
    <x v="0"/>
    <s v="CONSUMER PRE BUREAU"/>
    <s v="SLA_MET"/>
  </r>
  <r>
    <s v="3125"/>
    <d v="2023-08-15T09:48:03"/>
    <d v="2023-08-15T09:56:19"/>
    <s v="WITHDRAW"/>
    <s v="Consumer Existing"/>
    <s v="SBambaras"/>
    <s v="Please email copy of Proof of Income (Pay Slips / Bank Statement / Employment Letter) to kcredit@Asif Tech.com.au"/>
    <d v="1899-12-30T00:08:16"/>
    <n v="8.2666666666666675"/>
    <d v="2023-08-15T00:00:00"/>
    <x v="1"/>
    <x v="3"/>
    <s v="SAM"/>
    <x v="0"/>
    <s v="CONSUMER EXISTING"/>
    <s v="SLA_MET"/>
  </r>
  <r>
    <s v="3050"/>
    <d v="2023-08-15T09:52:26"/>
    <d v="2023-08-15T09:58:38"/>
    <s v="APPROVE"/>
    <s v="Consumer Pre Bureau"/>
    <s v="FWadia"/>
    <s v="Approve"/>
    <d v="1899-12-30T00:06:12"/>
    <n v="6.2"/>
    <d v="2023-08-15T00:00:00"/>
    <x v="1"/>
    <x v="3"/>
    <s v="FARDIN"/>
    <x v="1"/>
    <s v="CONSUMER PRE BUREAU"/>
    <s v="SLA_MET"/>
  </r>
  <r>
    <s v="3126"/>
    <d v="2023-08-15T09:59:44"/>
    <d v="2023-08-15T10:10:53"/>
    <s v="WITHDRAW"/>
    <s v="Consumer Pre Bureau"/>
    <s v="FWadia"/>
    <s v="An account for this applicant already exists with Asif Tech. Please resubmit as existing customer Row ID - 1-8GC0DTY"/>
    <d v="1899-12-30T00:11:09"/>
    <n v="11.15"/>
    <d v="2023-08-15T00:00:00"/>
    <x v="1"/>
    <x v="3"/>
    <s v="FARDIN"/>
    <x v="0"/>
    <s v="CONSUMER PRE BUREAU"/>
    <s v="SLA_MET"/>
  </r>
  <r>
    <s v="3051"/>
    <d v="2023-08-15T10:03:21"/>
    <d v="2023-08-15T10:08:37"/>
    <s v="APPROVE"/>
    <s v="Consumer Existing"/>
    <s v="SBambaras"/>
    <s v="Approve"/>
    <d v="1899-12-30T00:05:16"/>
    <n v="5.2666666666666666"/>
    <d v="2023-08-15T00:00:00"/>
    <x v="1"/>
    <x v="3"/>
    <s v="SAM"/>
    <x v="1"/>
    <s v="CONSUMER EXISTING"/>
    <s v="SLA_MET"/>
  </r>
  <r>
    <s v="5091"/>
    <d v="2023-08-15T10:10:45"/>
    <d v="2023-08-15T10:23:03"/>
    <s v="APPROVE"/>
    <s v="Consumer Existing"/>
    <s v="RBose"/>
    <m/>
    <d v="1899-12-30T00:12:18"/>
    <n v="12.3"/>
    <d v="2023-08-15T00:00:00"/>
    <x v="1"/>
    <x v="3"/>
    <s v="ROHAN"/>
    <x v="1"/>
    <s v="CONSUMER EXISTING"/>
    <s v="SLA_MET"/>
  </r>
  <r>
    <s v="3127"/>
    <d v="2023-08-15T10:13:32"/>
    <d v="2023-08-15T10:26:00"/>
    <s v="WITHDRAW"/>
    <s v="Consumer Existing"/>
    <s v="SBambaras"/>
    <s v="Customer has overdue account with Asif Tech"/>
    <d v="1899-12-30T00:12:28"/>
    <n v="12.466666666666667"/>
    <d v="2023-08-15T00:00:00"/>
    <x v="1"/>
    <x v="3"/>
    <s v="SAM"/>
    <x v="0"/>
    <s v="CONSUMER EXISTING"/>
    <s v="SLA_MET"/>
  </r>
  <r>
    <s v="3052"/>
    <d v="2023-08-15T10:14:04"/>
    <d v="2023-08-15T10:22:07"/>
    <s v="APPROVE"/>
    <s v="Consumer Existing"/>
    <s v="FWadia"/>
    <s v="Approve"/>
    <d v="1899-12-30T00:08:03"/>
    <n v="8.0500000000000007"/>
    <d v="2023-08-15T00:00:00"/>
    <x v="1"/>
    <x v="3"/>
    <s v="FARDIN"/>
    <x v="1"/>
    <s v="CONSUMER EXISTING"/>
    <s v="SLA_MET"/>
  </r>
  <r>
    <s v="5327"/>
    <d v="2023-08-15T10:15:17"/>
    <d v="2023-08-15T10:35:00"/>
    <s v="WITHDRAW"/>
    <s v="Consumer Post Bureau"/>
    <s v="RBose"/>
    <m/>
    <d v="1899-12-30T00:19:43"/>
    <n v="19.716666666666665"/>
    <d v="2023-08-15T00:00:00"/>
    <x v="1"/>
    <x v="3"/>
    <s v="ROHAN"/>
    <x v="0"/>
    <s v="CONSUMER POST BUREAU"/>
    <s v="SLA_MET"/>
  </r>
  <r>
    <s v="3053"/>
    <d v="2023-08-15T10:18:43"/>
    <d v="2023-08-15T10:30:45"/>
    <s v="APPROVE"/>
    <s v="Consumer Existing"/>
    <s v="FWadia"/>
    <s v="Approve"/>
    <d v="1899-12-30T00:12:02"/>
    <n v="12.033333333333333"/>
    <d v="2023-08-15T00:00:00"/>
    <x v="1"/>
    <x v="3"/>
    <s v="FARDIN"/>
    <x v="1"/>
    <s v="CONSUMER EXISTING"/>
    <s v="SLA_MET"/>
  </r>
  <r>
    <s v="3054"/>
    <d v="2023-08-15T10:36:22"/>
    <d v="2023-08-15T10:44:52"/>
    <s v="APPROVE"/>
    <s v="Consumer Existing"/>
    <s v="SBambaras"/>
    <s v="Approved only with outright purchase of handset or USIM only"/>
    <d v="1899-12-30T00:08:30"/>
    <n v="8.5"/>
    <d v="2023-08-15T00:00:00"/>
    <x v="1"/>
    <x v="3"/>
    <s v="SAM"/>
    <x v="1"/>
    <s v="CONSUMER EXISTING"/>
    <s v="SLA_MET"/>
  </r>
  <r>
    <s v="5328"/>
    <d v="2023-08-15T10:37:10"/>
    <d v="2023-08-15T10:45:44"/>
    <s v="WITHDRAW"/>
    <s v="Consumer Post Bureau"/>
    <s v="FWadia"/>
    <m/>
    <d v="1899-12-30T00:08:34"/>
    <n v="8.5666666666666664"/>
    <d v="2023-08-15T00:00:00"/>
    <x v="1"/>
    <x v="3"/>
    <s v="FARDIN"/>
    <x v="0"/>
    <s v="CONSUMER POST BUREAU"/>
    <s v="SLA_MET"/>
  </r>
  <r>
    <s v="5092"/>
    <d v="2023-08-15T10:38:46"/>
    <d v="2023-08-15T10:56:13"/>
    <s v="APPROVE"/>
    <s v="Consumer Existing"/>
    <s v="FWadia"/>
    <m/>
    <d v="1899-12-30T00:17:27"/>
    <n v="17.45"/>
    <d v="2023-08-15T00:00:00"/>
    <x v="1"/>
    <x v="3"/>
    <s v="FARDIN"/>
    <x v="1"/>
    <s v="CONSUMER EXISTING"/>
    <s v="SLA_MET"/>
  </r>
  <r>
    <s v="5329"/>
    <d v="2023-08-15T10:38:51"/>
    <d v="2023-08-15T11:05:49"/>
    <s v="WITHDRAW"/>
    <s v="Consumer Post Bureau"/>
    <s v="NBhatia"/>
    <m/>
    <d v="1899-12-30T00:26:58"/>
    <n v="26.966666666666665"/>
    <d v="2023-08-15T00:00:00"/>
    <x v="1"/>
    <x v="3"/>
    <s v="NITESH"/>
    <x v="0"/>
    <s v="CONSUMER POST BUREAU"/>
    <s v="SLA_NOT_MET"/>
  </r>
  <r>
    <s v="3128"/>
    <d v="2023-08-15T10:47:06"/>
    <d v="2023-08-15T10:50:49"/>
    <s v="WITHDRAW"/>
    <s v="Consumer Pre Bureau"/>
    <s v="SBambaras"/>
    <s v="Please email passport with visa page"/>
    <d v="1899-12-30T00:03:43"/>
    <n v="3.7166666666666668"/>
    <d v="2023-08-15T00:00:00"/>
    <x v="1"/>
    <x v="3"/>
    <s v="SAM"/>
    <x v="0"/>
    <s v="CONSUMER PRE BUREAU"/>
    <s v="SLA_MET"/>
  </r>
  <r>
    <s v="3055"/>
    <d v="2023-08-15T10:57:42"/>
    <d v="2023-08-15T11:01:26"/>
    <s v="APPROVE"/>
    <s v="Consumer Existing"/>
    <s v="SBambaras"/>
    <s v="Approve"/>
    <d v="1899-12-30T00:03:44"/>
    <n v="3.7333333333333334"/>
    <d v="2023-08-15T00:00:00"/>
    <x v="1"/>
    <x v="3"/>
    <s v="SAM"/>
    <x v="1"/>
    <s v="CONSUMER EXISTING"/>
    <s v="SLA_MET"/>
  </r>
  <r>
    <s v="5093"/>
    <d v="2023-08-15T11:00:01"/>
    <d v="2023-08-15T11:24:27"/>
    <s v="APPROVE"/>
    <s v="Consumer Post Bureau"/>
    <s v="NBhatia"/>
    <m/>
    <d v="1899-12-30T00:24:26"/>
    <n v="24.433333333333334"/>
    <d v="2023-08-15T00:00:00"/>
    <x v="1"/>
    <x v="3"/>
    <s v="NITESH"/>
    <x v="1"/>
    <s v="CONSUMER POST BUREAU"/>
    <s v="SLA_NOT_MET"/>
  </r>
  <r>
    <s v="5094"/>
    <d v="2023-08-15T11:09:43"/>
    <d v="2023-08-15T11:17:26"/>
    <s v="APPROVE"/>
    <s v="Consumer Existing"/>
    <s v="SBambaras"/>
    <m/>
    <d v="1899-12-30T00:07:43"/>
    <n v="7.7166666666666668"/>
    <d v="2023-08-15T00:00:00"/>
    <x v="1"/>
    <x v="3"/>
    <s v="SAM"/>
    <x v="1"/>
    <s v="CONSUMER EXISTING"/>
    <s v="SLA_MET"/>
  </r>
  <r>
    <s v="3129"/>
    <d v="2023-08-15T11:11:56"/>
    <d v="2023-08-15T11:26:49"/>
    <s v="WITHDRAW"/>
    <s v="Consumer Existing"/>
    <s v="NVaid"/>
    <s v="Customer has overdue account with Asif Tech. Account no 689184281, overdue by $169.62. Please email copy of Proof of Income (Pay Slips / Bank Statement / Employment Letter) to vcredit@Asif Tech.com.au"/>
    <d v="1899-12-30T00:14:53"/>
    <n v="14.883333333333333"/>
    <d v="2023-08-15T00:00:00"/>
    <x v="1"/>
    <x v="3"/>
    <s v="NAVED"/>
    <x v="0"/>
    <s v="CONSUMER EXISTING"/>
    <s v="SLA_MET"/>
  </r>
  <r>
    <s v="5330"/>
    <d v="2023-08-15T11:13:58"/>
    <d v="2023-08-15T11:33:53"/>
    <s v="WITHDRAW"/>
    <s v="Consumer Post Bureau"/>
    <s v="FWadia"/>
    <m/>
    <d v="1899-12-30T00:19:55"/>
    <n v="19.916666666666668"/>
    <d v="2023-08-15T00:00:00"/>
    <x v="1"/>
    <x v="3"/>
    <s v="FARDIN"/>
    <x v="0"/>
    <s v="CONSUMER POST BUREAU"/>
    <s v="SLA_MET"/>
  </r>
  <r>
    <s v="3056"/>
    <d v="2023-08-15T11:24:26"/>
    <d v="2023-08-15T11:30:54"/>
    <s v="APPROVE"/>
    <s v="Consumer Existing"/>
    <s v="CDcosta"/>
    <s v="Approved for MBB only"/>
    <d v="1899-12-30T00:06:28"/>
    <n v="6.4666666666666668"/>
    <d v="2023-08-15T00:00:00"/>
    <x v="1"/>
    <x v="3"/>
    <s v="CAMERON"/>
    <x v="1"/>
    <s v="CONSUMER EXISTING"/>
    <s v="SLA_MET"/>
  </r>
  <r>
    <s v="5095"/>
    <d v="2023-08-15T11:29:52"/>
    <d v="2023-08-15T11:51:13"/>
    <s v="APPROVE"/>
    <s v="Consumer Post Bureau"/>
    <s v="NBhatia"/>
    <m/>
    <d v="1899-12-30T00:21:21"/>
    <n v="21.35"/>
    <d v="2023-08-15T00:00:00"/>
    <x v="1"/>
    <x v="3"/>
    <s v="NITESH"/>
    <x v="1"/>
    <s v="CONSUMER POST BUREAU"/>
    <s v="SLA_NOT_MET"/>
  </r>
  <r>
    <s v="3057"/>
    <d v="2023-08-15T11:30:01"/>
    <d v="2023-08-15T11:35:47"/>
    <s v="APPROVE"/>
    <s v="Consumer Existing"/>
    <s v="SBambaras"/>
    <s v="Approved for MBB only"/>
    <d v="1899-12-30T00:05:46"/>
    <n v="5.7666666666666666"/>
    <d v="2023-08-15T00:00:00"/>
    <x v="1"/>
    <x v="3"/>
    <s v="SAM"/>
    <x v="1"/>
    <s v="CONSUMER EXISTING"/>
    <s v="SLA_MET"/>
  </r>
  <r>
    <s v="5096"/>
    <d v="2023-08-15T11:31:11"/>
    <d v="2023-08-15T11:40:41"/>
    <s v="APPROVE"/>
    <s v="Consumer Existing"/>
    <s v="SSyed"/>
    <m/>
    <d v="1899-12-30T00:09:30"/>
    <n v="9.5"/>
    <d v="2023-08-15T00:00:00"/>
    <x v="1"/>
    <x v="3"/>
    <s v="SHAHID"/>
    <x v="1"/>
    <s v="CONSUMER EXISTING"/>
    <s v="SLA_MET"/>
  </r>
  <r>
    <s v="3130"/>
    <d v="2023-08-15T11:31:56"/>
    <d v="2023-08-15T11:41:43"/>
    <s v="WITHDRAW"/>
    <s v="Consumer Pre Bureau"/>
    <s v="CDcosta"/>
    <s v="Please email proof of income to vcredit@Asif Tech.com.au"/>
    <d v="1899-12-30T00:09:47"/>
    <n v="9.7833333333333332"/>
    <d v="2023-08-15T00:00:00"/>
    <x v="1"/>
    <x v="3"/>
    <s v="CAMERON"/>
    <x v="0"/>
    <s v="CONSUMER PRE BUREAU"/>
    <s v="SLA_MET"/>
  </r>
  <r>
    <s v="5097"/>
    <d v="2023-08-15T11:33:43"/>
    <d v="2023-08-15T11:49:07"/>
    <s v="APPROVE"/>
    <s v="Consumer Post Bureau"/>
    <s v="SSyed"/>
    <m/>
    <d v="1899-12-30T00:15:24"/>
    <n v="15.4"/>
    <d v="2023-08-15T00:00:00"/>
    <x v="1"/>
    <x v="3"/>
    <s v="SHAHID"/>
    <x v="1"/>
    <s v="CONSUMER POST BUREAU"/>
    <s v="SLA_MET"/>
  </r>
  <r>
    <s v="3058"/>
    <d v="2023-08-15T11:35:13"/>
    <d v="2023-08-15T11:44:41"/>
    <s v="APPROVE"/>
    <s v="Consumer Existing"/>
    <s v="SBambaras"/>
    <s v="Approved for MBB only"/>
    <d v="1899-12-30T00:09:28"/>
    <n v="9.4666666666666668"/>
    <d v="2023-08-15T00:00:00"/>
    <x v="1"/>
    <x v="3"/>
    <s v="SAM"/>
    <x v="1"/>
    <s v="CONSUMER EXISTING"/>
    <s v="SLA_MET"/>
  </r>
  <r>
    <s v="5098"/>
    <d v="2023-08-15T11:35:49"/>
    <d v="2023-08-15T11:48:52"/>
    <s v="APPROVE"/>
    <s v="Consumer Post Bureau"/>
    <s v="CDcosta"/>
    <m/>
    <d v="1899-12-30T00:13:03"/>
    <n v="13.05"/>
    <d v="2023-08-15T00:00:00"/>
    <x v="1"/>
    <x v="3"/>
    <s v="CAMERON"/>
    <x v="1"/>
    <s v="CONSUMER POST BUREAU"/>
    <s v="SLA_MET"/>
  </r>
  <r>
    <s v="5099"/>
    <d v="2023-08-15T11:38:09"/>
    <d v="2023-08-15T11:53:26"/>
    <s v="APPROVE"/>
    <s v="Consumer Existing"/>
    <s v="FWadia"/>
    <m/>
    <d v="1899-12-30T00:15:17"/>
    <n v="15.283333333333333"/>
    <d v="2023-08-15T00:00:00"/>
    <x v="1"/>
    <x v="3"/>
    <s v="FARDIN"/>
    <x v="1"/>
    <s v="CONSUMER EXISTING"/>
    <s v="SLA_MET"/>
  </r>
  <r>
    <s v="3131"/>
    <d v="2023-08-15T11:41:00"/>
    <d v="2023-08-15T11:49:29"/>
    <s v="WITHDRAW"/>
    <s v="Consumer Existing"/>
    <s v="AAkhundpur"/>
    <s v="Please email copy of Proof of Income (Pay Slips / Bank Statement / Employment Letter) to vcredit@Asif Tech.com.au"/>
    <d v="1899-12-30T00:08:29"/>
    <n v="8.4833333333333325"/>
    <d v="2023-08-15T00:00:00"/>
    <x v="1"/>
    <x v="3"/>
    <s v="ASIF"/>
    <x v="0"/>
    <s v="CONSUMER EXISTING"/>
    <s v="SLA_MET"/>
  </r>
  <r>
    <s v="3059"/>
    <d v="2023-08-15T11:41:23"/>
    <d v="2023-08-15T11:50:22"/>
    <s v="APPROVE"/>
    <s v="Consumer Existing"/>
    <s v="NVaid"/>
    <s v="Approve"/>
    <d v="1899-12-30T00:08:59"/>
    <n v="8.9833333333333325"/>
    <d v="2023-08-15T00:00:00"/>
    <x v="1"/>
    <x v="3"/>
    <s v="NAVED"/>
    <x v="1"/>
    <s v="CONSUMER EXISTING"/>
    <s v="SLA_MET"/>
  </r>
  <r>
    <s v="3060"/>
    <d v="2023-08-15T11:45:30"/>
    <d v="2023-08-15T11:54:20"/>
    <s v="APPROVE"/>
    <s v="Consumer Existing"/>
    <s v="SBambaras"/>
    <s v="Approved for 1 handset/tablet and 1 MBB"/>
    <d v="1899-12-30T00:08:50"/>
    <n v="8.8333333333333339"/>
    <d v="2023-08-15T00:00:00"/>
    <x v="1"/>
    <x v="3"/>
    <s v="SAM"/>
    <x v="1"/>
    <s v="CONSUMER EXISTING"/>
    <s v="SLA_MET"/>
  </r>
  <r>
    <s v="5331"/>
    <d v="2023-08-15T11:49:12"/>
    <d v="2023-08-15T11:59:33"/>
    <s v="WITHDRAW"/>
    <s v="Consumer Post Bureau"/>
    <s v="CDcosta"/>
    <m/>
    <d v="1899-12-30T00:10:21"/>
    <n v="10.35"/>
    <d v="2023-08-15T00:00:00"/>
    <x v="1"/>
    <x v="3"/>
    <s v="CAMERON"/>
    <x v="0"/>
    <s v="CONSUMER POST BUREAU"/>
    <s v="SLA_MET"/>
  </r>
  <r>
    <s v="3061"/>
    <d v="2023-08-15T11:50:03"/>
    <d v="2023-08-15T12:01:00"/>
    <s v="APPROVE"/>
    <s v="Consumer Pre Bureau"/>
    <s v="AAkhundpur"/>
    <s v="Approved for up to 2 services"/>
    <d v="1899-12-30T00:10:57"/>
    <n v="10.95"/>
    <d v="2023-08-15T00:00:00"/>
    <x v="1"/>
    <x v="3"/>
    <s v="ASIF"/>
    <x v="1"/>
    <s v="CONSUMER PRE BUREAU"/>
    <s v="SLA_MET"/>
  </r>
  <r>
    <s v="5332"/>
    <d v="2023-08-15T11:50:49"/>
    <d v="2023-08-15T12:00:26"/>
    <s v="WITHDRAW"/>
    <s v="Consumer Post Bureau"/>
    <s v="NBhatia"/>
    <m/>
    <d v="1899-12-30T00:09:37"/>
    <n v="9.6166666666666671"/>
    <d v="2023-08-15T00:00:00"/>
    <x v="1"/>
    <x v="3"/>
    <s v="NITESH"/>
    <x v="0"/>
    <s v="CONSUMER POST BUREAU"/>
    <s v="SLA_MET"/>
  </r>
  <r>
    <s v="3062"/>
    <d v="2023-08-15T11:52:31"/>
    <d v="2023-08-15T11:59:53"/>
    <s v="APPROVE"/>
    <s v="Consumer Post Bureau"/>
    <s v="NVaid"/>
    <s v="Approved only with outright purchase of handset or USIM only"/>
    <d v="1899-12-30T00:07:22"/>
    <n v="7.3666666666666663"/>
    <d v="2023-08-15T00:00:00"/>
    <x v="1"/>
    <x v="3"/>
    <s v="NAVED"/>
    <x v="1"/>
    <s v="CONSUMER POST BUREAU"/>
    <s v="SLA_MET"/>
  </r>
  <r>
    <s v="5274"/>
    <d v="2023-08-15T11:58:30"/>
    <d v="2023-08-15T12:08:14"/>
    <s v="DECLINE"/>
    <s v="Consumer Existing"/>
    <s v="FWadia"/>
    <m/>
    <d v="1899-12-30T00:09:44"/>
    <n v="9.7333333333333325"/>
    <d v="2023-08-15T00:00:00"/>
    <x v="1"/>
    <x v="3"/>
    <s v="FARDIN"/>
    <x v="2"/>
    <s v="CONSUMER EXISTING"/>
    <s v="SLA_MET"/>
  </r>
  <r>
    <s v="5275"/>
    <d v="2023-08-15T12:00:04"/>
    <d v="2023-08-15T12:25:16"/>
    <s v="DECLINE"/>
    <s v="Consumer Existing"/>
    <s v="SSyed"/>
    <m/>
    <d v="1899-12-30T00:25:12"/>
    <n v="25.2"/>
    <d v="2023-08-15T00:00:00"/>
    <x v="1"/>
    <x v="3"/>
    <s v="SHAHID"/>
    <x v="2"/>
    <s v="CONSUMER EXISTING"/>
    <s v="SLA_NOT_MET"/>
  </r>
  <r>
    <s v="3063"/>
    <d v="2023-08-15T12:01:27"/>
    <d v="2023-08-15T12:06:46"/>
    <s v="APPROVE"/>
    <s v="Consumer Pre Bureau"/>
    <s v="CDcosta"/>
    <s v="Approved only with outright purchase of handset or USIM only"/>
    <d v="1899-12-30T00:05:19"/>
    <n v="5.3166666666666664"/>
    <d v="2023-08-15T00:00:00"/>
    <x v="1"/>
    <x v="3"/>
    <s v="CAMERON"/>
    <x v="1"/>
    <s v="CONSUMER PRE BUREAU"/>
    <s v="SLA_MET"/>
  </r>
  <r>
    <s v="3064"/>
    <d v="2023-08-15T12:03:00"/>
    <d v="2023-08-15T12:18:07"/>
    <s v="APPROVE"/>
    <s v="Consumer Existing"/>
    <s v="NVaid"/>
    <s v="Approved only with outright purchase of handset or USIM only"/>
    <d v="1899-12-30T00:15:07"/>
    <n v="15.116666666666667"/>
    <d v="2023-08-15T00:00:00"/>
    <x v="1"/>
    <x v="3"/>
    <s v="NAVED"/>
    <x v="1"/>
    <s v="CONSUMER EXISTING"/>
    <s v="SLA_MET"/>
  </r>
  <r>
    <s v="5100"/>
    <d v="2023-08-15T12:06:00"/>
    <d v="2023-08-15T12:12:33"/>
    <s v="APPROVE"/>
    <s v="Consumer Post Bureau"/>
    <s v="FWadia"/>
    <m/>
    <d v="1899-12-30T00:06:33"/>
    <n v="6.55"/>
    <d v="2023-08-15T00:00:00"/>
    <x v="1"/>
    <x v="3"/>
    <s v="FARDIN"/>
    <x v="1"/>
    <s v="CONSUMER POST BUREAU"/>
    <s v="SLA_MET"/>
  </r>
  <r>
    <s v="3065"/>
    <d v="2023-08-15T12:12:33"/>
    <d v="2023-08-15T12:20:10"/>
    <s v="APPROVE"/>
    <s v="Consumer Existing"/>
    <s v="CDcosta"/>
    <s v="Direct debit to bank account or credit card"/>
    <d v="1899-12-30T00:07:37"/>
    <n v="7.6166666666666671"/>
    <d v="2023-08-15T00:00:00"/>
    <x v="1"/>
    <x v="3"/>
    <s v="CAMERON"/>
    <x v="1"/>
    <s v="CONSUMER EXISTING"/>
    <s v="SLA_MET"/>
  </r>
  <r>
    <s v="3066"/>
    <d v="2023-08-15T12:15:30"/>
    <d v="2023-08-15T12:21:03"/>
    <s v="APPROVE"/>
    <s v="Consumer Existing"/>
    <s v="SBambaras"/>
    <s v="Approved for MBB only"/>
    <d v="1899-12-30T00:05:33"/>
    <n v="5.55"/>
    <d v="2023-08-15T00:00:00"/>
    <x v="1"/>
    <x v="3"/>
    <s v="SAM"/>
    <x v="1"/>
    <s v="CONSUMER EXISTING"/>
    <s v="SLA_MET"/>
  </r>
  <r>
    <s v="3067"/>
    <d v="2023-08-15T12:15:30"/>
    <d v="2023-08-15T12:24:34"/>
    <s v="APPROVE"/>
    <s v="Consumer Pre Bureau"/>
    <s v="CDcosta"/>
    <s v="Approved for 1 handset and 1 MBB"/>
    <d v="1899-12-30T00:09:04"/>
    <n v="9.0666666666666664"/>
    <d v="2023-08-15T00:00:00"/>
    <x v="1"/>
    <x v="3"/>
    <s v="CAMERON"/>
    <x v="1"/>
    <s v="CONSUMER PRE BUREAU"/>
    <s v="SLA_MET"/>
  </r>
  <r>
    <s v="3068"/>
    <d v="2023-08-15T12:15:55"/>
    <d v="2023-08-15T12:26:37"/>
    <s v="APPROVE"/>
    <s v="Consumer Existing"/>
    <s v="AAkhundpur"/>
    <s v="Approved for MBB only"/>
    <d v="1899-12-30T00:10:42"/>
    <n v="10.7"/>
    <d v="2023-08-15T00:00:00"/>
    <x v="1"/>
    <x v="3"/>
    <s v="ASIF"/>
    <x v="1"/>
    <s v="CONSUMER EXISTING"/>
    <s v="SLA_MET"/>
  </r>
  <r>
    <s v="3069"/>
    <d v="2023-08-15T12:19:02"/>
    <d v="2023-08-15T12:29:02"/>
    <s v="APPROVE"/>
    <s v="Consumer Existing"/>
    <s v="NVaid"/>
    <s v="Approve"/>
    <d v="1899-12-30T00:10:00"/>
    <n v="10"/>
    <d v="2023-08-15T00:00:00"/>
    <x v="1"/>
    <x v="3"/>
    <s v="NAVED"/>
    <x v="1"/>
    <s v="CONSUMER EXISTING"/>
    <s v="SLA_MET"/>
  </r>
  <r>
    <s v="3114"/>
    <d v="2023-08-15T12:23:59"/>
    <d v="2023-08-15T12:31:27"/>
    <s v="DECLINE"/>
    <s v="Consumer Pre Bureau"/>
    <s v="SBambaras"/>
    <s v="Unable to verify employment details provided"/>
    <d v="1899-12-30T00:07:28"/>
    <n v="7.4666666666666668"/>
    <d v="2023-08-15T00:00:00"/>
    <x v="1"/>
    <x v="3"/>
    <s v="SAM"/>
    <x v="2"/>
    <s v="CONSUMER PRE BUREAU"/>
    <s v="SLA_MET"/>
  </r>
  <r>
    <s v="3070"/>
    <d v="2023-08-15T12:27:07"/>
    <d v="2023-08-15T12:37:36"/>
    <s v="APPROVE"/>
    <s v="Consumer Existing"/>
    <s v="CDcosta"/>
    <s v="Direct debit to bank account or credit card"/>
    <d v="1899-12-30T00:10:29"/>
    <n v="10.483333333333333"/>
    <d v="2023-08-15T00:00:00"/>
    <x v="1"/>
    <x v="3"/>
    <s v="CAMERON"/>
    <x v="1"/>
    <s v="CONSUMER EXISTING"/>
    <s v="SLA_MET"/>
  </r>
  <r>
    <s v="5333"/>
    <d v="2023-08-15T12:27:41"/>
    <d v="2023-08-15T12:32:50"/>
    <s v="WITHDRAW"/>
    <s v="Consumer Post Bureau"/>
    <s v="SSyed"/>
    <m/>
    <d v="1899-12-30T00:05:09"/>
    <n v="5.15"/>
    <d v="2023-08-15T00:00:00"/>
    <x v="1"/>
    <x v="3"/>
    <s v="SHAHID"/>
    <x v="0"/>
    <s v="CONSUMER POST BUREAU"/>
    <s v="SLA_MET"/>
  </r>
  <r>
    <s v="3071"/>
    <d v="2023-08-15T12:40:13"/>
    <d v="2023-08-15T12:44:46"/>
    <s v="APPROVE"/>
    <s v="Consumer Post Bureau"/>
    <s v="AAkhundpur"/>
    <s v="Approved only with outright purchase of handset or USIM only visa expires on 31/01/2013"/>
    <d v="1899-12-30T00:04:33"/>
    <n v="4.55"/>
    <d v="2023-08-15T00:00:00"/>
    <x v="1"/>
    <x v="3"/>
    <s v="ASIF"/>
    <x v="1"/>
    <s v="CONSUMER POST BUREAU"/>
    <s v="SLA_MET"/>
  </r>
  <r>
    <s v="3132"/>
    <d v="2023-08-15T12:44:06"/>
    <d v="2023-08-15T12:51:40"/>
    <s v="WITHDRAW"/>
    <s v="Consumer Pre Bureau"/>
    <s v="SBambaras"/>
    <s v="Please email a copy of customer's employment letter to vcredit@Asif Tech.com.au"/>
    <d v="1899-12-30T00:07:34"/>
    <n v="7.5666666666666664"/>
    <d v="2023-08-15T00:00:00"/>
    <x v="1"/>
    <x v="3"/>
    <s v="SAM"/>
    <x v="0"/>
    <s v="CONSUMER PRE BUREAU"/>
    <s v="SLA_MET"/>
  </r>
  <r>
    <s v="3133"/>
    <d v="2023-08-15T12:44:06"/>
    <d v="2023-08-15T12:55:26"/>
    <s v="WITHDRAW"/>
    <s v="Consumer Pre Bureau"/>
    <s v="NVaid"/>
    <s v="Please resubmit with valid contact number for the cusotmer."/>
    <d v="1899-12-30T00:11:20"/>
    <n v="11.333333333333334"/>
    <d v="2023-08-15T00:00:00"/>
    <x v="1"/>
    <x v="3"/>
    <s v="NAVED"/>
    <x v="0"/>
    <s v="CONSUMER PRE BUREAU"/>
    <s v="SLA_MET"/>
  </r>
  <r>
    <s v="5101"/>
    <d v="2023-08-15T12:49:25"/>
    <d v="2023-08-15T13:00:37"/>
    <s v="APPROVE"/>
    <s v="Consumer Post Bureau"/>
    <s v="RBose"/>
    <m/>
    <d v="1899-12-30T00:11:12"/>
    <n v="11.2"/>
    <d v="2023-08-15T00:00:00"/>
    <x v="1"/>
    <x v="3"/>
    <s v="ROHAN"/>
    <x v="1"/>
    <s v="CONSUMER POST BUREAU"/>
    <s v="SLA_MET"/>
  </r>
  <r>
    <s v="5276"/>
    <d v="2023-08-15T12:57:52"/>
    <d v="2023-08-15T13:05:55"/>
    <s v="DECLINE"/>
    <s v="Consumer Existing"/>
    <s v="SSyed"/>
    <m/>
    <d v="1899-12-30T00:08:03"/>
    <n v="8.0500000000000007"/>
    <d v="2023-08-15T00:00:00"/>
    <x v="1"/>
    <x v="3"/>
    <s v="SHAHID"/>
    <x v="2"/>
    <s v="CONSUMER EXISTING"/>
    <s v="SLA_MET"/>
  </r>
  <r>
    <s v="5102"/>
    <d v="2023-08-15T12:58:27"/>
    <d v="2023-08-15T13:09:22"/>
    <s v="APPROVE"/>
    <s v="Consumer Existing"/>
    <s v="FWadia"/>
    <m/>
    <d v="1899-12-30T00:10:55"/>
    <n v="10.916666666666666"/>
    <d v="2023-08-15T00:00:00"/>
    <x v="1"/>
    <x v="3"/>
    <s v="FARDIN"/>
    <x v="1"/>
    <s v="CONSUMER EXISTING"/>
    <s v="SLA_MET"/>
  </r>
  <r>
    <s v="5103"/>
    <d v="2023-08-15T13:00:09"/>
    <d v="2023-08-15T13:04:57"/>
    <s v="APPROVE"/>
    <s v="Consumer Post Bureau"/>
    <s v="RBose"/>
    <m/>
    <d v="1899-12-30T00:04:48"/>
    <n v="4.8"/>
    <d v="2023-08-15T00:00:00"/>
    <x v="1"/>
    <x v="3"/>
    <s v="ROHAN"/>
    <x v="1"/>
    <s v="CONSUMER POST BUREAU"/>
    <s v="SLA_MET"/>
  </r>
  <r>
    <s v="3115"/>
    <d v="2023-08-15T13:01:44"/>
    <d v="2023-08-15T13:16:03"/>
    <s v="DECLINE"/>
    <s v="Consumer Pre Bureau"/>
    <s v="AAkhundpur"/>
    <s v="Due to credit policy decision by Credit department. Please offer the customer pre-paid service"/>
    <d v="1899-12-30T00:14:19"/>
    <n v="14.316666666666666"/>
    <d v="2023-08-15T00:00:00"/>
    <x v="1"/>
    <x v="3"/>
    <s v="ASIF"/>
    <x v="2"/>
    <s v="CONSUMER PRE BUREAU"/>
    <s v="SLA_MET"/>
  </r>
  <r>
    <s v="3072"/>
    <d v="2023-08-15T13:03:09"/>
    <d v="2023-08-15T13:11:43"/>
    <s v="APPROVE"/>
    <s v="Consumer Existing"/>
    <s v="NVaid"/>
    <s v="Approve"/>
    <d v="1899-12-30T00:08:34"/>
    <n v="8.5666666666666664"/>
    <d v="2023-08-15T00:00:00"/>
    <x v="1"/>
    <x v="3"/>
    <s v="NAVED"/>
    <x v="1"/>
    <s v="CONSUMER EXISTING"/>
    <s v="SLA_MET"/>
  </r>
  <r>
    <s v="5104"/>
    <d v="2023-08-15T13:07:54"/>
    <d v="2023-08-15T13:22:29"/>
    <s v="APPROVE"/>
    <s v="Consumer Existing"/>
    <s v="FWadia"/>
    <m/>
    <d v="1899-12-30T00:14:35"/>
    <n v="14.583333333333334"/>
    <d v="2023-08-15T00:00:00"/>
    <x v="1"/>
    <x v="3"/>
    <s v="FARDIN"/>
    <x v="1"/>
    <s v="CONSUMER EXISTING"/>
    <s v="SLA_MET"/>
  </r>
  <r>
    <s v="5105"/>
    <d v="2023-08-15T13:09:20"/>
    <d v="2023-08-15T13:27:03"/>
    <s v="APPROVE"/>
    <s v="Consumer Existing"/>
    <s v="NBhatia"/>
    <m/>
    <d v="1899-12-30T00:17:43"/>
    <n v="17.716666666666665"/>
    <d v="2023-08-15T00:00:00"/>
    <x v="1"/>
    <x v="3"/>
    <s v="NITESH"/>
    <x v="1"/>
    <s v="CONSUMER EXISTING"/>
    <s v="SLA_MET"/>
  </r>
  <r>
    <s v="3116"/>
    <d v="2023-08-15T13:09:55"/>
    <d v="2023-08-15T13:12:34"/>
    <s v="DECLINE"/>
    <s v="Consumer Post Bureau"/>
    <s v="SBambaras"/>
    <s v="Due to credit policy decision by Credit department. Please offer the customer pre-paid service"/>
    <d v="1899-12-30T00:02:39"/>
    <n v="2.65"/>
    <d v="2023-08-15T00:00:00"/>
    <x v="1"/>
    <x v="3"/>
    <s v="SAM"/>
    <x v="2"/>
    <s v="CONSUMER POST BUREAU"/>
    <s v="SLA_MET"/>
  </r>
  <r>
    <s v="3073"/>
    <d v="2023-08-15T13:11:54"/>
    <d v="2023-08-15T13:17:31"/>
    <s v="APPROVE"/>
    <s v="Consumer Pre Bureau"/>
    <s v="NVaid"/>
    <s v="Approve"/>
    <d v="1899-12-30T00:05:37"/>
    <n v="5.6166666666666671"/>
    <d v="2023-08-15T00:00:00"/>
    <x v="1"/>
    <x v="3"/>
    <s v="NAVED"/>
    <x v="1"/>
    <s v="CONSUMER PRE BUREAU"/>
    <s v="SLA_MET"/>
  </r>
  <r>
    <s v="3074"/>
    <d v="2023-08-15T13:18:23"/>
    <d v="2023-08-15T13:34:13"/>
    <s v="APPROVE"/>
    <s v="Consumer Pre Bureau"/>
    <s v="SBambaras"/>
    <s v="Approve"/>
    <d v="1899-12-30T00:15:50"/>
    <n v="15.833333333333334"/>
    <d v="2023-08-15T00:00:00"/>
    <x v="1"/>
    <x v="3"/>
    <s v="SAM"/>
    <x v="1"/>
    <s v="CONSUMER PRE BUREAU"/>
    <s v="SLA_MET"/>
  </r>
  <r>
    <s v="3134"/>
    <d v="2023-08-15T13:19:21"/>
    <d v="2023-08-15T13:24:25"/>
    <s v="WITHDRAW"/>
    <s v="Consumer Existing"/>
    <s v="AAkhundpur"/>
    <s v="Please resubmit as a commercial or a sole trader account. Customer has a ABN number."/>
    <d v="1899-12-30T00:05:04"/>
    <n v="5.0666666666666664"/>
    <d v="2023-08-15T00:00:00"/>
    <x v="1"/>
    <x v="3"/>
    <s v="ASIF"/>
    <x v="0"/>
    <s v="CONSUMER EXISTING"/>
    <s v="SLA_MET"/>
  </r>
  <r>
    <s v="3075"/>
    <d v="2023-08-15T13:21:27"/>
    <d v="2023-08-15T13:31:20"/>
    <s v="APPROVE"/>
    <s v="Consumer Existing"/>
    <s v="NVaid"/>
    <s v="Approve"/>
    <d v="1899-12-30T00:09:53"/>
    <n v="9.8833333333333329"/>
    <d v="2023-08-15T00:00:00"/>
    <x v="1"/>
    <x v="3"/>
    <s v="NAVED"/>
    <x v="1"/>
    <s v="CONSUMER EXISTING"/>
    <s v="SLA_MET"/>
  </r>
  <r>
    <s v="3117"/>
    <d v="2023-08-15T13:23:04"/>
    <d v="2023-08-15T13:29:30"/>
    <s v="DECLINE"/>
    <s v="Consumer Post Bureau"/>
    <s v="AAkhundpur"/>
    <s v="Due to credit policy decision by Credit department. Please offer the customer pre-paid service"/>
    <d v="1899-12-30T00:06:26"/>
    <n v="6.4333333333333336"/>
    <d v="2023-08-15T00:00:00"/>
    <x v="1"/>
    <x v="3"/>
    <s v="ASIF"/>
    <x v="2"/>
    <s v="CONSUMER POST BUREAU"/>
    <s v="SLA_MET"/>
  </r>
  <r>
    <s v="3076"/>
    <d v="2023-08-15T13:25:37"/>
    <d v="2023-08-15T13:32:35"/>
    <s v="APPROVE"/>
    <s v="Consumer Existing"/>
    <s v="FWadia"/>
    <s v="Approved for MBB only"/>
    <d v="1899-12-30T00:06:58"/>
    <n v="6.9666666666666668"/>
    <d v="2023-08-15T00:00:00"/>
    <x v="1"/>
    <x v="3"/>
    <s v="FARDIN"/>
    <x v="1"/>
    <s v="CONSUMER EXISTING"/>
    <s v="SLA_MET"/>
  </r>
  <r>
    <s v="5106"/>
    <d v="2023-08-15T13:27:42"/>
    <d v="2023-08-15T13:38:22"/>
    <s v="APPROVE"/>
    <s v="Consumer Existing"/>
    <s v="NBhatia"/>
    <m/>
    <d v="1899-12-30T00:10:40"/>
    <n v="10.666666666666666"/>
    <d v="2023-08-15T00:00:00"/>
    <x v="1"/>
    <x v="3"/>
    <s v="NITESH"/>
    <x v="1"/>
    <s v="CONSUMER EXISTING"/>
    <s v="SLA_MET"/>
  </r>
  <r>
    <s v="5107"/>
    <d v="2023-08-15T13:29:36"/>
    <d v="2023-08-15T13:36:56"/>
    <s v="APPROVE"/>
    <s v="Consumer Existing"/>
    <s v="CDcosta"/>
    <m/>
    <d v="1899-12-30T00:07:20"/>
    <n v="7.333333333333333"/>
    <d v="2023-08-15T00:00:00"/>
    <x v="1"/>
    <x v="3"/>
    <s v="CAMERON"/>
    <x v="1"/>
    <s v="CONSUMER EXISTING"/>
    <s v="SLA_MET"/>
  </r>
  <r>
    <s v="3077"/>
    <d v="2023-08-15T13:35:54"/>
    <d v="2023-08-15T13:40:29"/>
    <s v="APPROVE"/>
    <s v="Consumer Existing"/>
    <s v="AAkhundpur"/>
    <s v="Approved only with outright purchase of handset or USIM only"/>
    <d v="1899-12-30T00:04:35"/>
    <n v="4.583333333333333"/>
    <d v="2023-08-15T00:00:00"/>
    <x v="1"/>
    <x v="3"/>
    <s v="ASIF"/>
    <x v="1"/>
    <s v="CONSUMER EXISTING"/>
    <s v="SLA_MET"/>
  </r>
  <r>
    <s v="3135"/>
    <d v="2023-08-15T13:38:32"/>
    <d v="2023-08-15T13:44:19"/>
    <s v="WITHDRAW"/>
    <s v="Consumer Post Bureau"/>
    <s v="CDcosta"/>
    <s v="Applicants details are incorrect. Please confirm and resubmit customer's home phone number"/>
    <d v="1899-12-30T00:05:47"/>
    <n v="5.7833333333333332"/>
    <d v="2023-08-15T00:00:00"/>
    <x v="1"/>
    <x v="3"/>
    <s v="CAMERON"/>
    <x v="0"/>
    <s v="CONSUMER POST BUREAU"/>
    <s v="SLA_MET"/>
  </r>
  <r>
    <s v="3136"/>
    <d v="2023-08-15T13:40:41"/>
    <d v="2023-08-15T13:43:13"/>
    <s v="WITHDRAW"/>
    <s v="Consumer Pre Bureau"/>
    <s v="AAkhundpur"/>
    <s v="Please resubimt with the correct Previous address it is mentioned UNKNOWN on Address please replace"/>
    <d v="1899-12-30T00:02:32"/>
    <n v="2.5333333333333332"/>
    <d v="2023-08-15T00:00:00"/>
    <x v="1"/>
    <x v="3"/>
    <s v="ASIF"/>
    <x v="0"/>
    <s v="CONSUMER PRE BUREAU"/>
    <s v="SLA_MET"/>
  </r>
  <r>
    <s v="3118"/>
    <d v="2023-08-15T13:40:53"/>
    <d v="2023-08-15T14:06:52"/>
    <s v="DECLINE"/>
    <s v="Consumer Existing"/>
    <s v="FWadia"/>
    <s v="Insufficient billing history with Asif Tech"/>
    <d v="1899-12-30T00:25:59"/>
    <n v="25.983333333333334"/>
    <d v="2023-08-15T00:00:00"/>
    <x v="1"/>
    <x v="3"/>
    <s v="FARDIN"/>
    <x v="2"/>
    <s v="CONSUMER EXISTING"/>
    <s v="SLA_NOT_MET"/>
  </r>
  <r>
    <s v="3078"/>
    <d v="2023-08-15T13:47:07"/>
    <d v="2023-08-15T13:52:56"/>
    <s v="APPROVE"/>
    <s v="Consumer Existing"/>
    <s v="AAkhundpur"/>
    <s v="Approve"/>
    <d v="1899-12-30T00:05:49"/>
    <n v="5.8166666666666664"/>
    <d v="2023-08-15T00:00:00"/>
    <x v="1"/>
    <x v="3"/>
    <s v="ASIF"/>
    <x v="1"/>
    <s v="CONSUMER EXISTING"/>
    <s v="SLA_MET"/>
  </r>
  <r>
    <s v="3137"/>
    <d v="2023-08-15T13:50:40"/>
    <d v="2023-08-15T14:08:20"/>
    <s v="WITHDRAW"/>
    <s v="Consumer Existing"/>
    <s v="NVaid"/>
    <s v="Customer has overdue account with Asif Tech, Account 697924831, overdue by $80.25"/>
    <d v="1899-12-30T00:17:40"/>
    <n v="17.666666666666668"/>
    <d v="2023-08-15T00:00:00"/>
    <x v="1"/>
    <x v="3"/>
    <s v="NAVED"/>
    <x v="0"/>
    <s v="CONSUMER EXISTING"/>
    <s v="SLA_MET"/>
  </r>
  <r>
    <s v="3079"/>
    <d v="2023-08-15T13:55:41"/>
    <d v="2023-08-15T14:08:45"/>
    <s v="APPROVE"/>
    <s v="Consumer Pre Bureau"/>
    <s v="SBambaras"/>
    <s v="Approved only with outright purchase of handset or USIM only"/>
    <d v="1899-12-30T00:13:04"/>
    <n v="13.066666666666666"/>
    <d v="2023-08-15T00:00:00"/>
    <x v="1"/>
    <x v="3"/>
    <s v="SAM"/>
    <x v="1"/>
    <s v="CONSUMER PRE BUREAU"/>
    <s v="SLA_MET"/>
  </r>
  <r>
    <s v="3138"/>
    <d v="2023-08-15T13:56:22"/>
    <d v="2023-08-15T14:15:19"/>
    <s v="WITHDRAW"/>
    <s v="Consumer Existing"/>
    <s v="CDcosta"/>
    <s v="Please re-submit as Self employed/Commercial"/>
    <d v="1899-12-30T00:18:57"/>
    <n v="18.95"/>
    <d v="2023-08-15T00:00:00"/>
    <x v="1"/>
    <x v="3"/>
    <s v="CAMERON"/>
    <x v="0"/>
    <s v="CONSUMER EXISTING"/>
    <s v="SLA_MET"/>
  </r>
  <r>
    <s v="5108"/>
    <d v="2023-08-15T13:59:54"/>
    <d v="2023-08-15T14:10:32"/>
    <s v="APPROVE"/>
    <s v="Consumer Post Bureau"/>
    <s v="SSyed"/>
    <m/>
    <d v="1899-12-30T00:10:38"/>
    <n v="10.633333333333333"/>
    <d v="2023-08-15T00:00:00"/>
    <x v="1"/>
    <x v="3"/>
    <s v="SHAHID"/>
    <x v="1"/>
    <s v="CONSUMER POST BUREAU"/>
    <s v="SLA_MET"/>
  </r>
  <r>
    <s v="5109"/>
    <d v="2023-08-15T14:03:19"/>
    <d v="2023-08-15T14:17:44"/>
    <s v="APPROVE"/>
    <s v="Consumer Existing"/>
    <s v="RBose"/>
    <m/>
    <d v="1899-12-30T00:14:25"/>
    <n v="14.416666666666666"/>
    <d v="2023-08-15T00:00:00"/>
    <x v="1"/>
    <x v="3"/>
    <s v="ROHAN"/>
    <x v="1"/>
    <s v="CONSUMER EXISTING"/>
    <s v="SLA_MET"/>
  </r>
  <r>
    <s v="3080"/>
    <d v="2023-08-15T14:06:42"/>
    <d v="2023-08-15T14:18:41"/>
    <s v="APPROVE"/>
    <s v="Consumer Pre Bureau"/>
    <s v="FWadia"/>
    <s v="Approve"/>
    <d v="1899-12-30T00:11:59"/>
    <n v="11.983333333333333"/>
    <d v="2023-08-15T00:00:00"/>
    <x v="1"/>
    <x v="3"/>
    <s v="FARDIN"/>
    <x v="1"/>
    <s v="CONSUMER PRE BUREAU"/>
    <s v="SLA_MET"/>
  </r>
  <r>
    <s v="5110"/>
    <d v="2023-08-15T14:08:19"/>
    <d v="2023-08-15T14:20:20"/>
    <s v="APPROVE"/>
    <s v="Consumer Post Bureau"/>
    <s v="NBhatia"/>
    <m/>
    <d v="1899-12-30T00:12:01"/>
    <n v="12.016666666666667"/>
    <d v="2023-08-15T00:00:00"/>
    <x v="1"/>
    <x v="3"/>
    <s v="NITESH"/>
    <x v="1"/>
    <s v="CONSUMER POST BUREAU"/>
    <s v="SLA_MET"/>
  </r>
  <r>
    <s v="3139"/>
    <d v="2023-08-15T14:08:55"/>
    <d v="2023-08-15T14:16:24"/>
    <s v="WITHDRAW"/>
    <s v="Consumer Existing"/>
    <s v="SBambaras"/>
    <s v="Customer has overdue account with Asif Tech"/>
    <d v="1899-12-30T00:07:29"/>
    <n v="7.4833333333333334"/>
    <d v="2023-08-15T00:00:00"/>
    <x v="1"/>
    <x v="3"/>
    <s v="SAM"/>
    <x v="0"/>
    <s v="CONSUMER EXISTING"/>
    <s v="SLA_MET"/>
  </r>
  <r>
    <s v="3140"/>
    <d v="2023-08-15T14:10:05"/>
    <d v="2023-08-15T14:25:50"/>
    <s v="WITHDRAW"/>
    <s v="Consumer Post Bureau"/>
    <s v="AAkhundpur"/>
    <s v="Further information has been requested via email. Please submit rent recipt or any Address proof ie:utility bill."/>
    <d v="1899-12-30T00:15:45"/>
    <n v="15.75"/>
    <d v="2023-08-15T00:00:00"/>
    <x v="1"/>
    <x v="3"/>
    <s v="ASIF"/>
    <x v="0"/>
    <s v="CONSUMER POST BUREAU"/>
    <s v="SLA_MET"/>
  </r>
  <r>
    <s v="5111"/>
    <d v="2023-08-15T14:16:20"/>
    <d v="2023-08-15T14:27:11"/>
    <s v="APPROVE"/>
    <s v="Consumer Post Bureau"/>
    <s v="CDcosta"/>
    <m/>
    <d v="1899-12-30T00:10:51"/>
    <n v="10.85"/>
    <d v="2023-08-15T00:00:00"/>
    <x v="1"/>
    <x v="3"/>
    <s v="CAMERON"/>
    <x v="1"/>
    <s v="CONSUMER POST BUREAU"/>
    <s v="SLA_MET"/>
  </r>
  <r>
    <s v="3081"/>
    <d v="2023-08-15T14:17:19"/>
    <d v="2023-08-15T14:25:22"/>
    <s v="APPROVE"/>
    <s v="Consumer Pre Bureau"/>
    <s v="NVaid"/>
    <s v="Approved for 1 Handset/Tablet + 1 MBB"/>
    <d v="1899-12-30T00:08:03"/>
    <n v="8.0500000000000007"/>
    <d v="2023-08-15T00:00:00"/>
    <x v="1"/>
    <x v="3"/>
    <s v="NAVED"/>
    <x v="1"/>
    <s v="CONSUMER PRE BUREAU"/>
    <s v="SLA_MET"/>
  </r>
  <r>
    <s v="3141"/>
    <d v="2023-08-15T14:18:45"/>
    <d v="2023-08-15T14:26:31"/>
    <s v="WITHDRAW"/>
    <s v="Consumer Existing"/>
    <s v="SBambaras"/>
    <s v="Customer has overdue account with Asif Tech"/>
    <d v="1899-12-30T00:07:46"/>
    <n v="7.7666666666666666"/>
    <d v="2023-08-15T00:00:00"/>
    <x v="1"/>
    <x v="3"/>
    <s v="SAM"/>
    <x v="0"/>
    <s v="CONSUMER EXISTING"/>
    <s v="SLA_MET"/>
  </r>
  <r>
    <s v="5112"/>
    <d v="2023-08-15T14:19:58"/>
    <d v="2023-08-15T14:26:11"/>
    <s v="APPROVE"/>
    <s v="Consumer Post Bureau"/>
    <s v="FWadia"/>
    <m/>
    <d v="1899-12-30T00:06:13"/>
    <n v="6.2166666666666668"/>
    <d v="2023-08-15T00:00:00"/>
    <x v="1"/>
    <x v="3"/>
    <s v="FARDIN"/>
    <x v="1"/>
    <s v="CONSUMER POST BUREAU"/>
    <s v="SLA_MET"/>
  </r>
  <r>
    <s v="3082"/>
    <d v="2023-08-15T14:28:31"/>
    <d v="2023-08-15T14:39:58"/>
    <s v="APPROVE"/>
    <s v="Consumer Existing"/>
    <s v="FWadia"/>
    <s v="Approved for 1 service"/>
    <d v="1899-12-30T00:11:27"/>
    <n v="11.45"/>
    <d v="2023-08-15T00:00:00"/>
    <x v="1"/>
    <x v="3"/>
    <s v="FARDIN"/>
    <x v="1"/>
    <s v="CONSUMER EXISTING"/>
    <s v="SLA_MET"/>
  </r>
  <r>
    <s v="3083"/>
    <d v="2023-08-15T14:30:06"/>
    <d v="2023-08-15T14:34:46"/>
    <s v="APPROVE"/>
    <s v="Consumer Existing"/>
    <s v="AAkhundpur"/>
    <s v="Approve"/>
    <d v="1899-12-30T00:04:40"/>
    <n v="4.666666666666667"/>
    <d v="2023-08-15T00:00:00"/>
    <x v="1"/>
    <x v="3"/>
    <s v="ASIF"/>
    <x v="1"/>
    <s v="CONSUMER EXISTING"/>
    <s v="SLA_MET"/>
  </r>
  <r>
    <s v="3084"/>
    <d v="2023-08-15T14:45:13"/>
    <d v="2023-08-15T15:02:49"/>
    <s v="APPROVE"/>
    <s v="Consumer Pre Bureau"/>
    <s v="NVaid"/>
    <s v="Direct debit to bank account only"/>
    <d v="1899-12-30T00:17:36"/>
    <n v="17.600000000000001"/>
    <d v="2023-08-15T00:00:00"/>
    <x v="1"/>
    <x v="3"/>
    <s v="NAVED"/>
    <x v="1"/>
    <s v="CONSUMER PRE BUREAU"/>
    <s v="SLA_MET"/>
  </r>
  <r>
    <s v="3085"/>
    <d v="2023-08-15T14:45:14"/>
    <d v="2023-08-15T14:57:59"/>
    <s v="APPROVE"/>
    <s v="Consumer Existing"/>
    <s v="SBambaras"/>
    <s v="Approve"/>
    <d v="1899-12-30T00:12:45"/>
    <n v="12.75"/>
    <d v="2023-08-15T00:00:00"/>
    <x v="1"/>
    <x v="3"/>
    <s v="SAM"/>
    <x v="1"/>
    <s v="CONSUMER EXISTING"/>
    <s v="SLA_MET"/>
  </r>
  <r>
    <s v="3142"/>
    <d v="2023-08-15T14:47:04"/>
    <d v="2023-08-15T14:58:23"/>
    <s v="WITHDRAW"/>
    <s v="Consumer Existing"/>
    <s v="CDcosta"/>
    <s v="Please Proof of income to vcredit@Asif Tech.com.au"/>
    <d v="1899-12-30T00:11:19"/>
    <n v="11.316666666666666"/>
    <d v="2023-08-15T00:00:00"/>
    <x v="1"/>
    <x v="3"/>
    <s v="CAMERON"/>
    <x v="0"/>
    <s v="CONSUMER EXISTING"/>
    <s v="SLA_MET"/>
  </r>
  <r>
    <s v="3086"/>
    <d v="2023-08-15T14:48:31"/>
    <d v="2023-08-15T14:52:13"/>
    <s v="APPROVE"/>
    <s v="Consumer Existing"/>
    <s v="AAkhundpur"/>
    <s v="Approve"/>
    <d v="1899-12-30T00:03:42"/>
    <n v="3.7"/>
    <d v="2023-08-15T00:00:00"/>
    <x v="1"/>
    <x v="3"/>
    <s v="ASIF"/>
    <x v="1"/>
    <s v="CONSUMER EXISTING"/>
    <s v="SLA_MET"/>
  </r>
  <r>
    <s v="3119"/>
    <d v="2023-08-15T14:49:33"/>
    <d v="2023-08-15T14:58:29"/>
    <s v="DECLINE"/>
    <s v="Consumer Post Bureau"/>
    <s v="FWadia"/>
    <s v="Unable to verify employment details provided"/>
    <d v="1899-12-30T00:08:56"/>
    <n v="8.9333333333333336"/>
    <d v="2023-08-15T00:00:00"/>
    <x v="1"/>
    <x v="3"/>
    <s v="FARDIN"/>
    <x v="2"/>
    <s v="CONSUMER POST BUREAU"/>
    <s v="SLA_MET"/>
  </r>
  <r>
    <s v="5113"/>
    <d v="2023-08-15T14:50:24"/>
    <d v="2023-08-15T15:03:48"/>
    <s v="APPROVE"/>
    <s v="Consumer Post Bureau"/>
    <s v="NBhatia"/>
    <m/>
    <d v="1899-12-30T00:13:24"/>
    <n v="13.4"/>
    <d v="2023-08-15T00:00:00"/>
    <x v="1"/>
    <x v="3"/>
    <s v="NITESH"/>
    <x v="1"/>
    <s v="CONSUMER POST BUREAU"/>
    <s v="SLA_MET"/>
  </r>
  <r>
    <s v="5114"/>
    <d v="2023-08-15T14:52:37"/>
    <d v="2023-08-15T15:19:57"/>
    <s v="APPROVE"/>
    <s v="Consumer Post Bureau"/>
    <s v="FWadia"/>
    <m/>
    <d v="1899-12-30T00:27:20"/>
    <n v="27.333333333333332"/>
    <d v="2023-08-15T00:00:00"/>
    <x v="1"/>
    <x v="3"/>
    <s v="FARDIN"/>
    <x v="1"/>
    <s v="CONSUMER POST BUREAU"/>
    <s v="SLA_NOT_MET"/>
  </r>
  <r>
    <s v="3087"/>
    <d v="2023-08-15T14:53:10"/>
    <d v="2023-08-15T15:05:46"/>
    <s v="APPROVE"/>
    <s v="Consumer Existing"/>
    <s v="AAkhundpur"/>
    <s v="Approve"/>
    <d v="1899-12-30T00:12:36"/>
    <n v="12.6"/>
    <d v="2023-08-15T00:00:00"/>
    <x v="1"/>
    <x v="3"/>
    <s v="ASIF"/>
    <x v="1"/>
    <s v="CONSUMER EXISTING"/>
    <s v="SLA_MET"/>
  </r>
  <r>
    <s v="3088"/>
    <d v="2023-08-15T14:54:32"/>
    <d v="2023-08-15T15:10:49"/>
    <s v="APPROVE"/>
    <s v="Consumer Existing"/>
    <s v="SBambaras"/>
    <s v="Approve"/>
    <d v="1899-12-30T00:16:17"/>
    <n v="16.283333333333335"/>
    <d v="2023-08-15T00:00:00"/>
    <x v="1"/>
    <x v="3"/>
    <s v="SAM"/>
    <x v="1"/>
    <s v="CONSUMER EXISTING"/>
    <s v="SLA_MET"/>
  </r>
  <r>
    <s v="3089"/>
    <d v="2023-08-15T14:55:55"/>
    <d v="2023-08-15T15:10:33"/>
    <s v="APPROVE"/>
    <s v="Consumer Pre Bureau"/>
    <s v="CDcosta"/>
    <s v="Approve"/>
    <d v="1899-12-30T00:14:38"/>
    <n v="14.633333333333333"/>
    <d v="2023-08-15T00:00:00"/>
    <x v="1"/>
    <x v="3"/>
    <s v="CAMERON"/>
    <x v="1"/>
    <s v="CONSUMER PRE BUREAU"/>
    <s v="SLA_MET"/>
  </r>
  <r>
    <s v="3090"/>
    <d v="2023-08-15T15:03:18"/>
    <d v="2023-08-15T15:16:33"/>
    <s v="APPROVE"/>
    <s v="Consumer Existing"/>
    <s v="NVaid"/>
    <s v="Approve"/>
    <d v="1899-12-30T00:13:15"/>
    <n v="13.25"/>
    <d v="2023-08-15T00:00:00"/>
    <x v="1"/>
    <x v="3"/>
    <s v="NAVED"/>
    <x v="1"/>
    <s v="CONSUMER EXISTING"/>
    <s v="SLA_MET"/>
  </r>
  <r>
    <s v="3091"/>
    <d v="2023-08-15T15:08:38"/>
    <d v="2023-08-15T15:13:20"/>
    <s v="APPROVE"/>
    <s v="Consumer Existing"/>
    <s v="AAkhundpur"/>
    <s v="Approve"/>
    <d v="1899-12-30T00:04:42"/>
    <n v="4.7"/>
    <d v="2023-08-15T00:00:00"/>
    <x v="1"/>
    <x v="3"/>
    <s v="ASIF"/>
    <x v="1"/>
    <s v="CONSUMER EXISTING"/>
    <s v="SLA_MET"/>
  </r>
  <r>
    <s v="3143"/>
    <d v="2023-08-15T15:10:17"/>
    <d v="2023-08-15T15:17:03"/>
    <s v="WITHDRAW"/>
    <s v="Consumer Pre Bureau"/>
    <s v="CDcosta"/>
    <s v="Please email Proof of income to vcredit@Asif Tech.com.au"/>
    <d v="1899-12-30T00:06:46"/>
    <n v="6.7666666666666666"/>
    <d v="2023-08-15T00:00:00"/>
    <x v="1"/>
    <x v="3"/>
    <s v="CAMERON"/>
    <x v="0"/>
    <s v="CONSUMER PRE BUREAU"/>
    <s v="SLA_MET"/>
  </r>
  <r>
    <s v="5115"/>
    <d v="2023-08-15T15:15:15"/>
    <d v="2023-08-15T15:26:49"/>
    <s v="APPROVE"/>
    <s v="Consumer Existing"/>
    <s v="NBhatia"/>
    <m/>
    <d v="1899-12-30T00:11:34"/>
    <n v="11.566666666666666"/>
    <d v="2023-08-15T00:00:00"/>
    <x v="1"/>
    <x v="3"/>
    <s v="NITESH"/>
    <x v="1"/>
    <s v="CONSUMER EXISTING"/>
    <s v="SLA_MET"/>
  </r>
  <r>
    <s v="3120"/>
    <d v="2023-08-15T15:17:44"/>
    <d v="2023-08-15T15:24:48"/>
    <s v="DECLINE"/>
    <s v="Consumer Existing"/>
    <s v="NVaid"/>
    <s v="Insufficient billing history with Asif Tech"/>
    <d v="1899-12-30T00:07:04"/>
    <n v="7.0666666666666664"/>
    <d v="2023-08-15T00:00:00"/>
    <x v="1"/>
    <x v="3"/>
    <s v="NAVED"/>
    <x v="2"/>
    <s v="CONSUMER EXISTING"/>
    <s v="SLA_MET"/>
  </r>
  <r>
    <s v="3092"/>
    <d v="2023-08-15T15:18:34"/>
    <d v="2023-08-15T15:27:00"/>
    <s v="APPROVE"/>
    <s v="Consumer Existing"/>
    <s v="CDcosta"/>
    <s v="Approve"/>
    <d v="1899-12-30T00:08:26"/>
    <n v="8.4333333333333336"/>
    <d v="2023-08-15T00:00:00"/>
    <x v="1"/>
    <x v="3"/>
    <s v="CAMERON"/>
    <x v="1"/>
    <s v="CONSUMER EXISTING"/>
    <s v="SLA_MET"/>
  </r>
  <r>
    <s v="3144"/>
    <d v="2023-08-15T15:21:03"/>
    <d v="2023-08-15T15:31:03"/>
    <s v="WITHDRAW"/>
    <s v="Consumer Existing"/>
    <s v="FWadia"/>
    <s v="Customer has overdue account with Asif Tech"/>
    <d v="1899-12-30T00:10:00"/>
    <n v="10"/>
    <d v="2023-08-15T00:00:00"/>
    <x v="1"/>
    <x v="3"/>
    <s v="FARDIN"/>
    <x v="0"/>
    <s v="CONSUMER EXISTING"/>
    <s v="SLA_MET"/>
  </r>
  <r>
    <s v="5116"/>
    <d v="2023-08-15T15:24:50"/>
    <d v="2023-08-15T15:30:58"/>
    <s v="APPROVE"/>
    <s v="Consumer Existing"/>
    <s v="SSyed"/>
    <m/>
    <d v="1899-12-30T00:06:08"/>
    <n v="6.1333333333333337"/>
    <d v="2023-08-15T00:00:00"/>
    <x v="1"/>
    <x v="3"/>
    <s v="SHAHID"/>
    <x v="1"/>
    <s v="CONSUMER EXISTING"/>
    <s v="SLA_MET"/>
  </r>
  <r>
    <s v="3093"/>
    <d v="2023-08-15T15:30:59"/>
    <d v="2023-08-15T15:37:51"/>
    <s v="APPROVE"/>
    <s v="Consumer Existing"/>
    <s v="CDcosta"/>
    <s v="Approved for 1 service"/>
    <d v="1899-12-30T00:06:52"/>
    <n v="6.8666666666666671"/>
    <d v="2023-08-15T00:00:00"/>
    <x v="1"/>
    <x v="3"/>
    <s v="CAMERON"/>
    <x v="1"/>
    <s v="CONSUMER EXISTING"/>
    <s v="SLA_MET"/>
  </r>
  <r>
    <s v="3094"/>
    <d v="2023-08-15T15:32:48"/>
    <d v="2023-08-15T15:40:16"/>
    <s v="APPROVE"/>
    <s v="Consumer Existing"/>
    <s v="FWadia"/>
    <s v="Approve"/>
    <d v="1899-12-30T00:07:28"/>
    <n v="7.4666666666666668"/>
    <d v="2023-08-15T00:00:00"/>
    <x v="1"/>
    <x v="3"/>
    <s v="FARDIN"/>
    <x v="1"/>
    <s v="CONSUMER EXISTING"/>
    <s v="SLA_MET"/>
  </r>
  <r>
    <s v="5117"/>
    <d v="2023-08-15T15:33:16"/>
    <d v="2023-08-15T15:46:59"/>
    <s v="APPROVE"/>
    <s v="Consumer Existing"/>
    <s v="NBhatia"/>
    <m/>
    <d v="1899-12-30T00:13:43"/>
    <n v="13.716666666666667"/>
    <d v="2023-08-15T00:00:00"/>
    <x v="1"/>
    <x v="3"/>
    <s v="NITESH"/>
    <x v="1"/>
    <s v="CONSUMER EXISTING"/>
    <s v="SLA_MET"/>
  </r>
  <r>
    <s v="3095"/>
    <d v="2023-08-15T15:36:23"/>
    <d v="2023-08-15T15:46:42"/>
    <s v="APPROVE"/>
    <s v="Consumer Existing"/>
    <s v="NVaid"/>
    <s v="Direct debit to bank account only"/>
    <d v="1899-12-30T00:10:19"/>
    <n v="10.316666666666666"/>
    <d v="2023-08-15T00:00:00"/>
    <x v="1"/>
    <x v="3"/>
    <s v="NAVED"/>
    <x v="1"/>
    <s v="CONSUMER EXISTING"/>
    <s v="SLA_MET"/>
  </r>
  <r>
    <s v="3121"/>
    <d v="2023-08-15T15:38:05"/>
    <d v="2023-08-15T15:42:06"/>
    <s v="DECLINE"/>
    <s v="Consumer Existing"/>
    <s v="SBambaras"/>
    <s v="Student applicants cannot have 2 x handsets. They are eligible for 1 handset and 1 MBB only"/>
    <d v="1899-12-30T00:04:01"/>
    <n v="4.0166666666666666"/>
    <d v="2023-08-15T00:00:00"/>
    <x v="1"/>
    <x v="3"/>
    <s v="SAM"/>
    <x v="2"/>
    <s v="CONSUMER EXISTING"/>
    <s v="SLA_MET"/>
  </r>
  <r>
    <s v="5118"/>
    <d v="2023-08-15T15:40:55"/>
    <d v="2023-08-15T15:45:25"/>
    <s v="APPROVE"/>
    <s v="Consumer Post Bureau"/>
    <s v="FWadia"/>
    <m/>
    <d v="1899-12-30T00:04:30"/>
    <n v="4.5"/>
    <d v="2023-08-15T00:00:00"/>
    <x v="1"/>
    <x v="3"/>
    <s v="FARDIN"/>
    <x v="1"/>
    <s v="CONSUMER POST BUREAU"/>
    <s v="SLA_MET"/>
  </r>
  <r>
    <s v="3096"/>
    <d v="2023-08-15T15:41:54"/>
    <d v="2023-08-15T15:46:58"/>
    <s v="APPROVE"/>
    <s v="Consumer Existing"/>
    <s v="SBambaras"/>
    <s v="Approve"/>
    <d v="1899-12-30T00:05:04"/>
    <n v="5.0666666666666664"/>
    <d v="2023-08-15T00:00:00"/>
    <x v="1"/>
    <x v="3"/>
    <s v="SAM"/>
    <x v="1"/>
    <s v="CONSUMER EXISTING"/>
    <s v="SLA_MET"/>
  </r>
  <r>
    <s v="3097"/>
    <d v="2023-08-15T15:45:27"/>
    <d v="2023-08-15T15:56:22"/>
    <s v="APPROVE"/>
    <s v="Consumer Pre Bureau"/>
    <s v="AAkhundpur"/>
    <s v="Approve"/>
    <d v="1899-12-30T00:10:55"/>
    <n v="10.916666666666666"/>
    <d v="2023-08-15T00:00:00"/>
    <x v="1"/>
    <x v="3"/>
    <s v="ASIF"/>
    <x v="1"/>
    <s v="CONSUMER PRE BUREAU"/>
    <s v="SLA_MET"/>
  </r>
  <r>
    <s v="3145"/>
    <d v="2023-08-15T15:50:21"/>
    <d v="2023-08-15T16:02:49"/>
    <s v="WITHDRAW"/>
    <s v="Consumer Existing"/>
    <s v="NVaid"/>
    <s v="Customer has overdue account with Asif Tech, account 730753654 - overdue by $78.05"/>
    <d v="1899-12-30T00:12:28"/>
    <n v="12.466666666666667"/>
    <d v="2023-08-15T00:00:00"/>
    <x v="1"/>
    <x v="3"/>
    <s v="NAVED"/>
    <x v="0"/>
    <s v="CONSUMER EXISTING"/>
    <s v="SLA_MET"/>
  </r>
  <r>
    <s v="5334"/>
    <d v="2023-08-15T15:56:13"/>
    <d v="2023-08-15T16:02:21"/>
    <s v="WITHDRAW"/>
    <s v="Consumer Post Bureau"/>
    <s v="SBambaras"/>
    <m/>
    <d v="1899-12-30T00:06:08"/>
    <n v="6.1333333333333337"/>
    <d v="2023-08-15T00:00:00"/>
    <x v="1"/>
    <x v="3"/>
    <s v="SAM"/>
    <x v="0"/>
    <s v="CONSUMER POST BUREAU"/>
    <s v="SLA_MET"/>
  </r>
  <r>
    <s v="5119"/>
    <d v="2023-08-15T16:02:35"/>
    <d v="2023-08-15T16:13:03"/>
    <s v="APPROVE"/>
    <s v="Consumer Post Bureau"/>
    <s v="FWadia"/>
    <m/>
    <d v="1899-12-30T00:10:28"/>
    <n v="10.466666666666667"/>
    <d v="2023-08-15T00:00:00"/>
    <x v="1"/>
    <x v="3"/>
    <s v="FARDIN"/>
    <x v="1"/>
    <s v="CONSUMER POST BUREAU"/>
    <s v="SLA_MET"/>
  </r>
  <r>
    <s v="3098"/>
    <d v="2023-08-15T16:11:18"/>
    <d v="2023-08-15T16:17:27"/>
    <s v="APPROVE"/>
    <s v="Consumer Existing"/>
    <s v="AAkhundpur"/>
    <s v="Approve"/>
    <d v="1899-12-30T00:06:09"/>
    <n v="6.15"/>
    <d v="2023-08-15T00:00:00"/>
    <x v="1"/>
    <x v="3"/>
    <s v="ASIF"/>
    <x v="1"/>
    <s v="CONSUMER EXISTING"/>
    <s v="SLA_MET"/>
  </r>
  <r>
    <s v="3099"/>
    <d v="2023-08-15T16:20:37"/>
    <d v="2023-08-15T16:31:41"/>
    <s v="APPROVE"/>
    <s v="Consumer Post Bureau"/>
    <s v="NVaid"/>
    <s v="Approved for 1 handset and 1 MBB"/>
    <d v="1899-12-30T00:11:04"/>
    <n v="11.066666666666666"/>
    <d v="2023-08-15T00:00:00"/>
    <x v="1"/>
    <x v="3"/>
    <s v="NAVED"/>
    <x v="1"/>
    <s v="CONSUMER POST BUREAU"/>
    <s v="SLA_MET"/>
  </r>
  <r>
    <s v="3122"/>
    <d v="2023-08-15T16:21:15"/>
    <d v="2023-08-15T16:31:20"/>
    <s v="DECLINE"/>
    <s v="Consumer Existing"/>
    <s v="FWadia"/>
    <s v="Due to recent payment history with Asif Tech"/>
    <d v="1899-12-30T00:10:05"/>
    <n v="10.083333333333334"/>
    <d v="2023-08-15T00:00:00"/>
    <x v="1"/>
    <x v="3"/>
    <s v="FARDIN"/>
    <x v="2"/>
    <s v="CONSUMER EXISTING"/>
    <s v="SLA_MET"/>
  </r>
  <r>
    <s v="3146"/>
    <d v="2023-08-15T16:22:00"/>
    <d v="2023-08-15T16:25:35"/>
    <s v="WITHDRAW"/>
    <s v="Consumer Pre Bureau"/>
    <s v="SBambaras"/>
    <s v="Please email passport with visa page"/>
    <d v="1899-12-30T00:03:35"/>
    <n v="3.5833333333333335"/>
    <d v="2023-08-15T00:00:00"/>
    <x v="1"/>
    <x v="3"/>
    <s v="SAM"/>
    <x v="0"/>
    <s v="CONSUMER PRE BUREAU"/>
    <s v="SLA_MET"/>
  </r>
  <r>
    <s v="5120"/>
    <d v="2023-08-15T16:22:16"/>
    <d v="2023-08-15T16:34:31"/>
    <s v="APPROVE"/>
    <s v="Consumer Existing"/>
    <s v="NBhatia"/>
    <m/>
    <d v="1899-12-30T00:12:15"/>
    <n v="12.25"/>
    <d v="2023-08-15T00:00:00"/>
    <x v="1"/>
    <x v="3"/>
    <s v="NITESH"/>
    <x v="1"/>
    <s v="CONSUMER EXISTING"/>
    <s v="SLA_MET"/>
  </r>
  <r>
    <s v="5121"/>
    <d v="2023-08-15T16:22:20"/>
    <d v="2023-08-15T16:31:29"/>
    <s v="APPROVE"/>
    <s v="Consumer Existing"/>
    <s v="CDcosta"/>
    <m/>
    <d v="1899-12-30T00:09:09"/>
    <n v="9.15"/>
    <d v="2023-08-15T00:00:00"/>
    <x v="1"/>
    <x v="3"/>
    <s v="CAMERON"/>
    <x v="1"/>
    <s v="CONSUMER EXISTING"/>
    <s v="SLA_MET"/>
  </r>
  <r>
    <s v="5122"/>
    <d v="2023-08-15T16:25:23"/>
    <d v="2023-08-15T16:33:10"/>
    <s v="APPROVE"/>
    <s v="Consumer Existing"/>
    <s v="SBambaras"/>
    <m/>
    <d v="1899-12-30T00:07:47"/>
    <n v="7.7833333333333332"/>
    <d v="2023-08-15T00:00:00"/>
    <x v="1"/>
    <x v="3"/>
    <s v="SAM"/>
    <x v="1"/>
    <s v="CONSUMER EXISTING"/>
    <s v="SLA_MET"/>
  </r>
  <r>
    <s v="3100"/>
    <d v="2023-08-15T16:29:17"/>
    <d v="2023-08-15T16:35:03"/>
    <s v="APPROVE"/>
    <s v="Consumer Post Bureau"/>
    <s v="AAkhundpur"/>
    <s v="Approve"/>
    <d v="1899-12-30T00:05:46"/>
    <n v="5.7666666666666666"/>
    <d v="2023-08-15T00:00:00"/>
    <x v="1"/>
    <x v="3"/>
    <s v="ASIF"/>
    <x v="1"/>
    <s v="CONSUMER POST BUREAU"/>
    <s v="SLA_MET"/>
  </r>
  <r>
    <s v="3147"/>
    <d v="2023-08-15T16:31:51"/>
    <d v="2023-08-15T16:44:59"/>
    <s v="WITHDRAW"/>
    <s v="Consumer Existing"/>
    <s v="NVaid"/>
    <s v="Please email copy of Proof of Income (Pay Slips / Bank Statement / Employment Letter) to vcredit@Asif Tech.com.au"/>
    <d v="1899-12-30T00:13:08"/>
    <n v="13.133333333333333"/>
    <d v="2023-08-15T00:00:00"/>
    <x v="1"/>
    <x v="3"/>
    <s v="NAVED"/>
    <x v="0"/>
    <s v="CONSUMER EXISTING"/>
    <s v="SLA_MET"/>
  </r>
  <r>
    <s v="5123"/>
    <d v="2023-08-15T16:31:59"/>
    <d v="2023-08-15T16:42:22"/>
    <s v="APPROVE"/>
    <s v="Consumer Post Bureau"/>
    <s v="FWadia"/>
    <m/>
    <d v="1899-12-30T00:10:23"/>
    <n v="10.383333333333333"/>
    <d v="2023-08-15T00:00:00"/>
    <x v="1"/>
    <x v="3"/>
    <s v="FARDIN"/>
    <x v="1"/>
    <s v="CONSUMER POST BUREAU"/>
    <s v="SLA_MET"/>
  </r>
  <r>
    <s v="5124"/>
    <d v="2023-08-15T16:33:01"/>
    <d v="2023-08-15T16:39:08"/>
    <s v="APPROVE"/>
    <s v="Consumer Existing"/>
    <s v="RBose"/>
    <m/>
    <d v="1899-12-30T00:06:07"/>
    <n v="6.1166666666666663"/>
    <d v="2023-08-15T00:00:00"/>
    <x v="1"/>
    <x v="3"/>
    <s v="ROHAN"/>
    <x v="1"/>
    <s v="CONSUMER EXISTING"/>
    <s v="SLA_MET"/>
  </r>
  <r>
    <s v="3148"/>
    <d v="2023-08-15T16:34:56"/>
    <d v="2023-08-15T16:45:25"/>
    <s v="WITHDRAW"/>
    <s v="Consumer Pre Bureau"/>
    <s v="AAkhundpur"/>
    <s v="Please email passport with visa page to Vcredit@Asif Tech.com.au"/>
    <d v="1899-12-30T00:10:29"/>
    <n v="10.483333333333333"/>
    <d v="2023-08-15T00:00:00"/>
    <x v="1"/>
    <x v="3"/>
    <s v="ASIF"/>
    <x v="0"/>
    <s v="CONSUMER PRE BUREAU"/>
    <s v="SLA_MET"/>
  </r>
  <r>
    <s v="3101"/>
    <d v="2023-08-15T16:37:11"/>
    <d v="2023-08-15T16:50:13"/>
    <s v="APPROVE"/>
    <s v="Consumer Post Bureau"/>
    <s v="FWadia"/>
    <s v="Approved only with outright purchase of handset or USIM only"/>
    <d v="1899-12-30T00:13:02"/>
    <n v="13.033333333333333"/>
    <d v="2023-08-15T00:00:00"/>
    <x v="1"/>
    <x v="3"/>
    <s v="FARDIN"/>
    <x v="1"/>
    <s v="CONSUMER POST BUREAU"/>
    <s v="SLA_MET"/>
  </r>
  <r>
    <s v="3102"/>
    <d v="2023-08-15T16:40:44"/>
    <d v="2023-08-15T16:53:57"/>
    <s v="APPROVE"/>
    <s v="Consumer Post Bureau"/>
    <s v="NVaid"/>
    <s v="Approve"/>
    <d v="1899-12-30T00:13:13"/>
    <n v="13.216666666666667"/>
    <d v="2023-08-15T00:00:00"/>
    <x v="1"/>
    <x v="3"/>
    <s v="NAVED"/>
    <x v="1"/>
    <s v="CONSUMER POST BUREAU"/>
    <s v="SLA_MET"/>
  </r>
  <r>
    <s v="3149"/>
    <d v="2023-08-15T16:44:03"/>
    <d v="2023-08-15T16:53:48"/>
    <s v="WITHDRAW"/>
    <s v="Consumer Existing"/>
    <s v="AAkhundpur"/>
    <s v="Please resubmit next application with passport or medicare card as part of 100 points of ID"/>
    <d v="1899-12-30T00:09:45"/>
    <n v="9.75"/>
    <d v="2023-08-15T00:00:00"/>
    <x v="1"/>
    <x v="3"/>
    <s v="ASIF"/>
    <x v="0"/>
    <s v="CONSUMER EXISTING"/>
    <s v="SLA_MET"/>
  </r>
  <r>
    <s v="3150"/>
    <d v="2023-08-15T16:49:50"/>
    <d v="2023-08-15T17:02:02"/>
    <s v="WITHDRAW"/>
    <s v="Consumer Existing"/>
    <s v="FWadia"/>
    <s v="Please email copy of Proof of Income (2 x Latest Pay Slips / Latest Bank Statement) to vcredit@Asif Tech.com.au"/>
    <d v="1899-12-30T00:12:12"/>
    <n v="12.2"/>
    <d v="2023-08-15T00:00:00"/>
    <x v="1"/>
    <x v="3"/>
    <s v="FARDIN"/>
    <x v="0"/>
    <s v="CONSUMER EXISTING"/>
    <s v="SLA_MET"/>
  </r>
  <r>
    <s v="3151"/>
    <d v="2023-08-15T16:50:13"/>
    <d v="2023-08-15T17:00:53"/>
    <s v="WITHDRAW"/>
    <s v="Consumer Post Bureau"/>
    <s v="SBambaras"/>
    <s v="This account is closed, please resubmit under a NEW ROW ID"/>
    <d v="1899-12-30T00:10:40"/>
    <n v="10.666666666666666"/>
    <d v="2023-08-15T00:00:00"/>
    <x v="1"/>
    <x v="3"/>
    <s v="SAM"/>
    <x v="0"/>
    <s v="CONSUMER POST BUREAU"/>
    <s v="SLA_MET"/>
  </r>
  <r>
    <s v="3103"/>
    <d v="2023-08-15T16:51:12"/>
    <d v="2023-08-15T17:02:49"/>
    <s v="APPROVE"/>
    <s v="Consumer Post Bureau"/>
    <s v="NVaid"/>
    <s v="Approved for 1 handset and 1 MBB"/>
    <d v="1899-12-30T00:11:37"/>
    <n v="11.616666666666667"/>
    <d v="2023-08-15T00:00:00"/>
    <x v="1"/>
    <x v="3"/>
    <s v="NAVED"/>
    <x v="1"/>
    <s v="CONSUMER POST BUREAU"/>
    <s v="SLA_MET"/>
  </r>
  <r>
    <s v="5125"/>
    <d v="2023-08-15T16:52:52"/>
    <d v="2023-08-15T17:03:41"/>
    <s v="APPROVE"/>
    <s v="Consumer Post Bureau"/>
    <s v="NBhatia"/>
    <m/>
    <d v="1899-12-30T00:10:49"/>
    <n v="10.816666666666666"/>
    <d v="2023-08-15T00:00:00"/>
    <x v="1"/>
    <x v="3"/>
    <s v="NITESH"/>
    <x v="1"/>
    <s v="CONSUMER POST BUREAU"/>
    <s v="SLA_MET"/>
  </r>
  <r>
    <s v="3152"/>
    <d v="2023-08-15T16:56:18"/>
    <d v="2023-08-15T17:08:30"/>
    <s v="WITHDRAW"/>
    <s v="Consumer Pre Bureau"/>
    <s v="AAkhundpur"/>
    <s v="Work number submitted is incorrect for the employer. Please confirm with applicant and resubmit"/>
    <d v="1899-12-30T00:12:12"/>
    <n v="12.2"/>
    <d v="2023-08-15T00:00:00"/>
    <x v="1"/>
    <x v="3"/>
    <s v="ASIF"/>
    <x v="0"/>
    <s v="CONSUMER PRE BUREAU"/>
    <s v="SLA_MET"/>
  </r>
  <r>
    <s v="3153"/>
    <d v="2023-08-15T16:56:18"/>
    <d v="2023-08-15T17:10:25"/>
    <s v="WITHDRAW"/>
    <s v="Consumer Pre Bureau"/>
    <s v="SBambaras"/>
    <s v="Please re-submit the next application with the employer's landline number or email copy of Proof of Income (Pay Slips / Bank Statement / Employment Letter) to vcredit@Asif Tech.com.au"/>
    <d v="1899-12-30T00:14:07"/>
    <n v="14.116666666666667"/>
    <d v="2023-08-15T00:00:00"/>
    <x v="1"/>
    <x v="3"/>
    <s v="SAM"/>
    <x v="0"/>
    <s v="CONSUMER PRE BUREAU"/>
    <s v="SLA_MET"/>
  </r>
  <r>
    <s v="5126"/>
    <d v="2023-08-15T17:03:24"/>
    <d v="2023-08-15T17:12:34"/>
    <s v="APPROVE"/>
    <s v="Consumer Existing"/>
    <s v="FWadia"/>
    <m/>
    <d v="1899-12-30T00:09:10"/>
    <n v="9.1666666666666661"/>
    <d v="2023-08-15T00:00:00"/>
    <x v="1"/>
    <x v="3"/>
    <s v="FARDIN"/>
    <x v="1"/>
    <s v="CONSUMER EXISTING"/>
    <s v="SLA_MET"/>
  </r>
  <r>
    <s v="3104"/>
    <d v="2023-08-15T17:05:02"/>
    <d v="2023-08-15T17:13:25"/>
    <s v="APPROVE"/>
    <s v="Consumer Existing"/>
    <s v="NVaid"/>
    <s v="Approved only with outright purchase of handset or USIM only"/>
    <d v="1899-12-30T00:08:23"/>
    <n v="8.3833333333333329"/>
    <d v="2023-08-15T00:00:00"/>
    <x v="1"/>
    <x v="3"/>
    <s v="NAVED"/>
    <x v="1"/>
    <s v="CONSUMER EXISTING"/>
    <s v="SLA_MET"/>
  </r>
  <r>
    <s v="3105"/>
    <d v="2023-08-15T17:08:35"/>
    <d v="2023-08-15T17:13:12"/>
    <s v="APPROVE"/>
    <s v="Consumer Pre Bureau"/>
    <s v="AAkhundpur"/>
    <s v="Approved only with outright purchase of handset or USIM only"/>
    <d v="1899-12-30T00:04:37"/>
    <n v="4.6166666666666671"/>
    <d v="2023-08-15T00:00:00"/>
    <x v="1"/>
    <x v="3"/>
    <s v="ASIF"/>
    <x v="1"/>
    <s v="CONSUMER PRE BUREAU"/>
    <s v="SLA_MET"/>
  </r>
  <r>
    <s v="5127"/>
    <d v="2023-08-15T17:08:49"/>
    <d v="2023-08-15T17:22:58"/>
    <s v="APPROVE"/>
    <s v="Consumer Existing"/>
    <s v="NBhatia"/>
    <m/>
    <d v="1899-12-30T00:14:09"/>
    <n v="14.15"/>
    <d v="2023-08-15T00:00:00"/>
    <x v="1"/>
    <x v="3"/>
    <s v="NITESH"/>
    <x v="1"/>
    <s v="CONSUMER EXISTING"/>
    <s v="SLA_MET"/>
  </r>
  <r>
    <s v="3154"/>
    <d v="2023-08-15T17:09:48"/>
    <d v="2023-08-15T17:13:22"/>
    <s v="WITHDRAW"/>
    <s v="Consumer Pre Bureau"/>
    <s v="SBambaras"/>
    <s v="This account is closed, please resubmit under a NEW ROW ID"/>
    <d v="1899-12-30T00:03:34"/>
    <n v="3.5666666666666664"/>
    <d v="2023-08-15T00:00:00"/>
    <x v="1"/>
    <x v="3"/>
    <s v="SAM"/>
    <x v="0"/>
    <s v="CONSUMER PRE BUREAU"/>
    <s v="SLA_MET"/>
  </r>
  <r>
    <s v="3155"/>
    <d v="2023-08-15T17:14:37"/>
    <d v="2023-08-15T17:28:35"/>
    <s v="WITHDRAW"/>
    <s v="Consumer Pre Bureau"/>
    <s v="NVaid"/>
    <s v="-Please email copy of Proof of Income (Pay Slips / Bank Statement / Employment Letter) to vcredit@Asif Tech.com.au"/>
    <d v="1899-12-30T00:13:58"/>
    <n v="13.966666666666667"/>
    <d v="2023-08-15T00:00:00"/>
    <x v="1"/>
    <x v="3"/>
    <s v="NAVED"/>
    <x v="0"/>
    <s v="CONSUMER PRE BUREAU"/>
    <s v="SLA_MET"/>
  </r>
  <r>
    <s v="3156"/>
    <d v="2023-08-15T17:15:02"/>
    <d v="2023-08-15T17:27:43"/>
    <s v="WITHDRAW"/>
    <s v="Consumer Existing"/>
    <s v="SBambaras"/>
    <s v="Please email passport with visa page"/>
    <d v="1899-12-30T00:12:41"/>
    <n v="12.683333333333334"/>
    <d v="2023-08-15T00:00:00"/>
    <x v="1"/>
    <x v="3"/>
    <s v="SAM"/>
    <x v="0"/>
    <s v="CONSUMER EXISTING"/>
    <s v="SLA_MET"/>
  </r>
  <r>
    <s v="3157"/>
    <d v="2023-08-15T17:20:00"/>
    <d v="2023-08-15T17:35:17"/>
    <s v="WITHDRAW"/>
    <s v="Consumer Pre Bureau"/>
    <s v="FWadia"/>
    <s v="Work number submitted is incorrect for the employer. Please confirm with applicant and resubmit. Also, please add the Suburb name in the Previous Address for the customer."/>
    <d v="1899-12-30T00:15:17"/>
    <n v="15.283333333333333"/>
    <d v="2023-08-15T00:00:00"/>
    <x v="1"/>
    <x v="3"/>
    <s v="FARDIN"/>
    <x v="0"/>
    <s v="CONSUMER PRE BUREAU"/>
    <s v="SLA_MET"/>
  </r>
  <r>
    <s v="5128"/>
    <d v="2023-08-15T17:30:41"/>
    <d v="2023-08-15T17:39:29"/>
    <s v="APPROVE"/>
    <s v="Consumer Post Bureau"/>
    <s v="SSyed"/>
    <m/>
    <d v="1899-12-30T00:08:48"/>
    <n v="8.8000000000000007"/>
    <d v="2023-08-15T00:00:00"/>
    <x v="1"/>
    <x v="3"/>
    <s v="SHAHID"/>
    <x v="1"/>
    <s v="CONSUMER POST BUREAU"/>
    <s v="SLA_MET"/>
  </r>
  <r>
    <s v="5335"/>
    <d v="2023-08-15T17:33:34"/>
    <d v="2023-08-15T17:43:21"/>
    <s v="WITHDRAW"/>
    <s v="Consumer Post Bureau"/>
    <s v="NBhatia"/>
    <m/>
    <d v="1899-12-30T00:09:47"/>
    <n v="9.7833333333333332"/>
    <d v="2023-08-15T00:00:00"/>
    <x v="1"/>
    <x v="3"/>
    <s v="NITESH"/>
    <x v="0"/>
    <s v="CONSUMER POST BUREAU"/>
    <s v="SLA_MET"/>
  </r>
  <r>
    <s v="3106"/>
    <d v="2023-08-15T17:36:15"/>
    <d v="2023-08-15T17:40:31"/>
    <s v="APPROVE"/>
    <s v="Consumer Existing"/>
    <s v="AAkhundpur"/>
    <s v="Approve"/>
    <d v="1899-12-30T00:04:16"/>
    <n v="4.2666666666666666"/>
    <d v="2023-08-15T00:00:00"/>
    <x v="1"/>
    <x v="3"/>
    <s v="ASIF"/>
    <x v="1"/>
    <s v="CONSUMER EXISTING"/>
    <s v="SLA_MET"/>
  </r>
  <r>
    <s v="3158"/>
    <d v="2023-08-15T17:36:15"/>
    <d v="2023-08-15T17:48:53"/>
    <s v="WITHDRAW"/>
    <s v="Consumer Existing"/>
    <s v="NVaid"/>
    <s v="Please resubmit with landline for employer or email copy of Proof of Income (Pay Slips / Bank Statement / Employment Letter) to vcredit@Asif Tech.com.au"/>
    <d v="1899-12-30T00:12:38"/>
    <n v="12.633333333333333"/>
    <d v="2023-08-15T00:00:00"/>
    <x v="1"/>
    <x v="3"/>
    <s v="NAVED"/>
    <x v="0"/>
    <s v="CONSUMER EXISTING"/>
    <s v="SLA_MET"/>
  </r>
  <r>
    <s v="3107"/>
    <d v="2023-08-15T17:39:35"/>
    <d v="2023-08-15T17:49:35"/>
    <s v="APPROVE"/>
    <s v="Consumer Pre Bureau"/>
    <s v="CDcosta"/>
    <s v="Approved for 1 Handset/Tablet + 1 MBB"/>
    <d v="1899-12-30T00:10:00"/>
    <n v="10"/>
    <d v="2023-08-15T00:00:00"/>
    <x v="1"/>
    <x v="3"/>
    <s v="CAMERON"/>
    <x v="1"/>
    <s v="CONSUMER PRE BUREAU"/>
    <s v="SLA_MET"/>
  </r>
  <r>
    <s v="3108"/>
    <d v="2023-08-15T17:39:47"/>
    <d v="2023-08-15T17:41:54"/>
    <s v="APPROVE"/>
    <s v="Consumer Existing"/>
    <s v="AAkhundpur"/>
    <s v="Approve"/>
    <d v="1899-12-30T00:02:07"/>
    <n v="2.1166666666666667"/>
    <d v="2023-08-15T00:00:00"/>
    <x v="1"/>
    <x v="3"/>
    <s v="ASIF"/>
    <x v="1"/>
    <s v="CONSUMER EXISTING"/>
    <s v="SLA_MET"/>
  </r>
  <r>
    <s v="3159"/>
    <d v="2023-08-15T17:44:43"/>
    <d v="2023-08-15T17:46:57"/>
    <s v="WITHDRAW"/>
    <s v="Consumer Existing"/>
    <s v="SBambaras"/>
    <s v="Please email passport with visa page"/>
    <d v="1899-12-30T00:02:14"/>
    <n v="2.2333333333333334"/>
    <d v="2023-08-15T00:00:00"/>
    <x v="1"/>
    <x v="3"/>
    <s v="SAM"/>
    <x v="0"/>
    <s v="CONSUMER EXISTING"/>
    <s v="SLA_MET"/>
  </r>
  <r>
    <s v="5129"/>
    <d v="2023-08-15T17:45:22"/>
    <d v="2023-08-15T17:50:45"/>
    <s v="APPROVE"/>
    <s v="Consumer Existing"/>
    <s v="SSyed"/>
    <m/>
    <d v="1899-12-30T00:05:23"/>
    <n v="5.3833333333333337"/>
    <d v="2023-08-15T00:00:00"/>
    <x v="1"/>
    <x v="3"/>
    <s v="SHAHID"/>
    <x v="1"/>
    <s v="CONSUMER EXISTING"/>
    <s v="SLA_MET"/>
  </r>
  <r>
    <s v="5336"/>
    <d v="2023-08-15T17:51:05"/>
    <d v="2023-08-15T18:04:34"/>
    <s v="WITHDRAW"/>
    <s v="Consumer Post Bureau"/>
    <s v="CDcosta"/>
    <m/>
    <d v="1899-12-30T00:13:29"/>
    <n v="13.483333333333333"/>
    <d v="2023-08-15T00:00:00"/>
    <x v="1"/>
    <x v="3"/>
    <s v="CAMERON"/>
    <x v="0"/>
    <s v="CONSUMER POST BUREAU"/>
    <s v="SLA_MET"/>
  </r>
  <r>
    <s v="3160"/>
    <d v="2023-08-15T17:51:13"/>
    <d v="2023-08-15T18:03:21"/>
    <s v="WITHDRAW"/>
    <s v="Consumer Post Bureau"/>
    <s v="NVaid"/>
    <s v="Please email copy of Proof of Income (Pay Slips / Bank Statement / Employment Letter) to vcredit@Asif Tech.com.au"/>
    <d v="1899-12-30T00:12:08"/>
    <n v="12.133333333333333"/>
    <d v="2023-08-15T00:00:00"/>
    <x v="1"/>
    <x v="3"/>
    <s v="NAVED"/>
    <x v="0"/>
    <s v="CONSUMER POST BUREAU"/>
    <s v="SLA_MET"/>
  </r>
  <r>
    <s v="5277"/>
    <d v="2023-08-15T17:54:38"/>
    <d v="2023-08-15T18:03:41"/>
    <s v="DECLINE"/>
    <s v="Consumer Post Bureau"/>
    <s v="AAkhundpur"/>
    <m/>
    <d v="1899-12-30T00:09:03"/>
    <n v="9.0500000000000007"/>
    <d v="2023-08-15T00:00:00"/>
    <x v="1"/>
    <x v="3"/>
    <s v="ASIF"/>
    <x v="2"/>
    <s v="CONSUMER POST BUREAU"/>
    <s v="SLA_MET"/>
  </r>
  <r>
    <s v="3161"/>
    <d v="2023-08-15T18:32:57"/>
    <d v="2023-08-15T18:41:42"/>
    <s v="WITHDRAW"/>
    <s v="Consumer Existing"/>
    <s v="NVaid"/>
    <s v="Customer has overdue account with Asif Tech, account no 725763859 overdue by $68.64"/>
    <d v="1899-12-30T00:08:45"/>
    <n v="8.75"/>
    <d v="2023-08-15T00:00:00"/>
    <x v="1"/>
    <x v="3"/>
    <s v="NAVED"/>
    <x v="0"/>
    <s v="CONSUMER EXISTING"/>
    <s v="SLA_MET"/>
  </r>
  <r>
    <s v="3109"/>
    <d v="2023-08-15T18:43:21"/>
    <d v="2023-08-15T18:51:05"/>
    <s v="APPROVE"/>
    <s v="Consumer Existing"/>
    <s v="NVaid"/>
    <s v="Approved only with outright purchase of handset or USIM only"/>
    <d v="1899-12-30T00:07:44"/>
    <n v="7.7333333333333334"/>
    <d v="2023-08-15T00:00:00"/>
    <x v="1"/>
    <x v="3"/>
    <s v="NAVED"/>
    <x v="1"/>
    <s v="CONSUMER EXISTING"/>
    <s v="SLA_MET"/>
  </r>
  <r>
    <s v="3162"/>
    <d v="2023-08-15T19:06:56"/>
    <d v="2023-08-15T19:10:54"/>
    <s v="WITHDRAW"/>
    <s v="Consumer Existing"/>
    <s v="CDcosta"/>
    <s v="Please re-submit as self employed/commercial"/>
    <d v="1899-12-30T00:03:58"/>
    <n v="3.9666666666666668"/>
    <d v="2023-08-15T00:00:00"/>
    <x v="1"/>
    <x v="3"/>
    <s v="CAMERON"/>
    <x v="0"/>
    <s v="CONSUMER EXISTING"/>
    <s v="SLA_MET"/>
  </r>
  <r>
    <s v="5130"/>
    <d v="2023-08-15T19:10:08"/>
    <d v="2023-08-15T19:17:11"/>
    <s v="APPROVE"/>
    <s v="Consumer Post Bureau"/>
    <s v="NBhatia"/>
    <m/>
    <d v="1899-12-30T00:07:03"/>
    <n v="7.05"/>
    <d v="2023-08-15T00:00:00"/>
    <x v="1"/>
    <x v="3"/>
    <s v="NITESH"/>
    <x v="1"/>
    <s v="CONSUMER POST BUREAU"/>
    <s v="SLA_MET"/>
  </r>
  <r>
    <s v="3110"/>
    <d v="2023-08-15T19:34:35"/>
    <d v="2023-08-15T19:43:35"/>
    <s v="APPROVE"/>
    <s v="Consumer Pre Bureau"/>
    <s v="CDcosta"/>
    <s v="Approved for 1 handset and 1 MBB"/>
    <d v="1899-12-30T00:09:00"/>
    <n v="9"/>
    <d v="2023-08-15T00:00:00"/>
    <x v="1"/>
    <x v="3"/>
    <s v="CAMERON"/>
    <x v="1"/>
    <s v="CONSUMER PRE BUREAU"/>
    <s v="SLA_MET"/>
  </r>
  <r>
    <s v="5131"/>
    <d v="2023-08-15T19:44:33"/>
    <d v="2023-08-15T19:49:42"/>
    <s v="APPROVE"/>
    <s v="Consumer Post Bureau"/>
    <s v="SSyed"/>
    <m/>
    <d v="1899-12-30T00:05:09"/>
    <n v="5.15"/>
    <d v="2023-08-15T00:00:00"/>
    <x v="1"/>
    <x v="3"/>
    <s v="SHAHID"/>
    <x v="1"/>
    <s v="CONSUMER POST BUREAU"/>
    <s v="SLA_MET"/>
  </r>
  <r>
    <s v="3111"/>
    <d v="2023-08-15T19:47:15"/>
    <d v="2023-08-15T19:51:56"/>
    <s v="APPROVE"/>
    <s v="Consumer Existing"/>
    <s v="CDcosta"/>
    <s v="Approve"/>
    <d v="1899-12-30T00:04:41"/>
    <n v="4.6833333333333336"/>
    <d v="2023-08-15T00:00:00"/>
    <x v="1"/>
    <x v="3"/>
    <s v="CAMERON"/>
    <x v="1"/>
    <s v="CONSUMER EXISTING"/>
    <s v="SLA_MET"/>
  </r>
  <r>
    <s v="3112"/>
    <d v="2023-08-15T20:02:01"/>
    <d v="2023-08-15T20:13:04"/>
    <s v="APPROVE"/>
    <s v="Consumer Existing"/>
    <s v="AAkhundpur"/>
    <s v="Approve"/>
    <d v="1899-12-30T00:11:03"/>
    <n v="11.05"/>
    <d v="2023-08-15T00:00:00"/>
    <x v="1"/>
    <x v="3"/>
    <s v="ASIF"/>
    <x v="1"/>
    <s v="CONSUMER EXISTING"/>
    <s v="SLA_MET"/>
  </r>
  <r>
    <s v="5132"/>
    <d v="2023-08-15T22:26:13"/>
    <d v="2023-08-16T08:46:01"/>
    <s v="APPROVE"/>
    <s v="Consumer Post Bureau"/>
    <s v="RBose"/>
    <m/>
    <d v="1899-12-30T10:19:48"/>
    <n v="619.79999999999995"/>
    <d v="2023-08-16T00:00:00"/>
    <x v="1"/>
    <x v="3"/>
    <s v="ROHAN"/>
    <x v="1"/>
    <s v="CONSUMER POST BUREAU"/>
    <s v="SLA_NOT_MET"/>
  </r>
  <r>
    <s v="5337"/>
    <d v="2023-08-16T02:24:07"/>
    <d v="2023-08-16T08:42:19"/>
    <s v="WITHDRAW"/>
    <s v="Consumer Post Bureau"/>
    <s v="FWadia"/>
    <m/>
    <d v="1899-12-30T06:18:12"/>
    <n v="378.2"/>
    <d v="2023-08-16T00:00:00"/>
    <x v="1"/>
    <x v="3"/>
    <s v="FARDIN"/>
    <x v="0"/>
    <s v="CONSUMER POST BUREAU"/>
    <s v="SLA_NOT_MET"/>
  </r>
  <r>
    <s v="5133"/>
    <d v="2023-08-16T09:12:09"/>
    <d v="2023-08-16T09:25:39"/>
    <s v="APPROVE"/>
    <s v="Consumer Post Bureau"/>
    <s v="RBose"/>
    <m/>
    <d v="1899-12-30T00:13:30"/>
    <n v="13.5"/>
    <d v="2023-08-16T00:00:00"/>
    <x v="1"/>
    <x v="3"/>
    <s v="ROHAN"/>
    <x v="1"/>
    <s v="CONSUMER POST BUREAU"/>
    <s v="SLA_MET"/>
  </r>
  <r>
    <s v="3163"/>
    <d v="2023-08-16T09:21:43"/>
    <d v="2023-08-16T09:31:38"/>
    <s v="APPROVE"/>
    <s v="Consumer Existing"/>
    <s v="FWadia"/>
    <s v="Approve"/>
    <d v="1899-12-30T00:09:55"/>
    <n v="9.9166666666666661"/>
    <d v="2023-08-16T00:00:00"/>
    <x v="1"/>
    <x v="3"/>
    <s v="FARDIN"/>
    <x v="1"/>
    <s v="CONSUMER EXISTING"/>
    <s v="SLA_MET"/>
  </r>
  <r>
    <s v="3164"/>
    <d v="2023-08-16T09:25:16"/>
    <d v="2023-08-16T09:38:33"/>
    <s v="APPROVE"/>
    <s v="Consumer Pre Bureau"/>
    <s v="SBambaras"/>
    <s v="Approved for 1 Handset/Tablet + 1 MBB"/>
    <d v="1899-12-30T00:13:17"/>
    <n v="13.283333333333333"/>
    <d v="2023-08-16T00:00:00"/>
    <x v="1"/>
    <x v="3"/>
    <s v="SAM"/>
    <x v="1"/>
    <s v="CONSUMER PRE BUREAU"/>
    <s v="SLA_MET"/>
  </r>
  <r>
    <s v="3245"/>
    <d v="2023-08-16T09:26:15"/>
    <d v="2023-08-16T09:37:35"/>
    <s v="DECLINE"/>
    <s v="Consumer Existing"/>
    <s v="FWadia"/>
    <s v="Student applicants cannot have 2 x Voice Services. They are eligible for 1 Voice and 1 MBB only"/>
    <d v="1899-12-30T00:11:20"/>
    <n v="11.333333333333334"/>
    <d v="2023-08-16T00:00:00"/>
    <x v="1"/>
    <x v="3"/>
    <s v="FARDIN"/>
    <x v="2"/>
    <s v="CONSUMER EXISTING"/>
    <s v="SLA_MET"/>
  </r>
  <r>
    <s v="3270"/>
    <d v="2023-08-16T09:48:57"/>
    <d v="2023-08-16T09:55:13"/>
    <s v="WITHDRAW"/>
    <s v="Consumer Existing"/>
    <s v="SBambaras"/>
    <s v="Customer has overdue account with Asif Tech"/>
    <d v="1899-12-30T00:06:16"/>
    <n v="6.2666666666666666"/>
    <d v="2023-08-16T00:00:00"/>
    <x v="1"/>
    <x v="3"/>
    <s v="SAM"/>
    <x v="0"/>
    <s v="CONSUMER EXISTING"/>
    <s v="SLA_MET"/>
  </r>
  <r>
    <s v="5134"/>
    <d v="2023-08-16T09:52:48"/>
    <d v="2023-08-16T09:59:13"/>
    <s v="APPROVE"/>
    <s v="Consumer Existing"/>
    <s v="RBose"/>
    <m/>
    <d v="1899-12-30T00:06:25"/>
    <n v="6.416666666666667"/>
    <d v="2023-08-16T00:00:00"/>
    <x v="1"/>
    <x v="3"/>
    <s v="ROHAN"/>
    <x v="1"/>
    <s v="CONSUMER EXISTING"/>
    <s v="SLA_MET"/>
  </r>
  <r>
    <s v="5135"/>
    <d v="2023-08-16T09:53:15"/>
    <d v="2023-08-16T10:00:11"/>
    <s v="APPROVE"/>
    <s v="Consumer Post Bureau"/>
    <s v="FWadia"/>
    <m/>
    <d v="1899-12-30T00:06:56"/>
    <n v="6.9333333333333336"/>
    <d v="2023-08-16T00:00:00"/>
    <x v="1"/>
    <x v="3"/>
    <s v="FARDIN"/>
    <x v="1"/>
    <s v="CONSUMER POST BUREAU"/>
    <s v="SLA_MET"/>
  </r>
  <r>
    <s v="3246"/>
    <d v="2023-08-16T09:58:03"/>
    <d v="2023-08-16T10:00:53"/>
    <s v="DECLINE"/>
    <s v="Consumer Existing"/>
    <s v="SBambaras"/>
    <s v="Passport Visa expires in less than 12 months. Please offer the customer pre-paid service only"/>
    <d v="1899-12-30T00:02:50"/>
    <n v="2.8333333333333335"/>
    <d v="2023-08-16T00:00:00"/>
    <x v="1"/>
    <x v="3"/>
    <s v="SAM"/>
    <x v="2"/>
    <s v="CONSUMER EXISTING"/>
    <s v="SLA_MET"/>
  </r>
  <r>
    <s v="3271"/>
    <d v="2023-08-16T10:12:32"/>
    <d v="2023-08-16T10:16:56"/>
    <s v="WITHDRAW"/>
    <s v="Consumer Pre Bureau"/>
    <s v="SBambaras"/>
    <s v="Please check DOB, Passport Number and Country, and the Customers Name"/>
    <d v="1899-12-30T00:04:24"/>
    <n v="4.4000000000000004"/>
    <d v="2023-08-16T00:00:00"/>
    <x v="1"/>
    <x v="3"/>
    <s v="SAM"/>
    <x v="0"/>
    <s v="CONSUMER PRE BUREAU"/>
    <s v="SLA_MET"/>
  </r>
  <r>
    <s v="5136"/>
    <d v="2023-08-16T10:18:43"/>
    <d v="2023-08-16T10:28:01"/>
    <s v="APPROVE"/>
    <s v="Consumer Post Bureau"/>
    <s v="FWadia"/>
    <m/>
    <d v="1899-12-30T00:09:18"/>
    <n v="9.3000000000000007"/>
    <d v="2023-08-16T00:00:00"/>
    <x v="1"/>
    <x v="3"/>
    <s v="FARDIN"/>
    <x v="1"/>
    <s v="CONSUMER POST BUREAU"/>
    <s v="SLA_MET"/>
  </r>
  <r>
    <s v="3272"/>
    <d v="2023-08-16T10:25:59"/>
    <d v="2023-08-16T10:28:49"/>
    <s v="WITHDRAW"/>
    <s v="Consumer Pre Bureau"/>
    <s v="SBambaras"/>
    <s v="Please email passport with visa page"/>
    <d v="1899-12-30T00:02:50"/>
    <n v="2.8333333333333335"/>
    <d v="2023-08-16T00:00:00"/>
    <x v="1"/>
    <x v="3"/>
    <s v="SAM"/>
    <x v="0"/>
    <s v="CONSUMER PRE BUREAU"/>
    <s v="SLA_MET"/>
  </r>
  <r>
    <s v="3273"/>
    <d v="2023-08-16T10:26:23"/>
    <d v="2023-08-16T10:38:52"/>
    <s v="WITHDRAW"/>
    <s v="Consumer Post Bureau"/>
    <s v="SBambaras"/>
    <s v="Please re-submit under new row-id and with employer's contactable landline number."/>
    <d v="1899-12-30T00:12:29"/>
    <n v="12.483333333333333"/>
    <d v="2023-08-16T00:00:00"/>
    <x v="1"/>
    <x v="3"/>
    <s v="SAM"/>
    <x v="0"/>
    <s v="CONSUMER POST BUREAU"/>
    <s v="SLA_MET"/>
  </r>
  <r>
    <s v="5137"/>
    <d v="2023-08-16T10:26:37"/>
    <d v="2023-08-16T10:44:12"/>
    <s v="APPROVE"/>
    <s v="Consumer Existing"/>
    <s v="FWadia"/>
    <m/>
    <d v="1899-12-30T00:17:35"/>
    <n v="17.583333333333332"/>
    <d v="2023-08-16T00:00:00"/>
    <x v="1"/>
    <x v="3"/>
    <s v="FARDIN"/>
    <x v="1"/>
    <s v="CONSUMER EXISTING"/>
    <s v="SLA_MET"/>
  </r>
  <r>
    <s v="5138"/>
    <d v="2023-08-16T10:31:45"/>
    <d v="2023-08-16T10:50:46"/>
    <s v="APPROVE"/>
    <s v="Consumer Existing"/>
    <s v="RBose"/>
    <m/>
    <d v="1899-12-30T00:19:01"/>
    <n v="19.016666666666666"/>
    <d v="2023-08-16T00:00:00"/>
    <x v="1"/>
    <x v="3"/>
    <s v="ROHAN"/>
    <x v="1"/>
    <s v="CONSUMER EXISTING"/>
    <s v="SLA_MET"/>
  </r>
  <r>
    <s v="3165"/>
    <d v="2023-08-16T10:35:02"/>
    <d v="2023-08-16T10:55:55"/>
    <s v="APPROVE"/>
    <s v="Consumer Existing"/>
    <s v="NBhatia"/>
    <s v="Approve"/>
    <d v="1899-12-30T00:20:53"/>
    <n v="20.883333333333333"/>
    <d v="2023-08-16T00:00:00"/>
    <x v="1"/>
    <x v="3"/>
    <s v="NITESH"/>
    <x v="1"/>
    <s v="CONSUMER EXISTING"/>
    <s v="SLA_NOT_MET"/>
  </r>
  <r>
    <s v="5139"/>
    <d v="2023-08-16T10:40:40"/>
    <d v="2023-08-16T11:02:24"/>
    <s v="APPROVE"/>
    <s v="Consumer Post Bureau"/>
    <s v="QMascarenhas"/>
    <m/>
    <d v="1899-12-30T00:21:44"/>
    <n v="21.733333333333334"/>
    <d v="2023-08-16T00:00:00"/>
    <x v="1"/>
    <x v="3"/>
    <e v="#N/A"/>
    <x v="1"/>
    <s v="CONSUMER POST BUREAU"/>
    <s v="SLA_NOT_MET"/>
  </r>
  <r>
    <s v="3166"/>
    <d v="2023-08-16T10:50:12"/>
    <d v="2023-08-16T11:01:31"/>
    <s v="APPROVE"/>
    <s v="Consumer Existing"/>
    <s v="SBambaras"/>
    <s v="Approve for sim only MBB service."/>
    <d v="1899-12-30T00:11:19"/>
    <n v="11.316666666666666"/>
    <d v="2023-08-16T00:00:00"/>
    <x v="1"/>
    <x v="3"/>
    <s v="SAM"/>
    <x v="1"/>
    <s v="CONSUMER EXISTING"/>
    <s v="SLA_MET"/>
  </r>
  <r>
    <s v="3274"/>
    <d v="2023-08-16T10:52:31"/>
    <d v="2023-08-16T11:03:02"/>
    <s v="WITHDRAW"/>
    <s v="Consumer Existing"/>
    <s v="AAkhundpur"/>
    <s v="Work number submitted is incorrect for the employer. Please confirm with applicant and resubmit"/>
    <d v="1899-12-30T00:10:31"/>
    <n v="10.516666666666667"/>
    <d v="2023-08-16T00:00:00"/>
    <x v="1"/>
    <x v="3"/>
    <s v="ASIF"/>
    <x v="0"/>
    <s v="CONSUMER EXISTING"/>
    <s v="SLA_MET"/>
  </r>
  <r>
    <s v="3167"/>
    <d v="2023-08-16T11:00:40"/>
    <d v="2023-08-16T11:14:37"/>
    <s v="APPROVE"/>
    <s v="Consumer Existing"/>
    <s v="NBhatia"/>
    <s v="Approve"/>
    <d v="1899-12-30T00:13:57"/>
    <n v="13.95"/>
    <d v="2023-08-16T00:00:00"/>
    <x v="1"/>
    <x v="3"/>
    <s v="NITESH"/>
    <x v="1"/>
    <s v="CONSUMER EXISTING"/>
    <s v="SLA_MET"/>
  </r>
  <r>
    <s v="3247"/>
    <d v="2023-08-16T11:05:12"/>
    <d v="2023-08-16T11:21:18"/>
    <s v="DECLINE"/>
    <s v="Consumer Existing"/>
    <s v="FWadia"/>
    <s v="Student applicants cannot have 2 x Voice Services. They are eligible for 1 Voice and 1 MBB only"/>
    <d v="1899-12-30T00:16:06"/>
    <n v="16.100000000000001"/>
    <d v="2023-08-16T00:00:00"/>
    <x v="1"/>
    <x v="3"/>
    <s v="FARDIN"/>
    <x v="2"/>
    <s v="CONSUMER EXISTING"/>
    <s v="SLA_MET"/>
  </r>
  <r>
    <s v="3168"/>
    <d v="2023-08-16T11:11:22"/>
    <d v="2023-08-16T11:21:33"/>
    <s v="APPROVE"/>
    <s v="Consumer Existing"/>
    <s v="AAkhundpur"/>
    <s v="Approved for MBB only"/>
    <d v="1899-12-30T00:10:11"/>
    <n v="10.183333333333334"/>
    <d v="2023-08-16T00:00:00"/>
    <x v="1"/>
    <x v="3"/>
    <s v="ASIF"/>
    <x v="1"/>
    <s v="CONSUMER EXISTING"/>
    <s v="SLA_MET"/>
  </r>
  <r>
    <s v="3169"/>
    <d v="2023-08-16T11:14:26"/>
    <d v="2023-08-16T11:19:03"/>
    <s v="APPROVE"/>
    <s v="Consumer Existing"/>
    <s v="SBambaras"/>
    <s v="Approve"/>
    <d v="1899-12-30T00:04:37"/>
    <n v="4.6166666666666671"/>
    <d v="2023-08-16T00:00:00"/>
    <x v="1"/>
    <x v="3"/>
    <s v="SAM"/>
    <x v="1"/>
    <s v="CONSUMER EXISTING"/>
    <s v="SLA_MET"/>
  </r>
  <r>
    <s v="3275"/>
    <d v="2023-08-16T11:19:51"/>
    <d v="2023-08-16T11:24:02"/>
    <s v="WITHDRAW"/>
    <s v="Consumer Pre Bureau"/>
    <s v="SBambaras"/>
    <s v="Please email passport with visa page"/>
    <d v="1899-12-30T00:04:11"/>
    <n v="4.1833333333333336"/>
    <d v="2023-08-16T00:00:00"/>
    <x v="1"/>
    <x v="3"/>
    <s v="SAM"/>
    <x v="0"/>
    <s v="CONSUMER PRE BUREAU"/>
    <s v="SLA_MET"/>
  </r>
  <r>
    <s v="3170"/>
    <d v="2023-08-16T11:21:12"/>
    <d v="2023-08-16T11:31:23"/>
    <s v="APPROVE"/>
    <s v="Consumer Existing"/>
    <s v="NVaid"/>
    <s v="Approved only with outright purchase of handset or USIM only"/>
    <d v="1899-12-30T00:10:11"/>
    <n v="10.183333333333334"/>
    <d v="2023-08-16T00:00:00"/>
    <x v="1"/>
    <x v="3"/>
    <s v="NAVED"/>
    <x v="1"/>
    <s v="CONSUMER EXISTING"/>
    <s v="SLA_MET"/>
  </r>
  <r>
    <s v="3276"/>
    <d v="2023-08-16T11:22:27"/>
    <d v="2023-08-16T11:36:41"/>
    <s v="WITHDRAW"/>
    <s v="Consumer Existing"/>
    <s v="NBhatia"/>
    <s v="Please resubmit with updated Employment details like Appointment/Offer Letter, Salary Slips reflecting Employer's deposits etc."/>
    <d v="1899-12-30T00:14:14"/>
    <n v="14.233333333333333"/>
    <d v="2023-08-16T00:00:00"/>
    <x v="1"/>
    <x v="3"/>
    <s v="NITESH"/>
    <x v="0"/>
    <s v="CONSUMER EXISTING"/>
    <s v="SLA_MET"/>
  </r>
  <r>
    <s v="3171"/>
    <d v="2023-08-16T11:25:37"/>
    <d v="2023-08-16T11:30:14"/>
    <s v="APPROVE"/>
    <s v="Consumer Pre Bureau"/>
    <s v="SBambaras"/>
    <s v="Approved for 1 handset and 1 MBB"/>
    <d v="1899-12-30T00:04:37"/>
    <n v="4.6166666666666671"/>
    <d v="2023-08-16T00:00:00"/>
    <x v="1"/>
    <x v="3"/>
    <s v="SAM"/>
    <x v="1"/>
    <s v="CONSUMER PRE BUREAU"/>
    <s v="SLA_MET"/>
  </r>
  <r>
    <s v="5140"/>
    <d v="2023-08-16T11:33:00"/>
    <d v="2023-08-16T11:41:19"/>
    <s v="APPROVE"/>
    <s v="Consumer Existing"/>
    <s v="FWadia"/>
    <m/>
    <d v="1899-12-30T00:08:19"/>
    <n v="8.3166666666666664"/>
    <d v="2023-08-16T00:00:00"/>
    <x v="1"/>
    <x v="3"/>
    <s v="FARDIN"/>
    <x v="1"/>
    <s v="CONSUMER EXISTING"/>
    <s v="SLA_MET"/>
  </r>
  <r>
    <s v="5338"/>
    <d v="2023-08-16T11:34:54"/>
    <d v="2023-08-16T11:45:16"/>
    <s v="WITHDRAW"/>
    <s v="Consumer Post Bureau"/>
    <s v="QMascarenhas"/>
    <m/>
    <d v="1899-12-30T00:10:22"/>
    <n v="10.366666666666667"/>
    <d v="2023-08-16T00:00:00"/>
    <x v="1"/>
    <x v="3"/>
    <e v="#N/A"/>
    <x v="0"/>
    <s v="CONSUMER POST BUREAU"/>
    <s v="SLA_MET"/>
  </r>
  <r>
    <s v="3172"/>
    <d v="2023-08-16T11:35:50"/>
    <d v="2023-08-16T11:42:09"/>
    <s v="APPROVE"/>
    <s v="Consumer Existing"/>
    <s v="SBambaras"/>
    <s v="Approved for MBB only"/>
    <d v="1899-12-30T00:06:19"/>
    <n v="6.3166666666666664"/>
    <d v="2023-08-16T00:00:00"/>
    <x v="1"/>
    <x v="3"/>
    <s v="SAM"/>
    <x v="1"/>
    <s v="CONSUMER EXISTING"/>
    <s v="SLA_MET"/>
  </r>
  <r>
    <s v="5278"/>
    <d v="2023-08-16T11:37:17"/>
    <d v="2023-08-16T11:53:20"/>
    <s v="DECLINE"/>
    <s v="Consumer Existing"/>
    <s v="FWadia"/>
    <m/>
    <d v="1899-12-30T00:16:03"/>
    <n v="16.05"/>
    <d v="2023-08-16T00:00:00"/>
    <x v="1"/>
    <x v="3"/>
    <s v="FARDIN"/>
    <x v="2"/>
    <s v="CONSUMER EXISTING"/>
    <s v="SLA_MET"/>
  </r>
  <r>
    <s v="3173"/>
    <d v="2023-08-16T11:38:43"/>
    <d v="2023-08-16T11:46:46"/>
    <s v="APPROVE"/>
    <s v="Consumer Existing"/>
    <s v="AAkhundpur"/>
    <s v="Approve"/>
    <d v="1899-12-30T00:08:03"/>
    <n v="8.0500000000000007"/>
    <d v="2023-08-16T00:00:00"/>
    <x v="1"/>
    <x v="3"/>
    <s v="ASIF"/>
    <x v="1"/>
    <s v="CONSUMER EXISTING"/>
    <s v="SLA_MET"/>
  </r>
  <r>
    <s v="5339"/>
    <d v="2023-08-16T11:40:32"/>
    <d v="2023-08-16T11:49:53"/>
    <s v="WITHDRAW"/>
    <s v="Consumer Post Bureau"/>
    <s v="RBose"/>
    <m/>
    <d v="1899-12-30T00:09:21"/>
    <n v="9.35"/>
    <d v="2023-08-16T00:00:00"/>
    <x v="1"/>
    <x v="3"/>
    <s v="ROHAN"/>
    <x v="0"/>
    <s v="CONSUMER POST BUREAU"/>
    <s v="SLA_MET"/>
  </r>
  <r>
    <s v="3174"/>
    <d v="2023-08-16T11:48:04"/>
    <d v="2023-08-16T11:59:19"/>
    <s v="APPROVE"/>
    <s v="Consumer Post Bureau"/>
    <s v="SBambaras"/>
    <s v="Approved only with outright purchase of handset or USIM only"/>
    <d v="1899-12-30T00:11:15"/>
    <n v="11.25"/>
    <d v="2023-08-16T00:00:00"/>
    <x v="1"/>
    <x v="3"/>
    <s v="SAM"/>
    <x v="1"/>
    <s v="CONSUMER POST BUREAU"/>
    <s v="SLA_MET"/>
  </r>
  <r>
    <s v="3277"/>
    <d v="2023-08-16T11:54:53"/>
    <d v="2023-08-16T12:05:25"/>
    <s v="WITHDRAW"/>
    <s v="Consumer Pre Bureau"/>
    <s v="NVaid"/>
    <s v="Please email passport with visa page. Please email copy of Proof of Income (Pay Slips / Bank Statement / Employment Letter) to vcredit@Asif Tech.com.au"/>
    <d v="1899-12-30T00:10:32"/>
    <n v="10.533333333333333"/>
    <d v="2023-08-16T00:00:00"/>
    <x v="1"/>
    <x v="3"/>
    <s v="NAVED"/>
    <x v="0"/>
    <s v="CONSUMER PRE BUREAU"/>
    <s v="SLA_MET"/>
  </r>
  <r>
    <s v="3175"/>
    <d v="2023-08-16T11:58:05"/>
    <d v="2023-08-16T12:11:34"/>
    <s v="APPROVE"/>
    <s v="Consumer Existing"/>
    <s v="AAkhundpur"/>
    <s v="Approve"/>
    <d v="1899-12-30T00:13:29"/>
    <n v="13.483333333333333"/>
    <d v="2023-08-16T00:00:00"/>
    <x v="1"/>
    <x v="3"/>
    <s v="ASIF"/>
    <x v="1"/>
    <s v="CONSUMER EXISTING"/>
    <s v="SLA_MET"/>
  </r>
  <r>
    <s v="5340"/>
    <d v="2023-08-16T12:03:26"/>
    <d v="2023-08-16T12:16:38"/>
    <s v="WITHDRAW"/>
    <s v="Consumer Post Bureau"/>
    <s v="RBose"/>
    <m/>
    <d v="1899-12-30T00:13:12"/>
    <n v="13.2"/>
    <d v="2023-08-16T00:00:00"/>
    <x v="1"/>
    <x v="3"/>
    <s v="ROHAN"/>
    <x v="0"/>
    <s v="CONSUMER POST BUREAU"/>
    <s v="SLA_MET"/>
  </r>
  <r>
    <s v="3248"/>
    <d v="2023-08-16T12:04:31"/>
    <d v="2023-08-16T12:13:04"/>
    <s v="DECLINE"/>
    <s v="Consumer Post Bureau"/>
    <s v="NVaid"/>
    <s v="Due to credit policy decision by Credit department. Please offer the customer pre-paid service"/>
    <d v="1899-12-30T00:08:33"/>
    <n v="8.5500000000000007"/>
    <d v="2023-08-16T00:00:00"/>
    <x v="1"/>
    <x v="3"/>
    <s v="NAVED"/>
    <x v="2"/>
    <s v="CONSUMER POST BUREAU"/>
    <s v="SLA_MET"/>
  </r>
  <r>
    <s v="3176"/>
    <d v="2023-08-16T12:09:13"/>
    <d v="2023-08-16T12:20:55"/>
    <s v="APPROVE"/>
    <s v="Consumer Pre Bureau"/>
    <s v="AAkhundpur"/>
    <s v="Approved"/>
    <d v="1899-12-30T00:11:42"/>
    <n v="11.7"/>
    <d v="2023-08-16T00:00:00"/>
    <x v="1"/>
    <x v="3"/>
    <s v="ASIF"/>
    <x v="1"/>
    <s v="CONSUMER PRE BUREAU"/>
    <s v="SLA_MET"/>
  </r>
  <r>
    <s v="3249"/>
    <d v="2023-08-16T12:10:34"/>
    <d v="2023-08-16T12:19:20"/>
    <s v="DECLINE"/>
    <s v="Consumer Pre Bureau"/>
    <s v="SBambaras"/>
    <s v="Due to credit policy decision by Credit department. Please offer the customer pre-paid service"/>
    <d v="1899-12-30T00:08:46"/>
    <n v="8.7666666666666675"/>
    <d v="2023-08-16T00:00:00"/>
    <x v="1"/>
    <x v="3"/>
    <s v="SAM"/>
    <x v="2"/>
    <s v="CONSUMER PRE BUREAU"/>
    <s v="SLA_MET"/>
  </r>
  <r>
    <s v="3177"/>
    <d v="2023-08-16T12:12:22"/>
    <d v="2023-08-16T12:28:23"/>
    <s v="APPROVE"/>
    <s v="Consumer Pre Bureau"/>
    <s v="SBambaras"/>
    <s v="Approved for 1 handset and 1 MBB"/>
    <d v="1899-12-30T00:16:01"/>
    <n v="16.016666666666666"/>
    <d v="2023-08-16T00:00:00"/>
    <x v="1"/>
    <x v="3"/>
    <s v="SAM"/>
    <x v="1"/>
    <s v="CONSUMER PRE BUREAU"/>
    <s v="SLA_MET"/>
  </r>
  <r>
    <s v="5279"/>
    <d v="2023-08-16T12:16:21"/>
    <d v="2023-08-16T12:28:19"/>
    <s v="DECLINE"/>
    <s v="Consumer Post Bureau"/>
    <s v="FWadia"/>
    <m/>
    <d v="1899-12-30T00:11:58"/>
    <n v="11.966666666666667"/>
    <d v="2023-08-16T00:00:00"/>
    <x v="1"/>
    <x v="3"/>
    <s v="FARDIN"/>
    <x v="2"/>
    <s v="CONSUMER POST BUREAU"/>
    <s v="SLA_MET"/>
  </r>
  <r>
    <s v="5341"/>
    <d v="2023-08-16T12:16:47"/>
    <d v="2023-08-16T12:35:08"/>
    <s v="WITHDRAW"/>
    <s v="Consumer Post Bureau"/>
    <s v="NBhatia"/>
    <m/>
    <d v="1899-12-30T00:18:21"/>
    <n v="18.350000000000001"/>
    <d v="2023-08-16T00:00:00"/>
    <x v="1"/>
    <x v="3"/>
    <s v="NITESH"/>
    <x v="0"/>
    <s v="CONSUMER POST BUREAU"/>
    <s v="SLA_MET"/>
  </r>
  <r>
    <s v="3178"/>
    <d v="2023-08-16T12:22:14"/>
    <d v="2023-08-16T12:27:45"/>
    <s v="APPROVE"/>
    <s v="Consumer Pre Bureau"/>
    <s v="AAkhundpur"/>
    <s v="Approved"/>
    <d v="1899-12-30T00:05:31"/>
    <n v="5.5166666666666666"/>
    <d v="2023-08-16T00:00:00"/>
    <x v="1"/>
    <x v="3"/>
    <s v="ASIF"/>
    <x v="1"/>
    <s v="CONSUMER PRE BUREAU"/>
    <s v="SLA_MET"/>
  </r>
  <r>
    <s v="3278"/>
    <d v="2023-08-16T12:26:40"/>
    <d v="2023-08-16T12:36:50"/>
    <s v="WITHDRAW"/>
    <s v="Consumer Post Bureau"/>
    <s v="SBambaras"/>
    <s v="Please email copy of Proof of Income (Pay Slips / Bank Statement / Employment Letter) to vcredit@Asif Tech.com.au"/>
    <d v="1899-12-30T00:10:10"/>
    <n v="10.166666666666666"/>
    <d v="2023-08-16T00:00:00"/>
    <x v="1"/>
    <x v="3"/>
    <s v="SAM"/>
    <x v="0"/>
    <s v="CONSUMER POST BUREAU"/>
    <s v="SLA_MET"/>
  </r>
  <r>
    <s v="3279"/>
    <d v="2023-08-16T12:35:17"/>
    <d v="2023-08-16T12:45:23"/>
    <s v="WITHDRAW"/>
    <s v="Consumer Pre Bureau"/>
    <s v="SBambaras"/>
    <s v="Please resubmit with valid previous address."/>
    <d v="1899-12-30T00:10:06"/>
    <n v="10.1"/>
    <d v="2023-08-16T00:00:00"/>
    <x v="1"/>
    <x v="3"/>
    <s v="SAM"/>
    <x v="0"/>
    <s v="CONSUMER PRE BUREAU"/>
    <s v="SLA_MET"/>
  </r>
  <r>
    <s v="3179"/>
    <d v="2023-08-16T12:37:14"/>
    <d v="2023-08-16T12:46:56"/>
    <s v="APPROVE"/>
    <s v="Consumer Pre Bureau"/>
    <s v="FWadia"/>
    <s v="Approved"/>
    <d v="1899-12-30T00:09:42"/>
    <n v="9.6999999999999993"/>
    <d v="2023-08-16T00:00:00"/>
    <x v="1"/>
    <x v="3"/>
    <s v="FARDIN"/>
    <x v="1"/>
    <s v="CONSUMER PRE BUREAU"/>
    <s v="SLA_MET"/>
  </r>
  <r>
    <s v="3180"/>
    <d v="2023-08-16T12:38:56"/>
    <d v="2023-08-16T12:48:48"/>
    <s v="APPROVE"/>
    <s v="Consumer Pre Bureau"/>
    <s v="NVaid"/>
    <s v="Approved"/>
    <d v="1899-12-30T00:09:52"/>
    <n v="9.8666666666666671"/>
    <d v="2023-08-16T00:00:00"/>
    <x v="1"/>
    <x v="3"/>
    <s v="NAVED"/>
    <x v="1"/>
    <s v="CONSUMER PRE BUREAU"/>
    <s v="SLA_MET"/>
  </r>
  <r>
    <s v="3181"/>
    <d v="2023-08-16T12:40:57"/>
    <d v="2023-08-16T12:48:16"/>
    <s v="APPROVE"/>
    <s v="Consumer Existing"/>
    <s v="AAkhundpur"/>
    <s v="Approved for MBB only"/>
    <d v="1899-12-30T00:07:19"/>
    <n v="7.3166666666666664"/>
    <d v="2023-08-16T00:00:00"/>
    <x v="1"/>
    <x v="3"/>
    <s v="ASIF"/>
    <x v="1"/>
    <s v="CONSUMER EXISTING"/>
    <s v="SLA_MET"/>
  </r>
  <r>
    <s v="3250"/>
    <d v="2023-08-16T12:42:07"/>
    <d v="2023-08-16T12:56:34"/>
    <s v="DECLINE"/>
    <s v="Consumer Post Bureau"/>
    <s v="SBambaras"/>
    <s v="Due to credit policy decision by Credit department. Please offer the customer pre-paid service"/>
    <d v="1899-12-30T00:14:27"/>
    <n v="14.45"/>
    <d v="2023-08-16T00:00:00"/>
    <x v="1"/>
    <x v="3"/>
    <s v="SAM"/>
    <x v="2"/>
    <s v="CONSUMER POST BUREAU"/>
    <s v="SLA_MET"/>
  </r>
  <r>
    <s v="5141"/>
    <d v="2023-08-16T12:42:34"/>
    <d v="2023-08-16T12:56:31"/>
    <s v="APPROVE"/>
    <s v="Consumer Post Bureau"/>
    <s v="QMascarenhas"/>
    <m/>
    <d v="1899-12-30T00:13:57"/>
    <n v="13.95"/>
    <d v="2023-08-16T00:00:00"/>
    <x v="1"/>
    <x v="3"/>
    <e v="#N/A"/>
    <x v="1"/>
    <s v="CONSUMER POST BUREAU"/>
    <s v="SLA_MET"/>
  </r>
  <r>
    <s v="5342"/>
    <d v="2023-08-16T12:43:11"/>
    <d v="2023-08-16T12:56:15"/>
    <s v="WITHDRAW"/>
    <s v="Consumer Post Bureau"/>
    <s v="RBose"/>
    <m/>
    <d v="1899-12-30T00:13:04"/>
    <n v="13.066666666666666"/>
    <d v="2023-08-16T00:00:00"/>
    <x v="1"/>
    <x v="3"/>
    <s v="ROHAN"/>
    <x v="0"/>
    <s v="CONSUMER POST BUREAU"/>
    <s v="SLA_MET"/>
  </r>
  <r>
    <s v="3182"/>
    <d v="2023-08-16T12:43:28"/>
    <d v="2023-08-16T12:59:52"/>
    <s v="APPROVE"/>
    <s v="Consumer Pre Bureau"/>
    <s v="NVaid"/>
    <s v="Approved only with outright purchase of handset or USIM only"/>
    <d v="1899-12-30T00:16:24"/>
    <n v="16.399999999999999"/>
    <d v="2023-08-16T00:00:00"/>
    <x v="1"/>
    <x v="3"/>
    <s v="NAVED"/>
    <x v="1"/>
    <s v="CONSUMER PRE BUREAU"/>
    <s v="SLA_MET"/>
  </r>
  <r>
    <s v="3183"/>
    <d v="2023-08-16T12:46:00"/>
    <d v="2023-08-16T12:58:21"/>
    <s v="APPROVE"/>
    <s v="Consumer Existing"/>
    <s v="FWadia"/>
    <s v="Approve"/>
    <d v="1899-12-30T00:12:21"/>
    <n v="12.35"/>
    <d v="2023-08-16T00:00:00"/>
    <x v="1"/>
    <x v="3"/>
    <s v="FARDIN"/>
    <x v="1"/>
    <s v="CONSUMER EXISTING"/>
    <s v="SLA_MET"/>
  </r>
  <r>
    <s v="3280"/>
    <d v="2023-08-16T12:49:30"/>
    <d v="2023-08-16T13:01:40"/>
    <s v="WITHDRAW"/>
    <s v="Consumer Pre Bureau"/>
    <s v="NBhatia"/>
    <s v="Please email passport with visa page"/>
    <d v="1899-12-30T00:12:10"/>
    <n v="12.166666666666666"/>
    <d v="2023-08-16T00:00:00"/>
    <x v="1"/>
    <x v="3"/>
    <s v="NITESH"/>
    <x v="0"/>
    <s v="CONSUMER PRE BUREAU"/>
    <s v="SLA_MET"/>
  </r>
  <r>
    <s v="3281"/>
    <d v="2023-08-16T12:51:39"/>
    <d v="2023-08-16T13:00:02"/>
    <s v="WITHDRAW"/>
    <s v="Consumer Post Bureau"/>
    <s v="AAkhundpur"/>
    <s v="An account for this applicant already exists with Asif Tech. Please resubmit as existing customer- 1-8EZP2O4"/>
    <d v="1899-12-30T00:08:23"/>
    <n v="8.3833333333333329"/>
    <d v="2023-08-16T00:00:00"/>
    <x v="1"/>
    <x v="3"/>
    <s v="ASIF"/>
    <x v="0"/>
    <s v="CONSUMER POST BUREAU"/>
    <s v="SLA_MET"/>
  </r>
  <r>
    <s v="5142"/>
    <d v="2023-08-16T12:52:01"/>
    <d v="2023-08-16T13:06:08"/>
    <s v="APPROVE"/>
    <s v="Consumer Existing"/>
    <s v="QMascarenhas"/>
    <m/>
    <d v="1899-12-30T00:14:07"/>
    <n v="14.116666666666667"/>
    <d v="2023-08-16T00:00:00"/>
    <x v="1"/>
    <x v="3"/>
    <e v="#N/A"/>
    <x v="1"/>
    <s v="CONSUMER EXISTING"/>
    <s v="SLA_MET"/>
  </r>
  <r>
    <s v="3184"/>
    <d v="2023-08-16T12:52:27"/>
    <d v="2023-08-16T13:03:17"/>
    <s v="APPROVE"/>
    <s v="Consumer Pre Bureau"/>
    <s v="SBambaras"/>
    <s v="Approved for 1 handset and 1 MBB"/>
    <d v="1899-12-30T00:10:50"/>
    <n v="10.833333333333334"/>
    <d v="2023-08-16T00:00:00"/>
    <x v="1"/>
    <x v="3"/>
    <s v="SAM"/>
    <x v="1"/>
    <s v="CONSUMER PRE BUREAU"/>
    <s v="SLA_MET"/>
  </r>
  <r>
    <s v="3185"/>
    <d v="2023-08-16T12:55:18"/>
    <d v="2023-08-16T13:04:51"/>
    <s v="APPROVE"/>
    <s v="Consumer Pre Bureau"/>
    <s v="FWadia"/>
    <s v="Approved only with outright purchase of handset or USIM only"/>
    <d v="1899-12-30T00:09:33"/>
    <n v="9.5500000000000007"/>
    <d v="2023-08-16T00:00:00"/>
    <x v="1"/>
    <x v="3"/>
    <s v="FARDIN"/>
    <x v="1"/>
    <s v="CONSUMER PRE BUREAU"/>
    <s v="SLA_MET"/>
  </r>
  <r>
    <s v="3282"/>
    <d v="2023-08-16T12:56:43"/>
    <d v="2023-08-16T13:08:18"/>
    <s v="WITHDRAW"/>
    <s v="Consumer Existing"/>
    <s v="NVaid"/>
    <s v="Please re-submit as student"/>
    <d v="1899-12-30T00:11:35"/>
    <n v="11.583333333333334"/>
    <d v="2023-08-16T00:00:00"/>
    <x v="1"/>
    <x v="3"/>
    <s v="NAVED"/>
    <x v="0"/>
    <s v="CONSUMER EXISTING"/>
    <s v="SLA_MET"/>
  </r>
  <r>
    <s v="3186"/>
    <d v="2023-08-16T13:00:00"/>
    <d v="2023-08-16T13:06:47"/>
    <s v="APPROVE"/>
    <s v="Consumer Existing"/>
    <s v="AAkhundpur"/>
    <s v="Approved for MBB only"/>
    <d v="1899-12-30T00:06:47"/>
    <n v="6.7833333333333332"/>
    <d v="2023-08-16T00:00:00"/>
    <x v="1"/>
    <x v="3"/>
    <s v="ASIF"/>
    <x v="1"/>
    <s v="CONSUMER EXISTING"/>
    <s v="SLA_MET"/>
  </r>
  <r>
    <s v="5143"/>
    <d v="2023-08-16T13:06:02"/>
    <d v="2023-08-16T13:20:28"/>
    <s v="APPROVE"/>
    <s v="Consumer Existing"/>
    <s v="QMascarenhas"/>
    <m/>
    <d v="1899-12-30T00:14:26"/>
    <n v="14.433333333333334"/>
    <d v="2023-08-16T00:00:00"/>
    <x v="1"/>
    <x v="3"/>
    <e v="#N/A"/>
    <x v="1"/>
    <s v="CONSUMER EXISTING"/>
    <s v="SLA_MET"/>
  </r>
  <r>
    <s v="5144"/>
    <d v="2023-08-16T13:06:28"/>
    <d v="2023-08-16T13:21:37"/>
    <s v="APPROVE"/>
    <s v="Consumer Existing"/>
    <s v="FWadia"/>
    <m/>
    <d v="1899-12-30T00:15:09"/>
    <n v="15.15"/>
    <d v="2023-08-16T00:00:00"/>
    <x v="1"/>
    <x v="3"/>
    <s v="FARDIN"/>
    <x v="1"/>
    <s v="CONSUMER EXISTING"/>
    <s v="SLA_MET"/>
  </r>
  <r>
    <s v="5145"/>
    <d v="2023-08-16T13:07:19"/>
    <d v="2023-08-16T13:21:37"/>
    <s v="APPROVE"/>
    <s v="Consumer Post Bureau"/>
    <s v="AAkhundpur"/>
    <m/>
    <d v="1899-12-30T00:14:18"/>
    <n v="14.3"/>
    <d v="2023-08-16T00:00:00"/>
    <x v="1"/>
    <x v="3"/>
    <s v="ASIF"/>
    <x v="1"/>
    <s v="CONSUMER POST BUREAU"/>
    <s v="SLA_MET"/>
  </r>
  <r>
    <s v="3187"/>
    <d v="2023-08-16T13:07:28"/>
    <d v="2023-08-16T13:14:38"/>
    <s v="APPROVE"/>
    <s v="Consumer Pre Bureau"/>
    <s v="SBambaras"/>
    <s v="Approved for 1 handset and 1 MBB"/>
    <d v="1899-12-30T00:07:10"/>
    <n v="7.166666666666667"/>
    <d v="2023-08-16T00:00:00"/>
    <x v="1"/>
    <x v="3"/>
    <s v="SAM"/>
    <x v="1"/>
    <s v="CONSUMER PRE BUREAU"/>
    <s v="SLA_MET"/>
  </r>
  <r>
    <s v="5146"/>
    <d v="2023-08-16T13:08:00"/>
    <d v="2023-08-16T13:29:05"/>
    <s v="APPROVE"/>
    <s v="Consumer Existing"/>
    <s v="RBose"/>
    <m/>
    <d v="1899-12-30T00:21:05"/>
    <n v="21.083333333333332"/>
    <d v="2023-08-16T00:00:00"/>
    <x v="1"/>
    <x v="3"/>
    <s v="ROHAN"/>
    <x v="1"/>
    <s v="CONSUMER EXISTING"/>
    <s v="SLA_NOT_MET"/>
  </r>
  <r>
    <s v="5147"/>
    <d v="2023-08-16T13:09:21"/>
    <d v="2023-08-16T13:26:40"/>
    <s v="APPROVE"/>
    <s v="Consumer Post Bureau"/>
    <s v="QMascarenhas"/>
    <m/>
    <d v="1899-12-30T00:17:19"/>
    <n v="17.316666666666666"/>
    <d v="2023-08-16T00:00:00"/>
    <x v="1"/>
    <x v="3"/>
    <e v="#N/A"/>
    <x v="1"/>
    <s v="CONSUMER POST BUREAU"/>
    <s v="SLA_MET"/>
  </r>
  <r>
    <s v="3188"/>
    <d v="2023-08-16T13:14:18"/>
    <d v="2023-08-16T13:21:56"/>
    <s v="APPROVE"/>
    <s v="Consumer Existing"/>
    <s v="NVaid"/>
    <s v="Approved for MBB only"/>
    <d v="1899-12-30T00:07:38"/>
    <n v="7.6333333333333329"/>
    <d v="2023-08-16T00:00:00"/>
    <x v="1"/>
    <x v="3"/>
    <s v="NAVED"/>
    <x v="1"/>
    <s v="CONSUMER EXISTING"/>
    <s v="SLA_MET"/>
  </r>
  <r>
    <s v="3189"/>
    <d v="2023-08-16T13:14:36"/>
    <d v="2023-08-16T13:18:43"/>
    <s v="APPROVE"/>
    <s v="Consumer Existing"/>
    <s v="SBambaras"/>
    <s v="Approved for sim only MBB service."/>
    <d v="1899-12-30T00:04:07"/>
    <n v="4.1166666666666663"/>
    <d v="2023-08-16T00:00:00"/>
    <x v="1"/>
    <x v="3"/>
    <s v="SAM"/>
    <x v="1"/>
    <s v="CONSUMER EXISTING"/>
    <s v="SLA_MET"/>
  </r>
  <r>
    <s v="3190"/>
    <d v="2023-08-16T13:19:58"/>
    <d v="2023-08-16T13:32:14"/>
    <s v="APPROVE"/>
    <s v="Consumer Post Bureau"/>
    <s v="NVaid"/>
    <s v="Approve"/>
    <d v="1899-12-30T00:12:16"/>
    <n v="12.266666666666667"/>
    <d v="2023-08-16T00:00:00"/>
    <x v="1"/>
    <x v="3"/>
    <s v="NAVED"/>
    <x v="1"/>
    <s v="CONSUMER POST BUREAU"/>
    <s v="SLA_MET"/>
  </r>
  <r>
    <s v="3283"/>
    <d v="2023-08-16T13:20:10"/>
    <d v="2023-08-16T13:30:42"/>
    <s v="WITHDRAW"/>
    <s v="Consumer Existing"/>
    <s v="AAkhundpur"/>
    <s v="Customer has overdue account with 3- Account no 3365564503"/>
    <d v="1899-12-30T00:10:32"/>
    <n v="10.533333333333333"/>
    <d v="2023-08-16T00:00:00"/>
    <x v="1"/>
    <x v="3"/>
    <s v="ASIF"/>
    <x v="0"/>
    <s v="CONSUMER EXISTING"/>
    <s v="SLA_MET"/>
  </r>
  <r>
    <s v="3251"/>
    <d v="2023-08-16T13:21:20"/>
    <d v="2023-08-16T13:29:44"/>
    <s v="DECLINE"/>
    <s v="Consumer Existing"/>
    <s v="FWadia"/>
    <s v="Student applicants cannot have 2 x Voice Services. They are eligible for 1 Voice and 1 MBB only"/>
    <d v="1899-12-30T00:08:24"/>
    <n v="8.4"/>
    <d v="2023-08-16T00:00:00"/>
    <x v="1"/>
    <x v="3"/>
    <s v="FARDIN"/>
    <x v="2"/>
    <s v="CONSUMER EXISTING"/>
    <s v="SLA_MET"/>
  </r>
  <r>
    <s v="3252"/>
    <d v="2023-08-16T13:25:10"/>
    <d v="2023-08-16T13:34:36"/>
    <s v="DECLINE"/>
    <s v="Consumer Existing"/>
    <s v="FWadia"/>
    <s v="Student applicants cannot have 2 x Voice Services. They are eligible for 1 Voice and 1 MBB only"/>
    <d v="1899-12-30T00:09:26"/>
    <n v="9.4333333333333336"/>
    <d v="2023-08-16T00:00:00"/>
    <x v="1"/>
    <x v="3"/>
    <s v="FARDIN"/>
    <x v="2"/>
    <s v="CONSUMER EXISTING"/>
    <s v="SLA_MET"/>
  </r>
  <r>
    <s v="3191"/>
    <d v="2023-08-16T13:29:38"/>
    <d v="2023-08-16T13:40:39"/>
    <s v="APPROVE"/>
    <s v="Consumer Existing"/>
    <s v="AAkhundpur"/>
    <s v="Approve"/>
    <d v="1899-12-30T00:11:01"/>
    <n v="11.016666666666667"/>
    <d v="2023-08-16T00:00:00"/>
    <x v="1"/>
    <x v="3"/>
    <s v="ASIF"/>
    <x v="1"/>
    <s v="CONSUMER EXISTING"/>
    <s v="SLA_MET"/>
  </r>
  <r>
    <s v="3192"/>
    <d v="2023-08-16T13:35:06"/>
    <d v="2023-08-16T13:52:04"/>
    <s v="APPROVE"/>
    <s v="Consumer Existing"/>
    <s v="NVaid"/>
    <s v="Approved only with outright purchase of handset or USIM only"/>
    <d v="1899-12-30T00:16:58"/>
    <n v="16.966666666666665"/>
    <d v="2023-08-16T00:00:00"/>
    <x v="1"/>
    <x v="3"/>
    <s v="NAVED"/>
    <x v="1"/>
    <s v="CONSUMER EXISTING"/>
    <s v="SLA_MET"/>
  </r>
  <r>
    <s v="3193"/>
    <d v="2023-08-16T13:35:55"/>
    <d v="2023-08-16T13:40:50"/>
    <s v="APPROVE"/>
    <s v="Consumer Existing"/>
    <s v="SBambaras"/>
    <s v="Approve"/>
    <d v="1899-12-30T00:04:55"/>
    <n v="4.916666666666667"/>
    <d v="2023-08-16T00:00:00"/>
    <x v="1"/>
    <x v="3"/>
    <s v="SAM"/>
    <x v="1"/>
    <s v="CONSUMER EXISTING"/>
    <s v="SLA_MET"/>
  </r>
  <r>
    <s v="3194"/>
    <d v="2023-08-16T13:36:43"/>
    <d v="2023-08-16T14:00:06"/>
    <s v="APPROVE"/>
    <s v="Consumer Pre Bureau"/>
    <s v="NBhatia"/>
    <s v="Approve"/>
    <d v="1899-12-30T00:23:23"/>
    <n v="23.383333333333333"/>
    <d v="2023-08-16T00:00:00"/>
    <x v="1"/>
    <x v="3"/>
    <s v="NITESH"/>
    <x v="1"/>
    <s v="CONSUMER PRE BUREAU"/>
    <s v="SLA_NOT_MET"/>
  </r>
  <r>
    <s v="3284"/>
    <d v="2023-08-16T13:36:55"/>
    <d v="2023-08-16T13:55:06"/>
    <s v="WITHDRAW"/>
    <s v="Consumer Existing"/>
    <s v="SBambaras"/>
    <s v="Customer has overdue account with Asif Tech"/>
    <d v="1899-12-30T00:18:11"/>
    <n v="18.183333333333334"/>
    <d v="2023-08-16T00:00:00"/>
    <x v="1"/>
    <x v="3"/>
    <s v="SAM"/>
    <x v="0"/>
    <s v="CONSUMER EXISTING"/>
    <s v="SLA_MET"/>
  </r>
  <r>
    <s v="5148"/>
    <d v="2023-08-16T13:38:27"/>
    <d v="2023-08-16T13:54:50"/>
    <s v="APPROVE"/>
    <s v="Consumer Post Bureau"/>
    <s v="RBose"/>
    <m/>
    <d v="1899-12-30T00:16:23"/>
    <n v="16.383333333333333"/>
    <d v="2023-08-16T00:00:00"/>
    <x v="1"/>
    <x v="3"/>
    <s v="ROHAN"/>
    <x v="1"/>
    <s v="CONSUMER POST BUREAU"/>
    <s v="SLA_MET"/>
  </r>
  <r>
    <s v="3253"/>
    <d v="2023-08-16T13:42:47"/>
    <d v="2023-08-16T13:49:14"/>
    <s v="DECLINE"/>
    <s v="Consumer Existing"/>
    <s v="AAkhundpur"/>
    <s v="Passport Visa expires in less than 4 months. Please offer the customer pre-paid service only"/>
    <d v="1899-12-30T00:06:27"/>
    <n v="6.45"/>
    <d v="2023-08-16T00:00:00"/>
    <x v="1"/>
    <x v="3"/>
    <s v="ASIF"/>
    <x v="2"/>
    <s v="CONSUMER EXISTING"/>
    <s v="SLA_MET"/>
  </r>
  <r>
    <s v="5149"/>
    <d v="2023-08-16T13:47:47"/>
    <d v="2023-08-16T13:59:02"/>
    <s v="APPROVE"/>
    <s v="Consumer Post Bureau"/>
    <s v="FWadia"/>
    <m/>
    <d v="1899-12-30T00:11:15"/>
    <n v="11.25"/>
    <d v="2023-08-16T00:00:00"/>
    <x v="1"/>
    <x v="3"/>
    <s v="FARDIN"/>
    <x v="1"/>
    <s v="CONSUMER POST BUREAU"/>
    <s v="SLA_MET"/>
  </r>
  <r>
    <s v="5280"/>
    <d v="2023-08-16T13:48:18"/>
    <d v="2023-08-16T14:04:33"/>
    <s v="DECLINE"/>
    <s v="Consumer Existing"/>
    <s v="RBose"/>
    <m/>
    <d v="1899-12-30T00:16:15"/>
    <n v="16.25"/>
    <d v="2023-08-16T00:00:00"/>
    <x v="1"/>
    <x v="3"/>
    <s v="ROHAN"/>
    <x v="2"/>
    <s v="CONSUMER EXISTING"/>
    <s v="SLA_MET"/>
  </r>
  <r>
    <s v="3285"/>
    <d v="2023-08-16T13:49:35"/>
    <d v="2023-08-16T14:03:57"/>
    <s v="WITHDRAW"/>
    <s v="Consumer Pre Bureau"/>
    <s v="NVaid"/>
    <s v="Please email 100 pts of ID to vcredit@Asif Tech.com.au"/>
    <d v="1899-12-30T00:14:22"/>
    <n v="14.366666666666667"/>
    <d v="2023-08-16T00:00:00"/>
    <x v="1"/>
    <x v="3"/>
    <s v="NAVED"/>
    <x v="0"/>
    <s v="CONSUMER PRE BUREAU"/>
    <s v="SLA_MET"/>
  </r>
  <r>
    <s v="5150"/>
    <d v="2023-08-16T13:51:52"/>
    <d v="2023-08-16T14:07:28"/>
    <s v="APPROVE"/>
    <s v="Consumer Post Bureau"/>
    <s v="FWadia"/>
    <m/>
    <d v="1899-12-30T00:15:36"/>
    <n v="15.6"/>
    <d v="2023-08-16T00:00:00"/>
    <x v="1"/>
    <x v="3"/>
    <s v="FARDIN"/>
    <x v="1"/>
    <s v="CONSUMER POST BUREAU"/>
    <s v="SLA_MET"/>
  </r>
  <r>
    <s v="3286"/>
    <d v="2023-08-16T13:56:59"/>
    <d v="2023-08-16T14:18:11"/>
    <s v="WITHDRAW"/>
    <s v="Consumer Pre Bureau"/>
    <s v="CDcosta"/>
    <s v="Please email proof of current employment to kcredit@Asif Tech.com.au"/>
    <d v="1899-12-30T00:21:12"/>
    <n v="21.2"/>
    <d v="2023-08-16T00:00:00"/>
    <x v="1"/>
    <x v="3"/>
    <s v="CAMERON"/>
    <x v="0"/>
    <s v="CONSUMER PRE BUREAU"/>
    <s v="SLA_NOT_MET"/>
  </r>
  <r>
    <s v="3254"/>
    <d v="2023-08-16T14:00:37"/>
    <d v="2023-08-16T14:19:51"/>
    <s v="DECLINE"/>
    <s v="Consumer Existing"/>
    <s v="SBambaras"/>
    <s v="Customer has exceeded approved number of services"/>
    <d v="1899-12-30T00:19:14"/>
    <n v="19.233333333333334"/>
    <d v="2023-08-16T00:00:00"/>
    <x v="1"/>
    <x v="3"/>
    <s v="SAM"/>
    <x v="2"/>
    <s v="CONSUMER EXISTING"/>
    <s v="SLA_MET"/>
  </r>
  <r>
    <s v="3287"/>
    <d v="2023-08-16T14:02:02"/>
    <d v="2023-08-16T14:09:51"/>
    <s v="WITHDRAW"/>
    <s v="Consumer Post Bureau"/>
    <s v="HPandya"/>
    <s v="Please email 100 pts of ID to vcredit@Asif Tech.com.au Bank statement."/>
    <d v="1899-12-30T00:07:49"/>
    <n v="7.8166666666666664"/>
    <d v="2023-08-16T00:00:00"/>
    <x v="1"/>
    <x v="3"/>
    <s v="HARDIK"/>
    <x v="0"/>
    <s v="CONSUMER POST BUREAU"/>
    <s v="SLA_MET"/>
  </r>
  <r>
    <s v="5151"/>
    <d v="2023-08-16T14:02:13"/>
    <d v="2023-08-16T14:16:05"/>
    <s v="APPROVE"/>
    <s v="Consumer Existing"/>
    <s v="RBose"/>
    <m/>
    <d v="1899-12-30T00:13:52"/>
    <n v="13.866666666666667"/>
    <d v="2023-08-16T00:00:00"/>
    <x v="1"/>
    <x v="3"/>
    <s v="ROHAN"/>
    <x v="1"/>
    <s v="CONSUMER EXISTING"/>
    <s v="SLA_MET"/>
  </r>
  <r>
    <s v="3195"/>
    <d v="2023-08-16T14:11:59"/>
    <d v="2023-08-16T14:18:40"/>
    <s v="APPROVE"/>
    <s v="Consumer Existing"/>
    <s v="HPandya"/>
    <s v="Approved for MBB only"/>
    <d v="1899-12-30T00:06:41"/>
    <n v="6.6833333333333336"/>
    <d v="2023-08-16T00:00:00"/>
    <x v="1"/>
    <x v="3"/>
    <s v="HARDIK"/>
    <x v="1"/>
    <s v="CONSUMER EXISTING"/>
    <s v="SLA_MET"/>
  </r>
  <r>
    <s v="3288"/>
    <d v="2023-08-16T14:14:08"/>
    <d v="2023-08-16T14:29:19"/>
    <s v="WITHDRAW"/>
    <s v="Consumer Existing"/>
    <s v="NVaid"/>
    <s v="Customer has overdue accounts. Asif Tech account no 749909479 overdue by $424.77 and 3 account no 3339064838 overdue by $96.03"/>
    <d v="1899-12-30T00:15:11"/>
    <n v="15.183333333333334"/>
    <d v="2023-08-16T00:00:00"/>
    <x v="1"/>
    <x v="3"/>
    <s v="NAVED"/>
    <x v="0"/>
    <s v="CONSUMER EXISTING"/>
    <s v="SLA_MET"/>
  </r>
  <r>
    <s v="3196"/>
    <d v="2023-08-16T14:18:29"/>
    <d v="2023-08-16T14:29:21"/>
    <s v="APPROVE"/>
    <s v="Consumer Post Bureau"/>
    <s v="NBhatia"/>
    <s v="Approved only with outright purchase of handset or USIM only"/>
    <d v="1899-12-30T00:10:52"/>
    <n v="10.866666666666667"/>
    <d v="2023-08-16T00:00:00"/>
    <x v="1"/>
    <x v="3"/>
    <s v="NITESH"/>
    <x v="1"/>
    <s v="CONSUMER POST BUREAU"/>
    <s v="SLA_MET"/>
  </r>
  <r>
    <s v="3197"/>
    <d v="2023-08-16T14:20:22"/>
    <d v="2023-08-16T14:28:50"/>
    <s v="APPROVE"/>
    <s v="Consumer Existing"/>
    <s v="HPandya"/>
    <s v="Approved for MBB only"/>
    <d v="1899-12-30T00:08:28"/>
    <n v="8.4666666666666668"/>
    <d v="2023-08-16T00:00:00"/>
    <x v="1"/>
    <x v="3"/>
    <s v="HARDIK"/>
    <x v="1"/>
    <s v="CONSUMER EXISTING"/>
    <s v="SLA_MET"/>
  </r>
  <r>
    <s v="5152"/>
    <d v="2023-08-16T14:20:28"/>
    <d v="2023-08-16T14:37:04"/>
    <s v="APPROVE"/>
    <s v="Consumer Existing"/>
    <s v="CDcosta"/>
    <m/>
    <d v="1899-12-30T00:16:36"/>
    <n v="16.600000000000001"/>
    <d v="2023-08-16T00:00:00"/>
    <x v="1"/>
    <x v="3"/>
    <s v="CAMERON"/>
    <x v="1"/>
    <s v="CONSUMER EXISTING"/>
    <s v="SLA_MET"/>
  </r>
  <r>
    <s v="3289"/>
    <d v="2023-08-16T14:20:32"/>
    <d v="2023-08-16T14:28:37"/>
    <s v="WITHDRAW"/>
    <s v="Consumer Existing"/>
    <s v="AAkhundpur"/>
    <s v="Customer has overdue account with 3- Account no 3338963881"/>
    <d v="1899-12-30T00:08:05"/>
    <n v="8.0833333333333339"/>
    <d v="2023-08-16T00:00:00"/>
    <x v="1"/>
    <x v="3"/>
    <s v="ASIF"/>
    <x v="0"/>
    <s v="CONSUMER EXISTING"/>
    <s v="SLA_MET"/>
  </r>
  <r>
    <s v="5343"/>
    <d v="2023-08-16T14:21:25"/>
    <d v="2023-08-16T14:40:23"/>
    <s v="WITHDRAW"/>
    <s v="Consumer Post Bureau"/>
    <s v="AAkhundpur"/>
    <m/>
    <d v="1899-12-30T00:18:58"/>
    <n v="18.966666666666665"/>
    <d v="2023-08-16T00:00:00"/>
    <x v="1"/>
    <x v="3"/>
    <s v="ASIF"/>
    <x v="0"/>
    <s v="CONSUMER POST BUREAU"/>
    <s v="SLA_MET"/>
  </r>
  <r>
    <s v="3290"/>
    <d v="2023-08-16T14:24:28"/>
    <d v="2023-08-16T14:46:13"/>
    <s v="WITHDRAW"/>
    <s v="Consumer Existing"/>
    <s v="HPandya"/>
    <s v="Please resubmit with landline for employer"/>
    <d v="1899-12-30T00:21:45"/>
    <n v="21.75"/>
    <d v="2023-08-16T00:00:00"/>
    <x v="1"/>
    <x v="3"/>
    <s v="HARDIK"/>
    <x v="0"/>
    <s v="CONSUMER EXISTING"/>
    <s v="SLA_NOT_MET"/>
  </r>
  <r>
    <s v="3291"/>
    <d v="2023-08-16T14:27:36"/>
    <d v="2023-08-16T14:39:21"/>
    <s v="WITHDRAW"/>
    <s v="Consumer Existing"/>
    <s v="NVaid"/>
    <s v="Customer has overdue account with Asif Tech. VF account 720456391 overdue by $700.00"/>
    <d v="1899-12-30T00:11:45"/>
    <n v="11.75"/>
    <d v="2023-08-16T00:00:00"/>
    <x v="1"/>
    <x v="3"/>
    <s v="NAVED"/>
    <x v="0"/>
    <s v="CONSUMER EXISTING"/>
    <s v="SLA_MET"/>
  </r>
  <r>
    <s v="5344"/>
    <d v="2023-08-16T14:29:31"/>
    <d v="2023-08-16T14:44:07"/>
    <s v="WITHDRAW"/>
    <s v="Consumer Post Bureau"/>
    <s v="FWadia"/>
    <m/>
    <d v="1899-12-30T00:14:36"/>
    <n v="14.6"/>
    <d v="2023-08-16T00:00:00"/>
    <x v="1"/>
    <x v="3"/>
    <s v="FARDIN"/>
    <x v="0"/>
    <s v="CONSUMER POST BUREAU"/>
    <s v="SLA_MET"/>
  </r>
  <r>
    <s v="3198"/>
    <d v="2023-08-16T14:30:54"/>
    <d v="2023-08-16T14:41:19"/>
    <s v="APPROVE"/>
    <s v="Consumer Existing"/>
    <s v="NBhatia"/>
    <s v="Approved only with outright purchase of handset or USIM only"/>
    <d v="1899-12-30T00:10:25"/>
    <n v="10.416666666666666"/>
    <d v="2023-08-16T00:00:00"/>
    <x v="1"/>
    <x v="3"/>
    <s v="NITESH"/>
    <x v="1"/>
    <s v="CONSUMER EXISTING"/>
    <s v="SLA_MET"/>
  </r>
  <r>
    <s v="3292"/>
    <d v="2023-08-16T14:33:51"/>
    <d v="2023-08-16T14:46:51"/>
    <s v="WITHDRAW"/>
    <s v="Consumer Existing"/>
    <s v="SBambaras"/>
    <s v="Customer has overdue account with Asif Tech"/>
    <d v="1899-12-30T00:13:00"/>
    <n v="13"/>
    <d v="2023-08-16T00:00:00"/>
    <x v="1"/>
    <x v="3"/>
    <s v="SAM"/>
    <x v="0"/>
    <s v="CONSUMER EXISTING"/>
    <s v="SLA_MET"/>
  </r>
  <r>
    <s v="3293"/>
    <d v="2023-08-16T14:40:02"/>
    <d v="2023-08-16T14:44:59"/>
    <s v="WITHDRAW"/>
    <s v="Consumer Pre Bureau"/>
    <s v="AAkhundpur"/>
    <s v="Please check the applicant's date of birth and passport. If incorrect, please amend and resubmit. Otherwise, send copies of the applicant's 100 points of ID (and their previous Passport # if applicable) to VCredit@Asif Tech.com.au or 1800 656 866"/>
    <d v="1899-12-30T00:04:57"/>
    <n v="4.95"/>
    <d v="2023-08-16T00:00:00"/>
    <x v="1"/>
    <x v="3"/>
    <s v="ASIF"/>
    <x v="0"/>
    <s v="CONSUMER PRE BUREAU"/>
    <s v="SLA_MET"/>
  </r>
  <r>
    <s v="3294"/>
    <d v="2023-08-16T14:40:52"/>
    <d v="2023-08-16T14:54:05"/>
    <s v="WITHDRAW"/>
    <s v="Consumer Post Bureau"/>
    <s v="NBhatia"/>
    <s v="Please email Appointment/Offer Letter, Bank Statement with Employer's deposits, and latest Salary Slips. to vcredit@Asif Tech.com.au"/>
    <d v="1899-12-30T00:13:13"/>
    <n v="13.216666666666667"/>
    <d v="2023-08-16T00:00:00"/>
    <x v="1"/>
    <x v="3"/>
    <s v="NITESH"/>
    <x v="0"/>
    <s v="CONSUMER POST BUREAU"/>
    <s v="SLA_MET"/>
  </r>
  <r>
    <s v="3199"/>
    <d v="2023-08-16T14:41:03"/>
    <d v="2023-08-16T14:51:17"/>
    <s v="APPROVE"/>
    <s v="Consumer Pre Bureau"/>
    <s v="NVaid"/>
    <s v="Approved for 1 Handset + 1 Tablet"/>
    <d v="1899-12-30T00:10:14"/>
    <n v="10.233333333333333"/>
    <d v="2023-08-16T00:00:00"/>
    <x v="1"/>
    <x v="3"/>
    <s v="NAVED"/>
    <x v="1"/>
    <s v="CONSUMER PRE BUREAU"/>
    <s v="SLA_MET"/>
  </r>
  <r>
    <s v="3200"/>
    <d v="2023-08-16T14:41:27"/>
    <d v="2023-08-16T14:52:18"/>
    <s v="APPROVE"/>
    <s v="Consumer Existing"/>
    <s v="FWadia"/>
    <s v="Approve"/>
    <d v="1899-12-30T00:10:51"/>
    <n v="10.85"/>
    <d v="2023-08-16T00:00:00"/>
    <x v="1"/>
    <x v="3"/>
    <s v="FARDIN"/>
    <x v="1"/>
    <s v="CONSUMER EXISTING"/>
    <s v="SLA_MET"/>
  </r>
  <r>
    <s v="3201"/>
    <d v="2023-08-16T14:41:51"/>
    <d v="2023-08-16T14:51:41"/>
    <s v="APPROVE"/>
    <s v="Consumer Existing"/>
    <s v="CDcosta"/>
    <s v="Approved for MBB only"/>
    <d v="1899-12-30T00:09:50"/>
    <n v="9.8333333333333339"/>
    <d v="2023-08-16T00:00:00"/>
    <x v="1"/>
    <x v="3"/>
    <s v="CAMERON"/>
    <x v="1"/>
    <s v="CONSUMER EXISTING"/>
    <s v="SLA_MET"/>
  </r>
  <r>
    <s v="3202"/>
    <d v="2023-08-16T14:44:54"/>
    <d v="2023-08-16T14:53:13"/>
    <s v="APPROVE"/>
    <s v="Consumer Post Bureau"/>
    <s v="AAkhundpur"/>
    <s v="Approve"/>
    <d v="1899-12-30T00:08:19"/>
    <n v="8.3166666666666664"/>
    <d v="2023-08-16T00:00:00"/>
    <x v="1"/>
    <x v="3"/>
    <s v="ASIF"/>
    <x v="1"/>
    <s v="CONSUMER POST BUREAU"/>
    <s v="SLA_MET"/>
  </r>
  <r>
    <s v="3203"/>
    <d v="2023-08-16T14:46:55"/>
    <d v="2023-08-16T14:53:44"/>
    <s v="APPROVE"/>
    <s v="Consumer Pre Bureau"/>
    <s v="HPandya"/>
    <s v="Approved for 1 handset and 1 MBB"/>
    <d v="1899-12-30T00:06:49"/>
    <n v="6.8166666666666664"/>
    <d v="2023-08-16T00:00:00"/>
    <x v="1"/>
    <x v="3"/>
    <s v="HARDIK"/>
    <x v="1"/>
    <s v="CONSUMER PRE BUREAU"/>
    <s v="SLA_MET"/>
  </r>
  <r>
    <s v="3204"/>
    <d v="2023-08-16T14:56:05"/>
    <d v="2023-08-16T15:01:44"/>
    <s v="APPROVE"/>
    <s v="Consumer Existing"/>
    <s v="NVaid"/>
    <s v="Approved for MBB only"/>
    <d v="1899-12-30T00:05:39"/>
    <n v="5.65"/>
    <d v="2023-08-16T00:00:00"/>
    <x v="1"/>
    <x v="3"/>
    <s v="NAVED"/>
    <x v="1"/>
    <s v="CONSUMER EXISTING"/>
    <s v="SLA_MET"/>
  </r>
  <r>
    <s v="5345"/>
    <d v="2023-08-16T14:57:51"/>
    <d v="2023-08-16T15:07:19"/>
    <s v="WITHDRAW"/>
    <s v="Consumer Post Bureau"/>
    <s v="FWadia"/>
    <m/>
    <d v="1899-12-30T00:09:28"/>
    <n v="9.4666666666666668"/>
    <d v="2023-08-16T00:00:00"/>
    <x v="1"/>
    <x v="3"/>
    <s v="FARDIN"/>
    <x v="0"/>
    <s v="CONSUMER POST BUREAU"/>
    <s v="SLA_MET"/>
  </r>
  <r>
    <s v="5153"/>
    <d v="2023-08-16T14:58:24"/>
    <d v="2023-08-16T15:04:08"/>
    <s v="APPROVE"/>
    <s v="Consumer Existing"/>
    <s v="SBambaras"/>
    <m/>
    <d v="1899-12-30T00:05:44"/>
    <n v="5.7333333333333334"/>
    <d v="2023-08-16T00:00:00"/>
    <x v="1"/>
    <x v="3"/>
    <s v="SAM"/>
    <x v="1"/>
    <s v="CONSUMER EXISTING"/>
    <s v="SLA_MET"/>
  </r>
  <r>
    <s v="5346"/>
    <d v="2023-08-16T14:58:32"/>
    <d v="2023-08-16T15:10:33"/>
    <s v="WITHDRAW"/>
    <s v="Consumer Post Bureau"/>
    <s v="HPandya"/>
    <m/>
    <d v="1899-12-30T00:12:01"/>
    <n v="12.016666666666667"/>
    <d v="2023-08-16T00:00:00"/>
    <x v="1"/>
    <x v="3"/>
    <s v="HARDIK"/>
    <x v="0"/>
    <s v="CONSUMER POST BUREAU"/>
    <s v="SLA_MET"/>
  </r>
  <r>
    <s v="5281"/>
    <d v="2023-08-16T15:03:19"/>
    <d v="2023-08-16T15:10:41"/>
    <s v="DECLINE"/>
    <s v="Consumer Existing"/>
    <s v="SBambaras"/>
    <m/>
    <d v="1899-12-30T00:07:22"/>
    <n v="7.3666666666666663"/>
    <d v="2023-08-16T00:00:00"/>
    <x v="1"/>
    <x v="3"/>
    <s v="SAM"/>
    <x v="2"/>
    <s v="CONSUMER EXISTING"/>
    <s v="SLA_MET"/>
  </r>
  <r>
    <s v="3295"/>
    <d v="2023-08-16T15:03:42"/>
    <d v="2023-08-16T15:10:41"/>
    <s v="WITHDRAW"/>
    <s v="Consumer Post Bureau"/>
    <s v="CDcosta"/>
    <s v="An account for this applicant already exists with Asif Tech. Please resubmit as existing customer Row id 1-5O0JRV5"/>
    <d v="1899-12-30T00:06:59"/>
    <n v="6.9833333333333334"/>
    <d v="2023-08-16T00:00:00"/>
    <x v="1"/>
    <x v="3"/>
    <s v="CAMERON"/>
    <x v="0"/>
    <s v="CONSUMER POST BUREAU"/>
    <s v="SLA_MET"/>
  </r>
  <r>
    <s v="5154"/>
    <d v="2023-08-16T15:09:51"/>
    <d v="2023-08-16T15:24:58"/>
    <s v="APPROVE"/>
    <s v="Consumer Existing"/>
    <s v="FWadia"/>
    <m/>
    <d v="1899-12-30T00:15:07"/>
    <n v="15.116666666666667"/>
    <d v="2023-08-16T00:00:00"/>
    <x v="1"/>
    <x v="3"/>
    <s v="FARDIN"/>
    <x v="1"/>
    <s v="CONSUMER EXISTING"/>
    <s v="SLA_MET"/>
  </r>
  <r>
    <s v="5155"/>
    <d v="2023-08-16T15:10:16"/>
    <d v="2023-08-16T15:25:07"/>
    <s v="APPROVE"/>
    <s v="Consumer Existing"/>
    <s v="AAkhundpur"/>
    <m/>
    <d v="1899-12-30T00:14:51"/>
    <n v="14.85"/>
    <d v="2023-08-16T00:00:00"/>
    <x v="1"/>
    <x v="3"/>
    <s v="ASIF"/>
    <x v="1"/>
    <s v="CONSUMER EXISTING"/>
    <s v="SLA_MET"/>
  </r>
  <r>
    <s v="3296"/>
    <d v="2023-08-16T15:20:43"/>
    <d v="2023-08-16T15:29:52"/>
    <s v="WITHDRAW"/>
    <s v="Consumer Existing"/>
    <s v="NVaid"/>
    <s v="Please resubmit with valid landline for employer. 0297246404 is not a Valid number"/>
    <d v="1899-12-30T00:09:09"/>
    <n v="9.15"/>
    <d v="2023-08-16T00:00:00"/>
    <x v="1"/>
    <x v="3"/>
    <s v="NAVED"/>
    <x v="0"/>
    <s v="CONSUMER EXISTING"/>
    <s v="SLA_MET"/>
  </r>
  <r>
    <s v="3297"/>
    <d v="2023-08-16T15:23:39"/>
    <d v="2023-08-16T15:31:19"/>
    <s v="WITHDRAW"/>
    <s v="Consumer Pre Bureau"/>
    <s v="NBhatia"/>
    <s v="Please email passport with visa page"/>
    <d v="1899-12-30T00:07:40"/>
    <n v="7.666666666666667"/>
    <d v="2023-08-16T00:00:00"/>
    <x v="1"/>
    <x v="3"/>
    <s v="NITESH"/>
    <x v="0"/>
    <s v="CONSUMER PRE BUREAU"/>
    <s v="SLA_MET"/>
  </r>
  <r>
    <s v="3298"/>
    <d v="2023-08-16T15:24:50"/>
    <d v="2023-08-16T15:32:05"/>
    <s v="WITHDRAW"/>
    <s v="Consumer Post Bureau"/>
    <s v="AAkhundpur"/>
    <s v="An account for this applicant already exists with Asif Tech. Please resubmit as existing customer- 1-87SFWBK"/>
    <d v="1899-12-30T00:07:15"/>
    <n v="7.25"/>
    <d v="2023-08-16T00:00:00"/>
    <x v="1"/>
    <x v="3"/>
    <s v="ASIF"/>
    <x v="0"/>
    <s v="CONSUMER POST BUREAU"/>
    <s v="SLA_MET"/>
  </r>
  <r>
    <s v="5347"/>
    <d v="2023-08-16T15:27:30"/>
    <d v="2023-08-16T15:42:21"/>
    <s v="WITHDRAW"/>
    <s v="Consumer Post Bureau"/>
    <s v="HPandya"/>
    <m/>
    <d v="1899-12-30T00:14:51"/>
    <n v="14.85"/>
    <d v="2023-08-16T00:00:00"/>
    <x v="1"/>
    <x v="3"/>
    <s v="HARDIK"/>
    <x v="0"/>
    <s v="CONSUMER POST BUREAU"/>
    <s v="SLA_MET"/>
  </r>
  <r>
    <s v="3299"/>
    <d v="2023-08-16T15:33:49"/>
    <d v="2023-08-16T15:36:30"/>
    <s v="WITHDRAW"/>
    <s v="Consumer Pre Bureau"/>
    <s v="AAkhundpur"/>
    <s v="An account for this applicant already exists with Asif Tech. Please resubmit as existing customer-1-87SFWBK"/>
    <d v="1899-12-30T00:02:41"/>
    <n v="2.6833333333333336"/>
    <d v="2023-08-16T00:00:00"/>
    <x v="1"/>
    <x v="3"/>
    <s v="ASIF"/>
    <x v="0"/>
    <s v="CONSUMER PRE BUREAU"/>
    <s v="SLA_MET"/>
  </r>
  <r>
    <s v="3205"/>
    <d v="2023-08-16T15:36:10"/>
    <d v="2023-08-16T15:44:08"/>
    <s v="APPROVE"/>
    <s v="Consumer Existing"/>
    <s v="NVaid"/>
    <s v="Approved only with outright purchase of handset or USIM only"/>
    <d v="1899-12-30T00:07:58"/>
    <n v="7.9666666666666668"/>
    <d v="2023-08-16T00:00:00"/>
    <x v="1"/>
    <x v="3"/>
    <s v="NAVED"/>
    <x v="1"/>
    <s v="CONSUMER EXISTING"/>
    <s v="SLA_MET"/>
  </r>
  <r>
    <s v="3255"/>
    <d v="2023-08-16T15:38:19"/>
    <d v="2023-08-16T15:41:57"/>
    <s v="DECLINE"/>
    <s v="Consumer Post Bureau"/>
    <s v="CDcosta"/>
    <s v="The applicants Immigration Visa entitlement is for short-term non-work purposes (Tourist)"/>
    <d v="1899-12-30T00:03:38"/>
    <n v="3.6333333333333333"/>
    <d v="2023-08-16T00:00:00"/>
    <x v="1"/>
    <x v="3"/>
    <s v="CAMERON"/>
    <x v="2"/>
    <s v="CONSUMER POST BUREAU"/>
    <s v="SLA_MET"/>
  </r>
  <r>
    <s v="5348"/>
    <d v="2023-08-16T15:38:43"/>
    <d v="2023-08-16T15:49:54"/>
    <s v="WITHDRAW"/>
    <s v="Consumer Post Bureau"/>
    <s v="RBose"/>
    <m/>
    <d v="1899-12-30T00:11:11"/>
    <n v="11.183333333333334"/>
    <d v="2023-08-16T00:00:00"/>
    <x v="1"/>
    <x v="3"/>
    <s v="ROHAN"/>
    <x v="0"/>
    <s v="CONSUMER POST BUREAU"/>
    <s v="SLA_MET"/>
  </r>
  <r>
    <s v="3300"/>
    <d v="2023-08-16T15:39:40"/>
    <d v="2023-08-16T15:44:43"/>
    <s v="WITHDRAW"/>
    <s v="Consumer Pre Bureau"/>
    <s v="AAkhundpur"/>
    <s v="An account for this applicant already exists with Asif Tech. Please resubmit as existing customer- 1-87SFWBK"/>
    <d v="1899-12-30T00:05:03"/>
    <n v="5.05"/>
    <d v="2023-08-16T00:00:00"/>
    <x v="1"/>
    <x v="3"/>
    <s v="ASIF"/>
    <x v="0"/>
    <s v="CONSUMER PRE BUREAU"/>
    <s v="SLA_MET"/>
  </r>
  <r>
    <s v="3301"/>
    <d v="2023-08-16T15:41:44"/>
    <d v="2023-08-16T15:51:13"/>
    <s v="WITHDRAW"/>
    <s v="Consumer Pre Bureau"/>
    <s v="CDcosta"/>
    <s v="Please email 100 pts of ID and Proof of income to vcredit@Asif Tech.com.au"/>
    <d v="1899-12-30T00:09:29"/>
    <n v="9.4833333333333325"/>
    <d v="2023-08-16T00:00:00"/>
    <x v="1"/>
    <x v="3"/>
    <s v="CAMERON"/>
    <x v="0"/>
    <s v="CONSUMER PRE BUREAU"/>
    <s v="SLA_MET"/>
  </r>
  <r>
    <s v="3302"/>
    <d v="2023-08-16T15:42:38"/>
    <d v="2023-08-16T15:56:06"/>
    <s v="WITHDRAW"/>
    <s v="Consumer Existing"/>
    <s v="SBambaras"/>
    <s v="Customer has overdue account with Asif Tech"/>
    <d v="1899-12-30T00:13:28"/>
    <n v="13.466666666666667"/>
    <d v="2023-08-16T00:00:00"/>
    <x v="1"/>
    <x v="3"/>
    <s v="SAM"/>
    <x v="0"/>
    <s v="CONSUMER EXISTING"/>
    <s v="SLA_MET"/>
  </r>
  <r>
    <s v="3303"/>
    <d v="2023-08-16T15:43:10"/>
    <d v="2023-08-16T16:02:25"/>
    <s v="WITHDRAW"/>
    <s v="Consumer Existing"/>
    <s v="NBhatia"/>
    <s v="Please email Employment details like Appointment/Offer, Salary SLips, etc. to vcredit@Asif Tech.com.au"/>
    <d v="1899-12-30T00:19:15"/>
    <n v="19.25"/>
    <d v="2023-08-16T00:00:00"/>
    <x v="1"/>
    <x v="3"/>
    <s v="NITESH"/>
    <x v="0"/>
    <s v="CONSUMER EXISTING"/>
    <s v="SLA_MET"/>
  </r>
  <r>
    <s v="3304"/>
    <d v="2023-08-16T15:47:54"/>
    <d v="2023-08-16T15:56:36"/>
    <s v="WITHDRAW"/>
    <s v="Consumer Existing"/>
    <s v="AAkhundpur"/>
    <s v="Please resubmit next application with passport or Medicare Card as part of 100 points of ID"/>
    <d v="1899-12-30T00:08:42"/>
    <n v="8.6999999999999993"/>
    <d v="2023-08-16T00:00:00"/>
    <x v="1"/>
    <x v="3"/>
    <s v="ASIF"/>
    <x v="0"/>
    <s v="CONSUMER EXISTING"/>
    <s v="SLA_MET"/>
  </r>
  <r>
    <s v="3305"/>
    <d v="2023-08-16T15:53:12"/>
    <d v="2023-08-16T16:12:11"/>
    <s v="WITHDRAW"/>
    <s v="Consumer Post Bureau"/>
    <s v="NVaid"/>
    <s v="An account for this applicant already exists with Asif Tech. Please resubmit as existing customer. Row id 1-50F8U7N"/>
    <d v="1899-12-30T00:18:59"/>
    <n v="18.983333333333334"/>
    <d v="2023-08-16T00:00:00"/>
    <x v="1"/>
    <x v="3"/>
    <s v="NAVED"/>
    <x v="0"/>
    <s v="CONSUMER POST BUREAU"/>
    <s v="SLA_MET"/>
  </r>
  <r>
    <s v="3206"/>
    <d v="2023-08-16T15:53:23"/>
    <d v="2023-08-16T16:05:36"/>
    <s v="APPROVE"/>
    <s v="Consumer Post Bureau"/>
    <s v="CDcosta"/>
    <s v="Approved for 1 handset and 1 MBB"/>
    <d v="1899-12-30T00:12:13"/>
    <n v="12.216666666666667"/>
    <d v="2023-08-16T00:00:00"/>
    <x v="1"/>
    <x v="3"/>
    <s v="CAMERON"/>
    <x v="1"/>
    <s v="CONSUMER POST BUREAU"/>
    <s v="SLA_MET"/>
  </r>
  <r>
    <s v="3306"/>
    <d v="2023-08-16T15:58:40"/>
    <d v="2023-08-16T16:15:20"/>
    <s v="WITHDRAW"/>
    <s v="Consumer Pre Bureau"/>
    <s v="CDcosta"/>
    <s v="Home number submitted is incorrect. Please confirm with applicant and resubmit"/>
    <d v="1899-12-30T00:16:40"/>
    <n v="16.666666666666668"/>
    <d v="2023-08-16T00:00:00"/>
    <x v="1"/>
    <x v="3"/>
    <s v="CAMERON"/>
    <x v="0"/>
    <s v="CONSUMER PRE BUREAU"/>
    <s v="SLA_MET"/>
  </r>
  <r>
    <s v="3307"/>
    <d v="2023-08-16T16:00:50"/>
    <d v="2023-08-16T16:22:13"/>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d v="1899-12-30T00:21:23"/>
    <n v="21.383333333333333"/>
    <d v="2023-08-16T00:00:00"/>
    <x v="1"/>
    <x v="3"/>
    <s v="SAM"/>
    <x v="0"/>
    <s v="CONSUMER EXISTING"/>
    <s v="SLA_NOT_MET"/>
  </r>
  <r>
    <s v="5282"/>
    <d v="2023-08-16T16:04:29"/>
    <d v="2023-08-16T16:15:47"/>
    <s v="DECLINE"/>
    <s v="Consumer Existing"/>
    <s v="RBose"/>
    <m/>
    <d v="1899-12-30T00:11:18"/>
    <n v="11.3"/>
    <d v="2023-08-16T00:00:00"/>
    <x v="1"/>
    <x v="3"/>
    <s v="ROHAN"/>
    <x v="2"/>
    <s v="CONSUMER EXISTING"/>
    <s v="SLA_MET"/>
  </r>
  <r>
    <s v="3207"/>
    <d v="2023-08-16T16:05:21"/>
    <d v="2023-08-16T16:23:05"/>
    <s v="APPROVE"/>
    <s v="Consumer Existing"/>
    <s v="NBhatia"/>
    <s v="Approve"/>
    <d v="1899-12-30T00:17:44"/>
    <n v="17.733333333333334"/>
    <d v="2023-08-16T00:00:00"/>
    <x v="1"/>
    <x v="3"/>
    <s v="NITESH"/>
    <x v="1"/>
    <s v="CONSUMER EXISTING"/>
    <s v="SLA_MET"/>
  </r>
  <r>
    <s v="3208"/>
    <d v="2023-08-16T16:06:12"/>
    <d v="2023-08-16T16:17:14"/>
    <s v="APPROVE"/>
    <s v="Consumer Existing"/>
    <s v="AAkhundpur"/>
    <s v="Approve"/>
    <d v="1899-12-30T00:11:02"/>
    <n v="11.033333333333333"/>
    <d v="2023-08-16T00:00:00"/>
    <x v="1"/>
    <x v="3"/>
    <s v="ASIF"/>
    <x v="1"/>
    <s v="CONSUMER EXISTING"/>
    <s v="SLA_MET"/>
  </r>
  <r>
    <s v="3256"/>
    <d v="2023-08-16T16:06:55"/>
    <d v="2023-08-16T16:14:45"/>
    <s v="DECLINE"/>
    <s v="Consumer Existing"/>
    <s v="FWadia"/>
    <s v="Student applicants cannot have 2 x Voice Services. They are eligible for 1 Voice and 1 MBB only"/>
    <d v="1899-12-30T00:07:50"/>
    <n v="7.833333333333333"/>
    <d v="2023-08-16T00:00:00"/>
    <x v="1"/>
    <x v="3"/>
    <s v="FARDIN"/>
    <x v="2"/>
    <s v="CONSUMER EXISTING"/>
    <s v="SLA_MET"/>
  </r>
  <r>
    <s v="3308"/>
    <d v="2023-08-16T16:10:31"/>
    <d v="2023-08-16T16:18:27"/>
    <s v="WITHDRAW"/>
    <s v="Consumer Pre Bureau"/>
    <s v="NVaid"/>
    <s v="Please resubmit with correct landline for employer or email copy of Proof of Income (Pay Slips / Bank Statement / Employment Letter) to vcredit@Asif Tech.com.au"/>
    <d v="1899-12-30T00:07:56"/>
    <n v="7.9333333333333336"/>
    <d v="2023-08-16T00:00:00"/>
    <x v="1"/>
    <x v="3"/>
    <s v="NAVED"/>
    <x v="0"/>
    <s v="CONSUMER PRE BUREAU"/>
    <s v="SLA_MET"/>
  </r>
  <r>
    <s v="3309"/>
    <d v="2023-08-16T16:10:38"/>
    <d v="2023-08-16T16:31:08"/>
    <s v="WITHDRAW"/>
    <s v="Consumer Pre Bureau"/>
    <s v="FWadia"/>
    <s v="Please email passport with visa page"/>
    <d v="1899-12-30T00:20:30"/>
    <n v="20.5"/>
    <d v="2023-08-16T00:00:00"/>
    <x v="1"/>
    <x v="3"/>
    <s v="FARDIN"/>
    <x v="0"/>
    <s v="CONSUMER PRE BUREAU"/>
    <s v="SLA_NOT_MET"/>
  </r>
  <r>
    <s v="3257"/>
    <d v="2023-08-16T16:10:44"/>
    <d v="2023-08-16T16:22:36"/>
    <s v="DECLINE"/>
    <s v="Consumer Existing"/>
    <s v="AAkhundpur"/>
    <s v="Due to credit policy decision by Credit department. Please offer the customer pre-paid service"/>
    <d v="1899-12-30T00:11:52"/>
    <n v="11.866666666666667"/>
    <d v="2023-08-16T00:00:00"/>
    <x v="1"/>
    <x v="3"/>
    <s v="ASIF"/>
    <x v="2"/>
    <s v="CONSUMER EXISTING"/>
    <s v="SLA_MET"/>
  </r>
  <r>
    <s v="5156"/>
    <d v="2023-08-16T16:13:27"/>
    <d v="2023-08-16T16:25:02"/>
    <s v="APPROVE"/>
    <s v="Consumer Post Bureau"/>
    <s v="HPandya"/>
    <m/>
    <d v="1899-12-30T00:11:35"/>
    <n v="11.583333333333334"/>
    <d v="2023-08-16T00:00:00"/>
    <x v="1"/>
    <x v="3"/>
    <s v="HARDIK"/>
    <x v="1"/>
    <s v="CONSUMER POST BUREAU"/>
    <s v="SLA_MET"/>
  </r>
  <r>
    <s v="3209"/>
    <d v="2023-08-16T16:18:29"/>
    <d v="2023-08-16T16:28:53"/>
    <s v="APPROVE"/>
    <s v="Consumer Existing"/>
    <s v="SBambaras"/>
    <s v="Approved only with outright purchase of handset or USIM only"/>
    <d v="1899-12-30T00:10:24"/>
    <n v="10.4"/>
    <d v="2023-08-16T00:00:00"/>
    <x v="1"/>
    <x v="3"/>
    <s v="SAM"/>
    <x v="1"/>
    <s v="CONSUMER EXISTING"/>
    <s v="SLA_MET"/>
  </r>
  <r>
    <s v="3210"/>
    <d v="2023-08-16T16:20:39"/>
    <d v="2023-08-16T16:28:01"/>
    <s v="APPROVE"/>
    <s v="Consumer Pre Bureau"/>
    <s v="AAkhundpur"/>
    <s v="Approve"/>
    <d v="1899-12-30T00:07:22"/>
    <n v="7.3666666666666663"/>
    <d v="2023-08-16T00:00:00"/>
    <x v="1"/>
    <x v="3"/>
    <s v="ASIF"/>
    <x v="1"/>
    <s v="CONSUMER PRE BUREAU"/>
    <s v="SLA_MET"/>
  </r>
  <r>
    <s v="3211"/>
    <d v="2023-08-16T16:22:01"/>
    <d v="2023-08-16T16:34:38"/>
    <s v="APPROVE"/>
    <s v="Consumer Pre Bureau"/>
    <s v="NBhatia"/>
    <s v="Approved only with outright purchase of handset or USIM only"/>
    <d v="1899-12-30T00:12:37"/>
    <n v="12.616666666666667"/>
    <d v="2023-08-16T00:00:00"/>
    <x v="1"/>
    <x v="3"/>
    <s v="NITESH"/>
    <x v="1"/>
    <s v="CONSUMER PRE BUREAU"/>
    <s v="SLA_MET"/>
  </r>
  <r>
    <s v="5349"/>
    <d v="2023-08-16T16:22:19"/>
    <d v="2023-08-16T16:42:34"/>
    <s v="WITHDRAW"/>
    <s v="Consumer Post Bureau"/>
    <s v="HPandya"/>
    <m/>
    <d v="1899-12-30T00:20:15"/>
    <n v="20.25"/>
    <d v="2023-08-16T00:00:00"/>
    <x v="1"/>
    <x v="3"/>
    <s v="HARDIK"/>
    <x v="0"/>
    <s v="CONSUMER POST BUREAU"/>
    <s v="SLA_NOT_MET"/>
  </r>
  <r>
    <s v="3212"/>
    <d v="2023-08-16T16:23:00"/>
    <d v="2023-08-16T16:37:29"/>
    <s v="APPROVE"/>
    <s v="Consumer Existing"/>
    <s v="NVaid"/>
    <s v="Approve"/>
    <d v="1899-12-30T00:14:29"/>
    <n v="14.483333333333333"/>
    <d v="2023-08-16T00:00:00"/>
    <x v="1"/>
    <x v="3"/>
    <s v="NAVED"/>
    <x v="1"/>
    <s v="CONSUMER EXISTING"/>
    <s v="SLA_MET"/>
  </r>
  <r>
    <s v="3310"/>
    <d v="2023-08-16T16:23:02"/>
    <d v="2023-08-16T16:52:58"/>
    <s v="WITHDRAW"/>
    <s v="Consumer Pre Bureau"/>
    <s v="AAkhundpur"/>
    <s v="Please check the applicant's date of birth and passport. If incorrect, please amend and resubmit. Otherwise, send copies of the applicant's 100 points of ID (and their previous Passport # if applicable) to VCredit@Asif Tech.com.au or 1800 656 866"/>
    <d v="1899-12-30T00:29:56"/>
    <n v="29.933333333333334"/>
    <d v="2023-08-16T00:00:00"/>
    <x v="1"/>
    <x v="3"/>
    <s v="ASIF"/>
    <x v="0"/>
    <s v="CONSUMER PRE BUREAU"/>
    <s v="SLA_NOT_MET"/>
  </r>
  <r>
    <s v="3213"/>
    <d v="2023-08-16T16:24:41"/>
    <d v="2023-08-16T16:33:01"/>
    <s v="APPROVE"/>
    <s v="Consumer Pre Bureau"/>
    <s v="SBambaras"/>
    <s v="Approved only with outright purchase of handset or USIM only"/>
    <d v="1899-12-30T00:08:20"/>
    <n v="8.3333333333333339"/>
    <d v="2023-08-16T00:00:00"/>
    <x v="1"/>
    <x v="3"/>
    <s v="SAM"/>
    <x v="1"/>
    <s v="CONSUMER PRE BUREAU"/>
    <s v="SLA_MET"/>
  </r>
  <r>
    <s v="5157"/>
    <d v="2023-08-16T16:33:08"/>
    <d v="2023-08-16T16:59:07"/>
    <s v="APPROVE"/>
    <s v="Consumer Existing"/>
    <s v="HPandya"/>
    <m/>
    <d v="1899-12-30T00:25:59"/>
    <n v="25.983333333333334"/>
    <d v="2023-08-16T00:00:00"/>
    <x v="1"/>
    <x v="3"/>
    <s v="HARDIK"/>
    <x v="1"/>
    <s v="CONSUMER EXISTING"/>
    <s v="SLA_NOT_MET"/>
  </r>
  <r>
    <s v="3311"/>
    <d v="2023-08-16T16:34:47"/>
    <d v="2023-08-16T16:38:50"/>
    <s v="WITHDRAW"/>
    <s v="Consumer Post Bureau"/>
    <s v="CDcosta"/>
    <s v="1-7T7H4QX This account is closed, please resubmit under a NEW ROW ID"/>
    <d v="1899-12-30T00:04:03"/>
    <n v="4.05"/>
    <d v="2023-08-16T00:00:00"/>
    <x v="1"/>
    <x v="3"/>
    <s v="CAMERON"/>
    <x v="0"/>
    <s v="CONSUMER POST BUREAU"/>
    <s v="SLA_MET"/>
  </r>
  <r>
    <s v="3214"/>
    <d v="2023-08-16T16:35:33"/>
    <d v="2023-08-16T16:42:30"/>
    <s v="APPROVE"/>
    <s v="Consumer Pre Bureau"/>
    <s v="SBambaras"/>
    <s v="Approved only with outright purchase of handset or USIM only"/>
    <d v="1899-12-30T00:06:57"/>
    <n v="6.95"/>
    <d v="2023-08-16T00:00:00"/>
    <x v="1"/>
    <x v="3"/>
    <s v="SAM"/>
    <x v="1"/>
    <s v="CONSUMER PRE BUREAU"/>
    <s v="SLA_MET"/>
  </r>
  <r>
    <s v="3258"/>
    <d v="2023-08-16T16:35:33"/>
    <d v="2023-08-16T16:48:00"/>
    <s v="DECLINE"/>
    <s v="Consumer Existing"/>
    <s v="NBhatia"/>
    <s v="Applicant only has bridging visa. Please offer the customer Pre-Paid service only"/>
    <d v="1899-12-30T00:12:27"/>
    <n v="12.45"/>
    <d v="2023-08-16T00:00:00"/>
    <x v="1"/>
    <x v="3"/>
    <s v="NITESH"/>
    <x v="2"/>
    <s v="CONSUMER EXISTING"/>
    <s v="SLA_MET"/>
  </r>
  <r>
    <s v="3312"/>
    <d v="2023-08-16T16:35:49"/>
    <d v="2023-08-16T16:47:36"/>
    <s v="WITHDRAW"/>
    <s v="Consumer Pre Bureau"/>
    <s v="NVaid"/>
    <s v="Please email copy of Proof of Income (Pay Slips / Bank Statement / Employment Letter) to vcredit@Asif Tech.com.au"/>
    <d v="1899-12-30T00:11:47"/>
    <n v="11.783333333333333"/>
    <d v="2023-08-16T00:00:00"/>
    <x v="1"/>
    <x v="3"/>
    <s v="NAVED"/>
    <x v="0"/>
    <s v="CONSUMER PRE BUREAU"/>
    <s v="SLA_MET"/>
  </r>
  <r>
    <s v="3215"/>
    <d v="2023-08-16T16:36:14"/>
    <d v="2023-08-16T16:51:48"/>
    <s v="APPROVE"/>
    <s v="Consumer Pre Bureau"/>
    <s v="FWadia"/>
    <s v="Approved for 1 service"/>
    <d v="1899-12-30T00:15:34"/>
    <n v="15.566666666666666"/>
    <d v="2023-08-16T00:00:00"/>
    <x v="1"/>
    <x v="3"/>
    <s v="FARDIN"/>
    <x v="1"/>
    <s v="CONSUMER PRE BUREAU"/>
    <s v="SLA_MET"/>
  </r>
  <r>
    <s v="3313"/>
    <d v="2023-08-16T16:36:39"/>
    <d v="2023-08-16T16:43:20"/>
    <s v="WITHDRAW"/>
    <s v="Consumer Pre Bureau"/>
    <s v="CDcosta"/>
    <s v="This account is closed, please resubmit next application under a NEW ROW ID and update Passport or medicare card as part of id"/>
    <d v="1899-12-30T00:06:41"/>
    <n v="6.6833333333333336"/>
    <d v="2023-08-16T00:00:00"/>
    <x v="1"/>
    <x v="3"/>
    <s v="CAMERON"/>
    <x v="0"/>
    <s v="CONSUMER PRE BUREAU"/>
    <s v="SLA_MET"/>
  </r>
  <r>
    <s v="5350"/>
    <d v="2023-08-16T16:48:11"/>
    <d v="2023-08-16T17:14:49"/>
    <s v="WITHDRAW"/>
    <s v="Consumer Post Bureau"/>
    <s v="QMascarenhas"/>
    <m/>
    <d v="1899-12-30T00:26:38"/>
    <n v="26.633333333333333"/>
    <d v="2023-08-16T00:00:00"/>
    <x v="1"/>
    <x v="3"/>
    <e v="#N/A"/>
    <x v="0"/>
    <s v="CONSUMER POST BUREAU"/>
    <s v="SLA_NOT_MET"/>
  </r>
  <r>
    <s v="3216"/>
    <d v="2023-08-16T16:53:45"/>
    <d v="2023-08-16T17:02:57"/>
    <s v="APPROVE"/>
    <s v="Consumer Pre Bureau"/>
    <s v="NVaid"/>
    <s v="Approved only with outright purchase of handset or USIM only"/>
    <d v="1899-12-30T00:09:12"/>
    <n v="9.1999999999999993"/>
    <d v="2023-08-16T00:00:00"/>
    <x v="1"/>
    <x v="3"/>
    <s v="NAVED"/>
    <x v="1"/>
    <s v="CONSUMER PRE BUREAU"/>
    <s v="SLA_MET"/>
  </r>
  <r>
    <s v="3314"/>
    <d v="2023-08-16T16:54:34"/>
    <d v="2023-08-16T17:00:47"/>
    <s v="WITHDRAW"/>
    <s v="Consumer Post Bureau"/>
    <s v="SBambaras"/>
    <s v="Please email passport with visa page"/>
    <d v="1899-12-30T00:06:13"/>
    <n v="6.2166666666666668"/>
    <d v="2023-08-16T00:00:00"/>
    <x v="1"/>
    <x v="3"/>
    <s v="SAM"/>
    <x v="0"/>
    <s v="CONSUMER POST BUREAU"/>
    <s v="SLA_MET"/>
  </r>
  <r>
    <s v="3315"/>
    <d v="2023-08-16T16:57:28"/>
    <d v="2023-08-16T17:15:06"/>
    <s v="WITHDRAW"/>
    <s v="Consumer Existing"/>
    <s v="FWadia"/>
    <s v="Work number submitted is incorrect for the employer. Please confirm with applicant and resubmit"/>
    <d v="1899-12-30T00:17:38"/>
    <n v="17.633333333333333"/>
    <d v="2023-08-16T00:00:00"/>
    <x v="1"/>
    <x v="3"/>
    <s v="FARDIN"/>
    <x v="0"/>
    <s v="CONSUMER EXISTING"/>
    <s v="SLA_MET"/>
  </r>
  <r>
    <s v="3217"/>
    <d v="2023-08-16T17:06:21"/>
    <d v="2023-08-16T17:14:33"/>
    <s v="APPROVE"/>
    <s v="Consumer Pre Bureau"/>
    <s v="NVaid"/>
    <s v="Approved for 1 Handset/Tablet + 1 MBB"/>
    <d v="1899-12-30T00:08:12"/>
    <n v="8.1999999999999993"/>
    <d v="2023-08-16T00:00:00"/>
    <x v="1"/>
    <x v="3"/>
    <s v="NAVED"/>
    <x v="1"/>
    <s v="CONSUMER PRE BUREAU"/>
    <s v="SLA_MET"/>
  </r>
  <r>
    <s v="3218"/>
    <d v="2023-08-16T17:12:38"/>
    <d v="2023-08-16T17:18:39"/>
    <s v="APPROVE"/>
    <s v="Consumer Existing"/>
    <s v="SBambaras"/>
    <s v="Approved for MBB only"/>
    <d v="1899-12-30T00:06:01"/>
    <n v="6.0166666666666666"/>
    <d v="2023-08-16T00:00:00"/>
    <x v="1"/>
    <x v="3"/>
    <s v="SAM"/>
    <x v="1"/>
    <s v="CONSUMER EXISTING"/>
    <s v="SLA_MET"/>
  </r>
  <r>
    <s v="5158"/>
    <d v="2023-08-16T17:13:53"/>
    <d v="2023-08-16T17:29:43"/>
    <s v="APPROVE"/>
    <s v="Consumer Existing"/>
    <s v="FWadia"/>
    <m/>
    <d v="1899-12-30T00:15:50"/>
    <n v="15.833333333333334"/>
    <d v="2023-08-16T00:00:00"/>
    <x v="1"/>
    <x v="3"/>
    <s v="FARDIN"/>
    <x v="1"/>
    <s v="CONSUMER EXISTING"/>
    <s v="SLA_MET"/>
  </r>
  <r>
    <s v="5351"/>
    <d v="2023-08-16T17:26:28"/>
    <d v="2023-08-16T18:02:59"/>
    <s v="WITHDRAW"/>
    <s v="Consumer Post Bureau"/>
    <s v="NBhatia"/>
    <m/>
    <d v="1899-12-30T00:36:31"/>
    <n v="36.516666666666666"/>
    <d v="2023-08-16T00:00:00"/>
    <x v="1"/>
    <x v="3"/>
    <s v="NITESH"/>
    <x v="0"/>
    <s v="CONSUMER POST BUREAU"/>
    <s v="SLA_NOT_MET"/>
  </r>
  <r>
    <s v="3219"/>
    <d v="2023-08-16T17:31:21"/>
    <d v="2023-08-16T17:41:23"/>
    <s v="APPROVE"/>
    <s v="Consumer Pre Bureau"/>
    <s v="NVaid"/>
    <s v="Approved for up to 2 services"/>
    <d v="1899-12-30T00:10:02"/>
    <n v="10.033333333333333"/>
    <d v="2023-08-16T00:00:00"/>
    <x v="1"/>
    <x v="3"/>
    <s v="NAVED"/>
    <x v="1"/>
    <s v="CONSUMER PRE BUREAU"/>
    <s v="SLA_MET"/>
  </r>
  <r>
    <s v="3316"/>
    <d v="2023-08-16T17:32:46"/>
    <d v="2023-08-16T17:52:24"/>
    <s v="WITHDRAW"/>
    <s v="Consumer Pre Bureau"/>
    <s v="AAkhundpur"/>
    <s v="Please email passport with visa page. we have not recieved the visa Page."/>
    <d v="1899-12-30T00:19:38"/>
    <n v="19.633333333333333"/>
    <d v="2023-08-16T00:00:00"/>
    <x v="1"/>
    <x v="3"/>
    <s v="ASIF"/>
    <x v="0"/>
    <s v="CONSUMER PRE BUREAU"/>
    <s v="SLA_MET"/>
  </r>
  <r>
    <s v="3317"/>
    <d v="2023-08-16T17:34:39"/>
    <d v="2023-08-16T17:51:11"/>
    <s v="WITHDRAW"/>
    <s v="Consumer Existing"/>
    <s v="NVaid"/>
    <s v="Please re-submit as student"/>
    <d v="1899-12-30T00:16:32"/>
    <n v="16.533333333333335"/>
    <d v="2023-08-16T00:00:00"/>
    <x v="1"/>
    <x v="3"/>
    <s v="NAVED"/>
    <x v="0"/>
    <s v="CONSUMER EXISTING"/>
    <s v="SLA_MET"/>
  </r>
  <r>
    <s v="3318"/>
    <d v="2023-08-16T17:36:17"/>
    <d v="2023-08-16T17:57:31"/>
    <s v="WITHDRAW"/>
    <s v="Consumer Pre Bureau"/>
    <s v="CDcosta"/>
    <s v="Please resubmit next application with passport as part of 100 points of ID"/>
    <d v="1899-12-30T00:21:14"/>
    <n v="21.233333333333334"/>
    <d v="2023-08-16T00:00:00"/>
    <x v="1"/>
    <x v="3"/>
    <s v="CAMERON"/>
    <x v="0"/>
    <s v="CONSUMER PRE BUREAU"/>
    <s v="SLA_NOT_MET"/>
  </r>
  <r>
    <s v="3220"/>
    <d v="2023-08-16T17:38:45"/>
    <d v="2023-08-16T17:53:22"/>
    <s v="APPROVE"/>
    <s v="Consumer Existing"/>
    <s v="SBambaras"/>
    <s v="Approved for MBB only"/>
    <d v="1899-12-30T00:14:37"/>
    <n v="14.616666666666667"/>
    <d v="2023-08-16T00:00:00"/>
    <x v="1"/>
    <x v="3"/>
    <s v="SAM"/>
    <x v="1"/>
    <s v="CONSUMER EXISTING"/>
    <s v="SLA_MET"/>
  </r>
  <r>
    <s v="5159"/>
    <d v="2023-08-16T17:41:12"/>
    <d v="2023-08-16T18:01:38"/>
    <s v="APPROVE"/>
    <s v="Consumer Post Bureau"/>
    <s v="HPandya"/>
    <m/>
    <d v="1899-12-30T00:20:26"/>
    <n v="20.433333333333334"/>
    <d v="2023-08-16T00:00:00"/>
    <x v="1"/>
    <x v="3"/>
    <s v="HARDIK"/>
    <x v="1"/>
    <s v="CONSUMER POST BUREAU"/>
    <s v="SLA_NOT_MET"/>
  </r>
  <r>
    <s v="3221"/>
    <d v="2023-08-16T17:43:55"/>
    <d v="2023-08-16T17:58:31"/>
    <s v="APPROVE"/>
    <s v="Consumer Existing"/>
    <s v="NVaid"/>
    <s v="Approved only with outright purchase of handset or USIM only"/>
    <d v="1899-12-30T00:14:36"/>
    <n v="14.6"/>
    <d v="2023-08-16T00:00:00"/>
    <x v="1"/>
    <x v="3"/>
    <s v="NAVED"/>
    <x v="1"/>
    <s v="CONSUMER EXISTING"/>
    <s v="SLA_MET"/>
  </r>
  <r>
    <s v="3259"/>
    <d v="2023-08-16T17:45:33"/>
    <d v="2023-08-16T17:57:58"/>
    <s v="DECLINE"/>
    <s v="Consumer Existing"/>
    <s v="AAkhundpur"/>
    <s v="Student applicants cannot have 2 x handsets. They are eligible for 1 handset and 1 MBB only."/>
    <d v="1899-12-30T00:12:25"/>
    <n v="12.416666666666666"/>
    <d v="2023-08-16T00:00:00"/>
    <x v="1"/>
    <x v="3"/>
    <s v="ASIF"/>
    <x v="2"/>
    <s v="CONSUMER EXISTING"/>
    <s v="SLA_MET"/>
  </r>
  <r>
    <s v="3222"/>
    <d v="2023-08-16T17:45:42"/>
    <d v="2023-08-16T18:11:58"/>
    <s v="APPROVE"/>
    <s v="Consumer Post Bureau"/>
    <s v="SBambaras"/>
    <s v="Approved only with outright purchase of handset or USIM only"/>
    <d v="1899-12-30T00:26:16"/>
    <n v="26.266666666666666"/>
    <d v="2023-08-16T00:00:00"/>
    <x v="1"/>
    <x v="3"/>
    <s v="SAM"/>
    <x v="1"/>
    <s v="CONSUMER POST BUREAU"/>
    <s v="SLA_NOT_MET"/>
  </r>
  <r>
    <s v="3223"/>
    <d v="2023-08-16T17:47:49"/>
    <d v="2023-08-16T18:01:15"/>
    <s v="APPROVE"/>
    <s v="Consumer Existing"/>
    <s v="CDcosta"/>
    <s v="Approve"/>
    <d v="1899-12-30T00:13:26"/>
    <n v="13.433333333333334"/>
    <d v="2023-08-16T00:00:00"/>
    <x v="1"/>
    <x v="3"/>
    <s v="CAMERON"/>
    <x v="1"/>
    <s v="CONSUMER EXISTING"/>
    <s v="SLA_MET"/>
  </r>
  <r>
    <s v="3260"/>
    <d v="2023-08-16T17:55:37"/>
    <d v="2023-08-16T18:13:17"/>
    <s v="DECLINE"/>
    <s v="Consumer Existing"/>
    <s v="NVaid"/>
    <s v="Due to credit policy decision by Credit department. Please offer the customer pre-paid service"/>
    <d v="1899-12-30T00:17:40"/>
    <n v="17.666666666666668"/>
    <d v="2023-08-16T00:00:00"/>
    <x v="1"/>
    <x v="3"/>
    <s v="NAVED"/>
    <x v="2"/>
    <s v="CONSUMER EXISTING"/>
    <s v="SLA_MET"/>
  </r>
  <r>
    <s v="3261"/>
    <d v="2023-08-16T17:59:47"/>
    <d v="2023-08-16T18:04:34"/>
    <s v="DECLINE"/>
    <s v="Consumer Existing"/>
    <s v="AAkhundpur"/>
    <s v="Student applicants cannot have 2 x handsets. They are eligible for 1 handset and 1 MBB only"/>
    <d v="1899-12-30T00:04:47"/>
    <n v="4.7833333333333332"/>
    <d v="2023-08-16T00:00:00"/>
    <x v="1"/>
    <x v="3"/>
    <s v="ASIF"/>
    <x v="2"/>
    <s v="CONSUMER EXISTING"/>
    <s v="SLA_MET"/>
  </r>
  <r>
    <s v="3319"/>
    <d v="2023-08-16T18:03:26"/>
    <d v="2023-08-16T18:10:02"/>
    <s v="WITHDRAW"/>
    <s v="Consumer Existing"/>
    <s v="AAkhundpur"/>
    <s v="Customer has overdue account with Asif Tech"/>
    <d v="1899-12-30T00:06:36"/>
    <n v="6.6"/>
    <d v="2023-08-16T00:00:00"/>
    <x v="1"/>
    <x v="3"/>
    <s v="ASIF"/>
    <x v="0"/>
    <s v="CONSUMER EXISTING"/>
    <s v="SLA_MET"/>
  </r>
  <r>
    <s v="3224"/>
    <d v="2023-08-16T18:05:28"/>
    <d v="2023-08-16T18:27:08"/>
    <s v="APPROVE"/>
    <s v="Consumer Existing"/>
    <s v="NBhatia"/>
    <s v="Approve"/>
    <d v="1899-12-30T00:21:40"/>
    <n v="21.666666666666668"/>
    <d v="2023-08-16T00:00:00"/>
    <x v="1"/>
    <x v="3"/>
    <s v="NITESH"/>
    <x v="1"/>
    <s v="CONSUMER EXISTING"/>
    <s v="SLA_NOT_MET"/>
  </r>
  <r>
    <s v="5160"/>
    <d v="2023-08-16T18:06:15"/>
    <d v="2023-08-16T18:23:07"/>
    <s v="APPROVE"/>
    <s v="Consumer Existing"/>
    <s v="HPandya"/>
    <m/>
    <d v="1899-12-30T00:16:52"/>
    <n v="16.866666666666667"/>
    <d v="2023-08-16T00:00:00"/>
    <x v="1"/>
    <x v="3"/>
    <s v="HARDIK"/>
    <x v="1"/>
    <s v="CONSUMER EXISTING"/>
    <s v="SLA_MET"/>
  </r>
  <r>
    <s v="3262"/>
    <d v="2023-08-16T18:06:38"/>
    <d v="2023-08-16T18:16:43"/>
    <s v="DECLINE"/>
    <s v="Consumer Existing"/>
    <s v="AAkhundpur"/>
    <s v="Student applicants cannot have 2 x handsets. They are eligible for 1 handset and 1 MBB only"/>
    <d v="1899-12-30T00:10:05"/>
    <n v="10.083333333333334"/>
    <d v="2023-08-16T00:00:00"/>
    <x v="1"/>
    <x v="3"/>
    <s v="ASIF"/>
    <x v="2"/>
    <s v="CONSUMER EXISTING"/>
    <s v="SLA_MET"/>
  </r>
  <r>
    <s v="3225"/>
    <d v="2023-08-16T18:09:24"/>
    <d v="2023-08-16T18:17:25"/>
    <s v="APPROVE"/>
    <s v="Consumer Existing"/>
    <s v="SBambaras"/>
    <s v="Approved only with outright purchase of handset or USIM only"/>
    <d v="1899-12-30T00:08:01"/>
    <n v="8.0166666666666675"/>
    <d v="2023-08-16T00:00:00"/>
    <x v="1"/>
    <x v="3"/>
    <s v="SAM"/>
    <x v="1"/>
    <s v="CONSUMER EXISTING"/>
    <s v="SLA_MET"/>
  </r>
  <r>
    <s v="3320"/>
    <d v="2023-08-16T18:10:29"/>
    <d v="2023-08-16T18:23:09"/>
    <s v="WITHDRAW"/>
    <s v="Consumer Pre Bureau"/>
    <s v="NVaid"/>
    <s v="Please email passport with visa page and also provide valid landline number for employer"/>
    <d v="1899-12-30T00:12:40"/>
    <n v="12.666666666666666"/>
    <d v="2023-08-16T00:00:00"/>
    <x v="1"/>
    <x v="3"/>
    <s v="NAVED"/>
    <x v="0"/>
    <s v="CONSUMER PRE BUREAU"/>
    <s v="SLA_MET"/>
  </r>
  <r>
    <s v="3226"/>
    <d v="2023-08-16T18:10:29"/>
    <d v="2023-08-16T18:24:24"/>
    <s v="APPROVE"/>
    <s v="Consumer Existing"/>
    <s v="AAkhundpur"/>
    <s v="Approved only with outright purchase of handset or USIM only"/>
    <d v="1899-12-30T00:13:55"/>
    <n v="13.916666666666666"/>
    <d v="2023-08-16T00:00:00"/>
    <x v="1"/>
    <x v="3"/>
    <s v="ASIF"/>
    <x v="1"/>
    <s v="CONSUMER EXISTING"/>
    <s v="SLA_MET"/>
  </r>
  <r>
    <s v="5352"/>
    <d v="2023-08-16T18:13:13"/>
    <d v="2023-08-16T18:38:16"/>
    <s v="WITHDRAW"/>
    <s v="Consumer Post Bureau"/>
    <s v="HPandya"/>
    <m/>
    <d v="1899-12-30T00:25:03"/>
    <n v="25.05"/>
    <d v="2023-08-16T00:00:00"/>
    <x v="1"/>
    <x v="3"/>
    <s v="HARDIK"/>
    <x v="0"/>
    <s v="CONSUMER POST BUREAU"/>
    <s v="SLA_NOT_MET"/>
  </r>
  <r>
    <s v="3227"/>
    <d v="2023-08-16T18:15:40"/>
    <d v="2023-08-16T18:22:00"/>
    <s v="APPROVE"/>
    <s v="Consumer Existing"/>
    <s v="SBambaras"/>
    <s v="Approve"/>
    <d v="1899-12-30T00:06:20"/>
    <n v="6.333333333333333"/>
    <d v="2023-08-16T00:00:00"/>
    <x v="1"/>
    <x v="3"/>
    <s v="SAM"/>
    <x v="1"/>
    <s v="CONSUMER EXISTING"/>
    <s v="SLA_MET"/>
  </r>
  <r>
    <s v="5161"/>
    <d v="2023-08-16T18:17:18"/>
    <d v="2023-08-16T18:33:15"/>
    <s v="APPROVE"/>
    <s v="Consumer Post Bureau"/>
    <s v="CDcosta"/>
    <m/>
    <d v="1899-12-30T00:15:57"/>
    <n v="15.95"/>
    <d v="2023-08-16T00:00:00"/>
    <x v="1"/>
    <x v="3"/>
    <s v="CAMERON"/>
    <x v="1"/>
    <s v="CONSUMER POST BUREAU"/>
    <s v="SLA_MET"/>
  </r>
  <r>
    <s v="5162"/>
    <d v="2023-08-16T18:18:54"/>
    <d v="2023-08-16T18:40:21"/>
    <s v="APPROVE"/>
    <s v="Consumer Existing"/>
    <s v="CDcosta"/>
    <m/>
    <d v="1899-12-30T00:21:27"/>
    <n v="21.45"/>
    <d v="2023-08-16T00:00:00"/>
    <x v="1"/>
    <x v="3"/>
    <s v="CAMERON"/>
    <x v="1"/>
    <s v="CONSUMER EXISTING"/>
    <s v="SLA_NOT_MET"/>
  </r>
  <r>
    <s v="3321"/>
    <d v="2023-08-16T18:20:22"/>
    <d v="2023-08-16T18:30:53"/>
    <s v="WITHDRAW"/>
    <s v="Consumer Existing"/>
    <s v="SBambaras"/>
    <s v="Customer has overdue account with Asif Tech"/>
    <d v="1899-12-30T00:10:31"/>
    <n v="10.516666666666667"/>
    <d v="2023-08-16T00:00:00"/>
    <x v="1"/>
    <x v="3"/>
    <s v="SAM"/>
    <x v="0"/>
    <s v="CONSUMER EXISTING"/>
    <s v="SLA_MET"/>
  </r>
  <r>
    <s v="3228"/>
    <d v="2023-08-16T18:24:29"/>
    <d v="2023-08-16T18:34:35"/>
    <s v="APPROVE"/>
    <s v="Consumer Existing"/>
    <s v="NVaid"/>
    <s v="Approved only with outright purchase of handset or USIM only"/>
    <d v="1899-12-30T00:10:06"/>
    <n v="10.1"/>
    <d v="2023-08-16T00:00:00"/>
    <x v="1"/>
    <x v="3"/>
    <s v="NAVED"/>
    <x v="1"/>
    <s v="CONSUMER EXISTING"/>
    <s v="SLA_MET"/>
  </r>
  <r>
    <s v="3229"/>
    <d v="2023-08-16T18:29:52"/>
    <d v="2023-08-16T18:34:41"/>
    <s v="APPROVE"/>
    <s v="Consumer Existing"/>
    <s v="SBambaras"/>
    <s v="Approved for MBB only"/>
    <d v="1899-12-30T00:04:49"/>
    <n v="4.8166666666666664"/>
    <d v="2023-08-16T00:00:00"/>
    <x v="1"/>
    <x v="3"/>
    <s v="SAM"/>
    <x v="1"/>
    <s v="CONSUMER EXISTING"/>
    <s v="SLA_MET"/>
  </r>
  <r>
    <s v="3263"/>
    <d v="2023-08-16T18:34:04"/>
    <d v="2023-08-16T18:40:10"/>
    <s v="DECLINE"/>
    <s v="Consumer Post Bureau"/>
    <s v="NBhatia"/>
    <s v="Applicant only has bridging visa. Please offer the customer Pre-Paid service only"/>
    <d v="1899-12-30T00:06:06"/>
    <n v="6.1"/>
    <d v="2023-08-16T00:00:00"/>
    <x v="1"/>
    <x v="3"/>
    <s v="NITESH"/>
    <x v="2"/>
    <s v="CONSUMER POST BUREAU"/>
    <s v="SLA_MET"/>
  </r>
  <r>
    <s v="3264"/>
    <d v="2023-08-16T18:46:34"/>
    <d v="2023-08-16T18:57:42"/>
    <s v="DECLINE"/>
    <s v="Consumer Existing"/>
    <s v="AAkhundpur"/>
    <s v="Due to recent payment history with Asif Tech"/>
    <d v="1899-12-30T00:11:08"/>
    <n v="11.133333333333333"/>
    <d v="2023-08-16T00:00:00"/>
    <x v="1"/>
    <x v="3"/>
    <s v="ASIF"/>
    <x v="2"/>
    <s v="CONSUMER EXISTING"/>
    <s v="SLA_MET"/>
  </r>
  <r>
    <s v="3230"/>
    <d v="2023-08-16T18:48:25"/>
    <d v="2023-08-16T19:01:25"/>
    <s v="APPROVE"/>
    <s v="Consumer Existing"/>
    <s v="CDcosta"/>
    <s v="Approve"/>
    <d v="1899-12-30T00:13:00"/>
    <n v="13"/>
    <d v="2023-08-16T00:00:00"/>
    <x v="1"/>
    <x v="3"/>
    <s v="CAMERON"/>
    <x v="1"/>
    <s v="CONSUMER EXISTING"/>
    <s v="SLA_MET"/>
  </r>
  <r>
    <s v="3265"/>
    <d v="2023-08-16T19:04:16"/>
    <d v="2023-08-16T19:14:23"/>
    <s v="DECLINE"/>
    <s v="Consumer Existing"/>
    <s v="NVaid"/>
    <s v="Insufficient billing history with Asif Tech"/>
    <d v="1899-12-30T00:10:07"/>
    <n v="10.116666666666667"/>
    <d v="2023-08-16T00:00:00"/>
    <x v="1"/>
    <x v="3"/>
    <s v="NAVED"/>
    <x v="2"/>
    <s v="CONSUMER EXISTING"/>
    <s v="SLA_MET"/>
  </r>
  <r>
    <s v="5163"/>
    <d v="2023-08-16T19:07:22"/>
    <d v="2023-08-16T19:17:39"/>
    <s v="APPROVE"/>
    <s v="Consumer Post Bureau"/>
    <s v="HPandya"/>
    <m/>
    <d v="1899-12-30T00:10:17"/>
    <n v="10.283333333333333"/>
    <d v="2023-08-16T00:00:00"/>
    <x v="1"/>
    <x v="3"/>
    <s v="HARDIK"/>
    <x v="1"/>
    <s v="CONSUMER POST BUREAU"/>
    <s v="SLA_MET"/>
  </r>
  <r>
    <s v="3231"/>
    <d v="2023-08-16T19:09:54"/>
    <d v="2023-08-16T19:15:09"/>
    <s v="APPROVE"/>
    <s v="Consumer Existing"/>
    <s v="AAkhundpur"/>
    <s v="Approve"/>
    <d v="1899-12-30T00:05:15"/>
    <n v="5.25"/>
    <d v="2023-08-16T00:00:00"/>
    <x v="1"/>
    <x v="3"/>
    <s v="ASIF"/>
    <x v="1"/>
    <s v="CONSUMER EXISTING"/>
    <s v="SLA_MET"/>
  </r>
  <r>
    <s v="5164"/>
    <d v="2023-08-16T19:12:42"/>
    <d v="2023-08-16T19:30:13"/>
    <s v="APPROVE"/>
    <s v="Consumer Existing"/>
    <s v="HPandya"/>
    <m/>
    <d v="1899-12-30T00:17:31"/>
    <n v="17.516666666666666"/>
    <d v="2023-08-16T00:00:00"/>
    <x v="1"/>
    <x v="3"/>
    <s v="HARDIK"/>
    <x v="1"/>
    <s v="CONSUMER EXISTING"/>
    <s v="SLA_MET"/>
  </r>
  <r>
    <s v="3232"/>
    <d v="2023-08-16T19:13:17"/>
    <d v="2023-08-16T19:19:03"/>
    <s v="APPROVE"/>
    <s v="Consumer Existing"/>
    <s v="CDcosta"/>
    <s v="Approve"/>
    <d v="1899-12-30T00:05:46"/>
    <n v="5.7666666666666666"/>
    <d v="2023-08-16T00:00:00"/>
    <x v="1"/>
    <x v="3"/>
    <s v="CAMERON"/>
    <x v="1"/>
    <s v="CONSUMER EXISTING"/>
    <s v="SLA_MET"/>
  </r>
  <r>
    <s v="3233"/>
    <d v="2023-08-16T19:15:03"/>
    <d v="2023-08-16T19:20:18"/>
    <s v="APPROVE"/>
    <s v="Consumer Pre Bureau"/>
    <s v="AAkhundpur"/>
    <s v="Approved for 1 handset and 1 MBB"/>
    <d v="1899-12-30T00:05:15"/>
    <n v="5.25"/>
    <d v="2023-08-16T00:00:00"/>
    <x v="1"/>
    <x v="3"/>
    <s v="ASIF"/>
    <x v="1"/>
    <s v="CONSUMER PRE BUREAU"/>
    <s v="SLA_MET"/>
  </r>
  <r>
    <s v="5283"/>
    <d v="2023-08-16T19:18:19"/>
    <d v="2023-08-16T19:22:53"/>
    <s v="DECLINE"/>
    <s v="Consumer Existing"/>
    <s v="CDcosta"/>
    <m/>
    <d v="1899-12-30T00:04:34"/>
    <n v="4.5666666666666664"/>
    <d v="2023-08-16T00:00:00"/>
    <x v="1"/>
    <x v="3"/>
    <s v="CAMERON"/>
    <x v="2"/>
    <s v="CONSUMER EXISTING"/>
    <s v="SLA_MET"/>
  </r>
  <r>
    <s v="3266"/>
    <d v="2023-08-16T19:41:50"/>
    <d v="2023-08-16T19:51:38"/>
    <s v="DECLINE"/>
    <s v="Consumer Existing"/>
    <s v="NVaid"/>
    <s v="Insufficient billing history with Asif Tech"/>
    <d v="1899-12-30T00:09:48"/>
    <n v="9.8000000000000007"/>
    <d v="2023-08-16T00:00:00"/>
    <x v="1"/>
    <x v="3"/>
    <s v="NAVED"/>
    <x v="2"/>
    <s v="CONSUMER EXISTING"/>
    <s v="SLA_MET"/>
  </r>
  <r>
    <s v="3322"/>
    <d v="2023-08-16T19:44:36"/>
    <d v="2023-08-16T19:59:47"/>
    <s v="WITHDRAW"/>
    <s v="Consumer Existing"/>
    <s v="NBhatia"/>
    <s v="Applicants ID document number was incorrect Country mentioned as AUSTRALIA, please update Correct Country."/>
    <d v="1899-12-30T00:15:11"/>
    <n v="15.183333333333334"/>
    <d v="2023-08-16T00:00:00"/>
    <x v="1"/>
    <x v="3"/>
    <s v="NITESH"/>
    <x v="0"/>
    <s v="CONSUMER EXISTING"/>
    <s v="SLA_MET"/>
  </r>
  <r>
    <s v="3323"/>
    <d v="2023-08-16T19:45:32"/>
    <d v="2023-08-16T20:06:49"/>
    <s v="WITHDRAW"/>
    <s v="Consumer Existing"/>
    <s v="NVaid"/>
    <s v="Please email copy of Proof of Income (Pay Slips / Bank Statement / Employment Letter) to vcredit@Asif Tech.com.au"/>
    <d v="1899-12-30T00:21:17"/>
    <n v="21.283333333333335"/>
    <d v="2023-08-16T00:00:00"/>
    <x v="1"/>
    <x v="3"/>
    <s v="NAVED"/>
    <x v="0"/>
    <s v="CONSUMER EXISTING"/>
    <s v="SLA_NOT_MET"/>
  </r>
  <r>
    <s v="3267"/>
    <d v="2023-08-16T19:51:04"/>
    <d v="2023-08-16T20:09:03"/>
    <s v="DECLINE"/>
    <s v="Consumer Existing"/>
    <s v="NBhatia"/>
    <s v="Due to credit policy decision by Credit department. Please offer the customer pre-paid service because Incorrect Information provided."/>
    <d v="1899-12-30T00:17:59"/>
    <n v="17.983333333333334"/>
    <d v="2023-08-16T00:00:00"/>
    <x v="1"/>
    <x v="3"/>
    <s v="NITESH"/>
    <x v="2"/>
    <s v="CONSUMER EXISTING"/>
    <s v="SLA_MET"/>
  </r>
  <r>
    <s v="5353"/>
    <d v="2023-08-16T19:51:57"/>
    <d v="2023-08-16T20:07:53"/>
    <s v="WITHDRAW"/>
    <s v="Consumer Post Bureau"/>
    <s v="HPandya"/>
    <m/>
    <d v="1899-12-30T00:15:56"/>
    <n v="15.933333333333334"/>
    <d v="2023-08-16T00:00:00"/>
    <x v="1"/>
    <x v="3"/>
    <s v="HARDIK"/>
    <x v="0"/>
    <s v="CONSUMER POST BUREAU"/>
    <s v="SLA_MET"/>
  </r>
  <r>
    <s v="3324"/>
    <d v="2023-08-16T20:01:02"/>
    <d v="2023-08-16T20:18:53"/>
    <s v="WITHDRAW"/>
    <s v="Consumer Pre Bureau"/>
    <s v="NVaid"/>
    <s v="Please resubmit with correct birthdate for the applicant - the birthdate is 06/10/1977"/>
    <d v="1899-12-30T00:17:51"/>
    <n v="17.850000000000001"/>
    <d v="2023-08-16T00:00:00"/>
    <x v="1"/>
    <x v="3"/>
    <s v="NAVED"/>
    <x v="0"/>
    <s v="CONSUMER PRE BUREAU"/>
    <s v="SLA_MET"/>
  </r>
  <r>
    <s v="5165"/>
    <d v="2023-08-16T20:08:39"/>
    <d v="2023-08-16T20:24:36"/>
    <s v="APPROVE"/>
    <s v="Consumer Post Bureau"/>
    <s v="HPandya"/>
    <m/>
    <d v="1899-12-30T00:15:57"/>
    <n v="15.95"/>
    <d v="2023-08-16T00:00:00"/>
    <x v="1"/>
    <x v="3"/>
    <s v="HARDIK"/>
    <x v="1"/>
    <s v="CONSUMER POST BUREAU"/>
    <s v="SLA_MET"/>
  </r>
  <r>
    <s v="3234"/>
    <d v="2023-08-16T20:10:38"/>
    <d v="2023-08-16T20:28:58"/>
    <s v="APPROVE"/>
    <s v="Consumer Existing"/>
    <s v="NBhatia"/>
    <s v="Approve"/>
    <d v="1899-12-30T00:18:20"/>
    <n v="18.333333333333332"/>
    <d v="2023-08-16T00:00:00"/>
    <x v="1"/>
    <x v="3"/>
    <s v="NITESH"/>
    <x v="1"/>
    <s v="CONSUMER EXISTING"/>
    <s v="SLA_MET"/>
  </r>
  <r>
    <s v="3235"/>
    <d v="2023-08-16T20:11:34"/>
    <d v="2023-08-16T20:33:03"/>
    <s v="APPROVE"/>
    <s v="Consumer Pre Bureau"/>
    <s v="NVaid"/>
    <s v="Approved for up to 2 services"/>
    <d v="1899-12-30T00:21:29"/>
    <n v="21.483333333333334"/>
    <d v="2023-08-16T00:00:00"/>
    <x v="1"/>
    <x v="3"/>
    <s v="NAVED"/>
    <x v="1"/>
    <s v="CONSUMER PRE BUREAU"/>
    <s v="SLA_NOT_MET"/>
  </r>
  <r>
    <s v="3325"/>
    <d v="2023-08-16T20:27:22"/>
    <d v="2023-08-16T20:42:20"/>
    <s v="WITHDRAW"/>
    <s v="Consumer Existing"/>
    <s v="NVaid"/>
    <s v="Customer has overdue account with Asif Tech. Account no 218968099 - overdue by $340.86"/>
    <d v="1899-12-30T00:14:58"/>
    <n v="14.966666666666667"/>
    <d v="2023-08-16T00:00:00"/>
    <x v="1"/>
    <x v="3"/>
    <s v="NAVED"/>
    <x v="0"/>
    <s v="CONSUMER EXISTING"/>
    <s v="SLA_MET"/>
  </r>
  <r>
    <s v="3268"/>
    <d v="2023-08-16T20:28:36"/>
    <d v="2023-08-16T20:42:05"/>
    <s v="DECLINE"/>
    <s v="Consumer Existing"/>
    <s v="NBhatia"/>
    <s v="Customer has exceeded approved number of services"/>
    <d v="1899-12-30T00:13:29"/>
    <n v="13.483333333333333"/>
    <d v="2023-08-16T00:00:00"/>
    <x v="1"/>
    <x v="3"/>
    <s v="NITESH"/>
    <x v="2"/>
    <s v="CONSUMER EXISTING"/>
    <s v="SLA_MET"/>
  </r>
  <r>
    <s v="3236"/>
    <d v="2023-08-16T20:29:36"/>
    <d v="2023-08-16T20:45:50"/>
    <s v="APPROVE"/>
    <s v="Consumer Existing"/>
    <s v="CDcosta"/>
    <s v="Approve"/>
    <d v="1899-12-30T00:16:14"/>
    <n v="16.233333333333334"/>
    <d v="2023-08-16T00:00:00"/>
    <x v="1"/>
    <x v="3"/>
    <s v="CAMERON"/>
    <x v="1"/>
    <s v="CONSUMER EXISTING"/>
    <s v="SLA_MET"/>
  </r>
  <r>
    <s v="3237"/>
    <d v="2023-08-16T20:35:35"/>
    <d v="2023-08-16T20:50:13"/>
    <s v="APPROVE"/>
    <s v="Consumer Existing"/>
    <s v="NVaid"/>
    <s v="Approve"/>
    <d v="1899-12-30T00:14:38"/>
    <n v="14.633333333333333"/>
    <d v="2023-08-16T00:00:00"/>
    <x v="1"/>
    <x v="3"/>
    <s v="NAVED"/>
    <x v="1"/>
    <s v="CONSUMER EXISTING"/>
    <s v="SLA_MET"/>
  </r>
  <r>
    <s v="3326"/>
    <d v="2023-08-16T20:37:00"/>
    <d v="2023-08-16T20:52:29"/>
    <s v="WITHDRAW"/>
    <s v="Consumer Pre Bureau"/>
    <s v="CDcosta"/>
    <s v="Please email 100 pts of ID and proof of income to vcredit@Asif Tech.com.au"/>
    <d v="1899-12-30T00:15:29"/>
    <n v="15.483333333333333"/>
    <d v="2023-08-16T00:00:00"/>
    <x v="1"/>
    <x v="3"/>
    <s v="CAMERON"/>
    <x v="0"/>
    <s v="CONSUMER PRE BUREAU"/>
    <s v="SLA_MET"/>
  </r>
  <r>
    <s v="3238"/>
    <d v="2023-08-16T20:42:17"/>
    <d v="2023-08-16T20:55:32"/>
    <s v="APPROVE"/>
    <s v="Consumer Existing"/>
    <s v="NVaid"/>
    <s v="Approve"/>
    <d v="1899-12-30T00:13:15"/>
    <n v="13.25"/>
    <d v="2023-08-16T00:00:00"/>
    <x v="1"/>
    <x v="3"/>
    <s v="NAVED"/>
    <x v="1"/>
    <s v="CONSUMER EXISTING"/>
    <s v="SLA_MET"/>
  </r>
  <r>
    <s v="3327"/>
    <d v="2023-08-16T20:42:33"/>
    <d v="2023-08-16T20:54:46"/>
    <s v="WITHDRAW"/>
    <s v="Consumer Pre Bureau"/>
    <s v="CDcosta"/>
    <s v="Please email passport with visa page"/>
    <d v="1899-12-30T00:12:13"/>
    <n v="12.216666666666667"/>
    <d v="2023-08-16T00:00:00"/>
    <x v="1"/>
    <x v="3"/>
    <s v="CAMERON"/>
    <x v="0"/>
    <s v="CONSUMER PRE BUREAU"/>
    <s v="SLA_MET"/>
  </r>
  <r>
    <s v="3239"/>
    <d v="2023-08-16T20:47:11"/>
    <d v="2023-08-16T20:58:54"/>
    <s v="APPROVE"/>
    <s v="Consumer Existing"/>
    <s v="CDcosta"/>
    <s v="Approve"/>
    <d v="1899-12-30T00:11:43"/>
    <n v="11.716666666666667"/>
    <d v="2023-08-16T00:00:00"/>
    <x v="1"/>
    <x v="3"/>
    <s v="CAMERON"/>
    <x v="1"/>
    <s v="CONSUMER EXISTING"/>
    <s v="SLA_MET"/>
  </r>
  <r>
    <s v="3240"/>
    <d v="2023-08-16T20:48:06"/>
    <d v="2023-08-16T20:59:48"/>
    <s v="APPROVE"/>
    <s v="Consumer Existing"/>
    <s v="NVaid"/>
    <s v="Approved only with outright purchase of handset or USIM only"/>
    <d v="1899-12-30T00:11:42"/>
    <n v="11.7"/>
    <d v="2023-08-16T00:00:00"/>
    <x v="1"/>
    <x v="3"/>
    <s v="NAVED"/>
    <x v="1"/>
    <s v="CONSUMER EXISTING"/>
    <s v="SLA_MET"/>
  </r>
  <r>
    <s v="3328"/>
    <d v="2023-08-16T20:56:18"/>
    <d v="2023-08-16T21:01:30"/>
    <s v="WITHDRAW"/>
    <s v="Consumer Existing"/>
    <s v="CDcosta"/>
    <s v="Please email passport with visa page"/>
    <d v="1899-12-30T00:05:12"/>
    <n v="5.2"/>
    <d v="2023-08-16T00:00:00"/>
    <x v="1"/>
    <x v="3"/>
    <s v="CAMERON"/>
    <x v="0"/>
    <s v="CONSUMER EXISTING"/>
    <s v="SLA_MET"/>
  </r>
  <r>
    <s v="3241"/>
    <d v="2023-08-16T20:56:55"/>
    <d v="2023-08-16T21:06:57"/>
    <s v="APPROVE"/>
    <s v="Consumer Existing"/>
    <s v="NVaid"/>
    <s v="Approved only with outright purchase of handset or USIM only"/>
    <d v="1899-12-30T00:10:02"/>
    <n v="10.033333333333333"/>
    <d v="2023-08-16T00:00:00"/>
    <x v="1"/>
    <x v="3"/>
    <s v="NAVED"/>
    <x v="1"/>
    <s v="CONSUMER EXISTING"/>
    <s v="SLA_MET"/>
  </r>
  <r>
    <s v="3329"/>
    <d v="2023-08-16T20:56:55"/>
    <d v="2023-08-16T21:09:04"/>
    <s v="WITHDRAW"/>
    <s v="Consumer Pre Bureau"/>
    <s v="CDcosta"/>
    <s v="Please resubmit application with correct passport # as G23018913"/>
    <d v="1899-12-30T00:12:09"/>
    <n v="12.15"/>
    <d v="2023-08-16T00:00:00"/>
    <x v="1"/>
    <x v="3"/>
    <s v="CAMERON"/>
    <x v="0"/>
    <s v="CONSUMER PRE BUREAU"/>
    <s v="SLA_MET"/>
  </r>
  <r>
    <s v="3242"/>
    <d v="2023-08-16T21:00:50"/>
    <d v="2023-08-16T21:12:48"/>
    <s v="APPROVE"/>
    <s v="Consumer Existing"/>
    <s v="NVaid"/>
    <s v="Approved for 1 service"/>
    <d v="1899-12-30T00:11:58"/>
    <n v="11.966666666666667"/>
    <d v="2023-08-16T00:00:00"/>
    <x v="1"/>
    <x v="3"/>
    <s v="NAVED"/>
    <x v="1"/>
    <s v="CONSUMER EXISTING"/>
    <s v="SLA_MET"/>
  </r>
  <r>
    <s v="5166"/>
    <d v="2023-08-16T21:02:58"/>
    <d v="2023-08-16T21:25:45"/>
    <s v="APPROVE"/>
    <s v="Consumer Post Bureau"/>
    <s v="CDcosta"/>
    <m/>
    <d v="1899-12-30T00:22:47"/>
    <n v="22.783333333333335"/>
    <d v="2023-08-16T00:00:00"/>
    <x v="1"/>
    <x v="3"/>
    <s v="CAMERON"/>
    <x v="1"/>
    <s v="CONSUMER POST BUREAU"/>
    <s v="SLA_NOT_MET"/>
  </r>
  <r>
    <s v="3243"/>
    <d v="2023-08-16T21:11:29"/>
    <d v="2023-08-16T21:16:15"/>
    <s v="APPROVE"/>
    <s v="Consumer Pre Bureau"/>
    <s v="NVaid"/>
    <s v="Approved for 1 handset and 1 MBB"/>
    <d v="1899-12-30T00:04:46"/>
    <n v="4.7666666666666666"/>
    <d v="2023-08-16T00:00:00"/>
    <x v="1"/>
    <x v="3"/>
    <s v="NAVED"/>
    <x v="1"/>
    <s v="CONSUMER PRE BUREAU"/>
    <s v="SLA_MET"/>
  </r>
  <r>
    <s v="3269"/>
    <d v="2023-08-16T21:16:00"/>
    <d v="2023-08-16T21:29:04"/>
    <s v="DECLINE"/>
    <s v="Consumer Pre Bureau"/>
    <s v="NVaid"/>
    <s v="Due to credit policy decision by Credit department. Please offer the customer pre-paid service"/>
    <d v="1899-12-30T00:13:04"/>
    <n v="13.066666666666666"/>
    <d v="2023-08-16T00:00:00"/>
    <x v="1"/>
    <x v="3"/>
    <s v="NAVED"/>
    <x v="2"/>
    <s v="CONSUMER PRE BUREAU"/>
    <s v="SLA_MET"/>
  </r>
  <r>
    <s v="3330"/>
    <d v="2023-08-16T21:29:57"/>
    <d v="2023-08-16T21:44:26"/>
    <s v="WITHDRAW"/>
    <s v="Consumer Post Bureau"/>
    <s v="HPandya"/>
    <s v="Please resubmit with landline for employer"/>
    <d v="1899-12-30T00:14:29"/>
    <n v="14.483333333333333"/>
    <d v="2023-08-16T00:00:00"/>
    <x v="1"/>
    <x v="3"/>
    <s v="HARDIK"/>
    <x v="0"/>
    <s v="CONSUMER POST BUREAU"/>
    <s v="SLA_MET"/>
  </r>
  <r>
    <s v="3244"/>
    <d v="2023-08-16T22:02:04"/>
    <d v="2023-08-16T22:10:00"/>
    <s v="APPROVE"/>
    <s v="Consumer Existing"/>
    <s v="HPandya"/>
    <s v="Approve"/>
    <d v="1899-12-30T00:07:56"/>
    <n v="7.9333333333333336"/>
    <d v="2023-08-16T00:00:00"/>
    <x v="1"/>
    <x v="3"/>
    <s v="HARDIK"/>
    <x v="1"/>
    <s v="CONSUMER EXISTING"/>
    <s v="SLA_MET"/>
  </r>
  <r>
    <s v="5167"/>
    <d v="2023-08-16T23:11:49"/>
    <d v="2023-08-16T23:21:09"/>
    <s v="APPROVE"/>
    <s v="Consumer Post Bureau"/>
    <s v="CDcosta"/>
    <m/>
    <d v="1899-12-30T00:09:20"/>
    <n v="9.3333333333333339"/>
    <d v="2023-08-16T00:00:00"/>
    <x v="1"/>
    <x v="3"/>
    <s v="CAMERON"/>
    <x v="1"/>
    <s v="CONSUMER POST BUREAU"/>
    <s v="SLA_MET"/>
  </r>
  <r>
    <s v="5354"/>
    <d v="2023-08-17T00:24:55"/>
    <d v="2023-08-17T08:38:17"/>
    <s v="WITHDRAW"/>
    <s v="Consumer Post Bureau"/>
    <s v="MDcruz"/>
    <m/>
    <d v="1899-12-30T08:13:22"/>
    <n v="493.36666666666667"/>
    <d v="2023-08-17T00:00:00"/>
    <x v="1"/>
    <x v="3"/>
    <s v="MERCEDES"/>
    <x v="0"/>
    <s v="CONSUMER POST BUREAU"/>
    <s v="SLA_NOT_MET"/>
  </r>
  <r>
    <s v="3394"/>
    <d v="2023-08-17T08:36:12"/>
    <d v="2023-08-17T08:54:48"/>
    <s v="DECLINE"/>
    <s v="Consumer Pre Bureau"/>
    <s v="QMascarenhas"/>
    <s v="Data obtained from Veda Advantage Credit File. Please offer the customer pre-paid service only"/>
    <d v="1899-12-30T00:18:36"/>
    <n v="18.600000000000001"/>
    <d v="2023-08-17T00:00:00"/>
    <x v="1"/>
    <x v="3"/>
    <e v="#N/A"/>
    <x v="2"/>
    <s v="CONSUMER PRE BUREAU"/>
    <s v="SLA_MET"/>
  </r>
  <r>
    <s v="3331"/>
    <d v="2023-08-17T09:08:54"/>
    <d v="2023-08-17T09:41:42"/>
    <s v="APPROVE"/>
    <s v="Consumer Pre Bureau"/>
    <s v="QMascarenhas"/>
    <s v="Approve"/>
    <d v="1899-12-30T00:32:48"/>
    <n v="32.799999999999997"/>
    <d v="2023-08-17T00:00:00"/>
    <x v="1"/>
    <x v="3"/>
    <e v="#N/A"/>
    <x v="1"/>
    <s v="CONSUMER PRE BUREAU"/>
    <s v="SLA_NOT_MET"/>
  </r>
  <r>
    <s v="3332"/>
    <d v="2023-08-17T09:20:06"/>
    <d v="2023-08-17T09:43:39"/>
    <s v="APPROVE"/>
    <s v="Consumer Post Bureau"/>
    <s v="MDcruz"/>
    <s v="Approve"/>
    <d v="1899-12-30T00:23:33"/>
    <n v="23.55"/>
    <d v="2023-08-17T00:00:00"/>
    <x v="1"/>
    <x v="3"/>
    <s v="MERCEDES"/>
    <x v="1"/>
    <s v="CONSUMER POST BUREAU"/>
    <s v="SLA_NOT_MET"/>
  </r>
  <r>
    <s v="3333"/>
    <d v="2023-08-17T09:26:13"/>
    <d v="2023-08-17T09:53:37"/>
    <s v="APPROVE"/>
    <s v="Consumer Pre Bureau"/>
    <s v="QMascarenhas"/>
    <s v="Approve"/>
    <d v="1899-12-30T00:27:24"/>
    <n v="27.4"/>
    <d v="2023-08-17T00:00:00"/>
    <x v="1"/>
    <x v="3"/>
    <e v="#N/A"/>
    <x v="1"/>
    <s v="CONSUMER PRE BUREAU"/>
    <s v="SLA_NOT_MET"/>
  </r>
  <r>
    <s v="3426"/>
    <d v="2023-08-17T09:36:10"/>
    <d v="2023-08-17T10:19:57"/>
    <s v="WITHDRAW"/>
    <s v="Consumer Existing"/>
    <s v="QMascarenhas"/>
    <s v="Customer has overdue account with Asif Tech"/>
    <d v="1899-12-30T00:43:47"/>
    <n v="43.783333333333331"/>
    <d v="2023-08-17T00:00:00"/>
    <x v="1"/>
    <x v="3"/>
    <e v="#N/A"/>
    <x v="0"/>
    <s v="CONSUMER EXISTING"/>
    <s v="SLA_NOT_MET"/>
  </r>
  <r>
    <s v="5168"/>
    <d v="2023-08-17T09:44:58"/>
    <d v="2023-08-17T10:23:28"/>
    <s v="APPROVE"/>
    <s v="Consumer Existing"/>
    <s v="MDcruz"/>
    <m/>
    <d v="1899-12-30T00:38:30"/>
    <n v="38.5"/>
    <d v="2023-08-17T00:00:00"/>
    <x v="1"/>
    <x v="3"/>
    <s v="MERCEDES"/>
    <x v="1"/>
    <s v="CONSUMER EXISTING"/>
    <s v="SLA_NOT_MET"/>
  </r>
  <r>
    <s v="3427"/>
    <d v="2023-08-17T09:55:42"/>
    <d v="2023-08-17T10:30:55"/>
    <s v="WITHDRAW"/>
    <s v="Consumer Post Bureau"/>
    <s v="QMascarenhas"/>
    <s v="Please email Proof of Employment to vcredit@Asif Tech.com.au"/>
    <d v="1899-12-30T00:35:13"/>
    <n v="35.216666666666669"/>
    <d v="2023-08-17T00:00:00"/>
    <x v="1"/>
    <x v="3"/>
    <e v="#N/A"/>
    <x v="0"/>
    <s v="CONSUMER POST BUREAU"/>
    <s v="SLA_NOT_MET"/>
  </r>
  <r>
    <s v="3428"/>
    <d v="2023-08-17T09:58:10"/>
    <d v="2023-08-17T10:48:55"/>
    <s v="WITHDRAW"/>
    <s v="Consumer Post Bureau"/>
    <s v="QMascarenhas"/>
    <s v="Please email proof of employment to vcredit@Asif Tech.com.au"/>
    <d v="1899-12-30T00:50:45"/>
    <n v="50.75"/>
    <d v="2023-08-17T00:00:00"/>
    <x v="1"/>
    <x v="3"/>
    <e v="#N/A"/>
    <x v="0"/>
    <s v="CONSUMER POST BUREAU"/>
    <s v="SLA_NOT_MET"/>
  </r>
  <r>
    <s v="3429"/>
    <d v="2023-08-17T10:06:57"/>
    <d v="2023-08-17T10:58:17"/>
    <s v="WITHDRAW"/>
    <s v="Consumer Existing"/>
    <s v="QMascarenhas"/>
    <s v="Please email Bank Statement to vcredit@Asif Tech.com.au"/>
    <d v="1899-12-30T00:51:20"/>
    <n v="51.333333333333336"/>
    <d v="2023-08-17T00:00:00"/>
    <x v="1"/>
    <x v="3"/>
    <e v="#N/A"/>
    <x v="0"/>
    <s v="CONSUMER EXISTING"/>
    <s v="SLA_NOT_MET"/>
  </r>
  <r>
    <s v="5355"/>
    <d v="2023-08-17T10:09:42"/>
    <d v="2023-08-17T10:27:24"/>
    <s v="WITHDRAW"/>
    <s v="Consumer Post Bureau"/>
    <s v="MDcruz"/>
    <m/>
    <d v="1899-12-30T00:17:42"/>
    <n v="17.7"/>
    <d v="2023-08-17T00:00:00"/>
    <x v="1"/>
    <x v="3"/>
    <s v="MERCEDES"/>
    <x v="0"/>
    <s v="CONSUMER POST BUREAU"/>
    <s v="SLA_MET"/>
  </r>
  <r>
    <s v="5169"/>
    <d v="2023-08-17T10:20:52"/>
    <d v="2023-08-17T10:37:54"/>
    <s v="APPROVE"/>
    <s v="Consumer Post Bureau"/>
    <s v="MDcruz"/>
    <m/>
    <d v="1899-12-30T00:17:02"/>
    <n v="17.033333333333335"/>
    <d v="2023-08-17T00:00:00"/>
    <x v="1"/>
    <x v="3"/>
    <s v="MERCEDES"/>
    <x v="1"/>
    <s v="CONSUMER POST BUREAU"/>
    <s v="SLA_MET"/>
  </r>
  <r>
    <s v="3430"/>
    <d v="2023-08-17T10:22:31"/>
    <d v="2023-08-17T11:00:55"/>
    <s v="WITHDRAW"/>
    <s v="Consumer Existing"/>
    <s v="MDcruz"/>
    <s v="Please resubmit with landline for employer"/>
    <d v="1899-12-30T00:38:24"/>
    <n v="38.4"/>
    <d v="2023-08-17T00:00:00"/>
    <x v="1"/>
    <x v="3"/>
    <s v="MERCEDES"/>
    <x v="0"/>
    <s v="CONSUMER EXISTING"/>
    <s v="SLA_NOT_MET"/>
  </r>
  <r>
    <s v="5356"/>
    <d v="2023-08-17T10:35:28"/>
    <d v="2023-08-17T10:53:28"/>
    <s v="WITHDRAW"/>
    <s v="Consumer Existing"/>
    <s v="MDcruz"/>
    <m/>
    <d v="1899-12-30T00:18:00"/>
    <n v="18"/>
    <d v="2023-08-17T00:00:00"/>
    <x v="1"/>
    <x v="3"/>
    <s v="MERCEDES"/>
    <x v="0"/>
    <s v="CONSUMER EXISTING"/>
    <s v="SLA_MET"/>
  </r>
  <r>
    <s v="5170"/>
    <d v="2023-08-17T10:40:01"/>
    <d v="2023-08-17T11:07:55"/>
    <s v="APPROVE"/>
    <s v="Consumer Post Bureau"/>
    <s v="SSyed"/>
    <m/>
    <d v="1899-12-30T00:27:54"/>
    <n v="27.9"/>
    <d v="2023-08-17T00:00:00"/>
    <x v="1"/>
    <x v="3"/>
    <s v="SHAHID"/>
    <x v="1"/>
    <s v="CONSUMER POST BUREAU"/>
    <s v="SLA_NOT_MET"/>
  </r>
  <r>
    <s v="5357"/>
    <d v="2023-08-17T10:51:58"/>
    <d v="2023-08-17T11:09:50"/>
    <s v="WITHDRAW"/>
    <s v="Consumer Existing"/>
    <s v="MDcruz"/>
    <m/>
    <d v="1899-12-30T00:17:52"/>
    <n v="17.866666666666667"/>
    <d v="2023-08-17T00:00:00"/>
    <x v="1"/>
    <x v="3"/>
    <s v="MERCEDES"/>
    <x v="0"/>
    <s v="CONSUMER EXISTING"/>
    <s v="SLA_MET"/>
  </r>
  <r>
    <s v="3431"/>
    <d v="2023-08-17T10:52:28"/>
    <d v="2023-08-17T11:05:54"/>
    <s v="WITHDRAW"/>
    <s v="Consumer Pre Bureau"/>
    <s v="QMascarenhas"/>
    <s v="Please email Proof of Employment to vcredit@Asif Tech.com.au"/>
    <d v="1899-12-30T00:13:26"/>
    <n v="13.433333333333334"/>
    <d v="2023-08-17T00:00:00"/>
    <x v="1"/>
    <x v="3"/>
    <e v="#N/A"/>
    <x v="0"/>
    <s v="CONSUMER PRE BUREAU"/>
    <s v="SLA_MET"/>
  </r>
  <r>
    <s v="3334"/>
    <d v="2023-08-17T10:53:16"/>
    <d v="2023-08-17T11:14:04"/>
    <s v="APPROVE"/>
    <s v="Consumer Existing"/>
    <s v="AAkhundpur"/>
    <s v="Approve"/>
    <d v="1899-12-30T00:20:48"/>
    <n v="20.8"/>
    <d v="2023-08-17T00:00:00"/>
    <x v="1"/>
    <x v="3"/>
    <s v="ASIF"/>
    <x v="1"/>
    <s v="CONSUMER EXISTING"/>
    <s v="SLA_NOT_MET"/>
  </r>
  <r>
    <s v="5171"/>
    <d v="2023-08-17T11:01:13"/>
    <d v="2023-08-17T11:15:50"/>
    <s v="APPROVE"/>
    <s v="Consumer Post Bureau"/>
    <s v="MDcruz"/>
    <m/>
    <d v="1899-12-30T00:14:37"/>
    <n v="14.616666666666667"/>
    <d v="2023-08-17T00:00:00"/>
    <x v="1"/>
    <x v="3"/>
    <s v="MERCEDES"/>
    <x v="1"/>
    <s v="CONSUMER POST BUREAU"/>
    <s v="SLA_MET"/>
  </r>
  <r>
    <s v="5172"/>
    <d v="2023-08-17T11:01:16"/>
    <d v="2023-08-17T11:21:40"/>
    <s v="APPROVE"/>
    <s v="Consumer Post Bureau"/>
    <s v="MDcruz"/>
    <m/>
    <d v="1899-12-30T00:20:24"/>
    <n v="20.399999999999999"/>
    <d v="2023-08-17T00:00:00"/>
    <x v="1"/>
    <x v="3"/>
    <s v="MERCEDES"/>
    <x v="1"/>
    <s v="CONSUMER POST BUREAU"/>
    <s v="SLA_NOT_MET"/>
  </r>
  <r>
    <s v="3335"/>
    <d v="2023-08-17T11:03:13"/>
    <d v="2023-08-17T11:22:40"/>
    <s v="APPROVE"/>
    <s v="Consumer Existing"/>
    <s v="QMascarenhas"/>
    <s v="Approve"/>
    <d v="1899-12-30T00:19:27"/>
    <n v="19.45"/>
    <d v="2023-08-17T00:00:00"/>
    <x v="1"/>
    <x v="3"/>
    <e v="#N/A"/>
    <x v="1"/>
    <s v="CONSUMER EXISTING"/>
    <s v="SLA_MET"/>
  </r>
  <r>
    <s v="5284"/>
    <d v="2023-08-17T11:03:21"/>
    <d v="2023-08-17T11:28:57"/>
    <s v="DECLINE"/>
    <s v="Consumer Post Bureau"/>
    <s v="MDcruz"/>
    <m/>
    <d v="1899-12-30T00:25:36"/>
    <n v="25.6"/>
    <d v="2023-08-17T00:00:00"/>
    <x v="1"/>
    <x v="3"/>
    <s v="MERCEDES"/>
    <x v="2"/>
    <s v="CONSUMER POST BUREAU"/>
    <s v="SLA_NOT_MET"/>
  </r>
  <r>
    <s v="3336"/>
    <d v="2023-08-17T11:03:59"/>
    <d v="2023-08-17T11:22:42"/>
    <s v="APPROVE"/>
    <s v="Consumer Existing"/>
    <s v="NVaid"/>
    <s v="Approve"/>
    <d v="1899-12-30T00:18:43"/>
    <n v="18.716666666666665"/>
    <d v="2023-08-17T00:00:00"/>
    <x v="1"/>
    <x v="3"/>
    <s v="NAVED"/>
    <x v="1"/>
    <s v="CONSUMER EXISTING"/>
    <s v="SLA_MET"/>
  </r>
  <r>
    <s v="5358"/>
    <d v="2023-08-17T11:04:19"/>
    <d v="2023-08-17T11:33:43"/>
    <s v="WITHDRAW"/>
    <s v="Consumer Post Bureau"/>
    <s v="QMascarenhas"/>
    <m/>
    <d v="1899-12-30T00:29:24"/>
    <n v="29.4"/>
    <d v="2023-08-17T00:00:00"/>
    <x v="1"/>
    <x v="3"/>
    <e v="#N/A"/>
    <x v="0"/>
    <s v="CONSUMER POST BUREAU"/>
    <s v="SLA_NOT_MET"/>
  </r>
  <r>
    <s v="3395"/>
    <d v="2023-08-17T11:06:39"/>
    <d v="2023-08-17T11:27:03"/>
    <s v="DECLINE"/>
    <s v="Consumer Pre Bureau"/>
    <s v="AAkhundpur"/>
    <s v="Due to Credit Policy"/>
    <d v="1899-12-30T00:20:24"/>
    <n v="20.399999999999999"/>
    <d v="2023-08-17T00:00:00"/>
    <x v="1"/>
    <x v="3"/>
    <s v="ASIF"/>
    <x v="2"/>
    <s v="CONSUMER PRE BUREAU"/>
    <s v="SLA_NOT_MET"/>
  </r>
  <r>
    <s v="3432"/>
    <d v="2023-08-17T11:08:27"/>
    <d v="2023-08-17T11:33:04"/>
    <s v="WITHDRAW"/>
    <s v="Consumer Pre Bureau"/>
    <s v="NVaid"/>
    <s v="Please email copy of Proof of Income (Pay Slips / Bank Statement / Employment Letter) to kcredit@Asif Tech.com.au"/>
    <d v="1899-12-30T00:24:37"/>
    <n v="24.616666666666667"/>
    <d v="2023-08-17T00:00:00"/>
    <x v="1"/>
    <x v="3"/>
    <s v="NAVED"/>
    <x v="0"/>
    <s v="CONSUMER PRE BUREAU"/>
    <s v="SLA_NOT_MET"/>
  </r>
  <r>
    <s v="3337"/>
    <d v="2023-08-17T11:24:03"/>
    <d v="2023-08-17T11:35:53"/>
    <s v="APPROVE"/>
    <s v="Consumer Existing"/>
    <s v="AAkhundpur"/>
    <s v="Approve"/>
    <d v="1899-12-30T00:11:50"/>
    <n v="11.833333333333334"/>
    <d v="2023-08-17T00:00:00"/>
    <x v="1"/>
    <x v="3"/>
    <s v="ASIF"/>
    <x v="1"/>
    <s v="CONSUMER EXISTING"/>
    <s v="SLA_MET"/>
  </r>
  <r>
    <s v="5173"/>
    <d v="2023-08-17T11:28:51"/>
    <d v="2023-08-17T11:40:32"/>
    <s v="APPROVE"/>
    <s v="Consumer Post Bureau"/>
    <s v="MDcruz"/>
    <m/>
    <d v="1899-12-30T00:11:41"/>
    <n v="11.683333333333334"/>
    <d v="2023-08-17T00:00:00"/>
    <x v="1"/>
    <x v="3"/>
    <s v="MERCEDES"/>
    <x v="1"/>
    <s v="CONSUMER POST BUREAU"/>
    <s v="SLA_MET"/>
  </r>
  <r>
    <s v="3433"/>
    <d v="2023-08-17T11:30:29"/>
    <d v="2023-08-17T11:41:09"/>
    <s v="WITHDRAW"/>
    <s v="Consumer Pre Bureau"/>
    <s v="NVaid"/>
    <s v="An account for this applicant already exists with Asif Tech. Please resubmit as existing customer under Row id 1-5R0ASL5. Account no 702313788 - overdue by $58.16"/>
    <d v="1899-12-30T00:10:40"/>
    <n v="10.666666666666666"/>
    <d v="2023-08-17T00:00:00"/>
    <x v="1"/>
    <x v="3"/>
    <s v="NAVED"/>
    <x v="0"/>
    <s v="CONSUMER PRE BUREAU"/>
    <s v="SLA_MET"/>
  </r>
  <r>
    <s v="3396"/>
    <d v="2023-08-17T11:32:28"/>
    <d v="2023-08-17T11:37:30"/>
    <s v="DECLINE"/>
    <s v="Consumer Existing"/>
    <s v="AAkhundpur"/>
    <s v="Passport Visa expires in less than 12 months. Please offer the customer pre-paid service only- Expiry date - 26/02/2013"/>
    <d v="1899-12-30T00:05:02"/>
    <n v="5.0333333333333332"/>
    <d v="2023-08-17T00:00:00"/>
    <x v="1"/>
    <x v="3"/>
    <s v="ASIF"/>
    <x v="2"/>
    <s v="CONSUMER EXISTING"/>
    <s v="SLA_MET"/>
  </r>
  <r>
    <s v="3434"/>
    <d v="2023-08-17T11:35:54"/>
    <d v="2023-08-17T11:40:59"/>
    <s v="WITHDRAW"/>
    <s v="Consumer Pre Bureau"/>
    <s v="AAkhundpur"/>
    <s v="Please email passport with visa page to Vcredit@Asif Tech.com.au"/>
    <d v="1899-12-30T00:05:05"/>
    <n v="5.083333333333333"/>
    <d v="2023-08-17T00:00:00"/>
    <x v="1"/>
    <x v="3"/>
    <s v="ASIF"/>
    <x v="0"/>
    <s v="CONSUMER PRE BUREAU"/>
    <s v="SLA_MET"/>
  </r>
  <r>
    <s v="5359"/>
    <d v="2023-08-17T11:36:23"/>
    <d v="2023-08-17T12:01:08"/>
    <s v="WITHDRAW"/>
    <s v="Consumer Existing"/>
    <s v="MDcruz"/>
    <m/>
    <d v="1899-12-30T00:24:45"/>
    <n v="24.75"/>
    <d v="2023-08-17T00:00:00"/>
    <x v="1"/>
    <x v="3"/>
    <s v="MERCEDES"/>
    <x v="0"/>
    <s v="CONSUMER EXISTING"/>
    <s v="SLA_NOT_MET"/>
  </r>
  <r>
    <s v="3397"/>
    <d v="2023-08-17T11:39:08"/>
    <d v="2023-08-17T11:54:15"/>
    <s v="DECLINE"/>
    <s v="Consumer Pre Bureau"/>
    <s v="AAkhundpur"/>
    <s v="Unable to verify employment details provided"/>
    <d v="1899-12-30T00:15:07"/>
    <n v="15.116666666666667"/>
    <d v="2023-08-17T00:00:00"/>
    <x v="1"/>
    <x v="3"/>
    <s v="ASIF"/>
    <x v="2"/>
    <s v="CONSUMER PRE BUREAU"/>
    <s v="SLA_MET"/>
  </r>
  <r>
    <s v="5174"/>
    <d v="2023-08-17T11:41:22"/>
    <d v="2023-08-17T11:55:27"/>
    <s v="APPROVE"/>
    <s v="Consumer Post Bureau"/>
    <s v="SSyed"/>
    <m/>
    <d v="1899-12-30T00:14:05"/>
    <n v="14.083333333333334"/>
    <d v="2023-08-17T00:00:00"/>
    <x v="1"/>
    <x v="3"/>
    <s v="SHAHID"/>
    <x v="1"/>
    <s v="CONSUMER POST BUREAU"/>
    <s v="SLA_MET"/>
  </r>
  <r>
    <s v="3435"/>
    <d v="2023-08-17T11:43:09"/>
    <d v="2023-08-17T11:59:18"/>
    <s v="WITHDRAW"/>
    <s v="Consumer Existing"/>
    <s v="NVaid"/>
    <s v="Please resubmit with landline for employer"/>
    <d v="1899-12-30T00:16:09"/>
    <n v="16.149999999999999"/>
    <d v="2023-08-17T00:00:00"/>
    <x v="1"/>
    <x v="3"/>
    <s v="NAVED"/>
    <x v="0"/>
    <s v="CONSUMER EXISTING"/>
    <s v="SLA_MET"/>
  </r>
  <r>
    <s v="3338"/>
    <d v="2023-08-17T11:50:25"/>
    <d v="2023-08-17T11:58:04"/>
    <s v="APPROVE"/>
    <s v="Consumer Existing"/>
    <s v="AAkhundpur"/>
    <s v="Approve"/>
    <d v="1899-12-30T00:07:39"/>
    <n v="7.65"/>
    <d v="2023-08-17T00:00:00"/>
    <x v="1"/>
    <x v="3"/>
    <s v="ASIF"/>
    <x v="1"/>
    <s v="CONSUMER EXISTING"/>
    <s v="SLA_MET"/>
  </r>
  <r>
    <s v="3339"/>
    <d v="2023-08-17T11:55:14"/>
    <d v="2023-08-17T11:59:02"/>
    <s v="APPROVE"/>
    <s v="Consumer Post Bureau"/>
    <s v="SSyed"/>
    <s v="Approved only with outright purchase of handset or USIM only"/>
    <d v="1899-12-30T00:03:48"/>
    <n v="3.8"/>
    <d v="2023-08-17T00:00:00"/>
    <x v="1"/>
    <x v="3"/>
    <s v="SHAHID"/>
    <x v="1"/>
    <s v="CONSUMER POST BUREAU"/>
    <s v="SLA_MET"/>
  </r>
  <r>
    <s v="3340"/>
    <d v="2023-08-17T11:55:26"/>
    <d v="2023-08-17T12:09:31"/>
    <s v="APPROVE"/>
    <s v="Consumer Existing"/>
    <s v="AAkhundpur"/>
    <s v="Approved for MBB only"/>
    <d v="1899-12-30T00:14:05"/>
    <n v="14.083333333333334"/>
    <d v="2023-08-17T00:00:00"/>
    <x v="1"/>
    <x v="3"/>
    <s v="ASIF"/>
    <x v="1"/>
    <s v="CONSUMER EXISTING"/>
    <s v="SLA_MET"/>
  </r>
  <r>
    <s v="3398"/>
    <d v="2023-08-17T11:57:04"/>
    <d v="2023-08-17T12:09:32"/>
    <s v="DECLINE"/>
    <s v="Consumer Post Bureau"/>
    <s v="SSyed"/>
    <s v="Data obtained from Veda Advantage Credit File. Please offer the customer pre-paid service only"/>
    <d v="1899-12-30T00:12:28"/>
    <n v="12.466666666666667"/>
    <d v="2023-08-17T00:00:00"/>
    <x v="1"/>
    <x v="3"/>
    <s v="SHAHID"/>
    <x v="2"/>
    <s v="CONSUMER POST BUREAU"/>
    <s v="SLA_MET"/>
  </r>
  <r>
    <s v="3399"/>
    <d v="2023-08-17T11:57:04"/>
    <d v="2023-08-17T12:12:19"/>
    <s v="DECLINE"/>
    <s v="Consumer Existing"/>
    <s v="NVaid"/>
    <s v="Insufficient billing history with Asif Tech"/>
    <d v="1899-12-30T00:15:15"/>
    <n v="15.25"/>
    <d v="2023-08-17T00:00:00"/>
    <x v="1"/>
    <x v="3"/>
    <s v="NAVED"/>
    <x v="2"/>
    <s v="CONSUMER EXISTING"/>
    <s v="SLA_MET"/>
  </r>
  <r>
    <s v="3341"/>
    <d v="2023-08-17T12:00:13"/>
    <d v="2023-08-17T12:20:09"/>
    <s v="APPROVE"/>
    <s v="Consumer Existing"/>
    <s v="SSyed"/>
    <s v="Approve"/>
    <d v="1899-12-30T00:19:56"/>
    <n v="19.933333333333334"/>
    <d v="2023-08-17T00:00:00"/>
    <x v="1"/>
    <x v="3"/>
    <s v="SHAHID"/>
    <x v="1"/>
    <s v="CONSUMER EXISTING"/>
    <s v="SLA_MET"/>
  </r>
  <r>
    <s v="3342"/>
    <d v="2023-08-17T12:01:42"/>
    <d v="2023-08-17T12:18:03"/>
    <s v="APPROVE"/>
    <s v="Consumer Existing"/>
    <s v="AAkhundpur"/>
    <s v="Approved only with outright purchase of handset or USIM only"/>
    <d v="1899-12-30T00:16:21"/>
    <n v="16.350000000000001"/>
    <d v="2023-08-17T00:00:00"/>
    <x v="1"/>
    <x v="3"/>
    <s v="ASIF"/>
    <x v="1"/>
    <s v="CONSUMER EXISTING"/>
    <s v="SLA_MET"/>
  </r>
  <r>
    <s v="3343"/>
    <d v="2023-08-17T12:03:06"/>
    <d v="2023-08-17T12:21:57"/>
    <s v="APPROVE"/>
    <s v="Consumer Existing"/>
    <s v="NVaid"/>
    <s v="Approve"/>
    <d v="1899-12-30T00:18:51"/>
    <n v="18.850000000000001"/>
    <d v="2023-08-17T00:00:00"/>
    <x v="1"/>
    <x v="3"/>
    <s v="NAVED"/>
    <x v="1"/>
    <s v="CONSUMER EXISTING"/>
    <s v="SLA_MET"/>
  </r>
  <r>
    <s v="5360"/>
    <d v="2023-08-17T12:03:49"/>
    <d v="2023-08-17T12:30:49"/>
    <s v="WITHDRAW"/>
    <s v="Consumer Existing"/>
    <s v="QMascarenhas"/>
    <m/>
    <d v="1899-12-30T00:27:00"/>
    <n v="27"/>
    <d v="2023-08-17T00:00:00"/>
    <x v="1"/>
    <x v="3"/>
    <e v="#N/A"/>
    <x v="0"/>
    <s v="CONSUMER EXISTING"/>
    <s v="SLA_NOT_MET"/>
  </r>
  <r>
    <s v="3344"/>
    <d v="2023-08-17T12:05:20"/>
    <d v="2023-08-17T12:22:54"/>
    <s v="APPROVE"/>
    <s v="Consumer Existing"/>
    <s v="AAkhundpur"/>
    <s v="Approve"/>
    <d v="1899-12-30T00:17:34"/>
    <n v="17.566666666666666"/>
    <d v="2023-08-17T00:00:00"/>
    <x v="1"/>
    <x v="3"/>
    <s v="ASIF"/>
    <x v="1"/>
    <s v="CONSUMER EXISTING"/>
    <s v="SLA_MET"/>
  </r>
  <r>
    <s v="3345"/>
    <d v="2023-08-17T12:05:32"/>
    <d v="2023-08-17T12:25:43"/>
    <s v="APPROVE"/>
    <s v="Consumer Existing"/>
    <s v="SSyed"/>
    <s v="Approve"/>
    <d v="1899-12-30T00:20:11"/>
    <n v="20.183333333333334"/>
    <d v="2023-08-17T00:00:00"/>
    <x v="1"/>
    <x v="3"/>
    <s v="SHAHID"/>
    <x v="1"/>
    <s v="CONSUMER EXISTING"/>
    <s v="SLA_NOT_MET"/>
  </r>
  <r>
    <s v="5285"/>
    <d v="2023-08-17T12:06:05"/>
    <d v="2023-08-17T12:33:07"/>
    <s v="DECLINE"/>
    <s v="Consumer Existing"/>
    <s v="MDcruz"/>
    <m/>
    <d v="1899-12-30T00:27:02"/>
    <n v="27.033333333333335"/>
    <d v="2023-08-17T00:00:00"/>
    <x v="1"/>
    <x v="3"/>
    <s v="MERCEDES"/>
    <x v="2"/>
    <s v="CONSUMER EXISTING"/>
    <s v="SLA_NOT_MET"/>
  </r>
  <r>
    <s v="3346"/>
    <d v="2023-08-17T12:11:36"/>
    <d v="2023-08-17T12:25:12"/>
    <s v="APPROVE"/>
    <s v="Consumer Existing"/>
    <s v="MDcruz"/>
    <s v="Approve"/>
    <d v="1899-12-30T00:13:36"/>
    <n v="13.6"/>
    <d v="2023-08-17T00:00:00"/>
    <x v="1"/>
    <x v="3"/>
    <s v="MERCEDES"/>
    <x v="1"/>
    <s v="CONSUMER EXISTING"/>
    <s v="SLA_MET"/>
  </r>
  <r>
    <s v="3347"/>
    <d v="2023-08-17T12:12:21"/>
    <d v="2023-08-17T12:28:20"/>
    <s v="APPROVE"/>
    <s v="Consumer Post Bureau"/>
    <s v="AAkhundpur"/>
    <s v="Approved only with outright purchase of handset or USIM only"/>
    <d v="1899-12-30T00:15:59"/>
    <n v="15.983333333333333"/>
    <d v="2023-08-17T00:00:00"/>
    <x v="1"/>
    <x v="3"/>
    <s v="ASIF"/>
    <x v="1"/>
    <s v="CONSUMER POST BUREAU"/>
    <s v="SLA_MET"/>
  </r>
  <r>
    <s v="3400"/>
    <d v="2023-08-17T12:12:48"/>
    <d v="2023-08-17T12:35:54"/>
    <s v="DECLINE"/>
    <s v="Consumer Existing"/>
    <s v="JDsouza"/>
    <s v="Insufficient billing history with Asif Tech"/>
    <d v="1899-12-30T00:23:06"/>
    <n v="23.1"/>
    <d v="2023-08-17T00:00:00"/>
    <x v="1"/>
    <x v="3"/>
    <s v="JULIA"/>
    <x v="2"/>
    <s v="CONSUMER EXISTING"/>
    <s v="SLA_NOT_MET"/>
  </r>
  <r>
    <s v="3436"/>
    <d v="2023-08-17T12:15:01"/>
    <d v="2023-08-17T12:39:09"/>
    <s v="WITHDRAW"/>
    <s v="Consumer Post Bureau"/>
    <s v="NVaid"/>
    <s v="Please resubmit with landline for employer"/>
    <d v="1899-12-30T00:24:08"/>
    <n v="24.133333333333333"/>
    <d v="2023-08-17T00:00:00"/>
    <x v="1"/>
    <x v="3"/>
    <s v="NAVED"/>
    <x v="0"/>
    <s v="CONSUMER POST BUREAU"/>
    <s v="SLA_NOT_MET"/>
  </r>
  <r>
    <s v="3348"/>
    <d v="2023-08-17T12:18:52"/>
    <d v="2023-08-17T12:28:43"/>
    <s v="APPROVE"/>
    <s v="Consumer Existing"/>
    <s v="MDcruz"/>
    <s v="Approve"/>
    <d v="1899-12-30T00:09:51"/>
    <n v="9.85"/>
    <d v="2023-08-17T00:00:00"/>
    <x v="1"/>
    <x v="3"/>
    <s v="MERCEDES"/>
    <x v="1"/>
    <s v="CONSUMER EXISTING"/>
    <s v="SLA_MET"/>
  </r>
  <r>
    <s v="5361"/>
    <d v="2023-08-17T12:18:55"/>
    <d v="2023-08-17T12:40:28"/>
    <s v="WITHDRAW"/>
    <s v="Consumer Post Bureau"/>
    <s v="MDcruz"/>
    <m/>
    <d v="1899-12-30T00:21:33"/>
    <n v="21.55"/>
    <d v="2023-08-17T00:00:00"/>
    <x v="1"/>
    <x v="3"/>
    <s v="MERCEDES"/>
    <x v="0"/>
    <s v="CONSUMER POST BUREAU"/>
    <s v="SLA_NOT_MET"/>
  </r>
  <r>
    <s v="5175"/>
    <d v="2023-08-17T12:29:40"/>
    <d v="2023-08-17T12:47:05"/>
    <s v="APPROVE"/>
    <s v="Consumer Post Bureau"/>
    <s v="MDcruz"/>
    <m/>
    <d v="1899-12-30T00:17:25"/>
    <n v="17.416666666666668"/>
    <d v="2023-08-17T00:00:00"/>
    <x v="1"/>
    <x v="3"/>
    <s v="MERCEDES"/>
    <x v="1"/>
    <s v="CONSUMER POST BUREAU"/>
    <s v="SLA_MET"/>
  </r>
  <r>
    <s v="3349"/>
    <d v="2023-08-17T12:30:37"/>
    <d v="2023-08-17T12:37:11"/>
    <s v="APPROVE"/>
    <s v="Consumer Pre Bureau"/>
    <s v="AAkhundpur"/>
    <s v="Approved only with outright purchase of handset or USIM only"/>
    <d v="1899-12-30T00:06:34"/>
    <n v="6.5666666666666664"/>
    <d v="2023-08-17T00:00:00"/>
    <x v="1"/>
    <x v="3"/>
    <s v="ASIF"/>
    <x v="1"/>
    <s v="CONSUMER PRE BUREAU"/>
    <s v="SLA_MET"/>
  </r>
  <r>
    <s v="3437"/>
    <d v="2023-08-17T12:30:49"/>
    <d v="2023-08-17T12:46:54"/>
    <s v="WITHDRAW"/>
    <s v="Consumer Pre Bureau"/>
    <s v="JDsouza"/>
    <s v="Please send through a document to confirm the applicants income (either a current bank statement showing wage deposits from their employer, or a recent payslip) in addition to copies of their 100 points of ID to VCredit@Asif Tech.com.au"/>
    <d v="1899-12-30T00:16:05"/>
    <n v="16.083333333333332"/>
    <d v="2023-08-17T00:00:00"/>
    <x v="1"/>
    <x v="3"/>
    <s v="JULIA"/>
    <x v="0"/>
    <s v="CONSUMER PRE BUREAU"/>
    <s v="SLA_MET"/>
  </r>
  <r>
    <s v="5362"/>
    <d v="2023-08-17T12:33:14"/>
    <d v="2023-08-17T12:54:29"/>
    <s v="WITHDRAW"/>
    <s v="Consumer Post Bureau"/>
    <s v="MDcruz"/>
    <m/>
    <d v="1899-12-30T00:21:15"/>
    <n v="21.25"/>
    <d v="2023-08-17T00:00:00"/>
    <x v="1"/>
    <x v="3"/>
    <s v="MERCEDES"/>
    <x v="0"/>
    <s v="CONSUMER POST BUREAU"/>
    <s v="SLA_NOT_MET"/>
  </r>
  <r>
    <s v="3438"/>
    <d v="2023-08-17T12:35:01"/>
    <d v="2023-08-17T12:41:44"/>
    <s v="WITHDRAW"/>
    <s v="Consumer Post Bureau"/>
    <s v="AAkhundpur"/>
    <s v="An account for this applicant already exists with Asif Tech. Please resubmit as existing customer - 1-8GBLC21"/>
    <d v="1899-12-30T00:06:43"/>
    <n v="6.7166666666666668"/>
    <d v="2023-08-17T00:00:00"/>
    <x v="1"/>
    <x v="3"/>
    <s v="ASIF"/>
    <x v="0"/>
    <s v="CONSUMER POST BUREAU"/>
    <s v="SLA_MET"/>
  </r>
  <r>
    <s v="3350"/>
    <d v="2023-08-17T12:39:25"/>
    <d v="2023-08-17T12:46:53"/>
    <s v="APPROVE"/>
    <s v="Consumer Pre Bureau"/>
    <s v="NVaid"/>
    <s v="Approved only with outright purchase of handset or USIM only"/>
    <d v="1899-12-30T00:07:28"/>
    <n v="7.4666666666666668"/>
    <d v="2023-08-17T00:00:00"/>
    <x v="1"/>
    <x v="3"/>
    <s v="NAVED"/>
    <x v="1"/>
    <s v="CONSUMER PRE BUREAU"/>
    <s v="SLA_MET"/>
  </r>
  <r>
    <s v="3351"/>
    <d v="2023-08-17T12:40:09"/>
    <d v="2023-08-17T12:47:07"/>
    <s v="APPROVE"/>
    <s v="Consumer Existing"/>
    <s v="AAkhundpur"/>
    <s v="Approved for MBB only"/>
    <d v="1899-12-30T00:06:58"/>
    <n v="6.9666666666666668"/>
    <d v="2023-08-17T00:00:00"/>
    <x v="1"/>
    <x v="3"/>
    <s v="ASIF"/>
    <x v="1"/>
    <s v="CONSUMER EXISTING"/>
    <s v="SLA_MET"/>
  </r>
  <r>
    <s v="3352"/>
    <d v="2023-08-17T12:41:48"/>
    <d v="2023-08-17T12:53:52"/>
    <s v="APPROVE"/>
    <s v="Consumer Existing"/>
    <s v="FWadia"/>
    <s v="Approve"/>
    <d v="1899-12-30T00:12:04"/>
    <n v="12.066666666666666"/>
    <d v="2023-08-17T00:00:00"/>
    <x v="1"/>
    <x v="3"/>
    <s v="FARDIN"/>
    <x v="1"/>
    <s v="CONSUMER EXISTING"/>
    <s v="SLA_MET"/>
  </r>
  <r>
    <s v="3353"/>
    <d v="2023-08-17T12:42:23"/>
    <d v="2023-08-17T12:54:42"/>
    <s v="APPROVE"/>
    <s v="Consumer Pre Bureau"/>
    <s v="AAkhundpur"/>
    <s v="Approve"/>
    <d v="1899-12-30T00:12:19"/>
    <n v="12.316666666666666"/>
    <d v="2023-08-17T00:00:00"/>
    <x v="1"/>
    <x v="3"/>
    <s v="ASIF"/>
    <x v="1"/>
    <s v="CONSUMER PRE BUREAU"/>
    <s v="SLA_MET"/>
  </r>
  <r>
    <s v="3401"/>
    <d v="2023-08-17T12:49:04"/>
    <d v="2023-08-17T13:04:31"/>
    <s v="DECLINE"/>
    <s v="Consumer Existing"/>
    <s v="FWadia"/>
    <s v="Due to previous account history with Asif Tech. Please offer the customer pre-paid service only"/>
    <d v="1899-12-30T00:15:27"/>
    <n v="15.45"/>
    <d v="2023-08-17T00:00:00"/>
    <x v="1"/>
    <x v="3"/>
    <s v="FARDIN"/>
    <x v="2"/>
    <s v="CONSUMER EXISTING"/>
    <s v="SLA_MET"/>
  </r>
  <r>
    <s v="3354"/>
    <d v="2023-08-17T12:57:41"/>
    <d v="2023-08-17T13:01:45"/>
    <s v="APPROVE"/>
    <s v="Consumer Existing"/>
    <s v="AAkhundpur"/>
    <s v="Approved for MBB only"/>
    <d v="1899-12-30T00:04:04"/>
    <n v="4.0666666666666664"/>
    <d v="2023-08-17T00:00:00"/>
    <x v="1"/>
    <x v="3"/>
    <s v="ASIF"/>
    <x v="1"/>
    <s v="CONSUMER EXISTING"/>
    <s v="SLA_MET"/>
  </r>
  <r>
    <s v="3355"/>
    <d v="2023-08-17T13:00:23"/>
    <d v="2023-08-17T13:06:45"/>
    <s v="APPROVE"/>
    <s v="Consumer Pre Bureau"/>
    <s v="AAkhundpur"/>
    <s v="Approved only with outright purchase of handset or USIM only"/>
    <d v="1899-12-30T00:06:22"/>
    <n v="6.3666666666666663"/>
    <d v="2023-08-17T00:00:00"/>
    <x v="1"/>
    <x v="3"/>
    <s v="ASIF"/>
    <x v="1"/>
    <s v="CONSUMER PRE BUREAU"/>
    <s v="SLA_MET"/>
  </r>
  <r>
    <s v="5363"/>
    <d v="2023-08-17T13:07:00"/>
    <d v="2023-08-17T13:15:09"/>
    <s v="WITHDRAW"/>
    <s v="Consumer Post Bureau"/>
    <s v="FWadia"/>
    <m/>
    <d v="1899-12-30T00:08:09"/>
    <n v="8.15"/>
    <d v="2023-08-17T00:00:00"/>
    <x v="1"/>
    <x v="3"/>
    <s v="FARDIN"/>
    <x v="0"/>
    <s v="CONSUMER POST BUREAU"/>
    <s v="SLA_MET"/>
  </r>
  <r>
    <s v="5286"/>
    <d v="2023-08-17T13:11:20"/>
    <d v="2023-08-17T13:26:57"/>
    <s v="DECLINE"/>
    <s v="Consumer Post Bureau"/>
    <s v="FWadia"/>
    <m/>
    <d v="1899-12-30T00:15:37"/>
    <n v="15.616666666666667"/>
    <d v="2023-08-17T00:00:00"/>
    <x v="1"/>
    <x v="3"/>
    <s v="FARDIN"/>
    <x v="2"/>
    <s v="CONSUMER POST BUREAU"/>
    <s v="SLA_MET"/>
  </r>
  <r>
    <s v="3402"/>
    <d v="2023-08-17T13:15:18"/>
    <d v="2023-08-17T13:20:29"/>
    <s v="DECLINE"/>
    <s v="Consumer Existing"/>
    <s v="AAkhundpur"/>
    <s v="Due to recent payment history with Asif Tech"/>
    <d v="1899-12-30T00:05:11"/>
    <n v="5.1833333333333336"/>
    <d v="2023-08-17T00:00:00"/>
    <x v="1"/>
    <x v="3"/>
    <s v="ASIF"/>
    <x v="2"/>
    <s v="CONSUMER EXISTING"/>
    <s v="SLA_MET"/>
  </r>
  <r>
    <s v="3439"/>
    <d v="2023-08-17T13:16:15"/>
    <d v="2023-08-17T13:27:21"/>
    <s v="WITHDRAW"/>
    <s v="Consumer Existing"/>
    <s v="NVaid"/>
    <s v="Applicant has previously approved application under another Row ID 1-54MKJ83 - application no Application ID 251205B5AC3. Also clarify what device the customer wants"/>
    <d v="1899-12-30T00:11:06"/>
    <n v="11.1"/>
    <d v="2023-08-17T00:00:00"/>
    <x v="1"/>
    <x v="3"/>
    <s v="NAVED"/>
    <x v="0"/>
    <s v="CONSUMER EXISTING"/>
    <s v="SLA_MET"/>
  </r>
  <r>
    <s v="3356"/>
    <d v="2023-08-17T13:20:44"/>
    <d v="2023-08-17T13:35:42"/>
    <s v="APPROVE"/>
    <s v="Consumer Post Bureau"/>
    <s v="AAkhundpur"/>
    <s v="Approved only with outright purchase of handset or USIM only"/>
    <d v="1899-12-30T00:14:58"/>
    <n v="14.966666666666667"/>
    <d v="2023-08-17T00:00:00"/>
    <x v="1"/>
    <x v="3"/>
    <s v="ASIF"/>
    <x v="1"/>
    <s v="CONSUMER POST BUREAU"/>
    <s v="SLA_MET"/>
  </r>
  <r>
    <s v="3440"/>
    <d v="2023-08-17T13:22:10"/>
    <d v="2023-08-17T13:34:41"/>
    <s v="WITHDRAW"/>
    <s v="Consumer Existing"/>
    <s v="MDcruz"/>
    <s v="An account for this applicant already exists with Asif Tech. Please resubmit as existing commercial a/c - ABN - 25 205 041 933"/>
    <d v="1899-12-30T00:12:31"/>
    <n v="12.516666666666667"/>
    <d v="2023-08-17T00:00:00"/>
    <x v="1"/>
    <x v="3"/>
    <s v="MERCEDES"/>
    <x v="0"/>
    <s v="CONSUMER EXISTING"/>
    <s v="SLA_MET"/>
  </r>
  <r>
    <s v="3441"/>
    <d v="2023-08-17T13:24:24"/>
    <d v="2023-08-17T13:41:02"/>
    <s v="WITHDRAW"/>
    <s v="Consumer Pre Bureau"/>
    <s v="NVaid"/>
    <s v="Applicants previous address is not correct, please update the correct address. The customers current address is 17/14 NORTHBOURNE AV, HENTY ST, BRADDON, ACT, 2612, please update the correct address."/>
    <d v="1899-12-30T00:16:38"/>
    <n v="16.633333333333333"/>
    <d v="2023-08-17T00:00:00"/>
    <x v="1"/>
    <x v="3"/>
    <s v="NAVED"/>
    <x v="0"/>
    <s v="CONSUMER PRE BUREAU"/>
    <s v="SLA_MET"/>
  </r>
  <r>
    <s v="5364"/>
    <d v="2023-08-17T13:27:01"/>
    <d v="2023-08-17T13:39:03"/>
    <s v="WITHDRAW"/>
    <s v="Consumer Post Bureau"/>
    <s v="FWadia"/>
    <m/>
    <d v="1899-12-30T00:12:02"/>
    <n v="12.033333333333333"/>
    <d v="2023-08-17T00:00:00"/>
    <x v="1"/>
    <x v="3"/>
    <s v="FARDIN"/>
    <x v="0"/>
    <s v="CONSUMER POST BUREAU"/>
    <s v="SLA_MET"/>
  </r>
  <r>
    <s v="3442"/>
    <d v="2023-08-17T13:30:56"/>
    <d v="2023-08-17T13:43:11"/>
    <s v="WITHDRAW"/>
    <s v="Consumer Post Bureau"/>
    <s v="AAkhundpur"/>
    <s v="This account is closed, please resubmit under a NEW ROW ID"/>
    <d v="1899-12-30T00:12:15"/>
    <n v="12.25"/>
    <d v="2023-08-17T00:00:00"/>
    <x v="1"/>
    <x v="3"/>
    <s v="ASIF"/>
    <x v="0"/>
    <s v="CONSUMER POST BUREAU"/>
    <s v="SLA_MET"/>
  </r>
  <r>
    <s v="5176"/>
    <d v="2023-08-17T13:32:31"/>
    <d v="2023-08-17T13:53:09"/>
    <s v="APPROVE"/>
    <s v="Consumer Post Bureau"/>
    <s v="FWadia"/>
    <m/>
    <d v="1899-12-30T00:20:38"/>
    <n v="20.633333333333333"/>
    <d v="2023-08-17T00:00:00"/>
    <x v="1"/>
    <x v="3"/>
    <s v="FARDIN"/>
    <x v="1"/>
    <s v="CONSUMER POST BUREAU"/>
    <s v="SLA_NOT_MET"/>
  </r>
  <r>
    <s v="3403"/>
    <d v="2023-08-17T13:35:29"/>
    <d v="2023-08-17T13:53:04"/>
    <s v="DECLINE"/>
    <s v="Consumer Pre Bureau"/>
    <s v="NVaid"/>
    <s v="Student applicants cannot have 2 x handsets. They are eligible for 1 handset and 1 MBB only. Already has 1 handset on existing Asif Tech account under row id 1-6OA25DC"/>
    <d v="1899-12-30T00:17:35"/>
    <n v="17.583333333333332"/>
    <d v="2023-08-17T00:00:00"/>
    <x v="1"/>
    <x v="3"/>
    <s v="NAVED"/>
    <x v="2"/>
    <s v="CONSUMER PRE BUREAU"/>
    <s v="SLA_MET"/>
  </r>
  <r>
    <s v="3357"/>
    <d v="2023-08-17T13:39:10"/>
    <d v="2023-08-17T13:49:36"/>
    <s v="APPROVE"/>
    <s v="Consumer Post Bureau"/>
    <s v="AAkhundpur"/>
    <s v="Approve"/>
    <d v="1899-12-30T00:10:26"/>
    <n v="10.433333333333334"/>
    <d v="2023-08-17T00:00:00"/>
    <x v="1"/>
    <x v="3"/>
    <s v="ASIF"/>
    <x v="1"/>
    <s v="CONSUMER POST BUREAU"/>
    <s v="SLA_MET"/>
  </r>
  <r>
    <s v="3404"/>
    <d v="2023-08-17T13:40:06"/>
    <d v="2023-08-17T13:56:27"/>
    <s v="DECLINE"/>
    <s v="Consumer Existing"/>
    <s v="AAkhundpur"/>
    <s v="Due to recent payment history with Asif Tech"/>
    <d v="1899-12-30T00:16:21"/>
    <n v="16.350000000000001"/>
    <d v="2023-08-17T00:00:00"/>
    <x v="1"/>
    <x v="3"/>
    <s v="ASIF"/>
    <x v="2"/>
    <s v="CONSUMER EXISTING"/>
    <s v="SLA_MET"/>
  </r>
  <r>
    <s v="5287"/>
    <d v="2023-08-17T13:42:15"/>
    <d v="2023-08-17T14:03:06"/>
    <s v="DECLINE"/>
    <s v="Consumer Post Bureau"/>
    <s v="FWadia"/>
    <m/>
    <d v="1899-12-30T00:20:51"/>
    <n v="20.85"/>
    <d v="2023-08-17T00:00:00"/>
    <x v="1"/>
    <x v="3"/>
    <s v="FARDIN"/>
    <x v="2"/>
    <s v="CONSUMER POST BUREAU"/>
    <s v="SLA_NOT_MET"/>
  </r>
  <r>
    <s v="5177"/>
    <d v="2023-08-17T13:43:02"/>
    <d v="2023-08-17T14:00:51"/>
    <s v="APPROVE"/>
    <s v="Consumer Existing"/>
    <s v="MDcruz"/>
    <m/>
    <d v="1899-12-30T00:17:49"/>
    <n v="17.816666666666666"/>
    <d v="2023-08-17T00:00:00"/>
    <x v="1"/>
    <x v="3"/>
    <s v="MERCEDES"/>
    <x v="1"/>
    <s v="CONSUMER EXISTING"/>
    <s v="SLA_MET"/>
  </r>
  <r>
    <s v="3443"/>
    <d v="2023-08-17T13:46:33"/>
    <d v="2023-08-17T13:56:25"/>
    <s v="WITHDRAW"/>
    <s v="Consumer Pre Bureau"/>
    <s v="NVaid"/>
    <s v="The previous address is not correct 79 matina ST, naramundah, UNKNOWN, 2601. Plese remove unknown and resubmit"/>
    <d v="1899-12-30T00:09:52"/>
    <n v="9.8666666666666671"/>
    <d v="2023-08-17T00:00:00"/>
    <x v="1"/>
    <x v="3"/>
    <s v="NAVED"/>
    <x v="0"/>
    <s v="CONSUMER PRE BUREAU"/>
    <s v="SLA_MET"/>
  </r>
  <r>
    <s v="3444"/>
    <d v="2023-08-17T13:54:58"/>
    <d v="2023-08-17T14:03:42"/>
    <s v="WITHDRAW"/>
    <s v="Consumer Pre Bureau"/>
    <s v="HPandya"/>
    <s v="Please email 100 pts of ID to vcredit@Asif Tech.com.au Proof of income."/>
    <d v="1899-12-30T00:08:44"/>
    <n v="8.7333333333333325"/>
    <d v="2023-08-17T00:00:00"/>
    <x v="1"/>
    <x v="3"/>
    <s v="HARDIK"/>
    <x v="0"/>
    <s v="CONSUMER PRE BUREAU"/>
    <s v="SLA_MET"/>
  </r>
  <r>
    <s v="3405"/>
    <d v="2023-08-17T13:58:02"/>
    <d v="2023-08-17T14:00:25"/>
    <s v="DECLINE"/>
    <s v="Consumer Pre Bureau"/>
    <s v="NVaid"/>
    <s v="The applicant has been declined due to information on their Dun &amp; Bradstreet credit bureau file"/>
    <d v="1899-12-30T00:02:23"/>
    <n v="2.3833333333333333"/>
    <d v="2023-08-17T00:00:00"/>
    <x v="1"/>
    <x v="3"/>
    <s v="NAVED"/>
    <x v="2"/>
    <s v="CONSUMER PRE BUREAU"/>
    <s v="SLA_MET"/>
  </r>
  <r>
    <s v="3358"/>
    <d v="2023-08-17T13:58:02"/>
    <d v="2023-08-17T14:13:57"/>
    <s v="APPROVE"/>
    <s v="Consumer Post Bureau"/>
    <s v="NVaid"/>
    <s v="Approve"/>
    <d v="1899-12-30T00:15:55"/>
    <n v="15.916666666666666"/>
    <d v="2023-08-17T00:00:00"/>
    <x v="1"/>
    <x v="3"/>
    <s v="NAVED"/>
    <x v="1"/>
    <s v="CONSUMER POST BUREAU"/>
    <s v="SLA_MET"/>
  </r>
  <r>
    <s v="3359"/>
    <d v="2023-08-17T13:58:55"/>
    <d v="2023-08-17T14:13:20"/>
    <s v="APPROVE"/>
    <s v="Consumer Pre Bureau"/>
    <s v="HPandya"/>
    <s v="Approved for 1 handset and 1 MBB"/>
    <d v="1899-12-30T00:14:25"/>
    <n v="14.416666666666666"/>
    <d v="2023-08-17T00:00:00"/>
    <x v="1"/>
    <x v="3"/>
    <s v="HARDIK"/>
    <x v="1"/>
    <s v="CONSUMER PRE BUREAU"/>
    <s v="SLA_MET"/>
  </r>
  <r>
    <s v="5178"/>
    <d v="2023-08-17T13:59:12"/>
    <d v="2023-08-17T14:12:19"/>
    <s v="APPROVE"/>
    <s v="Consumer Existing"/>
    <s v="FWadia"/>
    <m/>
    <d v="1899-12-30T00:13:07"/>
    <n v="13.116666666666667"/>
    <d v="2023-08-17T00:00:00"/>
    <x v="1"/>
    <x v="3"/>
    <s v="FARDIN"/>
    <x v="1"/>
    <s v="CONSUMER EXISTING"/>
    <s v="SLA_MET"/>
  </r>
  <r>
    <s v="5365"/>
    <d v="2023-08-17T14:02:48"/>
    <d v="2023-08-17T14:14:32"/>
    <s v="WITHDRAW"/>
    <s v="Consumer Post Bureau"/>
    <s v="MDcruz"/>
    <m/>
    <d v="1899-12-30T00:11:44"/>
    <n v="11.733333333333333"/>
    <d v="2023-08-17T00:00:00"/>
    <x v="1"/>
    <x v="3"/>
    <s v="MERCEDES"/>
    <x v="0"/>
    <s v="CONSUMER POST BUREAU"/>
    <s v="SLA_MET"/>
  </r>
  <r>
    <s v="3360"/>
    <d v="2023-08-17T14:03:38"/>
    <d v="2023-08-17T14:18:57"/>
    <s v="APPROVE"/>
    <s v="Consumer Existing"/>
    <s v="AAkhundpur"/>
    <s v="Approved only with outright purchase of handset or USIM only"/>
    <d v="1899-12-30T00:15:19"/>
    <n v="15.316666666666666"/>
    <d v="2023-08-17T00:00:00"/>
    <x v="1"/>
    <x v="3"/>
    <s v="ASIF"/>
    <x v="1"/>
    <s v="CONSUMER EXISTING"/>
    <s v="SLA_MET"/>
  </r>
  <r>
    <s v="3361"/>
    <d v="2023-08-17T14:14:16"/>
    <d v="2023-08-17T14:19:54"/>
    <s v="APPROVE"/>
    <s v="Consumer Existing"/>
    <s v="HPandya"/>
    <s v="Approve"/>
    <d v="1899-12-30T00:05:38"/>
    <n v="5.6333333333333329"/>
    <d v="2023-08-17T00:00:00"/>
    <x v="1"/>
    <x v="3"/>
    <s v="HARDIK"/>
    <x v="1"/>
    <s v="CONSUMER EXISTING"/>
    <s v="SLA_MET"/>
  </r>
  <r>
    <s v="3445"/>
    <d v="2023-08-17T14:15:33"/>
    <d v="2023-08-17T14:31:22"/>
    <s v="WITHDRAW"/>
    <s v="Consumer Existing"/>
    <s v="FWadia"/>
    <s v="Please resubmit next application with passport as part of 100 points of ID"/>
    <d v="1899-12-30T00:15:49"/>
    <n v="15.816666666666666"/>
    <d v="2023-08-17T00:00:00"/>
    <x v="1"/>
    <x v="3"/>
    <s v="FARDIN"/>
    <x v="0"/>
    <s v="CONSUMER EXISTING"/>
    <s v="SLA_MET"/>
  </r>
  <r>
    <s v="3406"/>
    <d v="2023-08-17T14:20:13"/>
    <d v="2023-08-17T14:26:02"/>
    <s v="DECLINE"/>
    <s v="Consumer Pre Bureau"/>
    <s v="HPandya"/>
    <s v="Data obtained from Dunn &amp; Bradstreet Credit File"/>
    <d v="1899-12-30T00:05:49"/>
    <n v="5.8166666666666664"/>
    <d v="2023-08-17T00:00:00"/>
    <x v="1"/>
    <x v="3"/>
    <s v="HARDIK"/>
    <x v="2"/>
    <s v="CONSUMER PRE BUREAU"/>
    <s v="SLA_MET"/>
  </r>
  <r>
    <s v="3446"/>
    <d v="2023-08-17T14:21:35"/>
    <d v="2023-08-17T14:49:39"/>
    <s v="WITHDRAW"/>
    <s v="Consumer Existing"/>
    <s v="NVaid"/>
    <s v="Please email copy of Proof of Income (Pay Slips / Bank Statement / Employment Letter) to kcredit@Asif Tech.com.au"/>
    <d v="1899-12-30T00:28:04"/>
    <n v="28.066666666666666"/>
    <d v="2023-08-17T00:00:00"/>
    <x v="1"/>
    <x v="3"/>
    <s v="NAVED"/>
    <x v="0"/>
    <s v="CONSUMER EXISTING"/>
    <s v="SLA_NOT_MET"/>
  </r>
  <r>
    <s v="3362"/>
    <d v="2023-08-17T14:22:40"/>
    <d v="2023-08-17T14:30:39"/>
    <s v="APPROVE"/>
    <s v="Consumer Pre Bureau"/>
    <s v="AAkhundpur"/>
    <s v="Approved for 1 Handset/Tablet + 1 MBB"/>
    <d v="1899-12-30T00:07:59"/>
    <n v="7.9833333333333334"/>
    <d v="2023-08-17T00:00:00"/>
    <x v="1"/>
    <x v="3"/>
    <s v="ASIF"/>
    <x v="1"/>
    <s v="CONSUMER PRE BUREAU"/>
    <s v="SLA_MET"/>
  </r>
  <r>
    <s v="5366"/>
    <d v="2023-08-17T14:23:35"/>
    <d v="2023-08-17T14:38:34"/>
    <s v="WITHDRAW"/>
    <s v="Consumer Post Bureau"/>
    <s v="MDcruz"/>
    <m/>
    <d v="1899-12-30T00:14:59"/>
    <n v="14.983333333333333"/>
    <d v="2023-08-17T00:00:00"/>
    <x v="1"/>
    <x v="3"/>
    <s v="MERCEDES"/>
    <x v="0"/>
    <s v="CONSUMER POST BUREAU"/>
    <s v="SLA_MET"/>
  </r>
  <r>
    <s v="3447"/>
    <d v="2023-08-17T14:23:44"/>
    <d v="2023-08-17T14:33:30"/>
    <s v="WITHDRAW"/>
    <s v="Consumer Pre Bureau"/>
    <s v="HPandya"/>
    <s v="An account for this applicant already exists with Asif Tech. Please resubmit as existing customer row id: 1-6OA25DC."/>
    <d v="1899-12-30T00:09:46"/>
    <n v="9.7666666666666675"/>
    <d v="2023-08-17T00:00:00"/>
    <x v="1"/>
    <x v="3"/>
    <s v="HARDIK"/>
    <x v="0"/>
    <s v="CONSUMER PRE BUREAU"/>
    <s v="SLA_MET"/>
  </r>
  <r>
    <s v="5179"/>
    <d v="2023-08-17T14:28:01"/>
    <d v="2023-08-17T14:38:16"/>
    <s v="APPROVE"/>
    <s v="Consumer Existing"/>
    <s v="SSyed"/>
    <m/>
    <d v="1899-12-30T00:10:15"/>
    <n v="10.25"/>
    <d v="2023-08-17T00:00:00"/>
    <x v="1"/>
    <x v="3"/>
    <s v="SHAHID"/>
    <x v="1"/>
    <s v="CONSUMER EXISTING"/>
    <s v="SLA_MET"/>
  </r>
  <r>
    <s v="5180"/>
    <d v="2023-08-17T14:28:31"/>
    <d v="2023-08-17T14:50:58"/>
    <s v="APPROVE"/>
    <s v="Consumer Existing"/>
    <s v="QMascarenhas"/>
    <m/>
    <d v="1899-12-30T00:22:27"/>
    <n v="22.45"/>
    <d v="2023-08-17T00:00:00"/>
    <x v="1"/>
    <x v="3"/>
    <e v="#N/A"/>
    <x v="1"/>
    <s v="CONSUMER EXISTING"/>
    <s v="SLA_NOT_MET"/>
  </r>
  <r>
    <s v="3448"/>
    <d v="2023-08-17T14:28:36"/>
    <d v="2023-08-17T14:36:26"/>
    <s v="WITHDRAW"/>
    <s v="Consumer Pre Bureau"/>
    <s v="AAkhundpur"/>
    <s v="An account for this applicant already exists with Asif Tech. Please resubmit as existing customer- 1-7YRF-2202"/>
    <d v="1899-12-30T00:07:50"/>
    <n v="7.833333333333333"/>
    <d v="2023-08-17T00:00:00"/>
    <x v="1"/>
    <x v="3"/>
    <s v="ASIF"/>
    <x v="0"/>
    <s v="CONSUMER PRE BUREAU"/>
    <s v="SLA_MET"/>
  </r>
  <r>
    <s v="3449"/>
    <d v="2023-08-17T14:34:34"/>
    <d v="2023-08-17T14:44:37"/>
    <s v="WITHDRAW"/>
    <s v="Consumer Pre Bureau"/>
    <s v="FWadia"/>
    <s v="An account for this applicant already exists with Asif Tech. Please resubmit as existing customer - Row ID: 1-7WP6TGC"/>
    <d v="1899-12-30T00:10:03"/>
    <n v="10.050000000000001"/>
    <d v="2023-08-17T00:00:00"/>
    <x v="1"/>
    <x v="3"/>
    <s v="FARDIN"/>
    <x v="0"/>
    <s v="CONSUMER PRE BUREAU"/>
    <s v="SLA_MET"/>
  </r>
  <r>
    <s v="5181"/>
    <d v="2023-08-17T14:35:52"/>
    <d v="2023-08-17T14:42:33"/>
    <s v="APPROVE"/>
    <s v="Consumer Post Bureau"/>
    <s v="SSyed"/>
    <m/>
    <d v="1899-12-30T00:06:41"/>
    <n v="6.6833333333333336"/>
    <d v="2023-08-17T00:00:00"/>
    <x v="1"/>
    <x v="3"/>
    <s v="SHAHID"/>
    <x v="1"/>
    <s v="CONSUMER POST BUREAU"/>
    <s v="SLA_MET"/>
  </r>
  <r>
    <s v="3450"/>
    <d v="2023-08-17T14:37:36"/>
    <d v="2023-08-17T14:45:30"/>
    <s v="WITHDRAW"/>
    <s v="Consumer Pre Bureau"/>
    <s v="HPandya"/>
    <s v="Please email 100 pts of ID to vcredit@Asif Tech.com.au Passport and the visa page."/>
    <d v="1899-12-30T00:07:54"/>
    <n v="7.9"/>
    <d v="2023-08-17T00:00:00"/>
    <x v="1"/>
    <x v="3"/>
    <s v="HARDIK"/>
    <x v="0"/>
    <s v="CONSUMER PRE BUREAU"/>
    <s v="SLA_MET"/>
  </r>
  <r>
    <s v="5182"/>
    <d v="2023-08-17T14:42:18"/>
    <d v="2023-08-17T14:48:05"/>
    <s v="APPROVE"/>
    <s v="Consumer Post Bureau"/>
    <s v="MDcruz"/>
    <m/>
    <d v="1899-12-30T00:05:47"/>
    <n v="5.7833333333333332"/>
    <d v="2023-08-17T00:00:00"/>
    <x v="1"/>
    <x v="3"/>
    <s v="MERCEDES"/>
    <x v="1"/>
    <s v="CONSUMER POST BUREAU"/>
    <s v="SLA_MET"/>
  </r>
  <r>
    <s v="3451"/>
    <d v="2023-08-17T14:43:13"/>
    <d v="2023-08-17T14:53:29"/>
    <s v="WITHDRAW"/>
    <s v="Consumer Existing"/>
    <s v="HPandya"/>
    <s v="Customer has overdue account with Asif Tech"/>
    <d v="1899-12-30T00:10:16"/>
    <n v="10.266666666666667"/>
    <d v="2023-08-17T00:00:00"/>
    <x v="1"/>
    <x v="3"/>
    <s v="HARDIK"/>
    <x v="0"/>
    <s v="CONSUMER EXISTING"/>
    <s v="SLA_MET"/>
  </r>
  <r>
    <s v="3363"/>
    <d v="2023-08-17T14:48:43"/>
    <d v="2023-08-17T14:57:33"/>
    <s v="APPROVE"/>
    <s v="Consumer Post Bureau"/>
    <s v="FWadia"/>
    <s v="Approve"/>
    <d v="1899-12-30T00:08:50"/>
    <n v="8.8333333333333339"/>
    <d v="2023-08-17T00:00:00"/>
    <x v="1"/>
    <x v="3"/>
    <s v="FARDIN"/>
    <x v="1"/>
    <s v="CONSUMER POST BUREAU"/>
    <s v="SLA_MET"/>
  </r>
  <r>
    <s v="3364"/>
    <d v="2023-08-17T14:50:27"/>
    <d v="2023-08-17T15:00:51"/>
    <s v="APPROVE"/>
    <s v="Consumer Existing"/>
    <s v="NVaid"/>
    <s v="Approve"/>
    <d v="1899-12-30T00:10:24"/>
    <n v="10.4"/>
    <d v="2023-08-17T00:00:00"/>
    <x v="1"/>
    <x v="3"/>
    <s v="NAVED"/>
    <x v="1"/>
    <s v="CONSUMER EXISTING"/>
    <s v="SLA_MET"/>
  </r>
  <r>
    <s v="3407"/>
    <d v="2023-08-17T14:51:39"/>
    <d v="2023-08-17T15:16:04"/>
    <s v="DECLINE"/>
    <s v="Consumer Existing"/>
    <s v="AAkhundpur"/>
    <s v="Due to credit policy decision by Credit department. Please offer the customer pre-paid service"/>
    <d v="1899-12-30T00:24:25"/>
    <n v="24.416666666666668"/>
    <d v="2023-08-17T00:00:00"/>
    <x v="1"/>
    <x v="3"/>
    <s v="ASIF"/>
    <x v="2"/>
    <s v="CONSUMER EXISTING"/>
    <s v="SLA_NOT_MET"/>
  </r>
  <r>
    <s v="3408"/>
    <d v="2023-08-17T14:57:39"/>
    <d v="2023-08-17T15:07:10"/>
    <s v="DECLINE"/>
    <s v="Consumer Existing"/>
    <s v="HPandya"/>
    <s v="Due to recent payment history with Asif Tech"/>
    <d v="1899-12-30T00:09:31"/>
    <n v="9.5166666666666675"/>
    <d v="2023-08-17T00:00:00"/>
    <x v="1"/>
    <x v="3"/>
    <s v="HARDIK"/>
    <x v="2"/>
    <s v="CONSUMER EXISTING"/>
    <s v="SLA_MET"/>
  </r>
  <r>
    <s v="3365"/>
    <d v="2023-08-17T15:01:21"/>
    <d v="2023-08-17T15:07:42"/>
    <s v="APPROVE"/>
    <s v="Consumer Existing"/>
    <s v="NVaid"/>
    <s v="Approve"/>
    <d v="1899-12-30T00:06:21"/>
    <n v="6.35"/>
    <d v="2023-08-17T00:00:00"/>
    <x v="1"/>
    <x v="3"/>
    <s v="NAVED"/>
    <x v="1"/>
    <s v="CONSUMER EXISTING"/>
    <s v="SLA_MET"/>
  </r>
  <r>
    <s v="5183"/>
    <d v="2023-08-17T15:01:39"/>
    <d v="2023-08-17T15:23:22"/>
    <s v="APPROVE"/>
    <s v="Consumer Existing"/>
    <s v="QMascarenhas"/>
    <m/>
    <d v="1899-12-30T00:21:43"/>
    <n v="21.716666666666665"/>
    <d v="2023-08-17T00:00:00"/>
    <x v="1"/>
    <x v="3"/>
    <e v="#N/A"/>
    <x v="1"/>
    <s v="CONSUMER EXISTING"/>
    <s v="SLA_NOT_MET"/>
  </r>
  <r>
    <s v="5288"/>
    <d v="2023-08-17T15:02:58"/>
    <d v="2023-08-17T15:09:19"/>
    <s v="DECLINE"/>
    <s v="Consumer Existing"/>
    <s v="MDcruz"/>
    <m/>
    <d v="1899-12-30T00:06:21"/>
    <n v="6.35"/>
    <d v="2023-08-17T00:00:00"/>
    <x v="1"/>
    <x v="3"/>
    <s v="MERCEDES"/>
    <x v="2"/>
    <s v="CONSUMER EXISTING"/>
    <s v="SLA_MET"/>
  </r>
  <r>
    <s v="3452"/>
    <d v="2023-08-17T15:03:49"/>
    <d v="2023-08-17T15:11:49"/>
    <s v="WITHDRAW"/>
    <s v="Consumer Pre Bureau"/>
    <s v="HPandya"/>
    <s v="An account for this applicant already exists with Asif Tech. Please resubmit as existing customer row id: 1-60BR26B"/>
    <d v="1899-12-30T00:08:00"/>
    <n v="8"/>
    <d v="2023-08-17T00:00:00"/>
    <x v="1"/>
    <x v="3"/>
    <s v="HARDIK"/>
    <x v="0"/>
    <s v="CONSUMER PRE BUREAU"/>
    <s v="SLA_MET"/>
  </r>
  <r>
    <s v="5289"/>
    <d v="2023-08-17T15:07:56"/>
    <d v="2023-08-17T15:13:40"/>
    <s v="DECLINE"/>
    <s v="Consumer Existing"/>
    <s v="MDcruz"/>
    <m/>
    <d v="1899-12-30T00:05:44"/>
    <n v="5.7333333333333334"/>
    <d v="2023-08-17T00:00:00"/>
    <x v="1"/>
    <x v="3"/>
    <s v="MERCEDES"/>
    <x v="2"/>
    <s v="CONSUMER EXISTING"/>
    <s v="SLA_MET"/>
  </r>
  <r>
    <s v="5184"/>
    <d v="2023-08-17T15:08:59"/>
    <d v="2023-08-17T15:21:17"/>
    <s v="APPROVE"/>
    <s v="Consumer Post Bureau"/>
    <s v="MDcruz"/>
    <m/>
    <d v="1899-12-30T00:12:18"/>
    <n v="12.3"/>
    <d v="2023-08-17T00:00:00"/>
    <x v="1"/>
    <x v="3"/>
    <s v="MERCEDES"/>
    <x v="1"/>
    <s v="CONSUMER POST BUREAU"/>
    <s v="SLA_MET"/>
  </r>
  <r>
    <s v="5185"/>
    <d v="2023-08-17T15:12:02"/>
    <d v="2023-08-17T15:22:18"/>
    <s v="APPROVE"/>
    <s v="Consumer Post Bureau"/>
    <s v="FWadia"/>
    <m/>
    <d v="1899-12-30T00:10:16"/>
    <n v="10.266666666666667"/>
    <d v="2023-08-17T00:00:00"/>
    <x v="1"/>
    <x v="3"/>
    <s v="FARDIN"/>
    <x v="1"/>
    <s v="CONSUMER POST BUREAU"/>
    <s v="SLA_MET"/>
  </r>
  <r>
    <s v="3453"/>
    <d v="2023-08-17T15:14:52"/>
    <d v="2023-08-17T15:28:08"/>
    <s v="WITHDRAW"/>
    <s v="Consumer Post Bureau"/>
    <s v="NVaid"/>
    <s v="Please email 100 pts of ID to vcredit@Asif Tech.com.au"/>
    <d v="1899-12-30T00:13:16"/>
    <n v="13.266666666666667"/>
    <d v="2023-08-17T00:00:00"/>
    <x v="1"/>
    <x v="3"/>
    <s v="NAVED"/>
    <x v="0"/>
    <s v="CONSUMER POST BUREAU"/>
    <s v="SLA_MET"/>
  </r>
  <r>
    <s v="3366"/>
    <d v="2023-08-17T15:16:49"/>
    <d v="2023-08-17T15:24:35"/>
    <s v="APPROVE"/>
    <s v="Consumer Existing"/>
    <s v="AAkhundpur"/>
    <s v="Approve"/>
    <d v="1899-12-30T00:07:46"/>
    <n v="7.7666666666666666"/>
    <d v="2023-08-17T00:00:00"/>
    <x v="1"/>
    <x v="3"/>
    <s v="ASIF"/>
    <x v="1"/>
    <s v="CONSUMER EXISTING"/>
    <s v="SLA_MET"/>
  </r>
  <r>
    <s v="5186"/>
    <d v="2023-08-17T15:19:17"/>
    <d v="2023-08-17T15:50:51"/>
    <s v="APPROVE"/>
    <s v="Consumer Existing"/>
    <s v="MDcruz"/>
    <m/>
    <d v="1899-12-30T00:31:34"/>
    <n v="31.566666666666666"/>
    <d v="2023-08-17T00:00:00"/>
    <x v="1"/>
    <x v="3"/>
    <s v="MERCEDES"/>
    <x v="1"/>
    <s v="CONSUMER EXISTING"/>
    <s v="SLA_NOT_MET"/>
  </r>
  <r>
    <s v="5367"/>
    <d v="2023-08-17T15:26:58"/>
    <d v="2023-08-17T15:46:05"/>
    <s v="WITHDRAW"/>
    <s v="Consumer Post Bureau"/>
    <s v="QMascarenhas"/>
    <m/>
    <d v="1899-12-30T00:19:07"/>
    <n v="19.116666666666667"/>
    <d v="2023-08-17T00:00:00"/>
    <x v="1"/>
    <x v="3"/>
    <e v="#N/A"/>
    <x v="0"/>
    <s v="CONSUMER POST BUREAU"/>
    <s v="SLA_MET"/>
  </r>
  <r>
    <s v="5187"/>
    <d v="2023-08-17T15:28:14"/>
    <d v="2023-08-17T15:36:18"/>
    <s v="APPROVE"/>
    <s v="Consumer Post Bureau"/>
    <s v="FWadia"/>
    <m/>
    <d v="1899-12-30T00:08:04"/>
    <n v="8.0666666666666664"/>
    <d v="2023-08-17T00:00:00"/>
    <x v="1"/>
    <x v="3"/>
    <s v="FARDIN"/>
    <x v="1"/>
    <s v="CONSUMER POST BUREAU"/>
    <s v="SLA_MET"/>
  </r>
  <r>
    <s v="3454"/>
    <d v="2023-08-17T15:33:27"/>
    <d v="2023-08-17T15:35:47"/>
    <s v="WITHDRAW"/>
    <s v="Consumer Pre Bureau"/>
    <s v="HPandya"/>
    <s v="An account for this applicant already exists with Asif Tech. Please resubmit as existing customer row id: 1-7JBSOS0"/>
    <d v="1899-12-30T00:02:20"/>
    <n v="2.3333333333333335"/>
    <d v="2023-08-17T00:00:00"/>
    <x v="1"/>
    <x v="3"/>
    <s v="HARDIK"/>
    <x v="0"/>
    <s v="CONSUMER PRE BUREAU"/>
    <s v="SLA_MET"/>
  </r>
  <r>
    <s v="5188"/>
    <d v="2023-08-17T15:35:31"/>
    <d v="2023-08-17T15:43:41"/>
    <s v="APPROVE"/>
    <s v="Consumer Post Bureau"/>
    <s v="FWadia"/>
    <m/>
    <d v="1899-12-30T00:08:10"/>
    <n v="8.1666666666666661"/>
    <d v="2023-08-17T00:00:00"/>
    <x v="1"/>
    <x v="3"/>
    <s v="FARDIN"/>
    <x v="1"/>
    <s v="CONSUMER POST BUREAU"/>
    <s v="SLA_MET"/>
  </r>
  <r>
    <s v="3367"/>
    <d v="2023-08-17T15:37:01"/>
    <d v="2023-08-17T15:46:56"/>
    <s v="APPROVE"/>
    <s v="Consumer Post Bureau"/>
    <s v="NVaid"/>
    <s v="Approve"/>
    <d v="1899-12-30T00:09:55"/>
    <n v="9.9166666666666661"/>
    <d v="2023-08-17T00:00:00"/>
    <x v="1"/>
    <x v="3"/>
    <s v="NAVED"/>
    <x v="1"/>
    <s v="CONSUMER POST BUREAU"/>
    <s v="SLA_MET"/>
  </r>
  <r>
    <s v="3455"/>
    <d v="2023-08-17T15:43:26"/>
    <d v="2023-08-17T15:50:04"/>
    <s v="WITHDRAW"/>
    <s v="Consumer Pre Bureau"/>
    <s v="HPandya"/>
    <s v="Please resubmit with a valid mobile number for family or friend."/>
    <d v="1899-12-30T00:06:38"/>
    <n v="6.6333333333333329"/>
    <d v="2023-08-17T00:00:00"/>
    <x v="1"/>
    <x v="3"/>
    <s v="HARDIK"/>
    <x v="0"/>
    <s v="CONSUMER PRE BUREAU"/>
    <s v="SLA_MET"/>
  </r>
  <r>
    <s v="3368"/>
    <d v="2023-08-17T15:44:42"/>
    <d v="2023-08-17T15:48:56"/>
    <s v="APPROVE"/>
    <s v="Consumer Existing"/>
    <s v="AAkhundpur"/>
    <s v="Approved for MBB only"/>
    <d v="1899-12-30T00:04:14"/>
    <n v="4.2333333333333334"/>
    <d v="2023-08-17T00:00:00"/>
    <x v="1"/>
    <x v="3"/>
    <s v="ASIF"/>
    <x v="1"/>
    <s v="CONSUMER EXISTING"/>
    <s v="SLA_MET"/>
  </r>
  <r>
    <s v="3369"/>
    <d v="2023-08-17T15:45:00"/>
    <d v="2023-08-17T15:54:37"/>
    <s v="APPROVE"/>
    <s v="Consumer Existing"/>
    <s v="FWadia"/>
    <s v="Approved for 1 service only"/>
    <d v="1899-12-30T00:09:37"/>
    <n v="9.6166666666666671"/>
    <d v="2023-08-17T00:00:00"/>
    <x v="1"/>
    <x v="3"/>
    <s v="FARDIN"/>
    <x v="1"/>
    <s v="CONSUMER EXISTING"/>
    <s v="SLA_MET"/>
  </r>
  <r>
    <s v="3370"/>
    <d v="2023-08-17T15:47:56"/>
    <d v="2023-08-17T15:55:07"/>
    <s v="APPROVE"/>
    <s v="Consumer Existing"/>
    <s v="NVaid"/>
    <s v="Approve"/>
    <d v="1899-12-30T00:07:11"/>
    <n v="7.1833333333333336"/>
    <d v="2023-08-17T00:00:00"/>
    <x v="1"/>
    <x v="3"/>
    <s v="NAVED"/>
    <x v="1"/>
    <s v="CONSUMER EXISTING"/>
    <s v="SLA_MET"/>
  </r>
  <r>
    <s v="3371"/>
    <d v="2023-08-17T15:48:13"/>
    <d v="2023-08-17T15:56:03"/>
    <s v="APPROVE"/>
    <s v="Consumer Existing"/>
    <s v="AAkhundpur"/>
    <s v="Approve"/>
    <d v="1899-12-30T00:07:50"/>
    <n v="7.833333333333333"/>
    <d v="2023-08-17T00:00:00"/>
    <x v="1"/>
    <x v="3"/>
    <s v="ASIF"/>
    <x v="1"/>
    <s v="CONSUMER EXISTING"/>
    <s v="SLA_MET"/>
  </r>
  <r>
    <s v="3409"/>
    <d v="2023-08-17T15:55:22"/>
    <d v="2023-08-17T16:05:00"/>
    <s v="DECLINE"/>
    <s v="Consumer Pre Bureau"/>
    <s v="FWadia"/>
    <s v="Data obtained from Dunn &amp; Bradstreet Credit File"/>
    <d v="1899-12-30T00:09:38"/>
    <n v="9.6333333333333329"/>
    <d v="2023-08-17T00:00:00"/>
    <x v="1"/>
    <x v="3"/>
    <s v="FARDIN"/>
    <x v="2"/>
    <s v="CONSUMER PRE BUREAU"/>
    <s v="SLA_MET"/>
  </r>
  <r>
    <s v="3372"/>
    <d v="2023-08-17T15:55:22"/>
    <d v="2023-08-17T16:06:35"/>
    <s v="APPROVE"/>
    <s v="Consumer Post Bureau"/>
    <s v="NVaid"/>
    <s v="Approve"/>
    <d v="1899-12-30T00:11:13"/>
    <n v="11.216666666666667"/>
    <d v="2023-08-17T00:00:00"/>
    <x v="1"/>
    <x v="3"/>
    <s v="NAVED"/>
    <x v="1"/>
    <s v="CONSUMER POST BUREAU"/>
    <s v="SLA_MET"/>
  </r>
  <r>
    <s v="3373"/>
    <d v="2023-08-17T16:04:56"/>
    <d v="2023-08-17T16:21:22"/>
    <s v="APPROVE"/>
    <s v="Consumer Pre Bureau"/>
    <s v="HPandya"/>
    <s v="Approved only with outright purchase of handset or USIM only"/>
    <d v="1899-12-30T00:16:26"/>
    <n v="16.433333333333334"/>
    <d v="2023-08-17T00:00:00"/>
    <x v="1"/>
    <x v="3"/>
    <s v="HARDIK"/>
    <x v="1"/>
    <s v="CONSUMER PRE BUREAU"/>
    <s v="SLA_MET"/>
  </r>
  <r>
    <s v="5189"/>
    <d v="2023-08-17T16:04:59"/>
    <d v="2023-08-17T16:18:56"/>
    <s v="APPROVE"/>
    <s v="Consumer Existing"/>
    <s v="FWadia"/>
    <m/>
    <d v="1899-12-30T00:13:57"/>
    <n v="13.95"/>
    <d v="2023-08-17T00:00:00"/>
    <x v="1"/>
    <x v="3"/>
    <s v="FARDIN"/>
    <x v="1"/>
    <s v="CONSUMER EXISTING"/>
    <s v="SLA_MET"/>
  </r>
  <r>
    <s v="3374"/>
    <d v="2023-08-17T16:06:42"/>
    <d v="2023-08-17T16:11:51"/>
    <s v="APPROVE"/>
    <s v="Consumer Existing"/>
    <s v="AAkhundpur"/>
    <s v="Approved for MBB only"/>
    <d v="1899-12-30T00:05:09"/>
    <n v="5.15"/>
    <d v="2023-08-17T00:00:00"/>
    <x v="1"/>
    <x v="3"/>
    <s v="ASIF"/>
    <x v="1"/>
    <s v="CONSUMER EXISTING"/>
    <s v="SLA_MET"/>
  </r>
  <r>
    <s v="5290"/>
    <d v="2023-08-17T16:06:44"/>
    <d v="2023-08-17T16:13:55"/>
    <s v="DECLINE"/>
    <s v="Consumer Existing"/>
    <s v="MDcruz"/>
    <m/>
    <d v="1899-12-30T00:07:11"/>
    <n v="7.1833333333333336"/>
    <d v="2023-08-17T00:00:00"/>
    <x v="1"/>
    <x v="3"/>
    <s v="MERCEDES"/>
    <x v="2"/>
    <s v="CONSUMER EXISTING"/>
    <s v="SLA_MET"/>
  </r>
  <r>
    <s v="3410"/>
    <d v="2023-08-17T16:09:50"/>
    <d v="2023-08-17T16:16:08"/>
    <s v="DECLINE"/>
    <s v="Consumer Post Bureau"/>
    <s v="NVaid"/>
    <s v="Applicant only has bridging visa. Please offer the customer Pre-Paid service only"/>
    <d v="1899-12-30T00:06:18"/>
    <n v="6.3"/>
    <d v="2023-08-17T00:00:00"/>
    <x v="1"/>
    <x v="3"/>
    <s v="NAVED"/>
    <x v="2"/>
    <s v="CONSUMER POST BUREAU"/>
    <s v="SLA_MET"/>
  </r>
  <r>
    <s v="3375"/>
    <d v="2023-08-17T16:10:12"/>
    <d v="2023-08-17T16:19:42"/>
    <s v="APPROVE"/>
    <s v="Consumer Post Bureau"/>
    <s v="AAkhundpur"/>
    <s v="Approve"/>
    <d v="1899-12-30T00:09:30"/>
    <n v="9.5"/>
    <d v="2023-08-17T00:00:00"/>
    <x v="1"/>
    <x v="3"/>
    <s v="ASIF"/>
    <x v="1"/>
    <s v="CONSUMER POST BUREAU"/>
    <s v="SLA_MET"/>
  </r>
  <r>
    <s v="3456"/>
    <d v="2023-08-17T16:11:37"/>
    <d v="2023-08-17T16:28:01"/>
    <s v="WITHDRAW"/>
    <s v="Consumer Pre Bureau"/>
    <s v="MDcruz"/>
    <s v="Please email 100 pts of ID &amp; payslip or proof of income to vcredit@Asif Tech.com.au"/>
    <d v="1899-12-30T00:16:24"/>
    <n v="16.399999999999999"/>
    <d v="2023-08-17T00:00:00"/>
    <x v="1"/>
    <x v="3"/>
    <s v="MERCEDES"/>
    <x v="0"/>
    <s v="CONSUMER PRE BUREAU"/>
    <s v="SLA_MET"/>
  </r>
  <r>
    <s v="3457"/>
    <d v="2023-08-17T16:12:00"/>
    <d v="2023-08-17T16:27:34"/>
    <s v="WITHDRAW"/>
    <s v="Consumer Post Bureau"/>
    <s v="AAkhundpur"/>
    <s v="Please resubmit with landline for employer"/>
    <d v="1899-12-30T00:15:34"/>
    <n v="15.566666666666666"/>
    <d v="2023-08-17T00:00:00"/>
    <x v="1"/>
    <x v="3"/>
    <s v="ASIF"/>
    <x v="0"/>
    <s v="CONSUMER POST BUREAU"/>
    <s v="SLA_MET"/>
  </r>
  <r>
    <s v="5190"/>
    <d v="2023-08-17T16:13:24"/>
    <d v="2023-08-17T16:19:33"/>
    <s v="APPROVE"/>
    <s v="Consumer Post Bureau"/>
    <s v="SSyed"/>
    <m/>
    <d v="1899-12-30T00:06:09"/>
    <n v="6.15"/>
    <d v="2023-08-17T00:00:00"/>
    <x v="1"/>
    <x v="3"/>
    <s v="SHAHID"/>
    <x v="1"/>
    <s v="CONSUMER POST BUREAU"/>
    <s v="SLA_MET"/>
  </r>
  <r>
    <s v="3411"/>
    <d v="2023-08-17T16:15:09"/>
    <d v="2023-08-17T16:26:11"/>
    <s v="DECLINE"/>
    <s v="Consumer Existing"/>
    <s v="FWadia"/>
    <s v="Customer has exceeded approved number of services"/>
    <d v="1899-12-30T00:11:02"/>
    <n v="11.033333333333333"/>
    <d v="2023-08-17T00:00:00"/>
    <x v="1"/>
    <x v="3"/>
    <s v="FARDIN"/>
    <x v="2"/>
    <s v="CONSUMER EXISTING"/>
    <s v="SLA_MET"/>
  </r>
  <r>
    <s v="3458"/>
    <d v="2023-08-17T16:17:17"/>
    <d v="2023-08-17T16:34:57"/>
    <s v="WITHDRAW"/>
    <s v="Consumer Post Bureau"/>
    <s v="NVaid"/>
    <s v="Please email copy of Proof of Income (Pay Slips / Bank Statement / Employment Letter) to vcredit@Asif Tech.com.au"/>
    <d v="1899-12-30T00:17:40"/>
    <n v="17.666666666666668"/>
    <d v="2023-08-17T00:00:00"/>
    <x v="1"/>
    <x v="3"/>
    <s v="NAVED"/>
    <x v="0"/>
    <s v="CONSUMER POST BUREAU"/>
    <s v="SLA_MET"/>
  </r>
  <r>
    <s v="3412"/>
    <d v="2023-08-17T16:18:29"/>
    <d v="2023-08-17T16:30:25"/>
    <s v="DECLINE"/>
    <s v="Consumer Existing"/>
    <s v="HPandya"/>
    <s v="Due to recent payment history with Asif Tech"/>
    <d v="1899-12-30T00:11:56"/>
    <n v="11.933333333333334"/>
    <d v="2023-08-17T00:00:00"/>
    <x v="1"/>
    <x v="3"/>
    <s v="HARDIK"/>
    <x v="2"/>
    <s v="CONSUMER EXISTING"/>
    <s v="SLA_MET"/>
  </r>
  <r>
    <s v="3413"/>
    <d v="2023-08-17T16:22:36"/>
    <d v="2023-08-17T16:35:51"/>
    <s v="DECLINE"/>
    <s v="Consumer Existing"/>
    <s v="FWadia"/>
    <s v="Customer has exceeded approved number of services"/>
    <d v="1899-12-30T00:13:15"/>
    <n v="13.25"/>
    <d v="2023-08-17T00:00:00"/>
    <x v="1"/>
    <x v="3"/>
    <s v="FARDIN"/>
    <x v="2"/>
    <s v="CONSUMER EXISTING"/>
    <s v="SLA_MET"/>
  </r>
  <r>
    <s v="3459"/>
    <d v="2023-08-17T16:23:56"/>
    <d v="2023-08-17T16:37:17"/>
    <s v="WITHDRAW"/>
    <s v="Consumer Pre Bureau"/>
    <s v="SSyed"/>
    <s v="Resubmit with employer landline number."/>
    <d v="1899-12-30T00:13:21"/>
    <n v="13.35"/>
    <d v="2023-08-17T00:00:00"/>
    <x v="1"/>
    <x v="3"/>
    <s v="SHAHID"/>
    <x v="0"/>
    <s v="CONSUMER PRE BUREAU"/>
    <s v="SLA_MET"/>
  </r>
  <r>
    <s v="3376"/>
    <d v="2023-08-17T16:26:01"/>
    <d v="2023-08-17T16:34:33"/>
    <s v="APPROVE"/>
    <s v="Consumer Pre Bureau"/>
    <s v="HPandya"/>
    <s v="Approved only with outright purchase of handset or USIM only"/>
    <d v="1899-12-30T00:08:32"/>
    <n v="8.5333333333333332"/>
    <d v="2023-08-17T00:00:00"/>
    <x v="1"/>
    <x v="3"/>
    <s v="HARDIK"/>
    <x v="1"/>
    <s v="CONSUMER PRE BUREAU"/>
    <s v="SLA_MET"/>
  </r>
  <r>
    <s v="3377"/>
    <d v="2023-08-17T16:28:05"/>
    <d v="2023-08-17T16:37:42"/>
    <s v="APPROVE"/>
    <s v="Consumer Existing"/>
    <s v="AAkhundpur"/>
    <s v="Approve"/>
    <d v="1899-12-30T00:09:37"/>
    <n v="9.6166666666666671"/>
    <d v="2023-08-17T00:00:00"/>
    <x v="1"/>
    <x v="3"/>
    <s v="ASIF"/>
    <x v="1"/>
    <s v="CONSUMER EXISTING"/>
    <s v="SLA_MET"/>
  </r>
  <r>
    <s v="3414"/>
    <d v="2023-08-17T16:28:40"/>
    <d v="2023-08-17T16:40:11"/>
    <s v="DECLINE"/>
    <s v="Consumer Existing"/>
    <s v="HPandya"/>
    <s v="Insufficient billing history with Asif Tech"/>
    <d v="1899-12-30T00:11:31"/>
    <n v="11.516666666666667"/>
    <d v="2023-08-17T00:00:00"/>
    <x v="1"/>
    <x v="3"/>
    <s v="HARDIK"/>
    <x v="2"/>
    <s v="CONSUMER EXISTING"/>
    <s v="SLA_MET"/>
  </r>
  <r>
    <s v="3460"/>
    <d v="2023-08-17T16:29:21"/>
    <d v="2023-08-17T16:51:06"/>
    <s v="WITHDRAW"/>
    <s v="Consumer Pre Bureau"/>
    <s v="NVaid"/>
    <s v="Please email 100 pts of ID to vcredit@Asif Tech.com.au"/>
    <d v="1899-12-30T00:21:45"/>
    <n v="21.75"/>
    <d v="2023-08-17T00:00:00"/>
    <x v="1"/>
    <x v="3"/>
    <s v="NAVED"/>
    <x v="0"/>
    <s v="CONSUMER PRE BUREAU"/>
    <s v="SLA_NOT_MET"/>
  </r>
  <r>
    <s v="5291"/>
    <d v="2023-08-17T16:40:26"/>
    <d v="2023-08-17T16:52:49"/>
    <s v="DECLINE"/>
    <s v="Consumer Post Bureau"/>
    <s v="SSyed"/>
    <m/>
    <d v="1899-12-30T00:12:23"/>
    <n v="12.383333333333333"/>
    <d v="2023-08-17T00:00:00"/>
    <x v="1"/>
    <x v="3"/>
    <s v="SHAHID"/>
    <x v="2"/>
    <s v="CONSUMER POST BUREAU"/>
    <s v="SLA_MET"/>
  </r>
  <r>
    <s v="3415"/>
    <d v="2023-08-17T16:43:33"/>
    <d v="2023-08-17T16:51:35"/>
    <s v="DECLINE"/>
    <s v="Consumer Post Bureau"/>
    <s v="AAkhundpur"/>
    <s v="Due to credit policy decision by Credit department. Please offer the customer pre-paid service"/>
    <d v="1899-12-30T00:08:02"/>
    <n v="8.0333333333333332"/>
    <d v="2023-08-17T00:00:00"/>
    <x v="1"/>
    <x v="3"/>
    <s v="ASIF"/>
    <x v="2"/>
    <s v="CONSUMER POST BUREAU"/>
    <s v="SLA_MET"/>
  </r>
  <r>
    <s v="3461"/>
    <d v="2023-08-17T16:48:03"/>
    <d v="2023-08-17T16:55:51"/>
    <s v="WITHDRAW"/>
    <s v="Consumer Pre Bureau"/>
    <s v="FWadia"/>
    <s v="Please resubmit with landline for employer"/>
    <d v="1899-12-30T00:07:48"/>
    <n v="7.8"/>
    <d v="2023-08-17T00:00:00"/>
    <x v="1"/>
    <x v="3"/>
    <s v="FARDIN"/>
    <x v="0"/>
    <s v="CONSUMER PRE BUREAU"/>
    <s v="SLA_MET"/>
  </r>
  <r>
    <s v="5191"/>
    <d v="2023-08-17T16:49:02"/>
    <d v="2023-08-17T16:57:52"/>
    <s v="APPROVE"/>
    <s v="Consumer Post Bureau"/>
    <s v="QMascarenhas"/>
    <m/>
    <d v="1899-12-30T00:08:50"/>
    <n v="8.8333333333333339"/>
    <d v="2023-08-17T00:00:00"/>
    <x v="1"/>
    <x v="3"/>
    <e v="#N/A"/>
    <x v="1"/>
    <s v="CONSUMER POST BUREAU"/>
    <s v="SLA_MET"/>
  </r>
  <r>
    <s v="3378"/>
    <d v="2023-08-17T16:50:13"/>
    <d v="2023-08-17T16:54:30"/>
    <s v="APPROVE"/>
    <s v="Consumer Pre Bureau"/>
    <s v="AAkhundpur"/>
    <s v="Approved for 1 Handset/Tablet + 1 MBB"/>
    <d v="1899-12-30T00:04:17"/>
    <n v="4.2833333333333332"/>
    <d v="2023-08-17T00:00:00"/>
    <x v="1"/>
    <x v="3"/>
    <s v="ASIF"/>
    <x v="1"/>
    <s v="CONSUMER PRE BUREAU"/>
    <s v="SLA_MET"/>
  </r>
  <r>
    <s v="3379"/>
    <d v="2023-08-17T16:50:13"/>
    <d v="2023-08-17T16:55:59"/>
    <s v="APPROVE"/>
    <s v="Consumer Pre Bureau"/>
    <s v="MDcruz"/>
    <s v="Approve"/>
    <d v="1899-12-30T00:05:46"/>
    <n v="5.7666666666666666"/>
    <d v="2023-08-17T00:00:00"/>
    <x v="1"/>
    <x v="3"/>
    <s v="MERCEDES"/>
    <x v="1"/>
    <s v="CONSUMER PRE BUREAU"/>
    <s v="SLA_MET"/>
  </r>
  <r>
    <s v="5192"/>
    <d v="2023-08-17T16:54:26"/>
    <d v="2023-08-17T17:00:24"/>
    <s v="APPROVE"/>
    <s v="Consumer Post Bureau"/>
    <s v="SSyed"/>
    <m/>
    <d v="1899-12-30T00:05:58"/>
    <n v="5.9666666666666668"/>
    <d v="2023-08-17T00:00:00"/>
    <x v="1"/>
    <x v="3"/>
    <s v="SHAHID"/>
    <x v="1"/>
    <s v="CONSUMER POST BUREAU"/>
    <s v="SLA_MET"/>
  </r>
  <r>
    <s v="3462"/>
    <d v="2023-08-17T17:01:06"/>
    <d v="2023-08-17T17:09:55"/>
    <s v="WITHDRAW"/>
    <s v="Consumer Existing"/>
    <s v="HPandya"/>
    <s v="Customer has overdue account with Asif Tech"/>
    <d v="1899-12-30T00:08:49"/>
    <n v="8.8166666666666664"/>
    <d v="2023-08-17T00:00:00"/>
    <x v="1"/>
    <x v="3"/>
    <s v="HARDIK"/>
    <x v="0"/>
    <s v="CONSUMER EXISTING"/>
    <s v="SLA_MET"/>
  </r>
  <r>
    <s v="3463"/>
    <d v="2023-08-17T17:01:24"/>
    <d v="2023-08-17T17:13:12"/>
    <s v="WITHDRAW"/>
    <s v="Consumer Post Bureau"/>
    <s v="NVaid"/>
    <s v="Please email passport with visa page to vcredit@Asif Tech.com.au. Also updated employers landline number."/>
    <d v="1899-12-30T00:11:48"/>
    <n v="11.8"/>
    <d v="2023-08-17T00:00:00"/>
    <x v="1"/>
    <x v="3"/>
    <s v="NAVED"/>
    <x v="0"/>
    <s v="CONSUMER POST BUREAU"/>
    <s v="SLA_MET"/>
  </r>
  <r>
    <s v="5193"/>
    <d v="2023-08-17T17:05:08"/>
    <d v="2023-08-17T17:17:34"/>
    <s v="APPROVE"/>
    <s v="Consumer Existing"/>
    <s v="MDcruz"/>
    <m/>
    <d v="1899-12-30T00:12:26"/>
    <n v="12.433333333333334"/>
    <d v="2023-08-17T00:00:00"/>
    <x v="1"/>
    <x v="3"/>
    <s v="MERCEDES"/>
    <x v="1"/>
    <s v="CONSUMER EXISTING"/>
    <s v="SLA_MET"/>
  </r>
  <r>
    <s v="5194"/>
    <d v="2023-08-17T17:14:32"/>
    <d v="2023-08-17T17:24:39"/>
    <s v="APPROVE"/>
    <s v="Consumer Post Bureau"/>
    <s v="FWadia"/>
    <m/>
    <d v="1899-12-30T00:10:07"/>
    <n v="10.116666666666667"/>
    <d v="2023-08-17T00:00:00"/>
    <x v="1"/>
    <x v="3"/>
    <s v="FARDIN"/>
    <x v="1"/>
    <s v="CONSUMER POST BUREAU"/>
    <s v="SLA_MET"/>
  </r>
  <r>
    <s v="3416"/>
    <d v="2023-08-17T17:21:27"/>
    <d v="2023-08-17T17:31:02"/>
    <s v="DECLINE"/>
    <s v="Consumer Existing"/>
    <s v="HPandya"/>
    <s v="Due to recent payment history with Asif Tech"/>
    <d v="1899-12-30T00:09:35"/>
    <n v="9.5833333333333339"/>
    <d v="2023-08-17T00:00:00"/>
    <x v="1"/>
    <x v="3"/>
    <s v="HARDIK"/>
    <x v="2"/>
    <s v="CONSUMER EXISTING"/>
    <s v="SLA_MET"/>
  </r>
  <r>
    <s v="3380"/>
    <d v="2023-08-17T17:21:35"/>
    <d v="2023-08-17T17:26:40"/>
    <s v="APPROVE"/>
    <s v="Consumer Pre Bureau"/>
    <s v="AAkhundpur"/>
    <s v="Approved only with outright purchase of handset or USIM only- Visa expires on 25/05/2013"/>
    <d v="1899-12-30T00:05:05"/>
    <n v="5.083333333333333"/>
    <d v="2023-08-17T00:00:00"/>
    <x v="1"/>
    <x v="3"/>
    <s v="ASIF"/>
    <x v="1"/>
    <s v="CONSUMER PRE BUREAU"/>
    <s v="SLA_MET"/>
  </r>
  <r>
    <s v="3417"/>
    <d v="2023-08-17T17:28:16"/>
    <d v="2023-08-17T17:39:15"/>
    <s v="DECLINE"/>
    <s v="Consumer Pre Bureau"/>
    <s v="AAkhundpur"/>
    <s v="Due to credit policy decision by Credit department. Please offer the customer pre-paid service"/>
    <d v="1899-12-30T00:10:59"/>
    <n v="10.983333333333333"/>
    <d v="2023-08-17T00:00:00"/>
    <x v="1"/>
    <x v="3"/>
    <s v="ASIF"/>
    <x v="2"/>
    <s v="CONSUMER PRE BUREAU"/>
    <s v="SLA_MET"/>
  </r>
  <r>
    <s v="3418"/>
    <d v="2023-08-17T17:31:21"/>
    <d v="2023-08-17T17:37:21"/>
    <s v="DECLINE"/>
    <s v="Consumer Existing"/>
    <s v="FWadia"/>
    <s v="Applicant only has bridging visa. Please offer the customer Pre-Paid service only"/>
    <d v="1899-12-30T00:06:00"/>
    <n v="6"/>
    <d v="2023-08-17T00:00:00"/>
    <x v="1"/>
    <x v="3"/>
    <s v="FARDIN"/>
    <x v="2"/>
    <s v="CONSUMER EXISTING"/>
    <s v="SLA_MET"/>
  </r>
  <r>
    <s v="3419"/>
    <d v="2023-08-17T17:35:15"/>
    <d v="2023-08-17T17:40:07"/>
    <s v="DECLINE"/>
    <s v="Consumer Existing"/>
    <s v="HPandya"/>
    <s v="Applicant has a previous bad debt account with Asif Tech. Please offer the customer pre-paid"/>
    <d v="1899-12-30T00:04:52"/>
    <n v="4.8666666666666671"/>
    <d v="2023-08-17T00:00:00"/>
    <x v="1"/>
    <x v="3"/>
    <s v="HARDIK"/>
    <x v="2"/>
    <s v="CONSUMER EXISTING"/>
    <s v="SLA_MET"/>
  </r>
  <r>
    <s v="3420"/>
    <d v="2023-08-17T17:37:21"/>
    <d v="2023-08-17T17:45:02"/>
    <s v="DECLINE"/>
    <s v="Consumer Post Bureau"/>
    <s v="FWadia"/>
    <s v="Student applicants cannot have 2 x handsets. They are eligible for 1 handset and 1 MBB only. Customer already has a Voice Service under Row ID: 1-8H2DAE7."/>
    <d v="1899-12-30T00:07:41"/>
    <n v="7.6833333333333336"/>
    <d v="2023-08-17T00:00:00"/>
    <x v="1"/>
    <x v="3"/>
    <s v="FARDIN"/>
    <x v="2"/>
    <s v="CONSUMER POST BUREAU"/>
    <s v="SLA_MET"/>
  </r>
  <r>
    <s v="3464"/>
    <d v="2023-08-17T17:40:39"/>
    <d v="2023-08-17T17:50:42"/>
    <s v="WITHDRAW"/>
    <s v="Consumer Existing"/>
    <s v="HPandya"/>
    <s v="Customer has overdue account with Asif Tech"/>
    <d v="1899-12-30T00:10:03"/>
    <n v="10.050000000000001"/>
    <d v="2023-08-17T00:00:00"/>
    <x v="1"/>
    <x v="3"/>
    <s v="HARDIK"/>
    <x v="0"/>
    <s v="CONSUMER EXISTING"/>
    <s v="SLA_MET"/>
  </r>
  <r>
    <s v="3465"/>
    <d v="2023-08-17T17:41:04"/>
    <d v="2023-08-17T17:46:33"/>
    <s v="WITHDRAW"/>
    <s v="Consumer Pre Bureau"/>
    <s v="AAkhundpur"/>
    <s v="Please resubmit next application with first name PARMJEET and Last name :KAUR"/>
    <d v="1899-12-30T00:05:29"/>
    <n v="5.4833333333333334"/>
    <d v="2023-08-17T00:00:00"/>
    <x v="1"/>
    <x v="3"/>
    <s v="ASIF"/>
    <x v="0"/>
    <s v="CONSUMER PRE BUREAU"/>
    <s v="SLA_MET"/>
  </r>
  <r>
    <s v="3381"/>
    <d v="2023-08-17T17:48:54"/>
    <d v="2023-08-17T17:54:23"/>
    <s v="APPROVE"/>
    <s v="Consumer Existing"/>
    <s v="NVaid"/>
    <s v="Approve"/>
    <d v="1899-12-30T00:05:29"/>
    <n v="5.4833333333333334"/>
    <d v="2023-08-17T00:00:00"/>
    <x v="1"/>
    <x v="3"/>
    <s v="NAVED"/>
    <x v="1"/>
    <s v="CONSUMER EXISTING"/>
    <s v="SLA_MET"/>
  </r>
  <r>
    <s v="3382"/>
    <d v="2023-08-17T17:51:04"/>
    <d v="2023-08-17T17:55:36"/>
    <s v="APPROVE"/>
    <s v="Consumer Existing"/>
    <s v="AAkhundpur"/>
    <s v="Approve"/>
    <d v="1899-12-30T00:04:32"/>
    <n v="4.5333333333333332"/>
    <d v="2023-08-17T00:00:00"/>
    <x v="1"/>
    <x v="3"/>
    <s v="ASIF"/>
    <x v="1"/>
    <s v="CONSUMER EXISTING"/>
    <s v="SLA_MET"/>
  </r>
  <r>
    <s v="3466"/>
    <d v="2023-08-17T17:51:04"/>
    <d v="2023-08-17T18:02:02"/>
    <s v="WITHDRAW"/>
    <s v="Consumer Pre Bureau"/>
    <s v="HPandya"/>
    <s v="Please email 100 pts of ID to vcredit@Asif Tech.com.au Bank statement"/>
    <d v="1899-12-30T00:10:58"/>
    <n v="10.966666666666667"/>
    <d v="2023-08-17T00:00:00"/>
    <x v="1"/>
    <x v="3"/>
    <s v="HARDIK"/>
    <x v="0"/>
    <s v="CONSUMER PRE BUREAU"/>
    <s v="SLA_MET"/>
  </r>
  <r>
    <s v="3383"/>
    <d v="2023-08-17T17:54:00"/>
    <d v="2023-08-17T18:03:00"/>
    <s v="APPROVE"/>
    <s v="Consumer Pre Bureau"/>
    <s v="FWadia"/>
    <s v="Approved only with outright purchase of handset or USIM only"/>
    <d v="1899-12-30T00:09:00"/>
    <n v="9"/>
    <d v="2023-08-17T00:00:00"/>
    <x v="1"/>
    <x v="3"/>
    <s v="FARDIN"/>
    <x v="1"/>
    <s v="CONSUMER PRE BUREAU"/>
    <s v="SLA_MET"/>
  </r>
  <r>
    <s v="3384"/>
    <d v="2023-08-17T17:54:17"/>
    <d v="2023-08-17T18:02:19"/>
    <s v="APPROVE"/>
    <s v="Consumer Pre Bureau"/>
    <s v="NVaid"/>
    <s v="Approved for MBB only"/>
    <d v="1899-12-30T00:08:02"/>
    <n v="8.0333333333333332"/>
    <d v="2023-08-17T00:00:00"/>
    <x v="1"/>
    <x v="3"/>
    <s v="NAVED"/>
    <x v="1"/>
    <s v="CONSUMER PRE BUREAU"/>
    <s v="SLA_MET"/>
  </r>
  <r>
    <s v="3385"/>
    <d v="2023-08-17T17:55:22"/>
    <d v="2023-08-17T18:01:37"/>
    <s v="APPROVE"/>
    <s v="Consumer Existing"/>
    <s v="AAkhundpur"/>
    <s v="Approved for 2 MBB Services only"/>
    <d v="1899-12-30T00:06:15"/>
    <n v="6.25"/>
    <d v="2023-08-17T00:00:00"/>
    <x v="1"/>
    <x v="3"/>
    <s v="ASIF"/>
    <x v="1"/>
    <s v="CONSUMER EXISTING"/>
    <s v="SLA_MET"/>
  </r>
  <r>
    <s v="3467"/>
    <d v="2023-08-17T18:06:11"/>
    <d v="2023-08-17T18:17:26"/>
    <s v="WITHDRAW"/>
    <s v="Consumer Pre Bureau"/>
    <s v="FWadia"/>
    <s v="An account for this applicant already exists with Asif Tech. Please resubmit as existing customer - Row ID: 1-6U4KZW"/>
    <d v="1899-12-30T00:11:15"/>
    <n v="11.25"/>
    <d v="2023-08-17T00:00:00"/>
    <x v="1"/>
    <x v="3"/>
    <s v="FARDIN"/>
    <x v="0"/>
    <s v="CONSUMER PRE BUREAU"/>
    <s v="SLA_MET"/>
  </r>
  <r>
    <s v="3421"/>
    <d v="2023-08-17T18:06:17"/>
    <d v="2023-08-17T18:16:51"/>
    <s v="DECLINE"/>
    <s v="Consumer Post Bureau"/>
    <s v="NVaid"/>
    <s v="Passport Visa expires in less than 12 months. Please offer the customer pre-paid service only"/>
    <d v="1899-12-30T00:10:34"/>
    <n v="10.566666666666666"/>
    <d v="2023-08-17T00:00:00"/>
    <x v="1"/>
    <x v="3"/>
    <s v="NAVED"/>
    <x v="2"/>
    <s v="CONSUMER POST BUREAU"/>
    <s v="SLA_MET"/>
  </r>
  <r>
    <s v="3468"/>
    <d v="2023-08-17T18:06:29"/>
    <d v="2023-08-17T18:08:39"/>
    <s v="WITHDRAW"/>
    <s v="Consumer Post Bureau"/>
    <s v="HPandya"/>
    <s v="An account for this applicant already exists with Asif Tech. Please resubmit as existing customer row id: 1-7XAVTFC"/>
    <d v="1899-12-30T00:02:10"/>
    <n v="2.1666666666666665"/>
    <d v="2023-08-17T00:00:00"/>
    <x v="1"/>
    <x v="3"/>
    <s v="HARDIK"/>
    <x v="0"/>
    <s v="CONSUMER POST BUREAU"/>
    <s v="SLA_MET"/>
  </r>
  <r>
    <s v="5368"/>
    <d v="2023-08-17T18:06:31"/>
    <d v="2023-08-17T18:21:38"/>
    <s v="WITHDRAW"/>
    <s v="Consumer Existing"/>
    <s v="SSyed"/>
    <m/>
    <d v="1899-12-30T00:15:07"/>
    <n v="15.116666666666667"/>
    <d v="2023-08-17T00:00:00"/>
    <x v="1"/>
    <x v="3"/>
    <s v="SHAHID"/>
    <x v="0"/>
    <s v="CONSUMER EXISTING"/>
    <s v="SLA_MET"/>
  </r>
  <r>
    <s v="5195"/>
    <d v="2023-08-17T18:07:52"/>
    <d v="2023-08-17T18:22:55"/>
    <s v="APPROVE"/>
    <s v="Consumer Post Bureau"/>
    <s v="HPandya"/>
    <m/>
    <d v="1899-12-30T00:15:03"/>
    <n v="15.05"/>
    <d v="2023-08-17T00:00:00"/>
    <x v="1"/>
    <x v="3"/>
    <s v="HARDIK"/>
    <x v="1"/>
    <s v="CONSUMER POST BUREAU"/>
    <s v="SLA_MET"/>
  </r>
  <r>
    <s v="3422"/>
    <d v="2023-08-17T18:16:26"/>
    <d v="2023-08-17T18:29:06"/>
    <s v="DECLINE"/>
    <s v="Consumer Existing"/>
    <s v="NVaid"/>
    <s v="Insufficient billing history with Asif Tech"/>
    <d v="1899-12-30T00:12:40"/>
    <n v="12.666666666666666"/>
    <d v="2023-08-17T00:00:00"/>
    <x v="1"/>
    <x v="3"/>
    <s v="NAVED"/>
    <x v="2"/>
    <s v="CONSUMER EXISTING"/>
    <s v="SLA_MET"/>
  </r>
  <r>
    <s v="3469"/>
    <d v="2023-08-17T18:20:47"/>
    <d v="2023-08-17T18:30:58"/>
    <s v="WITHDRAW"/>
    <s v="Consumer Existing"/>
    <s v="HPandya"/>
    <s v="Please email 100 pts of ID to vcredit@Asif Tech.com.au Proof of income."/>
    <d v="1899-12-30T00:10:11"/>
    <n v="10.183333333333334"/>
    <d v="2023-08-17T00:00:00"/>
    <x v="1"/>
    <x v="3"/>
    <s v="HARDIK"/>
    <x v="0"/>
    <s v="CONSUMER EXISTING"/>
    <s v="SLA_MET"/>
  </r>
  <r>
    <s v="3386"/>
    <d v="2023-08-17T18:26:19"/>
    <d v="2023-08-17T18:32:39"/>
    <s v="APPROVE"/>
    <s v="Consumer Post Bureau"/>
    <s v="FWadia"/>
    <s v="Approve"/>
    <d v="1899-12-30T00:06:20"/>
    <n v="6.333333333333333"/>
    <d v="2023-08-17T00:00:00"/>
    <x v="1"/>
    <x v="3"/>
    <s v="FARDIN"/>
    <x v="1"/>
    <s v="CONSUMER POST BUREAU"/>
    <s v="SLA_MET"/>
  </r>
  <r>
    <s v="5292"/>
    <d v="2023-08-17T18:28:02"/>
    <d v="2023-08-17T18:30:13"/>
    <s v="DECLINE"/>
    <s v="Consumer Existing"/>
    <s v="SSyed"/>
    <m/>
    <d v="1899-12-30T00:02:11"/>
    <n v="2.1833333333333331"/>
    <d v="2023-08-17T00:00:00"/>
    <x v="1"/>
    <x v="3"/>
    <s v="SHAHID"/>
    <x v="2"/>
    <s v="CONSUMER EXISTING"/>
    <s v="SLA_MET"/>
  </r>
  <r>
    <s v="5196"/>
    <d v="2023-08-17T18:33:37"/>
    <d v="2023-08-17T18:44:12"/>
    <s v="APPROVE"/>
    <s v="Consumer Existing"/>
    <s v="FWadia"/>
    <m/>
    <d v="1899-12-30T00:10:35"/>
    <n v="10.583333333333334"/>
    <d v="2023-08-17T00:00:00"/>
    <x v="1"/>
    <x v="3"/>
    <s v="FARDIN"/>
    <x v="1"/>
    <s v="CONSUMER EXISTING"/>
    <s v="SLA_MET"/>
  </r>
  <r>
    <s v="3387"/>
    <d v="2023-08-17T18:44:43"/>
    <d v="2023-08-17T18:47:45"/>
    <s v="APPROVE"/>
    <s v="Consumer Existing"/>
    <s v="AAkhundpur"/>
    <s v="Approve"/>
    <d v="1899-12-30T00:03:02"/>
    <n v="3.0333333333333332"/>
    <d v="2023-08-17T00:00:00"/>
    <x v="1"/>
    <x v="3"/>
    <s v="ASIF"/>
    <x v="1"/>
    <s v="CONSUMER EXISTING"/>
    <s v="SLA_MET"/>
  </r>
  <r>
    <s v="5197"/>
    <d v="2023-08-17T18:55:24"/>
    <d v="2023-08-17T19:06:49"/>
    <s v="APPROVE"/>
    <s v="Consumer Existing"/>
    <s v="SSyed"/>
    <m/>
    <d v="1899-12-30T00:11:25"/>
    <n v="11.416666666666666"/>
    <d v="2023-08-17T00:00:00"/>
    <x v="1"/>
    <x v="3"/>
    <s v="SHAHID"/>
    <x v="1"/>
    <s v="CONSUMER EXISTING"/>
    <s v="SLA_MET"/>
  </r>
  <r>
    <s v="3470"/>
    <d v="2023-08-17T18:56:59"/>
    <d v="2023-08-17T19:12:04"/>
    <s v="WITHDRAW"/>
    <s v="Consumer Post Bureau"/>
    <s v="HPandya"/>
    <s v="Please resubmit with a valid mobile number for a family or friend."/>
    <d v="1899-12-30T00:15:05"/>
    <n v="15.083333333333334"/>
    <d v="2023-08-17T00:00:00"/>
    <x v="1"/>
    <x v="3"/>
    <s v="HARDIK"/>
    <x v="0"/>
    <s v="CONSUMER POST BUREAU"/>
    <s v="SLA_MET"/>
  </r>
  <r>
    <s v="3388"/>
    <d v="2023-08-17T18:58:56"/>
    <d v="2023-08-17T19:13:09"/>
    <s v="APPROVE"/>
    <s v="Consumer Pre Bureau"/>
    <s v="NVaid"/>
    <s v="Approved only with outright purchase of handset or USIM only"/>
    <d v="1899-12-30T00:14:13"/>
    <n v="14.216666666666667"/>
    <d v="2023-08-17T00:00:00"/>
    <x v="1"/>
    <x v="3"/>
    <s v="NAVED"/>
    <x v="1"/>
    <s v="CONSUMER PRE BUREAU"/>
    <s v="SLA_MET"/>
  </r>
  <r>
    <s v="3471"/>
    <d v="2023-08-17T19:01:25"/>
    <d v="2023-08-17T19:20:22"/>
    <s v="WITHDRAW"/>
    <s v="Consumer Existing"/>
    <s v="FWadia"/>
    <s v="Please send through a document to confirm the applicants income (either a current bank statement showing wage deposits from their employer, or a recent payslip) in addition to copies of their 100 points of ID to VCredit@Asif Tech.com.au or 1800 656 866"/>
    <d v="1899-12-30T00:18:57"/>
    <n v="18.95"/>
    <d v="2023-08-17T00:00:00"/>
    <x v="1"/>
    <x v="3"/>
    <s v="FARDIN"/>
    <x v="0"/>
    <s v="CONSUMER EXISTING"/>
    <s v="SLA_MET"/>
  </r>
  <r>
    <s v="5198"/>
    <d v="2023-08-17T19:12:40"/>
    <d v="2023-08-17T19:29:14"/>
    <s v="APPROVE"/>
    <s v="Consumer Existing"/>
    <s v="HPandya"/>
    <m/>
    <d v="1899-12-30T00:16:34"/>
    <n v="16.566666666666666"/>
    <d v="2023-08-17T00:00:00"/>
    <x v="1"/>
    <x v="3"/>
    <s v="HARDIK"/>
    <x v="1"/>
    <s v="CONSUMER EXISTING"/>
    <s v="SLA_MET"/>
  </r>
  <r>
    <s v="3472"/>
    <d v="2023-08-17T19:14:08"/>
    <d v="2023-08-17T19:25:24"/>
    <s v="WITHDRAW"/>
    <s v="Consumer Pre Bureau"/>
    <s v="NVaid"/>
    <s v="Please update correct addresses: Current Address should be: 2D/19-21 GEORGE ST, NORTH STRATHFIELD, NSW, 2137. And on the previous address please remove UNKNOWN and resubmit applications"/>
    <d v="1899-12-30T00:11:16"/>
    <n v="11.266666666666667"/>
    <d v="2023-08-17T00:00:00"/>
    <x v="1"/>
    <x v="3"/>
    <s v="NAVED"/>
    <x v="0"/>
    <s v="CONSUMER PRE BUREAU"/>
    <s v="SLA_MET"/>
  </r>
  <r>
    <s v="3473"/>
    <d v="2023-08-17T19:14:54"/>
    <d v="2023-08-17T19:18:45"/>
    <s v="WITHDRAW"/>
    <s v="Consumer Pre Bureau"/>
    <s v="HPandya"/>
    <s v="Please resubmit with a valid mobile number for family or friend"/>
    <d v="1899-12-30T00:03:51"/>
    <n v="3.85"/>
    <d v="2023-08-17T00:00:00"/>
    <x v="1"/>
    <x v="3"/>
    <s v="HARDIK"/>
    <x v="0"/>
    <s v="CONSUMER PRE BUREAU"/>
    <s v="SLA_MET"/>
  </r>
  <r>
    <s v="3389"/>
    <d v="2023-08-17T19:20:31"/>
    <d v="2023-08-17T19:24:00"/>
    <s v="APPROVE"/>
    <s v="Consumer Pre Bureau"/>
    <s v="AAkhundpur"/>
    <s v="Approve"/>
    <d v="1899-12-30T00:03:29"/>
    <n v="3.4833333333333334"/>
    <d v="2023-08-17T00:00:00"/>
    <x v="1"/>
    <x v="3"/>
    <s v="ASIF"/>
    <x v="1"/>
    <s v="CONSUMER PRE BUREAU"/>
    <s v="SLA_MET"/>
  </r>
  <r>
    <s v="3390"/>
    <d v="2023-08-17T19:24:24"/>
    <d v="2023-08-17T19:29:29"/>
    <s v="APPROVE"/>
    <s v="Consumer Pre Bureau"/>
    <s v="AAkhundpur"/>
    <s v="Approved for $0 handset on $19-$29 cap only"/>
    <d v="1899-12-30T00:05:05"/>
    <n v="5.083333333333333"/>
    <d v="2023-08-17T00:00:00"/>
    <x v="1"/>
    <x v="3"/>
    <s v="ASIF"/>
    <x v="1"/>
    <s v="CONSUMER PRE BUREAU"/>
    <s v="SLA_MET"/>
  </r>
  <r>
    <s v="3423"/>
    <d v="2023-08-17T19:30:04"/>
    <d v="2023-08-17T19:35:29"/>
    <s v="DECLINE"/>
    <s v="Consumer Existing"/>
    <s v="HPandya"/>
    <s v="Customer has overdue account with Asif Tech"/>
    <d v="1899-12-30T00:05:25"/>
    <n v="5.416666666666667"/>
    <d v="2023-08-17T00:00:00"/>
    <x v="1"/>
    <x v="3"/>
    <s v="HARDIK"/>
    <x v="2"/>
    <s v="CONSUMER EXISTING"/>
    <s v="SLA_MET"/>
  </r>
  <r>
    <s v="3391"/>
    <d v="2023-08-17T19:40:35"/>
    <d v="2023-08-17T19:46:29"/>
    <s v="APPROVE"/>
    <s v="Consumer Post Bureau"/>
    <s v="AAkhundpur"/>
    <s v="Approved for MBB only"/>
    <d v="1899-12-30T00:05:54"/>
    <n v="5.9"/>
    <d v="2023-08-17T00:00:00"/>
    <x v="1"/>
    <x v="3"/>
    <s v="ASIF"/>
    <x v="1"/>
    <s v="CONSUMER POST BUREAU"/>
    <s v="SLA_MET"/>
  </r>
  <r>
    <s v="3392"/>
    <d v="2023-08-17T19:44:17"/>
    <d v="2023-08-17T19:49:33"/>
    <s v="APPROVE"/>
    <s v="Consumer Pre Bureau"/>
    <s v="FWadia"/>
    <s v="Approved only with outright purchase of handset or USIM only"/>
    <d v="1899-12-30T00:05:16"/>
    <n v="5.2666666666666666"/>
    <d v="2023-08-17T00:00:00"/>
    <x v="1"/>
    <x v="3"/>
    <s v="FARDIN"/>
    <x v="1"/>
    <s v="CONSUMER PRE BUREAU"/>
    <s v="SLA_MET"/>
  </r>
  <r>
    <s v="3424"/>
    <d v="2023-08-17T19:48:58"/>
    <d v="2023-08-17T19:53:34"/>
    <s v="DECLINE"/>
    <s v="Consumer Existing"/>
    <s v="AAkhundpur"/>
    <s v="Customer has exceeded approved number of services"/>
    <d v="1899-12-30T00:04:36"/>
    <n v="4.5999999999999996"/>
    <d v="2023-08-17T00:00:00"/>
    <x v="1"/>
    <x v="3"/>
    <s v="ASIF"/>
    <x v="2"/>
    <s v="CONSUMER EXISTING"/>
    <s v="SLA_MET"/>
  </r>
  <r>
    <s v="3393"/>
    <d v="2023-08-17T19:49:21"/>
    <d v="2023-08-17T20:02:31"/>
    <s v="APPROVE"/>
    <s v="Consumer Existing"/>
    <s v="NVaid"/>
    <s v="Approve"/>
    <d v="1899-12-30T00:13:10"/>
    <n v="13.166666666666666"/>
    <d v="2023-08-17T00:00:00"/>
    <x v="1"/>
    <x v="3"/>
    <s v="NAVED"/>
    <x v="1"/>
    <s v="CONSUMER EXISTING"/>
    <s v="SLA_MET"/>
  </r>
  <r>
    <s v="5199"/>
    <d v="2023-08-17T19:57:04"/>
    <d v="2023-08-17T20:05:20"/>
    <s v="APPROVE"/>
    <s v="Consumer Post Bureau"/>
    <s v="HPandya"/>
    <m/>
    <d v="1899-12-30T00:08:16"/>
    <n v="8.2666666666666675"/>
    <d v="2023-08-17T00:00:00"/>
    <x v="1"/>
    <x v="3"/>
    <s v="HARDIK"/>
    <x v="1"/>
    <s v="CONSUMER POST BUREAU"/>
    <s v="SLA_MET"/>
  </r>
  <r>
    <s v="3425"/>
    <d v="2023-08-17T20:19:52"/>
    <d v="2023-08-17T20:23:52"/>
    <s v="DECLINE"/>
    <s v="Consumer Existing"/>
    <s v="AAkhundpur"/>
    <s v="Student applicants cannot have 2 x handsets. They are eligible for 1 handset and 1 MBB only"/>
    <d v="1899-12-30T00:04:00"/>
    <n v="4"/>
    <d v="2023-08-17T00:00:00"/>
    <x v="1"/>
    <x v="3"/>
    <s v="ASIF"/>
    <x v="2"/>
    <s v="CONSUMER EXISTING"/>
    <s v="SLA_MET"/>
  </r>
  <r>
    <s v="3474"/>
    <d v="2023-08-17T20:33:19"/>
    <d v="2023-08-17T20:47:06"/>
    <s v="WITHDRAW"/>
    <s v="Consumer Post Bureau"/>
    <s v="FWadia"/>
    <s v="Please email 100 pts of ID to kcredit@Asif Tech.com.au"/>
    <d v="1899-12-30T00:13:47"/>
    <n v="13.783333333333333"/>
    <d v="2023-08-17T00:00:00"/>
    <x v="1"/>
    <x v="3"/>
    <s v="FARDIN"/>
    <x v="0"/>
    <s v="CONSUMER POST BUREAU"/>
    <s v="SLA_MET"/>
  </r>
  <r>
    <s v="5200"/>
    <d v="2023-08-17T21:01:15"/>
    <d v="2023-08-17T21:11:00"/>
    <s v="APPROVE"/>
    <s v="Consumer Post Bureau"/>
    <s v="FWadia"/>
    <m/>
    <d v="1899-12-30T00:09:45"/>
    <n v="9.75"/>
    <d v="2023-08-17T00:00:00"/>
    <x v="1"/>
    <x v="3"/>
    <s v="FARDIN"/>
    <x v="1"/>
    <s v="CONSUMER POST BUREAU"/>
    <s v="SLA_MET"/>
  </r>
  <r>
    <s v="5201"/>
    <d v="2023-08-17T22:06:26"/>
    <d v="2023-08-17T22:15:45"/>
    <s v="APPROVE"/>
    <s v="Consumer Post Bureau"/>
    <s v="HPandya"/>
    <m/>
    <d v="1899-12-30T00:09:19"/>
    <n v="9.3166666666666664"/>
    <d v="2023-08-17T00:00:00"/>
    <x v="1"/>
    <x v="3"/>
    <s v="HARDIK"/>
    <x v="1"/>
    <s v="CONSUMER POST BUREAU"/>
    <s v="SLA_MET"/>
  </r>
  <r>
    <s v="5369"/>
    <d v="2023-08-18T01:51:36"/>
    <d v="2023-08-18T08:42:01"/>
    <s v="WITHDRAW"/>
    <s v="Consumer Post Bureau"/>
    <s v="MDcruz"/>
    <m/>
    <d v="1899-12-30T06:50:25"/>
    <n v="410.41666666666669"/>
    <d v="2023-08-18T00:00:00"/>
    <x v="1"/>
    <x v="3"/>
    <s v="MERCEDES"/>
    <x v="0"/>
    <s v="CONSUMER POST BUREAU"/>
    <s v="SLA_NOT_MET"/>
  </r>
  <r>
    <s v="5202"/>
    <d v="2023-08-18T02:42:49"/>
    <d v="2023-08-18T08:50:38"/>
    <s v="APPROVE"/>
    <s v="Consumer Post Bureau"/>
    <s v="SBambaras"/>
    <m/>
    <d v="1899-12-30T06:07:49"/>
    <n v="367.81666666666666"/>
    <d v="2023-08-18T00:00:00"/>
    <x v="1"/>
    <x v="3"/>
    <s v="SAM"/>
    <x v="1"/>
    <s v="CONSUMER POST BUREAU"/>
    <s v="SLA_NOT_MET"/>
  </r>
  <r>
    <s v="3475"/>
    <d v="2023-08-18T09:25:05"/>
    <d v="2023-08-18T09:31:46"/>
    <s v="APPROVE"/>
    <s v="Consumer Existing"/>
    <s v="SBambaras"/>
    <s v="Approve"/>
    <d v="1899-12-30T00:06:41"/>
    <n v="6.6833333333333336"/>
    <d v="2023-08-18T00:00:00"/>
    <x v="1"/>
    <x v="3"/>
    <s v="SAM"/>
    <x v="1"/>
    <s v="CONSUMER EXISTING"/>
    <s v="SLA_MET"/>
  </r>
  <r>
    <s v="3476"/>
    <d v="2023-08-18T09:35:33"/>
    <d v="2023-08-18T09:40:08"/>
    <s v="APPROVE"/>
    <s v="Consumer Pre Bureau"/>
    <s v="SBambaras"/>
    <s v="Approved only with outright purchase of handset or USIM only"/>
    <d v="1899-12-30T00:04:35"/>
    <n v="4.583333333333333"/>
    <d v="2023-08-18T00:00:00"/>
    <x v="1"/>
    <x v="3"/>
    <s v="SAM"/>
    <x v="1"/>
    <s v="CONSUMER PRE BUREAU"/>
    <s v="SLA_MET"/>
  </r>
  <r>
    <s v="3477"/>
    <d v="2023-08-18T09:46:48"/>
    <d v="2023-08-18T09:50:45"/>
    <s v="APPROVE"/>
    <s v="Consumer Existing"/>
    <s v="SBambaras"/>
    <s v="Approve"/>
    <d v="1899-12-30T00:03:57"/>
    <n v="3.95"/>
    <d v="2023-08-18T00:00:00"/>
    <x v="1"/>
    <x v="3"/>
    <s v="SAM"/>
    <x v="1"/>
    <s v="CONSUMER EXISTING"/>
    <s v="SLA_MET"/>
  </r>
  <r>
    <s v="3478"/>
    <d v="2023-08-18T09:58:44"/>
    <d v="2023-08-18T10:03:08"/>
    <s v="APPROVE"/>
    <s v="Consumer Existing"/>
    <s v="SBambaras"/>
    <s v="Approved only with outright purchase of handset or USIM only"/>
    <d v="1899-12-30T00:04:24"/>
    <n v="4.4000000000000004"/>
    <d v="2023-08-18T00:00:00"/>
    <x v="1"/>
    <x v="3"/>
    <s v="SAM"/>
    <x v="1"/>
    <s v="CONSUMER EXISTING"/>
    <s v="SLA_MET"/>
  </r>
  <r>
    <s v="5293"/>
    <d v="2023-08-18T10:19:18"/>
    <d v="2023-08-18T10:24:20"/>
    <s v="DECLINE"/>
    <s v="Consumer Existing"/>
    <s v="SBambaras"/>
    <m/>
    <d v="1899-12-30T00:05:02"/>
    <n v="5.0333333333333332"/>
    <d v="2023-08-18T00:00:00"/>
    <x v="1"/>
    <x v="3"/>
    <s v="SAM"/>
    <x v="2"/>
    <s v="CONSUMER EXISTING"/>
    <s v="SLA_MET"/>
  </r>
  <r>
    <s v="3479"/>
    <d v="2023-08-18T10:21:10"/>
    <d v="2023-08-18T10:28:22"/>
    <s v="APPROVE"/>
    <s v="Consumer Existing"/>
    <s v="AAkhundpur"/>
    <s v="Approve"/>
    <d v="1899-12-30T00:07:12"/>
    <n v="7.2"/>
    <d v="2023-08-18T00:00:00"/>
    <x v="1"/>
    <x v="3"/>
    <s v="ASIF"/>
    <x v="1"/>
    <s v="CONSUMER EXISTING"/>
    <s v="SLA_MET"/>
  </r>
  <r>
    <s v="3480"/>
    <d v="2023-08-18T10:32:47"/>
    <d v="2023-08-18T10:37:27"/>
    <s v="APPROVE"/>
    <s v="Consumer Existing"/>
    <s v="SBambaras"/>
    <s v="Approved for MBB only"/>
    <d v="1899-12-30T00:04:40"/>
    <n v="4.666666666666667"/>
    <d v="2023-08-18T00:00:00"/>
    <x v="1"/>
    <x v="3"/>
    <s v="SAM"/>
    <x v="1"/>
    <s v="CONSUMER EXISTING"/>
    <s v="SLA_MET"/>
  </r>
  <r>
    <s v="5203"/>
    <d v="2023-08-18T10:33:09"/>
    <d v="2023-08-18T10:41:39"/>
    <s v="APPROVE"/>
    <s v="Consumer Existing"/>
    <s v="AAkhundpur"/>
    <m/>
    <d v="1899-12-30T00:08:30"/>
    <n v="8.5"/>
    <d v="2023-08-18T00:00:00"/>
    <x v="1"/>
    <x v="3"/>
    <s v="ASIF"/>
    <x v="1"/>
    <s v="CONSUMER EXISTING"/>
    <s v="SLA_MET"/>
  </r>
  <r>
    <s v="5204"/>
    <d v="2023-08-18T10:38:25"/>
    <d v="2023-08-18T10:47:36"/>
    <s v="APPROVE"/>
    <s v="Consumer Existing"/>
    <s v="SBambaras"/>
    <m/>
    <d v="1899-12-30T00:09:11"/>
    <n v="9.1833333333333336"/>
    <d v="2023-08-18T00:00:00"/>
    <x v="1"/>
    <x v="3"/>
    <s v="SAM"/>
    <x v="1"/>
    <s v="CONSUMER EXISTING"/>
    <s v="SLA_MET"/>
  </r>
  <r>
    <s v="3481"/>
    <d v="2023-08-18T10:39:22"/>
    <d v="2023-08-18T10:46:41"/>
    <s v="APPROVE"/>
    <s v="Consumer Existing"/>
    <s v="AAkhundpur"/>
    <s v="Approved for MBB only"/>
    <d v="1899-12-30T00:07:19"/>
    <n v="7.3166666666666664"/>
    <d v="2023-08-18T00:00:00"/>
    <x v="1"/>
    <x v="3"/>
    <s v="ASIF"/>
    <x v="1"/>
    <s v="CONSUMER EXISTING"/>
    <s v="SLA_MET"/>
  </r>
  <r>
    <s v="3538"/>
    <d v="2023-08-18T10:49:15"/>
    <d v="2023-08-18T11:08:24"/>
    <s v="DECLINE"/>
    <s v="Consumer Pre Bureau"/>
    <s v="AAkhundpur"/>
    <s v="Due to Credit Policy"/>
    <d v="1899-12-30T00:19:09"/>
    <n v="19.149999999999999"/>
    <d v="2023-08-18T00:00:00"/>
    <x v="1"/>
    <x v="3"/>
    <s v="ASIF"/>
    <x v="2"/>
    <s v="CONSUMER PRE BUREAU"/>
    <s v="SLA_MET"/>
  </r>
  <r>
    <s v="3482"/>
    <d v="2023-08-18T10:50:48"/>
    <d v="2023-08-18T11:05:06"/>
    <s v="APPROVE"/>
    <s v="Consumer Pre Bureau"/>
    <s v="SBambaras"/>
    <s v="Approved only with outright purchase of handset or USIM only"/>
    <d v="1899-12-30T00:14:18"/>
    <n v="14.3"/>
    <d v="2023-08-18T00:00:00"/>
    <x v="1"/>
    <x v="3"/>
    <s v="SAM"/>
    <x v="1"/>
    <s v="CONSUMER PRE BUREAU"/>
    <s v="SLA_MET"/>
  </r>
  <r>
    <s v="5370"/>
    <d v="2023-08-18T11:02:30"/>
    <d v="2023-08-18T11:13:53"/>
    <s v="WITHDRAW"/>
    <s v="Consumer Post Bureau"/>
    <s v="SBambaras"/>
    <m/>
    <d v="1899-12-30T00:11:23"/>
    <n v="11.383333333333333"/>
    <d v="2023-08-18T00:00:00"/>
    <x v="1"/>
    <x v="3"/>
    <s v="SAM"/>
    <x v="0"/>
    <s v="CONSUMER POST BUREAU"/>
    <s v="SLA_MET"/>
  </r>
  <r>
    <s v="3483"/>
    <d v="2023-08-18T11:12:09"/>
    <d v="2023-08-18T11:21:53"/>
    <s v="APPROVE"/>
    <s v="Consumer Existing"/>
    <s v="AAkhundpur"/>
    <s v="Approve"/>
    <d v="1899-12-30T00:09:44"/>
    <n v="9.7333333333333325"/>
    <d v="2023-08-18T00:00:00"/>
    <x v="1"/>
    <x v="3"/>
    <s v="ASIF"/>
    <x v="1"/>
    <s v="CONSUMER EXISTING"/>
    <s v="SLA_MET"/>
  </r>
  <r>
    <s v="5294"/>
    <d v="2023-08-18T11:17:12"/>
    <d v="2023-08-18T11:28:40"/>
    <s v="DECLINE"/>
    <s v="Consumer Post Bureau"/>
    <s v="SBambaras"/>
    <m/>
    <d v="1899-12-30T00:11:28"/>
    <n v="11.466666666666667"/>
    <d v="2023-08-18T00:00:00"/>
    <x v="1"/>
    <x v="3"/>
    <s v="SAM"/>
    <x v="2"/>
    <s v="CONSUMER POST BUREAU"/>
    <s v="SLA_MET"/>
  </r>
  <r>
    <s v="3484"/>
    <d v="2023-08-18T11:22:50"/>
    <d v="2023-08-18T11:33:44"/>
    <s v="APPROVE"/>
    <s v="Consumer Pre Bureau"/>
    <s v="AAkhundpur"/>
    <s v="Approved for 1 Handset/Tablet + 1 MBB"/>
    <d v="1899-12-30T00:10:54"/>
    <n v="10.9"/>
    <d v="2023-08-18T00:00:00"/>
    <x v="1"/>
    <x v="3"/>
    <s v="ASIF"/>
    <x v="1"/>
    <s v="CONSUMER PRE BUREAU"/>
    <s v="SLA_MET"/>
  </r>
  <r>
    <s v="3485"/>
    <d v="2023-08-18T11:23:25"/>
    <d v="2023-08-18T11:35:04"/>
    <s v="APPROVE"/>
    <s v="Consumer Existing"/>
    <s v="SBambaras"/>
    <s v="Approved for 1 handset and 1 MBB"/>
    <d v="1899-12-30T00:11:39"/>
    <n v="11.65"/>
    <d v="2023-08-18T00:00:00"/>
    <x v="1"/>
    <x v="3"/>
    <s v="SAM"/>
    <x v="1"/>
    <s v="CONSUMER EXISTING"/>
    <s v="SLA_MET"/>
  </r>
  <r>
    <s v="5205"/>
    <d v="2023-08-18T11:32:10"/>
    <d v="2023-08-18T11:42:35"/>
    <s v="APPROVE"/>
    <s v="Consumer Existing"/>
    <s v="SBambaras"/>
    <m/>
    <d v="1899-12-30T00:10:25"/>
    <n v="10.416666666666666"/>
    <d v="2023-08-18T00:00:00"/>
    <x v="1"/>
    <x v="3"/>
    <s v="SAM"/>
    <x v="1"/>
    <s v="CONSUMER EXISTING"/>
    <s v="SLA_MET"/>
  </r>
  <r>
    <s v="3560"/>
    <d v="2023-08-18T11:32:20"/>
    <d v="2023-08-18T11:36:25"/>
    <s v="WITHDRAW"/>
    <s v="Consumer Pre Bureau"/>
    <s v="AAkhundpur"/>
    <s v="The applicant has been previously approved under a different CA Row ID- 1-8H7QCX4 . The applicant will need to proceed with this order or have cancellation of the order confirmed in Siebel before reapplying"/>
    <d v="1899-12-30T00:04:05"/>
    <n v="4.083333333333333"/>
    <d v="2023-08-18T00:00:00"/>
    <x v="1"/>
    <x v="3"/>
    <s v="ASIF"/>
    <x v="0"/>
    <s v="CONSUMER PRE BUREAU"/>
    <s v="SLA_MET"/>
  </r>
  <r>
    <s v="5295"/>
    <d v="2023-08-18T11:33:43"/>
    <d v="2023-08-18T11:43:54"/>
    <s v="DECLINE"/>
    <s v="Consumer Existing"/>
    <s v="AAkhundpur"/>
    <m/>
    <d v="1899-12-30T00:10:11"/>
    <n v="10.183333333333334"/>
    <d v="2023-08-18T00:00:00"/>
    <x v="1"/>
    <x v="3"/>
    <s v="ASIF"/>
    <x v="2"/>
    <s v="CONSUMER EXISTING"/>
    <s v="SLA_MET"/>
  </r>
  <r>
    <s v="5206"/>
    <d v="2023-08-18T11:39:15"/>
    <d v="2023-08-18T11:49:59"/>
    <s v="APPROVE"/>
    <s v="Consumer Post Bureau"/>
    <s v="CDcosta"/>
    <m/>
    <d v="1899-12-30T00:10:44"/>
    <n v="10.733333333333333"/>
    <d v="2023-08-18T00:00:00"/>
    <x v="1"/>
    <x v="3"/>
    <s v="CAMERON"/>
    <x v="1"/>
    <s v="CONSUMER POST BUREAU"/>
    <s v="SLA_MET"/>
  </r>
  <r>
    <s v="5207"/>
    <d v="2023-08-18T11:39:34"/>
    <d v="2023-08-18T11:55:42"/>
    <s v="APPROVE"/>
    <s v="Consumer Existing"/>
    <s v="AAkhundpur"/>
    <m/>
    <d v="1899-12-30T00:16:08"/>
    <n v="16.133333333333333"/>
    <d v="2023-08-18T00:00:00"/>
    <x v="1"/>
    <x v="3"/>
    <s v="ASIF"/>
    <x v="1"/>
    <s v="CONSUMER EXISTING"/>
    <s v="SLA_MET"/>
  </r>
  <r>
    <s v="5208"/>
    <d v="2023-08-18T11:40:17"/>
    <d v="2023-08-18T11:54:30"/>
    <s v="APPROVE"/>
    <s v="Consumer Existing"/>
    <s v="SBambaras"/>
    <m/>
    <d v="1899-12-30T00:14:13"/>
    <n v="14.216666666666667"/>
    <d v="2023-08-18T00:00:00"/>
    <x v="1"/>
    <x v="3"/>
    <s v="SAM"/>
    <x v="1"/>
    <s v="CONSUMER EXISTING"/>
    <s v="SLA_MET"/>
  </r>
  <r>
    <s v="3561"/>
    <d v="2023-08-18T11:45:56"/>
    <d v="2023-08-18T12:01:56"/>
    <s v="WITHDRAW"/>
    <s v="Consumer Post Bureau"/>
    <s v="CDcosta"/>
    <s v="Please resubmit a Passport as part of the applicants 100 points of ID and update the customer's tenure on current address. Also add customer's (overseas) previous address"/>
    <d v="1899-12-30T00:16:00"/>
    <n v="16"/>
    <d v="2023-08-18T00:00:00"/>
    <x v="1"/>
    <x v="3"/>
    <s v="CAMERON"/>
    <x v="0"/>
    <s v="CONSUMER POST BUREAU"/>
    <s v="SLA_MET"/>
  </r>
  <r>
    <s v="5209"/>
    <d v="2023-08-18T12:01:24"/>
    <d v="2023-08-18T12:10:30"/>
    <s v="APPROVE"/>
    <s v="Consumer Existing"/>
    <s v="AAkhundpur"/>
    <m/>
    <d v="1899-12-30T00:09:06"/>
    <n v="9.1"/>
    <d v="2023-08-18T00:00:00"/>
    <x v="1"/>
    <x v="3"/>
    <s v="ASIF"/>
    <x v="1"/>
    <s v="CONSUMER EXISTING"/>
    <s v="SLA_MET"/>
  </r>
  <r>
    <s v="5210"/>
    <d v="2023-08-18T12:05:07"/>
    <d v="2023-08-18T12:15:16"/>
    <s v="APPROVE"/>
    <s v="Consumer Existing"/>
    <s v="SBambaras"/>
    <m/>
    <d v="1899-12-30T00:10:09"/>
    <n v="10.15"/>
    <d v="2023-08-18T00:00:00"/>
    <x v="1"/>
    <x v="3"/>
    <s v="SAM"/>
    <x v="1"/>
    <s v="CONSUMER EXISTING"/>
    <s v="SLA_MET"/>
  </r>
  <r>
    <s v="3539"/>
    <d v="2023-08-18T12:08:26"/>
    <d v="2023-08-18T12:12:59"/>
    <s v="DECLINE"/>
    <s v="Consumer Pre Bureau"/>
    <s v="CDcosta"/>
    <s v="The applicant has been declined due to their billing history on their existing Asif Tech account, which is currently overdue"/>
    <d v="1899-12-30T00:04:33"/>
    <n v="4.55"/>
    <d v="2023-08-18T00:00:00"/>
    <x v="1"/>
    <x v="3"/>
    <s v="CAMERON"/>
    <x v="2"/>
    <s v="CONSUMER PRE BUREAU"/>
    <s v="SLA_MET"/>
  </r>
  <r>
    <s v="3486"/>
    <d v="2023-08-18T12:08:38"/>
    <d v="2023-08-18T12:21:56"/>
    <s v="APPROVE"/>
    <s v="Consumer Pre Bureau"/>
    <s v="AAkhundpur"/>
    <s v="Approved for MBB only"/>
    <d v="1899-12-30T00:13:18"/>
    <n v="13.3"/>
    <d v="2023-08-18T00:00:00"/>
    <x v="1"/>
    <x v="3"/>
    <s v="ASIF"/>
    <x v="1"/>
    <s v="CONSUMER PRE BUREAU"/>
    <s v="SLA_MET"/>
  </r>
  <r>
    <s v="3487"/>
    <d v="2023-08-18T12:10:53"/>
    <d v="2023-08-18T12:18:50"/>
    <s v="APPROVE"/>
    <s v="Consumer Existing"/>
    <s v="CDcosta"/>
    <s v="Approve"/>
    <d v="1899-12-30T00:07:57"/>
    <n v="7.95"/>
    <d v="2023-08-18T00:00:00"/>
    <x v="1"/>
    <x v="3"/>
    <s v="CAMERON"/>
    <x v="1"/>
    <s v="CONSUMER EXISTING"/>
    <s v="SLA_MET"/>
  </r>
  <r>
    <s v="3540"/>
    <d v="2023-08-18T12:11:29"/>
    <d v="2023-08-18T12:23:52"/>
    <s v="DECLINE"/>
    <s v="Consumer Post Bureau"/>
    <s v="SBambaras"/>
    <s v="The applicant has been declined due to information on their Veda credit bureau file"/>
    <d v="1899-12-30T00:12:23"/>
    <n v="12.383333333333333"/>
    <d v="2023-08-18T00:00:00"/>
    <x v="1"/>
    <x v="3"/>
    <s v="SAM"/>
    <x v="2"/>
    <s v="CONSUMER POST BUREAU"/>
    <s v="SLA_MET"/>
  </r>
  <r>
    <s v="3541"/>
    <d v="2023-08-18T12:18:37"/>
    <d v="2023-08-18T12:29:52"/>
    <s v="DECLINE"/>
    <s v="Consumer Post Bureau"/>
    <s v="CDcosta"/>
    <s v="Customer on Dependent Visa and listed as Home Duties"/>
    <d v="1899-12-30T00:11:15"/>
    <n v="11.25"/>
    <d v="2023-08-18T00:00:00"/>
    <x v="1"/>
    <x v="3"/>
    <s v="CAMERON"/>
    <x v="2"/>
    <s v="CONSUMER POST BUREAU"/>
    <s v="SLA_MET"/>
  </r>
  <r>
    <s v="3488"/>
    <d v="2023-08-18T12:21:16"/>
    <d v="2023-08-18T12:32:47"/>
    <s v="APPROVE"/>
    <s v="Consumer Existing"/>
    <s v="AAkhundpur"/>
    <s v="Approve"/>
    <d v="1899-12-30T00:11:31"/>
    <n v="11.516666666666667"/>
    <d v="2023-08-18T00:00:00"/>
    <x v="1"/>
    <x v="3"/>
    <s v="ASIF"/>
    <x v="1"/>
    <s v="CONSUMER EXISTING"/>
    <s v="SLA_MET"/>
  </r>
  <r>
    <s v="3562"/>
    <d v="2023-08-18T12:23:51"/>
    <d v="2023-08-18T12:25:55"/>
    <s v="WITHDRAW"/>
    <s v="Consumer Pre Bureau"/>
    <s v="SBambaras"/>
    <s v="The applicant is currently studying Fulltime or is on a Student Visa. Please resubmit as a Student."/>
    <d v="1899-12-30T00:02:04"/>
    <n v="2.0666666666666669"/>
    <d v="2023-08-18T00:00:00"/>
    <x v="1"/>
    <x v="3"/>
    <s v="SAM"/>
    <x v="0"/>
    <s v="CONSUMER PRE BUREAU"/>
    <s v="SLA_MET"/>
  </r>
  <r>
    <s v="5211"/>
    <d v="2023-08-18T12:26:32"/>
    <d v="2023-08-18T12:33:48"/>
    <s v="APPROVE"/>
    <s v="Consumer Existing"/>
    <s v="SBambaras"/>
    <m/>
    <d v="1899-12-30T00:07:16"/>
    <n v="7.2666666666666666"/>
    <d v="2023-08-18T00:00:00"/>
    <x v="1"/>
    <x v="3"/>
    <s v="SAM"/>
    <x v="1"/>
    <s v="CONSUMER EXISTING"/>
    <s v="SLA_MET"/>
  </r>
  <r>
    <s v="3563"/>
    <d v="2023-08-18T12:28:47"/>
    <d v="2023-08-18T12:36:46"/>
    <s v="WITHDRAW"/>
    <s v="Consumer Pre Bureau"/>
    <s v="CDcosta"/>
    <s v="The applicant is currently studying Fulltime or is on a Student Visa. Please resubmit as a Student."/>
    <d v="1899-12-30T00:07:59"/>
    <n v="7.9833333333333334"/>
    <d v="2023-08-18T00:00:00"/>
    <x v="1"/>
    <x v="3"/>
    <s v="CAMERON"/>
    <x v="0"/>
    <s v="CONSUMER PRE BUREAU"/>
    <s v="SLA_MET"/>
  </r>
  <r>
    <s v="3489"/>
    <d v="2023-08-18T12:30:25"/>
    <d v="2023-08-18T12:43:47"/>
    <s v="APPROVE"/>
    <s v="Consumer Existing"/>
    <s v="AAkhundpur"/>
    <s v="Approved for 1 service"/>
    <d v="1899-12-30T00:13:22"/>
    <n v="13.366666666666667"/>
    <d v="2023-08-18T00:00:00"/>
    <x v="1"/>
    <x v="3"/>
    <s v="ASIF"/>
    <x v="1"/>
    <s v="CONSUMER EXISTING"/>
    <s v="SLA_MET"/>
  </r>
  <r>
    <s v="3490"/>
    <d v="2023-08-18T12:31:13"/>
    <d v="2023-08-18T12:45:36"/>
    <s v="APPROVE"/>
    <s v="Consumer Pre Bureau"/>
    <s v="SBambaras"/>
    <s v="Approved for 1 handset and 1 MBB"/>
    <d v="1899-12-30T00:14:23"/>
    <n v="14.383333333333333"/>
    <d v="2023-08-18T00:00:00"/>
    <x v="1"/>
    <x v="3"/>
    <s v="SAM"/>
    <x v="1"/>
    <s v="CONSUMER PRE BUREAU"/>
    <s v="SLA_MET"/>
  </r>
  <r>
    <s v="3542"/>
    <d v="2023-08-18T12:32:15"/>
    <d v="2023-08-18T12:49:04"/>
    <s v="DECLINE"/>
    <s v="Consumer Pre Bureau"/>
    <s v="CDcosta"/>
    <s v="Declined as a Credit Decision"/>
    <d v="1899-12-30T00:16:49"/>
    <n v="16.816666666666666"/>
    <d v="2023-08-18T00:00:00"/>
    <x v="1"/>
    <x v="3"/>
    <s v="CAMERON"/>
    <x v="2"/>
    <s v="CONSUMER PRE BUREAU"/>
    <s v="SLA_MET"/>
  </r>
  <r>
    <s v="3543"/>
    <d v="2023-08-18T12:39:13"/>
    <d v="2023-08-18T12:49:38"/>
    <s v="DECLINE"/>
    <s v="Consumer Existing"/>
    <s v="AAkhundpur"/>
    <s v="The applicant has been declined due to a previous bad debt account with Asif Tech. 3 Account no : 3400673913"/>
    <d v="1899-12-30T00:10:25"/>
    <n v="10.416666666666666"/>
    <d v="2023-08-18T00:00:00"/>
    <x v="1"/>
    <x v="3"/>
    <s v="ASIF"/>
    <x v="2"/>
    <s v="CONSUMER EXISTING"/>
    <s v="SLA_MET"/>
  </r>
  <r>
    <s v="3491"/>
    <d v="2023-08-18T12:40:11"/>
    <d v="2023-08-18T12:54:29"/>
    <s v="APPROVE"/>
    <s v="Consumer Pre Bureau"/>
    <s v="CDcosta"/>
    <s v="Approved only with outright purchase of handset or USIM only"/>
    <d v="1899-12-30T00:14:18"/>
    <n v="14.3"/>
    <d v="2023-08-18T00:00:00"/>
    <x v="1"/>
    <x v="3"/>
    <s v="CAMERON"/>
    <x v="1"/>
    <s v="CONSUMER PRE BUREAU"/>
    <s v="SLA_MET"/>
  </r>
  <r>
    <s v="5212"/>
    <d v="2023-08-18T12:40:40"/>
    <d v="2023-08-18T12:51:27"/>
    <s v="APPROVE"/>
    <s v="Consumer Existing"/>
    <s v="SBambaras"/>
    <m/>
    <d v="1899-12-30T00:10:47"/>
    <n v="10.783333333333333"/>
    <d v="2023-08-18T00:00:00"/>
    <x v="1"/>
    <x v="3"/>
    <s v="SAM"/>
    <x v="1"/>
    <s v="CONSUMER EXISTING"/>
    <s v="SLA_MET"/>
  </r>
  <r>
    <s v="5371"/>
    <d v="2023-08-18T12:44:38"/>
    <d v="2023-08-18T13:01:15"/>
    <s v="WITHDRAW"/>
    <s v="Consumer Post Bureau"/>
    <s v="SBambaras"/>
    <m/>
    <d v="1899-12-30T00:16:37"/>
    <n v="16.616666666666667"/>
    <d v="2023-08-18T00:00:00"/>
    <x v="1"/>
    <x v="3"/>
    <s v="SAM"/>
    <x v="0"/>
    <s v="CONSUMER POST BUREAU"/>
    <s v="SLA_MET"/>
  </r>
  <r>
    <s v="3564"/>
    <d v="2023-08-18T12:44:44"/>
    <d v="2023-08-18T12:59:59"/>
    <s v="WITHDRAW"/>
    <s v="Consumer Pre Bureau"/>
    <s v="AAkhundpur"/>
    <s v="Please Resubmit this Application as Self Employed. Customer has ABN:35048417322"/>
    <d v="1899-12-30T00:15:15"/>
    <n v="15.25"/>
    <d v="2023-08-18T00:00:00"/>
    <x v="1"/>
    <x v="3"/>
    <s v="ASIF"/>
    <x v="0"/>
    <s v="CONSUMER PRE BUREAU"/>
    <s v="SLA_MET"/>
  </r>
  <r>
    <s v="3492"/>
    <d v="2023-08-18T12:49:44"/>
    <d v="2023-08-18T13:03:21"/>
    <s v="APPROVE"/>
    <s v="Consumer Post Bureau"/>
    <s v="CDcosta"/>
    <s v="Approve"/>
    <d v="1899-12-30T00:13:37"/>
    <n v="13.616666666666667"/>
    <d v="2023-08-18T00:00:00"/>
    <x v="1"/>
    <x v="3"/>
    <s v="CAMERON"/>
    <x v="1"/>
    <s v="CONSUMER POST BUREAU"/>
    <s v="SLA_MET"/>
  </r>
  <r>
    <s v="5213"/>
    <d v="2023-08-18T12:50:29"/>
    <d v="2023-08-18T13:07:27"/>
    <s v="APPROVE"/>
    <s v="Consumer Existing"/>
    <s v="SBambaras"/>
    <m/>
    <d v="1899-12-30T00:16:58"/>
    <n v="16.966666666666665"/>
    <d v="2023-08-18T00:00:00"/>
    <x v="1"/>
    <x v="3"/>
    <s v="SAM"/>
    <x v="1"/>
    <s v="CONSUMER EXISTING"/>
    <s v="SLA_MET"/>
  </r>
  <r>
    <s v="3565"/>
    <d v="2023-08-18T12:52:10"/>
    <d v="2023-08-18T13:02:51"/>
    <s v="WITHDRAW"/>
    <s v="Consumer Pre Bureau"/>
    <s v="AAkhundpur"/>
    <s v="The applicant is currently studying Fulltime or is on a Student Visa. Please resubmit as a Student."/>
    <d v="1899-12-30T00:10:41"/>
    <n v="10.683333333333334"/>
    <d v="2023-08-18T00:00:00"/>
    <x v="1"/>
    <x v="3"/>
    <s v="ASIF"/>
    <x v="0"/>
    <s v="CONSUMER PRE BUREAU"/>
    <s v="SLA_MET"/>
  </r>
  <r>
    <s v="3493"/>
    <d v="2023-08-18T12:55:51"/>
    <d v="2023-08-18T13:09:12"/>
    <s v="APPROVE"/>
    <s v="Consumer Existing"/>
    <s v="AAkhundpur"/>
    <s v="Approved only with outright purchase of handset or USIM only"/>
    <d v="1899-12-30T00:13:21"/>
    <n v="13.35"/>
    <d v="2023-08-18T00:00:00"/>
    <x v="1"/>
    <x v="3"/>
    <s v="ASIF"/>
    <x v="1"/>
    <s v="CONSUMER EXISTING"/>
    <s v="SLA_MET"/>
  </r>
  <r>
    <s v="3544"/>
    <d v="2023-08-18T13:02:46"/>
    <d v="2023-08-18T13:10:53"/>
    <s v="DECLINE"/>
    <s v="Consumer Post Bureau"/>
    <s v="CDcosta"/>
    <s v="Declined as a Credit Decision"/>
    <d v="1899-12-30T00:08:07"/>
    <n v="8.1166666666666671"/>
    <d v="2023-08-18T00:00:00"/>
    <x v="1"/>
    <x v="3"/>
    <s v="CAMERON"/>
    <x v="2"/>
    <s v="CONSUMER POST BUREAU"/>
    <s v="SLA_MET"/>
  </r>
  <r>
    <s v="3545"/>
    <d v="2023-08-18T13:11:33"/>
    <d v="2023-08-18T13:17:24"/>
    <s v="DECLINE"/>
    <s v="Consumer Existing"/>
    <s v="AAkhundpur"/>
    <s v="The customer has been declined due to insufficient billing history with Asif Tech"/>
    <d v="1899-12-30T00:05:51"/>
    <n v="5.85"/>
    <d v="2023-08-18T00:00:00"/>
    <x v="1"/>
    <x v="3"/>
    <s v="ASIF"/>
    <x v="2"/>
    <s v="CONSUMER EXISTING"/>
    <s v="SLA_MET"/>
  </r>
  <r>
    <s v="5214"/>
    <d v="2023-08-18T13:11:45"/>
    <d v="2023-08-18T13:18:17"/>
    <s v="APPROVE"/>
    <s v="Consumer Existing"/>
    <s v="SBambaras"/>
    <m/>
    <d v="1899-12-30T00:06:32"/>
    <n v="6.5333333333333332"/>
    <d v="2023-08-18T00:00:00"/>
    <x v="1"/>
    <x v="3"/>
    <s v="SAM"/>
    <x v="1"/>
    <s v="CONSUMER EXISTING"/>
    <s v="SLA_MET"/>
  </r>
  <r>
    <s v="3566"/>
    <d v="2023-08-18T13:12:58"/>
    <d v="2023-08-18T13:19:26"/>
    <s v="WITHDRAW"/>
    <s v="Consumer Pre Bureau"/>
    <s v="CDcosta"/>
    <s v="The applicant is currently studying Fulltime or is on a Student Visa. Please resubmit as a Student. Remove employer details"/>
    <d v="1899-12-30T00:06:28"/>
    <n v="6.4666666666666668"/>
    <d v="2023-08-18T00:00:00"/>
    <x v="1"/>
    <x v="3"/>
    <s v="CAMERON"/>
    <x v="0"/>
    <s v="CONSUMER PRE BUREAU"/>
    <s v="SLA_MET"/>
  </r>
  <r>
    <s v="3494"/>
    <d v="2023-08-18T13:14:25"/>
    <d v="2023-08-18T13:27:15"/>
    <s v="APPROVE"/>
    <s v="Consumer Existing"/>
    <s v="AAkhundpur"/>
    <s v="Approve"/>
    <d v="1899-12-30T00:12:50"/>
    <n v="12.833333333333334"/>
    <d v="2023-08-18T00:00:00"/>
    <x v="1"/>
    <x v="3"/>
    <s v="ASIF"/>
    <x v="1"/>
    <s v="CONSUMER EXISTING"/>
    <s v="SLA_MET"/>
  </r>
  <r>
    <s v="3567"/>
    <d v="2023-08-18T13:17:26"/>
    <d v="2023-08-18T13:26:45"/>
    <s v="WITHDRAW"/>
    <s v="Consumer Post Bureau"/>
    <s v="CDcosta"/>
    <s v="This account is closed, please resubmit under a NEW ROW ID and update landline number for employer"/>
    <d v="1899-12-30T00:09:19"/>
    <n v="9.3166666666666664"/>
    <d v="2023-08-18T00:00:00"/>
    <x v="1"/>
    <x v="3"/>
    <s v="CAMERON"/>
    <x v="0"/>
    <s v="CONSUMER POST BUREAU"/>
    <s v="SLA_MET"/>
  </r>
  <r>
    <s v="5215"/>
    <d v="2023-08-18T13:17:38"/>
    <d v="2023-08-18T13:27:28"/>
    <s v="APPROVE"/>
    <s v="Consumer Existing"/>
    <s v="SBambaras"/>
    <m/>
    <d v="1899-12-30T00:09:50"/>
    <n v="9.8333333333333339"/>
    <d v="2023-08-18T00:00:00"/>
    <x v="1"/>
    <x v="3"/>
    <s v="SAM"/>
    <x v="1"/>
    <s v="CONSUMER EXISTING"/>
    <s v="SLA_MET"/>
  </r>
  <r>
    <s v="5216"/>
    <d v="2023-08-18T13:21:53"/>
    <d v="2023-08-18T13:38:49"/>
    <s v="APPROVE"/>
    <s v="Consumer Existing"/>
    <s v="SBambaras"/>
    <m/>
    <d v="1899-12-30T00:16:56"/>
    <n v="16.933333333333334"/>
    <d v="2023-08-18T00:00:00"/>
    <x v="1"/>
    <x v="3"/>
    <s v="SAM"/>
    <x v="1"/>
    <s v="CONSUMER EXISTING"/>
    <s v="SLA_MET"/>
  </r>
  <r>
    <s v="3495"/>
    <d v="2023-08-18T13:22:45"/>
    <d v="2023-08-18T13:29:31"/>
    <s v="APPROVE"/>
    <s v="Consumer Pre Bureau"/>
    <s v="CDcosta"/>
    <s v="Approved for 1 service"/>
    <d v="1899-12-30T00:06:46"/>
    <n v="6.7666666666666666"/>
    <d v="2023-08-18T00:00:00"/>
    <x v="1"/>
    <x v="3"/>
    <s v="CAMERON"/>
    <x v="1"/>
    <s v="CONSUMER PRE BUREAU"/>
    <s v="SLA_MET"/>
  </r>
  <r>
    <s v="3568"/>
    <d v="2023-08-18T13:23:44"/>
    <d v="2023-08-18T13:31:08"/>
    <s v="WITHDRAW"/>
    <s v="Consumer Pre Bureau"/>
    <s v="AAkhundpur"/>
    <s v="The applicant has been previously approved under a different CA Row ID : 1-8H872GE . The applicant will need to proceed with this order or have cancellation of the order confirmed in Siebel before reapplying"/>
    <d v="1899-12-30T00:07:24"/>
    <n v="7.4"/>
    <d v="2023-08-18T00:00:00"/>
    <x v="1"/>
    <x v="3"/>
    <s v="ASIF"/>
    <x v="0"/>
    <s v="CONSUMER PRE BUREAU"/>
    <s v="SLA_MET"/>
  </r>
  <r>
    <s v="5217"/>
    <d v="2023-08-18T13:23:58"/>
    <d v="2023-08-18T13:47:24"/>
    <s v="APPROVE"/>
    <s v="Consumer Post Bureau"/>
    <s v="SBambaras"/>
    <m/>
    <d v="1899-12-30T00:23:26"/>
    <n v="23.433333333333334"/>
    <d v="2023-08-18T00:00:00"/>
    <x v="1"/>
    <x v="3"/>
    <s v="SAM"/>
    <x v="1"/>
    <s v="CONSUMER POST BUREAU"/>
    <s v="SLA_NOT_MET"/>
  </r>
  <r>
    <s v="3569"/>
    <d v="2023-08-18T13:28:15"/>
    <d v="2023-08-18T13:35:59"/>
    <s v="WITHDRAW"/>
    <s v="Consumer Post Bureau"/>
    <s v="AAkhundpur"/>
    <s v="This account is closed, please resubmit under a NEW ROW ID"/>
    <d v="1899-12-30T00:07:44"/>
    <n v="7.7333333333333334"/>
    <d v="2023-08-18T00:00:00"/>
    <x v="1"/>
    <x v="3"/>
    <s v="ASIF"/>
    <x v="0"/>
    <s v="CONSUMER POST BUREAU"/>
    <s v="SLA_MET"/>
  </r>
  <r>
    <s v="5218"/>
    <d v="2023-08-18T13:32:50"/>
    <d v="2023-08-18T13:56:03"/>
    <s v="APPROVE"/>
    <s v="Consumer Existing"/>
    <s v="MDcruz"/>
    <m/>
    <d v="1899-12-30T00:23:13"/>
    <n v="23.216666666666665"/>
    <d v="2023-08-18T00:00:00"/>
    <x v="1"/>
    <x v="3"/>
    <s v="MERCEDES"/>
    <x v="1"/>
    <s v="CONSUMER EXISTING"/>
    <s v="SLA_NOT_MET"/>
  </r>
  <r>
    <s v="3496"/>
    <d v="2023-08-18T13:35:40"/>
    <d v="2023-08-18T13:39:40"/>
    <s v="APPROVE"/>
    <s v="Consumer Pre Bureau"/>
    <s v="AAkhundpur"/>
    <s v="Approve"/>
    <d v="1899-12-30T00:04:00"/>
    <n v="4"/>
    <d v="2023-08-18T00:00:00"/>
    <x v="1"/>
    <x v="3"/>
    <s v="ASIF"/>
    <x v="1"/>
    <s v="CONSUMER PRE BUREAU"/>
    <s v="SLA_MET"/>
  </r>
  <r>
    <s v="3570"/>
    <d v="2023-08-18T13:36:29"/>
    <d v="2023-08-18T13:42:10"/>
    <s v="WITHDRAW"/>
    <s v="Consumer Post Bureau"/>
    <s v="AAkhundpur"/>
    <s v="An account for this applicant already exists with Asif Tech. Please resubmit as existing customer under CA Row ID: 1-80ZXY3Z"/>
    <d v="1899-12-30T00:05:41"/>
    <n v="5.6833333333333336"/>
    <d v="2023-08-18T00:00:00"/>
    <x v="1"/>
    <x v="3"/>
    <s v="ASIF"/>
    <x v="0"/>
    <s v="CONSUMER POST BUREAU"/>
    <s v="SLA_MET"/>
  </r>
  <r>
    <s v="3571"/>
    <d v="2023-08-18T13:38:20"/>
    <d v="2023-08-18T13:49:42"/>
    <s v="WITHDRAW"/>
    <s v="Consumer Post Bureau"/>
    <s v="AAkhundpur"/>
    <s v="The Work number entered is incorrect for the employer listed on the application. Please verify the details with the applicant and resubmit with a valid Land line number"/>
    <d v="1899-12-30T00:11:22"/>
    <n v="11.366666666666667"/>
    <d v="2023-08-18T00:00:00"/>
    <x v="1"/>
    <x v="3"/>
    <s v="ASIF"/>
    <x v="0"/>
    <s v="CONSUMER POST BUREAU"/>
    <s v="SLA_MET"/>
  </r>
  <r>
    <s v="3497"/>
    <d v="2023-08-18T13:42:01"/>
    <d v="2023-08-18T13:52:35"/>
    <s v="APPROVE"/>
    <s v="Consumer Existing"/>
    <s v="CDcosta"/>
    <s v="Approve"/>
    <d v="1899-12-30T00:10:34"/>
    <n v="10.566666666666666"/>
    <d v="2023-08-18T00:00:00"/>
    <x v="1"/>
    <x v="3"/>
    <s v="CAMERON"/>
    <x v="1"/>
    <s v="CONSUMER EXISTING"/>
    <s v="SLA_MET"/>
  </r>
  <r>
    <s v="3572"/>
    <d v="2023-08-18T13:43:11"/>
    <d v="2023-08-18T13:51:45"/>
    <s v="WITHDRAW"/>
    <s v="Consumer Pre Bureau"/>
    <s v="AAkhundpur"/>
    <s v="An account for this applicant already exists with Asif Tech. Please resubmit as existing customer under CA Row ID:1-8F1E4NU"/>
    <d v="1899-12-30T00:08:34"/>
    <n v="8.5666666666666664"/>
    <d v="2023-08-18T00:00:00"/>
    <x v="1"/>
    <x v="3"/>
    <s v="ASIF"/>
    <x v="0"/>
    <s v="CONSUMER PRE BUREAU"/>
    <s v="SLA_MET"/>
  </r>
  <r>
    <s v="5372"/>
    <d v="2023-08-18T13:43:28"/>
    <d v="2023-08-18T14:03:30"/>
    <s v="WITHDRAW"/>
    <s v="Consumer Existing"/>
    <s v="MDcruz"/>
    <m/>
    <d v="1899-12-30T00:20:02"/>
    <n v="20.033333333333335"/>
    <d v="2023-08-18T00:00:00"/>
    <x v="1"/>
    <x v="3"/>
    <s v="MERCEDES"/>
    <x v="0"/>
    <s v="CONSUMER EXISTING"/>
    <s v="SLA_NOT_MET"/>
  </r>
  <r>
    <s v="3573"/>
    <d v="2023-08-18T13:48:40"/>
    <d v="2023-08-18T13:54:59"/>
    <s v="WITHDRAW"/>
    <s v="Consumer Pre Bureau"/>
    <s v="AAkhundpur"/>
    <s v="An account for this applicant already exists with Asif Tech. Please resubmit as existing customer under CA Row ID:1-6GL9EA5"/>
    <d v="1899-12-30T00:06:19"/>
    <n v="6.3166666666666664"/>
    <d v="2023-08-18T00:00:00"/>
    <x v="1"/>
    <x v="3"/>
    <s v="ASIF"/>
    <x v="0"/>
    <s v="CONSUMER PRE BUREAU"/>
    <s v="SLA_MET"/>
  </r>
  <r>
    <s v="3574"/>
    <d v="2023-08-18T13:49:27"/>
    <d v="2023-08-18T13:56:36"/>
    <s v="WITHDRAW"/>
    <s v="Consumer Pre Bureau"/>
    <s v="CDcosta"/>
    <s v="This account is closed, please resubmit under a NEW ROW ID"/>
    <d v="1899-12-30T00:07:09"/>
    <n v="7.15"/>
    <d v="2023-08-18T00:00:00"/>
    <x v="1"/>
    <x v="3"/>
    <s v="CAMERON"/>
    <x v="0"/>
    <s v="CONSUMER PRE BUREAU"/>
    <s v="SLA_MET"/>
  </r>
  <r>
    <s v="3498"/>
    <d v="2023-08-18T13:56:43"/>
    <d v="2023-08-18T14:04:58"/>
    <s v="APPROVE"/>
    <s v="Consumer Pre Bureau"/>
    <s v="CDcosta"/>
    <s v="Approve"/>
    <d v="1899-12-30T00:08:15"/>
    <n v="8.25"/>
    <d v="2023-08-18T00:00:00"/>
    <x v="1"/>
    <x v="3"/>
    <s v="CAMERON"/>
    <x v="1"/>
    <s v="CONSUMER PRE BUREAU"/>
    <s v="SLA_MET"/>
  </r>
  <r>
    <s v="5219"/>
    <d v="2023-08-18T13:57:03"/>
    <d v="2023-08-18T14:06:39"/>
    <s v="APPROVE"/>
    <s v="Consumer Existing"/>
    <s v="SBambaras"/>
    <m/>
    <d v="1899-12-30T00:09:36"/>
    <n v="9.6"/>
    <d v="2023-08-18T00:00:00"/>
    <x v="1"/>
    <x v="3"/>
    <s v="SAM"/>
    <x v="1"/>
    <s v="CONSUMER EXISTING"/>
    <s v="SLA_MET"/>
  </r>
  <r>
    <s v="3546"/>
    <d v="2023-08-18T14:00:03"/>
    <d v="2023-08-18T14:11:25"/>
    <s v="DECLINE"/>
    <s v="Consumer Existing"/>
    <s v="CDcosta"/>
    <s v="Customer has exceeded approved number of services"/>
    <d v="1899-12-30T00:11:22"/>
    <n v="11.366666666666667"/>
    <d v="2023-08-18T00:00:00"/>
    <x v="1"/>
    <x v="3"/>
    <s v="CAMERON"/>
    <x v="2"/>
    <s v="CONSUMER EXISTING"/>
    <s v="SLA_MET"/>
  </r>
  <r>
    <s v="3499"/>
    <d v="2023-08-18T14:00:15"/>
    <d v="2023-08-18T14:15:57"/>
    <s v="APPROVE"/>
    <s v="Consumer Existing"/>
    <s v="CDcosta"/>
    <s v="Approve"/>
    <d v="1899-12-30T00:15:42"/>
    <n v="15.7"/>
    <d v="2023-08-18T00:00:00"/>
    <x v="1"/>
    <x v="3"/>
    <s v="CAMERON"/>
    <x v="1"/>
    <s v="CONSUMER EXISTING"/>
    <s v="SLA_MET"/>
  </r>
  <r>
    <s v="3500"/>
    <d v="2023-08-18T14:04:09"/>
    <d v="2023-08-18T14:19:27"/>
    <s v="APPROVE"/>
    <s v="Consumer Pre Bureau"/>
    <s v="AAkhundpur"/>
    <s v="Approved only with outright purchase of handset or USIM only"/>
    <d v="1899-12-30T00:15:18"/>
    <n v="15.3"/>
    <d v="2023-08-18T00:00:00"/>
    <x v="1"/>
    <x v="3"/>
    <s v="ASIF"/>
    <x v="1"/>
    <s v="CONSUMER PRE BUREAU"/>
    <s v="SLA_MET"/>
  </r>
  <r>
    <s v="3547"/>
    <d v="2023-08-18T14:06:09"/>
    <d v="2023-08-18T14:21:22"/>
    <s v="DECLINE"/>
    <s v="Consumer Pre Bureau"/>
    <s v="CDcosta"/>
    <s v="Declined as a Credit Decision. As per previous request please resubmit under a NEW ROW ID"/>
    <d v="1899-12-30T00:15:13"/>
    <n v="15.216666666666667"/>
    <d v="2023-08-18T00:00:00"/>
    <x v="1"/>
    <x v="3"/>
    <s v="CAMERON"/>
    <x v="2"/>
    <s v="CONSUMER PRE BUREAU"/>
    <s v="SLA_MET"/>
  </r>
  <r>
    <s v="5373"/>
    <d v="2023-08-18T14:06:20"/>
    <d v="2023-08-18T14:10:59"/>
    <s v="WITHDRAW"/>
    <s v="Consumer Post Bureau"/>
    <s v="SBambaras"/>
    <m/>
    <d v="1899-12-30T00:04:39"/>
    <n v="4.6500000000000004"/>
    <d v="2023-08-18T00:00:00"/>
    <x v="1"/>
    <x v="3"/>
    <s v="SAM"/>
    <x v="0"/>
    <s v="CONSUMER POST BUREAU"/>
    <s v="SLA_MET"/>
  </r>
  <r>
    <s v="3501"/>
    <d v="2023-08-18T14:06:21"/>
    <d v="2023-08-18T14:25:00"/>
    <s v="APPROVE"/>
    <s v="Consumer Existing"/>
    <s v="AAkhundpur"/>
    <s v="Approve"/>
    <d v="1899-12-30T00:18:39"/>
    <n v="18.649999999999999"/>
    <d v="2023-08-18T00:00:00"/>
    <x v="1"/>
    <x v="3"/>
    <s v="ASIF"/>
    <x v="1"/>
    <s v="CONSUMER EXISTING"/>
    <s v="SLA_MET"/>
  </r>
  <r>
    <s v="5220"/>
    <d v="2023-08-18T14:07:14"/>
    <d v="2023-08-18T14:23:02"/>
    <s v="APPROVE"/>
    <s v="Consumer Post Bureau"/>
    <s v="SBambaras"/>
    <m/>
    <d v="1899-12-30T00:15:48"/>
    <n v="15.8"/>
    <d v="2023-08-18T00:00:00"/>
    <x v="1"/>
    <x v="3"/>
    <s v="SAM"/>
    <x v="1"/>
    <s v="CONSUMER POST BUREAU"/>
    <s v="SLA_MET"/>
  </r>
  <r>
    <s v="3575"/>
    <d v="2023-08-18T14:07:55"/>
    <d v="2023-08-18T14:26:29"/>
    <s v="WITHDRAW"/>
    <s v="Consumer Pre Bureau"/>
    <s v="CDcosta"/>
    <s v="An account for this applicant already exists with Asif Tech. Please resubmit as existing customer under CA Row ID: 1-1XA04KX"/>
    <d v="1899-12-30T00:18:34"/>
    <n v="18.566666666666666"/>
    <d v="2023-08-18T00:00:00"/>
    <x v="1"/>
    <x v="3"/>
    <s v="CAMERON"/>
    <x v="0"/>
    <s v="CONSUMER PRE BUREAU"/>
    <s v="SLA_MET"/>
  </r>
  <r>
    <s v="3502"/>
    <d v="2023-08-18T14:10:05"/>
    <d v="2023-08-18T14:28:38"/>
    <s v="APPROVE"/>
    <s v="Consumer Existing"/>
    <s v="AAkhundpur"/>
    <s v="Approve"/>
    <d v="1899-12-30T00:18:33"/>
    <n v="18.55"/>
    <d v="2023-08-18T00:00:00"/>
    <x v="1"/>
    <x v="3"/>
    <s v="ASIF"/>
    <x v="1"/>
    <s v="CONSUMER EXISTING"/>
    <s v="SLA_MET"/>
  </r>
  <r>
    <s v="3576"/>
    <d v="2023-08-18T14:10:17"/>
    <d v="2023-08-18T14:30:31"/>
    <s v="WITHDRAW"/>
    <s v="Consumer Pre Bureau"/>
    <s v="CDcosta"/>
    <s v="Please send through copies of the applicants 100 points of ID to VCredit@Asif Tech.com.au or 1800 656 866"/>
    <d v="1899-12-30T00:20:14"/>
    <n v="20.233333333333334"/>
    <d v="2023-08-18T00:00:00"/>
    <x v="1"/>
    <x v="3"/>
    <s v="CAMERON"/>
    <x v="0"/>
    <s v="CONSUMER PRE BUREAU"/>
    <s v="SLA_NOT_MET"/>
  </r>
  <r>
    <s v="5374"/>
    <d v="2023-08-18T14:11:04"/>
    <d v="2023-08-18T14:21:09"/>
    <s v="WITHDRAW"/>
    <s v="Consumer Existing"/>
    <s v="MDcruz"/>
    <m/>
    <d v="1899-12-30T00:10:05"/>
    <n v="10.083333333333334"/>
    <d v="2023-08-18T00:00:00"/>
    <x v="1"/>
    <x v="3"/>
    <s v="MERCEDES"/>
    <x v="0"/>
    <s v="CONSUMER EXISTING"/>
    <s v="SLA_MET"/>
  </r>
  <r>
    <s v="3503"/>
    <d v="2023-08-18T14:14:48"/>
    <d v="2023-08-18T14:32:08"/>
    <s v="APPROVE"/>
    <s v="Consumer Existing"/>
    <s v="AAkhundpur"/>
    <s v="Approve"/>
    <d v="1899-12-30T00:17:20"/>
    <n v="17.333333333333332"/>
    <d v="2023-08-18T00:00:00"/>
    <x v="1"/>
    <x v="3"/>
    <s v="ASIF"/>
    <x v="1"/>
    <s v="CONSUMER EXISTING"/>
    <s v="SLA_MET"/>
  </r>
  <r>
    <s v="5221"/>
    <d v="2023-08-18T14:15:24"/>
    <d v="2023-08-18T14:28:28"/>
    <s v="APPROVE"/>
    <s v="Consumer Post Bureau"/>
    <s v="SBambaras"/>
    <m/>
    <d v="1899-12-30T00:13:04"/>
    <n v="13.066666666666666"/>
    <d v="2023-08-18T00:00:00"/>
    <x v="1"/>
    <x v="3"/>
    <s v="SAM"/>
    <x v="1"/>
    <s v="CONSUMER POST BUREAU"/>
    <s v="SLA_MET"/>
  </r>
  <r>
    <s v="5375"/>
    <d v="2023-08-18T14:15:29"/>
    <d v="2023-08-18T14:32:31"/>
    <s v="WITHDRAW"/>
    <s v="Consumer Post Bureau"/>
    <s v="SBambaras"/>
    <m/>
    <d v="1899-12-30T00:17:02"/>
    <n v="17.033333333333335"/>
    <d v="2023-08-18T00:00:00"/>
    <x v="1"/>
    <x v="3"/>
    <s v="SAM"/>
    <x v="0"/>
    <s v="CONSUMER POST BUREAU"/>
    <s v="SLA_MET"/>
  </r>
  <r>
    <s v="3577"/>
    <d v="2023-08-18T14:15:38"/>
    <d v="2023-08-18T14:35:43"/>
    <s v="WITHDRAW"/>
    <s v="Consumer Post Bureau"/>
    <s v="CDcosta"/>
    <s v="The applicant is currently studying Fulltime or is on a Student Visa. Please resubmit as a Student. Remove employer details"/>
    <d v="1899-12-30T00:20:05"/>
    <n v="20.083333333333332"/>
    <d v="2023-08-18T00:00:00"/>
    <x v="1"/>
    <x v="3"/>
    <s v="CAMERON"/>
    <x v="0"/>
    <s v="CONSUMER POST BUREAU"/>
    <s v="SLA_NOT_MET"/>
  </r>
  <r>
    <s v="5222"/>
    <d v="2023-08-18T14:25:58"/>
    <d v="2023-08-18T14:42:39"/>
    <s v="APPROVE"/>
    <s v="Consumer Post Bureau"/>
    <s v="SBambaras"/>
    <m/>
    <d v="1899-12-30T00:16:41"/>
    <n v="16.683333333333334"/>
    <d v="2023-08-18T00:00:00"/>
    <x v="1"/>
    <x v="3"/>
    <s v="SAM"/>
    <x v="1"/>
    <s v="CONSUMER POST BUREAU"/>
    <s v="SLA_MET"/>
  </r>
  <r>
    <s v="3548"/>
    <d v="2023-08-18T14:33:40"/>
    <d v="2023-08-18T14:38:52"/>
    <s v="DECLINE"/>
    <s v="Consumer Existing"/>
    <s v="AAkhundpur"/>
    <s v="Customer has exceeded approved number of services"/>
    <d v="1899-12-30T00:05:12"/>
    <n v="5.2"/>
    <d v="2023-08-18T00:00:00"/>
    <x v="1"/>
    <x v="3"/>
    <s v="ASIF"/>
    <x v="2"/>
    <s v="CONSUMER EXISTING"/>
    <s v="SLA_MET"/>
  </r>
  <r>
    <s v="3504"/>
    <d v="2023-08-18T14:38:36"/>
    <d v="2023-08-18T14:42:45"/>
    <s v="APPROVE"/>
    <s v="Consumer Existing"/>
    <s v="CDcosta"/>
    <s v="Approve"/>
    <d v="1899-12-30T00:04:09"/>
    <n v="4.1500000000000004"/>
    <d v="2023-08-18T00:00:00"/>
    <x v="1"/>
    <x v="3"/>
    <s v="CAMERON"/>
    <x v="1"/>
    <s v="CONSUMER EXISTING"/>
    <s v="SLA_MET"/>
  </r>
  <r>
    <s v="3549"/>
    <d v="2023-08-18T14:39:51"/>
    <d v="2023-08-18T14:43:01"/>
    <s v="DECLINE"/>
    <s v="Consumer Existing"/>
    <s v="AAkhundpur"/>
    <s v="Passport Visa expires in less than 12 months. Please offer the customer pre-paid service only Visa expiry date 31/10/2012"/>
    <d v="1899-12-30T00:03:10"/>
    <n v="3.1666666666666665"/>
    <d v="2023-08-18T00:00:00"/>
    <x v="1"/>
    <x v="3"/>
    <s v="ASIF"/>
    <x v="2"/>
    <s v="CONSUMER EXISTING"/>
    <s v="SLA_MET"/>
  </r>
  <r>
    <s v="3505"/>
    <d v="2023-08-18T14:40:35"/>
    <d v="2023-08-18T14:51:06"/>
    <s v="APPROVE"/>
    <s v="Consumer Existing"/>
    <s v="CDcosta"/>
    <s v="Approved for MBB only"/>
    <d v="1899-12-30T00:10:31"/>
    <n v="10.516666666666667"/>
    <d v="2023-08-18T00:00:00"/>
    <x v="1"/>
    <x v="3"/>
    <s v="CAMERON"/>
    <x v="1"/>
    <s v="CONSUMER EXISTING"/>
    <s v="SLA_MET"/>
  </r>
  <r>
    <s v="3506"/>
    <d v="2023-08-18T14:40:53"/>
    <d v="2023-08-18T14:48:28"/>
    <s v="APPROVE"/>
    <s v="Consumer Post Bureau"/>
    <s v="AAkhundpur"/>
    <s v="Approve"/>
    <d v="1899-12-30T00:07:35"/>
    <n v="7.583333333333333"/>
    <d v="2023-08-18T00:00:00"/>
    <x v="1"/>
    <x v="3"/>
    <s v="ASIF"/>
    <x v="1"/>
    <s v="CONSUMER POST BUREAU"/>
    <s v="SLA_MET"/>
  </r>
  <r>
    <s v="3550"/>
    <d v="2023-08-18T14:50:08"/>
    <d v="2023-08-18T14:53:00"/>
    <s v="DECLINE"/>
    <s v="Consumer Pre Bureau"/>
    <s v="AAkhundpur"/>
    <s v="Passport Visa expires in less than 12 months. Please offer the customer pre-paid service only - Visa expiry date 08/01/2013"/>
    <d v="1899-12-30T00:02:52"/>
    <n v="2.8666666666666667"/>
    <d v="2023-08-18T00:00:00"/>
    <x v="1"/>
    <x v="3"/>
    <s v="ASIF"/>
    <x v="2"/>
    <s v="CONSUMER PRE BUREAU"/>
    <s v="SLA_MET"/>
  </r>
  <r>
    <s v="3507"/>
    <d v="2023-08-18T14:50:28"/>
    <d v="2023-08-18T14:59:47"/>
    <s v="APPROVE"/>
    <s v="Consumer Pre Bureau"/>
    <s v="CDcosta"/>
    <s v="Approved only with outright purchase of handset or USIM only"/>
    <d v="1899-12-30T00:09:19"/>
    <n v="9.3166666666666664"/>
    <d v="2023-08-18T00:00:00"/>
    <x v="1"/>
    <x v="3"/>
    <s v="CAMERON"/>
    <x v="1"/>
    <s v="CONSUMER PRE BUREAU"/>
    <s v="SLA_MET"/>
  </r>
  <r>
    <s v="5223"/>
    <d v="2023-08-18T14:52:19"/>
    <d v="2023-08-18T15:02:01"/>
    <s v="APPROVE"/>
    <s v="Consumer Existing"/>
    <s v="SBambaras"/>
    <m/>
    <d v="1899-12-30T00:09:42"/>
    <n v="9.6999999999999993"/>
    <d v="2023-08-18T00:00:00"/>
    <x v="1"/>
    <x v="3"/>
    <s v="SAM"/>
    <x v="1"/>
    <s v="CONSUMER EXISTING"/>
    <s v="SLA_MET"/>
  </r>
  <r>
    <s v="3508"/>
    <d v="2023-08-18T14:54:13"/>
    <d v="2023-08-18T15:02:25"/>
    <s v="APPROVE"/>
    <s v="Consumer Existing"/>
    <s v="AAkhundpur"/>
    <s v="Approve"/>
    <d v="1899-12-30T00:08:12"/>
    <n v="8.1999999999999993"/>
    <d v="2023-08-18T00:00:00"/>
    <x v="1"/>
    <x v="3"/>
    <s v="ASIF"/>
    <x v="1"/>
    <s v="CONSUMER EXISTING"/>
    <s v="SLA_MET"/>
  </r>
  <r>
    <s v="3578"/>
    <d v="2023-08-18T14:55:12"/>
    <d v="2023-08-18T15:05:42"/>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0:30"/>
    <n v="10.5"/>
    <d v="2023-08-18T00:00:00"/>
    <x v="1"/>
    <x v="3"/>
    <s v="CAMERON"/>
    <x v="0"/>
    <s v="CONSUMER EXISTING"/>
    <s v="SLA_MET"/>
  </r>
  <r>
    <s v="3579"/>
    <d v="2023-08-18T14:57:21"/>
    <d v="2023-08-18T15:10:16"/>
    <s v="WITHDRAW"/>
    <s v="Consumer Post Bureau"/>
    <s v="AAkhundpur"/>
    <s v="This account is closed, please resubmit under a NEW ROW ID. Please include Passport as a part of 100 points ID"/>
    <d v="1899-12-30T00:12:55"/>
    <n v="12.916666666666666"/>
    <d v="2023-08-18T00:00:00"/>
    <x v="1"/>
    <x v="3"/>
    <s v="ASIF"/>
    <x v="0"/>
    <s v="CONSUMER POST BUREAU"/>
    <s v="SLA_MET"/>
  </r>
  <r>
    <s v="3509"/>
    <d v="2023-08-18T15:00:52"/>
    <d v="2023-08-18T15:10:16"/>
    <s v="APPROVE"/>
    <s v="Consumer Existing"/>
    <s v="CDcosta"/>
    <s v="Approve"/>
    <d v="1899-12-30T00:09:24"/>
    <n v="9.4"/>
    <d v="2023-08-18T00:00:00"/>
    <x v="1"/>
    <x v="3"/>
    <s v="CAMERON"/>
    <x v="1"/>
    <s v="CONSUMER EXISTING"/>
    <s v="SLA_MET"/>
  </r>
  <r>
    <s v="5224"/>
    <d v="2023-08-18T15:01:39"/>
    <d v="2023-08-18T15:16:57"/>
    <s v="APPROVE"/>
    <s v="Consumer Existing"/>
    <s v="MDcruz"/>
    <m/>
    <d v="1899-12-30T00:15:18"/>
    <n v="15.3"/>
    <d v="2023-08-18T00:00:00"/>
    <x v="1"/>
    <x v="3"/>
    <s v="MERCEDES"/>
    <x v="1"/>
    <s v="CONSUMER EXISTING"/>
    <s v="SLA_MET"/>
  </r>
  <r>
    <s v="3510"/>
    <d v="2023-08-18T15:01:41"/>
    <d v="2023-08-18T15:16:14"/>
    <s v="APPROVE"/>
    <s v="Consumer Pre Bureau"/>
    <s v="CDcosta"/>
    <s v="Approve"/>
    <d v="1899-12-30T00:14:33"/>
    <n v="14.55"/>
    <d v="2023-08-18T00:00:00"/>
    <x v="1"/>
    <x v="3"/>
    <s v="CAMERON"/>
    <x v="1"/>
    <s v="CONSUMER PRE BUREAU"/>
    <s v="SLA_MET"/>
  </r>
  <r>
    <s v="3580"/>
    <d v="2023-08-18T15:02:17"/>
    <d v="2023-08-18T15:16:06"/>
    <s v="WITHDRAW"/>
    <s v="Consumer Existing"/>
    <s v="AAkhundpur"/>
    <s v="Please resubmit a Passport/Medicare Card as part of the applicants 100 points of ID"/>
    <d v="1899-12-30T00:13:49"/>
    <n v="13.816666666666666"/>
    <d v="2023-08-18T00:00:00"/>
    <x v="1"/>
    <x v="3"/>
    <s v="ASIF"/>
    <x v="0"/>
    <s v="CONSUMER EXISTING"/>
    <s v="SLA_MET"/>
  </r>
  <r>
    <s v="3511"/>
    <d v="2023-08-18T15:02:41"/>
    <d v="2023-08-18T15:20:48"/>
    <s v="APPROVE"/>
    <s v="Consumer Existing"/>
    <s v="CDcosta"/>
    <s v="Approved only with outright purchase of handset or USIM only"/>
    <d v="1899-12-30T00:18:07"/>
    <n v="18.116666666666667"/>
    <d v="2023-08-18T00:00:00"/>
    <x v="1"/>
    <x v="3"/>
    <s v="CAMERON"/>
    <x v="1"/>
    <s v="CONSUMER EXISTING"/>
    <s v="SLA_MET"/>
  </r>
  <r>
    <s v="3512"/>
    <d v="2023-08-18T15:07:49"/>
    <d v="2023-08-18T15:27:51"/>
    <s v="APPROVE"/>
    <s v="Consumer Existing"/>
    <s v="AAkhundpur"/>
    <s v="Approved for MBB only"/>
    <d v="1899-12-30T00:20:02"/>
    <n v="20.033333333333335"/>
    <d v="2023-08-18T00:00:00"/>
    <x v="1"/>
    <x v="3"/>
    <s v="ASIF"/>
    <x v="1"/>
    <s v="CONSUMER EXISTING"/>
    <s v="SLA_NOT_MET"/>
  </r>
  <r>
    <s v="3513"/>
    <d v="2023-08-18T15:08:53"/>
    <d v="2023-08-18T15:23:53"/>
    <s v="APPROVE"/>
    <s v="Consumer Post Bureau"/>
    <s v="SBambaras"/>
    <s v="Approve"/>
    <d v="1899-12-30T00:15:00"/>
    <n v="15"/>
    <d v="2023-08-18T00:00:00"/>
    <x v="1"/>
    <x v="3"/>
    <s v="SAM"/>
    <x v="1"/>
    <s v="CONSUMER POST BUREAU"/>
    <s v="SLA_MET"/>
  </r>
  <r>
    <s v="3514"/>
    <d v="2023-08-18T15:15:30"/>
    <d v="2023-08-18T15:28:24"/>
    <s v="APPROVE"/>
    <s v="Consumer Existing"/>
    <s v="CDcosta"/>
    <s v="Approved only with outright purchase of handset or USIM only for MBB service"/>
    <d v="1899-12-30T00:12:54"/>
    <n v="12.9"/>
    <d v="2023-08-18T00:00:00"/>
    <x v="1"/>
    <x v="3"/>
    <s v="CAMERON"/>
    <x v="1"/>
    <s v="CONSUMER EXISTING"/>
    <s v="SLA_MET"/>
  </r>
  <r>
    <s v="5225"/>
    <d v="2023-08-18T15:17:48"/>
    <d v="2023-08-18T15:30:12"/>
    <s v="APPROVE"/>
    <s v="Consumer Post Bureau"/>
    <s v="MDcruz"/>
    <m/>
    <d v="1899-12-30T00:12:24"/>
    <n v="12.4"/>
    <d v="2023-08-18T00:00:00"/>
    <x v="1"/>
    <x v="3"/>
    <s v="MERCEDES"/>
    <x v="1"/>
    <s v="CONSUMER POST BUREAU"/>
    <s v="SLA_MET"/>
  </r>
  <r>
    <s v="3515"/>
    <d v="2023-08-18T15:18:10"/>
    <d v="2023-08-18T15:31:08"/>
    <s v="APPROVE"/>
    <s v="Consumer Existing"/>
    <s v="SBambaras"/>
    <s v="Approve"/>
    <d v="1899-12-30T00:12:58"/>
    <n v="12.966666666666667"/>
    <d v="2023-08-18T00:00:00"/>
    <x v="1"/>
    <x v="3"/>
    <s v="SAM"/>
    <x v="1"/>
    <s v="CONSUMER EXISTING"/>
    <s v="SLA_MET"/>
  </r>
  <r>
    <s v="3581"/>
    <d v="2023-08-18T15:19:05"/>
    <d v="2023-08-18T15:33:05"/>
    <s v="WITHDRAW"/>
    <s v="Consumer Pre Bureau"/>
    <s v="CDcosta"/>
    <s v="The applicant is currently studying Fulltime or is on a Student Visa. Please resubmit as a Student. Remove employment details"/>
    <d v="1899-12-30T00:14:00"/>
    <n v="14"/>
    <d v="2023-08-18T00:00:00"/>
    <x v="1"/>
    <x v="3"/>
    <s v="CAMERON"/>
    <x v="0"/>
    <s v="CONSUMER PRE BUREAU"/>
    <s v="SLA_MET"/>
  </r>
  <r>
    <s v="3516"/>
    <d v="2023-08-18T15:19:29"/>
    <d v="2023-08-18T15:35:50"/>
    <s v="APPROVE"/>
    <s v="Consumer Existing"/>
    <s v="AAkhundpur"/>
    <s v="Approved only with outright purchase of handset or USIM only"/>
    <d v="1899-12-30T00:16:21"/>
    <n v="16.350000000000001"/>
    <d v="2023-08-18T00:00:00"/>
    <x v="1"/>
    <x v="3"/>
    <s v="ASIF"/>
    <x v="1"/>
    <s v="CONSUMER EXISTING"/>
    <s v="SLA_MET"/>
  </r>
  <r>
    <s v="3582"/>
    <d v="2023-08-18T15:20:01"/>
    <d v="2023-08-18T15:38:19"/>
    <s v="WITHDRAW"/>
    <s v="Consumer Post Bureau"/>
    <s v="SBambaras"/>
    <s v="Please email copy of Proof of Income (Pay Slips / Bank Statement / Employment Letter) to vcredit@Asif Tech.com.au"/>
    <d v="1899-12-30T00:18:18"/>
    <n v="18.3"/>
    <d v="2023-08-18T00:00:00"/>
    <x v="1"/>
    <x v="3"/>
    <s v="SAM"/>
    <x v="0"/>
    <s v="CONSUMER POST BUREAU"/>
    <s v="SLA_MET"/>
  </r>
  <r>
    <s v="3583"/>
    <d v="2023-08-18T15:20:14"/>
    <d v="2023-08-18T15:38:39"/>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8:25"/>
    <n v="18.416666666666668"/>
    <d v="2023-08-18T00:00:00"/>
    <x v="1"/>
    <x v="3"/>
    <s v="CAMERON"/>
    <x v="0"/>
    <s v="CONSUMER POST BUREAU"/>
    <s v="SLA_MET"/>
  </r>
  <r>
    <s v="5296"/>
    <d v="2023-08-18T15:22:26"/>
    <d v="2023-08-18T15:40:14"/>
    <s v="DECLINE"/>
    <s v="Consumer Existing"/>
    <s v="MDcruz"/>
    <m/>
    <d v="1899-12-30T00:17:48"/>
    <n v="17.8"/>
    <d v="2023-08-18T00:00:00"/>
    <x v="1"/>
    <x v="3"/>
    <s v="MERCEDES"/>
    <x v="2"/>
    <s v="CONSUMER EXISTING"/>
    <s v="SLA_MET"/>
  </r>
  <r>
    <s v="3551"/>
    <d v="2023-08-18T15:23:03"/>
    <d v="2023-08-18T15:40:31"/>
    <s v="DECLINE"/>
    <s v="Consumer Existing"/>
    <s v="AAkhundpur"/>
    <s v="The applicant has been declined due to recent late payments on their account"/>
    <d v="1899-12-30T00:17:28"/>
    <n v="17.466666666666665"/>
    <d v="2023-08-18T00:00:00"/>
    <x v="1"/>
    <x v="3"/>
    <s v="ASIF"/>
    <x v="2"/>
    <s v="CONSUMER EXISTING"/>
    <s v="SLA_MET"/>
  </r>
  <r>
    <s v="5376"/>
    <d v="2023-08-18T15:25:24"/>
    <d v="2023-08-18T15:46:10"/>
    <s v="WITHDRAW"/>
    <s v="Consumer Post Bureau"/>
    <s v="MDcruz"/>
    <m/>
    <d v="1899-12-30T00:20:46"/>
    <n v="20.766666666666666"/>
    <d v="2023-08-18T00:00:00"/>
    <x v="1"/>
    <x v="3"/>
    <s v="MERCEDES"/>
    <x v="0"/>
    <s v="CONSUMER POST BUREAU"/>
    <s v="SLA_NOT_MET"/>
  </r>
  <r>
    <s v="5226"/>
    <d v="2023-08-18T15:31:31"/>
    <d v="2023-08-18T15:50:55"/>
    <s v="APPROVE"/>
    <s v="Consumer Existing"/>
    <s v="SBambaras"/>
    <m/>
    <d v="1899-12-30T00:19:24"/>
    <n v="19.399999999999999"/>
    <d v="2023-08-18T00:00:00"/>
    <x v="1"/>
    <x v="3"/>
    <s v="SAM"/>
    <x v="1"/>
    <s v="CONSUMER EXISTING"/>
    <s v="SLA_MET"/>
  </r>
  <r>
    <s v="3517"/>
    <d v="2023-08-18T15:32:25"/>
    <d v="2023-08-18T15:43:57"/>
    <s v="APPROVE"/>
    <s v="Consumer Pre Bureau"/>
    <s v="SBambaras"/>
    <s v="Approved only with outright purchase of handset or USIM only"/>
    <d v="1899-12-30T00:11:32"/>
    <n v="11.533333333333333"/>
    <d v="2023-08-18T00:00:00"/>
    <x v="1"/>
    <x v="3"/>
    <s v="SAM"/>
    <x v="1"/>
    <s v="CONSUMER PRE BUREAU"/>
    <s v="SLA_MET"/>
  </r>
  <r>
    <s v="3518"/>
    <d v="2023-08-18T15:33:15"/>
    <d v="2023-08-18T15:42:53"/>
    <s v="APPROVE"/>
    <s v="Consumer Pre Bureau"/>
    <s v="CDcosta"/>
    <s v="Approve"/>
    <d v="1899-12-30T00:09:38"/>
    <n v="9.6333333333333329"/>
    <d v="2023-08-18T00:00:00"/>
    <x v="1"/>
    <x v="3"/>
    <s v="CAMERON"/>
    <x v="1"/>
    <s v="CONSUMER PRE BUREAU"/>
    <s v="SLA_MET"/>
  </r>
  <r>
    <s v="5227"/>
    <d v="2023-08-18T15:37:09"/>
    <d v="2023-08-18T15:57:02"/>
    <s v="APPROVE"/>
    <s v="Consumer Existing"/>
    <s v="SBambaras"/>
    <m/>
    <d v="1899-12-30T00:19:53"/>
    <n v="19.883333333333333"/>
    <d v="2023-08-18T00:00:00"/>
    <x v="1"/>
    <x v="3"/>
    <s v="SAM"/>
    <x v="1"/>
    <s v="CONSUMER EXISTING"/>
    <s v="SLA_MET"/>
  </r>
  <r>
    <s v="3584"/>
    <d v="2023-08-18T15:39:59"/>
    <d v="2023-08-18T15:46:46"/>
    <s v="WITHDRAW"/>
    <s v="Consumer Existing"/>
    <s v="AAkhundpur"/>
    <s v="Please resubmit a Passport/Medicare Card as part of the applicants 100 points of ID"/>
    <d v="1899-12-30T00:06:47"/>
    <n v="6.7833333333333332"/>
    <d v="2023-08-18T00:00:00"/>
    <x v="1"/>
    <x v="3"/>
    <s v="ASIF"/>
    <x v="0"/>
    <s v="CONSUMER EXISTING"/>
    <s v="SLA_MET"/>
  </r>
  <r>
    <s v="5228"/>
    <d v="2023-08-18T15:42:56"/>
    <d v="2023-08-18T15:52:45"/>
    <s v="APPROVE"/>
    <s v="Consumer Post Bureau"/>
    <s v="SSyed"/>
    <m/>
    <d v="1899-12-30T00:09:49"/>
    <n v="9.8166666666666664"/>
    <d v="2023-08-18T00:00:00"/>
    <x v="1"/>
    <x v="3"/>
    <s v="SHAHID"/>
    <x v="1"/>
    <s v="CONSUMER POST BUREAU"/>
    <s v="SLA_MET"/>
  </r>
  <r>
    <s v="3552"/>
    <d v="2023-08-18T15:44:31"/>
    <d v="2023-08-18T15:56:46"/>
    <s v="DECLINE"/>
    <s v="Consumer Pre Bureau"/>
    <s v="CDcosta"/>
    <s v="Passport Visa expires in less than 21 months. Please offer the customer pre-paid service only"/>
    <d v="1899-12-30T00:12:15"/>
    <n v="12.25"/>
    <d v="2023-08-18T00:00:00"/>
    <x v="1"/>
    <x v="3"/>
    <s v="CAMERON"/>
    <x v="2"/>
    <s v="CONSUMER PRE BUREAU"/>
    <s v="SLA_MET"/>
  </r>
  <r>
    <s v="3519"/>
    <d v="2023-08-18T15:46:18"/>
    <d v="2023-08-18T15:54:46"/>
    <s v="APPROVE"/>
    <s v="Consumer Pre Bureau"/>
    <s v="AAkhundpur"/>
    <s v="Approved for 1 service"/>
    <d v="1899-12-30T00:08:28"/>
    <n v="8.4666666666666668"/>
    <d v="2023-08-18T00:00:00"/>
    <x v="1"/>
    <x v="3"/>
    <s v="ASIF"/>
    <x v="1"/>
    <s v="CONSUMER PRE BUREAU"/>
    <s v="SLA_MET"/>
  </r>
  <r>
    <s v="3553"/>
    <d v="2023-08-18T15:46:51"/>
    <d v="2023-08-18T16:07:57"/>
    <s v="DECLINE"/>
    <s v="Consumer Existing"/>
    <s v="AAkhundpur"/>
    <s v="Customer has exceeded approved number of services"/>
    <d v="1899-12-30T00:21:06"/>
    <n v="21.1"/>
    <d v="2023-08-18T00:00:00"/>
    <x v="1"/>
    <x v="3"/>
    <s v="ASIF"/>
    <x v="2"/>
    <s v="CONSUMER EXISTING"/>
    <s v="SLA_NOT_MET"/>
  </r>
  <r>
    <s v="3520"/>
    <d v="2023-08-18T15:48:27"/>
    <d v="2023-08-18T16:06:08"/>
    <s v="APPROVE"/>
    <s v="Consumer Existing"/>
    <s v="CDcosta"/>
    <s v="Direct debit to bank account or credit card"/>
    <d v="1899-12-30T00:17:41"/>
    <n v="17.683333333333334"/>
    <d v="2023-08-18T00:00:00"/>
    <x v="1"/>
    <x v="3"/>
    <s v="CAMERON"/>
    <x v="1"/>
    <s v="CONSUMER EXISTING"/>
    <s v="SLA_MET"/>
  </r>
  <r>
    <s v="3554"/>
    <d v="2023-08-18T15:50:38"/>
    <d v="2023-08-18T16:11:46"/>
    <s v="DECLINE"/>
    <s v="Consumer Existing"/>
    <s v="CDcosta"/>
    <s v="Customer has exceeded approved number of services"/>
    <d v="1899-12-30T00:21:08"/>
    <n v="21.133333333333333"/>
    <d v="2023-08-18T00:00:00"/>
    <x v="1"/>
    <x v="3"/>
    <s v="CAMERON"/>
    <x v="2"/>
    <s v="CONSUMER EXISTING"/>
    <s v="SLA_NOT_MET"/>
  </r>
  <r>
    <s v="3521"/>
    <d v="2023-08-18T15:51:23"/>
    <d v="2023-08-18T16:11:05"/>
    <s v="APPROVE"/>
    <s v="Consumer Pre Bureau"/>
    <s v="AAkhundpur"/>
    <s v="Approved only with outright purchase of handset or USIM only- Visa expiry date 13/03/2013"/>
    <d v="1899-12-30T00:19:42"/>
    <n v="19.7"/>
    <d v="2023-08-18T00:00:00"/>
    <x v="1"/>
    <x v="3"/>
    <s v="ASIF"/>
    <x v="1"/>
    <s v="CONSUMER PRE BUREAU"/>
    <s v="SLA_MET"/>
  </r>
  <r>
    <s v="3522"/>
    <d v="2023-08-18T15:51:47"/>
    <d v="2023-08-18T16:14:35"/>
    <s v="APPROVE"/>
    <s v="Consumer Existing"/>
    <s v="AAkhundpur"/>
    <s v="Approve"/>
    <d v="1899-12-30T00:22:48"/>
    <n v="22.8"/>
    <d v="2023-08-18T00:00:00"/>
    <x v="1"/>
    <x v="3"/>
    <s v="ASIF"/>
    <x v="1"/>
    <s v="CONSUMER EXISTING"/>
    <s v="SLA_NOT_MET"/>
  </r>
  <r>
    <s v="5229"/>
    <d v="2023-08-18T15:52:32"/>
    <d v="2023-08-18T16:00:49"/>
    <s v="APPROVE"/>
    <s v="Consumer Post Bureau"/>
    <s v="SBambaras"/>
    <m/>
    <d v="1899-12-30T00:08:17"/>
    <n v="8.2833333333333332"/>
    <d v="2023-08-18T00:00:00"/>
    <x v="1"/>
    <x v="3"/>
    <s v="SAM"/>
    <x v="1"/>
    <s v="CONSUMER POST BUREAU"/>
    <s v="SLA_MET"/>
  </r>
  <r>
    <s v="3585"/>
    <d v="2023-08-18T15:53:24"/>
    <d v="2023-08-18T16:14:06"/>
    <s v="WITHDRAW"/>
    <s v="Consumer Existing"/>
    <s v="CDcosta"/>
    <s v="Please resubmit a Passport or medicare card as part of the applicants 100 points of ID"/>
    <d v="1899-12-30T00:20:42"/>
    <n v="20.7"/>
    <d v="2023-08-18T00:00:00"/>
    <x v="1"/>
    <x v="3"/>
    <s v="CAMERON"/>
    <x v="0"/>
    <s v="CONSUMER EXISTING"/>
    <s v="SLA_NOT_MET"/>
  </r>
  <r>
    <s v="3523"/>
    <d v="2023-08-18T15:55:18"/>
    <d v="2023-08-18T16:22:30"/>
    <s v="APPROVE"/>
    <s v="Consumer Existing"/>
    <s v="CDcosta"/>
    <s v="Approve"/>
    <d v="1899-12-30T00:27:12"/>
    <n v="27.2"/>
    <d v="2023-08-18T00:00:00"/>
    <x v="1"/>
    <x v="3"/>
    <s v="CAMERON"/>
    <x v="1"/>
    <s v="CONSUMER EXISTING"/>
    <s v="SLA_NOT_MET"/>
  </r>
  <r>
    <s v="3555"/>
    <d v="2023-08-18T15:55:55"/>
    <d v="2023-08-18T16:28:47"/>
    <s v="DECLINE"/>
    <s v="Consumer Existing"/>
    <s v="AAkhundpur"/>
    <s v="Customer has exceeded approved number of services"/>
    <d v="1899-12-30T00:32:52"/>
    <n v="32.866666666666667"/>
    <d v="2023-08-18T00:00:00"/>
    <x v="1"/>
    <x v="3"/>
    <s v="ASIF"/>
    <x v="2"/>
    <s v="CONSUMER EXISTING"/>
    <s v="SLA_NOT_MET"/>
  </r>
  <r>
    <s v="3556"/>
    <d v="2023-08-18T15:56:20"/>
    <d v="2023-08-18T16:30:02"/>
    <s v="DECLINE"/>
    <s v="Consumer Post Bureau"/>
    <s v="CDcosta"/>
    <s v="The applicant has been declined due to information on their Veda credit bureau file"/>
    <d v="1899-12-30T00:33:42"/>
    <n v="33.700000000000003"/>
    <d v="2023-08-18T00:00:00"/>
    <x v="1"/>
    <x v="3"/>
    <s v="CAMERON"/>
    <x v="2"/>
    <s v="CONSUMER POST BUREAU"/>
    <s v="SLA_NOT_MET"/>
  </r>
  <r>
    <s v="5230"/>
    <d v="2023-08-18T15:57:46"/>
    <d v="2023-08-18T16:05:31"/>
    <s v="APPROVE"/>
    <s v="Consumer Post Bureau"/>
    <s v="SBambaras"/>
    <m/>
    <d v="1899-12-30T00:07:45"/>
    <n v="7.75"/>
    <d v="2023-08-18T00:00:00"/>
    <x v="1"/>
    <x v="3"/>
    <s v="SAM"/>
    <x v="1"/>
    <s v="CONSUMER POST BUREAU"/>
    <s v="SLA_MET"/>
  </r>
  <r>
    <s v="5377"/>
    <d v="2023-08-18T16:03:06"/>
    <d v="2023-08-18T16:14:26"/>
    <s v="WITHDRAW"/>
    <s v="Consumer Post Bureau"/>
    <s v="SBambaras"/>
    <m/>
    <d v="1899-12-30T00:11:20"/>
    <n v="11.333333333333334"/>
    <d v="2023-08-18T00:00:00"/>
    <x v="1"/>
    <x v="3"/>
    <s v="SAM"/>
    <x v="0"/>
    <s v="CONSUMER POST BUREAU"/>
    <s v="SLA_MET"/>
  </r>
  <r>
    <s v="5231"/>
    <d v="2023-08-18T16:07:41"/>
    <d v="2023-08-18T16:20:20"/>
    <s v="APPROVE"/>
    <s v="Consumer Post Bureau"/>
    <s v="SSyed"/>
    <m/>
    <d v="1899-12-30T00:12:39"/>
    <n v="12.65"/>
    <d v="2023-08-18T00:00:00"/>
    <x v="1"/>
    <x v="3"/>
    <s v="SHAHID"/>
    <x v="1"/>
    <s v="CONSUMER POST BUREAU"/>
    <s v="SLA_MET"/>
  </r>
  <r>
    <s v="5232"/>
    <d v="2023-08-18T16:10:08"/>
    <d v="2023-08-18T16:25:25"/>
    <s v="APPROVE"/>
    <s v="Consumer Existing"/>
    <s v="SBambaras"/>
    <m/>
    <d v="1899-12-30T00:15:17"/>
    <n v="15.283333333333333"/>
    <d v="2023-08-18T00:00:00"/>
    <x v="1"/>
    <x v="3"/>
    <s v="SAM"/>
    <x v="1"/>
    <s v="CONSUMER EXISTING"/>
    <s v="SLA_MET"/>
  </r>
  <r>
    <s v="3557"/>
    <d v="2023-08-18T16:10:45"/>
    <d v="2023-08-18T16:28:44"/>
    <s v="DECLINE"/>
    <s v="Consumer Post Bureau"/>
    <s v="SBambaras"/>
    <s v="Declined as a Credit Decision"/>
    <d v="1899-12-30T00:17:59"/>
    <n v="17.983333333333334"/>
    <d v="2023-08-18T00:00:00"/>
    <x v="1"/>
    <x v="3"/>
    <s v="SAM"/>
    <x v="2"/>
    <s v="CONSUMER POST BUREAU"/>
    <s v="SLA_MET"/>
  </r>
  <r>
    <s v="3524"/>
    <d v="2023-08-18T16:14:30"/>
    <d v="2023-08-18T16:31:51"/>
    <s v="APPROVE"/>
    <s v="Consumer Existing"/>
    <s v="AAkhundpur"/>
    <s v="Approve"/>
    <d v="1899-12-30T00:17:21"/>
    <n v="17.350000000000001"/>
    <d v="2023-08-18T00:00:00"/>
    <x v="1"/>
    <x v="3"/>
    <s v="ASIF"/>
    <x v="1"/>
    <s v="CONSUMER EXISTING"/>
    <s v="SLA_MET"/>
  </r>
  <r>
    <s v="5233"/>
    <d v="2023-08-18T16:14:33"/>
    <d v="2023-08-18T16:27:48"/>
    <s v="APPROVE"/>
    <s v="Consumer Existing"/>
    <s v="MDcruz"/>
    <m/>
    <d v="1899-12-30T00:13:15"/>
    <n v="13.25"/>
    <d v="2023-08-18T00:00:00"/>
    <x v="1"/>
    <x v="3"/>
    <s v="MERCEDES"/>
    <x v="1"/>
    <s v="CONSUMER EXISTING"/>
    <s v="SLA_MET"/>
  </r>
  <r>
    <s v="3525"/>
    <d v="2023-08-18T16:14:53"/>
    <d v="2023-08-18T16:34:16"/>
    <s v="APPROVE"/>
    <s v="Consumer Existing"/>
    <s v="SBambaras"/>
    <s v="Approve"/>
    <d v="1899-12-30T00:19:23"/>
    <n v="19.383333333333333"/>
    <d v="2023-08-18T00:00:00"/>
    <x v="1"/>
    <x v="3"/>
    <s v="SAM"/>
    <x v="1"/>
    <s v="CONSUMER EXISTING"/>
    <s v="SLA_MET"/>
  </r>
  <r>
    <s v="3526"/>
    <d v="2023-08-18T16:16:05"/>
    <d v="2023-08-18T16:37:15"/>
    <s v="APPROVE"/>
    <s v="Consumer Existing"/>
    <s v="CDcosta"/>
    <s v="Approved for 1 voice service"/>
    <d v="1899-12-30T00:21:10"/>
    <n v="21.166666666666668"/>
    <d v="2023-08-18T00:00:00"/>
    <x v="1"/>
    <x v="3"/>
    <s v="CAMERON"/>
    <x v="1"/>
    <s v="CONSUMER EXISTING"/>
    <s v="SLA_NOT_MET"/>
  </r>
  <r>
    <s v="3586"/>
    <d v="2023-08-18T16:16:59"/>
    <d v="2023-08-18T16:39:11"/>
    <s v="WITHDRAW"/>
    <s v="Consumer Pre Bureau"/>
    <s v="SBambaras"/>
    <s v="Please email copy of Proof of Income (Pay Slips / Bank Statement / Employment Letter) to vcredit@Asif Tech.com.au"/>
    <d v="1899-12-30T00:22:12"/>
    <n v="22.2"/>
    <d v="2023-08-18T00:00:00"/>
    <x v="1"/>
    <x v="3"/>
    <s v="SAM"/>
    <x v="0"/>
    <s v="CONSUMER PRE BUREAU"/>
    <s v="SLA_NOT_MET"/>
  </r>
  <r>
    <s v="5234"/>
    <d v="2023-08-18T16:17:03"/>
    <d v="2023-08-18T16:34:43"/>
    <s v="APPROVE"/>
    <s v="Consumer Post Bureau"/>
    <s v="MDcruz"/>
    <m/>
    <d v="1899-12-30T00:17:40"/>
    <n v="17.666666666666668"/>
    <d v="2023-08-18T00:00:00"/>
    <x v="1"/>
    <x v="3"/>
    <s v="MERCEDES"/>
    <x v="1"/>
    <s v="CONSUMER POST BUREAU"/>
    <s v="SLA_MET"/>
  </r>
  <r>
    <s v="3527"/>
    <d v="2023-08-18T16:19:38"/>
    <d v="2023-08-18T16:34:16"/>
    <s v="APPROVE"/>
    <s v="Consumer Existing"/>
    <s v="AAkhundpur"/>
    <s v="Approved for MBB only"/>
    <d v="1899-12-30T00:14:38"/>
    <n v="14.633333333333333"/>
    <d v="2023-08-18T00:00:00"/>
    <x v="1"/>
    <x v="3"/>
    <s v="ASIF"/>
    <x v="1"/>
    <s v="CONSUMER EXISTING"/>
    <s v="SLA_MET"/>
  </r>
  <r>
    <s v="3558"/>
    <d v="2023-08-18T16:24:10"/>
    <d v="2023-08-18T16:35:41"/>
    <s v="DECLINE"/>
    <s v="Consumer Existing"/>
    <s v="AAkhundpur"/>
    <s v="Passport Visa expires in less than 12 months. Please offer the customer pre-paid service only Visa expiry date 20/07/2013"/>
    <d v="1899-12-30T00:11:31"/>
    <n v="11.516666666666667"/>
    <d v="2023-08-18T00:00:00"/>
    <x v="1"/>
    <x v="3"/>
    <s v="ASIF"/>
    <x v="2"/>
    <s v="CONSUMER EXISTING"/>
    <s v="SLA_MET"/>
  </r>
  <r>
    <s v="3528"/>
    <d v="2023-08-18T16:26:20"/>
    <d v="2023-08-18T16:40:39"/>
    <s v="APPROVE"/>
    <s v="Consumer Post Bureau"/>
    <s v="AAkhundpur"/>
    <s v="Approve"/>
    <d v="1899-12-30T00:14:19"/>
    <n v="14.316666666666666"/>
    <d v="2023-08-18T00:00:00"/>
    <x v="1"/>
    <x v="3"/>
    <s v="ASIF"/>
    <x v="1"/>
    <s v="CONSUMER POST BUREAU"/>
    <s v="SLA_MET"/>
  </r>
  <r>
    <s v="3529"/>
    <d v="2023-08-18T16:27:05"/>
    <d v="2023-08-18T16:37:05"/>
    <s v="APPROVE"/>
    <s v="Consumer Pre Bureau"/>
    <s v="SSyed"/>
    <s v="Approved only with outright purchase of handset or USIM only"/>
    <d v="1899-12-30T00:10:00"/>
    <n v="10"/>
    <d v="2023-08-18T00:00:00"/>
    <x v="1"/>
    <x v="3"/>
    <s v="SHAHID"/>
    <x v="1"/>
    <s v="CONSUMER PRE BUREAU"/>
    <s v="SLA_MET"/>
  </r>
  <r>
    <s v="3530"/>
    <d v="2023-08-18T16:27:06"/>
    <d v="2023-08-18T16:42:02"/>
    <s v="APPROVE"/>
    <s v="Consumer Existing"/>
    <s v="MDcruz"/>
    <s v="Approve"/>
    <d v="1899-12-30T00:14:56"/>
    <n v="14.933333333333334"/>
    <d v="2023-08-18T00:00:00"/>
    <x v="1"/>
    <x v="3"/>
    <s v="MERCEDES"/>
    <x v="1"/>
    <s v="CONSUMER EXISTING"/>
    <s v="SLA_MET"/>
  </r>
  <r>
    <s v="3531"/>
    <d v="2023-08-18T16:28:19"/>
    <d v="2023-08-18T16:40:17"/>
    <s v="APPROVE"/>
    <s v="Consumer Existing"/>
    <s v="SSyed"/>
    <s v="Approve"/>
    <d v="1899-12-30T00:11:58"/>
    <n v="11.966666666666667"/>
    <d v="2023-08-18T00:00:00"/>
    <x v="1"/>
    <x v="3"/>
    <s v="SHAHID"/>
    <x v="1"/>
    <s v="CONSUMER EXISTING"/>
    <s v="SLA_MET"/>
  </r>
  <r>
    <s v="3532"/>
    <d v="2023-08-18T16:31:13"/>
    <d v="2023-08-18T16:44:31"/>
    <s v="APPROVE"/>
    <s v="Consumer Pre Bureau"/>
    <s v="CDcosta"/>
    <s v="Approved only with outright purchase of handset or USIM only"/>
    <d v="1899-12-30T00:13:18"/>
    <n v="13.3"/>
    <d v="2023-08-18T00:00:00"/>
    <x v="1"/>
    <x v="3"/>
    <s v="CAMERON"/>
    <x v="1"/>
    <s v="CONSUMER PRE BUREAU"/>
    <s v="SLA_MET"/>
  </r>
  <r>
    <s v="5235"/>
    <d v="2023-08-18T16:37:13"/>
    <d v="2023-08-18T16:43:39"/>
    <s v="APPROVE"/>
    <s v="Consumer Post Bureau"/>
    <s v="SBambaras"/>
    <m/>
    <d v="1899-12-30T00:06:26"/>
    <n v="6.4333333333333336"/>
    <d v="2023-08-18T00:00:00"/>
    <x v="1"/>
    <x v="3"/>
    <s v="SAM"/>
    <x v="1"/>
    <s v="CONSUMER POST BUREAU"/>
    <s v="SLA_MET"/>
  </r>
  <r>
    <s v="5378"/>
    <d v="2023-08-18T16:45:18"/>
    <d v="2023-08-18T16:58:45"/>
    <s v="WITHDRAW"/>
    <s v="Consumer Existing"/>
    <s v="MDcruz"/>
    <m/>
    <d v="1899-12-30T00:13:27"/>
    <n v="13.45"/>
    <d v="2023-08-18T00:00:00"/>
    <x v="1"/>
    <x v="3"/>
    <s v="MERCEDES"/>
    <x v="0"/>
    <s v="CONSUMER EXISTING"/>
    <s v="SLA_MET"/>
  </r>
  <r>
    <s v="5236"/>
    <d v="2023-08-18T16:54:26"/>
    <d v="2023-08-18T17:06:41"/>
    <s v="APPROVE"/>
    <s v="Consumer Existing"/>
    <s v="MDcruz"/>
    <m/>
    <d v="1899-12-30T00:12:15"/>
    <n v="12.25"/>
    <d v="2023-08-18T00:00:00"/>
    <x v="1"/>
    <x v="3"/>
    <s v="MERCEDES"/>
    <x v="1"/>
    <s v="CONSUMER EXISTING"/>
    <s v="SLA_MET"/>
  </r>
  <r>
    <s v="3533"/>
    <d v="2023-08-18T16:59:51"/>
    <d v="2023-08-18T17:07:08"/>
    <s v="APPROVE"/>
    <s v="Consumer Existing"/>
    <s v="AAkhundpur"/>
    <s v="Approved for $0 handset on $19-$29 cap only"/>
    <d v="1899-12-30T00:07:17"/>
    <n v="7.2833333333333332"/>
    <d v="2023-08-18T00:00:00"/>
    <x v="1"/>
    <x v="3"/>
    <s v="ASIF"/>
    <x v="1"/>
    <s v="CONSUMER EXISTING"/>
    <s v="SLA_MET"/>
  </r>
  <r>
    <s v="3534"/>
    <d v="2023-08-18T17:08:42"/>
    <d v="2023-08-18T17:16:40"/>
    <s v="APPROVE"/>
    <s v="Consumer Pre Bureau"/>
    <s v="CDcosta"/>
    <s v="Approve"/>
    <d v="1899-12-30T00:07:58"/>
    <n v="7.9666666666666668"/>
    <d v="2023-08-18T00:00:00"/>
    <x v="1"/>
    <x v="3"/>
    <s v="CAMERON"/>
    <x v="1"/>
    <s v="CONSUMER PRE BUREAU"/>
    <s v="SLA_MET"/>
  </r>
  <r>
    <s v="5237"/>
    <d v="2023-08-18T17:09:51"/>
    <d v="2023-08-18T17:20:55"/>
    <s v="APPROVE"/>
    <s v="Consumer Post Bureau"/>
    <s v="MDcruz"/>
    <m/>
    <d v="1899-12-30T00:11:04"/>
    <n v="11.066666666666666"/>
    <d v="2023-08-18T00:00:00"/>
    <x v="1"/>
    <x v="3"/>
    <s v="MERCEDES"/>
    <x v="1"/>
    <s v="CONSUMER POST BUREAU"/>
    <s v="SLA_MET"/>
  </r>
  <r>
    <s v="3535"/>
    <d v="2023-08-18T17:13:06"/>
    <d v="2023-08-18T17:19:05"/>
    <s v="APPROVE"/>
    <s v="Consumer Pre Bureau"/>
    <s v="SBambaras"/>
    <s v="Approved only with outright purchase of handset or USIM only"/>
    <d v="1899-12-30T00:05:59"/>
    <n v="5.9833333333333334"/>
    <d v="2023-08-18T00:00:00"/>
    <x v="1"/>
    <x v="3"/>
    <s v="SAM"/>
    <x v="1"/>
    <s v="CONSUMER PRE BUREAU"/>
    <s v="SLA_MET"/>
  </r>
  <r>
    <s v="3536"/>
    <d v="2023-08-18T17:17:32"/>
    <d v="2023-08-18T17:28:01"/>
    <s v="APPROVE"/>
    <s v="Consumer Post Bureau"/>
    <s v="CDcosta"/>
    <s v="Approve"/>
    <d v="1899-12-30T00:10:29"/>
    <n v="10.483333333333333"/>
    <d v="2023-08-18T00:00:00"/>
    <x v="1"/>
    <x v="3"/>
    <s v="CAMERON"/>
    <x v="1"/>
    <s v="CONSUMER POST BUREAU"/>
    <s v="SLA_MET"/>
  </r>
  <r>
    <s v="5379"/>
    <d v="2023-08-18T17:22:27"/>
    <d v="2023-08-18T17:30:01"/>
    <s v="WITHDRAW"/>
    <s v="Consumer Post Bureau"/>
    <s v="SBambaras"/>
    <m/>
    <d v="1899-12-30T00:07:34"/>
    <n v="7.5666666666666664"/>
    <d v="2023-08-18T00:00:00"/>
    <x v="1"/>
    <x v="3"/>
    <s v="SAM"/>
    <x v="0"/>
    <s v="CONSUMER POST BUREAU"/>
    <s v="SLA_MET"/>
  </r>
  <r>
    <s v="3537"/>
    <d v="2023-08-18T17:31:35"/>
    <d v="2023-08-18T17:44:09"/>
    <s v="APPROVE"/>
    <s v="Consumer Existing"/>
    <s v="AAkhundpur"/>
    <s v="Approved for 1 service"/>
    <d v="1899-12-30T00:12:34"/>
    <n v="12.566666666666666"/>
    <d v="2023-08-18T00:00:00"/>
    <x v="1"/>
    <x v="3"/>
    <s v="ASIF"/>
    <x v="1"/>
    <s v="CONSUMER EXISTING"/>
    <s v="SLA_MET"/>
  </r>
  <r>
    <s v="5380"/>
    <d v="2023-08-18T17:42:14"/>
    <d v="2023-08-18T17:47:45"/>
    <s v="WITHDRAW"/>
    <s v="Consumer Post Bureau"/>
    <s v="SSyed"/>
    <m/>
    <d v="1899-12-30T00:05:31"/>
    <n v="5.5166666666666666"/>
    <d v="2023-08-18T00:00:00"/>
    <x v="1"/>
    <x v="3"/>
    <s v="SHAHID"/>
    <x v="0"/>
    <s v="CONSUMER POST BUREAU"/>
    <s v="SLA_MET"/>
  </r>
  <r>
    <s v="3559"/>
    <d v="2023-08-18T17:59:11"/>
    <d v="2023-08-18T18:03:49"/>
    <s v="DECLINE"/>
    <s v="Consumer Pre Bureau"/>
    <s v="AAkhundpur"/>
    <s v="Declined as a Credit Decision"/>
    <d v="1899-12-30T00:04:38"/>
    <n v="4.6333333333333329"/>
    <d v="2023-08-18T00:00:00"/>
    <x v="1"/>
    <x v="3"/>
    <s v="ASIF"/>
    <x v="2"/>
    <s v="CONSUMER PRE BUREAU"/>
    <s v="SLA_MET"/>
  </r>
  <r>
    <s v="5238"/>
    <d v="2023-08-18T18:16:20"/>
    <d v="2023-08-18T18:21:18"/>
    <s v="APPROVE"/>
    <s v="Consumer Existing"/>
    <s v="SSyed"/>
    <m/>
    <d v="1899-12-30T00:04:58"/>
    <n v="4.9666666666666668"/>
    <d v="2023-08-18T00:00:00"/>
    <x v="1"/>
    <x v="3"/>
    <s v="SHAHID"/>
    <x v="1"/>
    <s v="CONSUMER EXISTING"/>
    <s v="SLA_MET"/>
  </r>
  <r>
    <s v="5297"/>
    <d v="2023-08-18T18:24:57"/>
    <d v="2023-08-18T18:29:55"/>
    <s v="DECLINE"/>
    <s v="Consumer Post Bureau"/>
    <s v="SSyed"/>
    <m/>
    <d v="1899-12-30T00:04:58"/>
    <n v="4.9666666666666668"/>
    <d v="2023-08-18T00:00:00"/>
    <x v="1"/>
    <x v="3"/>
    <s v="SHAHID"/>
    <x v="2"/>
    <s v="CONSUMER POST BUREAU"/>
    <s v="SLA_MET"/>
  </r>
  <r>
    <s v="5381"/>
    <d v="2023-08-18T18:46:19"/>
    <d v="2023-08-18T18:56:11"/>
    <s v="WITHDRAW"/>
    <s v="Consumer Post Bureau"/>
    <s v="AAkhundpur"/>
    <m/>
    <d v="1899-12-30T00:09:52"/>
    <n v="9.8666666666666671"/>
    <d v="2023-08-18T00:00:00"/>
    <x v="1"/>
    <x v="3"/>
    <s v="ASIF"/>
    <x v="0"/>
    <s v="CONSUMER POST BUREAU"/>
    <s v="SLA_MET"/>
  </r>
  <r>
    <s v="3587"/>
    <d v="2023-08-18T19:21:53"/>
    <d v="2023-08-18T19:27:52"/>
    <s v="WITHDRAW"/>
    <s v="Consumer Pre Bureau"/>
    <s v="CDcosta"/>
    <s v="The applicant is currently studying Fulltime or is on a Student Visa. Please resubmit as a Student. Remove employment details"/>
    <d v="1899-12-30T00:05:59"/>
    <n v="5.9833333333333334"/>
    <d v="2023-08-18T00:00:00"/>
    <x v="1"/>
    <x v="3"/>
    <s v="CAMERON"/>
    <x v="0"/>
    <s v="CONSUMER PRE BUREAU"/>
    <s v="SLA_MET"/>
  </r>
  <r>
    <s v="5239"/>
    <d v="2023-08-18T20:25:26"/>
    <d v="2023-08-19T08:40:56"/>
    <s v="APPROVE"/>
    <s v="Consumer Post Bureau"/>
    <s v="MDcruz"/>
    <m/>
    <d v="1899-12-30T12:15:30"/>
    <n v="735.5"/>
    <d v="2023-08-19T00:00:00"/>
    <x v="1"/>
    <x v="3"/>
    <s v="MERCEDES"/>
    <x v="1"/>
    <s v="CONSUMER POST BUREAU"/>
    <s v="SLA_NOT_MET"/>
  </r>
  <r>
    <s v="5382"/>
    <d v="2023-08-18T20:30:54"/>
    <d v="2023-08-19T08:50:53"/>
    <s v="WITHDRAW"/>
    <s v="Consumer Post Bureau"/>
    <s v="SBambaras"/>
    <m/>
    <d v="1899-12-30T12:19:59"/>
    <n v="739.98333333333335"/>
    <d v="2023-08-19T00:00:00"/>
    <x v="1"/>
    <x v="3"/>
    <s v="SAM"/>
    <x v="0"/>
    <s v="CONSUMER POST BUREAU"/>
    <s v="SLA_NOT_MET"/>
  </r>
  <r>
    <s v="5383"/>
    <d v="2023-08-18T20:35:29"/>
    <d v="2023-08-19T08:52:21"/>
    <s v="WITHDRAW"/>
    <s v="Consumer Post Bureau"/>
    <s v="MDcruz"/>
    <m/>
    <d v="1899-12-30T12:16:52"/>
    <n v="736.86666666666667"/>
    <d v="2023-08-19T00:00:00"/>
    <x v="1"/>
    <x v="3"/>
    <s v="MERCEDES"/>
    <x v="0"/>
    <s v="CONSUMER POST BUREAU"/>
    <s v="SLA_NOT_MET"/>
  </r>
  <r>
    <s v="5384"/>
    <d v="2023-08-18T21:18:30"/>
    <d v="2023-08-19T09:02:39"/>
    <s v="WITHDRAW"/>
    <s v="Consumer Post Bureau"/>
    <s v="SBambaras"/>
    <m/>
    <d v="1899-12-30T11:44:09"/>
    <n v="704.15"/>
    <d v="2023-08-19T00:00:00"/>
    <x v="1"/>
    <x v="3"/>
    <s v="SAM"/>
    <x v="0"/>
    <s v="CONSUMER POST BUREAU"/>
    <s v="SLA_NOT_MET"/>
  </r>
  <r>
    <s v="5240"/>
    <d v="2023-08-19T01:14:50"/>
    <d v="2023-08-19T09:04:08"/>
    <s v="APPROVE"/>
    <s v="Consumer Post Bureau"/>
    <s v="MDcruz"/>
    <m/>
    <d v="1899-12-30T07:49:18"/>
    <n v="469.3"/>
    <d v="2023-08-19T00:00:00"/>
    <x v="1"/>
    <x v="3"/>
    <s v="MERCEDES"/>
    <x v="1"/>
    <s v="CONSUMER POST BUREAU"/>
    <s v="SLA_NOT_MET"/>
  </r>
  <r>
    <s v="5385"/>
    <d v="2023-08-19T06:10:53"/>
    <d v="2023-08-19T09:14:14"/>
    <s v="WITHDRAW"/>
    <s v="Consumer Post Bureau"/>
    <s v="SBambaras"/>
    <m/>
    <d v="1899-12-30T03:03:21"/>
    <n v="183.35"/>
    <d v="2023-08-19T00:00:00"/>
    <x v="1"/>
    <x v="3"/>
    <s v="SAM"/>
    <x v="0"/>
    <s v="CONSUMER POST BUREAU"/>
    <s v="SLA_NOT_MET"/>
  </r>
  <r>
    <s v="3588"/>
    <d v="2023-08-19T09:17:18"/>
    <d v="2023-08-19T09:22:49"/>
    <s v="APPROVE"/>
    <s v="Consumer Existing"/>
    <s v="SBambaras"/>
    <s v="Approve"/>
    <d v="1899-12-30T00:05:31"/>
    <n v="5.5166666666666666"/>
    <d v="2023-08-19T00:00:00"/>
    <x v="1"/>
    <x v="3"/>
    <s v="SAM"/>
    <x v="1"/>
    <s v="CONSUMER EXISTING"/>
    <s v="SLA_MET"/>
  </r>
  <r>
    <s v="3640"/>
    <d v="2023-08-19T09:52:57"/>
    <d v="2023-08-19T10:00:05"/>
    <s v="WITHDRAW"/>
    <s v="Consumer Existing"/>
    <s v="SBambaras"/>
    <s v="This customers existing Asif Tech account is currently overdue. Once all outstanding amounts have been paid, please email VCredit@Asif Tech.com.au to request a further review"/>
    <d v="1899-12-30T00:07:08"/>
    <n v="7.1333333333333337"/>
    <d v="2023-08-19T00:00:00"/>
    <x v="1"/>
    <x v="3"/>
    <s v="SAM"/>
    <x v="0"/>
    <s v="CONSUMER EXISTING"/>
    <s v="SLA_MET"/>
  </r>
  <r>
    <s v="3641"/>
    <d v="2023-08-19T10:06:59"/>
    <d v="2023-08-19T10:09:55"/>
    <s v="WITHDRAW"/>
    <s v="Consumer Pre Bureau"/>
    <s v="SBambaras"/>
    <s v="Please send through copies of the applicants 100 points of ID (including their Visa page and/or previous Passport number, if applicable) to VCredit@Asif Tech.com.au or 1800 656 866"/>
    <d v="1899-12-30T00:02:56"/>
    <n v="2.9333333333333336"/>
    <d v="2023-08-19T00:00:00"/>
    <x v="1"/>
    <x v="3"/>
    <s v="SAM"/>
    <x v="0"/>
    <s v="CONSUMER PRE BUREAU"/>
    <s v="SLA_MET"/>
  </r>
  <r>
    <s v="3642"/>
    <d v="2023-08-19T10:19:20"/>
    <d v="2023-08-19T10:35:40"/>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6:20"/>
    <n v="16.333333333333332"/>
    <d v="2023-08-19T00:00:00"/>
    <x v="1"/>
    <x v="3"/>
    <s v="SAM"/>
    <x v="0"/>
    <s v="CONSUMER PRE BUREAU"/>
    <s v="SLA_MET"/>
  </r>
  <r>
    <s v="3643"/>
    <d v="2023-08-19T10:19:20"/>
    <d v="2023-08-19T11:50:46"/>
    <s v="WITHDRAW"/>
    <s v="Consumer Post Bureau"/>
    <s v="HPandya"/>
    <s v="duplicate account"/>
    <d v="1899-12-30T01:31:26"/>
    <n v="91.433333333333337"/>
    <d v="2023-08-19T00:00:00"/>
    <x v="1"/>
    <x v="3"/>
    <s v="HARDIK"/>
    <x v="0"/>
    <s v="CONSUMER POST BUREAU"/>
    <s v="SLA_NOT_MET"/>
  </r>
  <r>
    <s v="3644"/>
    <d v="2023-08-19T10:28:11"/>
    <d v="2023-08-19T10:32:51"/>
    <s v="WITHDRAW"/>
    <s v="Consumer Existing"/>
    <s v="MDcruz"/>
    <s v="This customers existing Asif Tech account is currently overdue. Once all outstanding amounts have been paid, please email VCredit@Asif Tech.com.au to request a further review"/>
    <d v="1899-12-30T00:04:40"/>
    <n v="4.666666666666667"/>
    <d v="2023-08-19T00:00:00"/>
    <x v="1"/>
    <x v="3"/>
    <s v="MERCEDES"/>
    <x v="0"/>
    <s v="CONSUMER EXISTING"/>
    <s v="SLA_MET"/>
  </r>
  <r>
    <s v="5241"/>
    <d v="2023-08-19T10:31:49"/>
    <d v="2023-08-19T10:39:39"/>
    <s v="APPROVE"/>
    <s v="Consumer Existing"/>
    <s v="MDcruz"/>
    <m/>
    <d v="1899-12-30T00:07:50"/>
    <n v="7.833333333333333"/>
    <d v="2023-08-19T00:00:00"/>
    <x v="1"/>
    <x v="3"/>
    <s v="MERCEDES"/>
    <x v="1"/>
    <s v="CONSUMER EXISTING"/>
    <s v="SLA_MET"/>
  </r>
  <r>
    <s v="3589"/>
    <d v="2023-08-19T10:43:27"/>
    <d v="2023-08-19T10:55:00"/>
    <s v="APPROVE"/>
    <s v="Consumer Pre Bureau"/>
    <s v="SBambaras"/>
    <s v="Approve"/>
    <d v="1899-12-30T00:11:33"/>
    <n v="11.55"/>
    <d v="2023-08-19T00:00:00"/>
    <x v="1"/>
    <x v="3"/>
    <s v="SAM"/>
    <x v="1"/>
    <s v="CONSUMER PRE BUREAU"/>
    <s v="SLA_MET"/>
  </r>
  <r>
    <s v="3645"/>
    <d v="2023-08-19T10:45:57"/>
    <d v="2023-08-19T11:04:18"/>
    <s v="WITHDRAW"/>
    <s v="Consumer Existing"/>
    <s v="SBambaras"/>
    <s v="Please re-submit the next application once the overdue amount is paid and with copy passport as a part of 100pts id."/>
    <d v="1899-12-30T00:18:21"/>
    <n v="18.350000000000001"/>
    <d v="2023-08-19T00:00:00"/>
    <x v="1"/>
    <x v="3"/>
    <s v="SAM"/>
    <x v="0"/>
    <s v="CONSUMER EXISTING"/>
    <s v="SLA_MET"/>
  </r>
  <r>
    <s v="3590"/>
    <d v="2023-08-19T10:51:51"/>
    <d v="2023-08-19T11:08:54"/>
    <s v="APPROVE"/>
    <s v="Consumer Existing"/>
    <s v="SBambaras"/>
    <s v="Approved only with outright purchase of handset or USIM only"/>
    <d v="1899-12-30T00:17:03"/>
    <n v="17.05"/>
    <d v="2023-08-19T00:00:00"/>
    <x v="1"/>
    <x v="3"/>
    <s v="SAM"/>
    <x v="1"/>
    <s v="CONSUMER EXISTING"/>
    <s v="SLA_MET"/>
  </r>
  <r>
    <s v="3591"/>
    <d v="2023-08-19T10:57:08"/>
    <d v="2023-08-19T11:14:37"/>
    <s v="APPROVE"/>
    <s v="Consumer Existing"/>
    <s v="NBhatia"/>
    <s v="Approve"/>
    <d v="1899-12-30T00:17:29"/>
    <n v="17.483333333333334"/>
    <d v="2023-08-19T00:00:00"/>
    <x v="1"/>
    <x v="3"/>
    <s v="NITESH"/>
    <x v="1"/>
    <s v="CONSUMER EXISTING"/>
    <s v="SLA_MET"/>
  </r>
  <r>
    <s v="5242"/>
    <d v="2023-08-19T11:05:09"/>
    <d v="2023-08-19T11:21:21"/>
    <s v="APPROVE"/>
    <s v="Consumer Existing"/>
    <s v="MDcruz"/>
    <m/>
    <d v="1899-12-30T00:16:12"/>
    <n v="16.2"/>
    <d v="2023-08-19T00:00:00"/>
    <x v="1"/>
    <x v="3"/>
    <s v="MERCEDES"/>
    <x v="1"/>
    <s v="CONSUMER EXISTING"/>
    <s v="SLA_MET"/>
  </r>
  <r>
    <s v="5243"/>
    <d v="2023-08-19T11:13:14"/>
    <d v="2023-08-19T11:32:03"/>
    <s v="APPROVE"/>
    <s v="Consumer Post Bureau"/>
    <s v="SBambaras"/>
    <m/>
    <d v="1899-12-30T00:18:49"/>
    <n v="18.816666666666666"/>
    <d v="2023-08-19T00:00:00"/>
    <x v="1"/>
    <x v="3"/>
    <s v="SAM"/>
    <x v="1"/>
    <s v="CONSUMER POST BUREAU"/>
    <s v="SLA_MET"/>
  </r>
  <r>
    <s v="3592"/>
    <d v="2023-08-19T11:18:59"/>
    <d v="2023-08-19T11:27:27"/>
    <s v="APPROVE"/>
    <s v="Consumer Existing"/>
    <s v="HPandya"/>
    <s v="Approve"/>
    <d v="1899-12-30T00:08:28"/>
    <n v="8.4666666666666668"/>
    <d v="2023-08-19T00:00:00"/>
    <x v="1"/>
    <x v="3"/>
    <s v="HARDIK"/>
    <x v="1"/>
    <s v="CONSUMER EXISTING"/>
    <s v="SLA_MET"/>
  </r>
  <r>
    <s v="3593"/>
    <d v="2023-08-19T11:29:08"/>
    <d v="2023-08-19T11:49:49"/>
    <s v="APPROVE"/>
    <s v="Consumer Post Bureau"/>
    <s v="NBhatia"/>
    <s v="Approve"/>
    <d v="1899-12-30T00:20:41"/>
    <n v="20.683333333333334"/>
    <d v="2023-08-19T00:00:00"/>
    <x v="1"/>
    <x v="3"/>
    <s v="NITESH"/>
    <x v="1"/>
    <s v="CONSUMER POST BUREAU"/>
    <s v="SLA_NOT_MET"/>
  </r>
  <r>
    <s v="3632"/>
    <d v="2023-08-19T11:33:19"/>
    <d v="2023-08-19T11:34:53"/>
    <s v="DECLINE"/>
    <s v="Consumer Existing"/>
    <s v="HPandya"/>
    <s v="The applicant has been declined as they are on a Bridging Visa. As per the Credit Policy, if the applicant is on an eligible Visa Subclass, send a copy of the 100pts of ID and supporting documents to VCredit@Asif Tech.com.au or 1800 656 866"/>
    <d v="1899-12-30T00:01:34"/>
    <n v="1.5666666666666667"/>
    <d v="2023-08-19T00:00:00"/>
    <x v="1"/>
    <x v="3"/>
    <s v="HARDIK"/>
    <x v="2"/>
    <s v="CONSUMER EXISTING"/>
    <s v="SLA_MET"/>
  </r>
  <r>
    <s v="3594"/>
    <d v="2023-08-19T11:35:25"/>
    <d v="2023-08-19T11:41:47"/>
    <s v="APPROVE"/>
    <s v="Consumer Existing"/>
    <s v="HPandya"/>
    <s v="Approve"/>
    <d v="1899-12-30T00:06:22"/>
    <n v="6.3666666666666663"/>
    <d v="2023-08-19T00:00:00"/>
    <x v="1"/>
    <x v="3"/>
    <s v="HARDIK"/>
    <x v="1"/>
    <s v="CONSUMER EXISTING"/>
    <s v="SLA_MET"/>
  </r>
  <r>
    <s v="3595"/>
    <d v="2023-08-19T11:40:45"/>
    <d v="2023-08-19T11:45:43"/>
    <s v="APPROVE"/>
    <s v="Consumer Pre Bureau"/>
    <s v="SBambaras"/>
    <s v="Approved"/>
    <d v="1899-12-30T00:04:58"/>
    <n v="4.9666666666666668"/>
    <d v="2023-08-19T00:00:00"/>
    <x v="1"/>
    <x v="3"/>
    <s v="SAM"/>
    <x v="1"/>
    <s v="CONSUMER PRE BUREAU"/>
    <s v="SLA_MET"/>
  </r>
  <r>
    <s v="3633"/>
    <d v="2023-08-19T11:46:14"/>
    <d v="2023-08-19T11:56:09"/>
    <s v="DECLINE"/>
    <s v="Consumer Pre Bureau"/>
    <s v="SBambaras"/>
    <s v="Declined as a Credit Decision (Applicant has been declined previously)"/>
    <d v="1899-12-30T00:09:55"/>
    <n v="9.9166666666666661"/>
    <d v="2023-08-19T00:00:00"/>
    <x v="1"/>
    <x v="3"/>
    <s v="SAM"/>
    <x v="2"/>
    <s v="CONSUMER PRE BUREAU"/>
    <s v="SLA_MET"/>
  </r>
  <r>
    <s v="3634"/>
    <d v="2023-08-19T11:58:10"/>
    <d v="2023-08-19T12:06:00"/>
    <s v="DECLINE"/>
    <s v="Consumer Pre Bureau"/>
    <s v="SBambaras"/>
    <s v="Declined as a Credit Decision"/>
    <d v="1899-12-30T00:07:50"/>
    <n v="7.833333333333333"/>
    <d v="2023-08-19T00:00:00"/>
    <x v="1"/>
    <x v="3"/>
    <s v="SAM"/>
    <x v="2"/>
    <s v="CONSUMER PRE BUREAU"/>
    <s v="SLA_MET"/>
  </r>
  <r>
    <s v="5244"/>
    <d v="2023-08-19T12:00:37"/>
    <d v="2023-08-19T12:06:03"/>
    <s v="APPROVE"/>
    <s v="Consumer Existing"/>
    <s v="MDcruz"/>
    <m/>
    <d v="1899-12-30T00:05:26"/>
    <n v="5.4333333333333336"/>
    <d v="2023-08-19T00:00:00"/>
    <x v="1"/>
    <x v="3"/>
    <s v="MERCEDES"/>
    <x v="1"/>
    <s v="CONSUMER EXISTING"/>
    <s v="SLA_MET"/>
  </r>
  <r>
    <s v="5245"/>
    <d v="2023-08-19T12:03:57"/>
    <d v="2023-08-19T12:13:52"/>
    <s v="APPROVE"/>
    <s v="Consumer Existing"/>
    <s v="SBambaras"/>
    <m/>
    <d v="1899-12-30T00:09:55"/>
    <n v="9.9166666666666661"/>
    <d v="2023-08-19T00:00:00"/>
    <x v="1"/>
    <x v="3"/>
    <s v="SAM"/>
    <x v="1"/>
    <s v="CONSUMER EXISTING"/>
    <s v="SLA_MET"/>
  </r>
  <r>
    <s v="3646"/>
    <d v="2023-08-19T12:05:57"/>
    <d v="2023-08-19T12:18:35"/>
    <s v="WITHDRAW"/>
    <s v="Consumer Pre Bureau"/>
    <s v="HPandya"/>
    <s v="Please send through copies of the applicants 100 points of ID to VCredit@Asif Tech.com.au or 1800 656 866 Proof of income."/>
    <d v="1899-12-30T00:12:38"/>
    <n v="12.633333333333333"/>
    <d v="2023-08-19T00:00:00"/>
    <x v="1"/>
    <x v="3"/>
    <s v="HARDIK"/>
    <x v="0"/>
    <s v="CONSUMER PRE BUREAU"/>
    <s v="SLA_MET"/>
  </r>
  <r>
    <s v="3647"/>
    <d v="2023-08-19T12:08:28"/>
    <d v="2023-08-19T12:23:55"/>
    <s v="WITHDRAW"/>
    <s v="Consumer Pre Bureau"/>
    <s v="NBhatia"/>
    <s v="An account for this applicant already exists with Asif Tech. Please resubmit as existing customer under CA Row ID:1-5NS79QD"/>
    <d v="1899-12-30T00:15:27"/>
    <n v="15.45"/>
    <d v="2023-08-19T00:00:00"/>
    <x v="1"/>
    <x v="3"/>
    <s v="NITESH"/>
    <x v="0"/>
    <s v="CONSUMER PRE BUREAU"/>
    <s v="SLA_MET"/>
  </r>
  <r>
    <s v="3596"/>
    <d v="2023-08-19T12:11:44"/>
    <d v="2023-08-19T12:22:11"/>
    <s v="APPROVE"/>
    <s v="Consumer Pre Bureau"/>
    <s v="SBambaras"/>
    <s v="Approve"/>
    <d v="1899-12-30T00:10:27"/>
    <n v="10.45"/>
    <d v="2023-08-19T00:00:00"/>
    <x v="1"/>
    <x v="3"/>
    <s v="SAM"/>
    <x v="1"/>
    <s v="CONSUMER PRE BUREAU"/>
    <s v="SLA_MET"/>
  </r>
  <r>
    <s v="5246"/>
    <d v="2023-08-19T12:12:06"/>
    <d v="2023-08-19T12:20:21"/>
    <s v="APPROVE"/>
    <s v="Consumer Existing"/>
    <s v="MDcruz"/>
    <m/>
    <d v="1899-12-30T00:08:15"/>
    <n v="8.25"/>
    <d v="2023-08-19T00:00:00"/>
    <x v="1"/>
    <x v="3"/>
    <s v="MERCEDES"/>
    <x v="1"/>
    <s v="CONSUMER EXISTING"/>
    <s v="SLA_MET"/>
  </r>
  <r>
    <s v="3635"/>
    <d v="2023-08-19T12:18:25"/>
    <d v="2023-08-19T12:22:40"/>
    <s v="DECLINE"/>
    <s v="Consumer Existing"/>
    <s v="HPandya"/>
    <s v="Passport Visa expires in less than 12 months. Please offer the customer pre-paid service only"/>
    <d v="1899-12-30T00:04:15"/>
    <n v="4.25"/>
    <d v="2023-08-19T00:00:00"/>
    <x v="1"/>
    <x v="3"/>
    <s v="HARDIK"/>
    <x v="2"/>
    <s v="CONSUMER EXISTING"/>
    <s v="SLA_MET"/>
  </r>
  <r>
    <s v="3597"/>
    <d v="2023-08-19T12:24:54"/>
    <d v="2023-08-19T12:41:19"/>
    <s v="APPROVE"/>
    <s v="Consumer Existing"/>
    <s v="SBambaras"/>
    <s v="Approved for 2 services"/>
    <d v="1899-12-30T00:16:25"/>
    <n v="16.416666666666668"/>
    <d v="2023-08-19T00:00:00"/>
    <x v="1"/>
    <x v="3"/>
    <s v="SAM"/>
    <x v="1"/>
    <s v="CONSUMER EXISTING"/>
    <s v="SLA_MET"/>
  </r>
  <r>
    <s v="3648"/>
    <d v="2023-08-19T12:27:24"/>
    <d v="2023-08-19T12:43:07"/>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5:43"/>
    <n v="15.716666666666667"/>
    <d v="2023-08-19T00:00:00"/>
    <x v="1"/>
    <x v="3"/>
    <s v="HARDIK"/>
    <x v="0"/>
    <s v="CONSUMER PRE BUREAU"/>
    <s v="SLA_MET"/>
  </r>
  <r>
    <s v="3636"/>
    <d v="2023-08-19T12:28:52"/>
    <d v="2023-08-19T12:40:25"/>
    <s v="DECLINE"/>
    <s v="Consumer Existing"/>
    <s v="NBhatia"/>
    <s v="The applicant has been declined as they are currently on a Tourist Visa and Overdue amouunt of $188.87"/>
    <d v="1899-12-30T00:11:33"/>
    <n v="11.55"/>
    <d v="2023-08-19T00:00:00"/>
    <x v="1"/>
    <x v="3"/>
    <s v="NITESH"/>
    <x v="2"/>
    <s v="CONSUMER EXISTING"/>
    <s v="SLA_MET"/>
  </r>
  <r>
    <s v="3649"/>
    <d v="2023-08-19T12:29:16"/>
    <d v="2023-08-19T12:47:52"/>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8:36"/>
    <n v="18.600000000000001"/>
    <d v="2023-08-19T00:00:00"/>
    <x v="1"/>
    <x v="3"/>
    <s v="SAM"/>
    <x v="0"/>
    <s v="CONSUMER POST BUREAU"/>
    <s v="SLA_MET"/>
  </r>
  <r>
    <s v="3650"/>
    <d v="2023-08-19T12:32:32"/>
    <d v="2023-08-19T13:00:59"/>
    <s v="WITHDRAW"/>
    <s v="Consumer Pre Bureau"/>
    <s v="NBhatia"/>
    <s v="Please mention the name of the State on the Previous address and resubmit."/>
    <d v="1899-12-30T00:28:27"/>
    <n v="28.45"/>
    <d v="2023-08-19T00:00:00"/>
    <x v="1"/>
    <x v="3"/>
    <s v="NITESH"/>
    <x v="0"/>
    <s v="CONSUMER PRE BUREAU"/>
    <s v="SLA_NOT_MET"/>
  </r>
  <r>
    <s v="3598"/>
    <d v="2023-08-19T12:34:40"/>
    <d v="2023-08-19T12:53:28"/>
    <s v="APPROVE"/>
    <s v="Consumer Post Bureau"/>
    <s v="HPandya"/>
    <s v="Approve"/>
    <d v="1899-12-30T00:18:48"/>
    <n v="18.8"/>
    <d v="2023-08-19T00:00:00"/>
    <x v="1"/>
    <x v="3"/>
    <s v="HARDIK"/>
    <x v="1"/>
    <s v="CONSUMER POST BUREAU"/>
    <s v="SLA_MET"/>
  </r>
  <r>
    <s v="3599"/>
    <d v="2023-08-19T12:39:25"/>
    <d v="2023-08-19T12:50:59"/>
    <s v="APPROVE"/>
    <s v="Consumer Existing"/>
    <s v="SBambaras"/>
    <s v="Approve"/>
    <d v="1899-12-30T00:11:34"/>
    <n v="11.566666666666666"/>
    <d v="2023-08-19T00:00:00"/>
    <x v="1"/>
    <x v="3"/>
    <s v="SAM"/>
    <x v="1"/>
    <s v="CONSUMER EXISTING"/>
    <s v="SLA_MET"/>
  </r>
  <r>
    <s v="3600"/>
    <d v="2023-08-19T12:45:43"/>
    <d v="2023-08-19T13:04:18"/>
    <s v="APPROVE"/>
    <s v="Consumer Pre Bureau"/>
    <s v="SBambaras"/>
    <s v="Approve"/>
    <d v="1899-12-30T00:18:35"/>
    <n v="18.583333333333332"/>
    <d v="2023-08-19T00:00:00"/>
    <x v="1"/>
    <x v="3"/>
    <s v="SAM"/>
    <x v="1"/>
    <s v="CONSUMER PRE BUREAU"/>
    <s v="SLA_MET"/>
  </r>
  <r>
    <s v="3651"/>
    <d v="2023-08-19T12:46:18"/>
    <d v="2023-08-19T12:57:29"/>
    <s v="WITHDRAW"/>
    <s v="Consumer Pre Bureau"/>
    <s v="HPandya"/>
    <s v="Please resubmit with the correct country (Brazil) for the passport."/>
    <d v="1899-12-30T00:11:11"/>
    <n v="11.183333333333334"/>
    <d v="2023-08-19T00:00:00"/>
    <x v="1"/>
    <x v="3"/>
    <s v="HARDIK"/>
    <x v="0"/>
    <s v="CONSUMER PRE BUREAU"/>
    <s v="SLA_MET"/>
  </r>
  <r>
    <s v="3601"/>
    <d v="2023-08-19T12:47:02"/>
    <d v="2023-08-19T13:05:13"/>
    <s v="APPROVE"/>
    <s v="Consumer Existing"/>
    <s v="HPandya"/>
    <s v="Approve"/>
    <d v="1899-12-30T00:18:11"/>
    <n v="18.183333333333334"/>
    <d v="2023-08-19T00:00:00"/>
    <x v="1"/>
    <x v="3"/>
    <s v="HARDIK"/>
    <x v="1"/>
    <s v="CONSUMER EXISTING"/>
    <s v="SLA_MET"/>
  </r>
  <r>
    <s v="3602"/>
    <d v="2023-08-19T12:58:09"/>
    <d v="2023-08-19T13:06:11"/>
    <s v="APPROVE"/>
    <s v="Consumer Pre Bureau"/>
    <s v="HPandya"/>
    <s v="-"/>
    <d v="1899-12-30T00:08:02"/>
    <n v="8.0333333333333332"/>
    <d v="2023-08-19T00:00:00"/>
    <x v="1"/>
    <x v="3"/>
    <s v="HARDIK"/>
    <x v="1"/>
    <s v="CONSUMER PRE BUREAU"/>
    <s v="SLA_MET"/>
  </r>
  <r>
    <s v="3652"/>
    <d v="2023-08-19T12:59:29"/>
    <d v="2023-08-19T13:14:17"/>
    <s v="WITHDRAW"/>
    <s v="Consumer Pre Bureau"/>
    <s v="NBhatia"/>
    <s v="An account for this applicant already exists with Asif Tech. Please resubmit as existing customer under CA Row ID:1-6DORXBL"/>
    <d v="1899-12-30T00:14:48"/>
    <n v="14.8"/>
    <d v="2023-08-19T00:00:00"/>
    <x v="1"/>
    <x v="3"/>
    <s v="NITESH"/>
    <x v="0"/>
    <s v="CONSUMER PRE BUREAU"/>
    <s v="SLA_MET"/>
  </r>
  <r>
    <s v="3637"/>
    <d v="2023-08-19T13:01:37"/>
    <d v="2023-08-19T13:06:31"/>
    <s v="DECLINE"/>
    <s v="Consumer Pre Bureau"/>
    <s v="SBambaras"/>
    <s v="Declined as a Credit Decision"/>
    <d v="1899-12-30T00:04:54"/>
    <n v="4.9000000000000004"/>
    <d v="2023-08-19T00:00:00"/>
    <x v="1"/>
    <x v="3"/>
    <s v="SAM"/>
    <x v="2"/>
    <s v="CONSUMER PRE BUREAU"/>
    <s v="SLA_MET"/>
  </r>
  <r>
    <s v="3638"/>
    <d v="2023-08-19T13:01:58"/>
    <d v="2023-08-19T13:10:58"/>
    <s v="DECLINE"/>
    <s v="Consumer Existing"/>
    <s v="SBambaras"/>
    <s v="Passport Visa expires in less than 21 months. Please offer the customer pre-paid service only"/>
    <d v="1899-12-30T00:09:00"/>
    <n v="9"/>
    <d v="2023-08-19T00:00:00"/>
    <x v="1"/>
    <x v="3"/>
    <s v="SAM"/>
    <x v="2"/>
    <s v="CONSUMER EXISTING"/>
    <s v="SLA_MET"/>
  </r>
  <r>
    <s v="3603"/>
    <d v="2023-08-19T13:07:31"/>
    <d v="2023-08-19T13:12:55"/>
    <s v="APPROVE"/>
    <s v="Consumer Existing"/>
    <s v="HPandya"/>
    <s v="Approved for MBB only"/>
    <d v="1899-12-30T00:05:24"/>
    <n v="5.4"/>
    <d v="2023-08-19T00:00:00"/>
    <x v="1"/>
    <x v="3"/>
    <s v="HARDIK"/>
    <x v="1"/>
    <s v="CONSUMER EXISTING"/>
    <s v="SLA_MET"/>
  </r>
  <r>
    <s v="3604"/>
    <d v="2023-08-19T13:14:12"/>
    <d v="2023-08-19T13:21:09"/>
    <s v="APPROVE"/>
    <s v="Consumer Pre Bureau"/>
    <s v="HPandya"/>
    <s v="Approved for 1 Handset/Tablet + 1 MBB"/>
    <d v="1899-12-30T00:06:57"/>
    <n v="6.95"/>
    <d v="2023-08-19T00:00:00"/>
    <x v="1"/>
    <x v="3"/>
    <s v="HARDIK"/>
    <x v="1"/>
    <s v="CONSUMER PRE BUREAU"/>
    <s v="SLA_MET"/>
  </r>
  <r>
    <s v="3653"/>
    <d v="2023-08-19T13:15:38"/>
    <d v="2023-08-19T13:32:36"/>
    <s v="WITHDRAW"/>
    <s v="Consumer Existing"/>
    <s v="NBhatia"/>
    <s v="This customers existing Asif Tech account is currently overdue. Once all outstanding amounts have been paid, please email VCredit@Asif Tech.com.au to request a further review"/>
    <d v="1899-12-30T00:16:58"/>
    <n v="16.966666666666665"/>
    <d v="2023-08-19T00:00:00"/>
    <x v="1"/>
    <x v="3"/>
    <s v="NITESH"/>
    <x v="0"/>
    <s v="CONSUMER EXISTING"/>
    <s v="SLA_MET"/>
  </r>
  <r>
    <s v="5386"/>
    <d v="2023-08-19T13:17:47"/>
    <d v="2023-08-19T13:26:22"/>
    <s v="WITHDRAW"/>
    <s v="Consumer Post Bureau"/>
    <s v="MDcruz"/>
    <m/>
    <d v="1899-12-30T00:08:35"/>
    <n v="8.5833333333333339"/>
    <d v="2023-08-19T00:00:00"/>
    <x v="1"/>
    <x v="3"/>
    <s v="MERCEDES"/>
    <x v="0"/>
    <s v="CONSUMER POST BUREAU"/>
    <s v="SLA_MET"/>
  </r>
  <r>
    <s v="3654"/>
    <d v="2023-08-19T13:21:39"/>
    <d v="2023-08-19T13:24:25"/>
    <s v="WITHDRAW"/>
    <s v="Consumer Existing"/>
    <s v="HPandya"/>
    <s v="The applicant is currently studying Fulltime or is on a Student Visa. Please resubmit as a Student."/>
    <d v="1899-12-30T00:02:46"/>
    <n v="2.7666666666666666"/>
    <d v="2023-08-19T00:00:00"/>
    <x v="1"/>
    <x v="3"/>
    <s v="HARDIK"/>
    <x v="0"/>
    <s v="CONSUMER EXISTING"/>
    <s v="SLA_MET"/>
  </r>
  <r>
    <s v="3639"/>
    <d v="2023-08-19T13:24:09"/>
    <d v="2023-08-19T13:35:38"/>
    <s v="DECLINE"/>
    <s v="Consumer Existing"/>
    <s v="HPandya"/>
    <s v="The customer has been declined due to insufficient billing history with Asif Tech"/>
    <d v="1899-12-30T00:11:29"/>
    <n v="11.483333333333333"/>
    <d v="2023-08-19T00:00:00"/>
    <x v="1"/>
    <x v="3"/>
    <s v="HARDIK"/>
    <x v="2"/>
    <s v="CONSUMER EXISTING"/>
    <s v="SLA_MET"/>
  </r>
  <r>
    <s v="5247"/>
    <d v="2023-08-19T13:31:57"/>
    <d v="2023-08-19T13:36:49"/>
    <s v="APPROVE"/>
    <s v="Consumer Existing"/>
    <s v="SBambaras"/>
    <m/>
    <d v="1899-12-30T00:04:52"/>
    <n v="4.8666666666666671"/>
    <d v="2023-08-19T00:00:00"/>
    <x v="1"/>
    <x v="3"/>
    <s v="SAM"/>
    <x v="1"/>
    <s v="CONSUMER EXISTING"/>
    <s v="SLA_MET"/>
  </r>
  <r>
    <s v="5248"/>
    <d v="2023-08-19T13:32:55"/>
    <d v="2023-08-19T13:43:25"/>
    <s v="APPROVE"/>
    <s v="Consumer Existing"/>
    <s v="MDcruz"/>
    <m/>
    <d v="1899-12-30T00:10:30"/>
    <n v="10.5"/>
    <d v="2023-08-19T00:00:00"/>
    <x v="1"/>
    <x v="3"/>
    <s v="MERCEDES"/>
    <x v="1"/>
    <s v="CONSUMER EXISTING"/>
    <s v="SLA_MET"/>
  </r>
  <r>
    <s v="3605"/>
    <d v="2023-08-19T13:58:48"/>
    <d v="2023-08-19T14:03:33"/>
    <s v="APPROVE"/>
    <s v="Consumer Existing"/>
    <s v="HPandya"/>
    <s v="Approve"/>
    <d v="1899-12-30T00:04:45"/>
    <n v="4.75"/>
    <d v="2023-08-19T00:00:00"/>
    <x v="1"/>
    <x v="3"/>
    <s v="HARDIK"/>
    <x v="1"/>
    <s v="CONSUMER EXISTING"/>
    <s v="SLA_MET"/>
  </r>
  <r>
    <s v="3606"/>
    <d v="2023-08-19T13:59:09"/>
    <d v="2023-08-19T14:02:52"/>
    <s v="APPROVE"/>
    <s v="Consumer Existing"/>
    <s v="SBambaras"/>
    <s v="Approved for MBB only"/>
    <d v="1899-12-30T00:03:43"/>
    <n v="3.7166666666666668"/>
    <d v="2023-08-19T00:00:00"/>
    <x v="1"/>
    <x v="3"/>
    <s v="SAM"/>
    <x v="1"/>
    <s v="CONSUMER EXISTING"/>
    <s v="SLA_MET"/>
  </r>
  <r>
    <s v="3655"/>
    <d v="2023-08-19T13:59:57"/>
    <d v="2023-08-19T14:10:14"/>
    <s v="WITHDRAW"/>
    <s v="Consumer Existing"/>
    <s v="SBambaras"/>
    <s v="The Work number entered is incorrect for the employer listed on the application. Please verify the details with the applicant and resubmit with a valid number"/>
    <d v="1899-12-30T00:10:17"/>
    <n v="10.283333333333333"/>
    <d v="2023-08-19T00:00:00"/>
    <x v="1"/>
    <x v="3"/>
    <s v="SAM"/>
    <x v="0"/>
    <s v="CONSUMER EXISTING"/>
    <s v="SLA_MET"/>
  </r>
  <r>
    <s v="3656"/>
    <d v="2023-08-19T14:03:10"/>
    <d v="2023-08-19T14:12:52"/>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9:42"/>
    <n v="9.6999999999999993"/>
    <d v="2023-08-19T00:00:00"/>
    <x v="1"/>
    <x v="3"/>
    <s v="HARDIK"/>
    <x v="0"/>
    <s v="CONSUMER PRE BUREAU"/>
    <s v="SLA_MET"/>
  </r>
  <r>
    <s v="3607"/>
    <d v="2023-08-19T14:03:58"/>
    <d v="2023-08-19T14:22:07"/>
    <s v="APPROVE"/>
    <s v="Consumer Existing"/>
    <s v="NBhatia"/>
    <s v="Approved only with outright purchase of handset or USIM only"/>
    <d v="1899-12-30T00:18:09"/>
    <n v="18.149999999999999"/>
    <d v="2023-08-19T00:00:00"/>
    <x v="1"/>
    <x v="3"/>
    <s v="NITESH"/>
    <x v="1"/>
    <s v="CONSUMER EXISTING"/>
    <s v="SLA_MET"/>
  </r>
  <r>
    <s v="3657"/>
    <d v="2023-08-19T14:05:18"/>
    <d v="2023-08-19T14:17:32"/>
    <s v="WITHDRAW"/>
    <s v="Consumer Pre Bureau"/>
    <s v="HPandya"/>
    <s v="Please send through copies of the applicants 100 points of ID (including their Visa page and/or previous Passport number, if applicable) to VCredit@Asif Tech.com.au or 1800 656 866"/>
    <d v="1899-12-30T00:12:14"/>
    <n v="12.233333333333333"/>
    <d v="2023-08-19T00:00:00"/>
    <x v="1"/>
    <x v="3"/>
    <s v="HARDIK"/>
    <x v="0"/>
    <s v="CONSUMER PRE BUREAU"/>
    <s v="SLA_MET"/>
  </r>
  <r>
    <s v="3608"/>
    <d v="2023-08-19T14:09:07"/>
    <d v="2023-08-19T14:21:17"/>
    <s v="APPROVE"/>
    <s v="Consumer Pre Bureau"/>
    <s v="SBambaras"/>
    <s v="Approved only with outright purchase of handset or USIM only"/>
    <d v="1899-12-30T00:12:10"/>
    <n v="12.166666666666666"/>
    <d v="2023-08-19T00:00:00"/>
    <x v="1"/>
    <x v="3"/>
    <s v="SAM"/>
    <x v="1"/>
    <s v="CONSUMER PRE BUREAU"/>
    <s v="SLA_MET"/>
  </r>
  <r>
    <s v="3609"/>
    <d v="2023-08-19T14:10:11"/>
    <d v="2023-08-19T14:20:50"/>
    <s v="APPROVE"/>
    <s v="Consumer Pre Bureau"/>
    <s v="HPandya"/>
    <s v="Approve"/>
    <d v="1899-12-30T00:10:39"/>
    <n v="10.65"/>
    <d v="2023-08-19T00:00:00"/>
    <x v="1"/>
    <x v="3"/>
    <s v="HARDIK"/>
    <x v="1"/>
    <s v="CONSUMER PRE BUREAU"/>
    <s v="SLA_MET"/>
  </r>
  <r>
    <s v="3610"/>
    <d v="2023-08-19T14:17:10"/>
    <d v="2023-08-19T14:24:25"/>
    <s v="APPROVE"/>
    <s v="Consumer Existing"/>
    <s v="HPandya"/>
    <s v="Approve"/>
    <d v="1899-12-30T00:07:15"/>
    <n v="7.25"/>
    <d v="2023-08-19T00:00:00"/>
    <x v="1"/>
    <x v="3"/>
    <s v="HARDIK"/>
    <x v="1"/>
    <s v="CONSUMER EXISTING"/>
    <s v="SLA_MET"/>
  </r>
  <r>
    <s v="3611"/>
    <d v="2023-08-19T14:17:49"/>
    <d v="2023-08-19T14:24:28"/>
    <s v="APPROVE"/>
    <s v="Consumer Existing"/>
    <s v="SBambaras"/>
    <s v="Approve"/>
    <d v="1899-12-30T00:06:39"/>
    <n v="6.65"/>
    <d v="2023-08-19T00:00:00"/>
    <x v="1"/>
    <x v="3"/>
    <s v="SAM"/>
    <x v="1"/>
    <s v="CONSUMER EXISTING"/>
    <s v="SLA_MET"/>
  </r>
  <r>
    <s v="3658"/>
    <d v="2023-08-19T14:19:37"/>
    <d v="2023-08-19T14:42:15"/>
    <s v="WITHDRAW"/>
    <s v="Consumer Existing"/>
    <s v="NBhatia"/>
    <s v="Please send through copies of the applicants Visa page and Passport number to VCredit@Asif Tech.com.au or 1800 656 866"/>
    <d v="1899-12-30T00:22:38"/>
    <n v="22.633333333333333"/>
    <d v="2023-08-19T00:00:00"/>
    <x v="1"/>
    <x v="3"/>
    <s v="NITESH"/>
    <x v="0"/>
    <s v="CONSUMER EXISTING"/>
    <s v="SLA_NOT_MET"/>
  </r>
  <r>
    <s v="3612"/>
    <d v="2023-08-19T14:22:43"/>
    <d v="2023-08-19T14:30:19"/>
    <s v="APPROVE"/>
    <s v="Consumer Existing"/>
    <s v="HPandya"/>
    <s v="Approve"/>
    <d v="1899-12-30T00:07:36"/>
    <n v="7.6"/>
    <d v="2023-08-19T00:00:00"/>
    <x v="1"/>
    <x v="3"/>
    <s v="HARDIK"/>
    <x v="1"/>
    <s v="CONSUMER EXISTING"/>
    <s v="SLA_MET"/>
  </r>
  <r>
    <s v="5249"/>
    <d v="2023-08-19T14:23:22"/>
    <d v="2023-08-19T14:36:18"/>
    <s v="APPROVE"/>
    <s v="Consumer Post Bureau"/>
    <s v="SBambaras"/>
    <m/>
    <d v="1899-12-30T00:12:56"/>
    <n v="12.933333333333334"/>
    <d v="2023-08-19T00:00:00"/>
    <x v="1"/>
    <x v="3"/>
    <s v="SAM"/>
    <x v="1"/>
    <s v="CONSUMER POST BUREAU"/>
    <s v="SLA_MET"/>
  </r>
  <r>
    <s v="3659"/>
    <d v="2023-08-19T14:24:26"/>
    <d v="2023-08-19T14:27:04"/>
    <s v="WITHDRAW"/>
    <s v="Consumer Pre Bureau"/>
    <s v="SBambaras"/>
    <s v="The Work number entered is incorrect for the employer listed on the application. Please verify the details with the applicant and resubmit with a valid number"/>
    <d v="1899-12-30T00:02:38"/>
    <n v="2.6333333333333333"/>
    <d v="2023-08-19T00:00:00"/>
    <x v="1"/>
    <x v="3"/>
    <s v="SAM"/>
    <x v="0"/>
    <s v="CONSUMER PRE BUREAU"/>
    <s v="SLA_MET"/>
  </r>
  <r>
    <s v="3613"/>
    <d v="2023-08-19T14:31:32"/>
    <d v="2023-08-19T14:41:57"/>
    <s v="APPROVE"/>
    <s v="Consumer Post Bureau"/>
    <s v="SBambaras"/>
    <s v="Approved only with outright purchase of handset or USIM only"/>
    <d v="1899-12-30T00:10:25"/>
    <n v="10.416666666666666"/>
    <d v="2023-08-19T00:00:00"/>
    <x v="1"/>
    <x v="3"/>
    <s v="SAM"/>
    <x v="1"/>
    <s v="CONSUMER POST BUREAU"/>
    <s v="SLA_MET"/>
  </r>
  <r>
    <s v="5250"/>
    <d v="2023-08-19T14:34:49"/>
    <d v="2023-08-19T14:41:23"/>
    <s v="APPROVE"/>
    <s v="Consumer Existing"/>
    <s v="MDcruz"/>
    <m/>
    <d v="1899-12-30T00:06:34"/>
    <n v="6.5666666666666664"/>
    <d v="2023-08-19T00:00:00"/>
    <x v="1"/>
    <x v="3"/>
    <s v="MERCEDES"/>
    <x v="1"/>
    <s v="CONSUMER EXISTING"/>
    <s v="SLA_MET"/>
  </r>
  <r>
    <s v="3660"/>
    <d v="2023-08-19T14:38:37"/>
    <d v="2023-08-19T14:50:56"/>
    <s v="WITHDRAW"/>
    <s v="Consumer Existing"/>
    <s v="SBambaras"/>
    <s v="Please send through copies of the applicants 100 points of ID (including their Visa page and/or previous Passport number, if applicable) to VCredit@Asif Tech.com.au or 1800 656 866"/>
    <d v="1899-12-30T00:12:19"/>
    <n v="12.316666666666666"/>
    <d v="2023-08-19T00:00:00"/>
    <x v="1"/>
    <x v="3"/>
    <s v="SAM"/>
    <x v="0"/>
    <s v="CONSUMER EXISTING"/>
    <s v="SLA_MET"/>
  </r>
  <r>
    <s v="3614"/>
    <d v="2023-08-19T14:43:24"/>
    <d v="2023-08-19T14:51:19"/>
    <s v="APPROVE"/>
    <s v="Consumer Existing"/>
    <s v="NBhatia"/>
    <s v="Approve"/>
    <d v="1899-12-30T00:07:55"/>
    <n v="7.916666666666667"/>
    <d v="2023-08-19T00:00:00"/>
    <x v="1"/>
    <x v="3"/>
    <s v="NITESH"/>
    <x v="1"/>
    <s v="CONSUMER EXISTING"/>
    <s v="SLA_MET"/>
  </r>
  <r>
    <s v="3661"/>
    <d v="2023-08-19T14:43:24"/>
    <d v="2023-08-19T15:04:20"/>
    <s v="WITHDRAW"/>
    <s v="Consumer Post Bureau"/>
    <s v="NBhatia"/>
    <s v="An account for this applicant already exists with Asif Tech. Please resubmit as existing customer under CA Row ID: 1-854KYW4"/>
    <d v="1899-12-30T00:20:56"/>
    <n v="20.933333333333334"/>
    <d v="2023-08-19T00:00:00"/>
    <x v="1"/>
    <x v="3"/>
    <s v="NITESH"/>
    <x v="0"/>
    <s v="CONSUMER POST BUREAU"/>
    <s v="SLA_NOT_MET"/>
  </r>
  <r>
    <s v="3615"/>
    <d v="2023-08-19T14:45:55"/>
    <d v="2023-08-19T14:58:30"/>
    <s v="APPROVE"/>
    <s v="Consumer Pre Bureau"/>
    <s v="SBambaras"/>
    <s v="Approve"/>
    <d v="1899-12-30T00:12:35"/>
    <n v="12.583333333333334"/>
    <d v="2023-08-19T00:00:00"/>
    <x v="1"/>
    <x v="3"/>
    <s v="SAM"/>
    <x v="1"/>
    <s v="CONSUMER PRE BUREAU"/>
    <s v="SLA_MET"/>
  </r>
  <r>
    <s v="5251"/>
    <d v="2023-08-19T14:47:14"/>
    <d v="2023-08-19T15:07:17"/>
    <s v="APPROVE"/>
    <s v="Consumer Existing"/>
    <s v="CDcosta"/>
    <m/>
    <d v="1899-12-30T00:20:03"/>
    <n v="20.05"/>
    <d v="2023-08-19T00:00:00"/>
    <x v="1"/>
    <x v="3"/>
    <s v="CAMERON"/>
    <x v="1"/>
    <s v="CONSUMER EXISTING"/>
    <s v="SLA_NOT_MET"/>
  </r>
  <r>
    <s v="3616"/>
    <d v="2023-08-19T14:51:05"/>
    <d v="2023-08-19T15:05:01"/>
    <s v="APPROVE"/>
    <s v="Consumer Post Bureau"/>
    <s v="SBambaras"/>
    <s v="Approved only with outright purchase of handset or USIM only"/>
    <d v="1899-12-30T00:13:56"/>
    <n v="13.933333333333334"/>
    <d v="2023-08-19T00:00:00"/>
    <x v="1"/>
    <x v="3"/>
    <s v="SAM"/>
    <x v="1"/>
    <s v="CONSUMER POST BUREAU"/>
    <s v="SLA_MET"/>
  </r>
  <r>
    <s v="3617"/>
    <d v="2023-08-19T15:03:13"/>
    <d v="2023-08-19T15:15:56"/>
    <s v="APPROVE"/>
    <s v="Consumer Existing"/>
    <s v="NBhatia"/>
    <s v="Approve"/>
    <d v="1899-12-30T00:12:43"/>
    <n v="12.716666666666667"/>
    <d v="2023-08-19T00:00:00"/>
    <x v="1"/>
    <x v="3"/>
    <s v="NITESH"/>
    <x v="1"/>
    <s v="CONSUMER EXISTING"/>
    <s v="SLA_MET"/>
  </r>
  <r>
    <s v="5252"/>
    <d v="2023-08-19T15:03:39"/>
    <d v="2023-08-19T15:12:23"/>
    <s v="APPROVE"/>
    <s v="Consumer Post Bureau"/>
    <s v="SBambaras"/>
    <m/>
    <d v="1899-12-30T00:08:44"/>
    <n v="8.7333333333333325"/>
    <d v="2023-08-19T00:00:00"/>
    <x v="1"/>
    <x v="3"/>
    <s v="SAM"/>
    <x v="1"/>
    <s v="CONSUMER POST BUREAU"/>
    <s v="SLA_MET"/>
  </r>
  <r>
    <s v="5298"/>
    <d v="2023-08-19T15:03:42"/>
    <d v="2023-08-19T15:12:03"/>
    <s v="DECLINE"/>
    <s v="Consumer Existing"/>
    <s v="CDcosta"/>
    <m/>
    <d v="1899-12-30T00:08:21"/>
    <n v="8.35"/>
    <d v="2023-08-19T00:00:00"/>
    <x v="1"/>
    <x v="3"/>
    <s v="CAMERON"/>
    <x v="2"/>
    <s v="CONSUMER EXISTING"/>
    <s v="SLA_MET"/>
  </r>
  <r>
    <s v="3662"/>
    <d v="2023-08-19T15:19:15"/>
    <d v="2023-08-19T15:24:3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5:24"/>
    <n v="5.4"/>
    <d v="2023-08-19T00:00:00"/>
    <x v="1"/>
    <x v="3"/>
    <s v="HARDIK"/>
    <x v="0"/>
    <s v="CONSUMER PRE BUREAU"/>
    <s v="SLA_MET"/>
  </r>
  <r>
    <s v="3618"/>
    <d v="2023-08-19T15:27:23"/>
    <d v="2023-08-19T15:36:25"/>
    <s v="APPROVE"/>
    <s v="Consumer Existing"/>
    <s v="NBhatia"/>
    <s v="Approve"/>
    <d v="1899-12-30T00:09:02"/>
    <n v="9.0333333333333332"/>
    <d v="2023-08-19T00:00:00"/>
    <x v="1"/>
    <x v="3"/>
    <s v="NITESH"/>
    <x v="1"/>
    <s v="CONSUMER EXISTING"/>
    <s v="SLA_MET"/>
  </r>
  <r>
    <s v="3663"/>
    <d v="2023-08-19T15:27:30"/>
    <d v="2023-08-19T15:36:30"/>
    <s v="WITHDRAW"/>
    <s v="Consumer Pre Bureau"/>
    <s v="HPandya"/>
    <s v="Please resubmit a correct passport #"/>
    <d v="1899-12-30T00:09:00"/>
    <n v="9"/>
    <d v="2023-08-19T00:00:00"/>
    <x v="1"/>
    <x v="3"/>
    <s v="HARDIK"/>
    <x v="0"/>
    <s v="CONSUMER PRE BUREAU"/>
    <s v="SLA_MET"/>
  </r>
  <r>
    <s v="3619"/>
    <d v="2023-08-19T15:27:35"/>
    <d v="2023-08-19T15:30:25"/>
    <s v="APPROVE"/>
    <s v="Consumer Existing"/>
    <s v="SBambaras"/>
    <s v="Approve"/>
    <d v="1899-12-30T00:02:50"/>
    <n v="2.8333333333333335"/>
    <d v="2023-08-19T00:00:00"/>
    <x v="1"/>
    <x v="3"/>
    <s v="SAM"/>
    <x v="1"/>
    <s v="CONSUMER EXISTING"/>
    <s v="SLA_MET"/>
  </r>
  <r>
    <s v="5253"/>
    <d v="2023-08-19T15:32:32"/>
    <d v="2023-08-19T15:38:32"/>
    <s v="APPROVE"/>
    <s v="Consumer Post Bureau"/>
    <s v="CDcosta"/>
    <m/>
    <d v="1899-12-30T00:06:00"/>
    <n v="6"/>
    <d v="2023-08-19T00:00:00"/>
    <x v="1"/>
    <x v="3"/>
    <s v="CAMERON"/>
    <x v="1"/>
    <s v="CONSUMER POST BUREAU"/>
    <s v="SLA_MET"/>
  </r>
  <r>
    <s v="5254"/>
    <d v="2023-08-19T15:34:29"/>
    <d v="2023-08-19T15:45:44"/>
    <s v="APPROVE"/>
    <s v="Consumer Post Bureau"/>
    <s v="CDcosta"/>
    <m/>
    <d v="1899-12-30T00:11:15"/>
    <n v="11.25"/>
    <d v="2023-08-19T00:00:00"/>
    <x v="1"/>
    <x v="3"/>
    <s v="CAMERON"/>
    <x v="1"/>
    <s v="CONSUMER POST BUREAU"/>
    <s v="SLA_MET"/>
  </r>
  <r>
    <s v="3620"/>
    <d v="2023-08-19T15:34:36"/>
    <d v="2023-08-19T15:41:09"/>
    <s v="APPROVE"/>
    <s v="Consumer Pre Bureau"/>
    <s v="SBambaras"/>
    <s v="Approved only with outright purchase of handset or USIM only"/>
    <d v="1899-12-30T00:06:33"/>
    <n v="6.55"/>
    <d v="2023-08-19T00:00:00"/>
    <x v="1"/>
    <x v="3"/>
    <s v="SAM"/>
    <x v="1"/>
    <s v="CONSUMER PRE BUREAU"/>
    <s v="SLA_MET"/>
  </r>
  <r>
    <s v="3664"/>
    <d v="2023-08-19T15:35:38"/>
    <d v="2023-08-19T15:50:27"/>
    <s v="WITHDRAW"/>
    <s v="Consumer Existing"/>
    <s v="HPandya"/>
    <s v="Please resubmit a Passport or medicare as part of the applicants 100 points of ID"/>
    <d v="1899-12-30T00:14:49"/>
    <n v="14.816666666666666"/>
    <d v="2023-08-19T00:00:00"/>
    <x v="1"/>
    <x v="3"/>
    <s v="HARDIK"/>
    <x v="0"/>
    <s v="CONSUMER EXISTING"/>
    <s v="SLA_MET"/>
  </r>
  <r>
    <s v="3621"/>
    <d v="2023-08-19T15:36:02"/>
    <d v="2023-08-19T15:54:43"/>
    <s v="APPROVE"/>
    <s v="Consumer Pre Bureau"/>
    <s v="NBhatia"/>
    <s v="Approve"/>
    <d v="1899-12-30T00:18:41"/>
    <n v="18.683333333333334"/>
    <d v="2023-08-19T00:00:00"/>
    <x v="1"/>
    <x v="3"/>
    <s v="NITESH"/>
    <x v="1"/>
    <s v="CONSUMER PRE BUREAU"/>
    <s v="SLA_MET"/>
  </r>
  <r>
    <s v="3665"/>
    <d v="2023-08-19T15:37:16"/>
    <d v="2023-08-19T15:55:34"/>
    <s v="WITHDRAW"/>
    <s v="Consumer Pre Bureau"/>
    <s v="SBambaras"/>
    <s v="Please send a copy of latest bank statement to KCredit@Asif Tech.com.au or 1800 656 866"/>
    <d v="1899-12-30T00:18:18"/>
    <n v="18.3"/>
    <d v="2023-08-19T00:00:00"/>
    <x v="1"/>
    <x v="3"/>
    <s v="SAM"/>
    <x v="0"/>
    <s v="CONSUMER PRE BUREAU"/>
    <s v="SLA_MET"/>
  </r>
  <r>
    <s v="3622"/>
    <d v="2023-08-19T15:40:28"/>
    <d v="2023-08-19T15:50:34"/>
    <s v="APPROVE"/>
    <s v="Consumer Existing"/>
    <s v="CDcosta"/>
    <s v="Approve"/>
    <d v="1899-12-30T00:10:06"/>
    <n v="10.1"/>
    <d v="2023-08-19T00:00:00"/>
    <x v="1"/>
    <x v="3"/>
    <s v="CAMERON"/>
    <x v="1"/>
    <s v="CONSUMER EXISTING"/>
    <s v="SLA_MET"/>
  </r>
  <r>
    <s v="3623"/>
    <d v="2023-08-19T15:43:59"/>
    <d v="2023-08-19T15:58:58"/>
    <s v="APPROVE"/>
    <s v="Consumer Pre Bureau"/>
    <s v="HPandya"/>
    <s v="Approve"/>
    <d v="1899-12-30T00:14:59"/>
    <n v="14.983333333333333"/>
    <d v="2023-08-19T00:00:00"/>
    <x v="1"/>
    <x v="3"/>
    <s v="HARDIK"/>
    <x v="1"/>
    <s v="CONSUMER PRE BUREAU"/>
    <s v="SLA_MET"/>
  </r>
  <r>
    <s v="3666"/>
    <d v="2023-08-19T15:46:52"/>
    <d v="2023-08-19T15:58:30"/>
    <s v="WITHDRAW"/>
    <s v="Consumer Pre Bureau"/>
    <s v="CDcosta"/>
    <s v="Please resubmit with the correct previous address"/>
    <d v="1899-12-30T00:11:38"/>
    <n v="11.633333333333333"/>
    <d v="2023-08-19T00:00:00"/>
    <x v="1"/>
    <x v="3"/>
    <s v="CAMERON"/>
    <x v="0"/>
    <s v="CONSUMER PRE BUREAU"/>
    <s v="SLA_MET"/>
  </r>
  <r>
    <s v="3667"/>
    <d v="2023-08-19T15:51:46"/>
    <d v="2023-08-19T16:08:02"/>
    <s v="WITHDRAW"/>
    <s v="Consumer Existing"/>
    <s v="SBambaras"/>
    <s v="Please resubmit a Passport as part of the applicants 100 points of ID"/>
    <d v="1899-12-30T00:16:16"/>
    <n v="16.266666666666666"/>
    <d v="2023-08-19T00:00:00"/>
    <x v="1"/>
    <x v="3"/>
    <s v="SAM"/>
    <x v="0"/>
    <s v="CONSUMER EXISTING"/>
    <s v="SLA_MET"/>
  </r>
  <r>
    <s v="3624"/>
    <d v="2023-08-19T16:00:02"/>
    <d v="2023-08-19T16:10:02"/>
    <s v="APPROVE"/>
    <s v="Consumer Pre Bureau"/>
    <s v="NBhatia"/>
    <s v="Approve"/>
    <d v="1899-12-30T00:10:00"/>
    <n v="10"/>
    <d v="2023-08-19T00:00:00"/>
    <x v="1"/>
    <x v="3"/>
    <s v="NITESH"/>
    <x v="1"/>
    <s v="CONSUMER PRE BUREAU"/>
    <s v="SLA_MET"/>
  </r>
  <r>
    <s v="3625"/>
    <d v="2023-08-19T16:01:04"/>
    <d v="2023-08-19T16:13:18"/>
    <s v="APPROVE"/>
    <s v="Consumer Existing"/>
    <s v="HPandya"/>
    <s v="Approve"/>
    <d v="1899-12-30T00:12:14"/>
    <n v="12.233333333333333"/>
    <d v="2023-08-19T00:00:00"/>
    <x v="1"/>
    <x v="3"/>
    <s v="HARDIK"/>
    <x v="1"/>
    <s v="CONSUMER EXISTING"/>
    <s v="SLA_MET"/>
  </r>
  <r>
    <s v="3668"/>
    <d v="2023-08-19T16:05:40"/>
    <d v="2023-08-19T16:14:10"/>
    <s v="WITHDRAW"/>
    <s v="Consumer Existing"/>
    <s v="SBambaras"/>
    <s v="Please send through copies of the applicants 100 points of ID (including their Visa page and/or previous Passport number, if applicable) to VCredit@Asif Tech.com.au or 1800 656 866"/>
    <d v="1899-12-30T00:08:30"/>
    <n v="8.5"/>
    <d v="2023-08-19T00:00:00"/>
    <x v="1"/>
    <x v="3"/>
    <s v="SAM"/>
    <x v="0"/>
    <s v="CONSUMER EXISTING"/>
    <s v="SLA_MET"/>
  </r>
  <r>
    <s v="5299"/>
    <d v="2023-08-19T16:08:54"/>
    <d v="2023-08-19T16:24:23"/>
    <s v="DECLINE"/>
    <s v="Consumer Existing"/>
    <s v="CDcosta"/>
    <m/>
    <d v="1899-12-30T00:15:29"/>
    <n v="15.483333333333333"/>
    <d v="2023-08-19T00:00:00"/>
    <x v="1"/>
    <x v="3"/>
    <s v="CAMERON"/>
    <x v="2"/>
    <s v="CONSUMER EXISTING"/>
    <s v="SLA_MET"/>
  </r>
  <r>
    <s v="3669"/>
    <d v="2023-08-19T16:12:20"/>
    <d v="2023-08-19T16:21:05"/>
    <s v="WITHDRAW"/>
    <s v="Consumer Existing"/>
    <s v="HPandya"/>
    <s v="Please resubmit with a device type requested"/>
    <d v="1899-12-30T00:08:45"/>
    <n v="8.75"/>
    <d v="2023-08-19T00:00:00"/>
    <x v="1"/>
    <x v="3"/>
    <s v="HARDIK"/>
    <x v="0"/>
    <s v="CONSUMER EXISTING"/>
    <s v="SLA_MET"/>
  </r>
  <r>
    <s v="3626"/>
    <d v="2023-08-19T16:16:58"/>
    <d v="2023-08-19T16:35:54"/>
    <s v="APPROVE"/>
    <s v="Consumer Existing"/>
    <s v="NBhatia"/>
    <s v="Approved for 1 service ONLY"/>
    <d v="1899-12-30T00:18:56"/>
    <n v="18.933333333333334"/>
    <d v="2023-08-19T00:00:00"/>
    <x v="1"/>
    <x v="3"/>
    <s v="NITESH"/>
    <x v="1"/>
    <s v="CONSUMER EXISTING"/>
    <s v="SLA_MET"/>
  </r>
  <r>
    <s v="3670"/>
    <d v="2023-08-19T16:17:33"/>
    <d v="2023-08-19T16:23:46"/>
    <s v="WITHDRAW"/>
    <s v="Consumer Post Bureau"/>
    <s v="HPandya"/>
    <s v="An account for this applicant already exists with Asif Tech. Please resubmit as existing customer under CA Row ID: 1-81YAXWO"/>
    <d v="1899-12-30T00:06:13"/>
    <n v="6.2166666666666668"/>
    <d v="2023-08-19T00:00:00"/>
    <x v="1"/>
    <x v="3"/>
    <s v="HARDIK"/>
    <x v="0"/>
    <s v="CONSUMER POST BUREAU"/>
    <s v="SLA_MET"/>
  </r>
  <r>
    <s v="3627"/>
    <d v="2023-08-19T16:22:32"/>
    <d v="2023-08-19T16:31:31"/>
    <s v="APPROVE"/>
    <s v="Consumer Pre Bureau"/>
    <s v="HPandya"/>
    <s v="Approve"/>
    <d v="1899-12-30T00:08:59"/>
    <n v="8.9833333333333325"/>
    <d v="2023-08-19T00:00:00"/>
    <x v="1"/>
    <x v="3"/>
    <s v="HARDIK"/>
    <x v="1"/>
    <s v="CONSUMER PRE BUREAU"/>
    <s v="SLA_MET"/>
  </r>
  <r>
    <s v="3671"/>
    <d v="2023-08-19T16:23:42"/>
    <d v="2023-08-19T16:32:50"/>
    <s v="WITHDRAW"/>
    <s v="Consumer Existing"/>
    <s v="HPandya"/>
    <s v="Please resubmit with a device type requested"/>
    <d v="1899-12-30T00:09:08"/>
    <n v="9.1333333333333329"/>
    <d v="2023-08-19T00:00:00"/>
    <x v="1"/>
    <x v="3"/>
    <s v="HARDIK"/>
    <x v="0"/>
    <s v="CONSUMER EXISTING"/>
    <s v="SLA_MET"/>
  </r>
  <r>
    <s v="3672"/>
    <d v="2023-08-19T16:32:04"/>
    <d v="2023-08-19T16:44:3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35"/>
    <n v="12.583333333333334"/>
    <d v="2023-08-19T00:00:00"/>
    <x v="1"/>
    <x v="3"/>
    <s v="HARDIK"/>
    <x v="0"/>
    <s v="CONSUMER PRE BUREAU"/>
    <s v="SLA_MET"/>
  </r>
  <r>
    <s v="5387"/>
    <d v="2023-08-19T16:42:53"/>
    <d v="2023-08-19T17:02:56"/>
    <s v="WITHDRAW"/>
    <s v="Consumer Existing"/>
    <s v="SBambaras"/>
    <m/>
    <d v="1899-12-30T00:20:03"/>
    <n v="20.05"/>
    <d v="2023-08-19T00:00:00"/>
    <x v="1"/>
    <x v="3"/>
    <s v="SAM"/>
    <x v="0"/>
    <s v="CONSUMER EXISTING"/>
    <s v="SLA_NOT_MET"/>
  </r>
  <r>
    <s v="3673"/>
    <d v="2023-08-19T16:48:59"/>
    <d v="2023-08-19T17:00:09"/>
    <s v="WITHDRAW"/>
    <s v="Consumer Post Bureau"/>
    <s v="HPandya"/>
    <s v="Please send through a document to confirm the applicants income (Proof of address)100 points of ID to VCredit@Asif Tech.com.au or 1800 656 866"/>
    <d v="1899-12-30T00:11:10"/>
    <n v="11.166666666666666"/>
    <d v="2023-08-19T00:00:00"/>
    <x v="1"/>
    <x v="3"/>
    <s v="HARDIK"/>
    <x v="0"/>
    <s v="CONSUMER POST BUREAU"/>
    <s v="SLA_MET"/>
  </r>
  <r>
    <s v="3674"/>
    <d v="2023-08-19T16:51:19"/>
    <d v="2023-08-19T17:00:00"/>
    <s v="WITHDRAW"/>
    <s v="Consumer Existing"/>
    <s v="NBhatia"/>
    <s v="Please resubmit with the Employer's LANDLINE number."/>
    <d v="1899-12-30T00:08:41"/>
    <n v="8.6833333333333336"/>
    <d v="2023-08-19T00:00:00"/>
    <x v="1"/>
    <x v="3"/>
    <s v="NITESH"/>
    <x v="0"/>
    <s v="CONSUMER EXISTING"/>
    <s v="SLA_MET"/>
  </r>
  <r>
    <s v="3628"/>
    <d v="2023-08-19T16:51:30"/>
    <d v="2023-08-19T17:02:35"/>
    <s v="APPROVE"/>
    <s v="Consumer Pre Bureau"/>
    <s v="CDcosta"/>
    <s v="Approve"/>
    <d v="1899-12-30T00:11:05"/>
    <n v="11.083333333333334"/>
    <d v="2023-08-19T00:00:00"/>
    <x v="1"/>
    <x v="3"/>
    <s v="CAMERON"/>
    <x v="1"/>
    <s v="CONSUMER PRE BUREAU"/>
    <s v="SLA_MET"/>
  </r>
  <r>
    <s v="5255"/>
    <d v="2023-08-19T16:56:06"/>
    <d v="2023-08-19T17:08:25"/>
    <s v="APPROVE"/>
    <s v="Consumer Existing"/>
    <s v="SBambaras"/>
    <m/>
    <d v="1899-12-30T00:12:19"/>
    <n v="12.316666666666666"/>
    <d v="2023-08-19T00:00:00"/>
    <x v="1"/>
    <x v="3"/>
    <s v="SAM"/>
    <x v="1"/>
    <s v="CONSUMER EXISTING"/>
    <s v="SLA_MET"/>
  </r>
  <r>
    <s v="3629"/>
    <d v="2023-08-19T17:01:17"/>
    <d v="2023-08-19T17:18:58"/>
    <s v="APPROVE"/>
    <s v="Consumer Post Bureau"/>
    <s v="NBhatia"/>
    <s v="Approve"/>
    <d v="1899-12-30T00:17:41"/>
    <n v="17.683333333333334"/>
    <d v="2023-08-19T00:00:00"/>
    <x v="1"/>
    <x v="3"/>
    <s v="NITESH"/>
    <x v="1"/>
    <s v="CONSUMER POST BUREAU"/>
    <s v="SLA_MET"/>
  </r>
  <r>
    <s v="3630"/>
    <d v="2023-08-19T17:10:06"/>
    <d v="2023-08-19T17:17:41"/>
    <s v="APPROVE"/>
    <s v="Consumer Pre Bureau"/>
    <s v="CDcosta"/>
    <s v="Approve"/>
    <d v="1899-12-30T00:07:35"/>
    <n v="7.583333333333333"/>
    <d v="2023-08-19T00:00:00"/>
    <x v="1"/>
    <x v="3"/>
    <s v="CAMERON"/>
    <x v="1"/>
    <s v="CONSUMER PRE BUREAU"/>
    <s v="SLA_MET"/>
  </r>
  <r>
    <s v="3675"/>
    <d v="2023-08-19T17:13:31"/>
    <d v="2023-08-19T17:18:17"/>
    <s v="WITHDRAW"/>
    <s v="Consumer Pre Bureau"/>
    <s v="HPandya"/>
    <s v="An account for this applicant already exists with Asif Tech. Please resubmit as existing customer under CA Row ID: 1-59HV829"/>
    <d v="1899-12-30T00:04:46"/>
    <n v="4.7666666666666666"/>
    <d v="2023-08-19T00:00:00"/>
    <x v="1"/>
    <x v="3"/>
    <s v="HARDIK"/>
    <x v="0"/>
    <s v="CONSUMER PRE BUREAU"/>
    <s v="SLA_MET"/>
  </r>
  <r>
    <s v="5388"/>
    <d v="2023-08-19T17:15:37"/>
    <d v="2023-08-19T17:20:49"/>
    <s v="WITHDRAW"/>
    <s v="Consumer Post Bureau"/>
    <s v="SBambaras"/>
    <m/>
    <d v="1899-12-30T00:05:12"/>
    <n v="5.2"/>
    <d v="2023-08-19T00:00:00"/>
    <x v="1"/>
    <x v="3"/>
    <s v="SAM"/>
    <x v="0"/>
    <s v="CONSUMER POST BUREAU"/>
    <s v="SLA_MET"/>
  </r>
  <r>
    <s v="3676"/>
    <d v="2023-08-19T17:18:21"/>
    <d v="2023-08-19T17:24:07"/>
    <s v="WITHDRAW"/>
    <s v="Consumer Pre Bureau"/>
    <s v="CDcosta"/>
    <s v="Please send through copies of the applicants 100 points of ID (including their Visa page and/or previous Passport number, if applicable) to VCredit@Asif Tech.com.au or 1800 656 866"/>
    <d v="1899-12-30T00:05:46"/>
    <n v="5.7666666666666666"/>
    <d v="2023-08-19T00:00:00"/>
    <x v="1"/>
    <x v="3"/>
    <s v="CAMERON"/>
    <x v="0"/>
    <s v="CONSUMER PRE BUREAU"/>
    <s v="SLA_MET"/>
  </r>
  <r>
    <s v="3631"/>
    <d v="2023-08-19T17:23:43"/>
    <d v="2023-08-19T17:29:17"/>
    <s v="APPROVE"/>
    <s v="Consumer Post Bureau"/>
    <s v="HPandya"/>
    <s v="Approve"/>
    <d v="1899-12-30T00:05:34"/>
    <n v="5.5666666666666664"/>
    <d v="2023-08-19T00:00:00"/>
    <x v="1"/>
    <x v="3"/>
    <s v="HARDIK"/>
    <x v="1"/>
    <s v="CONSUMER POST BUREAU"/>
    <s v="SLA_MET"/>
  </r>
  <r>
    <s v="5389"/>
    <d v="2023-08-19T17:44:17"/>
    <d v="2023-08-19T17:50:38"/>
    <s v="WITHDRAW"/>
    <s v="Consumer Post Bureau"/>
    <s v="CDcosta"/>
    <m/>
    <d v="1899-12-30T00:06:21"/>
    <n v="6.35"/>
    <d v="2023-08-19T00:00:00"/>
    <x v="1"/>
    <x v="3"/>
    <s v="CAMERON"/>
    <x v="0"/>
    <s v="CONSUMER POST BUREAU"/>
    <s v="SLA_MET"/>
  </r>
  <r>
    <s v="5390"/>
    <d v="2023-08-19T19:58:06"/>
    <d v="2023-08-19T20:09:47"/>
    <s v="WITHDRAW"/>
    <s v="Consumer Post Bureau"/>
    <s v="CDcosta"/>
    <m/>
    <d v="1899-12-30T00:11:41"/>
    <n v="11.683333333333334"/>
    <d v="2023-08-19T00:00:00"/>
    <x v="1"/>
    <x v="3"/>
    <s v="CAMERON"/>
    <x v="0"/>
    <s v="CONSUMER POST BUREAU"/>
    <s v="SLA_MET"/>
  </r>
  <r>
    <s v="5256"/>
    <d v="2023-08-19T21:59:37"/>
    <d v="2023-08-20T08:40:33"/>
    <s v="APPROVE"/>
    <s v="Consumer Post Bureau"/>
    <s v="SBambaras"/>
    <m/>
    <d v="1899-12-30T10:40:56"/>
    <n v="640.93333333333328"/>
    <d v="2023-08-20T00:00:00"/>
    <x v="1"/>
    <x v="3"/>
    <s v="SAM"/>
    <x v="1"/>
    <s v="CONSUMER POST BUREAU"/>
    <s v="SLA_NOT_MET"/>
  </r>
  <r>
    <s v="5257"/>
    <d v="2023-08-19T22:13:49"/>
    <d v="2023-08-20T08:41:25"/>
    <s v="APPROVE"/>
    <s v="Consumer Post Bureau"/>
    <s v="RBose"/>
    <m/>
    <d v="1899-12-30T10:27:36"/>
    <n v="627.6"/>
    <d v="2023-08-20T00:00:00"/>
    <x v="1"/>
    <x v="3"/>
    <s v="ROHAN"/>
    <x v="1"/>
    <s v="CONSUMER POST BUREAU"/>
    <s v="SLA_NOT_MET"/>
  </r>
  <r>
    <s v="5258"/>
    <d v="2023-08-19T23:38:54"/>
    <d v="2023-08-20T08:48:46"/>
    <s v="APPROVE"/>
    <s v="Consumer Post Bureau"/>
    <s v="RBose"/>
    <m/>
    <d v="1899-12-30T09:09:52"/>
    <n v="549.86666666666667"/>
    <d v="2023-08-20T00:00:00"/>
    <x v="1"/>
    <x v="3"/>
    <s v="ROHAN"/>
    <x v="1"/>
    <s v="CONSUMER POST BUREAU"/>
    <s v="SLA_NOT_MET"/>
  </r>
  <r>
    <s v="3677"/>
    <d v="2023-08-20T08:42:06"/>
    <d v="2023-08-20T08:46:52"/>
    <s v="APPROVE"/>
    <s v="Consumer Post Bureau"/>
    <s v="SBambaras"/>
    <s v="Approved only with outright purchase of handset or USIM only"/>
    <d v="1899-12-30T00:04:46"/>
    <n v="4.7666666666666666"/>
    <d v="2023-08-20T00:00:00"/>
    <x v="1"/>
    <x v="3"/>
    <s v="SAM"/>
    <x v="1"/>
    <s v="CONSUMER POST BUREAU"/>
    <s v="SLA_MET"/>
  </r>
  <r>
    <s v="3678"/>
    <d v="2023-08-20T08:49:19"/>
    <d v="2023-08-20T08:52:29"/>
    <s v="APPROVE"/>
    <s v="Consumer Pre Bureau"/>
    <s v="SBambaras"/>
    <s v="Approve"/>
    <d v="1899-12-30T00:03:10"/>
    <n v="3.1666666666666665"/>
    <d v="2023-08-20T00:00:00"/>
    <x v="1"/>
    <x v="3"/>
    <s v="SAM"/>
    <x v="1"/>
    <s v="CONSUMER PRE BUREAU"/>
    <s v="SLA_MET"/>
  </r>
  <r>
    <s v="3679"/>
    <d v="2023-08-20T09:19:07"/>
    <d v="2023-08-20T09:25:08"/>
    <s v="APPROVE"/>
    <s v="Consumer Existing"/>
    <s v="RBose"/>
    <m/>
    <d v="1899-12-30T00:06:01"/>
    <n v="6.0166666666666666"/>
    <d v="2023-08-20T00:00:00"/>
    <x v="1"/>
    <x v="3"/>
    <s v="ROHAN"/>
    <x v="1"/>
    <s v="CONSUMER EXISTING"/>
    <s v="SLA_MET"/>
  </r>
  <r>
    <s v="3812"/>
    <d v="2023-08-20T09:28:43"/>
    <d v="2023-08-20T09:31:41"/>
    <s v="WITHDRAW"/>
    <s v="Consumer Pre Bureau"/>
    <s v="SBambaras"/>
    <s v="Please send through copies of the applicants 100 points of ID (including their Visa page and/or previous Passport number, if applicable) to VCredit@Asif Tech.com.au or 1800 656 866"/>
    <d v="1899-12-30T00:02:58"/>
    <n v="2.9666666666666668"/>
    <d v="2023-08-20T00:00:00"/>
    <x v="1"/>
    <x v="3"/>
    <s v="SAM"/>
    <x v="0"/>
    <s v="CONSUMER PRE BUREAU"/>
    <s v="SLA_MET"/>
  </r>
  <r>
    <s v="3777"/>
    <d v="2023-08-20T09:31:54"/>
    <d v="2023-08-20T09:38:29"/>
    <s v="DECLINE"/>
    <s v="Consumer Existing"/>
    <s v="SBambaras"/>
    <s v="The customer has been declined due to insufficient billing history with Asif Tech"/>
    <d v="1899-12-30T00:06:35"/>
    <n v="6.583333333333333"/>
    <d v="2023-08-20T00:00:00"/>
    <x v="1"/>
    <x v="3"/>
    <s v="SAM"/>
    <x v="2"/>
    <s v="CONSUMER EXISTING"/>
    <s v="SLA_MET"/>
  </r>
  <r>
    <s v="3778"/>
    <d v="2023-08-20T09:35:32"/>
    <d v="2023-08-20T09:43:37"/>
    <s v="DECLINE"/>
    <s v="Consumer Existing"/>
    <s v="SBambaras"/>
    <s v="The customer has been declined due to insufficient billing history with Asif Tech"/>
    <d v="1899-12-30T00:08:05"/>
    <n v="8.0833333333333339"/>
    <d v="2023-08-20T00:00:00"/>
    <x v="1"/>
    <x v="3"/>
    <s v="SAM"/>
    <x v="2"/>
    <s v="CONSUMER EXISTING"/>
    <s v="SLA_MET"/>
  </r>
  <r>
    <s v="3680"/>
    <d v="2023-08-20T09:42:09"/>
    <d v="2023-08-20T09:46:48"/>
    <s v="APPROVE"/>
    <s v="Consumer Existing"/>
    <s v="SBambaras"/>
    <s v="Approve"/>
    <d v="1899-12-30T00:04:39"/>
    <n v="4.6500000000000004"/>
    <d v="2023-08-20T00:00:00"/>
    <x v="1"/>
    <x v="3"/>
    <s v="SAM"/>
    <x v="1"/>
    <s v="CONSUMER EXISTING"/>
    <s v="SLA_MET"/>
  </r>
  <r>
    <s v="3681"/>
    <d v="2023-08-20T09:47:39"/>
    <d v="2023-08-20T09:54:42"/>
    <s v="APPROVE"/>
    <s v="Consumer Existing"/>
    <s v="SBambaras"/>
    <s v="Approve"/>
    <d v="1899-12-30T00:07:03"/>
    <n v="7.05"/>
    <d v="2023-08-20T00:00:00"/>
    <x v="1"/>
    <x v="3"/>
    <s v="SAM"/>
    <x v="1"/>
    <s v="CONSUMER EXISTING"/>
    <s v="SLA_MET"/>
  </r>
  <r>
    <s v="3682"/>
    <d v="2023-08-20T09:55:44"/>
    <d v="2023-08-20T10:04:47"/>
    <s v="APPROVE"/>
    <s v="Consumer Pre Bureau"/>
    <s v="SBambaras"/>
    <s v="Approved for MBB only"/>
    <d v="1899-12-30T00:09:03"/>
    <n v="9.0500000000000007"/>
    <d v="2023-08-20T00:00:00"/>
    <x v="1"/>
    <x v="3"/>
    <s v="SAM"/>
    <x v="1"/>
    <s v="CONSUMER PRE BUREAU"/>
    <s v="SLA_MET"/>
  </r>
  <r>
    <s v="3683"/>
    <d v="2023-08-20T10:02:26"/>
    <d v="2023-08-20T10:19:38"/>
    <s v="APPROVE"/>
    <s v="Consumer Existing"/>
    <s v="SBambaras"/>
    <s v="Approved for MBB only"/>
    <d v="1899-12-30T00:17:12"/>
    <n v="17.2"/>
    <d v="2023-08-20T00:00:00"/>
    <x v="1"/>
    <x v="3"/>
    <s v="SAM"/>
    <x v="1"/>
    <s v="CONSUMER EXISTING"/>
    <s v="SLA_MET"/>
  </r>
  <r>
    <s v="3684"/>
    <d v="2023-08-20T10:07:07"/>
    <d v="2023-08-20T10:15:26"/>
    <s v="APPROVE"/>
    <s v="Consumer Post Bureau"/>
    <s v="RBose"/>
    <m/>
    <d v="1899-12-30T00:08:19"/>
    <n v="8.3166666666666664"/>
    <d v="2023-08-20T00:00:00"/>
    <x v="1"/>
    <x v="3"/>
    <s v="ROHAN"/>
    <x v="1"/>
    <s v="CONSUMER POST BUREAU"/>
    <s v="SLA_MET"/>
  </r>
  <r>
    <s v="3813"/>
    <d v="2023-08-20T10:10:52"/>
    <d v="2023-08-20T10:23:41"/>
    <s v="WITHDRAW"/>
    <s v="Consumer Post Bureau"/>
    <s v="RBose"/>
    <m/>
    <d v="1899-12-30T00:12:49"/>
    <n v="12.816666666666666"/>
    <d v="2023-08-20T00:00:00"/>
    <x v="1"/>
    <x v="3"/>
    <s v="ROHAN"/>
    <x v="0"/>
    <s v="CONSUMER POST BUREAU"/>
    <s v="SLA_MET"/>
  </r>
  <r>
    <s v="3685"/>
    <d v="2023-08-20T10:13:16"/>
    <d v="2023-08-20T10:25:29"/>
    <s v="APPROVE"/>
    <s v="Consumer Existing"/>
    <s v="SBambaras"/>
    <m/>
    <d v="1899-12-30T00:12:13"/>
    <n v="12.216666666666667"/>
    <d v="2023-08-20T00:00:00"/>
    <x v="1"/>
    <x v="3"/>
    <s v="SAM"/>
    <x v="1"/>
    <s v="CONSUMER EXISTING"/>
    <s v="SLA_MET"/>
  </r>
  <r>
    <s v="3814"/>
    <d v="2023-08-20T10:22:25"/>
    <d v="2023-08-20T10:40:37"/>
    <s v="WITHDRAW"/>
    <s v="Consumer Post Bureau"/>
    <s v="NBhatia"/>
    <m/>
    <d v="1899-12-30T00:18:12"/>
    <n v="18.2"/>
    <d v="2023-08-20T00:00:00"/>
    <x v="1"/>
    <x v="3"/>
    <s v="NITESH"/>
    <x v="0"/>
    <s v="CONSUMER POST BUREAU"/>
    <s v="SLA_MET"/>
  </r>
  <r>
    <s v="3686"/>
    <d v="2023-08-20T10:27:03"/>
    <d v="2023-08-20T10:33:20"/>
    <s v="APPROVE"/>
    <s v="Consumer Pre Bureau"/>
    <s v="SBambaras"/>
    <s v="Approved for up to 2 services"/>
    <d v="1899-12-30T00:06:17"/>
    <n v="6.2833333333333332"/>
    <d v="2023-08-20T00:00:00"/>
    <x v="1"/>
    <x v="3"/>
    <s v="SAM"/>
    <x v="1"/>
    <s v="CONSUMER PRE BUREAU"/>
    <s v="SLA_MET"/>
  </r>
  <r>
    <s v="3687"/>
    <d v="2023-08-20T10:29:34"/>
    <d v="2023-08-20T10:41:11"/>
    <s v="APPROVE"/>
    <s v="Consumer Post Bureau"/>
    <s v="RBose"/>
    <m/>
    <d v="1899-12-30T00:11:37"/>
    <n v="11.616666666666667"/>
    <d v="2023-08-20T00:00:00"/>
    <x v="1"/>
    <x v="3"/>
    <s v="ROHAN"/>
    <x v="1"/>
    <s v="CONSUMER POST BUREAU"/>
    <s v="SLA_MET"/>
  </r>
  <r>
    <s v="3688"/>
    <d v="2023-08-20T10:30:22"/>
    <d v="2023-08-20T10:51:31"/>
    <s v="APPROVE"/>
    <s v="Consumer Existing"/>
    <s v="RBose"/>
    <m/>
    <d v="1899-12-30T00:21:09"/>
    <n v="21.15"/>
    <d v="2023-08-20T00:00:00"/>
    <x v="1"/>
    <x v="3"/>
    <s v="ROHAN"/>
    <x v="1"/>
    <s v="CONSUMER EXISTING"/>
    <s v="SLA_NOT_MET"/>
  </r>
  <r>
    <s v="3689"/>
    <d v="2023-08-20T10:33:31"/>
    <d v="2023-08-20T10:44:49"/>
    <s v="APPROVE"/>
    <s v="Consumer Pre Bureau"/>
    <s v="SBambaras"/>
    <s v="Approve"/>
    <d v="1899-12-30T00:11:18"/>
    <n v="11.3"/>
    <d v="2023-08-20T00:00:00"/>
    <x v="1"/>
    <x v="3"/>
    <s v="SAM"/>
    <x v="1"/>
    <s v="CONSUMER PRE BUREAU"/>
    <s v="SLA_MET"/>
  </r>
  <r>
    <s v="3779"/>
    <d v="2023-08-20T10:35:17"/>
    <d v="2023-08-20T10:45:28"/>
    <s v="DECLINE"/>
    <s v="Consumer Existing"/>
    <s v="CDcosta"/>
    <s v="Customer has exceeded approved number of services"/>
    <d v="1899-12-30T00:10:11"/>
    <n v="10.183333333333334"/>
    <d v="2023-08-20T00:00:00"/>
    <x v="1"/>
    <x v="3"/>
    <s v="CAMERON"/>
    <x v="2"/>
    <s v="CONSUMER EXISTING"/>
    <s v="SLA_MET"/>
  </r>
  <r>
    <s v="3690"/>
    <d v="2023-08-20T10:35:34"/>
    <d v="2023-08-20T10:59:38"/>
    <s v="APPROVE"/>
    <s v="Consumer Existing"/>
    <s v="NBhatia"/>
    <m/>
    <d v="1899-12-30T00:24:04"/>
    <n v="24.066666666666666"/>
    <d v="2023-08-20T00:00:00"/>
    <x v="1"/>
    <x v="3"/>
    <s v="NITESH"/>
    <x v="1"/>
    <s v="CONSUMER EXISTING"/>
    <s v="SLA_NOT_MET"/>
  </r>
  <r>
    <s v="3815"/>
    <d v="2023-08-20T10:37:26"/>
    <d v="2023-08-20T10:48:15"/>
    <s v="WITHDRAW"/>
    <s v="Consumer Pre Bureau"/>
    <s v="SBambaras"/>
    <s v="Please send through copies of the applicants 100 points of ID (including their Visa page and/or previous Passport number, if applicable) to VCredit@Asif Tech.com.au or 1800 656 866"/>
    <d v="1899-12-30T00:10:49"/>
    <n v="10.816666666666666"/>
    <d v="2023-08-20T00:00:00"/>
    <x v="1"/>
    <x v="3"/>
    <s v="SAM"/>
    <x v="0"/>
    <s v="CONSUMER PRE BUREAU"/>
    <s v="SLA_MET"/>
  </r>
  <r>
    <s v="3691"/>
    <d v="2023-08-20T10:47:02"/>
    <d v="2023-08-20T10:53:09"/>
    <s v="APPROVE"/>
    <s v="Consumer Existing"/>
    <s v="CDcosta"/>
    <s v="Approve"/>
    <d v="1899-12-30T00:06:07"/>
    <n v="6.1166666666666663"/>
    <d v="2023-08-20T00:00:00"/>
    <x v="1"/>
    <x v="3"/>
    <s v="CAMERON"/>
    <x v="1"/>
    <s v="CONSUMER EXISTING"/>
    <s v="SLA_MET"/>
  </r>
  <r>
    <s v="3780"/>
    <d v="2023-08-20T10:52:19"/>
    <d v="2023-08-20T10:59:55"/>
    <s v="DECLINE"/>
    <s v="Consumer Post Bureau"/>
    <s v="CDcosta"/>
    <s v="The applicant has been declined due to information on their Veda credit bureau file"/>
    <d v="1899-12-30T00:07:36"/>
    <n v="7.6"/>
    <d v="2023-08-20T00:00:00"/>
    <x v="1"/>
    <x v="3"/>
    <s v="CAMERON"/>
    <x v="2"/>
    <s v="CONSUMER POST BUREAU"/>
    <s v="SLA_MET"/>
  </r>
  <r>
    <s v="3692"/>
    <d v="2023-08-20T10:52:57"/>
    <d v="2023-08-20T11:09:52"/>
    <s v="APPROVE"/>
    <s v="Consumer Existing"/>
    <s v="RBose"/>
    <m/>
    <d v="1899-12-30T00:16:55"/>
    <n v="16.916666666666668"/>
    <d v="2023-08-20T00:00:00"/>
    <x v="1"/>
    <x v="3"/>
    <s v="ROHAN"/>
    <x v="1"/>
    <s v="CONSUMER EXISTING"/>
    <s v="SLA_MET"/>
  </r>
  <r>
    <s v="3816"/>
    <d v="2023-08-20T10:54:51"/>
    <d v="2023-08-20T10:57:21"/>
    <s v="WITHDRAW"/>
    <s v="Consumer Existing"/>
    <s v="SBambaras"/>
    <s v="The applicant is currently studying Fulltime or is on a Student Visa. Please resubmit as a Student."/>
    <d v="1899-12-30T00:02:30"/>
    <n v="2.5"/>
    <d v="2023-08-20T00:00:00"/>
    <x v="1"/>
    <x v="3"/>
    <s v="SAM"/>
    <x v="0"/>
    <s v="CONSUMER EXISTING"/>
    <s v="SLA_MET"/>
  </r>
  <r>
    <s v="3817"/>
    <d v="2023-08-20T10:59:35"/>
    <d v="2023-08-20T11:17:58"/>
    <s v="WITHDRAW"/>
    <s v="Consumer Post Bureau"/>
    <s v="NBhatia"/>
    <m/>
    <d v="1899-12-30T00:18:23"/>
    <n v="18.383333333333333"/>
    <d v="2023-08-20T00:00:00"/>
    <x v="1"/>
    <x v="3"/>
    <s v="NITESH"/>
    <x v="0"/>
    <s v="CONSUMER POST BUREAU"/>
    <s v="SLA_MET"/>
  </r>
  <r>
    <s v="3818"/>
    <d v="2023-08-20T11:01:08"/>
    <d v="2023-08-20T11:09:2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8:14"/>
    <n v="8.2333333333333325"/>
    <d v="2023-08-20T00:00:00"/>
    <x v="1"/>
    <x v="3"/>
    <s v="HARDIK"/>
    <x v="0"/>
    <s v="CONSUMER POST BUREAU"/>
    <s v="SLA_MET"/>
  </r>
  <r>
    <s v="3693"/>
    <d v="2023-08-20T11:08:33"/>
    <d v="2023-08-20T11:11:54"/>
    <s v="APPROVE"/>
    <s v="Consumer Existing"/>
    <s v="CDcosta"/>
    <s v="Approved for MBB only"/>
    <d v="1899-12-30T00:03:21"/>
    <n v="3.35"/>
    <d v="2023-08-20T00:00:00"/>
    <x v="1"/>
    <x v="3"/>
    <s v="CAMERON"/>
    <x v="1"/>
    <s v="CONSUMER EXISTING"/>
    <s v="SLA_MET"/>
  </r>
  <r>
    <s v="3819"/>
    <d v="2023-08-20T11:11:03"/>
    <d v="2023-08-20T11:20:34"/>
    <s v="WITHDRAW"/>
    <s v="Consumer Post Bureau"/>
    <s v="RBose"/>
    <m/>
    <d v="1899-12-30T00:09:31"/>
    <n v="9.5166666666666675"/>
    <d v="2023-08-20T00:00:00"/>
    <x v="1"/>
    <x v="3"/>
    <s v="ROHAN"/>
    <x v="0"/>
    <s v="CONSUMER POST BUREAU"/>
    <s v="SLA_MET"/>
  </r>
  <r>
    <s v="3820"/>
    <d v="2023-08-20T11:11:10"/>
    <d v="2023-08-20T11:15:07"/>
    <s v="WITHDRAW"/>
    <s v="Consumer Existing"/>
    <s v="CDcosta"/>
    <s v="The applicant has active ABN. Please resubmit as self employed (commercial)."/>
    <d v="1899-12-30T00:03:57"/>
    <n v="3.95"/>
    <d v="2023-08-20T00:00:00"/>
    <x v="1"/>
    <x v="3"/>
    <s v="CAMERON"/>
    <x v="0"/>
    <s v="CONSUMER EXISTING"/>
    <s v="SLA_MET"/>
  </r>
  <r>
    <s v="3821"/>
    <d v="2023-08-20T11:16:49"/>
    <d v="2023-08-20T11:22:53"/>
    <s v="WITHDRAW"/>
    <s v="Consumer Existing"/>
    <s v="CDcosta"/>
    <s v="The applicant is currently studying Fulltime or is on a Student Visa. Please resubmit as a Student. Customer also has overdue balance on Asif Tech"/>
    <d v="1899-12-30T00:06:04"/>
    <n v="6.0666666666666664"/>
    <d v="2023-08-20T00:00:00"/>
    <x v="1"/>
    <x v="3"/>
    <s v="CAMERON"/>
    <x v="0"/>
    <s v="CONSUMER EXISTING"/>
    <s v="SLA_MET"/>
  </r>
  <r>
    <s v="3694"/>
    <d v="2023-08-20T11:23:55"/>
    <d v="2023-08-20T11:32:18"/>
    <s v="APPROVE"/>
    <s v="Consumer Post Bureau"/>
    <s v="FWadia"/>
    <m/>
    <d v="1899-12-30T00:08:23"/>
    <n v="8.3833333333333329"/>
    <d v="2023-08-20T00:00:00"/>
    <x v="1"/>
    <x v="3"/>
    <s v="FARDIN"/>
    <x v="1"/>
    <s v="CONSUMER POST BUREAU"/>
    <s v="SLA_MET"/>
  </r>
  <r>
    <s v="3695"/>
    <d v="2023-08-20T11:24:07"/>
    <d v="2023-08-20T11:29:22"/>
    <s v="APPROVE"/>
    <s v="Consumer Existing"/>
    <s v="SBambaras"/>
    <s v="Approved for MBB only"/>
    <d v="1899-12-30T00:05:15"/>
    <n v="5.25"/>
    <d v="2023-08-20T00:00:00"/>
    <x v="1"/>
    <x v="3"/>
    <s v="SAM"/>
    <x v="1"/>
    <s v="CONSUMER EXISTING"/>
    <s v="SLA_MET"/>
  </r>
  <r>
    <s v="3696"/>
    <d v="2023-08-20T11:28:15"/>
    <d v="2023-08-20T11:43:03"/>
    <s v="APPROVE"/>
    <s v="Consumer Existing"/>
    <s v="HPandya"/>
    <s v="Approve"/>
    <d v="1899-12-30T00:14:48"/>
    <n v="14.8"/>
    <d v="2023-08-20T00:00:00"/>
    <x v="1"/>
    <x v="3"/>
    <s v="HARDIK"/>
    <x v="1"/>
    <s v="CONSUMER EXISTING"/>
    <s v="SLA_MET"/>
  </r>
  <r>
    <s v="3697"/>
    <d v="2023-08-20T11:29:05"/>
    <d v="2023-08-20T11:42:56"/>
    <s v="APPROVE"/>
    <s v="Consumer Post Bureau"/>
    <s v="NBhatia"/>
    <m/>
    <d v="1899-12-30T00:13:51"/>
    <n v="13.85"/>
    <d v="2023-08-20T00:00:00"/>
    <x v="1"/>
    <x v="3"/>
    <s v="NITESH"/>
    <x v="1"/>
    <s v="CONSUMER POST BUREAU"/>
    <s v="SLA_MET"/>
  </r>
  <r>
    <s v="3698"/>
    <d v="2023-08-20T11:29:36"/>
    <d v="2023-08-20T11:40:07"/>
    <s v="APPROVE"/>
    <s v="Consumer Existing"/>
    <s v="SBambaras"/>
    <s v="Approved for MBB only"/>
    <d v="1899-12-30T00:10:31"/>
    <n v="10.516666666666667"/>
    <d v="2023-08-20T00:00:00"/>
    <x v="1"/>
    <x v="3"/>
    <s v="SAM"/>
    <x v="1"/>
    <s v="CONSUMER EXISTING"/>
    <s v="SLA_MET"/>
  </r>
  <r>
    <s v="3822"/>
    <d v="2023-08-20T11:30:10"/>
    <d v="2023-08-20T11:38:06"/>
    <s v="WITHDRAW"/>
    <s v="Consumer Pre Bureau"/>
    <s v="CDcosta"/>
    <s v="Please send through copies of the applicants 100 points of ID to VCredit@Asif Tech.com.au or 1800 656 866"/>
    <d v="1899-12-30T00:07:56"/>
    <n v="7.9333333333333336"/>
    <d v="2023-08-20T00:00:00"/>
    <x v="1"/>
    <x v="3"/>
    <s v="CAMERON"/>
    <x v="0"/>
    <s v="CONSUMER PRE BUREAU"/>
    <s v="SLA_MET"/>
  </r>
  <r>
    <s v="3699"/>
    <d v="2023-08-20T11:33:39"/>
    <d v="2023-08-20T11:45:32"/>
    <s v="APPROVE"/>
    <s v="Consumer Post Bureau"/>
    <s v="FWadia"/>
    <m/>
    <d v="1899-12-30T00:11:53"/>
    <n v="11.883333333333333"/>
    <d v="2023-08-20T00:00:00"/>
    <x v="1"/>
    <x v="3"/>
    <s v="FARDIN"/>
    <x v="1"/>
    <s v="CONSUMER POST BUREAU"/>
    <s v="SLA_MET"/>
  </r>
  <r>
    <s v="3823"/>
    <d v="2023-08-20T11:34:41"/>
    <d v="2023-08-20T11:49:08"/>
    <s v="WITHDRAW"/>
    <s v="Consumer Existing"/>
    <s v="CDcosta"/>
    <s v="The applicant is currently studying Fulltime or is on a Student Visa. Please resubmit as a Student."/>
    <d v="1899-12-30T00:14:27"/>
    <n v="14.45"/>
    <d v="2023-08-20T00:00:00"/>
    <x v="1"/>
    <x v="3"/>
    <s v="CAMERON"/>
    <x v="0"/>
    <s v="CONSUMER EXISTING"/>
    <s v="SLA_MET"/>
  </r>
  <r>
    <s v="3700"/>
    <d v="2023-08-20T11:36:16"/>
    <d v="2023-08-20T11:54:11"/>
    <s v="APPROVE"/>
    <s v="Consumer Post Bureau"/>
    <s v="MDcruz"/>
    <m/>
    <d v="1899-12-30T00:17:55"/>
    <n v="17.916666666666668"/>
    <d v="2023-08-20T00:00:00"/>
    <x v="1"/>
    <x v="3"/>
    <s v="MERCEDES"/>
    <x v="1"/>
    <s v="CONSUMER POST BUREAU"/>
    <s v="SLA_MET"/>
  </r>
  <r>
    <s v="3781"/>
    <d v="2023-08-20T11:37:30"/>
    <d v="2023-08-20T11:51:43"/>
    <s v="DECLINE"/>
    <s v="Consumer Existing"/>
    <s v="SBambaras"/>
    <s v="The applicant has been declined due to recent late payments on their account."/>
    <d v="1899-12-30T00:14:13"/>
    <n v="14.216666666666667"/>
    <d v="2023-08-20T00:00:00"/>
    <x v="1"/>
    <x v="3"/>
    <s v="SAM"/>
    <x v="2"/>
    <s v="CONSUMER EXISTING"/>
    <s v="SLA_MET"/>
  </r>
  <r>
    <s v="3701"/>
    <d v="2023-08-20T11:39:23"/>
    <d v="2023-08-20T11:54:12"/>
    <s v="APPROVE"/>
    <s v="Consumer Pre Bureau"/>
    <s v="HPandya"/>
    <s v="Approved for 1 handset and 1 MBB"/>
    <d v="1899-12-30T00:14:49"/>
    <n v="14.816666666666666"/>
    <d v="2023-08-20T00:00:00"/>
    <x v="1"/>
    <x v="3"/>
    <s v="HARDIK"/>
    <x v="1"/>
    <s v="CONSUMER PRE BUREAU"/>
    <s v="SLA_MET"/>
  </r>
  <r>
    <s v="3702"/>
    <d v="2023-08-20T11:47:28"/>
    <d v="2023-08-20T11:58:43"/>
    <s v="APPROVE"/>
    <s v="Consumer Post Bureau"/>
    <s v="FWadia"/>
    <m/>
    <d v="1899-12-30T00:11:15"/>
    <n v="11.25"/>
    <d v="2023-08-20T00:00:00"/>
    <x v="1"/>
    <x v="3"/>
    <s v="FARDIN"/>
    <x v="1"/>
    <s v="CONSUMER POST BUREAU"/>
    <s v="SLA_MET"/>
  </r>
  <r>
    <s v="3703"/>
    <d v="2023-08-20T11:49:20"/>
    <d v="2023-08-20T12:00:48"/>
    <s v="APPROVE"/>
    <s v="Consumer Post Bureau"/>
    <s v="SBambaras"/>
    <m/>
    <d v="1899-12-30T00:11:28"/>
    <n v="11.466666666666667"/>
    <d v="2023-08-20T00:00:00"/>
    <x v="1"/>
    <x v="3"/>
    <s v="SAM"/>
    <x v="1"/>
    <s v="CONSUMER POST BUREAU"/>
    <s v="SLA_MET"/>
  </r>
  <r>
    <s v="3704"/>
    <d v="2023-08-20T11:58:47"/>
    <d v="2023-08-20T12:11:28"/>
    <s v="APPROVE"/>
    <s v="Consumer Existing"/>
    <s v="HPandya"/>
    <s v="Approve"/>
    <d v="1899-12-30T00:12:41"/>
    <n v="12.683333333333334"/>
    <d v="2023-08-20T00:00:00"/>
    <x v="1"/>
    <x v="3"/>
    <s v="HARDIK"/>
    <x v="1"/>
    <s v="CONSUMER EXISTING"/>
    <s v="SLA_MET"/>
  </r>
  <r>
    <s v="3705"/>
    <d v="2023-08-20T12:04:27"/>
    <d v="2023-08-20T12:12:07"/>
    <s v="APPROVE"/>
    <s v="Consumer Post Bureau"/>
    <s v="RBose"/>
    <m/>
    <d v="1899-12-30T00:07:40"/>
    <n v="7.666666666666667"/>
    <d v="2023-08-20T00:00:00"/>
    <x v="1"/>
    <x v="3"/>
    <s v="ROHAN"/>
    <x v="1"/>
    <s v="CONSUMER POST BUREAU"/>
    <s v="SLA_MET"/>
  </r>
  <r>
    <s v="3824"/>
    <d v="2023-08-20T12:08:23"/>
    <d v="2023-08-20T12:14:59"/>
    <s v="WITHDRAW"/>
    <s v="Consumer Pre Bureau"/>
    <s v="SBambaras"/>
    <s v="The Work number entered is incorrect for the employer listed on the application. Please verify the details with the applicant and resubmit with a valid number"/>
    <d v="1899-12-30T00:06:36"/>
    <n v="6.6"/>
    <d v="2023-08-20T00:00:00"/>
    <x v="1"/>
    <x v="3"/>
    <s v="SAM"/>
    <x v="0"/>
    <s v="CONSUMER PRE BUREAU"/>
    <s v="SLA_MET"/>
  </r>
  <r>
    <s v="3825"/>
    <d v="2023-08-20T12:08:35"/>
    <d v="2023-08-20T12:17:12"/>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08:37"/>
    <n v="8.6166666666666671"/>
    <d v="2023-08-20T00:00:00"/>
    <x v="1"/>
    <x v="3"/>
    <s v="CAMERON"/>
    <x v="0"/>
    <s v="CONSUMER EXISTING"/>
    <s v="SLA_MET"/>
  </r>
  <r>
    <s v="3706"/>
    <d v="2023-08-20T12:08:59"/>
    <d v="2023-08-20T12:16:43"/>
    <s v="APPROVE"/>
    <s v="Consumer Pre Bureau"/>
    <s v="FWadia"/>
    <s v="Approve"/>
    <d v="1899-12-30T00:07:44"/>
    <n v="7.7333333333333334"/>
    <d v="2023-08-20T00:00:00"/>
    <x v="1"/>
    <x v="3"/>
    <s v="FARDIN"/>
    <x v="1"/>
    <s v="CONSUMER PRE BUREAU"/>
    <s v="SLA_MET"/>
  </r>
  <r>
    <s v="3707"/>
    <d v="2023-08-20T12:14:14"/>
    <d v="2023-08-20T12:19:47"/>
    <s v="APPROVE"/>
    <s v="Consumer Existing"/>
    <s v="HPandya"/>
    <s v="Approve"/>
    <d v="1899-12-30T00:05:33"/>
    <n v="5.55"/>
    <d v="2023-08-20T00:00:00"/>
    <x v="1"/>
    <x v="3"/>
    <s v="HARDIK"/>
    <x v="1"/>
    <s v="CONSUMER EXISTING"/>
    <s v="SLA_MET"/>
  </r>
  <r>
    <s v="3708"/>
    <d v="2023-08-20T12:16:56"/>
    <d v="2023-08-20T12:23:36"/>
    <s v="APPROVE"/>
    <s v="Consumer Existing"/>
    <s v="SBambaras"/>
    <s v="Approve"/>
    <d v="1899-12-30T00:06:40"/>
    <n v="6.666666666666667"/>
    <d v="2023-08-20T00:00:00"/>
    <x v="1"/>
    <x v="3"/>
    <s v="SAM"/>
    <x v="1"/>
    <s v="CONSUMER EXISTING"/>
    <s v="SLA_MET"/>
  </r>
  <r>
    <s v="3709"/>
    <d v="2023-08-20T12:19:48"/>
    <d v="2023-08-20T12:37:43"/>
    <s v="APPROVE"/>
    <s v="Consumer Pre Bureau"/>
    <s v="FWadia"/>
    <s v="Approve"/>
    <d v="1899-12-30T00:17:55"/>
    <n v="17.916666666666668"/>
    <d v="2023-08-20T00:00:00"/>
    <x v="1"/>
    <x v="3"/>
    <s v="FARDIN"/>
    <x v="1"/>
    <s v="CONSUMER PRE BUREAU"/>
    <s v="SLA_MET"/>
  </r>
  <r>
    <s v="3710"/>
    <d v="2023-08-20T12:31:56"/>
    <d v="2023-08-20T12:39:41"/>
    <s v="APPROVE"/>
    <s v="Consumer Pre Bureau"/>
    <s v="SBambaras"/>
    <s v="Approved only with outright purchase of handset or USIM only"/>
    <d v="1899-12-30T00:07:45"/>
    <n v="7.75"/>
    <d v="2023-08-20T00:00:00"/>
    <x v="1"/>
    <x v="3"/>
    <s v="SAM"/>
    <x v="1"/>
    <s v="CONSUMER PRE BUREAU"/>
    <s v="SLA_MET"/>
  </r>
  <r>
    <s v="3711"/>
    <d v="2023-08-20T12:36:18"/>
    <d v="2023-08-20T12:47:09"/>
    <s v="APPROVE"/>
    <s v="Consumer Post Bureau"/>
    <s v="FWadia"/>
    <m/>
    <d v="1899-12-30T00:10:51"/>
    <n v="10.85"/>
    <d v="2023-08-20T00:00:00"/>
    <x v="1"/>
    <x v="3"/>
    <s v="FARDIN"/>
    <x v="1"/>
    <s v="CONSUMER POST BUREAU"/>
    <s v="SLA_MET"/>
  </r>
  <r>
    <s v="3826"/>
    <d v="2023-08-20T12:37:14"/>
    <d v="2023-08-20T12:46:00"/>
    <s v="WITHDRAW"/>
    <s v="Consumer Pre Bureau"/>
    <s v="HPandya"/>
    <s v="Please resubmit with the passport number as 08CR16234 with '0' and not 'O'."/>
    <d v="1899-12-30T00:08:46"/>
    <n v="8.7666666666666675"/>
    <d v="2023-08-20T00:00:00"/>
    <x v="1"/>
    <x v="3"/>
    <s v="HARDIK"/>
    <x v="0"/>
    <s v="CONSUMER PRE BUREAU"/>
    <s v="SLA_MET"/>
  </r>
  <r>
    <s v="3782"/>
    <d v="2023-08-20T12:40:30"/>
    <d v="2023-08-20T12:43:49"/>
    <s v="DECLINE"/>
    <s v="Consumer Existing"/>
    <s v="SBambaras"/>
    <m/>
    <d v="1899-12-30T00:03:19"/>
    <n v="3.3166666666666664"/>
    <d v="2023-08-20T00:00:00"/>
    <x v="1"/>
    <x v="3"/>
    <s v="SAM"/>
    <x v="2"/>
    <s v="CONSUMER EXISTING"/>
    <s v="SLA_MET"/>
  </r>
  <r>
    <s v="3712"/>
    <d v="2023-08-20T12:41:44"/>
    <d v="2023-08-20T12:48:21"/>
    <s v="APPROVE"/>
    <s v="Consumer Post Bureau"/>
    <s v="SBambaras"/>
    <m/>
    <d v="1899-12-30T00:06:37"/>
    <n v="6.6166666666666671"/>
    <d v="2023-08-20T00:00:00"/>
    <x v="1"/>
    <x v="3"/>
    <s v="SAM"/>
    <x v="1"/>
    <s v="CONSUMER POST BUREAU"/>
    <s v="SLA_MET"/>
  </r>
  <r>
    <s v="3713"/>
    <d v="2023-08-20T12:44:48"/>
    <d v="2023-08-20T12:51:42"/>
    <s v="APPROVE"/>
    <s v="Consumer Existing"/>
    <s v="HPandya"/>
    <s v="Approve"/>
    <d v="1899-12-30T00:06:54"/>
    <n v="6.9"/>
    <d v="2023-08-20T00:00:00"/>
    <x v="1"/>
    <x v="3"/>
    <s v="HARDIK"/>
    <x v="1"/>
    <s v="CONSUMER EXISTING"/>
    <s v="SLA_MET"/>
  </r>
  <r>
    <s v="3714"/>
    <d v="2023-08-20T12:47:43"/>
    <d v="2023-08-20T13:00:13"/>
    <s v="APPROVE"/>
    <s v="Consumer Existing"/>
    <s v="CDcosta"/>
    <s v="Approve"/>
    <d v="1899-12-30T00:12:30"/>
    <n v="12.5"/>
    <d v="2023-08-20T00:00:00"/>
    <x v="1"/>
    <x v="3"/>
    <s v="CAMERON"/>
    <x v="1"/>
    <s v="CONSUMER EXISTING"/>
    <s v="SLA_MET"/>
  </r>
  <r>
    <s v="3827"/>
    <d v="2023-08-20T12:47:45"/>
    <d v="2023-08-20T13:00:41"/>
    <s v="WITHDRAW"/>
    <s v="Consumer Post Bureau"/>
    <s v="SBambaras"/>
    <m/>
    <d v="1899-12-30T00:12:56"/>
    <n v="12.933333333333334"/>
    <d v="2023-08-20T00:00:00"/>
    <x v="1"/>
    <x v="3"/>
    <s v="SAM"/>
    <x v="0"/>
    <s v="CONSUMER POST BUREAU"/>
    <s v="SLA_MET"/>
  </r>
  <r>
    <s v="3715"/>
    <d v="2023-08-20T12:47:58"/>
    <d v="2023-08-20T12:53:01"/>
    <s v="APPROVE"/>
    <s v="Consumer Pre Bureau"/>
    <s v="FWadia"/>
    <s v="Approve"/>
    <d v="1899-12-30T00:05:03"/>
    <n v="5.05"/>
    <d v="2023-08-20T00:00:00"/>
    <x v="1"/>
    <x v="3"/>
    <s v="FARDIN"/>
    <x v="1"/>
    <s v="CONSUMER PRE BUREAU"/>
    <s v="SLA_MET"/>
  </r>
  <r>
    <s v="3716"/>
    <d v="2023-08-20T12:48:06"/>
    <d v="2023-08-20T13:14:40"/>
    <s v="APPROVE"/>
    <s v="Consumer Existing"/>
    <s v="NBhatia"/>
    <m/>
    <d v="1899-12-30T00:26:34"/>
    <n v="26.566666666666666"/>
    <d v="2023-08-20T00:00:00"/>
    <x v="1"/>
    <x v="3"/>
    <s v="NITESH"/>
    <x v="1"/>
    <s v="CONSUMER EXISTING"/>
    <s v="SLA_NOT_MET"/>
  </r>
  <r>
    <s v="3717"/>
    <d v="2023-08-20T13:02:20"/>
    <d v="2023-08-20T13:05:09"/>
    <s v="APPROVE"/>
    <s v="Consumer Existing"/>
    <s v="SBambaras"/>
    <s v="Approved for MBB only"/>
    <d v="1899-12-30T00:02:49"/>
    <n v="2.8166666666666664"/>
    <d v="2023-08-20T00:00:00"/>
    <x v="1"/>
    <x v="3"/>
    <s v="SAM"/>
    <x v="1"/>
    <s v="CONSUMER EXISTING"/>
    <s v="SLA_MET"/>
  </r>
  <r>
    <s v="3718"/>
    <d v="2023-08-20T13:03:13"/>
    <d v="2023-08-20T13:16:00"/>
    <s v="APPROVE"/>
    <s v="Consumer Post Bureau"/>
    <s v="FWadia"/>
    <m/>
    <d v="1899-12-30T00:12:47"/>
    <n v="12.783333333333333"/>
    <d v="2023-08-20T00:00:00"/>
    <x v="1"/>
    <x v="3"/>
    <s v="FARDIN"/>
    <x v="1"/>
    <s v="CONSUMER POST BUREAU"/>
    <s v="SLA_MET"/>
  </r>
  <r>
    <s v="3719"/>
    <d v="2023-08-20T13:03:48"/>
    <d v="2023-08-20T13:12:16"/>
    <s v="APPROVE"/>
    <s v="Consumer Pre Bureau"/>
    <s v="CDcosta"/>
    <s v="Approve"/>
    <d v="1899-12-30T00:08:28"/>
    <n v="8.4666666666666668"/>
    <d v="2023-08-20T00:00:00"/>
    <x v="1"/>
    <x v="3"/>
    <s v="CAMERON"/>
    <x v="1"/>
    <s v="CONSUMER PRE BUREAU"/>
    <s v="SLA_MET"/>
  </r>
  <r>
    <s v="3720"/>
    <d v="2023-08-20T13:03:55"/>
    <d v="2023-08-20T13:09:48"/>
    <s v="APPROVE"/>
    <s v="Consumer Pre Bureau"/>
    <s v="SBambaras"/>
    <s v="Approved only with outright purchase of handset or USIM only"/>
    <d v="1899-12-30T00:05:53"/>
    <n v="5.8833333333333329"/>
    <d v="2023-08-20T00:00:00"/>
    <x v="1"/>
    <x v="3"/>
    <s v="SAM"/>
    <x v="1"/>
    <s v="CONSUMER PRE BUREAU"/>
    <s v="SLA_MET"/>
  </r>
  <r>
    <s v="3721"/>
    <d v="2023-08-20T13:10:13"/>
    <d v="2023-08-20T13:23:05"/>
    <s v="APPROVE"/>
    <s v="Consumer Existing"/>
    <s v="MDcruz"/>
    <m/>
    <d v="1899-12-30T00:12:52"/>
    <n v="12.866666666666667"/>
    <d v="2023-08-20T00:00:00"/>
    <x v="1"/>
    <x v="3"/>
    <s v="MERCEDES"/>
    <x v="1"/>
    <s v="CONSUMER EXISTING"/>
    <s v="SLA_MET"/>
  </r>
  <r>
    <s v="3722"/>
    <d v="2023-08-20T13:14:43"/>
    <d v="2023-08-20T13:16:19"/>
    <s v="APPROVE"/>
    <s v="Consumer Pre Bureau"/>
    <s v="CDcosta"/>
    <s v="Approve"/>
    <d v="1899-12-30T00:01:36"/>
    <n v="1.6"/>
    <d v="2023-08-20T00:00:00"/>
    <x v="1"/>
    <x v="3"/>
    <s v="CAMERON"/>
    <x v="1"/>
    <s v="CONSUMER PRE BUREAU"/>
    <s v="SLA_MET"/>
  </r>
  <r>
    <s v="3723"/>
    <d v="2023-08-20T13:15:55"/>
    <d v="2023-08-20T13:28:33"/>
    <s v="APPROVE"/>
    <s v="Consumer Existing"/>
    <s v="FWadia"/>
    <s v="Approve"/>
    <d v="1899-12-30T00:12:38"/>
    <n v="12.633333333333333"/>
    <d v="2023-08-20T00:00:00"/>
    <x v="1"/>
    <x v="3"/>
    <s v="FARDIN"/>
    <x v="1"/>
    <s v="CONSUMER EXISTING"/>
    <s v="SLA_MET"/>
  </r>
  <r>
    <s v="3724"/>
    <d v="2023-08-20T13:16:39"/>
    <d v="2023-08-20T13:30:30"/>
    <s v="APPROVE"/>
    <s v="Consumer Existing"/>
    <s v="CDcosta"/>
    <s v="Approved for 1 sim-only service"/>
    <d v="1899-12-30T00:13:51"/>
    <n v="13.85"/>
    <d v="2023-08-20T00:00:00"/>
    <x v="1"/>
    <x v="3"/>
    <s v="CAMERON"/>
    <x v="1"/>
    <s v="CONSUMER EXISTING"/>
    <s v="SLA_MET"/>
  </r>
  <r>
    <s v="3725"/>
    <d v="2023-08-20T13:16:41"/>
    <d v="2023-08-20T13:29:52"/>
    <s v="APPROVE"/>
    <s v="Consumer Existing"/>
    <s v="HPandya"/>
    <s v="Approve"/>
    <d v="1899-12-30T00:13:11"/>
    <n v="13.183333333333334"/>
    <d v="2023-08-20T00:00:00"/>
    <x v="1"/>
    <x v="3"/>
    <s v="HARDIK"/>
    <x v="1"/>
    <s v="CONSUMER EXISTING"/>
    <s v="SLA_MET"/>
  </r>
  <r>
    <s v="3726"/>
    <d v="2023-08-20T13:18:19"/>
    <d v="2023-08-20T13:33:40"/>
    <s v="APPROVE"/>
    <s v="Consumer Existing"/>
    <s v="FWadia"/>
    <s v="Approve"/>
    <d v="1899-12-30T00:15:21"/>
    <n v="15.35"/>
    <d v="2023-08-20T00:00:00"/>
    <x v="1"/>
    <x v="3"/>
    <s v="FARDIN"/>
    <x v="1"/>
    <s v="CONSUMER EXISTING"/>
    <s v="SLA_MET"/>
  </r>
  <r>
    <s v="3783"/>
    <d v="2023-08-20T13:20:18"/>
    <d v="2023-08-20T13:39:41"/>
    <s v="DECLINE"/>
    <s v="Consumer Existing"/>
    <s v="SBambaras"/>
    <s v="Passport Visa expires in less than 21 months. Please offer the customer pre-paid service only"/>
    <d v="1899-12-30T00:19:23"/>
    <n v="19.383333333333333"/>
    <d v="2023-08-20T00:00:00"/>
    <x v="1"/>
    <x v="3"/>
    <s v="SAM"/>
    <x v="2"/>
    <s v="CONSUMER EXISTING"/>
    <s v="SLA_MET"/>
  </r>
  <r>
    <s v="3828"/>
    <d v="2023-08-20T13:28:42"/>
    <d v="2023-08-20T13:41:08"/>
    <s v="WITHDRAW"/>
    <s v="Consumer Pre Bureau"/>
    <s v="RBose"/>
    <s v="Please send rental agreement copy as a proof of address to VCredit@Asif Tech.com.au or 1800 656 866"/>
    <d v="1899-12-30T00:12:26"/>
    <n v="12.433333333333334"/>
    <d v="2023-08-20T00:00:00"/>
    <x v="1"/>
    <x v="3"/>
    <s v="ROHAN"/>
    <x v="0"/>
    <s v="CONSUMER PRE BUREAU"/>
    <s v="SLA_MET"/>
  </r>
  <r>
    <s v="3727"/>
    <d v="2023-08-20T13:36:09"/>
    <d v="2023-08-20T13:40:07"/>
    <s v="APPROVE"/>
    <s v="Consumer Pre Bureau"/>
    <s v="HPandya"/>
    <s v="Approve"/>
    <d v="1899-12-30T00:03:58"/>
    <n v="3.9666666666666668"/>
    <d v="2023-08-20T00:00:00"/>
    <x v="1"/>
    <x v="3"/>
    <s v="HARDIK"/>
    <x v="1"/>
    <s v="CONSUMER PRE BUREAU"/>
    <s v="SLA_MET"/>
  </r>
  <r>
    <s v="3728"/>
    <d v="2023-08-20T13:40:42"/>
    <d v="2023-08-20T13:54:58"/>
    <s v="APPROVE"/>
    <s v="Consumer Existing"/>
    <s v="FWadia"/>
    <m/>
    <d v="1899-12-30T00:14:16"/>
    <n v="14.266666666666667"/>
    <d v="2023-08-20T00:00:00"/>
    <x v="1"/>
    <x v="3"/>
    <s v="FARDIN"/>
    <x v="1"/>
    <s v="CONSUMER EXISTING"/>
    <s v="SLA_MET"/>
  </r>
  <r>
    <s v="3729"/>
    <d v="2023-08-20T13:42:10"/>
    <d v="2023-08-20T13:52:23"/>
    <s v="APPROVE"/>
    <s v="Consumer Existing"/>
    <s v="SBambaras"/>
    <s v="Approved for a tablet."/>
    <d v="1899-12-30T00:10:13"/>
    <n v="10.216666666666667"/>
    <d v="2023-08-20T00:00:00"/>
    <x v="1"/>
    <x v="3"/>
    <s v="SAM"/>
    <x v="1"/>
    <s v="CONSUMER EXISTING"/>
    <s v="SLA_MET"/>
  </r>
  <r>
    <s v="3784"/>
    <d v="2023-08-20T13:42:45"/>
    <d v="2023-08-20T13:56:13"/>
    <s v="DECLINE"/>
    <s v="Consumer Post Bureau"/>
    <s v="HPandya"/>
    <s v="The applicant has been declined due to information on their Veda credit bureau file"/>
    <d v="1899-12-30T00:13:28"/>
    <n v="13.466666666666667"/>
    <d v="2023-08-20T00:00:00"/>
    <x v="1"/>
    <x v="3"/>
    <s v="HARDIK"/>
    <x v="2"/>
    <s v="CONSUMER POST BUREAU"/>
    <s v="SLA_MET"/>
  </r>
  <r>
    <s v="3730"/>
    <d v="2023-08-20T13:49:04"/>
    <d v="2023-08-20T14:12:32"/>
    <s v="APPROVE"/>
    <s v="Consumer Existing"/>
    <s v="NBhatia"/>
    <m/>
    <d v="1899-12-30T00:23:28"/>
    <n v="23.466666666666665"/>
    <d v="2023-08-20T00:00:00"/>
    <x v="1"/>
    <x v="3"/>
    <s v="NITESH"/>
    <x v="1"/>
    <s v="CONSUMER EXISTING"/>
    <s v="SLA_NOT_MET"/>
  </r>
  <r>
    <s v="3785"/>
    <d v="2023-08-20T13:51:56"/>
    <d v="2023-08-20T14:03:45"/>
    <s v="DECLINE"/>
    <s v="Consumer Pre Bureau"/>
    <s v="SBambaras"/>
    <s v="Due to Credit Policy"/>
    <d v="1899-12-30T00:11:49"/>
    <n v="11.816666666666666"/>
    <d v="2023-08-20T00:00:00"/>
    <x v="1"/>
    <x v="3"/>
    <s v="SAM"/>
    <x v="2"/>
    <s v="CONSUMER PRE BUREAU"/>
    <s v="SLA_MET"/>
  </r>
  <r>
    <s v="3731"/>
    <d v="2023-08-20T13:52:12"/>
    <d v="2023-08-20T14:07:54"/>
    <s v="APPROVE"/>
    <s v="Consumer Existing"/>
    <s v="FWadia"/>
    <m/>
    <d v="1899-12-30T00:15:42"/>
    <n v="15.7"/>
    <d v="2023-08-20T00:00:00"/>
    <x v="1"/>
    <x v="3"/>
    <s v="FARDIN"/>
    <x v="1"/>
    <s v="CONSUMER EXISTING"/>
    <s v="SLA_MET"/>
  </r>
  <r>
    <s v="3829"/>
    <d v="2023-08-20T13:52:31"/>
    <d v="2023-08-20T14:04:29"/>
    <s v="WITHDRAW"/>
    <s v="Consumer Post Bureau"/>
    <s v="CDcosta"/>
    <s v="Please send through copies of the applicants 100 points of ID to VCredit@Asif Tech.com.au or 1800 656 866"/>
    <d v="1899-12-30T00:11:58"/>
    <n v="11.966666666666667"/>
    <d v="2023-08-20T00:00:00"/>
    <x v="1"/>
    <x v="3"/>
    <s v="CAMERON"/>
    <x v="0"/>
    <s v="CONSUMER POST BUREAU"/>
    <s v="SLA_MET"/>
  </r>
  <r>
    <s v="3786"/>
    <d v="2023-08-20T13:56:10"/>
    <d v="2023-08-20T14:03:28"/>
    <s v="DECLINE"/>
    <s v="Consumer Existing"/>
    <s v="HPandya"/>
    <s v="The applicant has been declined as Students are only eligible for 1 Handset (Voice service) Customer has an active voice service under the row id:1-59I9XWO"/>
    <d v="1899-12-30T00:07:18"/>
    <n v="7.3"/>
    <d v="2023-08-20T00:00:00"/>
    <x v="1"/>
    <x v="3"/>
    <s v="HARDIK"/>
    <x v="2"/>
    <s v="CONSUMER EXISTING"/>
    <s v="SLA_MET"/>
  </r>
  <r>
    <s v="3732"/>
    <d v="2023-08-20T14:07:00"/>
    <d v="2023-08-20T14:22:44"/>
    <s v="APPROVE"/>
    <s v="Consumer Existing"/>
    <s v="FWadia"/>
    <m/>
    <d v="1899-12-30T00:15:44"/>
    <n v="15.733333333333333"/>
    <d v="2023-08-20T00:00:00"/>
    <x v="1"/>
    <x v="3"/>
    <s v="FARDIN"/>
    <x v="1"/>
    <s v="CONSUMER EXISTING"/>
    <s v="SLA_MET"/>
  </r>
  <r>
    <s v="3733"/>
    <d v="2023-08-20T14:08:27"/>
    <d v="2023-08-20T14:19:36"/>
    <s v="APPROVE"/>
    <s v="Consumer Existing"/>
    <s v="RBose"/>
    <s v="Approve"/>
    <d v="1899-12-30T00:11:09"/>
    <n v="11.15"/>
    <d v="2023-08-20T00:00:00"/>
    <x v="1"/>
    <x v="3"/>
    <s v="ROHAN"/>
    <x v="1"/>
    <s v="CONSUMER EXISTING"/>
    <s v="SLA_MET"/>
  </r>
  <r>
    <s v="3830"/>
    <d v="2023-08-20T14:08:56"/>
    <d v="2023-08-20T14:20:40"/>
    <s v="WITHDRAW"/>
    <s v="Consumer Post Bureau"/>
    <s v="CDcosta"/>
    <s v="An account for this applicant already exists with Asif Tech. Please resubmit as existing customer under CA Row ID: 1-7ZSF3CC"/>
    <d v="1899-12-30T00:11:44"/>
    <n v="11.733333333333333"/>
    <d v="2023-08-20T00:00:00"/>
    <x v="1"/>
    <x v="3"/>
    <s v="CAMERON"/>
    <x v="0"/>
    <s v="CONSUMER POST BUREAU"/>
    <s v="SLA_MET"/>
  </r>
  <r>
    <s v="3831"/>
    <d v="2023-08-20T14:09:44"/>
    <d v="2023-08-20T14:19:35"/>
    <s v="WITHDRAW"/>
    <s v="Consumer Pre Bureau"/>
    <s v="SBambaras"/>
    <s v="Please send through copies of the applicants 100 points of ID (including their Visa page and/or previous Passport number, if applicable) to VCredit@Asif Tech.com.au or 1800 656 866"/>
    <d v="1899-12-30T00:09:51"/>
    <n v="9.85"/>
    <d v="2023-08-20T00:00:00"/>
    <x v="1"/>
    <x v="3"/>
    <s v="SAM"/>
    <x v="0"/>
    <s v="CONSUMER PRE BUREAU"/>
    <s v="SLA_MET"/>
  </r>
  <r>
    <s v="3734"/>
    <d v="2023-08-20T14:14:08"/>
    <d v="2023-08-20T14:32:03"/>
    <s v="APPROVE"/>
    <s v="Consumer Existing"/>
    <s v="RBose"/>
    <m/>
    <d v="1899-12-30T00:17:55"/>
    <n v="17.916666666666668"/>
    <d v="2023-08-20T00:00:00"/>
    <x v="1"/>
    <x v="3"/>
    <s v="ROHAN"/>
    <x v="1"/>
    <s v="CONSUMER EXISTING"/>
    <s v="SLA_MET"/>
  </r>
  <r>
    <s v="3787"/>
    <d v="2023-08-20T14:16:08"/>
    <d v="2023-08-20T14:30:24"/>
    <s v="DECLINE"/>
    <s v="Consumer Post Bureau"/>
    <s v="NBhatia"/>
    <s v="The applicant has been declined as they are currently on a Tourist Visa."/>
    <d v="1899-12-30T00:14:16"/>
    <n v="14.266666666666667"/>
    <d v="2023-08-20T00:00:00"/>
    <x v="1"/>
    <x v="3"/>
    <s v="NITESH"/>
    <x v="2"/>
    <s v="CONSUMER POST BUREAU"/>
    <s v="SLA_MET"/>
  </r>
  <r>
    <s v="3788"/>
    <d v="2023-08-20T14:19:58"/>
    <d v="2023-08-20T14:26:46"/>
    <s v="DECLINE"/>
    <s v="Consumer Existing"/>
    <s v="SBambaras"/>
    <s v="The customer has been declined due to insufficient billing history with Asif Tech"/>
    <d v="1899-12-30T00:06:48"/>
    <n v="6.8"/>
    <d v="2023-08-20T00:00:00"/>
    <x v="1"/>
    <x v="3"/>
    <s v="SAM"/>
    <x v="2"/>
    <s v="CONSUMER EXISTING"/>
    <s v="SLA_MET"/>
  </r>
  <r>
    <s v="3735"/>
    <d v="2023-08-20T14:20:45"/>
    <d v="2023-08-20T14:30:26"/>
    <s v="APPROVE"/>
    <s v="Consumer Existing"/>
    <s v="CDcosta"/>
    <s v="Approve"/>
    <d v="1899-12-30T00:09:41"/>
    <n v="9.6833333333333336"/>
    <d v="2023-08-20T00:00:00"/>
    <x v="1"/>
    <x v="3"/>
    <s v="CAMERON"/>
    <x v="1"/>
    <s v="CONSUMER EXISTING"/>
    <s v="SLA_MET"/>
  </r>
  <r>
    <s v="3736"/>
    <d v="2023-08-20T14:20:50"/>
    <d v="2023-08-20T14:27:32"/>
    <s v="APPROVE"/>
    <s v="Consumer Existing"/>
    <s v="HPandya"/>
    <s v="Approve"/>
    <d v="1899-12-30T00:06:42"/>
    <n v="6.7"/>
    <d v="2023-08-20T00:00:00"/>
    <x v="1"/>
    <x v="3"/>
    <s v="HARDIK"/>
    <x v="1"/>
    <s v="CONSUMER EXISTING"/>
    <s v="SLA_MET"/>
  </r>
  <r>
    <s v="3832"/>
    <d v="2023-08-20T14:22:03"/>
    <d v="2023-08-20T14:37:45"/>
    <s v="WITHDRAW"/>
    <s v="Consumer Post Bureau"/>
    <s v="FWadia"/>
    <s v="The applicant has been previously approved under a different CA Row ID. The applicant will need to proceed with this order or have cancellation of the order confirmed in Siebel before reapplying. Also customer name is incorrect on this Application."/>
    <d v="1899-12-30T00:15:42"/>
    <n v="15.7"/>
    <d v="2023-08-20T00:00:00"/>
    <x v="1"/>
    <x v="3"/>
    <s v="FARDIN"/>
    <x v="0"/>
    <s v="CONSUMER POST BUREAU"/>
    <s v="SLA_MET"/>
  </r>
  <r>
    <s v="3737"/>
    <d v="2023-08-20T14:22:40"/>
    <d v="2023-08-20T14:33:08"/>
    <s v="APPROVE"/>
    <s v="Consumer Existing"/>
    <s v="SBambaras"/>
    <s v="Approved for 1 service"/>
    <d v="1899-12-30T00:10:28"/>
    <n v="10.466666666666667"/>
    <d v="2023-08-20T00:00:00"/>
    <x v="1"/>
    <x v="3"/>
    <s v="SAM"/>
    <x v="1"/>
    <s v="CONSUMER EXISTING"/>
    <s v="SLA_MET"/>
  </r>
  <r>
    <s v="3789"/>
    <d v="2023-08-20T14:24:24"/>
    <d v="2023-08-20T14:42:02"/>
    <s v="DECLINE"/>
    <s v="Consumer Existing"/>
    <s v="HPandya"/>
    <s v="The applicant has existing services with 3 Mobile and/or Crazy Johns, and has been declined as they have reached their service limit across all VHA brands"/>
    <d v="1899-12-30T00:17:38"/>
    <n v="17.633333333333333"/>
    <d v="2023-08-20T00:00:00"/>
    <x v="1"/>
    <x v="3"/>
    <s v="HARDIK"/>
    <x v="2"/>
    <s v="CONSUMER EXISTING"/>
    <s v="SLA_MET"/>
  </r>
  <r>
    <s v="3833"/>
    <d v="2023-08-20T14:29:42"/>
    <d v="2023-08-20T14:43:21"/>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3:39"/>
    <n v="13.65"/>
    <d v="2023-08-20T00:00:00"/>
    <x v="1"/>
    <x v="3"/>
    <s v="SAM"/>
    <x v="0"/>
    <s v="CONSUMER PRE BUREAU"/>
    <s v="SLA_MET"/>
  </r>
  <r>
    <s v="3790"/>
    <d v="2023-08-20T14:34:09"/>
    <d v="2023-08-20T14:42:33"/>
    <s v="DECLINE"/>
    <s v="Consumer Existing"/>
    <s v="NBhatia"/>
    <s v="The applicant has been declined as their Visa expires in less than 4 months"/>
    <d v="1899-12-30T00:08:24"/>
    <n v="8.4"/>
    <d v="2023-08-20T00:00:00"/>
    <x v="1"/>
    <x v="3"/>
    <s v="NITESH"/>
    <x v="2"/>
    <s v="CONSUMER EXISTING"/>
    <s v="SLA_MET"/>
  </r>
  <r>
    <s v="3791"/>
    <d v="2023-08-20T14:39:45"/>
    <d v="2023-08-20T14:43:47"/>
    <s v="DECLINE"/>
    <s v="Consumer Post Bureau"/>
    <s v="CDcosta"/>
    <s v="The applicant has been declined as they are currently on a Tourist Visa."/>
    <d v="1899-12-30T00:04:02"/>
    <n v="4.0333333333333332"/>
    <d v="2023-08-20T00:00:00"/>
    <x v="1"/>
    <x v="3"/>
    <s v="CAMERON"/>
    <x v="2"/>
    <s v="CONSUMER POST BUREAU"/>
    <s v="SLA_MET"/>
  </r>
  <r>
    <s v="3738"/>
    <d v="2023-08-20T14:39:55"/>
    <d v="2023-08-20T14:46:09"/>
    <s v="APPROVE"/>
    <s v="Consumer Existing"/>
    <s v="RBose"/>
    <m/>
    <d v="1899-12-30T00:06:14"/>
    <n v="6.2333333333333334"/>
    <d v="2023-08-20T00:00:00"/>
    <x v="1"/>
    <x v="3"/>
    <s v="ROHAN"/>
    <x v="1"/>
    <s v="CONSUMER EXISTING"/>
    <s v="SLA_MET"/>
  </r>
  <r>
    <s v="3739"/>
    <d v="2023-08-20T14:40:08"/>
    <d v="2023-08-20T14:49:03"/>
    <s v="APPROVE"/>
    <s v="Consumer Existing"/>
    <s v="HPandya"/>
    <s v="Approve"/>
    <d v="1899-12-30T00:08:55"/>
    <n v="8.9166666666666661"/>
    <d v="2023-08-20T00:00:00"/>
    <x v="1"/>
    <x v="3"/>
    <s v="HARDIK"/>
    <x v="1"/>
    <s v="CONSUMER EXISTING"/>
    <s v="SLA_MET"/>
  </r>
  <r>
    <s v="3834"/>
    <d v="2023-08-20T14:42:27"/>
    <d v="2023-08-20T14:55:59"/>
    <s v="WITHDRAW"/>
    <s v="Consumer Pre Bureau"/>
    <s v="SBambaras"/>
    <s v="The applicant has been previously approved under a different CA Row ID. Please re-submit under row-id 1-7MU9ZOU. Please update the customer's first name correctly as 'Rowena' on the next application."/>
    <d v="1899-12-30T00:13:32"/>
    <n v="13.533333333333333"/>
    <d v="2023-08-20T00:00:00"/>
    <x v="1"/>
    <x v="3"/>
    <s v="SAM"/>
    <x v="0"/>
    <s v="CONSUMER PRE BUREAU"/>
    <s v="SLA_MET"/>
  </r>
  <r>
    <s v="3792"/>
    <d v="2023-08-20T14:45:52"/>
    <d v="2023-08-20T14:57:07"/>
    <s v="DECLINE"/>
    <s v="Consumer Existing"/>
    <s v="CDcosta"/>
    <s v="The customer has been declined due to insufficient billing history with Asif Tech"/>
    <d v="1899-12-30T00:11:15"/>
    <n v="11.25"/>
    <d v="2023-08-20T00:00:00"/>
    <x v="1"/>
    <x v="3"/>
    <s v="CAMERON"/>
    <x v="2"/>
    <s v="CONSUMER EXISTING"/>
    <s v="SLA_MET"/>
  </r>
  <r>
    <s v="3835"/>
    <d v="2023-08-20T14:46:31"/>
    <d v="2023-08-20T15:02:46"/>
    <s v="WITHDRAW"/>
    <s v="Consumer Post Bureau"/>
    <s v="FWadia"/>
    <m/>
    <d v="1899-12-30T00:16:15"/>
    <n v="16.25"/>
    <d v="2023-08-20T00:00:00"/>
    <x v="1"/>
    <x v="3"/>
    <s v="FARDIN"/>
    <x v="0"/>
    <s v="CONSUMER POST BUREAU"/>
    <s v="SLA_MET"/>
  </r>
  <r>
    <s v="3793"/>
    <d v="2023-08-20T14:49:30"/>
    <d v="2023-08-20T15:01:08"/>
    <s v="DECLINE"/>
    <s v="Consumer Post Bureau"/>
    <s v="HPandya"/>
    <s v="The applicant has been declined due to a failed employment check. We have confirmed that the applicant is either not known by the employer or no longer works there"/>
    <d v="1899-12-30T00:11:38"/>
    <n v="11.633333333333333"/>
    <d v="2023-08-20T00:00:00"/>
    <x v="1"/>
    <x v="3"/>
    <s v="HARDIK"/>
    <x v="2"/>
    <s v="CONSUMER POST BUREAU"/>
    <s v="SLA_MET"/>
  </r>
  <r>
    <s v="3794"/>
    <d v="2023-08-20T14:50:31"/>
    <d v="2023-08-20T15:12:45"/>
    <s v="DECLINE"/>
    <s v="Consumer Pre Bureau"/>
    <s v="SBambaras"/>
    <s v="Declined as a Credit Decision"/>
    <d v="1899-12-30T00:22:14"/>
    <n v="22.233333333333334"/>
    <d v="2023-08-20T00:00:00"/>
    <x v="1"/>
    <x v="3"/>
    <s v="SAM"/>
    <x v="2"/>
    <s v="CONSUMER PRE BUREAU"/>
    <s v="SLA_NOT_MET"/>
  </r>
  <r>
    <s v="3836"/>
    <d v="2023-08-20T14:52:38"/>
    <d v="2023-08-20T15:09:01"/>
    <s v="WITHDRAW"/>
    <s v="Consumer Existing"/>
    <s v="CDcosta"/>
    <s v="The Work number entered is incorrect for the employer listed on the application. Please verify the details with the applicant and resubmit with a valid number and Date of Birth"/>
    <d v="1899-12-30T00:16:23"/>
    <n v="16.383333333333333"/>
    <d v="2023-08-20T00:00:00"/>
    <x v="1"/>
    <x v="3"/>
    <s v="CAMERON"/>
    <x v="0"/>
    <s v="CONSUMER EXISTING"/>
    <s v="SLA_MET"/>
  </r>
  <r>
    <s v="3837"/>
    <d v="2023-08-20T14:58:14"/>
    <d v="2023-08-20T15:14:31"/>
    <s v="WITHDRAW"/>
    <s v="Consumer Post Bureau"/>
    <s v="FWadia"/>
    <m/>
    <d v="1899-12-30T00:16:17"/>
    <n v="16.283333333333335"/>
    <d v="2023-08-20T00:00:00"/>
    <x v="1"/>
    <x v="3"/>
    <s v="FARDIN"/>
    <x v="0"/>
    <s v="CONSUMER POST BUREAU"/>
    <s v="SLA_MET"/>
  </r>
  <r>
    <s v="3838"/>
    <d v="2023-08-20T15:01:01"/>
    <d v="2023-08-20T15:19:03"/>
    <s v="WITHDRAW"/>
    <s v="Consumer Pre Bureau"/>
    <s v="HPandya"/>
    <s v="Please resubmit with a medicare card"/>
    <d v="1899-12-30T00:18:02"/>
    <n v="18.033333333333335"/>
    <d v="2023-08-20T00:00:00"/>
    <x v="1"/>
    <x v="3"/>
    <s v="HARDIK"/>
    <x v="0"/>
    <s v="CONSUMER PRE BUREAU"/>
    <s v="SLA_MET"/>
  </r>
  <r>
    <s v="3795"/>
    <d v="2023-08-20T15:05:30"/>
    <d v="2023-08-20T15:19:16"/>
    <s v="DECLINE"/>
    <s v="Consumer Existing"/>
    <s v="CDcosta"/>
    <s v="The customer has been declined due to insufficient billing history with Asif Tech"/>
    <d v="1899-12-30T00:13:46"/>
    <n v="13.766666666666667"/>
    <d v="2023-08-20T00:00:00"/>
    <x v="1"/>
    <x v="3"/>
    <s v="CAMERON"/>
    <x v="2"/>
    <s v="CONSUMER EXISTING"/>
    <s v="SLA_MET"/>
  </r>
  <r>
    <s v="3740"/>
    <d v="2023-08-20T15:08:12"/>
    <d v="2023-08-20T15:21:31"/>
    <s v="APPROVE"/>
    <s v="Consumer Pre Bureau"/>
    <s v="FWadia"/>
    <s v="Approve"/>
    <d v="1899-12-30T00:13:19"/>
    <n v="13.316666666666666"/>
    <d v="2023-08-20T00:00:00"/>
    <x v="1"/>
    <x v="3"/>
    <s v="FARDIN"/>
    <x v="1"/>
    <s v="CONSUMER PRE BUREAU"/>
    <s v="SLA_MET"/>
  </r>
  <r>
    <s v="3839"/>
    <d v="2023-08-20T15:16:04"/>
    <d v="2023-08-20T15:25:02"/>
    <s v="WITHDRAW"/>
    <s v="Consumer Post Bureau"/>
    <s v="HPandya"/>
    <s v="An account for this applicant already exists with Asif Tech. Please resubmit as existing customer under CA Row ID: 1-85QPU0I"/>
    <d v="1899-12-30T00:08:58"/>
    <n v="8.9666666666666668"/>
    <d v="2023-08-20T00:00:00"/>
    <x v="1"/>
    <x v="3"/>
    <s v="HARDIK"/>
    <x v="0"/>
    <s v="CONSUMER POST BUREAU"/>
    <s v="SLA_MET"/>
  </r>
  <r>
    <s v="3840"/>
    <d v="2023-08-20T15:22:24"/>
    <d v="2023-08-20T15:30:38"/>
    <s v="WITHDRAW"/>
    <s v="Consumer Pre Bureau"/>
    <s v="FWadia"/>
    <s v="Please email Passport with Visa Page and Latest Bank Statement to vcredit@Asif Tech.com.au"/>
    <d v="1899-12-30T00:08:14"/>
    <n v="8.2333333333333325"/>
    <d v="2023-08-20T00:00:00"/>
    <x v="1"/>
    <x v="3"/>
    <s v="FARDIN"/>
    <x v="0"/>
    <s v="CONSUMER PRE BUREAU"/>
    <s v="SLA_MET"/>
  </r>
  <r>
    <s v="3841"/>
    <d v="2023-08-20T15:29:08"/>
    <d v="2023-08-20T15:39:19"/>
    <s v="WITHDRAW"/>
    <s v="Consumer Pre Bureau"/>
    <s v="HPandya"/>
    <s v="Please resubmit as a self employed"/>
    <d v="1899-12-30T00:10:11"/>
    <n v="10.183333333333334"/>
    <d v="2023-08-20T00:00:00"/>
    <x v="1"/>
    <x v="3"/>
    <s v="HARDIK"/>
    <x v="0"/>
    <s v="CONSUMER PRE BUREAU"/>
    <s v="SLA_MET"/>
  </r>
  <r>
    <s v="3741"/>
    <d v="2023-08-20T15:32:01"/>
    <d v="2023-08-20T15:41:38"/>
    <s v="APPROVE"/>
    <s v="Consumer Post Bureau"/>
    <s v="SBambaras"/>
    <s v="Approved for 1 service"/>
    <d v="1899-12-30T00:09:37"/>
    <n v="9.6166666666666671"/>
    <d v="2023-08-20T00:00:00"/>
    <x v="1"/>
    <x v="3"/>
    <s v="SAM"/>
    <x v="1"/>
    <s v="CONSUMER POST BUREAU"/>
    <s v="SLA_MET"/>
  </r>
  <r>
    <s v="3842"/>
    <d v="2023-08-20T15:32:20"/>
    <d v="2023-08-20T15:44:26"/>
    <s v="WITHDRAW"/>
    <s v="Consumer Pre Bureau"/>
    <s v="SBambaras"/>
    <s v="Please send through copies of the applicants 100 points of ID (including their Visa page and/or previous Passport number, if applicable) to VCredit@Asif Tech.com.au or 1800 656 866"/>
    <d v="1899-12-30T00:12:06"/>
    <n v="12.1"/>
    <d v="2023-08-20T00:00:00"/>
    <x v="1"/>
    <x v="3"/>
    <s v="SAM"/>
    <x v="0"/>
    <s v="CONSUMER PRE BUREAU"/>
    <s v="SLA_MET"/>
  </r>
  <r>
    <s v="3742"/>
    <d v="2023-08-20T15:35:23"/>
    <d v="2023-08-20T15:53:37"/>
    <s v="APPROVE"/>
    <s v="Consumer Existing"/>
    <s v="FWadia"/>
    <m/>
    <d v="1899-12-30T00:18:14"/>
    <n v="18.233333333333334"/>
    <d v="2023-08-20T00:00:00"/>
    <x v="1"/>
    <x v="3"/>
    <s v="FARDIN"/>
    <x v="1"/>
    <s v="CONSUMER EXISTING"/>
    <s v="SLA_MET"/>
  </r>
  <r>
    <s v="3843"/>
    <d v="2023-08-20T15:37:23"/>
    <d v="2023-08-20T16:01:16"/>
    <s v="WITHDRAW"/>
    <s v="Consumer Existing"/>
    <s v="NBhatia"/>
    <s v="This customers existing Asif Tech account is currently overdue. Once all outstanding amounts have been paid, please email VCredit@Asif Tech.com.au to request a further review alongwith the Employment details."/>
    <d v="1899-12-30T00:23:53"/>
    <n v="23.883333333333333"/>
    <d v="2023-08-20T00:00:00"/>
    <x v="1"/>
    <x v="3"/>
    <s v="NITESH"/>
    <x v="0"/>
    <s v="CONSUMER EXISTING"/>
    <s v="SLA_NOT_MET"/>
  </r>
  <r>
    <s v="3844"/>
    <d v="2023-08-20T15:40:26"/>
    <d v="2023-08-20T15:53:56"/>
    <s v="WITHDRAW"/>
    <s v="Consumer Pre Bureau"/>
    <s v="SBambaras"/>
    <s v="An account for this applicant already exists with Asif Tech. Please resubmit as existing customer under CA Row ID:1-85QPU0I"/>
    <d v="1899-12-30T00:13:30"/>
    <n v="13.5"/>
    <d v="2023-08-20T00:00:00"/>
    <x v="1"/>
    <x v="3"/>
    <s v="SAM"/>
    <x v="0"/>
    <s v="CONSUMER PRE BUREAU"/>
    <s v="SLA_MET"/>
  </r>
  <r>
    <s v="3796"/>
    <d v="2023-08-20T15:48:08"/>
    <d v="2023-08-20T16:11:44"/>
    <s v="DECLINE"/>
    <s v="Consumer Pre Bureau"/>
    <s v="SBambaras"/>
    <s v="Declined as a Credit Decision"/>
    <d v="1899-12-30T00:23:36"/>
    <n v="23.6"/>
    <d v="2023-08-20T00:00:00"/>
    <x v="1"/>
    <x v="3"/>
    <s v="SAM"/>
    <x v="2"/>
    <s v="CONSUMER PRE BUREAU"/>
    <s v="SLA_NOT_MET"/>
  </r>
  <r>
    <s v="3797"/>
    <d v="2023-08-20T15:49:19"/>
    <d v="2023-08-20T16:03:08"/>
    <s v="DECLINE"/>
    <s v="Consumer Existing"/>
    <s v="CDcosta"/>
    <s v="The applicant has been declined as they are on a Bridging Visa. As per the Credit Policy, if the applicant is on an eligible Visa Subclass, send a copy of the 100pts of ID and supporting documents to VCredit@Asif Tech.com.au or 1800 656 866"/>
    <d v="1899-12-30T00:13:49"/>
    <n v="13.816666666666666"/>
    <d v="2023-08-20T00:00:00"/>
    <x v="1"/>
    <x v="3"/>
    <s v="CAMERON"/>
    <x v="2"/>
    <s v="CONSUMER EXISTING"/>
    <s v="SLA_MET"/>
  </r>
  <r>
    <s v="3845"/>
    <d v="2023-08-20T15:50:46"/>
    <d v="2023-08-20T15:59:29"/>
    <s v="WITHDRAW"/>
    <s v="Consumer Post Bureau"/>
    <s v="FWadia"/>
    <m/>
    <d v="1899-12-30T00:08:43"/>
    <n v="8.7166666666666668"/>
    <d v="2023-08-20T00:00:00"/>
    <x v="1"/>
    <x v="3"/>
    <s v="FARDIN"/>
    <x v="0"/>
    <s v="CONSUMER POST BUREAU"/>
    <s v="SLA_MET"/>
  </r>
  <r>
    <s v="3743"/>
    <d v="2023-08-20T15:55:28"/>
    <d v="2023-08-20T16:13:33"/>
    <s v="APPROVE"/>
    <s v="Consumer Post Bureau"/>
    <s v="FWadia"/>
    <s v="Approve"/>
    <d v="1899-12-30T00:18:05"/>
    <n v="18.083333333333332"/>
    <d v="2023-08-20T00:00:00"/>
    <x v="1"/>
    <x v="3"/>
    <s v="FARDIN"/>
    <x v="1"/>
    <s v="CONSUMER POST BUREAU"/>
    <s v="SLA_MET"/>
  </r>
  <r>
    <s v="3744"/>
    <d v="2023-08-20T15:58:08"/>
    <d v="2023-08-20T16:12:29"/>
    <s v="APPROVE"/>
    <s v="Consumer Existing"/>
    <s v="CDcosta"/>
    <s v="Approve"/>
    <d v="1899-12-30T00:14:21"/>
    <n v="14.35"/>
    <d v="2023-08-20T00:00:00"/>
    <x v="1"/>
    <x v="3"/>
    <s v="CAMERON"/>
    <x v="1"/>
    <s v="CONSUMER EXISTING"/>
    <s v="SLA_MET"/>
  </r>
  <r>
    <s v="3846"/>
    <d v="2023-08-20T15:58:32"/>
    <d v="2023-08-20T16:18:55"/>
    <s v="WITHDRAW"/>
    <s v="Consumer Existing"/>
    <s v="NBhatia"/>
    <s v="Please resubmit with the Employer's Landline contact number details for the applicants employer (can include 13, 1300 &amp; 1800 numbers)"/>
    <d v="1899-12-30T00:20:23"/>
    <n v="20.383333333333333"/>
    <d v="2023-08-20T00:00:00"/>
    <x v="1"/>
    <x v="3"/>
    <s v="NITESH"/>
    <x v="0"/>
    <s v="CONSUMER EXISTING"/>
    <s v="SLA_NOT_MET"/>
  </r>
  <r>
    <s v="3798"/>
    <d v="2023-08-20T16:02:37"/>
    <d v="2023-08-20T16:15:13"/>
    <s v="DECLINE"/>
    <s v="Consumer Existing"/>
    <s v="HPandya"/>
    <s v="The applicant has been declined due to recent late payments on their account"/>
    <d v="1899-12-30T00:12:36"/>
    <n v="12.6"/>
    <d v="2023-08-20T00:00:00"/>
    <x v="1"/>
    <x v="3"/>
    <s v="HARDIK"/>
    <x v="2"/>
    <s v="CONSUMER EXISTING"/>
    <s v="SLA_MET"/>
  </r>
  <r>
    <s v="3847"/>
    <d v="2023-08-20T16:05:41"/>
    <d v="2023-08-20T16:14:49"/>
    <s v="WITHDRAW"/>
    <s v="Consumer Pre Bureau"/>
    <s v="SBambaras"/>
    <s v="Please send through copies of the applicants 100 points of ID (including their Visa page and/or previous Passport number, if applicable) to VCredit@Asif Tech.com.au or 1800 656 866"/>
    <d v="1899-12-30T00:09:08"/>
    <n v="9.1333333333333329"/>
    <d v="2023-08-20T00:00:00"/>
    <x v="1"/>
    <x v="3"/>
    <s v="SAM"/>
    <x v="0"/>
    <s v="CONSUMER PRE BUREAU"/>
    <s v="SLA_MET"/>
  </r>
  <r>
    <s v="3745"/>
    <d v="2023-08-20T16:06:05"/>
    <d v="2023-08-20T16:20:27"/>
    <s v="APPROVE"/>
    <s v="Consumer Existing"/>
    <s v="CDcosta"/>
    <s v="Approve"/>
    <d v="1899-12-30T00:14:22"/>
    <n v="14.366666666666667"/>
    <d v="2023-08-20T00:00:00"/>
    <x v="1"/>
    <x v="3"/>
    <s v="CAMERON"/>
    <x v="1"/>
    <s v="CONSUMER EXISTING"/>
    <s v="SLA_MET"/>
  </r>
  <r>
    <s v="3848"/>
    <d v="2023-08-20T16:08:57"/>
    <d v="2023-08-20T16:19:20"/>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0:23"/>
    <n v="10.383333333333333"/>
    <d v="2023-08-20T00:00:00"/>
    <x v="1"/>
    <x v="3"/>
    <s v="SAM"/>
    <x v="0"/>
    <s v="CONSUMER PRE BUREAU"/>
    <s v="SLA_MET"/>
  </r>
  <r>
    <s v="3849"/>
    <d v="2023-08-20T16:09:44"/>
    <d v="2023-08-20T16:23:47"/>
    <s v="WITHDRAW"/>
    <s v="Consumer Pre Bureau"/>
    <s v="HPandya"/>
    <s v="Please update the previous address."/>
    <d v="1899-12-30T00:14:03"/>
    <n v="14.05"/>
    <d v="2023-08-20T00:00:00"/>
    <x v="1"/>
    <x v="3"/>
    <s v="HARDIK"/>
    <x v="0"/>
    <s v="CONSUMER PRE BUREAU"/>
    <s v="SLA_MET"/>
  </r>
  <r>
    <s v="3746"/>
    <d v="2023-08-20T16:11:17"/>
    <d v="2023-08-20T16:25:51"/>
    <s v="APPROVE"/>
    <s v="Consumer Existing"/>
    <s v="SBambaras"/>
    <s v="Approved for 1 service"/>
    <d v="1899-12-30T00:14:34"/>
    <n v="14.566666666666666"/>
    <d v="2023-08-20T00:00:00"/>
    <x v="1"/>
    <x v="3"/>
    <s v="SAM"/>
    <x v="1"/>
    <s v="CONSUMER EXISTING"/>
    <s v="SLA_MET"/>
  </r>
  <r>
    <s v="3747"/>
    <d v="2023-08-20T16:13:22"/>
    <d v="2023-08-20T16:20:09"/>
    <s v="APPROVE"/>
    <s v="Consumer Post Bureau"/>
    <s v="FWadia"/>
    <m/>
    <d v="1899-12-30T00:06:47"/>
    <n v="6.7833333333333332"/>
    <d v="2023-08-20T00:00:00"/>
    <x v="1"/>
    <x v="3"/>
    <s v="FARDIN"/>
    <x v="1"/>
    <s v="CONSUMER POST BUREAU"/>
    <s v="SLA_MET"/>
  </r>
  <r>
    <s v="3748"/>
    <d v="2023-08-20T16:17:05"/>
    <d v="2023-08-20T16:26:01"/>
    <s v="APPROVE"/>
    <s v="Consumer Existing"/>
    <s v="CDcosta"/>
    <s v="Approve"/>
    <d v="1899-12-30T00:08:56"/>
    <n v="8.9333333333333336"/>
    <d v="2023-08-20T00:00:00"/>
    <x v="1"/>
    <x v="3"/>
    <s v="CAMERON"/>
    <x v="1"/>
    <s v="CONSUMER EXISTING"/>
    <s v="SLA_MET"/>
  </r>
  <r>
    <s v="3850"/>
    <d v="2023-08-20T16:20:22"/>
    <d v="2023-08-20T16:41:01"/>
    <s v="WITHDRAW"/>
    <s v="Consumer Pre Bureau"/>
    <s v="NBhatia"/>
    <s v="Please resubmit with the Previous Address Suburb or town is not mentioned, &quot;CASULA&quot;, &amp; also update the Employer's Landline number."/>
    <d v="1899-12-30T00:20:39"/>
    <n v="20.65"/>
    <d v="2023-08-20T00:00:00"/>
    <x v="1"/>
    <x v="3"/>
    <s v="NITESH"/>
    <x v="0"/>
    <s v="CONSUMER PRE BUREAU"/>
    <s v="SLA_NOT_MET"/>
  </r>
  <r>
    <s v="3851"/>
    <d v="2023-08-20T16:22:05"/>
    <d v="2023-08-20T16:55:26"/>
    <s v="WITHDRAW"/>
    <s v="Consumer Existing"/>
    <s v="HPandya"/>
    <s v="Please update the home phone number"/>
    <d v="1899-12-30T00:33:21"/>
    <n v="33.35"/>
    <d v="2023-08-20T00:00:00"/>
    <x v="1"/>
    <x v="3"/>
    <s v="HARDIK"/>
    <x v="0"/>
    <s v="CONSUMER EXISTING"/>
    <s v="SLA_NOT_MET"/>
  </r>
  <r>
    <s v="3799"/>
    <d v="2023-08-20T16:22:52"/>
    <d v="2023-08-20T16:31:14"/>
    <s v="DECLINE"/>
    <s v="Consumer Existing"/>
    <s v="SBambaras"/>
    <s v="Declined as the customer has reached their eligible Service Limit"/>
    <d v="1899-12-30T00:08:22"/>
    <n v="8.3666666666666671"/>
    <d v="2023-08-20T00:00:00"/>
    <x v="1"/>
    <x v="3"/>
    <s v="SAM"/>
    <x v="2"/>
    <s v="CONSUMER EXISTING"/>
    <s v="SLA_MET"/>
  </r>
  <r>
    <s v="3800"/>
    <d v="2023-08-20T16:23:50"/>
    <d v="2023-08-20T16:40:49"/>
    <s v="DECLINE"/>
    <s v="Consumer Post Bureau"/>
    <s v="CDcosta"/>
    <s v="Declined as a Credit Decision"/>
    <d v="1899-12-30T00:16:59"/>
    <n v="16.983333333333334"/>
    <d v="2023-08-20T00:00:00"/>
    <x v="1"/>
    <x v="3"/>
    <s v="CAMERON"/>
    <x v="2"/>
    <s v="CONSUMER POST BUREAU"/>
    <s v="SLA_MET"/>
  </r>
  <r>
    <s v="3749"/>
    <d v="2023-08-20T16:26:30"/>
    <d v="2023-08-20T16:47:39"/>
    <s v="APPROVE"/>
    <s v="Consumer Post Bureau"/>
    <s v="MDcruz"/>
    <m/>
    <d v="1899-12-30T00:21:09"/>
    <n v="21.15"/>
    <d v="2023-08-20T00:00:00"/>
    <x v="1"/>
    <x v="3"/>
    <s v="MERCEDES"/>
    <x v="1"/>
    <s v="CONSUMER POST BUREAU"/>
    <s v="SLA_NOT_MET"/>
  </r>
  <r>
    <s v="3801"/>
    <d v="2023-08-20T16:26:31"/>
    <d v="2023-08-20T16:44:10"/>
    <s v="DECLINE"/>
    <s v="Consumer Existing"/>
    <s v="SBambaras"/>
    <s v="The customer has been declined due to insufficient billing history with Asif Tech"/>
    <d v="1899-12-30T00:17:39"/>
    <n v="17.649999999999999"/>
    <d v="2023-08-20T00:00:00"/>
    <x v="1"/>
    <x v="3"/>
    <s v="SAM"/>
    <x v="2"/>
    <s v="CONSUMER EXISTING"/>
    <s v="SLA_MET"/>
  </r>
  <r>
    <s v="3750"/>
    <d v="2023-08-20T16:29:35"/>
    <d v="2023-08-20T16:46:55"/>
    <s v="APPROVE"/>
    <s v="Consumer Pre Bureau"/>
    <s v="CDcosta"/>
    <s v="Approved for 1 handset and 1 MBB"/>
    <d v="1899-12-30T00:17:20"/>
    <n v="17.333333333333332"/>
    <d v="2023-08-20T00:00:00"/>
    <x v="1"/>
    <x v="3"/>
    <s v="CAMERON"/>
    <x v="1"/>
    <s v="CONSUMER PRE BUREAU"/>
    <s v="SLA_MET"/>
  </r>
  <r>
    <s v="3802"/>
    <d v="2023-08-20T16:30:17"/>
    <d v="2023-08-20T16:52:05"/>
    <s v="DECLINE"/>
    <s v="Consumer Existing"/>
    <s v="NBhatia"/>
    <s v="The applicant has been declined as their Visa expires in less than 21 months"/>
    <d v="1899-12-30T00:21:48"/>
    <n v="21.8"/>
    <d v="2023-08-20T00:00:00"/>
    <x v="1"/>
    <x v="3"/>
    <s v="NITESH"/>
    <x v="2"/>
    <s v="CONSUMER EXISTING"/>
    <s v="SLA_NOT_MET"/>
  </r>
  <r>
    <s v="3852"/>
    <d v="2023-08-20T16:35:59"/>
    <d v="2023-08-20T16:53:10"/>
    <s v="WITHDRAW"/>
    <s v="Consumer Pre Bureau"/>
    <s v="FWadia"/>
    <s v="Please resubmit with a valid Employer name as Chris Hall and No. for the applicants employer as 61293357108 only. Please remove the remaining information from the application."/>
    <d v="1899-12-30T00:17:11"/>
    <n v="17.183333333333334"/>
    <d v="2023-08-20T00:00:00"/>
    <x v="1"/>
    <x v="3"/>
    <s v="FARDIN"/>
    <x v="0"/>
    <s v="CONSUMER PRE BUREAU"/>
    <s v="SLA_MET"/>
  </r>
  <r>
    <s v="3853"/>
    <d v="2023-08-20T16:41:06"/>
    <d v="2023-08-20T16:54:53"/>
    <s v="WITHDRAW"/>
    <s v="Consumer Pre Bureau"/>
    <s v="SBambaras"/>
    <s v="Please re-submit with the correct current address as 12 RYAN Road, waterford park, VIC, 3658."/>
    <d v="1899-12-30T00:13:47"/>
    <n v="13.783333333333333"/>
    <d v="2023-08-20T00:00:00"/>
    <x v="1"/>
    <x v="3"/>
    <s v="SAM"/>
    <x v="0"/>
    <s v="CONSUMER PRE BUREAU"/>
    <s v="SLA_MET"/>
  </r>
  <r>
    <s v="3751"/>
    <d v="2023-08-20T16:42:51"/>
    <d v="2023-08-20T16:55:39"/>
    <s v="APPROVE"/>
    <s v="Consumer Post Bureau"/>
    <s v="MDcruz"/>
    <m/>
    <d v="1899-12-30T00:12:48"/>
    <n v="12.8"/>
    <d v="2023-08-20T00:00:00"/>
    <x v="1"/>
    <x v="3"/>
    <s v="MERCEDES"/>
    <x v="1"/>
    <s v="CONSUMER POST BUREAU"/>
    <s v="SLA_MET"/>
  </r>
  <r>
    <s v="3752"/>
    <d v="2023-08-20T16:45:36"/>
    <d v="2023-08-20T17:11:29"/>
    <s v="APPROVE"/>
    <s v="Consumer Existing"/>
    <s v="NBhatia"/>
    <s v="Approve"/>
    <d v="1899-12-30T00:25:53"/>
    <n v="25.883333333333333"/>
    <d v="2023-08-20T00:00:00"/>
    <x v="1"/>
    <x v="3"/>
    <s v="NITESH"/>
    <x v="1"/>
    <s v="CONSUMER EXISTING"/>
    <s v="SLA_NOT_MET"/>
  </r>
  <r>
    <s v="3753"/>
    <d v="2023-08-20T16:48:57"/>
    <d v="2023-08-20T17:04:57"/>
    <s v="APPROVE"/>
    <s v="Consumer Post Bureau"/>
    <s v="MDcruz"/>
    <m/>
    <d v="1899-12-30T00:16:00"/>
    <n v="16"/>
    <d v="2023-08-20T00:00:00"/>
    <x v="1"/>
    <x v="3"/>
    <s v="MERCEDES"/>
    <x v="1"/>
    <s v="CONSUMER POST BUREAU"/>
    <s v="SLA_MET"/>
  </r>
  <r>
    <s v="3854"/>
    <d v="2023-08-20T16:53:33"/>
    <d v="2023-08-20T17:05:44"/>
    <s v="WITHDRAW"/>
    <s v="Consumer Pre Bureau"/>
    <s v="FWadia"/>
    <s v="Please send through copies of the applicants 100 points of ID (including their Visa page and/or previous Passport number, if applicable) to VCredit@Asif Tech.com.au or 1800 656 866"/>
    <d v="1899-12-30T00:12:11"/>
    <n v="12.183333333333334"/>
    <d v="2023-08-20T00:00:00"/>
    <x v="1"/>
    <x v="3"/>
    <s v="FARDIN"/>
    <x v="0"/>
    <s v="CONSUMER PRE BUREAU"/>
    <s v="SLA_MET"/>
  </r>
  <r>
    <s v="3754"/>
    <d v="2023-08-20T16:56:38"/>
    <d v="2023-08-20T17:01:11"/>
    <s v="APPROVE"/>
    <s v="Consumer Existing"/>
    <s v="SBambaras"/>
    <s v="Approved for MBB only"/>
    <d v="1899-12-30T00:04:33"/>
    <n v="4.55"/>
    <d v="2023-08-20T00:00:00"/>
    <x v="1"/>
    <x v="3"/>
    <s v="SAM"/>
    <x v="1"/>
    <s v="CONSUMER EXISTING"/>
    <s v="SLA_MET"/>
  </r>
  <r>
    <s v="3855"/>
    <d v="2023-08-20T16:57:24"/>
    <d v="2023-08-20T17:08:21"/>
    <s v="WITHDRAW"/>
    <s v="Consumer Pre Bureau"/>
    <s v="HPandya"/>
    <s v="Please re-submit with the correct current address as 12 RYAN Road, waterford park, VIC, 3658."/>
    <d v="1899-12-30T00:10:57"/>
    <n v="10.95"/>
    <d v="2023-08-20T00:00:00"/>
    <x v="1"/>
    <x v="3"/>
    <s v="HARDIK"/>
    <x v="0"/>
    <s v="CONSUMER PRE BUREAU"/>
    <s v="SLA_MET"/>
  </r>
  <r>
    <s v="3755"/>
    <d v="2023-08-20T16:59:56"/>
    <d v="2023-08-20T17:09:32"/>
    <s v="APPROVE"/>
    <s v="Consumer Post Bureau"/>
    <s v="RBose"/>
    <m/>
    <d v="1899-12-30T00:09:36"/>
    <n v="9.6"/>
    <d v="2023-08-20T00:00:00"/>
    <x v="1"/>
    <x v="3"/>
    <s v="ROHAN"/>
    <x v="1"/>
    <s v="CONSUMER POST BUREAU"/>
    <s v="SLA_MET"/>
  </r>
  <r>
    <s v="3756"/>
    <d v="2023-08-20T17:00:30"/>
    <d v="2023-08-20T17:10:50"/>
    <s v="APPROVE"/>
    <s v="Consumer Existing"/>
    <s v="SBambaras"/>
    <s v="Approved for 1 service"/>
    <d v="1899-12-30T00:10:20"/>
    <n v="10.333333333333334"/>
    <d v="2023-08-20T00:00:00"/>
    <x v="1"/>
    <x v="3"/>
    <s v="SAM"/>
    <x v="1"/>
    <s v="CONSUMER EXISTING"/>
    <s v="SLA_MET"/>
  </r>
  <r>
    <s v="3757"/>
    <d v="2023-08-20T17:00:41"/>
    <d v="2023-08-20T17:17:38"/>
    <s v="APPROVE"/>
    <s v="Consumer Existing"/>
    <s v="FWadia"/>
    <s v="Approve"/>
    <d v="1899-12-30T00:16:57"/>
    <n v="16.95"/>
    <d v="2023-08-20T00:00:00"/>
    <x v="1"/>
    <x v="3"/>
    <s v="FARDIN"/>
    <x v="1"/>
    <s v="CONSUMER EXISTING"/>
    <s v="SLA_MET"/>
  </r>
  <r>
    <s v="3856"/>
    <d v="2023-08-20T17:05:30"/>
    <d v="2023-08-20T17:17:07"/>
    <s v="WITHDRAW"/>
    <s v="Consumer Existing"/>
    <s v="CDcosta"/>
    <s v="Overdue amt of $60.64.Please send through a document to confirm the applicants income (either a current bank statement showing wage deposits from their employer, or a recent payslip) to VCredit@Asif Tech.com.au or 1800 656 866"/>
    <d v="1899-12-30T00:11:37"/>
    <n v="11.616666666666667"/>
    <d v="2023-08-20T00:00:00"/>
    <x v="1"/>
    <x v="3"/>
    <s v="CAMERON"/>
    <x v="0"/>
    <s v="CONSUMER EXISTING"/>
    <s v="SLA_MET"/>
  </r>
  <r>
    <s v="3857"/>
    <d v="2023-08-20T17:05:42"/>
    <d v="2023-08-20T17:22:39"/>
    <s v="WITHDRAW"/>
    <s v="Consumer Pre Bureau"/>
    <s v="HPandya"/>
    <s v="Please send through copies of the applicants 100 points of ID to VCredit@Asif Tech.com.au or 1800 656 866"/>
    <d v="1899-12-30T00:16:57"/>
    <n v="16.95"/>
    <d v="2023-08-20T00:00:00"/>
    <x v="1"/>
    <x v="3"/>
    <s v="HARDIK"/>
    <x v="0"/>
    <s v="CONSUMER PRE BUREAU"/>
    <s v="SLA_MET"/>
  </r>
  <r>
    <s v="3758"/>
    <d v="2023-08-20T17:06:51"/>
    <d v="2023-08-20T17:19:40"/>
    <s v="APPROVE"/>
    <s v="Consumer Existing"/>
    <s v="SBambaras"/>
    <s v="Approved for 1 service"/>
    <d v="1899-12-30T00:12:49"/>
    <n v="12.816666666666666"/>
    <d v="2023-08-20T00:00:00"/>
    <x v="1"/>
    <x v="3"/>
    <s v="SAM"/>
    <x v="1"/>
    <s v="CONSUMER EXISTING"/>
    <s v="SLA_MET"/>
  </r>
  <r>
    <s v="3759"/>
    <d v="2023-08-20T17:08:01"/>
    <d v="2023-08-20T17:22:18"/>
    <s v="APPROVE"/>
    <s v="Consumer Pre Bureau"/>
    <s v="CDcosta"/>
    <s v="Approve"/>
    <d v="1899-12-30T00:14:17"/>
    <n v="14.283333333333333"/>
    <d v="2023-08-20T00:00:00"/>
    <x v="1"/>
    <x v="3"/>
    <s v="CAMERON"/>
    <x v="1"/>
    <s v="CONSUMER PRE BUREAU"/>
    <s v="SLA_MET"/>
  </r>
  <r>
    <s v="3760"/>
    <d v="2023-08-20T17:08:53"/>
    <d v="2023-08-20T17:22:56"/>
    <s v="APPROVE"/>
    <s v="Consumer Pre Bureau"/>
    <s v="FWadia"/>
    <s v="Approve"/>
    <d v="1899-12-30T00:14:03"/>
    <n v="14.05"/>
    <d v="2023-08-20T00:00:00"/>
    <x v="1"/>
    <x v="3"/>
    <s v="FARDIN"/>
    <x v="1"/>
    <s v="CONSUMER PRE BUREAU"/>
    <s v="SLA_MET"/>
  </r>
  <r>
    <s v="3858"/>
    <d v="2023-08-20T17:12:21"/>
    <d v="2023-08-20T17:41:36"/>
    <s v="WITHDRAW"/>
    <s v="Consumer Existing"/>
    <s v="NBhatia"/>
    <s v="Please resubmit with the employer's landline number."/>
    <d v="1899-12-30T00:29:15"/>
    <n v="29.25"/>
    <d v="2023-08-20T00:00:00"/>
    <x v="1"/>
    <x v="3"/>
    <s v="NITESH"/>
    <x v="0"/>
    <s v="CONSUMER EXISTING"/>
    <s v="SLA_NOT_MET"/>
  </r>
  <r>
    <s v="3803"/>
    <d v="2023-08-20T17:13:01"/>
    <d v="2023-08-20T17:26:23"/>
    <s v="DECLINE"/>
    <s v="Consumer Post Bureau"/>
    <s v="SBambaras"/>
    <s v="Declined as a Credit Decision"/>
    <d v="1899-12-30T00:13:22"/>
    <n v="13.366666666666667"/>
    <d v="2023-08-20T00:00:00"/>
    <x v="1"/>
    <x v="3"/>
    <s v="SAM"/>
    <x v="2"/>
    <s v="CONSUMER POST BUREAU"/>
    <s v="SLA_MET"/>
  </r>
  <r>
    <s v="3859"/>
    <d v="2023-08-20T17:13:47"/>
    <d v="2023-08-20T17:31:03"/>
    <s v="WITHDRAW"/>
    <s v="Consumer Existing"/>
    <s v="CDcosta"/>
    <s v="Please resubmit Passport or medicare as part of the applicants 100 points of ID and email Proof of income to vcredit@Asif Tech.com.au"/>
    <d v="1899-12-30T00:17:16"/>
    <n v="17.266666666666666"/>
    <d v="2023-08-20T00:00:00"/>
    <x v="1"/>
    <x v="3"/>
    <s v="CAMERON"/>
    <x v="0"/>
    <s v="CONSUMER EXISTING"/>
    <s v="SLA_MET"/>
  </r>
  <r>
    <s v="3761"/>
    <d v="2023-08-20T17:15:03"/>
    <d v="2023-08-20T17:32:53"/>
    <s v="APPROVE"/>
    <s v="Consumer Post Bureau"/>
    <s v="MDcruz"/>
    <m/>
    <d v="1899-12-30T00:17:50"/>
    <n v="17.833333333333332"/>
    <d v="2023-08-20T00:00:00"/>
    <x v="1"/>
    <x v="3"/>
    <s v="MERCEDES"/>
    <x v="1"/>
    <s v="CONSUMER POST BUREAU"/>
    <s v="SLA_MET"/>
  </r>
  <r>
    <s v="3860"/>
    <d v="2023-08-20T17:15:32"/>
    <d v="2023-08-20T17:42:26"/>
    <s v="WITHDRAW"/>
    <s v="Consumer Pre Bureau"/>
    <s v="HPandya"/>
    <s v="Please send through copies of the applicants 100 points of ID to VCredit@Asif Tech.com.au or 1800 656 866 Bank statement"/>
    <d v="1899-12-30T00:26:54"/>
    <n v="26.9"/>
    <d v="2023-08-20T00:00:00"/>
    <x v="1"/>
    <x v="3"/>
    <s v="HARDIK"/>
    <x v="0"/>
    <s v="CONSUMER PRE BUREAU"/>
    <s v="SLA_NOT_MET"/>
  </r>
  <r>
    <s v="3861"/>
    <d v="2023-08-20T17:17:14"/>
    <d v="2023-08-20T17:34:29"/>
    <s v="WITHDRAW"/>
    <s v="Consumer Pre Bureau"/>
    <s v="FWadia"/>
    <s v="Please send through copies of the applicants Visa page and/or previous Passport number, if applicable to VCredit@Asif Tech.com.au or 1800 656 866."/>
    <d v="1899-12-30T00:17:15"/>
    <n v="17.25"/>
    <d v="2023-08-20T00:00:00"/>
    <x v="1"/>
    <x v="3"/>
    <s v="FARDIN"/>
    <x v="0"/>
    <s v="CONSUMER PRE BUREAU"/>
    <s v="SLA_MET"/>
  </r>
  <r>
    <s v="3804"/>
    <d v="2023-08-20T17:17:15"/>
    <d v="2023-08-20T17:39:04"/>
    <s v="DECLINE"/>
    <s v="Consumer Existing"/>
    <s v="SBambaras"/>
    <s v="Declined as a Credit Decision"/>
    <d v="1899-12-30T00:21:49"/>
    <n v="21.816666666666666"/>
    <d v="2023-08-20T00:00:00"/>
    <x v="1"/>
    <x v="3"/>
    <s v="SAM"/>
    <x v="2"/>
    <s v="CONSUMER EXISTING"/>
    <s v="SLA_NOT_MET"/>
  </r>
  <r>
    <s v="3862"/>
    <d v="2023-08-20T17:19:46"/>
    <d v="2023-08-20T17:36:05"/>
    <s v="WITHDRAW"/>
    <s v="Consumer Post Bureau"/>
    <s v="CDcosta"/>
    <s v="Please send through copies of the applicants 100 points of ID and bank statement to VCredit@Asif Tech.com.au or 1800 656 866"/>
    <d v="1899-12-30T00:16:19"/>
    <n v="16.316666666666666"/>
    <d v="2023-08-20T00:00:00"/>
    <x v="1"/>
    <x v="3"/>
    <s v="CAMERON"/>
    <x v="0"/>
    <s v="CONSUMER POST BUREAU"/>
    <s v="SLA_MET"/>
  </r>
  <r>
    <s v="3805"/>
    <d v="2023-08-20T17:21:06"/>
    <d v="2023-08-20T17:42:17"/>
    <s v="DECLINE"/>
    <s v="Consumer Existing"/>
    <s v="FWadia"/>
    <s v="Declined as the customer has reached their eligible Service Limit"/>
    <d v="1899-12-30T00:21:11"/>
    <n v="21.183333333333334"/>
    <d v="2023-08-20T00:00:00"/>
    <x v="1"/>
    <x v="3"/>
    <s v="FARDIN"/>
    <x v="2"/>
    <s v="CONSUMER EXISTING"/>
    <s v="SLA_NOT_MET"/>
  </r>
  <r>
    <s v="3863"/>
    <d v="2023-08-20T17:23:32"/>
    <d v="2023-08-20T17:44:23"/>
    <s v="WITHDRAW"/>
    <s v="Consumer Post Bureau"/>
    <s v="MDcruz"/>
    <m/>
    <d v="1899-12-30T00:20:51"/>
    <n v="20.85"/>
    <d v="2023-08-20T00:00:00"/>
    <x v="1"/>
    <x v="3"/>
    <s v="MERCEDES"/>
    <x v="0"/>
    <s v="CONSUMER POST BUREAU"/>
    <s v="SLA_NOT_MET"/>
  </r>
  <r>
    <s v="3864"/>
    <d v="2023-08-20T17:24:34"/>
    <d v="2023-08-20T17:41:31"/>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6:57"/>
    <n v="16.95"/>
    <d v="2023-08-20T00:00:00"/>
    <x v="1"/>
    <x v="3"/>
    <s v="CAMERON"/>
    <x v="0"/>
    <s v="CONSUMER EXISTING"/>
    <s v="SLA_MET"/>
  </r>
  <r>
    <s v="3762"/>
    <d v="2023-08-20T17:36:09"/>
    <d v="2023-08-20T17:51:44"/>
    <s v="APPROVE"/>
    <s v="Consumer Post Bureau"/>
    <s v="CDcosta"/>
    <s v="Approve"/>
    <d v="1899-12-30T00:15:35"/>
    <n v="15.583333333333334"/>
    <d v="2023-08-20T00:00:00"/>
    <x v="1"/>
    <x v="3"/>
    <s v="CAMERON"/>
    <x v="1"/>
    <s v="CONSUMER POST BUREAU"/>
    <s v="SLA_MET"/>
  </r>
  <r>
    <s v="3763"/>
    <d v="2023-08-20T17:38:36"/>
    <d v="2023-08-20T17:57:55"/>
    <s v="APPROVE"/>
    <s v="Consumer Post Bureau"/>
    <s v="HPandya"/>
    <s v="Approve"/>
    <d v="1899-12-30T00:19:19"/>
    <n v="19.316666666666666"/>
    <d v="2023-08-20T00:00:00"/>
    <x v="1"/>
    <x v="3"/>
    <s v="HARDIK"/>
    <x v="1"/>
    <s v="CONSUMER POST BUREAU"/>
    <s v="SLA_MET"/>
  </r>
  <r>
    <s v="3764"/>
    <d v="2023-08-20T17:41:23"/>
    <d v="2023-08-20T17:50:21"/>
    <s v="APPROVE"/>
    <s v="Consumer Post Bureau"/>
    <s v="FWadia"/>
    <m/>
    <d v="1899-12-30T00:08:58"/>
    <n v="8.9666666666666668"/>
    <d v="2023-08-20T00:00:00"/>
    <x v="1"/>
    <x v="3"/>
    <s v="FARDIN"/>
    <x v="1"/>
    <s v="CONSUMER POST BUREAU"/>
    <s v="SLA_MET"/>
  </r>
  <r>
    <s v="3765"/>
    <d v="2023-08-20T17:46:55"/>
    <d v="2023-08-20T18:00:45"/>
    <s v="APPROVE"/>
    <s v="Consumer Existing"/>
    <s v="NBhatia"/>
    <s v="Approved for 1 service"/>
    <d v="1899-12-30T00:13:50"/>
    <n v="13.833333333333334"/>
    <d v="2023-08-20T00:00:00"/>
    <x v="1"/>
    <x v="3"/>
    <s v="NITESH"/>
    <x v="1"/>
    <s v="CONSUMER EXISTING"/>
    <s v="SLA_MET"/>
  </r>
  <r>
    <s v="3766"/>
    <d v="2023-08-20T17:49:32"/>
    <d v="2023-08-20T18:05:47"/>
    <s v="APPROVE"/>
    <s v="Consumer Pre Bureau"/>
    <s v="FWadia"/>
    <s v="Approved for 1 service"/>
    <d v="1899-12-30T00:16:15"/>
    <n v="16.25"/>
    <d v="2023-08-20T00:00:00"/>
    <x v="1"/>
    <x v="3"/>
    <s v="FARDIN"/>
    <x v="1"/>
    <s v="CONSUMER PRE BUREAU"/>
    <s v="SLA_MET"/>
  </r>
  <r>
    <s v="3767"/>
    <d v="2023-08-20T17:50:57"/>
    <d v="2023-08-20T17:55:57"/>
    <s v="APPROVE"/>
    <s v="Consumer Existing"/>
    <s v="CDcosta"/>
    <s v="Approve"/>
    <d v="1899-12-30T00:05:00"/>
    <n v="5"/>
    <d v="2023-08-20T00:00:00"/>
    <x v="1"/>
    <x v="3"/>
    <s v="CAMERON"/>
    <x v="1"/>
    <s v="CONSUMER EXISTING"/>
    <s v="SLA_MET"/>
  </r>
  <r>
    <s v="3806"/>
    <d v="2023-08-20T17:51:31"/>
    <d v="2023-08-20T18:16:08"/>
    <s v="DECLINE"/>
    <s v="Consumer Pre Bureau"/>
    <s v="CDcosta"/>
    <s v="Declined as a Credit Decision"/>
    <d v="1899-12-30T00:24:37"/>
    <n v="24.616666666666667"/>
    <d v="2023-08-20T00:00:00"/>
    <x v="1"/>
    <x v="3"/>
    <s v="CAMERON"/>
    <x v="2"/>
    <s v="CONSUMER PRE BUREAU"/>
    <s v="SLA_NOT_MET"/>
  </r>
  <r>
    <s v="3807"/>
    <d v="2023-08-20T18:00:09"/>
    <d v="2023-08-20T18:05:56"/>
    <s v="DECLINE"/>
    <s v="Consumer Pre Bureau"/>
    <s v="HPandya"/>
    <s v="The applicant has been declined as Students are only eligible for 1 Handset (Voice service)"/>
    <d v="1899-12-30T00:05:47"/>
    <n v="5.7833333333333332"/>
    <d v="2023-08-20T00:00:00"/>
    <x v="1"/>
    <x v="3"/>
    <s v="HARDIK"/>
    <x v="2"/>
    <s v="CONSUMER PRE BUREAU"/>
    <s v="SLA_MET"/>
  </r>
  <r>
    <s v="3768"/>
    <d v="2023-08-20T18:01:28"/>
    <d v="2023-08-20T18:13:49"/>
    <s v="APPROVE"/>
    <s v="Consumer Pre Bureau"/>
    <s v="HPandya"/>
    <s v="Approved only with outright purchase of handset or USIM only"/>
    <d v="1899-12-30T00:12:21"/>
    <n v="12.35"/>
    <d v="2023-08-20T00:00:00"/>
    <x v="1"/>
    <x v="3"/>
    <s v="HARDIK"/>
    <x v="1"/>
    <s v="CONSUMER PRE BUREAU"/>
    <s v="SLA_MET"/>
  </r>
  <r>
    <s v="3769"/>
    <d v="2023-08-20T18:01:32"/>
    <d v="2023-08-20T18:14:12"/>
    <s v="APPROVE"/>
    <s v="Consumer Post Bureau"/>
    <s v="FWadia"/>
    <m/>
    <d v="1899-12-30T00:12:40"/>
    <n v="12.666666666666666"/>
    <d v="2023-08-20T00:00:00"/>
    <x v="1"/>
    <x v="3"/>
    <s v="FARDIN"/>
    <x v="1"/>
    <s v="CONSUMER POST BUREAU"/>
    <s v="SLA_MET"/>
  </r>
  <r>
    <s v="3770"/>
    <d v="2023-08-20T18:02:39"/>
    <d v="2023-08-20T18:21:46"/>
    <s v="APPROVE"/>
    <s v="Consumer Pre Bureau"/>
    <s v="HPandya"/>
    <s v="Approved for 1 handset and 1 MBB"/>
    <d v="1899-12-30T00:19:07"/>
    <n v="19.116666666666667"/>
    <d v="2023-08-20T00:00:00"/>
    <x v="1"/>
    <x v="3"/>
    <s v="HARDIK"/>
    <x v="1"/>
    <s v="CONSUMER PRE BUREAU"/>
    <s v="SLA_MET"/>
  </r>
  <r>
    <s v="3865"/>
    <d v="2023-08-20T18:07:58"/>
    <d v="2023-08-20T18:22:54"/>
    <s v="WITHDRAW"/>
    <s v="Consumer Existing"/>
    <s v="CDcosta"/>
    <s v="The applicant is currently studying Fulltime or is on a Student Visa. Please resubmit as a Student."/>
    <d v="1899-12-30T00:14:56"/>
    <n v="14.933333333333334"/>
    <d v="2023-08-20T00:00:00"/>
    <x v="1"/>
    <x v="3"/>
    <s v="CAMERON"/>
    <x v="0"/>
    <s v="CONSUMER EXISTING"/>
    <s v="SLA_MET"/>
  </r>
  <r>
    <s v="3808"/>
    <d v="2023-08-20T18:11:26"/>
    <d v="2023-08-20T18:30:41"/>
    <s v="DECLINE"/>
    <s v="Consumer Post Bureau"/>
    <s v="JDsouza"/>
    <s v="Declined as a Credit Decision"/>
    <d v="1899-12-30T00:19:15"/>
    <n v="19.25"/>
    <d v="2023-08-20T00:00:00"/>
    <x v="1"/>
    <x v="3"/>
    <s v="JULIA"/>
    <x v="2"/>
    <s v="CONSUMER POST BUREAU"/>
    <s v="SLA_MET"/>
  </r>
  <r>
    <s v="3771"/>
    <d v="2023-08-20T18:18:21"/>
    <d v="2023-08-20T18:31:35"/>
    <s v="APPROVE"/>
    <s v="Consumer Existing"/>
    <s v="HPandya"/>
    <s v="Approve"/>
    <d v="1899-12-30T00:13:14"/>
    <n v="13.233333333333333"/>
    <d v="2023-08-20T00:00:00"/>
    <x v="1"/>
    <x v="3"/>
    <s v="HARDIK"/>
    <x v="1"/>
    <s v="CONSUMER EXISTING"/>
    <s v="SLA_MET"/>
  </r>
  <r>
    <s v="3866"/>
    <d v="2023-08-20T18:21:05"/>
    <d v="2023-08-20T18:29:20"/>
    <s v="WITHDRAW"/>
    <s v="Consumer Existing"/>
    <s v="CDcosta"/>
    <s v="This customers existing Asif Tech account is currently overdue. Once all outstanding amounts have been paid, please email VCredit@Asif Tech.com.au to request a further review"/>
    <d v="1899-12-30T00:08:15"/>
    <n v="8.25"/>
    <d v="2023-08-20T00:00:00"/>
    <x v="1"/>
    <x v="3"/>
    <s v="CAMERON"/>
    <x v="0"/>
    <s v="CONSUMER EXISTING"/>
    <s v="SLA_MET"/>
  </r>
  <r>
    <s v="3867"/>
    <d v="2023-08-20T18:26:38"/>
    <d v="2023-08-20T18:37:36"/>
    <s v="WITHDRAW"/>
    <s v="Consumer Pre Bureau"/>
    <s v="CDcosta"/>
    <s v="Please send through copies of the applicants 100 points of ID to KCredit@Asif Tech.com.au or 1800 656 866"/>
    <d v="1899-12-30T00:10:58"/>
    <n v="10.966666666666667"/>
    <d v="2023-08-20T00:00:00"/>
    <x v="1"/>
    <x v="3"/>
    <s v="CAMERON"/>
    <x v="0"/>
    <s v="CONSUMER PRE BUREAU"/>
    <s v="SLA_MET"/>
  </r>
  <r>
    <s v="3868"/>
    <d v="2023-08-20T18:32:47"/>
    <d v="2023-08-20T18:46:28"/>
    <s v="WITHDRAW"/>
    <s v="Consumer Existing"/>
    <s v="NBhatia"/>
    <s v="This customers existing Asif Tech account is currently overdue. Once all outstanding amounts have been paid, please email VCredit@Asif Tech.com.au to request a further review"/>
    <d v="1899-12-30T00:13:41"/>
    <n v="13.683333333333334"/>
    <d v="2023-08-20T00:00:00"/>
    <x v="1"/>
    <x v="3"/>
    <s v="NITESH"/>
    <x v="0"/>
    <s v="CONSUMER EXISTING"/>
    <s v="SLA_MET"/>
  </r>
  <r>
    <s v="3809"/>
    <d v="2023-08-20T18:37:28"/>
    <d v="2023-08-20T18:49:30"/>
    <s v="DECLINE"/>
    <s v="Consumer Post Bureau"/>
    <s v="JDsouza"/>
    <s v="Declined as a Credit Decision"/>
    <d v="1899-12-30T00:12:02"/>
    <n v="12.033333333333333"/>
    <d v="2023-08-20T00:00:00"/>
    <x v="1"/>
    <x v="3"/>
    <s v="JULIA"/>
    <x v="2"/>
    <s v="CONSUMER POST BUREAU"/>
    <s v="SLA_MET"/>
  </r>
  <r>
    <s v="3869"/>
    <d v="2023-08-20T18:57:41"/>
    <d v="2023-08-20T19:08:08"/>
    <s v="WITHDRAW"/>
    <s v="Consumer Pre Bureau"/>
    <s v="HPandya"/>
    <s v="Please send through a document to confirm the applicants income (either a current bank statement showing wage deposits from their employer, or a recent payslip) in addition to copies of their 100 points of ID to KCredit@Asif Tech.com.au or 1800 656 866"/>
    <d v="1899-12-30T00:10:27"/>
    <n v="10.45"/>
    <d v="2023-08-20T00:00:00"/>
    <x v="1"/>
    <x v="3"/>
    <s v="HARDIK"/>
    <x v="0"/>
    <s v="CONSUMER PRE BUREAU"/>
    <s v="SLA_MET"/>
  </r>
  <r>
    <s v="3870"/>
    <d v="2023-08-20T18:59:51"/>
    <d v="2023-08-20T19:16:53"/>
    <s v="WITHDRAW"/>
    <s v="Consumer Post Bureau"/>
    <s v="FWadia"/>
    <m/>
    <d v="1899-12-30T00:17:02"/>
    <n v="17.033333333333335"/>
    <d v="2023-08-20T00:00:00"/>
    <x v="1"/>
    <x v="3"/>
    <s v="FARDIN"/>
    <x v="0"/>
    <s v="CONSUMER POST BUREAU"/>
    <s v="SLA_MET"/>
  </r>
  <r>
    <s v="3772"/>
    <d v="2023-08-20T19:18:33"/>
    <d v="2023-08-20T19:27:56"/>
    <s v="APPROVE"/>
    <s v="Consumer Existing"/>
    <s v="HPandya"/>
    <s v="Approve"/>
    <d v="1899-12-30T00:09:23"/>
    <n v="9.3833333333333329"/>
    <d v="2023-08-20T00:00:00"/>
    <x v="1"/>
    <x v="3"/>
    <s v="HARDIK"/>
    <x v="1"/>
    <s v="CONSUMER EXISTING"/>
    <s v="SLA_MET"/>
  </r>
  <r>
    <s v="3773"/>
    <d v="2023-08-20T19:19:54"/>
    <d v="2023-08-20T19:29:21"/>
    <s v="APPROVE"/>
    <s v="Consumer Existing"/>
    <s v="CDcosta"/>
    <s v="Direct debit to bank account or credit card"/>
    <d v="1899-12-30T00:09:27"/>
    <n v="9.4499999999999993"/>
    <d v="2023-08-20T00:00:00"/>
    <x v="1"/>
    <x v="3"/>
    <s v="CAMERON"/>
    <x v="1"/>
    <s v="CONSUMER EXISTING"/>
    <s v="SLA_MET"/>
  </r>
  <r>
    <s v="3810"/>
    <d v="2023-08-20T19:22:46"/>
    <d v="2023-08-20T19:33:46"/>
    <s v="DECLINE"/>
    <s v="Consumer Existing"/>
    <s v="FWadia"/>
    <s v="The customer has been declined due to insufficient billing history with Asif Tech"/>
    <d v="1899-12-30T00:11:00"/>
    <n v="11"/>
    <d v="2023-08-20T00:00:00"/>
    <x v="1"/>
    <x v="3"/>
    <s v="FARDIN"/>
    <x v="2"/>
    <s v="CONSUMER EXISTING"/>
    <s v="SLA_MET"/>
  </r>
  <r>
    <s v="3774"/>
    <d v="2023-08-20T19:31:26"/>
    <d v="2023-08-20T19:42:58"/>
    <s v="APPROVE"/>
    <s v="Consumer Post Bureau"/>
    <s v="HPandya"/>
    <m/>
    <d v="1899-12-30T00:11:32"/>
    <n v="11.533333333333333"/>
    <d v="2023-08-20T00:00:00"/>
    <x v="1"/>
    <x v="3"/>
    <s v="HARDIK"/>
    <x v="1"/>
    <s v="CONSUMER POST BUREAU"/>
    <s v="SLA_MET"/>
  </r>
  <r>
    <s v="3871"/>
    <d v="2023-08-20T19:35:18"/>
    <d v="2023-08-20T19:45:41"/>
    <s v="WITHDRAW"/>
    <s v="Consumer Existing"/>
    <s v="FWadia"/>
    <s v="The Work number entered is incorrect for the employer listed on the application. Please verify the details with the applicant and resubmit with a valid landline number"/>
    <d v="1899-12-30T00:10:23"/>
    <n v="10.383333333333333"/>
    <d v="2023-08-20T00:00:00"/>
    <x v="1"/>
    <x v="3"/>
    <s v="FARDIN"/>
    <x v="0"/>
    <s v="CONSUMER EXISTING"/>
    <s v="SLA_MET"/>
  </r>
  <r>
    <s v="3775"/>
    <d v="2023-08-20T19:46:00"/>
    <d v="2023-08-20T19:57:38"/>
    <s v="APPROVE"/>
    <s v="Consumer Post Bureau"/>
    <s v="FWadia"/>
    <s v="Approved for 1 service"/>
    <d v="1899-12-30T00:11:38"/>
    <n v="11.633333333333333"/>
    <d v="2023-08-20T00:00:00"/>
    <x v="1"/>
    <x v="3"/>
    <s v="FARDIN"/>
    <x v="1"/>
    <s v="CONSUMER POST BUREAU"/>
    <s v="SLA_MET"/>
  </r>
  <r>
    <s v="3811"/>
    <d v="2023-08-20T19:48:00"/>
    <d v="2023-08-20T19:56:44"/>
    <s v="DECLINE"/>
    <s v="Consumer Existing"/>
    <s v="HPandya"/>
    <s v="The customer has been declined due to insufficient billing history with Asif Tech"/>
    <d v="1899-12-30T00:08:44"/>
    <n v="8.7333333333333325"/>
    <d v="2023-08-20T00:00:00"/>
    <x v="1"/>
    <x v="3"/>
    <s v="HARDIK"/>
    <x v="2"/>
    <s v="CONSUMER EXISTING"/>
    <s v="SLA_MET"/>
  </r>
  <r>
    <s v="3872"/>
    <d v="2023-08-20T21:28:07"/>
    <d v="2023-08-21T08:17:09"/>
    <s v="WITHDRAW"/>
    <s v="Consumer Post Bureau"/>
    <s v="SBambaras"/>
    <m/>
    <d v="1899-12-30T10:49:02"/>
    <n v="649.0333333333333"/>
    <d v="2023-08-21T00:00:00"/>
    <x v="1"/>
    <x v="3"/>
    <s v="SAM"/>
    <x v="0"/>
    <s v="CONSUMER POST BUREAU"/>
    <s v="SLA_NOT_MET"/>
  </r>
  <r>
    <s v="3873"/>
    <d v="2023-08-20T23:45:19"/>
    <d v="2023-08-21T08:26:44"/>
    <s v="WITHDRAW"/>
    <s v="Consumer Post Bureau"/>
    <s v="SBambaras"/>
    <m/>
    <d v="1899-12-30T08:41:25"/>
    <n v="521.41666666666663"/>
    <d v="2023-08-21T00:00:00"/>
    <x v="1"/>
    <x v="3"/>
    <s v="SAM"/>
    <x v="0"/>
    <s v="CONSUMER POST BUREAU"/>
    <s v="SLA_NOT_MET"/>
  </r>
  <r>
    <s v="3776"/>
    <d v="2023-08-20T23:52:47"/>
    <d v="2023-08-21T08:41:00"/>
    <s v="APPROVE"/>
    <s v="Consumer Post Bureau"/>
    <s v="RBose"/>
    <m/>
    <d v="1899-12-30T08:48:13"/>
    <n v="528.2166666666667"/>
    <d v="2023-08-21T00:00:00"/>
    <x v="1"/>
    <x v="3"/>
    <s v="ROHAN"/>
    <x v="1"/>
    <s v="CONSUMER POST BUREAU"/>
    <s v="SLA_NOT_MET"/>
  </r>
  <r>
    <s v="3977"/>
    <d v="2023-08-21T02:55:13"/>
    <d v="2023-08-21T09:01:33"/>
    <s v="DECLINE"/>
    <s v="Consumer Post Bureau"/>
    <s v="RBose"/>
    <m/>
    <d v="1899-12-30T06:06:20"/>
    <n v="366.33333333333331"/>
    <d v="2023-08-21T00:00:00"/>
    <x v="1"/>
    <x v="3"/>
    <s v="ROHAN"/>
    <x v="2"/>
    <s v="CONSUMER POST BUREAU"/>
    <s v="SLA_NOT_MET"/>
  </r>
  <r>
    <s v="4016"/>
    <d v="2023-08-21T08:15:58"/>
    <d v="2023-08-21T08:48:08"/>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32:10"/>
    <n v="32.166666666666664"/>
    <d v="2023-08-21T00:00:00"/>
    <x v="1"/>
    <x v="3"/>
    <s v="SAM"/>
    <x v="0"/>
    <s v="CONSUMER PRE BUREAU"/>
    <s v="SLA_NOT_MET"/>
  </r>
  <r>
    <s v="3978"/>
    <d v="2023-08-21T09:12:28"/>
    <d v="2023-08-21T09:21:22"/>
    <s v="DECLINE"/>
    <s v="Consumer Existing"/>
    <s v="SBambaras"/>
    <s v="Declined as the customer has reached their eligible Service Limit"/>
    <d v="1899-12-30T00:08:54"/>
    <n v="8.9"/>
    <d v="2023-08-21T00:00:00"/>
    <x v="1"/>
    <x v="3"/>
    <s v="SAM"/>
    <x v="2"/>
    <s v="CONSUMER EXISTING"/>
    <s v="SLA_MET"/>
  </r>
  <r>
    <s v="3874"/>
    <d v="2023-08-21T09:28:03"/>
    <d v="2023-08-21T09:37:00"/>
    <s v="APPROVE"/>
    <s v="Consumer Pre Bureau"/>
    <s v="SBambaras"/>
    <s v="Approved for MBB only"/>
    <d v="1899-12-30T00:08:57"/>
    <n v="8.9499999999999993"/>
    <d v="2023-08-21T00:00:00"/>
    <x v="1"/>
    <x v="3"/>
    <s v="SAM"/>
    <x v="1"/>
    <s v="CONSUMER PRE BUREAU"/>
    <s v="SLA_MET"/>
  </r>
  <r>
    <s v="3979"/>
    <d v="2023-08-21T09:43:01"/>
    <d v="2023-08-21T09:49:42"/>
    <s v="DECLINE"/>
    <s v="Consumer Existing"/>
    <s v="SBambaras"/>
    <s v="The customer has been declined due to insufficient billing history with Asif Tech"/>
    <d v="1899-12-30T00:06:41"/>
    <n v="6.6833333333333336"/>
    <d v="2023-08-21T00:00:00"/>
    <x v="1"/>
    <x v="3"/>
    <s v="SAM"/>
    <x v="2"/>
    <s v="CONSUMER EXISTING"/>
    <s v="SLA_MET"/>
  </r>
  <r>
    <s v="3875"/>
    <d v="2023-08-21T09:45:29"/>
    <d v="2023-08-21T09:56:39"/>
    <s v="APPROVE"/>
    <s v="Consumer Pre Bureau"/>
    <s v="SBambaras"/>
    <s v="Approved only with outright purchase of handset or USIM only"/>
    <d v="1899-12-30T00:11:10"/>
    <n v="11.166666666666666"/>
    <d v="2023-08-21T00:00:00"/>
    <x v="1"/>
    <x v="3"/>
    <s v="SAM"/>
    <x v="1"/>
    <s v="CONSUMER PRE BUREAU"/>
    <s v="SLA_MET"/>
  </r>
  <r>
    <s v="4017"/>
    <d v="2023-08-21T09:49:38"/>
    <d v="2023-08-21T10:11:24"/>
    <s v="WITHDRAW"/>
    <s v="Consumer Pre Bureau"/>
    <s v="SBambaras"/>
    <s v="Please email copy of Proof of Income (Pay Slips / Bank Statement / Employment Letter) to vcredit@Asif Tech.com.au and please update the previous address on the next application."/>
    <d v="1899-12-30T00:21:46"/>
    <n v="21.766666666666666"/>
    <d v="2023-08-21T00:00:00"/>
    <x v="1"/>
    <x v="3"/>
    <s v="SAM"/>
    <x v="0"/>
    <s v="CONSUMER PRE BUREAU"/>
    <s v="SLA_NOT_MET"/>
  </r>
  <r>
    <s v="3980"/>
    <d v="2023-08-21T09:53:02"/>
    <d v="2023-08-21T10:12:49"/>
    <s v="DECLINE"/>
    <s v="Consumer Post Bureau"/>
    <s v="RBose"/>
    <s v="Declined as a Credit Decision"/>
    <d v="1899-12-30T00:19:47"/>
    <n v="19.783333333333335"/>
    <d v="2023-08-21T00:00:00"/>
    <x v="1"/>
    <x v="3"/>
    <s v="ROHAN"/>
    <x v="2"/>
    <s v="CONSUMER POST BUREAU"/>
    <s v="SLA_MET"/>
  </r>
  <r>
    <s v="3876"/>
    <d v="2023-08-21T10:05:08"/>
    <d v="2023-08-21T10:15:31"/>
    <s v="APPROVE"/>
    <s v="Consumer Existing"/>
    <s v="SBambaras"/>
    <s v="Approved for MBB only"/>
    <d v="1899-12-30T00:10:23"/>
    <n v="10.383333333333333"/>
    <d v="2023-08-21T00:00:00"/>
    <x v="1"/>
    <x v="3"/>
    <s v="SAM"/>
    <x v="1"/>
    <s v="CONSUMER EXISTING"/>
    <s v="SLA_MET"/>
  </r>
  <r>
    <s v="3877"/>
    <d v="2023-08-21T10:15:40"/>
    <d v="2023-08-21T10:19:10"/>
    <s v="APPROVE"/>
    <s v="Consumer Existing"/>
    <s v="SBambaras"/>
    <s v="Approved only with outright purchase of handset or USIM only"/>
    <d v="1899-12-30T00:03:30"/>
    <n v="3.5"/>
    <d v="2023-08-21T00:00:00"/>
    <x v="1"/>
    <x v="3"/>
    <s v="SAM"/>
    <x v="1"/>
    <s v="CONSUMER EXISTING"/>
    <s v="SLA_MET"/>
  </r>
  <r>
    <s v="3878"/>
    <d v="2023-08-21T10:17:39"/>
    <d v="2023-08-21T10:31:07"/>
    <s v="APPROVE"/>
    <s v="Consumer Existing"/>
    <s v="RBose"/>
    <s v="Approved for MBB only"/>
    <d v="1899-12-30T00:13:28"/>
    <n v="13.466666666666667"/>
    <d v="2023-08-21T00:00:00"/>
    <x v="1"/>
    <x v="3"/>
    <s v="ROHAN"/>
    <x v="1"/>
    <s v="CONSUMER EXISTING"/>
    <s v="SLA_MET"/>
  </r>
  <r>
    <s v="3879"/>
    <d v="2023-08-21T10:18:37"/>
    <d v="2023-08-21T10:23:56"/>
    <s v="APPROVE"/>
    <s v="Consumer Existing"/>
    <s v="SBambaras"/>
    <s v="Approved for 2 services"/>
    <d v="1899-12-30T00:05:19"/>
    <n v="5.3166666666666664"/>
    <d v="2023-08-21T00:00:00"/>
    <x v="1"/>
    <x v="3"/>
    <s v="SAM"/>
    <x v="1"/>
    <s v="CONSUMER EXISTING"/>
    <s v="SLA_MET"/>
  </r>
  <r>
    <s v="4018"/>
    <d v="2023-08-21T10:20:50"/>
    <d v="2023-08-21T10:35:29"/>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4:39"/>
    <n v="14.65"/>
    <d v="2023-08-21T00:00:00"/>
    <x v="1"/>
    <x v="3"/>
    <s v="SAM"/>
    <x v="0"/>
    <s v="CONSUMER PRE BUREAU"/>
    <s v="SLA_MET"/>
  </r>
  <r>
    <s v="4019"/>
    <d v="2023-08-21T10:22:47"/>
    <d v="2023-08-21T10:34:38"/>
    <s v="WITHDRAW"/>
    <s v="Consumer Existing"/>
    <s v="CDcosta"/>
    <s v="The applicant is currently studying Fulltime or is on a Student Visa. Please resubmit as a Student."/>
    <d v="1899-12-30T00:11:51"/>
    <n v="11.85"/>
    <d v="2023-08-21T00:00:00"/>
    <x v="1"/>
    <x v="3"/>
    <s v="CAMERON"/>
    <x v="0"/>
    <s v="CONSUMER EXISTING"/>
    <s v="SLA_MET"/>
  </r>
  <r>
    <s v="3880"/>
    <d v="2023-08-21T10:25:24"/>
    <d v="2023-08-21T10:40:09"/>
    <s v="APPROVE"/>
    <s v="Consumer Existing"/>
    <s v="CDcosta"/>
    <s v="Approved for MBB only"/>
    <d v="1899-12-30T00:14:45"/>
    <n v="14.75"/>
    <d v="2023-08-21T00:00:00"/>
    <x v="1"/>
    <x v="3"/>
    <s v="CAMERON"/>
    <x v="1"/>
    <s v="CONSUMER EXISTING"/>
    <s v="SLA_MET"/>
  </r>
  <r>
    <s v="3881"/>
    <d v="2023-08-21T10:30:56"/>
    <d v="2023-08-21T10:51:12"/>
    <s v="APPROVE"/>
    <s v="Consumer Existing"/>
    <s v="SBambaras"/>
    <s v="Approved only with outright purchase of handset or USIM only"/>
    <d v="1899-12-30T00:20:16"/>
    <n v="20.266666666666666"/>
    <d v="2023-08-21T00:00:00"/>
    <x v="1"/>
    <x v="3"/>
    <s v="SAM"/>
    <x v="1"/>
    <s v="CONSUMER EXISTING"/>
    <s v="SLA_NOT_MET"/>
  </r>
  <r>
    <s v="3882"/>
    <d v="2023-08-21T10:32:50"/>
    <d v="2023-08-21T10:52:01"/>
    <s v="APPROVE"/>
    <s v="Consumer Post Bureau"/>
    <s v="CDcosta"/>
    <s v="Approve"/>
    <d v="1899-12-30T00:19:11"/>
    <n v="19.183333333333334"/>
    <d v="2023-08-21T00:00:00"/>
    <x v="1"/>
    <x v="3"/>
    <s v="CAMERON"/>
    <x v="1"/>
    <s v="CONSUMER POST BUREAU"/>
    <s v="SLA_MET"/>
  </r>
  <r>
    <s v="3883"/>
    <d v="2023-08-21T10:36:14"/>
    <d v="2023-08-21T11:01:38"/>
    <s v="APPROVE"/>
    <s v="Consumer Existing"/>
    <s v="SBambaras"/>
    <s v="Approved only with outright purchase of handset or USIM only"/>
    <d v="1899-12-30T00:25:24"/>
    <n v="25.4"/>
    <d v="2023-08-21T00:00:00"/>
    <x v="1"/>
    <x v="3"/>
    <s v="SAM"/>
    <x v="1"/>
    <s v="CONSUMER EXISTING"/>
    <s v="SLA_NOT_MET"/>
  </r>
  <r>
    <s v="3884"/>
    <d v="2023-08-21T10:38:22"/>
    <d v="2023-08-21T10:54:32"/>
    <s v="APPROVE"/>
    <s v="Consumer Post Bureau"/>
    <s v="RBose"/>
    <m/>
    <d v="1899-12-30T00:16:10"/>
    <n v="16.166666666666668"/>
    <d v="2023-08-21T00:00:00"/>
    <x v="1"/>
    <x v="3"/>
    <s v="ROHAN"/>
    <x v="1"/>
    <s v="CONSUMER POST BUREAU"/>
    <s v="SLA_MET"/>
  </r>
  <r>
    <s v="3885"/>
    <d v="2023-08-21T10:47:06"/>
    <d v="2023-08-21T10:55:55"/>
    <s v="APPROVE"/>
    <s v="Consumer Existing"/>
    <s v="CDcosta"/>
    <s v="Approve"/>
    <d v="1899-12-30T00:08:49"/>
    <n v="8.8166666666666664"/>
    <d v="2023-08-21T00:00:00"/>
    <x v="1"/>
    <x v="3"/>
    <s v="CAMERON"/>
    <x v="1"/>
    <s v="CONSUMER EXISTING"/>
    <s v="SLA_MET"/>
  </r>
  <r>
    <s v="4020"/>
    <d v="2023-08-21T10:49:17"/>
    <d v="2023-08-21T11:03:55"/>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4:38"/>
    <n v="14.633333333333333"/>
    <d v="2023-08-21T00:00:00"/>
    <x v="1"/>
    <x v="3"/>
    <s v="CAMERON"/>
    <x v="0"/>
    <s v="CONSUMER PRE BUREAU"/>
    <s v="SLA_MET"/>
  </r>
  <r>
    <s v="3886"/>
    <d v="2023-08-21T10:50:08"/>
    <d v="2023-08-21T11:07:19"/>
    <s v="APPROVE"/>
    <s v="Consumer Post Bureau"/>
    <s v="RBose"/>
    <m/>
    <d v="1899-12-30T00:17:11"/>
    <n v="17.183333333333334"/>
    <d v="2023-08-21T00:00:00"/>
    <x v="1"/>
    <x v="3"/>
    <s v="ROHAN"/>
    <x v="1"/>
    <s v="CONSUMER POST BUREAU"/>
    <s v="SLA_MET"/>
  </r>
  <r>
    <s v="3887"/>
    <d v="2023-08-21T10:51:04"/>
    <d v="2023-08-21T11:16:53"/>
    <s v="APPROVE"/>
    <s v="Consumer Post Bureau"/>
    <s v="RBose"/>
    <m/>
    <d v="1899-12-30T00:25:49"/>
    <n v="25.816666666666666"/>
    <d v="2023-08-21T00:00:00"/>
    <x v="1"/>
    <x v="3"/>
    <s v="ROHAN"/>
    <x v="1"/>
    <s v="CONSUMER POST BUREAU"/>
    <s v="SLA_NOT_MET"/>
  </r>
  <r>
    <s v="3981"/>
    <d v="2023-08-21T10:51:29"/>
    <d v="2023-08-21T11:04:21"/>
    <s v="DECLINE"/>
    <s v="Consumer Existing"/>
    <s v="SBambaras"/>
    <s v="The customer has been declined due to insufficient billing history with Asif Tech"/>
    <d v="1899-12-30T00:12:52"/>
    <n v="12.866666666666667"/>
    <d v="2023-08-21T00:00:00"/>
    <x v="1"/>
    <x v="3"/>
    <s v="SAM"/>
    <x v="2"/>
    <s v="CONSUMER EXISTING"/>
    <s v="SLA_MET"/>
  </r>
  <r>
    <s v="3982"/>
    <d v="2023-08-21T10:55:02"/>
    <d v="2023-08-21T11:13:06"/>
    <s v="DECLINE"/>
    <s v="Consumer Existing"/>
    <s v="HPandya"/>
    <s v="The customer has been declined due to insufficient billing history with Asif Tech"/>
    <d v="1899-12-30T00:18:04"/>
    <n v="18.066666666666666"/>
    <d v="2023-08-21T00:00:00"/>
    <x v="1"/>
    <x v="3"/>
    <s v="HARDIK"/>
    <x v="2"/>
    <s v="CONSUMER EXISTING"/>
    <s v="SLA_MET"/>
  </r>
  <r>
    <s v="3888"/>
    <d v="2023-08-21T10:56:47"/>
    <d v="2023-08-21T11:32:01"/>
    <s v="APPROVE"/>
    <s v="Consumer Existing"/>
    <s v="FWadia"/>
    <m/>
    <d v="1899-12-30T00:35:14"/>
    <n v="35.233333333333334"/>
    <d v="2023-08-21T00:00:00"/>
    <x v="1"/>
    <x v="3"/>
    <s v="FARDIN"/>
    <x v="1"/>
    <s v="CONSUMER EXISTING"/>
    <s v="SLA_NOT_MET"/>
  </r>
  <r>
    <s v="4021"/>
    <d v="2023-08-21T11:04:53"/>
    <d v="2023-08-21T11:23:02"/>
    <s v="WITHDRAW"/>
    <s v="Consumer Post Bureau"/>
    <s v="CDcosta"/>
    <s v="Please resubmit as Home Duties. Remove employer details."/>
    <d v="1899-12-30T00:18:09"/>
    <n v="18.149999999999999"/>
    <d v="2023-08-21T00:00:00"/>
    <x v="1"/>
    <x v="3"/>
    <s v="CAMERON"/>
    <x v="0"/>
    <s v="CONSUMER POST BUREAU"/>
    <s v="SLA_MET"/>
  </r>
  <r>
    <s v="4022"/>
    <d v="2023-08-21T11:13:05"/>
    <d v="2023-08-21T11:26:0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57"/>
    <n v="12.95"/>
    <d v="2023-08-21T00:00:00"/>
    <x v="1"/>
    <x v="3"/>
    <s v="HARDIK"/>
    <x v="0"/>
    <s v="CONSUMER POST BUREAU"/>
    <s v="SLA_MET"/>
  </r>
  <r>
    <s v="3889"/>
    <d v="2023-08-21T11:17:41"/>
    <d v="2023-08-21T11:22:02"/>
    <s v="APPROVE"/>
    <s v="Consumer Existing"/>
    <s v="MDcruz"/>
    <m/>
    <d v="1899-12-30T00:04:21"/>
    <n v="4.3499999999999996"/>
    <d v="2023-08-21T00:00:00"/>
    <x v="1"/>
    <x v="3"/>
    <s v="MERCEDES"/>
    <x v="1"/>
    <s v="CONSUMER EXISTING"/>
    <s v="SLA_MET"/>
  </r>
  <r>
    <s v="4023"/>
    <d v="2023-08-21T11:23:56"/>
    <d v="2023-08-21T11:38:36"/>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14:40"/>
    <n v="14.666666666666666"/>
    <d v="2023-08-21T00:00:00"/>
    <x v="1"/>
    <x v="3"/>
    <s v="SAM"/>
    <x v="0"/>
    <s v="CONSUMER EXISTING"/>
    <s v="SLA_MET"/>
  </r>
  <r>
    <s v="4024"/>
    <d v="2023-08-21T11:25:34"/>
    <d v="2023-08-21T11:39:46"/>
    <s v="WITHDRAW"/>
    <s v="Consumer Pre Bureau"/>
    <s v="CDcosta"/>
    <s v="Please send through copies of the applicants 100 points of ID to VCredit@Asif Tech.com.au or 1800 656 866"/>
    <d v="1899-12-30T00:14:12"/>
    <n v="14.2"/>
    <d v="2023-08-21T00:00:00"/>
    <x v="1"/>
    <x v="3"/>
    <s v="CAMERON"/>
    <x v="0"/>
    <s v="CONSUMER PRE BUREAU"/>
    <s v="SLA_MET"/>
  </r>
  <r>
    <s v="3890"/>
    <d v="2023-08-21T11:39:25"/>
    <d v="2023-08-21T11:50:43"/>
    <s v="APPROVE"/>
    <s v="Consumer Existing"/>
    <s v="QMascarenhas"/>
    <m/>
    <d v="1899-12-30T00:11:18"/>
    <n v="11.3"/>
    <d v="2023-08-21T00:00:00"/>
    <x v="1"/>
    <x v="3"/>
    <e v="#N/A"/>
    <x v="1"/>
    <s v="CONSUMER EXISTING"/>
    <s v="SLA_MET"/>
  </r>
  <r>
    <s v="3891"/>
    <d v="2023-08-21T11:56:05"/>
    <d v="2023-08-21T12:05:29"/>
    <s v="APPROVE"/>
    <s v="Consumer Existing"/>
    <s v="HPandya"/>
    <s v="Approve"/>
    <d v="1899-12-30T00:09:24"/>
    <n v="9.4"/>
    <d v="2023-08-21T00:00:00"/>
    <x v="1"/>
    <x v="3"/>
    <s v="HARDIK"/>
    <x v="1"/>
    <s v="CONSUMER EXISTING"/>
    <s v="SLA_MET"/>
  </r>
  <r>
    <s v="4025"/>
    <d v="2023-08-21T11:58:10"/>
    <d v="2023-08-21T12:07:01"/>
    <s v="WITHDRAW"/>
    <s v="Consumer Pre Bureau"/>
    <s v="CDcosta"/>
    <s v="Please send through a document to confirm the applicants income, copies of their 100 points of ID to VCredit@Asif Tech.com.au or 1800 656 866 and resubmit with correct previous address. Remove the word Unknon from address."/>
    <d v="1899-12-30T00:08:51"/>
    <n v="8.85"/>
    <d v="2023-08-21T00:00:00"/>
    <x v="1"/>
    <x v="3"/>
    <s v="CAMERON"/>
    <x v="0"/>
    <s v="CONSUMER PRE BUREAU"/>
    <s v="SLA_MET"/>
  </r>
  <r>
    <s v="4026"/>
    <d v="2023-08-21T11:59:10"/>
    <d v="2023-08-21T12:12:30"/>
    <s v="WITHDRAW"/>
    <s v="Consumer Existing"/>
    <s v="FWadia"/>
    <s v="This customers existing Asif Tech account is currently overdue. Once all outstanding amounts have been paid, please email VCredit@Asif Tech.com.au to request a further review"/>
    <d v="1899-12-30T00:13:20"/>
    <n v="13.333333333333334"/>
    <d v="2023-08-21T00:00:00"/>
    <x v="1"/>
    <x v="3"/>
    <s v="FARDIN"/>
    <x v="0"/>
    <s v="CONSUMER EXISTING"/>
    <s v="SLA_MET"/>
  </r>
  <r>
    <s v="3892"/>
    <d v="2023-08-21T12:01:24"/>
    <d v="2023-08-21T12:20:45"/>
    <s v="APPROVE"/>
    <s v="Consumer Existing"/>
    <s v="HPandya"/>
    <s v="Approved only with outright purchase of handset or USIM only"/>
    <d v="1899-12-30T00:19:21"/>
    <n v="19.350000000000001"/>
    <d v="2023-08-21T00:00:00"/>
    <x v="1"/>
    <x v="3"/>
    <s v="HARDIK"/>
    <x v="1"/>
    <s v="CONSUMER EXISTING"/>
    <s v="SLA_MET"/>
  </r>
  <r>
    <s v="3983"/>
    <d v="2023-08-21T12:02:23"/>
    <d v="2023-08-21T12:19:53"/>
    <s v="DECLINE"/>
    <s v="Consumer Existing"/>
    <s v="RBose"/>
    <m/>
    <d v="1899-12-30T00:17:30"/>
    <n v="17.5"/>
    <d v="2023-08-21T00:00:00"/>
    <x v="1"/>
    <x v="3"/>
    <s v="ROHAN"/>
    <x v="2"/>
    <s v="CONSUMER EXISTING"/>
    <s v="SLA_MET"/>
  </r>
  <r>
    <s v="3984"/>
    <d v="2023-08-21T12:05:53"/>
    <d v="2023-08-21T12:15:29"/>
    <s v="DECLINE"/>
    <s v="Consumer Existing"/>
    <s v="CDcosta"/>
    <s v="The applicant has been declined due to their billing history on their existing Asif Tech account, which is currently overdue"/>
    <d v="1899-12-30T00:09:36"/>
    <n v="9.6"/>
    <d v="2023-08-21T00:00:00"/>
    <x v="1"/>
    <x v="3"/>
    <s v="CAMERON"/>
    <x v="2"/>
    <s v="CONSUMER EXISTING"/>
    <s v="SLA_MET"/>
  </r>
  <r>
    <s v="4027"/>
    <d v="2023-08-21T12:08:35"/>
    <d v="2023-08-21T12:15:46"/>
    <s v="WITHDRAW"/>
    <s v="Consumer Post Bureau"/>
    <s v="MDcruz"/>
    <m/>
    <d v="1899-12-30T00:07:11"/>
    <n v="7.1833333333333336"/>
    <d v="2023-08-21T00:00:00"/>
    <x v="1"/>
    <x v="3"/>
    <s v="MERCEDES"/>
    <x v="0"/>
    <s v="CONSUMER POST BUREAU"/>
    <s v="SLA_MET"/>
  </r>
  <r>
    <s v="3985"/>
    <d v="2023-08-21T12:11:20"/>
    <d v="2023-08-21T12:19:44"/>
    <s v="DECLINE"/>
    <s v="Consumer Post Bureau"/>
    <s v="FWadia"/>
    <s v="The applicant has been declined due to information on their Veda credit bureau file"/>
    <d v="1899-12-30T00:08:24"/>
    <n v="8.4"/>
    <d v="2023-08-21T00:00:00"/>
    <x v="1"/>
    <x v="3"/>
    <s v="FARDIN"/>
    <x v="2"/>
    <s v="CONSUMER POST BUREAU"/>
    <s v="SLA_MET"/>
  </r>
  <r>
    <s v="4028"/>
    <d v="2023-08-21T12:13:09"/>
    <d v="2023-08-21T12:27:52"/>
    <s v="WITHDRAW"/>
    <s v="Consumer Post Bureau"/>
    <s v="CDcosta"/>
    <s v="Please resubmit with correct current and previous address"/>
    <d v="1899-12-30T00:14:43"/>
    <n v="14.716666666666667"/>
    <d v="2023-08-21T00:00:00"/>
    <x v="1"/>
    <x v="3"/>
    <s v="CAMERON"/>
    <x v="0"/>
    <s v="CONSUMER POST BUREAU"/>
    <s v="SLA_MET"/>
  </r>
  <r>
    <s v="3986"/>
    <d v="2023-08-21T12:14:37"/>
    <d v="2023-08-21T12:25:32"/>
    <s v="DECLINE"/>
    <s v="Consumer Existing"/>
    <s v="QMascarenhas"/>
    <m/>
    <d v="1899-12-30T00:10:55"/>
    <n v="10.916666666666666"/>
    <d v="2023-08-21T00:00:00"/>
    <x v="1"/>
    <x v="3"/>
    <e v="#N/A"/>
    <x v="2"/>
    <s v="CONSUMER EXISTING"/>
    <s v="SLA_MET"/>
  </r>
  <r>
    <s v="3893"/>
    <d v="2023-08-21T12:19:58"/>
    <d v="2023-08-21T12:32:50"/>
    <s v="APPROVE"/>
    <s v="Consumer Post Bureau"/>
    <s v="FWadia"/>
    <m/>
    <d v="1899-12-30T00:12:52"/>
    <n v="12.866666666666667"/>
    <d v="2023-08-21T00:00:00"/>
    <x v="1"/>
    <x v="3"/>
    <s v="FARDIN"/>
    <x v="1"/>
    <s v="CONSUMER POST BUREAU"/>
    <s v="SLA_MET"/>
  </r>
  <r>
    <s v="4029"/>
    <d v="2023-08-21T12:23:48"/>
    <d v="2023-08-21T12:31:57"/>
    <s v="WITHDRAW"/>
    <s v="Consumer Pre Bureau"/>
    <s v="SBambaras"/>
    <s v="Please email copy of Proof of Income (Pay Slips / Bank Statement / Employment Letter) to vcredit@Asif Tech.com.au and then re-submit the next application with the correct previous address. Please remove the word 'Unknown'."/>
    <d v="1899-12-30T00:08:09"/>
    <n v="8.15"/>
    <d v="2023-08-21T00:00:00"/>
    <x v="1"/>
    <x v="3"/>
    <s v="SAM"/>
    <x v="0"/>
    <s v="CONSUMER PRE BUREAU"/>
    <s v="SLA_MET"/>
  </r>
  <r>
    <s v="3894"/>
    <d v="2023-08-21T12:29:31"/>
    <d v="2023-08-21T12:41:24"/>
    <s v="APPROVE"/>
    <s v="Consumer Existing"/>
    <s v="SBambaras"/>
    <s v="Approved for MBB only"/>
    <d v="1899-12-30T00:11:53"/>
    <n v="11.883333333333333"/>
    <d v="2023-08-21T00:00:00"/>
    <x v="1"/>
    <x v="3"/>
    <s v="SAM"/>
    <x v="1"/>
    <s v="CONSUMER EXISTING"/>
    <s v="SLA_MET"/>
  </r>
  <r>
    <s v="3895"/>
    <d v="2023-08-21T12:30:43"/>
    <d v="2023-08-21T12:40:17"/>
    <s v="APPROVE"/>
    <s v="Consumer Pre Bureau"/>
    <s v="HPandya"/>
    <s v="Approved for 1 service"/>
    <d v="1899-12-30T00:09:34"/>
    <n v="9.5666666666666664"/>
    <d v="2023-08-21T00:00:00"/>
    <x v="1"/>
    <x v="3"/>
    <s v="HARDIK"/>
    <x v="1"/>
    <s v="CONSUMER PRE BUREAU"/>
    <s v="SLA_MET"/>
  </r>
  <r>
    <s v="3896"/>
    <d v="2023-08-21T12:30:44"/>
    <d v="2023-08-21T12:47:23"/>
    <s v="APPROVE"/>
    <s v="Consumer Post Bureau"/>
    <s v="QMascarenhas"/>
    <s v="Approve"/>
    <d v="1899-12-30T00:16:39"/>
    <n v="16.649999999999999"/>
    <d v="2023-08-21T00:00:00"/>
    <x v="1"/>
    <x v="3"/>
    <e v="#N/A"/>
    <x v="1"/>
    <s v="CONSUMER POST BUREAU"/>
    <s v="SLA_MET"/>
  </r>
  <r>
    <s v="4030"/>
    <d v="2023-08-21T12:32:31"/>
    <d v="2023-08-21T12:40:08"/>
    <s v="WITHDRAW"/>
    <s v="Consumer Post Bureau"/>
    <s v="FWadia"/>
    <m/>
    <d v="1899-12-30T00:07:37"/>
    <n v="7.6166666666666671"/>
    <d v="2023-08-21T00:00:00"/>
    <x v="1"/>
    <x v="3"/>
    <s v="FARDIN"/>
    <x v="0"/>
    <s v="CONSUMER POST BUREAU"/>
    <s v="SLA_MET"/>
  </r>
  <r>
    <s v="3897"/>
    <d v="2023-08-21T12:34:32"/>
    <d v="2023-08-21T12:53:42"/>
    <s v="APPROVE"/>
    <s v="Consumer Pre Bureau"/>
    <s v="HPandya"/>
    <s v="Approved for 1 service"/>
    <d v="1899-12-30T00:19:10"/>
    <n v="19.166666666666668"/>
    <d v="2023-08-21T00:00:00"/>
    <x v="1"/>
    <x v="3"/>
    <s v="HARDIK"/>
    <x v="1"/>
    <s v="CONSUMER PRE BUREAU"/>
    <s v="SLA_MET"/>
  </r>
  <r>
    <s v="4031"/>
    <d v="2023-08-21T12:35:21"/>
    <d v="2023-08-21T12:48:38"/>
    <s v="WITHDRAW"/>
    <s v="Consumer Pre Bureau"/>
    <s v="SBambaras"/>
    <s v="Please send through copies of the applicants 100 points of ID (including their Visa page and/or previous Passport number, if applicable) to VCredit@Asif Tech.com.au or 1800 656 866"/>
    <d v="1899-12-30T00:13:17"/>
    <n v="13.283333333333333"/>
    <d v="2023-08-21T00:00:00"/>
    <x v="1"/>
    <x v="3"/>
    <s v="SAM"/>
    <x v="0"/>
    <s v="CONSUMER PRE BUREAU"/>
    <s v="SLA_MET"/>
  </r>
  <r>
    <s v="3898"/>
    <d v="2023-08-21T12:38:39"/>
    <d v="2023-08-21T12:54:31"/>
    <s v="APPROVE"/>
    <s v="Consumer Existing"/>
    <s v="SBambaras"/>
    <s v="Approved for 2 services"/>
    <d v="1899-12-30T00:15:52"/>
    <n v="15.866666666666667"/>
    <d v="2023-08-21T00:00:00"/>
    <x v="1"/>
    <x v="3"/>
    <s v="SAM"/>
    <x v="1"/>
    <s v="CONSUMER EXISTING"/>
    <s v="SLA_MET"/>
  </r>
  <r>
    <s v="3899"/>
    <d v="2023-08-21T12:40:24"/>
    <d v="2023-08-21T12:51:12"/>
    <s v="APPROVE"/>
    <s v="Consumer Post Bureau"/>
    <s v="FWadia"/>
    <m/>
    <d v="1899-12-30T00:10:48"/>
    <n v="10.8"/>
    <d v="2023-08-21T00:00:00"/>
    <x v="1"/>
    <x v="3"/>
    <s v="FARDIN"/>
    <x v="1"/>
    <s v="CONSUMER POST BUREAU"/>
    <s v="SLA_MET"/>
  </r>
  <r>
    <s v="3900"/>
    <d v="2023-08-21T12:45:28"/>
    <d v="2023-08-21T12:55:14"/>
    <s v="APPROVE"/>
    <s v="Consumer Post Bureau"/>
    <s v="RBose"/>
    <m/>
    <d v="1899-12-30T00:09:46"/>
    <n v="9.7666666666666675"/>
    <d v="2023-08-21T00:00:00"/>
    <x v="1"/>
    <x v="3"/>
    <s v="ROHAN"/>
    <x v="1"/>
    <s v="CONSUMER POST BUREAU"/>
    <s v="SLA_MET"/>
  </r>
  <r>
    <s v="3987"/>
    <d v="2023-08-21T12:46:52"/>
    <d v="2023-08-21T13:05:28"/>
    <s v="DECLINE"/>
    <s v="Consumer Post Bureau"/>
    <s v="FWadia"/>
    <m/>
    <d v="1899-12-30T00:18:36"/>
    <n v="18.600000000000001"/>
    <d v="2023-08-21T00:00:00"/>
    <x v="1"/>
    <x v="3"/>
    <s v="FARDIN"/>
    <x v="2"/>
    <s v="CONSUMER POST BUREAU"/>
    <s v="SLA_MET"/>
  </r>
  <r>
    <s v="3988"/>
    <d v="2023-08-21T12:47:24"/>
    <d v="2023-08-21T13:02:13"/>
    <s v="DECLINE"/>
    <s v="Consumer Post Bureau"/>
    <s v="HPandya"/>
    <s v="Declined as a Credit Decision"/>
    <d v="1899-12-30T00:14:49"/>
    <n v="14.816666666666666"/>
    <d v="2023-08-21T00:00:00"/>
    <x v="1"/>
    <x v="3"/>
    <s v="HARDIK"/>
    <x v="2"/>
    <s v="CONSUMER POST BUREAU"/>
    <s v="SLA_MET"/>
  </r>
  <r>
    <s v="3989"/>
    <d v="2023-08-21T12:47:31"/>
    <d v="2023-08-21T13:00:48"/>
    <s v="DECLINE"/>
    <s v="Consumer Post Bureau"/>
    <s v="MDcruz"/>
    <m/>
    <d v="1899-12-30T00:13:17"/>
    <n v="13.283333333333333"/>
    <d v="2023-08-21T00:00:00"/>
    <x v="1"/>
    <x v="3"/>
    <s v="MERCEDES"/>
    <x v="2"/>
    <s v="CONSUMER POST BUREAU"/>
    <s v="SLA_MET"/>
  </r>
  <r>
    <s v="3901"/>
    <d v="2023-08-21T12:48:26"/>
    <d v="2023-08-21T13:00:23"/>
    <s v="APPROVE"/>
    <s v="Consumer Existing"/>
    <s v="RBose"/>
    <m/>
    <d v="1899-12-30T00:11:57"/>
    <n v="11.95"/>
    <d v="2023-08-21T00:00:00"/>
    <x v="1"/>
    <x v="3"/>
    <s v="ROHAN"/>
    <x v="1"/>
    <s v="CONSUMER EXISTING"/>
    <s v="SLA_MET"/>
  </r>
  <r>
    <s v="3990"/>
    <d v="2023-08-21T12:48:41"/>
    <d v="2023-08-21T12:59:24"/>
    <s v="DECLINE"/>
    <s v="Consumer Existing"/>
    <s v="SBambaras"/>
    <s v="The customer has been declined due to insufficient billing history with Asif Tech"/>
    <d v="1899-12-30T00:10:43"/>
    <n v="10.716666666666667"/>
    <d v="2023-08-21T00:00:00"/>
    <x v="1"/>
    <x v="3"/>
    <s v="SAM"/>
    <x v="2"/>
    <s v="CONSUMER EXISTING"/>
    <s v="SLA_MET"/>
  </r>
  <r>
    <s v="3991"/>
    <d v="2023-08-21T12:49:37"/>
    <d v="2023-08-21T13:02:37"/>
    <s v="DECLINE"/>
    <s v="Consumer Existing"/>
    <s v="QMascarenhas"/>
    <s v="The application has been declined due to previous account history with Asif Tech."/>
    <d v="1899-12-30T00:13:00"/>
    <n v="13"/>
    <d v="2023-08-21T00:00:00"/>
    <x v="1"/>
    <x v="3"/>
    <e v="#N/A"/>
    <x v="2"/>
    <s v="CONSUMER EXISTING"/>
    <s v="SLA_MET"/>
  </r>
  <r>
    <s v="3902"/>
    <d v="2023-08-21T12:50:14"/>
    <d v="2023-08-21T13:06:50"/>
    <s v="APPROVE"/>
    <s v="Consumer Existing"/>
    <s v="SBambaras"/>
    <s v="Approved for 1 service"/>
    <d v="1899-12-30T00:16:36"/>
    <n v="16.600000000000001"/>
    <d v="2023-08-21T00:00:00"/>
    <x v="1"/>
    <x v="3"/>
    <s v="SAM"/>
    <x v="1"/>
    <s v="CONSUMER EXISTING"/>
    <s v="SLA_MET"/>
  </r>
  <r>
    <s v="3992"/>
    <d v="2023-08-21T12:50:49"/>
    <d v="2023-08-21T13:13:08"/>
    <s v="DECLINE"/>
    <s v="Consumer Existing"/>
    <s v="HPandya"/>
    <s v="The customer has been declined due to insufficient billing history with Asif Tech"/>
    <d v="1899-12-30T00:22:19"/>
    <n v="22.316666666666666"/>
    <d v="2023-08-21T00:00:00"/>
    <x v="1"/>
    <x v="3"/>
    <s v="HARDIK"/>
    <x v="2"/>
    <s v="CONSUMER EXISTING"/>
    <s v="SLA_NOT_MET"/>
  </r>
  <r>
    <s v="3903"/>
    <d v="2023-08-21T12:57:44"/>
    <d v="2023-08-21T13:13:10"/>
    <s v="APPROVE"/>
    <s v="Consumer Post Bureau"/>
    <s v="RBose"/>
    <s v="Approve"/>
    <d v="1899-12-30T00:15:26"/>
    <n v="15.433333333333334"/>
    <d v="2023-08-21T00:00:00"/>
    <x v="1"/>
    <x v="3"/>
    <s v="ROHAN"/>
    <x v="1"/>
    <s v="CONSUMER POST BUREAU"/>
    <s v="SLA_MET"/>
  </r>
  <r>
    <s v="3904"/>
    <d v="2023-08-21T13:02:38"/>
    <d v="2023-08-21T13:11:20"/>
    <s v="APPROVE"/>
    <s v="Consumer Existing"/>
    <s v="SBambaras"/>
    <s v="Approved for MBB only"/>
    <d v="1899-12-30T00:08:42"/>
    <n v="8.6999999999999993"/>
    <d v="2023-08-21T00:00:00"/>
    <x v="1"/>
    <x v="3"/>
    <s v="SAM"/>
    <x v="1"/>
    <s v="CONSUMER EXISTING"/>
    <s v="SLA_MET"/>
  </r>
  <r>
    <s v="3905"/>
    <d v="2023-08-21T13:03:15"/>
    <d v="2023-08-21T13:15:26"/>
    <s v="APPROVE"/>
    <s v="Consumer Existing"/>
    <s v="QMascarenhas"/>
    <s v="Approve"/>
    <d v="1899-12-30T00:12:11"/>
    <n v="12.183333333333334"/>
    <d v="2023-08-21T00:00:00"/>
    <x v="1"/>
    <x v="3"/>
    <e v="#N/A"/>
    <x v="1"/>
    <s v="CONSUMER EXISTING"/>
    <s v="SLA_MET"/>
  </r>
  <r>
    <s v="3906"/>
    <d v="2023-08-21T13:04:45"/>
    <d v="2023-08-21T13:16:55"/>
    <s v="APPROVE"/>
    <s v="Consumer Post Bureau"/>
    <s v="FWadia"/>
    <s v="Approve"/>
    <d v="1899-12-30T00:12:10"/>
    <n v="12.166666666666666"/>
    <d v="2023-08-21T00:00:00"/>
    <x v="1"/>
    <x v="3"/>
    <s v="FARDIN"/>
    <x v="1"/>
    <s v="CONSUMER POST BUREAU"/>
    <s v="SLA_MET"/>
  </r>
  <r>
    <s v="3907"/>
    <d v="2023-08-21T13:06:59"/>
    <d v="2023-08-21T13:15:39"/>
    <s v="APPROVE"/>
    <s v="Consumer Existing"/>
    <s v="SBambaras"/>
    <s v="Approved only with outright purchase of handset or USIM only"/>
    <d v="1899-12-30T00:08:40"/>
    <n v="8.6666666666666661"/>
    <d v="2023-08-21T00:00:00"/>
    <x v="1"/>
    <x v="3"/>
    <s v="SAM"/>
    <x v="1"/>
    <s v="CONSUMER EXISTING"/>
    <s v="SLA_MET"/>
  </r>
  <r>
    <s v="3908"/>
    <d v="2023-08-21T13:08:14"/>
    <d v="2023-08-21T13:20:54"/>
    <s v="APPROVE"/>
    <s v="Consumer Pre Bureau"/>
    <s v="HPandya"/>
    <s v="Approved only with outright purchase of handset or USIM only"/>
    <d v="1899-12-30T00:12:40"/>
    <n v="12.666666666666666"/>
    <d v="2023-08-21T00:00:00"/>
    <x v="1"/>
    <x v="3"/>
    <s v="HARDIK"/>
    <x v="1"/>
    <s v="CONSUMER PRE BUREAU"/>
    <s v="SLA_MET"/>
  </r>
  <r>
    <s v="4032"/>
    <d v="2023-08-21T13:08:54"/>
    <d v="2023-08-21T13:20:37"/>
    <s v="WITHDRAW"/>
    <s v="Consumer Existing"/>
    <s v="RBose"/>
    <s v="This customers existing Asif Tech account is currently overdue. Once all outstanding amounts have been paid, please email VCredit@Asif Tech.com.au to request a further review"/>
    <d v="1899-12-30T00:11:43"/>
    <n v="11.716666666666667"/>
    <d v="2023-08-21T00:00:00"/>
    <x v="1"/>
    <x v="3"/>
    <s v="ROHAN"/>
    <x v="0"/>
    <s v="CONSUMER EXISTING"/>
    <s v="SLA_MET"/>
  </r>
  <r>
    <s v="3993"/>
    <d v="2023-08-21T13:11:01"/>
    <d v="2023-08-21T13:20:07"/>
    <s v="DECLINE"/>
    <s v="Consumer Existing"/>
    <s v="CDcosta"/>
    <s v="The applicant has been declined as they are currently on a Tourist Visa."/>
    <d v="1899-12-30T00:09:06"/>
    <n v="9.1"/>
    <d v="2023-08-21T00:00:00"/>
    <x v="1"/>
    <x v="3"/>
    <s v="CAMERON"/>
    <x v="2"/>
    <s v="CONSUMER EXISTING"/>
    <s v="SLA_MET"/>
  </r>
  <r>
    <s v="4033"/>
    <d v="2023-08-21T13:13:42"/>
    <d v="2023-08-21T13:21:55"/>
    <s v="WITHDRAW"/>
    <s v="Consumer Pre Bureau"/>
    <s v="SBambaras"/>
    <s v="Please email copy of Proof of Income (Pay Slips / Bank Statement / Employment Letter) to vcredit@Asif Tech.com.au and please update the correct previous address on the next application."/>
    <d v="1899-12-30T00:08:13"/>
    <n v="8.2166666666666668"/>
    <d v="2023-08-21T00:00:00"/>
    <x v="1"/>
    <x v="3"/>
    <s v="SAM"/>
    <x v="0"/>
    <s v="CONSUMER PRE BUREAU"/>
    <s v="SLA_MET"/>
  </r>
  <r>
    <s v="3909"/>
    <d v="2023-08-21T13:20:04"/>
    <d v="2023-08-21T14:00:58"/>
    <s v="APPROVE"/>
    <s v="Consumer Post Bureau"/>
    <s v="CDcosta"/>
    <s v="Approve"/>
    <d v="1899-12-30T00:40:54"/>
    <n v="40.9"/>
    <d v="2023-08-21T00:00:00"/>
    <x v="1"/>
    <x v="3"/>
    <s v="CAMERON"/>
    <x v="1"/>
    <s v="CONSUMER POST BUREAU"/>
    <s v="SLA_NOT_MET"/>
  </r>
  <r>
    <s v="3994"/>
    <d v="2023-08-21T13:20:16"/>
    <d v="2023-08-21T13:32:32"/>
    <s v="DECLINE"/>
    <s v="Consumer Existing"/>
    <s v="RBose"/>
    <s v="Declined as the customer has reached their eligible Service Limit"/>
    <d v="1899-12-30T00:12:16"/>
    <n v="12.266666666666667"/>
    <d v="2023-08-21T00:00:00"/>
    <x v="1"/>
    <x v="3"/>
    <s v="ROHAN"/>
    <x v="2"/>
    <s v="CONSUMER EXISTING"/>
    <s v="SLA_MET"/>
  </r>
  <r>
    <s v="3910"/>
    <d v="2023-08-21T13:20:55"/>
    <d v="2023-08-21T13:26:12"/>
    <s v="APPROVE"/>
    <s v="Consumer Pre Bureau"/>
    <s v="CDcosta"/>
    <s v="Approve"/>
    <d v="1899-12-30T00:05:17"/>
    <n v="5.2833333333333332"/>
    <d v="2023-08-21T00:00:00"/>
    <x v="1"/>
    <x v="3"/>
    <s v="CAMERON"/>
    <x v="1"/>
    <s v="CONSUMER PRE BUREAU"/>
    <s v="SLA_MET"/>
  </r>
  <r>
    <s v="3911"/>
    <d v="2023-08-21T13:21:37"/>
    <d v="2023-08-21T13:36:43"/>
    <s v="APPROVE"/>
    <s v="Consumer Existing"/>
    <s v="QMascarenhas"/>
    <m/>
    <d v="1899-12-30T00:15:06"/>
    <n v="15.1"/>
    <d v="2023-08-21T00:00:00"/>
    <x v="1"/>
    <x v="3"/>
    <e v="#N/A"/>
    <x v="1"/>
    <s v="CONSUMER EXISTING"/>
    <s v="SLA_MET"/>
  </r>
  <r>
    <s v="4034"/>
    <d v="2023-08-21T13:22:57"/>
    <d v="2023-08-21T13:30:11"/>
    <s v="WITHDRAW"/>
    <s v="Consumer Pre Bureau"/>
    <s v="HPandya"/>
    <s v="The applicant is currently studying Fulltime or is on a Student Visa. Please resubmit as a Student. and a student ID as part of 100 pt ID"/>
    <d v="1899-12-30T00:07:14"/>
    <n v="7.2333333333333334"/>
    <d v="2023-08-21T00:00:00"/>
    <x v="1"/>
    <x v="3"/>
    <s v="HARDIK"/>
    <x v="0"/>
    <s v="CONSUMER PRE BUREAU"/>
    <s v="SLA_MET"/>
  </r>
  <r>
    <s v="3912"/>
    <d v="2023-08-21T13:23:47"/>
    <d v="2023-08-21T13:28:03"/>
    <s v="APPROVE"/>
    <s v="Consumer Existing"/>
    <s v="SBambaras"/>
    <s v="Approved for 1 service"/>
    <d v="1899-12-30T00:04:16"/>
    <n v="4.2666666666666666"/>
    <d v="2023-08-21T00:00:00"/>
    <x v="1"/>
    <x v="3"/>
    <s v="SAM"/>
    <x v="1"/>
    <s v="CONSUMER EXISTING"/>
    <s v="SLA_MET"/>
  </r>
  <r>
    <s v="3913"/>
    <d v="2023-08-21T13:27:00"/>
    <d v="2023-08-21T13:32:12"/>
    <s v="APPROVE"/>
    <s v="Consumer Pre Bureau"/>
    <s v="CDcosta"/>
    <s v="Approved for outright purchase or sim-only service due to the applicants Visa status or expiry"/>
    <d v="1899-12-30T00:05:12"/>
    <n v="5.2"/>
    <d v="2023-08-21T00:00:00"/>
    <x v="1"/>
    <x v="3"/>
    <s v="CAMERON"/>
    <x v="1"/>
    <s v="CONSUMER PRE BUREAU"/>
    <s v="SLA_MET"/>
  </r>
  <r>
    <s v="3995"/>
    <d v="2023-08-21T13:29:33"/>
    <d v="2023-08-21T13:38:47"/>
    <s v="DECLINE"/>
    <s v="Consumer Post Bureau"/>
    <s v="FWadia"/>
    <m/>
    <d v="1899-12-30T00:09:14"/>
    <n v="9.2333333333333325"/>
    <d v="2023-08-21T00:00:00"/>
    <x v="1"/>
    <x v="3"/>
    <s v="FARDIN"/>
    <x v="2"/>
    <s v="CONSUMER POST BUREAU"/>
    <s v="SLA_MET"/>
  </r>
  <r>
    <s v="4035"/>
    <d v="2023-08-21T13:32:34"/>
    <d v="2023-08-21T13:47:27"/>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4:53"/>
    <n v="14.883333333333333"/>
    <d v="2023-08-21T00:00:00"/>
    <x v="1"/>
    <x v="3"/>
    <s v="HARDIK"/>
    <x v="0"/>
    <s v="CONSUMER PRE BUREAU"/>
    <s v="SLA_MET"/>
  </r>
  <r>
    <s v="3996"/>
    <d v="2023-08-21T13:34:42"/>
    <d v="2023-08-21T13:38:25"/>
    <s v="DECLINE"/>
    <s v="Consumer Existing"/>
    <s v="CDcosta"/>
    <s v="The applicant has been declined as they are on a Bridging Visa. As per the Credit Policy, if the applicant is on an eligible Visa Subclass, send a copy of the 100pts of ID and supporting documents to VCredit@Asif Tech.com.au or 1800 656 866"/>
    <d v="1899-12-30T00:03:43"/>
    <n v="3.7166666666666668"/>
    <d v="2023-08-21T00:00:00"/>
    <x v="1"/>
    <x v="3"/>
    <s v="CAMERON"/>
    <x v="2"/>
    <s v="CONSUMER EXISTING"/>
    <s v="SLA_MET"/>
  </r>
  <r>
    <s v="3914"/>
    <d v="2023-08-21T13:36:14"/>
    <d v="2023-08-21T13:48:51"/>
    <s v="APPROVE"/>
    <s v="Consumer Pre Bureau"/>
    <s v="CDcosta"/>
    <s v="Approved"/>
    <d v="1899-12-30T00:12:37"/>
    <n v="12.616666666666667"/>
    <d v="2023-08-21T00:00:00"/>
    <x v="1"/>
    <x v="3"/>
    <s v="CAMERON"/>
    <x v="1"/>
    <s v="CONSUMER PRE BUREAU"/>
    <s v="SLA_MET"/>
  </r>
  <r>
    <s v="3997"/>
    <d v="2023-08-21T13:39:31"/>
    <d v="2023-08-21T13:58:51"/>
    <s v="DECLINE"/>
    <s v="Consumer Pre Bureau"/>
    <s v="FWadia"/>
    <s v="The applicant has been declined due to their billing history on their existing 3 and Asif Tech accounts, which are currently overdue"/>
    <d v="1899-12-30T00:19:20"/>
    <n v="19.333333333333332"/>
    <d v="2023-08-21T00:00:00"/>
    <x v="1"/>
    <x v="3"/>
    <s v="FARDIN"/>
    <x v="2"/>
    <s v="CONSUMER PRE BUREAU"/>
    <s v="SLA_MET"/>
  </r>
  <r>
    <s v="4036"/>
    <d v="2023-08-21T13:40:41"/>
    <d v="2023-08-21T13:54:15"/>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4"/>
    <n v="13.566666666666666"/>
    <d v="2023-08-21T00:00:00"/>
    <x v="1"/>
    <x v="3"/>
    <s v="CAMERON"/>
    <x v="0"/>
    <s v="CONSUMER EXISTING"/>
    <s v="SLA_MET"/>
  </r>
  <r>
    <s v="3915"/>
    <d v="2023-08-21T13:42:26"/>
    <d v="2023-08-21T14:06:40"/>
    <s v="APPROVE"/>
    <s v="Consumer Post Bureau"/>
    <s v="QMascarenhas"/>
    <m/>
    <d v="1899-12-30T00:24:14"/>
    <n v="24.233333333333334"/>
    <d v="2023-08-21T00:00:00"/>
    <x v="1"/>
    <x v="3"/>
    <e v="#N/A"/>
    <x v="1"/>
    <s v="CONSUMER POST BUREAU"/>
    <s v="SLA_NOT_MET"/>
  </r>
  <r>
    <s v="3916"/>
    <d v="2023-08-21T13:45:28"/>
    <d v="2023-08-21T13:58:02"/>
    <s v="APPROVE"/>
    <s v="Consumer Existing"/>
    <s v="HPandya"/>
    <s v="Approve"/>
    <d v="1899-12-30T00:12:34"/>
    <n v="12.566666666666666"/>
    <d v="2023-08-21T00:00:00"/>
    <x v="1"/>
    <x v="3"/>
    <s v="HARDIK"/>
    <x v="1"/>
    <s v="CONSUMER EXISTING"/>
    <s v="SLA_MET"/>
  </r>
  <r>
    <s v="4037"/>
    <d v="2023-08-21T13:46:28"/>
    <d v="2023-08-21T14:06:09"/>
    <s v="WITHDRAW"/>
    <s v="Consumer Existing"/>
    <s v="SBambaras"/>
    <s v="The applicant is currently studying Fulltime or is on a Student Visa. Please resubmit as a Student."/>
    <d v="1899-12-30T00:19:41"/>
    <n v="19.683333333333334"/>
    <d v="2023-08-21T00:00:00"/>
    <x v="1"/>
    <x v="3"/>
    <s v="SAM"/>
    <x v="0"/>
    <s v="CONSUMER EXISTING"/>
    <s v="SLA_MET"/>
  </r>
  <r>
    <s v="4038"/>
    <d v="2023-08-21T13:47:26"/>
    <d v="2023-08-21T14:04:57"/>
    <s v="WITHDRAW"/>
    <s v="Consumer Pre Bureau"/>
    <s v="HPandya"/>
    <s v="Please send through copies of the applicants 100 points of ID to VCredit@Asif Tech.com.au or 1800 656 866 Medicare Card/Drivers License"/>
    <d v="1899-12-30T00:17:31"/>
    <n v="17.516666666666666"/>
    <d v="2023-08-21T00:00:00"/>
    <x v="1"/>
    <x v="3"/>
    <s v="HARDIK"/>
    <x v="0"/>
    <s v="CONSUMER PRE BUREAU"/>
    <s v="SLA_MET"/>
  </r>
  <r>
    <s v="3917"/>
    <d v="2023-08-21T13:51:55"/>
    <d v="2023-08-21T14:07:38"/>
    <s v="APPROVE"/>
    <s v="Consumer Existing"/>
    <s v="CDcosta"/>
    <s v="Approved for outright purchase or sim-only service due to the applicants Visa status or expiry"/>
    <d v="1899-12-30T00:15:43"/>
    <n v="15.716666666666667"/>
    <d v="2023-08-21T00:00:00"/>
    <x v="1"/>
    <x v="3"/>
    <s v="CAMERON"/>
    <x v="1"/>
    <s v="CONSUMER EXISTING"/>
    <s v="SLA_MET"/>
  </r>
  <r>
    <s v="3918"/>
    <d v="2023-08-21T13:52:24"/>
    <d v="2023-08-21T14:12:37"/>
    <s v="APPROVE"/>
    <s v="Consumer Post Bureau"/>
    <s v="RBose"/>
    <m/>
    <d v="1899-12-30T00:20:13"/>
    <n v="20.216666666666665"/>
    <d v="2023-08-21T00:00:00"/>
    <x v="1"/>
    <x v="3"/>
    <s v="ROHAN"/>
    <x v="1"/>
    <s v="CONSUMER POST BUREAU"/>
    <s v="SLA_NOT_MET"/>
  </r>
  <r>
    <s v="4039"/>
    <d v="2023-08-21T13:58:59"/>
    <d v="2023-08-21T14:13:58"/>
    <s v="WITHDRAW"/>
    <s v="Consumer Post Bureau"/>
    <s v="FWadia"/>
    <s v="An account for this applicant already exists with Asif Tech. Please resubmit as existing customer under CA Row ID: 1-6AXPMD8. BA No. 715309972 is Overdue, please apply for the additional service after the Overdue is paid off."/>
    <d v="1899-12-30T00:14:59"/>
    <n v="14.983333333333333"/>
    <d v="2023-08-21T00:00:00"/>
    <x v="1"/>
    <x v="3"/>
    <s v="FARDIN"/>
    <x v="0"/>
    <s v="CONSUMER POST BUREAU"/>
    <s v="SLA_MET"/>
  </r>
  <r>
    <s v="3998"/>
    <d v="2023-08-21T14:02:29"/>
    <d v="2023-08-21T14:17:24"/>
    <s v="DECLINE"/>
    <s v="Consumer Existing"/>
    <s v="HPandya"/>
    <s v="Declined as the customer has reached their eligible Service Limit"/>
    <d v="1899-12-30T00:14:55"/>
    <n v="14.916666666666666"/>
    <d v="2023-08-21T00:00:00"/>
    <x v="1"/>
    <x v="3"/>
    <s v="HARDIK"/>
    <x v="2"/>
    <s v="CONSUMER EXISTING"/>
    <s v="SLA_MET"/>
  </r>
  <r>
    <s v="3919"/>
    <d v="2023-08-21T14:02:53"/>
    <d v="2023-08-21T14:13:41"/>
    <s v="APPROVE"/>
    <s v="Consumer Existing"/>
    <s v="SBambaras"/>
    <s v="Approved for MBB only"/>
    <d v="1899-12-30T00:10:48"/>
    <n v="10.8"/>
    <d v="2023-08-21T00:00:00"/>
    <x v="1"/>
    <x v="3"/>
    <s v="SAM"/>
    <x v="1"/>
    <s v="CONSUMER EXISTING"/>
    <s v="SLA_MET"/>
  </r>
  <r>
    <s v="3920"/>
    <d v="2023-08-21T14:03:25"/>
    <d v="2023-08-21T14:16:23"/>
    <s v="APPROVE"/>
    <s v="Consumer Post Bureau"/>
    <s v="MDcruz"/>
    <m/>
    <d v="1899-12-30T00:12:58"/>
    <n v="12.966666666666667"/>
    <d v="2023-08-21T00:00:00"/>
    <x v="1"/>
    <x v="3"/>
    <s v="MERCEDES"/>
    <x v="1"/>
    <s v="CONSUMER POST BUREAU"/>
    <s v="SLA_MET"/>
  </r>
  <r>
    <s v="3999"/>
    <d v="2023-08-21T14:04:21"/>
    <d v="2023-08-21T14:21:22"/>
    <s v="DECLINE"/>
    <s v="Consumer Existing"/>
    <s v="SBambaras"/>
    <s v="The applicant has been declined due to recent late payments on their account"/>
    <d v="1899-12-30T00:17:01"/>
    <n v="17.016666666666666"/>
    <d v="2023-08-21T00:00:00"/>
    <x v="1"/>
    <x v="3"/>
    <s v="SAM"/>
    <x v="2"/>
    <s v="CONSUMER EXISTING"/>
    <s v="SLA_MET"/>
  </r>
  <r>
    <s v="3921"/>
    <d v="2023-08-21T14:04:32"/>
    <d v="2023-08-21T14:26:12"/>
    <s v="APPROVE"/>
    <s v="Consumer Post Bureau"/>
    <s v="FWadia"/>
    <s v="Approved for 1 service"/>
    <d v="1899-12-30T00:21:40"/>
    <n v="21.666666666666668"/>
    <d v="2023-08-21T00:00:00"/>
    <x v="1"/>
    <x v="3"/>
    <s v="FARDIN"/>
    <x v="1"/>
    <s v="CONSUMER POST BUREAU"/>
    <s v="SLA_NOT_MET"/>
  </r>
  <r>
    <s v="3922"/>
    <d v="2023-08-21T14:07:43"/>
    <d v="2023-08-21T14:22:32"/>
    <s v="APPROVE"/>
    <s v="Consumer Existing"/>
    <s v="MDcruz"/>
    <m/>
    <d v="1899-12-30T00:14:49"/>
    <n v="14.816666666666666"/>
    <d v="2023-08-21T00:00:00"/>
    <x v="1"/>
    <x v="3"/>
    <s v="MERCEDES"/>
    <x v="1"/>
    <s v="CONSUMER EXISTING"/>
    <s v="SLA_MET"/>
  </r>
  <r>
    <s v="3923"/>
    <d v="2023-08-21T14:09:05"/>
    <d v="2023-08-21T14:27:46"/>
    <s v="APPROVE"/>
    <s v="Consumer Existing"/>
    <s v="HPandya"/>
    <s v="Approve"/>
    <d v="1899-12-30T00:18:41"/>
    <n v="18.683333333333334"/>
    <d v="2023-08-21T00:00:00"/>
    <x v="1"/>
    <x v="3"/>
    <s v="HARDIK"/>
    <x v="1"/>
    <s v="CONSUMER EXISTING"/>
    <s v="SLA_MET"/>
  </r>
  <r>
    <s v="3924"/>
    <d v="2023-08-21T14:09:42"/>
    <d v="2023-08-21T14:32:30"/>
    <s v="APPROVE"/>
    <s v="Consumer Post Bureau"/>
    <s v="SBambaras"/>
    <s v="Approved for 1 service"/>
    <d v="1899-12-30T00:22:48"/>
    <n v="22.8"/>
    <d v="2023-08-21T00:00:00"/>
    <x v="1"/>
    <x v="3"/>
    <s v="SAM"/>
    <x v="1"/>
    <s v="CONSUMER POST BUREAU"/>
    <s v="SLA_NOT_MET"/>
  </r>
  <r>
    <s v="3925"/>
    <d v="2023-08-21T14:11:34"/>
    <d v="2023-08-21T14:33:48"/>
    <s v="APPROVE"/>
    <s v="Consumer Existing"/>
    <s v="MDcruz"/>
    <m/>
    <d v="1899-12-30T00:22:14"/>
    <n v="22.233333333333334"/>
    <d v="2023-08-21T00:00:00"/>
    <x v="1"/>
    <x v="3"/>
    <s v="MERCEDES"/>
    <x v="1"/>
    <s v="CONSUMER EXISTING"/>
    <s v="SLA_NOT_MET"/>
  </r>
  <r>
    <s v="3926"/>
    <d v="2023-08-21T14:15:15"/>
    <d v="2023-08-21T14:34:57"/>
    <s v="APPROVE"/>
    <s v="Consumer Existing"/>
    <s v="FWadia"/>
    <s v="Approve"/>
    <d v="1899-12-30T00:19:42"/>
    <n v="19.7"/>
    <d v="2023-08-21T00:00:00"/>
    <x v="1"/>
    <x v="3"/>
    <s v="FARDIN"/>
    <x v="1"/>
    <s v="CONSUMER EXISTING"/>
    <s v="SLA_MET"/>
  </r>
  <r>
    <s v="3927"/>
    <d v="2023-08-21T14:20:06"/>
    <d v="2023-08-21T14:34:39"/>
    <s v="APPROVE"/>
    <s v="Consumer Existing"/>
    <s v="RBose"/>
    <s v="Approve"/>
    <d v="1899-12-30T00:14:33"/>
    <n v="14.55"/>
    <d v="2023-08-21T00:00:00"/>
    <x v="1"/>
    <x v="3"/>
    <s v="ROHAN"/>
    <x v="1"/>
    <s v="CONSUMER EXISTING"/>
    <s v="SLA_MET"/>
  </r>
  <r>
    <s v="4040"/>
    <d v="2023-08-21T14:22:14"/>
    <d v="2023-08-21T14:32:44"/>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0:30"/>
    <n v="10.5"/>
    <d v="2023-08-21T00:00:00"/>
    <x v="1"/>
    <x v="3"/>
    <s v="HARDIK"/>
    <x v="0"/>
    <s v="CONSUMER PRE BUREAU"/>
    <s v="SLA_MET"/>
  </r>
  <r>
    <s v="4041"/>
    <d v="2023-08-21T14:29:11"/>
    <d v="2023-08-21T14:34:14"/>
    <s v="WITHDRAW"/>
    <s v="Consumer Pre Bureau"/>
    <s v="SBambaras"/>
    <s v="Please send through copies of the applicants 100 points of ID (including their Visa page and/or previous Passport number, if applicable) to VCredit@Asif Tech.com.au or 1800 656 866"/>
    <d v="1899-12-30T00:05:03"/>
    <n v="5.05"/>
    <d v="2023-08-21T00:00:00"/>
    <x v="1"/>
    <x v="3"/>
    <s v="SAM"/>
    <x v="0"/>
    <s v="CONSUMER PRE BUREAU"/>
    <s v="SLA_MET"/>
  </r>
  <r>
    <s v="4042"/>
    <d v="2023-08-21T14:43:11"/>
    <d v="2023-08-21T14:47:09"/>
    <s v="WITHDRAW"/>
    <s v="Consumer Pre Bureau"/>
    <s v="CDcosta"/>
    <s v="Please send through copies of the applicants 100 points of ID to VCredit@Asif Tech.com.au or 1800 656 866"/>
    <d v="1899-12-30T00:03:58"/>
    <n v="3.9666666666666668"/>
    <d v="2023-08-21T00:00:00"/>
    <x v="1"/>
    <x v="3"/>
    <s v="CAMERON"/>
    <x v="0"/>
    <s v="CONSUMER PRE BUREAU"/>
    <s v="SLA_MET"/>
  </r>
  <r>
    <s v="4043"/>
    <d v="2023-08-21T14:43:12"/>
    <d v="2023-08-21T14:53:52"/>
    <s v="WITHDRAW"/>
    <s v="Consumer Existing"/>
    <s v="SBambaras"/>
    <s v="Please send through copies of the applicants 100 points of ID (including their Visa page and/or previous Passport number, if applicable) to VCredit@Asif Tech.com.au or 1800 656 866"/>
    <d v="1899-12-30T00:10:40"/>
    <n v="10.666666666666666"/>
    <d v="2023-08-21T00:00:00"/>
    <x v="1"/>
    <x v="3"/>
    <s v="SAM"/>
    <x v="0"/>
    <s v="CONSUMER EXISTING"/>
    <s v="SLA_MET"/>
  </r>
  <r>
    <s v="3928"/>
    <d v="2023-08-21T14:45:52"/>
    <d v="2023-08-21T14:57:29"/>
    <s v="APPROVE"/>
    <s v="Consumer Existing"/>
    <s v="FWadia"/>
    <s v="Approved for MBB only"/>
    <d v="1899-12-30T00:11:37"/>
    <n v="11.616666666666667"/>
    <d v="2023-08-21T00:00:00"/>
    <x v="1"/>
    <x v="3"/>
    <s v="FARDIN"/>
    <x v="1"/>
    <s v="CONSUMER EXISTING"/>
    <s v="SLA_MET"/>
  </r>
  <r>
    <s v="3929"/>
    <d v="2023-08-21T14:47:35"/>
    <d v="2023-08-21T14:56:07"/>
    <s v="APPROVE"/>
    <s v="Consumer Existing"/>
    <s v="MDcruz"/>
    <m/>
    <d v="1899-12-30T00:08:32"/>
    <n v="8.5333333333333332"/>
    <d v="2023-08-21T00:00:00"/>
    <x v="1"/>
    <x v="3"/>
    <s v="MERCEDES"/>
    <x v="1"/>
    <s v="CONSUMER EXISTING"/>
    <s v="SLA_MET"/>
  </r>
  <r>
    <s v="4044"/>
    <d v="2023-08-21T14:48:56"/>
    <d v="2023-08-21T14:53:53"/>
    <s v="WITHDRAW"/>
    <s v="Consumer Post Bureau"/>
    <s v="CDcosta"/>
    <s v="This account has been closed. Please submit a new credit check for the applicant under a new Customer Account Row ID"/>
    <d v="1899-12-30T00:04:57"/>
    <n v="4.95"/>
    <d v="2023-08-21T00:00:00"/>
    <x v="1"/>
    <x v="3"/>
    <s v="CAMERON"/>
    <x v="0"/>
    <s v="CONSUMER POST BUREAU"/>
    <s v="SLA_MET"/>
  </r>
  <r>
    <s v="4000"/>
    <d v="2023-08-21T14:51:48"/>
    <d v="2023-08-21T15:05:16"/>
    <s v="DECLINE"/>
    <s v="Consumer Existing"/>
    <s v="SBambaras"/>
    <s v="Declined as the customer has reached their eligible Service Limit"/>
    <d v="1899-12-30T00:13:28"/>
    <n v="13.466666666666667"/>
    <d v="2023-08-21T00:00:00"/>
    <x v="1"/>
    <x v="3"/>
    <s v="SAM"/>
    <x v="2"/>
    <s v="CONSUMER EXISTING"/>
    <s v="SLA_MET"/>
  </r>
  <r>
    <s v="3930"/>
    <d v="2023-08-21T14:52:05"/>
    <d v="2023-08-21T15:03:21"/>
    <s v="APPROVE"/>
    <s v="Consumer Existing"/>
    <s v="CDcosta"/>
    <m/>
    <d v="1899-12-30T00:11:16"/>
    <n v="11.266666666666667"/>
    <d v="2023-08-21T00:00:00"/>
    <x v="1"/>
    <x v="3"/>
    <s v="CAMERON"/>
    <x v="1"/>
    <s v="CONSUMER EXISTING"/>
    <s v="SLA_MET"/>
  </r>
  <r>
    <s v="3931"/>
    <d v="2023-08-21T14:54:52"/>
    <d v="2023-08-21T15:08:38"/>
    <s v="APPROVE"/>
    <s v="Consumer Pre Bureau"/>
    <s v="FWadia"/>
    <s v="Approved for 1 service"/>
    <d v="1899-12-30T00:13:46"/>
    <n v="13.766666666666667"/>
    <d v="2023-08-21T00:00:00"/>
    <x v="1"/>
    <x v="3"/>
    <s v="FARDIN"/>
    <x v="1"/>
    <s v="CONSUMER PRE BUREAU"/>
    <s v="SLA_MET"/>
  </r>
  <r>
    <s v="4001"/>
    <d v="2023-08-21T14:56:03"/>
    <d v="2023-08-21T15:14:07"/>
    <s v="DECLINE"/>
    <s v="Consumer Existing"/>
    <s v="HPandya"/>
    <s v="The customer has been declined due to insufficient billing history with Asif Tech"/>
    <d v="1899-12-30T00:18:04"/>
    <n v="18.066666666666666"/>
    <d v="2023-08-21T00:00:00"/>
    <x v="1"/>
    <x v="3"/>
    <s v="HARDIK"/>
    <x v="2"/>
    <s v="CONSUMER EXISTING"/>
    <s v="SLA_MET"/>
  </r>
  <r>
    <s v="3932"/>
    <d v="2023-08-21T14:57:33"/>
    <d v="2023-08-21T15:11:34"/>
    <s v="APPROVE"/>
    <s v="Consumer Post Bureau"/>
    <s v="CDcosta"/>
    <m/>
    <d v="1899-12-30T00:14:01"/>
    <n v="14.016666666666667"/>
    <d v="2023-08-21T00:00:00"/>
    <x v="1"/>
    <x v="3"/>
    <s v="CAMERON"/>
    <x v="1"/>
    <s v="CONSUMER POST BUREAU"/>
    <s v="SLA_MET"/>
  </r>
  <r>
    <s v="4002"/>
    <d v="2023-08-21T15:01:28"/>
    <d v="2023-08-21T15:15:28"/>
    <s v="DECLINE"/>
    <s v="Consumer Existing"/>
    <s v="RBose"/>
    <m/>
    <d v="1899-12-30T00:14:00"/>
    <n v="14"/>
    <d v="2023-08-21T00:00:00"/>
    <x v="1"/>
    <x v="3"/>
    <s v="ROHAN"/>
    <x v="2"/>
    <s v="CONSUMER EXISTING"/>
    <s v="SLA_MET"/>
  </r>
  <r>
    <s v="3933"/>
    <d v="2023-08-21T15:02:13"/>
    <d v="2023-08-21T15:23:26"/>
    <s v="APPROVE"/>
    <s v="Consumer Pre Bureau"/>
    <s v="SBambaras"/>
    <s v="Approved for MBB only"/>
    <d v="1899-12-30T00:21:13"/>
    <n v="21.216666666666665"/>
    <d v="2023-08-21T00:00:00"/>
    <x v="1"/>
    <x v="3"/>
    <s v="SAM"/>
    <x v="1"/>
    <s v="CONSUMER PRE BUREAU"/>
    <s v="SLA_NOT_MET"/>
  </r>
  <r>
    <s v="3934"/>
    <d v="2023-08-21T15:07:36"/>
    <d v="2023-08-21T15:24:50"/>
    <s v="APPROVE"/>
    <s v="Consumer Pre Bureau"/>
    <s v="FWadia"/>
    <s v="Approved only with outright purchase of handset or USIM only"/>
    <d v="1899-12-30T00:17:14"/>
    <n v="17.233333333333334"/>
    <d v="2023-08-21T00:00:00"/>
    <x v="1"/>
    <x v="3"/>
    <s v="FARDIN"/>
    <x v="1"/>
    <s v="CONSUMER PRE BUREAU"/>
    <s v="SLA_MET"/>
  </r>
  <r>
    <s v="4003"/>
    <d v="2023-08-21T15:13:21"/>
    <d v="2023-08-21T15:19:23"/>
    <s v="DECLINE"/>
    <s v="Consumer Existing"/>
    <s v="HPandya"/>
    <s v="The applicant has been declined as Students are only eligible for 1 Handset (Voice service)"/>
    <d v="1899-12-30T00:06:02"/>
    <n v="6.0333333333333332"/>
    <d v="2023-08-21T00:00:00"/>
    <x v="1"/>
    <x v="3"/>
    <s v="HARDIK"/>
    <x v="2"/>
    <s v="CONSUMER EXISTING"/>
    <s v="SLA_MET"/>
  </r>
  <r>
    <s v="4045"/>
    <d v="2023-08-21T15:13:33"/>
    <d v="2023-08-21T15:26:31"/>
    <s v="WITHDRAW"/>
    <s v="Consumer Pre Bureau"/>
    <s v="HPandya"/>
    <s v="Please send through copies of the applicants 100 points of ID (including their Visa page and/or previous Passport number, if applicable) to VCredit@Asif Tech.com.au or 1800 656 866"/>
    <d v="1899-12-30T00:12:58"/>
    <n v="12.966666666666667"/>
    <d v="2023-08-21T00:00:00"/>
    <x v="1"/>
    <x v="3"/>
    <s v="HARDIK"/>
    <x v="0"/>
    <s v="CONSUMER PRE BUREAU"/>
    <s v="SLA_MET"/>
  </r>
  <r>
    <s v="3935"/>
    <d v="2023-08-21T15:15:03"/>
    <d v="2023-08-21T15:32:42"/>
    <s v="APPROVE"/>
    <s v="Consumer Existing"/>
    <s v="RBose"/>
    <m/>
    <d v="1899-12-30T00:17:39"/>
    <n v="17.649999999999999"/>
    <d v="2023-08-21T00:00:00"/>
    <x v="1"/>
    <x v="3"/>
    <s v="ROHAN"/>
    <x v="1"/>
    <s v="CONSUMER EXISTING"/>
    <s v="SLA_MET"/>
  </r>
  <r>
    <s v="4046"/>
    <d v="2023-08-21T15:15:22"/>
    <d v="2023-08-21T15:29:24"/>
    <s v="WITHDRAW"/>
    <s v="Consumer Post Bureau"/>
    <s v="CDcosta"/>
    <s v="The applicant is currently studying Fulltime or is on a Student Visa. Please resubmit as a Student. Remove employer details."/>
    <d v="1899-12-30T00:14:02"/>
    <n v="14.033333333333333"/>
    <d v="2023-08-21T00:00:00"/>
    <x v="1"/>
    <x v="3"/>
    <s v="CAMERON"/>
    <x v="0"/>
    <s v="CONSUMER POST BUREAU"/>
    <s v="SLA_MET"/>
  </r>
  <r>
    <s v="4047"/>
    <d v="2023-08-21T15:17:06"/>
    <d v="2023-08-21T15:34:17"/>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7:11"/>
    <n v="17.183333333333334"/>
    <d v="2023-08-21T00:00:00"/>
    <x v="1"/>
    <x v="3"/>
    <s v="SAM"/>
    <x v="0"/>
    <s v="CONSUMER PRE BUREAU"/>
    <s v="SLA_MET"/>
  </r>
  <r>
    <s v="4004"/>
    <d v="2023-08-21T15:22:54"/>
    <d v="2023-08-21T15:35:55"/>
    <s v="DECLINE"/>
    <s v="Consumer Post Bureau"/>
    <s v="FWadia"/>
    <m/>
    <d v="1899-12-30T00:13:01"/>
    <n v="13.016666666666667"/>
    <d v="2023-08-21T00:00:00"/>
    <x v="1"/>
    <x v="3"/>
    <s v="FARDIN"/>
    <x v="2"/>
    <s v="CONSUMER POST BUREAU"/>
    <s v="SLA_MET"/>
  </r>
  <r>
    <s v="4048"/>
    <d v="2023-08-21T15:27:33"/>
    <d v="2023-08-21T15:36:44"/>
    <s v="WITHDRAW"/>
    <s v="Consumer Pre Bureau"/>
    <s v="CDcosta"/>
    <s v="Please send through copies of the applicants 100 points of ID (including their Visa page and/or previous Passport number, if applicable) to VCredit@Asif Tech.com.au or 1800 656 866"/>
    <d v="1899-12-30T00:09:11"/>
    <n v="9.1833333333333336"/>
    <d v="2023-08-21T00:00:00"/>
    <x v="1"/>
    <x v="3"/>
    <s v="CAMERON"/>
    <x v="0"/>
    <s v="CONSUMER PRE BUREAU"/>
    <s v="SLA_MET"/>
  </r>
  <r>
    <s v="3936"/>
    <d v="2023-08-21T15:28:08"/>
    <d v="2023-08-21T15:51:13"/>
    <s v="APPROVE"/>
    <s v="Consumer Pre Bureau"/>
    <s v="HPandya"/>
    <s v="Approved for up to 2 services"/>
    <d v="1899-12-30T00:23:05"/>
    <n v="23.083333333333332"/>
    <d v="2023-08-21T00:00:00"/>
    <x v="1"/>
    <x v="3"/>
    <s v="HARDIK"/>
    <x v="1"/>
    <s v="CONSUMER PRE BUREAU"/>
    <s v="SLA_NOT_MET"/>
  </r>
  <r>
    <s v="4005"/>
    <d v="2023-08-21T15:30:26"/>
    <d v="2023-08-21T15:52:08"/>
    <s v="DECLINE"/>
    <s v="Consumer Post Bureau"/>
    <s v="SBambaras"/>
    <s v="Declined as a Credit Decision"/>
    <d v="1899-12-30T00:21:42"/>
    <n v="21.7"/>
    <d v="2023-08-21T00:00:00"/>
    <x v="1"/>
    <x v="3"/>
    <s v="SAM"/>
    <x v="2"/>
    <s v="CONSUMER POST BUREAU"/>
    <s v="SLA_NOT_MET"/>
  </r>
  <r>
    <s v="4049"/>
    <d v="2023-08-21T15:31:25"/>
    <d v="2023-08-21T15:42:23"/>
    <s v="WITHDRAW"/>
    <s v="Consumer Pre Bureau"/>
    <s v="CDcosta"/>
    <s v="The applicant is currently studying Fulltime or is on a Student Visa. Please resubmit as a Student."/>
    <d v="1899-12-30T00:10:58"/>
    <n v="10.966666666666667"/>
    <d v="2023-08-21T00:00:00"/>
    <x v="1"/>
    <x v="3"/>
    <s v="CAMERON"/>
    <x v="0"/>
    <s v="CONSUMER PRE BUREAU"/>
    <s v="SLA_MET"/>
  </r>
  <r>
    <s v="4050"/>
    <d v="2023-08-21T15:32:06"/>
    <d v="2023-08-21T15:45:46"/>
    <s v="WITHDRAW"/>
    <s v="Consumer Existing"/>
    <s v="FWadia"/>
    <s v="Please resubmit with the advertised contact details for the applicants employer (can include 13, 1300 &amp; 1800 numbers)"/>
    <d v="1899-12-30T00:13:40"/>
    <n v="13.666666666666666"/>
    <d v="2023-08-21T00:00:00"/>
    <x v="1"/>
    <x v="3"/>
    <s v="FARDIN"/>
    <x v="0"/>
    <s v="CONSUMER EXISTING"/>
    <s v="SLA_MET"/>
  </r>
  <r>
    <s v="4051"/>
    <d v="2023-08-21T15:36:13"/>
    <d v="2023-08-21T15:52:45"/>
    <s v="WITHDRAW"/>
    <s v="Consumer Pre Bureau"/>
    <s v="CDcosta"/>
    <s v="Please send through copies of the applicants 100 points of ID and recent Bank Statement to VCredit@Asif Tech.com.au or 1800 656 866"/>
    <d v="1899-12-30T00:16:32"/>
    <n v="16.533333333333335"/>
    <d v="2023-08-21T00:00:00"/>
    <x v="1"/>
    <x v="3"/>
    <s v="CAMERON"/>
    <x v="0"/>
    <s v="CONSUMER PRE BUREAU"/>
    <s v="SLA_MET"/>
  </r>
  <r>
    <s v="3937"/>
    <d v="2023-08-21T15:40:18"/>
    <d v="2023-08-21T15:56:13"/>
    <s v="APPROVE"/>
    <s v="Consumer Post Bureau"/>
    <s v="QMascarenhas"/>
    <m/>
    <d v="1899-12-30T00:15:55"/>
    <n v="15.916666666666666"/>
    <d v="2023-08-21T00:00:00"/>
    <x v="1"/>
    <x v="3"/>
    <e v="#N/A"/>
    <x v="1"/>
    <s v="CONSUMER POST BUREAU"/>
    <s v="SLA_MET"/>
  </r>
  <r>
    <s v="4052"/>
    <d v="2023-08-21T15:42:10"/>
    <d v="2023-08-21T15:56:34"/>
    <s v="WITHDRAW"/>
    <s v="Consumer Post Bureau"/>
    <s v="MDcruz"/>
    <m/>
    <d v="1899-12-30T00:14:24"/>
    <n v="14.4"/>
    <d v="2023-08-21T00:00:00"/>
    <x v="1"/>
    <x v="3"/>
    <s v="MERCEDES"/>
    <x v="0"/>
    <s v="CONSUMER POST BUREAU"/>
    <s v="SLA_MET"/>
  </r>
  <r>
    <s v="3938"/>
    <d v="2023-08-21T15:44:18"/>
    <d v="2023-08-21T15:54:37"/>
    <s v="APPROVE"/>
    <s v="Consumer Post Bureau"/>
    <s v="FWadia"/>
    <s v="Approve"/>
    <d v="1899-12-30T00:10:19"/>
    <n v="10.316666666666666"/>
    <d v="2023-08-21T00:00:00"/>
    <x v="1"/>
    <x v="3"/>
    <s v="FARDIN"/>
    <x v="1"/>
    <s v="CONSUMER POST BUREAU"/>
    <s v="SLA_MET"/>
  </r>
  <r>
    <s v="3939"/>
    <d v="2023-08-21T15:44:25"/>
    <d v="2023-08-21T16:00:03"/>
    <s v="APPROVE"/>
    <s v="Consumer Pre Bureau"/>
    <s v="HPandya"/>
    <s v="Approve"/>
    <d v="1899-12-30T00:15:38"/>
    <n v="15.633333333333333"/>
    <d v="2023-08-21T00:00:00"/>
    <x v="1"/>
    <x v="3"/>
    <s v="HARDIK"/>
    <x v="1"/>
    <s v="CONSUMER PRE BUREAU"/>
    <s v="SLA_MET"/>
  </r>
  <r>
    <s v="4006"/>
    <d v="2023-08-21T15:46:45"/>
    <d v="2023-08-21T15:57:38"/>
    <s v="DECLINE"/>
    <s v="Consumer Pre Bureau"/>
    <s v="SBambaras"/>
    <s v="The applicant has been declined due to a failed employment check. We have confirmed that the applicant is either not known by the employer or no longer works there"/>
    <d v="1899-12-30T00:10:53"/>
    <n v="10.883333333333333"/>
    <d v="2023-08-21T00:00:00"/>
    <x v="1"/>
    <x v="3"/>
    <s v="SAM"/>
    <x v="2"/>
    <s v="CONSUMER PRE BUREAU"/>
    <s v="SLA_MET"/>
  </r>
  <r>
    <s v="3940"/>
    <d v="2023-08-21T15:47:32"/>
    <d v="2023-08-21T16:01:46"/>
    <s v="APPROVE"/>
    <s v="Consumer Pre Bureau"/>
    <s v="FWadia"/>
    <s v="Approve"/>
    <d v="1899-12-30T00:14:14"/>
    <n v="14.233333333333333"/>
    <d v="2023-08-21T00:00:00"/>
    <x v="1"/>
    <x v="3"/>
    <s v="FARDIN"/>
    <x v="1"/>
    <s v="CONSUMER PRE BUREAU"/>
    <s v="SLA_MET"/>
  </r>
  <r>
    <s v="3941"/>
    <d v="2023-08-21T15:47:32"/>
    <d v="2023-08-21T16:04:42"/>
    <s v="APPROVE"/>
    <s v="Consumer Pre Bureau"/>
    <s v="CDcosta"/>
    <s v="Approved for 1 Handset/Tablet + 1 MBB"/>
    <d v="1899-12-30T00:17:10"/>
    <n v="17.166666666666668"/>
    <d v="2023-08-21T00:00:00"/>
    <x v="1"/>
    <x v="3"/>
    <s v="CAMERON"/>
    <x v="1"/>
    <s v="CONSUMER PRE BUREAU"/>
    <s v="SLA_MET"/>
  </r>
  <r>
    <s v="3942"/>
    <d v="2023-08-21T15:48:53"/>
    <d v="2023-08-21T16:08:48"/>
    <s v="APPROVE"/>
    <s v="Consumer Post Bureau"/>
    <s v="MDcruz"/>
    <s v="Approve"/>
    <d v="1899-12-30T00:19:55"/>
    <n v="19.916666666666668"/>
    <d v="2023-08-21T00:00:00"/>
    <x v="1"/>
    <x v="3"/>
    <s v="MERCEDES"/>
    <x v="1"/>
    <s v="CONSUMER POST BUREAU"/>
    <s v="SLA_MET"/>
  </r>
  <r>
    <s v="3943"/>
    <d v="2023-08-21T15:49:03"/>
    <d v="2023-08-21T16:09:47"/>
    <s v="APPROVE"/>
    <s v="Consumer Post Bureau"/>
    <s v="HPandya"/>
    <s v="Approved for 1 handset and 1 MBB"/>
    <d v="1899-12-30T00:20:44"/>
    <n v="20.733333333333334"/>
    <d v="2023-08-21T00:00:00"/>
    <x v="1"/>
    <x v="3"/>
    <s v="HARDIK"/>
    <x v="1"/>
    <s v="CONSUMER POST BUREAU"/>
    <s v="SLA_NOT_MET"/>
  </r>
  <r>
    <s v="4053"/>
    <d v="2023-08-21T15:50:15"/>
    <d v="2023-08-21T16:02:17"/>
    <s v="WITHDRAW"/>
    <s v="Consumer Pre Bureau"/>
    <s v="JDsouza"/>
    <s v="Please send through copies of the applicants 100 points of ID (including their Visa page and/or previous Passport number, if applicable) to VCredit@Asif Tech.com.au or 1800 656 866"/>
    <d v="1899-12-30T00:12:02"/>
    <n v="12.033333333333333"/>
    <d v="2023-08-21T00:00:00"/>
    <x v="1"/>
    <x v="3"/>
    <s v="JULIA"/>
    <x v="0"/>
    <s v="CONSUMER PRE BUREAU"/>
    <s v="SLA_MET"/>
  </r>
  <r>
    <s v="3944"/>
    <d v="2023-08-21T15:51:25"/>
    <d v="2023-08-21T16:07:23"/>
    <s v="APPROVE"/>
    <s v="Consumer Existing"/>
    <s v="SBambaras"/>
    <s v="Approved only with outright purchase of handset or USIM only"/>
    <d v="1899-12-30T00:15:58"/>
    <n v="15.966666666666667"/>
    <d v="2023-08-21T00:00:00"/>
    <x v="1"/>
    <x v="3"/>
    <s v="SAM"/>
    <x v="1"/>
    <s v="CONSUMER EXISTING"/>
    <s v="SLA_MET"/>
  </r>
  <r>
    <s v="4054"/>
    <d v="2023-08-21T15:51:33"/>
    <d v="2023-08-21T16:12:44"/>
    <s v="WITHDRAW"/>
    <s v="Consumer Pre Bureau"/>
    <s v="JDsouza"/>
    <s v="Please send through copies of the applicants 100 points of ID to VCredit@Asif Tech.com.au or 1800 656 866.... Please upate PREVIOUS ADDRESS on application..."/>
    <d v="1899-12-30T00:21:11"/>
    <n v="21.183333333333334"/>
    <d v="2023-08-21T00:00:00"/>
    <x v="1"/>
    <x v="3"/>
    <s v="JULIA"/>
    <x v="0"/>
    <s v="CONSUMER PRE BUREAU"/>
    <s v="SLA_NOT_MET"/>
  </r>
  <r>
    <s v="4055"/>
    <d v="2023-08-21T15:52:34"/>
    <d v="2023-08-21T16:02:54"/>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0:20"/>
    <n v="10.333333333333334"/>
    <d v="2023-08-21T00:00:00"/>
    <x v="1"/>
    <x v="3"/>
    <s v="SAM"/>
    <x v="0"/>
    <s v="CONSUMER PRE BUREAU"/>
    <s v="SLA_MET"/>
  </r>
  <r>
    <s v="4056"/>
    <d v="2023-08-21T15:59:27"/>
    <d v="2023-08-21T16:15:10"/>
    <s v="WITHDRAW"/>
    <s v="Consumer Pre Bureau"/>
    <s v="RBose"/>
    <s v="Please send through copies of the applicants 100 points of ID to VCredit@Asif Tech.com.au or 1800 656 866"/>
    <d v="1899-12-30T00:15:43"/>
    <n v="15.716666666666667"/>
    <d v="2023-08-21T00:00:00"/>
    <x v="1"/>
    <x v="3"/>
    <s v="ROHAN"/>
    <x v="0"/>
    <s v="CONSUMER PRE BUREAU"/>
    <s v="SLA_MET"/>
  </r>
  <r>
    <s v="3945"/>
    <d v="2023-08-21T16:02:22"/>
    <d v="2023-08-21T16:11:46"/>
    <s v="APPROVE"/>
    <s v="Consumer Existing"/>
    <s v="CDcosta"/>
    <s v="Approve"/>
    <d v="1899-12-30T00:09:24"/>
    <n v="9.4"/>
    <d v="2023-08-21T00:00:00"/>
    <x v="1"/>
    <x v="3"/>
    <s v="CAMERON"/>
    <x v="1"/>
    <s v="CONSUMER EXISTING"/>
    <s v="SLA_MET"/>
  </r>
  <r>
    <s v="4007"/>
    <d v="2023-08-21T16:03:16"/>
    <d v="2023-08-21T16:17:04"/>
    <s v="DECLINE"/>
    <s v="Consumer Existing"/>
    <s v="SBambaras"/>
    <s v="The applicant has been declined due to recent late payments on their account"/>
    <d v="1899-12-30T00:13:48"/>
    <n v="13.8"/>
    <d v="2023-08-21T00:00:00"/>
    <x v="1"/>
    <x v="3"/>
    <s v="SAM"/>
    <x v="2"/>
    <s v="CONSUMER EXISTING"/>
    <s v="SLA_MET"/>
  </r>
  <r>
    <s v="4057"/>
    <d v="2023-08-21T16:04:50"/>
    <d v="2023-08-21T16:15:31"/>
    <s v="WITHDRAW"/>
    <s v="Consumer Pre Bureau"/>
    <s v="MDcruz"/>
    <s v="Please resubmit with correct Home contact no."/>
    <d v="1899-12-30T00:10:41"/>
    <n v="10.683333333333334"/>
    <d v="2023-08-21T00:00:00"/>
    <x v="1"/>
    <x v="3"/>
    <s v="MERCEDES"/>
    <x v="0"/>
    <s v="CONSUMER PRE BUREAU"/>
    <s v="SLA_MET"/>
  </r>
  <r>
    <s v="4058"/>
    <d v="2023-08-21T16:04:52"/>
    <d v="2023-08-21T16:21:33"/>
    <s v="WITHDRAW"/>
    <s v="Consumer Existing"/>
    <s v="HPandya"/>
    <s v="Resubmit as a commercial account ABN #34332896300"/>
    <d v="1899-12-30T00:16:41"/>
    <n v="16.683333333333334"/>
    <d v="2023-08-21T00:00:00"/>
    <x v="1"/>
    <x v="3"/>
    <s v="HARDIK"/>
    <x v="0"/>
    <s v="CONSUMER EXISTING"/>
    <s v="SLA_MET"/>
  </r>
  <r>
    <s v="4008"/>
    <d v="2023-08-21T16:09:31"/>
    <d v="2023-08-21T16:21:54"/>
    <s v="DECLINE"/>
    <s v="Consumer Existing"/>
    <s v="CDcosta"/>
    <s v="Declined as the customer has reached their eligible Service Limit"/>
    <d v="1899-12-30T00:12:23"/>
    <n v="12.383333333333333"/>
    <d v="2023-08-21T00:00:00"/>
    <x v="1"/>
    <x v="3"/>
    <s v="CAMERON"/>
    <x v="2"/>
    <s v="CONSUMER EXISTING"/>
    <s v="SLA_MET"/>
  </r>
  <r>
    <s v="3946"/>
    <d v="2023-08-21T16:14:32"/>
    <d v="2023-08-21T16:26:48"/>
    <s v="APPROVE"/>
    <s v="Consumer Post Bureau"/>
    <s v="RBose"/>
    <m/>
    <d v="1899-12-30T00:12:16"/>
    <n v="12.266666666666667"/>
    <d v="2023-08-21T00:00:00"/>
    <x v="1"/>
    <x v="3"/>
    <s v="ROHAN"/>
    <x v="1"/>
    <s v="CONSUMER POST BUREAU"/>
    <s v="SLA_MET"/>
  </r>
  <r>
    <s v="3947"/>
    <d v="2023-08-21T16:15:57"/>
    <d v="2023-08-21T16:26:06"/>
    <s v="APPROVE"/>
    <s v="Consumer Existing"/>
    <s v="MDcruz"/>
    <s v="Approve"/>
    <d v="1899-12-30T00:10:09"/>
    <n v="10.15"/>
    <d v="2023-08-21T00:00:00"/>
    <x v="1"/>
    <x v="3"/>
    <s v="MERCEDES"/>
    <x v="1"/>
    <s v="CONSUMER EXISTING"/>
    <s v="SLA_MET"/>
  </r>
  <r>
    <s v="4059"/>
    <d v="2023-08-21T16:16:44"/>
    <d v="2023-08-21T16:21:31"/>
    <s v="WITHDRAW"/>
    <s v="Consumer Post Bureau"/>
    <s v="SBambaras"/>
    <s v="An account for this applicant already exists with Asif Tech. Please resubmit as existing customer under CA Row ID: 1-7WRGLFT"/>
    <d v="1899-12-30T00:04:47"/>
    <n v="4.7833333333333332"/>
    <d v="2023-08-21T00:00:00"/>
    <x v="1"/>
    <x v="3"/>
    <s v="SAM"/>
    <x v="0"/>
    <s v="CONSUMER POST BUREAU"/>
    <s v="SLA_MET"/>
  </r>
  <r>
    <s v="3948"/>
    <d v="2023-08-21T16:17:07"/>
    <d v="2023-08-21T16:28:02"/>
    <s v="APPROVE"/>
    <s v="Consumer Existing"/>
    <s v="HPandya"/>
    <s v="Approve"/>
    <d v="1899-12-30T00:10:55"/>
    <n v="10.916666666666666"/>
    <d v="2023-08-21T00:00:00"/>
    <x v="1"/>
    <x v="3"/>
    <s v="HARDIK"/>
    <x v="1"/>
    <s v="CONSUMER EXISTING"/>
    <s v="SLA_MET"/>
  </r>
  <r>
    <s v="3949"/>
    <d v="2023-08-21T16:18:50"/>
    <d v="2023-08-21T16:33:49"/>
    <s v="APPROVE"/>
    <s v="Consumer Post Bureau"/>
    <s v="RBose"/>
    <m/>
    <d v="1899-12-30T00:14:59"/>
    <n v="14.983333333333333"/>
    <d v="2023-08-21T00:00:00"/>
    <x v="1"/>
    <x v="3"/>
    <s v="ROHAN"/>
    <x v="1"/>
    <s v="CONSUMER POST BUREAU"/>
    <s v="SLA_MET"/>
  </r>
  <r>
    <s v="4060"/>
    <d v="2023-08-21T16:18:52"/>
    <d v="2023-08-21T16:34:04"/>
    <s v="WITHDRAW"/>
    <s v="Consumer Pre Bureau"/>
    <s v="FWadia"/>
    <s v="The application has been withdrawn at the request of the Sales Agent or applicant as Store Phone No. was mentioned on the account in the Home Phone No. Field."/>
    <d v="1899-12-30T00:15:12"/>
    <n v="15.2"/>
    <d v="2023-08-21T00:00:00"/>
    <x v="1"/>
    <x v="3"/>
    <s v="FARDIN"/>
    <x v="0"/>
    <s v="CONSUMER PRE BUREAU"/>
    <s v="SLA_MET"/>
  </r>
  <r>
    <s v="3950"/>
    <d v="2023-08-21T16:23:37"/>
    <d v="2023-08-21T16:44:06"/>
    <s v="APPROVE"/>
    <s v="Consumer Post Bureau"/>
    <s v="RBose"/>
    <m/>
    <d v="1899-12-30T00:20:29"/>
    <n v="20.483333333333334"/>
    <d v="2023-08-21T00:00:00"/>
    <x v="1"/>
    <x v="3"/>
    <s v="ROHAN"/>
    <x v="1"/>
    <s v="CONSUMER POST BUREAU"/>
    <s v="SLA_NOT_MET"/>
  </r>
  <r>
    <s v="3951"/>
    <d v="2023-08-21T16:25:42"/>
    <d v="2023-08-21T16:34:45"/>
    <s v="APPROVE"/>
    <s v="Consumer Existing"/>
    <s v="HPandya"/>
    <s v="Approve"/>
    <d v="1899-12-30T00:09:03"/>
    <n v="9.0500000000000007"/>
    <d v="2023-08-21T00:00:00"/>
    <x v="1"/>
    <x v="3"/>
    <s v="HARDIK"/>
    <x v="1"/>
    <s v="CONSUMER EXISTING"/>
    <s v="SLA_MET"/>
  </r>
  <r>
    <s v="3952"/>
    <d v="2023-08-21T16:27:51"/>
    <d v="2023-08-21T16:33:54"/>
    <s v="APPROVE"/>
    <s v="Consumer Existing"/>
    <s v="MDcruz"/>
    <s v="Approve"/>
    <d v="1899-12-30T00:06:03"/>
    <n v="6.05"/>
    <d v="2023-08-21T00:00:00"/>
    <x v="1"/>
    <x v="3"/>
    <s v="MERCEDES"/>
    <x v="1"/>
    <s v="CONSUMER EXISTING"/>
    <s v="SLA_MET"/>
  </r>
  <r>
    <s v="4061"/>
    <d v="2023-08-21T16:27:51"/>
    <d v="2023-08-21T16:44:41"/>
    <s v="WITHDRAW"/>
    <s v="Consumer Pre Bureau"/>
    <s v="SBambaras"/>
    <s v="Please re-submit with the ABN number and the please update the previous address correctly on the next application.(suburb/town)"/>
    <d v="1899-12-30T00:16:50"/>
    <n v="16.833333333333332"/>
    <d v="2023-08-21T00:00:00"/>
    <x v="1"/>
    <x v="3"/>
    <s v="SAM"/>
    <x v="0"/>
    <s v="CONSUMER PRE BUREAU"/>
    <s v="SLA_MET"/>
  </r>
  <r>
    <s v="4062"/>
    <d v="2023-08-21T16:28:44"/>
    <d v="2023-08-21T16:45:33"/>
    <s v="WITHDRAW"/>
    <s v="Consumer Post Bureau"/>
    <s v="MDcruz"/>
    <m/>
    <d v="1899-12-30T00:16:49"/>
    <n v="16.816666666666666"/>
    <d v="2023-08-21T00:00:00"/>
    <x v="1"/>
    <x v="3"/>
    <s v="MERCEDES"/>
    <x v="0"/>
    <s v="CONSUMER POST BUREAU"/>
    <s v="SLA_MET"/>
  </r>
  <r>
    <s v="4063"/>
    <d v="2023-08-21T16:29:58"/>
    <d v="2023-08-21T16:39:57"/>
    <s v="WITHDRAW"/>
    <s v="Consumer Pre Bureau"/>
    <s v="MDcruz"/>
    <s v="An account for this applicant already exists with Asif Tech. Please resubmit as existing customer under CA Row ID: 1-5MBKJFQ"/>
    <d v="1899-12-30T00:09:59"/>
    <n v="9.9833333333333325"/>
    <d v="2023-08-21T00:00:00"/>
    <x v="1"/>
    <x v="3"/>
    <s v="MERCEDES"/>
    <x v="0"/>
    <s v="CONSUMER PRE BUREAU"/>
    <s v="SLA_MET"/>
  </r>
  <r>
    <s v="4064"/>
    <d v="2023-08-21T16:30:23"/>
    <d v="2023-08-21T16:41:21"/>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0:58"/>
    <n v="10.966666666666667"/>
    <d v="2023-08-21T00:00:00"/>
    <x v="1"/>
    <x v="3"/>
    <s v="HARDIK"/>
    <x v="0"/>
    <s v="CONSUMER PRE BUREAU"/>
    <s v="SLA_MET"/>
  </r>
  <r>
    <s v="4009"/>
    <d v="2023-08-21T16:31:56"/>
    <d v="2023-08-21T16:46:25"/>
    <s v="DECLINE"/>
    <s v="Consumer Pre Bureau"/>
    <s v="JDsouza"/>
    <s v="Declined as a Credit Decision"/>
    <d v="1899-12-30T00:14:29"/>
    <n v="14.483333333333333"/>
    <d v="2023-08-21T00:00:00"/>
    <x v="1"/>
    <x v="3"/>
    <s v="JULIA"/>
    <x v="2"/>
    <s v="CONSUMER PRE BUREAU"/>
    <s v="SLA_MET"/>
  </r>
  <r>
    <s v="4065"/>
    <d v="2023-08-21T16:32:16"/>
    <d v="2023-08-21T16:58:44"/>
    <s v="WITHDRAW"/>
    <s v="Consumer Post Bureau"/>
    <s v="RBose"/>
    <m/>
    <d v="1899-12-30T00:26:28"/>
    <n v="26.466666666666665"/>
    <d v="2023-08-21T00:00:00"/>
    <x v="1"/>
    <x v="3"/>
    <s v="ROHAN"/>
    <x v="0"/>
    <s v="CONSUMER POST BUREAU"/>
    <s v="SLA_NOT_MET"/>
  </r>
  <r>
    <s v="3953"/>
    <d v="2023-08-21T16:32:42"/>
    <d v="2023-08-21T16:50:01"/>
    <s v="APPROVE"/>
    <s v="Consumer Pre Bureau"/>
    <s v="HPandya"/>
    <s v="Approved for 1 handset and 1 MBB"/>
    <d v="1899-12-30T00:17:19"/>
    <n v="17.316666666666666"/>
    <d v="2023-08-21T00:00:00"/>
    <x v="1"/>
    <x v="3"/>
    <s v="HARDIK"/>
    <x v="1"/>
    <s v="CONSUMER PRE BUREAU"/>
    <s v="SLA_MET"/>
  </r>
  <r>
    <s v="3954"/>
    <d v="2023-08-21T16:35:38"/>
    <d v="2023-08-21T16:48:22"/>
    <s v="APPROVE"/>
    <s v="Consumer Pre Bureau"/>
    <s v="FWadia"/>
    <s v="Approved for 1 service"/>
    <d v="1899-12-30T00:12:44"/>
    <n v="12.733333333333333"/>
    <d v="2023-08-21T00:00:00"/>
    <x v="1"/>
    <x v="3"/>
    <s v="FARDIN"/>
    <x v="1"/>
    <s v="CONSUMER PRE BUREAU"/>
    <s v="SLA_MET"/>
  </r>
  <r>
    <s v="4010"/>
    <d v="2023-08-21T16:40:08"/>
    <d v="2023-08-21T16:56:52"/>
    <s v="DECLINE"/>
    <s v="Consumer Pre Bureau"/>
    <s v="SBambaras"/>
    <s v="The applicant has been declined due to a failed employment check. We have confirmed that the applicant is either not known by the employer or no longer works there"/>
    <d v="1899-12-30T00:16:44"/>
    <n v="16.733333333333334"/>
    <d v="2023-08-21T00:00:00"/>
    <x v="1"/>
    <x v="3"/>
    <s v="SAM"/>
    <x v="2"/>
    <s v="CONSUMER PRE BUREAU"/>
    <s v="SLA_MET"/>
  </r>
  <r>
    <s v="3955"/>
    <d v="2023-08-21T16:42:20"/>
    <d v="2023-08-21T16:50:52"/>
    <s v="APPROVE"/>
    <s v="Consumer Post Bureau"/>
    <s v="MDcruz"/>
    <m/>
    <d v="1899-12-30T00:08:32"/>
    <n v="8.5333333333333332"/>
    <d v="2023-08-21T00:00:00"/>
    <x v="1"/>
    <x v="3"/>
    <s v="MERCEDES"/>
    <x v="1"/>
    <s v="CONSUMER POST BUREAU"/>
    <s v="SLA_MET"/>
  </r>
  <r>
    <s v="3956"/>
    <d v="2023-08-21T16:50:19"/>
    <d v="2023-08-21T16:59:35"/>
    <s v="APPROVE"/>
    <s v="Consumer Post Bureau"/>
    <s v="MDcruz"/>
    <m/>
    <d v="1899-12-30T00:09:16"/>
    <n v="9.2666666666666675"/>
    <d v="2023-08-21T00:00:00"/>
    <x v="1"/>
    <x v="3"/>
    <s v="MERCEDES"/>
    <x v="1"/>
    <s v="CONSUMER POST BUREAU"/>
    <s v="SLA_MET"/>
  </r>
  <r>
    <s v="3957"/>
    <d v="2023-08-21T16:51:42"/>
    <d v="2023-08-21T17:04:23"/>
    <s v="APPROVE"/>
    <s v="Consumer Existing"/>
    <s v="FWadia"/>
    <m/>
    <d v="1899-12-30T00:12:41"/>
    <n v="12.683333333333334"/>
    <d v="2023-08-21T00:00:00"/>
    <x v="1"/>
    <x v="3"/>
    <s v="FARDIN"/>
    <x v="1"/>
    <s v="CONSUMER EXISTING"/>
    <s v="SLA_MET"/>
  </r>
  <r>
    <s v="4066"/>
    <d v="2023-08-21T16:56:23"/>
    <d v="2023-08-21T17:08:14"/>
    <s v="WITHDRAW"/>
    <s v="Consumer Post Bureau"/>
    <s v="CDcosta"/>
    <m/>
    <d v="1899-12-30T00:11:51"/>
    <n v="11.85"/>
    <d v="2023-08-21T00:00:00"/>
    <x v="1"/>
    <x v="3"/>
    <s v="CAMERON"/>
    <x v="0"/>
    <s v="CONSUMER POST BUREAU"/>
    <s v="SLA_MET"/>
  </r>
  <r>
    <s v="3958"/>
    <d v="2023-08-21T17:01:46"/>
    <d v="2023-08-21T17:09:36"/>
    <s v="APPROVE"/>
    <s v="Consumer Existing"/>
    <s v="SBambaras"/>
    <s v="Approved for 1 service"/>
    <d v="1899-12-30T00:07:50"/>
    <n v="7.833333333333333"/>
    <d v="2023-08-21T00:00:00"/>
    <x v="1"/>
    <x v="3"/>
    <s v="SAM"/>
    <x v="1"/>
    <s v="CONSUMER EXISTING"/>
    <s v="SLA_MET"/>
  </r>
  <r>
    <s v="4067"/>
    <d v="2023-08-21T17:01:56"/>
    <d v="2023-08-21T17:18:37"/>
    <s v="WITHDRAW"/>
    <s v="Consumer Pre Bureau"/>
    <s v="SBambaras"/>
    <s v="Please send through copies of the applicants 100 points of ID (including their Visa page and/or previous Passport number, if applicable) to VCredit@Asif Tech.com.au or 1800 656 866 and resubmit as self employed."/>
    <d v="1899-12-30T00:16:41"/>
    <n v="16.683333333333334"/>
    <d v="2023-08-21T00:00:00"/>
    <x v="1"/>
    <x v="3"/>
    <s v="SAM"/>
    <x v="0"/>
    <s v="CONSUMER PRE BUREAU"/>
    <s v="SLA_MET"/>
  </r>
  <r>
    <s v="3959"/>
    <d v="2023-08-21T17:03:24"/>
    <d v="2023-08-21T17:17:52"/>
    <s v="APPROVE"/>
    <s v="Consumer Post Bureau"/>
    <s v="FWadia"/>
    <m/>
    <d v="1899-12-30T00:14:28"/>
    <n v="14.466666666666667"/>
    <d v="2023-08-21T00:00:00"/>
    <x v="1"/>
    <x v="3"/>
    <s v="FARDIN"/>
    <x v="1"/>
    <s v="CONSUMER POST BUREAU"/>
    <s v="SLA_MET"/>
  </r>
  <r>
    <s v="3960"/>
    <d v="2023-08-21T17:06:31"/>
    <d v="2023-08-21T17:15:01"/>
    <s v="APPROVE"/>
    <s v="Consumer Existing"/>
    <s v="CDcosta"/>
    <m/>
    <d v="1899-12-30T00:08:30"/>
    <n v="8.5"/>
    <d v="2023-08-21T00:00:00"/>
    <x v="1"/>
    <x v="3"/>
    <s v="CAMERON"/>
    <x v="1"/>
    <s v="CONSUMER EXISTING"/>
    <s v="SLA_MET"/>
  </r>
  <r>
    <s v="3961"/>
    <d v="2023-08-21T17:06:35"/>
    <d v="2023-08-21T17:25:54"/>
    <s v="APPROVE"/>
    <s v="Consumer Pre Bureau"/>
    <s v="HPandya"/>
    <s v="Approved for 1 handset and 1 MBB"/>
    <d v="1899-12-30T00:19:19"/>
    <n v="19.316666666666666"/>
    <d v="2023-08-21T00:00:00"/>
    <x v="1"/>
    <x v="3"/>
    <s v="HARDIK"/>
    <x v="1"/>
    <s v="CONSUMER PRE BUREAU"/>
    <s v="SLA_MET"/>
  </r>
  <r>
    <s v="4068"/>
    <d v="2023-08-21T17:08:34"/>
    <d v="2023-08-21T17:18:29"/>
    <s v="WITHDRAW"/>
    <s v="Consumer Post Bureau"/>
    <s v="CDcosta"/>
    <s v="An account for this applicant already exists with Asif Tech. Please resubmit as existing customer under CA Row ID: 1-8A0FV44"/>
    <d v="1899-12-30T00:09:55"/>
    <n v="9.9166666666666661"/>
    <d v="2023-08-21T00:00:00"/>
    <x v="1"/>
    <x v="3"/>
    <s v="CAMERON"/>
    <x v="0"/>
    <s v="CONSUMER POST BUREAU"/>
    <s v="SLA_MET"/>
  </r>
  <r>
    <s v="3962"/>
    <d v="2023-08-21T17:13:13"/>
    <d v="2023-08-21T17:26:50"/>
    <s v="APPROVE"/>
    <s v="Consumer Existing"/>
    <s v="CDcosta"/>
    <s v="Approved for MBB only"/>
    <d v="1899-12-30T00:13:37"/>
    <n v="13.616666666666667"/>
    <d v="2023-08-21T00:00:00"/>
    <x v="1"/>
    <x v="3"/>
    <s v="CAMERON"/>
    <x v="1"/>
    <s v="CONSUMER EXISTING"/>
    <s v="SLA_MET"/>
  </r>
  <r>
    <s v="4011"/>
    <d v="2023-08-21T17:13:37"/>
    <d v="2023-08-21T17:22:29"/>
    <s v="DECLINE"/>
    <s v="Consumer Existing"/>
    <s v="SBambaras"/>
    <s v="The applicant has been declined due to recent late payments on their account"/>
    <d v="1899-12-30T00:08:52"/>
    <n v="8.8666666666666671"/>
    <d v="2023-08-21T00:00:00"/>
    <x v="1"/>
    <x v="3"/>
    <s v="SAM"/>
    <x v="2"/>
    <s v="CONSUMER EXISTING"/>
    <s v="SLA_MET"/>
  </r>
  <r>
    <s v="3963"/>
    <d v="2023-08-21T17:15:45"/>
    <d v="2023-08-21T17:28:02"/>
    <s v="APPROVE"/>
    <s v="Consumer Existing"/>
    <s v="FWadia"/>
    <s v="Approve"/>
    <d v="1899-12-30T00:12:17"/>
    <n v="12.283333333333333"/>
    <d v="2023-08-21T00:00:00"/>
    <x v="1"/>
    <x v="3"/>
    <s v="FARDIN"/>
    <x v="1"/>
    <s v="CONSUMER EXISTING"/>
    <s v="SLA_MET"/>
  </r>
  <r>
    <s v="4069"/>
    <d v="2023-08-21T17:15:56"/>
    <d v="2023-08-21T17:27:30"/>
    <s v="WITHDRAW"/>
    <s v="Consumer Pre Bureau"/>
    <s v="SBambaras"/>
    <s v="Please send through copies of the applicants 100 points of ID (including their Visa page and/or previous Passport number, if applicable) to VCredit@Asif Tech.com.au or 1800 656 866"/>
    <d v="1899-12-30T00:11:34"/>
    <n v="11.566666666666666"/>
    <d v="2023-08-21T00:00:00"/>
    <x v="1"/>
    <x v="3"/>
    <s v="SAM"/>
    <x v="0"/>
    <s v="CONSUMER PRE BUREAU"/>
    <s v="SLA_MET"/>
  </r>
  <r>
    <s v="3964"/>
    <d v="2023-08-21T17:21:33"/>
    <d v="2023-08-21T17:34:17"/>
    <s v="APPROVE"/>
    <s v="Consumer Post Bureau"/>
    <s v="MDcruz"/>
    <m/>
    <d v="1899-12-30T00:12:44"/>
    <n v="12.733333333333333"/>
    <d v="2023-08-21T00:00:00"/>
    <x v="1"/>
    <x v="3"/>
    <s v="MERCEDES"/>
    <x v="1"/>
    <s v="CONSUMER POST BUREAU"/>
    <s v="SLA_MET"/>
  </r>
  <r>
    <s v="3965"/>
    <d v="2023-08-21T17:26:41"/>
    <d v="2023-08-21T17:40:31"/>
    <s v="APPROVE"/>
    <s v="Consumer Post Bureau"/>
    <s v="FWadia"/>
    <m/>
    <d v="1899-12-30T00:13:50"/>
    <n v="13.833333333333334"/>
    <d v="2023-08-21T00:00:00"/>
    <x v="1"/>
    <x v="3"/>
    <s v="FARDIN"/>
    <x v="1"/>
    <s v="CONSUMER POST BUREAU"/>
    <s v="SLA_MET"/>
  </r>
  <r>
    <s v="3966"/>
    <d v="2023-08-21T17:32:31"/>
    <d v="2023-08-21T17:58:40"/>
    <s v="APPROVE"/>
    <s v="Consumer Post Bureau"/>
    <s v="QMascarenhas"/>
    <m/>
    <d v="1899-12-30T00:26:09"/>
    <n v="26.15"/>
    <d v="2023-08-21T00:00:00"/>
    <x v="1"/>
    <x v="3"/>
    <e v="#N/A"/>
    <x v="1"/>
    <s v="CONSUMER POST BUREAU"/>
    <s v="SLA_NOT_MET"/>
  </r>
  <r>
    <s v="4012"/>
    <d v="2023-08-21T17:36:40"/>
    <d v="2023-08-21T17:42:49"/>
    <s v="DECLINE"/>
    <s v="Consumer Post Bureau"/>
    <s v="HPandya"/>
    <s v="The applicant has been declined as Students are only eligible for 1 Handset (Voice service) Already has an active voice service under the row id: 1-898Z0DI"/>
    <d v="1899-12-30T00:06:09"/>
    <n v="6.15"/>
    <d v="2023-08-21T00:00:00"/>
    <x v="1"/>
    <x v="3"/>
    <s v="HARDIK"/>
    <x v="2"/>
    <s v="CONSUMER POST BUREAU"/>
    <s v="SLA_MET"/>
  </r>
  <r>
    <s v="4070"/>
    <d v="2023-08-21T17:36:52"/>
    <d v="2023-08-21T17:45:22"/>
    <s v="WITHDRAW"/>
    <s v="Consumer Pre Bureau"/>
    <s v="CDcosta"/>
    <s v="1-56N81EJ - This customers existing Asif Tech account is currently overdue. Once all outstanding amounts have been paid, please email VCredit@Asif Tech.com.au to request a further review"/>
    <d v="1899-12-30T00:08:30"/>
    <n v="8.5"/>
    <d v="2023-08-21T00:00:00"/>
    <x v="1"/>
    <x v="3"/>
    <s v="CAMERON"/>
    <x v="0"/>
    <s v="CONSUMER PRE BUREAU"/>
    <s v="SLA_MET"/>
  </r>
  <r>
    <s v="4071"/>
    <d v="2023-08-21T17:37:40"/>
    <d v="2023-08-21T17:47:52"/>
    <s v="WITHDRAW"/>
    <s v="Consumer Pre Bureau"/>
    <s v="JDsouza"/>
    <s v="The Work number entered is incorrect for the employer listed on the application. Please verify the details with the applicant and resubmit with a valid number"/>
    <d v="1899-12-30T00:10:12"/>
    <n v="10.199999999999999"/>
    <d v="2023-08-21T00:00:00"/>
    <x v="1"/>
    <x v="3"/>
    <s v="JULIA"/>
    <x v="0"/>
    <s v="CONSUMER PRE BUREAU"/>
    <s v="SLA_MET"/>
  </r>
  <r>
    <s v="3967"/>
    <d v="2023-08-21T17:42:51"/>
    <d v="2023-08-21T18:01:38"/>
    <s v="APPROVE"/>
    <s v="Consumer Pre Bureau"/>
    <s v="CDcosta"/>
    <s v="Approve"/>
    <d v="1899-12-30T00:18:47"/>
    <n v="18.783333333333335"/>
    <d v="2023-08-21T00:00:00"/>
    <x v="1"/>
    <x v="3"/>
    <s v="CAMERON"/>
    <x v="1"/>
    <s v="CONSUMER PRE BUREAU"/>
    <s v="SLA_MET"/>
  </r>
  <r>
    <s v="3968"/>
    <d v="2023-08-21T17:45:26"/>
    <d v="2023-08-21T17:54:10"/>
    <s v="APPROVE"/>
    <s v="Consumer Post Bureau"/>
    <s v="FWadia"/>
    <s v="Approved only with outright purchase of handset or USIM only"/>
    <d v="1899-12-30T00:08:44"/>
    <n v="8.7333333333333325"/>
    <d v="2023-08-21T00:00:00"/>
    <x v="1"/>
    <x v="3"/>
    <s v="FARDIN"/>
    <x v="1"/>
    <s v="CONSUMER POST BUREAU"/>
    <s v="SLA_MET"/>
  </r>
  <r>
    <s v="3969"/>
    <d v="2023-08-21T17:48:55"/>
    <d v="2023-08-21T18:04:12"/>
    <s v="APPROVE"/>
    <s v="Consumer Pre Bureau"/>
    <s v="HPandya"/>
    <s v="Approve"/>
    <d v="1899-12-30T00:15:17"/>
    <n v="15.283333333333333"/>
    <d v="2023-08-21T00:00:00"/>
    <x v="1"/>
    <x v="3"/>
    <s v="HARDIK"/>
    <x v="1"/>
    <s v="CONSUMER PRE BUREAU"/>
    <s v="SLA_MET"/>
  </r>
  <r>
    <s v="3970"/>
    <d v="2023-08-21T17:54:35"/>
    <d v="2023-08-21T18:02:48"/>
    <s v="APPROVE"/>
    <s v="Consumer Post Bureau"/>
    <s v="FWadia"/>
    <m/>
    <d v="1899-12-30T00:08:13"/>
    <n v="8.2166666666666668"/>
    <d v="2023-08-21T00:00:00"/>
    <x v="1"/>
    <x v="3"/>
    <s v="FARDIN"/>
    <x v="1"/>
    <s v="CONSUMER POST BUREAU"/>
    <s v="SLA_MET"/>
  </r>
  <r>
    <s v="3971"/>
    <d v="2023-08-21T18:04:03"/>
    <d v="2023-08-21T18:15:27"/>
    <s v="APPROVE"/>
    <s v="Consumer Post Bureau"/>
    <s v="FWadia"/>
    <m/>
    <d v="1899-12-30T00:11:24"/>
    <n v="11.4"/>
    <d v="2023-08-21T00:00:00"/>
    <x v="1"/>
    <x v="3"/>
    <s v="FARDIN"/>
    <x v="1"/>
    <s v="CONSUMER POST BUREAU"/>
    <s v="SLA_MET"/>
  </r>
  <r>
    <s v="3972"/>
    <d v="2023-08-21T18:24:52"/>
    <d v="2023-08-21T18:33:28"/>
    <s v="APPROVE"/>
    <s v="Consumer Post Bureau"/>
    <s v="QMascarenhas"/>
    <m/>
    <d v="1899-12-30T00:08:36"/>
    <n v="8.6"/>
    <d v="2023-08-21T00:00:00"/>
    <x v="1"/>
    <x v="3"/>
    <e v="#N/A"/>
    <x v="1"/>
    <s v="CONSUMER POST BUREAU"/>
    <s v="SLA_MET"/>
  </r>
  <r>
    <s v="4072"/>
    <d v="2023-08-21T18:25:15"/>
    <d v="2023-08-21T18:31:24"/>
    <s v="WITHDRAW"/>
    <s v="Consumer Post Bureau"/>
    <s v="CDcosta"/>
    <m/>
    <d v="1899-12-30T00:06:09"/>
    <n v="6.15"/>
    <d v="2023-08-21T00:00:00"/>
    <x v="1"/>
    <x v="3"/>
    <s v="CAMERON"/>
    <x v="0"/>
    <s v="CONSUMER POST BUREAU"/>
    <s v="SLA_MET"/>
  </r>
  <r>
    <s v="4013"/>
    <d v="2023-08-21T18:37:57"/>
    <d v="2023-08-21T18:48:44"/>
    <s v="DECLINE"/>
    <s v="Consumer Existing"/>
    <s v="FWadia"/>
    <m/>
    <d v="1899-12-30T00:10:47"/>
    <n v="10.783333333333333"/>
    <d v="2023-08-21T00:00:00"/>
    <x v="1"/>
    <x v="3"/>
    <s v="FARDIN"/>
    <x v="2"/>
    <s v="CONSUMER EXISTING"/>
    <s v="SLA_MET"/>
  </r>
  <r>
    <s v="4014"/>
    <d v="2023-08-21T18:42:33"/>
    <d v="2023-08-21T18:58:59"/>
    <s v="DECLINE"/>
    <s v="Consumer Post Bureau"/>
    <s v="QMascarenhas"/>
    <m/>
    <d v="1899-12-30T00:16:26"/>
    <n v="16.433333333333334"/>
    <d v="2023-08-21T00:00:00"/>
    <x v="1"/>
    <x v="3"/>
    <e v="#N/A"/>
    <x v="2"/>
    <s v="CONSUMER POST BUREAU"/>
    <s v="SLA_MET"/>
  </r>
  <r>
    <s v="4073"/>
    <d v="2023-08-21T18:56:51"/>
    <d v="2023-08-21T19:04:56"/>
    <s v="WITHDRAW"/>
    <s v="Consumer Pre Bureau"/>
    <s v="CDcosta"/>
    <s v="Please send through copies of the applicants 100 points of ID (including their Visa page and/or previous Passport number, if applicable) to VCredit@Asif Tech.com.au or 1800 656 866"/>
    <d v="1899-12-30T00:08:05"/>
    <n v="8.0833333333333339"/>
    <d v="2023-08-21T00:00:00"/>
    <x v="1"/>
    <x v="3"/>
    <s v="CAMERON"/>
    <x v="0"/>
    <s v="CONSUMER PRE BUREAU"/>
    <s v="SLA_MET"/>
  </r>
  <r>
    <s v="4074"/>
    <d v="2023-08-21T18:58:34"/>
    <d v="2023-08-21T19:07:17"/>
    <s v="WITHDRAW"/>
    <s v="Consumer Post Bureau"/>
    <s v="QMascarenhas"/>
    <m/>
    <d v="1899-12-30T00:08:43"/>
    <n v="8.7166666666666668"/>
    <d v="2023-08-21T00:00:00"/>
    <x v="1"/>
    <x v="3"/>
    <e v="#N/A"/>
    <x v="0"/>
    <s v="CONSUMER POST BUREAU"/>
    <s v="SLA_MET"/>
  </r>
  <r>
    <s v="3973"/>
    <d v="2023-08-21T19:03:08"/>
    <d v="2023-08-21T19:14:14"/>
    <s v="APPROVE"/>
    <s v="Consumer Pre Bureau"/>
    <s v="FWadia"/>
    <s v="Approved for 1 Handset/Tablet + 1 MBB"/>
    <d v="1899-12-30T00:11:06"/>
    <n v="11.1"/>
    <d v="2023-08-21T00:00:00"/>
    <x v="1"/>
    <x v="3"/>
    <s v="FARDIN"/>
    <x v="1"/>
    <s v="CONSUMER PRE BUREAU"/>
    <s v="SLA_MET"/>
  </r>
  <r>
    <s v="4075"/>
    <d v="2023-08-21T19:17:21"/>
    <d v="2023-08-21T19:28:36"/>
    <s v="WITHDRAW"/>
    <s v="Consumer Post Bureau"/>
    <s v="FWadia"/>
    <m/>
    <d v="1899-12-30T00:11:15"/>
    <n v="11.25"/>
    <d v="2023-08-21T00:00:00"/>
    <x v="1"/>
    <x v="3"/>
    <s v="FARDIN"/>
    <x v="0"/>
    <s v="CONSUMER POST BUREAU"/>
    <s v="SLA_MET"/>
  </r>
  <r>
    <s v="3974"/>
    <d v="2023-08-21T19:29:45"/>
    <d v="2023-08-21T19:49:46"/>
    <s v="APPROVE"/>
    <s v="Visa Check"/>
    <s v="FWadia"/>
    <s v="Approved only with outright purchase of handset or USIM only"/>
    <d v="1899-12-30T00:20:01"/>
    <n v="20.016666666666666"/>
    <d v="2023-08-21T00:00:00"/>
    <x v="1"/>
    <x v="3"/>
    <s v="FARDIN"/>
    <x v="1"/>
    <s v="VISA CHECK"/>
    <s v="SLA_NOT_MET"/>
  </r>
  <r>
    <s v="4076"/>
    <d v="2023-08-21T19:35:44"/>
    <d v="2023-08-21T19:46:35"/>
    <s v="WITHDRAW"/>
    <s v="Consumer Post Bureau"/>
    <s v="HPandya"/>
    <s v="Declined as a Credit Decision"/>
    <d v="1899-12-30T00:10:51"/>
    <n v="10.85"/>
    <d v="2023-08-21T00:00:00"/>
    <x v="1"/>
    <x v="3"/>
    <s v="HARDIK"/>
    <x v="0"/>
    <s v="CONSUMER POST BUREAU"/>
    <s v="SLA_MET"/>
  </r>
  <r>
    <s v="4077"/>
    <d v="2023-08-21T19:45:45"/>
    <d v="2023-08-21T19:54:50"/>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9:05"/>
    <n v="9.0833333333333339"/>
    <d v="2023-08-21T00:00:00"/>
    <x v="1"/>
    <x v="3"/>
    <s v="HARDIK"/>
    <x v="0"/>
    <s v="CONSUMER PRE BUREAU"/>
    <s v="SLA_MET"/>
  </r>
  <r>
    <s v="3975"/>
    <d v="2023-08-21T19:48:56"/>
    <d v="2023-08-21T20:01:27"/>
    <s v="APPROVE"/>
    <s v="Consumer Post Bureau"/>
    <s v="QMascarenhas"/>
    <m/>
    <d v="1899-12-30T00:12:31"/>
    <n v="12.516666666666667"/>
    <d v="2023-08-21T00:00:00"/>
    <x v="1"/>
    <x v="3"/>
    <e v="#N/A"/>
    <x v="1"/>
    <s v="CONSUMER POST BUREAU"/>
    <s v="SLA_MET"/>
  </r>
  <r>
    <s v="4015"/>
    <d v="2023-08-21T19:50:45"/>
    <d v="2023-08-21T19:57:25"/>
    <s v="DECLINE"/>
    <s v="Consumer Existing"/>
    <s v="FWadia"/>
    <s v="The applicant has been declined as their Visa expires in less than 4 months"/>
    <d v="1899-12-30T00:06:40"/>
    <n v="6.666666666666667"/>
    <d v="2023-08-21T00:00:00"/>
    <x v="1"/>
    <x v="3"/>
    <s v="FARDIN"/>
    <x v="2"/>
    <s v="CONSUMER EXISTING"/>
    <s v="SLA_MET"/>
  </r>
  <r>
    <s v="3976"/>
    <d v="2023-08-21T20:39:28"/>
    <d v="2023-08-22T08:48:06"/>
    <s v="APPROVE"/>
    <s v="Consumer Post Bureau"/>
    <s v="RBose"/>
    <m/>
    <d v="1899-12-30T12:08:38"/>
    <n v="728.63333333333333"/>
    <d v="2023-08-22T00:00:00"/>
    <x v="1"/>
    <x v="0"/>
    <s v="ROHAN"/>
    <x v="1"/>
    <s v="CONSUMER POST BUREAU"/>
    <s v="SLA_NOT_MET"/>
  </r>
  <r>
    <s v="4193"/>
    <d v="2023-08-22T00:40:05"/>
    <d v="2023-08-22T08:54:29"/>
    <s v="WITHDRAW"/>
    <s v="Consumer Post Bureau"/>
    <s v="NBhatia"/>
    <m/>
    <d v="1899-12-30T08:14:24"/>
    <n v="494.4"/>
    <d v="2023-08-22T00:00:00"/>
    <x v="1"/>
    <x v="0"/>
    <s v="NITESH"/>
    <x v="0"/>
    <s v="CONSUMER POST BUREAU"/>
    <s v="SLA_NOT_MET"/>
  </r>
  <r>
    <s v="4194"/>
    <d v="2023-08-22T09:10:53"/>
    <d v="2023-08-22T09:46:47"/>
    <s v="WITHDRAW"/>
    <s v="Consumer Post Bureau"/>
    <s v="RBose"/>
    <m/>
    <d v="1899-12-30T00:35:54"/>
    <n v="35.9"/>
    <d v="2023-08-22T00:00:00"/>
    <x v="1"/>
    <x v="0"/>
    <s v="ROHAN"/>
    <x v="0"/>
    <s v="CONSUMER POST BUREAU"/>
    <s v="SLA_NOT_MET"/>
  </r>
  <r>
    <s v="4195"/>
    <d v="2023-08-22T09:22:26"/>
    <d v="2023-08-22T09:38:26"/>
    <s v="WITHDRAW"/>
    <s v="Consumer Existing"/>
    <s v="MDcruz"/>
    <s v="This customers existing Asif Tech account is currently overdue. Once all outstanding amounts have been paid, please email VCredit@Asif Tech.com.au to request a further review"/>
    <d v="1899-12-30T00:16:00"/>
    <n v="16"/>
    <d v="2023-08-22T00:00:00"/>
    <x v="1"/>
    <x v="0"/>
    <s v="MERCEDES"/>
    <x v="0"/>
    <s v="CONSUMER EXISTING"/>
    <s v="SLA_MET"/>
  </r>
  <r>
    <s v="4078"/>
    <d v="2023-08-22T09:22:33"/>
    <d v="2023-08-22T09:37:36"/>
    <s v="APPROVE"/>
    <s v="Consumer Post Bureau"/>
    <s v="NBhatia"/>
    <m/>
    <d v="1899-12-30T00:15:03"/>
    <n v="15.05"/>
    <d v="2023-08-22T00:00:00"/>
    <x v="1"/>
    <x v="0"/>
    <s v="NITESH"/>
    <x v="1"/>
    <s v="CONSUMER POST BUREAU"/>
    <s v="SLA_MET"/>
  </r>
  <r>
    <s v="4079"/>
    <d v="2023-08-22T09:23:11"/>
    <d v="2023-08-22T09:50:47"/>
    <s v="APPROVE"/>
    <s v="Consumer Existing"/>
    <s v="MDcruz"/>
    <s v="Direct debit to credit card or bank account"/>
    <d v="1899-12-30T00:27:36"/>
    <n v="27.6"/>
    <d v="2023-08-22T00:00:00"/>
    <x v="1"/>
    <x v="0"/>
    <s v="MERCEDES"/>
    <x v="1"/>
    <s v="CONSUMER EXISTING"/>
    <s v="SLA_NOT_MET"/>
  </r>
  <r>
    <s v="4080"/>
    <d v="2023-08-22T09:24:55"/>
    <d v="2023-08-22T10:00:19"/>
    <s v="APPROVE"/>
    <s v="Consumer Existing"/>
    <s v="NBhatia"/>
    <m/>
    <d v="1899-12-30T00:35:24"/>
    <n v="35.4"/>
    <d v="2023-08-22T00:00:00"/>
    <x v="1"/>
    <x v="0"/>
    <s v="NITESH"/>
    <x v="1"/>
    <s v="CONSUMER EXISTING"/>
    <s v="SLA_NOT_MET"/>
  </r>
  <r>
    <s v="4196"/>
    <d v="2023-08-22T09:26:46"/>
    <d v="2023-08-22T10:02:36"/>
    <s v="WITHDRAW"/>
    <s v="Consumer Existing"/>
    <s v="MDcruz"/>
    <s v="Please send through a document to confirm the applicants income (either a current bank statement showing wage deposits from their employer, or a recent payslip) in addition to copies of their 100 points of ID to VCredit@Asif Tech.com.au or 1800 656 866"/>
    <d v="1899-12-30T00:35:50"/>
    <n v="35.833333333333336"/>
    <d v="2023-08-22T00:00:00"/>
    <x v="1"/>
    <x v="0"/>
    <s v="MERCEDES"/>
    <x v="0"/>
    <s v="CONSUMER EXISTING"/>
    <s v="SLA_NOT_MET"/>
  </r>
  <r>
    <s v="4171"/>
    <d v="2023-08-22T09:32:10"/>
    <d v="2023-08-22T09:50:48"/>
    <s v="DECLINE"/>
    <s v="Consumer Existing"/>
    <s v="RBose"/>
    <m/>
    <d v="1899-12-30T00:18:38"/>
    <n v="18.633333333333333"/>
    <d v="2023-08-22T00:00:00"/>
    <x v="1"/>
    <x v="0"/>
    <s v="ROHAN"/>
    <x v="2"/>
    <s v="CONSUMER EXISTING"/>
    <s v="SLA_MET"/>
  </r>
  <r>
    <s v="4081"/>
    <d v="2023-08-22T09:50:06"/>
    <d v="2023-08-22T10:16:46"/>
    <s v="APPROVE"/>
    <s v="Consumer Post Bureau"/>
    <s v="NBhatia"/>
    <m/>
    <d v="1899-12-30T00:26:40"/>
    <n v="26.666666666666668"/>
    <d v="2023-08-22T00:00:00"/>
    <x v="1"/>
    <x v="0"/>
    <s v="NITESH"/>
    <x v="1"/>
    <s v="CONSUMER POST BUREAU"/>
    <s v="SLA_NOT_MET"/>
  </r>
  <r>
    <s v="4082"/>
    <d v="2023-08-22T09:50:11"/>
    <d v="2023-08-22T10:05:45"/>
    <s v="APPROVE"/>
    <s v="Consumer Existing"/>
    <s v="MDcruz"/>
    <s v="Approve"/>
    <d v="1899-12-30T00:15:34"/>
    <n v="15.566666666666666"/>
    <d v="2023-08-22T00:00:00"/>
    <x v="1"/>
    <x v="0"/>
    <s v="MERCEDES"/>
    <x v="1"/>
    <s v="CONSUMER EXISTING"/>
    <s v="SLA_MET"/>
  </r>
  <r>
    <s v="4083"/>
    <d v="2023-08-22T09:50:56"/>
    <d v="2023-08-22T10:25:40"/>
    <s v="APPROVE"/>
    <s v="Consumer Existing"/>
    <s v="RBose"/>
    <s v="Approved for 1 Handset + 1 Tablet"/>
    <d v="1899-12-30T00:34:44"/>
    <n v="34.733333333333334"/>
    <d v="2023-08-22T00:00:00"/>
    <x v="1"/>
    <x v="0"/>
    <s v="ROHAN"/>
    <x v="1"/>
    <s v="CONSUMER EXISTING"/>
    <s v="SLA_NOT_MET"/>
  </r>
  <r>
    <s v="4197"/>
    <d v="2023-08-22T09:57:39"/>
    <d v="2023-08-22T10:08:30"/>
    <s v="WITHDRAW"/>
    <s v="Consumer Post Bureau"/>
    <s v="MDcruz"/>
    <m/>
    <d v="1899-12-30T00:10:51"/>
    <n v="10.85"/>
    <d v="2023-08-22T00:00:00"/>
    <x v="1"/>
    <x v="0"/>
    <s v="MERCEDES"/>
    <x v="0"/>
    <s v="CONSUMER POST BUREAU"/>
    <s v="SLA_MET"/>
  </r>
  <r>
    <s v="4084"/>
    <d v="2023-08-22T10:13:22"/>
    <d v="2023-08-22T10:54:27"/>
    <s v="APPROVE"/>
    <s v="Consumer Existing"/>
    <s v="NBhatia"/>
    <s v="Approve"/>
    <d v="1899-12-30T00:41:05"/>
    <n v="41.083333333333336"/>
    <d v="2023-08-22T00:00:00"/>
    <x v="1"/>
    <x v="0"/>
    <s v="NITESH"/>
    <x v="1"/>
    <s v="CONSUMER EXISTING"/>
    <s v="SLA_NOT_MET"/>
  </r>
  <r>
    <s v="4172"/>
    <d v="2023-08-22T10:14:32"/>
    <d v="2023-08-22T10:35:41"/>
    <s v="DECLINE"/>
    <s v="Consumer Existing"/>
    <s v="RBose"/>
    <s v="The applicant has been declined due to the billing history on their existing 3 Mobile account, which is currently overdue account number 3330060847."/>
    <d v="1899-12-30T00:21:09"/>
    <n v="21.15"/>
    <d v="2023-08-22T00:00:00"/>
    <x v="1"/>
    <x v="0"/>
    <s v="ROHAN"/>
    <x v="2"/>
    <s v="CONSUMER EXISTING"/>
    <s v="SLA_NOT_MET"/>
  </r>
  <r>
    <s v="4085"/>
    <d v="2023-08-22T10:28:32"/>
    <d v="2023-08-22T10:38:30"/>
    <s v="APPROVE"/>
    <s v="Consumer Existing"/>
    <s v="HPandya"/>
    <s v="Approved only with outright purchase of handset or USIM only"/>
    <d v="1899-12-30T00:09:58"/>
    <n v="9.9666666666666668"/>
    <d v="2023-08-22T00:00:00"/>
    <x v="1"/>
    <x v="0"/>
    <s v="HARDIK"/>
    <x v="1"/>
    <s v="CONSUMER EXISTING"/>
    <s v="SLA_MET"/>
  </r>
  <r>
    <s v="4086"/>
    <d v="2023-08-22T10:34:10"/>
    <d v="2023-08-22T10:41:53"/>
    <s v="APPROVE"/>
    <s v="Consumer Existing"/>
    <s v="RBose"/>
    <s v="Approved for MBB only"/>
    <d v="1899-12-30T00:07:43"/>
    <n v="7.7166666666666668"/>
    <d v="2023-08-22T00:00:00"/>
    <x v="1"/>
    <x v="0"/>
    <s v="ROHAN"/>
    <x v="1"/>
    <s v="CONSUMER EXISTING"/>
    <s v="SLA_MET"/>
  </r>
  <r>
    <s v="4173"/>
    <d v="2023-08-22T10:37:24"/>
    <d v="2023-08-22T10:50:42"/>
    <s v="DECLINE"/>
    <s v="Consumer Post Bureau"/>
    <s v="HPandya"/>
    <s v="The applicant has been declined due to their billing history on their existing Asif Tech account, which is currently overdue"/>
    <d v="1899-12-30T00:13:18"/>
    <n v="13.3"/>
    <d v="2023-08-22T00:00:00"/>
    <x v="1"/>
    <x v="0"/>
    <s v="HARDIK"/>
    <x v="2"/>
    <s v="CONSUMER POST BUREAU"/>
    <s v="SLA_MET"/>
  </r>
  <r>
    <s v="4087"/>
    <d v="2023-08-22T10:43:54"/>
    <d v="2023-08-22T11:05:27"/>
    <s v="APPROVE"/>
    <s v="Consumer Post Bureau"/>
    <s v="HPandya"/>
    <m/>
    <d v="1899-12-30T00:21:33"/>
    <n v="21.55"/>
    <d v="2023-08-22T00:00:00"/>
    <x v="1"/>
    <x v="0"/>
    <s v="HARDIK"/>
    <x v="1"/>
    <s v="CONSUMER POST BUREAU"/>
    <s v="SLA_NOT_MET"/>
  </r>
  <r>
    <s v="4198"/>
    <d v="2023-08-22T10:55:00"/>
    <d v="2023-08-22T11:19:10"/>
    <s v="WITHDRAW"/>
    <s v="Consumer Existing"/>
    <s v="NBhatia"/>
    <s v="Please send through a document to confirm the applicants income (either a current bank statement showing wage deposits from their employer, or a recent payslip) in addition to copies of their 100 points of ID to VCredit@Asif Tech.com.au or 1800 656 866"/>
    <d v="1899-12-30T00:24:10"/>
    <n v="24.166666666666668"/>
    <d v="2023-08-22T00:00:00"/>
    <x v="1"/>
    <x v="0"/>
    <s v="NITESH"/>
    <x v="0"/>
    <s v="CONSUMER EXISTING"/>
    <s v="SLA_NOT_MET"/>
  </r>
  <r>
    <s v="4199"/>
    <d v="2023-08-22T10:55:11"/>
    <d v="2023-08-22T11:13:15"/>
    <s v="WITHDRAW"/>
    <s v="Consumer Pre Bureau"/>
    <s v="HPandya"/>
    <s v="The Work number entered is incorrect for the employer listed on the application. Please verify the details with the applicant and resubmit with a valid"/>
    <d v="1899-12-30T00:18:04"/>
    <n v="18.066666666666666"/>
    <d v="2023-08-22T00:00:00"/>
    <x v="1"/>
    <x v="0"/>
    <s v="HARDIK"/>
    <x v="0"/>
    <s v="CONSUMER PRE BUREAU"/>
    <s v="SLA_MET"/>
  </r>
  <r>
    <s v="4200"/>
    <d v="2023-08-22T11:18:17"/>
    <d v="2023-08-22T11:36:19"/>
    <s v="WITHDRAW"/>
    <s v="Consumer Post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18:02"/>
    <n v="18.033333333333335"/>
    <d v="2023-08-22T00:00:00"/>
    <x v="1"/>
    <x v="0"/>
    <s v="NITESH"/>
    <x v="0"/>
    <s v="CONSUMER POST BUREAU"/>
    <s v="SLA_MET"/>
  </r>
  <r>
    <s v="4088"/>
    <d v="2023-08-22T11:18:56"/>
    <d v="2023-08-22T11:33:17"/>
    <s v="APPROVE"/>
    <s v="Consumer Existing"/>
    <s v="CDcosta"/>
    <s v="Approve"/>
    <d v="1899-12-30T00:14:21"/>
    <n v="14.35"/>
    <d v="2023-08-22T00:00:00"/>
    <x v="1"/>
    <x v="0"/>
    <s v="CAMERON"/>
    <x v="1"/>
    <s v="CONSUMER EXISTING"/>
    <s v="SLA_MET"/>
  </r>
  <r>
    <s v="4201"/>
    <d v="2023-08-22T11:27:42"/>
    <d v="2023-08-22T11:41:24"/>
    <s v="WITHDRAW"/>
    <s v="Consumer Existing"/>
    <s v="FWadia"/>
    <s v="This application has been manually withdrawn due to a Siebel issue - Please resubmit with Handset / Device Details"/>
    <d v="1899-12-30T00:13:42"/>
    <n v="13.7"/>
    <d v="2023-08-22T00:00:00"/>
    <x v="1"/>
    <x v="0"/>
    <s v="FARDIN"/>
    <x v="0"/>
    <s v="CONSUMER EXISTING"/>
    <s v="SLA_MET"/>
  </r>
  <r>
    <s v="4202"/>
    <d v="2023-08-22T11:34:46"/>
    <d v="2023-08-22T11:51:47"/>
    <s v="WITHDRAW"/>
    <s v="Consumer Pre Bureau"/>
    <s v="HPandya"/>
    <s v="Please send through copies of the applicants 100 points of ID to VCredit@Asif Tech.com.au or 1800 656 866 Student ID or bank statement"/>
    <d v="1899-12-30T00:17:01"/>
    <n v="17.016666666666666"/>
    <d v="2023-08-22T00:00:00"/>
    <x v="1"/>
    <x v="0"/>
    <s v="HARDIK"/>
    <x v="0"/>
    <s v="CONSUMER PRE BUREAU"/>
    <s v="SLA_MET"/>
  </r>
  <r>
    <s v="4089"/>
    <d v="2023-08-22T11:39:01"/>
    <d v="2023-08-22T11:47:02"/>
    <s v="APPROVE"/>
    <s v="Consumer Existing"/>
    <s v="CDcosta"/>
    <m/>
    <d v="1899-12-30T00:08:01"/>
    <n v="8.0166666666666675"/>
    <d v="2023-08-22T00:00:00"/>
    <x v="1"/>
    <x v="0"/>
    <s v="CAMERON"/>
    <x v="1"/>
    <s v="CONSUMER EXISTING"/>
    <s v="SLA_MET"/>
  </r>
  <r>
    <s v="4203"/>
    <d v="2023-08-22T11:39:29"/>
    <d v="2023-08-22T11:56:33"/>
    <s v="WITHDRAW"/>
    <s v="Consumer Pre Bureau"/>
    <s v="FWadia"/>
    <s v="Please send through a document to confirm the applicants income (current bank statement) in addition to copies of their 100 points of ID to VCredit@Asif Tech.com.au. Please update the correct address as 166 Knox Road, Doonside, New South Wales, 2767."/>
    <d v="1899-12-30T00:17:04"/>
    <n v="17.066666666666666"/>
    <d v="2023-08-22T00:00:00"/>
    <x v="1"/>
    <x v="0"/>
    <s v="FARDIN"/>
    <x v="0"/>
    <s v="CONSUMER PRE BUREAU"/>
    <s v="SLA_MET"/>
  </r>
  <r>
    <s v="4204"/>
    <d v="2023-08-22T11:49:30"/>
    <d v="2023-08-22T12:03:14"/>
    <s v="WITHDRAW"/>
    <s v="Consumer Pre Bureau"/>
    <s v="CDcosta"/>
    <s v="Please resubmit with the correct contact number for customer"/>
    <d v="1899-12-30T00:13:44"/>
    <n v="13.733333333333333"/>
    <d v="2023-08-22T00:00:00"/>
    <x v="1"/>
    <x v="0"/>
    <s v="CAMERON"/>
    <x v="0"/>
    <s v="CONSUMER PRE BUREAU"/>
    <s v="SLA_MET"/>
  </r>
  <r>
    <s v="4205"/>
    <d v="2023-08-22T12:01:07"/>
    <d v="2023-08-22T12:11:35"/>
    <s v="WITHDRAW"/>
    <s v="Consumer Post Bureau"/>
    <s v="FWadia"/>
    <m/>
    <d v="1899-12-30T00:10:28"/>
    <n v="10.466666666666667"/>
    <d v="2023-08-22T00:00:00"/>
    <x v="1"/>
    <x v="0"/>
    <s v="FARDIN"/>
    <x v="0"/>
    <s v="CONSUMER POST BUREAU"/>
    <s v="SLA_MET"/>
  </r>
  <r>
    <s v="4090"/>
    <d v="2023-08-22T12:01:20"/>
    <d v="2023-08-22T12:10:10"/>
    <s v="APPROVE"/>
    <s v="Consumer Pre Bureau"/>
    <s v="HPandya"/>
    <s v="Approve"/>
    <d v="1899-12-30T00:08:50"/>
    <n v="8.8333333333333339"/>
    <d v="2023-08-22T00:00:00"/>
    <x v="1"/>
    <x v="0"/>
    <s v="HARDIK"/>
    <x v="1"/>
    <s v="CONSUMER PRE BUREAU"/>
    <s v="SLA_MET"/>
  </r>
  <r>
    <s v="4206"/>
    <d v="2023-08-22T12:04:44"/>
    <d v="2023-08-22T12:13:33"/>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8:49"/>
    <n v="8.8166666666666664"/>
    <d v="2023-08-22T00:00:00"/>
    <x v="1"/>
    <x v="0"/>
    <s v="CAMERON"/>
    <x v="0"/>
    <s v="CONSUMER POST BUREAU"/>
    <s v="SLA_MET"/>
  </r>
  <r>
    <s v="4091"/>
    <d v="2023-08-22T12:08:40"/>
    <d v="2023-08-22T12:27:46"/>
    <s v="APPROVE"/>
    <s v="Consumer Post Bureau"/>
    <s v="RBose"/>
    <m/>
    <d v="1899-12-30T00:19:06"/>
    <n v="19.100000000000001"/>
    <d v="2023-08-22T00:00:00"/>
    <x v="1"/>
    <x v="0"/>
    <s v="ROHAN"/>
    <x v="1"/>
    <s v="CONSUMER POST BUREAU"/>
    <s v="SLA_MET"/>
  </r>
  <r>
    <s v="4092"/>
    <d v="2023-08-22T12:15:32"/>
    <d v="2023-08-22T12:24:53"/>
    <s v="APPROVE"/>
    <s v="Consumer Existing"/>
    <s v="HPandya"/>
    <s v="Approve"/>
    <d v="1899-12-30T00:09:21"/>
    <n v="9.35"/>
    <d v="2023-08-22T00:00:00"/>
    <x v="1"/>
    <x v="0"/>
    <s v="HARDIK"/>
    <x v="1"/>
    <s v="CONSUMER EXISTING"/>
    <s v="SLA_MET"/>
  </r>
  <r>
    <s v="4093"/>
    <d v="2023-08-22T12:18:40"/>
    <d v="2023-08-22T12:28:00"/>
    <s v="APPROVE"/>
    <s v="Consumer Post Bureau"/>
    <s v="CDcosta"/>
    <m/>
    <d v="1899-12-30T00:09:20"/>
    <n v="9.3333333333333339"/>
    <d v="2023-08-22T00:00:00"/>
    <x v="1"/>
    <x v="0"/>
    <s v="CAMERON"/>
    <x v="1"/>
    <s v="CONSUMER POST BUREAU"/>
    <s v="SLA_MET"/>
  </r>
  <r>
    <s v="4094"/>
    <d v="2023-08-22T12:18:51"/>
    <d v="2023-08-22T12:45:06"/>
    <s v="APPROVE"/>
    <s v="Consumer Existing"/>
    <s v="NBhatia"/>
    <s v="Approve"/>
    <d v="1899-12-30T00:26:15"/>
    <n v="26.25"/>
    <d v="2023-08-22T00:00:00"/>
    <x v="1"/>
    <x v="0"/>
    <s v="NITESH"/>
    <x v="1"/>
    <s v="CONSUMER EXISTING"/>
    <s v="SLA_NOT_MET"/>
  </r>
  <r>
    <s v="4095"/>
    <d v="2023-08-22T12:19:09"/>
    <d v="2023-08-22T12:22:38"/>
    <s v="APPROVE"/>
    <s v="Consumer Post Bureau"/>
    <s v="FWadia"/>
    <m/>
    <d v="1899-12-30T00:03:29"/>
    <n v="3.4833333333333334"/>
    <d v="2023-08-22T00:00:00"/>
    <x v="1"/>
    <x v="0"/>
    <s v="FARDIN"/>
    <x v="1"/>
    <s v="CONSUMER POST BUREAU"/>
    <s v="SLA_MET"/>
  </r>
  <r>
    <s v="4207"/>
    <d v="2023-08-22T12:19:51"/>
    <d v="2023-08-22T12:34:50"/>
    <s v="WITHDRAW"/>
    <s v="Consumer Existing"/>
    <s v="HPandya"/>
    <s v="Please resubmit a Passport as part of the applicants 100 points of ID"/>
    <d v="1899-12-30T00:14:59"/>
    <n v="14.983333333333333"/>
    <d v="2023-08-22T00:00:00"/>
    <x v="1"/>
    <x v="0"/>
    <s v="HARDIK"/>
    <x v="0"/>
    <s v="CONSUMER EXISTING"/>
    <s v="SLA_MET"/>
  </r>
  <r>
    <s v="4208"/>
    <d v="2023-08-22T12:19:54"/>
    <d v="2023-08-22T12:37:05"/>
    <s v="WITHDRAW"/>
    <s v="Consumer Post Bureau"/>
    <s v="FWadia"/>
    <m/>
    <d v="1899-12-30T00:17:11"/>
    <n v="17.183333333333334"/>
    <d v="2023-08-22T00:00:00"/>
    <x v="1"/>
    <x v="0"/>
    <s v="FARDIN"/>
    <x v="0"/>
    <s v="CONSUMER POST BUREAU"/>
    <s v="SLA_MET"/>
  </r>
  <r>
    <s v="4096"/>
    <d v="2023-08-22T12:20:52"/>
    <d v="2023-08-22T12:39:47"/>
    <s v="APPROVE"/>
    <s v="Consumer Existing"/>
    <s v="CDcosta"/>
    <s v="Approved for MBB only"/>
    <d v="1899-12-30T00:18:55"/>
    <n v="18.916666666666668"/>
    <d v="2023-08-22T00:00:00"/>
    <x v="1"/>
    <x v="0"/>
    <s v="CAMERON"/>
    <x v="1"/>
    <s v="CONSUMER EXISTING"/>
    <s v="SLA_MET"/>
  </r>
  <r>
    <s v="4097"/>
    <d v="2023-08-22T12:22:27"/>
    <d v="2023-08-22T12:52:40"/>
    <s v="APPROVE"/>
    <s v="Consumer Pre Bureau"/>
    <s v="HPandya"/>
    <s v="Approved for 1 Handset/Tablet + 1 MBB"/>
    <d v="1899-12-30T00:30:13"/>
    <n v="30.216666666666665"/>
    <d v="2023-08-22T00:00:00"/>
    <x v="1"/>
    <x v="0"/>
    <s v="HARDIK"/>
    <x v="1"/>
    <s v="CONSUMER PRE BUREAU"/>
    <s v="SLA_NOT_MET"/>
  </r>
  <r>
    <s v="4098"/>
    <d v="2023-08-22T12:24:13"/>
    <d v="2023-08-22T12:50:08"/>
    <s v="APPROVE"/>
    <s v="Consumer Existing"/>
    <s v="FWadia"/>
    <s v="Approve"/>
    <d v="1899-12-30T00:25:55"/>
    <n v="25.916666666666668"/>
    <d v="2023-08-22T00:00:00"/>
    <x v="1"/>
    <x v="0"/>
    <s v="FARDIN"/>
    <x v="1"/>
    <s v="CONSUMER EXISTING"/>
    <s v="SLA_NOT_MET"/>
  </r>
  <r>
    <s v="4099"/>
    <d v="2023-08-22T12:24:24"/>
    <d v="2023-08-22T12:34:33"/>
    <s v="APPROVE"/>
    <s v="Consumer Existing"/>
    <s v="CDcosta"/>
    <m/>
    <d v="1899-12-30T00:10:09"/>
    <n v="10.15"/>
    <d v="2023-08-22T00:00:00"/>
    <x v="1"/>
    <x v="0"/>
    <s v="CAMERON"/>
    <x v="1"/>
    <s v="CONSUMER EXISTING"/>
    <s v="SLA_MET"/>
  </r>
  <r>
    <s v="4100"/>
    <d v="2023-08-22T12:32:21"/>
    <d v="2023-08-22T12:44:47"/>
    <s v="APPROVE"/>
    <s v="Consumer Pre Bureau"/>
    <s v="CDcosta"/>
    <s v="Approve"/>
    <d v="1899-12-30T00:12:26"/>
    <n v="12.433333333333334"/>
    <d v="2023-08-22T00:00:00"/>
    <x v="1"/>
    <x v="0"/>
    <s v="CAMERON"/>
    <x v="1"/>
    <s v="CONSUMER PRE BUREAU"/>
    <s v="SLA_MET"/>
  </r>
  <r>
    <s v="4209"/>
    <d v="2023-08-22T12:38:24"/>
    <d v="2023-08-22T12:47:57"/>
    <s v="WITHDRAW"/>
    <s v="Consumer Existing"/>
    <s v="CDcosta"/>
    <s v="Please resubmit as self employed (commercial account)"/>
    <d v="1899-12-30T00:09:33"/>
    <n v="9.5500000000000007"/>
    <d v="2023-08-22T00:00:00"/>
    <x v="1"/>
    <x v="0"/>
    <s v="CAMERON"/>
    <x v="0"/>
    <s v="CONSUMER EXISTING"/>
    <s v="SLA_MET"/>
  </r>
  <r>
    <s v="4101"/>
    <d v="2023-08-22T12:38:37"/>
    <d v="2023-08-22T13:01:36"/>
    <s v="APPROVE"/>
    <s v="Consumer Existing"/>
    <s v="NBhatia"/>
    <s v="Approve"/>
    <d v="1899-12-30T00:22:59"/>
    <n v="22.983333333333334"/>
    <d v="2023-08-22T00:00:00"/>
    <x v="1"/>
    <x v="0"/>
    <s v="NITESH"/>
    <x v="1"/>
    <s v="CONSUMER EXISTING"/>
    <s v="SLA_NOT_MET"/>
  </r>
  <r>
    <s v="4210"/>
    <d v="2023-08-22T12:41:54"/>
    <d v="2023-08-22T12:59:11"/>
    <s v="WITHDRAW"/>
    <s v="Consumer Post Bureau"/>
    <s v="CDcosta"/>
    <s v="Please resubmit with correct Current Address along with unit number."/>
    <d v="1899-12-30T00:17:17"/>
    <n v="17.283333333333335"/>
    <d v="2023-08-22T00:00:00"/>
    <x v="1"/>
    <x v="0"/>
    <s v="CAMERON"/>
    <x v="0"/>
    <s v="CONSUMER POST BUREAU"/>
    <s v="SLA_MET"/>
  </r>
  <r>
    <s v="4174"/>
    <d v="2023-08-22T12:42:52"/>
    <d v="2023-08-22T12:58:37"/>
    <s v="DECLINE"/>
    <s v="Consumer Existing"/>
    <s v="FWadia"/>
    <s v="Declined as the customer has reached their eligible Service Limit"/>
    <d v="1899-12-30T00:15:45"/>
    <n v="15.75"/>
    <d v="2023-08-22T00:00:00"/>
    <x v="1"/>
    <x v="0"/>
    <s v="FARDIN"/>
    <x v="2"/>
    <s v="CONSUMER EXISTING"/>
    <s v="SLA_MET"/>
  </r>
  <r>
    <s v="4102"/>
    <d v="2023-08-22T12:50:20"/>
    <d v="2023-08-22T13:03:44"/>
    <s v="APPROVE"/>
    <s v="Consumer Existing"/>
    <s v="HPandya"/>
    <s v="Approve"/>
    <d v="1899-12-30T00:13:24"/>
    <n v="13.4"/>
    <d v="2023-08-22T00:00:00"/>
    <x v="1"/>
    <x v="0"/>
    <s v="HARDIK"/>
    <x v="1"/>
    <s v="CONSUMER EXISTING"/>
    <s v="SLA_MET"/>
  </r>
  <r>
    <s v="4211"/>
    <d v="2023-08-22T12:54:59"/>
    <d v="2023-08-22T13:04:12"/>
    <s v="WITHDRAW"/>
    <s v="Consumer Pre Bureau"/>
    <s v="FWadia"/>
    <s v="Please send through a document to confirm the applicants income (either a current bank statement showing wage deposits from their employer, or a recent payslip) in addition to copies of their 100 points of ID to VCredit@Asif Tech.com.au or 1800 656 866"/>
    <d v="1899-12-30T00:09:13"/>
    <n v="9.2166666666666668"/>
    <d v="2023-08-22T00:00:00"/>
    <x v="1"/>
    <x v="0"/>
    <s v="FARDIN"/>
    <x v="0"/>
    <s v="CONSUMER PRE BUREAU"/>
    <s v="SLA_MET"/>
  </r>
  <r>
    <s v="4103"/>
    <d v="2023-08-22T12:58:11"/>
    <d v="2023-08-22T13:05:08"/>
    <s v="APPROVE"/>
    <s v="Consumer Existing"/>
    <s v="CDcosta"/>
    <s v="Approve"/>
    <d v="1899-12-30T00:06:57"/>
    <n v="6.95"/>
    <d v="2023-08-22T00:00:00"/>
    <x v="1"/>
    <x v="0"/>
    <s v="CAMERON"/>
    <x v="1"/>
    <s v="CONSUMER EXISTING"/>
    <s v="SLA_MET"/>
  </r>
  <r>
    <s v="4212"/>
    <d v="2023-08-22T13:02:01"/>
    <d v="2023-08-22T13:12:20"/>
    <s v="WITHDRAW"/>
    <s v="Consumer Pre Bureau"/>
    <s v="HPandya"/>
    <s v="Please send through copies of the applicants 100 points of ID to VCredit@Asif Tech.com.au or 1800 656 866"/>
    <d v="1899-12-30T00:10:19"/>
    <n v="10.316666666666666"/>
    <d v="2023-08-22T00:00:00"/>
    <x v="1"/>
    <x v="0"/>
    <s v="HARDIK"/>
    <x v="0"/>
    <s v="CONSUMER PRE BUREAU"/>
    <s v="SLA_MET"/>
  </r>
  <r>
    <s v="4104"/>
    <d v="2023-08-22T13:02:24"/>
    <d v="2023-08-22T13:20:19"/>
    <s v="APPROVE"/>
    <s v="Consumer Pre Bureau"/>
    <s v="NBhatia"/>
    <s v="Approve"/>
    <d v="1899-12-30T00:17:55"/>
    <n v="17.916666666666668"/>
    <d v="2023-08-22T00:00:00"/>
    <x v="1"/>
    <x v="0"/>
    <s v="NITESH"/>
    <x v="1"/>
    <s v="CONSUMER PRE BUREAU"/>
    <s v="SLA_MET"/>
  </r>
  <r>
    <s v="4105"/>
    <d v="2023-08-22T13:03:56"/>
    <d v="2023-08-22T13:14:06"/>
    <s v="APPROVE"/>
    <s v="Consumer Pre Bureau"/>
    <s v="FWadia"/>
    <s v="Approve"/>
    <d v="1899-12-30T00:10:10"/>
    <n v="10.166666666666666"/>
    <d v="2023-08-22T00:00:00"/>
    <x v="1"/>
    <x v="0"/>
    <s v="FARDIN"/>
    <x v="1"/>
    <s v="CONSUMER PRE BUREAU"/>
    <s v="SLA_MET"/>
  </r>
  <r>
    <s v="4213"/>
    <d v="2023-08-22T13:08:31"/>
    <d v="2023-08-22T13:16:59"/>
    <s v="WITHDRAW"/>
    <s v="Consumer Pre Bureau"/>
    <s v="CDcosta"/>
    <s v="Please send through copies of the applicants 100 points of ID to VCredit@Asif Tech.com.au or 1800 656 866"/>
    <d v="1899-12-30T00:08:28"/>
    <n v="8.4666666666666668"/>
    <d v="2023-08-22T00:00:00"/>
    <x v="1"/>
    <x v="0"/>
    <s v="CAMERON"/>
    <x v="0"/>
    <s v="CONSUMER PRE BUREAU"/>
    <s v="SLA_MET"/>
  </r>
  <r>
    <s v="4106"/>
    <d v="2023-08-22T13:08:54"/>
    <d v="2023-08-22T13:19:05"/>
    <s v="APPROVE"/>
    <s v="Consumer Existing"/>
    <s v="HPandya"/>
    <s v="Approve"/>
    <d v="1899-12-30T00:10:11"/>
    <n v="10.183333333333334"/>
    <d v="2023-08-22T00:00:00"/>
    <x v="1"/>
    <x v="0"/>
    <s v="HARDIK"/>
    <x v="1"/>
    <s v="CONSUMER EXISTING"/>
    <s v="SLA_MET"/>
  </r>
  <r>
    <s v="4214"/>
    <d v="2023-08-22T13:11:22"/>
    <d v="2023-08-22T13:30:32"/>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9:10"/>
    <n v="19.166666666666668"/>
    <d v="2023-08-22T00:00:00"/>
    <x v="1"/>
    <x v="0"/>
    <s v="CAMERON"/>
    <x v="0"/>
    <s v="CONSUMER EXISTING"/>
    <s v="SLA_MET"/>
  </r>
  <r>
    <s v="4215"/>
    <d v="2023-08-22T13:11:58"/>
    <d v="2023-08-22T13:23:52"/>
    <s v="WITHDRAW"/>
    <s v="Consumer Post Bureau"/>
    <s v="HPandya"/>
    <s v="An account for this applicant already exists with Asif Tech. Please resubmit as existing customer under CA Row ID: 1-7XQC963"/>
    <d v="1899-12-30T00:11:54"/>
    <n v="11.9"/>
    <d v="2023-08-22T00:00:00"/>
    <x v="1"/>
    <x v="0"/>
    <s v="HARDIK"/>
    <x v="0"/>
    <s v="CONSUMER POST BUREAU"/>
    <s v="SLA_MET"/>
  </r>
  <r>
    <s v="4107"/>
    <d v="2023-08-22T13:12:55"/>
    <d v="2023-08-22T13:29:10"/>
    <s v="APPROVE"/>
    <s v="Consumer Pre Bureau"/>
    <s v="JDsouza"/>
    <s v="Approved for up to 2 services"/>
    <d v="1899-12-30T00:16:15"/>
    <n v="16.25"/>
    <d v="2023-08-22T00:00:00"/>
    <x v="1"/>
    <x v="0"/>
    <s v="JULIA"/>
    <x v="1"/>
    <s v="CONSUMER PRE BUREAU"/>
    <s v="SLA_MET"/>
  </r>
  <r>
    <s v="4216"/>
    <d v="2023-08-22T13:16:11"/>
    <d v="2023-08-22T13:37:45"/>
    <s v="WITHDRAW"/>
    <s v="Consumer Pre Bureau"/>
    <s v="HPandya"/>
    <s v="Please send through copies of the applicants 100 points of ID (including their Visa page and/or previous Passport number, if applicable) to VCredit@Asif Tech.com.au or 1800 656 866"/>
    <d v="1899-12-30T00:21:34"/>
    <n v="21.566666666666666"/>
    <d v="2023-08-22T00:00:00"/>
    <x v="1"/>
    <x v="0"/>
    <s v="HARDIK"/>
    <x v="0"/>
    <s v="CONSUMER PRE BUREAU"/>
    <s v="SLA_NOT_MET"/>
  </r>
  <r>
    <s v="4217"/>
    <d v="2023-08-22T13:22:29"/>
    <d v="2023-08-22T13:35:53"/>
    <s v="WITHDRAW"/>
    <s v="Consumer Pre Bureau"/>
    <s v="FWadia"/>
    <s v="Bureau Error - {ITEM:DnB Error Type}"/>
    <d v="1899-12-30T00:13:24"/>
    <n v="13.4"/>
    <d v="2023-08-22T00:00:00"/>
    <x v="1"/>
    <x v="0"/>
    <s v="FARDIN"/>
    <x v="0"/>
    <s v="CONSUMER PRE BUREAU"/>
    <s v="SLA_MET"/>
  </r>
  <r>
    <s v="4218"/>
    <d v="2023-08-22T13:25:20"/>
    <d v="2023-08-22T13:35:20"/>
    <s v="WITHDRAW"/>
    <s v="Consumer Pre Bureau"/>
    <s v="JDsouza"/>
    <s v="Please resubmit with MCC or PP as part of the 110 point ID"/>
    <d v="1899-12-30T00:10:00"/>
    <n v="10"/>
    <d v="2023-08-22T00:00:00"/>
    <x v="1"/>
    <x v="0"/>
    <s v="JULIA"/>
    <x v="0"/>
    <s v="CONSUMER PRE BUREAU"/>
    <s v="SLA_MET"/>
  </r>
  <r>
    <s v="4108"/>
    <d v="2023-08-22T13:28:22"/>
    <d v="2023-08-22T13:35:04"/>
    <s v="APPROVE"/>
    <s v="Consumer Existing"/>
    <s v="CDcosta"/>
    <s v="Approve"/>
    <d v="1899-12-30T00:06:42"/>
    <n v="6.7"/>
    <d v="2023-08-22T00:00:00"/>
    <x v="1"/>
    <x v="0"/>
    <s v="CAMERON"/>
    <x v="1"/>
    <s v="CONSUMER EXISTING"/>
    <s v="SLA_MET"/>
  </r>
  <r>
    <s v="4219"/>
    <d v="2023-08-22T13:29:01"/>
    <d v="2023-08-22T13:51:17"/>
    <s v="WITHDRAW"/>
    <s v="Consumer Existing"/>
    <s v="NBhatia"/>
    <s v="Please resubmit with the advertised contact details for the applicants employe's Landline number(can include 13, 1300 &amp; 1800 numbers)"/>
    <d v="1899-12-30T00:22:16"/>
    <n v="22.266666666666666"/>
    <d v="2023-08-22T00:00:00"/>
    <x v="1"/>
    <x v="0"/>
    <s v="NITESH"/>
    <x v="0"/>
    <s v="CONSUMER EXISTING"/>
    <s v="SLA_NOT_MET"/>
  </r>
  <r>
    <s v="4175"/>
    <d v="2023-08-22T13:30:55"/>
    <d v="2023-08-22T13:51:38"/>
    <s v="DECLINE"/>
    <s v="Consumer Pre Bureau"/>
    <s v="FWadia"/>
    <s v="The applicant has been declined due to a previous bad debt account with Asif Tech."/>
    <d v="1899-12-30T00:20:43"/>
    <n v="20.716666666666665"/>
    <d v="2023-08-22T00:00:00"/>
    <x v="1"/>
    <x v="0"/>
    <s v="FARDIN"/>
    <x v="2"/>
    <s v="CONSUMER PRE BUREAU"/>
    <s v="SLA_NOT_MET"/>
  </r>
  <r>
    <s v="4109"/>
    <d v="2023-08-22T13:32:24"/>
    <d v="2023-08-22T13:45:18"/>
    <s v="APPROVE"/>
    <s v="Consumer Pre Bureau"/>
    <s v="HPandya"/>
    <s v="Approve"/>
    <d v="1899-12-30T00:12:54"/>
    <n v="12.9"/>
    <d v="2023-08-22T00:00:00"/>
    <x v="1"/>
    <x v="0"/>
    <s v="HARDIK"/>
    <x v="1"/>
    <s v="CONSUMER PRE BUREAU"/>
    <s v="SLA_MET"/>
  </r>
  <r>
    <s v="4110"/>
    <d v="2023-08-22T13:38:50"/>
    <d v="2023-08-22T13:53:49"/>
    <s v="APPROVE"/>
    <s v="Consumer Existing"/>
    <s v="MDcruz"/>
    <m/>
    <d v="1899-12-30T00:14:59"/>
    <n v="14.983333333333333"/>
    <d v="2023-08-22T00:00:00"/>
    <x v="1"/>
    <x v="0"/>
    <s v="MERCEDES"/>
    <x v="1"/>
    <s v="CONSUMER EXISTING"/>
    <s v="SLA_MET"/>
  </r>
  <r>
    <s v="4111"/>
    <d v="2023-08-22T13:42:48"/>
    <d v="2023-08-22T13:59:05"/>
    <s v="APPROVE"/>
    <s v="Consumer Existing"/>
    <s v="HPandya"/>
    <s v="Approve"/>
    <d v="1899-12-30T00:16:17"/>
    <n v="16.283333333333335"/>
    <d v="2023-08-22T00:00:00"/>
    <x v="1"/>
    <x v="0"/>
    <s v="HARDIK"/>
    <x v="1"/>
    <s v="CONSUMER EXISTING"/>
    <s v="SLA_MET"/>
  </r>
  <r>
    <s v="4112"/>
    <d v="2023-08-22T13:44:09"/>
    <d v="2023-08-22T14:09:24"/>
    <s v="APPROVE"/>
    <s v="Consumer Existing"/>
    <s v="FWadia"/>
    <s v="Approve"/>
    <d v="1899-12-30T00:25:15"/>
    <n v="25.25"/>
    <d v="2023-08-22T00:00:00"/>
    <x v="1"/>
    <x v="0"/>
    <s v="FARDIN"/>
    <x v="1"/>
    <s v="CONSUMER EXISTING"/>
    <s v="SLA_NOT_MET"/>
  </r>
  <r>
    <s v="4113"/>
    <d v="2023-08-22T13:47:12"/>
    <d v="2023-08-22T14:08:09"/>
    <s v="APPROVE"/>
    <s v="Consumer Post Bureau"/>
    <s v="CDcosta"/>
    <m/>
    <d v="1899-12-30T00:20:57"/>
    <n v="20.95"/>
    <d v="2023-08-22T00:00:00"/>
    <x v="1"/>
    <x v="0"/>
    <s v="CAMERON"/>
    <x v="1"/>
    <s v="CONSUMER POST BUREAU"/>
    <s v="SLA_NOT_MET"/>
  </r>
  <r>
    <s v="4176"/>
    <d v="2023-08-22T13:49:41"/>
    <d v="2023-08-22T14:05:30"/>
    <s v="DECLINE"/>
    <s v="Consumer Existing"/>
    <s v="MDcruz"/>
    <m/>
    <d v="1899-12-30T00:15:49"/>
    <n v="15.816666666666666"/>
    <d v="2023-08-22T00:00:00"/>
    <x v="1"/>
    <x v="0"/>
    <s v="MERCEDES"/>
    <x v="2"/>
    <s v="CONSUMER EXISTING"/>
    <s v="SLA_MET"/>
  </r>
  <r>
    <s v="4220"/>
    <d v="2023-08-22T13:49:42"/>
    <d v="2023-08-22T14:11:17"/>
    <s v="WITHDRAW"/>
    <s v="Consumer Pre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21:35"/>
    <n v="21.583333333333332"/>
    <d v="2023-08-22T00:00:00"/>
    <x v="1"/>
    <x v="0"/>
    <s v="NITESH"/>
    <x v="0"/>
    <s v="CONSUMER PRE BUREAU"/>
    <s v="SLA_NOT_MET"/>
  </r>
  <r>
    <s v="4114"/>
    <d v="2023-08-22T13:50:15"/>
    <d v="2023-08-22T14:15:04"/>
    <s v="APPROVE"/>
    <s v="Consumer Post Bureau"/>
    <s v="CDcosta"/>
    <s v="Approve"/>
    <d v="1899-12-30T00:24:49"/>
    <n v="24.816666666666666"/>
    <d v="2023-08-22T00:00:00"/>
    <x v="1"/>
    <x v="0"/>
    <s v="CAMERON"/>
    <x v="1"/>
    <s v="CONSUMER POST BUREAU"/>
    <s v="SLA_NOT_MET"/>
  </r>
  <r>
    <s v="4115"/>
    <d v="2023-08-22T13:51:15"/>
    <d v="2023-08-22T14:27:59"/>
    <s v="APPROVE"/>
    <s v="Consumer Post Bureau"/>
    <s v="FWadia"/>
    <s v="Approved for 1 service"/>
    <d v="1899-12-30T00:36:44"/>
    <n v="36.733333333333334"/>
    <d v="2023-08-22T00:00:00"/>
    <x v="1"/>
    <x v="0"/>
    <s v="FARDIN"/>
    <x v="1"/>
    <s v="CONSUMER POST BUREAU"/>
    <s v="SLA_NOT_MET"/>
  </r>
  <r>
    <s v="4177"/>
    <d v="2023-08-22T14:00:27"/>
    <d v="2023-08-22T14:15:00"/>
    <s v="DECLINE"/>
    <s v="Consumer Existing"/>
    <s v="FWadia"/>
    <s v="Declined as the customer has reached their eligible Service Limit"/>
    <d v="1899-12-30T00:14:33"/>
    <n v="14.55"/>
    <d v="2023-08-22T00:00:00"/>
    <x v="1"/>
    <x v="0"/>
    <s v="FARDIN"/>
    <x v="2"/>
    <s v="CONSUMER EXISTING"/>
    <s v="SLA_MET"/>
  </r>
  <r>
    <s v="4116"/>
    <d v="2023-08-22T14:01:23"/>
    <d v="2023-08-22T14:21:24"/>
    <s v="APPROVE"/>
    <s v="Consumer Existing"/>
    <s v="RBose"/>
    <s v="Approved for 1 Tab and 1 MBB only."/>
    <d v="1899-12-30T00:20:01"/>
    <n v="20.016666666666666"/>
    <d v="2023-08-22T00:00:00"/>
    <x v="1"/>
    <x v="0"/>
    <s v="ROHAN"/>
    <x v="1"/>
    <s v="CONSUMER EXISTING"/>
    <s v="SLA_NOT_MET"/>
  </r>
  <r>
    <s v="4117"/>
    <d v="2023-08-22T14:02:09"/>
    <d v="2023-08-22T14:11:51"/>
    <s v="APPROVE"/>
    <s v="Consumer Existing"/>
    <s v="RBose"/>
    <m/>
    <d v="1899-12-30T00:09:42"/>
    <n v="9.6999999999999993"/>
    <d v="2023-08-22T00:00:00"/>
    <x v="1"/>
    <x v="0"/>
    <s v="ROHAN"/>
    <x v="1"/>
    <s v="CONSUMER EXISTING"/>
    <s v="SLA_MET"/>
  </r>
  <r>
    <s v="4118"/>
    <d v="2023-08-22T14:04:06"/>
    <d v="2023-08-22T14:25:00"/>
    <s v="APPROVE"/>
    <s v="Consumer Pre Bureau"/>
    <s v="NBhatia"/>
    <s v="Approve"/>
    <d v="1899-12-30T00:20:54"/>
    <n v="20.9"/>
    <d v="2023-08-22T00:00:00"/>
    <x v="1"/>
    <x v="0"/>
    <s v="NITESH"/>
    <x v="1"/>
    <s v="CONSUMER PRE BUREAU"/>
    <s v="SLA_NOT_MET"/>
  </r>
  <r>
    <s v="4221"/>
    <d v="2023-08-22T14:09:39"/>
    <d v="2023-08-22T14:22:43"/>
    <s v="WITHDRAW"/>
    <s v="Consumer Pre Bureau"/>
    <s v="CDcosta"/>
    <s v="Please resubmit with the correct previous address. The address cannot have the word UNKNOWN in it."/>
    <d v="1899-12-30T00:13:04"/>
    <n v="13.066666666666666"/>
    <d v="2023-08-22T00:00:00"/>
    <x v="1"/>
    <x v="0"/>
    <s v="CAMERON"/>
    <x v="0"/>
    <s v="CONSUMER PRE BUREAU"/>
    <s v="SLA_MET"/>
  </r>
  <r>
    <s v="4222"/>
    <d v="2023-08-22T14:11:57"/>
    <d v="2023-08-22T14:35:08"/>
    <s v="WITHDRAW"/>
    <s v="Consumer Post Bureau"/>
    <s v="HPandya"/>
    <m/>
    <d v="1899-12-30T00:23:11"/>
    <n v="23.183333333333334"/>
    <d v="2023-08-22T00:00:00"/>
    <x v="1"/>
    <x v="0"/>
    <s v="HARDIK"/>
    <x v="0"/>
    <s v="CONSUMER POST BUREAU"/>
    <s v="SLA_NOT_MET"/>
  </r>
  <r>
    <s v="4119"/>
    <d v="2023-08-22T14:14:22"/>
    <d v="2023-08-22T14:31:59"/>
    <s v="APPROVE"/>
    <s v="Consumer Existing"/>
    <s v="FWadia"/>
    <s v="Approved only with outright purchase of handset or USIM only"/>
    <d v="1899-12-30T00:17:37"/>
    <n v="17.616666666666667"/>
    <d v="2023-08-22T00:00:00"/>
    <x v="1"/>
    <x v="0"/>
    <s v="FARDIN"/>
    <x v="1"/>
    <s v="CONSUMER EXISTING"/>
    <s v="SLA_MET"/>
  </r>
  <r>
    <s v="4120"/>
    <d v="2023-08-22T14:15:48"/>
    <d v="2023-08-22T14:25:56"/>
    <s v="APPROVE"/>
    <s v="Consumer Existing"/>
    <s v="CDcosta"/>
    <s v="Approve"/>
    <d v="1899-12-30T00:10:08"/>
    <n v="10.133333333333333"/>
    <d v="2023-08-22T00:00:00"/>
    <x v="1"/>
    <x v="0"/>
    <s v="CAMERON"/>
    <x v="1"/>
    <s v="CONSUMER EXISTING"/>
    <s v="SLA_MET"/>
  </r>
  <r>
    <s v="4121"/>
    <d v="2023-08-22T14:16:37"/>
    <d v="2023-08-22T14:26:41"/>
    <s v="APPROVE"/>
    <s v="Consumer Existing"/>
    <s v="MDcruz"/>
    <m/>
    <d v="1899-12-30T00:10:04"/>
    <n v="10.066666666666666"/>
    <d v="2023-08-22T00:00:00"/>
    <x v="1"/>
    <x v="0"/>
    <s v="MERCEDES"/>
    <x v="1"/>
    <s v="CONSUMER EXISTING"/>
    <s v="SLA_MET"/>
  </r>
  <r>
    <s v="4178"/>
    <d v="2023-08-22T14:20:32"/>
    <d v="2023-08-22T14:46:44"/>
    <s v="DECLINE"/>
    <s v="Consumer Existing"/>
    <s v="FWadia"/>
    <m/>
    <d v="1899-12-30T00:26:12"/>
    <n v="26.2"/>
    <d v="2023-08-22T00:00:00"/>
    <x v="1"/>
    <x v="0"/>
    <s v="FARDIN"/>
    <x v="2"/>
    <s v="CONSUMER EXISTING"/>
    <s v="SLA_NOT_MET"/>
  </r>
  <r>
    <s v="4223"/>
    <d v="2023-08-22T14:20:36"/>
    <d v="2023-08-22T14:38:15"/>
    <s v="WITHDRAW"/>
    <s v="Consumer Pre Bureau"/>
    <s v="RBose"/>
    <s v="Please resubmit a Passport as part of the applicants 100 points of ID and also check the applicant's date of birth. If incorrect, please amend and resubmit."/>
    <d v="1899-12-30T00:17:39"/>
    <n v="17.649999999999999"/>
    <d v="2023-08-22T00:00:00"/>
    <x v="1"/>
    <x v="0"/>
    <s v="ROHAN"/>
    <x v="0"/>
    <s v="CONSUMER PRE BUREAU"/>
    <s v="SLA_MET"/>
  </r>
  <r>
    <s v="4224"/>
    <d v="2023-08-22T14:21:04"/>
    <d v="2023-08-22T14:31:10"/>
    <s v="WITHDRAW"/>
    <s v="Consumer Post Bureau"/>
    <s v="CDcosta"/>
    <s v="Please send through copies of the applicants 100 points of ID and proper bank statement showing wage deposits to VCredit@Asif Tech.com.au or 1800 656 866"/>
    <d v="1899-12-30T00:10:06"/>
    <n v="10.1"/>
    <d v="2023-08-22T00:00:00"/>
    <x v="1"/>
    <x v="0"/>
    <s v="CAMERON"/>
    <x v="0"/>
    <s v="CONSUMER POST BUREAU"/>
    <s v="SLA_MET"/>
  </r>
  <r>
    <s v="4225"/>
    <d v="2023-08-22T14:24:38"/>
    <d v="2023-08-22T14:48:19"/>
    <s v="WITHDRAW"/>
    <s v="Consumer Post Bureau"/>
    <s v="NBhatia"/>
    <s v="Please resubmit with the advertised contact details for the applicants employer (can include 13, 1300 &amp; 1800 numbers)"/>
    <d v="1899-12-30T00:23:41"/>
    <n v="23.683333333333334"/>
    <d v="2023-08-22T00:00:00"/>
    <x v="1"/>
    <x v="0"/>
    <s v="NITESH"/>
    <x v="0"/>
    <s v="CONSUMER POST BUREAU"/>
    <s v="SLA_NOT_MET"/>
  </r>
  <r>
    <s v="4226"/>
    <d v="2023-08-22T14:25:45"/>
    <d v="2023-08-22T14:43:04"/>
    <s v="WITHDRAW"/>
    <s v="Consumer Pre Bureau"/>
    <s v="CDcosta"/>
    <s v="Please resubmit with the correct address as 3011/283, City Road, South Bank, VIC, 3006."/>
    <d v="1899-12-30T00:17:19"/>
    <n v="17.316666666666666"/>
    <d v="2023-08-22T00:00:00"/>
    <x v="1"/>
    <x v="0"/>
    <s v="CAMERON"/>
    <x v="0"/>
    <s v="CONSUMER PRE BUREAU"/>
    <s v="SLA_MET"/>
  </r>
  <r>
    <s v="4179"/>
    <d v="2023-08-22T14:26:56"/>
    <d v="2023-08-22T14:36:45"/>
    <s v="DECLINE"/>
    <s v="Consumer Existing"/>
    <s v="FWadia"/>
    <s v="The applicant has been declined as their Visa expires in less than 4 months"/>
    <d v="1899-12-30T00:09:49"/>
    <n v="9.8166666666666664"/>
    <d v="2023-08-22T00:00:00"/>
    <x v="1"/>
    <x v="0"/>
    <s v="FARDIN"/>
    <x v="2"/>
    <s v="CONSUMER EXISTING"/>
    <s v="SLA_MET"/>
  </r>
  <r>
    <s v="4122"/>
    <d v="2023-08-22T14:31:21"/>
    <d v="2023-08-22T14:47:34"/>
    <s v="APPROVE"/>
    <s v="Consumer Existing"/>
    <s v="HPandya"/>
    <s v="Approve"/>
    <d v="1899-12-30T00:16:13"/>
    <n v="16.216666666666665"/>
    <d v="2023-08-22T00:00:00"/>
    <x v="1"/>
    <x v="0"/>
    <s v="HARDIK"/>
    <x v="1"/>
    <s v="CONSUMER EXISTING"/>
    <s v="SLA_MET"/>
  </r>
  <r>
    <s v="4180"/>
    <d v="2023-08-22T14:39:30"/>
    <d v="2023-08-22T14:54:39"/>
    <s v="DECLINE"/>
    <s v="Consumer Existing"/>
    <s v="FWadia"/>
    <m/>
    <d v="1899-12-30T00:15:09"/>
    <n v="15.15"/>
    <d v="2023-08-22T00:00:00"/>
    <x v="1"/>
    <x v="0"/>
    <s v="FARDIN"/>
    <x v="2"/>
    <s v="CONSUMER EXISTING"/>
    <s v="SLA_MET"/>
  </r>
  <r>
    <s v="4123"/>
    <d v="2023-08-22T14:42:18"/>
    <d v="2023-08-22T14:53:37"/>
    <s v="APPROVE"/>
    <s v="Consumer Pre Bureau"/>
    <s v="CDcosta"/>
    <s v="Approved for up to 2 services"/>
    <d v="1899-12-30T00:11:19"/>
    <n v="11.316666666666666"/>
    <d v="2023-08-22T00:00:00"/>
    <x v="1"/>
    <x v="0"/>
    <s v="CAMERON"/>
    <x v="1"/>
    <s v="CONSUMER PRE BUREAU"/>
    <s v="SLA_MET"/>
  </r>
  <r>
    <s v="4124"/>
    <d v="2023-08-22T14:45:23"/>
    <d v="2023-08-22T14:53:59"/>
    <s v="APPROVE"/>
    <s v="Consumer Existing"/>
    <s v="HPandya"/>
    <s v="Approve"/>
    <d v="1899-12-30T00:08:36"/>
    <n v="8.6"/>
    <d v="2023-08-22T00:00:00"/>
    <x v="1"/>
    <x v="0"/>
    <s v="HARDIK"/>
    <x v="1"/>
    <s v="CONSUMER EXISTING"/>
    <s v="SLA_MET"/>
  </r>
  <r>
    <s v="4125"/>
    <d v="2023-08-22T14:47:46"/>
    <d v="2023-08-22T15:00:39"/>
    <s v="APPROVE"/>
    <s v="Consumer Pre Bureau"/>
    <s v="HPandya"/>
    <s v="Approve"/>
    <d v="1899-12-30T00:12:53"/>
    <n v="12.883333333333333"/>
    <d v="2023-08-22T00:00:00"/>
    <x v="1"/>
    <x v="0"/>
    <s v="HARDIK"/>
    <x v="1"/>
    <s v="CONSUMER PRE BUREAU"/>
    <s v="SLA_MET"/>
  </r>
  <r>
    <s v="4126"/>
    <d v="2023-08-22T14:48:47"/>
    <d v="2023-08-22T14:59:34"/>
    <s v="APPROVE"/>
    <s v="Consumer Pre Bureau"/>
    <s v="FWadia"/>
    <s v="Approved for 1 service"/>
    <d v="1899-12-30T00:10:47"/>
    <n v="10.783333333333333"/>
    <d v="2023-08-22T00:00:00"/>
    <x v="1"/>
    <x v="0"/>
    <s v="FARDIN"/>
    <x v="1"/>
    <s v="CONSUMER PRE BUREAU"/>
    <s v="SLA_MET"/>
  </r>
  <r>
    <s v="4227"/>
    <d v="2023-08-22T14:50:11"/>
    <d v="2023-08-22T15:02:54"/>
    <s v="WITHDRAW"/>
    <s v="Consumer Pre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12:43"/>
    <n v="12.716666666666667"/>
    <d v="2023-08-22T00:00:00"/>
    <x v="1"/>
    <x v="0"/>
    <s v="NITESH"/>
    <x v="0"/>
    <s v="CONSUMER PRE BUREAU"/>
    <s v="SLA_MET"/>
  </r>
  <r>
    <s v="4228"/>
    <d v="2023-08-22T14:52:17"/>
    <d v="2023-08-22T15:04:35"/>
    <s v="WITHDRAW"/>
    <s v="Consumer Existing"/>
    <s v="CDcosta"/>
    <s v="This customers existing Asif Tech account is currently overdue. Once all outstanding amounts have been paid, please email VCredit@Asif Tech.com.au to request a further review"/>
    <d v="1899-12-30T00:12:18"/>
    <n v="12.3"/>
    <d v="2023-08-22T00:00:00"/>
    <x v="1"/>
    <x v="0"/>
    <s v="CAMERON"/>
    <x v="0"/>
    <s v="CONSUMER EXISTING"/>
    <s v="SLA_MET"/>
  </r>
  <r>
    <s v="4127"/>
    <d v="2023-08-22T14:53:50"/>
    <d v="2023-08-22T15:04:57"/>
    <s v="APPROVE"/>
    <s v="Consumer Pre Bureau"/>
    <s v="FWadia"/>
    <s v="Approved for 1 service"/>
    <d v="1899-12-30T00:11:07"/>
    <n v="11.116666666666667"/>
    <d v="2023-08-22T00:00:00"/>
    <x v="1"/>
    <x v="0"/>
    <s v="FARDIN"/>
    <x v="1"/>
    <s v="CONSUMER PRE BUREAU"/>
    <s v="SLA_MET"/>
  </r>
  <r>
    <s v="4181"/>
    <d v="2023-08-22T14:54:14"/>
    <d v="2023-08-22T15:12:21"/>
    <s v="DECLINE"/>
    <s v="Consumer Pre Bureau"/>
    <s v="HPandya"/>
    <s v="The applicant has been declined as they are on a Bridging Visa. As per the Credit Policy, if the applicant is on an eligible Visa Subclass, send a copy of the 100pts of ID and supporting documents to VCredit@Asif Tech.com.au or 1800 656 866"/>
    <d v="1899-12-30T00:18:07"/>
    <n v="18.116666666666667"/>
    <d v="2023-08-22T00:00:00"/>
    <x v="1"/>
    <x v="0"/>
    <s v="HARDIK"/>
    <x v="2"/>
    <s v="CONSUMER PRE BUREAU"/>
    <s v="SLA_MET"/>
  </r>
  <r>
    <s v="4128"/>
    <d v="2023-08-22T14:57:17"/>
    <d v="2023-08-22T15:26:18"/>
    <s v="APPROVE"/>
    <s v="Consumer Pre Bureau"/>
    <s v="NBhatia"/>
    <s v="Approve"/>
    <d v="1899-12-30T00:29:01"/>
    <n v="29.016666666666666"/>
    <d v="2023-08-22T00:00:00"/>
    <x v="1"/>
    <x v="0"/>
    <s v="NITESH"/>
    <x v="1"/>
    <s v="CONSUMER PRE BUREAU"/>
    <s v="SLA_NOT_MET"/>
  </r>
  <r>
    <s v="4129"/>
    <d v="2023-08-22T15:01:21"/>
    <d v="2023-08-22T15:12:28"/>
    <s v="APPROVE"/>
    <s v="Consumer Existing"/>
    <s v="FWadia"/>
    <m/>
    <d v="1899-12-30T00:11:07"/>
    <n v="11.116666666666667"/>
    <d v="2023-08-22T00:00:00"/>
    <x v="1"/>
    <x v="0"/>
    <s v="FARDIN"/>
    <x v="1"/>
    <s v="CONSUMER EXISTING"/>
    <s v="SLA_MET"/>
  </r>
  <r>
    <s v="4182"/>
    <d v="2023-08-22T15:01:53"/>
    <d v="2023-08-22T15:16:30"/>
    <s v="DECLINE"/>
    <s v="Consumer Existing"/>
    <s v="RBose"/>
    <m/>
    <d v="1899-12-30T00:14:37"/>
    <n v="14.616666666666667"/>
    <d v="2023-08-22T00:00:00"/>
    <x v="1"/>
    <x v="0"/>
    <s v="ROHAN"/>
    <x v="2"/>
    <s v="CONSUMER EXISTING"/>
    <s v="SLA_MET"/>
  </r>
  <r>
    <s v="4183"/>
    <d v="2023-08-22T15:07:10"/>
    <d v="2023-08-22T15:19:55"/>
    <s v="DECLINE"/>
    <s v="Consumer Existing"/>
    <s v="CDcosta"/>
    <s v="Declined as the customer has reached their eligible Service Limit"/>
    <d v="1899-12-30T00:12:45"/>
    <n v="12.75"/>
    <d v="2023-08-22T00:00:00"/>
    <x v="1"/>
    <x v="0"/>
    <s v="CAMERON"/>
    <x v="2"/>
    <s v="CONSUMER EXISTING"/>
    <s v="SLA_MET"/>
  </r>
  <r>
    <s v="4184"/>
    <d v="2023-08-22T15:07:29"/>
    <d v="2023-08-22T15:18:04"/>
    <s v="DECLINE"/>
    <s v="Consumer Existing"/>
    <s v="HPandya"/>
    <s v="The applicant has been declined as they are currently on a Tourist Visa."/>
    <d v="1899-12-30T00:10:35"/>
    <n v="10.583333333333334"/>
    <d v="2023-08-22T00:00:00"/>
    <x v="1"/>
    <x v="0"/>
    <s v="HARDIK"/>
    <x v="2"/>
    <s v="CONSUMER EXISTING"/>
    <s v="SLA_MET"/>
  </r>
  <r>
    <s v="4130"/>
    <d v="2023-08-22T15:07:34"/>
    <d v="2023-08-22T15:23:54"/>
    <s v="APPROVE"/>
    <s v="Consumer Post Bureau"/>
    <s v="MDcruz"/>
    <m/>
    <d v="1899-12-30T00:16:20"/>
    <n v="16.333333333333332"/>
    <d v="2023-08-22T00:00:00"/>
    <x v="1"/>
    <x v="0"/>
    <s v="MERCEDES"/>
    <x v="1"/>
    <s v="CONSUMER POST BUREAU"/>
    <s v="SLA_MET"/>
  </r>
  <r>
    <s v="4131"/>
    <d v="2023-08-22T15:09:47"/>
    <d v="2023-08-22T15:16:49"/>
    <s v="APPROVE"/>
    <s v="Consumer Pre Bureau"/>
    <s v="FWadia"/>
    <s v="Approve"/>
    <d v="1899-12-30T00:07:02"/>
    <n v="7.0333333333333332"/>
    <d v="2023-08-22T00:00:00"/>
    <x v="1"/>
    <x v="0"/>
    <s v="FARDIN"/>
    <x v="1"/>
    <s v="CONSUMER PRE BUREAU"/>
    <s v="SLA_MET"/>
  </r>
  <r>
    <s v="4229"/>
    <d v="2023-08-22T15:12:17"/>
    <d v="2023-08-22T15:32:55"/>
    <s v="WITHDRAW"/>
    <s v="Consumer Post Bureau"/>
    <s v="HPandya"/>
    <s v="This account has been closed. Please submit a new credit check for the applicant under a new Customer Account Row ID"/>
    <d v="1899-12-30T00:20:38"/>
    <n v="20.633333333333333"/>
    <d v="2023-08-22T00:00:00"/>
    <x v="1"/>
    <x v="0"/>
    <s v="HARDIK"/>
    <x v="0"/>
    <s v="CONSUMER POST BUREAU"/>
    <s v="SLA_NOT_MET"/>
  </r>
  <r>
    <s v="4132"/>
    <d v="2023-08-22T15:12:29"/>
    <d v="2023-08-22T15:27:24"/>
    <s v="APPROVE"/>
    <s v="Consumer Existing"/>
    <s v="FWadia"/>
    <s v="Approved for 1 service"/>
    <d v="1899-12-30T00:14:55"/>
    <n v="14.916666666666666"/>
    <d v="2023-08-22T00:00:00"/>
    <x v="1"/>
    <x v="0"/>
    <s v="FARDIN"/>
    <x v="1"/>
    <s v="CONSUMER EXISTING"/>
    <s v="SLA_MET"/>
  </r>
  <r>
    <s v="4133"/>
    <d v="2023-08-22T15:13:14"/>
    <d v="2023-08-22T15:32:47"/>
    <s v="APPROVE"/>
    <s v="Consumer Pre Bureau"/>
    <s v="CDcosta"/>
    <s v="Approve"/>
    <d v="1899-12-30T00:19:33"/>
    <n v="19.55"/>
    <d v="2023-08-22T00:00:00"/>
    <x v="1"/>
    <x v="0"/>
    <s v="CAMERON"/>
    <x v="1"/>
    <s v="CONSUMER PRE BUREAU"/>
    <s v="SLA_MET"/>
  </r>
  <r>
    <s v="4134"/>
    <d v="2023-08-22T15:19:23"/>
    <d v="2023-08-22T15:42:33"/>
    <s v="APPROVE"/>
    <s v="Consumer Post Bureau"/>
    <s v="FWadia"/>
    <s v="Approved for outright purchase or sim-only service due to the applicants Visa status or expiry"/>
    <d v="1899-12-30T00:23:10"/>
    <n v="23.166666666666668"/>
    <d v="2023-08-22T00:00:00"/>
    <x v="1"/>
    <x v="0"/>
    <s v="FARDIN"/>
    <x v="1"/>
    <s v="CONSUMER POST BUREAU"/>
    <s v="SLA_NOT_MET"/>
  </r>
  <r>
    <s v="4135"/>
    <d v="2023-08-22T15:22:49"/>
    <d v="2023-08-22T15:36:38"/>
    <s v="APPROVE"/>
    <s v="Consumer Existing"/>
    <s v="FWadia"/>
    <s v="Approved only with outright purchase of Device or USIM only MBB Service Only"/>
    <d v="1899-12-30T00:13:49"/>
    <n v="13.816666666666666"/>
    <d v="2023-08-22T00:00:00"/>
    <x v="1"/>
    <x v="0"/>
    <s v="FARDIN"/>
    <x v="1"/>
    <s v="CONSUMER EXISTING"/>
    <s v="SLA_MET"/>
  </r>
  <r>
    <s v="4185"/>
    <d v="2023-08-22T15:23:53"/>
    <d v="2023-08-22T15:46:07"/>
    <s v="DECLINE"/>
    <s v="Consumer Pre Bureau"/>
    <s v="NBhatia"/>
    <s v="Declined as a Credit Decision"/>
    <d v="1899-12-30T00:22:14"/>
    <n v="22.233333333333334"/>
    <d v="2023-08-22T00:00:00"/>
    <x v="1"/>
    <x v="0"/>
    <s v="NITESH"/>
    <x v="2"/>
    <s v="CONSUMER PRE BUREAU"/>
    <s v="SLA_NOT_MET"/>
  </r>
  <r>
    <s v="4230"/>
    <d v="2023-08-22T15:24:30"/>
    <d v="2023-08-22T15:40:29"/>
    <s v="WITHDRAW"/>
    <s v="Consumer Pre Bureau"/>
    <s v="HPandya"/>
    <s v="Please resubmit with a valid contact number for a family or friend."/>
    <d v="1899-12-30T00:15:59"/>
    <n v="15.983333333333333"/>
    <d v="2023-08-22T00:00:00"/>
    <x v="1"/>
    <x v="0"/>
    <s v="HARDIK"/>
    <x v="0"/>
    <s v="CONSUMER PRE BUREAU"/>
    <s v="SLA_MET"/>
  </r>
  <r>
    <s v="4136"/>
    <d v="2023-08-22T15:26:00"/>
    <d v="2023-08-22T15:45:05"/>
    <s v="APPROVE"/>
    <s v="Consumer Existing"/>
    <s v="MDcruz"/>
    <m/>
    <d v="1899-12-30T00:19:05"/>
    <n v="19.083333333333332"/>
    <d v="2023-08-22T00:00:00"/>
    <x v="1"/>
    <x v="0"/>
    <s v="MERCEDES"/>
    <x v="1"/>
    <s v="CONSUMER EXISTING"/>
    <s v="SLA_MET"/>
  </r>
  <r>
    <s v="4231"/>
    <d v="2023-08-22T15:26:32"/>
    <d v="2023-08-22T15:40:00"/>
    <s v="WITHDRAW"/>
    <s v="Consumer Pre Bureau"/>
    <s v="CDcosta"/>
    <s v="Please send through copies of the applicants 100 points of ID (including their Visa page and/or previous Passport number, if applicable) to VCredit@Asif Tech.com.au or 1800 656 866"/>
    <d v="1899-12-30T00:13:28"/>
    <n v="13.466666666666667"/>
    <d v="2023-08-22T00:00:00"/>
    <x v="1"/>
    <x v="0"/>
    <s v="CAMERON"/>
    <x v="0"/>
    <s v="CONSUMER PRE BUREAU"/>
    <s v="SLA_MET"/>
  </r>
  <r>
    <s v="4232"/>
    <d v="2023-08-22T15:27:37"/>
    <d v="2023-08-22T15:50:34"/>
    <s v="WITHDRAW"/>
    <s v="Consumer Existing"/>
    <s v="CDcosta"/>
    <s v="This applicant has an existing account with 3 Mobile which is currently overdue. Please only resubmit for review once all outstanding amounts have been paid"/>
    <d v="1899-12-30T00:22:57"/>
    <n v="22.95"/>
    <d v="2023-08-22T00:00:00"/>
    <x v="1"/>
    <x v="0"/>
    <s v="CAMERON"/>
    <x v="0"/>
    <s v="CONSUMER EXISTING"/>
    <s v="SLA_NOT_MET"/>
  </r>
  <r>
    <s v="4233"/>
    <d v="2023-08-22T15:33:23"/>
    <d v="2023-08-22T15:52:07"/>
    <s v="WITHDRAW"/>
    <s v="Consumer Pre Bureau"/>
    <s v="HPandya"/>
    <s v="This account has been closed. Please submit a new credit check for the applicant under a new Customer Account Row ID"/>
    <d v="1899-12-30T00:18:44"/>
    <n v="18.733333333333334"/>
    <d v="2023-08-22T00:00:00"/>
    <x v="1"/>
    <x v="0"/>
    <s v="HARDIK"/>
    <x v="0"/>
    <s v="CONSUMER PRE BUREAU"/>
    <s v="SLA_MET"/>
  </r>
  <r>
    <s v="4186"/>
    <d v="2023-08-22T15:36:51"/>
    <d v="2023-08-22T15:48:47"/>
    <s v="DECLINE"/>
    <s v="Consumer Post Bureau"/>
    <s v="FWadia"/>
    <s v="The applicant has been declined due to recent late payments on their account"/>
    <d v="1899-12-30T00:11:56"/>
    <n v="11.933333333333334"/>
    <d v="2023-08-22T00:00:00"/>
    <x v="1"/>
    <x v="0"/>
    <s v="FARDIN"/>
    <x v="2"/>
    <s v="CONSUMER POST BUREAU"/>
    <s v="SLA_MET"/>
  </r>
  <r>
    <s v="4137"/>
    <d v="2023-08-22T15:40:19"/>
    <d v="2023-08-22T16:08:07"/>
    <s v="APPROVE"/>
    <s v="Consumer Pre Bureau"/>
    <s v="RBose"/>
    <s v="Approved for up to 2 services"/>
    <d v="1899-12-30T00:27:48"/>
    <n v="27.8"/>
    <d v="2023-08-22T00:00:00"/>
    <x v="1"/>
    <x v="0"/>
    <s v="ROHAN"/>
    <x v="1"/>
    <s v="CONSUMER PRE BUREAU"/>
    <s v="SLA_NOT_MET"/>
  </r>
  <r>
    <s v="4138"/>
    <d v="2023-08-22T15:42:09"/>
    <d v="2023-08-22T15:56:13"/>
    <s v="APPROVE"/>
    <s v="Consumer Pre Bureau"/>
    <s v="CDcosta"/>
    <s v="Approved"/>
    <d v="1899-12-30T00:14:04"/>
    <n v="14.066666666666666"/>
    <d v="2023-08-22T00:00:00"/>
    <x v="1"/>
    <x v="0"/>
    <s v="CAMERON"/>
    <x v="1"/>
    <s v="CONSUMER PRE BUREAU"/>
    <s v="SLA_MET"/>
  </r>
  <r>
    <s v="4234"/>
    <d v="2023-08-22T15:42:14"/>
    <d v="2023-08-22T16:01:01"/>
    <s v="WITHDRAW"/>
    <s v="Consumer Pre Bureau"/>
    <s v="HPandya"/>
    <s v="Please resubmit with the valid employer LL"/>
    <d v="1899-12-30T00:18:47"/>
    <n v="18.783333333333335"/>
    <d v="2023-08-22T00:00:00"/>
    <x v="1"/>
    <x v="0"/>
    <s v="HARDIK"/>
    <x v="0"/>
    <s v="CONSUMER PRE BUREAU"/>
    <s v="SLA_MET"/>
  </r>
  <r>
    <s v="4139"/>
    <d v="2023-08-22T15:45:39"/>
    <d v="2023-08-22T16:07:58"/>
    <s v="APPROVE"/>
    <s v="Consumer Pre Bureau"/>
    <s v="CDcosta"/>
    <s v="Approve"/>
    <d v="1899-12-30T00:22:19"/>
    <n v="22.316666666666666"/>
    <d v="2023-08-22T00:00:00"/>
    <x v="1"/>
    <x v="0"/>
    <s v="CAMERON"/>
    <x v="1"/>
    <s v="CONSUMER PRE BUREAU"/>
    <s v="SLA_NOT_MET"/>
  </r>
  <r>
    <s v="4235"/>
    <d v="2023-08-22T15:50:09"/>
    <d v="2023-08-22T16:11:20"/>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21:11"/>
    <n v="21.183333333333334"/>
    <d v="2023-08-22T00:00:00"/>
    <x v="1"/>
    <x v="0"/>
    <s v="HARDIK"/>
    <x v="0"/>
    <s v="CONSUMER PRE BUREAU"/>
    <s v="SLA_NOT_MET"/>
  </r>
  <r>
    <s v="4236"/>
    <d v="2023-08-22T15:56:30"/>
    <d v="2023-08-22T16:13:16"/>
    <s v="WITHDRAW"/>
    <s v="Consumer Existing"/>
    <s v="CDcosta"/>
    <s v="This applicant has an existing account with 3 Mobile which is currently overdue. Please only resubmit for review once all outstanding amounts have been paid"/>
    <d v="1899-12-30T00:16:46"/>
    <n v="16.766666666666666"/>
    <d v="2023-08-22T00:00:00"/>
    <x v="1"/>
    <x v="0"/>
    <s v="CAMERON"/>
    <x v="0"/>
    <s v="CONSUMER EXISTING"/>
    <s v="SLA_MET"/>
  </r>
  <r>
    <s v="4140"/>
    <d v="2023-08-22T15:57:47"/>
    <d v="2023-08-22T16:29:56"/>
    <s v="APPROVE"/>
    <s v="Consumer Pre Bureau"/>
    <s v="NBhatia"/>
    <s v="Approve"/>
    <d v="1899-12-30T00:32:09"/>
    <n v="32.15"/>
    <d v="2023-08-22T00:00:00"/>
    <x v="1"/>
    <x v="0"/>
    <s v="NITESH"/>
    <x v="1"/>
    <s v="CONSUMER PRE BUREAU"/>
    <s v="SLA_NOT_MET"/>
  </r>
  <r>
    <s v="4187"/>
    <d v="2023-08-22T15:58:11"/>
    <d v="2023-08-22T16:15:36"/>
    <s v="DECLINE"/>
    <s v="Consumer Existing"/>
    <s v="HPandya"/>
    <s v="Declined as the customer has reached their eligible Service Limit"/>
    <d v="1899-12-30T00:17:25"/>
    <n v="17.416666666666668"/>
    <d v="2023-08-22T00:00:00"/>
    <x v="1"/>
    <x v="0"/>
    <s v="HARDIK"/>
    <x v="2"/>
    <s v="CONSUMER EXISTING"/>
    <s v="SLA_MET"/>
  </r>
  <r>
    <s v="4237"/>
    <d v="2023-08-22T15:58:16"/>
    <d v="2023-08-22T16:17:13"/>
    <s v="WITHDRAW"/>
    <s v="Consumer Existing"/>
    <s v="MDcruz"/>
    <m/>
    <d v="1899-12-30T00:18:57"/>
    <n v="18.95"/>
    <d v="2023-08-22T00:00:00"/>
    <x v="1"/>
    <x v="0"/>
    <s v="MERCEDES"/>
    <x v="0"/>
    <s v="CONSUMER EXISTING"/>
    <s v="SLA_MET"/>
  </r>
  <r>
    <s v="4141"/>
    <d v="2023-08-22T15:58:36"/>
    <d v="2023-08-22T16:18:47"/>
    <s v="APPROVE"/>
    <s v="Consumer Existing"/>
    <s v="RBose"/>
    <s v="Approve"/>
    <d v="1899-12-30T00:20:11"/>
    <n v="20.183333333333334"/>
    <d v="2023-08-22T00:00:00"/>
    <x v="1"/>
    <x v="0"/>
    <s v="ROHAN"/>
    <x v="1"/>
    <s v="CONSUMER EXISTING"/>
    <s v="SLA_NOT_MET"/>
  </r>
  <r>
    <s v="4142"/>
    <d v="2023-08-22T16:01:04"/>
    <d v="2023-08-22T16:21:32"/>
    <s v="APPROVE"/>
    <s v="Consumer Existing"/>
    <s v="FWadia"/>
    <s v="Approve"/>
    <d v="1899-12-30T00:20:28"/>
    <n v="20.466666666666665"/>
    <d v="2023-08-22T00:00:00"/>
    <x v="1"/>
    <x v="0"/>
    <s v="FARDIN"/>
    <x v="1"/>
    <s v="CONSUMER EXISTING"/>
    <s v="SLA_NOT_MET"/>
  </r>
  <r>
    <s v="4143"/>
    <d v="2023-08-22T16:01:29"/>
    <d v="2023-08-22T16:19:12"/>
    <s v="APPROVE"/>
    <s v="Consumer Existing"/>
    <s v="CDcosta"/>
    <s v="Approved for MBB only"/>
    <d v="1899-12-30T00:17:43"/>
    <n v="17.716666666666665"/>
    <d v="2023-08-22T00:00:00"/>
    <x v="1"/>
    <x v="0"/>
    <s v="CAMERON"/>
    <x v="1"/>
    <s v="CONSUMER EXISTING"/>
    <s v="SLA_MET"/>
  </r>
  <r>
    <s v="4238"/>
    <d v="2023-08-22T16:05:31"/>
    <d v="2023-08-22T16:20:51"/>
    <s v="WITHDRAW"/>
    <s v="Consumer Pre Bureau"/>
    <s v="HPandya"/>
    <s v="Please resubmit a Passport as part of the applicants 100 points of ID OR Medicare Card"/>
    <d v="1899-12-30T00:15:20"/>
    <n v="15.333333333333334"/>
    <d v="2023-08-22T00:00:00"/>
    <x v="1"/>
    <x v="0"/>
    <s v="HARDIK"/>
    <x v="0"/>
    <s v="CONSUMER PRE BUREAU"/>
    <s v="SLA_MET"/>
  </r>
  <r>
    <s v="4144"/>
    <d v="2023-08-22T16:10:55"/>
    <d v="2023-08-22T16:25:33"/>
    <s v="APPROVE"/>
    <s v="Consumer Pre Bureau"/>
    <s v="CDcosta"/>
    <s v="Approve"/>
    <d v="1899-12-30T00:14:38"/>
    <n v="14.633333333333333"/>
    <d v="2023-08-22T00:00:00"/>
    <x v="1"/>
    <x v="0"/>
    <s v="CAMERON"/>
    <x v="1"/>
    <s v="CONSUMER PRE BUREAU"/>
    <s v="SLA_MET"/>
  </r>
  <r>
    <s v="4145"/>
    <d v="2023-08-22T16:11:59"/>
    <d v="2023-08-22T16:23:23"/>
    <s v="APPROVE"/>
    <s v="Consumer Existing"/>
    <s v="MDcruz"/>
    <m/>
    <d v="1899-12-30T00:11:24"/>
    <n v="11.4"/>
    <d v="2023-08-22T00:00:00"/>
    <x v="1"/>
    <x v="0"/>
    <s v="MERCEDES"/>
    <x v="1"/>
    <s v="CONSUMER EXISTING"/>
    <s v="SLA_MET"/>
  </r>
  <r>
    <s v="4146"/>
    <d v="2023-08-22T16:19:12"/>
    <d v="2023-08-22T16:38:41"/>
    <s v="APPROVE"/>
    <s v="Consumer Existing"/>
    <s v="RBose"/>
    <m/>
    <d v="1899-12-30T00:19:29"/>
    <n v="19.483333333333334"/>
    <d v="2023-08-22T00:00:00"/>
    <x v="1"/>
    <x v="0"/>
    <s v="ROHAN"/>
    <x v="1"/>
    <s v="CONSUMER EXISTING"/>
    <s v="SLA_MET"/>
  </r>
  <r>
    <s v="4147"/>
    <d v="2023-08-22T16:25:56"/>
    <d v="2023-08-22T16:35:21"/>
    <s v="APPROVE"/>
    <s v="Consumer Existing"/>
    <s v="FWadia"/>
    <s v="Approved for 1 service"/>
    <d v="1899-12-30T00:09:25"/>
    <n v="9.4166666666666661"/>
    <d v="2023-08-22T00:00:00"/>
    <x v="1"/>
    <x v="0"/>
    <s v="FARDIN"/>
    <x v="1"/>
    <s v="CONSUMER EXISTING"/>
    <s v="SLA_MET"/>
  </r>
  <r>
    <s v="4148"/>
    <d v="2023-08-22T16:28:11"/>
    <d v="2023-08-22T16:43:20"/>
    <s v="APPROVE"/>
    <s v="Consumer Post Bureau"/>
    <s v="CDcosta"/>
    <s v="Approve"/>
    <d v="1899-12-30T00:15:09"/>
    <n v="15.15"/>
    <d v="2023-08-22T00:00:00"/>
    <x v="1"/>
    <x v="0"/>
    <s v="CAMERON"/>
    <x v="1"/>
    <s v="CONSUMER POST BUREAU"/>
    <s v="SLA_MET"/>
  </r>
  <r>
    <s v="4239"/>
    <d v="2023-08-22T16:33:16"/>
    <d v="2023-08-22T16:50:39"/>
    <s v="WITHDRAW"/>
    <s v="Consumer Post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17:23"/>
    <n v="17.383333333333333"/>
    <d v="2023-08-22T00:00:00"/>
    <x v="1"/>
    <x v="0"/>
    <s v="NITESH"/>
    <x v="0"/>
    <s v="CONSUMER POST BUREAU"/>
    <s v="SLA_MET"/>
  </r>
  <r>
    <s v="4240"/>
    <d v="2023-08-22T16:34:14"/>
    <d v="2023-08-22T16:50:56"/>
    <s v="WITHDRAW"/>
    <s v="Consumer Pre Bureau"/>
    <s v="FWadia"/>
    <s v="Please send through copies of the applicants Visa page and / or previous Passport number, if applicable to VCredit@Asif Tech.com.au or 1800 656 866"/>
    <d v="1899-12-30T00:16:42"/>
    <n v="16.7"/>
    <d v="2023-08-22T00:00:00"/>
    <x v="1"/>
    <x v="0"/>
    <s v="FARDIN"/>
    <x v="0"/>
    <s v="CONSUMER PRE BUREAU"/>
    <s v="SLA_MET"/>
  </r>
  <r>
    <s v="4241"/>
    <d v="2023-08-22T16:35:01"/>
    <d v="2023-08-22T17:00:15"/>
    <s v="WITHDRAW"/>
    <s v="Consumer Post Bureau"/>
    <s v="HPandya"/>
    <s v="Please send through copies of the applicants 100 points of ID to VCredit@Asif Tech.com.au or 1800 656 866 rental agreement."/>
    <d v="1899-12-30T00:25:14"/>
    <n v="25.233333333333334"/>
    <d v="2023-08-22T00:00:00"/>
    <x v="1"/>
    <x v="0"/>
    <s v="HARDIK"/>
    <x v="0"/>
    <s v="CONSUMER POST BUREAU"/>
    <s v="SLA_NOT_MET"/>
  </r>
  <r>
    <s v="4149"/>
    <d v="2023-08-22T16:35:47"/>
    <d v="2023-08-22T16:51:39"/>
    <s v="APPROVE"/>
    <s v="Consumer Existing"/>
    <s v="CDcosta"/>
    <s v="Approve"/>
    <d v="1899-12-30T00:15:52"/>
    <n v="15.866666666666667"/>
    <d v="2023-08-22T00:00:00"/>
    <x v="1"/>
    <x v="0"/>
    <s v="CAMERON"/>
    <x v="1"/>
    <s v="CONSUMER EXISTING"/>
    <s v="SLA_MET"/>
  </r>
  <r>
    <s v="4150"/>
    <d v="2023-08-22T16:37:19"/>
    <d v="2023-08-22T16:59:59"/>
    <s v="APPROVE"/>
    <s v="Consumer Existing"/>
    <s v="CDcosta"/>
    <s v="Approve"/>
    <d v="1899-12-30T00:22:40"/>
    <n v="22.666666666666668"/>
    <d v="2023-08-22T00:00:00"/>
    <x v="1"/>
    <x v="0"/>
    <s v="CAMERON"/>
    <x v="1"/>
    <s v="CONSUMER EXISTING"/>
    <s v="SLA_NOT_MET"/>
  </r>
  <r>
    <s v="4151"/>
    <d v="2023-08-22T16:37:31"/>
    <d v="2023-08-22T17:02:39"/>
    <s v="APPROVE"/>
    <s v="Consumer Existing"/>
    <s v="FWadia"/>
    <s v="Approved only with outright purchase of handset or 1 USIM only"/>
    <d v="1899-12-30T00:25:08"/>
    <n v="25.133333333333333"/>
    <d v="2023-08-22T00:00:00"/>
    <x v="1"/>
    <x v="0"/>
    <s v="FARDIN"/>
    <x v="1"/>
    <s v="CONSUMER EXISTING"/>
    <s v="SLA_NOT_MET"/>
  </r>
  <r>
    <s v="4242"/>
    <d v="2023-08-22T16:38:08"/>
    <d v="2023-08-22T17:05:26"/>
    <s v="WITHDRAW"/>
    <s v="Consumer Existing"/>
    <s v="NBhatia"/>
    <s v="Please resubmit with the advertised contact details for the applicants employer Employer's Landline number (can include 13, 1300 &amp; 1800 numbers) and in employment details incorrectly mentioned Type as &quot;Others, instead of the correct option&quot;."/>
    <d v="1899-12-30T00:27:18"/>
    <n v="27.3"/>
    <d v="2023-08-22T00:00:00"/>
    <x v="1"/>
    <x v="0"/>
    <s v="NITESH"/>
    <x v="0"/>
    <s v="CONSUMER EXISTING"/>
    <s v="SLA_NOT_MET"/>
  </r>
  <r>
    <s v="4243"/>
    <d v="2023-08-22T16:38:29"/>
    <d v="2023-08-22T17:08:05"/>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29:36"/>
    <n v="29.6"/>
    <d v="2023-08-22T00:00:00"/>
    <x v="1"/>
    <x v="0"/>
    <s v="CAMERON"/>
    <x v="0"/>
    <s v="CONSUMER POST BUREAU"/>
    <s v="SLA_NOT_MET"/>
  </r>
  <r>
    <s v="4244"/>
    <d v="2023-08-22T16:42:10"/>
    <d v="2023-08-22T17:09:11"/>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27:01"/>
    <n v="27.016666666666666"/>
    <d v="2023-08-22T00:00:00"/>
    <x v="1"/>
    <x v="0"/>
    <s v="HARDIK"/>
    <x v="0"/>
    <s v="CONSUMER EXISTING"/>
    <s v="SLA_NOT_MET"/>
  </r>
  <r>
    <s v="4152"/>
    <d v="2023-08-22T16:45:16"/>
    <d v="2023-08-22T17:21:24"/>
    <s v="APPROVE"/>
    <s v="Consumer Post Bureau"/>
    <s v="RBose"/>
    <m/>
    <d v="1899-12-30T00:36:08"/>
    <n v="36.133333333333333"/>
    <d v="2023-08-22T00:00:00"/>
    <x v="1"/>
    <x v="0"/>
    <s v="ROHAN"/>
    <x v="1"/>
    <s v="CONSUMER POST BUREAU"/>
    <s v="SLA_NOT_MET"/>
  </r>
  <r>
    <s v="4245"/>
    <d v="2023-08-22T16:49:56"/>
    <d v="2023-08-22T17:17:22"/>
    <s v="WITHDRAW"/>
    <s v="Consumer Post Bureau"/>
    <s v="MDcruz"/>
    <m/>
    <d v="1899-12-30T00:27:26"/>
    <n v="27.433333333333334"/>
    <d v="2023-08-22T00:00:00"/>
    <x v="1"/>
    <x v="0"/>
    <s v="MERCEDES"/>
    <x v="0"/>
    <s v="CONSUMER POST BUREAU"/>
    <s v="SLA_NOT_MET"/>
  </r>
  <r>
    <s v="4246"/>
    <d v="2023-08-22T16:54:44"/>
    <d v="2023-08-22T17:10:33"/>
    <s v="WITHDRAW"/>
    <s v="Consumer Existing"/>
    <s v="FWadia"/>
    <s v="Please resubmit with the advertised contact details for the applicants employer (can include 13, 1300 &amp; 1800 numbers)"/>
    <d v="1899-12-30T00:15:49"/>
    <n v="15.816666666666666"/>
    <d v="2023-08-22T00:00:00"/>
    <x v="1"/>
    <x v="0"/>
    <s v="FARDIN"/>
    <x v="0"/>
    <s v="CONSUMER EXISTING"/>
    <s v="SLA_MET"/>
  </r>
  <r>
    <s v="4247"/>
    <d v="2023-08-22T16:55:15"/>
    <d v="2023-08-22T17:16:53"/>
    <s v="WITHDRAW"/>
    <s v="Consumer Pre Bureau"/>
    <s v="NBhatia"/>
    <s v="Please send through copies of the applicants 100 points of ID (including their Visa page and/or previous Passport number, if applicable) to VCredit@Asif Tech.com.au or 1800 656 866"/>
    <d v="1899-12-30T00:21:38"/>
    <n v="21.633333333333333"/>
    <d v="2023-08-22T00:00:00"/>
    <x v="1"/>
    <x v="0"/>
    <s v="NITESH"/>
    <x v="0"/>
    <s v="CONSUMER PRE BUREAU"/>
    <s v="SLA_NOT_MET"/>
  </r>
  <r>
    <s v="4248"/>
    <d v="2023-08-22T17:05:44"/>
    <d v="2023-08-22T17:14:14"/>
    <s v="WITHDRAW"/>
    <s v="Consumer Existing"/>
    <s v="CDcosta"/>
    <s v="This customers existing Asif Tech account is currently overdue. Once all outstanding amounts have been paid, please email VCredit@Asif Tech.com.au to request a further review"/>
    <d v="1899-12-30T00:08:30"/>
    <n v="8.5"/>
    <d v="2023-08-22T00:00:00"/>
    <x v="1"/>
    <x v="0"/>
    <s v="CAMERON"/>
    <x v="0"/>
    <s v="CONSUMER EXISTING"/>
    <s v="SLA_MET"/>
  </r>
  <r>
    <s v="4153"/>
    <d v="2023-08-22T17:09:43"/>
    <d v="2023-08-22T17:21:24"/>
    <s v="APPROVE"/>
    <s v="Consumer Pre Bureau"/>
    <s v="FWadia"/>
    <s v="Approved for 1 handset and 1 MBB"/>
    <d v="1899-12-30T00:11:41"/>
    <n v="11.683333333333334"/>
    <d v="2023-08-22T00:00:00"/>
    <x v="1"/>
    <x v="0"/>
    <s v="FARDIN"/>
    <x v="1"/>
    <s v="CONSUMER PRE BUREAU"/>
    <s v="SLA_MET"/>
  </r>
  <r>
    <s v="4249"/>
    <d v="2023-08-22T17:09:48"/>
    <d v="2023-08-22T17:15:07"/>
    <s v="WITHDRAW"/>
    <s v="Consumer Post Bureau"/>
    <s v="HPandya"/>
    <s v="An account for this applicant already exists with Asif Tech. Please resubmit as existing customer under CA Row ID: 1-868ECO5"/>
    <d v="1899-12-30T00:05:19"/>
    <n v="5.3166666666666664"/>
    <d v="2023-08-22T00:00:00"/>
    <x v="1"/>
    <x v="0"/>
    <s v="HARDIK"/>
    <x v="0"/>
    <s v="CONSUMER POST BUREAU"/>
    <s v="SLA_MET"/>
  </r>
  <r>
    <s v="4250"/>
    <d v="2023-08-22T17:10:20"/>
    <d v="2023-08-22T17:32:48"/>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22:28"/>
    <n v="22.466666666666665"/>
    <d v="2023-08-22T00:00:00"/>
    <x v="1"/>
    <x v="0"/>
    <s v="HARDIK"/>
    <x v="0"/>
    <s v="CONSUMER EXISTING"/>
    <s v="SLA_NOT_MET"/>
  </r>
  <r>
    <s v="4154"/>
    <d v="2023-08-22T17:11:35"/>
    <d v="2023-08-22T17:36:09"/>
    <s v="APPROVE"/>
    <s v="Consumer Post Bureau"/>
    <s v="FWadia"/>
    <s v="Approve"/>
    <d v="1899-12-30T00:24:34"/>
    <n v="24.566666666666666"/>
    <d v="2023-08-22T00:00:00"/>
    <x v="1"/>
    <x v="0"/>
    <s v="FARDIN"/>
    <x v="1"/>
    <s v="CONSUMER POST BUREAU"/>
    <s v="SLA_NOT_MET"/>
  </r>
  <r>
    <s v="4251"/>
    <d v="2023-08-22T17:23:41"/>
    <d v="2023-08-22T17:37:17"/>
    <s v="WITHDRAW"/>
    <s v="Consumer Pre Bureau"/>
    <s v="NBhatia"/>
    <s v="Please send through copies of the applicants 100 points of ID (including their Visa page and/or previous Passport number, if applicable) to VCredit@Asif Tech.com.au or 1800 656 866 And also provide the Employer's Landline number."/>
    <d v="1899-12-30T00:13:36"/>
    <n v="13.6"/>
    <d v="2023-08-22T00:00:00"/>
    <x v="1"/>
    <x v="0"/>
    <s v="NITESH"/>
    <x v="0"/>
    <s v="CONSUMER PRE BUREAU"/>
    <s v="SLA_MET"/>
  </r>
  <r>
    <s v="4155"/>
    <d v="2023-08-22T17:27:16"/>
    <d v="2023-08-22T17:36:23"/>
    <s v="APPROVE"/>
    <s v="Consumer Existing"/>
    <s v="HPandya"/>
    <s v="Approve"/>
    <d v="1899-12-30T00:09:07"/>
    <n v="9.1166666666666671"/>
    <d v="2023-08-22T00:00:00"/>
    <x v="1"/>
    <x v="0"/>
    <s v="HARDIK"/>
    <x v="1"/>
    <s v="CONSUMER EXISTING"/>
    <s v="SLA_MET"/>
  </r>
  <r>
    <s v="4252"/>
    <d v="2023-08-22T17:30:21"/>
    <d v="2023-08-22T17:42:05"/>
    <s v="WITHDRAW"/>
    <s v="Consumer Pre Bureau"/>
    <s v="FWadia"/>
    <s v="Please send through copies of the applicants 100 points of ID (including their Visa page and/or previous Passport number, if applicable) to VCredit@Asif Tech.com.au or 1800 656 866"/>
    <d v="1899-12-30T00:11:44"/>
    <n v="11.733333333333333"/>
    <d v="2023-08-22T00:00:00"/>
    <x v="1"/>
    <x v="0"/>
    <s v="FARDIN"/>
    <x v="0"/>
    <s v="CONSUMER PRE BUREAU"/>
    <s v="SLA_MET"/>
  </r>
  <r>
    <s v="4253"/>
    <d v="2023-08-22T17:31:35"/>
    <d v="2023-08-22T17:43:5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24"/>
    <n v="12.4"/>
    <d v="2023-08-22T00:00:00"/>
    <x v="1"/>
    <x v="0"/>
    <s v="HARDIK"/>
    <x v="0"/>
    <s v="CONSUMER PRE BUREAU"/>
    <s v="SLA_MET"/>
  </r>
  <r>
    <s v="4156"/>
    <d v="2023-08-22T17:37:00"/>
    <d v="2023-08-22T17:53:33"/>
    <s v="APPROVE"/>
    <s v="Consumer Post Bureau"/>
    <s v="CDcosta"/>
    <s v="Approve"/>
    <d v="1899-12-30T00:16:33"/>
    <n v="16.55"/>
    <d v="2023-08-22T00:00:00"/>
    <x v="1"/>
    <x v="0"/>
    <s v="CAMERON"/>
    <x v="1"/>
    <s v="CONSUMER POST BUREAU"/>
    <s v="SLA_MET"/>
  </r>
  <r>
    <s v="4157"/>
    <d v="2023-08-22T17:43:06"/>
    <d v="2023-08-22T17:50:58"/>
    <s v="APPROVE"/>
    <s v="Consumer Pre Bureau"/>
    <s v="FWadia"/>
    <s v="Approve"/>
    <d v="1899-12-30T00:07:52"/>
    <n v="7.8666666666666671"/>
    <d v="2023-08-22T00:00:00"/>
    <x v="1"/>
    <x v="0"/>
    <s v="FARDIN"/>
    <x v="1"/>
    <s v="CONSUMER PRE BUREAU"/>
    <s v="SLA_MET"/>
  </r>
  <r>
    <s v="4188"/>
    <d v="2023-08-22T17:55:23"/>
    <d v="2023-08-22T18:00:35"/>
    <s v="DECLINE"/>
    <s v="Consumer Existing"/>
    <s v="FWadia"/>
    <s v="Declined as the customer has reached their eligible Service Limit"/>
    <d v="1899-12-30T00:05:12"/>
    <n v="5.2"/>
    <d v="2023-08-22T00:00:00"/>
    <x v="1"/>
    <x v="0"/>
    <s v="FARDIN"/>
    <x v="2"/>
    <s v="CONSUMER EXISTING"/>
    <s v="SLA_MET"/>
  </r>
  <r>
    <s v="4158"/>
    <d v="2023-08-22T18:02:00"/>
    <d v="2023-08-22T18:10:49"/>
    <s v="APPROVE"/>
    <s v="Consumer Post Bureau"/>
    <s v="FWadia"/>
    <m/>
    <d v="1899-12-30T00:08:49"/>
    <n v="8.8166666666666664"/>
    <d v="2023-08-22T00:00:00"/>
    <x v="1"/>
    <x v="0"/>
    <s v="FARDIN"/>
    <x v="1"/>
    <s v="CONSUMER POST BUREAU"/>
    <s v="SLA_MET"/>
  </r>
  <r>
    <s v="4254"/>
    <d v="2023-08-22T18:08:03"/>
    <d v="2023-08-22T18:12:26"/>
    <s v="WITHDRAW"/>
    <s v="Consumer Post Bureau"/>
    <s v="CDcosta"/>
    <s v="An account for this applicant already exists with Asif Tech. Please resubmit as existing customer under CA Row ID: 1-8B2ZDV2"/>
    <d v="1899-12-30T00:04:23"/>
    <n v="4.3833333333333337"/>
    <d v="2023-08-22T00:00:00"/>
    <x v="1"/>
    <x v="0"/>
    <s v="CAMERON"/>
    <x v="0"/>
    <s v="CONSUMER POST BUREAU"/>
    <s v="SLA_MET"/>
  </r>
  <r>
    <s v="4189"/>
    <d v="2023-08-22T18:10:35"/>
    <d v="2023-08-22T18:18:01"/>
    <s v="DECLINE"/>
    <s v="Consumer Existing"/>
    <s v="HPandya"/>
    <s v="The applicant has been declined due to recent late payments on their account"/>
    <d v="1899-12-30T00:07:26"/>
    <n v="7.4333333333333336"/>
    <d v="2023-08-22T00:00:00"/>
    <x v="1"/>
    <x v="0"/>
    <s v="HARDIK"/>
    <x v="2"/>
    <s v="CONSUMER EXISTING"/>
    <s v="SLA_MET"/>
  </r>
  <r>
    <s v="4159"/>
    <d v="2023-08-22T18:10:57"/>
    <d v="2023-08-22T18:18:53"/>
    <s v="APPROVE"/>
    <s v="Consumer Existing"/>
    <s v="FWadia"/>
    <s v="Approved for 1 service"/>
    <d v="1899-12-30T00:07:56"/>
    <n v="7.9333333333333336"/>
    <d v="2023-08-22T00:00:00"/>
    <x v="1"/>
    <x v="0"/>
    <s v="FARDIN"/>
    <x v="1"/>
    <s v="CONSUMER EXISTING"/>
    <s v="SLA_MET"/>
  </r>
  <r>
    <s v="4255"/>
    <d v="2023-08-22T18:16:38"/>
    <d v="2023-08-22T18:23:43"/>
    <s v="WITHDRAW"/>
    <s v="Consumer Pre Bureau"/>
    <s v="CDcosta"/>
    <s v="Please send through copies of the applicants 100 points of ID (including their Visa page and/or previous Passport number, if applicable) to VCredit@Asif Tech.com.au or 1800 656 866"/>
    <d v="1899-12-30T00:07:05"/>
    <n v="7.083333333333333"/>
    <d v="2023-08-22T00:00:00"/>
    <x v="1"/>
    <x v="0"/>
    <s v="CAMERON"/>
    <x v="0"/>
    <s v="CONSUMER PRE BUREAU"/>
    <s v="SLA_MET"/>
  </r>
  <r>
    <s v="4160"/>
    <d v="2023-08-22T18:17:06"/>
    <d v="2023-08-22T18:21:00"/>
    <s v="APPROVE"/>
    <s v="Consumer Existing"/>
    <s v="HPandya"/>
    <s v="Approve"/>
    <d v="1899-12-30T00:03:54"/>
    <n v="3.9"/>
    <d v="2023-08-22T00:00:00"/>
    <x v="1"/>
    <x v="0"/>
    <s v="HARDIK"/>
    <x v="1"/>
    <s v="CONSUMER EXISTING"/>
    <s v="SLA_MET"/>
  </r>
  <r>
    <s v="4161"/>
    <d v="2023-08-22T18:17:15"/>
    <d v="2023-08-22T18:26:48"/>
    <s v="APPROVE"/>
    <s v="Consumer Existing"/>
    <s v="FWadia"/>
    <s v="Approve"/>
    <d v="1899-12-30T00:09:33"/>
    <n v="9.5500000000000007"/>
    <d v="2023-08-22T00:00:00"/>
    <x v="1"/>
    <x v="0"/>
    <s v="FARDIN"/>
    <x v="1"/>
    <s v="CONSUMER EXISTING"/>
    <s v="SLA_MET"/>
  </r>
  <r>
    <s v="4162"/>
    <d v="2023-08-22T18:22:46"/>
    <d v="2023-08-22T18:27:47"/>
    <s v="APPROVE"/>
    <s v="Consumer Existing"/>
    <s v="CDcosta"/>
    <s v="Approved for MBB only"/>
    <d v="1899-12-30T00:05:01"/>
    <n v="5.0166666666666666"/>
    <d v="2023-08-22T00:00:00"/>
    <x v="1"/>
    <x v="0"/>
    <s v="CAMERON"/>
    <x v="1"/>
    <s v="CONSUMER EXISTING"/>
    <s v="SLA_MET"/>
  </r>
  <r>
    <s v="4163"/>
    <d v="2023-08-22T18:23:26"/>
    <d v="2023-08-22T18:31:28"/>
    <s v="APPROVE"/>
    <s v="Consumer Pre Bureau"/>
    <s v="HPandya"/>
    <s v="Approved for 1 handset and 1 MBB"/>
    <d v="1899-12-30T00:08:02"/>
    <n v="8.0333333333333332"/>
    <d v="2023-08-22T00:00:00"/>
    <x v="1"/>
    <x v="0"/>
    <s v="HARDIK"/>
    <x v="1"/>
    <s v="CONSUMER PRE BUREAU"/>
    <s v="SLA_MET"/>
  </r>
  <r>
    <s v="4164"/>
    <d v="2023-08-22T18:25:39"/>
    <d v="2023-08-22T18:32:22"/>
    <s v="APPROVE"/>
    <s v="Consumer Post Bureau"/>
    <s v="FWadia"/>
    <m/>
    <d v="1899-12-30T00:06:43"/>
    <n v="6.7166666666666668"/>
    <d v="2023-08-22T00:00:00"/>
    <x v="1"/>
    <x v="0"/>
    <s v="FARDIN"/>
    <x v="1"/>
    <s v="CONSUMER POST BUREAU"/>
    <s v="SLA_MET"/>
  </r>
  <r>
    <s v="4256"/>
    <d v="2023-08-22T18:35:36"/>
    <d v="2023-08-22T18:42:02"/>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6:26"/>
    <n v="6.4333333333333336"/>
    <d v="2023-08-22T00:00:00"/>
    <x v="1"/>
    <x v="0"/>
    <s v="HARDIK"/>
    <x v="0"/>
    <s v="CONSUMER PRE BUREAU"/>
    <s v="SLA_MET"/>
  </r>
  <r>
    <s v="4257"/>
    <d v="2023-08-22T18:38:48"/>
    <d v="2023-08-22T18:44:00"/>
    <s v="WITHDRAW"/>
    <s v="Consumer Pre Bureau"/>
    <s v="CDcosta"/>
    <s v="Please send through copies of the applicants 100 points of ID (including their Visa page and/or previous Passport number, if applicable) to VCredit@Asif Tech.com.au or 1800 656 866"/>
    <d v="1899-12-30T00:05:12"/>
    <n v="5.2"/>
    <d v="2023-08-22T00:00:00"/>
    <x v="1"/>
    <x v="0"/>
    <s v="CAMERON"/>
    <x v="0"/>
    <s v="CONSUMER PRE BUREAU"/>
    <s v="SLA_MET"/>
  </r>
  <r>
    <s v="4258"/>
    <d v="2023-08-22T18:44:57"/>
    <d v="2023-08-22T18:54:01"/>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09:04"/>
    <n v="9.0666666666666664"/>
    <d v="2023-08-22T00:00:00"/>
    <x v="1"/>
    <x v="0"/>
    <s v="HARDIK"/>
    <x v="0"/>
    <s v="CONSUMER EXISTING"/>
    <s v="SLA_MET"/>
  </r>
  <r>
    <s v="4165"/>
    <d v="2023-08-22T18:48:59"/>
    <d v="2023-08-22T18:53:07"/>
    <s v="APPROVE"/>
    <s v="Consumer Pre Bureau"/>
    <s v="FWadia"/>
    <s v="Approved for 1 service"/>
    <d v="1899-12-30T00:04:08"/>
    <n v="4.1333333333333337"/>
    <d v="2023-08-22T00:00:00"/>
    <x v="1"/>
    <x v="0"/>
    <s v="FARDIN"/>
    <x v="1"/>
    <s v="CONSUMER PRE BUREAU"/>
    <s v="SLA_MET"/>
  </r>
  <r>
    <s v="4190"/>
    <d v="2023-08-22T18:57:34"/>
    <d v="2023-08-22T19:07:44"/>
    <s v="DECLINE"/>
    <s v="Consumer Existing"/>
    <s v="CDcosta"/>
    <m/>
    <d v="1899-12-30T00:10:10"/>
    <n v="10.166666666666666"/>
    <d v="2023-08-22T00:00:00"/>
    <x v="1"/>
    <x v="0"/>
    <s v="CAMERON"/>
    <x v="2"/>
    <s v="CONSUMER EXISTING"/>
    <s v="SLA_MET"/>
  </r>
  <r>
    <s v="4166"/>
    <d v="2023-08-22T19:09:16"/>
    <d v="2023-08-22T19:22:01"/>
    <s v="APPROVE"/>
    <s v="Consumer Existing"/>
    <s v="CDcosta"/>
    <m/>
    <d v="1899-12-30T00:12:45"/>
    <n v="12.75"/>
    <d v="2023-08-22T00:00:00"/>
    <x v="1"/>
    <x v="0"/>
    <s v="CAMERON"/>
    <x v="1"/>
    <s v="CONSUMER EXISTING"/>
    <s v="SLA_MET"/>
  </r>
  <r>
    <s v="4191"/>
    <d v="2023-08-22T19:13:07"/>
    <d v="2023-08-22T19:34:31"/>
    <s v="DECLINE"/>
    <s v="Consumer Existing"/>
    <s v="CDcosta"/>
    <m/>
    <d v="1899-12-30T00:21:24"/>
    <n v="21.4"/>
    <d v="2023-08-22T00:00:00"/>
    <x v="1"/>
    <x v="0"/>
    <s v="CAMERON"/>
    <x v="2"/>
    <s v="CONSUMER EXISTING"/>
    <s v="SLA_NOT_MET"/>
  </r>
  <r>
    <s v="4167"/>
    <d v="2023-08-22T19:19:07"/>
    <d v="2023-08-22T19:25:52"/>
    <s v="APPROVE"/>
    <s v="Consumer Existing"/>
    <s v="HPandya"/>
    <s v="Approve"/>
    <d v="1899-12-30T00:06:45"/>
    <n v="6.75"/>
    <d v="2023-08-22T00:00:00"/>
    <x v="1"/>
    <x v="0"/>
    <s v="HARDIK"/>
    <x v="1"/>
    <s v="CONSUMER EXISTING"/>
    <s v="SLA_MET"/>
  </r>
  <r>
    <s v="4168"/>
    <d v="2023-08-22T19:37:01"/>
    <d v="2023-08-22T19:44:24"/>
    <s v="APPROVE"/>
    <s v="Consumer Post Bureau"/>
    <s v="FWadia"/>
    <m/>
    <d v="1899-12-30T00:07:23"/>
    <n v="7.3833333333333337"/>
    <d v="2023-08-22T00:00:00"/>
    <x v="1"/>
    <x v="0"/>
    <s v="FARDIN"/>
    <x v="1"/>
    <s v="CONSUMER POST BUREAU"/>
    <s v="SLA_MET"/>
  </r>
  <r>
    <s v="4192"/>
    <d v="2023-08-22T20:51:15"/>
    <d v="2023-08-23T08:33:55"/>
    <s v="DECLINE"/>
    <s v="Consumer Post Bureau"/>
    <s v="SSyed"/>
    <m/>
    <d v="1899-12-30T11:42:40"/>
    <n v="702.66666666666663"/>
    <d v="2023-08-23T00:00:00"/>
    <x v="1"/>
    <x v="0"/>
    <s v="SHAHID"/>
    <x v="2"/>
    <s v="CONSUMER POST BUREAU"/>
    <s v="SLA_NOT_MET"/>
  </r>
  <r>
    <s v="4169"/>
    <d v="2023-08-22T21:12:50"/>
    <d v="2023-08-23T08:39:46"/>
    <s v="APPROVE"/>
    <s v="Consumer Post Bureau"/>
    <s v="SSyed"/>
    <m/>
    <d v="1899-12-30T11:26:56"/>
    <n v="686.93333333333328"/>
    <d v="2023-08-23T00:00:00"/>
    <x v="1"/>
    <x v="0"/>
    <s v="SHAHID"/>
    <x v="1"/>
    <s v="CONSUMER POST BUREAU"/>
    <s v="SLA_NOT_MET"/>
  </r>
  <r>
    <s v="4170"/>
    <d v="2023-08-22T21:35:46"/>
    <d v="2023-08-23T08:42:42"/>
    <s v="APPROVE"/>
    <s v="Consumer Post Bureau"/>
    <s v="SSyed"/>
    <m/>
    <d v="1899-12-30T11:06:56"/>
    <n v="666.93333333333328"/>
    <d v="2023-08-23T00:00:00"/>
    <x v="1"/>
    <x v="0"/>
    <s v="SHAHID"/>
    <x v="1"/>
    <s v="CONSUMER POST BUREAU"/>
    <s v="SLA_NOT_MET"/>
  </r>
  <r>
    <s v="4415"/>
    <d v="2023-08-23T01:02:19"/>
    <d v="2023-08-23T08:49:04"/>
    <s v="WITHDRAW"/>
    <s v="Consumer Post Bureau"/>
    <s v="SSyed"/>
    <m/>
    <d v="1899-12-30T07:46:45"/>
    <n v="466.75"/>
    <d v="2023-08-23T00:00:00"/>
    <x v="1"/>
    <x v="0"/>
    <s v="SHAHID"/>
    <x v="0"/>
    <s v="CONSUMER POST BUREAU"/>
    <s v="SLA_NOT_MET"/>
  </r>
  <r>
    <s v="4259"/>
    <d v="2023-08-23T08:25:20"/>
    <d v="2023-08-23T08:33:15"/>
    <s v="APPROVE"/>
    <s v="Consumer Existing"/>
    <s v="SBambaras"/>
    <s v="Approved for 1 service"/>
    <d v="1899-12-30T00:07:55"/>
    <n v="7.916666666666667"/>
    <d v="2023-08-23T00:00:00"/>
    <x v="1"/>
    <x v="0"/>
    <s v="SAM"/>
    <x v="1"/>
    <s v="CONSUMER EXISTING"/>
    <s v="SLA_MET"/>
  </r>
  <r>
    <s v="4260"/>
    <d v="2023-08-23T08:34:21"/>
    <d v="2023-08-23T08:49:43"/>
    <s v="APPROVE"/>
    <s v="Consumer Existing"/>
    <s v="SBambaras"/>
    <s v="Approved for MBB only (not for tablet)"/>
    <d v="1899-12-30T00:15:22"/>
    <n v="15.366666666666667"/>
    <d v="2023-08-23T00:00:00"/>
    <x v="1"/>
    <x v="0"/>
    <s v="SAM"/>
    <x v="1"/>
    <s v="CONSUMER EXISTING"/>
    <s v="SLA_MET"/>
  </r>
  <r>
    <s v="4261"/>
    <d v="2023-08-23T09:00:04"/>
    <d v="2023-08-23T09:06:40"/>
    <s v="APPROVE"/>
    <s v="Consumer Existing"/>
    <s v="SBambaras"/>
    <s v="Approved for 2 sim-only services"/>
    <d v="1899-12-30T00:06:36"/>
    <n v="6.6"/>
    <d v="2023-08-23T00:00:00"/>
    <x v="1"/>
    <x v="0"/>
    <s v="SAM"/>
    <x v="1"/>
    <s v="CONSUMER EXISTING"/>
    <s v="SLA_MET"/>
  </r>
  <r>
    <s v="4262"/>
    <d v="2023-08-23T09:07:07"/>
    <d v="2023-08-23T09:16:26"/>
    <s v="APPROVE"/>
    <s v="Consumer Post Bureau"/>
    <s v="SSyed"/>
    <m/>
    <d v="1899-12-30T00:09:19"/>
    <n v="9.3166666666666664"/>
    <d v="2023-08-23T00:00:00"/>
    <x v="1"/>
    <x v="0"/>
    <s v="SHAHID"/>
    <x v="1"/>
    <s v="CONSUMER POST BUREAU"/>
    <s v="SLA_MET"/>
  </r>
  <r>
    <s v="4263"/>
    <d v="2023-08-23T09:14:11"/>
    <d v="2023-08-23T09:27:00"/>
    <s v="APPROVE"/>
    <s v="Consumer Existing"/>
    <s v="SBambaras"/>
    <s v="Approved for 1 service"/>
    <d v="1899-12-30T00:12:49"/>
    <n v="12.816666666666666"/>
    <d v="2023-08-23T00:00:00"/>
    <x v="1"/>
    <x v="0"/>
    <s v="SAM"/>
    <x v="1"/>
    <s v="CONSUMER EXISTING"/>
    <s v="SLA_MET"/>
  </r>
  <r>
    <s v="4416"/>
    <d v="2023-08-23T09:17:15"/>
    <d v="2023-08-23T09:31:07"/>
    <s v="WITHDRAW"/>
    <s v="Consumer Existing"/>
    <s v="SBambaras"/>
    <s v="This customers existing Asif Tech account is currently overdue. Once all outstanding amounts have been paid, please email VCredit@Asif Tech.com.au to request a further review"/>
    <d v="1899-12-30T00:13:52"/>
    <n v="13.866666666666667"/>
    <d v="2023-08-23T00:00:00"/>
    <x v="1"/>
    <x v="0"/>
    <s v="SAM"/>
    <x v="0"/>
    <s v="CONSUMER EXISTING"/>
    <s v="SLA_MET"/>
  </r>
  <r>
    <s v="4264"/>
    <d v="2023-08-23T09:22:02"/>
    <d v="2023-08-23T09:35:14"/>
    <s v="APPROVE"/>
    <s v="Consumer Existing"/>
    <s v="SBambaras"/>
    <s v="Approved for outright purchase or sim-only service due to the applicants Visa status or expiry"/>
    <d v="1899-12-30T00:13:12"/>
    <n v="13.2"/>
    <d v="2023-08-23T00:00:00"/>
    <x v="1"/>
    <x v="0"/>
    <s v="SAM"/>
    <x v="1"/>
    <s v="CONSUMER EXISTING"/>
    <s v="SLA_MET"/>
  </r>
  <r>
    <s v="4417"/>
    <d v="2023-08-23T09:24:58"/>
    <d v="2023-08-23T09:39:22"/>
    <s v="WITHDRAW"/>
    <s v="Consumer Pre Bureau"/>
    <s v="SBambaras"/>
    <s v="An account for this applicant already exists with Asif Tech. Please resubmit as existing customer under CA Row ID:1-7TXA1HJ"/>
    <d v="1899-12-30T00:14:24"/>
    <n v="14.4"/>
    <d v="2023-08-23T00:00:00"/>
    <x v="1"/>
    <x v="0"/>
    <s v="SAM"/>
    <x v="0"/>
    <s v="CONSUMER PRE BUREAU"/>
    <s v="SLA_MET"/>
  </r>
  <r>
    <s v="4265"/>
    <d v="2023-08-23T09:36:05"/>
    <d v="2023-08-23T09:42:46"/>
    <s v="APPROVE"/>
    <s v="Consumer Existing"/>
    <s v="SBambaras"/>
    <s v="Approved for 1 service"/>
    <d v="1899-12-30T00:06:41"/>
    <n v="6.6833333333333336"/>
    <d v="2023-08-23T00:00:00"/>
    <x v="1"/>
    <x v="0"/>
    <s v="SAM"/>
    <x v="1"/>
    <s v="CONSUMER EXISTING"/>
    <s v="SLA_MET"/>
  </r>
  <r>
    <s v="4418"/>
    <d v="2023-08-23T09:39:51"/>
    <d v="2023-08-23T09:52:42"/>
    <s v="WITHDRAW"/>
    <s v="Consumer Pre Bureau"/>
    <s v="AAkhundpur"/>
    <s v="Please resubmit with a valid company name for the applicants employer if Self employed please mention the ABN number."/>
    <d v="1899-12-30T00:12:51"/>
    <n v="12.85"/>
    <d v="2023-08-23T00:00:00"/>
    <x v="1"/>
    <x v="0"/>
    <s v="ASIF"/>
    <x v="0"/>
    <s v="CONSUMER PRE BUREAU"/>
    <s v="SLA_MET"/>
  </r>
  <r>
    <s v="4266"/>
    <d v="2023-08-23T09:48:53"/>
    <d v="2023-08-23T09:51:54"/>
    <s v="APPROVE"/>
    <s v="Consumer Existing"/>
    <s v="SBambaras"/>
    <s v="Approved for MBB only"/>
    <d v="1899-12-30T00:03:01"/>
    <n v="3.0166666666666666"/>
    <d v="2023-08-23T00:00:00"/>
    <x v="1"/>
    <x v="0"/>
    <s v="SAM"/>
    <x v="1"/>
    <s v="CONSUMER EXISTING"/>
    <s v="SLA_MET"/>
  </r>
  <r>
    <s v="4419"/>
    <d v="2023-08-23T09:52:54"/>
    <d v="2023-08-23T10:03:34"/>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0:40"/>
    <n v="10.666666666666666"/>
    <d v="2023-08-23T00:00:00"/>
    <x v="1"/>
    <x v="0"/>
    <s v="SAM"/>
    <x v="0"/>
    <s v="CONSUMER PRE BUREAU"/>
    <s v="SLA_MET"/>
  </r>
  <r>
    <s v="4420"/>
    <d v="2023-08-23T10:03:00"/>
    <d v="2023-08-23T10:11:54"/>
    <s v="WITHDRAW"/>
    <s v="Consumer Post Bureau"/>
    <s v="SSyed"/>
    <m/>
    <d v="1899-12-30T00:08:54"/>
    <n v="8.9"/>
    <d v="2023-08-23T00:00:00"/>
    <x v="1"/>
    <x v="0"/>
    <s v="SHAHID"/>
    <x v="0"/>
    <s v="CONSUMER POST BUREAU"/>
    <s v="SLA_MET"/>
  </r>
  <r>
    <s v="4267"/>
    <d v="2023-08-23T10:05:27"/>
    <d v="2023-08-23T10:10:08"/>
    <s v="APPROVE"/>
    <s v="Consumer Pre Bureau"/>
    <s v="AAkhundpur"/>
    <s v="Approved for 1 service only"/>
    <d v="1899-12-30T00:04:41"/>
    <n v="4.6833333333333336"/>
    <d v="2023-08-23T00:00:00"/>
    <x v="1"/>
    <x v="0"/>
    <s v="ASIF"/>
    <x v="1"/>
    <s v="CONSUMER PRE BUREAU"/>
    <s v="SLA_MET"/>
  </r>
  <r>
    <s v="4421"/>
    <d v="2023-08-23T10:05:38"/>
    <d v="2023-08-23T10:12:15"/>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6:37"/>
    <n v="6.6166666666666671"/>
    <d v="2023-08-23T00:00:00"/>
    <x v="1"/>
    <x v="0"/>
    <s v="SAM"/>
    <x v="0"/>
    <s v="CONSUMER POST BUREAU"/>
    <s v="SLA_MET"/>
  </r>
  <r>
    <s v="4422"/>
    <d v="2023-08-23T10:10:49"/>
    <d v="2023-08-23T10:23:26"/>
    <s v="WITHDRAW"/>
    <s v="Consumer Post Bureau"/>
    <s v="SSyed"/>
    <m/>
    <d v="1899-12-30T00:12:37"/>
    <n v="12.616666666666667"/>
    <d v="2023-08-23T00:00:00"/>
    <x v="1"/>
    <x v="0"/>
    <s v="SHAHID"/>
    <x v="0"/>
    <s v="CONSUMER POST BUREAU"/>
    <s v="SLA_MET"/>
  </r>
  <r>
    <s v="4268"/>
    <d v="2023-08-23T10:15:49"/>
    <d v="2023-08-23T10:22:51"/>
    <s v="APPROVE"/>
    <s v="Consumer Existing"/>
    <s v="AAkhundpur"/>
    <s v="Approved for outright purchase or sim-only service due to the applicants Visa status or expiry"/>
    <d v="1899-12-30T00:07:02"/>
    <n v="7.0333333333333332"/>
    <d v="2023-08-23T00:00:00"/>
    <x v="1"/>
    <x v="0"/>
    <s v="ASIF"/>
    <x v="1"/>
    <s v="CONSUMER EXISTING"/>
    <s v="SLA_MET"/>
  </r>
  <r>
    <s v="4372"/>
    <d v="2023-08-23T10:19:35"/>
    <d v="2023-08-23T10:23:03"/>
    <s v="DECLINE"/>
    <s v="Consumer Existing"/>
    <s v="SBambaras"/>
    <s v="The applicant has been declined as they are on a Bridging Visa. As per the Credit Policy, if the applicant is on an eligible Visa Subclass, send a copy of the 100pts of ID and supporting documents to VCredit@Asif Tech.com.au or 1800 656 866"/>
    <d v="1899-12-30T00:03:28"/>
    <n v="3.4666666666666668"/>
    <d v="2023-08-23T00:00:00"/>
    <x v="1"/>
    <x v="0"/>
    <s v="SAM"/>
    <x v="2"/>
    <s v="CONSUMER EXISTING"/>
    <s v="SLA_MET"/>
  </r>
  <r>
    <s v="4423"/>
    <d v="2023-08-23T10:43:59"/>
    <d v="2023-08-23T10:58:46"/>
    <s v="WITHDRAW"/>
    <s v="Consumer Post Bureau"/>
    <s v="NBhatia"/>
    <s v="An account for this applicant already exists with Asif Tech. Please resubmit as existing customer under CA Row ID: 1-7LZQNPT"/>
    <d v="1899-12-30T00:14:47"/>
    <n v="14.783333333333333"/>
    <d v="2023-08-23T00:00:00"/>
    <x v="1"/>
    <x v="0"/>
    <s v="NITESH"/>
    <x v="0"/>
    <s v="CONSUMER POST BUREAU"/>
    <s v="SLA_MET"/>
  </r>
  <r>
    <s v="4269"/>
    <d v="2023-08-23T10:46:56"/>
    <d v="2023-08-23T10:52:49"/>
    <s v="APPROVE"/>
    <s v="Consumer Existing"/>
    <s v="AAkhundpur"/>
    <s v="Approved for outright purchase or sim-only service due to the applicants Visa status or expiry"/>
    <d v="1899-12-30T00:05:53"/>
    <n v="5.8833333333333329"/>
    <d v="2023-08-23T00:00:00"/>
    <x v="1"/>
    <x v="0"/>
    <s v="ASIF"/>
    <x v="1"/>
    <s v="CONSUMER EXISTING"/>
    <s v="SLA_MET"/>
  </r>
  <r>
    <s v="4270"/>
    <d v="2023-08-23T10:52:43"/>
    <d v="2023-08-23T10:58:44"/>
    <s v="APPROVE"/>
    <s v="Consumer Existing"/>
    <s v="AAkhundpur"/>
    <m/>
    <d v="1899-12-30T00:06:01"/>
    <n v="6.0166666666666666"/>
    <d v="2023-08-23T00:00:00"/>
    <x v="1"/>
    <x v="0"/>
    <s v="ASIF"/>
    <x v="1"/>
    <s v="CONSUMER EXISTING"/>
    <s v="SLA_MET"/>
  </r>
  <r>
    <s v="4271"/>
    <d v="2023-08-23T10:53:55"/>
    <d v="2023-08-23T11:05:51"/>
    <s v="APPROVE"/>
    <s v="Consumer Pre Bureau"/>
    <s v="SBambaras"/>
    <s v="Approved for 1 service"/>
    <d v="1899-12-30T00:11:56"/>
    <n v="11.933333333333334"/>
    <d v="2023-08-23T00:00:00"/>
    <x v="1"/>
    <x v="0"/>
    <s v="SAM"/>
    <x v="1"/>
    <s v="CONSUMER PRE BUREAU"/>
    <s v="SLA_MET"/>
  </r>
  <r>
    <s v="4272"/>
    <d v="2023-08-23T10:54:41"/>
    <d v="2023-08-23T11:06:27"/>
    <s v="APPROVE"/>
    <s v="Consumer Pre Bureau"/>
    <s v="AAkhundpur"/>
    <s v="Approve"/>
    <d v="1899-12-30T00:11:46"/>
    <n v="11.766666666666667"/>
    <d v="2023-08-23T00:00:00"/>
    <x v="1"/>
    <x v="0"/>
    <s v="ASIF"/>
    <x v="1"/>
    <s v="CONSUMER PRE BUREAU"/>
    <s v="SLA_MET"/>
  </r>
  <r>
    <s v="4273"/>
    <d v="2023-08-23T10:57:30"/>
    <d v="2023-08-23T11:16:04"/>
    <s v="APPROVE"/>
    <s v="Consumer Existing"/>
    <s v="NBhatia"/>
    <s v="Approve"/>
    <d v="1899-12-30T00:18:34"/>
    <n v="18.566666666666666"/>
    <d v="2023-08-23T00:00:00"/>
    <x v="1"/>
    <x v="0"/>
    <s v="NITESH"/>
    <x v="1"/>
    <s v="CONSUMER EXISTING"/>
    <s v="SLA_MET"/>
  </r>
  <r>
    <s v="4424"/>
    <d v="2023-08-23T10:57:54"/>
    <d v="2023-08-23T11:20:59"/>
    <s v="WITHDRAW"/>
    <s v="Consumer Existing"/>
    <s v="HPandya"/>
    <s v="This customers existing Asif Tech account is currently overdue. Once all outstanding amounts have been paid, please email VCredit@Asif Tech.com.au to request a further review"/>
    <d v="1899-12-30T00:23:05"/>
    <n v="23.083333333333332"/>
    <d v="2023-08-23T00:00:00"/>
    <x v="1"/>
    <x v="0"/>
    <s v="HARDIK"/>
    <x v="0"/>
    <s v="CONSUMER EXISTING"/>
    <s v="SLA_NOT_MET"/>
  </r>
  <r>
    <s v="4274"/>
    <d v="2023-08-23T11:16:34"/>
    <d v="2023-08-23T11:24:50"/>
    <s v="APPROVE"/>
    <s v="Consumer Existing"/>
    <s v="AAkhundpur"/>
    <m/>
    <d v="1899-12-30T00:08:16"/>
    <n v="8.2666666666666675"/>
    <d v="2023-08-23T00:00:00"/>
    <x v="1"/>
    <x v="0"/>
    <s v="ASIF"/>
    <x v="1"/>
    <s v="CONSUMER EXISTING"/>
    <s v="SLA_MET"/>
  </r>
  <r>
    <s v="4425"/>
    <d v="2023-08-23T11:25:33"/>
    <d v="2023-08-23T11:37:51"/>
    <s v="WITHDRAW"/>
    <s v="Consumer Post Bureau"/>
    <s v="CDcosta"/>
    <m/>
    <d v="1899-12-30T00:12:18"/>
    <n v="12.3"/>
    <d v="2023-08-23T00:00:00"/>
    <x v="1"/>
    <x v="0"/>
    <s v="CAMERON"/>
    <x v="0"/>
    <s v="CONSUMER POST BUREAU"/>
    <s v="SLA_MET"/>
  </r>
  <r>
    <s v="4275"/>
    <d v="2023-08-23T11:27:04"/>
    <d v="2023-08-23T11:36:07"/>
    <s v="APPROVE"/>
    <s v="Consumer Post Bureau"/>
    <s v="QMascarenhas"/>
    <m/>
    <d v="1899-12-30T00:09:03"/>
    <n v="9.0500000000000007"/>
    <d v="2023-08-23T00:00:00"/>
    <x v="1"/>
    <x v="0"/>
    <e v="#N/A"/>
    <x v="1"/>
    <s v="CONSUMER POST BUREAU"/>
    <s v="SLA_MET"/>
  </r>
  <r>
    <s v="4276"/>
    <d v="2023-08-23T11:40:01"/>
    <d v="2023-08-23T11:43:53"/>
    <s v="APPROVE"/>
    <s v="Consumer Post Bureau"/>
    <s v="QMascarenhas"/>
    <m/>
    <d v="1899-12-30T00:03:52"/>
    <n v="3.8666666666666667"/>
    <d v="2023-08-23T00:00:00"/>
    <x v="1"/>
    <x v="0"/>
    <e v="#N/A"/>
    <x v="1"/>
    <s v="CONSUMER POST BUREAU"/>
    <s v="SLA_MET"/>
  </r>
  <r>
    <s v="4426"/>
    <d v="2023-08-23T11:40:17"/>
    <d v="2023-08-23T11:43:51"/>
    <s v="WITHDRAW"/>
    <s v="Consumer Post Bureau"/>
    <s v="SSyed"/>
    <m/>
    <d v="1899-12-30T00:03:34"/>
    <n v="3.5666666666666664"/>
    <d v="2023-08-23T00:00:00"/>
    <x v="1"/>
    <x v="0"/>
    <s v="SHAHID"/>
    <x v="0"/>
    <s v="CONSUMER POST BUREAU"/>
    <s v="SLA_MET"/>
  </r>
  <r>
    <s v="4277"/>
    <d v="2023-08-23T11:40:51"/>
    <d v="2023-08-23T11:44:49"/>
    <s v="APPROVE"/>
    <s v="Consumer Existing"/>
    <s v="SBambaras"/>
    <s v="Approved only with outright purchase of handset or USIM only"/>
    <d v="1899-12-30T00:03:58"/>
    <n v="3.9666666666666668"/>
    <d v="2023-08-23T00:00:00"/>
    <x v="1"/>
    <x v="0"/>
    <s v="SAM"/>
    <x v="1"/>
    <s v="CONSUMER EXISTING"/>
    <s v="SLA_MET"/>
  </r>
  <r>
    <s v="4278"/>
    <d v="2023-08-23T11:43:41"/>
    <d v="2023-08-23T11:56:59"/>
    <s v="APPROVE"/>
    <s v="Consumer Post Bureau"/>
    <s v="HPandya"/>
    <s v="Approve"/>
    <d v="1899-12-30T00:13:18"/>
    <n v="13.3"/>
    <d v="2023-08-23T00:00:00"/>
    <x v="1"/>
    <x v="0"/>
    <s v="HARDIK"/>
    <x v="1"/>
    <s v="CONSUMER POST BUREAU"/>
    <s v="SLA_MET"/>
  </r>
  <r>
    <s v="4279"/>
    <d v="2023-08-23T11:48:46"/>
    <d v="2023-08-23T11:53:14"/>
    <s v="APPROVE"/>
    <s v="Consumer Existing"/>
    <s v="SBambaras"/>
    <s v="Approved for 1 service"/>
    <d v="1899-12-30T00:04:28"/>
    <n v="4.4666666666666668"/>
    <d v="2023-08-23T00:00:00"/>
    <x v="1"/>
    <x v="0"/>
    <s v="SAM"/>
    <x v="1"/>
    <s v="CONSUMER EXISTING"/>
    <s v="SLA_MET"/>
  </r>
  <r>
    <s v="4280"/>
    <d v="2023-08-23T11:49:22"/>
    <d v="2023-08-23T11:55:42"/>
    <s v="APPROVE"/>
    <s v="Consumer Existing"/>
    <s v="CDcosta"/>
    <s v="Approve"/>
    <d v="1899-12-30T00:06:20"/>
    <n v="6.333333333333333"/>
    <d v="2023-08-23T00:00:00"/>
    <x v="1"/>
    <x v="0"/>
    <s v="CAMERON"/>
    <x v="1"/>
    <s v="CONSUMER EXISTING"/>
    <s v="SLA_MET"/>
  </r>
  <r>
    <s v="4427"/>
    <d v="2023-08-23T11:53:09"/>
    <d v="2023-08-23T12:10:08"/>
    <s v="WITHDRAW"/>
    <s v="Consumer Pre Bureau"/>
    <s v="SBambaras"/>
    <s v="Please resubmit the next application as self employed with the ABN number."/>
    <d v="1899-12-30T00:16:59"/>
    <n v="16.983333333333334"/>
    <d v="2023-08-23T00:00:00"/>
    <x v="1"/>
    <x v="0"/>
    <s v="SAM"/>
    <x v="0"/>
    <s v="CONSUMER PRE BUREAU"/>
    <s v="SLA_MET"/>
  </r>
  <r>
    <s v="4281"/>
    <d v="2023-08-23T11:53:32"/>
    <d v="2023-08-23T12:13:36"/>
    <s v="APPROVE"/>
    <s v="Consumer Existing"/>
    <s v="QMascarenhas"/>
    <s v="Approved only with outright purchase of handset or USIM only"/>
    <d v="1899-12-30T00:20:04"/>
    <n v="20.066666666666666"/>
    <d v="2023-08-23T00:00:00"/>
    <x v="1"/>
    <x v="0"/>
    <e v="#N/A"/>
    <x v="1"/>
    <s v="CONSUMER EXISTING"/>
    <s v="SLA_NOT_MET"/>
  </r>
  <r>
    <s v="4428"/>
    <d v="2023-08-23T11:54:57"/>
    <d v="2023-08-23T12:03:59"/>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9:02"/>
    <n v="9.0333333333333332"/>
    <d v="2023-08-23T00:00:00"/>
    <x v="1"/>
    <x v="0"/>
    <s v="CAMERON"/>
    <x v="0"/>
    <s v="CONSUMER POST BUREAU"/>
    <s v="SLA_MET"/>
  </r>
  <r>
    <s v="4282"/>
    <d v="2023-08-23T11:55:09"/>
    <d v="2023-08-23T12:04:56"/>
    <s v="APPROVE"/>
    <s v="Consumer Existing"/>
    <s v="AAkhundpur"/>
    <s v="Approved for outright purchase or sim-only service"/>
    <d v="1899-12-30T00:09:47"/>
    <n v="9.7833333333333332"/>
    <d v="2023-08-23T00:00:00"/>
    <x v="1"/>
    <x v="0"/>
    <s v="ASIF"/>
    <x v="1"/>
    <s v="CONSUMER EXISTING"/>
    <s v="SLA_MET"/>
  </r>
  <r>
    <s v="4283"/>
    <d v="2023-08-23T12:02:45"/>
    <d v="2023-08-23T12:11:00"/>
    <s v="APPROVE"/>
    <s v="Consumer Pre Bureau"/>
    <s v="HPandya"/>
    <s v="Approved for 1 handset and 1 MBB"/>
    <d v="1899-12-30T00:08:15"/>
    <n v="8.25"/>
    <d v="2023-08-23T00:00:00"/>
    <x v="1"/>
    <x v="0"/>
    <s v="HARDIK"/>
    <x v="1"/>
    <s v="CONSUMER PRE BUREAU"/>
    <s v="SLA_MET"/>
  </r>
  <r>
    <s v="4429"/>
    <d v="2023-08-23T12:05:51"/>
    <d v="2023-08-23T12:22:33"/>
    <s v="WITHDRAW"/>
    <s v="Consumer Post Bureau"/>
    <s v="CDcosta"/>
    <s v="The applicant is currently studying Fulltime or is on a Student Visa. Please resubmit as a Student."/>
    <d v="1899-12-30T00:16:42"/>
    <n v="16.7"/>
    <d v="2023-08-23T00:00:00"/>
    <x v="1"/>
    <x v="0"/>
    <s v="CAMERON"/>
    <x v="0"/>
    <s v="CONSUMER POST BUREAU"/>
    <s v="SLA_MET"/>
  </r>
  <r>
    <s v="4430"/>
    <d v="2023-08-23T12:08:46"/>
    <d v="2023-08-23T12:15:05"/>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6:19"/>
    <n v="6.3166666666666664"/>
    <d v="2023-08-23T00:00:00"/>
    <x v="1"/>
    <x v="0"/>
    <s v="SAM"/>
    <x v="0"/>
    <s v="CONSUMER PRE BUREAU"/>
    <s v="SLA_MET"/>
  </r>
  <r>
    <s v="4431"/>
    <d v="2023-08-23T12:09:44"/>
    <d v="2023-08-23T12:19:1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9:28"/>
    <n v="9.4666666666666668"/>
    <d v="2023-08-23T00:00:00"/>
    <x v="1"/>
    <x v="0"/>
    <s v="HARDIK"/>
    <x v="0"/>
    <s v="CONSUMER POST BUREAU"/>
    <s v="SLA_MET"/>
  </r>
  <r>
    <s v="4284"/>
    <d v="2023-08-23T12:14:56"/>
    <d v="2023-08-23T12:28:14"/>
    <s v="APPROVE"/>
    <s v="Consumer Existing"/>
    <s v="QMascarenhas"/>
    <m/>
    <d v="1899-12-30T00:13:18"/>
    <n v="13.3"/>
    <d v="2023-08-23T00:00:00"/>
    <x v="1"/>
    <x v="0"/>
    <e v="#N/A"/>
    <x v="1"/>
    <s v="CONSUMER EXISTING"/>
    <s v="SLA_MET"/>
  </r>
  <r>
    <s v="4432"/>
    <d v="2023-08-23T12:15:57"/>
    <d v="2023-08-23T12:31:03"/>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5:06"/>
    <n v="15.1"/>
    <d v="2023-08-23T00:00:00"/>
    <x v="1"/>
    <x v="0"/>
    <s v="HARDIK"/>
    <x v="0"/>
    <s v="CONSUMER PRE BUREAU"/>
    <s v="SLA_MET"/>
  </r>
  <r>
    <s v="4433"/>
    <d v="2023-08-23T12:26:07"/>
    <d v="2023-08-23T12:35:34"/>
    <s v="WITHDRAW"/>
    <s v="Consumer Pre Bureau"/>
    <s v="SBambaras"/>
    <s v="The applicant is currently studying Fulltime or is on a Student Visa. Please resubmit as a Student."/>
    <d v="1899-12-30T00:09:27"/>
    <n v="9.4499999999999993"/>
    <d v="2023-08-23T00:00:00"/>
    <x v="1"/>
    <x v="0"/>
    <s v="SAM"/>
    <x v="0"/>
    <s v="CONSUMER PRE BUREAU"/>
    <s v="SLA_MET"/>
  </r>
  <r>
    <s v="4285"/>
    <d v="2023-08-23T12:26:37"/>
    <d v="2023-08-23T12:33:19"/>
    <s v="APPROVE"/>
    <s v="Consumer Existing"/>
    <s v="SSyed"/>
    <m/>
    <d v="1899-12-30T00:06:42"/>
    <n v="6.7"/>
    <d v="2023-08-23T00:00:00"/>
    <x v="1"/>
    <x v="0"/>
    <s v="SHAHID"/>
    <x v="1"/>
    <s v="CONSUMER EXISTING"/>
    <s v="SLA_MET"/>
  </r>
  <r>
    <s v="4373"/>
    <d v="2023-08-23T12:26:40"/>
    <d v="2023-08-23T12:34:57"/>
    <s v="DECLINE"/>
    <s v="Consumer Existing"/>
    <s v="QMascarenhas"/>
    <m/>
    <d v="1899-12-30T00:08:17"/>
    <n v="8.2833333333333332"/>
    <d v="2023-08-23T00:00:00"/>
    <x v="1"/>
    <x v="0"/>
    <e v="#N/A"/>
    <x v="2"/>
    <s v="CONSUMER EXISTING"/>
    <s v="SLA_MET"/>
  </r>
  <r>
    <s v="4286"/>
    <d v="2023-08-23T12:31:48"/>
    <d v="2023-08-23T12:41:56"/>
    <s v="APPROVE"/>
    <s v="Consumer Post Bureau"/>
    <s v="MDcruz"/>
    <m/>
    <d v="1899-12-30T00:10:08"/>
    <n v="10.133333333333333"/>
    <d v="2023-08-23T00:00:00"/>
    <x v="1"/>
    <x v="0"/>
    <s v="MERCEDES"/>
    <x v="1"/>
    <s v="CONSUMER POST BUREAU"/>
    <s v="SLA_MET"/>
  </r>
  <r>
    <s v="4287"/>
    <d v="2023-08-23T12:32:29"/>
    <d v="2023-08-23T12:38:51"/>
    <s v="APPROVE"/>
    <s v="Consumer Post Bureau"/>
    <s v="HPandya"/>
    <s v="Approve"/>
    <d v="1899-12-30T00:06:22"/>
    <n v="6.3666666666666663"/>
    <d v="2023-08-23T00:00:00"/>
    <x v="1"/>
    <x v="0"/>
    <s v="HARDIK"/>
    <x v="1"/>
    <s v="CONSUMER POST BUREAU"/>
    <s v="SLA_MET"/>
  </r>
  <r>
    <s v="4374"/>
    <d v="2023-08-23T12:33:04"/>
    <d v="2023-08-23T12:37:39"/>
    <s v="DECLINE"/>
    <s v="Consumer Existing"/>
    <s v="AAkhundpur"/>
    <s v="The applicant has been declined as their Visa expires in less than 12 months"/>
    <d v="1899-12-30T00:04:35"/>
    <n v="4.583333333333333"/>
    <d v="2023-08-23T00:00:00"/>
    <x v="1"/>
    <x v="0"/>
    <s v="ASIF"/>
    <x v="2"/>
    <s v="CONSUMER EXISTING"/>
    <s v="SLA_MET"/>
  </r>
  <r>
    <s v="4434"/>
    <d v="2023-08-23T12:36:18"/>
    <d v="2023-08-23T12:40:38"/>
    <s v="WITHDRAW"/>
    <s v="Consumer Post Bureau"/>
    <s v="AAkhundpur"/>
    <s v="The applicant has been previously approved under a different CA Row ID. The applicant will need to proceed with this order or have cancellation of the order confirmed in Siebel before reapplying ROW ID : 1-8HU1G5A"/>
    <d v="1899-12-30T00:04:20"/>
    <n v="4.333333333333333"/>
    <d v="2023-08-23T00:00:00"/>
    <x v="1"/>
    <x v="0"/>
    <s v="ASIF"/>
    <x v="0"/>
    <s v="CONSUMER POST BUREAU"/>
    <s v="SLA_MET"/>
  </r>
  <r>
    <s v="4288"/>
    <d v="2023-08-23T12:38:57"/>
    <d v="2023-08-23T12:48:21"/>
    <s v="APPROVE"/>
    <s v="Consumer Pre Bureau"/>
    <s v="HPandya"/>
    <s v="Approved only with outright purchase of handset or USIM only"/>
    <d v="1899-12-30T00:09:24"/>
    <n v="9.4"/>
    <d v="2023-08-23T00:00:00"/>
    <x v="1"/>
    <x v="0"/>
    <s v="HARDIK"/>
    <x v="1"/>
    <s v="CONSUMER PRE BUREAU"/>
    <s v="SLA_MET"/>
  </r>
  <r>
    <s v="4289"/>
    <d v="2023-08-23T12:42:43"/>
    <d v="2023-08-23T12:48:30"/>
    <s v="APPROVE"/>
    <s v="Consumer Existing"/>
    <s v="AAkhundpur"/>
    <s v="Approved for MBB only"/>
    <d v="1899-12-30T00:05:47"/>
    <n v="5.7833333333333332"/>
    <d v="2023-08-23T00:00:00"/>
    <x v="1"/>
    <x v="0"/>
    <s v="ASIF"/>
    <x v="1"/>
    <s v="CONSUMER EXISTING"/>
    <s v="SLA_MET"/>
  </r>
  <r>
    <s v="4290"/>
    <d v="2023-08-23T12:43:24"/>
    <d v="2023-08-23T12:55:25"/>
    <s v="APPROVE"/>
    <s v="Consumer Pre Bureau"/>
    <s v="HPandya"/>
    <s v="Approved for 1 handset and 1 MBB"/>
    <d v="1899-12-30T00:12:01"/>
    <n v="12.016666666666667"/>
    <d v="2023-08-23T00:00:00"/>
    <x v="1"/>
    <x v="0"/>
    <s v="HARDIK"/>
    <x v="1"/>
    <s v="CONSUMER PRE BUREAU"/>
    <s v="SLA_MET"/>
  </r>
  <r>
    <s v="4291"/>
    <d v="2023-08-23T12:49:35"/>
    <d v="2023-08-23T12:57:48"/>
    <s v="APPROVE"/>
    <s v="Consumer Pre Bureau"/>
    <s v="AAkhundpur"/>
    <s v="Approve"/>
    <d v="1899-12-30T00:08:13"/>
    <n v="8.2166666666666668"/>
    <d v="2023-08-23T00:00:00"/>
    <x v="1"/>
    <x v="0"/>
    <s v="ASIF"/>
    <x v="1"/>
    <s v="CONSUMER PRE BUREAU"/>
    <s v="SLA_MET"/>
  </r>
  <r>
    <s v="4435"/>
    <d v="2023-08-23T12:50:35"/>
    <d v="2023-08-23T12:56:13"/>
    <s v="WITHDRAW"/>
    <s v="Consumer Existing"/>
    <s v="CDcosta"/>
    <s v="Please resubmit with the advertised contact details for the applicants employer (can include 13, 1300 &amp; 1800 numbers)"/>
    <d v="1899-12-30T00:05:38"/>
    <n v="5.6333333333333329"/>
    <d v="2023-08-23T00:00:00"/>
    <x v="1"/>
    <x v="0"/>
    <s v="CAMERON"/>
    <x v="0"/>
    <s v="CONSUMER EXISTING"/>
    <s v="SLA_MET"/>
  </r>
  <r>
    <s v="4436"/>
    <d v="2023-08-23T12:55:38"/>
    <d v="2023-08-23T13:09:05"/>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13:27"/>
    <n v="13.45"/>
    <d v="2023-08-23T00:00:00"/>
    <x v="1"/>
    <x v="0"/>
    <s v="HARDIK"/>
    <x v="0"/>
    <s v="CONSUMER EXISTING"/>
    <s v="SLA_MET"/>
  </r>
  <r>
    <s v="4437"/>
    <d v="2023-08-23T12:58:46"/>
    <d v="2023-08-23T13:09:34"/>
    <s v="WITHDRAW"/>
    <s v="Consumer Existing"/>
    <s v="NBhatia"/>
    <s v="Please resubmit with the advertised contact details for the applicants employer (can include 13, 1300 &amp; 1800 numbers)"/>
    <d v="1899-12-30T00:10:48"/>
    <n v="10.8"/>
    <d v="2023-08-23T00:00:00"/>
    <x v="1"/>
    <x v="0"/>
    <s v="NITESH"/>
    <x v="0"/>
    <s v="CONSUMER EXISTING"/>
    <s v="SLA_MET"/>
  </r>
  <r>
    <s v="4375"/>
    <d v="2023-08-23T13:01:15"/>
    <d v="2023-08-23T13:15:30"/>
    <s v="DECLINE"/>
    <s v="Consumer Existing"/>
    <s v="CDcosta"/>
    <s v="The customer has been declined due to insufficient billing history with Asif Tech"/>
    <d v="1899-12-30T00:14:15"/>
    <n v="14.25"/>
    <d v="2023-08-23T00:00:00"/>
    <x v="1"/>
    <x v="0"/>
    <s v="CAMERON"/>
    <x v="2"/>
    <s v="CONSUMER EXISTING"/>
    <s v="SLA_MET"/>
  </r>
  <r>
    <s v="4376"/>
    <d v="2023-08-23T13:11:03"/>
    <d v="2023-08-23T13:14:40"/>
    <s v="DECLINE"/>
    <s v="Consumer Existing"/>
    <s v="AAkhundpur"/>
    <s v="The applicant has been declined due to recent late payments on their account"/>
    <d v="1899-12-30T00:03:37"/>
    <n v="3.6166666666666667"/>
    <d v="2023-08-23T00:00:00"/>
    <x v="1"/>
    <x v="0"/>
    <s v="ASIF"/>
    <x v="2"/>
    <s v="CONSUMER EXISTING"/>
    <s v="SLA_MET"/>
  </r>
  <r>
    <s v="4438"/>
    <d v="2023-08-23T13:11:35"/>
    <d v="2023-08-23T13:23:06"/>
    <s v="WITHDRAW"/>
    <s v="Consumer Existing"/>
    <s v="HPandya"/>
    <s v="Please resubmit a Passport as part of the applicants 100 points of ID or medicare card."/>
    <d v="1899-12-30T00:11:31"/>
    <n v="11.516666666666667"/>
    <d v="2023-08-23T00:00:00"/>
    <x v="1"/>
    <x v="0"/>
    <s v="HARDIK"/>
    <x v="0"/>
    <s v="CONSUMER EXISTING"/>
    <s v="SLA_MET"/>
  </r>
  <r>
    <s v="4439"/>
    <d v="2023-08-23T13:11:43"/>
    <d v="2023-08-23T13:20:12"/>
    <s v="WITHDRAW"/>
    <s v="Consumer Post Bureau"/>
    <s v="MDcruz"/>
    <m/>
    <d v="1899-12-30T00:08:29"/>
    <n v="8.4833333333333325"/>
    <d v="2023-08-23T00:00:00"/>
    <x v="1"/>
    <x v="0"/>
    <s v="MERCEDES"/>
    <x v="0"/>
    <s v="CONSUMER POST BUREAU"/>
    <s v="SLA_MET"/>
  </r>
  <r>
    <s v="4377"/>
    <d v="2023-08-23T13:18:55"/>
    <d v="2023-08-23T13:28:16"/>
    <s v="DECLINE"/>
    <s v="Consumer Existing"/>
    <s v="AAkhundpur"/>
    <s v="The applicant has been declined due to a failed employment check. We have confirmed that the applicant is either not known by the employer or no longer works there"/>
    <d v="1899-12-30T00:09:21"/>
    <n v="9.35"/>
    <d v="2023-08-23T00:00:00"/>
    <x v="1"/>
    <x v="0"/>
    <s v="ASIF"/>
    <x v="2"/>
    <s v="CONSUMER EXISTING"/>
    <s v="SLA_MET"/>
  </r>
  <r>
    <s v="4292"/>
    <d v="2023-08-23T13:24:23"/>
    <d v="2023-08-23T13:32:27"/>
    <s v="APPROVE"/>
    <s v="Consumer Pre Bureau"/>
    <s v="HPandya"/>
    <s v="Approve"/>
    <d v="1899-12-30T00:08:04"/>
    <n v="8.0666666666666664"/>
    <d v="2023-08-23T00:00:00"/>
    <x v="1"/>
    <x v="0"/>
    <s v="HARDIK"/>
    <x v="1"/>
    <s v="CONSUMER PRE BUREAU"/>
    <s v="SLA_MET"/>
  </r>
  <r>
    <s v="4440"/>
    <d v="2023-08-23T13:25:12"/>
    <d v="2023-08-23T13:46:30"/>
    <s v="WITHDRAW"/>
    <s v="Consumer Existing"/>
    <s v="NBhatia"/>
    <s v="Withdrew the application as Address details could not be confirmed, hence would request for Utility Bills."/>
    <d v="1899-12-30T00:21:18"/>
    <n v="21.3"/>
    <d v="2023-08-23T00:00:00"/>
    <x v="1"/>
    <x v="0"/>
    <s v="NITESH"/>
    <x v="0"/>
    <s v="CONSUMER EXISTING"/>
    <s v="SLA_NOT_MET"/>
  </r>
  <r>
    <s v="4293"/>
    <d v="2023-08-23T13:25:40"/>
    <d v="2023-08-23T13:39:42"/>
    <s v="APPROVE"/>
    <s v="Consumer Post Bureau"/>
    <s v="MDcruz"/>
    <m/>
    <d v="1899-12-30T00:14:02"/>
    <n v="14.033333333333333"/>
    <d v="2023-08-23T00:00:00"/>
    <x v="1"/>
    <x v="0"/>
    <s v="MERCEDES"/>
    <x v="1"/>
    <s v="CONSUMER POST BUREAU"/>
    <s v="SLA_MET"/>
  </r>
  <r>
    <s v="4441"/>
    <d v="2023-08-23T13:27:12"/>
    <d v="2023-08-23T13:54:45"/>
    <s v="WITHDRAW"/>
    <s v="Consumer Post Bureau"/>
    <s v="HPandya"/>
    <s v="Please send through copies of the applicants 100 points of ID to VCredit@Asif Tech.com.au or 1800 656 866"/>
    <d v="1899-12-30T00:27:33"/>
    <n v="27.55"/>
    <d v="2023-08-23T00:00:00"/>
    <x v="1"/>
    <x v="0"/>
    <s v="HARDIK"/>
    <x v="0"/>
    <s v="CONSUMER POST BUREAU"/>
    <s v="SLA_NOT_MET"/>
  </r>
  <r>
    <s v="4294"/>
    <d v="2023-08-23T13:28:04"/>
    <d v="2023-08-23T13:33:21"/>
    <s v="APPROVE"/>
    <s v="Consumer Existing"/>
    <s v="AAkhundpur"/>
    <s v="Approve"/>
    <d v="1899-12-30T00:05:17"/>
    <n v="5.2833333333333332"/>
    <d v="2023-08-23T00:00:00"/>
    <x v="1"/>
    <x v="0"/>
    <s v="ASIF"/>
    <x v="1"/>
    <s v="CONSUMER EXISTING"/>
    <s v="SLA_MET"/>
  </r>
  <r>
    <s v="4378"/>
    <d v="2023-08-23T13:28:25"/>
    <d v="2023-08-23T13:36:17"/>
    <s v="DECLINE"/>
    <s v="Consumer Existing"/>
    <s v="AAkhundpur"/>
    <s v="The applicant has been declined as they are on a Bridging Visa. As per the Credit Policy, if the applicant is on an eligible Visa Subclass, send a copy of the 100pts of ID and supporting documents to VCredit@Asif Tech.com.au or 1800 656 866"/>
    <d v="1899-12-30T00:07:52"/>
    <n v="7.8666666666666671"/>
    <d v="2023-08-23T00:00:00"/>
    <x v="1"/>
    <x v="0"/>
    <s v="ASIF"/>
    <x v="2"/>
    <s v="CONSUMER EXISTING"/>
    <s v="SLA_MET"/>
  </r>
  <r>
    <s v="4379"/>
    <d v="2023-08-23T13:31:10"/>
    <d v="2023-08-23T13:45:18"/>
    <s v="DECLINE"/>
    <s v="Consumer Existing"/>
    <s v="QMascarenhas"/>
    <m/>
    <d v="1899-12-30T00:14:08"/>
    <n v="14.133333333333333"/>
    <d v="2023-08-23T00:00:00"/>
    <x v="1"/>
    <x v="0"/>
    <e v="#N/A"/>
    <x v="2"/>
    <s v="CONSUMER EXISTING"/>
    <s v="SLA_MET"/>
  </r>
  <r>
    <s v="4295"/>
    <d v="2023-08-23T13:31:24"/>
    <d v="2023-08-23T13:41:24"/>
    <s v="APPROVE"/>
    <s v="Consumer Post Bureau"/>
    <s v="SSyed"/>
    <m/>
    <d v="1899-12-30T00:10:00"/>
    <n v="10"/>
    <d v="2023-08-23T00:00:00"/>
    <x v="1"/>
    <x v="0"/>
    <s v="SHAHID"/>
    <x v="1"/>
    <s v="CONSUMER POST BUREAU"/>
    <s v="SLA_MET"/>
  </r>
  <r>
    <s v="4380"/>
    <d v="2023-08-23T13:33:46"/>
    <d v="2023-08-23T13:40:35"/>
    <s v="DECLINE"/>
    <s v="Consumer Existing"/>
    <s v="AAkhundpur"/>
    <s v="The applicant has been declined as Students are only eligible for 1 Handset (Voice service)still on a Student visa."/>
    <d v="1899-12-30T00:06:49"/>
    <n v="6.8166666666666664"/>
    <d v="2023-08-23T00:00:00"/>
    <x v="1"/>
    <x v="0"/>
    <s v="ASIF"/>
    <x v="2"/>
    <s v="CONSUMER EXISTING"/>
    <s v="SLA_MET"/>
  </r>
  <r>
    <s v="4442"/>
    <d v="2023-08-23T13:35:06"/>
    <d v="2023-08-23T13:48:17"/>
    <s v="WITHDRAW"/>
    <s v="Consumer Existing"/>
    <s v="CDcosta"/>
    <s v="Please resubmit a Passport or Medicare card as part of the applicants 100 points of ID"/>
    <d v="1899-12-30T00:13:11"/>
    <n v="13.183333333333334"/>
    <d v="2023-08-23T00:00:00"/>
    <x v="1"/>
    <x v="0"/>
    <s v="CAMERON"/>
    <x v="0"/>
    <s v="CONSUMER EXISTING"/>
    <s v="SLA_MET"/>
  </r>
  <r>
    <s v="4296"/>
    <d v="2023-08-23T13:52:47"/>
    <d v="2023-08-23T14:00:03"/>
    <s v="APPROVE"/>
    <s v="Consumer Existing"/>
    <s v="QMascarenhas"/>
    <m/>
    <d v="1899-12-30T00:07:16"/>
    <n v="7.2666666666666666"/>
    <d v="2023-08-23T00:00:00"/>
    <x v="1"/>
    <x v="0"/>
    <e v="#N/A"/>
    <x v="1"/>
    <s v="CONSUMER EXISTING"/>
    <s v="SLA_MET"/>
  </r>
  <r>
    <s v="4381"/>
    <d v="2023-08-23T13:55:11"/>
    <d v="2023-08-23T14:02:14"/>
    <s v="DECLINE"/>
    <s v="Consumer Existing"/>
    <s v="SSyed"/>
    <m/>
    <d v="1899-12-30T00:07:03"/>
    <n v="7.05"/>
    <d v="2023-08-23T00:00:00"/>
    <x v="1"/>
    <x v="0"/>
    <s v="SHAHID"/>
    <x v="2"/>
    <s v="CONSUMER EXISTING"/>
    <s v="SLA_MET"/>
  </r>
  <r>
    <s v="4382"/>
    <d v="2023-08-23T14:04:18"/>
    <d v="2023-08-23T14:08:23"/>
    <s v="DECLINE"/>
    <s v="Consumer Existing"/>
    <s v="AAkhundpur"/>
    <s v="The applicant has been declined as they are on a Bridging Visa. As per the Credit Policy, if the applicant is on an eligible Visa Subclass, send a copy of the 100pts of ID and supporting documents to VCredit@Asif Tech.com.au or 1800 656 866"/>
    <d v="1899-12-30T00:04:05"/>
    <n v="4.083333333333333"/>
    <d v="2023-08-23T00:00:00"/>
    <x v="1"/>
    <x v="0"/>
    <s v="ASIF"/>
    <x v="2"/>
    <s v="CONSUMER EXISTING"/>
    <s v="SLA_MET"/>
  </r>
  <r>
    <s v="4383"/>
    <d v="2023-08-23T14:04:52"/>
    <d v="2023-08-23T14:09:51"/>
    <s v="DECLINE"/>
    <s v="Consumer Existing"/>
    <s v="CDcosta"/>
    <s v="Declined as the customer has reached their eligible Service Limit"/>
    <d v="1899-12-30T00:04:59"/>
    <n v="4.9833333333333334"/>
    <d v="2023-08-23T00:00:00"/>
    <x v="1"/>
    <x v="0"/>
    <s v="CAMERON"/>
    <x v="2"/>
    <s v="CONSUMER EXISTING"/>
    <s v="SLA_MET"/>
  </r>
  <r>
    <s v="4384"/>
    <d v="2023-08-23T14:06:31"/>
    <d v="2023-08-23T14:16:19"/>
    <s v="DECLINE"/>
    <s v="Consumer Existing"/>
    <s v="FWadia"/>
    <s v="The applicant has been declined as Students are only eligible for 1 Handset (Voice service)"/>
    <d v="1899-12-30T00:09:48"/>
    <n v="9.8000000000000007"/>
    <d v="2023-08-23T00:00:00"/>
    <x v="1"/>
    <x v="0"/>
    <s v="FARDIN"/>
    <x v="2"/>
    <s v="CONSUMER EXISTING"/>
    <s v="SLA_MET"/>
  </r>
  <r>
    <s v="4385"/>
    <d v="2023-08-23T14:06:43"/>
    <d v="2023-08-23T14:12:20"/>
    <s v="DECLINE"/>
    <s v="Consumer Existing"/>
    <s v="AAkhundpur"/>
    <s v="The customer has been declined due to insufficient billing history with Asif Tech"/>
    <d v="1899-12-30T00:05:37"/>
    <n v="5.6166666666666671"/>
    <d v="2023-08-23T00:00:00"/>
    <x v="1"/>
    <x v="0"/>
    <s v="ASIF"/>
    <x v="2"/>
    <s v="CONSUMER EXISTING"/>
    <s v="SLA_MET"/>
  </r>
  <r>
    <s v="4386"/>
    <d v="2023-08-23T14:07:31"/>
    <d v="2023-08-23T14:16:39"/>
    <s v="DECLINE"/>
    <s v="Consumer Existing"/>
    <s v="CDcosta"/>
    <s v="Declined as a Credit Decision"/>
    <d v="1899-12-30T00:09:08"/>
    <n v="9.1333333333333329"/>
    <d v="2023-08-23T00:00:00"/>
    <x v="1"/>
    <x v="0"/>
    <s v="CAMERON"/>
    <x v="2"/>
    <s v="CONSUMER EXISTING"/>
    <s v="SLA_MET"/>
  </r>
  <r>
    <s v="4443"/>
    <d v="2023-08-23T14:12:25"/>
    <d v="2023-08-23T14:18:43"/>
    <s v="WITHDRAW"/>
    <s v="Consumer Post Bureau"/>
    <s v="MDcruz"/>
    <m/>
    <d v="1899-12-30T00:06:18"/>
    <n v="6.3"/>
    <d v="2023-08-23T00:00:00"/>
    <x v="1"/>
    <x v="0"/>
    <s v="MERCEDES"/>
    <x v="0"/>
    <s v="CONSUMER POST BUREAU"/>
    <s v="SLA_MET"/>
  </r>
  <r>
    <s v="4297"/>
    <d v="2023-08-23T14:15:22"/>
    <d v="2023-08-23T14:22:23"/>
    <s v="APPROVE"/>
    <s v="Consumer Post Bureau"/>
    <s v="SSyed"/>
    <m/>
    <d v="1899-12-30T00:07:01"/>
    <n v="7.0166666666666666"/>
    <d v="2023-08-23T00:00:00"/>
    <x v="1"/>
    <x v="0"/>
    <s v="SHAHID"/>
    <x v="1"/>
    <s v="CONSUMER POST BUREAU"/>
    <s v="SLA_MET"/>
  </r>
  <r>
    <s v="4298"/>
    <d v="2023-08-23T14:19:00"/>
    <d v="2023-08-23T14:29:33"/>
    <s v="APPROVE"/>
    <s v="Consumer Post Bureau"/>
    <s v="MDcruz"/>
    <m/>
    <d v="1899-12-30T00:10:33"/>
    <n v="10.55"/>
    <d v="2023-08-23T00:00:00"/>
    <x v="1"/>
    <x v="0"/>
    <s v="MERCEDES"/>
    <x v="1"/>
    <s v="CONSUMER POST BUREAU"/>
    <s v="SLA_MET"/>
  </r>
  <r>
    <s v="4387"/>
    <d v="2023-08-23T14:20:31"/>
    <d v="2023-08-23T14:28:27"/>
    <s v="DECLINE"/>
    <s v="Consumer Pre Bureau"/>
    <s v="HPandya"/>
    <s v="The applicant has been declined due to information on their Dun &amp; Bradstreet credit bureau file"/>
    <d v="1899-12-30T00:07:56"/>
    <n v="7.9333333333333336"/>
    <d v="2023-08-23T00:00:00"/>
    <x v="1"/>
    <x v="0"/>
    <s v="HARDIK"/>
    <x v="2"/>
    <s v="CONSUMER PRE BUREAU"/>
    <s v="SLA_MET"/>
  </r>
  <r>
    <s v="4388"/>
    <d v="2023-08-23T14:22:21"/>
    <d v="2023-08-23T14:30:29"/>
    <s v="DECLINE"/>
    <s v="Consumer Existing"/>
    <s v="QMascarenhas"/>
    <m/>
    <d v="1899-12-30T00:08:08"/>
    <n v="8.1333333333333329"/>
    <d v="2023-08-23T00:00:00"/>
    <x v="1"/>
    <x v="0"/>
    <e v="#N/A"/>
    <x v="2"/>
    <s v="CONSUMER EXISTING"/>
    <s v="SLA_MET"/>
  </r>
  <r>
    <s v="4299"/>
    <d v="2023-08-23T14:28:32"/>
    <d v="2023-08-23T14:36:47"/>
    <s v="APPROVE"/>
    <s v="Consumer Existing"/>
    <s v="CDcosta"/>
    <s v="Approve"/>
    <d v="1899-12-30T00:08:15"/>
    <n v="8.25"/>
    <d v="2023-08-23T00:00:00"/>
    <x v="1"/>
    <x v="0"/>
    <s v="CAMERON"/>
    <x v="1"/>
    <s v="CONSUMER EXISTING"/>
    <s v="SLA_MET"/>
  </r>
  <r>
    <s v="4300"/>
    <d v="2023-08-23T14:30:50"/>
    <d v="2023-08-23T14:36:33"/>
    <s v="APPROVE"/>
    <s v="Consumer Existing"/>
    <s v="HPandya"/>
    <s v="Approve"/>
    <d v="1899-12-30T00:05:43"/>
    <n v="5.7166666666666668"/>
    <d v="2023-08-23T00:00:00"/>
    <x v="1"/>
    <x v="0"/>
    <s v="HARDIK"/>
    <x v="1"/>
    <s v="CONSUMER EXISTING"/>
    <s v="SLA_MET"/>
  </r>
  <r>
    <s v="4444"/>
    <d v="2023-08-23T14:34:38"/>
    <d v="2023-08-23T14:45:10"/>
    <s v="WITHDRAW"/>
    <s v="Consumer Pre Bureau"/>
    <s v="FWadia"/>
    <s v="Please correct the customer's name as - First Name: Sarah Middle Name: Fanny Last Name: VOITCHOVSKY and resubmit."/>
    <d v="1899-12-30T00:10:32"/>
    <n v="10.533333333333333"/>
    <d v="2023-08-23T00:00:00"/>
    <x v="1"/>
    <x v="0"/>
    <s v="FARDIN"/>
    <x v="0"/>
    <s v="CONSUMER PRE BUREAU"/>
    <s v="SLA_MET"/>
  </r>
  <r>
    <s v="4301"/>
    <d v="2023-08-23T14:35:19"/>
    <d v="2023-08-23T14:43:30"/>
    <s v="APPROVE"/>
    <s v="Consumer Existing"/>
    <s v="MDcruz"/>
    <m/>
    <d v="1899-12-30T00:08:11"/>
    <n v="8.1833333333333336"/>
    <d v="2023-08-23T00:00:00"/>
    <x v="1"/>
    <x v="0"/>
    <s v="MERCEDES"/>
    <x v="1"/>
    <s v="CONSUMER EXISTING"/>
    <s v="SLA_MET"/>
  </r>
  <r>
    <s v="4445"/>
    <d v="2023-08-23T14:35:46"/>
    <d v="2023-08-23T14:46:32"/>
    <s v="WITHDRAW"/>
    <s v="Consumer Post Bureau"/>
    <s v="AAkhundpur"/>
    <s v="Please resubmit with the advertised contact details for the applicants employer (can include 13, 1300 &amp; 1800 numbers) also email Payslips to vcredit@Asif Tech.com.au"/>
    <d v="1899-12-30T00:10:46"/>
    <n v="10.766666666666667"/>
    <d v="2023-08-23T00:00:00"/>
    <x v="1"/>
    <x v="0"/>
    <s v="ASIF"/>
    <x v="0"/>
    <s v="CONSUMER POST BUREAU"/>
    <s v="SLA_MET"/>
  </r>
  <r>
    <s v="4446"/>
    <d v="2023-08-23T14:37:42"/>
    <d v="2023-08-23T14:45:09"/>
    <s v="WITHDRAW"/>
    <s v="Consumer Existing"/>
    <s v="CDcosta"/>
    <s v="Please resubmit a Passport as part of the applicants 100 points of ID"/>
    <d v="1899-12-30T00:07:27"/>
    <n v="7.45"/>
    <d v="2023-08-23T00:00:00"/>
    <x v="1"/>
    <x v="0"/>
    <s v="CAMERON"/>
    <x v="0"/>
    <s v="CONSUMER EXISTING"/>
    <s v="SLA_MET"/>
  </r>
  <r>
    <s v="4302"/>
    <d v="2023-08-23T14:44:29"/>
    <d v="2023-08-23T14:51:16"/>
    <s v="APPROVE"/>
    <s v="Consumer Existing"/>
    <s v="HPandya"/>
    <s v="Approve"/>
    <d v="1899-12-30T00:06:47"/>
    <n v="6.7833333333333332"/>
    <d v="2023-08-23T00:00:00"/>
    <x v="1"/>
    <x v="0"/>
    <s v="HARDIK"/>
    <x v="1"/>
    <s v="CONSUMER EXISTING"/>
    <s v="SLA_MET"/>
  </r>
  <r>
    <s v="4303"/>
    <d v="2023-08-23T14:46:17"/>
    <d v="2023-08-23T14:56:55"/>
    <s v="APPROVE"/>
    <s v="Consumer Existing"/>
    <s v="FWadia"/>
    <s v="Approve"/>
    <d v="1899-12-30T00:10:38"/>
    <n v="10.633333333333333"/>
    <d v="2023-08-23T00:00:00"/>
    <x v="1"/>
    <x v="0"/>
    <s v="FARDIN"/>
    <x v="1"/>
    <s v="CONSUMER EXISTING"/>
    <s v="SLA_MET"/>
  </r>
  <r>
    <s v="4447"/>
    <d v="2023-08-23T14:48:58"/>
    <d v="2023-08-23T14:57:01"/>
    <s v="WITHDRAW"/>
    <s v="Consumer Post Bureau"/>
    <s v="QMascarenhas"/>
    <m/>
    <d v="1899-12-30T00:08:03"/>
    <n v="8.0500000000000007"/>
    <d v="2023-08-23T00:00:00"/>
    <x v="1"/>
    <x v="0"/>
    <e v="#N/A"/>
    <x v="0"/>
    <s v="CONSUMER POST BUREAU"/>
    <s v="SLA_MET"/>
  </r>
  <r>
    <s v="4304"/>
    <d v="2023-08-23T14:50:03"/>
    <d v="2023-08-23T15:06:30"/>
    <s v="APPROVE"/>
    <s v="Consumer Existing"/>
    <s v="QMascarenhas"/>
    <m/>
    <d v="1899-12-30T00:16:27"/>
    <n v="16.45"/>
    <d v="2023-08-23T00:00:00"/>
    <x v="1"/>
    <x v="0"/>
    <e v="#N/A"/>
    <x v="1"/>
    <s v="CONSUMER EXISTING"/>
    <s v="SLA_MET"/>
  </r>
  <r>
    <s v="4305"/>
    <d v="2023-08-23T14:52:12"/>
    <d v="2023-08-23T14:58:47"/>
    <s v="APPROVE"/>
    <s v="Consumer Pre Bureau"/>
    <s v="HPandya"/>
    <s v="Approve"/>
    <d v="1899-12-30T00:06:35"/>
    <n v="6.583333333333333"/>
    <d v="2023-08-23T00:00:00"/>
    <x v="1"/>
    <x v="0"/>
    <s v="HARDIK"/>
    <x v="1"/>
    <s v="CONSUMER PRE BUREAU"/>
    <s v="SLA_MET"/>
  </r>
  <r>
    <s v="4389"/>
    <d v="2023-08-23T14:53:56"/>
    <d v="2023-08-23T14:59:38"/>
    <s v="DECLINE"/>
    <s v="Consumer Post Bureau"/>
    <s v="AAkhundpur"/>
    <s v="The applicant has been declined due to the billing history on their existing 3 Mobile account, which is currently overdue-3353458866"/>
    <d v="1899-12-30T00:05:42"/>
    <n v="5.7"/>
    <d v="2023-08-23T00:00:00"/>
    <x v="1"/>
    <x v="0"/>
    <s v="ASIF"/>
    <x v="2"/>
    <s v="CONSUMER POST BUREAU"/>
    <s v="SLA_MET"/>
  </r>
  <r>
    <s v="4390"/>
    <d v="2023-08-23T14:57:33"/>
    <d v="2023-08-23T15:01:22"/>
    <s v="DECLINE"/>
    <s v="Consumer Existing"/>
    <s v="CDcosta"/>
    <s v="The applicant has been declined as they are on a Bridging Visa. As per the Credit Policy, if the applicant is on an eligible Visa Subclass, send a copy of the 100pts of ID and supporting documents to VCredit@Asif Tech.com.au or 1800 656 866"/>
    <d v="1899-12-30T00:03:49"/>
    <n v="3.8166666666666664"/>
    <d v="2023-08-23T00:00:00"/>
    <x v="1"/>
    <x v="0"/>
    <s v="CAMERON"/>
    <x v="2"/>
    <s v="CONSUMER EXISTING"/>
    <s v="SLA_MET"/>
  </r>
  <r>
    <s v="4306"/>
    <d v="2023-08-23T14:58:41"/>
    <d v="2023-08-23T15:13:32"/>
    <s v="APPROVE"/>
    <s v="Consumer Post Bureau"/>
    <s v="FWadia"/>
    <m/>
    <d v="1899-12-30T00:14:51"/>
    <n v="14.85"/>
    <d v="2023-08-23T00:00:00"/>
    <x v="1"/>
    <x v="0"/>
    <s v="FARDIN"/>
    <x v="1"/>
    <s v="CONSUMER POST BUREAU"/>
    <s v="SLA_MET"/>
  </r>
  <r>
    <s v="4391"/>
    <d v="2023-08-23T15:04:01"/>
    <d v="2023-08-23T15:12:12"/>
    <s v="DECLINE"/>
    <s v="Consumer Existing"/>
    <s v="SSyed"/>
    <m/>
    <d v="1899-12-30T00:08:11"/>
    <n v="8.1833333333333336"/>
    <d v="2023-08-23T00:00:00"/>
    <x v="1"/>
    <x v="0"/>
    <s v="SHAHID"/>
    <x v="2"/>
    <s v="CONSUMER EXISTING"/>
    <s v="SLA_MET"/>
  </r>
  <r>
    <s v="4448"/>
    <d v="2023-08-23T15:09:59"/>
    <d v="2023-08-23T15:22:45"/>
    <s v="WITHDRAW"/>
    <s v="Consumer Existing"/>
    <s v="HPandya"/>
    <s v="Please resubmit with the valid LL for the employer"/>
    <d v="1899-12-30T00:12:46"/>
    <n v="12.766666666666667"/>
    <d v="2023-08-23T00:00:00"/>
    <x v="1"/>
    <x v="0"/>
    <s v="HARDIK"/>
    <x v="0"/>
    <s v="CONSUMER EXISTING"/>
    <s v="SLA_MET"/>
  </r>
  <r>
    <s v="4307"/>
    <d v="2023-08-23T15:10:39"/>
    <d v="2023-08-23T15:21:33"/>
    <s v="APPROVE"/>
    <s v="Consumer Pre Bureau"/>
    <s v="CDcosta"/>
    <s v="Approve"/>
    <d v="1899-12-30T00:10:54"/>
    <n v="10.9"/>
    <d v="2023-08-23T00:00:00"/>
    <x v="1"/>
    <x v="0"/>
    <s v="CAMERON"/>
    <x v="1"/>
    <s v="CONSUMER PRE BUREAU"/>
    <s v="SLA_MET"/>
  </r>
  <r>
    <s v="4392"/>
    <d v="2023-08-23T15:15:09"/>
    <d v="2023-08-23T15:21:42"/>
    <s v="DECLINE"/>
    <s v="Consumer Existing"/>
    <s v="AAkhundpur"/>
    <s v="The applicant has been declined as Students are only eligible for 1 Handset (Voice service)"/>
    <d v="1899-12-30T00:06:33"/>
    <n v="6.55"/>
    <d v="2023-08-23T00:00:00"/>
    <x v="1"/>
    <x v="0"/>
    <s v="ASIF"/>
    <x v="2"/>
    <s v="CONSUMER EXISTING"/>
    <s v="SLA_MET"/>
  </r>
  <r>
    <s v="4308"/>
    <d v="2023-08-23T15:23:22"/>
    <d v="2023-08-23T15:33:31"/>
    <s v="APPROVE"/>
    <s v="Consumer Existing"/>
    <s v="FWadia"/>
    <s v="Approve"/>
    <d v="1899-12-30T00:10:09"/>
    <n v="10.15"/>
    <d v="2023-08-23T00:00:00"/>
    <x v="1"/>
    <x v="0"/>
    <s v="FARDIN"/>
    <x v="1"/>
    <s v="CONSUMER EXISTING"/>
    <s v="SLA_MET"/>
  </r>
  <r>
    <s v="4449"/>
    <d v="2023-08-23T15:24:53"/>
    <d v="2023-08-23T15:39:14"/>
    <s v="WITHDRAW"/>
    <s v="Consumer Existing"/>
    <s v="AAkhundpur"/>
    <s v="The Work number entered is incorrect for the employer listed on the application. Please verify the details with the applicant and resubmit with a valid number"/>
    <d v="1899-12-30T00:14:21"/>
    <n v="14.35"/>
    <d v="2023-08-23T00:00:00"/>
    <x v="1"/>
    <x v="0"/>
    <s v="ASIF"/>
    <x v="0"/>
    <s v="CONSUMER EXISTING"/>
    <s v="SLA_MET"/>
  </r>
  <r>
    <s v="4450"/>
    <d v="2023-08-23T15:27:11"/>
    <d v="2023-08-23T15:33:07"/>
    <s v="WITHDRAW"/>
    <s v="Consumer Pre Bureau"/>
    <s v="CDcosta"/>
    <s v="Please send through copies of the applicants 100 points of ID (including their Visa page and/or previous Passport number, if applicable) to VCredit@Asif Tech.com.au or 1800 656 866"/>
    <d v="1899-12-30T00:05:56"/>
    <n v="5.9333333333333336"/>
    <d v="2023-08-23T00:00:00"/>
    <x v="1"/>
    <x v="0"/>
    <s v="CAMERON"/>
    <x v="0"/>
    <s v="CONSUMER PRE BUREAU"/>
    <s v="SLA_MET"/>
  </r>
  <r>
    <s v="4393"/>
    <d v="2023-08-23T15:29:06"/>
    <d v="2023-08-23T16:00:08"/>
    <s v="DECLINE"/>
    <s v="Consumer Existing"/>
    <s v="NBhatia"/>
    <s v="The applicant has been declined due to their billing history on their existing Asif Tech account, which is currently overdue"/>
    <d v="1899-12-30T00:31:02"/>
    <n v="31.033333333333335"/>
    <d v="2023-08-23T00:00:00"/>
    <x v="1"/>
    <x v="0"/>
    <s v="NITESH"/>
    <x v="2"/>
    <s v="CONSUMER EXISTING"/>
    <s v="SLA_NOT_MET"/>
  </r>
  <r>
    <s v="4394"/>
    <d v="2023-08-23T15:29:17"/>
    <d v="2023-08-23T15:41:21"/>
    <s v="DECLINE"/>
    <s v="Consumer Existing"/>
    <s v="QMascarenhas"/>
    <m/>
    <d v="1899-12-30T00:12:04"/>
    <n v="12.066666666666666"/>
    <d v="2023-08-23T00:00:00"/>
    <x v="1"/>
    <x v="0"/>
    <e v="#N/A"/>
    <x v="2"/>
    <s v="CONSUMER EXISTING"/>
    <s v="SLA_MET"/>
  </r>
  <r>
    <s v="4451"/>
    <d v="2023-08-23T15:29:18"/>
    <d v="2023-08-23T15:40:10"/>
    <s v="WITHDRAW"/>
    <s v="Consumer Post Bureau"/>
    <s v="SSyed"/>
    <m/>
    <d v="1899-12-30T00:10:52"/>
    <n v="10.866666666666667"/>
    <d v="2023-08-23T00:00:00"/>
    <x v="1"/>
    <x v="0"/>
    <s v="SHAHID"/>
    <x v="0"/>
    <s v="CONSUMER POST BUREAU"/>
    <s v="SLA_MET"/>
  </r>
  <r>
    <s v="4309"/>
    <d v="2023-08-23T15:31:53"/>
    <d v="2023-08-23T15:49:53"/>
    <s v="APPROVE"/>
    <s v="Consumer Post Bureau"/>
    <s v="HPandya"/>
    <m/>
    <d v="1899-12-30T00:18:00"/>
    <n v="18"/>
    <d v="2023-08-23T00:00:00"/>
    <x v="1"/>
    <x v="0"/>
    <s v="HARDIK"/>
    <x v="1"/>
    <s v="CONSUMER POST BUREAU"/>
    <s v="SLA_MET"/>
  </r>
  <r>
    <s v="4395"/>
    <d v="2023-08-23T15:39:59"/>
    <d v="2023-08-23T15:52:45"/>
    <s v="DECLINE"/>
    <s v="Consumer Existing"/>
    <s v="FWadia"/>
    <s v="The applicant has been declined due to a previous bad debt account with Asif Tech."/>
    <d v="1899-12-30T00:12:46"/>
    <n v="12.766666666666667"/>
    <d v="2023-08-23T00:00:00"/>
    <x v="1"/>
    <x v="0"/>
    <s v="FARDIN"/>
    <x v="2"/>
    <s v="CONSUMER EXISTING"/>
    <s v="SLA_MET"/>
  </r>
  <r>
    <s v="4310"/>
    <d v="2023-08-23T15:40:24"/>
    <d v="2023-08-23T15:48:11"/>
    <s v="APPROVE"/>
    <s v="Consumer Post Bureau"/>
    <s v="CDcosta"/>
    <s v="Approve"/>
    <d v="1899-12-30T00:07:47"/>
    <n v="7.7833333333333332"/>
    <d v="2023-08-23T00:00:00"/>
    <x v="1"/>
    <x v="0"/>
    <s v="CAMERON"/>
    <x v="1"/>
    <s v="CONSUMER POST BUREAU"/>
    <s v="SLA_MET"/>
  </r>
  <r>
    <s v="4396"/>
    <d v="2023-08-23T15:42:14"/>
    <d v="2023-08-23T15:46:03"/>
    <s v="DECLINE"/>
    <s v="Consumer Existing"/>
    <s v="AAkhundpur"/>
    <s v="Declined as the customer has reached their eligible Service Limit"/>
    <d v="1899-12-30T00:03:49"/>
    <n v="3.8166666666666664"/>
    <d v="2023-08-23T00:00:00"/>
    <x v="1"/>
    <x v="0"/>
    <s v="ASIF"/>
    <x v="2"/>
    <s v="CONSUMER EXISTING"/>
    <s v="SLA_MET"/>
  </r>
  <r>
    <s v="4397"/>
    <d v="2023-08-23T15:43:14"/>
    <d v="2023-08-23T15:49:03"/>
    <s v="DECLINE"/>
    <s v="Consumer Existing"/>
    <s v="AAkhundpur"/>
    <s v="The applicant has been declined as they are on a Bridging Visa. As per the Credit Policy, if the applicant is on an eligible Visa Subclass, send a copy of the 100pts of ID and supporting documents to VCredit@Asif Tech.com.au or 1800 656 866"/>
    <d v="1899-12-30T00:05:49"/>
    <n v="5.8166666666666664"/>
    <d v="2023-08-23T00:00:00"/>
    <x v="1"/>
    <x v="0"/>
    <s v="ASIF"/>
    <x v="2"/>
    <s v="CONSUMER EXISTING"/>
    <s v="SLA_MET"/>
  </r>
  <r>
    <s v="4452"/>
    <d v="2023-08-23T15:44:11"/>
    <d v="2023-08-23T15:52:39"/>
    <s v="WITHDRAW"/>
    <s v="Consumer Pre Bureau"/>
    <s v="AAkhundpur"/>
    <s v="An account for this applicant already exists with Asif Tech. Please resubmit as existing customer under CA Row ID: 1-4W57NO5"/>
    <d v="1899-12-30T00:08:28"/>
    <n v="8.4666666666666668"/>
    <d v="2023-08-23T00:00:00"/>
    <x v="1"/>
    <x v="0"/>
    <s v="ASIF"/>
    <x v="0"/>
    <s v="CONSUMER PRE BUREAU"/>
    <s v="SLA_MET"/>
  </r>
  <r>
    <s v="4311"/>
    <d v="2023-08-23T15:44:11"/>
    <d v="2023-08-23T15:58:58"/>
    <s v="APPROVE"/>
    <s v="Consumer Existing"/>
    <s v="CDcosta"/>
    <s v="Approved for 1 sim only service"/>
    <d v="1899-12-30T00:14:47"/>
    <n v="14.783333333333333"/>
    <d v="2023-08-23T00:00:00"/>
    <x v="1"/>
    <x v="0"/>
    <s v="CAMERON"/>
    <x v="1"/>
    <s v="CONSUMER EXISTING"/>
    <s v="SLA_MET"/>
  </r>
  <r>
    <s v="4312"/>
    <d v="2023-08-23T15:48:31"/>
    <d v="2023-08-23T16:04:23"/>
    <s v="APPROVE"/>
    <s v="Consumer Post Bureau"/>
    <s v="HPandya"/>
    <s v="Approve"/>
    <d v="1899-12-30T00:15:52"/>
    <n v="15.866666666666667"/>
    <d v="2023-08-23T00:00:00"/>
    <x v="1"/>
    <x v="0"/>
    <s v="HARDIK"/>
    <x v="1"/>
    <s v="CONSUMER POST BUREAU"/>
    <s v="SLA_MET"/>
  </r>
  <r>
    <s v="4453"/>
    <d v="2023-08-23T15:52:22"/>
    <d v="2023-08-23T15:55:19"/>
    <s v="WITHDRAW"/>
    <s v="Consumer Post Bureau"/>
    <s v="AAkhundpur"/>
    <s v="Please send through copies of the applicants 100 points of ID (including their Visa page and/or previous Passport number, if applicable) to VCredit@Asif Tech.com.au or 1800 656 866"/>
    <d v="1899-12-30T00:02:57"/>
    <n v="2.95"/>
    <d v="2023-08-23T00:00:00"/>
    <x v="1"/>
    <x v="0"/>
    <s v="ASIF"/>
    <x v="0"/>
    <s v="CONSUMER POST BUREAU"/>
    <s v="SLA_MET"/>
  </r>
  <r>
    <s v="4398"/>
    <d v="2023-08-23T15:53:09"/>
    <d v="2023-08-23T16:00:48"/>
    <s v="DECLINE"/>
    <s v="Consumer Post Bureau"/>
    <s v="AAkhundpur"/>
    <s v="The applicant has been declined as their Visa expires in less than 12 months and alreay has a approved application 1-8HXM28M"/>
    <d v="1899-12-30T00:07:39"/>
    <n v="7.65"/>
    <d v="2023-08-23T00:00:00"/>
    <x v="1"/>
    <x v="0"/>
    <s v="ASIF"/>
    <x v="2"/>
    <s v="CONSUMER POST BUREAU"/>
    <s v="SLA_MET"/>
  </r>
  <r>
    <s v="4313"/>
    <d v="2023-08-23T15:55:49"/>
    <d v="2023-08-23T16:07:55"/>
    <s v="APPROVE"/>
    <s v="Consumer Post Bureau"/>
    <s v="FWadia"/>
    <s v="Approved for outright purchase or sim-only service due to the applicants Visa status or expiry"/>
    <d v="1899-12-30T00:12:06"/>
    <n v="12.1"/>
    <d v="2023-08-23T00:00:00"/>
    <x v="1"/>
    <x v="0"/>
    <s v="FARDIN"/>
    <x v="1"/>
    <s v="CONSUMER POST BUREAU"/>
    <s v="SLA_MET"/>
  </r>
  <r>
    <s v="4454"/>
    <d v="2023-08-23T15:57:01"/>
    <d v="2023-08-23T16:04:44"/>
    <s v="WITHDRAW"/>
    <s v="Consumer Pre Bureau"/>
    <s v="CDcosta"/>
    <s v="An account for this applicant already exists with Asif Tech. Please resubmit as existing customer under CA Row ID: 1-4W57NO5"/>
    <d v="1899-12-30T00:07:43"/>
    <n v="7.7166666666666668"/>
    <d v="2023-08-23T00:00:00"/>
    <x v="1"/>
    <x v="0"/>
    <s v="CAMERON"/>
    <x v="0"/>
    <s v="CONSUMER PRE BUREAU"/>
    <s v="SLA_MET"/>
  </r>
  <r>
    <s v="4314"/>
    <d v="2023-08-23T15:59:34"/>
    <d v="2023-08-23T16:01:48"/>
    <s v="APPROVE"/>
    <s v="Consumer Post Bureau"/>
    <s v="SSyed"/>
    <m/>
    <d v="1899-12-30T00:02:14"/>
    <n v="2.2333333333333334"/>
    <d v="2023-08-23T00:00:00"/>
    <x v="1"/>
    <x v="0"/>
    <s v="SHAHID"/>
    <x v="1"/>
    <s v="CONSUMER POST BUREAU"/>
    <s v="SLA_MET"/>
  </r>
  <r>
    <s v="4399"/>
    <d v="2023-08-23T16:14:33"/>
    <d v="2023-08-23T16:20:24"/>
    <s v="DECLINE"/>
    <s v="Consumer Pre Bureau"/>
    <s v="HPandya"/>
    <s v="The applicant has been declined due to a previous bad debt account with Asif Tech."/>
    <d v="1899-12-30T00:05:51"/>
    <n v="5.85"/>
    <d v="2023-08-23T00:00:00"/>
    <x v="1"/>
    <x v="0"/>
    <s v="HARDIK"/>
    <x v="2"/>
    <s v="CONSUMER PRE BUREAU"/>
    <s v="SLA_MET"/>
  </r>
  <r>
    <s v="4455"/>
    <d v="2023-08-23T16:19:12"/>
    <d v="2023-08-23T16:26:59"/>
    <s v="WITHDRAW"/>
    <s v="Consumer Post Bureau"/>
    <s v="SSyed"/>
    <m/>
    <d v="1899-12-30T00:07:47"/>
    <n v="7.7833333333333332"/>
    <d v="2023-08-23T00:00:00"/>
    <x v="1"/>
    <x v="0"/>
    <s v="SHAHID"/>
    <x v="0"/>
    <s v="CONSUMER POST BUREAU"/>
    <s v="SLA_MET"/>
  </r>
  <r>
    <s v="4456"/>
    <d v="2023-08-23T16:22:12"/>
    <d v="2023-08-23T16:27:47"/>
    <s v="WITHDRAW"/>
    <s v="Consumer Pre Bureau"/>
    <s v="AAkhundpur"/>
    <s v="The Passport number is LN011498 and not Lno11498 plrease replace with no zero and not alphabet o."/>
    <d v="1899-12-30T00:05:35"/>
    <n v="5.583333333333333"/>
    <d v="2023-08-23T00:00:00"/>
    <x v="1"/>
    <x v="0"/>
    <s v="ASIF"/>
    <x v="0"/>
    <s v="CONSUMER PRE BUREAU"/>
    <s v="SLA_MET"/>
  </r>
  <r>
    <s v="4315"/>
    <d v="2023-08-23T16:26:59"/>
    <d v="2023-08-23T16:43:21"/>
    <s v="APPROVE"/>
    <s v="Consumer Post Bureau"/>
    <s v="NBhatia"/>
    <s v="Approve"/>
    <d v="1899-12-30T00:16:22"/>
    <n v="16.366666666666667"/>
    <d v="2023-08-23T00:00:00"/>
    <x v="1"/>
    <x v="0"/>
    <s v="NITESH"/>
    <x v="1"/>
    <s v="CONSUMER POST BUREAU"/>
    <s v="SLA_MET"/>
  </r>
  <r>
    <s v="4316"/>
    <d v="2023-08-23T16:33:53"/>
    <d v="2023-08-23T16:42:29"/>
    <s v="APPROVE"/>
    <s v="Consumer Pre Bureau"/>
    <s v="HPandya"/>
    <s v="Approve"/>
    <d v="1899-12-30T00:08:36"/>
    <n v="8.6"/>
    <d v="2023-08-23T00:00:00"/>
    <x v="1"/>
    <x v="0"/>
    <s v="HARDIK"/>
    <x v="1"/>
    <s v="CONSUMER PRE BUREAU"/>
    <s v="SLA_MET"/>
  </r>
  <r>
    <s v="4457"/>
    <d v="2023-08-23T16:35:02"/>
    <d v="2023-08-23T16:45:19"/>
    <s v="WITHDRAW"/>
    <s v="Consumer Post Bureau"/>
    <s v="QMascarenhas"/>
    <m/>
    <d v="1899-12-30T00:10:17"/>
    <n v="10.283333333333333"/>
    <d v="2023-08-23T00:00:00"/>
    <x v="1"/>
    <x v="0"/>
    <e v="#N/A"/>
    <x v="0"/>
    <s v="CONSUMER POST BUREAU"/>
    <s v="SLA_MET"/>
  </r>
  <r>
    <s v="4458"/>
    <d v="2023-08-23T16:38:29"/>
    <d v="2023-08-23T16:46:06"/>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7:37"/>
    <n v="7.6166666666666671"/>
    <d v="2023-08-23T00:00:00"/>
    <x v="1"/>
    <x v="0"/>
    <s v="CAMERON"/>
    <x v="0"/>
    <s v="CONSUMER PRE BUREAU"/>
    <s v="SLA_MET"/>
  </r>
  <r>
    <s v="4400"/>
    <d v="2023-08-23T16:41:51"/>
    <d v="2023-08-23T16:48:04"/>
    <s v="DECLINE"/>
    <s v="Consumer Existing"/>
    <s v="HPandya"/>
    <s v="The applicant has been declined due to recent late payments on their account"/>
    <d v="1899-12-30T00:06:13"/>
    <n v="6.2166666666666668"/>
    <d v="2023-08-23T00:00:00"/>
    <x v="1"/>
    <x v="0"/>
    <s v="HARDIK"/>
    <x v="2"/>
    <s v="CONSUMER EXISTING"/>
    <s v="SLA_MET"/>
  </r>
  <r>
    <s v="4401"/>
    <d v="2023-08-23T16:41:58"/>
    <d v="2023-08-23T16:58:14"/>
    <s v="DECLINE"/>
    <s v="Consumer Existing"/>
    <s v="QMascarenhas"/>
    <m/>
    <d v="1899-12-30T00:16:16"/>
    <n v="16.266666666666666"/>
    <d v="2023-08-23T00:00:00"/>
    <x v="1"/>
    <x v="0"/>
    <e v="#N/A"/>
    <x v="2"/>
    <s v="CONSUMER EXISTING"/>
    <s v="SLA_MET"/>
  </r>
  <r>
    <s v="4459"/>
    <d v="2023-08-23T16:44:08"/>
    <d v="2023-08-23T16:55:55"/>
    <s v="WITHDRAW"/>
    <s v="Consumer Post Bureau"/>
    <s v="FWadia"/>
    <m/>
    <d v="1899-12-30T00:11:47"/>
    <n v="11.783333333333333"/>
    <d v="2023-08-23T00:00:00"/>
    <x v="1"/>
    <x v="0"/>
    <s v="FARDIN"/>
    <x v="0"/>
    <s v="CONSUMER POST BUREAU"/>
    <s v="SLA_MET"/>
  </r>
  <r>
    <s v="4460"/>
    <d v="2023-08-23T16:45:32"/>
    <d v="2023-08-23T16:52:29"/>
    <s v="WITHDRAW"/>
    <s v="Consumer Pre Bureau"/>
    <s v="CDcosta"/>
    <s v="Please send through copies of the applicants 100 points of ID (including their Visa page and/or previous Passport number, if applicable) to VCredit@Asif Tech.com.au or 1800 656 866"/>
    <d v="1899-12-30T00:06:57"/>
    <n v="6.95"/>
    <d v="2023-08-23T00:00:00"/>
    <x v="1"/>
    <x v="0"/>
    <s v="CAMERON"/>
    <x v="0"/>
    <s v="CONSUMER PRE BUREAU"/>
    <s v="SLA_MET"/>
  </r>
  <r>
    <s v="4402"/>
    <d v="2023-08-23T16:45:39"/>
    <d v="2023-08-23T17:03:08"/>
    <s v="DECLINE"/>
    <s v="Consumer Post Bureau"/>
    <s v="AAkhundpur"/>
    <m/>
    <d v="1899-12-30T00:17:29"/>
    <n v="17.483333333333334"/>
    <d v="2023-08-23T00:00:00"/>
    <x v="1"/>
    <x v="0"/>
    <s v="ASIF"/>
    <x v="2"/>
    <s v="CONSUMER POST BUREAU"/>
    <s v="SLA_MET"/>
  </r>
  <r>
    <s v="4317"/>
    <d v="2023-08-23T16:49:31"/>
    <d v="2023-08-23T16:58:25"/>
    <s v="APPROVE"/>
    <s v="Consumer Post Bureau"/>
    <s v="SSyed"/>
    <m/>
    <d v="1899-12-30T00:08:54"/>
    <n v="8.9"/>
    <d v="2023-08-23T00:00:00"/>
    <x v="1"/>
    <x v="0"/>
    <s v="SHAHID"/>
    <x v="1"/>
    <s v="CONSUMER POST BUREAU"/>
    <s v="SLA_MET"/>
  </r>
  <r>
    <s v="4318"/>
    <d v="2023-08-23T16:53:14"/>
    <d v="2023-08-23T17:00:50"/>
    <s v="APPROVE"/>
    <s v="Consumer Existing"/>
    <s v="HPandya"/>
    <s v="Approved only with outright purchase of handset or USIM only"/>
    <d v="1899-12-30T00:07:36"/>
    <n v="7.6"/>
    <d v="2023-08-23T00:00:00"/>
    <x v="1"/>
    <x v="0"/>
    <s v="HARDIK"/>
    <x v="1"/>
    <s v="CONSUMER EXISTING"/>
    <s v="SLA_MET"/>
  </r>
  <r>
    <s v="4319"/>
    <d v="2023-08-23T16:54:30"/>
    <d v="2023-08-23T17:14:04"/>
    <s v="APPROVE"/>
    <s v="Consumer Pre Bureau"/>
    <s v="NBhatia"/>
    <s v="Approved for SIM only as requested"/>
    <d v="1899-12-30T00:19:34"/>
    <n v="19.566666666666666"/>
    <d v="2023-08-23T00:00:00"/>
    <x v="1"/>
    <x v="0"/>
    <s v="NITESH"/>
    <x v="1"/>
    <s v="CONSUMER PRE BUREAU"/>
    <s v="SLA_MET"/>
  </r>
  <r>
    <s v="4403"/>
    <d v="2023-08-23T16:55:43"/>
    <d v="2023-08-23T17:08:38"/>
    <s v="DECLINE"/>
    <s v="Consumer Pre Bureau"/>
    <s v="HPandya"/>
    <s v="Declined as a Credit Decision"/>
    <d v="1899-12-30T00:12:55"/>
    <n v="12.916666666666666"/>
    <d v="2023-08-23T00:00:00"/>
    <x v="1"/>
    <x v="0"/>
    <s v="HARDIK"/>
    <x v="2"/>
    <s v="CONSUMER PRE BUREAU"/>
    <s v="SLA_MET"/>
  </r>
  <r>
    <s v="4461"/>
    <d v="2023-08-23T16:55:44"/>
    <d v="2023-08-23T17:13:19"/>
    <s v="WITHDRAW"/>
    <s v="Consumer Post Bureau"/>
    <s v="FWadia"/>
    <m/>
    <d v="1899-12-30T00:17:35"/>
    <n v="17.583333333333332"/>
    <d v="2023-08-23T00:00:00"/>
    <x v="1"/>
    <x v="0"/>
    <s v="FARDIN"/>
    <x v="0"/>
    <s v="CONSUMER POST BUREAU"/>
    <s v="SLA_MET"/>
  </r>
  <r>
    <s v="4320"/>
    <d v="2023-08-23T16:57:20"/>
    <d v="2023-08-23T17:05:43"/>
    <s v="APPROVE"/>
    <s v="Consumer Existing"/>
    <s v="QMascarenhas"/>
    <m/>
    <d v="1899-12-30T00:08:23"/>
    <n v="8.3833333333333329"/>
    <d v="2023-08-23T00:00:00"/>
    <x v="1"/>
    <x v="0"/>
    <e v="#N/A"/>
    <x v="1"/>
    <s v="CONSUMER EXISTING"/>
    <s v="SLA_MET"/>
  </r>
  <r>
    <s v="4321"/>
    <d v="2023-08-23T17:01:51"/>
    <d v="2023-08-23T17:12:17"/>
    <s v="APPROVE"/>
    <s v="Consumer Existing"/>
    <s v="AAkhundpur"/>
    <s v="Approve"/>
    <d v="1899-12-30T00:10:26"/>
    <n v="10.433333333333334"/>
    <d v="2023-08-23T00:00:00"/>
    <x v="1"/>
    <x v="0"/>
    <s v="ASIF"/>
    <x v="1"/>
    <s v="CONSUMER EXISTING"/>
    <s v="SLA_MET"/>
  </r>
  <r>
    <s v="4322"/>
    <d v="2023-08-23T17:09:10"/>
    <d v="2023-08-23T17:19:48"/>
    <s v="APPROVE"/>
    <s v="Consumer Pre Bureau"/>
    <s v="HPandya"/>
    <s v="Approved for 1 handset and 1 MBB"/>
    <d v="1899-12-30T00:10:38"/>
    <n v="10.633333333333333"/>
    <d v="2023-08-23T00:00:00"/>
    <x v="1"/>
    <x v="0"/>
    <s v="HARDIK"/>
    <x v="1"/>
    <s v="CONSUMER PRE BUREAU"/>
    <s v="SLA_MET"/>
  </r>
  <r>
    <s v="4462"/>
    <d v="2023-08-23T17:15:30"/>
    <d v="2023-08-23T17:28:58"/>
    <s v="WITHDRAW"/>
    <s v="Consumer Post Bureau"/>
    <s v="AAkhundpur"/>
    <s v="Please resubmit with Employed and not on Home Duties."/>
    <d v="1899-12-30T00:13:28"/>
    <n v="13.466666666666667"/>
    <d v="2023-08-23T00:00:00"/>
    <x v="1"/>
    <x v="0"/>
    <s v="ASIF"/>
    <x v="0"/>
    <s v="CONSUMER POST BUREAU"/>
    <s v="SLA_MET"/>
  </r>
  <r>
    <s v="4323"/>
    <d v="2023-08-23T17:16:48"/>
    <d v="2023-08-23T17:28:00"/>
    <s v="APPROVE"/>
    <s v="Consumer Post Bureau"/>
    <s v="QMascarenhas"/>
    <m/>
    <d v="1899-12-30T00:11:12"/>
    <n v="11.2"/>
    <d v="2023-08-23T00:00:00"/>
    <x v="1"/>
    <x v="0"/>
    <e v="#N/A"/>
    <x v="1"/>
    <s v="CONSUMER POST BUREAU"/>
    <s v="SLA_MET"/>
  </r>
  <r>
    <s v="4463"/>
    <d v="2023-08-23T17:17:19"/>
    <d v="2023-08-23T17:33:55"/>
    <s v="WITHDRAW"/>
    <s v="Consumer Post Bureau"/>
    <s v="FWadia"/>
    <m/>
    <d v="1899-12-30T00:16:36"/>
    <n v="16.600000000000001"/>
    <d v="2023-08-23T00:00:00"/>
    <x v="1"/>
    <x v="0"/>
    <s v="FARDIN"/>
    <x v="0"/>
    <s v="CONSUMER POST BUREAU"/>
    <s v="SLA_MET"/>
  </r>
  <r>
    <s v="4324"/>
    <d v="2023-08-23T17:18:18"/>
    <d v="2023-08-23T17:25:13"/>
    <s v="APPROVE"/>
    <s v="Consumer Post Bureau"/>
    <s v="SSyed"/>
    <m/>
    <d v="1899-12-30T00:06:55"/>
    <n v="6.916666666666667"/>
    <d v="2023-08-23T00:00:00"/>
    <x v="1"/>
    <x v="0"/>
    <s v="SHAHID"/>
    <x v="1"/>
    <s v="CONSUMER POST BUREAU"/>
    <s v="SLA_MET"/>
  </r>
  <r>
    <s v="4325"/>
    <d v="2023-08-23T17:18:31"/>
    <d v="2023-08-23T17:27:46"/>
    <s v="APPROVE"/>
    <s v="Consumer Existing"/>
    <s v="NBhatia"/>
    <s v="Approve"/>
    <d v="1899-12-30T00:09:15"/>
    <n v="9.25"/>
    <d v="2023-08-23T00:00:00"/>
    <x v="1"/>
    <x v="0"/>
    <s v="NITESH"/>
    <x v="1"/>
    <s v="CONSUMER EXISTING"/>
    <s v="SLA_MET"/>
  </r>
  <r>
    <s v="4464"/>
    <d v="2023-08-23T17:20:44"/>
    <d v="2023-08-23T17:28:02"/>
    <s v="WITHDRAW"/>
    <s v="Consumer Post Bureau"/>
    <s v="SSyed"/>
    <m/>
    <d v="1899-12-30T00:07:18"/>
    <n v="7.3"/>
    <d v="2023-08-23T00:00:00"/>
    <x v="1"/>
    <x v="0"/>
    <s v="SHAHID"/>
    <x v="0"/>
    <s v="CONSUMER POST BUREAU"/>
    <s v="SLA_MET"/>
  </r>
  <r>
    <s v="4326"/>
    <d v="2023-08-23T17:21:36"/>
    <d v="2023-08-23T17:34:53"/>
    <s v="APPROVE"/>
    <s v="Consumer Existing"/>
    <s v="CDcosta"/>
    <s v="Approve"/>
    <d v="1899-12-30T00:13:17"/>
    <n v="13.283333333333333"/>
    <d v="2023-08-23T00:00:00"/>
    <x v="1"/>
    <x v="0"/>
    <s v="CAMERON"/>
    <x v="1"/>
    <s v="CONSUMER EXISTING"/>
    <s v="SLA_MET"/>
  </r>
  <r>
    <s v="4327"/>
    <d v="2023-08-23T17:23:04"/>
    <d v="2023-08-23T17:28:15"/>
    <s v="APPROVE"/>
    <s v="Consumer Existing"/>
    <s v="CDcosta"/>
    <s v="Approve"/>
    <d v="1899-12-30T00:05:11"/>
    <n v="5.1833333333333336"/>
    <d v="2023-08-23T00:00:00"/>
    <x v="1"/>
    <x v="0"/>
    <s v="CAMERON"/>
    <x v="1"/>
    <s v="CONSUMER EXISTING"/>
    <s v="SLA_MET"/>
  </r>
  <r>
    <s v="4465"/>
    <d v="2023-08-23T17:24:40"/>
    <d v="2023-08-23T17:36:16"/>
    <s v="WITHDRAW"/>
    <s v="Consumer Pre Bureau"/>
    <s v="AAkhundpur"/>
    <s v="The Work number entered is incorrect for the employer listed on the application. Please verify the details with the applicant and resubmit with a valid number"/>
    <d v="1899-12-30T00:11:36"/>
    <n v="11.6"/>
    <d v="2023-08-23T00:00:00"/>
    <x v="1"/>
    <x v="0"/>
    <s v="ASIF"/>
    <x v="0"/>
    <s v="CONSUMER PRE BUREAU"/>
    <s v="SLA_MET"/>
  </r>
  <r>
    <s v="4466"/>
    <d v="2023-08-23T17:24:52"/>
    <d v="2023-08-23T17:56:13"/>
    <s v="WITHDRAW"/>
    <s v="Consumer Existing"/>
    <s v="NBhatia"/>
    <s v="Please resubmit a Passport as part of the applicants 100 points of ID as reflecting as Employed, whereas STUDENT-ID given."/>
    <d v="1899-12-30T00:31:21"/>
    <n v="31.35"/>
    <d v="2023-08-23T00:00:00"/>
    <x v="1"/>
    <x v="0"/>
    <s v="NITESH"/>
    <x v="0"/>
    <s v="CONSUMER EXISTING"/>
    <s v="SLA_NOT_MET"/>
  </r>
  <r>
    <s v="4404"/>
    <d v="2023-08-23T17:25:02"/>
    <d v="2023-08-23T17:39:44"/>
    <s v="DECLINE"/>
    <s v="Consumer Existing"/>
    <s v="MDcruz"/>
    <m/>
    <d v="1899-12-30T00:14:42"/>
    <n v="14.7"/>
    <d v="2023-08-23T00:00:00"/>
    <x v="1"/>
    <x v="0"/>
    <s v="MERCEDES"/>
    <x v="2"/>
    <s v="CONSUMER EXISTING"/>
    <s v="SLA_MET"/>
  </r>
  <r>
    <s v="4467"/>
    <d v="2023-08-23T17:27:33"/>
    <d v="2023-08-23T17:41:14"/>
    <s v="WITHDRAW"/>
    <s v="Consumer Existing"/>
    <s v="CDcosta"/>
    <s v="The applicant has been declined due to the billing history on their 3 Mobile account #417.26, which is currently overdue"/>
    <d v="1899-12-30T00:13:41"/>
    <n v="13.683333333333334"/>
    <d v="2023-08-23T00:00:00"/>
    <x v="1"/>
    <x v="0"/>
    <s v="CAMERON"/>
    <x v="0"/>
    <s v="CONSUMER EXISTING"/>
    <s v="SLA_MET"/>
  </r>
  <r>
    <s v="4328"/>
    <d v="2023-08-23T17:27:56"/>
    <d v="2023-08-23T17:43:08"/>
    <s v="APPROVE"/>
    <s v="Consumer Pre Bureau"/>
    <s v="AAkhundpur"/>
    <s v="Approve"/>
    <d v="1899-12-30T00:15:12"/>
    <n v="15.2"/>
    <d v="2023-08-23T00:00:00"/>
    <x v="1"/>
    <x v="0"/>
    <s v="ASIF"/>
    <x v="1"/>
    <s v="CONSUMER PRE BUREAU"/>
    <s v="SLA_MET"/>
  </r>
  <r>
    <s v="4329"/>
    <d v="2023-08-23T17:33:15"/>
    <d v="2023-08-23T17:46:33"/>
    <s v="APPROVE"/>
    <s v="Consumer Pre Bureau"/>
    <s v="FWadia"/>
    <s v="Approve"/>
    <d v="1899-12-30T00:13:18"/>
    <n v="13.3"/>
    <d v="2023-08-23T00:00:00"/>
    <x v="1"/>
    <x v="0"/>
    <s v="FARDIN"/>
    <x v="1"/>
    <s v="CONSUMER PRE BUREAU"/>
    <s v="SLA_MET"/>
  </r>
  <r>
    <s v="4330"/>
    <d v="2023-08-23T17:35:34"/>
    <d v="2023-08-23T17:54:18"/>
    <s v="APPROVE"/>
    <s v="Consumer Post Bureau"/>
    <s v="CDcosta"/>
    <s v="Approve"/>
    <d v="1899-12-30T00:18:44"/>
    <n v="18.733333333333334"/>
    <d v="2023-08-23T00:00:00"/>
    <x v="1"/>
    <x v="0"/>
    <s v="CAMERON"/>
    <x v="1"/>
    <s v="CONSUMER POST BUREAU"/>
    <s v="SLA_MET"/>
  </r>
  <r>
    <s v="4331"/>
    <d v="2023-08-23T17:35:56"/>
    <d v="2023-08-23T17:46:42"/>
    <s v="APPROVE"/>
    <s v="Consumer Pre Bureau"/>
    <s v="AAkhundpur"/>
    <s v="Approve"/>
    <d v="1899-12-30T00:10:46"/>
    <n v="10.766666666666667"/>
    <d v="2023-08-23T00:00:00"/>
    <x v="1"/>
    <x v="0"/>
    <s v="ASIF"/>
    <x v="1"/>
    <s v="CONSUMER PRE BUREAU"/>
    <s v="SLA_MET"/>
  </r>
  <r>
    <s v="4332"/>
    <d v="2023-08-23T17:43:04"/>
    <d v="2023-08-23T17:48:45"/>
    <s v="APPROVE"/>
    <s v="Consumer Post Bureau"/>
    <s v="QMascarenhas"/>
    <m/>
    <d v="1899-12-30T00:05:41"/>
    <n v="5.6833333333333336"/>
    <d v="2023-08-23T00:00:00"/>
    <x v="1"/>
    <x v="0"/>
    <e v="#N/A"/>
    <x v="1"/>
    <s v="CONSUMER POST BUREAU"/>
    <s v="SLA_MET"/>
  </r>
  <r>
    <s v="4333"/>
    <d v="2023-08-23T17:44:08"/>
    <d v="2023-08-23T17:54:14"/>
    <s v="APPROVE"/>
    <s v="Consumer Existing"/>
    <s v="MDcruz"/>
    <m/>
    <d v="1899-12-30T00:10:06"/>
    <n v="10.1"/>
    <d v="2023-08-23T00:00:00"/>
    <x v="1"/>
    <x v="0"/>
    <s v="MERCEDES"/>
    <x v="1"/>
    <s v="CONSUMER EXISTING"/>
    <s v="SLA_MET"/>
  </r>
  <r>
    <s v="4334"/>
    <d v="2023-08-23T17:46:03"/>
    <d v="2023-08-23T17:53:48"/>
    <s v="APPROVE"/>
    <s v="Consumer Existing"/>
    <s v="HPandya"/>
    <s v="Approve"/>
    <d v="1899-12-30T00:07:45"/>
    <n v="7.75"/>
    <d v="2023-08-23T00:00:00"/>
    <x v="1"/>
    <x v="0"/>
    <s v="HARDIK"/>
    <x v="1"/>
    <s v="CONSUMER EXISTING"/>
    <s v="SLA_MET"/>
  </r>
  <r>
    <s v="4468"/>
    <d v="2023-08-23T17:46:21"/>
    <d v="2023-08-23T18:06:22"/>
    <s v="WITHDRAW"/>
    <s v="Consumer Existing"/>
    <s v="QMascarenhas"/>
    <m/>
    <d v="1899-12-30T00:20:01"/>
    <n v="20.016666666666666"/>
    <d v="2023-08-23T00:00:00"/>
    <x v="1"/>
    <x v="0"/>
    <e v="#N/A"/>
    <x v="0"/>
    <s v="CONSUMER EXISTING"/>
    <s v="SLA_NOT_MET"/>
  </r>
  <r>
    <s v="4335"/>
    <d v="2023-08-23T17:46:51"/>
    <d v="2023-08-23T18:01:28"/>
    <s v="APPROVE"/>
    <s v="Consumer Pre Bureau"/>
    <s v="FWadia"/>
    <s v="Approved for 1 service"/>
    <d v="1899-12-30T00:14:37"/>
    <n v="14.616666666666667"/>
    <d v="2023-08-23T00:00:00"/>
    <x v="1"/>
    <x v="0"/>
    <s v="FARDIN"/>
    <x v="1"/>
    <s v="CONSUMER PRE BUREAU"/>
    <s v="SLA_MET"/>
  </r>
  <r>
    <s v="4469"/>
    <d v="2023-08-23T17:47:02"/>
    <d v="2023-08-23T18:03:31"/>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16:29"/>
    <n v="16.483333333333334"/>
    <d v="2023-08-23T00:00:00"/>
    <x v="1"/>
    <x v="0"/>
    <s v="HARDIK"/>
    <x v="0"/>
    <s v="CONSUMER EXISTING"/>
    <s v="SLA_MET"/>
  </r>
  <r>
    <s v="4470"/>
    <d v="2023-08-23T17:49:46"/>
    <d v="2023-08-23T18:01:33"/>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1:47"/>
    <n v="11.783333333333333"/>
    <d v="2023-08-23T00:00:00"/>
    <x v="1"/>
    <x v="0"/>
    <s v="CAMERON"/>
    <x v="0"/>
    <s v="CONSUMER PRE BUREAU"/>
    <s v="SLA_MET"/>
  </r>
  <r>
    <s v="4471"/>
    <d v="2023-08-23T17:50:03"/>
    <d v="2023-08-23T18:06:08"/>
    <s v="WITHDRAW"/>
    <s v="Consumer Existing"/>
    <s v="AAkhundpur"/>
    <s v="Please resubmit a Passport or Medicare card as part of the applicants 100 points of ID"/>
    <d v="1899-12-30T00:16:05"/>
    <n v="16.083333333333332"/>
    <d v="2023-08-23T00:00:00"/>
    <x v="1"/>
    <x v="0"/>
    <s v="ASIF"/>
    <x v="0"/>
    <s v="CONSUMER EXISTING"/>
    <s v="SLA_MET"/>
  </r>
  <r>
    <s v="4472"/>
    <d v="2023-08-23T17:53:19"/>
    <d v="2023-08-23T18:09:01"/>
    <s v="WITHDRAW"/>
    <s v="Consumer Pre Bureau"/>
    <s v="CDcosta"/>
    <s v="Please send through copies of the applicants 100 points of ID (including their Visa page and/or previous Passport number, if applicable) to VCredit@Asif Tech.com.au or 1800 656 866"/>
    <d v="1899-12-30T00:15:42"/>
    <n v="15.7"/>
    <d v="2023-08-23T00:00:00"/>
    <x v="1"/>
    <x v="0"/>
    <s v="CAMERON"/>
    <x v="0"/>
    <s v="CONSUMER PRE BUREAU"/>
    <s v="SLA_MET"/>
  </r>
  <r>
    <s v="4336"/>
    <d v="2023-08-23T17:58:44"/>
    <d v="2023-08-23T18:07:20"/>
    <s v="APPROVE"/>
    <s v="Consumer Existing"/>
    <s v="MDcruz"/>
    <m/>
    <d v="1899-12-30T00:08:36"/>
    <n v="8.6"/>
    <d v="2023-08-23T00:00:00"/>
    <x v="1"/>
    <x v="0"/>
    <s v="MERCEDES"/>
    <x v="1"/>
    <s v="CONSUMER EXISTING"/>
    <s v="SLA_MET"/>
  </r>
  <r>
    <s v="4337"/>
    <d v="2023-08-23T18:02:28"/>
    <d v="2023-08-23T18:15:38"/>
    <s v="APPROVE"/>
    <s v="Consumer Post Bureau"/>
    <s v="FWadia"/>
    <s v="Approved only with outright purchase of handset or USIM only"/>
    <d v="1899-12-30T00:13:10"/>
    <n v="13.166666666666666"/>
    <d v="2023-08-23T00:00:00"/>
    <x v="1"/>
    <x v="0"/>
    <s v="FARDIN"/>
    <x v="1"/>
    <s v="CONSUMER POST BUREAU"/>
    <s v="SLA_MET"/>
  </r>
  <r>
    <s v="4473"/>
    <d v="2023-08-23T18:05:13"/>
    <d v="2023-08-23T18:10:44"/>
    <s v="WITHDRAW"/>
    <s v="Consumer Existing"/>
    <s v="HPandya"/>
    <s v="This customers existing Asif Tech account is currently overdue. Once all outstanding amounts have been paid, please email VCredit@Asif Tech.com.au to request a further review"/>
    <d v="1899-12-30T00:05:31"/>
    <n v="5.5166666666666666"/>
    <d v="2023-08-23T00:00:00"/>
    <x v="1"/>
    <x v="0"/>
    <s v="HARDIK"/>
    <x v="0"/>
    <s v="CONSUMER EXISTING"/>
    <s v="SLA_MET"/>
  </r>
  <r>
    <s v="4405"/>
    <d v="2023-08-23T18:09:42"/>
    <d v="2023-08-23T18:16:12"/>
    <s v="DECLINE"/>
    <s v="Consumer Existing"/>
    <s v="AAkhundpur"/>
    <s v="The applicant has been declined as their Visa expires in less than 12 months"/>
    <d v="1899-12-30T00:06:30"/>
    <n v="6.5"/>
    <d v="2023-08-23T00:00:00"/>
    <x v="1"/>
    <x v="0"/>
    <s v="ASIF"/>
    <x v="2"/>
    <s v="CONSUMER EXISTING"/>
    <s v="SLA_MET"/>
  </r>
  <r>
    <s v="4474"/>
    <d v="2023-08-23T18:11:44"/>
    <d v="2023-08-23T18:18:04"/>
    <s v="WITHDRAW"/>
    <s v="Consumer Post Bureau"/>
    <s v="CDcosta"/>
    <s v="This account has been closed. Please submit a new credit check for the applicant under a new Customer Account Row ID updated with Passport or Medicare card as part of 100 points id."/>
    <d v="1899-12-30T00:06:20"/>
    <n v="6.333333333333333"/>
    <d v="2023-08-23T00:00:00"/>
    <x v="1"/>
    <x v="0"/>
    <s v="CAMERON"/>
    <x v="0"/>
    <s v="CONSUMER POST BUREAU"/>
    <s v="SLA_MET"/>
  </r>
  <r>
    <s v="4338"/>
    <d v="2023-08-23T18:12:12"/>
    <d v="2023-08-23T18:28:09"/>
    <s v="APPROVE"/>
    <s v="Consumer Post Bureau"/>
    <s v="AAkhundpur"/>
    <m/>
    <d v="1899-12-30T00:15:57"/>
    <n v="15.95"/>
    <d v="2023-08-23T00:00:00"/>
    <x v="1"/>
    <x v="0"/>
    <s v="ASIF"/>
    <x v="1"/>
    <s v="CONSUMER POST BUREAU"/>
    <s v="SLA_MET"/>
  </r>
  <r>
    <s v="4339"/>
    <d v="2023-08-23T18:16:50"/>
    <d v="2023-08-23T18:24:55"/>
    <s v="APPROVE"/>
    <s v="Consumer Post Bureau"/>
    <s v="FWadia"/>
    <m/>
    <d v="1899-12-30T00:08:05"/>
    <n v="8.0833333333333339"/>
    <d v="2023-08-23T00:00:00"/>
    <x v="1"/>
    <x v="0"/>
    <s v="FARDIN"/>
    <x v="1"/>
    <s v="CONSUMER POST BUREAU"/>
    <s v="SLA_MET"/>
  </r>
  <r>
    <s v="4475"/>
    <d v="2023-08-23T18:20:54"/>
    <d v="2023-08-23T18:37:42"/>
    <s v="WITHDRAW"/>
    <s v="Consumer Post Bureau"/>
    <s v="HPandya"/>
    <m/>
    <d v="1899-12-30T00:16:48"/>
    <n v="16.8"/>
    <d v="2023-08-23T00:00:00"/>
    <x v="1"/>
    <x v="0"/>
    <s v="HARDIK"/>
    <x v="0"/>
    <s v="CONSUMER POST BUREAU"/>
    <s v="SLA_MET"/>
  </r>
  <r>
    <s v="4406"/>
    <d v="2023-08-23T18:21:18"/>
    <d v="2023-08-23T18:22:53"/>
    <s v="DECLINE"/>
    <s v="Consumer Pre Bureau"/>
    <s v="HPandya"/>
    <s v="The applicant has been declined as they are on a Bridging Visa. As per the Credit Policy, if the applicant is on an eligible Visa Subclass, send a copy of the 100pts of ID and supporting documents to VCredit@Asif Tech.com.au or 1800 656 866"/>
    <d v="1899-12-30T00:01:35"/>
    <n v="1.5833333333333335"/>
    <d v="2023-08-23T00:00:00"/>
    <x v="1"/>
    <x v="0"/>
    <s v="HARDIK"/>
    <x v="2"/>
    <s v="CONSUMER PRE BUREAU"/>
    <s v="SLA_MET"/>
  </r>
  <r>
    <s v="4340"/>
    <d v="2023-08-23T18:27:38"/>
    <d v="2023-08-23T18:35:47"/>
    <s v="APPROVE"/>
    <s v="Consumer Pre Bureau"/>
    <s v="FWadia"/>
    <s v="Approved for 2 services"/>
    <d v="1899-12-30T00:08:09"/>
    <n v="8.15"/>
    <d v="2023-08-23T00:00:00"/>
    <x v="1"/>
    <x v="0"/>
    <s v="FARDIN"/>
    <x v="1"/>
    <s v="CONSUMER PRE BUREAU"/>
    <s v="SLA_MET"/>
  </r>
  <r>
    <s v="4341"/>
    <d v="2023-08-23T18:29:26"/>
    <d v="2023-08-23T18:38:41"/>
    <s v="APPROVE"/>
    <s v="Consumer Post Bureau"/>
    <s v="MDcruz"/>
    <m/>
    <d v="1899-12-30T00:09:15"/>
    <n v="9.25"/>
    <d v="2023-08-23T00:00:00"/>
    <x v="1"/>
    <x v="0"/>
    <s v="MERCEDES"/>
    <x v="1"/>
    <s v="CONSUMER POST BUREAU"/>
    <s v="SLA_MET"/>
  </r>
  <r>
    <s v="4342"/>
    <d v="2023-08-23T18:31:17"/>
    <d v="2023-08-23T18:41:46"/>
    <s v="APPROVE"/>
    <s v="Consumer Pre Bureau"/>
    <s v="CDcosta"/>
    <s v="Approve"/>
    <d v="1899-12-30T00:10:29"/>
    <n v="10.483333333333333"/>
    <d v="2023-08-23T00:00:00"/>
    <x v="1"/>
    <x v="0"/>
    <s v="CAMERON"/>
    <x v="1"/>
    <s v="CONSUMER PRE BUREAU"/>
    <s v="SLA_MET"/>
  </r>
  <r>
    <s v="4407"/>
    <d v="2023-08-23T18:36:04"/>
    <d v="2023-08-23T18:40:29"/>
    <s v="DECLINE"/>
    <s v="Consumer Pre Bureau"/>
    <s v="NBhatia"/>
    <s v="The applicant has been declined as their Visa expires in less than 4 months"/>
    <d v="1899-12-30T00:04:25"/>
    <n v="4.416666666666667"/>
    <d v="2023-08-23T00:00:00"/>
    <x v="1"/>
    <x v="0"/>
    <s v="NITESH"/>
    <x v="2"/>
    <s v="CONSUMER PRE BUREAU"/>
    <s v="SLA_MET"/>
  </r>
  <r>
    <s v="4476"/>
    <d v="2023-08-23T18:41:00"/>
    <d v="2023-08-23T18:59:24"/>
    <s v="WITHDRAW"/>
    <s v="Consumer Pre Bureau"/>
    <s v="NBhatia"/>
    <s v="The Work number entered is incorrect for the employer listed on the application. Please verify the details with the applicant and resubmit with a valid number"/>
    <d v="1899-12-30T00:18:24"/>
    <n v="18.399999999999999"/>
    <d v="2023-08-23T00:00:00"/>
    <x v="1"/>
    <x v="0"/>
    <s v="NITESH"/>
    <x v="0"/>
    <s v="CONSUMER PRE BUREAU"/>
    <s v="SLA_MET"/>
  </r>
  <r>
    <s v="4343"/>
    <d v="2023-08-23T18:45:46"/>
    <d v="2023-08-23T18:57:20"/>
    <s v="APPROVE"/>
    <s v="Consumer Post Bureau"/>
    <s v="MDcruz"/>
    <m/>
    <d v="1899-12-30T00:11:34"/>
    <n v="11.566666666666666"/>
    <d v="2023-08-23T00:00:00"/>
    <x v="1"/>
    <x v="0"/>
    <s v="MERCEDES"/>
    <x v="1"/>
    <s v="CONSUMER POST BUREAU"/>
    <s v="SLA_MET"/>
  </r>
  <r>
    <s v="4344"/>
    <d v="2023-08-23T18:45:55"/>
    <d v="2023-08-23T18:53:09"/>
    <s v="APPROVE"/>
    <s v="Consumer Existing"/>
    <s v="HPandya"/>
    <s v="Approve"/>
    <d v="1899-12-30T00:07:14"/>
    <n v="7.2333333333333334"/>
    <d v="2023-08-23T00:00:00"/>
    <x v="1"/>
    <x v="0"/>
    <s v="HARDIK"/>
    <x v="1"/>
    <s v="CONSUMER EXISTING"/>
    <s v="SLA_MET"/>
  </r>
  <r>
    <s v="4345"/>
    <d v="2023-08-23T18:48:19"/>
    <d v="2023-08-23T18:58:17"/>
    <s v="APPROVE"/>
    <s v="Consumer Existing"/>
    <s v="FWadia"/>
    <s v="Approve"/>
    <d v="1899-12-30T00:09:58"/>
    <n v="9.9666666666666668"/>
    <d v="2023-08-23T00:00:00"/>
    <x v="1"/>
    <x v="0"/>
    <s v="FARDIN"/>
    <x v="1"/>
    <s v="CONSUMER EXISTING"/>
    <s v="SLA_MET"/>
  </r>
  <r>
    <s v="4346"/>
    <d v="2023-08-23T18:50:49"/>
    <d v="2023-08-23T18:57:12"/>
    <s v="APPROVE"/>
    <s v="Consumer Existing"/>
    <s v="CDcosta"/>
    <s v="Approve"/>
    <d v="1899-12-30T00:06:23"/>
    <n v="6.3833333333333337"/>
    <d v="2023-08-23T00:00:00"/>
    <x v="1"/>
    <x v="0"/>
    <s v="CAMERON"/>
    <x v="1"/>
    <s v="CONSUMER EXISTING"/>
    <s v="SLA_MET"/>
  </r>
  <r>
    <s v="4477"/>
    <d v="2023-08-23T18:54:05"/>
    <d v="2023-08-23T18:58:35"/>
    <s v="WITHDRAW"/>
    <s v="Consumer Post Bureau"/>
    <s v="HPandya"/>
    <s v="An account for this applicant already exists with Asif Tech. Please resubmit as existing customer under CA Row ID: 1-6B4XEQR"/>
    <d v="1899-12-30T00:04:30"/>
    <n v="4.5"/>
    <d v="2023-08-23T00:00:00"/>
    <x v="1"/>
    <x v="0"/>
    <s v="HARDIK"/>
    <x v="0"/>
    <s v="CONSUMER POST BUREAU"/>
    <s v="SLA_MET"/>
  </r>
  <r>
    <s v="4347"/>
    <d v="2023-08-23T18:54:50"/>
    <d v="2023-08-23T19:01:47"/>
    <s v="APPROVE"/>
    <s v="Consumer Existing"/>
    <s v="CDcosta"/>
    <s v="Approve"/>
    <d v="1899-12-30T00:06:57"/>
    <n v="6.95"/>
    <d v="2023-08-23T00:00:00"/>
    <x v="1"/>
    <x v="0"/>
    <s v="CAMERON"/>
    <x v="1"/>
    <s v="CONSUMER EXISTING"/>
    <s v="SLA_MET"/>
  </r>
  <r>
    <s v="4348"/>
    <d v="2023-08-23T19:02:35"/>
    <d v="2023-08-23T19:08:00"/>
    <s v="APPROVE"/>
    <s v="Consumer Existing"/>
    <s v="HPandya"/>
    <s v="Approve"/>
    <d v="1899-12-30T00:05:25"/>
    <n v="5.416666666666667"/>
    <d v="2023-08-23T00:00:00"/>
    <x v="1"/>
    <x v="0"/>
    <s v="HARDIK"/>
    <x v="1"/>
    <s v="CONSUMER EXISTING"/>
    <s v="SLA_MET"/>
  </r>
  <r>
    <s v="4408"/>
    <d v="2023-08-23T19:07:33"/>
    <d v="2023-08-23T19:16:57"/>
    <s v="DECLINE"/>
    <s v="Consumer Post Bureau"/>
    <s v="HPandya"/>
    <s v="Declined as a Credit Decision"/>
    <d v="1899-12-30T00:09:24"/>
    <n v="9.4"/>
    <d v="2023-08-23T00:00:00"/>
    <x v="1"/>
    <x v="0"/>
    <s v="HARDIK"/>
    <x v="2"/>
    <s v="CONSUMER POST BUREAU"/>
    <s v="SLA_MET"/>
  </r>
  <r>
    <s v="4349"/>
    <d v="2023-08-23T19:08:07"/>
    <d v="2023-08-23T19:18:50"/>
    <s v="APPROVE"/>
    <s v="Consumer Existing"/>
    <s v="FWadia"/>
    <m/>
    <d v="1899-12-30T00:10:43"/>
    <n v="10.716666666666667"/>
    <d v="2023-08-23T00:00:00"/>
    <x v="1"/>
    <x v="0"/>
    <s v="FARDIN"/>
    <x v="1"/>
    <s v="CONSUMER EXISTING"/>
    <s v="SLA_MET"/>
  </r>
  <r>
    <s v="4350"/>
    <d v="2023-08-23T19:09:19"/>
    <d v="2023-08-23T19:23:16"/>
    <s v="APPROVE"/>
    <s v="Consumer Existing"/>
    <s v="MDcruz"/>
    <m/>
    <d v="1899-12-30T00:13:57"/>
    <n v="13.95"/>
    <d v="2023-08-23T00:00:00"/>
    <x v="1"/>
    <x v="0"/>
    <s v="MERCEDES"/>
    <x v="1"/>
    <s v="CONSUMER EXISTING"/>
    <s v="SLA_MET"/>
  </r>
  <r>
    <s v="4409"/>
    <d v="2023-08-23T19:11:23"/>
    <d v="2023-08-23T19:14:22"/>
    <s v="DECLINE"/>
    <s v="Consumer Existing"/>
    <s v="CDcosta"/>
    <s v="The applicant has been declined as their Visa expires in less than 21 months"/>
    <d v="1899-12-30T00:02:59"/>
    <n v="2.9833333333333334"/>
    <d v="2023-08-23T00:00:00"/>
    <x v="1"/>
    <x v="0"/>
    <s v="CAMERON"/>
    <x v="2"/>
    <s v="CONSUMER EXISTING"/>
    <s v="SLA_MET"/>
  </r>
  <r>
    <s v="4478"/>
    <d v="2023-08-23T19:14:38"/>
    <d v="2023-08-23T19:18:37"/>
    <s v="WITHDRAW"/>
    <s v="Consumer Existing"/>
    <s v="CDcosta"/>
    <s v="This customers existing Asif Tech account is currently overdue. Once all outstanding amounts have been paid, please email VCredit@Asif Tech.com.au to request a further review"/>
    <d v="1899-12-30T00:03:59"/>
    <n v="3.9833333333333334"/>
    <d v="2023-08-23T00:00:00"/>
    <x v="1"/>
    <x v="0"/>
    <s v="CAMERON"/>
    <x v="0"/>
    <s v="CONSUMER EXISTING"/>
    <s v="SLA_MET"/>
  </r>
  <r>
    <s v="4351"/>
    <d v="2023-08-23T19:15:24"/>
    <d v="2023-08-23T19:26:11"/>
    <s v="APPROVE"/>
    <s v="Consumer Existing"/>
    <s v="HPandya"/>
    <s v="Approve"/>
    <d v="1899-12-30T00:10:47"/>
    <n v="10.783333333333333"/>
    <d v="2023-08-23T00:00:00"/>
    <x v="1"/>
    <x v="0"/>
    <s v="HARDIK"/>
    <x v="1"/>
    <s v="CONSUMER EXISTING"/>
    <s v="SLA_MET"/>
  </r>
  <r>
    <s v="4479"/>
    <d v="2023-08-23T19:16:45"/>
    <d v="2023-08-23T19:23:40"/>
    <s v="WITHDRAW"/>
    <s v="Consumer Existing"/>
    <s v="CDcosta"/>
    <s v="The applicant is currently studying Fulltime or is on a Student Visa. Please resubmit as a Student."/>
    <d v="1899-12-30T00:06:55"/>
    <n v="6.916666666666667"/>
    <d v="2023-08-23T00:00:00"/>
    <x v="1"/>
    <x v="0"/>
    <s v="CAMERON"/>
    <x v="0"/>
    <s v="CONSUMER EXISTING"/>
    <s v="SLA_MET"/>
  </r>
  <r>
    <s v="4352"/>
    <d v="2023-08-23T19:16:46"/>
    <d v="2023-08-23T19:29:15"/>
    <s v="APPROVE"/>
    <s v="Consumer Existing"/>
    <s v="FWadia"/>
    <m/>
    <d v="1899-12-30T00:12:29"/>
    <n v="12.483333333333333"/>
    <d v="2023-08-23T00:00:00"/>
    <x v="1"/>
    <x v="0"/>
    <s v="FARDIN"/>
    <x v="1"/>
    <s v="CONSUMER EXISTING"/>
    <s v="SLA_MET"/>
  </r>
  <r>
    <s v="4353"/>
    <d v="2023-08-23T19:16:51"/>
    <d v="2023-08-23T19:27:54"/>
    <s v="APPROVE"/>
    <s v="Consumer Post Bureau"/>
    <s v="MDcruz"/>
    <m/>
    <d v="1899-12-30T00:11:03"/>
    <n v="11.05"/>
    <d v="2023-08-23T00:00:00"/>
    <x v="1"/>
    <x v="0"/>
    <s v="MERCEDES"/>
    <x v="1"/>
    <s v="CONSUMER POST BUREAU"/>
    <s v="SLA_MET"/>
  </r>
  <r>
    <s v="4354"/>
    <d v="2023-08-23T19:17:45"/>
    <d v="2023-08-23T19:35:38"/>
    <s v="APPROVE"/>
    <s v="Consumer Post Bureau"/>
    <s v="CDcosta"/>
    <m/>
    <d v="1899-12-30T00:17:53"/>
    <n v="17.883333333333333"/>
    <d v="2023-08-23T00:00:00"/>
    <x v="1"/>
    <x v="0"/>
    <s v="CAMERON"/>
    <x v="1"/>
    <s v="CONSUMER POST BUREAU"/>
    <s v="SLA_MET"/>
  </r>
  <r>
    <s v="4355"/>
    <d v="2023-08-23T19:18:11"/>
    <d v="2023-08-23T19:39:42"/>
    <s v="APPROVE"/>
    <s v="Consumer Existing"/>
    <s v="FWadia"/>
    <m/>
    <d v="1899-12-30T00:21:31"/>
    <n v="21.516666666666666"/>
    <d v="2023-08-23T00:00:00"/>
    <x v="1"/>
    <x v="0"/>
    <s v="FARDIN"/>
    <x v="1"/>
    <s v="CONSUMER EXISTING"/>
    <s v="SLA_NOT_MET"/>
  </r>
  <r>
    <s v="4480"/>
    <d v="2023-08-23T19:23:37"/>
    <d v="2023-08-23T19:26:50"/>
    <s v="WITHDRAW"/>
    <s v="Consumer Pre Bureau"/>
    <s v="CDcosta"/>
    <s v="Please send through copies of the applicants 100 points of ID (including their Visa page and/or previous Passport number, if applicable) to VCredit@Asif Tech.com.au or 1800 656 866"/>
    <d v="1899-12-30T00:03:13"/>
    <n v="3.2166666666666668"/>
    <d v="2023-08-23T00:00:00"/>
    <x v="1"/>
    <x v="0"/>
    <s v="CAMERON"/>
    <x v="0"/>
    <s v="CONSUMER PRE BUREAU"/>
    <s v="SLA_MET"/>
  </r>
  <r>
    <s v="4356"/>
    <d v="2023-08-23T19:30:50"/>
    <d v="2023-08-23T19:36:03"/>
    <s v="APPROVE"/>
    <s v="Consumer Pre Bureau"/>
    <s v="HPandya"/>
    <s v="Approved for 1 handset and 1 MBB"/>
    <d v="1899-12-30T00:05:13"/>
    <n v="5.2166666666666668"/>
    <d v="2023-08-23T00:00:00"/>
    <x v="1"/>
    <x v="0"/>
    <s v="HARDIK"/>
    <x v="1"/>
    <s v="CONSUMER PRE BUREAU"/>
    <s v="SLA_MET"/>
  </r>
  <r>
    <s v="4481"/>
    <d v="2023-08-23T19:33:29"/>
    <d v="2023-08-23T19:42:11"/>
    <s v="WITHDRAW"/>
    <s v="Consumer Post Bureau"/>
    <s v="CDcosta"/>
    <m/>
    <d v="1899-12-30T00:08:42"/>
    <n v="8.6999999999999993"/>
    <d v="2023-08-23T00:00:00"/>
    <x v="1"/>
    <x v="0"/>
    <s v="CAMERON"/>
    <x v="0"/>
    <s v="CONSUMER POST BUREAU"/>
    <s v="SLA_MET"/>
  </r>
  <r>
    <s v="4357"/>
    <d v="2023-08-23T19:40:51"/>
    <d v="2023-08-23T19:49:44"/>
    <s v="APPROVE"/>
    <s v="Consumer Existing"/>
    <s v="HPandya"/>
    <s v="Approve"/>
    <d v="1899-12-30T00:08:53"/>
    <n v="8.8833333333333329"/>
    <d v="2023-08-23T00:00:00"/>
    <x v="1"/>
    <x v="0"/>
    <s v="HARDIK"/>
    <x v="1"/>
    <s v="CONSUMER EXISTING"/>
    <s v="SLA_MET"/>
  </r>
  <r>
    <s v="4410"/>
    <d v="2023-08-23T19:42:19"/>
    <d v="2023-08-23T19:48:54"/>
    <s v="DECLINE"/>
    <s v="Consumer Existing"/>
    <s v="FWadia"/>
    <s v="The applicant has been declined as they are on a Bridging Visa. As per the Credit Policy, if the applicant is on an eligible Visa Subclass, send a copy of the 100pts of ID and supporting documents to VCredit@Asif Tech.com.au or 1800 656 866"/>
    <d v="1899-12-30T00:06:35"/>
    <n v="6.583333333333333"/>
    <d v="2023-08-23T00:00:00"/>
    <x v="1"/>
    <x v="0"/>
    <s v="FARDIN"/>
    <x v="2"/>
    <s v="CONSUMER EXISTING"/>
    <s v="SLA_MET"/>
  </r>
  <r>
    <s v="4482"/>
    <d v="2023-08-23T19:44:41"/>
    <d v="2023-08-23T19:51:43"/>
    <s v="WITHDRAW"/>
    <s v="Consumer Post Bureau"/>
    <s v="MDcruz"/>
    <m/>
    <d v="1899-12-30T00:07:02"/>
    <n v="7.0333333333333332"/>
    <d v="2023-08-23T00:00:00"/>
    <x v="1"/>
    <x v="0"/>
    <s v="MERCEDES"/>
    <x v="0"/>
    <s v="CONSUMER POST BUREAU"/>
    <s v="SLA_MET"/>
  </r>
  <r>
    <s v="4411"/>
    <d v="2023-08-23T19:49:11"/>
    <d v="2023-08-23T20:01:05"/>
    <s v="DECLINE"/>
    <s v="Consumer Existing"/>
    <s v="HPandya"/>
    <m/>
    <d v="1899-12-30T00:11:54"/>
    <n v="11.9"/>
    <d v="2023-08-23T00:00:00"/>
    <x v="1"/>
    <x v="0"/>
    <s v="HARDIK"/>
    <x v="2"/>
    <s v="CONSUMER EXISTING"/>
    <s v="SLA_MET"/>
  </r>
  <r>
    <s v="4358"/>
    <d v="2023-08-23T19:51:35"/>
    <d v="2023-08-23T20:00:47"/>
    <s v="APPROVE"/>
    <s v="Consumer Existing"/>
    <s v="FWadia"/>
    <s v="Approve"/>
    <d v="1899-12-30T00:09:12"/>
    <n v="9.1999999999999993"/>
    <d v="2023-08-23T00:00:00"/>
    <x v="1"/>
    <x v="0"/>
    <s v="FARDIN"/>
    <x v="1"/>
    <s v="CONSUMER EXISTING"/>
    <s v="SLA_MET"/>
  </r>
  <r>
    <s v="4483"/>
    <d v="2023-08-23T19:51:50"/>
    <d v="2023-08-23T20:10:56"/>
    <s v="WITHDRAW"/>
    <s v="Consumer Existing"/>
    <s v="FWadia"/>
    <m/>
    <d v="1899-12-30T00:19:06"/>
    <n v="19.100000000000001"/>
    <d v="2023-08-23T00:00:00"/>
    <x v="1"/>
    <x v="0"/>
    <s v="FARDIN"/>
    <x v="0"/>
    <s v="CONSUMER EXISTING"/>
    <s v="SLA_MET"/>
  </r>
  <r>
    <s v="4484"/>
    <d v="2023-08-23T19:54:27"/>
    <d v="2023-08-23T20:11:03"/>
    <s v="WITHDRAW"/>
    <s v="Consumer Post Bureau"/>
    <s v="HPandya"/>
    <m/>
    <d v="1899-12-30T00:16:36"/>
    <n v="16.600000000000001"/>
    <d v="2023-08-23T00:00:00"/>
    <x v="1"/>
    <x v="0"/>
    <s v="HARDIK"/>
    <x v="0"/>
    <s v="CONSUMER POST BUREAU"/>
    <s v="SLA_MET"/>
  </r>
  <r>
    <s v="4485"/>
    <d v="2023-08-23T19:54:39"/>
    <d v="2023-08-23T20:17:12"/>
    <s v="WITHDRAW"/>
    <s v="Consumer Post Bureau"/>
    <s v="MDcruz"/>
    <m/>
    <d v="1899-12-30T00:22:33"/>
    <n v="22.55"/>
    <d v="2023-08-23T00:00:00"/>
    <x v="1"/>
    <x v="0"/>
    <s v="MERCEDES"/>
    <x v="0"/>
    <s v="CONSUMER POST BUREAU"/>
    <s v="SLA_NOT_MET"/>
  </r>
  <r>
    <s v="4359"/>
    <d v="2023-08-23T19:57:49"/>
    <d v="2023-08-23T20:20:09"/>
    <s v="APPROVE"/>
    <s v="Consumer Existing"/>
    <s v="FWadia"/>
    <m/>
    <d v="1899-12-30T00:22:20"/>
    <n v="22.333333333333332"/>
    <d v="2023-08-23T00:00:00"/>
    <x v="1"/>
    <x v="0"/>
    <s v="FARDIN"/>
    <x v="1"/>
    <s v="CONSUMER EXISTING"/>
    <s v="SLA_NOT_MET"/>
  </r>
  <r>
    <s v="4360"/>
    <d v="2023-08-23T19:58:47"/>
    <d v="2023-08-23T20:23:29"/>
    <s v="APPROVE"/>
    <s v="Consumer Post Bureau"/>
    <s v="MDcruz"/>
    <m/>
    <d v="1899-12-30T00:24:42"/>
    <n v="24.7"/>
    <d v="2023-08-23T00:00:00"/>
    <x v="1"/>
    <x v="0"/>
    <s v="MERCEDES"/>
    <x v="1"/>
    <s v="CONSUMER POST BUREAU"/>
    <s v="SLA_NOT_MET"/>
  </r>
  <r>
    <s v="4361"/>
    <d v="2023-08-23T20:02:44"/>
    <d v="2023-08-23T20:26:09"/>
    <s v="APPROVE"/>
    <s v="Consumer Post Bureau"/>
    <s v="FWadia"/>
    <m/>
    <d v="1899-12-30T00:23:25"/>
    <n v="23.416666666666668"/>
    <d v="2023-08-23T00:00:00"/>
    <x v="1"/>
    <x v="0"/>
    <s v="FARDIN"/>
    <x v="1"/>
    <s v="CONSUMER POST BUREAU"/>
    <s v="SLA_NOT_MET"/>
  </r>
  <r>
    <s v="4362"/>
    <d v="2023-08-23T20:04:23"/>
    <d v="2023-08-23T20:14:15"/>
    <s v="APPROVE"/>
    <s v="Consumer Existing"/>
    <s v="HPandya"/>
    <s v="Approve"/>
    <d v="1899-12-30T00:09:52"/>
    <n v="9.8666666666666671"/>
    <d v="2023-08-23T00:00:00"/>
    <x v="1"/>
    <x v="0"/>
    <s v="HARDIK"/>
    <x v="1"/>
    <s v="CONSUMER EXISTING"/>
    <s v="SLA_MET"/>
  </r>
  <r>
    <s v="4486"/>
    <d v="2023-08-23T20:06:13"/>
    <d v="2023-08-23T20:31:45"/>
    <s v="WITHDRAW"/>
    <s v="Consumer Post Bureau"/>
    <s v="MDcruz"/>
    <m/>
    <d v="1899-12-30T00:25:32"/>
    <n v="25.533333333333335"/>
    <d v="2023-08-23T00:00:00"/>
    <x v="1"/>
    <x v="0"/>
    <s v="MERCEDES"/>
    <x v="0"/>
    <s v="CONSUMER POST BUREAU"/>
    <s v="SLA_NOT_MET"/>
  </r>
  <r>
    <s v="4487"/>
    <d v="2023-08-23T20:07:37"/>
    <d v="2023-08-23T20:23:10"/>
    <s v="WITHDRAW"/>
    <s v="Consumer Pre Bureau"/>
    <s v="JDsouza"/>
    <s v="The Work number entered is incorrect for the employer listed on the application. Please verify the details with the applicant and resubmit with a valid number"/>
    <d v="1899-12-30T00:15:33"/>
    <n v="15.55"/>
    <d v="2023-08-23T00:00:00"/>
    <x v="1"/>
    <x v="0"/>
    <s v="JULIA"/>
    <x v="0"/>
    <s v="CONSUMER PRE BUREAU"/>
    <s v="SLA_MET"/>
  </r>
  <r>
    <s v="4412"/>
    <d v="2023-08-23T20:11:04"/>
    <d v="2023-08-23T20:21:00"/>
    <s v="DECLINE"/>
    <s v="Consumer Existing"/>
    <s v="HPandya"/>
    <s v="Declined as the customer has reached their eligible Service Limit"/>
    <d v="1899-12-30T00:09:56"/>
    <n v="9.9333333333333336"/>
    <d v="2023-08-23T00:00:00"/>
    <x v="1"/>
    <x v="0"/>
    <s v="HARDIK"/>
    <x v="2"/>
    <s v="CONSUMER EXISTING"/>
    <s v="SLA_MET"/>
  </r>
  <r>
    <s v="4363"/>
    <d v="2023-08-23T20:14:15"/>
    <d v="2023-08-23T20:37:23"/>
    <s v="APPROVE"/>
    <s v="Consumer Existing"/>
    <s v="FWadia"/>
    <m/>
    <d v="1899-12-30T00:23:08"/>
    <n v="23.133333333333333"/>
    <d v="2023-08-23T00:00:00"/>
    <x v="1"/>
    <x v="0"/>
    <s v="FARDIN"/>
    <x v="1"/>
    <s v="CONSUMER EXISTING"/>
    <s v="SLA_NOT_MET"/>
  </r>
  <r>
    <s v="4413"/>
    <d v="2023-08-23T20:17:11"/>
    <d v="2023-08-23T20:31:47"/>
    <s v="DECLINE"/>
    <s v="Consumer Existing"/>
    <s v="HPandya"/>
    <s v="The applicant has been declined as Students are only eligible for 1 Handset (Voice service)"/>
    <d v="1899-12-30T00:14:36"/>
    <n v="14.6"/>
    <d v="2023-08-23T00:00:00"/>
    <x v="1"/>
    <x v="0"/>
    <s v="HARDIK"/>
    <x v="2"/>
    <s v="CONSUMER EXISTING"/>
    <s v="SLA_MET"/>
  </r>
  <r>
    <s v="4488"/>
    <d v="2023-08-23T20:19:17"/>
    <d v="2023-08-23T20:27:22"/>
    <s v="WITHDRAW"/>
    <s v="Consumer Pre Bureau"/>
    <s v="JDsouza"/>
    <s v="Please send through copies of the applicants 100 points of ID (including their Visa page and/or previous Passport number, if applicable) to VCredit@Asif Tech.com.au or 1800 656 866"/>
    <d v="1899-12-30T00:08:05"/>
    <n v="8.0833333333333339"/>
    <d v="2023-08-23T00:00:00"/>
    <x v="1"/>
    <x v="0"/>
    <s v="JULIA"/>
    <x v="0"/>
    <s v="CONSUMER PRE BUREAU"/>
    <s v="SLA_MET"/>
  </r>
  <r>
    <s v="4364"/>
    <d v="2023-08-23T20:22:34"/>
    <d v="2023-08-23T20:40:50"/>
    <s v="APPROVE"/>
    <s v="Consumer Existing"/>
    <s v="HPandya"/>
    <m/>
    <d v="1899-12-30T00:18:16"/>
    <n v="18.266666666666666"/>
    <d v="2023-08-23T00:00:00"/>
    <x v="1"/>
    <x v="0"/>
    <s v="HARDIK"/>
    <x v="1"/>
    <s v="CONSUMER EXISTING"/>
    <s v="SLA_MET"/>
  </r>
  <r>
    <s v="4365"/>
    <d v="2023-08-23T20:44:24"/>
    <d v="2023-08-23T20:57:06"/>
    <s v="APPROVE"/>
    <s v="Consumer Existing"/>
    <s v="MDcruz"/>
    <m/>
    <d v="1899-12-30T00:12:42"/>
    <n v="12.7"/>
    <d v="2023-08-23T00:00:00"/>
    <x v="1"/>
    <x v="0"/>
    <s v="MERCEDES"/>
    <x v="1"/>
    <s v="CONSUMER EXISTING"/>
    <s v="SLA_MET"/>
  </r>
  <r>
    <s v="4366"/>
    <d v="2023-08-23T20:53:18"/>
    <d v="2023-08-23T21:02:07"/>
    <s v="APPROVE"/>
    <s v="Consumer Existing"/>
    <s v="FWadia"/>
    <s v="Approve"/>
    <d v="1899-12-30T00:08:49"/>
    <n v="8.8166666666666664"/>
    <d v="2023-08-23T00:00:00"/>
    <x v="1"/>
    <x v="0"/>
    <s v="FARDIN"/>
    <x v="1"/>
    <s v="CONSUMER EXISTING"/>
    <s v="SLA_MET"/>
  </r>
  <r>
    <s v="4367"/>
    <d v="2023-08-23T20:56:23"/>
    <d v="2023-08-23T21:02:56"/>
    <s v="APPROVE"/>
    <s v="Consumer Existing"/>
    <s v="MDcruz"/>
    <m/>
    <d v="1899-12-30T00:06:33"/>
    <n v="6.55"/>
    <d v="2023-08-23T00:00:00"/>
    <x v="1"/>
    <x v="0"/>
    <s v="MERCEDES"/>
    <x v="1"/>
    <s v="CONSUMER EXISTING"/>
    <s v="SLA_MET"/>
  </r>
  <r>
    <s v="4368"/>
    <d v="2023-08-23T21:09:28"/>
    <d v="2023-08-23T21:22:24"/>
    <s v="APPROVE"/>
    <s v="Consumer Post Bureau"/>
    <s v="FWadia"/>
    <s v="Approve"/>
    <d v="1899-12-30T00:12:56"/>
    <n v="12.933333333333334"/>
    <d v="2023-08-23T00:00:00"/>
    <x v="1"/>
    <x v="0"/>
    <s v="FARDIN"/>
    <x v="1"/>
    <s v="CONSUMER POST BUREAU"/>
    <s v="SLA_MET"/>
  </r>
  <r>
    <s v="4369"/>
    <d v="2023-08-23T21:29:40"/>
    <d v="2023-08-23T21:37:21"/>
    <s v="APPROVE"/>
    <s v="Consumer Existing"/>
    <s v="FWadia"/>
    <m/>
    <d v="1899-12-30T00:07:41"/>
    <n v="7.6833333333333336"/>
    <d v="2023-08-23T00:00:00"/>
    <x v="1"/>
    <x v="0"/>
    <s v="FARDIN"/>
    <x v="1"/>
    <s v="CONSUMER EXISTING"/>
    <s v="SLA_MET"/>
  </r>
  <r>
    <s v="4414"/>
    <d v="2023-08-23T21:47:29"/>
    <d v="2023-08-23T21:52:09"/>
    <s v="DECLINE"/>
    <s v="Consumer Existing"/>
    <s v="FWadia"/>
    <s v="The applicant has been declined as Students are only eligible for 1 Handset (Voice service)"/>
    <d v="1899-12-30T00:04:40"/>
    <n v="4.666666666666667"/>
    <d v="2023-08-23T00:00:00"/>
    <x v="1"/>
    <x v="0"/>
    <s v="FARDIN"/>
    <x v="2"/>
    <s v="CONSUMER EXISTING"/>
    <s v="SLA_MET"/>
  </r>
  <r>
    <s v="4370"/>
    <d v="2023-08-23T22:13:47"/>
    <d v="2023-08-23T22:19:48"/>
    <s v="APPROVE"/>
    <s v="Consumer Existing"/>
    <s v="FWadia"/>
    <s v="Approve"/>
    <d v="1899-12-30T00:06:01"/>
    <n v="6.0166666666666666"/>
    <d v="2023-08-23T00:00:00"/>
    <x v="1"/>
    <x v="0"/>
    <s v="FARDIN"/>
    <x v="1"/>
    <s v="CONSUMER EXISTING"/>
    <s v="SLA_MET"/>
  </r>
  <r>
    <s v="4371"/>
    <d v="2023-08-23T23:10:40"/>
    <d v="2023-08-23T23:19:44"/>
    <s v="APPROVE"/>
    <s v="Consumer Post Bureau"/>
    <s v="FWadia"/>
    <m/>
    <d v="1899-12-30T00:09:04"/>
    <n v="9.0666666666666664"/>
    <d v="2023-08-23T00:00:00"/>
    <x v="1"/>
    <x v="0"/>
    <s v="FARDIN"/>
    <x v="1"/>
    <s v="CONSUMER POST BUREAU"/>
    <s v="SLA_MET"/>
  </r>
  <r>
    <s v="4489"/>
    <d v="2023-08-23T23:35:22"/>
    <d v="2023-08-24T08:29:58"/>
    <s v="WITHDRAW"/>
    <s v="Consumer Post Bureau"/>
    <s v="AAkhundpur"/>
    <m/>
    <d v="1899-12-30T08:54:36"/>
    <n v="534.6"/>
    <d v="2023-08-24T00:00:00"/>
    <x v="1"/>
    <x v="0"/>
    <s v="ASIF"/>
    <x v="0"/>
    <s v="CONSUMER POST BUREAU"/>
    <s v="SLA_NOT_MET"/>
  </r>
  <r>
    <s v="4490"/>
    <d v="2023-08-24T00:41:31"/>
    <d v="2023-08-24T08:34:06"/>
    <s v="APPROVE"/>
    <s v="Consumer Post Bureau"/>
    <s v="AAkhundpur"/>
    <m/>
    <d v="1899-12-30T07:52:35"/>
    <n v="472.58333333333331"/>
    <d v="2023-08-24T00:00:00"/>
    <x v="1"/>
    <x v="0"/>
    <s v="ASIF"/>
    <x v="1"/>
    <s v="CONSUMER POST BUREAU"/>
    <s v="SLA_NOT_MET"/>
  </r>
  <r>
    <s v="4629"/>
    <d v="2023-08-24T09:07:29"/>
    <d v="2023-08-24T09:21:59"/>
    <s v="WITHDRAW"/>
    <s v="Consumer Post Bureau"/>
    <s v="QMascarenhas"/>
    <m/>
    <d v="1899-12-30T00:14:30"/>
    <n v="14.5"/>
    <d v="2023-08-24T00:00:00"/>
    <x v="1"/>
    <x v="0"/>
    <e v="#N/A"/>
    <x v="0"/>
    <s v="CONSUMER POST BUREAU"/>
    <s v="SLA_MET"/>
  </r>
  <r>
    <s v="4491"/>
    <d v="2023-08-24T09:15:08"/>
    <d v="2023-08-24T09:22:12"/>
    <s v="APPROVE"/>
    <s v="Consumer Existing"/>
    <s v="AAkhundpur"/>
    <m/>
    <d v="1899-12-30T00:07:04"/>
    <n v="7.0666666666666664"/>
    <d v="2023-08-24T00:00:00"/>
    <x v="1"/>
    <x v="0"/>
    <s v="ASIF"/>
    <x v="1"/>
    <s v="CONSUMER EXISTING"/>
    <s v="SLA_MET"/>
  </r>
  <r>
    <s v="4599"/>
    <d v="2023-08-24T09:17:46"/>
    <d v="2023-08-24T09:34:13"/>
    <s v="DECLINE"/>
    <s v="Consumer Post Bureau"/>
    <s v="QMascarenhas"/>
    <m/>
    <d v="1899-12-30T00:16:27"/>
    <n v="16.45"/>
    <d v="2023-08-24T00:00:00"/>
    <x v="1"/>
    <x v="0"/>
    <e v="#N/A"/>
    <x v="2"/>
    <s v="CONSUMER POST BUREAU"/>
    <s v="SLA_MET"/>
  </r>
  <r>
    <s v="4492"/>
    <d v="2023-08-24T09:33:15"/>
    <d v="2023-08-24T09:37:27"/>
    <s v="APPROVE"/>
    <s v="Consumer Pre Bureau"/>
    <s v="AAkhundpur"/>
    <s v="Approved for 1 service only."/>
    <d v="1899-12-30T00:04:12"/>
    <n v="4.2"/>
    <d v="2023-08-24T00:00:00"/>
    <x v="1"/>
    <x v="0"/>
    <s v="ASIF"/>
    <x v="1"/>
    <s v="CONSUMER PRE BUREAU"/>
    <s v="SLA_MET"/>
  </r>
  <r>
    <s v="4630"/>
    <d v="2023-08-24T09:46:25"/>
    <d v="2023-08-24T10:01:54"/>
    <s v="WITHDRAW"/>
    <s v="Consumer Pre Bureau"/>
    <s v="NBhatia"/>
    <s v="Please resubmit with the advertised contact details for the applicants employer.Also would requestr the customer to send the Latest SAlary Slip as the Employer's details are differing on the previous Two Applications.(can include 13, 1300 &amp; 1800 numbers)"/>
    <d v="1899-12-30T00:15:29"/>
    <n v="15.483333333333333"/>
    <d v="2023-08-24T00:00:00"/>
    <x v="1"/>
    <x v="0"/>
    <s v="NITESH"/>
    <x v="0"/>
    <s v="CONSUMER PRE BUREAU"/>
    <s v="SLA_MET"/>
  </r>
  <r>
    <s v="4631"/>
    <d v="2023-08-24T09:51:31"/>
    <d v="2023-08-24T09:57:13"/>
    <s v="WITHDRAW"/>
    <s v="Consumer Post Bureau"/>
    <s v="AAkhundpur"/>
    <m/>
    <d v="1899-12-30T00:05:42"/>
    <n v="5.7"/>
    <d v="2023-08-24T00:00:00"/>
    <x v="1"/>
    <x v="0"/>
    <s v="ASIF"/>
    <x v="0"/>
    <s v="CONSUMER POST BUREAU"/>
    <s v="SLA_MET"/>
  </r>
  <r>
    <s v="4600"/>
    <d v="2023-08-24T09:53:46"/>
    <d v="2023-08-24T10:04:51"/>
    <s v="DECLINE"/>
    <s v="Consumer Existing"/>
    <s v="AAkhundpur"/>
    <s v="Declined as the customer has reached their eligible Service Limit"/>
    <d v="1899-12-30T00:11:05"/>
    <n v="11.083333333333334"/>
    <d v="2023-08-24T00:00:00"/>
    <x v="1"/>
    <x v="0"/>
    <s v="ASIF"/>
    <x v="2"/>
    <s v="CONSUMER EXISTING"/>
    <s v="SLA_MET"/>
  </r>
  <r>
    <s v="4632"/>
    <d v="2023-08-24T09:56:00"/>
    <d v="2023-08-24T10:12:35"/>
    <s v="WITHDRAW"/>
    <s v="Consumer Post Bureau"/>
    <s v="AAkhundpur"/>
    <m/>
    <d v="1899-12-30T00:16:35"/>
    <n v="16.583333333333332"/>
    <d v="2023-08-24T00:00:00"/>
    <x v="1"/>
    <x v="0"/>
    <s v="ASIF"/>
    <x v="0"/>
    <s v="CONSUMER POST BUREAU"/>
    <s v="SLA_MET"/>
  </r>
  <r>
    <s v="4633"/>
    <d v="2023-08-24T09:57:19"/>
    <d v="2023-08-24T10:22:13"/>
    <s v="WITHDRAW"/>
    <s v="Consumer Pre Bureau"/>
    <s v="NBhatia"/>
    <s v="Please resubmit with the advertised contact details for the applicants employer &amp; send the Latest SAlary Slip as the Employer's details are differing on the previous Two Applications (can include 13, 1300 &amp; 1800 numbers)"/>
    <d v="1899-12-30T00:24:54"/>
    <n v="24.9"/>
    <d v="2023-08-24T00:00:00"/>
    <x v="1"/>
    <x v="0"/>
    <s v="NITESH"/>
    <x v="0"/>
    <s v="CONSUMER PRE BUREAU"/>
    <s v="SLA_NOT_MET"/>
  </r>
  <r>
    <s v="4493"/>
    <d v="2023-08-24T10:01:22"/>
    <d v="2023-08-24T10:18:50"/>
    <s v="APPROVE"/>
    <s v="Consumer Existing"/>
    <s v="QMascarenhas"/>
    <m/>
    <d v="1899-12-30T00:17:28"/>
    <n v="17.466666666666665"/>
    <d v="2023-08-24T00:00:00"/>
    <x v="1"/>
    <x v="0"/>
    <e v="#N/A"/>
    <x v="1"/>
    <s v="CONSUMER EXISTING"/>
    <s v="SLA_MET"/>
  </r>
  <r>
    <s v="4494"/>
    <d v="2023-08-24T10:03:23"/>
    <d v="2023-08-24T10:16:34"/>
    <s v="APPROVE"/>
    <s v="Consumer Post Bureau"/>
    <s v="AAkhundpur"/>
    <s v="Approve"/>
    <d v="1899-12-30T00:13:11"/>
    <n v="13.183333333333334"/>
    <d v="2023-08-24T00:00:00"/>
    <x v="1"/>
    <x v="0"/>
    <s v="ASIF"/>
    <x v="1"/>
    <s v="CONSUMER POST BUREAU"/>
    <s v="SLA_MET"/>
  </r>
  <r>
    <s v="4495"/>
    <d v="2023-08-24T10:06:53"/>
    <d v="2023-08-24T10:27:11"/>
    <s v="APPROVE"/>
    <s v="Consumer Post Bureau"/>
    <s v="QMascarenhas"/>
    <m/>
    <d v="1899-12-30T00:20:18"/>
    <n v="20.3"/>
    <d v="2023-08-24T00:00:00"/>
    <x v="1"/>
    <x v="0"/>
    <e v="#N/A"/>
    <x v="1"/>
    <s v="CONSUMER POST BUREAU"/>
    <s v="SLA_NOT_MET"/>
  </r>
  <r>
    <s v="4601"/>
    <d v="2023-08-24T10:09:33"/>
    <d v="2023-08-24T10:24:04"/>
    <s v="DECLINE"/>
    <s v="Consumer Existing"/>
    <s v="AAkhundpur"/>
    <s v="The customer has been declined due to insufficient billing history with Asif Tech and a invoice overdue."/>
    <d v="1899-12-30T00:14:31"/>
    <n v="14.516666666666667"/>
    <d v="2023-08-24T00:00:00"/>
    <x v="1"/>
    <x v="0"/>
    <s v="ASIF"/>
    <x v="2"/>
    <s v="CONSUMER EXISTING"/>
    <s v="SLA_MET"/>
  </r>
  <r>
    <s v="4496"/>
    <d v="2023-08-24T10:13:54"/>
    <d v="2023-08-24T10:37:39"/>
    <s v="APPROVE"/>
    <s v="Consumer Pre Bureau"/>
    <s v="NBhatia"/>
    <s v="Approve"/>
    <d v="1899-12-30T00:23:45"/>
    <n v="23.75"/>
    <d v="2023-08-24T00:00:00"/>
    <x v="1"/>
    <x v="0"/>
    <s v="NITESH"/>
    <x v="1"/>
    <s v="CONSUMER PRE BUREAU"/>
    <s v="SLA_NOT_MET"/>
  </r>
  <r>
    <s v="4497"/>
    <d v="2023-08-24T10:30:40"/>
    <d v="2023-08-24T10:38:22"/>
    <s v="APPROVE"/>
    <s v="Consumer Existing"/>
    <s v="QMascarenhas"/>
    <m/>
    <d v="1899-12-30T00:07:42"/>
    <n v="7.7"/>
    <d v="2023-08-24T00:00:00"/>
    <x v="1"/>
    <x v="0"/>
    <e v="#N/A"/>
    <x v="1"/>
    <s v="CONSUMER EXISTING"/>
    <s v="SLA_MET"/>
  </r>
  <r>
    <s v="4498"/>
    <d v="2023-08-24T10:34:01"/>
    <d v="2023-08-24T10:39:44"/>
    <s v="APPROVE"/>
    <s v="Consumer Existing"/>
    <s v="AAkhundpur"/>
    <s v="Approved only with outright purchase of handset or USIM only"/>
    <d v="1899-12-30T00:05:43"/>
    <n v="5.7166666666666668"/>
    <d v="2023-08-24T00:00:00"/>
    <x v="1"/>
    <x v="0"/>
    <s v="ASIF"/>
    <x v="1"/>
    <s v="CONSUMER EXISTING"/>
    <s v="SLA_MET"/>
  </r>
  <r>
    <s v="4499"/>
    <d v="2023-08-24T10:37:19"/>
    <d v="2023-08-24T10:43:18"/>
    <s v="APPROVE"/>
    <s v="Consumer Post Bureau"/>
    <s v="QMascarenhas"/>
    <m/>
    <d v="1899-12-30T00:05:59"/>
    <n v="5.9833333333333334"/>
    <d v="2023-08-24T00:00:00"/>
    <x v="1"/>
    <x v="0"/>
    <e v="#N/A"/>
    <x v="1"/>
    <s v="CONSUMER POST BUREAU"/>
    <s v="SLA_MET"/>
  </r>
  <r>
    <s v="4500"/>
    <d v="2023-08-24T10:39:53"/>
    <d v="2023-08-24T10:50:50"/>
    <s v="APPROVE"/>
    <s v="Consumer Post Bureau"/>
    <s v="AAkhundpur"/>
    <m/>
    <d v="1899-12-30T00:10:57"/>
    <n v="10.95"/>
    <d v="2023-08-24T00:00:00"/>
    <x v="1"/>
    <x v="0"/>
    <s v="ASIF"/>
    <x v="1"/>
    <s v="CONSUMER POST BUREAU"/>
    <s v="SLA_MET"/>
  </r>
  <r>
    <s v="4634"/>
    <d v="2023-08-24T10:40:49"/>
    <d v="2023-08-24T10:48:48"/>
    <s v="WITHDRAW"/>
    <s v="Consumer Pre Bureau"/>
    <s v="CDcosta"/>
    <s v="The application has been withdrawn at the request of the applicant"/>
    <d v="1899-12-30T00:07:59"/>
    <n v="7.9833333333333334"/>
    <d v="2023-08-24T00:00:00"/>
    <x v="1"/>
    <x v="0"/>
    <s v="CAMERON"/>
    <x v="0"/>
    <s v="CONSUMER PRE BUREAU"/>
    <s v="SLA_MET"/>
  </r>
  <r>
    <s v="4635"/>
    <d v="2023-08-24T10:42:21"/>
    <d v="2023-08-24T10:52:42"/>
    <s v="WITHDRAW"/>
    <s v="Consumer Post Bureau"/>
    <s v="NBhatia"/>
    <s v="Please resubmit a Passport / Medicare Card as part of the applicants 100 points of ID as could not confirm MCC and PP, hence would request the customer to send Passport and Visa Page to confirm the customer's details."/>
    <d v="1899-12-30T00:10:21"/>
    <n v="10.35"/>
    <d v="2023-08-24T00:00:00"/>
    <x v="1"/>
    <x v="0"/>
    <s v="NITESH"/>
    <x v="0"/>
    <s v="CONSUMER POST BUREAU"/>
    <s v="SLA_MET"/>
  </r>
  <r>
    <s v="4636"/>
    <d v="2023-08-24T10:59:40"/>
    <d v="2023-08-24T11:08:55"/>
    <s v="WITHDRAW"/>
    <s v="Consumer Existing"/>
    <s v="NVaid"/>
    <s v="This customers existing Asif Tech account is currently overdue. Once all outstanding amounts have been paid, please email VCredit@Asif Tech.com.au to request a further review. Account no 739113385, overdue amount $178.93"/>
    <d v="1899-12-30T00:09:15"/>
    <n v="9.25"/>
    <d v="2023-08-24T00:00:00"/>
    <x v="1"/>
    <x v="0"/>
    <s v="NAVED"/>
    <x v="0"/>
    <s v="CONSUMER EXISTING"/>
    <s v="SLA_MET"/>
  </r>
  <r>
    <s v="4637"/>
    <d v="2023-08-24T11:04:15"/>
    <d v="2023-08-24T11:13:00"/>
    <s v="WITHDRAW"/>
    <s v="Consumer Post Bureau"/>
    <s v="QMascarenhas"/>
    <m/>
    <d v="1899-12-30T00:08:45"/>
    <n v="8.75"/>
    <d v="2023-08-24T00:00:00"/>
    <x v="1"/>
    <x v="0"/>
    <e v="#N/A"/>
    <x v="0"/>
    <s v="CONSUMER POST BUREAU"/>
    <s v="SLA_MET"/>
  </r>
  <r>
    <s v="4602"/>
    <d v="2023-08-24T11:06:08"/>
    <d v="2023-08-24T11:21:50"/>
    <s v="DECLINE"/>
    <s v="Consumer Post Bureau"/>
    <s v="NBhatia"/>
    <s v="Declined as a Credit Decision as the customer has THREE Existing Accounts/ROW IDs on his name: a) 1-6R4MDVE b) 1-8HNJD7U c) 1-8I6MBNO"/>
    <d v="1899-12-30T00:15:42"/>
    <n v="15.7"/>
    <d v="2023-08-24T00:00:00"/>
    <x v="1"/>
    <x v="0"/>
    <s v="NITESH"/>
    <x v="2"/>
    <s v="CONSUMER POST BUREAU"/>
    <s v="SLA_MET"/>
  </r>
  <r>
    <s v="4638"/>
    <d v="2023-08-24T11:09:39"/>
    <d v="2023-08-24T11:16:27"/>
    <s v="WITHDRAW"/>
    <s v="Consumer Existing"/>
    <s v="CDcosta"/>
    <s v="This customers existing Asif Tech account is currently overdue. Once all outstanding amounts have been paid, please email VCredit@Asif Tech.com.au to request a further review"/>
    <d v="1899-12-30T00:06:48"/>
    <n v="6.8"/>
    <d v="2023-08-24T00:00:00"/>
    <x v="1"/>
    <x v="0"/>
    <s v="CAMERON"/>
    <x v="0"/>
    <s v="CONSUMER EXISTING"/>
    <s v="SLA_MET"/>
  </r>
  <r>
    <s v="4639"/>
    <d v="2023-08-24T11:17:13"/>
    <d v="2023-08-24T11:29:00"/>
    <s v="WITHDRAW"/>
    <s v="Consumer Existing"/>
    <s v="NVaid"/>
    <s v="Please resubmit a Passport or Medicare Card as part of the applicants 100 points of ID"/>
    <d v="1899-12-30T00:11:47"/>
    <n v="11.783333333333333"/>
    <d v="2023-08-24T00:00:00"/>
    <x v="1"/>
    <x v="0"/>
    <s v="NAVED"/>
    <x v="0"/>
    <s v="CONSUMER EXISTING"/>
    <s v="SLA_MET"/>
  </r>
  <r>
    <s v="4640"/>
    <d v="2023-08-24T11:17:43"/>
    <d v="2023-08-24T11:28:35"/>
    <s v="WITHDRAW"/>
    <s v="Consumer Existing"/>
    <s v="AAkhundpur"/>
    <m/>
    <d v="1899-12-30T00:10:52"/>
    <n v="10.866666666666667"/>
    <d v="2023-08-24T00:00:00"/>
    <x v="1"/>
    <x v="0"/>
    <s v="ASIF"/>
    <x v="0"/>
    <s v="CONSUMER EXISTING"/>
    <s v="SLA_MET"/>
  </r>
  <r>
    <s v="4641"/>
    <d v="2023-08-24T11:20:07"/>
    <d v="2023-08-24T11:41:31"/>
    <s v="WITHDRAW"/>
    <s v="Consumer Existing"/>
    <s v="CDcosta"/>
    <s v="Please resubmit as Self Employed"/>
    <d v="1899-12-30T00:21:24"/>
    <n v="21.4"/>
    <d v="2023-08-24T00:00:00"/>
    <x v="1"/>
    <x v="0"/>
    <s v="CAMERON"/>
    <x v="0"/>
    <s v="CONSUMER EXISTING"/>
    <s v="SLA_NOT_MET"/>
  </r>
  <r>
    <s v="4501"/>
    <d v="2023-08-24T11:21:35"/>
    <d v="2023-08-24T11:35:59"/>
    <s v="APPROVE"/>
    <s v="Consumer Existing"/>
    <s v="AAkhundpur"/>
    <m/>
    <d v="1899-12-30T00:14:24"/>
    <n v="14.4"/>
    <d v="2023-08-24T00:00:00"/>
    <x v="1"/>
    <x v="0"/>
    <s v="ASIF"/>
    <x v="1"/>
    <s v="CONSUMER EXISTING"/>
    <s v="SLA_MET"/>
  </r>
  <r>
    <s v="4642"/>
    <d v="2023-08-24T11:22:09"/>
    <d v="2023-08-24T11:39:27"/>
    <s v="WITHDRAW"/>
    <s v="Consumer Existing"/>
    <s v="NBhatia"/>
    <s v="This customers existing Asif Tech account is currently overdue. Once all outstanding amounts have been paid, please email VCredit@Asif Tech.com.au to request a further review"/>
    <d v="1899-12-30T00:17:18"/>
    <n v="17.3"/>
    <d v="2023-08-24T00:00:00"/>
    <x v="1"/>
    <x v="0"/>
    <s v="NITESH"/>
    <x v="0"/>
    <s v="CONSUMER EXISTING"/>
    <s v="SLA_MET"/>
  </r>
  <r>
    <s v="4502"/>
    <d v="2023-08-24T11:25:48"/>
    <d v="2023-08-24T11:40:37"/>
    <s v="APPROVE"/>
    <s v="Consumer Existing"/>
    <s v="NVaid"/>
    <s v="Approve"/>
    <d v="1899-12-30T00:14:49"/>
    <n v="14.816666666666666"/>
    <d v="2023-08-24T00:00:00"/>
    <x v="1"/>
    <x v="0"/>
    <s v="NAVED"/>
    <x v="1"/>
    <s v="CONSUMER EXISTING"/>
    <s v="SLA_MET"/>
  </r>
  <r>
    <s v="4643"/>
    <d v="2023-08-24T11:28:02"/>
    <d v="2023-08-24T11:49:57"/>
    <s v="WITHDRAW"/>
    <s v="Consumer Pre Bureau"/>
    <s v="NVaid"/>
    <s v="Please email copy of Proof of Income (Pay Slips / Bank Statement / Employment Letter) to vcredit@Asif Tech.com.au"/>
    <d v="1899-12-30T00:21:55"/>
    <n v="21.916666666666668"/>
    <d v="2023-08-24T00:00:00"/>
    <x v="1"/>
    <x v="0"/>
    <s v="NAVED"/>
    <x v="0"/>
    <s v="CONSUMER PRE BUREAU"/>
    <s v="SLA_NOT_MET"/>
  </r>
  <r>
    <s v="4644"/>
    <d v="2023-08-24T11:35:35"/>
    <d v="2023-08-24T11:47:45"/>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2:10"/>
    <n v="12.166666666666666"/>
    <d v="2023-08-24T00:00:00"/>
    <x v="1"/>
    <x v="0"/>
    <s v="CAMERON"/>
    <x v="0"/>
    <s v="CONSUMER POST BUREAU"/>
    <s v="SLA_MET"/>
  </r>
  <r>
    <s v="4503"/>
    <d v="2023-08-24T11:35:37"/>
    <d v="2023-08-24T11:42:18"/>
    <s v="APPROVE"/>
    <s v="Consumer Post Bureau"/>
    <s v="AAkhundpur"/>
    <m/>
    <d v="1899-12-30T00:06:41"/>
    <n v="6.6833333333333336"/>
    <d v="2023-08-24T00:00:00"/>
    <x v="1"/>
    <x v="0"/>
    <s v="ASIF"/>
    <x v="1"/>
    <s v="CONSUMER POST BUREAU"/>
    <s v="SLA_MET"/>
  </r>
  <r>
    <s v="4504"/>
    <d v="2023-08-24T11:40:13"/>
    <d v="2023-08-24T11:46:40"/>
    <s v="APPROVE"/>
    <s v="Consumer Post Bureau"/>
    <s v="AAkhundpur"/>
    <m/>
    <d v="1899-12-30T00:06:27"/>
    <n v="6.45"/>
    <d v="2023-08-24T00:00:00"/>
    <x v="1"/>
    <x v="0"/>
    <s v="ASIF"/>
    <x v="1"/>
    <s v="CONSUMER POST BUREAU"/>
    <s v="SLA_MET"/>
  </r>
  <r>
    <s v="4505"/>
    <d v="2023-08-24T11:42:16"/>
    <d v="2023-08-24T11:52:35"/>
    <s v="APPROVE"/>
    <s v="Consumer Existing"/>
    <s v="AAkhundpur"/>
    <m/>
    <d v="1899-12-30T00:10:19"/>
    <n v="10.316666666666666"/>
    <d v="2023-08-24T00:00:00"/>
    <x v="1"/>
    <x v="0"/>
    <s v="ASIF"/>
    <x v="1"/>
    <s v="CONSUMER EXISTING"/>
    <s v="SLA_MET"/>
  </r>
  <r>
    <s v="4506"/>
    <d v="2023-08-24T11:43:33"/>
    <d v="2023-08-24T11:56:08"/>
    <s v="APPROVE"/>
    <s v="Consumer Existing"/>
    <s v="CDcosta"/>
    <s v="Approve"/>
    <d v="1899-12-30T00:12:35"/>
    <n v="12.583333333333334"/>
    <d v="2023-08-24T00:00:00"/>
    <x v="1"/>
    <x v="0"/>
    <s v="CAMERON"/>
    <x v="1"/>
    <s v="CONSUMER EXISTING"/>
    <s v="SLA_MET"/>
  </r>
  <r>
    <s v="4507"/>
    <d v="2023-08-24T11:43:59"/>
    <d v="2023-08-24T12:00:54"/>
    <s v="APPROVE"/>
    <s v="Consumer Existing"/>
    <s v="NVaid"/>
    <s v="Approved for 1 service"/>
    <d v="1899-12-30T00:16:55"/>
    <n v="16.916666666666668"/>
    <d v="2023-08-24T00:00:00"/>
    <x v="1"/>
    <x v="0"/>
    <s v="NAVED"/>
    <x v="1"/>
    <s v="CONSUMER EXISTING"/>
    <s v="SLA_MET"/>
  </r>
  <r>
    <s v="4508"/>
    <d v="2023-08-24T11:44:18"/>
    <d v="2023-08-24T12:04:10"/>
    <s v="APPROVE"/>
    <s v="Consumer Pre Bureau"/>
    <s v="CDcosta"/>
    <s v="Approve"/>
    <d v="1899-12-30T00:19:52"/>
    <n v="19.866666666666667"/>
    <d v="2023-08-24T00:00:00"/>
    <x v="1"/>
    <x v="0"/>
    <s v="CAMERON"/>
    <x v="1"/>
    <s v="CONSUMER PRE BUREAU"/>
    <s v="SLA_MET"/>
  </r>
  <r>
    <s v="4645"/>
    <d v="2023-08-24T11:47:28"/>
    <d v="2023-08-24T11:52:52"/>
    <s v="WITHDRAW"/>
    <s v="Consumer Post Bureau"/>
    <s v="QMascarenhas"/>
    <m/>
    <d v="1899-12-30T00:05:24"/>
    <n v="5.4"/>
    <d v="2023-08-24T00:00:00"/>
    <x v="1"/>
    <x v="0"/>
    <e v="#N/A"/>
    <x v="0"/>
    <s v="CONSUMER POST BUREAU"/>
    <s v="SLA_MET"/>
  </r>
  <r>
    <s v="4603"/>
    <d v="2023-08-24T11:50:08"/>
    <d v="2023-08-24T12:00:18"/>
    <s v="DECLINE"/>
    <s v="Consumer Post Bureau"/>
    <s v="QMascarenhas"/>
    <m/>
    <d v="1899-12-30T00:10:10"/>
    <n v="10.166666666666666"/>
    <d v="2023-08-24T00:00:00"/>
    <x v="1"/>
    <x v="0"/>
    <e v="#N/A"/>
    <x v="2"/>
    <s v="CONSUMER POST BUREAU"/>
    <s v="SLA_MET"/>
  </r>
  <r>
    <s v="4509"/>
    <d v="2023-08-24T11:52:30"/>
    <d v="2023-08-24T11:59:16"/>
    <s v="APPROVE"/>
    <s v="Consumer Existing"/>
    <s v="AAkhundpur"/>
    <m/>
    <d v="1899-12-30T00:06:46"/>
    <n v="6.7666666666666666"/>
    <d v="2023-08-24T00:00:00"/>
    <x v="1"/>
    <x v="0"/>
    <s v="ASIF"/>
    <x v="1"/>
    <s v="CONSUMER EXISTING"/>
    <s v="SLA_MET"/>
  </r>
  <r>
    <s v="4510"/>
    <d v="2023-08-24T11:52:38"/>
    <d v="2023-08-24T12:12:42"/>
    <s v="APPROVE"/>
    <s v="Consumer Existing"/>
    <s v="NVaid"/>
    <s v="Approve"/>
    <d v="1899-12-30T00:20:04"/>
    <n v="20.066666666666666"/>
    <d v="2023-08-24T00:00:00"/>
    <x v="1"/>
    <x v="0"/>
    <s v="NAVED"/>
    <x v="1"/>
    <s v="CONSUMER EXISTING"/>
    <s v="SLA_NOT_MET"/>
  </r>
  <r>
    <s v="4646"/>
    <d v="2023-08-24T11:55:34"/>
    <d v="2023-08-24T12:08:08"/>
    <s v="WITHDRAW"/>
    <s v="Consumer Post Bureau"/>
    <s v="AAkhundpur"/>
    <m/>
    <d v="1899-12-30T00:12:34"/>
    <n v="12.566666666666666"/>
    <d v="2023-08-24T00:00:00"/>
    <x v="1"/>
    <x v="0"/>
    <s v="ASIF"/>
    <x v="0"/>
    <s v="CONSUMER POST BUREAU"/>
    <s v="SLA_MET"/>
  </r>
  <r>
    <s v="4511"/>
    <d v="2023-08-24T11:55:51"/>
    <d v="2023-08-24T12:10:34"/>
    <s v="APPROVE"/>
    <s v="Consumer Existing"/>
    <s v="MDcruz"/>
    <s v="Approve"/>
    <d v="1899-12-30T00:14:43"/>
    <n v="14.716666666666667"/>
    <d v="2023-08-24T00:00:00"/>
    <x v="1"/>
    <x v="0"/>
    <s v="MERCEDES"/>
    <x v="1"/>
    <s v="CONSUMER EXISTING"/>
    <s v="SLA_MET"/>
  </r>
  <r>
    <s v="4647"/>
    <d v="2023-08-24T11:55:51"/>
    <d v="2023-08-24T12:14:29"/>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8:38"/>
    <n v="18.633333333333333"/>
    <d v="2023-08-24T00:00:00"/>
    <x v="1"/>
    <x v="0"/>
    <s v="CAMERON"/>
    <x v="0"/>
    <s v="CONSUMER PRE BUREAU"/>
    <s v="SLA_MET"/>
  </r>
  <r>
    <s v="4512"/>
    <d v="2023-08-24T11:57:00"/>
    <d v="2023-08-24T12:14:29"/>
    <s v="APPROVE"/>
    <s v="Consumer Existing"/>
    <s v="AAkhundpur"/>
    <s v="Approve"/>
    <d v="1899-12-30T00:17:29"/>
    <n v="17.483333333333334"/>
    <d v="2023-08-24T00:00:00"/>
    <x v="1"/>
    <x v="0"/>
    <s v="ASIF"/>
    <x v="1"/>
    <s v="CONSUMER EXISTING"/>
    <s v="SLA_MET"/>
  </r>
  <r>
    <s v="4648"/>
    <d v="2023-08-24T11:57:00"/>
    <d v="2023-08-24T12:34:20"/>
    <s v="WITHDRAW"/>
    <s v="Consumer Existing"/>
    <s v="MDcruz"/>
    <s v="This applicant has an existing account with 3 Mobile which is currently overdue. Please only resubmit for review once all outstanding amounts have been paid"/>
    <d v="1899-12-30T00:37:20"/>
    <n v="37.333333333333336"/>
    <d v="2023-08-24T00:00:00"/>
    <x v="1"/>
    <x v="0"/>
    <s v="MERCEDES"/>
    <x v="0"/>
    <s v="CONSUMER EXISTING"/>
    <s v="SLA_NOT_MET"/>
  </r>
  <r>
    <s v="4513"/>
    <d v="2023-08-24T11:58:28"/>
    <d v="2023-08-24T12:24:59"/>
    <s v="APPROVE"/>
    <s v="Consumer Pre Bureau"/>
    <s v="NVaid"/>
    <s v="Approved"/>
    <d v="1899-12-30T00:26:31"/>
    <n v="26.516666666666666"/>
    <d v="2023-08-24T00:00:00"/>
    <x v="1"/>
    <x v="0"/>
    <s v="NAVED"/>
    <x v="1"/>
    <s v="CONSUMER PRE BUREAU"/>
    <s v="SLA_NOT_MET"/>
  </r>
  <r>
    <s v="4514"/>
    <d v="2023-08-24T12:01:15"/>
    <d v="2023-08-24T12:19:10"/>
    <s v="APPROVE"/>
    <s v="Consumer Post Bureau"/>
    <s v="QMascarenhas"/>
    <m/>
    <d v="1899-12-30T00:17:55"/>
    <n v="17.916666666666668"/>
    <d v="2023-08-24T00:00:00"/>
    <x v="1"/>
    <x v="0"/>
    <e v="#N/A"/>
    <x v="1"/>
    <s v="CONSUMER POST BUREAU"/>
    <s v="SLA_MET"/>
  </r>
  <r>
    <s v="4649"/>
    <d v="2023-08-24T12:01:38"/>
    <d v="2023-08-24T12:19:54"/>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8:16"/>
    <n v="18.266666666666666"/>
    <d v="2023-08-24T00:00:00"/>
    <x v="1"/>
    <x v="0"/>
    <s v="CAMERON"/>
    <x v="0"/>
    <s v="CONSUMER PRE BUREAU"/>
    <s v="SLA_MET"/>
  </r>
  <r>
    <s v="4515"/>
    <d v="2023-08-24T12:03:51"/>
    <d v="2023-08-24T12:24:59"/>
    <s v="APPROVE"/>
    <s v="Consumer Existing"/>
    <s v="AAkhundpur"/>
    <s v="Approved for MBB only"/>
    <d v="1899-12-30T00:21:08"/>
    <n v="21.133333333333333"/>
    <d v="2023-08-24T00:00:00"/>
    <x v="1"/>
    <x v="0"/>
    <s v="ASIF"/>
    <x v="1"/>
    <s v="CONSUMER EXISTING"/>
    <s v="SLA_NOT_MET"/>
  </r>
  <r>
    <s v="4650"/>
    <d v="2023-08-24T12:05:12"/>
    <d v="2023-08-24T12:26:27"/>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21:15"/>
    <n v="21.25"/>
    <d v="2023-08-24T00:00:00"/>
    <x v="1"/>
    <x v="0"/>
    <s v="CAMERON"/>
    <x v="0"/>
    <s v="CONSUMER PRE BUREAU"/>
    <s v="SLA_NOT_MET"/>
  </r>
  <r>
    <s v="4651"/>
    <d v="2023-08-24T12:06:11"/>
    <d v="2023-08-24T12:34:48"/>
    <s v="WITHDRAW"/>
    <s v="Consumer Pre Bureau"/>
    <s v="JDsouza"/>
    <s v="Please send through copies of the applicants 100 points of ID to VCredit@Asif Tech.com.au or 1800 656 866 - proof of employment (bank statement / salary slips)"/>
    <d v="1899-12-30T00:28:37"/>
    <n v="28.616666666666667"/>
    <d v="2023-08-24T00:00:00"/>
    <x v="1"/>
    <x v="0"/>
    <s v="JULIA"/>
    <x v="0"/>
    <s v="CONSUMER PRE BUREAU"/>
    <s v="SLA_NOT_MET"/>
  </r>
  <r>
    <s v="4516"/>
    <d v="2023-08-24T12:13:45"/>
    <d v="2023-08-24T12:44:15"/>
    <s v="APPROVE"/>
    <s v="Consumer Pre Bureau"/>
    <s v="NBhatia"/>
    <s v="Approved for outright purchase or sim-only service due to the applicants Visa status or expiry"/>
    <d v="1899-12-30T00:30:30"/>
    <n v="30.5"/>
    <d v="2023-08-24T00:00:00"/>
    <x v="1"/>
    <x v="0"/>
    <s v="NITESH"/>
    <x v="1"/>
    <s v="CONSUMER PRE BUREAU"/>
    <s v="SLA_NOT_MET"/>
  </r>
  <r>
    <s v="4652"/>
    <d v="2023-08-24T12:22:42"/>
    <d v="2023-08-24T12:28:31"/>
    <s v="WITHDRAW"/>
    <s v="Consumer Post Bureau"/>
    <s v="AAkhundpur"/>
    <s v="An account for this applicant already exists with Asif Tech. Please resubmit as existing customer under CA Row ID: 1-8HUWF3W"/>
    <d v="1899-12-30T00:05:49"/>
    <n v="5.8166666666666664"/>
    <d v="2023-08-24T00:00:00"/>
    <x v="1"/>
    <x v="0"/>
    <s v="ASIF"/>
    <x v="0"/>
    <s v="CONSUMER POST BUREAU"/>
    <s v="SLA_MET"/>
  </r>
  <r>
    <s v="4517"/>
    <d v="2023-08-24T12:23:21"/>
    <d v="2023-08-24T12:36:55"/>
    <s v="APPROVE"/>
    <s v="Consumer Existing"/>
    <s v="AAkhundpur"/>
    <m/>
    <d v="1899-12-30T00:13:34"/>
    <n v="13.566666666666666"/>
    <d v="2023-08-24T00:00:00"/>
    <x v="1"/>
    <x v="0"/>
    <s v="ASIF"/>
    <x v="1"/>
    <s v="CONSUMER EXISTING"/>
    <s v="SLA_MET"/>
  </r>
  <r>
    <s v="4518"/>
    <d v="2023-08-24T12:30:22"/>
    <d v="2023-08-24T12:37:11"/>
    <s v="APPROVE"/>
    <s v="Consumer Pre Bureau"/>
    <s v="NVaid"/>
    <s v="Approved for 1 Handset/Tablet + 1 MBB"/>
    <d v="1899-12-30T00:06:49"/>
    <n v="6.8166666666666664"/>
    <d v="2023-08-24T00:00:00"/>
    <x v="1"/>
    <x v="0"/>
    <s v="NAVED"/>
    <x v="1"/>
    <s v="CONSUMER PRE BUREAU"/>
    <s v="SLA_MET"/>
  </r>
  <r>
    <s v="4519"/>
    <d v="2023-08-24T12:31:19"/>
    <d v="2023-08-24T12:48:56"/>
    <s v="APPROVE"/>
    <s v="Consumer Existing"/>
    <s v="NVaid"/>
    <s v="Approved for MBB only"/>
    <d v="1899-12-30T00:17:37"/>
    <n v="17.616666666666667"/>
    <d v="2023-08-24T00:00:00"/>
    <x v="1"/>
    <x v="0"/>
    <s v="NAVED"/>
    <x v="1"/>
    <s v="CONSUMER EXISTING"/>
    <s v="SLA_MET"/>
  </r>
  <r>
    <s v="4604"/>
    <d v="2023-08-24T12:38:14"/>
    <d v="2023-08-24T12:47:09"/>
    <s v="DECLINE"/>
    <s v="Consumer Existing"/>
    <s v="AAkhundpur"/>
    <m/>
    <d v="1899-12-30T00:08:55"/>
    <n v="8.9166666666666661"/>
    <d v="2023-08-24T00:00:00"/>
    <x v="1"/>
    <x v="0"/>
    <s v="ASIF"/>
    <x v="2"/>
    <s v="CONSUMER EXISTING"/>
    <s v="SLA_MET"/>
  </r>
  <r>
    <s v="4520"/>
    <d v="2023-08-24T12:41:52"/>
    <d v="2023-08-24T12:46:11"/>
    <s v="APPROVE"/>
    <s v="Consumer Pre Bureau"/>
    <s v="MDcruz"/>
    <s v="Approve"/>
    <d v="1899-12-30T00:04:19"/>
    <n v="4.3166666666666664"/>
    <d v="2023-08-24T00:00:00"/>
    <x v="1"/>
    <x v="0"/>
    <s v="MERCEDES"/>
    <x v="1"/>
    <s v="CONSUMER PRE BUREAU"/>
    <s v="SLA_MET"/>
  </r>
  <r>
    <s v="4653"/>
    <d v="2023-08-24T12:45:54"/>
    <d v="2023-08-24T13:04:59"/>
    <s v="WITHDRAW"/>
    <s v="Consumer Existing"/>
    <s v="NBhatia"/>
    <s v="Please send through a document to confirm the applicants income (either a current bank statement showing wage deposits from the employer, or a recent payslip reflecting Empl LL#) in addition to copies of their 100 points of ID to VCredit@Asif Tech.com.au"/>
    <d v="1899-12-30T00:19:05"/>
    <n v="19.083333333333332"/>
    <d v="2023-08-24T00:00:00"/>
    <x v="1"/>
    <x v="0"/>
    <s v="NITESH"/>
    <x v="0"/>
    <s v="CONSUMER EXISTING"/>
    <s v="SLA_MET"/>
  </r>
  <r>
    <s v="4654"/>
    <d v="2023-08-24T12:45:56"/>
    <d v="2023-08-24T12:50:53"/>
    <s v="WITHDRAW"/>
    <s v="Consumer Existing"/>
    <s v="AAkhundpur"/>
    <s v="This customers existing Asif Tech account is currently overdue. Once all outstanding amounts have been paid, please email VCredit@Asif Tech.com.au to request a further review"/>
    <d v="1899-12-30T00:04:57"/>
    <n v="4.95"/>
    <d v="2023-08-24T00:00:00"/>
    <x v="1"/>
    <x v="0"/>
    <s v="ASIF"/>
    <x v="0"/>
    <s v="CONSUMER EXISTING"/>
    <s v="SLA_MET"/>
  </r>
  <r>
    <s v="4655"/>
    <d v="2023-08-24T12:47:27"/>
    <d v="2023-08-24T12:54:55"/>
    <s v="WITHDRAW"/>
    <s v="Consumer Pre Bureau"/>
    <s v="NVaid"/>
    <s v="Please send through copies of the applicants 100 points of ID to VCredit@Asif Tech.com.au or 1800 656 866"/>
    <d v="1899-12-30T00:07:28"/>
    <n v="7.4666666666666668"/>
    <d v="2023-08-24T00:00:00"/>
    <x v="1"/>
    <x v="0"/>
    <s v="NAVED"/>
    <x v="0"/>
    <s v="CONSUMER PRE BUREAU"/>
    <s v="SLA_MET"/>
  </r>
  <r>
    <s v="4605"/>
    <d v="2023-08-24T12:51:33"/>
    <d v="2023-08-24T12:55:47"/>
    <s v="DECLINE"/>
    <s v="Consumer Pre Bureau"/>
    <s v="CDcosta"/>
    <s v="The applicant has been declined as they are on a Bridging Visa. As per the Credit Policy, if the applicant is on an eligible Visa Subclass, send a copy of the 100pts of ID and supporting documents to VCredit@Asif Tech.com.au or 1800 656 866"/>
    <d v="1899-12-30T00:04:14"/>
    <n v="4.2333333333333334"/>
    <d v="2023-08-24T00:00:00"/>
    <x v="1"/>
    <x v="0"/>
    <s v="CAMERON"/>
    <x v="2"/>
    <s v="CONSUMER PRE BUREAU"/>
    <s v="SLA_MET"/>
  </r>
  <r>
    <s v="4656"/>
    <d v="2023-08-24T12:57:33"/>
    <d v="2023-08-24T13:04:42"/>
    <s v="WITHDRAW"/>
    <s v="Consumer Existing"/>
    <s v="AAkhundpur"/>
    <s v="This customers existing Asif Tech account is currently overdue. Once all outstanding amounts have been paid, please email VCredit@Asif Tech.com.au to request a further review"/>
    <d v="1899-12-30T00:07:09"/>
    <n v="7.15"/>
    <d v="2023-08-24T00:00:00"/>
    <x v="1"/>
    <x v="0"/>
    <s v="ASIF"/>
    <x v="0"/>
    <s v="CONSUMER EXISTING"/>
    <s v="SLA_MET"/>
  </r>
  <r>
    <s v="4521"/>
    <d v="2023-08-24T13:00:23"/>
    <d v="2023-08-24T13:26:15"/>
    <s v="APPROVE"/>
    <s v="Consumer Existing"/>
    <s v="QMascarenhas"/>
    <m/>
    <d v="1899-12-30T00:25:52"/>
    <n v="25.866666666666667"/>
    <d v="2023-08-24T00:00:00"/>
    <x v="1"/>
    <x v="0"/>
    <e v="#N/A"/>
    <x v="1"/>
    <s v="CONSUMER EXISTING"/>
    <s v="SLA_NOT_MET"/>
  </r>
  <r>
    <s v="4657"/>
    <d v="2023-08-24T13:01:55"/>
    <d v="2023-08-24T13:11:33"/>
    <s v="WITHDRAW"/>
    <s v="Consumer Pre Bureau"/>
    <s v="CDcosta"/>
    <s v="Please send through copies of the applicants 100 points of ID (including their Visa page and/or previous Passport number, if applicable) to VCredit@Asif Tech.com.au or 1800 656 866"/>
    <d v="1899-12-30T00:09:38"/>
    <n v="9.6333333333333329"/>
    <d v="2023-08-24T00:00:00"/>
    <x v="1"/>
    <x v="0"/>
    <s v="CAMERON"/>
    <x v="0"/>
    <s v="CONSUMER PRE BUREAU"/>
    <s v="SLA_MET"/>
  </r>
  <r>
    <s v="4658"/>
    <d v="2023-08-24T13:04:01"/>
    <d v="2023-08-24T13:14:38"/>
    <s v="WITHDRAW"/>
    <s v="Consumer Existing"/>
    <s v="AAkhundpur"/>
    <s v="Please send through a document to confirm the applicants income (either a current bank statement showing wage deposits from their employer, or a recent payslip) in addition to copies of their 100 points of ID to VCredit@Asif Tech.com.au or 1800 656 866"/>
    <d v="1899-12-30T00:10:37"/>
    <n v="10.616666666666667"/>
    <d v="2023-08-24T00:00:00"/>
    <x v="1"/>
    <x v="0"/>
    <s v="ASIF"/>
    <x v="0"/>
    <s v="CONSUMER EXISTING"/>
    <s v="SLA_MET"/>
  </r>
  <r>
    <s v="4659"/>
    <d v="2023-08-24T13:05:14"/>
    <d v="2023-08-24T13:23:51"/>
    <s v="WITHDRAW"/>
    <s v="Consumer Pre Bureau"/>
    <s v="NBhatia"/>
    <s v="Please send through a document to confirm the applicants income (either a current bank statement showing wage deposits from the employer, or a recent payslip reflecting Empl LL#) in addition to copies of their 100 points of ID to VCredit@Asif Tech.com.au"/>
    <d v="1899-12-30T00:18:37"/>
    <n v="18.616666666666667"/>
    <d v="2023-08-24T00:00:00"/>
    <x v="1"/>
    <x v="0"/>
    <s v="NITESH"/>
    <x v="0"/>
    <s v="CONSUMER PRE BUREAU"/>
    <s v="SLA_MET"/>
  </r>
  <r>
    <s v="4660"/>
    <d v="2023-08-24T13:05:15"/>
    <d v="2023-08-24T13:20:44"/>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5:29"/>
    <n v="15.483333333333333"/>
    <d v="2023-08-24T00:00:00"/>
    <x v="1"/>
    <x v="0"/>
    <s v="CAMERON"/>
    <x v="0"/>
    <s v="CONSUMER EXISTING"/>
    <s v="SLA_MET"/>
  </r>
  <r>
    <s v="4522"/>
    <d v="2023-08-24T13:07:26"/>
    <d v="2023-08-24T13:16:54"/>
    <s v="APPROVE"/>
    <s v="Consumer Existing"/>
    <s v="AAkhundpur"/>
    <s v="Approve"/>
    <d v="1899-12-30T00:09:28"/>
    <n v="9.4666666666666668"/>
    <d v="2023-08-24T00:00:00"/>
    <x v="1"/>
    <x v="0"/>
    <s v="ASIF"/>
    <x v="1"/>
    <s v="CONSUMER EXISTING"/>
    <s v="SLA_MET"/>
  </r>
  <r>
    <s v="4661"/>
    <d v="2023-08-24T13:08:23"/>
    <d v="2023-08-24T13:21:42"/>
    <s v="WITHDRAW"/>
    <s v="Consumer Pre Bureau"/>
    <s v="AAkhundpur"/>
    <s v="An account for this applicant already exists with Asif Tech. Please resubmit as existing customer under CA Row ID: 1-761XPMX"/>
    <d v="1899-12-30T00:13:19"/>
    <n v="13.316666666666666"/>
    <d v="2023-08-24T00:00:00"/>
    <x v="1"/>
    <x v="0"/>
    <s v="ASIF"/>
    <x v="0"/>
    <s v="CONSUMER PRE BUREAU"/>
    <s v="SLA_MET"/>
  </r>
  <r>
    <s v="4662"/>
    <d v="2023-08-24T13:09:18"/>
    <d v="2023-08-24T13:26:47"/>
    <s v="WITHDRAW"/>
    <s v="Consumer Existing"/>
    <s v="CDcosta"/>
    <s v="This customers existing Asif Tech account is currently overdue. Once all outstanding amounts have been paid, please email VCredit@Asif Tech.com.au to request a further review"/>
    <d v="1899-12-30T00:17:29"/>
    <n v="17.483333333333334"/>
    <d v="2023-08-24T00:00:00"/>
    <x v="1"/>
    <x v="0"/>
    <s v="CAMERON"/>
    <x v="0"/>
    <s v="CONSUMER EXISTING"/>
    <s v="SLA_MET"/>
  </r>
  <r>
    <s v="4523"/>
    <d v="2023-08-24T13:11:38"/>
    <d v="2023-08-24T13:25:56"/>
    <s v="APPROVE"/>
    <s v="Consumer Existing"/>
    <s v="AAkhundpur"/>
    <s v="Approve"/>
    <d v="1899-12-30T00:14:18"/>
    <n v="14.3"/>
    <d v="2023-08-24T00:00:00"/>
    <x v="1"/>
    <x v="0"/>
    <s v="ASIF"/>
    <x v="1"/>
    <s v="CONSUMER EXISTING"/>
    <s v="SLA_MET"/>
  </r>
  <r>
    <s v="4524"/>
    <d v="2023-08-24T13:15:56"/>
    <d v="2023-08-24T13:23:45"/>
    <s v="APPROVE"/>
    <s v="Consumer Existing"/>
    <s v="MDcruz"/>
    <m/>
    <d v="1899-12-30T00:07:49"/>
    <n v="7.8166666666666664"/>
    <d v="2023-08-24T00:00:00"/>
    <x v="1"/>
    <x v="0"/>
    <s v="MERCEDES"/>
    <x v="1"/>
    <s v="CONSUMER EXISTING"/>
    <s v="SLA_MET"/>
  </r>
  <r>
    <s v="4525"/>
    <d v="2023-08-24T13:16:57"/>
    <d v="2023-08-24T13:31:08"/>
    <s v="APPROVE"/>
    <s v="Consumer Existing"/>
    <s v="NVaid"/>
    <s v="Direct debit to bank account or credit card only"/>
    <d v="1899-12-30T00:14:11"/>
    <n v="14.183333333333334"/>
    <d v="2023-08-24T00:00:00"/>
    <x v="1"/>
    <x v="0"/>
    <s v="NAVED"/>
    <x v="1"/>
    <s v="CONSUMER EXISTING"/>
    <s v="SLA_MET"/>
  </r>
  <r>
    <s v="4526"/>
    <d v="2023-08-24T13:22:02"/>
    <d v="2023-08-24T13:30:05"/>
    <s v="APPROVE"/>
    <s v="Consumer Existing"/>
    <s v="MDcruz"/>
    <s v="Approved only with outright purchase of handset or USIM only"/>
    <d v="1899-12-30T00:08:03"/>
    <n v="8.0500000000000007"/>
    <d v="2023-08-24T00:00:00"/>
    <x v="1"/>
    <x v="0"/>
    <s v="MERCEDES"/>
    <x v="1"/>
    <s v="CONSUMER EXISTING"/>
    <s v="SLA_MET"/>
  </r>
  <r>
    <s v="4606"/>
    <d v="2023-08-24T13:23:02"/>
    <d v="2023-08-24T13:28:23"/>
    <s v="DECLINE"/>
    <s v="Consumer Existing"/>
    <s v="AAkhundpur"/>
    <s v="The applicant has been declined as Students are only eligible for 1 Handset (Voice service)and Recent payment History."/>
    <d v="1899-12-30T00:05:21"/>
    <n v="5.35"/>
    <d v="2023-08-24T00:00:00"/>
    <x v="1"/>
    <x v="0"/>
    <s v="ASIF"/>
    <x v="2"/>
    <s v="CONSUMER EXISTING"/>
    <s v="SLA_MET"/>
  </r>
  <r>
    <s v="4527"/>
    <d v="2023-08-24T13:30:29"/>
    <d v="2023-08-24T13:40:30"/>
    <s v="APPROVE"/>
    <s v="Consumer Existing"/>
    <s v="CDcosta"/>
    <s v="Approve"/>
    <d v="1899-12-30T00:10:01"/>
    <n v="10.016666666666667"/>
    <d v="2023-08-24T00:00:00"/>
    <x v="1"/>
    <x v="0"/>
    <s v="CAMERON"/>
    <x v="1"/>
    <s v="CONSUMER EXISTING"/>
    <s v="SLA_MET"/>
  </r>
  <r>
    <s v="4528"/>
    <d v="2023-08-24T13:31:00"/>
    <d v="2023-08-24T13:39:50"/>
    <s v="APPROVE"/>
    <s v="Consumer Post Bureau"/>
    <s v="MDcruz"/>
    <m/>
    <d v="1899-12-30T00:08:50"/>
    <n v="8.8333333333333339"/>
    <d v="2023-08-24T00:00:00"/>
    <x v="1"/>
    <x v="0"/>
    <s v="MERCEDES"/>
    <x v="1"/>
    <s v="CONSUMER POST BUREAU"/>
    <s v="SLA_MET"/>
  </r>
  <r>
    <s v="4663"/>
    <d v="2023-08-24T13:33:54"/>
    <d v="2023-08-24T13:43:59"/>
    <s v="WITHDRAW"/>
    <s v="Consumer Pre Bureau"/>
    <s v="AAkhundpur"/>
    <s v="Please resubmit with the advertised contact details for the applicants employer (can include 13, 1300 &amp; 1800 numbers)"/>
    <d v="1899-12-30T00:10:05"/>
    <n v="10.083333333333334"/>
    <d v="2023-08-24T00:00:00"/>
    <x v="1"/>
    <x v="0"/>
    <s v="ASIF"/>
    <x v="0"/>
    <s v="CONSUMER PRE BUREAU"/>
    <s v="SLA_MET"/>
  </r>
  <r>
    <s v="4664"/>
    <d v="2023-08-24T13:34:08"/>
    <d v="2023-08-24T14:03:24"/>
    <s v="WITHDRAW"/>
    <s v="Consumer Post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29:16"/>
    <n v="29.266666666666666"/>
    <d v="2023-08-24T00:00:00"/>
    <x v="1"/>
    <x v="0"/>
    <s v="NITESH"/>
    <x v="0"/>
    <s v="CONSUMER POST BUREAU"/>
    <s v="SLA_NOT_MET"/>
  </r>
  <r>
    <s v="4529"/>
    <d v="2023-08-24T13:38:35"/>
    <d v="2023-08-24T13:45:20"/>
    <s v="APPROVE"/>
    <s v="Consumer Existing"/>
    <s v="MDcruz"/>
    <m/>
    <d v="1899-12-30T00:06:45"/>
    <n v="6.75"/>
    <d v="2023-08-24T00:00:00"/>
    <x v="1"/>
    <x v="0"/>
    <s v="MERCEDES"/>
    <x v="1"/>
    <s v="CONSUMER EXISTING"/>
    <s v="SLA_MET"/>
  </r>
  <r>
    <s v="4530"/>
    <d v="2023-08-24T13:40:25"/>
    <d v="2023-08-24T13:55:59"/>
    <s v="APPROVE"/>
    <s v="Consumer Existing"/>
    <s v="QMascarenhas"/>
    <m/>
    <d v="1899-12-30T00:15:34"/>
    <n v="15.566666666666666"/>
    <d v="2023-08-24T00:00:00"/>
    <x v="1"/>
    <x v="0"/>
    <e v="#N/A"/>
    <x v="1"/>
    <s v="CONSUMER EXISTING"/>
    <s v="SLA_MET"/>
  </r>
  <r>
    <s v="4665"/>
    <d v="2023-08-24T13:40:56"/>
    <d v="2023-08-24T13:48:29"/>
    <s v="WITHDRAW"/>
    <s v="Consumer Existing"/>
    <s v="CDcosta"/>
    <s v="Please send through copies of the applicants 100 points of ID (including their Visa page and/or previous Passport number, if applicable) to VCredit@Asif Tech.com.au or 1800 656 866"/>
    <d v="1899-12-30T00:07:33"/>
    <n v="7.55"/>
    <d v="2023-08-24T00:00:00"/>
    <x v="1"/>
    <x v="0"/>
    <s v="CAMERON"/>
    <x v="0"/>
    <s v="CONSUMER EXISTING"/>
    <s v="SLA_MET"/>
  </r>
  <r>
    <s v="4531"/>
    <d v="2023-08-24T13:42:26"/>
    <d v="2023-08-24T13:47:39"/>
    <s v="APPROVE"/>
    <s v="Consumer Pre Bureau"/>
    <s v="NVaid"/>
    <s v="Approved for 1 Handset + 1 Tablet"/>
    <d v="1899-12-30T00:05:13"/>
    <n v="5.2166666666666668"/>
    <d v="2023-08-24T00:00:00"/>
    <x v="1"/>
    <x v="0"/>
    <s v="NAVED"/>
    <x v="1"/>
    <s v="CONSUMER PRE BUREAU"/>
    <s v="SLA_MET"/>
  </r>
  <r>
    <s v="4666"/>
    <d v="2023-08-24T13:46:23"/>
    <d v="2023-08-24T13:52:53"/>
    <s v="WITHDRAW"/>
    <s v="Consumer Post Bureau"/>
    <s v="MDcruz"/>
    <m/>
    <d v="1899-12-30T00:06:30"/>
    <n v="6.5"/>
    <d v="2023-08-24T00:00:00"/>
    <x v="1"/>
    <x v="0"/>
    <s v="MERCEDES"/>
    <x v="0"/>
    <s v="CONSUMER POST BUREAU"/>
    <s v="SLA_MET"/>
  </r>
  <r>
    <s v="4532"/>
    <d v="2023-08-24T13:49:31"/>
    <d v="2023-08-24T13:58:28"/>
    <s v="APPROVE"/>
    <s v="Consumer Existing"/>
    <s v="NVaid"/>
    <s v="Approve"/>
    <d v="1899-12-30T00:08:57"/>
    <n v="8.9499999999999993"/>
    <d v="2023-08-24T00:00:00"/>
    <x v="1"/>
    <x v="0"/>
    <s v="NAVED"/>
    <x v="1"/>
    <s v="CONSUMER EXISTING"/>
    <s v="SLA_MET"/>
  </r>
  <r>
    <s v="4533"/>
    <d v="2023-08-24T13:49:56"/>
    <d v="2023-08-24T14:01:07"/>
    <s v="APPROVE"/>
    <s v="Consumer Existing"/>
    <s v="FWadia"/>
    <s v="Approve"/>
    <d v="1899-12-30T00:11:11"/>
    <n v="11.183333333333334"/>
    <d v="2023-08-24T00:00:00"/>
    <x v="1"/>
    <x v="0"/>
    <s v="FARDIN"/>
    <x v="1"/>
    <s v="CONSUMER EXISTING"/>
    <s v="SLA_MET"/>
  </r>
  <r>
    <s v="4667"/>
    <d v="2023-08-24T13:51:14"/>
    <d v="2023-08-24T13:55:43"/>
    <s v="WITHDRAW"/>
    <s v="Consumer Pre Bureau"/>
    <s v="CDcosta"/>
    <s v="The applicant is currently studying Fulltime or is on a Student Visa. Please resubmit as a Student. Remove employer details."/>
    <d v="1899-12-30T00:04:29"/>
    <n v="4.4833333333333334"/>
    <d v="2023-08-24T00:00:00"/>
    <x v="1"/>
    <x v="0"/>
    <s v="CAMERON"/>
    <x v="0"/>
    <s v="CONSUMER PRE BUREAU"/>
    <s v="SLA_MET"/>
  </r>
  <r>
    <s v="4534"/>
    <d v="2023-08-24T13:51:45"/>
    <d v="2023-08-24T13:59:12"/>
    <s v="APPROVE"/>
    <s v="Consumer Existing"/>
    <s v="AAkhundpur"/>
    <s v="Approve"/>
    <d v="1899-12-30T00:07:27"/>
    <n v="7.45"/>
    <d v="2023-08-24T00:00:00"/>
    <x v="1"/>
    <x v="0"/>
    <s v="ASIF"/>
    <x v="1"/>
    <s v="CONSUMER EXISTING"/>
    <s v="SLA_MET"/>
  </r>
  <r>
    <s v="4535"/>
    <d v="2023-08-24T13:53:59"/>
    <d v="2023-08-24T14:03:34"/>
    <s v="APPROVE"/>
    <s v="Consumer Pre Bureau"/>
    <s v="JDsouza"/>
    <s v="Approved for up to 2 services"/>
    <d v="1899-12-30T00:09:35"/>
    <n v="9.5833333333333339"/>
    <d v="2023-08-24T00:00:00"/>
    <x v="1"/>
    <x v="0"/>
    <s v="JULIA"/>
    <x v="1"/>
    <s v="CONSUMER PRE BUREAU"/>
    <s v="SLA_MET"/>
  </r>
  <r>
    <s v="4536"/>
    <d v="2023-08-24T13:57:21"/>
    <d v="2023-08-24T14:11:22"/>
    <s v="APPROVE"/>
    <s v="Consumer Existing"/>
    <s v="AAkhundpur"/>
    <s v="Approved for MBB only"/>
    <d v="1899-12-30T00:14:01"/>
    <n v="14.016666666666667"/>
    <d v="2023-08-24T00:00:00"/>
    <x v="1"/>
    <x v="0"/>
    <s v="ASIF"/>
    <x v="1"/>
    <s v="CONSUMER EXISTING"/>
    <s v="SLA_MET"/>
  </r>
  <r>
    <s v="4668"/>
    <d v="2023-08-24T13:57:58"/>
    <d v="2023-08-24T14:07:30"/>
    <s v="WITHDRAW"/>
    <s v="Consumer Post Bureau"/>
    <s v="MDcruz"/>
    <m/>
    <d v="1899-12-30T00:09:32"/>
    <n v="9.5333333333333332"/>
    <d v="2023-08-24T00:00:00"/>
    <x v="1"/>
    <x v="0"/>
    <s v="MERCEDES"/>
    <x v="0"/>
    <s v="CONSUMER POST BUREAU"/>
    <s v="SLA_MET"/>
  </r>
  <r>
    <s v="4537"/>
    <d v="2023-08-24T14:00:17"/>
    <d v="2023-08-24T14:27:34"/>
    <s v="APPROVE"/>
    <s v="Consumer Existing"/>
    <s v="MDcruz"/>
    <m/>
    <d v="1899-12-30T00:27:17"/>
    <n v="27.283333333333335"/>
    <d v="2023-08-24T00:00:00"/>
    <x v="1"/>
    <x v="0"/>
    <s v="MERCEDES"/>
    <x v="1"/>
    <s v="CONSUMER EXISTING"/>
    <s v="SLA_NOT_MET"/>
  </r>
  <r>
    <s v="4538"/>
    <d v="2023-08-24T14:00:35"/>
    <d v="2023-08-24T14:13:00"/>
    <s v="APPROVE"/>
    <s v="Consumer Existing"/>
    <s v="NVaid"/>
    <s v="Approve"/>
    <d v="1899-12-30T00:12:25"/>
    <n v="12.416666666666666"/>
    <d v="2023-08-24T00:00:00"/>
    <x v="1"/>
    <x v="0"/>
    <s v="NAVED"/>
    <x v="1"/>
    <s v="CONSUMER EXISTING"/>
    <s v="SLA_MET"/>
  </r>
  <r>
    <s v="4669"/>
    <d v="2023-08-24T14:02:56"/>
    <d v="2023-08-24T14:28:28"/>
    <s v="WITHDRAW"/>
    <s v="Consumer Existing"/>
    <s v="QMascarenhas"/>
    <m/>
    <d v="1899-12-30T00:25:32"/>
    <n v="25.533333333333335"/>
    <d v="2023-08-24T00:00:00"/>
    <x v="1"/>
    <x v="0"/>
    <e v="#N/A"/>
    <x v="0"/>
    <s v="CONSUMER EXISTING"/>
    <s v="SLA_NOT_MET"/>
  </r>
  <r>
    <s v="4607"/>
    <d v="2023-08-24T14:03:49"/>
    <d v="2023-08-24T14:17:59"/>
    <s v="DECLINE"/>
    <s v="Consumer Post Bureau"/>
    <s v="JDsouza"/>
    <s v="Declined as the customer has reached their eligible Service Limit - customer already has 2 services under row id 1-8I025OK"/>
    <d v="1899-12-30T00:14:10"/>
    <n v="14.166666666666666"/>
    <d v="2023-08-24T00:00:00"/>
    <x v="1"/>
    <x v="0"/>
    <s v="JULIA"/>
    <x v="2"/>
    <s v="CONSUMER POST BUREAU"/>
    <s v="SLA_MET"/>
  </r>
  <r>
    <s v="4539"/>
    <d v="2023-08-24T14:03:49"/>
    <d v="2023-08-24T14:20:22"/>
    <s v="APPROVE"/>
    <s v="Consumer Existing"/>
    <s v="CDcosta"/>
    <s v="Approved for 1 service"/>
    <d v="1899-12-30T00:16:33"/>
    <n v="16.55"/>
    <d v="2023-08-24T00:00:00"/>
    <x v="1"/>
    <x v="0"/>
    <s v="CAMERON"/>
    <x v="1"/>
    <s v="CONSUMER EXISTING"/>
    <s v="SLA_MET"/>
  </r>
  <r>
    <s v="4540"/>
    <d v="2023-08-24T14:06:07"/>
    <d v="2023-08-24T14:18:13"/>
    <s v="APPROVE"/>
    <s v="Consumer Existing"/>
    <s v="AAkhundpur"/>
    <s v="Approve"/>
    <d v="1899-12-30T00:12:06"/>
    <n v="12.1"/>
    <d v="2023-08-24T00:00:00"/>
    <x v="1"/>
    <x v="0"/>
    <s v="ASIF"/>
    <x v="1"/>
    <s v="CONSUMER EXISTING"/>
    <s v="SLA_MET"/>
  </r>
  <r>
    <s v="4541"/>
    <d v="2023-08-24T14:06:40"/>
    <d v="2023-08-24T14:24:34"/>
    <s v="APPROVE"/>
    <s v="Consumer Existing"/>
    <s v="FWadia"/>
    <s v="Approve"/>
    <d v="1899-12-30T00:17:54"/>
    <n v="17.899999999999999"/>
    <d v="2023-08-24T00:00:00"/>
    <x v="1"/>
    <x v="0"/>
    <s v="FARDIN"/>
    <x v="1"/>
    <s v="CONSUMER EXISTING"/>
    <s v="SLA_MET"/>
  </r>
  <r>
    <s v="4670"/>
    <d v="2023-08-24T14:08:07"/>
    <d v="2023-08-24T14:19:57"/>
    <s v="WITHDRAW"/>
    <s v="Consumer Pre Bureau"/>
    <s v="NVaid"/>
    <s v="The applicant is currently studying Fulltime or is on a Student Visa. Please resubmit as a Student. The applicant has less than 12 months left on the Visa - please apply for sim only"/>
    <d v="1899-12-30T00:11:50"/>
    <n v="11.833333333333334"/>
    <d v="2023-08-24T00:00:00"/>
    <x v="1"/>
    <x v="0"/>
    <s v="NAVED"/>
    <x v="0"/>
    <s v="CONSUMER PRE BUREAU"/>
    <s v="SLA_MET"/>
  </r>
  <r>
    <s v="4671"/>
    <d v="2023-08-24T14:11:55"/>
    <d v="2023-08-24T14:27:12"/>
    <s v="WITHDRAW"/>
    <s v="Consumer Pre Bureau"/>
    <s v="JDsouza"/>
    <s v="Please send through copies of the applicants 100 points of ID (including their Visa page and/or previous Passport number, if applicable) to VCredit@Asif Tech.com.au or 1800 656 866"/>
    <d v="1899-12-30T00:15:17"/>
    <n v="15.283333333333333"/>
    <d v="2023-08-24T00:00:00"/>
    <x v="1"/>
    <x v="0"/>
    <s v="JULIA"/>
    <x v="0"/>
    <s v="CONSUMER PRE BUREAU"/>
    <s v="SLA_MET"/>
  </r>
  <r>
    <s v="4672"/>
    <d v="2023-08-24T14:14:48"/>
    <d v="2023-08-24T14:30:37"/>
    <s v="WITHDRAW"/>
    <s v="Consumer Pre Bureau"/>
    <s v="NVaid"/>
    <s v="The applicant is currently studying Fulltime or is on a Student Visa. Please resubmit as a Student. Remove all employment details"/>
    <d v="1899-12-30T00:15:49"/>
    <n v="15.816666666666666"/>
    <d v="2023-08-24T00:00:00"/>
    <x v="1"/>
    <x v="0"/>
    <s v="NAVED"/>
    <x v="0"/>
    <s v="CONSUMER PRE BUREAU"/>
    <s v="SLA_MET"/>
  </r>
  <r>
    <s v="4673"/>
    <d v="2023-08-24T14:26:38"/>
    <d v="2023-08-24T14:38:38"/>
    <s v="WITHDRAW"/>
    <s v="Consumer Pre Bureau"/>
    <s v="FWadia"/>
    <s v="An account for this applicant already exists with Asif Tech. Please resubmit as existing customer under CA Row ID: 1-60JPE78"/>
    <d v="1899-12-30T00:12:00"/>
    <n v="12"/>
    <d v="2023-08-24T00:00:00"/>
    <x v="1"/>
    <x v="0"/>
    <s v="FARDIN"/>
    <x v="0"/>
    <s v="CONSUMER PRE BUREAU"/>
    <s v="SLA_MET"/>
  </r>
  <r>
    <s v="4674"/>
    <d v="2023-08-24T14:30:00"/>
    <d v="2023-08-24T14:39:21"/>
    <s v="WITHDRAW"/>
    <s v="Consumer Existing"/>
    <s v="AAkhundpur"/>
    <s v="This applicant has an existing account with 3 Mobile which is currently overdue. Please only resubmit for review once all outstanding amounts have been paid Account no -3403779287"/>
    <d v="1899-12-30T00:09:21"/>
    <n v="9.35"/>
    <d v="2023-08-24T00:00:00"/>
    <x v="1"/>
    <x v="0"/>
    <s v="ASIF"/>
    <x v="0"/>
    <s v="CONSUMER EXISTING"/>
    <s v="SLA_MET"/>
  </r>
  <r>
    <s v="4542"/>
    <d v="2023-08-24T14:36:32"/>
    <d v="2023-08-24T14:42:42"/>
    <s v="APPROVE"/>
    <s v="Consumer Pre Bureau"/>
    <s v="NVaid"/>
    <s v="Approve"/>
    <d v="1899-12-30T00:06:10"/>
    <n v="6.166666666666667"/>
    <d v="2023-08-24T00:00:00"/>
    <x v="1"/>
    <x v="0"/>
    <s v="NAVED"/>
    <x v="1"/>
    <s v="CONSUMER PRE BUREAU"/>
    <s v="SLA_MET"/>
  </r>
  <r>
    <s v="4675"/>
    <d v="2023-08-24T14:36:41"/>
    <d v="2023-08-24T14:43:20"/>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06:39"/>
    <n v="6.65"/>
    <d v="2023-08-24T00:00:00"/>
    <x v="1"/>
    <x v="0"/>
    <s v="CAMERON"/>
    <x v="0"/>
    <s v="CONSUMER EXISTING"/>
    <s v="SLA_MET"/>
  </r>
  <r>
    <s v="4543"/>
    <d v="2023-08-24T14:36:53"/>
    <d v="2023-08-24T14:46:34"/>
    <s v="APPROVE"/>
    <s v="Consumer Existing"/>
    <s v="FWadia"/>
    <s v="Approve"/>
    <d v="1899-12-30T00:09:41"/>
    <n v="9.6833333333333336"/>
    <d v="2023-08-24T00:00:00"/>
    <x v="1"/>
    <x v="0"/>
    <s v="FARDIN"/>
    <x v="1"/>
    <s v="CONSUMER EXISTING"/>
    <s v="SLA_MET"/>
  </r>
  <r>
    <s v="4676"/>
    <d v="2023-08-24T14:38:34"/>
    <d v="2023-08-24T14:45:47"/>
    <s v="WITHDRAW"/>
    <s v="Consumer Pre Bureau"/>
    <s v="AAkhundpur"/>
    <s v="Please send through copies of the applicants 100 points of ID (including their Visa page and/or previous Passport number, if applicable) to VCredit@Asif Tech.com.au or 1800 656 866"/>
    <d v="1899-12-30T00:07:13"/>
    <n v="7.2166666666666668"/>
    <d v="2023-08-24T00:00:00"/>
    <x v="1"/>
    <x v="0"/>
    <s v="ASIF"/>
    <x v="0"/>
    <s v="CONSUMER PRE BUREAU"/>
    <s v="SLA_MET"/>
  </r>
  <r>
    <s v="4544"/>
    <d v="2023-08-24T14:38:59"/>
    <d v="2023-08-24T14:47:55"/>
    <s v="APPROVE"/>
    <s v="Consumer Pre Bureau"/>
    <s v="CDcosta"/>
    <s v="Approved for 1 handset and 1 MBB"/>
    <d v="1899-12-30T00:08:56"/>
    <n v="8.9333333333333336"/>
    <d v="2023-08-24T00:00:00"/>
    <x v="1"/>
    <x v="0"/>
    <s v="CAMERON"/>
    <x v="1"/>
    <s v="CONSUMER PRE BUREAU"/>
    <s v="SLA_MET"/>
  </r>
  <r>
    <s v="4545"/>
    <d v="2023-08-24T14:38:59"/>
    <d v="2023-08-24T14:56:35"/>
    <s v="APPROVE"/>
    <s v="Consumer Existing"/>
    <s v="AAkhundpur"/>
    <s v="Approved for outright purchase or sim-only service"/>
    <d v="1899-12-30T00:17:36"/>
    <n v="17.600000000000001"/>
    <d v="2023-08-24T00:00:00"/>
    <x v="1"/>
    <x v="0"/>
    <s v="ASIF"/>
    <x v="1"/>
    <s v="CONSUMER EXISTING"/>
    <s v="SLA_MET"/>
  </r>
  <r>
    <s v="4546"/>
    <d v="2023-08-24T14:44:53"/>
    <d v="2023-08-24T15:02:52"/>
    <s v="APPROVE"/>
    <s v="Consumer Existing"/>
    <s v="FWadia"/>
    <m/>
    <d v="1899-12-30T00:17:59"/>
    <n v="17.983333333333334"/>
    <d v="2023-08-24T00:00:00"/>
    <x v="1"/>
    <x v="0"/>
    <s v="FARDIN"/>
    <x v="1"/>
    <s v="CONSUMER EXISTING"/>
    <s v="SLA_MET"/>
  </r>
  <r>
    <s v="4547"/>
    <d v="2023-08-24T14:46:25"/>
    <d v="2023-08-24T14:52:52"/>
    <s v="APPROVE"/>
    <s v="Consumer Existing"/>
    <s v="FWadia"/>
    <s v="Approve"/>
    <d v="1899-12-30T00:06:27"/>
    <n v="6.45"/>
    <d v="2023-08-24T00:00:00"/>
    <x v="1"/>
    <x v="0"/>
    <s v="FARDIN"/>
    <x v="1"/>
    <s v="CONSUMER EXISTING"/>
    <s v="SLA_MET"/>
  </r>
  <r>
    <s v="4548"/>
    <d v="2023-08-24T14:52:35"/>
    <d v="2023-08-24T15:01:30"/>
    <s v="APPROVE"/>
    <s v="Consumer Post Bureau"/>
    <s v="AAkhundpur"/>
    <m/>
    <d v="1899-12-30T00:08:55"/>
    <n v="8.9166666666666661"/>
    <d v="2023-08-24T00:00:00"/>
    <x v="1"/>
    <x v="0"/>
    <s v="ASIF"/>
    <x v="1"/>
    <s v="CONSUMER POST BUREAU"/>
    <s v="SLA_MET"/>
  </r>
  <r>
    <s v="4608"/>
    <d v="2023-08-24T14:55:01"/>
    <d v="2023-08-24T15:09:38"/>
    <s v="DECLINE"/>
    <s v="Consumer Existing"/>
    <s v="MDcruz"/>
    <m/>
    <d v="1899-12-30T00:14:37"/>
    <n v="14.616666666666667"/>
    <d v="2023-08-24T00:00:00"/>
    <x v="1"/>
    <x v="0"/>
    <s v="MERCEDES"/>
    <x v="2"/>
    <s v="CONSUMER EXISTING"/>
    <s v="SLA_MET"/>
  </r>
  <r>
    <s v="4677"/>
    <d v="2023-08-24T14:56:58"/>
    <d v="2023-08-24T15:06:22"/>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9:24"/>
    <n v="9.4"/>
    <d v="2023-08-24T00:00:00"/>
    <x v="1"/>
    <x v="0"/>
    <s v="CAMERON"/>
    <x v="0"/>
    <s v="CONSUMER PRE BUREAU"/>
    <s v="SLA_MET"/>
  </r>
  <r>
    <s v="4609"/>
    <d v="2023-08-24T14:57:04"/>
    <d v="2023-08-24T15:02:56"/>
    <s v="DECLINE"/>
    <s v="Consumer Existing"/>
    <s v="NVaid"/>
    <s v="The customer has been declined due to insufficient billing history with Asif Tech"/>
    <d v="1899-12-30T00:05:52"/>
    <n v="5.8666666666666671"/>
    <d v="2023-08-24T00:00:00"/>
    <x v="1"/>
    <x v="0"/>
    <s v="NAVED"/>
    <x v="2"/>
    <s v="CONSUMER EXISTING"/>
    <s v="SLA_MET"/>
  </r>
  <r>
    <s v="4678"/>
    <d v="2023-08-24T14:58:05"/>
    <d v="2023-08-24T15:16:07"/>
    <s v="WITHDRAW"/>
    <s v="Consumer Pre Bureau"/>
    <s v="NBhatia"/>
    <s v="Please resubmit with the advertised contact details for the applicants employer (can include 13, 1300 &amp; 1800 numbers)"/>
    <d v="1899-12-30T00:18:02"/>
    <n v="18.033333333333335"/>
    <d v="2023-08-24T00:00:00"/>
    <x v="1"/>
    <x v="0"/>
    <s v="NITESH"/>
    <x v="0"/>
    <s v="CONSUMER PRE BUREAU"/>
    <s v="SLA_MET"/>
  </r>
  <r>
    <s v="4549"/>
    <d v="2023-08-24T14:59:23"/>
    <d v="2023-08-24T15:21:37"/>
    <s v="APPROVE"/>
    <s v="Consumer Post Bureau"/>
    <s v="QMascarenhas"/>
    <m/>
    <d v="1899-12-30T00:22:14"/>
    <n v="22.233333333333334"/>
    <d v="2023-08-24T00:00:00"/>
    <x v="1"/>
    <x v="0"/>
    <e v="#N/A"/>
    <x v="1"/>
    <s v="CONSUMER POST BUREAU"/>
    <s v="SLA_NOT_MET"/>
  </r>
  <r>
    <s v="4550"/>
    <d v="2023-08-24T15:00:08"/>
    <d v="2023-08-24T15:10:09"/>
    <s v="APPROVE"/>
    <s v="Consumer Post Bureau"/>
    <s v="FWadia"/>
    <m/>
    <d v="1899-12-30T00:10:01"/>
    <n v="10.016666666666667"/>
    <d v="2023-08-24T00:00:00"/>
    <x v="1"/>
    <x v="0"/>
    <s v="FARDIN"/>
    <x v="1"/>
    <s v="CONSUMER POST BUREAU"/>
    <s v="SLA_MET"/>
  </r>
  <r>
    <s v="4551"/>
    <d v="2023-08-24T15:07:16"/>
    <d v="2023-08-24T15:15:31"/>
    <s v="APPROVE"/>
    <s v="Consumer Existing"/>
    <s v="CDcosta"/>
    <s v="Approved for MBB only"/>
    <d v="1899-12-30T00:08:15"/>
    <n v="8.25"/>
    <d v="2023-08-24T00:00:00"/>
    <x v="1"/>
    <x v="0"/>
    <s v="CAMERON"/>
    <x v="1"/>
    <s v="CONSUMER EXISTING"/>
    <s v="SLA_MET"/>
  </r>
  <r>
    <s v="4552"/>
    <d v="2023-08-24T15:07:50"/>
    <d v="2023-08-24T15:15:38"/>
    <s v="APPROVE"/>
    <s v="Consumer Existing"/>
    <s v="FWadia"/>
    <s v="Approved for 1 service"/>
    <d v="1899-12-30T00:07:48"/>
    <n v="7.8"/>
    <d v="2023-08-24T00:00:00"/>
    <x v="1"/>
    <x v="0"/>
    <s v="FARDIN"/>
    <x v="1"/>
    <s v="CONSUMER EXISTING"/>
    <s v="SLA_MET"/>
  </r>
  <r>
    <s v="4679"/>
    <d v="2023-08-24T15:14:32"/>
    <d v="2023-08-24T15:23:52"/>
    <s v="WITHDRAW"/>
    <s v="Consumer Post Bureau"/>
    <s v="NVaid"/>
    <s v="The applicant has been previously approved under a different CA Row ID 1-8I8QH8V . The applicant will need to proceed with this order or have cancellation of the order confirmed in Siebel before reapplying"/>
    <d v="1899-12-30T00:09:20"/>
    <n v="9.3333333333333339"/>
    <d v="2023-08-24T00:00:00"/>
    <x v="1"/>
    <x v="0"/>
    <s v="NAVED"/>
    <x v="0"/>
    <s v="CONSUMER POST BUREAU"/>
    <s v="SLA_MET"/>
  </r>
  <r>
    <s v="4610"/>
    <d v="2023-08-24T15:18:43"/>
    <d v="2023-08-24T15:26:42"/>
    <s v="DECLINE"/>
    <s v="Consumer Pre Bureau"/>
    <s v="FWadia"/>
    <s v="The applicant has been declined as the work contact details submitted on the application do not relate to the company listed as their employer"/>
    <d v="1899-12-30T00:07:59"/>
    <n v="7.9833333333333334"/>
    <d v="2023-08-24T00:00:00"/>
    <x v="1"/>
    <x v="0"/>
    <s v="FARDIN"/>
    <x v="2"/>
    <s v="CONSUMER PRE BUREAU"/>
    <s v="SLA_MET"/>
  </r>
  <r>
    <s v="4553"/>
    <d v="2023-08-24T15:20:05"/>
    <d v="2023-08-24T15:26:51"/>
    <s v="APPROVE"/>
    <s v="Consumer Pre Bureau"/>
    <s v="CDcosta"/>
    <s v="Approve"/>
    <d v="1899-12-30T00:06:46"/>
    <n v="6.7666666666666666"/>
    <d v="2023-08-24T00:00:00"/>
    <x v="1"/>
    <x v="0"/>
    <s v="CAMERON"/>
    <x v="1"/>
    <s v="CONSUMER PRE BUREAU"/>
    <s v="SLA_MET"/>
  </r>
  <r>
    <s v="4554"/>
    <d v="2023-08-24T15:21:49"/>
    <d v="2023-08-24T15:32:48"/>
    <s v="APPROVE"/>
    <s v="Consumer Pre Bureau"/>
    <s v="NVaid"/>
    <s v="Approved only with outright purchase of handset or USIM only"/>
    <d v="1899-12-30T00:10:59"/>
    <n v="10.983333333333333"/>
    <d v="2023-08-24T00:00:00"/>
    <x v="1"/>
    <x v="0"/>
    <s v="NAVED"/>
    <x v="1"/>
    <s v="CONSUMER PRE BUREAU"/>
    <s v="SLA_MET"/>
  </r>
  <r>
    <s v="4555"/>
    <d v="2023-08-24T15:24:30"/>
    <d v="2023-08-24T15:36:05"/>
    <s v="APPROVE"/>
    <s v="Consumer Existing"/>
    <s v="AAkhundpur"/>
    <s v="Approve"/>
    <d v="1899-12-30T00:11:35"/>
    <n v="11.583333333333334"/>
    <d v="2023-08-24T00:00:00"/>
    <x v="1"/>
    <x v="0"/>
    <s v="ASIF"/>
    <x v="1"/>
    <s v="CONSUMER EXISTING"/>
    <s v="SLA_MET"/>
  </r>
  <r>
    <s v="4556"/>
    <d v="2023-08-24T15:26:36"/>
    <d v="2023-08-24T15:30:56"/>
    <s v="APPROVE"/>
    <s v="Consumer Pre Bureau"/>
    <s v="CDcosta"/>
    <s v="Approve"/>
    <d v="1899-12-30T00:04:20"/>
    <n v="4.333333333333333"/>
    <d v="2023-08-24T00:00:00"/>
    <x v="1"/>
    <x v="0"/>
    <s v="CAMERON"/>
    <x v="1"/>
    <s v="CONSUMER PRE BUREAU"/>
    <s v="SLA_MET"/>
  </r>
  <r>
    <s v="4557"/>
    <d v="2023-08-24T15:28:42"/>
    <d v="2023-08-24T15:35:49"/>
    <s v="APPROVE"/>
    <s v="Consumer Existing"/>
    <s v="FWadia"/>
    <s v="Approved for MBB only"/>
    <d v="1899-12-30T00:07:07"/>
    <n v="7.1166666666666663"/>
    <d v="2023-08-24T00:00:00"/>
    <x v="1"/>
    <x v="0"/>
    <s v="FARDIN"/>
    <x v="1"/>
    <s v="CONSUMER EXISTING"/>
    <s v="SLA_MET"/>
  </r>
  <r>
    <s v="4558"/>
    <d v="2023-08-24T15:33:03"/>
    <d v="2023-08-24T15:40:22"/>
    <s v="APPROVE"/>
    <s v="Consumer Existing"/>
    <s v="NVaid"/>
    <s v="Approved only with outright purchase of handset or USIM only"/>
    <d v="1899-12-30T00:07:19"/>
    <n v="7.3166666666666664"/>
    <d v="2023-08-24T00:00:00"/>
    <x v="1"/>
    <x v="0"/>
    <s v="NAVED"/>
    <x v="1"/>
    <s v="CONSUMER EXISTING"/>
    <s v="SLA_MET"/>
  </r>
  <r>
    <s v="4611"/>
    <d v="2023-08-24T15:48:15"/>
    <d v="2023-08-24T16:02:50"/>
    <s v="DECLINE"/>
    <s v="Consumer Post Bureau"/>
    <s v="CDcosta"/>
    <s v="Declined as a Credit Decision"/>
    <d v="1899-12-30T00:14:35"/>
    <n v="14.583333333333334"/>
    <d v="2023-08-24T00:00:00"/>
    <x v="1"/>
    <x v="0"/>
    <s v="CAMERON"/>
    <x v="2"/>
    <s v="CONSUMER POST BUREAU"/>
    <s v="SLA_MET"/>
  </r>
  <r>
    <s v="4680"/>
    <d v="2023-08-24T15:48:26"/>
    <d v="2023-08-24T16:03:55"/>
    <s v="WITHDRAW"/>
    <s v="Consumer Pre Bureau"/>
    <s v="NVaid"/>
    <s v="The applicant is a sole trader. Please resubmit accordingly, with the ABN 86 162 773 572"/>
    <d v="1899-12-30T00:15:29"/>
    <n v="15.483333333333333"/>
    <d v="2023-08-24T00:00:00"/>
    <x v="1"/>
    <x v="0"/>
    <s v="NAVED"/>
    <x v="0"/>
    <s v="CONSUMER PRE BUREAU"/>
    <s v="SLA_MET"/>
  </r>
  <r>
    <s v="4681"/>
    <d v="2023-08-24T15:49:12"/>
    <d v="2023-08-24T16:12:17"/>
    <s v="WITHDRAW"/>
    <s v="Consumer Existing"/>
    <s v="FWadia"/>
    <s v="The applicant is currently studying Fulltime or is on a Student Visa. Please resubmit as a Student."/>
    <d v="1899-12-30T00:23:05"/>
    <n v="23.083333333333332"/>
    <d v="2023-08-24T00:00:00"/>
    <x v="1"/>
    <x v="0"/>
    <s v="FARDIN"/>
    <x v="0"/>
    <s v="CONSUMER EXISTING"/>
    <s v="SLA_NOT_MET"/>
  </r>
  <r>
    <s v="4559"/>
    <d v="2023-08-24T15:55:27"/>
    <d v="2023-08-24T16:12:06"/>
    <s v="APPROVE"/>
    <s v="Consumer Post Bureau"/>
    <s v="AAkhundpur"/>
    <m/>
    <d v="1899-12-30T00:16:39"/>
    <n v="16.649999999999999"/>
    <d v="2023-08-24T00:00:00"/>
    <x v="1"/>
    <x v="0"/>
    <s v="ASIF"/>
    <x v="1"/>
    <s v="CONSUMER POST BUREAU"/>
    <s v="SLA_MET"/>
  </r>
  <r>
    <s v="4682"/>
    <d v="2023-08-24T15:56:03"/>
    <d v="2023-08-24T16:12:10"/>
    <s v="WITHDRAW"/>
    <s v="Consumer Existing"/>
    <s v="NBhatia"/>
    <s v="Please resubmit with the advertised contact details for the applicants employer (can include 13, 1300 &amp; 1800 numbers)"/>
    <d v="1899-12-30T00:16:07"/>
    <n v="16.116666666666667"/>
    <d v="2023-08-24T00:00:00"/>
    <x v="1"/>
    <x v="0"/>
    <s v="NITESH"/>
    <x v="0"/>
    <s v="CONSUMER EXISTING"/>
    <s v="SLA_MET"/>
  </r>
  <r>
    <s v="4683"/>
    <d v="2023-08-24T15:57:15"/>
    <d v="2023-08-24T16:13:39"/>
    <s v="WITHDRAW"/>
    <s v="Consumer Pre Bureau"/>
    <s v="NVaid"/>
    <s v="Please send through copies of the applicants 100 points of ID (including their Visa page and/or previous Passport number, if applicable) to VCredit@Asif Tech.com.au or 1800 656 866"/>
    <d v="1899-12-30T00:16:24"/>
    <n v="16.399999999999999"/>
    <d v="2023-08-24T00:00:00"/>
    <x v="1"/>
    <x v="0"/>
    <s v="NAVED"/>
    <x v="0"/>
    <s v="CONSUMER PRE BUREAU"/>
    <s v="SLA_MET"/>
  </r>
  <r>
    <s v="4684"/>
    <d v="2023-08-24T16:03:11"/>
    <d v="2023-08-24T16:26:15"/>
    <s v="WITHDRAW"/>
    <s v="Consumer Post Bureau"/>
    <s v="NVaid"/>
    <s v="Please send through a document to confirm the applicants income (either a current bank statement showing wage deposits from their employer, or a recent payslip) in addition to copies of their 100 points of ID to VCredit@Asif Tech.com.au or 1800 656 866"/>
    <d v="1899-12-30T00:23:04"/>
    <n v="23.066666666666666"/>
    <d v="2023-08-24T00:00:00"/>
    <x v="1"/>
    <x v="0"/>
    <s v="NAVED"/>
    <x v="0"/>
    <s v="CONSUMER POST BUREAU"/>
    <s v="SLA_NOT_MET"/>
  </r>
  <r>
    <s v="4612"/>
    <d v="2023-08-24T16:03:52"/>
    <d v="2023-08-24T16:25:35"/>
    <s v="DECLINE"/>
    <s v="Consumer Existing"/>
    <s v="FWadia"/>
    <s v="The application has been declined due to previous account history with Asif Tech."/>
    <d v="1899-12-30T00:21:43"/>
    <n v="21.716666666666665"/>
    <d v="2023-08-24T00:00:00"/>
    <x v="1"/>
    <x v="0"/>
    <s v="FARDIN"/>
    <x v="2"/>
    <s v="CONSUMER EXISTING"/>
    <s v="SLA_NOT_MET"/>
  </r>
  <r>
    <s v="4613"/>
    <d v="2023-08-24T16:05:52"/>
    <d v="2023-08-24T16:29:48"/>
    <s v="DECLINE"/>
    <s v="Consumer Existing"/>
    <s v="AAkhundpur"/>
    <s v="Declined as a Credit Decision and exceed handset limit"/>
    <d v="1899-12-30T00:23:56"/>
    <n v="23.933333333333334"/>
    <d v="2023-08-24T00:00:00"/>
    <x v="1"/>
    <x v="0"/>
    <s v="ASIF"/>
    <x v="2"/>
    <s v="CONSUMER EXISTING"/>
    <s v="SLA_NOT_MET"/>
  </r>
  <r>
    <s v="4560"/>
    <d v="2023-08-24T16:10:03"/>
    <d v="2023-08-24T16:22:44"/>
    <s v="APPROVE"/>
    <s v="Consumer Post Bureau"/>
    <s v="NBhatia"/>
    <s v="Approve for SIM Only as requested."/>
    <d v="1899-12-30T00:12:41"/>
    <n v="12.683333333333334"/>
    <d v="2023-08-24T00:00:00"/>
    <x v="1"/>
    <x v="0"/>
    <s v="NITESH"/>
    <x v="1"/>
    <s v="CONSUMER POST BUREAU"/>
    <s v="SLA_MET"/>
  </r>
  <r>
    <s v="4561"/>
    <d v="2023-08-24T16:11:02"/>
    <d v="2023-08-24T16:28:36"/>
    <s v="APPROVE"/>
    <s v="Consumer Pre Bureau"/>
    <s v="CDcosta"/>
    <s v="Approved only with outright purchase of handset or USIM only"/>
    <d v="1899-12-30T00:17:34"/>
    <n v="17.566666666666666"/>
    <d v="2023-08-24T00:00:00"/>
    <x v="1"/>
    <x v="0"/>
    <s v="CAMERON"/>
    <x v="1"/>
    <s v="CONSUMER PRE BUREAU"/>
    <s v="SLA_MET"/>
  </r>
  <r>
    <s v="4614"/>
    <d v="2023-08-24T16:11:26"/>
    <d v="2023-08-24T16:28:20"/>
    <s v="DECLINE"/>
    <s v="Consumer Existing"/>
    <s v="MDcruz"/>
    <s v="The applicant has been declined due to their billing history on their existing Asif Tech account, which is currently overdue"/>
    <d v="1899-12-30T00:16:54"/>
    <n v="16.899999999999999"/>
    <d v="2023-08-24T00:00:00"/>
    <x v="1"/>
    <x v="0"/>
    <s v="MERCEDES"/>
    <x v="2"/>
    <s v="CONSUMER EXISTING"/>
    <s v="SLA_MET"/>
  </r>
  <r>
    <s v="4562"/>
    <d v="2023-08-24T16:13:32"/>
    <d v="2023-08-24T16:43:17"/>
    <s v="APPROVE"/>
    <s v="Consumer Existing"/>
    <s v="NBhatia"/>
    <s v="Approve"/>
    <d v="1899-12-30T00:29:45"/>
    <n v="29.75"/>
    <d v="2023-08-24T00:00:00"/>
    <x v="1"/>
    <x v="0"/>
    <s v="NITESH"/>
    <x v="1"/>
    <s v="CONSUMER EXISTING"/>
    <s v="SLA_NOT_MET"/>
  </r>
  <r>
    <s v="4685"/>
    <d v="2023-08-24T16:13:55"/>
    <d v="2023-08-24T16:31:17"/>
    <s v="WITHDRAW"/>
    <s v="Consumer Existing"/>
    <s v="JDsouza"/>
    <s v="One of the applicants ID reference numbers is incorrect. Please confirm all details and resubmit with the correct reference number - Please check Medicare Card number."/>
    <d v="1899-12-30T00:17:22"/>
    <n v="17.366666666666667"/>
    <d v="2023-08-24T00:00:00"/>
    <x v="1"/>
    <x v="0"/>
    <s v="JULIA"/>
    <x v="0"/>
    <s v="CONSUMER EXISTING"/>
    <s v="SLA_MET"/>
  </r>
  <r>
    <s v="4686"/>
    <d v="2023-08-24T16:14:21"/>
    <d v="2023-08-24T16:19:59"/>
    <s v="WITHDRAW"/>
    <s v="Consumer Pre Bureau"/>
    <s v="JDsouza"/>
    <s v="The applicant is currently studying Fulltime or is on a Student Visa. Please resubmit as a Student."/>
    <d v="1899-12-30T00:05:38"/>
    <n v="5.6333333333333329"/>
    <d v="2023-08-24T00:00:00"/>
    <x v="1"/>
    <x v="0"/>
    <s v="JULIA"/>
    <x v="0"/>
    <s v="CONSUMER PRE BUREAU"/>
    <s v="SLA_MET"/>
  </r>
  <r>
    <s v="4563"/>
    <d v="2023-08-24T16:20:50"/>
    <d v="2023-08-24T16:36:32"/>
    <s v="APPROVE"/>
    <s v="Consumer Existing"/>
    <s v="NVaid"/>
    <s v="Approved for MBB only"/>
    <d v="1899-12-30T00:15:42"/>
    <n v="15.7"/>
    <d v="2023-08-24T00:00:00"/>
    <x v="1"/>
    <x v="0"/>
    <s v="NAVED"/>
    <x v="1"/>
    <s v="CONSUMER EXISTING"/>
    <s v="SLA_MET"/>
  </r>
  <r>
    <s v="4615"/>
    <d v="2023-08-24T16:25:37"/>
    <d v="2023-08-24T16:37:28"/>
    <s v="DECLINE"/>
    <s v="Consumer Pre Bureau"/>
    <s v="FWadia"/>
    <s v="Declined as a Credit Decision"/>
    <d v="1899-12-30T00:11:51"/>
    <n v="11.85"/>
    <d v="2023-08-24T00:00:00"/>
    <x v="1"/>
    <x v="0"/>
    <s v="FARDIN"/>
    <x v="2"/>
    <s v="CONSUMER PRE BUREAU"/>
    <s v="SLA_MET"/>
  </r>
  <r>
    <s v="4616"/>
    <d v="2023-08-24T16:28:13"/>
    <d v="2023-08-24T16:32:40"/>
    <s v="DECLINE"/>
    <s v="Consumer Existing"/>
    <s v="MDcruz"/>
    <m/>
    <d v="1899-12-30T00:04:27"/>
    <n v="4.45"/>
    <d v="2023-08-24T00:00:00"/>
    <x v="1"/>
    <x v="0"/>
    <s v="MERCEDES"/>
    <x v="2"/>
    <s v="CONSUMER EXISTING"/>
    <s v="SLA_MET"/>
  </r>
  <r>
    <s v="4617"/>
    <d v="2023-08-24T16:28:30"/>
    <d v="2023-08-24T16:43:13"/>
    <s v="DECLINE"/>
    <s v="Consumer Existing"/>
    <s v="AAkhundpur"/>
    <s v="The applicant has been declined due to recent late payments on their account and overdue 3 and Asif Tech accounts ."/>
    <d v="1899-12-30T00:14:43"/>
    <n v="14.716666666666667"/>
    <d v="2023-08-24T00:00:00"/>
    <x v="1"/>
    <x v="0"/>
    <s v="ASIF"/>
    <x v="2"/>
    <s v="CONSUMER EXISTING"/>
    <s v="SLA_MET"/>
  </r>
  <r>
    <s v="4687"/>
    <d v="2023-08-24T16:34:59"/>
    <d v="2023-08-24T16:40:39"/>
    <s v="WITHDRAW"/>
    <s v="Consumer Pre Bureau"/>
    <s v="CDcosta"/>
    <s v="Please send through copies of the applicants 100 points of ID (including their Visa page and/or previous Passport number, if applicable) to VCredit@Asif Tech.com.au or 1800 656 866"/>
    <d v="1899-12-30T00:05:40"/>
    <n v="5.666666666666667"/>
    <d v="2023-08-24T00:00:00"/>
    <x v="1"/>
    <x v="0"/>
    <s v="CAMERON"/>
    <x v="0"/>
    <s v="CONSUMER PRE BUREAU"/>
    <s v="SLA_MET"/>
  </r>
  <r>
    <s v="4618"/>
    <d v="2023-08-24T16:43:25"/>
    <d v="2023-08-24T16:49:02"/>
    <s v="DECLINE"/>
    <s v="Consumer Existing"/>
    <s v="AAkhundpur"/>
    <s v="The customer has been declined due to insufficient billing history with Asif Tech"/>
    <d v="1899-12-30T00:05:37"/>
    <n v="5.6166666666666671"/>
    <d v="2023-08-24T00:00:00"/>
    <x v="1"/>
    <x v="0"/>
    <s v="ASIF"/>
    <x v="2"/>
    <s v="CONSUMER EXISTING"/>
    <s v="SLA_MET"/>
  </r>
  <r>
    <s v="4688"/>
    <d v="2023-08-24T16:44:02"/>
    <d v="2023-08-24T17:03:17"/>
    <s v="WITHDRAW"/>
    <s v="Consumer Existing"/>
    <s v="NBhatia"/>
    <s v="Please resubmit the application after removing the word , &quot;UNKNOWN&quot; from the address details."/>
    <d v="1899-12-30T00:19:15"/>
    <n v="19.25"/>
    <d v="2023-08-24T00:00:00"/>
    <x v="1"/>
    <x v="0"/>
    <s v="NITESH"/>
    <x v="0"/>
    <s v="CONSUMER EXISTING"/>
    <s v="SLA_MET"/>
  </r>
  <r>
    <s v="4689"/>
    <d v="2023-08-24T16:47:06"/>
    <d v="2023-08-24T16:55:01"/>
    <s v="WITHDRAW"/>
    <s v="Consumer Pre Bureau"/>
    <s v="CDcosta"/>
    <s v="Please send through copies of the applicants 100 points of ID (including their Visa page and/or previous Passport number, if applicable) to VCredit@Asif Tech.com.au or 1800 656 866"/>
    <d v="1899-12-30T00:07:55"/>
    <n v="7.916666666666667"/>
    <d v="2023-08-24T00:00:00"/>
    <x v="1"/>
    <x v="0"/>
    <s v="CAMERON"/>
    <x v="0"/>
    <s v="CONSUMER PRE BUREAU"/>
    <s v="SLA_MET"/>
  </r>
  <r>
    <s v="4690"/>
    <d v="2023-08-24T16:49:00"/>
    <d v="2023-08-24T16:57:15"/>
    <s v="WITHDRAW"/>
    <s v="Consumer Pre Bureau"/>
    <s v="AAkhundpur"/>
    <s v="Please send through copies of the applicants 100 points of ID (including their Visa page and/or previous Passport number, if applicable) to VCredit@Asif Tech.com.au or 1800 656 866"/>
    <d v="1899-12-30T00:08:15"/>
    <n v="8.25"/>
    <d v="2023-08-24T00:00:00"/>
    <x v="1"/>
    <x v="0"/>
    <s v="ASIF"/>
    <x v="0"/>
    <s v="CONSUMER PRE BUREAU"/>
    <s v="SLA_MET"/>
  </r>
  <r>
    <s v="4691"/>
    <d v="2023-08-24T16:55:10"/>
    <d v="2023-08-24T17:06:27"/>
    <s v="WITHDRAW"/>
    <s v="Consumer Existing"/>
    <s v="CDcosta"/>
    <s v="This customers existing Asif Tech account is currently overdue. Once all outstanding amounts have been paid, please email VCredit@Asif Tech.com.au to request a further review"/>
    <d v="1899-12-30T00:11:17"/>
    <n v="11.283333333333333"/>
    <d v="2023-08-24T00:00:00"/>
    <x v="1"/>
    <x v="0"/>
    <s v="CAMERON"/>
    <x v="0"/>
    <s v="CONSUMER EXISTING"/>
    <s v="SLA_MET"/>
  </r>
  <r>
    <s v="4564"/>
    <d v="2023-08-24T16:56:42"/>
    <d v="2023-08-24T17:04:45"/>
    <s v="APPROVE"/>
    <s v="Consumer Post Bureau"/>
    <s v="FWadia"/>
    <s v="Approve"/>
    <d v="1899-12-30T00:08:03"/>
    <n v="8.0500000000000007"/>
    <d v="2023-08-24T00:00:00"/>
    <x v="1"/>
    <x v="0"/>
    <s v="FARDIN"/>
    <x v="1"/>
    <s v="CONSUMER POST BUREAU"/>
    <s v="SLA_MET"/>
  </r>
  <r>
    <s v="4565"/>
    <d v="2023-08-24T17:00:56"/>
    <d v="2023-08-24T17:08:22"/>
    <s v="APPROVE"/>
    <s v="Consumer Existing"/>
    <s v="NVaid"/>
    <s v="Approve"/>
    <d v="1899-12-30T00:07:26"/>
    <n v="7.4333333333333336"/>
    <d v="2023-08-24T00:00:00"/>
    <x v="1"/>
    <x v="0"/>
    <s v="NAVED"/>
    <x v="1"/>
    <s v="CONSUMER EXISTING"/>
    <s v="SLA_MET"/>
  </r>
  <r>
    <s v="4692"/>
    <d v="2023-08-24T17:02:44"/>
    <d v="2023-08-24T17:22:24"/>
    <s v="WITHDRAW"/>
    <s v="Consumer Post Bureau"/>
    <s v="FWadia"/>
    <m/>
    <d v="1899-12-30T00:19:40"/>
    <n v="19.666666666666668"/>
    <d v="2023-08-24T00:00:00"/>
    <x v="1"/>
    <x v="0"/>
    <s v="FARDIN"/>
    <x v="0"/>
    <s v="CONSUMER POST BUREAU"/>
    <s v="SLA_MET"/>
  </r>
  <r>
    <s v="4566"/>
    <d v="2023-08-24T17:05:11"/>
    <d v="2023-08-24T17:18:01"/>
    <s v="APPROVE"/>
    <s v="Consumer Existing"/>
    <s v="CDcosta"/>
    <m/>
    <d v="1899-12-30T00:12:50"/>
    <n v="12.833333333333334"/>
    <d v="2023-08-24T00:00:00"/>
    <x v="1"/>
    <x v="0"/>
    <s v="CAMERON"/>
    <x v="1"/>
    <s v="CONSUMER EXISTING"/>
    <s v="SLA_MET"/>
  </r>
  <r>
    <s v="4567"/>
    <d v="2023-08-24T17:05:53"/>
    <d v="2023-08-24T17:25:16"/>
    <s v="APPROVE"/>
    <s v="Consumer Existing"/>
    <s v="QMascarenhas"/>
    <m/>
    <d v="1899-12-30T00:19:23"/>
    <n v="19.383333333333333"/>
    <d v="2023-08-24T00:00:00"/>
    <x v="1"/>
    <x v="0"/>
    <e v="#N/A"/>
    <x v="1"/>
    <s v="CONSUMER EXISTING"/>
    <s v="SLA_MET"/>
  </r>
  <r>
    <s v="4568"/>
    <d v="2023-08-24T17:09:50"/>
    <d v="2023-08-24T17:22:32"/>
    <s v="APPROVE"/>
    <s v="Consumer Pre Bureau"/>
    <s v="NVaid"/>
    <s v="Approved for up to 2 services"/>
    <d v="1899-12-30T00:12:42"/>
    <n v="12.7"/>
    <d v="2023-08-24T00:00:00"/>
    <x v="1"/>
    <x v="0"/>
    <s v="NAVED"/>
    <x v="1"/>
    <s v="CONSUMER PRE BUREAU"/>
    <s v="SLA_MET"/>
  </r>
  <r>
    <s v="4693"/>
    <d v="2023-08-24T17:11:04"/>
    <d v="2023-08-24T17:25:30"/>
    <s v="WITHDRAW"/>
    <s v="Consumer Existing"/>
    <s v="NBhatia"/>
    <s v="Please resubmit the application as STUDENT ID given , and Employment Details reflecting as Employed Full time and also Employer's Landline number."/>
    <d v="1899-12-30T00:14:26"/>
    <n v="14.433333333333334"/>
    <d v="2023-08-24T00:00:00"/>
    <x v="1"/>
    <x v="0"/>
    <s v="NITESH"/>
    <x v="0"/>
    <s v="CONSUMER EXISTING"/>
    <s v="SLA_MET"/>
  </r>
  <r>
    <s v="4569"/>
    <d v="2023-08-24T17:12:37"/>
    <d v="2023-08-24T17:24:09"/>
    <s v="APPROVE"/>
    <s v="Consumer Existing"/>
    <s v="AAkhundpur"/>
    <s v="Approve"/>
    <d v="1899-12-30T00:11:32"/>
    <n v="11.533333333333333"/>
    <d v="2023-08-24T00:00:00"/>
    <x v="1"/>
    <x v="0"/>
    <s v="ASIF"/>
    <x v="1"/>
    <s v="CONSUMER EXISTING"/>
    <s v="SLA_MET"/>
  </r>
  <r>
    <s v="4694"/>
    <d v="2023-08-24T17:15:42"/>
    <d v="2023-08-24T17:30:24"/>
    <s v="WITHDRAW"/>
    <s v="Consumer Post Bureau"/>
    <s v="FWadia"/>
    <m/>
    <d v="1899-12-30T00:14:42"/>
    <n v="14.7"/>
    <d v="2023-08-24T00:00:00"/>
    <x v="1"/>
    <x v="0"/>
    <s v="FARDIN"/>
    <x v="0"/>
    <s v="CONSUMER POST BUREAU"/>
    <s v="SLA_MET"/>
  </r>
  <r>
    <s v="4570"/>
    <d v="2023-08-24T17:18:34"/>
    <d v="2023-08-24T17:31:06"/>
    <s v="APPROVE"/>
    <s v="Consumer Existing"/>
    <s v="NVaid"/>
    <s v="Approve"/>
    <d v="1899-12-30T00:12:32"/>
    <n v="12.533333333333333"/>
    <d v="2023-08-24T00:00:00"/>
    <x v="1"/>
    <x v="0"/>
    <s v="NAVED"/>
    <x v="1"/>
    <s v="CONSUMER EXISTING"/>
    <s v="SLA_MET"/>
  </r>
  <r>
    <s v="4571"/>
    <d v="2023-08-24T17:20:29"/>
    <d v="2023-08-24T17:38:07"/>
    <s v="APPROVE"/>
    <s v="Consumer Pre Bureau"/>
    <s v="AAkhundpur"/>
    <s v="Approved for MBB only"/>
    <d v="1899-12-30T00:17:38"/>
    <n v="17.633333333333333"/>
    <d v="2023-08-24T00:00:00"/>
    <x v="1"/>
    <x v="0"/>
    <s v="ASIF"/>
    <x v="1"/>
    <s v="CONSUMER PRE BUREAU"/>
    <s v="SLA_MET"/>
  </r>
  <r>
    <s v="4572"/>
    <d v="2023-08-24T17:21:03"/>
    <d v="2023-08-24T17:31:50"/>
    <s v="APPROVE"/>
    <s v="Consumer Existing"/>
    <s v="AAkhundpur"/>
    <s v="Approve"/>
    <d v="1899-12-30T00:10:47"/>
    <n v="10.783333333333333"/>
    <d v="2023-08-24T00:00:00"/>
    <x v="1"/>
    <x v="0"/>
    <s v="ASIF"/>
    <x v="1"/>
    <s v="CONSUMER EXISTING"/>
    <s v="SLA_MET"/>
  </r>
  <r>
    <s v="4695"/>
    <d v="2023-08-24T17:26:23"/>
    <d v="2023-08-24T17:42:52"/>
    <s v="WITHDRAW"/>
    <s v="Consumer Post Bureau"/>
    <s v="FWadia"/>
    <m/>
    <d v="1899-12-30T00:16:29"/>
    <n v="16.483333333333334"/>
    <d v="2023-08-24T00:00:00"/>
    <x v="1"/>
    <x v="0"/>
    <s v="FARDIN"/>
    <x v="0"/>
    <s v="CONSUMER POST BUREAU"/>
    <s v="SLA_MET"/>
  </r>
  <r>
    <s v="4573"/>
    <d v="2023-08-24T17:28:33"/>
    <d v="2023-08-24T17:41:31"/>
    <s v="APPROVE"/>
    <s v="Consumer Pre Bureau"/>
    <s v="NVaid"/>
    <s v="Approved for outright purchase or sim-only service due to the applicants Visa status or expiry"/>
    <d v="1899-12-30T00:12:58"/>
    <n v="12.966666666666667"/>
    <d v="2023-08-24T00:00:00"/>
    <x v="1"/>
    <x v="0"/>
    <s v="NAVED"/>
    <x v="1"/>
    <s v="CONSUMER PRE BUREAU"/>
    <s v="SLA_MET"/>
  </r>
  <r>
    <s v="4696"/>
    <d v="2023-08-24T17:33:08"/>
    <d v="2023-08-24T17:54:02"/>
    <s v="WITHDRAW"/>
    <s v="Consumer Pre Bureau"/>
    <s v="NBhatia"/>
    <s v="Please email a copy of payslip or bank statement showing payment received from the employer to vcredit@Asif Tech.com.au and resubmit with the next application with the employer's contactable landline number."/>
    <d v="1899-12-30T00:20:54"/>
    <n v="20.9"/>
    <d v="2023-08-24T00:00:00"/>
    <x v="1"/>
    <x v="0"/>
    <s v="NITESH"/>
    <x v="0"/>
    <s v="CONSUMER PRE BUREAU"/>
    <s v="SLA_NOT_MET"/>
  </r>
  <r>
    <s v="4574"/>
    <d v="2023-08-24T17:35:47"/>
    <d v="2023-08-24T17:43:18"/>
    <s v="APPROVE"/>
    <s v="Consumer Post Bureau"/>
    <s v="MDcruz"/>
    <m/>
    <d v="1899-12-30T00:07:31"/>
    <n v="7.5166666666666666"/>
    <d v="2023-08-24T00:00:00"/>
    <x v="1"/>
    <x v="0"/>
    <s v="MERCEDES"/>
    <x v="1"/>
    <s v="CONSUMER POST BUREAU"/>
    <s v="SLA_MET"/>
  </r>
  <r>
    <s v="4575"/>
    <d v="2023-08-24T17:38:31"/>
    <d v="2023-08-24T17:49:19"/>
    <s v="APPROVE"/>
    <s v="Consumer Existing"/>
    <s v="NVaid"/>
    <s v="Approve"/>
    <d v="1899-12-30T00:10:48"/>
    <n v="10.8"/>
    <d v="2023-08-24T00:00:00"/>
    <x v="1"/>
    <x v="0"/>
    <s v="NAVED"/>
    <x v="1"/>
    <s v="CONSUMER EXISTING"/>
    <s v="SLA_MET"/>
  </r>
  <r>
    <s v="4697"/>
    <d v="2023-08-24T17:42:32"/>
    <d v="2023-08-24T17:54:07"/>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1:35"/>
    <n v="11.583333333333334"/>
    <d v="2023-08-24T00:00:00"/>
    <x v="1"/>
    <x v="0"/>
    <s v="CAMERON"/>
    <x v="0"/>
    <s v="CONSUMER EXISTING"/>
    <s v="SLA_MET"/>
  </r>
  <r>
    <s v="4698"/>
    <d v="2023-08-24T17:46:28"/>
    <d v="2023-08-24T17:55:34"/>
    <s v="WITHDRAW"/>
    <s v="Consumer Existing"/>
    <s v="FWadia"/>
    <s v="This customers existing Asif Tech account is currently overdue. Once all outstanding amounts have been paid, please email VCredit@Asif Tech.com.au to request a further review"/>
    <d v="1899-12-30T00:09:06"/>
    <n v="9.1"/>
    <d v="2023-08-24T00:00:00"/>
    <x v="1"/>
    <x v="0"/>
    <s v="FARDIN"/>
    <x v="0"/>
    <s v="CONSUMER EXISTING"/>
    <s v="SLA_MET"/>
  </r>
  <r>
    <s v="4576"/>
    <d v="2023-08-24T17:48:09"/>
    <d v="2023-08-24T18:04:13"/>
    <s v="APPROVE"/>
    <s v="Consumer Post Bureau"/>
    <s v="MDcruz"/>
    <m/>
    <d v="1899-12-30T00:16:04"/>
    <n v="16.066666666666666"/>
    <d v="2023-08-24T00:00:00"/>
    <x v="1"/>
    <x v="0"/>
    <s v="MERCEDES"/>
    <x v="1"/>
    <s v="CONSUMER POST BUREAU"/>
    <s v="SLA_MET"/>
  </r>
  <r>
    <s v="4577"/>
    <d v="2023-08-24T17:48:16"/>
    <d v="2023-08-24T17:57:20"/>
    <s v="APPROVE"/>
    <s v="Consumer Existing"/>
    <s v="NVaid"/>
    <s v="Approve"/>
    <d v="1899-12-30T00:09:04"/>
    <n v="9.0666666666666664"/>
    <d v="2023-08-24T00:00:00"/>
    <x v="1"/>
    <x v="0"/>
    <s v="NAVED"/>
    <x v="1"/>
    <s v="CONSUMER EXISTING"/>
    <s v="SLA_MET"/>
  </r>
  <r>
    <s v="4619"/>
    <d v="2023-08-24T17:53:01"/>
    <d v="2023-08-24T18:14:22"/>
    <s v="DECLINE"/>
    <s v="Consumer Existing"/>
    <s v="CDcosta"/>
    <m/>
    <d v="1899-12-30T00:21:21"/>
    <n v="21.35"/>
    <d v="2023-08-24T00:00:00"/>
    <x v="1"/>
    <x v="0"/>
    <s v="CAMERON"/>
    <x v="2"/>
    <s v="CONSUMER EXISTING"/>
    <s v="SLA_NOT_MET"/>
  </r>
  <r>
    <s v="4699"/>
    <d v="2023-08-24T17:54:47"/>
    <d v="2023-08-24T18:03:12"/>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8:25"/>
    <n v="8.4166666666666661"/>
    <d v="2023-08-24T00:00:00"/>
    <x v="1"/>
    <x v="0"/>
    <s v="CAMERON"/>
    <x v="0"/>
    <s v="CONSUMER POST BUREAU"/>
    <s v="SLA_MET"/>
  </r>
  <r>
    <s v="4578"/>
    <d v="2023-08-24T17:54:59"/>
    <d v="2023-08-24T18:19:59"/>
    <s v="APPROVE"/>
    <s v="Consumer Post Bureau"/>
    <s v="NBhatia"/>
    <s v="Approve"/>
    <d v="1899-12-30T00:25:00"/>
    <n v="25"/>
    <d v="2023-08-24T00:00:00"/>
    <x v="1"/>
    <x v="0"/>
    <s v="NITESH"/>
    <x v="1"/>
    <s v="CONSUMER POST BUREAU"/>
    <s v="SLA_NOT_MET"/>
  </r>
  <r>
    <s v="4579"/>
    <d v="2023-08-24T17:55:56"/>
    <d v="2023-08-24T18:26:11"/>
    <s v="APPROVE"/>
    <s v="Consumer Post Bureau"/>
    <s v="CDcosta"/>
    <s v="Approve"/>
    <d v="1899-12-30T00:30:15"/>
    <n v="30.25"/>
    <d v="2023-08-24T00:00:00"/>
    <x v="1"/>
    <x v="0"/>
    <s v="CAMERON"/>
    <x v="1"/>
    <s v="CONSUMER POST BUREAU"/>
    <s v="SLA_NOT_MET"/>
  </r>
  <r>
    <s v="4620"/>
    <d v="2023-08-24T17:59:23"/>
    <d v="2023-08-24T18:14:13"/>
    <s v="DECLINE"/>
    <s v="Consumer Pre Bureau"/>
    <s v="NVaid"/>
    <s v="The applicant has been declined due to a failed employment check. Requested proof of employment not received"/>
    <d v="1899-12-30T00:14:50"/>
    <n v="14.833333333333334"/>
    <d v="2023-08-24T00:00:00"/>
    <x v="1"/>
    <x v="0"/>
    <s v="NAVED"/>
    <x v="2"/>
    <s v="CONSUMER PRE BUREAU"/>
    <s v="SLA_MET"/>
  </r>
  <r>
    <s v="4621"/>
    <d v="2023-08-24T18:13:50"/>
    <d v="2023-08-24T18:19:26"/>
    <s v="DECLINE"/>
    <s v="Consumer Existing"/>
    <s v="NVaid"/>
    <s v="The applicant has been declined as their Visa expires in less than 21 months"/>
    <d v="1899-12-30T00:05:36"/>
    <n v="5.6"/>
    <d v="2023-08-24T00:00:00"/>
    <x v="1"/>
    <x v="0"/>
    <s v="NAVED"/>
    <x v="2"/>
    <s v="CONSUMER EXISTING"/>
    <s v="SLA_MET"/>
  </r>
  <r>
    <s v="4700"/>
    <d v="2023-08-24T18:23:19"/>
    <d v="2023-08-24T18:47:24"/>
    <s v="WITHDRAW"/>
    <s v="Consumer Existing"/>
    <s v="FWadia"/>
    <s v="This customers existing Asif Tech account is currently overdue. Once all outstanding amounts have been paid, please email VCredit@Asif Tech.com.au to request a further review"/>
    <d v="1899-12-30T00:24:05"/>
    <n v="24.083333333333332"/>
    <d v="2023-08-24T00:00:00"/>
    <x v="1"/>
    <x v="0"/>
    <s v="FARDIN"/>
    <x v="0"/>
    <s v="CONSUMER EXISTING"/>
    <s v="SLA_NOT_MET"/>
  </r>
  <r>
    <s v="4701"/>
    <d v="2023-08-24T18:24:21"/>
    <d v="2023-08-24T18:36:25"/>
    <s v="WITHDRAW"/>
    <s v="Consumer Post Bureau"/>
    <s v="NVaid"/>
    <s v="Please resubmit the application mentioning that the applicant is on home duties. Remove all employment details on the application"/>
    <d v="1899-12-30T00:12:04"/>
    <n v="12.066666666666666"/>
    <d v="2023-08-24T00:00:00"/>
    <x v="1"/>
    <x v="0"/>
    <s v="NAVED"/>
    <x v="0"/>
    <s v="CONSUMER POST BUREAU"/>
    <s v="SLA_MET"/>
  </r>
  <r>
    <s v="4622"/>
    <d v="2023-08-24T18:27:09"/>
    <d v="2023-08-24T18:32:35"/>
    <s v="DECLINE"/>
    <s v="Consumer Post Bureau"/>
    <s v="CDcosta"/>
    <s v="Declined as a Credit Decision"/>
    <d v="1899-12-30T00:05:26"/>
    <n v="5.4333333333333336"/>
    <d v="2023-08-24T00:00:00"/>
    <x v="1"/>
    <x v="0"/>
    <s v="CAMERON"/>
    <x v="2"/>
    <s v="CONSUMER POST BUREAU"/>
    <s v="SLA_MET"/>
  </r>
  <r>
    <s v="4702"/>
    <d v="2023-08-24T18:29:15"/>
    <d v="2023-08-24T18:34:49"/>
    <s v="WITHDRAW"/>
    <s v="Consumer Pre Bureau"/>
    <s v="CDcosta"/>
    <s v="Please send through copies of the applicants 100 points of ID (including their Visa page and/or previous Passport number, if applicable) to VCredit@Asif Tech.com.au or 1800 656 866"/>
    <d v="1899-12-30T00:05:34"/>
    <n v="5.5666666666666664"/>
    <d v="2023-08-24T00:00:00"/>
    <x v="1"/>
    <x v="0"/>
    <s v="CAMERON"/>
    <x v="0"/>
    <s v="CONSUMER PRE BUREAU"/>
    <s v="SLA_MET"/>
  </r>
  <r>
    <s v="4703"/>
    <d v="2023-08-24T18:35:07"/>
    <d v="2023-08-24T18:47:18"/>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2:11"/>
    <n v="12.183333333333334"/>
    <d v="2023-08-24T00:00:00"/>
    <x v="1"/>
    <x v="0"/>
    <s v="CAMERON"/>
    <x v="0"/>
    <s v="CONSUMER PRE BUREAU"/>
    <s v="SLA_MET"/>
  </r>
  <r>
    <s v="4580"/>
    <d v="2023-08-24T18:36:38"/>
    <d v="2023-08-24T18:46:25"/>
    <s v="APPROVE"/>
    <s v="Consumer Existing"/>
    <s v="MDcruz"/>
    <m/>
    <d v="1899-12-30T00:09:47"/>
    <n v="9.7833333333333332"/>
    <d v="2023-08-24T00:00:00"/>
    <x v="1"/>
    <x v="0"/>
    <s v="MERCEDES"/>
    <x v="1"/>
    <s v="CONSUMER EXISTING"/>
    <s v="SLA_MET"/>
  </r>
  <r>
    <s v="4581"/>
    <d v="2023-08-24T18:39:28"/>
    <d v="2023-08-24T18:46:14"/>
    <s v="APPROVE"/>
    <s v="Consumer Pre Bureau"/>
    <s v="NVaid"/>
    <s v="Approved for 1 Handset/Tablet + 1 MBB"/>
    <d v="1899-12-30T00:06:46"/>
    <n v="6.7666666666666666"/>
    <d v="2023-08-24T00:00:00"/>
    <x v="1"/>
    <x v="0"/>
    <s v="NAVED"/>
    <x v="1"/>
    <s v="CONSUMER PRE BUREAU"/>
    <s v="SLA_MET"/>
  </r>
  <r>
    <s v="4582"/>
    <d v="2023-08-24T18:39:53"/>
    <d v="2023-08-24T18:56:50"/>
    <s v="APPROVE"/>
    <s v="Consumer Post Bureau"/>
    <s v="FWadia"/>
    <s v="Approve"/>
    <d v="1899-12-30T00:16:57"/>
    <n v="16.95"/>
    <d v="2023-08-24T00:00:00"/>
    <x v="1"/>
    <x v="0"/>
    <s v="FARDIN"/>
    <x v="1"/>
    <s v="CONSUMER POST BUREAU"/>
    <s v="SLA_MET"/>
  </r>
  <r>
    <s v="4704"/>
    <d v="2023-08-24T18:45:07"/>
    <d v="2023-08-24T18:51:07"/>
    <s v="WITHDRAW"/>
    <s v="Consumer Pre Bureau"/>
    <s v="CDcosta"/>
    <s v="Please resubmit as home duties. Remove employment details."/>
    <d v="1899-12-30T00:06:00"/>
    <n v="6"/>
    <d v="2023-08-24T00:00:00"/>
    <x v="1"/>
    <x v="0"/>
    <s v="CAMERON"/>
    <x v="0"/>
    <s v="CONSUMER PRE BUREAU"/>
    <s v="SLA_MET"/>
  </r>
  <r>
    <s v="4623"/>
    <d v="2023-08-24T18:51:34"/>
    <d v="2023-08-24T19:03:06"/>
    <s v="DECLINE"/>
    <s v="Consumer Existing"/>
    <s v="NVaid"/>
    <s v="The customer has been declined due to insufficient billing history with Asif Tech"/>
    <d v="1899-12-30T00:11:32"/>
    <n v="11.533333333333333"/>
    <d v="2023-08-24T00:00:00"/>
    <x v="1"/>
    <x v="0"/>
    <s v="NAVED"/>
    <x v="2"/>
    <s v="CONSUMER EXISTING"/>
    <s v="SLA_MET"/>
  </r>
  <r>
    <s v="4705"/>
    <d v="2023-08-24T18:54:11"/>
    <d v="2023-08-24T19:00:54"/>
    <s v="WITHDRAW"/>
    <s v="Consumer Post Bureau"/>
    <s v="MDcruz"/>
    <m/>
    <d v="1899-12-30T00:06:43"/>
    <n v="6.7166666666666668"/>
    <d v="2023-08-24T00:00:00"/>
    <x v="1"/>
    <x v="0"/>
    <s v="MERCEDES"/>
    <x v="0"/>
    <s v="CONSUMER POST BUREAU"/>
    <s v="SLA_MET"/>
  </r>
  <r>
    <s v="4624"/>
    <d v="2023-08-24T18:55:34"/>
    <d v="2023-08-24T19:17:58"/>
    <s v="DECLINE"/>
    <s v="Consumer Post Bureau"/>
    <s v="FWadia"/>
    <m/>
    <d v="1899-12-30T00:22:24"/>
    <n v="22.4"/>
    <d v="2023-08-24T00:00:00"/>
    <x v="1"/>
    <x v="0"/>
    <s v="FARDIN"/>
    <x v="2"/>
    <s v="CONSUMER POST BUREAU"/>
    <s v="SLA_NOT_MET"/>
  </r>
  <r>
    <s v="4706"/>
    <d v="2023-08-24T18:57:54"/>
    <d v="2023-08-24T19:03:17"/>
    <s v="WITHDRAW"/>
    <s v="Consumer Pre Bureau"/>
    <s v="CDcosta"/>
    <s v="Please send through copies of the applicants 100 points of ID (including their Visa page and/or previous Passport number, if applicable) to VCredit@Asif Tech.com.au or 1800 656 866"/>
    <d v="1899-12-30T00:05:23"/>
    <n v="5.3833333333333337"/>
    <d v="2023-08-24T00:00:00"/>
    <x v="1"/>
    <x v="0"/>
    <s v="CAMERON"/>
    <x v="0"/>
    <s v="CONSUMER PRE BUREAU"/>
    <s v="SLA_MET"/>
  </r>
  <r>
    <s v="4583"/>
    <d v="2023-08-24T19:04:14"/>
    <d v="2023-08-24T19:08:54"/>
    <s v="APPROVE"/>
    <s v="Consumer Existing"/>
    <s v="CDcosta"/>
    <s v="Approved for 1 sim only service"/>
    <d v="1899-12-30T00:04:40"/>
    <n v="4.666666666666667"/>
    <d v="2023-08-24T00:00:00"/>
    <x v="1"/>
    <x v="0"/>
    <s v="CAMERON"/>
    <x v="1"/>
    <s v="CONSUMER EXISTING"/>
    <s v="SLA_MET"/>
  </r>
  <r>
    <s v="4707"/>
    <d v="2023-08-24T19:05:54"/>
    <d v="2023-08-24T19:14:16"/>
    <s v="WITHDRAW"/>
    <s v="Consumer Existing"/>
    <s v="CDcosta"/>
    <s v="The applicant is currently studying Fulltime or is on a Student Visa. Please resubmit as a Student."/>
    <d v="1899-12-30T00:08:22"/>
    <n v="8.3666666666666671"/>
    <d v="2023-08-24T00:00:00"/>
    <x v="1"/>
    <x v="0"/>
    <s v="CAMERON"/>
    <x v="0"/>
    <s v="CONSUMER EXISTING"/>
    <s v="SLA_MET"/>
  </r>
  <r>
    <s v="4584"/>
    <d v="2023-08-24T19:06:20"/>
    <d v="2023-08-24T19:28:20"/>
    <s v="APPROVE"/>
    <s v="Consumer Post Bureau"/>
    <s v="MDcruz"/>
    <m/>
    <d v="1899-12-30T00:22:00"/>
    <n v="22"/>
    <d v="2023-08-24T00:00:00"/>
    <x v="1"/>
    <x v="0"/>
    <s v="MERCEDES"/>
    <x v="1"/>
    <s v="CONSUMER POST BUREAU"/>
    <s v="SLA_NOT_MET"/>
  </r>
  <r>
    <s v="4585"/>
    <d v="2023-08-24T19:06:55"/>
    <d v="2023-08-24T19:17:34"/>
    <s v="APPROVE"/>
    <s v="Consumer Existing"/>
    <s v="CDcosta"/>
    <s v="Approve"/>
    <d v="1899-12-30T00:10:39"/>
    <n v="10.65"/>
    <d v="2023-08-24T00:00:00"/>
    <x v="1"/>
    <x v="0"/>
    <s v="CAMERON"/>
    <x v="1"/>
    <s v="CONSUMER EXISTING"/>
    <s v="SLA_MET"/>
  </r>
  <r>
    <s v="4625"/>
    <d v="2023-08-24T19:09:16"/>
    <d v="2023-08-24T19:15:23"/>
    <s v="DECLINE"/>
    <s v="Consumer Existing"/>
    <s v="NVaid"/>
    <s v="The customer has been declined due to insufficient billing history with Asif Tech"/>
    <d v="1899-12-30T00:06:07"/>
    <n v="6.1166666666666663"/>
    <d v="2023-08-24T00:00:00"/>
    <x v="1"/>
    <x v="0"/>
    <s v="NAVED"/>
    <x v="2"/>
    <s v="CONSUMER EXISTING"/>
    <s v="SLA_MET"/>
  </r>
  <r>
    <s v="4586"/>
    <d v="2023-08-24T19:09:23"/>
    <d v="2023-08-24T19:20:21"/>
    <s v="APPROVE"/>
    <s v="Consumer Existing"/>
    <s v="NVaid"/>
    <s v="Approved only with outright purchase of handset or USIM only"/>
    <d v="1899-12-30T00:10:58"/>
    <n v="10.966666666666667"/>
    <d v="2023-08-24T00:00:00"/>
    <x v="1"/>
    <x v="0"/>
    <s v="NAVED"/>
    <x v="1"/>
    <s v="CONSUMER EXISTING"/>
    <s v="SLA_MET"/>
  </r>
  <r>
    <s v="4587"/>
    <d v="2023-08-24T19:09:53"/>
    <d v="2023-08-24T19:33:09"/>
    <s v="APPROVE"/>
    <s v="Consumer Existing"/>
    <s v="FWadia"/>
    <m/>
    <d v="1899-12-30T00:23:16"/>
    <n v="23.266666666666666"/>
    <d v="2023-08-24T00:00:00"/>
    <x v="1"/>
    <x v="0"/>
    <s v="FARDIN"/>
    <x v="1"/>
    <s v="CONSUMER EXISTING"/>
    <s v="SLA_NOT_MET"/>
  </r>
  <r>
    <s v="4708"/>
    <d v="2023-08-24T19:10:09"/>
    <d v="2023-08-24T19:23:48"/>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9"/>
    <n v="13.65"/>
    <d v="2023-08-24T00:00:00"/>
    <x v="1"/>
    <x v="0"/>
    <s v="CAMERON"/>
    <x v="0"/>
    <s v="CONSUMER EXISTING"/>
    <s v="SLA_MET"/>
  </r>
  <r>
    <s v="4588"/>
    <d v="2023-08-24T19:10:20"/>
    <d v="2023-08-24T19:25:10"/>
    <s v="APPROVE"/>
    <s v="Consumer Existing"/>
    <s v="NVaid"/>
    <s v="Approve"/>
    <d v="1899-12-30T00:14:50"/>
    <n v="14.833333333333334"/>
    <d v="2023-08-24T00:00:00"/>
    <x v="1"/>
    <x v="0"/>
    <s v="NAVED"/>
    <x v="1"/>
    <s v="CONSUMER EXISTING"/>
    <s v="SLA_MET"/>
  </r>
  <r>
    <s v="4589"/>
    <d v="2023-08-24T19:11:53"/>
    <d v="2023-08-24T19:33:32"/>
    <s v="APPROVE"/>
    <s v="Consumer Existing"/>
    <s v="MDcruz"/>
    <m/>
    <d v="1899-12-30T00:21:39"/>
    <n v="21.65"/>
    <d v="2023-08-24T00:00:00"/>
    <x v="1"/>
    <x v="0"/>
    <s v="MERCEDES"/>
    <x v="1"/>
    <s v="CONSUMER EXISTING"/>
    <s v="SLA_NOT_MET"/>
  </r>
  <r>
    <s v="4709"/>
    <d v="2023-08-24T19:12:14"/>
    <d v="2023-08-24T19:21:28"/>
    <s v="WITHDRAW"/>
    <s v="Consumer Pre Bureau"/>
    <s v="JDsouza"/>
    <s v="The Work number entered is incorrect for the employer listed on the application. Please verify the details with the applicant and resubmit with a valid number"/>
    <d v="1899-12-30T00:09:14"/>
    <n v="9.2333333333333325"/>
    <d v="2023-08-24T00:00:00"/>
    <x v="1"/>
    <x v="0"/>
    <s v="JULIA"/>
    <x v="0"/>
    <s v="CONSUMER PRE BUREAU"/>
    <s v="SLA_MET"/>
  </r>
  <r>
    <s v="4626"/>
    <d v="2023-08-24T19:13:35"/>
    <d v="2023-08-24T19:31:00"/>
    <s v="DECLINE"/>
    <s v="Consumer Pre Bureau"/>
    <s v="JDsouza"/>
    <s v="Declined as a Credit Decision"/>
    <d v="1899-12-30T00:17:25"/>
    <n v="17.416666666666668"/>
    <d v="2023-08-24T00:00:00"/>
    <x v="1"/>
    <x v="0"/>
    <s v="JULIA"/>
    <x v="2"/>
    <s v="CONSUMER PRE BUREAU"/>
    <s v="SLA_MET"/>
  </r>
  <r>
    <s v="4710"/>
    <d v="2023-08-24T19:16:04"/>
    <d v="2023-08-24T19:26:13"/>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0:09"/>
    <n v="10.15"/>
    <d v="2023-08-24T00:00:00"/>
    <x v="1"/>
    <x v="0"/>
    <s v="CAMERON"/>
    <x v="0"/>
    <s v="CONSUMER PRE BUREAU"/>
    <s v="SLA_MET"/>
  </r>
  <r>
    <s v="4627"/>
    <d v="2023-08-24T19:17:21"/>
    <d v="2023-08-24T19:31:54"/>
    <s v="DECLINE"/>
    <s v="Consumer Existing"/>
    <s v="NVaid"/>
    <s v="Declined as the customer has reached their eligible Service Limit"/>
    <d v="1899-12-30T00:14:33"/>
    <n v="14.55"/>
    <d v="2023-08-24T00:00:00"/>
    <x v="1"/>
    <x v="0"/>
    <s v="NAVED"/>
    <x v="2"/>
    <s v="CONSUMER EXISTING"/>
    <s v="SLA_MET"/>
  </r>
  <r>
    <s v="4711"/>
    <d v="2023-08-24T19:19:36"/>
    <d v="2023-08-24T19:33:06"/>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0"/>
    <n v="13.5"/>
    <d v="2023-08-24T00:00:00"/>
    <x v="1"/>
    <x v="0"/>
    <s v="CAMERON"/>
    <x v="0"/>
    <s v="CONSUMER EXISTING"/>
    <s v="SLA_MET"/>
  </r>
  <r>
    <s v="4590"/>
    <d v="2023-08-24T19:22:23"/>
    <d v="2023-08-24T19:39:14"/>
    <s v="APPROVE"/>
    <s v="Consumer Existing"/>
    <s v="NVaid"/>
    <s v="Approve"/>
    <d v="1899-12-30T00:16:51"/>
    <n v="16.850000000000001"/>
    <d v="2023-08-24T00:00:00"/>
    <x v="1"/>
    <x v="0"/>
    <s v="NAVED"/>
    <x v="1"/>
    <s v="CONSUMER EXISTING"/>
    <s v="SLA_MET"/>
  </r>
  <r>
    <s v="4591"/>
    <d v="2023-08-24T19:22:52"/>
    <d v="2023-08-24T19:37:44"/>
    <s v="APPROVE"/>
    <s v="Consumer Post Bureau"/>
    <s v="JDsouza"/>
    <s v="Approve"/>
    <d v="1899-12-30T00:14:52"/>
    <n v="14.866666666666667"/>
    <d v="2023-08-24T00:00:00"/>
    <x v="1"/>
    <x v="0"/>
    <s v="JULIA"/>
    <x v="1"/>
    <s v="CONSUMER POST BUREAU"/>
    <s v="SLA_MET"/>
  </r>
  <r>
    <s v="4592"/>
    <d v="2023-08-24T19:38:13"/>
    <d v="2023-08-24T19:45:15"/>
    <s v="APPROVE"/>
    <s v="Consumer Existing"/>
    <s v="FWadia"/>
    <s v="Approve"/>
    <d v="1899-12-30T00:07:02"/>
    <n v="7.0333333333333332"/>
    <d v="2023-08-24T00:00:00"/>
    <x v="1"/>
    <x v="0"/>
    <s v="FARDIN"/>
    <x v="1"/>
    <s v="CONSUMER EXISTING"/>
    <s v="SLA_MET"/>
  </r>
  <r>
    <s v="4712"/>
    <d v="2023-08-24T19:50:39"/>
    <d v="2023-08-24T20:02:28"/>
    <s v="WITHDRAW"/>
    <s v="Consumer Pre Bureau"/>
    <s v="FWadia"/>
    <s v="An account for this applicant already exists with Asif Tech. Please resubmit as existing customer under CA Row ID: 1-67BEWG6"/>
    <d v="1899-12-30T00:11:49"/>
    <n v="11.816666666666666"/>
    <d v="2023-08-24T00:00:00"/>
    <x v="1"/>
    <x v="0"/>
    <s v="FARDIN"/>
    <x v="0"/>
    <s v="CONSUMER PRE BUREAU"/>
    <s v="SLA_MET"/>
  </r>
  <r>
    <s v="4593"/>
    <d v="2023-08-24T19:51:36"/>
    <d v="2023-08-24T20:07:48"/>
    <s v="APPROVE"/>
    <s v="Consumer Existing"/>
    <s v="FWadia"/>
    <s v="Approve"/>
    <d v="1899-12-30T00:16:12"/>
    <n v="16.2"/>
    <d v="2023-08-24T00:00:00"/>
    <x v="1"/>
    <x v="0"/>
    <s v="FARDIN"/>
    <x v="1"/>
    <s v="CONSUMER EXISTING"/>
    <s v="SLA_MET"/>
  </r>
  <r>
    <s v="4594"/>
    <d v="2023-08-24T19:55:13"/>
    <d v="2023-08-24T20:12:56"/>
    <s v="APPROVE"/>
    <s v="Consumer Pre Bureau"/>
    <s v="FWadia"/>
    <s v="Approve"/>
    <d v="1899-12-30T00:17:43"/>
    <n v="17.716666666666665"/>
    <d v="2023-08-24T00:00:00"/>
    <x v="1"/>
    <x v="0"/>
    <s v="FARDIN"/>
    <x v="1"/>
    <s v="CONSUMER PRE BUREAU"/>
    <s v="SLA_MET"/>
  </r>
  <r>
    <s v="4595"/>
    <d v="2023-08-24T20:09:07"/>
    <d v="2023-08-24T20:29:47"/>
    <s v="APPROVE"/>
    <s v="Consumer Post Bureau"/>
    <s v="MDcruz"/>
    <m/>
    <d v="1899-12-30T00:20:40"/>
    <n v="20.666666666666668"/>
    <d v="2023-08-24T00:00:00"/>
    <x v="1"/>
    <x v="0"/>
    <s v="MERCEDES"/>
    <x v="1"/>
    <s v="CONSUMER POST BUREAU"/>
    <s v="SLA_NOT_MET"/>
  </r>
  <r>
    <s v="4596"/>
    <d v="2023-08-24T20:24:46"/>
    <d v="2023-08-24T20:33:39"/>
    <s v="APPROVE"/>
    <s v="Consumer Existing"/>
    <s v="MDcruz"/>
    <m/>
    <d v="1899-12-30T00:08:53"/>
    <n v="8.8833333333333329"/>
    <d v="2023-08-24T00:00:00"/>
    <x v="1"/>
    <x v="0"/>
    <s v="MERCEDES"/>
    <x v="1"/>
    <s v="CONSUMER EXISTING"/>
    <s v="SLA_MET"/>
  </r>
  <r>
    <s v="4597"/>
    <d v="2023-08-24T20:32:20"/>
    <d v="2023-08-24T20:38:47"/>
    <s v="APPROVE"/>
    <s v="Consumer Post Bureau"/>
    <s v="MDcruz"/>
    <m/>
    <d v="1899-12-30T00:06:27"/>
    <n v="6.45"/>
    <d v="2023-08-24T00:00:00"/>
    <x v="1"/>
    <x v="0"/>
    <s v="MERCEDES"/>
    <x v="1"/>
    <s v="CONSUMER POST BUREAU"/>
    <s v="SLA_MET"/>
  </r>
  <r>
    <s v="4628"/>
    <d v="2023-08-24T20:33:06"/>
    <d v="2023-08-24T20:46:53"/>
    <s v="DECLINE"/>
    <s v="Consumer Existing"/>
    <s v="FWadia"/>
    <s v="Declined as the customer has reached their eligible Service Limit"/>
    <d v="1899-12-30T00:13:47"/>
    <n v="13.783333333333333"/>
    <d v="2023-08-24T00:00:00"/>
    <x v="1"/>
    <x v="0"/>
    <s v="FARDIN"/>
    <x v="2"/>
    <s v="CONSUMER EXISTING"/>
    <s v="SLA_MET"/>
  </r>
  <r>
    <s v="4598"/>
    <d v="2023-08-24T20:38:10"/>
    <d v="2023-08-24T20:43:42"/>
    <s v="APPROVE"/>
    <s v="Consumer Existing"/>
    <s v="MDcruz"/>
    <m/>
    <d v="1899-12-30T00:05:32"/>
    <n v="5.5333333333333332"/>
    <d v="2023-08-24T00:00:00"/>
    <x v="1"/>
    <x v="0"/>
    <s v="MERCEDES"/>
    <x v="1"/>
    <s v="CONSUMER EXISTING"/>
    <s v="SLA_MET"/>
  </r>
  <r>
    <s v="4713"/>
    <d v="2023-08-24T20:42:49"/>
    <d v="2023-08-24T20:56:54"/>
    <s v="WITHDRAW"/>
    <s v="Consumer Post Bureau"/>
    <s v="MDcruz"/>
    <m/>
    <d v="1899-12-30T00:14:05"/>
    <n v="14.083333333333334"/>
    <d v="2023-08-24T00:00:00"/>
    <x v="1"/>
    <x v="0"/>
    <s v="MERCEDES"/>
    <x v="0"/>
    <s v="CONSUMER POST BUREAU"/>
    <s v="SLA_MET"/>
  </r>
  <r>
    <s v="4714"/>
    <d v="2023-08-24T21:51:54"/>
    <d v="2023-08-24T21:57:30"/>
    <s v="WITHDRAW"/>
    <s v="Consumer Post Bureau"/>
    <s v="FWadia"/>
    <m/>
    <d v="1899-12-30T00:05:36"/>
    <n v="5.6"/>
    <d v="2023-08-24T00:00:00"/>
    <x v="1"/>
    <x v="0"/>
    <s v="FARDIN"/>
    <x v="0"/>
    <s v="CONSUMER POST BUREAU"/>
    <s v="SLA_MET"/>
  </r>
  <r>
    <s v="4715"/>
    <d v="2023-08-24T22:19:33"/>
    <d v="2023-08-24T22:23:05"/>
    <s v="WITHDRAW"/>
    <s v="Consumer Post Bureau"/>
    <s v="FWadia"/>
    <m/>
    <d v="1899-12-30T00:03:32"/>
    <n v="3.5333333333333332"/>
    <d v="2023-08-24T00:00:00"/>
    <x v="1"/>
    <x v="0"/>
    <s v="FARDIN"/>
    <x v="0"/>
    <s v="CONSUMER POST BUREAU"/>
    <s v="SLA_MET"/>
  </r>
  <r>
    <s v="4716"/>
    <d v="2023-08-25T01:41:45"/>
    <d v="2023-08-25T08:51:32"/>
    <s v="APPROVE"/>
    <s v="Consumer Post Bureau"/>
    <s v="SBambaras"/>
    <m/>
    <d v="1899-12-30T07:09:47"/>
    <n v="429.78333333333336"/>
    <d v="2023-08-25T00:00:00"/>
    <x v="1"/>
    <x v="0"/>
    <s v="SAM"/>
    <x v="1"/>
    <s v="CONSUMER POST BUREAU"/>
    <s v="SLA_NOT_MET"/>
  </r>
  <r>
    <s v="4835"/>
    <d v="2023-08-25T09:11:38"/>
    <d v="2023-08-25T09:21:26"/>
    <s v="WITHDRAW"/>
    <s v="Consumer Existing"/>
    <s v="SBambaras"/>
    <s v="Please send through copies of the applicants 100 points of ID (including their Visa page and/or previous Passport number, if applicable) to VCredit@Asif Tech.com.au or 1800 656 866"/>
    <d v="1899-12-30T00:09:48"/>
    <n v="9.8000000000000007"/>
    <d v="2023-08-25T00:00:00"/>
    <x v="1"/>
    <x v="0"/>
    <s v="SAM"/>
    <x v="0"/>
    <s v="CONSUMER EXISTING"/>
    <s v="SLA_MET"/>
  </r>
  <r>
    <s v="4717"/>
    <d v="2023-08-25T09:22:09"/>
    <d v="2023-08-25T09:32:46"/>
    <s v="APPROVE"/>
    <s v="Consumer Pre Bureau"/>
    <s v="SBambaras"/>
    <s v="Approved for 1 service"/>
    <d v="1899-12-30T00:10:37"/>
    <n v="10.616666666666667"/>
    <d v="2023-08-25T00:00:00"/>
    <x v="1"/>
    <x v="0"/>
    <s v="SAM"/>
    <x v="1"/>
    <s v="CONSUMER PRE BUREAU"/>
    <s v="SLA_MET"/>
  </r>
  <r>
    <s v="4718"/>
    <d v="2023-08-25T09:24:02"/>
    <d v="2023-08-25T09:38:15"/>
    <s v="APPROVE"/>
    <s v="Consumer Existing"/>
    <s v="SBambaras"/>
    <s v="Approved for 1 service"/>
    <d v="1899-12-30T00:14:13"/>
    <n v="14.216666666666667"/>
    <d v="2023-08-25T00:00:00"/>
    <x v="1"/>
    <x v="0"/>
    <s v="SAM"/>
    <x v="1"/>
    <s v="CONSUMER EXISTING"/>
    <s v="SLA_MET"/>
  </r>
  <r>
    <s v="4836"/>
    <d v="2023-08-25T09:46:16"/>
    <d v="2023-08-25T09:51:35"/>
    <s v="WITHDRAW"/>
    <s v="Consumer Post Bureau"/>
    <s v="QMascarenhas"/>
    <m/>
    <d v="1899-12-30T00:05:19"/>
    <n v="5.3166666666666664"/>
    <d v="2023-08-25T00:00:00"/>
    <x v="1"/>
    <x v="0"/>
    <e v="#N/A"/>
    <x v="0"/>
    <s v="CONSUMER POST BUREAU"/>
    <s v="SLA_MET"/>
  </r>
  <r>
    <s v="4719"/>
    <d v="2023-08-25T09:51:14"/>
    <d v="2023-08-25T09:54:52"/>
    <s v="APPROVE"/>
    <s v="Consumer Post Bureau"/>
    <s v="QMascarenhas"/>
    <m/>
    <d v="1899-12-30T00:03:38"/>
    <n v="3.6333333333333333"/>
    <d v="2023-08-25T00:00:00"/>
    <x v="1"/>
    <x v="0"/>
    <e v="#N/A"/>
    <x v="1"/>
    <s v="CONSUMER POST BUREAU"/>
    <s v="SLA_MET"/>
  </r>
  <r>
    <s v="4720"/>
    <d v="2023-08-25T10:10:06"/>
    <d v="2023-08-25T10:16:44"/>
    <s v="APPROVE"/>
    <s v="Consumer Existing"/>
    <s v="SBambaras"/>
    <m/>
    <d v="1899-12-30T00:06:38"/>
    <n v="6.6333333333333329"/>
    <d v="2023-08-25T00:00:00"/>
    <x v="1"/>
    <x v="0"/>
    <s v="SAM"/>
    <x v="1"/>
    <s v="CONSUMER EXISTING"/>
    <s v="SLA_MET"/>
  </r>
  <r>
    <s v="4721"/>
    <d v="2023-08-25T10:11:08"/>
    <d v="2023-08-25T10:23:54"/>
    <s v="APPROVE"/>
    <s v="Consumer Existing"/>
    <s v="SBambaras"/>
    <m/>
    <d v="1899-12-30T00:12:46"/>
    <n v="12.766666666666667"/>
    <d v="2023-08-25T00:00:00"/>
    <x v="1"/>
    <x v="0"/>
    <s v="SAM"/>
    <x v="1"/>
    <s v="CONSUMER EXISTING"/>
    <s v="SLA_MET"/>
  </r>
  <r>
    <s v="4722"/>
    <d v="2023-08-25T10:14:14"/>
    <d v="2023-08-25T10:20:05"/>
    <s v="APPROVE"/>
    <s v="Consumer Existing"/>
    <s v="NVaid"/>
    <s v="Approved only with outright purchase of handset or USIM only"/>
    <d v="1899-12-30T00:05:51"/>
    <n v="5.85"/>
    <d v="2023-08-25T00:00:00"/>
    <x v="1"/>
    <x v="0"/>
    <s v="NAVED"/>
    <x v="1"/>
    <s v="CONSUMER EXISTING"/>
    <s v="SLA_MET"/>
  </r>
  <r>
    <s v="4723"/>
    <d v="2023-08-25T10:20:30"/>
    <d v="2023-08-25T10:32:09"/>
    <s v="APPROVE"/>
    <s v="Consumer Existing"/>
    <s v="SBambaras"/>
    <m/>
    <d v="1899-12-30T00:11:39"/>
    <n v="11.65"/>
    <d v="2023-08-25T00:00:00"/>
    <x v="1"/>
    <x v="0"/>
    <s v="SAM"/>
    <x v="1"/>
    <s v="CONSUMER EXISTING"/>
    <s v="SLA_MET"/>
  </r>
  <r>
    <s v="4724"/>
    <d v="2023-08-25T10:21:33"/>
    <d v="2023-08-25T10:37:04"/>
    <s v="APPROVE"/>
    <s v="Consumer Existing"/>
    <s v="SSyed"/>
    <m/>
    <d v="1899-12-30T00:15:31"/>
    <n v="15.516666666666667"/>
    <d v="2023-08-25T00:00:00"/>
    <x v="1"/>
    <x v="0"/>
    <s v="SHAHID"/>
    <x v="1"/>
    <s v="CONSUMER EXISTING"/>
    <s v="SLA_MET"/>
  </r>
  <r>
    <s v="4725"/>
    <d v="2023-08-25T10:22:42"/>
    <d v="2023-08-25T10:32:24"/>
    <s v="APPROVE"/>
    <s v="Consumer Pre Bureau"/>
    <s v="NVaid"/>
    <s v="Approved only with outright purchase of handset or USIM only"/>
    <d v="1899-12-30T00:09:42"/>
    <n v="9.6999999999999993"/>
    <d v="2023-08-25T00:00:00"/>
    <x v="1"/>
    <x v="0"/>
    <s v="NAVED"/>
    <x v="1"/>
    <s v="CONSUMER PRE BUREAU"/>
    <s v="SLA_MET"/>
  </r>
  <r>
    <s v="4837"/>
    <d v="2023-08-25T10:26:57"/>
    <d v="2023-08-25T10:37:21"/>
    <s v="WITHDRAW"/>
    <s v="Consumer Post Bureau"/>
    <s v="SBambaras"/>
    <m/>
    <d v="1899-12-30T00:10:24"/>
    <n v="10.4"/>
    <d v="2023-08-25T00:00:00"/>
    <x v="1"/>
    <x v="0"/>
    <s v="SAM"/>
    <x v="0"/>
    <s v="CONSUMER POST BUREAU"/>
    <s v="SLA_MET"/>
  </r>
  <r>
    <s v="4838"/>
    <d v="2023-08-25T10:28:38"/>
    <d v="2023-08-25T10:45:59"/>
    <s v="WITHDRAW"/>
    <s v="Consumer Existing"/>
    <s v="SBambaras"/>
    <s v="Please provide employer's complete name and landline number on the next application."/>
    <d v="1899-12-30T00:17:21"/>
    <n v="17.350000000000001"/>
    <d v="2023-08-25T00:00:00"/>
    <x v="1"/>
    <x v="0"/>
    <s v="SAM"/>
    <x v="0"/>
    <s v="CONSUMER EXISTING"/>
    <s v="SLA_MET"/>
  </r>
  <r>
    <s v="4839"/>
    <d v="2023-08-25T10:37:50"/>
    <d v="2023-08-25T10:48:55"/>
    <s v="WITHDRAW"/>
    <s v="Consumer Existing"/>
    <s v="SSyed"/>
    <m/>
    <d v="1899-12-30T00:11:05"/>
    <n v="11.083333333333334"/>
    <d v="2023-08-25T00:00:00"/>
    <x v="1"/>
    <x v="0"/>
    <s v="SHAHID"/>
    <x v="0"/>
    <s v="CONSUMER EXISTING"/>
    <s v="SLA_MET"/>
  </r>
  <r>
    <s v="4726"/>
    <d v="2023-08-25T10:37:57"/>
    <d v="2023-08-25T10:45:35"/>
    <s v="APPROVE"/>
    <s v="Consumer Existing"/>
    <s v="NVaid"/>
    <s v="Approve"/>
    <d v="1899-12-30T00:07:38"/>
    <n v="7.6333333333333329"/>
    <d v="2023-08-25T00:00:00"/>
    <x v="1"/>
    <x v="0"/>
    <s v="NAVED"/>
    <x v="1"/>
    <s v="CONSUMER EXISTING"/>
    <s v="SLA_MET"/>
  </r>
  <r>
    <s v="4840"/>
    <d v="2023-08-25T10:38:08"/>
    <d v="2023-08-25T11:00:15"/>
    <s v="WITHDRAW"/>
    <s v="Consumer Existing"/>
    <s v="SBambaras"/>
    <s v="This customers existing Asif Tech account is currently overdue. Once all outstanding amounts have been paid, please email VCredit@Asif Tech.com.au to request a further review"/>
    <d v="1899-12-30T00:22:07"/>
    <n v="22.116666666666667"/>
    <d v="2023-08-25T00:00:00"/>
    <x v="1"/>
    <x v="0"/>
    <s v="SAM"/>
    <x v="0"/>
    <s v="CONSUMER EXISTING"/>
    <s v="SLA_NOT_MET"/>
  </r>
  <r>
    <s v="4727"/>
    <d v="2023-08-25T10:45:39"/>
    <d v="2023-08-25T10:54:31"/>
    <s v="APPROVE"/>
    <s v="Consumer Existing"/>
    <s v="NVaid"/>
    <s v="Approve"/>
    <d v="1899-12-30T00:08:52"/>
    <n v="8.8666666666666671"/>
    <d v="2023-08-25T00:00:00"/>
    <x v="1"/>
    <x v="0"/>
    <s v="NAVED"/>
    <x v="1"/>
    <s v="CONSUMER EXISTING"/>
    <s v="SLA_MET"/>
  </r>
  <r>
    <s v="4841"/>
    <d v="2023-08-25T10:55:05"/>
    <d v="2023-08-25T11:01:02"/>
    <s v="WITHDRAW"/>
    <s v="Consumer Post Bureau"/>
    <s v="QMascarenhas"/>
    <m/>
    <d v="1899-12-30T00:05:57"/>
    <n v="5.95"/>
    <d v="2023-08-25T00:00:00"/>
    <x v="1"/>
    <x v="0"/>
    <e v="#N/A"/>
    <x v="0"/>
    <s v="CONSUMER POST BUREAU"/>
    <s v="SLA_MET"/>
  </r>
  <r>
    <s v="4728"/>
    <d v="2023-08-25T10:56:05"/>
    <d v="2023-08-25T11:05:06"/>
    <s v="APPROVE"/>
    <s v="Consumer Existing"/>
    <s v="SSyed"/>
    <m/>
    <d v="1899-12-30T00:09:01"/>
    <n v="9.0166666666666675"/>
    <d v="2023-08-25T00:00:00"/>
    <x v="1"/>
    <x v="0"/>
    <s v="SHAHID"/>
    <x v="1"/>
    <s v="CONSUMER EXISTING"/>
    <s v="SLA_MET"/>
  </r>
  <r>
    <s v="4729"/>
    <d v="2023-08-25T11:01:37"/>
    <d v="2023-08-25T11:11:18"/>
    <s v="APPROVE"/>
    <s v="Consumer Existing"/>
    <s v="QMascarenhas"/>
    <m/>
    <d v="1899-12-30T00:09:41"/>
    <n v="9.6833333333333336"/>
    <d v="2023-08-25T00:00:00"/>
    <x v="1"/>
    <x v="0"/>
    <e v="#N/A"/>
    <x v="1"/>
    <s v="CONSUMER EXISTING"/>
    <s v="SLA_MET"/>
  </r>
  <r>
    <s v="4730"/>
    <d v="2023-08-25T11:04:40"/>
    <d v="2023-08-25T11:12:03"/>
    <s v="APPROVE"/>
    <s v="Consumer Existing"/>
    <s v="NVaid"/>
    <s v="Approved for outright purchase or sim-only service due to the applicants Visa status or expiry"/>
    <d v="1899-12-30T00:07:23"/>
    <n v="7.3833333333333337"/>
    <d v="2023-08-25T00:00:00"/>
    <x v="1"/>
    <x v="0"/>
    <s v="NAVED"/>
    <x v="1"/>
    <s v="CONSUMER EXISTING"/>
    <s v="SLA_MET"/>
  </r>
  <r>
    <s v="4731"/>
    <d v="2023-08-25T11:14:13"/>
    <d v="2023-08-25T11:20:46"/>
    <s v="APPROVE"/>
    <s v="Consumer Existing"/>
    <s v="NVaid"/>
    <s v="Direct debit to bank account or credit card only"/>
    <d v="1899-12-30T00:06:33"/>
    <n v="6.55"/>
    <d v="2023-08-25T00:00:00"/>
    <x v="1"/>
    <x v="0"/>
    <s v="NAVED"/>
    <x v="1"/>
    <s v="CONSUMER EXISTING"/>
    <s v="SLA_MET"/>
  </r>
  <r>
    <s v="4807"/>
    <d v="2023-08-25T11:14:36"/>
    <d v="2023-08-25T11:27:12"/>
    <s v="DECLINE"/>
    <s v="Consumer Existing"/>
    <s v="SBambaras"/>
    <s v="Declined as the customer has reached their eligible Service Limit"/>
    <d v="1899-12-30T00:12:36"/>
    <n v="12.6"/>
    <d v="2023-08-25T00:00:00"/>
    <x v="1"/>
    <x v="0"/>
    <s v="SAM"/>
    <x v="2"/>
    <s v="CONSUMER EXISTING"/>
    <s v="SLA_MET"/>
  </r>
  <r>
    <s v="4842"/>
    <d v="2023-08-25T11:19:47"/>
    <d v="2023-08-25T11:28:18"/>
    <s v="WITHDRAW"/>
    <s v="Consumer Pre Bureau"/>
    <s v="NVaid"/>
    <s v="Please resubmit with the advertised contact details for the applicants employer (can include 13, 1300 &amp; 1800 numbers)"/>
    <d v="1899-12-30T00:08:31"/>
    <n v="8.5166666666666675"/>
    <d v="2023-08-25T00:00:00"/>
    <x v="1"/>
    <x v="0"/>
    <s v="NAVED"/>
    <x v="0"/>
    <s v="CONSUMER PRE BUREAU"/>
    <s v="SLA_MET"/>
  </r>
  <r>
    <s v="4732"/>
    <d v="2023-08-25T11:19:47"/>
    <d v="2023-08-25T11:38:08"/>
    <s v="APPROVE"/>
    <s v="Consumer Post Bureau"/>
    <s v="RBose"/>
    <s v="Approve"/>
    <d v="1899-12-30T00:18:21"/>
    <n v="18.350000000000001"/>
    <d v="2023-08-25T00:00:00"/>
    <x v="1"/>
    <x v="0"/>
    <s v="ROHAN"/>
    <x v="1"/>
    <s v="CONSUMER POST BUREAU"/>
    <s v="SLA_MET"/>
  </r>
  <r>
    <s v="4733"/>
    <d v="2023-08-25T11:25:10"/>
    <d v="2023-08-25T11:36:47"/>
    <s v="APPROVE"/>
    <s v="Consumer Existing"/>
    <s v="SSyed"/>
    <m/>
    <d v="1899-12-30T00:11:37"/>
    <n v="11.616666666666667"/>
    <d v="2023-08-25T00:00:00"/>
    <x v="1"/>
    <x v="0"/>
    <s v="SHAHID"/>
    <x v="1"/>
    <s v="CONSUMER EXISTING"/>
    <s v="SLA_MET"/>
  </r>
  <r>
    <s v="4734"/>
    <d v="2023-08-25T11:25:17"/>
    <d v="2023-08-25T11:39:44"/>
    <s v="APPROVE"/>
    <s v="Consumer Existing"/>
    <s v="SSyed"/>
    <m/>
    <d v="1899-12-30T00:14:27"/>
    <n v="14.45"/>
    <d v="2023-08-25T00:00:00"/>
    <x v="1"/>
    <x v="0"/>
    <s v="SHAHID"/>
    <x v="1"/>
    <s v="CONSUMER EXISTING"/>
    <s v="SLA_MET"/>
  </r>
  <r>
    <s v="4843"/>
    <d v="2023-08-25T11:27:54"/>
    <d v="2023-08-25T11:37:26"/>
    <s v="WITHDRAW"/>
    <s v="Consumer Pre Bureau"/>
    <s v="NVaid"/>
    <s v="The applicant is currently studying Fulltime or is on a Student Visa. Please resubmit as a Student. Remove all details of employment"/>
    <d v="1899-12-30T00:09:32"/>
    <n v="9.5333333333333332"/>
    <d v="2023-08-25T00:00:00"/>
    <x v="1"/>
    <x v="0"/>
    <s v="NAVED"/>
    <x v="0"/>
    <s v="CONSUMER PRE BUREAU"/>
    <s v="SLA_MET"/>
  </r>
  <r>
    <s v="4844"/>
    <d v="2023-08-25T11:29:47"/>
    <d v="2023-08-25T11:45:23"/>
    <s v="WITHDRAW"/>
    <s v="Consumer Post Bureau"/>
    <s v="SSyed"/>
    <m/>
    <d v="1899-12-30T00:15:36"/>
    <n v="15.6"/>
    <d v="2023-08-25T00:00:00"/>
    <x v="1"/>
    <x v="0"/>
    <s v="SHAHID"/>
    <x v="0"/>
    <s v="CONSUMER POST BUREAU"/>
    <s v="SLA_MET"/>
  </r>
  <r>
    <s v="4808"/>
    <d v="2023-08-25T11:37:52"/>
    <d v="2023-08-25T11:50:56"/>
    <s v="DECLINE"/>
    <s v="Consumer Post Bureau"/>
    <s v="RBose"/>
    <s v="Declined as a Credit Decision"/>
    <d v="1899-12-30T00:13:04"/>
    <n v="13.066666666666666"/>
    <d v="2023-08-25T00:00:00"/>
    <x v="1"/>
    <x v="0"/>
    <s v="ROHAN"/>
    <x v="2"/>
    <s v="CONSUMER POST BUREAU"/>
    <s v="SLA_MET"/>
  </r>
  <r>
    <s v="4735"/>
    <d v="2023-08-25T11:42:33"/>
    <d v="2023-08-25T11:50:51"/>
    <s v="APPROVE"/>
    <s v="Consumer Post Bureau"/>
    <s v="SSyed"/>
    <m/>
    <d v="1899-12-30T00:08:18"/>
    <n v="8.3000000000000007"/>
    <d v="2023-08-25T00:00:00"/>
    <x v="1"/>
    <x v="0"/>
    <s v="SHAHID"/>
    <x v="1"/>
    <s v="CONSUMER POST BUREAU"/>
    <s v="SLA_MET"/>
  </r>
  <r>
    <s v="4736"/>
    <d v="2023-08-25T11:46:57"/>
    <d v="2023-08-25T11:56:00"/>
    <s v="APPROVE"/>
    <s v="Consumer Existing"/>
    <s v="SSyed"/>
    <m/>
    <d v="1899-12-30T00:09:03"/>
    <n v="9.0500000000000007"/>
    <d v="2023-08-25T00:00:00"/>
    <x v="1"/>
    <x v="0"/>
    <s v="SHAHID"/>
    <x v="1"/>
    <s v="CONSUMER EXISTING"/>
    <s v="SLA_MET"/>
  </r>
  <r>
    <s v="4737"/>
    <d v="2023-08-25T11:51:12"/>
    <d v="2023-08-25T12:00:39"/>
    <s v="APPROVE"/>
    <s v="Consumer Existing"/>
    <s v="RBose"/>
    <s v="Approve"/>
    <d v="1899-12-30T00:09:27"/>
    <n v="9.4499999999999993"/>
    <d v="2023-08-25T00:00:00"/>
    <x v="1"/>
    <x v="0"/>
    <s v="ROHAN"/>
    <x v="1"/>
    <s v="CONSUMER EXISTING"/>
    <s v="SLA_MET"/>
  </r>
  <r>
    <s v="4738"/>
    <d v="2023-08-25T11:52:00"/>
    <d v="2023-08-25T12:22:41"/>
    <s v="APPROVE"/>
    <s v="Consumer Post Bureau"/>
    <s v="NVaid"/>
    <s v="Direct debit to bank account or credit card only"/>
    <d v="1899-12-30T00:30:41"/>
    <n v="30.683333333333334"/>
    <d v="2023-08-25T00:00:00"/>
    <x v="1"/>
    <x v="0"/>
    <s v="NAVED"/>
    <x v="1"/>
    <s v="CONSUMER POST BUREAU"/>
    <s v="SLA_NOT_MET"/>
  </r>
  <r>
    <s v="4739"/>
    <d v="2023-08-25T11:52:36"/>
    <d v="2023-08-25T11:59:12"/>
    <s v="APPROVE"/>
    <s v="Consumer Existing"/>
    <s v="SBambaras"/>
    <s v="Approved for 1 service"/>
    <d v="1899-12-30T00:06:36"/>
    <n v="6.6"/>
    <d v="2023-08-25T00:00:00"/>
    <x v="1"/>
    <x v="0"/>
    <s v="SAM"/>
    <x v="1"/>
    <s v="CONSUMER EXISTING"/>
    <s v="SLA_MET"/>
  </r>
  <r>
    <s v="4809"/>
    <d v="2023-08-25T12:06:29"/>
    <d v="2023-08-25T12:14:38"/>
    <s v="DECLINE"/>
    <s v="Consumer Existing"/>
    <s v="SSyed"/>
    <m/>
    <d v="1899-12-30T00:08:09"/>
    <n v="8.15"/>
    <d v="2023-08-25T00:00:00"/>
    <x v="1"/>
    <x v="0"/>
    <s v="SHAHID"/>
    <x v="2"/>
    <s v="CONSUMER EXISTING"/>
    <s v="SLA_MET"/>
  </r>
  <r>
    <s v="4740"/>
    <d v="2023-08-25T12:06:31"/>
    <d v="2023-08-25T12:22:47"/>
    <s v="APPROVE"/>
    <s v="Consumer Post Bureau"/>
    <s v="RBose"/>
    <s v="Approve"/>
    <d v="1899-12-30T00:16:16"/>
    <n v="16.266666666666666"/>
    <d v="2023-08-25T00:00:00"/>
    <x v="1"/>
    <x v="0"/>
    <s v="ROHAN"/>
    <x v="1"/>
    <s v="CONSUMER POST BUREAU"/>
    <s v="SLA_MET"/>
  </r>
  <r>
    <s v="4741"/>
    <d v="2023-08-25T12:07:42"/>
    <d v="2023-08-25T12:19:25"/>
    <s v="APPROVE"/>
    <s v="Consumer Post Bureau"/>
    <s v="SSyed"/>
    <m/>
    <d v="1899-12-30T00:11:43"/>
    <n v="11.716666666666667"/>
    <d v="2023-08-25T00:00:00"/>
    <x v="1"/>
    <x v="0"/>
    <s v="SHAHID"/>
    <x v="1"/>
    <s v="CONSUMER POST BUREAU"/>
    <s v="SLA_MET"/>
  </r>
  <r>
    <s v="4845"/>
    <d v="2023-08-25T12:08:10"/>
    <d v="2023-08-25T12:31:38"/>
    <s v="WITHDRAW"/>
    <s v="Consumer Pre Bureau"/>
    <s v="RBose"/>
    <s v="Please send bank statement or latest paylsip as a proof of employment to VCredit@Asif Tech.com.au or 1800 656 866"/>
    <d v="1899-12-30T00:23:28"/>
    <n v="23.466666666666665"/>
    <d v="2023-08-25T00:00:00"/>
    <x v="1"/>
    <x v="0"/>
    <s v="ROHAN"/>
    <x v="0"/>
    <s v="CONSUMER PRE BUREAU"/>
    <s v="SLA_NOT_MET"/>
  </r>
  <r>
    <s v="4742"/>
    <d v="2023-08-25T12:10:50"/>
    <d v="2023-08-25T12:22:24"/>
    <s v="APPROVE"/>
    <s v="Consumer Existing"/>
    <s v="SSyed"/>
    <m/>
    <d v="1899-12-30T00:11:34"/>
    <n v="11.566666666666666"/>
    <d v="2023-08-25T00:00:00"/>
    <x v="1"/>
    <x v="0"/>
    <s v="SHAHID"/>
    <x v="1"/>
    <s v="CONSUMER EXISTING"/>
    <s v="SLA_MET"/>
  </r>
  <r>
    <s v="4743"/>
    <d v="2023-08-25T12:12:35"/>
    <d v="2023-08-25T12:28:05"/>
    <s v="APPROVE"/>
    <s v="Consumer Post Bureau"/>
    <s v="SSyed"/>
    <m/>
    <d v="1899-12-30T00:15:30"/>
    <n v="15.5"/>
    <d v="2023-08-25T00:00:00"/>
    <x v="1"/>
    <x v="0"/>
    <s v="SHAHID"/>
    <x v="1"/>
    <s v="CONSUMER POST BUREAU"/>
    <s v="SLA_MET"/>
  </r>
  <r>
    <s v="4810"/>
    <d v="2023-08-25T12:12:50"/>
    <d v="2023-08-25T12:33:39"/>
    <s v="DECLINE"/>
    <s v="Consumer Post Bureau"/>
    <s v="NVaid"/>
    <s v="Declined as a Credit Decision"/>
    <d v="1899-12-30T00:20:49"/>
    <n v="20.816666666666666"/>
    <d v="2023-08-25T00:00:00"/>
    <x v="1"/>
    <x v="0"/>
    <s v="NAVED"/>
    <x v="2"/>
    <s v="CONSUMER POST BUREAU"/>
    <s v="SLA_NOT_MET"/>
  </r>
  <r>
    <s v="4846"/>
    <d v="2023-08-25T12:22:11"/>
    <d v="2023-08-25T12:33:28"/>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11:17"/>
    <n v="11.283333333333333"/>
    <d v="2023-08-25T00:00:00"/>
    <x v="1"/>
    <x v="0"/>
    <s v="SAM"/>
    <x v="0"/>
    <s v="CONSUMER PRE BUREAU"/>
    <s v="SLA_MET"/>
  </r>
  <r>
    <s v="4811"/>
    <d v="2023-08-25T12:27:38"/>
    <d v="2023-08-25T12:38:16"/>
    <s v="DECLINE"/>
    <s v="Consumer Existing"/>
    <s v="SBambaras"/>
    <s v="The customer has been declined due to insufficient billing history with Asif Tech"/>
    <d v="1899-12-30T00:10:38"/>
    <n v="10.633333333333333"/>
    <d v="2023-08-25T00:00:00"/>
    <x v="1"/>
    <x v="0"/>
    <s v="SAM"/>
    <x v="2"/>
    <s v="CONSUMER EXISTING"/>
    <s v="SLA_MET"/>
  </r>
  <r>
    <s v="4744"/>
    <d v="2023-08-25T12:28:25"/>
    <d v="2023-08-25T12:42:23"/>
    <s v="APPROVE"/>
    <s v="Consumer Existing"/>
    <s v="RBose"/>
    <m/>
    <d v="1899-12-30T00:13:58"/>
    <n v="13.966666666666667"/>
    <d v="2023-08-25T00:00:00"/>
    <x v="1"/>
    <x v="0"/>
    <s v="ROHAN"/>
    <x v="1"/>
    <s v="CONSUMER EXISTING"/>
    <s v="SLA_MET"/>
  </r>
  <r>
    <s v="4745"/>
    <d v="2023-08-25T12:29:02"/>
    <d v="2023-08-25T12:41:39"/>
    <s v="APPROVE"/>
    <s v="Consumer Existing"/>
    <s v="NVaid"/>
    <s v="Approved for outright purchase or sim-only service due to the applicants Visa status or expiry"/>
    <d v="1899-12-30T00:12:37"/>
    <n v="12.616666666666667"/>
    <d v="2023-08-25T00:00:00"/>
    <x v="1"/>
    <x v="0"/>
    <s v="NAVED"/>
    <x v="1"/>
    <s v="CONSUMER EXISTING"/>
    <s v="SLA_MET"/>
  </r>
  <r>
    <s v="4812"/>
    <d v="2023-08-25T12:29:13"/>
    <d v="2023-08-25T12:41:57"/>
    <s v="DECLINE"/>
    <s v="Consumer Existing"/>
    <s v="SBambaras"/>
    <s v="Declined as a Credit Decision"/>
    <d v="1899-12-30T00:12:44"/>
    <n v="12.733333333333333"/>
    <d v="2023-08-25T00:00:00"/>
    <x v="1"/>
    <x v="0"/>
    <s v="SAM"/>
    <x v="2"/>
    <s v="CONSUMER EXISTING"/>
    <s v="SLA_MET"/>
  </r>
  <r>
    <s v="4746"/>
    <d v="2023-08-25T12:32:04"/>
    <d v="2023-08-25T12:49:55"/>
    <s v="APPROVE"/>
    <s v="Consumer Existing"/>
    <s v="NVaid"/>
    <s v="Approve"/>
    <d v="1899-12-30T00:17:51"/>
    <n v="17.850000000000001"/>
    <d v="2023-08-25T00:00:00"/>
    <x v="1"/>
    <x v="0"/>
    <s v="NAVED"/>
    <x v="1"/>
    <s v="CONSUMER EXISTING"/>
    <s v="SLA_MET"/>
  </r>
  <r>
    <s v="4847"/>
    <d v="2023-08-25T12:33:02"/>
    <d v="2023-08-25T12:55:20"/>
    <s v="WITHDRAW"/>
    <s v="Consumer Post Bureau"/>
    <s v="RBose"/>
    <m/>
    <d v="1899-12-30T00:22:18"/>
    <n v="22.3"/>
    <d v="2023-08-25T00:00:00"/>
    <x v="1"/>
    <x v="0"/>
    <s v="ROHAN"/>
    <x v="0"/>
    <s v="CONSUMER POST BUREAU"/>
    <s v="SLA_NOT_MET"/>
  </r>
  <r>
    <s v="4747"/>
    <d v="2023-08-25T12:35:51"/>
    <d v="2023-08-25T12:55:58"/>
    <s v="APPROVE"/>
    <s v="Consumer Existing"/>
    <s v="SBambaras"/>
    <s v="Approved for 1 service"/>
    <d v="1899-12-30T00:20:07"/>
    <n v="20.116666666666667"/>
    <d v="2023-08-25T00:00:00"/>
    <x v="1"/>
    <x v="0"/>
    <s v="SAM"/>
    <x v="1"/>
    <s v="CONSUMER EXISTING"/>
    <s v="SLA_NOT_MET"/>
  </r>
  <r>
    <s v="4813"/>
    <d v="2023-08-25T12:40:25"/>
    <d v="2023-08-25T12:47:36"/>
    <s v="DECLINE"/>
    <s v="Consumer Post Bureau"/>
    <s v="SBambaras"/>
    <s v="The applicant has been declined as Students are only eligible for 1 Handset (Voice service). Customer has an existing account with Asif Tech under row-id:-1-83T2DCA."/>
    <d v="1899-12-30T00:07:11"/>
    <n v="7.1833333333333336"/>
    <d v="2023-08-25T00:00:00"/>
    <x v="1"/>
    <x v="0"/>
    <s v="SAM"/>
    <x v="2"/>
    <s v="CONSUMER POST BUREAU"/>
    <s v="SLA_MET"/>
  </r>
  <r>
    <s v="4848"/>
    <d v="2023-08-25T12:41:10"/>
    <d v="2023-08-25T12:55:07"/>
    <s v="WITHDRAW"/>
    <s v="Consumer Post Bureau"/>
    <s v="NVaid"/>
    <s v="Please send through copies of the applicants 100 points of ID (including their Visa page and/or previous Passport number, if applicable) to VCredit@Asif Tech.com.au or 1800 656 866"/>
    <d v="1899-12-30T00:13:57"/>
    <n v="13.95"/>
    <d v="2023-08-25T00:00:00"/>
    <x v="1"/>
    <x v="0"/>
    <s v="NAVED"/>
    <x v="0"/>
    <s v="CONSUMER POST BUREAU"/>
    <s v="SLA_MET"/>
  </r>
  <r>
    <s v="4748"/>
    <d v="2023-08-25T12:41:49"/>
    <d v="2023-08-25T12:54:51"/>
    <s v="APPROVE"/>
    <s v="Consumer Existing"/>
    <s v="QMascarenhas"/>
    <m/>
    <d v="1899-12-30T00:13:02"/>
    <n v="13.033333333333333"/>
    <d v="2023-08-25T00:00:00"/>
    <x v="1"/>
    <x v="0"/>
    <e v="#N/A"/>
    <x v="1"/>
    <s v="CONSUMER EXISTING"/>
    <s v="SLA_MET"/>
  </r>
  <r>
    <s v="4749"/>
    <d v="2023-08-25T12:47:49"/>
    <d v="2023-08-25T13:03:27"/>
    <s v="APPROVE"/>
    <s v="Consumer Existing"/>
    <s v="RBose"/>
    <s v="Approved for MBB only"/>
    <d v="1899-12-30T00:15:38"/>
    <n v="15.633333333333333"/>
    <d v="2023-08-25T00:00:00"/>
    <x v="1"/>
    <x v="0"/>
    <s v="ROHAN"/>
    <x v="1"/>
    <s v="CONSUMER EXISTING"/>
    <s v="SLA_MET"/>
  </r>
  <r>
    <s v="4849"/>
    <d v="2023-08-25T12:48:00"/>
    <d v="2023-08-25T13:14:30"/>
    <s v="WITHDRAW"/>
    <s v="Consumer Pre Bureau"/>
    <s v="SBambaras"/>
    <s v="Please email applicants proof of income(current bank statement or recent payslip) in addition to copies of their 100 points of ID (passport with visa page) to VCredit@Asif Tech.com.au and resubmit under row-id:-1-5OG81JY."/>
    <d v="1899-12-30T00:26:30"/>
    <n v="26.5"/>
    <d v="2023-08-25T00:00:00"/>
    <x v="1"/>
    <x v="0"/>
    <s v="SAM"/>
    <x v="0"/>
    <s v="CONSUMER PRE BUREAU"/>
    <s v="SLA_NOT_MET"/>
  </r>
  <r>
    <s v="4850"/>
    <d v="2023-08-25T12:51:49"/>
    <d v="2023-08-25T13:02:05"/>
    <s v="WITHDRAW"/>
    <s v="Consumer Post Bureau"/>
    <s v="QMascarenhas"/>
    <m/>
    <d v="1899-12-30T00:10:16"/>
    <n v="10.266666666666667"/>
    <d v="2023-08-25T00:00:00"/>
    <x v="1"/>
    <x v="0"/>
    <e v="#N/A"/>
    <x v="0"/>
    <s v="CONSUMER POST BUREAU"/>
    <s v="SLA_MET"/>
  </r>
  <r>
    <s v="4814"/>
    <d v="2023-08-25T13:07:11"/>
    <d v="2023-08-25T13:16:59"/>
    <s v="DECLINE"/>
    <s v="Consumer Existing"/>
    <s v="NVaid"/>
    <s v="Declined as the customer has reached their eligible Service Limit"/>
    <d v="1899-12-30T00:09:48"/>
    <n v="9.8000000000000007"/>
    <d v="2023-08-25T00:00:00"/>
    <x v="1"/>
    <x v="0"/>
    <s v="NAVED"/>
    <x v="2"/>
    <s v="CONSUMER EXISTING"/>
    <s v="SLA_MET"/>
  </r>
  <r>
    <s v="4750"/>
    <d v="2023-08-25T13:18:13"/>
    <d v="2023-08-25T13:32:53"/>
    <s v="APPROVE"/>
    <s v="Consumer Existing"/>
    <s v="NVaid"/>
    <s v="Approved for MBB only"/>
    <d v="1899-12-30T00:14:40"/>
    <n v="14.666666666666666"/>
    <d v="2023-08-25T00:00:00"/>
    <x v="1"/>
    <x v="0"/>
    <s v="NAVED"/>
    <x v="1"/>
    <s v="CONSUMER EXISTING"/>
    <s v="SLA_MET"/>
  </r>
  <r>
    <s v="4751"/>
    <d v="2023-08-25T13:19:04"/>
    <d v="2023-08-25T13:27:11"/>
    <s v="APPROVE"/>
    <s v="Consumer Pre Bureau"/>
    <s v="RBose"/>
    <s v="Approved for outright purchase or sim-only service due to the applicants Visa status or expiry"/>
    <d v="1899-12-30T00:08:07"/>
    <n v="8.1166666666666671"/>
    <d v="2023-08-25T00:00:00"/>
    <x v="1"/>
    <x v="0"/>
    <s v="ROHAN"/>
    <x v="1"/>
    <s v="CONSUMER PRE BUREAU"/>
    <s v="SLA_MET"/>
  </r>
  <r>
    <s v="4851"/>
    <d v="2023-08-25T13:23:09"/>
    <d v="2023-08-25T13:38:04"/>
    <s v="WITHDRAW"/>
    <s v="Consumer Pre Bureau"/>
    <s v="RBose"/>
    <s v="The applicant is currently is on a Student Visa. Please resubmit as a Student."/>
    <d v="1899-12-30T00:14:55"/>
    <n v="14.916666666666666"/>
    <d v="2023-08-25T00:00:00"/>
    <x v="1"/>
    <x v="0"/>
    <s v="ROHAN"/>
    <x v="0"/>
    <s v="CONSUMER PRE BUREAU"/>
    <s v="SLA_MET"/>
  </r>
  <r>
    <s v="4752"/>
    <d v="2023-08-25T13:29:56"/>
    <d v="2023-08-25T13:38:43"/>
    <s v="APPROVE"/>
    <s v="Consumer Existing"/>
    <s v="SBambaras"/>
    <s v="Approved for 1 tablet and 1 MBB"/>
    <d v="1899-12-30T00:08:47"/>
    <n v="8.7833333333333332"/>
    <d v="2023-08-25T00:00:00"/>
    <x v="1"/>
    <x v="0"/>
    <s v="SAM"/>
    <x v="1"/>
    <s v="CONSUMER EXISTING"/>
    <s v="SLA_MET"/>
  </r>
  <r>
    <s v="4753"/>
    <d v="2023-08-25T13:30:22"/>
    <d v="2023-08-25T13:36:38"/>
    <s v="APPROVE"/>
    <s v="Consumer Existing"/>
    <s v="SSyed"/>
    <m/>
    <d v="1899-12-30T00:06:16"/>
    <n v="6.2666666666666666"/>
    <d v="2023-08-25T00:00:00"/>
    <x v="1"/>
    <x v="0"/>
    <s v="SHAHID"/>
    <x v="1"/>
    <s v="CONSUMER EXISTING"/>
    <s v="SLA_MET"/>
  </r>
  <r>
    <s v="4754"/>
    <d v="2023-08-25T13:31:31"/>
    <d v="2023-08-25T13:41:32"/>
    <s v="APPROVE"/>
    <s v="Consumer Existing"/>
    <s v="NVaid"/>
    <s v="Approve"/>
    <d v="1899-12-30T00:10:01"/>
    <n v="10.016666666666667"/>
    <d v="2023-08-25T00:00:00"/>
    <x v="1"/>
    <x v="0"/>
    <s v="NAVED"/>
    <x v="1"/>
    <s v="CONSUMER EXISTING"/>
    <s v="SLA_MET"/>
  </r>
  <r>
    <s v="4815"/>
    <d v="2023-08-25T13:31:42"/>
    <d v="2023-08-25T13:51:08"/>
    <s v="DECLINE"/>
    <s v="Consumer Post Bureau"/>
    <s v="RBose"/>
    <s v="Declined as the customer has reached their eligible Service Limit. Already has a service under row id - 1-840B765."/>
    <d v="1899-12-30T00:19:26"/>
    <n v="19.433333333333334"/>
    <d v="2023-08-25T00:00:00"/>
    <x v="1"/>
    <x v="0"/>
    <s v="ROHAN"/>
    <x v="2"/>
    <s v="CONSUMER POST BUREAU"/>
    <s v="SLA_MET"/>
  </r>
  <r>
    <s v="4816"/>
    <d v="2023-08-25T13:39:01"/>
    <d v="2023-08-25T13:43:27"/>
    <s v="DECLINE"/>
    <s v="Consumer Existing"/>
    <s v="SSyed"/>
    <m/>
    <d v="1899-12-30T00:04:26"/>
    <n v="4.4333333333333336"/>
    <d v="2023-08-25T00:00:00"/>
    <x v="1"/>
    <x v="0"/>
    <s v="SHAHID"/>
    <x v="2"/>
    <s v="CONSUMER EXISTING"/>
    <s v="SLA_MET"/>
  </r>
  <r>
    <s v="4852"/>
    <d v="2023-08-25T13:40:28"/>
    <d v="2023-08-25T13:48:11"/>
    <s v="WITHDRAW"/>
    <s v="Consumer Existing"/>
    <s v="SBambaras"/>
    <s v="Please send through copies of the applicants 100 points of ID (including their Visa page and/or previous Passport number, if applicable) to VCredit@Asif Tech.com.au or 1800 656 866"/>
    <d v="1899-12-30T00:07:43"/>
    <n v="7.7166666666666668"/>
    <d v="2023-08-25T00:00:00"/>
    <x v="1"/>
    <x v="0"/>
    <s v="SAM"/>
    <x v="0"/>
    <s v="CONSUMER EXISTING"/>
    <s v="SLA_MET"/>
  </r>
  <r>
    <s v="4755"/>
    <d v="2023-08-25T13:41:36"/>
    <d v="2023-08-25T13:47:04"/>
    <s v="APPROVE"/>
    <s v="Consumer Existing"/>
    <s v="NVaid"/>
    <s v="Approved only with outright purchase of handset or USIM only"/>
    <d v="1899-12-30T00:05:28"/>
    <n v="5.4666666666666668"/>
    <d v="2023-08-25T00:00:00"/>
    <x v="1"/>
    <x v="0"/>
    <s v="NAVED"/>
    <x v="1"/>
    <s v="CONSUMER EXISTING"/>
    <s v="SLA_MET"/>
  </r>
  <r>
    <s v="4853"/>
    <d v="2023-08-25T13:43:30"/>
    <d v="2023-08-25T13:56:34"/>
    <s v="WITHDRAW"/>
    <s v="Consumer Pre Bureau"/>
    <s v="NVaid"/>
    <s v="The applicant has been previously approved under a different CA Row ID 1-8I6URP0 . The applicant will need to proceed with this order or have cancellation of the order confirmed in Siebel before reapplying"/>
    <d v="1899-12-30T00:13:04"/>
    <n v="13.066666666666666"/>
    <d v="2023-08-25T00:00:00"/>
    <x v="1"/>
    <x v="0"/>
    <s v="NAVED"/>
    <x v="0"/>
    <s v="CONSUMER PRE BUREAU"/>
    <s v="SLA_MET"/>
  </r>
  <r>
    <s v="4854"/>
    <d v="2023-08-25T13:44:25"/>
    <d v="2023-08-25T13:55:08"/>
    <s v="WITHDRAW"/>
    <s v="Consumer Pre Bureau"/>
    <s v="SBambaras"/>
    <s v="Please re-submit the next application with employer's correct landline number and name of the suburb on previous address."/>
    <d v="1899-12-30T00:10:43"/>
    <n v="10.716666666666667"/>
    <d v="2023-08-25T00:00:00"/>
    <x v="1"/>
    <x v="0"/>
    <s v="SAM"/>
    <x v="0"/>
    <s v="CONSUMER PRE BUREAU"/>
    <s v="SLA_MET"/>
  </r>
  <r>
    <s v="4756"/>
    <d v="2023-08-25T13:45:23"/>
    <d v="2023-08-25T13:47:28"/>
    <s v="APPROVE"/>
    <s v="Consumer Post Bureau"/>
    <s v="SSyed"/>
    <m/>
    <d v="1899-12-30T00:02:05"/>
    <n v="2.0833333333333335"/>
    <d v="2023-08-25T00:00:00"/>
    <x v="1"/>
    <x v="0"/>
    <s v="SHAHID"/>
    <x v="1"/>
    <s v="CONSUMER POST BUREAU"/>
    <s v="SLA_MET"/>
  </r>
  <r>
    <s v="4817"/>
    <d v="2023-08-25T13:51:52"/>
    <d v="2023-08-25T13:57:43"/>
    <s v="DECLINE"/>
    <s v="Consumer Pre Bureau"/>
    <s v="RBose"/>
    <s v="The applicant has been declined as their Visa expires in less than 12 months"/>
    <d v="1899-12-30T00:05:51"/>
    <n v="5.85"/>
    <d v="2023-08-25T00:00:00"/>
    <x v="1"/>
    <x v="0"/>
    <s v="ROHAN"/>
    <x v="2"/>
    <s v="CONSUMER PRE BUREAU"/>
    <s v="SLA_MET"/>
  </r>
  <r>
    <s v="4757"/>
    <d v="2023-08-25T13:52:03"/>
    <d v="2023-08-25T14:02:48"/>
    <s v="APPROVE"/>
    <s v="Consumer Existing"/>
    <s v="SBambaras"/>
    <s v="Approved for 1 service"/>
    <d v="1899-12-30T00:10:45"/>
    <n v="10.75"/>
    <d v="2023-08-25T00:00:00"/>
    <x v="1"/>
    <x v="0"/>
    <s v="SAM"/>
    <x v="1"/>
    <s v="CONSUMER EXISTING"/>
    <s v="SLA_MET"/>
  </r>
  <r>
    <s v="4758"/>
    <d v="2023-08-25T13:52:26"/>
    <d v="2023-08-25T14:04:25"/>
    <s v="APPROVE"/>
    <s v="Consumer Pre Bureau"/>
    <s v="RBose"/>
    <s v="Approved for up to 2 services"/>
    <d v="1899-12-30T00:11:59"/>
    <n v="11.983333333333333"/>
    <d v="2023-08-25T00:00:00"/>
    <x v="1"/>
    <x v="0"/>
    <s v="ROHAN"/>
    <x v="1"/>
    <s v="CONSUMER PRE BUREAU"/>
    <s v="SLA_MET"/>
  </r>
  <r>
    <s v="4818"/>
    <d v="2023-08-25T13:52:28"/>
    <d v="2023-08-25T14:10:10"/>
    <s v="DECLINE"/>
    <s v="Consumer Existing"/>
    <s v="NVaid"/>
    <s v="The applicant has been declined as Students are only eligible for 1 Handset (Voice service)"/>
    <d v="1899-12-30T00:17:42"/>
    <n v="17.7"/>
    <d v="2023-08-25T00:00:00"/>
    <x v="1"/>
    <x v="0"/>
    <s v="NAVED"/>
    <x v="2"/>
    <s v="CONSUMER EXISTING"/>
    <s v="SLA_MET"/>
  </r>
  <r>
    <s v="4855"/>
    <d v="2023-08-25T13:58:31"/>
    <d v="2023-08-25T14:14:09"/>
    <s v="WITHDRAW"/>
    <s v="Consumer Existing"/>
    <s v="RBose"/>
    <s v="Please send proof of emloyment i.e bank statement or paysip of ID to VCredit@Asif Tech.com.au or 1800 656 866"/>
    <d v="1899-12-30T00:15:38"/>
    <n v="15.633333333333333"/>
    <d v="2023-08-25T00:00:00"/>
    <x v="1"/>
    <x v="0"/>
    <s v="ROHAN"/>
    <x v="0"/>
    <s v="CONSUMER EXISTING"/>
    <s v="SLA_MET"/>
  </r>
  <r>
    <s v="4856"/>
    <d v="2023-08-25T13:58:42"/>
    <d v="2023-08-25T14:14:41"/>
    <s v="WITHDRAW"/>
    <s v="Consumer Post Bureau"/>
    <s v="SSyed"/>
    <s v="An account for this applicant already exists with Asif Tech. Please resubmit as existing customer under CA Row ID: 1-7PK24RC"/>
    <d v="1899-12-30T00:15:59"/>
    <n v="15.983333333333333"/>
    <d v="2023-08-25T00:00:00"/>
    <x v="1"/>
    <x v="0"/>
    <s v="SHAHID"/>
    <x v="0"/>
    <s v="CONSUMER POST BUREAU"/>
    <s v="SLA_MET"/>
  </r>
  <r>
    <s v="4819"/>
    <d v="2023-08-25T14:00:25"/>
    <d v="2023-08-25T14:19:21"/>
    <s v="DECLINE"/>
    <s v="Consumer Existing"/>
    <s v="NVaid"/>
    <s v="The applicant has been declined as Students are only eligible for 1 Handset (Voice service)"/>
    <d v="1899-12-30T00:18:56"/>
    <n v="18.933333333333334"/>
    <d v="2023-08-25T00:00:00"/>
    <x v="1"/>
    <x v="0"/>
    <s v="NAVED"/>
    <x v="2"/>
    <s v="CONSUMER EXISTING"/>
    <s v="SLA_MET"/>
  </r>
  <r>
    <s v="4857"/>
    <d v="2023-08-25T14:08:46"/>
    <d v="2023-08-25T14:18:14"/>
    <s v="WITHDRAW"/>
    <s v="Consumer Pre Bureau"/>
    <s v="SSyed"/>
    <s v="An account for this applicant already exists with Asif Tech. Please resubmit as existing customer under CA Row ID: 1-56DZWRN"/>
    <d v="1899-12-30T00:09:28"/>
    <n v="9.4666666666666668"/>
    <d v="2023-08-25T00:00:00"/>
    <x v="1"/>
    <x v="0"/>
    <s v="SHAHID"/>
    <x v="0"/>
    <s v="CONSUMER PRE BUREAU"/>
    <s v="SLA_MET"/>
  </r>
  <r>
    <s v="4858"/>
    <d v="2023-08-25T14:08:59"/>
    <d v="2023-08-25T14:34:13"/>
    <s v="WITHDRAW"/>
    <s v="Consumer Pre Bureau"/>
    <s v="RBose"/>
    <s v="Please send proof of employment i.e. bank statement or payslip to VCredit@Asif Tech.com.au or 1800 656 866"/>
    <d v="1899-12-30T00:25:14"/>
    <n v="25.233333333333334"/>
    <d v="2023-08-25T00:00:00"/>
    <x v="1"/>
    <x v="0"/>
    <s v="ROHAN"/>
    <x v="0"/>
    <s v="CONSUMER PRE BUREAU"/>
    <s v="SLA_NOT_MET"/>
  </r>
  <r>
    <s v="4820"/>
    <d v="2023-08-25T14:09:24"/>
    <d v="2023-08-25T14:18:35"/>
    <s v="DECLINE"/>
    <s v="Consumer Existing"/>
    <s v="QMascarenhas"/>
    <m/>
    <d v="1899-12-30T00:09:11"/>
    <n v="9.1833333333333336"/>
    <d v="2023-08-25T00:00:00"/>
    <x v="1"/>
    <x v="0"/>
    <e v="#N/A"/>
    <x v="2"/>
    <s v="CONSUMER EXISTING"/>
    <s v="SLA_MET"/>
  </r>
  <r>
    <s v="4859"/>
    <d v="2023-08-25T14:13:32"/>
    <d v="2023-08-25T14:26:20"/>
    <s v="WITHDRAW"/>
    <s v="Consumer Pre Bureau"/>
    <s v="SBambaras"/>
    <s v="An account for this applicant already exists with Asif Tech. Please resubmit as existing customer under CA Row ID:1-7BNF0GA"/>
    <d v="1899-12-30T00:12:48"/>
    <n v="12.8"/>
    <d v="2023-08-25T00:00:00"/>
    <x v="1"/>
    <x v="0"/>
    <s v="SAM"/>
    <x v="0"/>
    <s v="CONSUMER PRE BUREAU"/>
    <s v="SLA_MET"/>
  </r>
  <r>
    <s v="4759"/>
    <d v="2023-08-25T14:14:51"/>
    <d v="2023-08-25T14:26:43"/>
    <s v="APPROVE"/>
    <s v="Consumer Existing"/>
    <s v="SSyed"/>
    <s v="Approve"/>
    <d v="1899-12-30T00:11:52"/>
    <n v="11.866666666666667"/>
    <d v="2023-08-25T00:00:00"/>
    <x v="1"/>
    <x v="0"/>
    <s v="SHAHID"/>
    <x v="1"/>
    <s v="CONSUMER EXISTING"/>
    <s v="SLA_MET"/>
  </r>
  <r>
    <s v="4760"/>
    <d v="2023-08-25T14:15:38"/>
    <d v="2023-08-25T14:31:48"/>
    <s v="APPROVE"/>
    <s v="Consumer Post Bureau"/>
    <s v="NVaid"/>
    <s v="Approved only with outright purchase of handset or USIM only"/>
    <d v="1899-12-30T00:16:10"/>
    <n v="16.166666666666668"/>
    <d v="2023-08-25T00:00:00"/>
    <x v="1"/>
    <x v="0"/>
    <s v="NAVED"/>
    <x v="1"/>
    <s v="CONSUMER POST BUREAU"/>
    <s v="SLA_MET"/>
  </r>
  <r>
    <s v="4761"/>
    <d v="2023-08-25T14:15:49"/>
    <d v="2023-08-25T14:31:04"/>
    <s v="APPROVE"/>
    <s v="Consumer Existing"/>
    <s v="SBambaras"/>
    <s v="Approved for 1 service"/>
    <d v="1899-12-30T00:15:15"/>
    <n v="15.25"/>
    <d v="2023-08-25T00:00:00"/>
    <x v="1"/>
    <x v="0"/>
    <s v="SAM"/>
    <x v="1"/>
    <s v="CONSUMER EXISTING"/>
    <s v="SLA_MET"/>
  </r>
  <r>
    <s v="4860"/>
    <d v="2023-08-25T14:18:06"/>
    <d v="2023-08-25T14:35:53"/>
    <s v="WITHDRAW"/>
    <s v="Consumer Existing"/>
    <s v="SSyed"/>
    <s v="This customers existing Asif Tech account is currently overdue. Once all outstanding amounts have been paid, please email VCredit@Asif Tech.com.au to request a further review 1-65IQXEW"/>
    <d v="1899-12-30T00:17:47"/>
    <n v="17.783333333333335"/>
    <d v="2023-08-25T00:00:00"/>
    <x v="1"/>
    <x v="0"/>
    <s v="SHAHID"/>
    <x v="0"/>
    <s v="CONSUMER EXISTING"/>
    <s v="SLA_MET"/>
  </r>
  <r>
    <s v="4861"/>
    <d v="2023-08-25T14:26:40"/>
    <d v="2023-08-25T14:36:25"/>
    <s v="WITHDRAW"/>
    <s v="Consumer Post Bureau"/>
    <s v="SBambaras"/>
    <s v="An account for this applicant already exists with Asif Tech. Please resubmit as existing customer under CA Row ID: 1-8494OJF"/>
    <d v="1899-12-30T00:09:45"/>
    <n v="9.75"/>
    <d v="2023-08-25T00:00:00"/>
    <x v="1"/>
    <x v="0"/>
    <s v="SAM"/>
    <x v="0"/>
    <s v="CONSUMER POST BUREAU"/>
    <s v="SLA_MET"/>
  </r>
  <r>
    <s v="4862"/>
    <d v="2023-08-25T14:27:46"/>
    <d v="2023-08-25T14:45:15"/>
    <s v="WITHDRAW"/>
    <s v="Consumer Pre Bureau"/>
    <s v="NVaid"/>
    <s v="Please check the applicant's date of birth and passport. If incorrect, please amend and resubmit. Otherwise, send copies of the applicant's 100 points of ID (and their previous Passport # if applicable) to VCredit@Asif Tech.com.au or 1800 656 866"/>
    <d v="1899-12-30T00:17:29"/>
    <n v="17.483333333333334"/>
    <d v="2023-08-25T00:00:00"/>
    <x v="1"/>
    <x v="0"/>
    <s v="NAVED"/>
    <x v="0"/>
    <s v="CONSUMER PRE BUREAU"/>
    <s v="SLA_MET"/>
  </r>
  <r>
    <s v="4762"/>
    <d v="2023-08-25T14:36:10"/>
    <d v="2023-08-25T14:43:01"/>
    <s v="APPROVE"/>
    <s v="Consumer Existing"/>
    <s v="SBambaras"/>
    <s v="Approved for 1 service"/>
    <d v="1899-12-30T00:06:51"/>
    <n v="6.85"/>
    <d v="2023-08-25T00:00:00"/>
    <x v="1"/>
    <x v="0"/>
    <s v="SAM"/>
    <x v="1"/>
    <s v="CONSUMER EXISTING"/>
    <s v="SLA_MET"/>
  </r>
  <r>
    <s v="4863"/>
    <d v="2023-08-25T14:43:43"/>
    <d v="2023-08-25T14:55:27"/>
    <s v="WITHDRAW"/>
    <s v="Consumer Existing"/>
    <s v="SBambaras"/>
    <s v="The Work number entered is incorrect for the employer listed on the application. Please verify the details with the applicant and resubmit with a valid number"/>
    <d v="1899-12-30T00:11:44"/>
    <n v="11.733333333333333"/>
    <d v="2023-08-25T00:00:00"/>
    <x v="1"/>
    <x v="0"/>
    <s v="SAM"/>
    <x v="0"/>
    <s v="CONSUMER EXISTING"/>
    <s v="SLA_MET"/>
  </r>
  <r>
    <s v="4763"/>
    <d v="2023-08-25T14:50:29"/>
    <d v="2023-08-25T15:08:20"/>
    <s v="APPROVE"/>
    <s v="Consumer Existing"/>
    <s v="NVaid"/>
    <s v="Approve"/>
    <d v="1899-12-30T00:17:51"/>
    <n v="17.850000000000001"/>
    <d v="2023-08-25T00:00:00"/>
    <x v="1"/>
    <x v="0"/>
    <s v="NAVED"/>
    <x v="1"/>
    <s v="CONSUMER EXISTING"/>
    <s v="SLA_MET"/>
  </r>
  <r>
    <s v="4864"/>
    <d v="2023-08-25T14:51:57"/>
    <d v="2023-08-25T14:55:41"/>
    <s v="WITHDRAW"/>
    <s v="Consumer Post Bureau"/>
    <s v="SSyed"/>
    <m/>
    <d v="1899-12-30T00:03:44"/>
    <n v="3.7333333333333334"/>
    <d v="2023-08-25T00:00:00"/>
    <x v="1"/>
    <x v="0"/>
    <s v="SHAHID"/>
    <x v="0"/>
    <s v="CONSUMER POST BUREAU"/>
    <s v="SLA_MET"/>
  </r>
  <r>
    <s v="4764"/>
    <d v="2023-08-25T14:56:24"/>
    <d v="2023-08-25T15:01:06"/>
    <s v="APPROVE"/>
    <s v="Consumer Existing"/>
    <s v="SBambaras"/>
    <s v="Approved only with outright purchase of handset or USIM only"/>
    <d v="1899-12-30T00:04:42"/>
    <n v="4.7"/>
    <d v="2023-08-25T00:00:00"/>
    <x v="1"/>
    <x v="0"/>
    <s v="SAM"/>
    <x v="1"/>
    <s v="CONSUMER EXISTING"/>
    <s v="SLA_MET"/>
  </r>
  <r>
    <s v="4821"/>
    <d v="2023-08-25T14:56:59"/>
    <d v="2023-08-25T15:09:55"/>
    <s v="DECLINE"/>
    <s v="Consumer Existing"/>
    <s v="RBose"/>
    <s v="Declined as the customer has reached their eligible Service Limit."/>
    <d v="1899-12-30T00:12:56"/>
    <n v="12.933333333333334"/>
    <d v="2023-08-25T00:00:00"/>
    <x v="1"/>
    <x v="0"/>
    <s v="ROHAN"/>
    <x v="2"/>
    <s v="CONSUMER EXISTING"/>
    <s v="SLA_MET"/>
  </r>
  <r>
    <s v="4765"/>
    <d v="2023-08-25T14:59:28"/>
    <d v="2023-08-25T15:04:38"/>
    <s v="APPROVE"/>
    <s v="Consumer Existing"/>
    <s v="SBambaras"/>
    <s v="Approved for 1 service"/>
    <d v="1899-12-30T00:05:10"/>
    <n v="5.166666666666667"/>
    <d v="2023-08-25T00:00:00"/>
    <x v="1"/>
    <x v="0"/>
    <s v="SAM"/>
    <x v="1"/>
    <s v="CONSUMER EXISTING"/>
    <s v="SLA_MET"/>
  </r>
  <r>
    <s v="4865"/>
    <d v="2023-08-25T14:59:39"/>
    <d v="2023-08-25T15:09:47"/>
    <s v="WITHDRAW"/>
    <s v="Consumer Post Bureau"/>
    <s v="SBambaras"/>
    <s v="Please email a copy of passport with visa page and re-submit the next application with employer's landline number."/>
    <d v="1899-12-30T00:10:08"/>
    <n v="10.133333333333333"/>
    <d v="2023-08-25T00:00:00"/>
    <x v="1"/>
    <x v="0"/>
    <s v="SAM"/>
    <x v="0"/>
    <s v="CONSUMER POST BUREAU"/>
    <s v="SLA_MET"/>
  </r>
  <r>
    <s v="4766"/>
    <d v="2023-08-25T15:03:59"/>
    <d v="2023-08-25T15:20:39"/>
    <s v="APPROVE"/>
    <s v="Consumer Existing"/>
    <s v="RBose"/>
    <m/>
    <d v="1899-12-30T00:16:40"/>
    <n v="16.666666666666668"/>
    <d v="2023-08-25T00:00:00"/>
    <x v="1"/>
    <x v="0"/>
    <s v="ROHAN"/>
    <x v="1"/>
    <s v="CONSUMER EXISTING"/>
    <s v="SLA_MET"/>
  </r>
  <r>
    <s v="4767"/>
    <d v="2023-08-25T15:05:57"/>
    <d v="2023-08-25T15:22:43"/>
    <s v="APPROVE"/>
    <s v="Consumer Existing"/>
    <s v="NVaid"/>
    <s v="Approve"/>
    <d v="1899-12-30T00:16:46"/>
    <n v="16.766666666666666"/>
    <d v="2023-08-25T00:00:00"/>
    <x v="1"/>
    <x v="0"/>
    <s v="NAVED"/>
    <x v="1"/>
    <s v="CONSUMER EXISTING"/>
    <s v="SLA_MET"/>
  </r>
  <r>
    <s v="4822"/>
    <d v="2023-08-25T15:07:05"/>
    <d v="2023-08-25T15:16:51"/>
    <s v="DECLINE"/>
    <s v="Consumer Pre Bureau"/>
    <s v="SBambaras"/>
    <s v="Declined as a Credit Decision"/>
    <d v="1899-12-30T00:09:46"/>
    <n v="9.7666666666666675"/>
    <d v="2023-08-25T00:00:00"/>
    <x v="1"/>
    <x v="0"/>
    <s v="SAM"/>
    <x v="2"/>
    <s v="CONSUMER PRE BUREAU"/>
    <s v="SLA_MET"/>
  </r>
  <r>
    <s v="4823"/>
    <d v="2023-08-25T15:10:33"/>
    <d v="2023-08-25T15:21:17"/>
    <s v="DECLINE"/>
    <s v="Consumer Post Bureau"/>
    <s v="SSyed"/>
    <m/>
    <d v="1899-12-30T00:10:44"/>
    <n v="10.733333333333333"/>
    <d v="2023-08-25T00:00:00"/>
    <x v="1"/>
    <x v="0"/>
    <s v="SHAHID"/>
    <x v="2"/>
    <s v="CONSUMER POST BUREAU"/>
    <s v="SLA_MET"/>
  </r>
  <r>
    <s v="4768"/>
    <d v="2023-08-25T15:14:53"/>
    <d v="2023-08-25T15:29:19"/>
    <s v="APPROVE"/>
    <s v="Consumer Existing"/>
    <s v="RBose"/>
    <m/>
    <d v="1899-12-30T00:14:26"/>
    <n v="14.433333333333334"/>
    <d v="2023-08-25T00:00:00"/>
    <x v="1"/>
    <x v="0"/>
    <s v="ROHAN"/>
    <x v="1"/>
    <s v="CONSUMER EXISTING"/>
    <s v="SLA_MET"/>
  </r>
  <r>
    <s v="4769"/>
    <d v="2023-08-25T15:15:18"/>
    <d v="2023-08-25T15:34:45"/>
    <s v="APPROVE"/>
    <s v="Consumer Pre Bureau"/>
    <s v="SBambaras"/>
    <s v="Approved for MBB only"/>
    <d v="1899-12-30T00:19:27"/>
    <n v="19.45"/>
    <d v="2023-08-25T00:00:00"/>
    <x v="1"/>
    <x v="0"/>
    <s v="SAM"/>
    <x v="1"/>
    <s v="CONSUMER PRE BUREAU"/>
    <s v="SLA_MET"/>
  </r>
  <r>
    <s v="4866"/>
    <d v="2023-08-25T15:16:04"/>
    <d v="2023-08-25T15:25:31"/>
    <s v="WITHDRAW"/>
    <s v="Consumer Existing"/>
    <s v="SBambaras"/>
    <s v="This customers existing Asif Tech account is currently overdue. Once all outstanding amounts have been paid, please email VCredit@Asif Tech.com.au to request a further review"/>
    <d v="1899-12-30T00:09:27"/>
    <n v="9.4499999999999993"/>
    <d v="2023-08-25T00:00:00"/>
    <x v="1"/>
    <x v="0"/>
    <s v="SAM"/>
    <x v="0"/>
    <s v="CONSUMER EXISTING"/>
    <s v="SLA_MET"/>
  </r>
  <r>
    <s v="4770"/>
    <d v="2023-08-25T15:18:32"/>
    <d v="2023-08-25T15:24:20"/>
    <s v="APPROVE"/>
    <s v="Consumer Post Bureau"/>
    <s v="SSyed"/>
    <s v="Approve"/>
    <d v="1899-12-30T00:05:48"/>
    <n v="5.8"/>
    <d v="2023-08-25T00:00:00"/>
    <x v="1"/>
    <x v="0"/>
    <s v="SHAHID"/>
    <x v="1"/>
    <s v="CONSUMER POST BUREAU"/>
    <s v="SLA_MET"/>
  </r>
  <r>
    <s v="4771"/>
    <d v="2023-08-25T15:18:58"/>
    <d v="2023-08-25T15:31:16"/>
    <s v="APPROVE"/>
    <s v="Consumer Post Bureau"/>
    <s v="SSyed"/>
    <s v="Approve"/>
    <d v="1899-12-30T00:12:18"/>
    <n v="12.3"/>
    <d v="2023-08-25T00:00:00"/>
    <x v="1"/>
    <x v="0"/>
    <s v="SHAHID"/>
    <x v="1"/>
    <s v="CONSUMER POST BUREAU"/>
    <s v="SLA_MET"/>
  </r>
  <r>
    <s v="4867"/>
    <d v="2023-08-25T15:19:22"/>
    <d v="2023-08-25T15:47:15"/>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27:53"/>
    <n v="27.883333333333333"/>
    <d v="2023-08-25T00:00:00"/>
    <x v="1"/>
    <x v="0"/>
    <s v="SAM"/>
    <x v="0"/>
    <s v="CONSUMER PRE BUREAU"/>
    <s v="SLA_NOT_MET"/>
  </r>
  <r>
    <s v="4824"/>
    <d v="2023-08-25T15:22:48"/>
    <d v="2023-08-25T15:45:39"/>
    <s v="DECLINE"/>
    <s v="Consumer Existing"/>
    <s v="NVaid"/>
    <s v="The customer has been declined due to insufficient billing history with Asif Tech"/>
    <d v="1899-12-30T00:22:51"/>
    <n v="22.85"/>
    <d v="2023-08-25T00:00:00"/>
    <x v="1"/>
    <x v="0"/>
    <s v="NAVED"/>
    <x v="2"/>
    <s v="CONSUMER EXISTING"/>
    <s v="SLA_NOT_MET"/>
  </r>
  <r>
    <s v="4772"/>
    <d v="2023-08-25T15:23:51"/>
    <d v="2023-08-25T15:58:11"/>
    <s v="APPROVE"/>
    <s v="Consumer Existing"/>
    <s v="NVaid"/>
    <s v="Approved for 1 service"/>
    <d v="1899-12-30T00:34:20"/>
    <n v="34.333333333333336"/>
    <d v="2023-08-25T00:00:00"/>
    <x v="1"/>
    <x v="0"/>
    <s v="NAVED"/>
    <x v="1"/>
    <s v="CONSUMER EXISTING"/>
    <s v="SLA_NOT_MET"/>
  </r>
  <r>
    <s v="4773"/>
    <d v="2023-08-25T15:25:34"/>
    <d v="2023-08-25T15:52:12"/>
    <s v="APPROVE"/>
    <s v="Consumer Existing"/>
    <s v="SBambaras"/>
    <s v="Approved for 1 sim only service and 1 MBB service"/>
    <d v="1899-12-30T00:26:38"/>
    <n v="26.633333333333333"/>
    <d v="2023-08-25T00:00:00"/>
    <x v="1"/>
    <x v="0"/>
    <s v="SAM"/>
    <x v="1"/>
    <s v="CONSUMER EXISTING"/>
    <s v="SLA_NOT_MET"/>
  </r>
  <r>
    <s v="4774"/>
    <d v="2023-08-25T15:28:45"/>
    <d v="2023-08-25T15:41:13"/>
    <s v="APPROVE"/>
    <s v="Consumer Post Bureau"/>
    <s v="RBose"/>
    <m/>
    <d v="1899-12-30T00:12:28"/>
    <n v="12.466666666666667"/>
    <d v="2023-08-25T00:00:00"/>
    <x v="1"/>
    <x v="0"/>
    <s v="ROHAN"/>
    <x v="1"/>
    <s v="CONSUMER POST BUREAU"/>
    <s v="SLA_MET"/>
  </r>
  <r>
    <s v="4775"/>
    <d v="2023-08-25T15:36:12"/>
    <d v="2023-08-25T15:58:53"/>
    <s v="APPROVE"/>
    <s v="Consumer Existing"/>
    <s v="SBambaras"/>
    <s v="Approved for 1 service"/>
    <d v="1899-12-30T00:22:41"/>
    <n v="22.683333333333334"/>
    <d v="2023-08-25T00:00:00"/>
    <x v="1"/>
    <x v="0"/>
    <s v="SAM"/>
    <x v="1"/>
    <s v="CONSUMER EXISTING"/>
    <s v="SLA_NOT_MET"/>
  </r>
  <r>
    <s v="4776"/>
    <d v="2023-08-25T15:36:33"/>
    <d v="2023-08-25T15:51:38"/>
    <s v="APPROVE"/>
    <s v="Consumer Post Bureau"/>
    <s v="RBose"/>
    <m/>
    <d v="1899-12-30T00:15:05"/>
    <n v="15.083333333333334"/>
    <d v="2023-08-25T00:00:00"/>
    <x v="1"/>
    <x v="0"/>
    <s v="ROHAN"/>
    <x v="1"/>
    <s v="CONSUMER POST BUREAU"/>
    <s v="SLA_MET"/>
  </r>
  <r>
    <s v="4777"/>
    <d v="2023-08-25T15:37:58"/>
    <d v="2023-08-25T16:09:13"/>
    <s v="APPROVE"/>
    <s v="Consumer Post Bureau"/>
    <s v="SBambaras"/>
    <s v="Approved for a sim only service and 1 MBB service"/>
    <d v="1899-12-30T00:31:15"/>
    <n v="31.25"/>
    <d v="2023-08-25T00:00:00"/>
    <x v="1"/>
    <x v="0"/>
    <s v="SAM"/>
    <x v="1"/>
    <s v="CONSUMER POST BUREAU"/>
    <s v="SLA_NOT_MET"/>
  </r>
  <r>
    <s v="4778"/>
    <d v="2023-08-25T15:38:04"/>
    <d v="2023-08-25T15:59:27"/>
    <s v="APPROVE"/>
    <s v="Consumer Post Bureau"/>
    <s v="RBose"/>
    <m/>
    <d v="1899-12-30T00:21:23"/>
    <n v="21.383333333333333"/>
    <d v="2023-08-25T00:00:00"/>
    <x v="1"/>
    <x v="0"/>
    <s v="ROHAN"/>
    <x v="1"/>
    <s v="CONSUMER POST BUREAU"/>
    <s v="SLA_NOT_MET"/>
  </r>
  <r>
    <s v="4825"/>
    <d v="2023-08-25T15:46:46"/>
    <d v="2023-08-25T16:12:02"/>
    <s v="DECLINE"/>
    <s v="Consumer Existing"/>
    <s v="NVaid"/>
    <s v="Declined as the customer has reached their eligible Service Limit"/>
    <d v="1899-12-30T00:25:16"/>
    <n v="25.266666666666666"/>
    <d v="2023-08-25T00:00:00"/>
    <x v="1"/>
    <x v="0"/>
    <s v="NAVED"/>
    <x v="2"/>
    <s v="CONSUMER EXISTING"/>
    <s v="SLA_NOT_MET"/>
  </r>
  <r>
    <s v="4826"/>
    <d v="2023-08-25T15:47:37"/>
    <d v="2023-08-25T16:04:37"/>
    <s v="DECLINE"/>
    <s v="Consumer Post Bureau"/>
    <s v="SSyed"/>
    <m/>
    <d v="1899-12-30T00:17:00"/>
    <n v="17"/>
    <d v="2023-08-25T00:00:00"/>
    <x v="1"/>
    <x v="0"/>
    <s v="SHAHID"/>
    <x v="2"/>
    <s v="CONSUMER POST BUREAU"/>
    <s v="SLA_MET"/>
  </r>
  <r>
    <s v="4779"/>
    <d v="2023-08-25T15:47:54"/>
    <d v="2023-08-25T16:14:32"/>
    <s v="APPROVE"/>
    <s v="Consumer Existing"/>
    <s v="SBambaras"/>
    <s v="Approved for 1 service"/>
    <d v="1899-12-30T00:26:38"/>
    <n v="26.633333333333333"/>
    <d v="2023-08-25T00:00:00"/>
    <x v="1"/>
    <x v="0"/>
    <s v="SAM"/>
    <x v="1"/>
    <s v="CONSUMER EXISTING"/>
    <s v="SLA_NOT_MET"/>
  </r>
  <r>
    <s v="4780"/>
    <d v="2023-08-25T15:48:24"/>
    <d v="2023-08-25T16:11:49"/>
    <s v="APPROVE"/>
    <s v="Consumer Existing"/>
    <s v="RBose"/>
    <m/>
    <d v="1899-12-30T00:23:25"/>
    <n v="23.416666666666668"/>
    <d v="2023-08-25T00:00:00"/>
    <x v="1"/>
    <x v="0"/>
    <s v="ROHAN"/>
    <x v="1"/>
    <s v="CONSUMER EXISTING"/>
    <s v="SLA_NOT_MET"/>
  </r>
  <r>
    <s v="4781"/>
    <d v="2023-08-25T15:48:28"/>
    <d v="2023-08-25T16:18:15"/>
    <s v="APPROVE"/>
    <s v="Consumer Pre Bureau"/>
    <s v="SBambaras"/>
    <s v="Approved for 1 service"/>
    <d v="1899-12-30T00:29:47"/>
    <n v="29.783333333333335"/>
    <d v="2023-08-25T00:00:00"/>
    <x v="1"/>
    <x v="0"/>
    <s v="SAM"/>
    <x v="1"/>
    <s v="CONSUMER PRE BUREAU"/>
    <s v="SLA_NOT_MET"/>
  </r>
  <r>
    <s v="4827"/>
    <d v="2023-08-25T15:51:15"/>
    <d v="2023-08-25T16:22:35"/>
    <s v="DECLINE"/>
    <s v="Consumer Post Bureau"/>
    <s v="NVaid"/>
    <s v="The applicant has been declined as Students are only eligible for 1 Handset (Voice service). The applicant has an actvice voice service under row id 1-83T2DCA"/>
    <d v="1899-12-30T00:31:20"/>
    <n v="31.333333333333332"/>
    <d v="2023-08-25T00:00:00"/>
    <x v="1"/>
    <x v="0"/>
    <s v="NAVED"/>
    <x v="2"/>
    <s v="CONSUMER POST BUREAU"/>
    <s v="SLA_NOT_MET"/>
  </r>
  <r>
    <s v="4868"/>
    <d v="2023-08-25T15:54:23"/>
    <d v="2023-08-25T16:23:51"/>
    <s v="WITHDRAW"/>
    <s v="Consumer Existing"/>
    <s v="SBambaras"/>
    <s v="The applicant is currently studying Fulltime or is on a Student Visa. Please resubmit as a Student."/>
    <d v="1899-12-30T00:29:28"/>
    <n v="29.466666666666665"/>
    <d v="2023-08-25T00:00:00"/>
    <x v="1"/>
    <x v="0"/>
    <s v="SAM"/>
    <x v="0"/>
    <s v="CONSUMER EXISTING"/>
    <s v="SLA_NOT_MET"/>
  </r>
  <r>
    <s v="4782"/>
    <d v="2023-08-25T15:55:32"/>
    <d v="2023-08-25T16:11:50"/>
    <s v="APPROVE"/>
    <s v="Consumer Existing"/>
    <s v="SSyed"/>
    <m/>
    <d v="1899-12-30T00:16:18"/>
    <n v="16.3"/>
    <d v="2023-08-25T00:00:00"/>
    <x v="1"/>
    <x v="0"/>
    <s v="SHAHID"/>
    <x v="1"/>
    <s v="CONSUMER EXISTING"/>
    <s v="SLA_MET"/>
  </r>
  <r>
    <s v="4783"/>
    <d v="2023-08-25T16:08:34"/>
    <d v="2023-08-25T16:20:34"/>
    <s v="APPROVE"/>
    <s v="Consumer Existing"/>
    <s v="RBose"/>
    <m/>
    <d v="1899-12-30T00:12:00"/>
    <n v="12"/>
    <d v="2023-08-25T00:00:00"/>
    <x v="1"/>
    <x v="0"/>
    <s v="ROHAN"/>
    <x v="1"/>
    <s v="CONSUMER EXISTING"/>
    <s v="SLA_MET"/>
  </r>
  <r>
    <s v="4784"/>
    <d v="2023-08-25T16:09:21"/>
    <d v="2023-08-25T16:31:31"/>
    <s v="APPROVE"/>
    <s v="Consumer Existing"/>
    <s v="NVaid"/>
    <s v="Approved for MBB only"/>
    <d v="1899-12-30T00:22:10"/>
    <n v="22.166666666666668"/>
    <d v="2023-08-25T00:00:00"/>
    <x v="1"/>
    <x v="0"/>
    <s v="NAVED"/>
    <x v="1"/>
    <s v="CONSUMER EXISTING"/>
    <s v="SLA_NOT_MET"/>
  </r>
  <r>
    <s v="4869"/>
    <d v="2023-08-25T16:10:09"/>
    <d v="2023-08-25T16:34:23"/>
    <s v="WITHDRAW"/>
    <s v="Consumer Pre Bureau"/>
    <s v="SBambaras"/>
    <s v="Please send through copies of the applicants 100 points of ID (including their Visa page and/or previous Passport number, if applicable) to VCredit@Asif Tech.com.au or 1800 656 866"/>
    <d v="1899-12-30T00:24:14"/>
    <n v="24.233333333333334"/>
    <d v="2023-08-25T00:00:00"/>
    <x v="1"/>
    <x v="0"/>
    <s v="SAM"/>
    <x v="0"/>
    <s v="CONSUMER PRE BUREAU"/>
    <s v="SLA_NOT_MET"/>
  </r>
  <r>
    <s v="4870"/>
    <d v="2023-08-25T16:12:08"/>
    <d v="2023-08-25T16:41:21"/>
    <s v="WITHDRAW"/>
    <s v="Consumer Pre Bureau"/>
    <s v="NVaid"/>
    <s v="Please resubmit with a valid company name for the applicants employer. It is Commonwealth Bank"/>
    <d v="1899-12-30T00:29:13"/>
    <n v="29.216666666666665"/>
    <d v="2023-08-25T00:00:00"/>
    <x v="1"/>
    <x v="0"/>
    <s v="NAVED"/>
    <x v="0"/>
    <s v="CONSUMER PRE BUREAU"/>
    <s v="SLA_NOT_MET"/>
  </r>
  <r>
    <s v="4828"/>
    <d v="2023-08-25T16:14:12"/>
    <d v="2023-08-25T16:36:03"/>
    <s v="DECLINE"/>
    <s v="Consumer Post Bureau"/>
    <s v="SBambaras"/>
    <s v="The applicant has been declined as their Visa expires in less than 12 months"/>
    <d v="1899-12-30T00:21:51"/>
    <n v="21.85"/>
    <d v="2023-08-25T00:00:00"/>
    <x v="1"/>
    <x v="0"/>
    <s v="SAM"/>
    <x v="2"/>
    <s v="CONSUMER POST BUREAU"/>
    <s v="SLA_NOT_MET"/>
  </r>
  <r>
    <s v="4871"/>
    <d v="2023-08-25T16:15:46"/>
    <d v="2023-08-25T16:43:47"/>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28:01"/>
    <n v="28.016666666666666"/>
    <d v="2023-08-25T00:00:00"/>
    <x v="1"/>
    <x v="0"/>
    <s v="SAM"/>
    <x v="0"/>
    <s v="CONSUMER POST BUREAU"/>
    <s v="SLA_NOT_MET"/>
  </r>
  <r>
    <s v="4785"/>
    <d v="2023-08-25T16:17:16"/>
    <d v="2023-08-25T16:23:43"/>
    <s v="APPROVE"/>
    <s v="Consumer Post Bureau"/>
    <s v="SSyed"/>
    <m/>
    <d v="1899-12-30T00:06:27"/>
    <n v="6.45"/>
    <d v="2023-08-25T00:00:00"/>
    <x v="1"/>
    <x v="0"/>
    <s v="SHAHID"/>
    <x v="1"/>
    <s v="CONSUMER POST BUREAU"/>
    <s v="SLA_MET"/>
  </r>
  <r>
    <s v="4829"/>
    <d v="2023-08-25T16:18:43"/>
    <d v="2023-08-25T16:32:02"/>
    <s v="DECLINE"/>
    <s v="Consumer Post Bureau"/>
    <s v="RBose"/>
    <m/>
    <d v="1899-12-30T00:13:19"/>
    <n v="13.316666666666666"/>
    <d v="2023-08-25T00:00:00"/>
    <x v="1"/>
    <x v="0"/>
    <s v="ROHAN"/>
    <x v="2"/>
    <s v="CONSUMER POST BUREAU"/>
    <s v="SLA_MET"/>
  </r>
  <r>
    <s v="4872"/>
    <d v="2023-08-25T16:28:15"/>
    <d v="2023-08-25T17:02:27"/>
    <s v="WITHDRAW"/>
    <s v="Consumer Post Bureau"/>
    <s v="RBose"/>
    <m/>
    <d v="1899-12-30T00:34:12"/>
    <n v="34.200000000000003"/>
    <d v="2023-08-25T00:00:00"/>
    <x v="1"/>
    <x v="0"/>
    <s v="ROHAN"/>
    <x v="0"/>
    <s v="CONSUMER POST BUREAU"/>
    <s v="SLA_NOT_MET"/>
  </r>
  <r>
    <s v="4786"/>
    <d v="2023-08-25T16:30:51"/>
    <d v="2023-08-25T16:50:39"/>
    <s v="APPROVE"/>
    <s v="Consumer Pre Bureau"/>
    <s v="NVaid"/>
    <s v="Approved"/>
    <d v="1899-12-30T00:19:48"/>
    <n v="19.8"/>
    <d v="2023-08-25T00:00:00"/>
    <x v="1"/>
    <x v="0"/>
    <s v="NAVED"/>
    <x v="1"/>
    <s v="CONSUMER PRE BUREAU"/>
    <s v="SLA_MET"/>
  </r>
  <r>
    <s v="4787"/>
    <d v="2023-08-25T16:30:52"/>
    <d v="2023-08-25T16:39:25"/>
    <s v="APPROVE"/>
    <s v="Consumer Existing"/>
    <s v="SSyed"/>
    <m/>
    <d v="1899-12-30T00:08:33"/>
    <n v="8.5500000000000007"/>
    <d v="2023-08-25T00:00:00"/>
    <x v="1"/>
    <x v="0"/>
    <s v="SHAHID"/>
    <x v="1"/>
    <s v="CONSUMER EXISTING"/>
    <s v="SLA_MET"/>
  </r>
  <r>
    <s v="4830"/>
    <d v="2023-08-25T16:38:31"/>
    <d v="2023-08-25T16:44:21"/>
    <s v="DECLINE"/>
    <s v="Consumer Post Bureau"/>
    <s v="SSyed"/>
    <m/>
    <d v="1899-12-30T00:05:50"/>
    <n v="5.833333333333333"/>
    <d v="2023-08-25T00:00:00"/>
    <x v="1"/>
    <x v="0"/>
    <s v="SHAHID"/>
    <x v="2"/>
    <s v="CONSUMER POST BUREAU"/>
    <s v="SLA_MET"/>
  </r>
  <r>
    <s v="4873"/>
    <d v="2023-08-25T16:39:40"/>
    <d v="2023-08-25T17:00:17"/>
    <s v="WITHDRAW"/>
    <s v="Consumer Existing"/>
    <s v="NVaid"/>
    <s v="Please send through a document to confirm the applicants income (either a current bank statement showing wage deposits from their employer, or a recent payslip) in addition to copies of their 100 points of ID to VCredit@Asif Tech.com.au or 1800 656 866"/>
    <d v="1899-12-30T00:20:37"/>
    <n v="20.616666666666667"/>
    <d v="2023-08-25T00:00:00"/>
    <x v="1"/>
    <x v="0"/>
    <s v="NAVED"/>
    <x v="0"/>
    <s v="CONSUMER EXISTING"/>
    <s v="SLA_NOT_MET"/>
  </r>
  <r>
    <s v="4831"/>
    <d v="2023-08-25T16:43:57"/>
    <d v="2023-08-25T16:55:45"/>
    <s v="DECLINE"/>
    <s v="Consumer Existing"/>
    <s v="SSyed"/>
    <s v="The applicant has been declined as Students are only eligible for 1 Handset (Voice service)"/>
    <d v="1899-12-30T00:11:48"/>
    <n v="11.8"/>
    <d v="2023-08-25T00:00:00"/>
    <x v="1"/>
    <x v="0"/>
    <s v="SHAHID"/>
    <x v="2"/>
    <s v="CONSUMER EXISTING"/>
    <s v="SLA_MET"/>
  </r>
  <r>
    <s v="4788"/>
    <d v="2023-08-25T16:44:49"/>
    <d v="2023-08-25T17:00:33"/>
    <s v="APPROVE"/>
    <s v="Consumer Existing"/>
    <s v="QMascarenhas"/>
    <s v="Approve"/>
    <d v="1899-12-30T00:15:44"/>
    <n v="15.733333333333333"/>
    <d v="2023-08-25T00:00:00"/>
    <x v="1"/>
    <x v="0"/>
    <e v="#N/A"/>
    <x v="1"/>
    <s v="CONSUMER EXISTING"/>
    <s v="SLA_MET"/>
  </r>
  <r>
    <s v="4832"/>
    <d v="2023-08-25T16:47:49"/>
    <d v="2023-08-25T16:57:05"/>
    <s v="DECLINE"/>
    <s v="Consumer Post Bureau"/>
    <s v="SBambaras"/>
    <s v="The applicant has been declined as their Visa expires in less than 12 months"/>
    <d v="1899-12-30T00:09:16"/>
    <n v="9.2666666666666675"/>
    <d v="2023-08-25T00:00:00"/>
    <x v="1"/>
    <x v="0"/>
    <s v="SAM"/>
    <x v="2"/>
    <s v="CONSUMER POST BUREAU"/>
    <s v="SLA_MET"/>
  </r>
  <r>
    <s v="4833"/>
    <d v="2023-08-25T16:50:21"/>
    <d v="2023-08-25T17:00:32"/>
    <s v="DECLINE"/>
    <s v="Consumer Post Bureau"/>
    <s v="SSyed"/>
    <s v="The application has been declined due to previous account history with Asif Tech row id: 1-7WJ049Q"/>
    <d v="1899-12-30T00:10:11"/>
    <n v="10.183333333333334"/>
    <d v="2023-08-25T00:00:00"/>
    <x v="1"/>
    <x v="0"/>
    <s v="SHAHID"/>
    <x v="2"/>
    <s v="CONSUMER POST BUREAU"/>
    <s v="SLA_MET"/>
  </r>
  <r>
    <s v="4789"/>
    <d v="2023-08-25T16:54:33"/>
    <d v="2023-08-25T17:01:08"/>
    <s v="APPROVE"/>
    <s v="Consumer Existing"/>
    <s v="SBambaras"/>
    <s v="Approved for 1 service"/>
    <d v="1899-12-30T00:06:35"/>
    <n v="6.583333333333333"/>
    <d v="2023-08-25T00:00:00"/>
    <x v="1"/>
    <x v="0"/>
    <s v="SAM"/>
    <x v="1"/>
    <s v="CONSUMER EXISTING"/>
    <s v="SLA_MET"/>
  </r>
  <r>
    <s v="4874"/>
    <d v="2023-08-25T16:54:55"/>
    <d v="2023-08-25T17:15:52"/>
    <s v="WITHDRAW"/>
    <s v="Consumer Post Bureau"/>
    <s v="NVaid"/>
    <s v="The Work number entered is incorrect for the employer listed on the application. Please verify the details with the applicant and resubmit with a valid number or provide proof of employment (Pay Slips /bank Statement ) to vcredit@Asif Tech.com.au"/>
    <d v="1899-12-30T00:20:57"/>
    <n v="20.95"/>
    <d v="2023-08-25T00:00:00"/>
    <x v="1"/>
    <x v="0"/>
    <s v="NAVED"/>
    <x v="0"/>
    <s v="CONSUMER POST BUREAU"/>
    <s v="SLA_NOT_MET"/>
  </r>
  <r>
    <s v="4875"/>
    <d v="2023-08-25T16:58:10"/>
    <d v="2023-08-25T17:07:25"/>
    <s v="WITHDRAW"/>
    <s v="Consumer Post Bureau"/>
    <s v="SBambaras"/>
    <s v="An account for this applicant already exists with Asif Tech. Please resubmit as existing customer under CA Row ID: 1-898IHSX"/>
    <d v="1899-12-30T00:09:15"/>
    <n v="9.25"/>
    <d v="2023-08-25T00:00:00"/>
    <x v="1"/>
    <x v="0"/>
    <s v="SAM"/>
    <x v="0"/>
    <s v="CONSUMER POST BUREAU"/>
    <s v="SLA_MET"/>
  </r>
  <r>
    <s v="4790"/>
    <d v="2023-08-25T16:58:48"/>
    <d v="2023-08-25T17:08:13"/>
    <s v="APPROVE"/>
    <s v="Consumer Existing"/>
    <s v="QMascarenhas"/>
    <m/>
    <d v="1899-12-30T00:09:25"/>
    <n v="9.4166666666666661"/>
    <d v="2023-08-25T00:00:00"/>
    <x v="1"/>
    <x v="0"/>
    <e v="#N/A"/>
    <x v="1"/>
    <s v="CONSUMER EXISTING"/>
    <s v="SLA_MET"/>
  </r>
  <r>
    <s v="4834"/>
    <d v="2023-08-25T16:59:08"/>
    <d v="2023-08-25T17:19:10"/>
    <s v="DECLINE"/>
    <s v="Consumer Pre Bureau"/>
    <s v="SSyed"/>
    <s v="The applicant has been declined as they are on a Bridging Visa. As per the Credit Policy, if the applicant is on an eligible Visa Subclass, send a copy of the 100pts of ID and supporting documents to VCredit@Asif Tech.com.au or 1800 656 866"/>
    <d v="1899-12-30T00:20:02"/>
    <n v="20.033333333333335"/>
    <d v="2023-08-25T00:00:00"/>
    <x v="1"/>
    <x v="0"/>
    <s v="SHAHID"/>
    <x v="2"/>
    <s v="CONSUMER PRE BUREAU"/>
    <s v="SLA_NOT_MET"/>
  </r>
  <r>
    <s v="4791"/>
    <d v="2023-08-25T17:04:52"/>
    <d v="2023-08-25T17:20:48"/>
    <s v="APPROVE"/>
    <s v="Consumer Pre Bureau"/>
    <s v="RBose"/>
    <s v="Approve"/>
    <d v="1899-12-30T00:15:56"/>
    <n v="15.933333333333334"/>
    <d v="2023-08-25T00:00:00"/>
    <x v="1"/>
    <x v="0"/>
    <s v="ROHAN"/>
    <x v="1"/>
    <s v="CONSUMER PRE BUREAU"/>
    <s v="SLA_MET"/>
  </r>
  <r>
    <s v="4792"/>
    <d v="2023-08-25T17:06:06"/>
    <d v="2023-08-25T17:16:56"/>
    <s v="APPROVE"/>
    <s v="Consumer Post Bureau"/>
    <s v="QMascarenhas"/>
    <m/>
    <d v="1899-12-30T00:10:50"/>
    <n v="10.833333333333334"/>
    <d v="2023-08-25T00:00:00"/>
    <x v="1"/>
    <x v="0"/>
    <e v="#N/A"/>
    <x v="1"/>
    <s v="CONSUMER POST BUREAU"/>
    <s v="SLA_MET"/>
  </r>
  <r>
    <s v="4793"/>
    <d v="2023-08-25T17:07:32"/>
    <d v="2023-08-25T17:15:54"/>
    <s v="APPROVE"/>
    <s v="Consumer Existing"/>
    <s v="SBambaras"/>
    <s v="Approved for 1 service"/>
    <d v="1899-12-30T00:08:22"/>
    <n v="8.3666666666666671"/>
    <d v="2023-08-25T00:00:00"/>
    <x v="1"/>
    <x v="0"/>
    <s v="SAM"/>
    <x v="1"/>
    <s v="CONSUMER EXISTING"/>
    <s v="SLA_MET"/>
  </r>
  <r>
    <s v="4794"/>
    <d v="2023-08-25T17:10:36"/>
    <d v="2023-08-25T17:24:29"/>
    <s v="APPROVE"/>
    <s v="Consumer Existing"/>
    <s v="NVaid"/>
    <s v="Approve"/>
    <d v="1899-12-30T00:13:53"/>
    <n v="13.883333333333333"/>
    <d v="2023-08-25T00:00:00"/>
    <x v="1"/>
    <x v="0"/>
    <s v="NAVED"/>
    <x v="1"/>
    <s v="CONSUMER EXISTING"/>
    <s v="SLA_MET"/>
  </r>
  <r>
    <s v="4795"/>
    <d v="2023-08-25T17:12:47"/>
    <d v="2023-08-25T17:23:55"/>
    <s v="APPROVE"/>
    <s v="Consumer Existing"/>
    <s v="SBambaras"/>
    <s v="Approved for MBB only"/>
    <d v="1899-12-30T00:11:08"/>
    <n v="11.133333333333333"/>
    <d v="2023-08-25T00:00:00"/>
    <x v="1"/>
    <x v="0"/>
    <s v="SAM"/>
    <x v="1"/>
    <s v="CONSUMER EXISTING"/>
    <s v="SLA_MET"/>
  </r>
  <r>
    <s v="4796"/>
    <d v="2023-08-25T17:15:57"/>
    <d v="2023-08-25T17:24:33"/>
    <s v="APPROVE"/>
    <s v="Consumer Existing"/>
    <s v="RBose"/>
    <s v="Approve"/>
    <d v="1899-12-30T00:08:36"/>
    <n v="8.6"/>
    <d v="2023-08-25T00:00:00"/>
    <x v="1"/>
    <x v="0"/>
    <s v="ROHAN"/>
    <x v="1"/>
    <s v="CONSUMER EXISTING"/>
    <s v="SLA_MET"/>
  </r>
  <r>
    <s v="4797"/>
    <d v="2023-08-25T17:16:32"/>
    <d v="2023-08-25T17:30:47"/>
    <s v="APPROVE"/>
    <s v="Consumer Existing"/>
    <s v="QMascarenhas"/>
    <m/>
    <d v="1899-12-30T00:14:15"/>
    <n v="14.25"/>
    <d v="2023-08-25T00:00:00"/>
    <x v="1"/>
    <x v="0"/>
    <e v="#N/A"/>
    <x v="1"/>
    <s v="CONSUMER EXISTING"/>
    <s v="SLA_MET"/>
  </r>
  <r>
    <s v="4876"/>
    <d v="2023-08-25T17:17:15"/>
    <d v="2023-08-25T17:27:00"/>
    <s v="WITHDRAW"/>
    <s v="Consumer Existing"/>
    <s v="SSyed"/>
    <s v="The Work number entered is incorrect for the employer listed on the application. Please verify the details with the applicant and resubmit with a valid number"/>
    <d v="1899-12-30T00:09:45"/>
    <n v="9.75"/>
    <d v="2023-08-25T00:00:00"/>
    <x v="1"/>
    <x v="0"/>
    <s v="SHAHID"/>
    <x v="0"/>
    <s v="CONSUMER EXISTING"/>
    <s v="SLA_MET"/>
  </r>
  <r>
    <s v="4798"/>
    <d v="2023-08-25T17:21:40"/>
    <d v="2023-08-25T17:31:11"/>
    <s v="APPROVE"/>
    <s v="Consumer Post Bureau"/>
    <s v="SBambaras"/>
    <s v="Approved for 1 service"/>
    <d v="1899-12-30T00:09:31"/>
    <n v="9.5166666666666675"/>
    <d v="2023-08-25T00:00:00"/>
    <x v="1"/>
    <x v="0"/>
    <s v="SAM"/>
    <x v="1"/>
    <s v="CONSUMER POST BUREAU"/>
    <s v="SLA_MET"/>
  </r>
  <r>
    <s v="4877"/>
    <d v="2023-08-25T17:25:41"/>
    <d v="2023-08-25T17:33:57"/>
    <s v="WITHDRAW"/>
    <s v="Consumer Pre Bureau"/>
    <s v="NVaid"/>
    <s v="Please remove the unknown from the previous address and resubmit"/>
    <d v="1899-12-30T00:08:16"/>
    <n v="8.2666666666666675"/>
    <d v="2023-08-25T00:00:00"/>
    <x v="1"/>
    <x v="0"/>
    <s v="NAVED"/>
    <x v="0"/>
    <s v="CONSUMER PRE BUREAU"/>
    <s v="SLA_MET"/>
  </r>
  <r>
    <s v="4799"/>
    <d v="2023-08-25T17:28:48"/>
    <d v="2023-08-25T17:32:27"/>
    <s v="APPROVE"/>
    <s v="Consumer Existing"/>
    <s v="SSyed"/>
    <s v="Approve"/>
    <d v="1899-12-30T00:03:39"/>
    <n v="3.65"/>
    <d v="2023-08-25T00:00:00"/>
    <x v="1"/>
    <x v="0"/>
    <s v="SHAHID"/>
    <x v="1"/>
    <s v="CONSUMER EXISTING"/>
    <s v="SLA_MET"/>
  </r>
  <r>
    <s v="4878"/>
    <d v="2023-08-25T17:31:00"/>
    <d v="2023-08-25T17:44:10"/>
    <s v="WITHDRAW"/>
    <s v="Consumer Pre Bureau"/>
    <s v="RBose"/>
    <s v="-Please send through a document to confirm the applicants income (a current bank statement or a recent payslip) in addition to copies of their 100 points of ID to VCredit@Asif Tech.com.au or 1800 656 866"/>
    <d v="1899-12-30T00:13:10"/>
    <n v="13.166666666666666"/>
    <d v="2023-08-25T00:00:00"/>
    <x v="1"/>
    <x v="0"/>
    <s v="ROHAN"/>
    <x v="0"/>
    <s v="CONSUMER PRE BUREAU"/>
    <s v="SLA_MET"/>
  </r>
  <r>
    <s v="4879"/>
    <d v="2023-08-25T17:35:57"/>
    <d v="2023-08-25T17:44:25"/>
    <s v="WITHDRAW"/>
    <s v="Consumer Post Bureau"/>
    <s v="NVaid"/>
    <s v="The applicant has been previously approved under a different CA Row ID 1-8IEXL3K . The applicant will need to proceed with this order or have cancellation of the order confirmed in Siebel before reapplying"/>
    <d v="1899-12-30T00:08:28"/>
    <n v="8.4666666666666668"/>
    <d v="2023-08-25T00:00:00"/>
    <x v="1"/>
    <x v="0"/>
    <s v="NAVED"/>
    <x v="0"/>
    <s v="CONSUMER POST BUREAU"/>
    <s v="SLA_MET"/>
  </r>
  <r>
    <s v="4800"/>
    <d v="2023-08-25T17:37:28"/>
    <d v="2023-08-25T17:47:16"/>
    <s v="APPROVE"/>
    <s v="Consumer Pre Bureau"/>
    <s v="NVaid"/>
    <s v="Approved for 1 Handset/Tablet + 1 MBB"/>
    <d v="1899-12-30T00:09:48"/>
    <n v="9.8000000000000007"/>
    <d v="2023-08-25T00:00:00"/>
    <x v="1"/>
    <x v="0"/>
    <s v="NAVED"/>
    <x v="1"/>
    <s v="CONSUMER PRE BUREAU"/>
    <s v="SLA_MET"/>
  </r>
  <r>
    <s v="4880"/>
    <d v="2023-08-25T17:43:51"/>
    <d v="2023-08-25T17:50:12"/>
    <s v="WITHDRAW"/>
    <s v="Consumer Post Bureau"/>
    <s v="SSyed"/>
    <m/>
    <d v="1899-12-30T00:06:21"/>
    <n v="6.35"/>
    <d v="2023-08-25T00:00:00"/>
    <x v="1"/>
    <x v="0"/>
    <s v="SHAHID"/>
    <x v="0"/>
    <s v="CONSUMER POST BUREAU"/>
    <s v="SLA_MET"/>
  </r>
  <r>
    <s v="4801"/>
    <d v="2023-08-25T17:45:28"/>
    <d v="2023-08-25T18:01:14"/>
    <s v="APPROVE"/>
    <s v="Consumer Post Bureau"/>
    <s v="NVaid"/>
    <s v="Approve"/>
    <d v="1899-12-30T00:15:46"/>
    <n v="15.766666666666667"/>
    <d v="2023-08-25T00:00:00"/>
    <x v="1"/>
    <x v="0"/>
    <s v="NAVED"/>
    <x v="1"/>
    <s v="CONSUMER POST BUREAU"/>
    <s v="SLA_MET"/>
  </r>
  <r>
    <s v="4802"/>
    <d v="2023-08-25T17:55:39"/>
    <d v="2023-08-25T18:01:43"/>
    <s v="APPROVE"/>
    <s v="Consumer Post Bureau"/>
    <s v="SSyed"/>
    <s v="Approve"/>
    <d v="1899-12-30T00:06:04"/>
    <n v="6.0666666666666664"/>
    <d v="2023-08-25T00:00:00"/>
    <x v="1"/>
    <x v="0"/>
    <s v="SHAHID"/>
    <x v="1"/>
    <s v="CONSUMER POST BUREAU"/>
    <s v="SLA_MET"/>
  </r>
  <r>
    <s v="4881"/>
    <d v="2023-08-25T18:01:04"/>
    <d v="2023-08-25T18:15:40"/>
    <s v="WITHDRAW"/>
    <s v="Consumer Existing"/>
    <s v="NVaid"/>
    <s v="Please email copy of Proof of Income (Pay Slips / Bank Statement / Employment Letter) to vcredit@Asif Tech.com.au Also Clear overdue balance. Account no 679672883, overdue by $81.40"/>
    <d v="1899-12-30T00:14:36"/>
    <n v="14.6"/>
    <d v="2023-08-25T00:00:00"/>
    <x v="1"/>
    <x v="0"/>
    <s v="NAVED"/>
    <x v="0"/>
    <s v="CONSUMER EXISTING"/>
    <s v="SLA_MET"/>
  </r>
  <r>
    <s v="4803"/>
    <d v="2023-08-25T18:13:11"/>
    <d v="2023-08-25T18:25:55"/>
    <s v="APPROVE"/>
    <s v="Consumer Post Bureau"/>
    <s v="RBose"/>
    <s v="Approve"/>
    <d v="1899-12-30T00:12:44"/>
    <n v="12.733333333333333"/>
    <d v="2023-08-25T00:00:00"/>
    <x v="1"/>
    <x v="0"/>
    <s v="ROHAN"/>
    <x v="1"/>
    <s v="CONSUMER POST BUREAU"/>
    <s v="SLA_MET"/>
  </r>
  <r>
    <s v="4804"/>
    <d v="2023-08-25T18:50:52"/>
    <d v="2023-08-25T18:57:32"/>
    <s v="APPROVE"/>
    <s v="Consumer Existing"/>
    <s v="SSyed"/>
    <s v="Approve"/>
    <d v="1899-12-30T00:06:40"/>
    <n v="6.666666666666667"/>
    <d v="2023-08-25T00:00:00"/>
    <x v="1"/>
    <x v="0"/>
    <s v="SHAHID"/>
    <x v="1"/>
    <s v="CONSUMER EXISTING"/>
    <s v="SLA_MET"/>
  </r>
  <r>
    <s v="4805"/>
    <d v="2023-08-25T19:07:35"/>
    <d v="2023-08-25T19:14:23"/>
    <s v="APPROVE"/>
    <s v="Consumer Existing"/>
    <s v="SSyed"/>
    <s v="Approved only with outright purchase of handset or USIM only"/>
    <d v="1899-12-30T00:06:48"/>
    <n v="6.8"/>
    <d v="2023-08-25T00:00:00"/>
    <x v="1"/>
    <x v="0"/>
    <s v="SHAHID"/>
    <x v="1"/>
    <s v="CONSUMER EXISTING"/>
    <s v="SLA_MET"/>
  </r>
  <r>
    <s v="4882"/>
    <d v="2023-08-25T19:42:58"/>
    <d v="2023-08-25T19:58:36"/>
    <s v="WITHDRAW"/>
    <s v="Consumer Existing"/>
    <s v="RBose"/>
    <s v="Please send passport or medicare card alongwith proof of employment i.e. bank statement or payslip to VCredit@Asif Tech.com.au or 1800 656 866"/>
    <d v="1899-12-30T00:15:38"/>
    <n v="15.633333333333333"/>
    <d v="2023-08-25T00:00:00"/>
    <x v="1"/>
    <x v="0"/>
    <s v="ROHAN"/>
    <x v="0"/>
    <s v="CONSUMER EXISTING"/>
    <s v="SLA_MET"/>
  </r>
  <r>
    <s v="4806"/>
    <d v="2023-08-25T20:08:04"/>
    <d v="2023-08-26T08:39:53"/>
    <s v="APPROVE"/>
    <s v="Consumer Existing"/>
    <s v="SSyed"/>
    <m/>
    <d v="1899-12-30T12:31:49"/>
    <n v="751.81666666666672"/>
    <d v="2023-08-26T00:00:00"/>
    <x v="1"/>
    <x v="0"/>
    <s v="SHAHID"/>
    <x v="1"/>
    <s v="CONSUMER EXISTING"/>
    <s v="SLA_NOT_MET"/>
  </r>
  <r>
    <s v="4962"/>
    <d v="2023-08-26T03:20:38"/>
    <d v="2023-08-26T08:31:09"/>
    <s v="WITHDRAW"/>
    <s v="Consumer Post Bureau"/>
    <s v="SSyed"/>
    <m/>
    <d v="1899-12-30T05:10:31"/>
    <n v="310.51666666666665"/>
    <d v="2023-08-26T00:00:00"/>
    <x v="1"/>
    <x v="0"/>
    <s v="SHAHID"/>
    <x v="0"/>
    <s v="CONSUMER POST BUREAU"/>
    <s v="SLA_NOT_MET"/>
  </r>
  <r>
    <s v="4963"/>
    <d v="2023-08-26T04:47:07"/>
    <d v="2023-08-26T08:34:18"/>
    <s v="WITHDRAW"/>
    <s v="Consumer Post Bureau"/>
    <s v="SSyed"/>
    <m/>
    <d v="1899-12-30T03:47:11"/>
    <n v="227.18333333333334"/>
    <d v="2023-08-26T00:00:00"/>
    <x v="1"/>
    <x v="0"/>
    <s v="SHAHID"/>
    <x v="0"/>
    <s v="CONSUMER POST BUREAU"/>
    <s v="SLA_NOT_MET"/>
  </r>
  <r>
    <s v="4964"/>
    <d v="2023-08-26T09:10:36"/>
    <d v="2023-08-26T09:15:17"/>
    <s v="WITHDRAW"/>
    <s v="Consumer Post Bureau"/>
    <s v="SSyed"/>
    <m/>
    <d v="1899-12-30T00:04:41"/>
    <n v="4.6833333333333336"/>
    <d v="2023-08-26T00:00:00"/>
    <x v="1"/>
    <x v="0"/>
    <s v="SHAHID"/>
    <x v="0"/>
    <s v="CONSUMER POST BUREAU"/>
    <s v="SLA_MET"/>
  </r>
  <r>
    <s v="4965"/>
    <d v="2023-08-26T10:20:37"/>
    <d v="2023-08-26T10:29:24"/>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8:47"/>
    <n v="8.7833333333333332"/>
    <d v="2023-08-26T00:00:00"/>
    <x v="1"/>
    <x v="0"/>
    <s v="SAM"/>
    <x v="0"/>
    <s v="CONSUMER PRE BUREAU"/>
    <s v="SLA_MET"/>
  </r>
  <r>
    <s v="4966"/>
    <d v="2023-08-26T10:33:32"/>
    <d v="2023-08-26T10:36:12"/>
    <s v="WITHDRAW"/>
    <s v="Consumer Pre Bureau"/>
    <s v="HPandya"/>
    <s v="An account for this applicant already exists with Asif Tech. Please resubmit as existing customer under CA Row ID: 1-8BMU3SA"/>
    <d v="1899-12-30T00:02:40"/>
    <n v="2.6666666666666665"/>
    <d v="2023-08-26T00:00:00"/>
    <x v="1"/>
    <x v="0"/>
    <s v="HARDIK"/>
    <x v="0"/>
    <s v="CONSUMER PRE BUREAU"/>
    <s v="SLA_MET"/>
  </r>
  <r>
    <s v="4883"/>
    <d v="2023-08-26T10:36:54"/>
    <d v="2023-08-26T10:43:41"/>
    <s v="APPROVE"/>
    <s v="Consumer Pre Bureau"/>
    <s v="SBambaras"/>
    <s v="Approved only with outright purchase of handset or USIM only"/>
    <d v="1899-12-30T00:06:47"/>
    <n v="6.7833333333333332"/>
    <d v="2023-08-26T00:00:00"/>
    <x v="1"/>
    <x v="0"/>
    <s v="SAM"/>
    <x v="1"/>
    <s v="CONSUMER PRE BUREAU"/>
    <s v="SLA_MET"/>
  </r>
  <r>
    <s v="4967"/>
    <d v="2023-08-26T10:37:51"/>
    <d v="2023-08-26T10:44:25"/>
    <s v="WITHDRAW"/>
    <s v="Consumer Pre Bureau"/>
    <s v="HPandya"/>
    <s v="Please send through copies of the applicants 100 points of ID to KCredit@Asif Tech.com.au or 1800 656 866 Proof of income"/>
    <d v="1899-12-30T00:06:34"/>
    <n v="6.5666666666666664"/>
    <d v="2023-08-26T00:00:00"/>
    <x v="1"/>
    <x v="0"/>
    <s v="HARDIK"/>
    <x v="0"/>
    <s v="CONSUMER PRE BUREAU"/>
    <s v="SLA_MET"/>
  </r>
  <r>
    <s v="4968"/>
    <d v="2023-08-26T10:40:06"/>
    <d v="2023-08-26T10:47:48"/>
    <s v="WITHDRAW"/>
    <s v="Consumer Existing"/>
    <s v="SBambaras"/>
    <s v="This customers existing Asif Tech account is currently overdue. Once all outstanding amounts have been paid, please email VCredit@Asif Tech.com.au to request a further review"/>
    <d v="1899-12-30T00:07:42"/>
    <n v="7.7"/>
    <d v="2023-08-26T00:00:00"/>
    <x v="1"/>
    <x v="0"/>
    <s v="SAM"/>
    <x v="0"/>
    <s v="CONSUMER EXISTING"/>
    <s v="SLA_MET"/>
  </r>
  <r>
    <s v="4969"/>
    <d v="2023-08-26T10:41:12"/>
    <d v="2023-08-26T10:51:57"/>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10:45"/>
    <n v="10.75"/>
    <d v="2023-08-26T00:00:00"/>
    <x v="1"/>
    <x v="0"/>
    <s v="HARDIK"/>
    <x v="0"/>
    <s v="CONSUMER EXISTING"/>
    <s v="SLA_MET"/>
  </r>
  <r>
    <s v="4970"/>
    <d v="2023-08-26T10:41:53"/>
    <d v="2023-08-26T10:46:36"/>
    <s v="WITHDRAW"/>
    <s v="Consumer Post Bureau"/>
    <s v="SSyed"/>
    <m/>
    <d v="1899-12-30T00:04:43"/>
    <n v="4.7166666666666668"/>
    <d v="2023-08-26T00:00:00"/>
    <x v="1"/>
    <x v="0"/>
    <s v="SHAHID"/>
    <x v="0"/>
    <s v="CONSUMER POST BUREAU"/>
    <s v="SLA_MET"/>
  </r>
  <r>
    <s v="4936"/>
    <d v="2023-08-26T10:49:05"/>
    <d v="2023-08-26T10:56:37"/>
    <s v="DECLINE"/>
    <s v="Consumer Post Bureau"/>
    <s v="SSyed"/>
    <m/>
    <d v="1899-12-30T00:07:32"/>
    <n v="7.5333333333333332"/>
    <d v="2023-08-26T00:00:00"/>
    <x v="1"/>
    <x v="0"/>
    <s v="SHAHID"/>
    <x v="2"/>
    <s v="CONSUMER POST BUREAU"/>
    <s v="SLA_MET"/>
  </r>
  <r>
    <s v="4884"/>
    <d v="2023-08-26T10:52:19"/>
    <d v="2023-08-26T11:04:09"/>
    <s v="APPROVE"/>
    <s v="Consumer Existing"/>
    <s v="SBambaras"/>
    <m/>
    <d v="1899-12-30T00:11:50"/>
    <n v="11.833333333333334"/>
    <d v="2023-08-26T00:00:00"/>
    <x v="1"/>
    <x v="0"/>
    <s v="SAM"/>
    <x v="1"/>
    <s v="CONSUMER EXISTING"/>
    <s v="SLA_MET"/>
  </r>
  <r>
    <s v="4937"/>
    <d v="2023-08-26T10:53:48"/>
    <d v="2023-08-26T10:57:33"/>
    <s v="DECLINE"/>
    <s v="Consumer Existing"/>
    <s v="SBambaras"/>
    <s v="The applicant has been declined as Students are only eligible for 1 Handset (Voice service)"/>
    <d v="1899-12-30T00:03:45"/>
    <n v="3.75"/>
    <d v="2023-08-26T00:00:00"/>
    <x v="1"/>
    <x v="0"/>
    <s v="SAM"/>
    <x v="2"/>
    <s v="CONSUMER EXISTING"/>
    <s v="SLA_MET"/>
  </r>
  <r>
    <s v="4971"/>
    <d v="2023-08-26T10:55:52"/>
    <d v="2023-08-26T11:08:52"/>
    <s v="WITHDRAW"/>
    <s v="Consumer Existing"/>
    <s v="NBhatia"/>
    <s v="Please resubmit with the advertised contact details for the applicants employer (can include 13, 1300 &amp; 1800 numbers)"/>
    <d v="1899-12-30T00:13:00"/>
    <n v="13"/>
    <d v="2023-08-26T00:00:00"/>
    <x v="1"/>
    <x v="0"/>
    <s v="NITESH"/>
    <x v="0"/>
    <s v="CONSUMER EXISTING"/>
    <s v="SLA_MET"/>
  </r>
  <r>
    <s v="4885"/>
    <d v="2023-08-26T11:00:22"/>
    <d v="2023-08-26T11:04:36"/>
    <s v="APPROVE"/>
    <s v="Consumer Existing"/>
    <s v="HPandya"/>
    <s v="Approve"/>
    <d v="1899-12-30T00:04:14"/>
    <n v="4.2333333333333334"/>
    <d v="2023-08-26T00:00:00"/>
    <x v="1"/>
    <x v="0"/>
    <s v="HARDIK"/>
    <x v="1"/>
    <s v="CONSUMER EXISTING"/>
    <s v="SLA_MET"/>
  </r>
  <r>
    <s v="4972"/>
    <d v="2023-08-26T11:06:22"/>
    <d v="2023-08-26T11:19:4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3:27"/>
    <n v="13.45"/>
    <d v="2023-08-26T00:00:00"/>
    <x v="1"/>
    <x v="0"/>
    <s v="HARDIK"/>
    <x v="0"/>
    <s v="CONSUMER PRE BUREAU"/>
    <s v="SLA_MET"/>
  </r>
  <r>
    <s v="4886"/>
    <d v="2023-08-26T11:10:08"/>
    <d v="2023-08-26T11:24:55"/>
    <s v="APPROVE"/>
    <s v="Consumer Existing"/>
    <s v="NBhatia"/>
    <s v="Approve"/>
    <d v="1899-12-30T00:14:47"/>
    <n v="14.783333333333333"/>
    <d v="2023-08-26T00:00:00"/>
    <x v="1"/>
    <x v="0"/>
    <s v="NITESH"/>
    <x v="1"/>
    <s v="CONSUMER EXISTING"/>
    <s v="SLA_MET"/>
  </r>
  <r>
    <s v="4887"/>
    <d v="2023-08-26T11:16:46"/>
    <d v="2023-08-26T11:24:34"/>
    <s v="APPROVE"/>
    <s v="Consumer Existing"/>
    <s v="SBambaras"/>
    <m/>
    <d v="1899-12-30T00:07:48"/>
    <n v="7.8"/>
    <d v="2023-08-26T00:00:00"/>
    <x v="1"/>
    <x v="0"/>
    <s v="SAM"/>
    <x v="1"/>
    <s v="CONSUMER EXISTING"/>
    <s v="SLA_MET"/>
  </r>
  <r>
    <s v="4888"/>
    <d v="2023-08-26T11:17:55"/>
    <d v="2023-08-26T11:34:55"/>
    <s v="APPROVE"/>
    <s v="Consumer Existing"/>
    <s v="RBose"/>
    <s v="Approve"/>
    <d v="1899-12-30T00:17:00"/>
    <n v="17"/>
    <d v="2023-08-26T00:00:00"/>
    <x v="1"/>
    <x v="0"/>
    <s v="ROHAN"/>
    <x v="1"/>
    <s v="CONSUMER EXISTING"/>
    <s v="SLA_MET"/>
  </r>
  <r>
    <s v="4973"/>
    <d v="2023-08-26T11:22:54"/>
    <d v="2023-08-26T11:30:00"/>
    <s v="WITHDRAW"/>
    <s v="Consumer Existing"/>
    <s v="HPandya"/>
    <s v="This customers existing Asif Tech account is currently overdue. Once all outstanding amounts have been paid, please email VCredit@Asif Tech.com.au to request a further review"/>
    <d v="1899-12-30T00:07:06"/>
    <n v="7.1"/>
    <d v="2023-08-26T00:00:00"/>
    <x v="1"/>
    <x v="0"/>
    <s v="HARDIK"/>
    <x v="0"/>
    <s v="CONSUMER EXISTING"/>
    <s v="SLA_MET"/>
  </r>
  <r>
    <s v="4974"/>
    <d v="2023-08-26T11:26:16"/>
    <d v="2023-08-26T11:42:42"/>
    <s v="WITHDRAW"/>
    <s v="Consumer Pre Bureau"/>
    <s v="NBhatia"/>
    <s v="Please send through copies of the applicants 100 points of ID (including their Visa page and/or previous Passport number, if applicable) to VCredit@Asif Tech.com.au or 1800 656 866"/>
    <d v="1899-12-30T00:16:26"/>
    <n v="16.433333333333334"/>
    <d v="2023-08-26T00:00:00"/>
    <x v="1"/>
    <x v="0"/>
    <s v="NITESH"/>
    <x v="0"/>
    <s v="CONSUMER PRE BUREAU"/>
    <s v="SLA_MET"/>
  </r>
  <r>
    <s v="4975"/>
    <d v="2023-08-26T11:27:49"/>
    <d v="2023-08-26T11:33:12"/>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5:23"/>
    <n v="5.3833333333333337"/>
    <d v="2023-08-26T00:00:00"/>
    <x v="1"/>
    <x v="0"/>
    <s v="SAM"/>
    <x v="0"/>
    <s v="CONSUMER PRE BUREAU"/>
    <s v="SLA_MET"/>
  </r>
  <r>
    <s v="4889"/>
    <d v="2023-08-26T11:33:03"/>
    <d v="2023-08-26T11:37:34"/>
    <s v="APPROVE"/>
    <s v="Consumer Existing"/>
    <s v="SBambaras"/>
    <s v="Approved for MBB only"/>
    <d v="1899-12-30T00:04:31"/>
    <n v="4.5166666666666666"/>
    <d v="2023-08-26T00:00:00"/>
    <x v="1"/>
    <x v="0"/>
    <s v="SAM"/>
    <x v="1"/>
    <s v="CONSUMER EXISTING"/>
    <s v="SLA_MET"/>
  </r>
  <r>
    <s v="4938"/>
    <d v="2023-08-26T11:33:52"/>
    <d v="2023-08-26T11:39:30"/>
    <s v="DECLINE"/>
    <s v="Consumer Existing"/>
    <s v="HPandya"/>
    <s v="The customer has been declined due to insufficient billing history with Asif Tech"/>
    <d v="1899-12-30T00:05:38"/>
    <n v="5.6333333333333329"/>
    <d v="2023-08-26T00:00:00"/>
    <x v="1"/>
    <x v="0"/>
    <s v="HARDIK"/>
    <x v="2"/>
    <s v="CONSUMER EXISTING"/>
    <s v="SLA_MET"/>
  </r>
  <r>
    <s v="4976"/>
    <d v="2023-08-26T11:39:54"/>
    <d v="2023-08-26T11:43:00"/>
    <s v="WITHDRAW"/>
    <s v="Consumer Pre Bureau"/>
    <s v="SBambaras"/>
    <s v="Please send through copies of the applicants 100 points of ID (including their Visa page and/or previous Passport number, if applicable) to VCredit@Asif Tech.com.au or 1800 656 866"/>
    <d v="1899-12-30T00:03:06"/>
    <n v="3.1"/>
    <d v="2023-08-26T00:00:00"/>
    <x v="1"/>
    <x v="0"/>
    <s v="SAM"/>
    <x v="0"/>
    <s v="CONSUMER PRE BUREAU"/>
    <s v="SLA_MET"/>
  </r>
  <r>
    <s v="4890"/>
    <d v="2023-08-26T11:44:46"/>
    <d v="2023-08-26T11:50:08"/>
    <s v="APPROVE"/>
    <s v="Consumer Existing"/>
    <s v="HPandya"/>
    <s v="Approve"/>
    <d v="1899-12-30T00:05:22"/>
    <n v="5.3666666666666663"/>
    <d v="2023-08-26T00:00:00"/>
    <x v="1"/>
    <x v="0"/>
    <s v="HARDIK"/>
    <x v="1"/>
    <s v="CONSUMER EXISTING"/>
    <s v="SLA_MET"/>
  </r>
  <r>
    <s v="4939"/>
    <d v="2023-08-26T11:48:19"/>
    <d v="2023-08-26T11:50:35"/>
    <s v="DECLINE"/>
    <s v="Consumer Existing"/>
    <s v="SSyed"/>
    <m/>
    <d v="1899-12-30T00:02:16"/>
    <n v="2.2666666666666666"/>
    <d v="2023-08-26T00:00:00"/>
    <x v="1"/>
    <x v="0"/>
    <s v="SHAHID"/>
    <x v="2"/>
    <s v="CONSUMER EXISTING"/>
    <s v="SLA_MET"/>
  </r>
  <r>
    <s v="4891"/>
    <d v="2023-08-26T11:55:36"/>
    <d v="2023-08-26T12:09:31"/>
    <s v="APPROVE"/>
    <s v="Consumer Existing"/>
    <s v="RBose"/>
    <m/>
    <d v="1899-12-30T00:13:55"/>
    <n v="13.916666666666666"/>
    <d v="2023-08-26T00:00:00"/>
    <x v="1"/>
    <x v="0"/>
    <s v="ROHAN"/>
    <x v="1"/>
    <s v="CONSUMER EXISTING"/>
    <s v="SLA_MET"/>
  </r>
  <r>
    <s v="4892"/>
    <d v="2023-08-26T11:58:09"/>
    <d v="2023-08-26T12:08:57"/>
    <s v="APPROVE"/>
    <s v="Consumer Post Bureau"/>
    <s v="SSyed"/>
    <m/>
    <d v="1899-12-30T00:10:48"/>
    <n v="10.8"/>
    <d v="2023-08-26T00:00:00"/>
    <x v="1"/>
    <x v="0"/>
    <s v="SHAHID"/>
    <x v="1"/>
    <s v="CONSUMER POST BUREAU"/>
    <s v="SLA_MET"/>
  </r>
  <r>
    <s v="4893"/>
    <d v="2023-08-26T12:02:01"/>
    <d v="2023-08-26T12:06:47"/>
    <s v="APPROVE"/>
    <s v="Consumer Existing"/>
    <s v="HPandya"/>
    <s v="Approve"/>
    <d v="1899-12-30T00:04:46"/>
    <n v="4.7666666666666666"/>
    <d v="2023-08-26T00:00:00"/>
    <x v="1"/>
    <x v="0"/>
    <s v="HARDIK"/>
    <x v="1"/>
    <s v="CONSUMER EXISTING"/>
    <s v="SLA_MET"/>
  </r>
  <r>
    <s v="4940"/>
    <d v="2023-08-26T12:02:09"/>
    <d v="2023-08-26T12:13:12"/>
    <s v="DECLINE"/>
    <s v="Consumer Existing"/>
    <s v="SBambaras"/>
    <m/>
    <d v="1899-12-30T00:11:03"/>
    <n v="11.05"/>
    <d v="2023-08-26T00:00:00"/>
    <x v="1"/>
    <x v="0"/>
    <s v="SAM"/>
    <x v="2"/>
    <s v="CONSUMER EXISTING"/>
    <s v="SLA_MET"/>
  </r>
  <r>
    <s v="4894"/>
    <d v="2023-08-26T12:05:17"/>
    <d v="2023-08-26T12:16:02"/>
    <s v="APPROVE"/>
    <s v="Consumer Existing"/>
    <s v="RBose"/>
    <m/>
    <d v="1899-12-30T00:10:45"/>
    <n v="10.75"/>
    <d v="2023-08-26T00:00:00"/>
    <x v="1"/>
    <x v="0"/>
    <s v="ROHAN"/>
    <x v="1"/>
    <s v="CONSUMER EXISTING"/>
    <s v="SLA_MET"/>
  </r>
  <r>
    <s v="4895"/>
    <d v="2023-08-26T12:10:00"/>
    <d v="2023-08-26T12:20:51"/>
    <s v="APPROVE"/>
    <s v="Consumer Existing"/>
    <s v="NBhatia"/>
    <s v="Approve"/>
    <d v="1899-12-30T00:10:51"/>
    <n v="10.85"/>
    <d v="2023-08-26T00:00:00"/>
    <x v="1"/>
    <x v="0"/>
    <s v="NITESH"/>
    <x v="1"/>
    <s v="CONSUMER EXISTING"/>
    <s v="SLA_MET"/>
  </r>
  <r>
    <s v="4896"/>
    <d v="2023-08-26T12:10:44"/>
    <d v="2023-08-26T12:20:50"/>
    <s v="APPROVE"/>
    <s v="Consumer Existing"/>
    <s v="HPandya"/>
    <s v="Approve"/>
    <d v="1899-12-30T00:10:06"/>
    <n v="10.1"/>
    <d v="2023-08-26T00:00:00"/>
    <x v="1"/>
    <x v="0"/>
    <s v="HARDIK"/>
    <x v="1"/>
    <s v="CONSUMER EXISTING"/>
    <s v="SLA_MET"/>
  </r>
  <r>
    <s v="4977"/>
    <d v="2023-08-26T12:12:04"/>
    <d v="2023-08-26T12:23:12"/>
    <s v="WITHDRAW"/>
    <s v="Consumer Existing"/>
    <s v="SBambaras"/>
    <s v="This customers existing Asif Tech account is currently overdue. Once all outstanding amounts have been paid, please email VCredit@Asif Tech.com.au to request a further review"/>
    <d v="1899-12-30T00:11:08"/>
    <n v="11.133333333333333"/>
    <d v="2023-08-26T00:00:00"/>
    <x v="1"/>
    <x v="0"/>
    <s v="SAM"/>
    <x v="0"/>
    <s v="CONSUMER EXISTING"/>
    <s v="SLA_MET"/>
  </r>
  <r>
    <s v="4978"/>
    <d v="2023-08-26T12:19:00"/>
    <d v="2023-08-26T12:32:41"/>
    <s v="WITHDRAW"/>
    <s v="Consumer Post Bureau"/>
    <s v="SSyed"/>
    <m/>
    <d v="1899-12-30T00:13:41"/>
    <n v="13.683333333333334"/>
    <d v="2023-08-26T00:00:00"/>
    <x v="1"/>
    <x v="0"/>
    <s v="SHAHID"/>
    <x v="0"/>
    <s v="CONSUMER POST BUREAU"/>
    <s v="SLA_MET"/>
  </r>
  <r>
    <s v="4941"/>
    <d v="2023-08-26T12:21:17"/>
    <d v="2023-08-26T12:31:39"/>
    <s v="DECLINE"/>
    <s v="Consumer Existing"/>
    <s v="HPandya"/>
    <s v="Declined as the customer has reached their eligible Service Limit"/>
    <d v="1899-12-30T00:10:22"/>
    <n v="10.366666666666667"/>
    <d v="2023-08-26T00:00:00"/>
    <x v="1"/>
    <x v="0"/>
    <s v="HARDIK"/>
    <x v="2"/>
    <s v="CONSUMER EXISTING"/>
    <s v="SLA_MET"/>
  </r>
  <r>
    <s v="4942"/>
    <d v="2023-08-26T12:24:07"/>
    <d v="2023-08-26T12:27:00"/>
    <s v="DECLINE"/>
    <s v="Consumer Post Bureau"/>
    <s v="SBambaras"/>
    <s v="Declined as a Credit Decision"/>
    <d v="1899-12-30T00:02:53"/>
    <n v="2.8833333333333333"/>
    <d v="2023-08-26T00:00:00"/>
    <x v="1"/>
    <x v="0"/>
    <s v="SAM"/>
    <x v="2"/>
    <s v="CONSUMER POST BUREAU"/>
    <s v="SLA_MET"/>
  </r>
  <r>
    <s v="4897"/>
    <d v="2023-08-26T12:26:27"/>
    <d v="2023-08-26T12:50:42"/>
    <s v="APPROVE"/>
    <s v="Consumer Existing"/>
    <s v="NBhatia"/>
    <m/>
    <d v="1899-12-30T00:24:15"/>
    <n v="24.25"/>
    <d v="2023-08-26T00:00:00"/>
    <x v="1"/>
    <x v="0"/>
    <s v="NITESH"/>
    <x v="1"/>
    <s v="CONSUMER EXISTING"/>
    <s v="SLA_NOT_MET"/>
  </r>
  <r>
    <s v="4898"/>
    <d v="2023-08-26T12:36:11"/>
    <d v="2023-08-26T12:42:28"/>
    <s v="APPROVE"/>
    <s v="Consumer Existing"/>
    <s v="SBambaras"/>
    <s v="Approved for 1 service"/>
    <d v="1899-12-30T00:06:17"/>
    <n v="6.2833333333333332"/>
    <d v="2023-08-26T00:00:00"/>
    <x v="1"/>
    <x v="0"/>
    <s v="SAM"/>
    <x v="1"/>
    <s v="CONSUMER EXISTING"/>
    <s v="SLA_MET"/>
  </r>
  <r>
    <s v="4979"/>
    <d v="2023-08-26T12:36:22"/>
    <d v="2023-08-26T12:47:16"/>
    <s v="WITHDRAW"/>
    <s v="Consumer Existing"/>
    <s v="SSyed"/>
    <s v="This customers existing Asif Tech account is currently overdue. Once all outstanding amounts have been paid, please email VCredit@Asif Tech.com.au to request a further review"/>
    <d v="1899-12-30T00:10:54"/>
    <n v="10.9"/>
    <d v="2023-08-26T00:00:00"/>
    <x v="1"/>
    <x v="0"/>
    <s v="SHAHID"/>
    <x v="0"/>
    <s v="CONSUMER EXISTING"/>
    <s v="SLA_MET"/>
  </r>
  <r>
    <s v="4980"/>
    <d v="2023-08-26T12:36:56"/>
    <d v="2023-08-26T12:47:37"/>
    <s v="WITHDRAW"/>
    <s v="Consumer Existing"/>
    <s v="SBambaras"/>
    <s v="This customers existing Asif Tech account is currently overdue. Once all outstanding amounts have been paid, please email VCredit@Asif Tech.com.au to request a further review"/>
    <d v="1899-12-30T00:10:41"/>
    <n v="10.683333333333334"/>
    <d v="2023-08-26T00:00:00"/>
    <x v="1"/>
    <x v="0"/>
    <s v="SAM"/>
    <x v="0"/>
    <s v="CONSUMER EXISTING"/>
    <s v="SLA_MET"/>
  </r>
  <r>
    <s v="4943"/>
    <d v="2023-08-26T12:45:31"/>
    <d v="2023-08-26T12:54:20"/>
    <s v="DECLINE"/>
    <s v="Consumer Existing"/>
    <s v="RBose"/>
    <m/>
    <d v="1899-12-30T00:08:49"/>
    <n v="8.8166666666666664"/>
    <d v="2023-08-26T00:00:00"/>
    <x v="1"/>
    <x v="0"/>
    <s v="ROHAN"/>
    <x v="2"/>
    <s v="CONSUMER EXISTING"/>
    <s v="SLA_MET"/>
  </r>
  <r>
    <s v="4944"/>
    <d v="2023-08-26T12:45:57"/>
    <d v="2023-08-26T12:56:51"/>
    <s v="DECLINE"/>
    <s v="Consumer Existing"/>
    <s v="HPandya"/>
    <s v="The customer has been declined due to insufficient billing history with Asif Tech"/>
    <d v="1899-12-30T00:10:54"/>
    <n v="10.9"/>
    <d v="2023-08-26T00:00:00"/>
    <x v="1"/>
    <x v="0"/>
    <s v="HARDIK"/>
    <x v="2"/>
    <s v="CONSUMER EXISTING"/>
    <s v="SLA_MET"/>
  </r>
  <r>
    <s v="4981"/>
    <d v="2023-08-26T13:08:02"/>
    <d v="2023-08-26T13:15:25"/>
    <s v="WITHDRAW"/>
    <s v="Consumer Pre Bureau"/>
    <s v="SBambaras"/>
    <s v="Please resubmit with employer's correct landline number and name of the suburb on the previous address."/>
    <d v="1899-12-30T00:07:23"/>
    <n v="7.3833333333333337"/>
    <d v="2023-08-26T00:00:00"/>
    <x v="1"/>
    <x v="0"/>
    <s v="SAM"/>
    <x v="0"/>
    <s v="CONSUMER PRE BUREAU"/>
    <s v="SLA_MET"/>
  </r>
  <r>
    <s v="4899"/>
    <d v="2023-08-26T13:12:20"/>
    <d v="2023-08-26T13:30:00"/>
    <s v="APPROVE"/>
    <s v="Consumer Existing"/>
    <s v="RBose"/>
    <m/>
    <d v="1899-12-30T00:17:40"/>
    <n v="17.666666666666668"/>
    <d v="2023-08-26T00:00:00"/>
    <x v="1"/>
    <x v="0"/>
    <s v="ROHAN"/>
    <x v="1"/>
    <s v="CONSUMER EXISTING"/>
    <s v="SLA_MET"/>
  </r>
  <r>
    <s v="4982"/>
    <d v="2023-08-26T13:13:25"/>
    <d v="2023-08-26T13:42:48"/>
    <s v="WITHDRAW"/>
    <s v="Consumer Post Bureau"/>
    <s v="RBose"/>
    <m/>
    <d v="1899-12-30T00:29:23"/>
    <n v="29.383333333333333"/>
    <d v="2023-08-26T00:00:00"/>
    <x v="1"/>
    <x v="0"/>
    <s v="ROHAN"/>
    <x v="0"/>
    <s v="CONSUMER POST BUREAU"/>
    <s v="SLA_NOT_MET"/>
  </r>
  <r>
    <s v="4945"/>
    <d v="2023-08-26T13:14:35"/>
    <d v="2023-08-26T13:31:06"/>
    <s v="DECLINE"/>
    <s v="Consumer Existing"/>
    <s v="HPandya"/>
    <s v="Declined as the customer has reached their eligible Service Limit"/>
    <d v="1899-12-30T00:16:31"/>
    <n v="16.516666666666666"/>
    <d v="2023-08-26T00:00:00"/>
    <x v="1"/>
    <x v="0"/>
    <s v="HARDIK"/>
    <x v="2"/>
    <s v="CONSUMER EXISTING"/>
    <s v="SLA_MET"/>
  </r>
  <r>
    <s v="4983"/>
    <d v="2023-08-26T13:14:38"/>
    <d v="2023-08-26T13:22:14"/>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7:36"/>
    <n v="7.6"/>
    <d v="2023-08-26T00:00:00"/>
    <x v="1"/>
    <x v="0"/>
    <s v="SAM"/>
    <x v="0"/>
    <s v="CONSUMER POST BUREAU"/>
    <s v="SLA_MET"/>
  </r>
  <r>
    <s v="4900"/>
    <d v="2023-08-26T13:17:09"/>
    <d v="2023-08-26T13:29:59"/>
    <s v="APPROVE"/>
    <s v="Consumer Pre Bureau"/>
    <s v="SBambaras"/>
    <s v="Approved for 1 service"/>
    <d v="1899-12-30T00:12:50"/>
    <n v="12.833333333333334"/>
    <d v="2023-08-26T00:00:00"/>
    <x v="1"/>
    <x v="0"/>
    <s v="SAM"/>
    <x v="1"/>
    <s v="CONSUMER PRE BUREAU"/>
    <s v="SLA_MET"/>
  </r>
  <r>
    <s v="4901"/>
    <d v="2023-08-26T13:21:26"/>
    <d v="2023-08-26T13:40:04"/>
    <s v="APPROVE"/>
    <s v="Consumer Pre Bureau"/>
    <s v="SBambaras"/>
    <s v="Approved for 1 service"/>
    <d v="1899-12-30T00:18:38"/>
    <n v="18.633333333333333"/>
    <d v="2023-08-26T00:00:00"/>
    <x v="1"/>
    <x v="0"/>
    <s v="SAM"/>
    <x v="1"/>
    <s v="CONSUMER PRE BUREAU"/>
    <s v="SLA_MET"/>
  </r>
  <r>
    <s v="4902"/>
    <d v="2023-08-26T13:32:09"/>
    <d v="2023-08-26T13:38:51"/>
    <s v="APPROVE"/>
    <s v="Consumer Post Bureau"/>
    <s v="HPandya"/>
    <s v="Approve"/>
    <d v="1899-12-30T00:06:42"/>
    <n v="6.7"/>
    <d v="2023-08-26T00:00:00"/>
    <x v="1"/>
    <x v="0"/>
    <s v="HARDIK"/>
    <x v="1"/>
    <s v="CONSUMER POST BUREAU"/>
    <s v="SLA_MET"/>
  </r>
  <r>
    <s v="4903"/>
    <d v="2023-08-26T13:32:14"/>
    <d v="2023-08-26T13:44:14"/>
    <s v="APPROVE"/>
    <s v="Consumer Existing"/>
    <s v="NBhatia"/>
    <s v="Approve"/>
    <d v="1899-12-30T00:12:00"/>
    <n v="12"/>
    <d v="2023-08-26T00:00:00"/>
    <x v="1"/>
    <x v="0"/>
    <s v="NITESH"/>
    <x v="1"/>
    <s v="CONSUMER EXISTING"/>
    <s v="SLA_MET"/>
  </r>
  <r>
    <s v="4904"/>
    <d v="2023-08-26T13:32:20"/>
    <d v="2023-08-26T13:49:31"/>
    <s v="APPROVE"/>
    <s v="Consumer Existing"/>
    <s v="RBose"/>
    <m/>
    <d v="1899-12-30T00:17:11"/>
    <n v="17.183333333333334"/>
    <d v="2023-08-26T00:00:00"/>
    <x v="1"/>
    <x v="0"/>
    <s v="ROHAN"/>
    <x v="1"/>
    <s v="CONSUMER EXISTING"/>
    <s v="SLA_MET"/>
  </r>
  <r>
    <s v="4984"/>
    <d v="2023-08-26T13:33:48"/>
    <d v="2023-08-26T13:48:37"/>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4:49"/>
    <n v="14.816666666666666"/>
    <d v="2023-08-26T00:00:00"/>
    <x v="1"/>
    <x v="0"/>
    <s v="HARDIK"/>
    <x v="0"/>
    <s v="CONSUMER PRE BUREAU"/>
    <s v="SLA_MET"/>
  </r>
  <r>
    <s v="4905"/>
    <d v="2023-08-26T13:41:39"/>
    <d v="2023-08-26T13:44:50"/>
    <s v="APPROVE"/>
    <s v="Consumer Existing"/>
    <s v="SBambaras"/>
    <s v="Approved only with outright purchase of handset or USIM only"/>
    <d v="1899-12-30T00:03:11"/>
    <n v="3.1833333333333331"/>
    <d v="2023-08-26T00:00:00"/>
    <x v="1"/>
    <x v="0"/>
    <s v="SAM"/>
    <x v="1"/>
    <s v="CONSUMER EXISTING"/>
    <s v="SLA_MET"/>
  </r>
  <r>
    <s v="4906"/>
    <d v="2023-08-26T13:41:43"/>
    <d v="2023-08-26T13:55:03"/>
    <s v="APPROVE"/>
    <s v="Consumer Existing"/>
    <s v="RBose"/>
    <m/>
    <d v="1899-12-30T00:13:20"/>
    <n v="13.333333333333334"/>
    <d v="2023-08-26T00:00:00"/>
    <x v="1"/>
    <x v="0"/>
    <s v="ROHAN"/>
    <x v="1"/>
    <s v="CONSUMER EXISTING"/>
    <s v="SLA_MET"/>
  </r>
  <r>
    <s v="4985"/>
    <d v="2023-08-26T13:42:43"/>
    <d v="2023-08-26T13:49:54"/>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07:11"/>
    <n v="7.1833333333333336"/>
    <d v="2023-08-26T00:00:00"/>
    <x v="1"/>
    <x v="0"/>
    <s v="SAM"/>
    <x v="0"/>
    <s v="CONSUMER EXISTING"/>
    <s v="SLA_MET"/>
  </r>
  <r>
    <s v="4946"/>
    <d v="2023-08-26T13:42:59"/>
    <d v="2023-08-26T14:06:41"/>
    <s v="DECLINE"/>
    <s v="Consumer Existing"/>
    <s v="RBose"/>
    <m/>
    <d v="1899-12-30T00:23:42"/>
    <n v="23.7"/>
    <d v="2023-08-26T00:00:00"/>
    <x v="1"/>
    <x v="0"/>
    <s v="ROHAN"/>
    <x v="2"/>
    <s v="CONSUMER EXISTING"/>
    <s v="SLA_NOT_MET"/>
  </r>
  <r>
    <s v="4907"/>
    <d v="2023-08-26T13:46:41"/>
    <d v="2023-08-26T13:59:19"/>
    <s v="APPROVE"/>
    <s v="Consumer Pre Bureau"/>
    <s v="NBhatia"/>
    <s v="Approve"/>
    <d v="1899-12-30T00:12:38"/>
    <n v="12.633333333333333"/>
    <d v="2023-08-26T00:00:00"/>
    <x v="1"/>
    <x v="0"/>
    <s v="NITESH"/>
    <x v="1"/>
    <s v="CONSUMER PRE BUREAU"/>
    <s v="SLA_MET"/>
  </r>
  <r>
    <s v="4986"/>
    <d v="2023-08-26T13:51:01"/>
    <d v="2023-08-26T13:55:25"/>
    <s v="WITHDRAW"/>
    <s v="Consumer Pre Bureau"/>
    <s v="HPandya"/>
    <s v="An account for this applicant already exists with Asif Tech. Please resubmit as existing customer under CA Row ID: 1-5LFTJMO"/>
    <d v="1899-12-30T00:04:24"/>
    <n v="4.4000000000000004"/>
    <d v="2023-08-26T00:00:00"/>
    <x v="1"/>
    <x v="0"/>
    <s v="HARDIK"/>
    <x v="0"/>
    <s v="CONSUMER PRE BUREAU"/>
    <s v="SLA_MET"/>
  </r>
  <r>
    <s v="4987"/>
    <d v="2023-08-26T13:54:25"/>
    <d v="2023-08-26T13:57:52"/>
    <s v="WITHDRAW"/>
    <s v="Consumer Pre Bureau"/>
    <s v="SBambaras"/>
    <s v="Please send through copies of the applicants 100 points of ID (including their Visa page and/or previous Passport number, if applicable) to VCredit@Asif Tech.com.au or 1800 656 866"/>
    <d v="1899-12-30T00:03:27"/>
    <n v="3.45"/>
    <d v="2023-08-26T00:00:00"/>
    <x v="1"/>
    <x v="0"/>
    <s v="SAM"/>
    <x v="0"/>
    <s v="CONSUMER PRE BUREAU"/>
    <s v="SLA_MET"/>
  </r>
  <r>
    <s v="4988"/>
    <d v="2023-08-26T13:55:54"/>
    <d v="2023-08-26T14:16:31"/>
    <s v="WITHDRAW"/>
    <s v="Consumer Post Bureau"/>
    <s v="NBhatia"/>
    <m/>
    <d v="1899-12-30T00:20:37"/>
    <n v="20.616666666666667"/>
    <d v="2023-08-26T00:00:00"/>
    <x v="1"/>
    <x v="0"/>
    <s v="NITESH"/>
    <x v="0"/>
    <s v="CONSUMER POST BUREAU"/>
    <s v="SLA_NOT_MET"/>
  </r>
  <r>
    <s v="4989"/>
    <d v="2023-08-26T13:58:29"/>
    <d v="2023-08-26T14:10:27"/>
    <s v="WITHDRAW"/>
    <s v="Consumer Post Bureau"/>
    <s v="HPandya"/>
    <m/>
    <d v="1899-12-30T00:11:58"/>
    <n v="11.966666666666667"/>
    <d v="2023-08-26T00:00:00"/>
    <x v="1"/>
    <x v="0"/>
    <s v="HARDIK"/>
    <x v="0"/>
    <s v="CONSUMER POST BUREAU"/>
    <s v="SLA_MET"/>
  </r>
  <r>
    <s v="4947"/>
    <d v="2023-08-26T14:02:06"/>
    <d v="2023-08-26T14:08:03"/>
    <s v="DECLINE"/>
    <s v="Consumer Existing"/>
    <s v="SBambaras"/>
    <s v="Declined as the customer has reached their eligible Service Limit"/>
    <d v="1899-12-30T00:05:57"/>
    <n v="5.95"/>
    <d v="2023-08-26T00:00:00"/>
    <x v="1"/>
    <x v="0"/>
    <s v="SAM"/>
    <x v="2"/>
    <s v="CONSUMER EXISTING"/>
    <s v="SLA_MET"/>
  </r>
  <r>
    <s v="4990"/>
    <d v="2023-08-26T14:03:49"/>
    <d v="2023-08-26T14:13:45"/>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09:56"/>
    <n v="9.9333333333333336"/>
    <d v="2023-08-26T00:00:00"/>
    <x v="1"/>
    <x v="0"/>
    <s v="SAM"/>
    <x v="0"/>
    <s v="CONSUMER EXISTING"/>
    <s v="SLA_MET"/>
  </r>
  <r>
    <s v="4908"/>
    <d v="2023-08-26T14:07:58"/>
    <d v="2023-08-26T14:14:57"/>
    <s v="APPROVE"/>
    <s v="Consumer Existing"/>
    <s v="HPandya"/>
    <s v="Approve"/>
    <d v="1899-12-30T00:06:59"/>
    <n v="6.9833333333333334"/>
    <d v="2023-08-26T00:00:00"/>
    <x v="1"/>
    <x v="0"/>
    <s v="HARDIK"/>
    <x v="1"/>
    <s v="CONSUMER EXISTING"/>
    <s v="SLA_MET"/>
  </r>
  <r>
    <s v="4991"/>
    <d v="2023-08-26T14:18:10"/>
    <d v="2023-08-26T14:24:31"/>
    <s v="WITHDRAW"/>
    <s v="Consumer Pre Bureau"/>
    <s v="HPandya"/>
    <s v="Please resubmit with a valid alternate contact mobile number for a family or a friend."/>
    <d v="1899-12-30T00:06:21"/>
    <n v="6.35"/>
    <d v="2023-08-26T00:00:00"/>
    <x v="1"/>
    <x v="0"/>
    <s v="HARDIK"/>
    <x v="0"/>
    <s v="CONSUMER PRE BUREAU"/>
    <s v="SLA_MET"/>
  </r>
  <r>
    <s v="4909"/>
    <d v="2023-08-26T14:18:21"/>
    <d v="2023-08-26T14:35:59"/>
    <s v="APPROVE"/>
    <s v="Consumer Post Bureau"/>
    <s v="NBhatia"/>
    <s v="Approved for One Handset and One MBB only."/>
    <d v="1899-12-30T00:17:38"/>
    <n v="17.633333333333333"/>
    <d v="2023-08-26T00:00:00"/>
    <x v="1"/>
    <x v="0"/>
    <s v="NITESH"/>
    <x v="1"/>
    <s v="CONSUMER POST BUREAU"/>
    <s v="SLA_MET"/>
  </r>
  <r>
    <s v="4992"/>
    <d v="2023-08-26T14:20:23"/>
    <d v="2023-08-26T14:30:49"/>
    <s v="WITHDRAW"/>
    <s v="Consumer Pre Bureau"/>
    <s v="HPandya"/>
    <s v="Please resubmit with the employer LL as (08) 8947 4070 AND ALSO mentioned the suburb name in the previous address."/>
    <d v="1899-12-30T00:10:26"/>
    <n v="10.433333333333334"/>
    <d v="2023-08-26T00:00:00"/>
    <x v="1"/>
    <x v="0"/>
    <s v="HARDIK"/>
    <x v="0"/>
    <s v="CONSUMER PRE BUREAU"/>
    <s v="SLA_MET"/>
  </r>
  <r>
    <s v="4993"/>
    <d v="2023-08-26T14:20:57"/>
    <d v="2023-08-26T14:37:56"/>
    <s v="WITHDRAW"/>
    <s v="Consumer Post Bureau"/>
    <s v="SSyed"/>
    <m/>
    <d v="1899-12-30T00:16:59"/>
    <n v="16.983333333333334"/>
    <d v="2023-08-26T00:00:00"/>
    <x v="1"/>
    <x v="0"/>
    <s v="SHAHID"/>
    <x v="0"/>
    <s v="CONSUMER POST BUREAU"/>
    <s v="SLA_MET"/>
  </r>
  <r>
    <s v="4994"/>
    <d v="2023-08-26T14:23:04"/>
    <d v="2023-08-26T14:39:59"/>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6:55"/>
    <n v="16.916666666666668"/>
    <d v="2023-08-26T00:00:00"/>
    <x v="1"/>
    <x v="0"/>
    <s v="HARDIK"/>
    <x v="0"/>
    <s v="CONSUMER POST BUREAU"/>
    <s v="SLA_MET"/>
  </r>
  <r>
    <s v="4910"/>
    <d v="2023-08-26T14:33:09"/>
    <d v="2023-08-26T14:42:08"/>
    <s v="APPROVE"/>
    <s v="Consumer Pre Bureau"/>
    <s v="SBambaras"/>
    <s v="Approved for 1 handset and 1 MBB"/>
    <d v="1899-12-30T00:08:59"/>
    <n v="8.9833333333333325"/>
    <d v="2023-08-26T00:00:00"/>
    <x v="1"/>
    <x v="0"/>
    <s v="SAM"/>
    <x v="1"/>
    <s v="CONSUMER PRE BUREAU"/>
    <s v="SLA_MET"/>
  </r>
  <r>
    <s v="4911"/>
    <d v="2023-08-26T14:35:19"/>
    <d v="2023-08-26T14:52:40"/>
    <s v="APPROVE"/>
    <s v="Consumer Existing"/>
    <s v="NBhatia"/>
    <s v="Approve"/>
    <d v="1899-12-30T00:17:21"/>
    <n v="17.350000000000001"/>
    <d v="2023-08-26T00:00:00"/>
    <x v="1"/>
    <x v="0"/>
    <s v="NITESH"/>
    <x v="1"/>
    <s v="CONSUMER EXISTING"/>
    <s v="SLA_MET"/>
  </r>
  <r>
    <s v="4912"/>
    <d v="2023-08-26T14:37:41"/>
    <d v="2023-08-26T14:44:10"/>
    <s v="APPROVE"/>
    <s v="Consumer Existing"/>
    <s v="SSyed"/>
    <m/>
    <d v="1899-12-30T00:06:29"/>
    <n v="6.4833333333333334"/>
    <d v="2023-08-26T00:00:00"/>
    <x v="1"/>
    <x v="0"/>
    <s v="SHAHID"/>
    <x v="1"/>
    <s v="CONSUMER EXISTING"/>
    <s v="SLA_MET"/>
  </r>
  <r>
    <s v="4995"/>
    <d v="2023-08-26T14:39:51"/>
    <d v="2023-08-26T14:47:41"/>
    <s v="WITHDRAW"/>
    <s v="Consumer Pre Bureau"/>
    <s v="HPandya"/>
    <s v="Please resubmit with the previous address without OTHERS."/>
    <d v="1899-12-30T00:07:50"/>
    <n v="7.833333333333333"/>
    <d v="2023-08-26T00:00:00"/>
    <x v="1"/>
    <x v="0"/>
    <s v="HARDIK"/>
    <x v="0"/>
    <s v="CONSUMER PRE BUREAU"/>
    <s v="SLA_MET"/>
  </r>
  <r>
    <s v="4948"/>
    <d v="2023-08-26T14:42:15"/>
    <d v="2023-08-26T14:47:12"/>
    <s v="DECLINE"/>
    <s v="Consumer Existing"/>
    <s v="SSyed"/>
    <m/>
    <d v="1899-12-30T00:04:57"/>
    <n v="4.95"/>
    <d v="2023-08-26T00:00:00"/>
    <x v="1"/>
    <x v="0"/>
    <s v="SHAHID"/>
    <x v="2"/>
    <s v="CONSUMER EXISTING"/>
    <s v="SLA_MET"/>
  </r>
  <r>
    <s v="4996"/>
    <d v="2023-08-26T14:43:00"/>
    <d v="2023-08-26T14:59:15"/>
    <s v="WITHDRAW"/>
    <s v="Consumer Existing"/>
    <s v="SBambaras"/>
    <s v="This customers existing Asif Tech account is currently overdue. Once all outstanding amounts have been paid, please email VCredit@Asif Tech.com.au to request a further review"/>
    <d v="1899-12-30T00:16:15"/>
    <n v="16.25"/>
    <d v="2023-08-26T00:00:00"/>
    <x v="1"/>
    <x v="0"/>
    <s v="SAM"/>
    <x v="0"/>
    <s v="CONSUMER EXISTING"/>
    <s v="SLA_MET"/>
  </r>
  <r>
    <s v="4949"/>
    <d v="2023-08-26T14:45:21"/>
    <d v="2023-08-26T14:52:39"/>
    <s v="DECLINE"/>
    <s v="Consumer Existing"/>
    <s v="HPandya"/>
    <s v="The applicant has been declined due to their billing history on their existing Asif Tech account, which is currently overdue"/>
    <d v="1899-12-30T00:07:18"/>
    <n v="7.3"/>
    <d v="2023-08-26T00:00:00"/>
    <x v="1"/>
    <x v="0"/>
    <s v="HARDIK"/>
    <x v="2"/>
    <s v="CONSUMER EXISTING"/>
    <s v="SLA_MET"/>
  </r>
  <r>
    <s v="4997"/>
    <d v="2023-08-26T14:45:21"/>
    <d v="2023-08-26T14:59:1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3:51"/>
    <n v="13.85"/>
    <d v="2023-08-26T00:00:00"/>
    <x v="1"/>
    <x v="0"/>
    <s v="HARDIK"/>
    <x v="0"/>
    <s v="CONSUMER POST BUREAU"/>
    <s v="SLA_MET"/>
  </r>
  <r>
    <s v="4913"/>
    <d v="2023-08-26T14:48:34"/>
    <d v="2023-08-26T14:59:45"/>
    <s v="APPROVE"/>
    <s v="Consumer Post Bureau"/>
    <s v="SSyed"/>
    <m/>
    <d v="1899-12-30T00:11:11"/>
    <n v="11.183333333333334"/>
    <d v="2023-08-26T00:00:00"/>
    <x v="1"/>
    <x v="0"/>
    <s v="SHAHID"/>
    <x v="1"/>
    <s v="CONSUMER POST BUREAU"/>
    <s v="SLA_MET"/>
  </r>
  <r>
    <s v="4914"/>
    <d v="2023-08-26T14:49:53"/>
    <d v="2023-08-26T15:03:48"/>
    <s v="APPROVE"/>
    <s v="Consumer Existing"/>
    <s v="NBhatia"/>
    <s v="Approve"/>
    <d v="1899-12-30T00:13:55"/>
    <n v="13.916666666666666"/>
    <d v="2023-08-26T00:00:00"/>
    <x v="1"/>
    <x v="0"/>
    <s v="NITESH"/>
    <x v="1"/>
    <s v="CONSUMER EXISTING"/>
    <s v="SLA_MET"/>
  </r>
  <r>
    <s v="4998"/>
    <d v="2023-08-26T14:51:04"/>
    <d v="2023-08-26T15:03:32"/>
    <s v="WITHDRAW"/>
    <s v="Consumer Pre Bureau"/>
    <s v="SBambaras"/>
    <s v="Please resubmit with the employer LL as 0889474070 and also mentioned the suburb name in the previous address."/>
    <d v="1899-12-30T00:12:28"/>
    <n v="12.466666666666667"/>
    <d v="2023-08-26T00:00:00"/>
    <x v="1"/>
    <x v="0"/>
    <s v="SAM"/>
    <x v="0"/>
    <s v="CONSUMER PRE BUREAU"/>
    <s v="SLA_MET"/>
  </r>
  <r>
    <s v="4950"/>
    <d v="2023-08-26T14:53:24"/>
    <d v="2023-08-26T15:13:35"/>
    <s v="DECLINE"/>
    <s v="Consumer Existing"/>
    <s v="RBose"/>
    <m/>
    <d v="1899-12-30T00:20:11"/>
    <n v="20.183333333333334"/>
    <d v="2023-08-26T00:00:00"/>
    <x v="1"/>
    <x v="0"/>
    <s v="ROHAN"/>
    <x v="2"/>
    <s v="CONSUMER EXISTING"/>
    <s v="SLA_NOT_MET"/>
  </r>
  <r>
    <s v="4999"/>
    <d v="2023-08-26T14:54:36"/>
    <d v="2023-08-26T15:10:56"/>
    <s v="WITHDRAW"/>
    <s v="Consumer Existing"/>
    <s v="HPandya"/>
    <s v="This customers existing Asif Tech account is currently overdue. Once all outstanding amounts have been paid, please email VCredit@Asif Tech.com.au to request a further review"/>
    <d v="1899-12-30T00:16:20"/>
    <n v="16.333333333333332"/>
    <d v="2023-08-26T00:00:00"/>
    <x v="1"/>
    <x v="0"/>
    <s v="HARDIK"/>
    <x v="0"/>
    <s v="CONSUMER EXISTING"/>
    <s v="SLA_MET"/>
  </r>
  <r>
    <s v="5000"/>
    <d v="2023-08-26T14:56:54"/>
    <d v="2023-08-26T15:13:46"/>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16:52"/>
    <n v="16.866666666666667"/>
    <d v="2023-08-26T00:00:00"/>
    <x v="1"/>
    <x v="0"/>
    <s v="SAM"/>
    <x v="0"/>
    <s v="CONSUMER EXISTING"/>
    <s v="SLA_MET"/>
  </r>
  <r>
    <s v="5001"/>
    <d v="2023-08-26T14:57:39"/>
    <d v="2023-08-26T15:23:25"/>
    <s v="WITHDRAW"/>
    <s v="Consumer Pre Bureau"/>
    <s v="NBhatia"/>
    <s v="This customers existing Asif Tech account is currently overdue. Once all outstanding amounts have been paid, please email VCredit@Asif Tech.com.au to request a further review"/>
    <d v="1899-12-30T00:25:46"/>
    <n v="25.766666666666666"/>
    <d v="2023-08-26T00:00:00"/>
    <x v="1"/>
    <x v="0"/>
    <s v="NITESH"/>
    <x v="0"/>
    <s v="CONSUMER PRE BUREAU"/>
    <s v="SLA_NOT_MET"/>
  </r>
  <r>
    <s v="5002"/>
    <d v="2023-08-26T15:00:29"/>
    <d v="2023-08-26T15:16:51"/>
    <s v="WITHDRAW"/>
    <s v="Consumer Existing"/>
    <s v="HPandya"/>
    <s v="Please resubmit the requested device type."/>
    <d v="1899-12-30T00:16:22"/>
    <n v="16.366666666666667"/>
    <d v="2023-08-26T00:00:00"/>
    <x v="1"/>
    <x v="0"/>
    <s v="HARDIK"/>
    <x v="0"/>
    <s v="CONSUMER EXISTING"/>
    <s v="SLA_MET"/>
  </r>
  <r>
    <s v="5003"/>
    <d v="2023-08-26T15:02:41"/>
    <d v="2023-08-26T15:24:07"/>
    <s v="WITHDRAW"/>
    <s v="Consumer Existing"/>
    <s v="SBambaras"/>
    <s v="This customers existing Asif Tech account is currently overdue. Once all outstanding amounts have been paid, please email VCredit@Asif Tech.com.au to request a further review"/>
    <d v="1899-12-30T00:21:26"/>
    <n v="21.433333333333334"/>
    <d v="2023-08-26T00:00:00"/>
    <x v="1"/>
    <x v="0"/>
    <s v="SAM"/>
    <x v="0"/>
    <s v="CONSUMER EXISTING"/>
    <s v="SLA_NOT_MET"/>
  </r>
  <r>
    <s v="5004"/>
    <d v="2023-08-26T15:10:22"/>
    <d v="2023-08-26T15:24:01"/>
    <s v="WITHDRAW"/>
    <s v="Consumer Pre Bureau"/>
    <s v="HPandya"/>
    <s v="Please resubmit with the Valid mobile number to a friend or family."/>
    <d v="1899-12-30T00:13:39"/>
    <n v="13.65"/>
    <d v="2023-08-26T00:00:00"/>
    <x v="1"/>
    <x v="0"/>
    <s v="HARDIK"/>
    <x v="0"/>
    <s v="CONSUMER PRE BUREAU"/>
    <s v="SLA_MET"/>
  </r>
  <r>
    <s v="5005"/>
    <d v="2023-08-26T15:12:24"/>
    <d v="2023-08-26T15:31:19"/>
    <s v="WITHDRAW"/>
    <s v="Consumer Post Bureau"/>
    <s v="HPandya"/>
    <s v="Please send through copies of the applicants 100 points of ID to VCredit@Asif Tech.com.au or 1800 656 866 Bank statement and resubmit the application correctly as home duties."/>
    <d v="1899-12-30T00:18:55"/>
    <n v="18.916666666666668"/>
    <d v="2023-08-26T00:00:00"/>
    <x v="1"/>
    <x v="0"/>
    <s v="HARDIK"/>
    <x v="0"/>
    <s v="CONSUMER POST BUREAU"/>
    <s v="SLA_MET"/>
  </r>
  <r>
    <s v="4951"/>
    <d v="2023-08-26T15:16:46"/>
    <d v="2023-08-26T15:26:22"/>
    <s v="DECLINE"/>
    <s v="Consumer Existing"/>
    <s v="SBambaras"/>
    <s v="The applicant has been declined as their Visa expires in less than 12 months"/>
    <d v="1899-12-30T00:09:36"/>
    <n v="9.6"/>
    <d v="2023-08-26T00:00:00"/>
    <x v="1"/>
    <x v="0"/>
    <s v="SAM"/>
    <x v="2"/>
    <s v="CONSUMER EXISTING"/>
    <s v="SLA_MET"/>
  </r>
  <r>
    <s v="4915"/>
    <d v="2023-08-26T15:18:39"/>
    <d v="2023-08-26T15:28:24"/>
    <s v="APPROVE"/>
    <s v="Consumer Existing"/>
    <s v="SSyed"/>
    <m/>
    <d v="1899-12-30T00:09:45"/>
    <n v="9.75"/>
    <d v="2023-08-26T00:00:00"/>
    <x v="1"/>
    <x v="0"/>
    <s v="SHAHID"/>
    <x v="1"/>
    <s v="CONSUMER EXISTING"/>
    <s v="SLA_MET"/>
  </r>
  <r>
    <s v="4952"/>
    <d v="2023-08-26T15:18:39"/>
    <d v="2023-08-26T15:45:28"/>
    <s v="DECLINE"/>
    <s v="Consumer Existing"/>
    <s v="NBhatia"/>
    <s v="Declined as a Credit Decision"/>
    <d v="1899-12-30T00:26:49"/>
    <n v="26.816666666666666"/>
    <d v="2023-08-26T00:00:00"/>
    <x v="1"/>
    <x v="0"/>
    <s v="NITESH"/>
    <x v="2"/>
    <s v="CONSUMER EXISTING"/>
    <s v="SLA_NOT_MET"/>
  </r>
  <r>
    <s v="4953"/>
    <d v="2023-08-26T15:21:13"/>
    <d v="2023-08-26T15:35:44"/>
    <s v="DECLINE"/>
    <s v="Consumer Existing"/>
    <s v="SBambaras"/>
    <s v="The applicant has been declined due to a failed employment check. We have confirmed that the applicant is either not known by the employer or no longer works there"/>
    <d v="1899-12-30T00:14:31"/>
    <n v="14.516666666666667"/>
    <d v="2023-08-26T00:00:00"/>
    <x v="1"/>
    <x v="0"/>
    <s v="SAM"/>
    <x v="2"/>
    <s v="CONSUMER EXISTING"/>
    <s v="SLA_MET"/>
  </r>
  <r>
    <s v="5006"/>
    <d v="2023-08-26T15:25:10"/>
    <d v="2023-08-26T15:37:29"/>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19"/>
    <n v="12.316666666666666"/>
    <d v="2023-08-26T00:00:00"/>
    <x v="1"/>
    <x v="0"/>
    <s v="HARDIK"/>
    <x v="0"/>
    <s v="CONSUMER POST BUREAU"/>
    <s v="SLA_MET"/>
  </r>
  <r>
    <s v="5007"/>
    <d v="2023-08-26T15:26:33"/>
    <d v="2023-08-26T15:41:26"/>
    <s v="WITHDRAW"/>
    <s v="Consumer Existing"/>
    <s v="SBambaras"/>
    <s v="Please send through copies of the applicants 100 points of ID (including their Visa page and/or previous Passport number, if applicable) to VCredit@Asif Tech.com.au or 1800 656 866"/>
    <d v="1899-12-30T00:14:53"/>
    <n v="14.883333333333333"/>
    <d v="2023-08-26T00:00:00"/>
    <x v="1"/>
    <x v="0"/>
    <s v="SAM"/>
    <x v="0"/>
    <s v="CONSUMER EXISTING"/>
    <s v="SLA_MET"/>
  </r>
  <r>
    <s v="5008"/>
    <d v="2023-08-26T15:29:12"/>
    <d v="2023-08-26T15:46:22"/>
    <s v="WITHDRAW"/>
    <s v="Consumer Existing"/>
    <s v="HPandya"/>
    <s v="This customers existing Asif Tech account is currently overdue. Once all outstanding amounts have been paid, please email VCredit@Asif Tech.com.au to request a further review"/>
    <d v="1899-12-30T00:17:10"/>
    <n v="17.166666666666668"/>
    <d v="2023-08-26T00:00:00"/>
    <x v="1"/>
    <x v="0"/>
    <s v="HARDIK"/>
    <x v="0"/>
    <s v="CONSUMER EXISTING"/>
    <s v="SLA_MET"/>
  </r>
  <r>
    <s v="4916"/>
    <d v="2023-08-26T15:29:48"/>
    <d v="2023-08-26T15:45:43"/>
    <s v="APPROVE"/>
    <s v="Consumer Post Bureau"/>
    <s v="SSyed"/>
    <m/>
    <d v="1899-12-30T00:15:55"/>
    <n v="15.916666666666666"/>
    <d v="2023-08-26T00:00:00"/>
    <x v="1"/>
    <x v="0"/>
    <s v="SHAHID"/>
    <x v="1"/>
    <s v="CONSUMER POST BUREAU"/>
    <s v="SLA_MET"/>
  </r>
  <r>
    <s v="4917"/>
    <d v="2023-08-26T15:31:40"/>
    <d v="2023-08-26T15:50:22"/>
    <s v="APPROVE"/>
    <s v="Consumer Pre Bureau"/>
    <s v="SBambaras"/>
    <s v="Approved for 1 handset and 1 MBB"/>
    <d v="1899-12-30T00:18:42"/>
    <n v="18.7"/>
    <d v="2023-08-26T00:00:00"/>
    <x v="1"/>
    <x v="0"/>
    <s v="SAM"/>
    <x v="1"/>
    <s v="CONSUMER PRE BUREAU"/>
    <s v="SLA_MET"/>
  </r>
  <r>
    <s v="4918"/>
    <d v="2023-08-26T15:39:48"/>
    <d v="2023-08-26T16:03:43"/>
    <s v="APPROVE"/>
    <s v="Consumer Post Bureau"/>
    <s v="HPandya"/>
    <s v="Approve"/>
    <d v="1899-12-30T00:23:55"/>
    <n v="23.916666666666668"/>
    <d v="2023-08-26T00:00:00"/>
    <x v="1"/>
    <x v="0"/>
    <s v="HARDIK"/>
    <x v="1"/>
    <s v="CONSUMER POST BUREAU"/>
    <s v="SLA_NOT_MET"/>
  </r>
  <r>
    <s v="5009"/>
    <d v="2023-08-26T15:46:03"/>
    <d v="2023-08-26T15:57:19"/>
    <s v="WITHDRAW"/>
    <s v="Consumer Existing"/>
    <s v="NBhatia"/>
    <s v="This customers existing Asif Tech account is currently overdue. Once all outstanding amounts have been paid and also Employer's Landline not given., please email VCredit@Asif Tech.com.au to request a further review"/>
    <d v="1899-12-30T00:11:16"/>
    <n v="11.266666666666667"/>
    <d v="2023-08-26T00:00:00"/>
    <x v="1"/>
    <x v="0"/>
    <s v="NITESH"/>
    <x v="0"/>
    <s v="CONSUMER EXISTING"/>
    <s v="SLA_MET"/>
  </r>
  <r>
    <s v="4919"/>
    <d v="2023-08-26T15:49:28"/>
    <d v="2023-08-26T16:06:52"/>
    <s v="APPROVE"/>
    <s v="Consumer Pre Bureau"/>
    <s v="SBambaras"/>
    <s v="Approved for 1 service"/>
    <d v="1899-12-30T00:17:24"/>
    <n v="17.399999999999999"/>
    <d v="2023-08-26T00:00:00"/>
    <x v="1"/>
    <x v="0"/>
    <s v="SAM"/>
    <x v="1"/>
    <s v="CONSUMER PRE BUREAU"/>
    <s v="SLA_MET"/>
  </r>
  <r>
    <s v="5010"/>
    <d v="2023-08-26T15:54:00"/>
    <d v="2023-08-26T16:16:38"/>
    <s v="WITHDRAW"/>
    <s v="Consumer Existing"/>
    <s v="NBhatia"/>
    <s v="This customers existing Asif Tech account is currently overdue. Once all outstanding amounts have been paid, please email VCredit@Asif Tech.com.au to request a further review"/>
    <d v="1899-12-30T00:22:38"/>
    <n v="22.633333333333333"/>
    <d v="2023-08-26T00:00:00"/>
    <x v="1"/>
    <x v="0"/>
    <s v="NITESH"/>
    <x v="0"/>
    <s v="CONSUMER EXISTING"/>
    <s v="SLA_NOT_MET"/>
  </r>
  <r>
    <s v="4954"/>
    <d v="2023-08-26T15:56:27"/>
    <d v="2023-08-26T16:05:00"/>
    <s v="DECLINE"/>
    <s v="Consumer Existing"/>
    <s v="RBose"/>
    <s v="The applicant has been declined as their Visa expires in less than 12 months"/>
    <d v="1899-12-30T00:08:33"/>
    <n v="8.5500000000000007"/>
    <d v="2023-08-26T00:00:00"/>
    <x v="1"/>
    <x v="0"/>
    <s v="ROHAN"/>
    <x v="2"/>
    <s v="CONSUMER EXISTING"/>
    <s v="SLA_MET"/>
  </r>
  <r>
    <s v="4955"/>
    <d v="2023-08-26T15:56:38"/>
    <d v="2023-08-26T16:05:22"/>
    <s v="DECLINE"/>
    <s v="Consumer Existing"/>
    <s v="SSyed"/>
    <s v="Declined as a Credit Decision- Cust eligible for one voice one MBB only as of now"/>
    <d v="1899-12-30T00:08:44"/>
    <n v="8.7333333333333325"/>
    <d v="2023-08-26T00:00:00"/>
    <x v="1"/>
    <x v="0"/>
    <s v="SHAHID"/>
    <x v="2"/>
    <s v="CONSUMER EXISTING"/>
    <s v="SLA_MET"/>
  </r>
  <r>
    <s v="4956"/>
    <d v="2023-08-26T15:57:09"/>
    <d v="2023-08-26T16:09:23"/>
    <s v="DECLINE"/>
    <s v="Consumer Existing"/>
    <s v="HPandya"/>
    <s v="Declined as the customer has reached their eligible Service Limit"/>
    <d v="1899-12-30T00:12:14"/>
    <n v="12.233333333333333"/>
    <d v="2023-08-26T00:00:00"/>
    <x v="1"/>
    <x v="0"/>
    <s v="HARDIK"/>
    <x v="2"/>
    <s v="CONSUMER EXISTING"/>
    <s v="SLA_MET"/>
  </r>
  <r>
    <s v="4920"/>
    <d v="2023-08-26T16:02:30"/>
    <d v="2023-08-26T16:12:30"/>
    <s v="APPROVE"/>
    <s v="Consumer Existing"/>
    <s v="RBose"/>
    <s v="Approved for outright purchase or sim-only service."/>
    <d v="1899-12-30T00:10:00"/>
    <n v="10"/>
    <d v="2023-08-26T00:00:00"/>
    <x v="1"/>
    <x v="0"/>
    <s v="ROHAN"/>
    <x v="1"/>
    <s v="CONSUMER EXISTING"/>
    <s v="SLA_MET"/>
  </r>
  <r>
    <s v="4957"/>
    <d v="2023-08-26T16:03:27"/>
    <d v="2023-08-26T16:11:01"/>
    <s v="DECLINE"/>
    <s v="Consumer Existing"/>
    <s v="SSyed"/>
    <s v="The customer has been declined due to insufficient billing history with Asif Tech"/>
    <d v="1899-12-30T00:07:34"/>
    <n v="7.5666666666666664"/>
    <d v="2023-08-26T00:00:00"/>
    <x v="1"/>
    <x v="0"/>
    <s v="SHAHID"/>
    <x v="2"/>
    <s v="CONSUMER EXISTING"/>
    <s v="SLA_MET"/>
  </r>
  <r>
    <s v="5011"/>
    <d v="2023-08-26T16:05:13"/>
    <d v="2023-08-26T16:16:02"/>
    <s v="WITHDRAW"/>
    <s v="Consumer Post Bureau"/>
    <s v="SBambaras"/>
    <m/>
    <d v="1899-12-30T00:10:49"/>
    <n v="10.816666666666666"/>
    <d v="2023-08-26T00:00:00"/>
    <x v="1"/>
    <x v="0"/>
    <s v="SAM"/>
    <x v="0"/>
    <s v="CONSUMER POST BUREAU"/>
    <s v="SLA_MET"/>
  </r>
  <r>
    <s v="4921"/>
    <d v="2023-08-26T16:10:00"/>
    <d v="2023-08-26T16:20:34"/>
    <s v="APPROVE"/>
    <s v="Consumer Existing"/>
    <s v="SBambaras"/>
    <s v="Approved for 1 service"/>
    <d v="1899-12-30T00:10:34"/>
    <n v="10.566666666666666"/>
    <d v="2023-08-26T00:00:00"/>
    <x v="1"/>
    <x v="0"/>
    <s v="SAM"/>
    <x v="1"/>
    <s v="CONSUMER EXISTING"/>
    <s v="SLA_MET"/>
  </r>
  <r>
    <s v="4922"/>
    <d v="2023-08-26T16:10:00"/>
    <d v="2023-08-26T16:28:29"/>
    <s v="APPROVE"/>
    <s v="Consumer Pre Bureau"/>
    <s v="NBhatia"/>
    <s v="Approve"/>
    <d v="1899-12-30T00:18:29"/>
    <n v="18.483333333333334"/>
    <d v="2023-08-26T00:00:00"/>
    <x v="1"/>
    <x v="0"/>
    <s v="NITESH"/>
    <x v="1"/>
    <s v="CONSUMER PRE BUREAU"/>
    <s v="SLA_MET"/>
  </r>
  <r>
    <s v="4923"/>
    <d v="2023-08-26T16:10:52"/>
    <d v="2023-08-26T16:14:29"/>
    <s v="APPROVE"/>
    <s v="Consumer Existing"/>
    <s v="SSyed"/>
    <m/>
    <d v="1899-12-30T00:03:37"/>
    <n v="3.6166666666666667"/>
    <d v="2023-08-26T00:00:00"/>
    <x v="1"/>
    <x v="0"/>
    <s v="SHAHID"/>
    <x v="1"/>
    <s v="CONSUMER EXISTING"/>
    <s v="SLA_MET"/>
  </r>
  <r>
    <s v="4958"/>
    <d v="2023-08-26T16:11:59"/>
    <d v="2023-08-26T16:23:25"/>
    <s v="DECLINE"/>
    <s v="Consumer Existing"/>
    <s v="SBambaras"/>
    <s v="The customer has been declined due to insufficient billing history with Asif Tech"/>
    <d v="1899-12-30T00:11:26"/>
    <n v="11.433333333333334"/>
    <d v="2023-08-26T00:00:00"/>
    <x v="1"/>
    <x v="0"/>
    <s v="SAM"/>
    <x v="2"/>
    <s v="CONSUMER EXISTING"/>
    <s v="SLA_MET"/>
  </r>
  <r>
    <s v="4959"/>
    <d v="2023-08-26T16:25:12"/>
    <d v="2023-08-26T16:30:17"/>
    <s v="DECLINE"/>
    <s v="Consumer Existing"/>
    <s v="SSyed"/>
    <m/>
    <d v="1899-12-30T00:05:05"/>
    <n v="5.083333333333333"/>
    <d v="2023-08-26T00:00:00"/>
    <x v="1"/>
    <x v="0"/>
    <s v="SHAHID"/>
    <x v="2"/>
    <s v="CONSUMER EXISTING"/>
    <s v="SLA_MET"/>
  </r>
  <r>
    <s v="4924"/>
    <d v="2023-08-26T16:25:36"/>
    <d v="2023-08-26T16:36:37"/>
    <s v="APPROVE"/>
    <s v="Consumer Post Bureau"/>
    <s v="RBose"/>
    <m/>
    <d v="1899-12-30T00:11:01"/>
    <n v="11.016666666666667"/>
    <d v="2023-08-26T00:00:00"/>
    <x v="1"/>
    <x v="0"/>
    <s v="ROHAN"/>
    <x v="1"/>
    <s v="CONSUMER POST BUREAU"/>
    <s v="SLA_MET"/>
  </r>
  <r>
    <s v="4925"/>
    <d v="2023-08-26T16:41:01"/>
    <d v="2023-08-26T16:55:55"/>
    <s v="APPROVE"/>
    <s v="Consumer Existing"/>
    <s v="NBhatia"/>
    <m/>
    <d v="1899-12-30T00:14:54"/>
    <n v="14.9"/>
    <d v="2023-08-26T00:00:00"/>
    <x v="1"/>
    <x v="0"/>
    <s v="NITESH"/>
    <x v="1"/>
    <s v="CONSUMER EXISTING"/>
    <s v="SLA_MET"/>
  </r>
  <r>
    <s v="4926"/>
    <d v="2023-08-26T16:41:03"/>
    <d v="2023-08-26T16:46:49"/>
    <s v="APPROVE"/>
    <s v="Consumer Existing"/>
    <s v="HPandya"/>
    <s v="Approved only with outright purchase of handset or USIM only"/>
    <d v="1899-12-30T00:05:46"/>
    <n v="5.7666666666666666"/>
    <d v="2023-08-26T00:00:00"/>
    <x v="1"/>
    <x v="0"/>
    <s v="HARDIK"/>
    <x v="1"/>
    <s v="CONSUMER EXISTING"/>
    <s v="SLA_MET"/>
  </r>
  <r>
    <s v="4927"/>
    <d v="2023-08-26T16:44:50"/>
    <d v="2023-08-26T16:54:27"/>
    <s v="APPROVE"/>
    <s v="Consumer Pre Bureau"/>
    <s v="SBambaras"/>
    <s v="Approved only with outright purchase of handset or USIM only"/>
    <d v="1899-12-30T00:09:37"/>
    <n v="9.6166666666666671"/>
    <d v="2023-08-26T00:00:00"/>
    <x v="1"/>
    <x v="0"/>
    <s v="SAM"/>
    <x v="1"/>
    <s v="CONSUMER PRE BUREAU"/>
    <s v="SLA_MET"/>
  </r>
  <r>
    <s v="4928"/>
    <d v="2023-08-26T16:46:39"/>
    <d v="2023-08-26T17:07:42"/>
    <s v="APPROVE"/>
    <s v="Consumer Existing"/>
    <s v="NBhatia"/>
    <m/>
    <d v="1899-12-30T00:21:03"/>
    <n v="21.05"/>
    <d v="2023-08-26T00:00:00"/>
    <x v="1"/>
    <x v="0"/>
    <s v="NITESH"/>
    <x v="1"/>
    <s v="CONSUMER EXISTING"/>
    <s v="SLA_NOT_MET"/>
  </r>
  <r>
    <s v="5012"/>
    <d v="2023-08-26T16:48:14"/>
    <d v="2023-08-26T16:54:42"/>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6:28"/>
    <n v="6.4666666666666668"/>
    <d v="2023-08-26T00:00:00"/>
    <x v="1"/>
    <x v="0"/>
    <s v="HARDIK"/>
    <x v="0"/>
    <s v="CONSUMER PRE BUREAU"/>
    <s v="SLA_MET"/>
  </r>
  <r>
    <s v="5013"/>
    <d v="2023-08-26T16:49:11"/>
    <d v="2023-08-26T17:00:43"/>
    <s v="WITHDRAW"/>
    <s v="Consumer Existing"/>
    <s v="SBambaras"/>
    <s v="This customers existing Asif Tech account is currently overdue. Once all outstanding amounts have been paid, please email VCredit@Asif Tech.com.au to request a further review"/>
    <d v="1899-12-30T00:11:32"/>
    <n v="11.533333333333333"/>
    <d v="2023-08-26T00:00:00"/>
    <x v="1"/>
    <x v="0"/>
    <s v="SAM"/>
    <x v="0"/>
    <s v="CONSUMER EXISTING"/>
    <s v="SLA_MET"/>
  </r>
  <r>
    <s v="4929"/>
    <d v="2023-08-26T16:49:52"/>
    <d v="2023-08-26T17:02:49"/>
    <s v="APPROVE"/>
    <s v="Consumer Existing"/>
    <s v="SSyed"/>
    <m/>
    <d v="1899-12-30T00:12:57"/>
    <n v="12.95"/>
    <d v="2023-08-26T00:00:00"/>
    <x v="1"/>
    <x v="0"/>
    <s v="SHAHID"/>
    <x v="1"/>
    <s v="CONSUMER EXISTING"/>
    <s v="SLA_MET"/>
  </r>
  <r>
    <s v="5014"/>
    <d v="2023-08-26T16:52:24"/>
    <d v="2023-08-26T17:00:51"/>
    <s v="WITHDRAW"/>
    <s v="Consumer Pre Bureau"/>
    <s v="HPandya"/>
    <s v="Please send through copies of the applicants 100 points of ID (including their Visa page and/or previous Passport number, if applicable) to VCredit@Asif Tech.com.au or 1800 656 866"/>
    <d v="1899-12-30T00:08:27"/>
    <n v="8.4499999999999993"/>
    <d v="2023-08-26T00:00:00"/>
    <x v="1"/>
    <x v="0"/>
    <s v="HARDIK"/>
    <x v="0"/>
    <s v="CONSUMER PRE BUREAU"/>
    <s v="SLA_MET"/>
  </r>
  <r>
    <s v="4930"/>
    <d v="2023-08-26T17:10:11"/>
    <d v="2023-08-26T17:17:17"/>
    <s v="APPROVE"/>
    <s v="Consumer Existing"/>
    <s v="SBambaras"/>
    <s v="Approved for 1 service"/>
    <d v="1899-12-30T00:07:06"/>
    <n v="7.1"/>
    <d v="2023-08-26T00:00:00"/>
    <x v="1"/>
    <x v="0"/>
    <s v="SAM"/>
    <x v="1"/>
    <s v="CONSUMER EXISTING"/>
    <s v="SLA_MET"/>
  </r>
  <r>
    <s v="5015"/>
    <d v="2023-08-26T17:52:18"/>
    <d v="2023-08-26T17:59:57"/>
    <s v="WITHDRAW"/>
    <s v="Consumer Pre Bureau"/>
    <s v="NBhatia"/>
    <s v="Please resubmit the application, with Suburb on Previous application. As Suburb not mentioned on Previous Address details."/>
    <d v="1899-12-30T00:07:39"/>
    <n v="7.65"/>
    <d v="2023-08-26T00:00:00"/>
    <x v="1"/>
    <x v="0"/>
    <s v="NITESH"/>
    <x v="0"/>
    <s v="CONSUMER PRE BUREAU"/>
    <s v="SLA_MET"/>
  </r>
  <r>
    <s v="4931"/>
    <d v="2023-08-26T18:00:49"/>
    <d v="2023-08-26T18:08:04"/>
    <s v="APPROVE"/>
    <s v="Consumer Existing"/>
    <s v="HPandya"/>
    <s v="Approve"/>
    <d v="1899-12-30T00:07:15"/>
    <n v="7.25"/>
    <d v="2023-08-26T00:00:00"/>
    <x v="1"/>
    <x v="0"/>
    <s v="HARDIK"/>
    <x v="1"/>
    <s v="CONSUMER EXISTING"/>
    <s v="SLA_MET"/>
  </r>
  <r>
    <s v="4932"/>
    <d v="2023-08-26T18:32:33"/>
    <d v="2023-08-26T18:45:14"/>
    <s v="APPROVE"/>
    <s v="Consumer Existing"/>
    <s v="NBhatia"/>
    <s v="Approve"/>
    <d v="1899-12-30T00:12:41"/>
    <n v="12.683333333333334"/>
    <d v="2023-08-26T00:00:00"/>
    <x v="1"/>
    <x v="0"/>
    <s v="NITESH"/>
    <x v="1"/>
    <s v="CONSUMER EXISTING"/>
    <s v="SLA_MET"/>
  </r>
  <r>
    <s v="4960"/>
    <d v="2023-08-26T20:05:11"/>
    <d v="2023-08-27T08:40:08"/>
    <s v="DECLINE"/>
    <s v="Consumer Post Bureau"/>
    <s v="CDcosta"/>
    <m/>
    <d v="1899-12-30T12:34:57"/>
    <n v="754.95"/>
    <d v="2023-08-27T00:00:00"/>
    <x v="1"/>
    <x v="0"/>
    <s v="CAMERON"/>
    <x v="2"/>
    <s v="CONSUMER POST BUREAU"/>
    <s v="SLA_NOT_MET"/>
  </r>
  <r>
    <s v="5391"/>
    <d v="2023-08-26T20:08:04"/>
    <d v="2023-08-27T08:39:53"/>
    <s v="APPROVE"/>
    <s v="Consumer Existing"/>
    <s v="SSyed"/>
    <m/>
    <d v="1899-12-30T12:31:49"/>
    <n v="751.81666666666672"/>
    <d v="2023-08-27T00:00:00"/>
    <x v="1"/>
    <x v="0"/>
    <s v="SHAHID"/>
    <x v="1"/>
    <s v="CONSUMER EXISTING"/>
    <s v="SLA_NOT_MET"/>
  </r>
  <r>
    <s v="4933"/>
    <d v="2023-08-26T20:38:41"/>
    <d v="2023-08-27T08:38:37"/>
    <s v="APPROVE"/>
    <s v="Consumer Post Bureau"/>
    <s v="SSyed"/>
    <m/>
    <d v="1899-12-30T11:59:56"/>
    <n v="719.93333333333328"/>
    <d v="2023-08-27T00:00:00"/>
    <x v="1"/>
    <x v="0"/>
    <s v="SHAHID"/>
    <x v="1"/>
    <s v="CONSUMER POST BUREAU"/>
    <s v="SLA_NOT_MET"/>
  </r>
  <r>
    <s v="4934"/>
    <d v="2023-08-26T21:00:41"/>
    <d v="2023-08-27T08:41:01"/>
    <s v="APPROVE"/>
    <s v="Consumer Post Bureau"/>
    <s v="SSyed"/>
    <m/>
    <d v="1899-12-30T11:40:20"/>
    <n v="700.33333333333337"/>
    <d v="2023-08-27T00:00:00"/>
    <x v="1"/>
    <x v="0"/>
    <s v="SHAHID"/>
    <x v="1"/>
    <s v="CONSUMER POST BUREAU"/>
    <s v="SLA_NOT_MET"/>
  </r>
  <r>
    <s v="4935"/>
    <d v="2023-08-26T21:24:54"/>
    <d v="2023-08-27T08:49:48"/>
    <s v="APPROVE"/>
    <s v="Consumer Post Bureau"/>
    <s v="CDcosta"/>
    <m/>
    <d v="1899-12-30T11:24:54"/>
    <n v="684.9"/>
    <d v="2023-08-27T00:00:00"/>
    <x v="1"/>
    <x v="0"/>
    <s v="CAMERON"/>
    <x v="1"/>
    <s v="CONSUMER POST BUREAU"/>
    <s v="SLA_NOT_MET"/>
  </r>
  <r>
    <s v="4961"/>
    <d v="2023-08-26T21:29:49"/>
    <d v="2023-08-27T08:48:33"/>
    <s v="DECLINE"/>
    <s v="Consumer Post Bureau"/>
    <s v="SSyed"/>
    <m/>
    <d v="1899-12-30T11:18:44"/>
    <n v="678.73333333333335"/>
    <d v="2023-08-27T00:00:00"/>
    <x v="1"/>
    <x v="0"/>
    <s v="SHAHID"/>
    <x v="2"/>
    <s v="CONSUMER POST BUREAU"/>
    <s v="SLA_NOT_MET"/>
  </r>
  <r>
    <s v="5016"/>
    <d v="2023-08-26T22:13:47"/>
    <d v="2023-08-27T08:55:12"/>
    <s v="WITHDRAW"/>
    <s v="Consumer Post Bureau"/>
    <s v="SSyed"/>
    <m/>
    <d v="1899-12-30T10:41:25"/>
    <n v="641.41666666666663"/>
    <d v="2023-08-27T00:00:00"/>
    <x v="1"/>
    <x v="0"/>
    <s v="SHAHID"/>
    <x v="0"/>
    <s v="CONSUMER POST BUREAU"/>
    <s v="SLA_NOT_MET"/>
  </r>
  <r>
    <s v="5466"/>
    <d v="2023-08-27T03:20:38"/>
    <d v="2023-08-27T08:31:09"/>
    <s v="WITHDRAW"/>
    <s v="Consumer Post Bureau"/>
    <s v="SSyed"/>
    <m/>
    <d v="1899-12-30T05:10:31"/>
    <n v="310.51666666666665"/>
    <d v="2023-08-27T00:00:00"/>
    <x v="1"/>
    <x v="0"/>
    <s v="SHAHID"/>
    <x v="0"/>
    <s v="CONSUMER POST BUREAU"/>
    <s v="SLA_NOT_MET"/>
  </r>
  <r>
    <s v="5467"/>
    <d v="2023-08-27T04:47:07"/>
    <d v="2023-08-27T08:34:18"/>
    <s v="WITHDRAW"/>
    <s v="Consumer Post Bureau"/>
    <s v="SSyed"/>
    <m/>
    <d v="1899-12-30T03:47:11"/>
    <n v="227.18333333333334"/>
    <d v="2023-08-27T00:00:00"/>
    <x v="1"/>
    <x v="0"/>
    <s v="SHAHID"/>
    <x v="0"/>
    <s v="CONSUMER POST BUREAU"/>
    <s v="SLA_NOT_MET"/>
  </r>
  <r>
    <s v="5468"/>
    <d v="2023-08-27T09:10:36"/>
    <d v="2023-08-27T09:15:17"/>
    <s v="WITHDRAW"/>
    <s v="Consumer Post Bureau"/>
    <s v="SSyed"/>
    <m/>
    <d v="1899-12-30T00:04:41"/>
    <n v="4.6833333333333336"/>
    <d v="2023-08-27T00:00:00"/>
    <x v="1"/>
    <x v="0"/>
    <s v="SHAHID"/>
    <x v="0"/>
    <s v="CONSUMER POST BUREAU"/>
    <s v="SLA_MET"/>
  </r>
  <r>
    <s v="5469"/>
    <d v="2023-08-27T10:20:37"/>
    <d v="2023-08-27T10:29:24"/>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8:47"/>
    <n v="8.7833333333333332"/>
    <d v="2023-08-27T00:00:00"/>
    <x v="1"/>
    <x v="0"/>
    <s v="SAM"/>
    <x v="0"/>
    <s v="CONSUMER PRE BUREAU"/>
    <s v="SLA_MET"/>
  </r>
  <r>
    <s v="5470"/>
    <d v="2023-08-27T10:33:32"/>
    <d v="2023-08-27T10:36:12"/>
    <s v="WITHDRAW"/>
    <s v="Consumer Pre Bureau"/>
    <s v="HPandya"/>
    <s v="An account for this applicant already exists with Asif Tech. Please resubmit as existing customer under CA Row ID: 1-8BMU3SA"/>
    <d v="1899-12-30T00:02:40"/>
    <n v="2.6666666666666665"/>
    <d v="2023-08-27T00:00:00"/>
    <x v="1"/>
    <x v="0"/>
    <s v="HARDIK"/>
    <x v="0"/>
    <s v="CONSUMER PRE BUREAU"/>
    <s v="SLA_MET"/>
  </r>
  <r>
    <s v="5392"/>
    <d v="2023-08-27T10:36:54"/>
    <d v="2023-08-27T10:43:41"/>
    <s v="APPROVE"/>
    <s v="Consumer Pre Bureau"/>
    <s v="SBambaras"/>
    <s v="Approved only with outright purchase of handset or USIM only"/>
    <d v="1899-12-30T00:06:47"/>
    <n v="6.7833333333333332"/>
    <d v="2023-08-27T00:00:00"/>
    <x v="1"/>
    <x v="0"/>
    <s v="SAM"/>
    <x v="1"/>
    <s v="CONSUMER PRE BUREAU"/>
    <s v="SLA_MET"/>
  </r>
  <r>
    <s v="5471"/>
    <d v="2023-08-27T10:37:51"/>
    <d v="2023-08-27T10:44:25"/>
    <s v="WITHDRAW"/>
    <s v="Consumer Pre Bureau"/>
    <s v="HPandya"/>
    <s v="Please send through copies of the applicants 100 points of ID to KCredit@Asif Tech.com.au or 1800 656 866 Proof of income"/>
    <d v="1899-12-30T00:06:34"/>
    <n v="6.5666666666666664"/>
    <d v="2023-08-27T00:00:00"/>
    <x v="1"/>
    <x v="0"/>
    <s v="HARDIK"/>
    <x v="0"/>
    <s v="CONSUMER PRE BUREAU"/>
    <s v="SLA_MET"/>
  </r>
  <r>
    <s v="5472"/>
    <d v="2023-08-27T10:40:06"/>
    <d v="2023-08-27T10:47:48"/>
    <s v="WITHDRAW"/>
    <s v="Consumer Existing"/>
    <s v="SBambaras"/>
    <s v="This customers existing Asif Tech account is currently overdue. Once all outstanding amounts have been paid, please email VCredit@Asif Tech.com.au to request a further review"/>
    <d v="1899-12-30T00:07:42"/>
    <n v="7.7"/>
    <d v="2023-08-27T00:00:00"/>
    <x v="1"/>
    <x v="0"/>
    <s v="SAM"/>
    <x v="0"/>
    <s v="CONSUMER EXISTING"/>
    <s v="SLA_MET"/>
  </r>
  <r>
    <s v="5473"/>
    <d v="2023-08-27T10:41:12"/>
    <d v="2023-08-27T10:51:57"/>
    <s v="WITHDRAW"/>
    <s v="Consumer Existing"/>
    <s v="HPandya"/>
    <s v="Please send through a document to confirm the applicants income (either a current bank statement showing wage deposits from their employer, or a recent payslip) in addition to copies of their 100 points of ID to VCredit@Asif Tech.com.au or 1800 656 866"/>
    <d v="1899-12-30T00:10:45"/>
    <n v="10.75"/>
    <d v="2023-08-27T00:00:00"/>
    <x v="1"/>
    <x v="0"/>
    <s v="HARDIK"/>
    <x v="0"/>
    <s v="CONSUMER EXISTING"/>
    <s v="SLA_MET"/>
  </r>
  <r>
    <s v="5474"/>
    <d v="2023-08-27T10:41:53"/>
    <d v="2023-08-27T10:46:36"/>
    <s v="WITHDRAW"/>
    <s v="Consumer Post Bureau"/>
    <s v="SSyed"/>
    <m/>
    <d v="1899-12-30T00:04:43"/>
    <n v="4.7166666666666668"/>
    <d v="2023-08-27T00:00:00"/>
    <x v="1"/>
    <x v="0"/>
    <s v="SHAHID"/>
    <x v="0"/>
    <s v="CONSUMER POST BUREAU"/>
    <s v="SLA_MET"/>
  </r>
  <r>
    <s v="5442"/>
    <d v="2023-08-27T10:49:05"/>
    <d v="2023-08-27T10:56:37"/>
    <s v="DECLINE"/>
    <s v="Consumer Post Bureau"/>
    <s v="SSyed"/>
    <m/>
    <d v="1899-12-30T00:07:32"/>
    <n v="7.5333333333333332"/>
    <d v="2023-08-27T00:00:00"/>
    <x v="1"/>
    <x v="0"/>
    <s v="SHAHID"/>
    <x v="2"/>
    <s v="CONSUMER POST BUREAU"/>
    <s v="SLA_MET"/>
  </r>
  <r>
    <s v="5393"/>
    <d v="2023-08-27T10:52:19"/>
    <d v="2023-08-27T11:04:09"/>
    <s v="APPROVE"/>
    <s v="Consumer Existing"/>
    <s v="SBambaras"/>
    <m/>
    <d v="1899-12-30T00:11:50"/>
    <n v="11.833333333333334"/>
    <d v="2023-08-27T00:00:00"/>
    <x v="1"/>
    <x v="0"/>
    <s v="SAM"/>
    <x v="1"/>
    <s v="CONSUMER EXISTING"/>
    <s v="SLA_MET"/>
  </r>
  <r>
    <s v="5443"/>
    <d v="2023-08-27T10:53:48"/>
    <d v="2023-08-27T10:57:33"/>
    <s v="DECLINE"/>
    <s v="Consumer Existing"/>
    <s v="SBambaras"/>
    <s v="The applicant has been declined as Students are only eligible for 1 Handset (Voice service)"/>
    <d v="1899-12-30T00:03:45"/>
    <n v="3.75"/>
    <d v="2023-08-27T00:00:00"/>
    <x v="1"/>
    <x v="0"/>
    <s v="SAM"/>
    <x v="2"/>
    <s v="CONSUMER EXISTING"/>
    <s v="SLA_MET"/>
  </r>
  <r>
    <s v="5475"/>
    <d v="2023-08-27T10:55:52"/>
    <d v="2023-08-27T11:08:52"/>
    <s v="WITHDRAW"/>
    <s v="Consumer Existing"/>
    <s v="NBhatia"/>
    <s v="Please resubmit with the advertised contact details for the applicants employer (can include 13, 1300 &amp; 1800 numbers)"/>
    <d v="1899-12-30T00:13:00"/>
    <n v="13"/>
    <d v="2023-08-27T00:00:00"/>
    <x v="1"/>
    <x v="0"/>
    <s v="NITESH"/>
    <x v="0"/>
    <s v="CONSUMER EXISTING"/>
    <s v="SLA_MET"/>
  </r>
  <r>
    <s v="5394"/>
    <d v="2023-08-27T11:00:22"/>
    <d v="2023-08-27T11:04:36"/>
    <s v="APPROVE"/>
    <s v="Consumer Existing"/>
    <s v="HPandya"/>
    <s v="Approve"/>
    <d v="1899-12-30T00:04:14"/>
    <n v="4.2333333333333334"/>
    <d v="2023-08-27T00:00:00"/>
    <x v="1"/>
    <x v="0"/>
    <s v="HARDIK"/>
    <x v="1"/>
    <s v="CONSUMER EXISTING"/>
    <s v="SLA_MET"/>
  </r>
  <r>
    <s v="5476"/>
    <d v="2023-08-27T11:06:22"/>
    <d v="2023-08-27T11:19:49"/>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3:27"/>
    <n v="13.45"/>
    <d v="2023-08-27T00:00:00"/>
    <x v="1"/>
    <x v="0"/>
    <s v="HARDIK"/>
    <x v="0"/>
    <s v="CONSUMER PRE BUREAU"/>
    <s v="SLA_MET"/>
  </r>
  <r>
    <s v="5395"/>
    <d v="2023-08-27T11:10:08"/>
    <d v="2023-08-27T11:24:55"/>
    <s v="APPROVE"/>
    <s v="Consumer Existing"/>
    <s v="NBhatia"/>
    <s v="Approve"/>
    <d v="1899-12-30T00:14:47"/>
    <n v="14.783333333333333"/>
    <d v="2023-08-27T00:00:00"/>
    <x v="1"/>
    <x v="0"/>
    <s v="NITESH"/>
    <x v="1"/>
    <s v="CONSUMER EXISTING"/>
    <s v="SLA_MET"/>
  </r>
  <r>
    <s v="5396"/>
    <d v="2023-08-27T11:16:46"/>
    <d v="2023-08-27T11:24:34"/>
    <s v="APPROVE"/>
    <s v="Consumer Existing"/>
    <s v="SBambaras"/>
    <m/>
    <d v="1899-12-30T00:07:48"/>
    <n v="7.8"/>
    <d v="2023-08-27T00:00:00"/>
    <x v="1"/>
    <x v="0"/>
    <s v="SAM"/>
    <x v="1"/>
    <s v="CONSUMER EXISTING"/>
    <s v="SLA_MET"/>
  </r>
  <r>
    <s v="5397"/>
    <d v="2023-08-27T11:17:55"/>
    <d v="2023-08-27T11:34:55"/>
    <s v="APPROVE"/>
    <s v="Consumer Existing"/>
    <s v="RBose"/>
    <s v="Approve"/>
    <d v="1899-12-30T00:17:00"/>
    <n v="17"/>
    <d v="2023-08-27T00:00:00"/>
    <x v="1"/>
    <x v="0"/>
    <s v="ROHAN"/>
    <x v="1"/>
    <s v="CONSUMER EXISTING"/>
    <s v="SLA_MET"/>
  </r>
  <r>
    <s v="5477"/>
    <d v="2023-08-27T11:22:54"/>
    <d v="2023-08-27T11:30:00"/>
    <s v="WITHDRAW"/>
    <s v="Consumer Existing"/>
    <s v="HPandya"/>
    <s v="This customers existing Asif Tech account is currently overdue. Once all outstanding amounts have been paid, please email VCredit@Asif Tech.com.au to request a further review"/>
    <d v="1899-12-30T00:07:06"/>
    <n v="7.1"/>
    <d v="2023-08-27T00:00:00"/>
    <x v="1"/>
    <x v="0"/>
    <s v="HARDIK"/>
    <x v="0"/>
    <s v="CONSUMER EXISTING"/>
    <s v="SLA_MET"/>
  </r>
  <r>
    <s v="5478"/>
    <d v="2023-08-27T11:26:16"/>
    <d v="2023-08-27T11:42:42"/>
    <s v="WITHDRAW"/>
    <s v="Consumer Pre Bureau"/>
    <s v="NBhatia"/>
    <s v="Please send through copies of the applicants 100 points of ID (including their Visa page and/or previous Passport number, if applicable) to VCredit@Asif Tech.com.au or 1800 656 866"/>
    <d v="1899-12-30T00:16:26"/>
    <n v="16.433333333333334"/>
    <d v="2023-08-27T00:00:00"/>
    <x v="1"/>
    <x v="0"/>
    <s v="NITESH"/>
    <x v="0"/>
    <s v="CONSUMER PRE BUREAU"/>
    <s v="SLA_MET"/>
  </r>
  <r>
    <s v="5479"/>
    <d v="2023-08-27T11:27:49"/>
    <d v="2023-08-27T11:33:12"/>
    <s v="WITHDRAW"/>
    <s v="Consumer Pre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5:23"/>
    <n v="5.3833333333333337"/>
    <d v="2023-08-27T00:00:00"/>
    <x v="1"/>
    <x v="0"/>
    <s v="SAM"/>
    <x v="0"/>
    <s v="CONSUMER PRE BUREAU"/>
    <s v="SLA_MET"/>
  </r>
  <r>
    <s v="5398"/>
    <d v="2023-08-27T11:33:03"/>
    <d v="2023-08-27T11:37:34"/>
    <s v="APPROVE"/>
    <s v="Consumer Existing"/>
    <s v="SBambaras"/>
    <s v="Approved for MBB only"/>
    <d v="1899-12-30T00:04:31"/>
    <n v="4.5166666666666666"/>
    <d v="2023-08-27T00:00:00"/>
    <x v="1"/>
    <x v="0"/>
    <s v="SAM"/>
    <x v="1"/>
    <s v="CONSUMER EXISTING"/>
    <s v="SLA_MET"/>
  </r>
  <r>
    <s v="5444"/>
    <d v="2023-08-27T11:33:52"/>
    <d v="2023-08-27T11:39:30"/>
    <s v="DECLINE"/>
    <s v="Consumer Existing"/>
    <s v="HPandya"/>
    <s v="The customer has been declined due to insufficient billing history with Asif Tech"/>
    <d v="1899-12-30T00:05:38"/>
    <n v="5.6333333333333329"/>
    <d v="2023-08-27T00:00:00"/>
    <x v="1"/>
    <x v="0"/>
    <s v="HARDIK"/>
    <x v="2"/>
    <s v="CONSUMER EXISTING"/>
    <s v="SLA_MET"/>
  </r>
  <r>
    <s v="5480"/>
    <d v="2023-08-27T11:39:54"/>
    <d v="2023-08-27T11:43:00"/>
    <s v="WITHDRAW"/>
    <s v="Consumer Pre Bureau"/>
    <s v="SBambaras"/>
    <s v="Please send through copies of the applicants 100 points of ID (including their Visa page and/or previous Passport number, if applicable) to VCredit@Asif Tech.com.au or 1800 656 866"/>
    <d v="1899-12-30T00:03:06"/>
    <n v="3.1"/>
    <d v="2023-08-27T00:00:00"/>
    <x v="1"/>
    <x v="0"/>
    <s v="SAM"/>
    <x v="0"/>
    <s v="CONSUMER PRE BUREAU"/>
    <s v="SLA_MET"/>
  </r>
  <r>
    <s v="5399"/>
    <d v="2023-08-27T11:44:46"/>
    <d v="2023-08-27T11:50:08"/>
    <s v="APPROVE"/>
    <s v="Consumer Existing"/>
    <s v="HPandya"/>
    <s v="Approve"/>
    <d v="1899-12-30T00:05:22"/>
    <n v="5.3666666666666663"/>
    <d v="2023-08-27T00:00:00"/>
    <x v="1"/>
    <x v="0"/>
    <s v="HARDIK"/>
    <x v="1"/>
    <s v="CONSUMER EXISTING"/>
    <s v="SLA_MET"/>
  </r>
  <r>
    <s v="5445"/>
    <d v="2023-08-27T11:48:19"/>
    <d v="2023-08-27T11:50:35"/>
    <s v="DECLINE"/>
    <s v="Consumer Existing"/>
    <s v="SSyed"/>
    <m/>
    <d v="1899-12-30T00:02:16"/>
    <n v="2.2666666666666666"/>
    <d v="2023-08-27T00:00:00"/>
    <x v="1"/>
    <x v="0"/>
    <s v="SHAHID"/>
    <x v="2"/>
    <s v="CONSUMER EXISTING"/>
    <s v="SLA_MET"/>
  </r>
  <r>
    <s v="5400"/>
    <d v="2023-08-27T11:55:36"/>
    <d v="2023-08-27T12:09:31"/>
    <s v="APPROVE"/>
    <s v="Consumer Existing"/>
    <s v="RBose"/>
    <m/>
    <d v="1899-12-30T00:13:55"/>
    <n v="13.916666666666666"/>
    <d v="2023-08-27T00:00:00"/>
    <x v="1"/>
    <x v="0"/>
    <s v="ROHAN"/>
    <x v="1"/>
    <s v="CONSUMER EXISTING"/>
    <s v="SLA_MET"/>
  </r>
  <r>
    <s v="5401"/>
    <d v="2023-08-27T11:58:09"/>
    <d v="2023-08-27T12:08:57"/>
    <s v="APPROVE"/>
    <s v="Consumer Post Bureau"/>
    <s v="SSyed"/>
    <m/>
    <d v="1899-12-30T00:10:48"/>
    <n v="10.8"/>
    <d v="2023-08-27T00:00:00"/>
    <x v="1"/>
    <x v="0"/>
    <s v="SHAHID"/>
    <x v="1"/>
    <s v="CONSUMER POST BUREAU"/>
    <s v="SLA_MET"/>
  </r>
  <r>
    <s v="5402"/>
    <d v="2023-08-27T12:02:01"/>
    <d v="2023-08-27T12:06:47"/>
    <s v="APPROVE"/>
    <s v="Consumer Existing"/>
    <s v="HPandya"/>
    <s v="Approve"/>
    <d v="1899-12-30T00:04:46"/>
    <n v="4.7666666666666666"/>
    <d v="2023-08-27T00:00:00"/>
    <x v="1"/>
    <x v="0"/>
    <s v="HARDIK"/>
    <x v="1"/>
    <s v="CONSUMER EXISTING"/>
    <s v="SLA_MET"/>
  </r>
  <r>
    <s v="5446"/>
    <d v="2023-08-27T12:02:09"/>
    <d v="2023-08-27T12:13:12"/>
    <s v="DECLINE"/>
    <s v="Consumer Existing"/>
    <s v="SBambaras"/>
    <m/>
    <d v="1899-12-30T00:11:03"/>
    <n v="11.05"/>
    <d v="2023-08-27T00:00:00"/>
    <x v="1"/>
    <x v="0"/>
    <s v="SAM"/>
    <x v="2"/>
    <s v="CONSUMER EXISTING"/>
    <s v="SLA_MET"/>
  </r>
  <r>
    <s v="5403"/>
    <d v="2023-08-27T12:05:17"/>
    <d v="2023-08-27T12:16:02"/>
    <s v="APPROVE"/>
    <s v="Consumer Existing"/>
    <s v="RBose"/>
    <m/>
    <d v="1899-12-30T00:10:45"/>
    <n v="10.75"/>
    <d v="2023-08-27T00:00:00"/>
    <x v="1"/>
    <x v="0"/>
    <s v="ROHAN"/>
    <x v="1"/>
    <s v="CONSUMER EXISTING"/>
    <s v="SLA_MET"/>
  </r>
  <r>
    <s v="5404"/>
    <d v="2023-08-27T12:10:00"/>
    <d v="2023-08-27T12:20:51"/>
    <s v="APPROVE"/>
    <s v="Consumer Existing"/>
    <s v="NBhatia"/>
    <s v="Approve"/>
    <d v="1899-12-30T00:10:51"/>
    <n v="10.85"/>
    <d v="2023-08-27T00:00:00"/>
    <x v="1"/>
    <x v="0"/>
    <s v="NITESH"/>
    <x v="1"/>
    <s v="CONSUMER EXISTING"/>
    <s v="SLA_MET"/>
  </r>
  <r>
    <s v="5405"/>
    <d v="2023-08-27T12:10:44"/>
    <d v="2023-08-27T12:20:50"/>
    <s v="APPROVE"/>
    <s v="Consumer Existing"/>
    <s v="HPandya"/>
    <s v="Approve"/>
    <d v="1899-12-30T00:10:06"/>
    <n v="10.1"/>
    <d v="2023-08-27T00:00:00"/>
    <x v="1"/>
    <x v="0"/>
    <s v="HARDIK"/>
    <x v="1"/>
    <s v="CONSUMER EXISTING"/>
    <s v="SLA_MET"/>
  </r>
  <r>
    <s v="5481"/>
    <d v="2023-08-27T12:12:04"/>
    <d v="2023-08-27T12:23:12"/>
    <s v="WITHDRAW"/>
    <s v="Consumer Existing"/>
    <s v="SBambaras"/>
    <s v="This customers existing Asif Tech account is currently overdue. Once all outstanding amounts have been paid, please email VCredit@Asif Tech.com.au to request a further review"/>
    <d v="1899-12-30T00:11:08"/>
    <n v="11.133333333333333"/>
    <d v="2023-08-27T00:00:00"/>
    <x v="1"/>
    <x v="0"/>
    <s v="SAM"/>
    <x v="0"/>
    <s v="CONSUMER EXISTING"/>
    <s v="SLA_MET"/>
  </r>
  <r>
    <s v="5482"/>
    <d v="2023-08-27T12:19:00"/>
    <d v="2023-08-27T12:32:41"/>
    <s v="WITHDRAW"/>
    <s v="Consumer Post Bureau"/>
    <s v="SSyed"/>
    <m/>
    <d v="1899-12-30T00:13:41"/>
    <n v="13.683333333333334"/>
    <d v="2023-08-27T00:00:00"/>
    <x v="1"/>
    <x v="0"/>
    <s v="SHAHID"/>
    <x v="0"/>
    <s v="CONSUMER POST BUREAU"/>
    <s v="SLA_MET"/>
  </r>
  <r>
    <s v="5447"/>
    <d v="2023-08-27T12:21:17"/>
    <d v="2023-08-27T12:31:39"/>
    <s v="DECLINE"/>
    <s v="Consumer Existing"/>
    <s v="HPandya"/>
    <s v="Declined as the customer has reached their eligible Service Limit"/>
    <d v="1899-12-30T00:10:22"/>
    <n v="10.366666666666667"/>
    <d v="2023-08-27T00:00:00"/>
    <x v="1"/>
    <x v="0"/>
    <s v="HARDIK"/>
    <x v="2"/>
    <s v="CONSUMER EXISTING"/>
    <s v="SLA_MET"/>
  </r>
  <r>
    <s v="5448"/>
    <d v="2023-08-27T12:24:07"/>
    <d v="2023-08-27T12:27:00"/>
    <s v="DECLINE"/>
    <s v="Consumer Post Bureau"/>
    <s v="SBambaras"/>
    <s v="Declined as a Credit Decision"/>
    <d v="1899-12-30T00:02:53"/>
    <n v="2.8833333333333333"/>
    <d v="2023-08-27T00:00:00"/>
    <x v="1"/>
    <x v="0"/>
    <s v="SAM"/>
    <x v="2"/>
    <s v="CONSUMER POST BUREAU"/>
    <s v="SLA_MET"/>
  </r>
  <r>
    <s v="5406"/>
    <d v="2023-08-27T12:26:27"/>
    <d v="2023-08-27T12:50:42"/>
    <s v="APPROVE"/>
    <s v="Consumer Existing"/>
    <s v="NBhatia"/>
    <m/>
    <d v="1899-12-30T00:24:15"/>
    <n v="24.25"/>
    <d v="2023-08-27T00:00:00"/>
    <x v="1"/>
    <x v="0"/>
    <s v="NITESH"/>
    <x v="1"/>
    <s v="CONSUMER EXISTING"/>
    <s v="SLA_NOT_MET"/>
  </r>
  <r>
    <s v="5407"/>
    <d v="2023-08-27T12:36:11"/>
    <d v="2023-08-27T12:42:28"/>
    <s v="APPROVE"/>
    <s v="Consumer Existing"/>
    <s v="SBambaras"/>
    <s v="Approved for 1 service"/>
    <d v="1899-12-30T00:06:17"/>
    <n v="6.2833333333333332"/>
    <d v="2023-08-27T00:00:00"/>
    <x v="1"/>
    <x v="0"/>
    <s v="SAM"/>
    <x v="1"/>
    <s v="CONSUMER EXISTING"/>
    <s v="SLA_MET"/>
  </r>
  <r>
    <s v="5483"/>
    <d v="2023-08-27T12:36:22"/>
    <d v="2023-08-27T12:47:16"/>
    <s v="WITHDRAW"/>
    <s v="Consumer Existing"/>
    <s v="SSyed"/>
    <s v="This customers existing Asif Tech account is currently overdue. Once all outstanding amounts have been paid, please email VCredit@Asif Tech.com.au to request a further review"/>
    <d v="1899-12-30T00:10:54"/>
    <n v="10.9"/>
    <d v="2023-08-27T00:00:00"/>
    <x v="1"/>
    <x v="0"/>
    <s v="SHAHID"/>
    <x v="0"/>
    <s v="CONSUMER EXISTING"/>
    <s v="SLA_MET"/>
  </r>
  <r>
    <s v="5484"/>
    <d v="2023-08-27T12:36:56"/>
    <d v="2023-08-27T12:47:37"/>
    <s v="WITHDRAW"/>
    <s v="Consumer Existing"/>
    <s v="SBambaras"/>
    <s v="This customers existing Asif Tech account is currently overdue. Once all outstanding amounts have been paid, please email VCredit@Asif Tech.com.au to request a further review"/>
    <d v="1899-12-30T00:10:41"/>
    <n v="10.683333333333334"/>
    <d v="2023-08-27T00:00:00"/>
    <x v="1"/>
    <x v="0"/>
    <s v="SAM"/>
    <x v="0"/>
    <s v="CONSUMER EXISTING"/>
    <s v="SLA_MET"/>
  </r>
  <r>
    <s v="5449"/>
    <d v="2023-08-27T12:45:31"/>
    <d v="2023-08-27T12:54:20"/>
    <s v="DECLINE"/>
    <s v="Consumer Existing"/>
    <s v="RBose"/>
    <m/>
    <d v="1899-12-30T00:08:49"/>
    <n v="8.8166666666666664"/>
    <d v="2023-08-27T00:00:00"/>
    <x v="1"/>
    <x v="0"/>
    <s v="ROHAN"/>
    <x v="2"/>
    <s v="CONSUMER EXISTING"/>
    <s v="SLA_MET"/>
  </r>
  <r>
    <s v="5450"/>
    <d v="2023-08-27T12:45:57"/>
    <d v="2023-08-27T12:56:51"/>
    <s v="DECLINE"/>
    <s v="Consumer Existing"/>
    <s v="HPandya"/>
    <s v="The customer has been declined due to insufficient billing history with Asif Tech"/>
    <d v="1899-12-30T00:10:54"/>
    <n v="10.9"/>
    <d v="2023-08-27T00:00:00"/>
    <x v="1"/>
    <x v="0"/>
    <s v="HARDIK"/>
    <x v="2"/>
    <s v="CONSUMER EXISTING"/>
    <s v="SLA_MET"/>
  </r>
  <r>
    <s v="5485"/>
    <d v="2023-08-27T13:08:02"/>
    <d v="2023-08-27T13:15:25"/>
    <s v="WITHDRAW"/>
    <s v="Consumer Pre Bureau"/>
    <s v="SBambaras"/>
    <s v="Please resubmit with employer's correct landline number and name of the suburb on the previous address."/>
    <d v="1899-12-30T00:07:23"/>
    <n v="7.3833333333333337"/>
    <d v="2023-08-27T00:00:00"/>
    <x v="1"/>
    <x v="0"/>
    <s v="SAM"/>
    <x v="0"/>
    <s v="CONSUMER PRE BUREAU"/>
    <s v="SLA_MET"/>
  </r>
  <r>
    <s v="5408"/>
    <d v="2023-08-27T13:12:20"/>
    <d v="2023-08-27T13:30:00"/>
    <s v="APPROVE"/>
    <s v="Consumer Existing"/>
    <s v="RBose"/>
    <m/>
    <d v="1899-12-30T00:17:40"/>
    <n v="17.666666666666668"/>
    <d v="2023-08-27T00:00:00"/>
    <x v="1"/>
    <x v="0"/>
    <s v="ROHAN"/>
    <x v="1"/>
    <s v="CONSUMER EXISTING"/>
    <s v="SLA_MET"/>
  </r>
  <r>
    <s v="5486"/>
    <d v="2023-08-27T13:13:25"/>
    <d v="2023-08-27T13:42:48"/>
    <s v="WITHDRAW"/>
    <s v="Consumer Post Bureau"/>
    <s v="RBose"/>
    <m/>
    <d v="1899-12-30T00:29:23"/>
    <n v="29.383333333333333"/>
    <d v="2023-08-27T00:00:00"/>
    <x v="1"/>
    <x v="0"/>
    <s v="ROHAN"/>
    <x v="0"/>
    <s v="CONSUMER POST BUREAU"/>
    <s v="SLA_NOT_MET"/>
  </r>
  <r>
    <s v="5451"/>
    <d v="2023-08-27T13:14:35"/>
    <d v="2023-08-27T13:31:06"/>
    <s v="DECLINE"/>
    <s v="Consumer Existing"/>
    <s v="HPandya"/>
    <s v="Declined as the customer has reached their eligible Service Limit"/>
    <d v="1899-12-30T00:16:31"/>
    <n v="16.516666666666666"/>
    <d v="2023-08-27T00:00:00"/>
    <x v="1"/>
    <x v="0"/>
    <s v="HARDIK"/>
    <x v="2"/>
    <s v="CONSUMER EXISTING"/>
    <s v="SLA_MET"/>
  </r>
  <r>
    <s v="5487"/>
    <d v="2023-08-27T13:14:38"/>
    <d v="2023-08-27T13:22:14"/>
    <s v="WITHDRAW"/>
    <s v="Consumer Post Bureau"/>
    <s v="SBambaras"/>
    <s v="Please send through a document to confirm the applicants income (either a current bank statement showing wage deposits from their employer, or a recent payslip) in addition to copies of their 100 points of ID to VCredit@Asif Tech.com.au or 1800 656 866"/>
    <d v="1899-12-30T00:07:36"/>
    <n v="7.6"/>
    <d v="2023-08-27T00:00:00"/>
    <x v="1"/>
    <x v="0"/>
    <s v="SAM"/>
    <x v="0"/>
    <s v="CONSUMER POST BUREAU"/>
    <s v="SLA_MET"/>
  </r>
  <r>
    <s v="5409"/>
    <d v="2023-08-27T13:17:09"/>
    <d v="2023-08-27T13:29:59"/>
    <s v="APPROVE"/>
    <s v="Consumer Pre Bureau"/>
    <s v="SBambaras"/>
    <s v="Approved for 1 service"/>
    <d v="1899-12-30T00:12:50"/>
    <n v="12.833333333333334"/>
    <d v="2023-08-27T00:00:00"/>
    <x v="1"/>
    <x v="0"/>
    <s v="SAM"/>
    <x v="1"/>
    <s v="CONSUMER PRE BUREAU"/>
    <s v="SLA_MET"/>
  </r>
  <r>
    <s v="5410"/>
    <d v="2023-08-27T13:21:26"/>
    <d v="2023-08-27T13:40:04"/>
    <s v="APPROVE"/>
    <s v="Consumer Pre Bureau"/>
    <s v="SBambaras"/>
    <s v="Approved for 1 service"/>
    <d v="1899-12-30T00:18:38"/>
    <n v="18.633333333333333"/>
    <d v="2023-08-27T00:00:00"/>
    <x v="1"/>
    <x v="0"/>
    <s v="SAM"/>
    <x v="1"/>
    <s v="CONSUMER PRE BUREAU"/>
    <s v="SLA_MET"/>
  </r>
  <r>
    <s v="5411"/>
    <d v="2023-08-27T13:32:09"/>
    <d v="2023-08-27T13:38:51"/>
    <s v="APPROVE"/>
    <s v="Consumer Post Bureau"/>
    <s v="HPandya"/>
    <s v="Approve"/>
    <d v="1899-12-30T00:06:42"/>
    <n v="6.7"/>
    <d v="2023-08-27T00:00:00"/>
    <x v="1"/>
    <x v="0"/>
    <s v="HARDIK"/>
    <x v="1"/>
    <s v="CONSUMER POST BUREAU"/>
    <s v="SLA_MET"/>
  </r>
  <r>
    <s v="5412"/>
    <d v="2023-08-27T13:32:14"/>
    <d v="2023-08-27T13:44:14"/>
    <s v="APPROVE"/>
    <s v="Consumer Existing"/>
    <s v="NBhatia"/>
    <s v="Approve"/>
    <d v="1899-12-30T00:12:00"/>
    <n v="12"/>
    <d v="2023-08-27T00:00:00"/>
    <x v="1"/>
    <x v="0"/>
    <s v="NITESH"/>
    <x v="1"/>
    <s v="CONSUMER EXISTING"/>
    <s v="SLA_MET"/>
  </r>
  <r>
    <s v="5413"/>
    <d v="2023-08-27T13:32:20"/>
    <d v="2023-08-27T13:49:31"/>
    <s v="APPROVE"/>
    <s v="Consumer Existing"/>
    <s v="RBose"/>
    <m/>
    <d v="1899-12-30T00:17:11"/>
    <n v="17.183333333333334"/>
    <d v="2023-08-27T00:00:00"/>
    <x v="1"/>
    <x v="0"/>
    <s v="ROHAN"/>
    <x v="1"/>
    <s v="CONSUMER EXISTING"/>
    <s v="SLA_MET"/>
  </r>
  <r>
    <s v="5488"/>
    <d v="2023-08-27T13:33:48"/>
    <d v="2023-08-27T13:48:37"/>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4:49"/>
    <n v="14.816666666666666"/>
    <d v="2023-08-27T00:00:00"/>
    <x v="1"/>
    <x v="0"/>
    <s v="HARDIK"/>
    <x v="0"/>
    <s v="CONSUMER PRE BUREAU"/>
    <s v="SLA_MET"/>
  </r>
  <r>
    <s v="5414"/>
    <d v="2023-08-27T13:41:39"/>
    <d v="2023-08-27T13:44:50"/>
    <s v="APPROVE"/>
    <s v="Consumer Existing"/>
    <s v="SBambaras"/>
    <s v="Approved only with outright purchase of handset or USIM only"/>
    <d v="1899-12-30T00:03:11"/>
    <n v="3.1833333333333331"/>
    <d v="2023-08-27T00:00:00"/>
    <x v="1"/>
    <x v="0"/>
    <s v="SAM"/>
    <x v="1"/>
    <s v="CONSUMER EXISTING"/>
    <s v="SLA_MET"/>
  </r>
  <r>
    <s v="5415"/>
    <d v="2023-08-27T13:41:43"/>
    <d v="2023-08-27T13:55:03"/>
    <s v="APPROVE"/>
    <s v="Consumer Existing"/>
    <s v="RBose"/>
    <m/>
    <d v="1899-12-30T00:13:20"/>
    <n v="13.333333333333334"/>
    <d v="2023-08-27T00:00:00"/>
    <x v="1"/>
    <x v="0"/>
    <s v="ROHAN"/>
    <x v="1"/>
    <s v="CONSUMER EXISTING"/>
    <s v="SLA_MET"/>
  </r>
  <r>
    <s v="5489"/>
    <d v="2023-08-27T13:42:43"/>
    <d v="2023-08-27T13:49:54"/>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07:11"/>
    <n v="7.1833333333333336"/>
    <d v="2023-08-27T00:00:00"/>
    <x v="1"/>
    <x v="0"/>
    <s v="SAM"/>
    <x v="0"/>
    <s v="CONSUMER EXISTING"/>
    <s v="SLA_MET"/>
  </r>
  <r>
    <s v="5452"/>
    <d v="2023-08-27T13:42:59"/>
    <d v="2023-08-27T14:06:41"/>
    <s v="DECLINE"/>
    <s v="Consumer Existing"/>
    <s v="RBose"/>
    <m/>
    <d v="1899-12-30T00:23:42"/>
    <n v="23.7"/>
    <d v="2023-08-27T00:00:00"/>
    <x v="1"/>
    <x v="0"/>
    <s v="ROHAN"/>
    <x v="2"/>
    <s v="CONSUMER EXISTING"/>
    <s v="SLA_NOT_MET"/>
  </r>
  <r>
    <s v="5416"/>
    <d v="2023-08-27T13:46:41"/>
    <d v="2023-08-27T13:59:19"/>
    <s v="APPROVE"/>
    <s v="Consumer Pre Bureau"/>
    <s v="NBhatia"/>
    <s v="Approve"/>
    <d v="1899-12-30T00:12:38"/>
    <n v="12.633333333333333"/>
    <d v="2023-08-27T00:00:00"/>
    <x v="1"/>
    <x v="0"/>
    <s v="NITESH"/>
    <x v="1"/>
    <s v="CONSUMER PRE BUREAU"/>
    <s v="SLA_MET"/>
  </r>
  <r>
    <s v="5490"/>
    <d v="2023-08-27T13:51:01"/>
    <d v="2023-08-27T13:55:25"/>
    <s v="WITHDRAW"/>
    <s v="Consumer Pre Bureau"/>
    <s v="HPandya"/>
    <s v="An account for this applicant already exists with Asif Tech. Please resubmit as existing customer under CA Row ID: 1-5LFTJMO"/>
    <d v="1899-12-30T00:04:24"/>
    <n v="4.4000000000000004"/>
    <d v="2023-08-27T00:00:00"/>
    <x v="1"/>
    <x v="0"/>
    <s v="HARDIK"/>
    <x v="0"/>
    <s v="CONSUMER PRE BUREAU"/>
    <s v="SLA_MET"/>
  </r>
  <r>
    <s v="5491"/>
    <d v="2023-08-27T13:54:25"/>
    <d v="2023-08-27T13:57:52"/>
    <s v="WITHDRAW"/>
    <s v="Consumer Pre Bureau"/>
    <s v="SBambaras"/>
    <s v="Please send through copies of the applicants 100 points of ID (including their Visa page and/or previous Passport number, if applicable) to VCredit@Asif Tech.com.au or 1800 656 866"/>
    <d v="1899-12-30T00:03:27"/>
    <n v="3.45"/>
    <d v="2023-08-27T00:00:00"/>
    <x v="1"/>
    <x v="0"/>
    <s v="SAM"/>
    <x v="0"/>
    <s v="CONSUMER PRE BUREAU"/>
    <s v="SLA_MET"/>
  </r>
  <r>
    <s v="5492"/>
    <d v="2023-08-27T13:55:54"/>
    <d v="2023-08-27T14:16:31"/>
    <s v="WITHDRAW"/>
    <s v="Consumer Post Bureau"/>
    <s v="NBhatia"/>
    <m/>
    <d v="1899-12-30T00:20:37"/>
    <n v="20.616666666666667"/>
    <d v="2023-08-27T00:00:00"/>
    <x v="1"/>
    <x v="0"/>
    <s v="NITESH"/>
    <x v="0"/>
    <s v="CONSUMER POST BUREAU"/>
    <s v="SLA_NOT_MET"/>
  </r>
  <r>
    <s v="5493"/>
    <d v="2023-08-27T13:58:29"/>
    <d v="2023-08-27T14:10:27"/>
    <s v="WITHDRAW"/>
    <s v="Consumer Post Bureau"/>
    <s v="HPandya"/>
    <m/>
    <d v="1899-12-30T00:11:58"/>
    <n v="11.966666666666667"/>
    <d v="2023-08-27T00:00:00"/>
    <x v="1"/>
    <x v="0"/>
    <s v="HARDIK"/>
    <x v="0"/>
    <s v="CONSUMER POST BUREAU"/>
    <s v="SLA_MET"/>
  </r>
  <r>
    <s v="5453"/>
    <d v="2023-08-27T14:02:06"/>
    <d v="2023-08-27T14:08:03"/>
    <s v="DECLINE"/>
    <s v="Consumer Existing"/>
    <s v="SBambaras"/>
    <s v="Declined as the customer has reached their eligible Service Limit"/>
    <d v="1899-12-30T00:05:57"/>
    <n v="5.95"/>
    <d v="2023-08-27T00:00:00"/>
    <x v="1"/>
    <x v="0"/>
    <s v="SAM"/>
    <x v="2"/>
    <s v="CONSUMER EXISTING"/>
    <s v="SLA_MET"/>
  </r>
  <r>
    <s v="5494"/>
    <d v="2023-08-27T14:03:49"/>
    <d v="2023-08-27T14:13:45"/>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09:56"/>
    <n v="9.9333333333333336"/>
    <d v="2023-08-27T00:00:00"/>
    <x v="1"/>
    <x v="0"/>
    <s v="SAM"/>
    <x v="0"/>
    <s v="CONSUMER EXISTING"/>
    <s v="SLA_MET"/>
  </r>
  <r>
    <s v="5417"/>
    <d v="2023-08-27T14:07:58"/>
    <d v="2023-08-27T14:14:57"/>
    <s v="APPROVE"/>
    <s v="Consumer Existing"/>
    <s v="HPandya"/>
    <s v="Approve"/>
    <d v="1899-12-30T00:06:59"/>
    <n v="6.9833333333333334"/>
    <d v="2023-08-27T00:00:00"/>
    <x v="1"/>
    <x v="0"/>
    <s v="HARDIK"/>
    <x v="1"/>
    <s v="CONSUMER EXISTING"/>
    <s v="SLA_MET"/>
  </r>
  <r>
    <s v="5495"/>
    <d v="2023-08-27T14:18:10"/>
    <d v="2023-08-27T14:24:31"/>
    <s v="WITHDRAW"/>
    <s v="Consumer Pre Bureau"/>
    <s v="HPandya"/>
    <s v="Please resubmit with a valid alternate contact mobile number for a family or a friend."/>
    <d v="1899-12-30T00:06:21"/>
    <n v="6.35"/>
    <d v="2023-08-27T00:00:00"/>
    <x v="1"/>
    <x v="0"/>
    <s v="HARDIK"/>
    <x v="0"/>
    <s v="CONSUMER PRE BUREAU"/>
    <s v="SLA_MET"/>
  </r>
  <r>
    <s v="5418"/>
    <d v="2023-08-27T14:18:21"/>
    <d v="2023-08-27T14:35:59"/>
    <s v="APPROVE"/>
    <s v="Consumer Post Bureau"/>
    <s v="NBhatia"/>
    <s v="Approved for One Handset and One MBB only."/>
    <d v="1899-12-30T00:17:38"/>
    <n v="17.633333333333333"/>
    <d v="2023-08-27T00:00:00"/>
    <x v="1"/>
    <x v="0"/>
    <s v="NITESH"/>
    <x v="1"/>
    <s v="CONSUMER POST BUREAU"/>
    <s v="SLA_MET"/>
  </r>
  <r>
    <s v="5496"/>
    <d v="2023-08-27T14:20:23"/>
    <d v="2023-08-27T14:30:49"/>
    <s v="WITHDRAW"/>
    <s v="Consumer Pre Bureau"/>
    <s v="HPandya"/>
    <s v="Please resubmit with the employer LL as (08) 8947 4070 AND ALSO mentioned the suburb name in the previous address."/>
    <d v="1899-12-30T00:10:26"/>
    <n v="10.433333333333334"/>
    <d v="2023-08-27T00:00:00"/>
    <x v="1"/>
    <x v="0"/>
    <s v="HARDIK"/>
    <x v="0"/>
    <s v="CONSUMER PRE BUREAU"/>
    <s v="SLA_MET"/>
  </r>
  <r>
    <s v="5497"/>
    <d v="2023-08-27T14:20:57"/>
    <d v="2023-08-27T14:37:56"/>
    <s v="WITHDRAW"/>
    <s v="Consumer Post Bureau"/>
    <s v="SSyed"/>
    <m/>
    <d v="1899-12-30T00:16:59"/>
    <n v="16.983333333333334"/>
    <d v="2023-08-27T00:00:00"/>
    <x v="1"/>
    <x v="0"/>
    <s v="SHAHID"/>
    <x v="0"/>
    <s v="CONSUMER POST BUREAU"/>
    <s v="SLA_MET"/>
  </r>
  <r>
    <s v="5498"/>
    <d v="2023-08-27T14:23:04"/>
    <d v="2023-08-27T14:39:59"/>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6:55"/>
    <n v="16.916666666666668"/>
    <d v="2023-08-27T00:00:00"/>
    <x v="1"/>
    <x v="0"/>
    <s v="HARDIK"/>
    <x v="0"/>
    <s v="CONSUMER POST BUREAU"/>
    <s v="SLA_MET"/>
  </r>
  <r>
    <s v="5419"/>
    <d v="2023-08-27T14:33:09"/>
    <d v="2023-08-27T14:42:08"/>
    <s v="APPROVE"/>
    <s v="Consumer Pre Bureau"/>
    <s v="SBambaras"/>
    <s v="Approved for 1 handset and 1 MBB"/>
    <d v="1899-12-30T00:08:59"/>
    <n v="8.9833333333333325"/>
    <d v="2023-08-27T00:00:00"/>
    <x v="1"/>
    <x v="0"/>
    <s v="SAM"/>
    <x v="1"/>
    <s v="CONSUMER PRE BUREAU"/>
    <s v="SLA_MET"/>
  </r>
  <r>
    <s v="5420"/>
    <d v="2023-08-27T14:35:19"/>
    <d v="2023-08-27T14:52:40"/>
    <s v="APPROVE"/>
    <s v="Consumer Existing"/>
    <s v="NBhatia"/>
    <s v="Approve"/>
    <d v="1899-12-30T00:17:21"/>
    <n v="17.350000000000001"/>
    <d v="2023-08-27T00:00:00"/>
    <x v="1"/>
    <x v="0"/>
    <s v="NITESH"/>
    <x v="1"/>
    <s v="CONSUMER EXISTING"/>
    <s v="SLA_MET"/>
  </r>
  <r>
    <s v="5421"/>
    <d v="2023-08-27T14:37:41"/>
    <d v="2023-08-27T14:44:10"/>
    <s v="APPROVE"/>
    <s v="Consumer Existing"/>
    <s v="SSyed"/>
    <m/>
    <d v="1899-12-30T00:06:29"/>
    <n v="6.4833333333333334"/>
    <d v="2023-08-27T00:00:00"/>
    <x v="1"/>
    <x v="0"/>
    <s v="SHAHID"/>
    <x v="1"/>
    <s v="CONSUMER EXISTING"/>
    <s v="SLA_MET"/>
  </r>
  <r>
    <s v="5499"/>
    <d v="2023-08-27T14:39:51"/>
    <d v="2023-08-27T14:47:41"/>
    <s v="WITHDRAW"/>
    <s v="Consumer Pre Bureau"/>
    <s v="HPandya"/>
    <s v="Please resubmit with the previous address without OTHERS."/>
    <d v="1899-12-30T00:07:50"/>
    <n v="7.833333333333333"/>
    <d v="2023-08-27T00:00:00"/>
    <x v="1"/>
    <x v="0"/>
    <s v="HARDIK"/>
    <x v="0"/>
    <s v="CONSUMER PRE BUREAU"/>
    <s v="SLA_MET"/>
  </r>
  <r>
    <s v="5454"/>
    <d v="2023-08-27T14:42:15"/>
    <d v="2023-08-27T14:47:12"/>
    <s v="DECLINE"/>
    <s v="Consumer Existing"/>
    <s v="SSyed"/>
    <m/>
    <d v="1899-12-30T00:04:57"/>
    <n v="4.95"/>
    <d v="2023-08-27T00:00:00"/>
    <x v="1"/>
    <x v="0"/>
    <s v="SHAHID"/>
    <x v="2"/>
    <s v="CONSUMER EXISTING"/>
    <s v="SLA_MET"/>
  </r>
  <r>
    <s v="5500"/>
    <d v="2023-08-27T14:43:00"/>
    <d v="2023-08-27T14:59:15"/>
    <s v="WITHDRAW"/>
    <s v="Consumer Existing"/>
    <s v="SBambaras"/>
    <s v="This customers existing Asif Tech account is currently overdue. Once all outstanding amounts have been paid, please email VCredit@Asif Tech.com.au to request a further review"/>
    <d v="1899-12-30T00:16:15"/>
    <n v="16.25"/>
    <d v="2023-08-27T00:00:00"/>
    <x v="1"/>
    <x v="0"/>
    <s v="SAM"/>
    <x v="0"/>
    <s v="CONSUMER EXISTING"/>
    <s v="SLA_MET"/>
  </r>
  <r>
    <s v="5455"/>
    <d v="2023-08-27T14:45:21"/>
    <d v="2023-08-27T14:52:39"/>
    <s v="DECLINE"/>
    <s v="Consumer Existing"/>
    <s v="HPandya"/>
    <s v="The applicant has been declined due to their billing history on their existing Asif Tech account, which is currently overdue"/>
    <d v="1899-12-30T00:07:18"/>
    <n v="7.3"/>
    <d v="2023-08-27T00:00:00"/>
    <x v="1"/>
    <x v="0"/>
    <s v="HARDIK"/>
    <x v="2"/>
    <s v="CONSUMER EXISTING"/>
    <s v="SLA_MET"/>
  </r>
  <r>
    <s v="5501"/>
    <d v="2023-08-27T14:45:21"/>
    <d v="2023-08-27T14:59:12"/>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3:51"/>
    <n v="13.85"/>
    <d v="2023-08-27T00:00:00"/>
    <x v="1"/>
    <x v="0"/>
    <s v="HARDIK"/>
    <x v="0"/>
    <s v="CONSUMER POST BUREAU"/>
    <s v="SLA_MET"/>
  </r>
  <r>
    <s v="5422"/>
    <d v="2023-08-27T14:48:34"/>
    <d v="2023-08-27T14:59:45"/>
    <s v="APPROVE"/>
    <s v="Consumer Post Bureau"/>
    <s v="SSyed"/>
    <m/>
    <d v="1899-12-30T00:11:11"/>
    <n v="11.183333333333334"/>
    <d v="2023-08-27T00:00:00"/>
    <x v="1"/>
    <x v="0"/>
    <s v="SHAHID"/>
    <x v="1"/>
    <s v="CONSUMER POST BUREAU"/>
    <s v="SLA_MET"/>
  </r>
  <r>
    <s v="5423"/>
    <d v="2023-08-27T14:49:53"/>
    <d v="2023-08-27T15:03:48"/>
    <s v="APPROVE"/>
    <s v="Consumer Existing"/>
    <s v="NBhatia"/>
    <s v="Approve"/>
    <d v="1899-12-30T00:13:55"/>
    <n v="13.916666666666666"/>
    <d v="2023-08-27T00:00:00"/>
    <x v="1"/>
    <x v="0"/>
    <s v="NITESH"/>
    <x v="1"/>
    <s v="CONSUMER EXISTING"/>
    <s v="SLA_MET"/>
  </r>
  <r>
    <s v="5502"/>
    <d v="2023-08-27T14:51:04"/>
    <d v="2023-08-27T15:03:32"/>
    <s v="WITHDRAW"/>
    <s v="Consumer Pre Bureau"/>
    <s v="SBambaras"/>
    <s v="Please resubmit with the employer LL as 0889474070 and also mentioned the suburb name in the previous address."/>
    <d v="1899-12-30T00:12:28"/>
    <n v="12.466666666666667"/>
    <d v="2023-08-27T00:00:00"/>
    <x v="1"/>
    <x v="0"/>
    <s v="SAM"/>
    <x v="0"/>
    <s v="CONSUMER PRE BUREAU"/>
    <s v="SLA_MET"/>
  </r>
  <r>
    <s v="5456"/>
    <d v="2023-08-27T14:53:24"/>
    <d v="2023-08-27T15:13:35"/>
    <s v="DECLINE"/>
    <s v="Consumer Existing"/>
    <s v="RBose"/>
    <m/>
    <d v="1899-12-30T00:20:11"/>
    <n v="20.183333333333334"/>
    <d v="2023-08-27T00:00:00"/>
    <x v="1"/>
    <x v="0"/>
    <s v="ROHAN"/>
    <x v="2"/>
    <s v="CONSUMER EXISTING"/>
    <s v="SLA_NOT_MET"/>
  </r>
  <r>
    <s v="5503"/>
    <d v="2023-08-27T14:54:36"/>
    <d v="2023-08-27T15:10:56"/>
    <s v="WITHDRAW"/>
    <s v="Consumer Existing"/>
    <s v="HPandya"/>
    <s v="This customers existing Asif Tech account is currently overdue. Once all outstanding amounts have been paid, please email VCredit@Asif Tech.com.au to request a further review"/>
    <d v="1899-12-30T00:16:20"/>
    <n v="16.333333333333332"/>
    <d v="2023-08-27T00:00:00"/>
    <x v="1"/>
    <x v="0"/>
    <s v="HARDIK"/>
    <x v="0"/>
    <s v="CONSUMER EXISTING"/>
    <s v="SLA_MET"/>
  </r>
  <r>
    <s v="5504"/>
    <d v="2023-08-27T14:56:54"/>
    <d v="2023-08-27T15:13:46"/>
    <s v="WITHDRAW"/>
    <s v="Consumer Existing"/>
    <s v="SBambaras"/>
    <s v="Please send through a document to confirm the applicants income (either a current bank statement showing wage deposits from their employer, or a recent payslip) in addition to copies of their 100 points of ID to VCredit@Asif Tech.com.au or 1800 656 866"/>
    <d v="1899-12-30T00:16:52"/>
    <n v="16.866666666666667"/>
    <d v="2023-08-27T00:00:00"/>
    <x v="1"/>
    <x v="0"/>
    <s v="SAM"/>
    <x v="0"/>
    <s v="CONSUMER EXISTING"/>
    <s v="SLA_MET"/>
  </r>
  <r>
    <s v="5505"/>
    <d v="2023-08-27T14:57:39"/>
    <d v="2023-08-27T15:23:25"/>
    <s v="WITHDRAW"/>
    <s v="Consumer Pre Bureau"/>
    <s v="NBhatia"/>
    <s v="This customers existing Asif Tech account is currently overdue. Once all outstanding amounts have been paid, please email VCredit@Asif Tech.com.au to request a further review"/>
    <d v="1899-12-30T00:25:46"/>
    <n v="25.766666666666666"/>
    <d v="2023-08-27T00:00:00"/>
    <x v="1"/>
    <x v="0"/>
    <s v="NITESH"/>
    <x v="0"/>
    <s v="CONSUMER PRE BUREAU"/>
    <s v="SLA_NOT_MET"/>
  </r>
  <r>
    <s v="5506"/>
    <d v="2023-08-27T15:00:29"/>
    <d v="2023-08-27T15:16:51"/>
    <s v="WITHDRAW"/>
    <s v="Consumer Existing"/>
    <s v="HPandya"/>
    <s v="Please resubmit the requested device type."/>
    <d v="1899-12-30T00:16:22"/>
    <n v="16.366666666666667"/>
    <d v="2023-08-27T00:00:00"/>
    <x v="1"/>
    <x v="0"/>
    <s v="HARDIK"/>
    <x v="0"/>
    <s v="CONSUMER EXISTING"/>
    <s v="SLA_MET"/>
  </r>
  <r>
    <s v="5507"/>
    <d v="2023-08-27T15:02:41"/>
    <d v="2023-08-27T15:24:07"/>
    <s v="WITHDRAW"/>
    <s v="Consumer Existing"/>
    <s v="SBambaras"/>
    <s v="This customers existing Asif Tech account is currently overdue. Once all outstanding amounts have been paid, please email VCredit@Asif Tech.com.au to request a further review"/>
    <d v="1899-12-30T00:21:26"/>
    <n v="21.433333333333334"/>
    <d v="2023-08-27T00:00:00"/>
    <x v="1"/>
    <x v="0"/>
    <s v="SAM"/>
    <x v="0"/>
    <s v="CONSUMER EXISTING"/>
    <s v="SLA_NOT_MET"/>
  </r>
  <r>
    <s v="5508"/>
    <d v="2023-08-27T15:10:22"/>
    <d v="2023-08-27T15:24:01"/>
    <s v="WITHDRAW"/>
    <s v="Consumer Pre Bureau"/>
    <s v="HPandya"/>
    <s v="Please resubmit with the Valid mobile number to a friend or family."/>
    <d v="1899-12-30T00:13:39"/>
    <n v="13.65"/>
    <d v="2023-08-27T00:00:00"/>
    <x v="1"/>
    <x v="0"/>
    <s v="HARDIK"/>
    <x v="0"/>
    <s v="CONSUMER PRE BUREAU"/>
    <s v="SLA_MET"/>
  </r>
  <r>
    <s v="5509"/>
    <d v="2023-08-27T15:12:24"/>
    <d v="2023-08-27T15:31:19"/>
    <s v="WITHDRAW"/>
    <s v="Consumer Post Bureau"/>
    <s v="HPandya"/>
    <s v="Please send through copies of the applicants 100 points of ID to VCredit@Asif Tech.com.au or 1800 656 866 Bank statement and resubmit the application correctly as home duties."/>
    <d v="1899-12-30T00:18:55"/>
    <n v="18.916666666666668"/>
    <d v="2023-08-27T00:00:00"/>
    <x v="1"/>
    <x v="0"/>
    <s v="HARDIK"/>
    <x v="0"/>
    <s v="CONSUMER POST BUREAU"/>
    <s v="SLA_MET"/>
  </r>
  <r>
    <s v="5457"/>
    <d v="2023-08-27T15:16:46"/>
    <d v="2023-08-27T15:26:22"/>
    <s v="DECLINE"/>
    <s v="Consumer Existing"/>
    <s v="SBambaras"/>
    <s v="The applicant has been declined as their Visa expires in less than 12 months"/>
    <d v="1899-12-30T00:09:36"/>
    <n v="9.6"/>
    <d v="2023-08-27T00:00:00"/>
    <x v="1"/>
    <x v="0"/>
    <s v="SAM"/>
    <x v="2"/>
    <s v="CONSUMER EXISTING"/>
    <s v="SLA_MET"/>
  </r>
  <r>
    <s v="5424"/>
    <d v="2023-08-27T15:18:39"/>
    <d v="2023-08-27T15:28:24"/>
    <s v="APPROVE"/>
    <s v="Consumer Existing"/>
    <s v="SSyed"/>
    <m/>
    <d v="1899-12-30T00:09:45"/>
    <n v="9.75"/>
    <d v="2023-08-27T00:00:00"/>
    <x v="1"/>
    <x v="0"/>
    <s v="SHAHID"/>
    <x v="1"/>
    <s v="CONSUMER EXISTING"/>
    <s v="SLA_MET"/>
  </r>
  <r>
    <s v="5458"/>
    <d v="2023-08-27T15:18:39"/>
    <d v="2023-08-27T15:45:28"/>
    <s v="DECLINE"/>
    <s v="Consumer Existing"/>
    <s v="NBhatia"/>
    <s v="Declined as a Credit Decision"/>
    <d v="1899-12-30T00:26:49"/>
    <n v="26.816666666666666"/>
    <d v="2023-08-27T00:00:00"/>
    <x v="1"/>
    <x v="0"/>
    <s v="NITESH"/>
    <x v="2"/>
    <s v="CONSUMER EXISTING"/>
    <s v="SLA_NOT_MET"/>
  </r>
  <r>
    <s v="5459"/>
    <d v="2023-08-27T15:21:13"/>
    <d v="2023-08-27T15:35:44"/>
    <s v="DECLINE"/>
    <s v="Consumer Existing"/>
    <s v="SBambaras"/>
    <s v="The applicant has been declined due to a failed employment check. We have confirmed that the applicant is either not known by the employer or no longer works there"/>
    <d v="1899-12-30T00:14:31"/>
    <n v="14.516666666666667"/>
    <d v="2023-08-27T00:00:00"/>
    <x v="1"/>
    <x v="0"/>
    <s v="SAM"/>
    <x v="2"/>
    <s v="CONSUMER EXISTING"/>
    <s v="SLA_MET"/>
  </r>
  <r>
    <s v="5510"/>
    <d v="2023-08-27T15:25:10"/>
    <d v="2023-08-27T15:37:29"/>
    <s v="WITHDRAW"/>
    <s v="Consumer Post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12:19"/>
    <n v="12.316666666666666"/>
    <d v="2023-08-27T00:00:00"/>
    <x v="1"/>
    <x v="0"/>
    <s v="HARDIK"/>
    <x v="0"/>
    <s v="CONSUMER POST BUREAU"/>
    <s v="SLA_MET"/>
  </r>
  <r>
    <s v="5511"/>
    <d v="2023-08-27T15:26:33"/>
    <d v="2023-08-27T15:41:26"/>
    <s v="WITHDRAW"/>
    <s v="Consumer Existing"/>
    <s v="SBambaras"/>
    <s v="Please send through copies of the applicants 100 points of ID (including their Visa page and/or previous Passport number, if applicable) to VCredit@Asif Tech.com.au or 1800 656 866"/>
    <d v="1899-12-30T00:14:53"/>
    <n v="14.883333333333333"/>
    <d v="2023-08-27T00:00:00"/>
    <x v="1"/>
    <x v="0"/>
    <s v="SAM"/>
    <x v="0"/>
    <s v="CONSUMER EXISTING"/>
    <s v="SLA_MET"/>
  </r>
  <r>
    <s v="5512"/>
    <d v="2023-08-27T15:29:12"/>
    <d v="2023-08-27T15:46:22"/>
    <s v="WITHDRAW"/>
    <s v="Consumer Existing"/>
    <s v="HPandya"/>
    <s v="This customers existing Asif Tech account is currently overdue. Once all outstanding amounts have been paid, please email VCredit@Asif Tech.com.au to request a further review"/>
    <d v="1899-12-30T00:17:10"/>
    <n v="17.166666666666668"/>
    <d v="2023-08-27T00:00:00"/>
    <x v="1"/>
    <x v="0"/>
    <s v="HARDIK"/>
    <x v="0"/>
    <s v="CONSUMER EXISTING"/>
    <s v="SLA_MET"/>
  </r>
  <r>
    <s v="5425"/>
    <d v="2023-08-27T15:29:48"/>
    <d v="2023-08-27T15:45:43"/>
    <s v="APPROVE"/>
    <s v="Consumer Post Bureau"/>
    <s v="SSyed"/>
    <m/>
    <d v="1899-12-30T00:15:55"/>
    <n v="15.916666666666666"/>
    <d v="2023-08-27T00:00:00"/>
    <x v="1"/>
    <x v="0"/>
    <s v="SHAHID"/>
    <x v="1"/>
    <s v="CONSUMER POST BUREAU"/>
    <s v="SLA_MET"/>
  </r>
  <r>
    <s v="5426"/>
    <d v="2023-08-27T15:31:40"/>
    <d v="2023-08-27T15:50:22"/>
    <s v="APPROVE"/>
    <s v="Consumer Pre Bureau"/>
    <s v="SBambaras"/>
    <s v="Approved for 1 handset and 1 MBB"/>
    <d v="1899-12-30T00:18:42"/>
    <n v="18.7"/>
    <d v="2023-08-27T00:00:00"/>
    <x v="1"/>
    <x v="0"/>
    <s v="SAM"/>
    <x v="1"/>
    <s v="CONSUMER PRE BUREAU"/>
    <s v="SLA_MET"/>
  </r>
  <r>
    <s v="5427"/>
    <d v="2023-08-27T15:39:48"/>
    <d v="2023-08-27T16:03:43"/>
    <s v="APPROVE"/>
    <s v="Consumer Post Bureau"/>
    <s v="HPandya"/>
    <s v="Approve"/>
    <d v="1899-12-30T00:23:55"/>
    <n v="23.916666666666668"/>
    <d v="2023-08-27T00:00:00"/>
    <x v="1"/>
    <x v="0"/>
    <s v="HARDIK"/>
    <x v="1"/>
    <s v="CONSUMER POST BUREAU"/>
    <s v="SLA_NOT_MET"/>
  </r>
  <r>
    <s v="5513"/>
    <d v="2023-08-27T15:46:03"/>
    <d v="2023-08-27T15:57:19"/>
    <s v="WITHDRAW"/>
    <s v="Consumer Existing"/>
    <s v="NBhatia"/>
    <s v="This customers existing Asif Tech account is currently overdue. Once all outstanding amounts have been paid and also Employer's Landline not given., please email VCredit@Asif Tech.com.au to request a further review"/>
    <d v="1899-12-30T00:11:16"/>
    <n v="11.266666666666667"/>
    <d v="2023-08-27T00:00:00"/>
    <x v="1"/>
    <x v="0"/>
    <s v="NITESH"/>
    <x v="0"/>
    <s v="CONSUMER EXISTING"/>
    <s v="SLA_MET"/>
  </r>
  <r>
    <s v="5428"/>
    <d v="2023-08-27T15:49:28"/>
    <d v="2023-08-27T16:06:52"/>
    <s v="APPROVE"/>
    <s v="Consumer Pre Bureau"/>
    <s v="SBambaras"/>
    <s v="Approved for 1 service"/>
    <d v="1899-12-30T00:17:24"/>
    <n v="17.399999999999999"/>
    <d v="2023-08-27T00:00:00"/>
    <x v="1"/>
    <x v="0"/>
    <s v="SAM"/>
    <x v="1"/>
    <s v="CONSUMER PRE BUREAU"/>
    <s v="SLA_MET"/>
  </r>
  <r>
    <s v="5514"/>
    <d v="2023-08-27T15:54:00"/>
    <d v="2023-08-27T16:16:38"/>
    <s v="WITHDRAW"/>
    <s v="Consumer Existing"/>
    <s v="NBhatia"/>
    <s v="This customers existing Asif Tech account is currently overdue. Once all outstanding amounts have been paid, please email VCredit@Asif Tech.com.au to request a further review"/>
    <d v="1899-12-30T00:22:38"/>
    <n v="22.633333333333333"/>
    <d v="2023-08-27T00:00:00"/>
    <x v="1"/>
    <x v="0"/>
    <s v="NITESH"/>
    <x v="0"/>
    <s v="CONSUMER EXISTING"/>
    <s v="SLA_NOT_MET"/>
  </r>
  <r>
    <s v="5460"/>
    <d v="2023-08-27T15:56:27"/>
    <d v="2023-08-27T16:05:00"/>
    <s v="DECLINE"/>
    <s v="Consumer Existing"/>
    <s v="RBose"/>
    <s v="The applicant has been declined as their Visa expires in less than 12 months"/>
    <d v="1899-12-30T00:08:33"/>
    <n v="8.5500000000000007"/>
    <d v="2023-08-27T00:00:00"/>
    <x v="1"/>
    <x v="0"/>
    <s v="ROHAN"/>
    <x v="2"/>
    <s v="CONSUMER EXISTING"/>
    <s v="SLA_MET"/>
  </r>
  <r>
    <s v="5461"/>
    <d v="2023-08-27T15:56:38"/>
    <d v="2023-08-27T16:05:22"/>
    <s v="DECLINE"/>
    <s v="Consumer Existing"/>
    <s v="SSyed"/>
    <s v="Declined as a Credit Decision- Cust eligible for one voice one MBB only as of now"/>
    <d v="1899-12-30T00:08:44"/>
    <n v="8.7333333333333325"/>
    <d v="2023-08-27T00:00:00"/>
    <x v="1"/>
    <x v="0"/>
    <s v="SHAHID"/>
    <x v="2"/>
    <s v="CONSUMER EXISTING"/>
    <s v="SLA_MET"/>
  </r>
  <r>
    <s v="5462"/>
    <d v="2023-08-27T15:57:09"/>
    <d v="2023-08-27T16:09:23"/>
    <s v="DECLINE"/>
    <s v="Consumer Existing"/>
    <s v="HPandya"/>
    <s v="Declined as the customer has reached their eligible Service Limit"/>
    <d v="1899-12-30T00:12:14"/>
    <n v="12.233333333333333"/>
    <d v="2023-08-27T00:00:00"/>
    <x v="1"/>
    <x v="0"/>
    <s v="HARDIK"/>
    <x v="2"/>
    <s v="CONSUMER EXISTING"/>
    <s v="SLA_MET"/>
  </r>
  <r>
    <s v="5429"/>
    <d v="2023-08-27T16:02:30"/>
    <d v="2023-08-27T16:12:30"/>
    <s v="APPROVE"/>
    <s v="Consumer Existing"/>
    <s v="RBose"/>
    <s v="Approved for outright purchase or sim-only service."/>
    <d v="1899-12-30T00:10:00"/>
    <n v="10"/>
    <d v="2023-08-27T00:00:00"/>
    <x v="1"/>
    <x v="0"/>
    <s v="ROHAN"/>
    <x v="1"/>
    <s v="CONSUMER EXISTING"/>
    <s v="SLA_MET"/>
  </r>
  <r>
    <s v="5463"/>
    <d v="2023-08-27T16:03:27"/>
    <d v="2023-08-27T16:11:01"/>
    <s v="DECLINE"/>
    <s v="Consumer Existing"/>
    <s v="SSyed"/>
    <s v="The customer has been declined due to insufficient billing history with Asif Tech"/>
    <d v="1899-12-30T00:07:34"/>
    <n v="7.5666666666666664"/>
    <d v="2023-08-27T00:00:00"/>
    <x v="1"/>
    <x v="0"/>
    <s v="SHAHID"/>
    <x v="2"/>
    <s v="CONSUMER EXISTING"/>
    <s v="SLA_MET"/>
  </r>
  <r>
    <s v="5515"/>
    <d v="2023-08-27T16:05:13"/>
    <d v="2023-08-27T16:16:02"/>
    <s v="WITHDRAW"/>
    <s v="Consumer Post Bureau"/>
    <s v="SBambaras"/>
    <m/>
    <d v="1899-12-30T00:10:49"/>
    <n v="10.816666666666666"/>
    <d v="2023-08-27T00:00:00"/>
    <x v="1"/>
    <x v="0"/>
    <s v="SAM"/>
    <x v="0"/>
    <s v="CONSUMER POST BUREAU"/>
    <s v="SLA_MET"/>
  </r>
  <r>
    <s v="5430"/>
    <d v="2023-08-27T16:10:00"/>
    <d v="2023-08-27T16:20:34"/>
    <s v="APPROVE"/>
    <s v="Consumer Existing"/>
    <s v="SBambaras"/>
    <s v="Approved for 1 service"/>
    <d v="1899-12-30T00:10:34"/>
    <n v="10.566666666666666"/>
    <d v="2023-08-27T00:00:00"/>
    <x v="1"/>
    <x v="0"/>
    <s v="SAM"/>
    <x v="1"/>
    <s v="CONSUMER EXISTING"/>
    <s v="SLA_MET"/>
  </r>
  <r>
    <s v="5431"/>
    <d v="2023-08-27T16:10:00"/>
    <d v="2023-08-27T16:28:29"/>
    <s v="APPROVE"/>
    <s v="Consumer Pre Bureau"/>
    <s v="NBhatia"/>
    <s v="Approve"/>
    <d v="1899-12-30T00:18:29"/>
    <n v="18.483333333333334"/>
    <d v="2023-08-27T00:00:00"/>
    <x v="1"/>
    <x v="0"/>
    <s v="NITESH"/>
    <x v="1"/>
    <s v="CONSUMER PRE BUREAU"/>
    <s v="SLA_MET"/>
  </r>
  <r>
    <s v="5432"/>
    <d v="2023-08-27T16:10:52"/>
    <d v="2023-08-27T16:14:29"/>
    <s v="APPROVE"/>
    <s v="Consumer Existing"/>
    <s v="SSyed"/>
    <m/>
    <d v="1899-12-30T00:03:37"/>
    <n v="3.6166666666666667"/>
    <d v="2023-08-27T00:00:00"/>
    <x v="1"/>
    <x v="0"/>
    <s v="SHAHID"/>
    <x v="1"/>
    <s v="CONSUMER EXISTING"/>
    <s v="SLA_MET"/>
  </r>
  <r>
    <s v="5464"/>
    <d v="2023-08-27T16:11:59"/>
    <d v="2023-08-27T16:23:25"/>
    <s v="DECLINE"/>
    <s v="Consumer Existing"/>
    <s v="SBambaras"/>
    <s v="The customer has been declined due to insufficient billing history with Asif Tech"/>
    <d v="1899-12-30T00:11:26"/>
    <n v="11.433333333333334"/>
    <d v="2023-08-27T00:00:00"/>
    <x v="1"/>
    <x v="0"/>
    <s v="SAM"/>
    <x v="2"/>
    <s v="CONSUMER EXISTING"/>
    <s v="SLA_MET"/>
  </r>
  <r>
    <s v="5465"/>
    <d v="2023-08-27T16:25:12"/>
    <d v="2023-08-27T16:30:17"/>
    <s v="DECLINE"/>
    <s v="Consumer Existing"/>
    <s v="SSyed"/>
    <m/>
    <d v="1899-12-30T00:05:05"/>
    <n v="5.083333333333333"/>
    <d v="2023-08-27T00:00:00"/>
    <x v="1"/>
    <x v="0"/>
    <s v="SHAHID"/>
    <x v="2"/>
    <s v="CONSUMER EXISTING"/>
    <s v="SLA_MET"/>
  </r>
  <r>
    <s v="5433"/>
    <d v="2023-08-27T16:25:36"/>
    <d v="2023-08-27T16:36:37"/>
    <s v="APPROVE"/>
    <s v="Consumer Post Bureau"/>
    <s v="RBose"/>
    <m/>
    <d v="1899-12-30T00:11:01"/>
    <n v="11.016666666666667"/>
    <d v="2023-08-27T00:00:00"/>
    <x v="1"/>
    <x v="0"/>
    <s v="ROHAN"/>
    <x v="1"/>
    <s v="CONSUMER POST BUREAU"/>
    <s v="SLA_MET"/>
  </r>
  <r>
    <s v="5434"/>
    <d v="2023-08-27T16:41:01"/>
    <d v="2023-08-27T16:55:55"/>
    <s v="APPROVE"/>
    <s v="Consumer Existing"/>
    <s v="NBhatia"/>
    <m/>
    <d v="1899-12-30T00:14:54"/>
    <n v="14.9"/>
    <d v="2023-08-27T00:00:00"/>
    <x v="1"/>
    <x v="0"/>
    <s v="NITESH"/>
    <x v="1"/>
    <s v="CONSUMER EXISTING"/>
    <s v="SLA_MET"/>
  </r>
  <r>
    <s v="5435"/>
    <d v="2023-08-27T16:41:03"/>
    <d v="2023-08-27T16:46:49"/>
    <s v="APPROVE"/>
    <s v="Consumer Existing"/>
    <s v="HPandya"/>
    <s v="Approved only with outright purchase of handset or USIM only"/>
    <d v="1899-12-30T00:05:46"/>
    <n v="5.7666666666666666"/>
    <d v="2023-08-27T00:00:00"/>
    <x v="1"/>
    <x v="0"/>
    <s v="HARDIK"/>
    <x v="1"/>
    <s v="CONSUMER EXISTING"/>
    <s v="SLA_MET"/>
  </r>
  <r>
    <s v="5436"/>
    <d v="2023-08-27T16:44:50"/>
    <d v="2023-08-27T16:54:27"/>
    <s v="APPROVE"/>
    <s v="Consumer Pre Bureau"/>
    <s v="SBambaras"/>
    <s v="Approved only with outright purchase of handset or USIM only"/>
    <d v="1899-12-30T00:09:37"/>
    <n v="9.6166666666666671"/>
    <d v="2023-08-27T00:00:00"/>
    <x v="1"/>
    <x v="0"/>
    <s v="SAM"/>
    <x v="1"/>
    <s v="CONSUMER PRE BUREAU"/>
    <s v="SLA_MET"/>
  </r>
  <r>
    <s v="5437"/>
    <d v="2023-08-27T16:46:39"/>
    <d v="2023-08-27T17:07:42"/>
    <s v="APPROVE"/>
    <s v="Consumer Existing"/>
    <s v="NBhatia"/>
    <m/>
    <d v="1899-12-30T00:21:03"/>
    <n v="21.05"/>
    <d v="2023-08-27T00:00:00"/>
    <x v="1"/>
    <x v="0"/>
    <s v="NITESH"/>
    <x v="1"/>
    <s v="CONSUMER EXISTING"/>
    <s v="SLA_NOT_MET"/>
  </r>
  <r>
    <s v="5516"/>
    <d v="2023-08-27T16:48:14"/>
    <d v="2023-08-27T16:54:42"/>
    <s v="WITHDRAW"/>
    <s v="Consumer Pre Bureau"/>
    <s v="HPandya"/>
    <s v="Please send through a document to confirm the applicants income (either a current bank statement showing wage deposits from their employer, or a recent payslip) in addition to copies of their 100 points of ID to VCredit@Asif Tech.com.au or 1800 656 866"/>
    <d v="1899-12-30T00:06:28"/>
    <n v="6.4666666666666668"/>
    <d v="2023-08-27T00:00:00"/>
    <x v="1"/>
    <x v="0"/>
    <s v="HARDIK"/>
    <x v="0"/>
    <s v="CONSUMER PRE BUREAU"/>
    <s v="SLA_MET"/>
  </r>
  <r>
    <s v="5517"/>
    <d v="2023-08-27T16:49:11"/>
    <d v="2023-08-27T17:00:43"/>
    <s v="WITHDRAW"/>
    <s v="Consumer Existing"/>
    <s v="SBambaras"/>
    <s v="This customers existing Asif Tech account is currently overdue. Once all outstanding amounts have been paid, please email VCredit@Asif Tech.com.au to request a further review"/>
    <d v="1899-12-30T00:11:32"/>
    <n v="11.533333333333333"/>
    <d v="2023-08-27T00:00:00"/>
    <x v="1"/>
    <x v="0"/>
    <s v="SAM"/>
    <x v="0"/>
    <s v="CONSUMER EXISTING"/>
    <s v="SLA_MET"/>
  </r>
  <r>
    <s v="5438"/>
    <d v="2023-08-27T16:49:52"/>
    <d v="2023-08-27T17:02:49"/>
    <s v="APPROVE"/>
    <s v="Consumer Existing"/>
    <s v="SSyed"/>
    <m/>
    <d v="1899-12-30T00:12:57"/>
    <n v="12.95"/>
    <d v="2023-08-27T00:00:00"/>
    <x v="1"/>
    <x v="0"/>
    <s v="SHAHID"/>
    <x v="1"/>
    <s v="CONSUMER EXISTING"/>
    <s v="SLA_MET"/>
  </r>
  <r>
    <s v="5518"/>
    <d v="2023-08-27T16:52:24"/>
    <d v="2023-08-27T17:00:51"/>
    <s v="WITHDRAW"/>
    <s v="Consumer Pre Bureau"/>
    <s v="HPandya"/>
    <s v="Please send through copies of the applicants 100 points of ID (including their Visa page and/or previous Passport number, if applicable) to VCredit@Asif Tech.com.au or 1800 656 866"/>
    <d v="1899-12-30T00:08:27"/>
    <n v="8.4499999999999993"/>
    <d v="2023-08-27T00:00:00"/>
    <x v="1"/>
    <x v="0"/>
    <s v="HARDIK"/>
    <x v="0"/>
    <s v="CONSUMER PRE BUREAU"/>
    <s v="SLA_MET"/>
  </r>
  <r>
    <s v="5439"/>
    <d v="2023-08-27T17:10:11"/>
    <d v="2023-08-27T17:17:17"/>
    <s v="APPROVE"/>
    <s v="Consumer Existing"/>
    <s v="SBambaras"/>
    <s v="Approved for 1 service"/>
    <d v="1899-12-30T00:07:06"/>
    <n v="7.1"/>
    <d v="2023-08-27T00:00:00"/>
    <x v="1"/>
    <x v="0"/>
    <s v="SAM"/>
    <x v="1"/>
    <s v="CONSUMER EXISTING"/>
    <s v="SLA_MET"/>
  </r>
  <r>
    <s v="5519"/>
    <d v="2023-08-27T17:52:18"/>
    <d v="2023-08-27T17:59:57"/>
    <s v="WITHDRAW"/>
    <s v="Consumer Pre Bureau"/>
    <s v="NBhatia"/>
    <s v="Please resubmit the application, with Suburb on Previous application. As Suburb not mentioned on Previous Address details."/>
    <d v="1899-12-30T00:07:39"/>
    <n v="7.65"/>
    <d v="2023-08-27T00:00:00"/>
    <x v="1"/>
    <x v="0"/>
    <s v="NITESH"/>
    <x v="0"/>
    <s v="CONSUMER PRE BUREAU"/>
    <s v="SLA_MET"/>
  </r>
  <r>
    <s v="5440"/>
    <d v="2023-08-27T18:00:49"/>
    <d v="2023-08-27T18:08:04"/>
    <s v="APPROVE"/>
    <s v="Consumer Existing"/>
    <s v="HPandya"/>
    <s v="Approve"/>
    <d v="1899-12-30T00:07:15"/>
    <n v="7.25"/>
    <d v="2023-08-27T00:00:00"/>
    <x v="1"/>
    <x v="0"/>
    <s v="HARDIK"/>
    <x v="1"/>
    <s v="CONSUMER EXISTING"/>
    <s v="SLA_MET"/>
  </r>
  <r>
    <s v="5441"/>
    <d v="2023-08-27T18:32:33"/>
    <d v="2023-08-27T18:45:14"/>
    <s v="APPROVE"/>
    <s v="Consumer Existing"/>
    <s v="NBhatia"/>
    <s v="Approve"/>
    <d v="1899-12-30T00:12:41"/>
    <n v="12.683333333333334"/>
    <d v="2023-08-27T00:00:00"/>
    <x v="1"/>
    <x v="0"/>
    <s v="NITESH"/>
    <x v="1"/>
    <s v="CONSUMER EXISTING"/>
    <s v="SLA_MET"/>
  </r>
  <r>
    <s v="5658"/>
    <d v="2023-08-28T09:07:29"/>
    <d v="2023-08-28T09:21:59"/>
    <s v="APPROVE"/>
    <s v="Consumer Post Bureau"/>
    <s v="QMascarenhas"/>
    <m/>
    <d v="1899-12-30T00:14:30"/>
    <n v="14.5"/>
    <d v="2023-08-28T00:00:00"/>
    <x v="1"/>
    <x v="0"/>
    <e v="#N/A"/>
    <x v="1"/>
    <s v="CONSUMER POST BUREAU"/>
    <s v="SLA_MET"/>
  </r>
  <r>
    <s v="5520"/>
    <d v="2023-08-28T09:15:08"/>
    <d v="2023-08-28T09:22:12"/>
    <s v="APPROVE"/>
    <s v="Consumer Existing"/>
    <s v="AAkhundpur"/>
    <m/>
    <d v="1899-12-30T00:07:04"/>
    <n v="7.0666666666666664"/>
    <d v="2023-08-28T00:00:00"/>
    <x v="1"/>
    <x v="0"/>
    <s v="ASIF"/>
    <x v="1"/>
    <s v="CONSUMER EXISTING"/>
    <s v="SLA_MET"/>
  </r>
  <r>
    <s v="5628"/>
    <d v="2023-08-28T09:17:46"/>
    <d v="2023-08-28T09:34:13"/>
    <s v="DECLINE"/>
    <s v="Consumer Post Bureau"/>
    <s v="QMascarenhas"/>
    <m/>
    <d v="1899-12-30T00:16:27"/>
    <n v="16.45"/>
    <d v="2023-08-28T00:00:00"/>
    <x v="1"/>
    <x v="0"/>
    <e v="#N/A"/>
    <x v="2"/>
    <s v="CONSUMER POST BUREAU"/>
    <s v="SLA_MET"/>
  </r>
  <r>
    <s v="5521"/>
    <d v="2023-08-28T09:33:15"/>
    <d v="2023-08-28T09:37:27"/>
    <s v="APPROVE"/>
    <s v="Consumer Pre Bureau"/>
    <s v="AAkhundpur"/>
    <s v="Approved for 1 service only."/>
    <d v="1899-12-30T00:04:12"/>
    <n v="4.2"/>
    <d v="2023-08-28T00:00:00"/>
    <x v="1"/>
    <x v="0"/>
    <s v="ASIF"/>
    <x v="1"/>
    <s v="CONSUMER PRE BUREAU"/>
    <s v="SLA_MET"/>
  </r>
  <r>
    <s v="5659"/>
    <d v="2023-08-28T09:46:25"/>
    <d v="2023-08-28T10:01:54"/>
    <s v="APPROVE"/>
    <s v="Consumer Pre Bureau"/>
    <s v="NBhatia"/>
    <m/>
    <d v="1899-12-30T00:15:29"/>
    <n v="15.483333333333333"/>
    <d v="2023-08-28T00:00:00"/>
    <x v="1"/>
    <x v="0"/>
    <s v="NITESH"/>
    <x v="1"/>
    <s v="CONSUMER PRE BUREAU"/>
    <s v="SLA_MET"/>
  </r>
  <r>
    <s v="5660"/>
    <d v="2023-08-28T09:51:31"/>
    <d v="2023-08-28T09:57:13"/>
    <s v="APPROVE"/>
    <s v="Consumer Post Bureau"/>
    <s v="AAkhundpur"/>
    <m/>
    <d v="1899-12-30T00:05:42"/>
    <n v="5.7"/>
    <d v="2023-08-28T00:00:00"/>
    <x v="1"/>
    <x v="0"/>
    <s v="ASIF"/>
    <x v="1"/>
    <s v="CONSUMER POST BUREAU"/>
    <s v="SLA_MET"/>
  </r>
  <r>
    <s v="5629"/>
    <d v="2023-08-28T09:53:46"/>
    <d v="2023-08-28T10:04:51"/>
    <s v="DECLINE"/>
    <s v="Consumer Existing"/>
    <s v="AAkhundpur"/>
    <s v="Declined as the customer has reached their eligible Service Limit"/>
    <d v="1899-12-30T00:11:05"/>
    <n v="11.083333333333334"/>
    <d v="2023-08-28T00:00:00"/>
    <x v="1"/>
    <x v="0"/>
    <s v="ASIF"/>
    <x v="2"/>
    <s v="CONSUMER EXISTING"/>
    <s v="SLA_MET"/>
  </r>
  <r>
    <s v="5661"/>
    <d v="2023-08-28T09:56:00"/>
    <d v="2023-08-28T10:12:35"/>
    <s v="APPROVE"/>
    <s v="Consumer Post Bureau"/>
    <s v="AAkhundpur"/>
    <m/>
    <d v="1899-12-30T00:16:35"/>
    <n v="16.583333333333332"/>
    <d v="2023-08-28T00:00:00"/>
    <x v="1"/>
    <x v="0"/>
    <s v="ASIF"/>
    <x v="1"/>
    <s v="CONSUMER POST BUREAU"/>
    <s v="SLA_MET"/>
  </r>
  <r>
    <s v="5662"/>
    <d v="2023-08-28T09:57:19"/>
    <d v="2023-08-28T10:22:13"/>
    <s v="APPROVE"/>
    <s v="Consumer Pre Bureau"/>
    <s v="NBhatia"/>
    <m/>
    <d v="1899-12-30T00:24:54"/>
    <n v="24.9"/>
    <d v="2023-08-28T00:00:00"/>
    <x v="1"/>
    <x v="0"/>
    <s v="NITESH"/>
    <x v="1"/>
    <s v="CONSUMER PRE BUREAU"/>
    <s v="SLA_NOT_MET"/>
  </r>
  <r>
    <s v="5522"/>
    <d v="2023-08-28T10:01:22"/>
    <d v="2023-08-28T10:18:50"/>
    <s v="APPROVE"/>
    <s v="Consumer Existing"/>
    <s v="QMascarenhas"/>
    <m/>
    <d v="1899-12-30T00:17:28"/>
    <n v="17.466666666666665"/>
    <d v="2023-08-28T00:00:00"/>
    <x v="1"/>
    <x v="0"/>
    <e v="#N/A"/>
    <x v="1"/>
    <s v="CONSUMER EXISTING"/>
    <s v="SLA_MET"/>
  </r>
  <r>
    <s v="5523"/>
    <d v="2023-08-28T10:03:23"/>
    <d v="2023-08-28T10:16:34"/>
    <s v="APPROVE"/>
    <s v="Consumer Post Bureau"/>
    <s v="AAkhundpur"/>
    <s v="Approve"/>
    <d v="1899-12-30T00:13:11"/>
    <n v="13.183333333333334"/>
    <d v="2023-08-28T00:00:00"/>
    <x v="1"/>
    <x v="0"/>
    <s v="ASIF"/>
    <x v="1"/>
    <s v="CONSUMER POST BUREAU"/>
    <s v="SLA_MET"/>
  </r>
  <r>
    <s v="5524"/>
    <d v="2023-08-28T10:06:53"/>
    <d v="2023-08-28T10:27:11"/>
    <s v="APPROVE"/>
    <s v="Consumer Post Bureau"/>
    <s v="QMascarenhas"/>
    <m/>
    <d v="1899-12-30T00:20:18"/>
    <n v="20.3"/>
    <d v="2023-08-28T00:00:00"/>
    <x v="1"/>
    <x v="0"/>
    <e v="#N/A"/>
    <x v="1"/>
    <s v="CONSUMER POST BUREAU"/>
    <s v="SLA_NOT_MET"/>
  </r>
  <r>
    <s v="5630"/>
    <d v="2023-08-28T10:09:33"/>
    <d v="2023-08-28T10:24:04"/>
    <s v="DECLINE"/>
    <s v="Consumer Existing"/>
    <s v="AAkhundpur"/>
    <s v="The customer has been declined due to insufficient billing history with Asif Tech and a invoice overdue."/>
    <d v="1899-12-30T00:14:31"/>
    <n v="14.516666666666667"/>
    <d v="2023-08-28T00:00:00"/>
    <x v="1"/>
    <x v="0"/>
    <s v="ASIF"/>
    <x v="2"/>
    <s v="CONSUMER EXISTING"/>
    <s v="SLA_MET"/>
  </r>
  <r>
    <s v="5525"/>
    <d v="2023-08-28T10:13:54"/>
    <d v="2023-08-28T10:37:39"/>
    <s v="APPROVE"/>
    <s v="Consumer Pre Bureau"/>
    <s v="NBhatia"/>
    <s v="Approve"/>
    <d v="1899-12-30T00:23:45"/>
    <n v="23.75"/>
    <d v="2023-08-28T00:00:00"/>
    <x v="1"/>
    <x v="0"/>
    <s v="NITESH"/>
    <x v="1"/>
    <s v="CONSUMER PRE BUREAU"/>
    <s v="SLA_NOT_MET"/>
  </r>
  <r>
    <s v="5526"/>
    <d v="2023-08-28T10:30:40"/>
    <d v="2023-08-28T10:38:22"/>
    <s v="APPROVE"/>
    <s v="Consumer Existing"/>
    <s v="QMascarenhas"/>
    <m/>
    <d v="1899-12-30T00:07:42"/>
    <n v="7.7"/>
    <d v="2023-08-28T00:00:00"/>
    <x v="1"/>
    <x v="0"/>
    <e v="#N/A"/>
    <x v="1"/>
    <s v="CONSUMER EXISTING"/>
    <s v="SLA_MET"/>
  </r>
  <r>
    <s v="5527"/>
    <d v="2023-08-28T10:34:01"/>
    <d v="2023-08-28T10:39:44"/>
    <s v="APPROVE"/>
    <s v="Consumer Existing"/>
    <s v="AAkhundpur"/>
    <s v="Approved only with outright purchase of handset or USIM only"/>
    <d v="1899-12-30T00:05:43"/>
    <n v="5.7166666666666668"/>
    <d v="2023-08-28T00:00:00"/>
    <x v="1"/>
    <x v="0"/>
    <s v="ASIF"/>
    <x v="1"/>
    <s v="CONSUMER EXISTING"/>
    <s v="SLA_MET"/>
  </r>
  <r>
    <s v="5528"/>
    <d v="2023-08-28T10:37:19"/>
    <d v="2023-08-28T10:43:18"/>
    <s v="APPROVE"/>
    <s v="Consumer Post Bureau"/>
    <s v="QMascarenhas"/>
    <m/>
    <d v="1899-12-30T00:05:59"/>
    <n v="5.9833333333333334"/>
    <d v="2023-08-28T00:00:00"/>
    <x v="1"/>
    <x v="0"/>
    <e v="#N/A"/>
    <x v="1"/>
    <s v="CONSUMER POST BUREAU"/>
    <s v="SLA_MET"/>
  </r>
  <r>
    <s v="5529"/>
    <d v="2023-08-28T10:39:53"/>
    <d v="2023-08-28T10:50:50"/>
    <s v="APPROVE"/>
    <s v="Consumer Post Bureau"/>
    <s v="AAkhundpur"/>
    <m/>
    <d v="1899-12-30T00:10:57"/>
    <n v="10.95"/>
    <d v="2023-08-28T00:00:00"/>
    <x v="1"/>
    <x v="0"/>
    <s v="ASIF"/>
    <x v="1"/>
    <s v="CONSUMER POST BUREAU"/>
    <s v="SLA_MET"/>
  </r>
  <r>
    <s v="5663"/>
    <d v="2023-08-28T10:40:49"/>
    <d v="2023-08-28T10:48:48"/>
    <s v="APPROVE"/>
    <s v="Consumer Pre Bureau"/>
    <s v="CDcosta"/>
    <m/>
    <d v="1899-12-30T00:07:59"/>
    <n v="7.9833333333333334"/>
    <d v="2023-08-28T00:00:00"/>
    <x v="1"/>
    <x v="0"/>
    <s v="CAMERON"/>
    <x v="1"/>
    <s v="CONSUMER PRE BUREAU"/>
    <s v="SLA_MET"/>
  </r>
  <r>
    <s v="5664"/>
    <d v="2023-08-28T10:42:21"/>
    <d v="2023-08-28T10:52:42"/>
    <s v="APPROVE"/>
    <s v="Consumer Post Bureau"/>
    <s v="NBhatia"/>
    <m/>
    <d v="1899-12-30T00:10:21"/>
    <n v="10.35"/>
    <d v="2023-08-28T00:00:00"/>
    <x v="1"/>
    <x v="0"/>
    <s v="NITESH"/>
    <x v="1"/>
    <s v="CONSUMER POST BUREAU"/>
    <s v="SLA_MET"/>
  </r>
  <r>
    <s v="5665"/>
    <d v="2023-08-28T10:59:40"/>
    <d v="2023-08-28T11:08:55"/>
    <s v="APPROVE"/>
    <s v="Consumer Existing"/>
    <s v="NVaid"/>
    <m/>
    <d v="1899-12-30T00:09:15"/>
    <n v="9.25"/>
    <d v="2023-08-28T00:00:00"/>
    <x v="1"/>
    <x v="0"/>
    <s v="NAVED"/>
    <x v="1"/>
    <s v="CONSUMER EXISTING"/>
    <s v="SLA_MET"/>
  </r>
  <r>
    <s v="5666"/>
    <d v="2023-08-28T11:04:15"/>
    <d v="2023-08-28T11:13:00"/>
    <s v="APPROVE"/>
    <s v="Consumer Post Bureau"/>
    <s v="QMascarenhas"/>
    <m/>
    <d v="1899-12-30T00:08:45"/>
    <n v="8.75"/>
    <d v="2023-08-28T00:00:00"/>
    <x v="1"/>
    <x v="0"/>
    <e v="#N/A"/>
    <x v="1"/>
    <s v="CONSUMER POST BUREAU"/>
    <s v="SLA_MET"/>
  </r>
  <r>
    <s v="5631"/>
    <d v="2023-08-28T11:06:08"/>
    <d v="2023-08-28T11:21:50"/>
    <s v="DECLINE"/>
    <s v="Consumer Post Bureau"/>
    <s v="NBhatia"/>
    <s v="Declined as a Credit Decision as the customer has THREE Existing Accounts/ROW IDs on his name: a) 1-6R4MDVE b) 1-8HNJD7U c) 1-8I6MBNO"/>
    <d v="1899-12-30T00:15:42"/>
    <n v="15.7"/>
    <d v="2023-08-28T00:00:00"/>
    <x v="1"/>
    <x v="0"/>
    <s v="NITESH"/>
    <x v="2"/>
    <s v="CONSUMER POST BUREAU"/>
    <s v="SLA_MET"/>
  </r>
  <r>
    <s v="5667"/>
    <d v="2023-08-28T11:09:39"/>
    <d v="2023-08-28T11:16:27"/>
    <s v="APPROVE"/>
    <s v="Consumer Existing"/>
    <s v="CDcosta"/>
    <m/>
    <d v="1899-12-30T00:06:48"/>
    <n v="6.8"/>
    <d v="2023-08-28T00:00:00"/>
    <x v="1"/>
    <x v="0"/>
    <s v="CAMERON"/>
    <x v="1"/>
    <s v="CONSUMER EXISTING"/>
    <s v="SLA_MET"/>
  </r>
  <r>
    <s v="5668"/>
    <d v="2023-08-28T11:17:13"/>
    <d v="2023-08-28T11:29:00"/>
    <s v="APPROVE"/>
    <s v="Consumer Existing"/>
    <s v="NVaid"/>
    <m/>
    <d v="1899-12-30T00:11:47"/>
    <n v="11.783333333333333"/>
    <d v="2023-08-28T00:00:00"/>
    <x v="1"/>
    <x v="0"/>
    <s v="NAVED"/>
    <x v="1"/>
    <s v="CONSUMER EXISTING"/>
    <s v="SLA_MET"/>
  </r>
  <r>
    <s v="5669"/>
    <d v="2023-08-28T11:17:43"/>
    <d v="2023-08-28T11:28:35"/>
    <s v="APPROVE"/>
    <s v="Consumer Existing"/>
    <s v="AAkhundpur"/>
    <m/>
    <d v="1899-12-30T00:10:52"/>
    <n v="10.866666666666667"/>
    <d v="2023-08-28T00:00:00"/>
    <x v="1"/>
    <x v="0"/>
    <s v="ASIF"/>
    <x v="1"/>
    <s v="CONSUMER EXISTING"/>
    <s v="SLA_MET"/>
  </r>
  <r>
    <s v="5670"/>
    <d v="2023-08-28T11:20:07"/>
    <d v="2023-08-28T11:41:31"/>
    <s v="APPROVE"/>
    <s v="Consumer Existing"/>
    <s v="CDcosta"/>
    <m/>
    <d v="1899-12-30T00:21:24"/>
    <n v="21.4"/>
    <d v="2023-08-28T00:00:00"/>
    <x v="1"/>
    <x v="0"/>
    <s v="CAMERON"/>
    <x v="1"/>
    <s v="CONSUMER EXISTING"/>
    <s v="SLA_NOT_MET"/>
  </r>
  <r>
    <s v="5530"/>
    <d v="2023-08-28T11:21:35"/>
    <d v="2023-08-28T11:35:59"/>
    <s v="APPROVE"/>
    <s v="Consumer Existing"/>
    <s v="AAkhundpur"/>
    <m/>
    <d v="1899-12-30T00:14:24"/>
    <n v="14.4"/>
    <d v="2023-08-28T00:00:00"/>
    <x v="1"/>
    <x v="0"/>
    <s v="ASIF"/>
    <x v="1"/>
    <s v="CONSUMER EXISTING"/>
    <s v="SLA_MET"/>
  </r>
  <r>
    <s v="5671"/>
    <d v="2023-08-28T11:22:09"/>
    <d v="2023-08-28T11:39:27"/>
    <s v="APPROVE"/>
    <s v="Consumer Existing"/>
    <s v="NBhatia"/>
    <m/>
    <d v="1899-12-30T00:17:18"/>
    <n v="17.3"/>
    <d v="2023-08-28T00:00:00"/>
    <x v="1"/>
    <x v="0"/>
    <s v="NITESH"/>
    <x v="1"/>
    <s v="CONSUMER EXISTING"/>
    <s v="SLA_MET"/>
  </r>
  <r>
    <s v="5531"/>
    <d v="2023-08-28T11:25:48"/>
    <d v="2023-08-28T11:40:37"/>
    <s v="APPROVE"/>
    <s v="Consumer Existing"/>
    <s v="NVaid"/>
    <s v="Approve"/>
    <d v="1899-12-30T00:14:49"/>
    <n v="14.816666666666666"/>
    <d v="2023-08-28T00:00:00"/>
    <x v="1"/>
    <x v="0"/>
    <s v="NAVED"/>
    <x v="1"/>
    <s v="CONSUMER EXISTING"/>
    <s v="SLA_MET"/>
  </r>
  <r>
    <s v="5672"/>
    <d v="2023-08-28T11:28:02"/>
    <d v="2023-08-28T11:49:57"/>
    <s v="APPROVE"/>
    <s v="Consumer Pre Bureau"/>
    <s v="NVaid"/>
    <m/>
    <d v="1899-12-30T00:21:55"/>
    <n v="21.916666666666668"/>
    <d v="2023-08-28T00:00:00"/>
    <x v="1"/>
    <x v="0"/>
    <s v="NAVED"/>
    <x v="1"/>
    <s v="CONSUMER PRE BUREAU"/>
    <s v="SLA_NOT_MET"/>
  </r>
  <r>
    <s v="5673"/>
    <d v="2023-08-28T11:35:35"/>
    <d v="2023-08-28T11:47:45"/>
    <s v="APPROVE"/>
    <s v="Consumer Post Bureau"/>
    <s v="CDcosta"/>
    <m/>
    <d v="1899-12-30T00:12:10"/>
    <n v="12.166666666666666"/>
    <d v="2023-08-28T00:00:00"/>
    <x v="1"/>
    <x v="0"/>
    <s v="CAMERON"/>
    <x v="1"/>
    <s v="CONSUMER POST BUREAU"/>
    <s v="SLA_MET"/>
  </r>
  <r>
    <s v="5532"/>
    <d v="2023-08-28T11:35:37"/>
    <d v="2023-08-28T11:42:18"/>
    <s v="APPROVE"/>
    <s v="Consumer Post Bureau"/>
    <s v="AAkhundpur"/>
    <m/>
    <d v="1899-12-30T00:06:41"/>
    <n v="6.6833333333333336"/>
    <d v="2023-08-28T00:00:00"/>
    <x v="1"/>
    <x v="0"/>
    <s v="ASIF"/>
    <x v="1"/>
    <s v="CONSUMER POST BUREAU"/>
    <s v="SLA_MET"/>
  </r>
  <r>
    <s v="5533"/>
    <d v="2023-08-28T11:40:13"/>
    <d v="2023-08-28T11:46:40"/>
    <s v="APPROVE"/>
    <s v="Consumer Post Bureau"/>
    <s v="AAkhundpur"/>
    <m/>
    <d v="1899-12-30T00:06:27"/>
    <n v="6.45"/>
    <d v="2023-08-28T00:00:00"/>
    <x v="1"/>
    <x v="0"/>
    <s v="ASIF"/>
    <x v="1"/>
    <s v="CONSUMER POST BUREAU"/>
    <s v="SLA_MET"/>
  </r>
  <r>
    <s v="5534"/>
    <d v="2023-08-28T11:42:16"/>
    <d v="2023-08-28T11:52:35"/>
    <s v="APPROVE"/>
    <s v="Consumer Existing"/>
    <s v="AAkhundpur"/>
    <m/>
    <d v="1899-12-30T00:10:19"/>
    <n v="10.316666666666666"/>
    <d v="2023-08-28T00:00:00"/>
    <x v="1"/>
    <x v="0"/>
    <s v="ASIF"/>
    <x v="1"/>
    <s v="CONSUMER EXISTING"/>
    <s v="SLA_MET"/>
  </r>
  <r>
    <s v="5535"/>
    <d v="2023-08-28T11:43:33"/>
    <d v="2023-08-28T11:56:08"/>
    <s v="APPROVE"/>
    <s v="Consumer Existing"/>
    <s v="CDcosta"/>
    <s v="Approve"/>
    <d v="1899-12-30T00:12:35"/>
    <n v="12.583333333333334"/>
    <d v="2023-08-28T00:00:00"/>
    <x v="1"/>
    <x v="0"/>
    <s v="CAMERON"/>
    <x v="1"/>
    <s v="CONSUMER EXISTING"/>
    <s v="SLA_MET"/>
  </r>
  <r>
    <s v="5536"/>
    <d v="2023-08-28T11:43:59"/>
    <d v="2023-08-28T12:00:54"/>
    <s v="APPROVE"/>
    <s v="Consumer Existing"/>
    <s v="NVaid"/>
    <s v="Approved for 1 service"/>
    <d v="1899-12-30T00:16:55"/>
    <n v="16.916666666666668"/>
    <d v="2023-08-28T00:00:00"/>
    <x v="1"/>
    <x v="0"/>
    <s v="NAVED"/>
    <x v="1"/>
    <s v="CONSUMER EXISTING"/>
    <s v="SLA_MET"/>
  </r>
  <r>
    <s v="5537"/>
    <d v="2023-08-28T11:44:18"/>
    <d v="2023-08-28T12:04:10"/>
    <s v="APPROVE"/>
    <s v="Consumer Pre Bureau"/>
    <s v="CDcosta"/>
    <s v="Approve"/>
    <d v="1899-12-30T00:19:52"/>
    <n v="19.866666666666667"/>
    <d v="2023-08-28T00:00:00"/>
    <x v="1"/>
    <x v="0"/>
    <s v="CAMERON"/>
    <x v="1"/>
    <s v="CONSUMER PRE BUREAU"/>
    <s v="SLA_MET"/>
  </r>
  <r>
    <s v="5674"/>
    <d v="2023-08-28T11:47:28"/>
    <d v="2023-08-28T11:52:52"/>
    <s v="APPROVE"/>
    <s v="Consumer Post Bureau"/>
    <s v="QMascarenhas"/>
    <m/>
    <d v="1899-12-30T00:05:24"/>
    <n v="5.4"/>
    <d v="2023-08-28T00:00:00"/>
    <x v="1"/>
    <x v="0"/>
    <e v="#N/A"/>
    <x v="1"/>
    <s v="CONSUMER POST BUREAU"/>
    <s v="SLA_MET"/>
  </r>
  <r>
    <s v="5632"/>
    <d v="2023-08-28T11:50:08"/>
    <d v="2023-08-28T12:00:18"/>
    <s v="DECLINE"/>
    <s v="Consumer Post Bureau"/>
    <s v="QMascarenhas"/>
    <m/>
    <d v="1899-12-30T00:10:10"/>
    <n v="10.166666666666666"/>
    <d v="2023-08-28T00:00:00"/>
    <x v="1"/>
    <x v="0"/>
    <e v="#N/A"/>
    <x v="2"/>
    <s v="CONSUMER POST BUREAU"/>
    <s v="SLA_MET"/>
  </r>
  <r>
    <s v="5538"/>
    <d v="2023-08-28T11:52:30"/>
    <d v="2023-08-28T11:59:16"/>
    <s v="APPROVE"/>
    <s v="Consumer Existing"/>
    <s v="AAkhundpur"/>
    <m/>
    <d v="1899-12-30T00:06:46"/>
    <n v="6.7666666666666666"/>
    <d v="2023-08-28T00:00:00"/>
    <x v="1"/>
    <x v="0"/>
    <s v="ASIF"/>
    <x v="1"/>
    <s v="CONSUMER EXISTING"/>
    <s v="SLA_MET"/>
  </r>
  <r>
    <s v="5539"/>
    <d v="2023-08-28T11:52:38"/>
    <d v="2023-08-28T12:12:42"/>
    <s v="APPROVE"/>
    <s v="Consumer Existing"/>
    <s v="NVaid"/>
    <s v="Approve"/>
    <d v="1899-12-30T00:20:04"/>
    <n v="20.066666666666666"/>
    <d v="2023-08-28T00:00:00"/>
    <x v="1"/>
    <x v="0"/>
    <s v="NAVED"/>
    <x v="1"/>
    <s v="CONSUMER EXISTING"/>
    <s v="SLA_NOT_MET"/>
  </r>
  <r>
    <s v="5675"/>
    <d v="2023-08-28T11:55:34"/>
    <d v="2023-08-28T12:08:08"/>
    <s v="APPROVE"/>
    <s v="Consumer Post Bureau"/>
    <s v="AAkhundpur"/>
    <m/>
    <d v="1899-12-30T00:12:34"/>
    <n v="12.566666666666666"/>
    <d v="2023-08-28T00:00:00"/>
    <x v="1"/>
    <x v="0"/>
    <s v="ASIF"/>
    <x v="1"/>
    <s v="CONSUMER POST BUREAU"/>
    <s v="SLA_MET"/>
  </r>
  <r>
    <s v="5540"/>
    <d v="2023-08-28T11:55:51"/>
    <d v="2023-08-28T12:10:34"/>
    <s v="APPROVE"/>
    <s v="Consumer Existing"/>
    <s v="MDcruz"/>
    <s v="Approve"/>
    <d v="1899-12-30T00:14:43"/>
    <n v="14.716666666666667"/>
    <d v="2023-08-28T00:00:00"/>
    <x v="1"/>
    <x v="0"/>
    <s v="MERCEDES"/>
    <x v="1"/>
    <s v="CONSUMER EXISTING"/>
    <s v="SLA_MET"/>
  </r>
  <r>
    <s v="5676"/>
    <d v="2023-08-28T11:55:51"/>
    <d v="2023-08-28T12:14:29"/>
    <s v="APPROVE"/>
    <s v="Consumer Pre Bureau"/>
    <s v="CDcosta"/>
    <m/>
    <d v="1899-12-30T00:18:38"/>
    <n v="18.633333333333333"/>
    <d v="2023-08-28T00:00:00"/>
    <x v="1"/>
    <x v="0"/>
    <s v="CAMERON"/>
    <x v="1"/>
    <s v="CONSUMER PRE BUREAU"/>
    <s v="SLA_MET"/>
  </r>
  <r>
    <s v="5541"/>
    <d v="2023-08-28T11:57:00"/>
    <d v="2023-08-28T12:14:29"/>
    <s v="APPROVE"/>
    <s v="Consumer Existing"/>
    <s v="AAkhundpur"/>
    <s v="Approve"/>
    <d v="1899-12-30T00:17:29"/>
    <n v="17.483333333333334"/>
    <d v="2023-08-28T00:00:00"/>
    <x v="1"/>
    <x v="0"/>
    <s v="ASIF"/>
    <x v="1"/>
    <s v="CONSUMER EXISTING"/>
    <s v="SLA_MET"/>
  </r>
  <r>
    <s v="5677"/>
    <d v="2023-08-28T11:57:00"/>
    <d v="2023-08-28T12:34:20"/>
    <s v="APPROVE"/>
    <s v="Consumer Existing"/>
    <s v="MDcruz"/>
    <m/>
    <d v="1899-12-30T00:37:20"/>
    <n v="37.333333333333336"/>
    <d v="2023-08-28T00:00:00"/>
    <x v="1"/>
    <x v="0"/>
    <s v="MERCEDES"/>
    <x v="1"/>
    <s v="CONSUMER EXISTING"/>
    <s v="SLA_NOT_MET"/>
  </r>
  <r>
    <s v="5542"/>
    <d v="2023-08-28T11:58:28"/>
    <d v="2023-08-28T12:24:59"/>
    <s v="APPROVE"/>
    <s v="Consumer Pre Bureau"/>
    <s v="NVaid"/>
    <s v="Approved"/>
    <d v="1899-12-30T00:26:31"/>
    <n v="26.516666666666666"/>
    <d v="2023-08-28T00:00:00"/>
    <x v="1"/>
    <x v="0"/>
    <s v="NAVED"/>
    <x v="1"/>
    <s v="CONSUMER PRE BUREAU"/>
    <s v="SLA_NOT_MET"/>
  </r>
  <r>
    <s v="5543"/>
    <d v="2023-08-28T12:01:15"/>
    <d v="2023-08-28T12:19:10"/>
    <s v="APPROVE"/>
    <s v="Consumer Post Bureau"/>
    <s v="QMascarenhas"/>
    <m/>
    <d v="1899-12-30T00:17:55"/>
    <n v="17.916666666666668"/>
    <d v="2023-08-28T00:00:00"/>
    <x v="1"/>
    <x v="0"/>
    <e v="#N/A"/>
    <x v="1"/>
    <s v="CONSUMER POST BUREAU"/>
    <s v="SLA_MET"/>
  </r>
  <r>
    <s v="5678"/>
    <d v="2023-08-28T12:01:38"/>
    <d v="2023-08-28T12:19:54"/>
    <s v="APPROVE"/>
    <s v="Consumer Pre Bureau"/>
    <s v="CDcosta"/>
    <m/>
    <d v="1899-12-30T00:18:16"/>
    <n v="18.266666666666666"/>
    <d v="2023-08-28T00:00:00"/>
    <x v="1"/>
    <x v="0"/>
    <s v="CAMERON"/>
    <x v="1"/>
    <s v="CONSUMER PRE BUREAU"/>
    <s v="SLA_MET"/>
  </r>
  <r>
    <s v="5544"/>
    <d v="2023-08-28T12:03:51"/>
    <d v="2023-08-28T12:24:59"/>
    <s v="APPROVE"/>
    <s v="Consumer Existing"/>
    <s v="AAkhundpur"/>
    <s v="Approved for MBB only"/>
    <d v="1899-12-30T00:21:08"/>
    <n v="21.133333333333333"/>
    <d v="2023-08-28T00:00:00"/>
    <x v="1"/>
    <x v="0"/>
    <s v="ASIF"/>
    <x v="1"/>
    <s v="CONSUMER EXISTING"/>
    <s v="SLA_NOT_MET"/>
  </r>
  <r>
    <s v="5679"/>
    <d v="2023-08-28T12:05:12"/>
    <d v="2023-08-28T12:26:27"/>
    <s v="APPROVE"/>
    <s v="Consumer Pre Bureau"/>
    <s v="CDcosta"/>
    <m/>
    <d v="1899-12-30T00:21:15"/>
    <n v="21.25"/>
    <d v="2023-08-28T00:00:00"/>
    <x v="1"/>
    <x v="0"/>
    <s v="CAMERON"/>
    <x v="1"/>
    <s v="CONSUMER PRE BUREAU"/>
    <s v="SLA_NOT_MET"/>
  </r>
  <r>
    <s v="5680"/>
    <d v="2023-08-28T12:06:11"/>
    <d v="2023-08-28T12:34:48"/>
    <s v="APPROVE"/>
    <s v="Consumer Pre Bureau"/>
    <s v="JDsouza"/>
    <m/>
    <d v="1899-12-30T00:28:37"/>
    <n v="28.616666666666667"/>
    <d v="2023-08-28T00:00:00"/>
    <x v="1"/>
    <x v="0"/>
    <s v="JULIA"/>
    <x v="1"/>
    <s v="CONSUMER PRE BUREAU"/>
    <s v="SLA_NOT_MET"/>
  </r>
  <r>
    <s v="5545"/>
    <d v="2023-08-28T12:13:45"/>
    <d v="2023-08-28T12:44:15"/>
    <s v="APPROVE"/>
    <s v="Consumer Pre Bureau"/>
    <s v="NBhatia"/>
    <s v="Approved for outright purchase or sim-only service due to the applicants Visa status or expiry"/>
    <d v="1899-12-30T00:30:30"/>
    <n v="30.5"/>
    <d v="2023-08-28T00:00:00"/>
    <x v="1"/>
    <x v="0"/>
    <s v="NITESH"/>
    <x v="1"/>
    <s v="CONSUMER PRE BUREAU"/>
    <s v="SLA_NOT_MET"/>
  </r>
  <r>
    <s v="5681"/>
    <d v="2023-08-28T12:22:42"/>
    <d v="2023-08-28T12:28:31"/>
    <s v="APPROVE"/>
    <s v="Consumer Post Bureau"/>
    <s v="AAkhundpur"/>
    <m/>
    <d v="1899-12-30T00:05:49"/>
    <n v="5.8166666666666664"/>
    <d v="2023-08-28T00:00:00"/>
    <x v="1"/>
    <x v="0"/>
    <s v="ASIF"/>
    <x v="1"/>
    <s v="CONSUMER POST BUREAU"/>
    <s v="SLA_MET"/>
  </r>
  <r>
    <s v="5546"/>
    <d v="2023-08-28T12:23:21"/>
    <d v="2023-08-28T12:36:55"/>
    <s v="APPROVE"/>
    <s v="Consumer Existing"/>
    <s v="AAkhundpur"/>
    <m/>
    <d v="1899-12-30T00:13:34"/>
    <n v="13.566666666666666"/>
    <d v="2023-08-28T00:00:00"/>
    <x v="1"/>
    <x v="0"/>
    <s v="ASIF"/>
    <x v="1"/>
    <s v="CONSUMER EXISTING"/>
    <s v="SLA_MET"/>
  </r>
  <r>
    <s v="5547"/>
    <d v="2023-08-28T12:30:22"/>
    <d v="2023-08-28T12:37:11"/>
    <s v="APPROVE"/>
    <s v="Consumer Pre Bureau"/>
    <s v="NVaid"/>
    <s v="Approved for 1 Handset/Tablet + 1 MBB"/>
    <d v="1899-12-30T00:06:49"/>
    <n v="6.8166666666666664"/>
    <d v="2023-08-28T00:00:00"/>
    <x v="1"/>
    <x v="0"/>
    <s v="NAVED"/>
    <x v="1"/>
    <s v="CONSUMER PRE BUREAU"/>
    <s v="SLA_MET"/>
  </r>
  <r>
    <s v="5548"/>
    <d v="2023-08-28T12:31:19"/>
    <d v="2023-08-28T12:48:56"/>
    <s v="APPROVE"/>
    <s v="Consumer Existing"/>
    <s v="NVaid"/>
    <s v="Approved for MBB only"/>
    <d v="1899-12-30T00:17:37"/>
    <n v="17.616666666666667"/>
    <d v="2023-08-28T00:00:00"/>
    <x v="1"/>
    <x v="0"/>
    <s v="NAVED"/>
    <x v="1"/>
    <s v="CONSUMER EXISTING"/>
    <s v="SLA_MET"/>
  </r>
  <r>
    <s v="5633"/>
    <d v="2023-08-28T12:38:14"/>
    <d v="2023-08-28T12:47:09"/>
    <s v="DECLINE"/>
    <s v="Consumer Existing"/>
    <s v="AAkhundpur"/>
    <m/>
    <d v="1899-12-30T00:08:55"/>
    <n v="8.9166666666666661"/>
    <d v="2023-08-28T00:00:00"/>
    <x v="1"/>
    <x v="0"/>
    <s v="ASIF"/>
    <x v="2"/>
    <s v="CONSUMER EXISTING"/>
    <s v="SLA_MET"/>
  </r>
  <r>
    <s v="5549"/>
    <d v="2023-08-28T12:41:52"/>
    <d v="2023-08-28T12:46:11"/>
    <s v="APPROVE"/>
    <s v="Consumer Pre Bureau"/>
    <s v="MDcruz"/>
    <s v="Approve"/>
    <d v="1899-12-30T00:04:19"/>
    <n v="4.3166666666666664"/>
    <d v="2023-08-28T00:00:00"/>
    <x v="1"/>
    <x v="0"/>
    <s v="MERCEDES"/>
    <x v="1"/>
    <s v="CONSUMER PRE BUREAU"/>
    <s v="SLA_MET"/>
  </r>
  <r>
    <s v="5682"/>
    <d v="2023-08-28T12:45:54"/>
    <d v="2023-08-28T13:04:59"/>
    <s v="APPROVE"/>
    <s v="Consumer Existing"/>
    <s v="NBhatia"/>
    <m/>
    <d v="1899-12-30T00:19:05"/>
    <n v="19.083333333333332"/>
    <d v="2023-08-28T00:00:00"/>
    <x v="1"/>
    <x v="0"/>
    <s v="NITESH"/>
    <x v="1"/>
    <s v="CONSUMER EXISTING"/>
    <s v="SLA_MET"/>
  </r>
  <r>
    <s v="5683"/>
    <d v="2023-08-28T12:45:56"/>
    <d v="2023-08-28T12:50:53"/>
    <s v="APPROVE"/>
    <s v="Consumer Existing"/>
    <s v="AAkhundpur"/>
    <m/>
    <d v="1899-12-30T00:04:57"/>
    <n v="4.95"/>
    <d v="2023-08-28T00:00:00"/>
    <x v="1"/>
    <x v="0"/>
    <s v="ASIF"/>
    <x v="1"/>
    <s v="CONSUMER EXISTING"/>
    <s v="SLA_MET"/>
  </r>
  <r>
    <s v="5684"/>
    <d v="2023-08-28T12:47:27"/>
    <d v="2023-08-28T12:54:55"/>
    <s v="APPROVE"/>
    <s v="Consumer Pre Bureau"/>
    <s v="NVaid"/>
    <m/>
    <d v="1899-12-30T00:07:28"/>
    <n v="7.4666666666666668"/>
    <d v="2023-08-28T00:00:00"/>
    <x v="1"/>
    <x v="0"/>
    <s v="NAVED"/>
    <x v="1"/>
    <s v="CONSUMER PRE BUREAU"/>
    <s v="SLA_MET"/>
  </r>
  <r>
    <s v="5634"/>
    <d v="2023-08-28T12:51:33"/>
    <d v="2023-08-28T12:55:47"/>
    <s v="DECLINE"/>
    <s v="Consumer Pre Bureau"/>
    <s v="CDcosta"/>
    <s v="The applicant has been declined as they are on a Bridging Visa. As per the Credit Policy, if the applicant is on an eligible Visa Subclass, send a copy of the 100pts of ID and supporting documents to VCredit@Asif Tech.com.au or 1800 656 866"/>
    <d v="1899-12-30T00:04:14"/>
    <n v="4.2333333333333334"/>
    <d v="2023-08-28T00:00:00"/>
    <x v="1"/>
    <x v="0"/>
    <s v="CAMERON"/>
    <x v="2"/>
    <s v="CONSUMER PRE BUREAU"/>
    <s v="SLA_MET"/>
  </r>
  <r>
    <s v="5685"/>
    <d v="2023-08-28T12:57:33"/>
    <d v="2023-08-28T13:04:42"/>
    <s v="APPROVE"/>
    <s v="Consumer Existing"/>
    <s v="AAkhundpur"/>
    <m/>
    <d v="1899-12-30T00:07:09"/>
    <n v="7.15"/>
    <d v="2023-08-28T00:00:00"/>
    <x v="1"/>
    <x v="0"/>
    <s v="ASIF"/>
    <x v="1"/>
    <s v="CONSUMER EXISTING"/>
    <s v="SLA_MET"/>
  </r>
  <r>
    <s v="5550"/>
    <d v="2023-08-28T13:00:23"/>
    <d v="2023-08-28T13:26:15"/>
    <s v="APPROVE"/>
    <s v="Consumer Existing"/>
    <s v="QMascarenhas"/>
    <m/>
    <d v="1899-12-30T00:25:52"/>
    <n v="25.866666666666667"/>
    <d v="2023-08-28T00:00:00"/>
    <x v="1"/>
    <x v="0"/>
    <e v="#N/A"/>
    <x v="1"/>
    <s v="CONSUMER EXISTING"/>
    <s v="SLA_NOT_MET"/>
  </r>
  <r>
    <s v="5686"/>
    <d v="2023-08-28T13:01:55"/>
    <d v="2023-08-28T13:11:33"/>
    <s v="APPROVE"/>
    <s v="Consumer Pre Bureau"/>
    <s v="CDcosta"/>
    <m/>
    <d v="1899-12-30T00:09:38"/>
    <n v="9.6333333333333329"/>
    <d v="2023-08-28T00:00:00"/>
    <x v="1"/>
    <x v="0"/>
    <s v="CAMERON"/>
    <x v="1"/>
    <s v="CONSUMER PRE BUREAU"/>
    <s v="SLA_MET"/>
  </r>
  <r>
    <s v="5687"/>
    <d v="2023-08-28T13:04:01"/>
    <d v="2023-08-28T13:14:38"/>
    <s v="WITHDRAW"/>
    <s v="Consumer Existing"/>
    <s v="AAkhundpur"/>
    <s v="Please send through a document to confirm the applicants income (either a current bank statement showing wage deposits from their employer, or a recent payslip) in addition to copies of their 100 points of ID to VCredit@Asif Tech.com.au or 1800 656 866"/>
    <d v="1899-12-30T00:10:37"/>
    <n v="10.616666666666667"/>
    <d v="2023-08-28T00:00:00"/>
    <x v="1"/>
    <x v="0"/>
    <s v="ASIF"/>
    <x v="0"/>
    <s v="CONSUMER EXISTING"/>
    <s v="SLA_MET"/>
  </r>
  <r>
    <s v="5688"/>
    <d v="2023-08-28T13:05:14"/>
    <d v="2023-08-28T13:23:51"/>
    <s v="WITHDRAW"/>
    <s v="Consumer Pre Bureau"/>
    <s v="NBhatia"/>
    <s v="Please send through a document to confirm the applicants income (either a current bank statement showing wage deposits from the employer, or a recent payslip reflecting Empl LL#) in addition to copies of their 100 points of ID to VCredit@Asif Tech.com.au"/>
    <d v="1899-12-30T00:18:37"/>
    <n v="18.616666666666667"/>
    <d v="2023-08-28T00:00:00"/>
    <x v="1"/>
    <x v="0"/>
    <s v="NITESH"/>
    <x v="0"/>
    <s v="CONSUMER PRE BUREAU"/>
    <s v="SLA_MET"/>
  </r>
  <r>
    <s v="5689"/>
    <d v="2023-08-28T13:05:15"/>
    <d v="2023-08-28T13:20:44"/>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5:29"/>
    <n v="15.483333333333333"/>
    <d v="2023-08-28T00:00:00"/>
    <x v="1"/>
    <x v="0"/>
    <s v="CAMERON"/>
    <x v="0"/>
    <s v="CONSUMER EXISTING"/>
    <s v="SLA_MET"/>
  </r>
  <r>
    <s v="5551"/>
    <d v="2023-08-28T13:07:26"/>
    <d v="2023-08-28T13:16:54"/>
    <s v="APPROVE"/>
    <s v="Consumer Existing"/>
    <s v="AAkhundpur"/>
    <s v="Approve"/>
    <d v="1899-12-30T00:09:28"/>
    <n v="9.4666666666666668"/>
    <d v="2023-08-28T00:00:00"/>
    <x v="1"/>
    <x v="0"/>
    <s v="ASIF"/>
    <x v="1"/>
    <s v="CONSUMER EXISTING"/>
    <s v="SLA_MET"/>
  </r>
  <r>
    <s v="5690"/>
    <d v="2023-08-28T13:08:23"/>
    <d v="2023-08-28T13:21:42"/>
    <s v="WITHDRAW"/>
    <s v="Consumer Pre Bureau"/>
    <s v="AAkhundpur"/>
    <s v="An account for this applicant already exists with Asif Tech. Please resubmit as existing customer under CA Row ID: 1-761XPMX"/>
    <d v="1899-12-30T00:13:19"/>
    <n v="13.316666666666666"/>
    <d v="2023-08-28T00:00:00"/>
    <x v="1"/>
    <x v="0"/>
    <s v="ASIF"/>
    <x v="0"/>
    <s v="CONSUMER PRE BUREAU"/>
    <s v="SLA_MET"/>
  </r>
  <r>
    <s v="5691"/>
    <d v="2023-08-28T13:09:18"/>
    <d v="2023-08-28T13:26:47"/>
    <s v="WITHDRAW"/>
    <s v="Consumer Existing"/>
    <s v="CDcosta"/>
    <s v="This customers existing Asif Tech account is currently overdue. Once all outstanding amounts have been paid, please email VCredit@Asif Tech.com.au to request a further review"/>
    <d v="1899-12-30T00:17:29"/>
    <n v="17.483333333333334"/>
    <d v="2023-08-28T00:00:00"/>
    <x v="1"/>
    <x v="0"/>
    <s v="CAMERON"/>
    <x v="0"/>
    <s v="CONSUMER EXISTING"/>
    <s v="SLA_MET"/>
  </r>
  <r>
    <s v="5552"/>
    <d v="2023-08-28T13:11:38"/>
    <d v="2023-08-28T13:25:56"/>
    <s v="APPROVE"/>
    <s v="Consumer Existing"/>
    <s v="AAkhundpur"/>
    <s v="Approve"/>
    <d v="1899-12-30T00:14:18"/>
    <n v="14.3"/>
    <d v="2023-08-28T00:00:00"/>
    <x v="1"/>
    <x v="0"/>
    <s v="ASIF"/>
    <x v="1"/>
    <s v="CONSUMER EXISTING"/>
    <s v="SLA_MET"/>
  </r>
  <r>
    <s v="5553"/>
    <d v="2023-08-28T13:15:56"/>
    <d v="2023-08-28T13:23:45"/>
    <s v="APPROVE"/>
    <s v="Consumer Existing"/>
    <s v="MDcruz"/>
    <m/>
    <d v="1899-12-30T00:07:49"/>
    <n v="7.8166666666666664"/>
    <d v="2023-08-28T00:00:00"/>
    <x v="1"/>
    <x v="0"/>
    <s v="MERCEDES"/>
    <x v="1"/>
    <s v="CONSUMER EXISTING"/>
    <s v="SLA_MET"/>
  </r>
  <r>
    <s v="5554"/>
    <d v="2023-08-28T13:16:57"/>
    <d v="2023-08-28T13:31:08"/>
    <s v="APPROVE"/>
    <s v="Consumer Existing"/>
    <s v="NVaid"/>
    <s v="Direct debit to bank account or credit card only"/>
    <d v="1899-12-30T00:14:11"/>
    <n v="14.183333333333334"/>
    <d v="2023-08-28T00:00:00"/>
    <x v="1"/>
    <x v="0"/>
    <s v="NAVED"/>
    <x v="1"/>
    <s v="CONSUMER EXISTING"/>
    <s v="SLA_MET"/>
  </r>
  <r>
    <s v="5555"/>
    <d v="2023-08-28T13:22:02"/>
    <d v="2023-08-28T13:30:05"/>
    <s v="APPROVE"/>
    <s v="Consumer Existing"/>
    <s v="MDcruz"/>
    <s v="Approved only with outright purchase of handset or USIM only"/>
    <d v="1899-12-30T00:08:03"/>
    <n v="8.0500000000000007"/>
    <d v="2023-08-28T00:00:00"/>
    <x v="1"/>
    <x v="0"/>
    <s v="MERCEDES"/>
    <x v="1"/>
    <s v="CONSUMER EXISTING"/>
    <s v="SLA_MET"/>
  </r>
  <r>
    <s v="5635"/>
    <d v="2023-08-28T13:23:02"/>
    <d v="2023-08-28T13:28:23"/>
    <s v="DECLINE"/>
    <s v="Consumer Existing"/>
    <s v="AAkhundpur"/>
    <s v="The applicant has been declined as Students are only eligible for 1 Handset (Voice service)and Recent payment History."/>
    <d v="1899-12-30T00:05:21"/>
    <n v="5.35"/>
    <d v="2023-08-28T00:00:00"/>
    <x v="1"/>
    <x v="0"/>
    <s v="ASIF"/>
    <x v="2"/>
    <s v="CONSUMER EXISTING"/>
    <s v="SLA_MET"/>
  </r>
  <r>
    <s v="5556"/>
    <d v="2023-08-28T13:30:29"/>
    <d v="2023-08-28T13:40:30"/>
    <s v="APPROVE"/>
    <s v="Consumer Existing"/>
    <s v="CDcosta"/>
    <s v="Approve"/>
    <d v="1899-12-30T00:10:01"/>
    <n v="10.016666666666667"/>
    <d v="2023-08-28T00:00:00"/>
    <x v="1"/>
    <x v="0"/>
    <s v="CAMERON"/>
    <x v="1"/>
    <s v="CONSUMER EXISTING"/>
    <s v="SLA_MET"/>
  </r>
  <r>
    <s v="5557"/>
    <d v="2023-08-28T13:31:00"/>
    <d v="2023-08-28T13:39:50"/>
    <s v="APPROVE"/>
    <s v="Consumer Post Bureau"/>
    <s v="MDcruz"/>
    <m/>
    <d v="1899-12-30T00:08:50"/>
    <n v="8.8333333333333339"/>
    <d v="2023-08-28T00:00:00"/>
    <x v="1"/>
    <x v="0"/>
    <s v="MERCEDES"/>
    <x v="1"/>
    <s v="CONSUMER POST BUREAU"/>
    <s v="SLA_MET"/>
  </r>
  <r>
    <s v="5692"/>
    <d v="2023-08-28T13:33:54"/>
    <d v="2023-08-28T13:43:59"/>
    <s v="WITHDRAW"/>
    <s v="Consumer Pre Bureau"/>
    <s v="AAkhundpur"/>
    <s v="Please resubmit with the advertised contact details for the applicants employer (can include 13, 1300 &amp; 1800 numbers)"/>
    <d v="1899-12-30T00:10:05"/>
    <n v="10.083333333333334"/>
    <d v="2023-08-28T00:00:00"/>
    <x v="1"/>
    <x v="0"/>
    <s v="ASIF"/>
    <x v="0"/>
    <s v="CONSUMER PRE BUREAU"/>
    <s v="SLA_MET"/>
  </r>
  <r>
    <s v="5693"/>
    <d v="2023-08-28T13:34:08"/>
    <d v="2023-08-28T14:03:24"/>
    <s v="WITHDRAW"/>
    <s v="Consumer Post Bureau"/>
    <s v="NBhatia"/>
    <s v="Please send through a document to confirm the applicants income (either a current bank statement showing wage deposits from their employer, or a recent payslip) in addition to copies of their 100 points of ID to VCredit@Asif Tech.com.au or 1800 656 866"/>
    <d v="1899-12-30T00:29:16"/>
    <n v="29.266666666666666"/>
    <d v="2023-08-28T00:00:00"/>
    <x v="1"/>
    <x v="0"/>
    <s v="NITESH"/>
    <x v="0"/>
    <s v="CONSUMER POST BUREAU"/>
    <s v="SLA_NOT_MET"/>
  </r>
  <r>
    <s v="5558"/>
    <d v="2023-08-28T13:38:35"/>
    <d v="2023-08-28T13:45:20"/>
    <s v="APPROVE"/>
    <s v="Consumer Existing"/>
    <s v="MDcruz"/>
    <m/>
    <d v="1899-12-30T00:06:45"/>
    <n v="6.75"/>
    <d v="2023-08-28T00:00:00"/>
    <x v="1"/>
    <x v="0"/>
    <s v="MERCEDES"/>
    <x v="1"/>
    <s v="CONSUMER EXISTING"/>
    <s v="SLA_MET"/>
  </r>
  <r>
    <s v="5559"/>
    <d v="2023-08-28T13:40:25"/>
    <d v="2023-08-28T13:55:59"/>
    <s v="APPROVE"/>
    <s v="Consumer Existing"/>
    <s v="QMascarenhas"/>
    <m/>
    <d v="1899-12-30T00:15:34"/>
    <n v="15.566666666666666"/>
    <d v="2023-08-28T00:00:00"/>
    <x v="1"/>
    <x v="0"/>
    <e v="#N/A"/>
    <x v="1"/>
    <s v="CONSUMER EXISTING"/>
    <s v="SLA_MET"/>
  </r>
  <r>
    <s v="5694"/>
    <d v="2023-08-28T13:40:56"/>
    <d v="2023-08-28T13:48:29"/>
    <s v="WITHDRAW"/>
    <s v="Consumer Existing"/>
    <s v="CDcosta"/>
    <s v="Please send through copies of the applicants 100 points of ID (including their Visa page and/or previous Passport number, if applicable) to VCredit@Asif Tech.com.au or 1800 656 866"/>
    <d v="1899-12-30T00:07:33"/>
    <n v="7.55"/>
    <d v="2023-08-28T00:00:00"/>
    <x v="1"/>
    <x v="0"/>
    <s v="CAMERON"/>
    <x v="0"/>
    <s v="CONSUMER EXISTING"/>
    <s v="SLA_MET"/>
  </r>
  <r>
    <s v="5560"/>
    <d v="2023-08-28T13:42:26"/>
    <d v="2023-08-28T13:47:39"/>
    <s v="APPROVE"/>
    <s v="Consumer Pre Bureau"/>
    <s v="NVaid"/>
    <s v="Approved for 1 Handset + 1 Tablet"/>
    <d v="1899-12-30T00:05:13"/>
    <n v="5.2166666666666668"/>
    <d v="2023-08-28T00:00:00"/>
    <x v="1"/>
    <x v="0"/>
    <s v="NAVED"/>
    <x v="1"/>
    <s v="CONSUMER PRE BUREAU"/>
    <s v="SLA_MET"/>
  </r>
  <r>
    <s v="5695"/>
    <d v="2023-08-28T13:46:23"/>
    <d v="2023-08-28T13:52:53"/>
    <s v="WITHDRAW"/>
    <s v="Consumer Post Bureau"/>
    <s v="MDcruz"/>
    <m/>
    <d v="1899-12-30T00:06:30"/>
    <n v="6.5"/>
    <d v="2023-08-28T00:00:00"/>
    <x v="1"/>
    <x v="0"/>
    <s v="MERCEDES"/>
    <x v="0"/>
    <s v="CONSUMER POST BUREAU"/>
    <s v="SLA_MET"/>
  </r>
  <r>
    <s v="5561"/>
    <d v="2023-08-28T13:49:31"/>
    <d v="2023-08-28T13:58:28"/>
    <s v="APPROVE"/>
    <s v="Consumer Existing"/>
    <s v="NVaid"/>
    <s v="Approve"/>
    <d v="1899-12-30T00:08:57"/>
    <n v="8.9499999999999993"/>
    <d v="2023-08-28T00:00:00"/>
    <x v="1"/>
    <x v="0"/>
    <s v="NAVED"/>
    <x v="1"/>
    <s v="CONSUMER EXISTING"/>
    <s v="SLA_MET"/>
  </r>
  <r>
    <s v="5562"/>
    <d v="2023-08-28T13:49:56"/>
    <d v="2023-08-28T14:01:07"/>
    <s v="APPROVE"/>
    <s v="Consumer Existing"/>
    <s v="FWadia"/>
    <s v="Approve"/>
    <d v="1899-12-30T00:11:11"/>
    <n v="11.183333333333334"/>
    <d v="2023-08-28T00:00:00"/>
    <x v="1"/>
    <x v="0"/>
    <s v="FARDIN"/>
    <x v="1"/>
    <s v="CONSUMER EXISTING"/>
    <s v="SLA_MET"/>
  </r>
  <r>
    <s v="5696"/>
    <d v="2023-08-28T13:51:14"/>
    <d v="2023-08-28T13:55:43"/>
    <s v="WITHDRAW"/>
    <s v="Consumer Pre Bureau"/>
    <s v="CDcosta"/>
    <s v="The applicant is currently studying Fulltime or is on a Student Visa. Please resubmit as a Student. Remove employer details."/>
    <d v="1899-12-30T00:04:29"/>
    <n v="4.4833333333333334"/>
    <d v="2023-08-28T00:00:00"/>
    <x v="1"/>
    <x v="0"/>
    <s v="CAMERON"/>
    <x v="0"/>
    <s v="CONSUMER PRE BUREAU"/>
    <s v="SLA_MET"/>
  </r>
  <r>
    <s v="5563"/>
    <d v="2023-08-28T13:51:45"/>
    <d v="2023-08-28T13:59:12"/>
    <s v="APPROVE"/>
    <s v="Consumer Existing"/>
    <s v="AAkhundpur"/>
    <s v="Approve"/>
    <d v="1899-12-30T00:07:27"/>
    <n v="7.45"/>
    <d v="2023-08-28T00:00:00"/>
    <x v="1"/>
    <x v="0"/>
    <s v="ASIF"/>
    <x v="1"/>
    <s v="CONSUMER EXISTING"/>
    <s v="SLA_MET"/>
  </r>
  <r>
    <s v="5564"/>
    <d v="2023-08-28T13:53:59"/>
    <d v="2023-08-28T14:03:34"/>
    <s v="APPROVE"/>
    <s v="Consumer Pre Bureau"/>
    <s v="JDsouza"/>
    <s v="Approved for up to 2 services"/>
    <d v="1899-12-30T00:09:35"/>
    <n v="9.5833333333333339"/>
    <d v="2023-08-28T00:00:00"/>
    <x v="1"/>
    <x v="0"/>
    <s v="JULIA"/>
    <x v="1"/>
    <s v="CONSUMER PRE BUREAU"/>
    <s v="SLA_MET"/>
  </r>
  <r>
    <s v="5565"/>
    <d v="2023-08-28T13:57:21"/>
    <d v="2023-08-28T14:11:22"/>
    <s v="APPROVE"/>
    <s v="Consumer Existing"/>
    <s v="AAkhundpur"/>
    <s v="Approved for MBB only"/>
    <d v="1899-12-30T00:14:01"/>
    <n v="14.016666666666667"/>
    <d v="2023-08-28T00:00:00"/>
    <x v="1"/>
    <x v="0"/>
    <s v="ASIF"/>
    <x v="1"/>
    <s v="CONSUMER EXISTING"/>
    <s v="SLA_MET"/>
  </r>
  <r>
    <s v="5697"/>
    <d v="2023-08-28T13:57:58"/>
    <d v="2023-08-28T14:07:30"/>
    <s v="WITHDRAW"/>
    <s v="Consumer Post Bureau"/>
    <s v="MDcruz"/>
    <m/>
    <d v="1899-12-30T00:09:32"/>
    <n v="9.5333333333333332"/>
    <d v="2023-08-28T00:00:00"/>
    <x v="1"/>
    <x v="0"/>
    <s v="MERCEDES"/>
    <x v="0"/>
    <s v="CONSUMER POST BUREAU"/>
    <s v="SLA_MET"/>
  </r>
  <r>
    <s v="5566"/>
    <d v="2023-08-28T14:00:17"/>
    <d v="2023-08-28T14:27:34"/>
    <s v="APPROVE"/>
    <s v="Consumer Existing"/>
    <s v="MDcruz"/>
    <m/>
    <d v="1899-12-30T00:27:17"/>
    <n v="27.283333333333335"/>
    <d v="2023-08-28T00:00:00"/>
    <x v="1"/>
    <x v="0"/>
    <s v="MERCEDES"/>
    <x v="1"/>
    <s v="CONSUMER EXISTING"/>
    <s v="SLA_NOT_MET"/>
  </r>
  <r>
    <s v="5567"/>
    <d v="2023-08-28T14:00:35"/>
    <d v="2023-08-28T14:13:00"/>
    <s v="APPROVE"/>
    <s v="Consumer Existing"/>
    <s v="NVaid"/>
    <s v="Approve"/>
    <d v="1899-12-30T00:12:25"/>
    <n v="12.416666666666666"/>
    <d v="2023-08-28T00:00:00"/>
    <x v="1"/>
    <x v="0"/>
    <s v="NAVED"/>
    <x v="1"/>
    <s v="CONSUMER EXISTING"/>
    <s v="SLA_MET"/>
  </r>
  <r>
    <s v="5698"/>
    <d v="2023-08-28T14:02:56"/>
    <d v="2023-08-28T14:28:28"/>
    <s v="WITHDRAW"/>
    <s v="Consumer Existing"/>
    <s v="QMascarenhas"/>
    <m/>
    <d v="1899-12-30T00:25:32"/>
    <n v="25.533333333333335"/>
    <d v="2023-08-28T00:00:00"/>
    <x v="1"/>
    <x v="0"/>
    <e v="#N/A"/>
    <x v="0"/>
    <s v="CONSUMER EXISTING"/>
    <s v="SLA_NOT_MET"/>
  </r>
  <r>
    <s v="5636"/>
    <d v="2023-08-28T14:03:49"/>
    <d v="2023-08-28T14:17:59"/>
    <s v="DECLINE"/>
    <s v="Consumer Post Bureau"/>
    <s v="JDsouza"/>
    <s v="Declined as the customer has reached their eligible Service Limit - customer already has 2 services under row id 1-8I025OK"/>
    <d v="1899-12-30T00:14:10"/>
    <n v="14.166666666666666"/>
    <d v="2023-08-28T00:00:00"/>
    <x v="1"/>
    <x v="0"/>
    <s v="JULIA"/>
    <x v="2"/>
    <s v="CONSUMER POST BUREAU"/>
    <s v="SLA_MET"/>
  </r>
  <r>
    <s v="5568"/>
    <d v="2023-08-28T14:03:49"/>
    <d v="2023-08-28T14:20:22"/>
    <s v="APPROVE"/>
    <s v="Consumer Existing"/>
    <s v="CDcosta"/>
    <s v="Approved for 1 service"/>
    <d v="1899-12-30T00:16:33"/>
    <n v="16.55"/>
    <d v="2023-08-28T00:00:00"/>
    <x v="1"/>
    <x v="0"/>
    <s v="CAMERON"/>
    <x v="1"/>
    <s v="CONSUMER EXISTING"/>
    <s v="SLA_MET"/>
  </r>
  <r>
    <s v="5569"/>
    <d v="2023-08-28T14:06:07"/>
    <d v="2023-08-28T14:18:13"/>
    <s v="APPROVE"/>
    <s v="Consumer Existing"/>
    <s v="AAkhundpur"/>
    <s v="Approve"/>
    <d v="1899-12-30T00:12:06"/>
    <n v="12.1"/>
    <d v="2023-08-28T00:00:00"/>
    <x v="1"/>
    <x v="0"/>
    <s v="ASIF"/>
    <x v="1"/>
    <s v="CONSUMER EXISTING"/>
    <s v="SLA_MET"/>
  </r>
  <r>
    <s v="5570"/>
    <d v="2023-08-28T14:06:40"/>
    <d v="2023-08-28T14:24:34"/>
    <s v="APPROVE"/>
    <s v="Consumer Existing"/>
    <s v="FWadia"/>
    <s v="Approve"/>
    <d v="1899-12-30T00:17:54"/>
    <n v="17.899999999999999"/>
    <d v="2023-08-28T00:00:00"/>
    <x v="1"/>
    <x v="0"/>
    <s v="FARDIN"/>
    <x v="1"/>
    <s v="CONSUMER EXISTING"/>
    <s v="SLA_MET"/>
  </r>
  <r>
    <s v="5699"/>
    <d v="2023-08-28T14:08:07"/>
    <d v="2023-08-28T14:19:57"/>
    <s v="WITHDRAW"/>
    <s v="Consumer Pre Bureau"/>
    <s v="NVaid"/>
    <s v="The applicant is currently studying Fulltime or is on a Student Visa. Please resubmit as a Student. The applicant has less than 12 months left on the Visa - please apply for sim only"/>
    <d v="1899-12-30T00:11:50"/>
    <n v="11.833333333333334"/>
    <d v="2023-08-28T00:00:00"/>
    <x v="1"/>
    <x v="0"/>
    <s v="NAVED"/>
    <x v="0"/>
    <s v="CONSUMER PRE BUREAU"/>
    <s v="SLA_MET"/>
  </r>
  <r>
    <s v="5700"/>
    <d v="2023-08-28T14:11:55"/>
    <d v="2023-08-28T14:27:12"/>
    <s v="WITHDRAW"/>
    <s v="Consumer Pre Bureau"/>
    <s v="JDsouza"/>
    <s v="Please send through copies of the applicants 100 points of ID (including their Visa page and/or previous Passport number, if applicable) to VCredit@Asif Tech.com.au or 1800 656 866"/>
    <d v="1899-12-30T00:15:17"/>
    <n v="15.283333333333333"/>
    <d v="2023-08-28T00:00:00"/>
    <x v="1"/>
    <x v="0"/>
    <s v="JULIA"/>
    <x v="0"/>
    <s v="CONSUMER PRE BUREAU"/>
    <s v="SLA_MET"/>
  </r>
  <r>
    <s v="5701"/>
    <d v="2023-08-28T14:14:48"/>
    <d v="2023-08-28T14:30:37"/>
    <s v="WITHDRAW"/>
    <s v="Consumer Pre Bureau"/>
    <s v="NVaid"/>
    <s v="The applicant is currently studying Fulltime or is on a Student Visa. Please resubmit as a Student. Remove all employment details"/>
    <d v="1899-12-30T00:15:49"/>
    <n v="15.816666666666666"/>
    <d v="2023-08-28T00:00:00"/>
    <x v="1"/>
    <x v="0"/>
    <s v="NAVED"/>
    <x v="0"/>
    <s v="CONSUMER PRE BUREAU"/>
    <s v="SLA_MET"/>
  </r>
  <r>
    <s v="5702"/>
    <d v="2023-08-28T14:26:38"/>
    <d v="2023-08-28T14:38:38"/>
    <s v="WITHDRAW"/>
    <s v="Consumer Pre Bureau"/>
    <s v="FWadia"/>
    <s v="An account for this applicant already exists with Asif Tech. Please resubmit as existing customer under CA Row ID: 1-60JPE78"/>
    <d v="1899-12-30T00:12:00"/>
    <n v="12"/>
    <d v="2023-08-28T00:00:00"/>
    <x v="1"/>
    <x v="0"/>
    <s v="FARDIN"/>
    <x v="0"/>
    <s v="CONSUMER PRE BUREAU"/>
    <s v="SLA_MET"/>
  </r>
  <r>
    <s v="5703"/>
    <d v="2023-08-28T14:30:00"/>
    <d v="2023-08-28T14:39:21"/>
    <s v="WITHDRAW"/>
    <s v="Consumer Existing"/>
    <s v="AAkhundpur"/>
    <s v="This applicant has an existing account with 3 Mobile which is currently overdue. Please only resubmit for review once all outstanding amounts have been paid Account no -3403779287"/>
    <d v="1899-12-30T00:09:21"/>
    <n v="9.35"/>
    <d v="2023-08-28T00:00:00"/>
    <x v="1"/>
    <x v="0"/>
    <s v="ASIF"/>
    <x v="0"/>
    <s v="CONSUMER EXISTING"/>
    <s v="SLA_MET"/>
  </r>
  <r>
    <s v="5571"/>
    <d v="2023-08-28T14:36:32"/>
    <d v="2023-08-28T14:42:42"/>
    <s v="APPROVE"/>
    <s v="Consumer Pre Bureau"/>
    <s v="NVaid"/>
    <s v="Approve"/>
    <d v="1899-12-30T00:06:10"/>
    <n v="6.166666666666667"/>
    <d v="2023-08-28T00:00:00"/>
    <x v="1"/>
    <x v="0"/>
    <s v="NAVED"/>
    <x v="1"/>
    <s v="CONSUMER PRE BUREAU"/>
    <s v="SLA_MET"/>
  </r>
  <r>
    <s v="5704"/>
    <d v="2023-08-28T14:36:41"/>
    <d v="2023-08-28T14:43:20"/>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06:39"/>
    <n v="6.65"/>
    <d v="2023-08-28T00:00:00"/>
    <x v="1"/>
    <x v="0"/>
    <s v="CAMERON"/>
    <x v="0"/>
    <s v="CONSUMER EXISTING"/>
    <s v="SLA_MET"/>
  </r>
  <r>
    <s v="5572"/>
    <d v="2023-08-28T14:36:53"/>
    <d v="2023-08-28T14:46:34"/>
    <s v="APPROVE"/>
    <s v="Consumer Existing"/>
    <s v="FWadia"/>
    <s v="Approve"/>
    <d v="1899-12-30T00:09:41"/>
    <n v="9.6833333333333336"/>
    <d v="2023-08-28T00:00:00"/>
    <x v="1"/>
    <x v="0"/>
    <s v="FARDIN"/>
    <x v="1"/>
    <s v="CONSUMER EXISTING"/>
    <s v="SLA_MET"/>
  </r>
  <r>
    <s v="5705"/>
    <d v="2023-08-28T14:38:34"/>
    <d v="2023-08-28T14:45:47"/>
    <s v="WITHDRAW"/>
    <s v="Consumer Pre Bureau"/>
    <s v="AAkhundpur"/>
    <s v="Please send through copies of the applicants 100 points of ID (including their Visa page and/or previous Passport number, if applicable) to VCredit@Asif Tech.com.au or 1800 656 866"/>
    <d v="1899-12-30T00:07:13"/>
    <n v="7.2166666666666668"/>
    <d v="2023-08-28T00:00:00"/>
    <x v="1"/>
    <x v="0"/>
    <s v="ASIF"/>
    <x v="0"/>
    <s v="CONSUMER PRE BUREAU"/>
    <s v="SLA_MET"/>
  </r>
  <r>
    <s v="5573"/>
    <d v="2023-08-28T14:38:59"/>
    <d v="2023-08-28T14:47:55"/>
    <s v="APPROVE"/>
    <s v="Consumer Pre Bureau"/>
    <s v="CDcosta"/>
    <s v="Approved for 1 handset and 1 MBB"/>
    <d v="1899-12-30T00:08:56"/>
    <n v="8.9333333333333336"/>
    <d v="2023-08-28T00:00:00"/>
    <x v="1"/>
    <x v="0"/>
    <s v="CAMERON"/>
    <x v="1"/>
    <s v="CONSUMER PRE BUREAU"/>
    <s v="SLA_MET"/>
  </r>
  <r>
    <s v="5574"/>
    <d v="2023-08-28T14:38:59"/>
    <d v="2023-08-28T14:56:35"/>
    <s v="APPROVE"/>
    <s v="Consumer Existing"/>
    <s v="AAkhundpur"/>
    <s v="Approved for outright purchase or sim-only service"/>
    <d v="1899-12-30T00:17:36"/>
    <n v="17.600000000000001"/>
    <d v="2023-08-28T00:00:00"/>
    <x v="1"/>
    <x v="0"/>
    <s v="ASIF"/>
    <x v="1"/>
    <s v="CONSUMER EXISTING"/>
    <s v="SLA_MET"/>
  </r>
  <r>
    <s v="5575"/>
    <d v="2023-08-28T14:44:53"/>
    <d v="2023-08-28T15:02:52"/>
    <s v="APPROVE"/>
    <s v="Consumer Existing"/>
    <s v="FWadia"/>
    <m/>
    <d v="1899-12-30T00:17:59"/>
    <n v="17.983333333333334"/>
    <d v="2023-08-28T00:00:00"/>
    <x v="1"/>
    <x v="0"/>
    <s v="FARDIN"/>
    <x v="1"/>
    <s v="CONSUMER EXISTING"/>
    <s v="SLA_MET"/>
  </r>
  <r>
    <s v="5576"/>
    <d v="2023-08-28T14:46:25"/>
    <d v="2023-08-28T14:52:52"/>
    <s v="APPROVE"/>
    <s v="Consumer Existing"/>
    <s v="FWadia"/>
    <s v="Approve"/>
    <d v="1899-12-30T00:06:27"/>
    <n v="6.45"/>
    <d v="2023-08-28T00:00:00"/>
    <x v="1"/>
    <x v="0"/>
    <s v="FARDIN"/>
    <x v="1"/>
    <s v="CONSUMER EXISTING"/>
    <s v="SLA_MET"/>
  </r>
  <r>
    <s v="5577"/>
    <d v="2023-08-28T14:52:35"/>
    <d v="2023-08-28T15:01:30"/>
    <s v="APPROVE"/>
    <s v="Consumer Post Bureau"/>
    <s v="AAkhundpur"/>
    <m/>
    <d v="1899-12-30T00:08:55"/>
    <n v="8.9166666666666661"/>
    <d v="2023-08-28T00:00:00"/>
    <x v="1"/>
    <x v="0"/>
    <s v="ASIF"/>
    <x v="1"/>
    <s v="CONSUMER POST BUREAU"/>
    <s v="SLA_MET"/>
  </r>
  <r>
    <s v="5637"/>
    <d v="2023-08-28T14:55:01"/>
    <d v="2023-08-28T15:09:38"/>
    <s v="DECLINE"/>
    <s v="Consumer Existing"/>
    <s v="MDcruz"/>
    <m/>
    <d v="1899-12-30T00:14:37"/>
    <n v="14.616666666666667"/>
    <d v="2023-08-28T00:00:00"/>
    <x v="1"/>
    <x v="0"/>
    <s v="MERCEDES"/>
    <x v="2"/>
    <s v="CONSUMER EXISTING"/>
    <s v="SLA_MET"/>
  </r>
  <r>
    <s v="5706"/>
    <d v="2023-08-28T14:56:58"/>
    <d v="2023-08-28T15:06:22"/>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9:24"/>
    <n v="9.4"/>
    <d v="2023-08-28T00:00:00"/>
    <x v="1"/>
    <x v="0"/>
    <s v="CAMERON"/>
    <x v="0"/>
    <s v="CONSUMER PRE BUREAU"/>
    <s v="SLA_MET"/>
  </r>
  <r>
    <s v="5638"/>
    <d v="2023-08-28T14:57:04"/>
    <d v="2023-08-28T15:02:56"/>
    <s v="DECLINE"/>
    <s v="Consumer Existing"/>
    <s v="NVaid"/>
    <s v="The customer has been declined due to insufficient billing history with Asif Tech"/>
    <d v="1899-12-30T00:05:52"/>
    <n v="5.8666666666666671"/>
    <d v="2023-08-28T00:00:00"/>
    <x v="1"/>
    <x v="0"/>
    <s v="NAVED"/>
    <x v="2"/>
    <s v="CONSUMER EXISTING"/>
    <s v="SLA_MET"/>
  </r>
  <r>
    <s v="5707"/>
    <d v="2023-08-28T14:58:05"/>
    <d v="2023-08-28T15:16:07"/>
    <s v="WITHDRAW"/>
    <s v="Consumer Pre Bureau"/>
    <s v="NBhatia"/>
    <s v="Please resubmit with the advertised contact details for the applicants employer (can include 13, 1300 &amp; 1800 numbers)"/>
    <d v="1899-12-30T00:18:02"/>
    <n v="18.033333333333335"/>
    <d v="2023-08-28T00:00:00"/>
    <x v="1"/>
    <x v="0"/>
    <s v="NITESH"/>
    <x v="0"/>
    <s v="CONSUMER PRE BUREAU"/>
    <s v="SLA_MET"/>
  </r>
  <r>
    <s v="5578"/>
    <d v="2023-08-28T14:59:23"/>
    <d v="2023-08-28T15:21:37"/>
    <s v="APPROVE"/>
    <s v="Consumer Post Bureau"/>
    <s v="QMascarenhas"/>
    <m/>
    <d v="1899-12-30T00:22:14"/>
    <n v="22.233333333333334"/>
    <d v="2023-08-28T00:00:00"/>
    <x v="1"/>
    <x v="0"/>
    <e v="#N/A"/>
    <x v="1"/>
    <s v="CONSUMER POST BUREAU"/>
    <s v="SLA_NOT_MET"/>
  </r>
  <r>
    <s v="5579"/>
    <d v="2023-08-28T15:00:08"/>
    <d v="2023-08-28T15:10:09"/>
    <s v="APPROVE"/>
    <s v="Consumer Post Bureau"/>
    <s v="FWadia"/>
    <m/>
    <d v="1899-12-30T00:10:01"/>
    <n v="10.016666666666667"/>
    <d v="2023-08-28T00:00:00"/>
    <x v="1"/>
    <x v="0"/>
    <s v="FARDIN"/>
    <x v="1"/>
    <s v="CONSUMER POST BUREAU"/>
    <s v="SLA_MET"/>
  </r>
  <r>
    <s v="5580"/>
    <d v="2023-08-28T15:07:16"/>
    <d v="2023-08-28T15:15:31"/>
    <s v="APPROVE"/>
    <s v="Consumer Existing"/>
    <s v="CDcosta"/>
    <s v="Approved for MBB only"/>
    <d v="1899-12-30T00:08:15"/>
    <n v="8.25"/>
    <d v="2023-08-28T00:00:00"/>
    <x v="1"/>
    <x v="0"/>
    <s v="CAMERON"/>
    <x v="1"/>
    <s v="CONSUMER EXISTING"/>
    <s v="SLA_MET"/>
  </r>
  <r>
    <s v="5581"/>
    <d v="2023-08-28T15:07:50"/>
    <d v="2023-08-28T15:15:38"/>
    <s v="APPROVE"/>
    <s v="Consumer Existing"/>
    <s v="FWadia"/>
    <s v="Approved for 1 service"/>
    <d v="1899-12-30T00:07:48"/>
    <n v="7.8"/>
    <d v="2023-08-28T00:00:00"/>
    <x v="1"/>
    <x v="0"/>
    <s v="FARDIN"/>
    <x v="1"/>
    <s v="CONSUMER EXISTING"/>
    <s v="SLA_MET"/>
  </r>
  <r>
    <s v="5708"/>
    <d v="2023-08-28T15:14:32"/>
    <d v="2023-08-28T15:23:52"/>
    <s v="WITHDRAW"/>
    <s v="Consumer Post Bureau"/>
    <s v="NVaid"/>
    <s v="The applicant has been previously approved under a different CA Row ID 1-8I8QH8V . The applicant will need to proceed with this order or have cancellation of the order confirmed in Siebel before reapplying"/>
    <d v="1899-12-30T00:09:20"/>
    <n v="9.3333333333333339"/>
    <d v="2023-08-28T00:00:00"/>
    <x v="1"/>
    <x v="0"/>
    <s v="NAVED"/>
    <x v="0"/>
    <s v="CONSUMER POST BUREAU"/>
    <s v="SLA_MET"/>
  </r>
  <r>
    <s v="5639"/>
    <d v="2023-08-28T15:18:43"/>
    <d v="2023-08-28T15:26:42"/>
    <s v="DECLINE"/>
    <s v="Consumer Pre Bureau"/>
    <s v="FWadia"/>
    <s v="The applicant has been declined as the work contact details submitted on the application do not relate to the company listed as their employer"/>
    <d v="1899-12-30T00:07:59"/>
    <n v="7.9833333333333334"/>
    <d v="2023-08-28T00:00:00"/>
    <x v="1"/>
    <x v="0"/>
    <s v="FARDIN"/>
    <x v="2"/>
    <s v="CONSUMER PRE BUREAU"/>
    <s v="SLA_MET"/>
  </r>
  <r>
    <s v="5582"/>
    <d v="2023-08-28T15:20:05"/>
    <d v="2023-08-28T15:26:51"/>
    <s v="APPROVE"/>
    <s v="Consumer Pre Bureau"/>
    <s v="CDcosta"/>
    <s v="Approve"/>
    <d v="1899-12-30T00:06:46"/>
    <n v="6.7666666666666666"/>
    <d v="2023-08-28T00:00:00"/>
    <x v="1"/>
    <x v="0"/>
    <s v="CAMERON"/>
    <x v="1"/>
    <s v="CONSUMER PRE BUREAU"/>
    <s v="SLA_MET"/>
  </r>
  <r>
    <s v="5583"/>
    <d v="2023-08-28T15:21:49"/>
    <d v="2023-08-28T15:32:48"/>
    <s v="APPROVE"/>
    <s v="Consumer Pre Bureau"/>
    <s v="NVaid"/>
    <s v="Approved only with outright purchase of handset or USIM only"/>
    <d v="1899-12-30T00:10:59"/>
    <n v="10.983333333333333"/>
    <d v="2023-08-28T00:00:00"/>
    <x v="1"/>
    <x v="0"/>
    <s v="NAVED"/>
    <x v="1"/>
    <s v="CONSUMER PRE BUREAU"/>
    <s v="SLA_MET"/>
  </r>
  <r>
    <s v="5584"/>
    <d v="2023-08-28T15:24:30"/>
    <d v="2023-08-28T15:36:05"/>
    <s v="APPROVE"/>
    <s v="Consumer Existing"/>
    <s v="AAkhundpur"/>
    <s v="Approve"/>
    <d v="1899-12-30T00:11:35"/>
    <n v="11.583333333333334"/>
    <d v="2023-08-28T00:00:00"/>
    <x v="1"/>
    <x v="0"/>
    <s v="ASIF"/>
    <x v="1"/>
    <s v="CONSUMER EXISTING"/>
    <s v="SLA_MET"/>
  </r>
  <r>
    <s v="5585"/>
    <d v="2023-08-28T15:26:36"/>
    <d v="2023-08-28T15:30:56"/>
    <s v="APPROVE"/>
    <s v="Consumer Pre Bureau"/>
    <s v="CDcosta"/>
    <s v="Approve"/>
    <d v="1899-12-30T00:04:20"/>
    <n v="4.333333333333333"/>
    <d v="2023-08-28T00:00:00"/>
    <x v="1"/>
    <x v="0"/>
    <s v="CAMERON"/>
    <x v="1"/>
    <s v="CONSUMER PRE BUREAU"/>
    <s v="SLA_MET"/>
  </r>
  <r>
    <s v="5586"/>
    <d v="2023-08-28T15:28:42"/>
    <d v="2023-08-28T15:35:49"/>
    <s v="APPROVE"/>
    <s v="Consumer Existing"/>
    <s v="FWadia"/>
    <s v="Approved for MBB only"/>
    <d v="1899-12-30T00:07:07"/>
    <n v="7.1166666666666663"/>
    <d v="2023-08-28T00:00:00"/>
    <x v="1"/>
    <x v="0"/>
    <s v="FARDIN"/>
    <x v="1"/>
    <s v="CONSUMER EXISTING"/>
    <s v="SLA_MET"/>
  </r>
  <r>
    <s v="5587"/>
    <d v="2023-08-28T15:33:03"/>
    <d v="2023-08-28T15:40:22"/>
    <s v="APPROVE"/>
    <s v="Consumer Existing"/>
    <s v="NVaid"/>
    <s v="Approved only with outright purchase of handset or USIM only"/>
    <d v="1899-12-30T00:07:19"/>
    <n v="7.3166666666666664"/>
    <d v="2023-08-28T00:00:00"/>
    <x v="1"/>
    <x v="0"/>
    <s v="NAVED"/>
    <x v="1"/>
    <s v="CONSUMER EXISTING"/>
    <s v="SLA_MET"/>
  </r>
  <r>
    <s v="5640"/>
    <d v="2023-08-28T15:48:15"/>
    <d v="2023-08-28T16:02:50"/>
    <s v="DECLINE"/>
    <s v="Consumer Post Bureau"/>
    <s v="CDcosta"/>
    <s v="Declined as a Credit Decision"/>
    <d v="1899-12-30T00:14:35"/>
    <n v="14.583333333333334"/>
    <d v="2023-08-28T00:00:00"/>
    <x v="1"/>
    <x v="0"/>
    <s v="CAMERON"/>
    <x v="2"/>
    <s v="CONSUMER POST BUREAU"/>
    <s v="SLA_MET"/>
  </r>
  <r>
    <s v="5709"/>
    <d v="2023-08-28T15:48:26"/>
    <d v="2023-08-28T16:03:55"/>
    <s v="WITHDRAW"/>
    <s v="Consumer Pre Bureau"/>
    <s v="NVaid"/>
    <s v="The applicant is a sole trader. Please resubmit accordingly, with the ABN 86 162 773 572"/>
    <d v="1899-12-30T00:15:29"/>
    <n v="15.483333333333333"/>
    <d v="2023-08-28T00:00:00"/>
    <x v="1"/>
    <x v="0"/>
    <s v="NAVED"/>
    <x v="0"/>
    <s v="CONSUMER PRE BUREAU"/>
    <s v="SLA_MET"/>
  </r>
  <r>
    <s v="5710"/>
    <d v="2023-08-28T15:49:12"/>
    <d v="2023-08-28T16:12:17"/>
    <s v="WITHDRAW"/>
    <s v="Consumer Existing"/>
    <s v="FWadia"/>
    <s v="The applicant is currently studying Fulltime or is on a Student Visa. Please resubmit as a Student."/>
    <d v="1899-12-30T00:23:05"/>
    <n v="23.083333333333332"/>
    <d v="2023-08-28T00:00:00"/>
    <x v="1"/>
    <x v="0"/>
    <s v="FARDIN"/>
    <x v="0"/>
    <s v="CONSUMER EXISTING"/>
    <s v="SLA_NOT_MET"/>
  </r>
  <r>
    <s v="5588"/>
    <d v="2023-08-28T15:55:27"/>
    <d v="2023-08-28T16:12:06"/>
    <s v="APPROVE"/>
    <s v="Consumer Post Bureau"/>
    <s v="AAkhundpur"/>
    <m/>
    <d v="1899-12-30T00:16:39"/>
    <n v="16.649999999999999"/>
    <d v="2023-08-28T00:00:00"/>
    <x v="1"/>
    <x v="0"/>
    <s v="ASIF"/>
    <x v="1"/>
    <s v="CONSUMER POST BUREAU"/>
    <s v="SLA_MET"/>
  </r>
  <r>
    <s v="5711"/>
    <d v="2023-08-28T15:56:03"/>
    <d v="2023-08-28T16:12:10"/>
    <s v="WITHDRAW"/>
    <s v="Consumer Existing"/>
    <s v="NBhatia"/>
    <s v="Please resubmit with the advertised contact details for the applicants employer (can include 13, 1300 &amp; 1800 numbers)"/>
    <d v="1899-12-30T00:16:07"/>
    <n v="16.116666666666667"/>
    <d v="2023-08-28T00:00:00"/>
    <x v="1"/>
    <x v="0"/>
    <s v="NITESH"/>
    <x v="0"/>
    <s v="CONSUMER EXISTING"/>
    <s v="SLA_MET"/>
  </r>
  <r>
    <s v="5712"/>
    <d v="2023-08-28T15:57:15"/>
    <d v="2023-08-28T16:13:39"/>
    <s v="WITHDRAW"/>
    <s v="Consumer Pre Bureau"/>
    <s v="NVaid"/>
    <s v="Please send through copies of the applicants 100 points of ID (including their Visa page and/or previous Passport number, if applicable) to VCredit@Asif Tech.com.au or 1800 656 866"/>
    <d v="1899-12-30T00:16:24"/>
    <n v="16.399999999999999"/>
    <d v="2023-08-28T00:00:00"/>
    <x v="1"/>
    <x v="0"/>
    <s v="NAVED"/>
    <x v="0"/>
    <s v="CONSUMER PRE BUREAU"/>
    <s v="SLA_MET"/>
  </r>
  <r>
    <s v="5713"/>
    <d v="2023-08-28T16:03:11"/>
    <d v="2023-08-28T16:26:15"/>
    <s v="WITHDRAW"/>
    <s v="Consumer Post Bureau"/>
    <s v="NVaid"/>
    <s v="Please send through a document to confirm the applicants income (either a current bank statement showing wage deposits from their employer, or a recent payslip) in addition to copies of their 100 points of ID to VCredit@Asif Tech.com.au or 1800 656 866"/>
    <d v="1899-12-30T00:23:04"/>
    <n v="23.066666666666666"/>
    <d v="2023-08-28T00:00:00"/>
    <x v="1"/>
    <x v="0"/>
    <s v="NAVED"/>
    <x v="0"/>
    <s v="CONSUMER POST BUREAU"/>
    <s v="SLA_NOT_MET"/>
  </r>
  <r>
    <s v="5641"/>
    <d v="2023-08-28T16:03:52"/>
    <d v="2023-08-28T16:25:35"/>
    <s v="DECLINE"/>
    <s v="Consumer Existing"/>
    <s v="FWadia"/>
    <s v="The application has been declined due to previous account history with Asif Tech."/>
    <d v="1899-12-30T00:21:43"/>
    <n v="21.716666666666665"/>
    <d v="2023-08-28T00:00:00"/>
    <x v="1"/>
    <x v="0"/>
    <s v="FARDIN"/>
    <x v="2"/>
    <s v="CONSUMER EXISTING"/>
    <s v="SLA_NOT_MET"/>
  </r>
  <r>
    <s v="5642"/>
    <d v="2023-08-28T16:05:52"/>
    <d v="2023-08-28T16:29:48"/>
    <s v="DECLINE"/>
    <s v="Consumer Existing"/>
    <s v="AAkhundpur"/>
    <s v="Declined as a Credit Decision and exceed handset limit"/>
    <d v="1899-12-30T00:23:56"/>
    <n v="23.933333333333334"/>
    <d v="2023-08-28T00:00:00"/>
    <x v="1"/>
    <x v="0"/>
    <s v="ASIF"/>
    <x v="2"/>
    <s v="CONSUMER EXISTING"/>
    <s v="SLA_NOT_MET"/>
  </r>
  <r>
    <s v="5589"/>
    <d v="2023-08-28T16:10:03"/>
    <d v="2023-08-28T16:22:44"/>
    <s v="APPROVE"/>
    <s v="Consumer Post Bureau"/>
    <s v="NBhatia"/>
    <s v="Approve for SIM Only as requested."/>
    <d v="1899-12-30T00:12:41"/>
    <n v="12.683333333333334"/>
    <d v="2023-08-28T00:00:00"/>
    <x v="1"/>
    <x v="0"/>
    <s v="NITESH"/>
    <x v="1"/>
    <s v="CONSUMER POST BUREAU"/>
    <s v="SLA_MET"/>
  </r>
  <r>
    <s v="5590"/>
    <d v="2023-08-28T16:11:02"/>
    <d v="2023-08-28T16:28:36"/>
    <s v="APPROVE"/>
    <s v="Consumer Pre Bureau"/>
    <s v="CDcosta"/>
    <s v="Approved only with outright purchase of handset or USIM only"/>
    <d v="1899-12-30T00:17:34"/>
    <n v="17.566666666666666"/>
    <d v="2023-08-28T00:00:00"/>
    <x v="1"/>
    <x v="0"/>
    <s v="CAMERON"/>
    <x v="1"/>
    <s v="CONSUMER PRE BUREAU"/>
    <s v="SLA_MET"/>
  </r>
  <r>
    <s v="5643"/>
    <d v="2023-08-28T16:11:26"/>
    <d v="2023-08-28T16:28:20"/>
    <s v="DECLINE"/>
    <s v="Consumer Existing"/>
    <s v="MDcruz"/>
    <s v="The applicant has been declined due to their billing history on their existing Asif Tech account, which is currently overdue"/>
    <d v="1899-12-30T00:16:54"/>
    <n v="16.899999999999999"/>
    <d v="2023-08-28T00:00:00"/>
    <x v="1"/>
    <x v="0"/>
    <s v="MERCEDES"/>
    <x v="2"/>
    <s v="CONSUMER EXISTING"/>
    <s v="SLA_MET"/>
  </r>
  <r>
    <s v="5591"/>
    <d v="2023-08-28T16:13:32"/>
    <d v="2023-08-28T16:43:17"/>
    <s v="APPROVE"/>
    <s v="Consumer Existing"/>
    <s v="NBhatia"/>
    <s v="Approve"/>
    <d v="1899-12-30T00:29:45"/>
    <n v="29.75"/>
    <d v="2023-08-28T00:00:00"/>
    <x v="1"/>
    <x v="0"/>
    <s v="NITESH"/>
    <x v="1"/>
    <s v="CONSUMER EXISTING"/>
    <s v="SLA_NOT_MET"/>
  </r>
  <r>
    <s v="5714"/>
    <d v="2023-08-28T16:13:55"/>
    <d v="2023-08-28T16:31:17"/>
    <s v="WITHDRAW"/>
    <s v="Consumer Existing"/>
    <s v="JDsouza"/>
    <s v="One of the applicants ID reference numbers is incorrect. Please confirm all details and resubmit with the correct reference number - Please check Medicare Card number."/>
    <d v="1899-12-30T00:17:22"/>
    <n v="17.366666666666667"/>
    <d v="2023-08-28T00:00:00"/>
    <x v="1"/>
    <x v="0"/>
    <s v="JULIA"/>
    <x v="0"/>
    <s v="CONSUMER EXISTING"/>
    <s v="SLA_MET"/>
  </r>
  <r>
    <s v="5715"/>
    <d v="2023-08-28T16:14:21"/>
    <d v="2023-08-28T16:19:59"/>
    <s v="WITHDRAW"/>
    <s v="Consumer Pre Bureau"/>
    <s v="JDsouza"/>
    <s v="The applicant is currently studying Fulltime or is on a Student Visa. Please resubmit as a Student."/>
    <d v="1899-12-30T00:05:38"/>
    <n v="5.6333333333333329"/>
    <d v="2023-08-28T00:00:00"/>
    <x v="1"/>
    <x v="0"/>
    <s v="JULIA"/>
    <x v="0"/>
    <s v="CONSUMER PRE BUREAU"/>
    <s v="SLA_MET"/>
  </r>
  <r>
    <s v="5592"/>
    <d v="2023-08-28T16:20:50"/>
    <d v="2023-08-28T16:36:32"/>
    <s v="APPROVE"/>
    <s v="Consumer Existing"/>
    <s v="NVaid"/>
    <s v="Approved for MBB only"/>
    <d v="1899-12-30T00:15:42"/>
    <n v="15.7"/>
    <d v="2023-08-28T00:00:00"/>
    <x v="1"/>
    <x v="0"/>
    <s v="NAVED"/>
    <x v="1"/>
    <s v="CONSUMER EXISTING"/>
    <s v="SLA_MET"/>
  </r>
  <r>
    <s v="5644"/>
    <d v="2023-08-28T16:25:37"/>
    <d v="2023-08-28T16:37:28"/>
    <s v="DECLINE"/>
    <s v="Consumer Pre Bureau"/>
    <s v="FWadia"/>
    <s v="Declined as a Credit Decision"/>
    <d v="1899-12-30T00:11:51"/>
    <n v="11.85"/>
    <d v="2023-08-28T00:00:00"/>
    <x v="1"/>
    <x v="0"/>
    <s v="FARDIN"/>
    <x v="2"/>
    <s v="CONSUMER PRE BUREAU"/>
    <s v="SLA_MET"/>
  </r>
  <r>
    <s v="5645"/>
    <d v="2023-08-28T16:28:13"/>
    <d v="2023-08-28T16:32:40"/>
    <s v="DECLINE"/>
    <s v="Consumer Existing"/>
    <s v="MDcruz"/>
    <m/>
    <d v="1899-12-30T00:04:27"/>
    <n v="4.45"/>
    <d v="2023-08-28T00:00:00"/>
    <x v="1"/>
    <x v="0"/>
    <s v="MERCEDES"/>
    <x v="2"/>
    <s v="CONSUMER EXISTING"/>
    <s v="SLA_MET"/>
  </r>
  <r>
    <s v="5646"/>
    <d v="2023-08-28T16:28:30"/>
    <d v="2023-08-28T16:43:13"/>
    <s v="DECLINE"/>
    <s v="Consumer Existing"/>
    <s v="AAkhundpur"/>
    <s v="The applicant has been declined due to recent late payments on their account and overdue 3 and Asif Tech accounts ."/>
    <d v="1899-12-30T00:14:43"/>
    <n v="14.716666666666667"/>
    <d v="2023-08-28T00:00:00"/>
    <x v="1"/>
    <x v="0"/>
    <s v="ASIF"/>
    <x v="2"/>
    <s v="CONSUMER EXISTING"/>
    <s v="SLA_MET"/>
  </r>
  <r>
    <s v="5716"/>
    <d v="2023-08-28T16:34:59"/>
    <d v="2023-08-28T16:40:39"/>
    <s v="WITHDRAW"/>
    <s v="Consumer Pre Bureau"/>
    <s v="CDcosta"/>
    <s v="Please send through copies of the applicants 100 points of ID (including their Visa page and/or previous Passport number, if applicable) to VCredit@Asif Tech.com.au or 1800 656 866"/>
    <d v="1899-12-30T00:05:40"/>
    <n v="5.666666666666667"/>
    <d v="2023-08-28T00:00:00"/>
    <x v="1"/>
    <x v="0"/>
    <s v="CAMERON"/>
    <x v="0"/>
    <s v="CONSUMER PRE BUREAU"/>
    <s v="SLA_MET"/>
  </r>
  <r>
    <s v="5647"/>
    <d v="2023-08-28T16:43:25"/>
    <d v="2023-08-28T16:49:02"/>
    <s v="DECLINE"/>
    <s v="Consumer Existing"/>
    <s v="AAkhundpur"/>
    <s v="The customer has been declined due to insufficient billing history with Asif Tech"/>
    <d v="1899-12-30T00:05:37"/>
    <n v="5.6166666666666671"/>
    <d v="2023-08-28T00:00:00"/>
    <x v="1"/>
    <x v="0"/>
    <s v="ASIF"/>
    <x v="2"/>
    <s v="CONSUMER EXISTING"/>
    <s v="SLA_MET"/>
  </r>
  <r>
    <s v="5717"/>
    <d v="2023-08-28T16:44:02"/>
    <d v="2023-08-28T17:03:17"/>
    <s v="WITHDRAW"/>
    <s v="Consumer Existing"/>
    <s v="NBhatia"/>
    <s v="Please resubmit the application after removing the word , &quot;UNKNOWN&quot; from the address details."/>
    <d v="1899-12-30T00:19:15"/>
    <n v="19.25"/>
    <d v="2023-08-28T00:00:00"/>
    <x v="1"/>
    <x v="0"/>
    <s v="NITESH"/>
    <x v="0"/>
    <s v="CONSUMER EXISTING"/>
    <s v="SLA_MET"/>
  </r>
  <r>
    <s v="5718"/>
    <d v="2023-08-28T16:47:06"/>
    <d v="2023-08-28T16:55:01"/>
    <s v="WITHDRAW"/>
    <s v="Consumer Pre Bureau"/>
    <s v="CDcosta"/>
    <s v="Please send through copies of the applicants 100 points of ID (including their Visa page and/or previous Passport number, if applicable) to VCredit@Asif Tech.com.au or 1800 656 866"/>
    <d v="1899-12-30T00:07:55"/>
    <n v="7.916666666666667"/>
    <d v="2023-08-28T00:00:00"/>
    <x v="1"/>
    <x v="0"/>
    <s v="CAMERON"/>
    <x v="0"/>
    <s v="CONSUMER PRE BUREAU"/>
    <s v="SLA_MET"/>
  </r>
  <r>
    <s v="5719"/>
    <d v="2023-08-28T16:49:00"/>
    <d v="2023-08-28T16:57:15"/>
    <s v="WITHDRAW"/>
    <s v="Consumer Pre Bureau"/>
    <s v="AAkhundpur"/>
    <s v="Please send through copies of the applicants 100 points of ID (including their Visa page and/or previous Passport number, if applicable) to VCredit@Asif Tech.com.au or 1800 656 866"/>
    <d v="1899-12-30T00:08:15"/>
    <n v="8.25"/>
    <d v="2023-08-28T00:00:00"/>
    <x v="1"/>
    <x v="0"/>
    <s v="ASIF"/>
    <x v="0"/>
    <s v="CONSUMER PRE BUREAU"/>
    <s v="SLA_MET"/>
  </r>
  <r>
    <s v="5720"/>
    <d v="2023-08-28T16:55:10"/>
    <d v="2023-08-28T17:06:27"/>
    <s v="WITHDRAW"/>
    <s v="Consumer Existing"/>
    <s v="CDcosta"/>
    <s v="This customers existing Asif Tech account is currently overdue. Once all outstanding amounts have been paid, please email VCredit@Asif Tech.com.au to request a further review"/>
    <d v="1899-12-30T00:11:17"/>
    <n v="11.283333333333333"/>
    <d v="2023-08-28T00:00:00"/>
    <x v="1"/>
    <x v="0"/>
    <s v="CAMERON"/>
    <x v="0"/>
    <s v="CONSUMER EXISTING"/>
    <s v="SLA_MET"/>
  </r>
  <r>
    <s v="5593"/>
    <d v="2023-08-28T16:56:42"/>
    <d v="2023-08-28T17:04:45"/>
    <s v="APPROVE"/>
    <s v="Consumer Post Bureau"/>
    <s v="FWadia"/>
    <s v="Approve"/>
    <d v="1899-12-30T00:08:03"/>
    <n v="8.0500000000000007"/>
    <d v="2023-08-28T00:00:00"/>
    <x v="1"/>
    <x v="0"/>
    <s v="FARDIN"/>
    <x v="1"/>
    <s v="CONSUMER POST BUREAU"/>
    <s v="SLA_MET"/>
  </r>
  <r>
    <s v="5594"/>
    <d v="2023-08-28T17:00:56"/>
    <d v="2023-08-28T17:08:22"/>
    <s v="APPROVE"/>
    <s v="Consumer Existing"/>
    <s v="NVaid"/>
    <s v="Approve"/>
    <d v="1899-12-30T00:07:26"/>
    <n v="7.4333333333333336"/>
    <d v="2023-08-28T00:00:00"/>
    <x v="1"/>
    <x v="0"/>
    <s v="NAVED"/>
    <x v="1"/>
    <s v="CONSUMER EXISTING"/>
    <s v="SLA_MET"/>
  </r>
  <r>
    <s v="5721"/>
    <d v="2023-08-28T17:02:44"/>
    <d v="2023-08-28T17:22:24"/>
    <s v="WITHDRAW"/>
    <s v="Consumer Post Bureau"/>
    <s v="FWadia"/>
    <m/>
    <d v="1899-12-30T00:19:40"/>
    <n v="19.666666666666668"/>
    <d v="2023-08-28T00:00:00"/>
    <x v="1"/>
    <x v="0"/>
    <s v="FARDIN"/>
    <x v="0"/>
    <s v="CONSUMER POST BUREAU"/>
    <s v="SLA_MET"/>
  </r>
  <r>
    <s v="5595"/>
    <d v="2023-08-28T17:05:11"/>
    <d v="2023-08-28T17:18:01"/>
    <s v="APPROVE"/>
    <s v="Consumer Existing"/>
    <s v="CDcosta"/>
    <m/>
    <d v="1899-12-30T00:12:50"/>
    <n v="12.833333333333334"/>
    <d v="2023-08-28T00:00:00"/>
    <x v="1"/>
    <x v="0"/>
    <s v="CAMERON"/>
    <x v="1"/>
    <s v="CONSUMER EXISTING"/>
    <s v="SLA_MET"/>
  </r>
  <r>
    <s v="5596"/>
    <d v="2023-08-28T17:05:53"/>
    <d v="2023-08-28T17:25:16"/>
    <s v="APPROVE"/>
    <s v="Consumer Existing"/>
    <s v="QMascarenhas"/>
    <m/>
    <d v="1899-12-30T00:19:23"/>
    <n v="19.383333333333333"/>
    <d v="2023-08-28T00:00:00"/>
    <x v="1"/>
    <x v="0"/>
    <e v="#N/A"/>
    <x v="1"/>
    <s v="CONSUMER EXISTING"/>
    <s v="SLA_MET"/>
  </r>
  <r>
    <s v="5597"/>
    <d v="2023-08-28T17:09:50"/>
    <d v="2023-08-28T17:22:32"/>
    <s v="APPROVE"/>
    <s v="Consumer Pre Bureau"/>
    <s v="NVaid"/>
    <s v="Approved for up to 2 services"/>
    <d v="1899-12-30T00:12:42"/>
    <n v="12.7"/>
    <d v="2023-08-28T00:00:00"/>
    <x v="1"/>
    <x v="0"/>
    <s v="NAVED"/>
    <x v="1"/>
    <s v="CONSUMER PRE BUREAU"/>
    <s v="SLA_MET"/>
  </r>
  <r>
    <s v="5722"/>
    <d v="2023-08-28T17:11:04"/>
    <d v="2023-08-28T17:25:30"/>
    <s v="WITHDRAW"/>
    <s v="Consumer Existing"/>
    <s v="NBhatia"/>
    <s v="Please resubmit the application as STUDENT ID given , and Employment Details reflecting as Employed Full time and also Employer's Landline number."/>
    <d v="1899-12-30T00:14:26"/>
    <n v="14.433333333333334"/>
    <d v="2023-08-28T00:00:00"/>
    <x v="1"/>
    <x v="0"/>
    <s v="NITESH"/>
    <x v="0"/>
    <s v="CONSUMER EXISTING"/>
    <s v="SLA_MET"/>
  </r>
  <r>
    <s v="5598"/>
    <d v="2023-08-28T17:12:37"/>
    <d v="2023-08-28T17:24:09"/>
    <s v="APPROVE"/>
    <s v="Consumer Existing"/>
    <s v="AAkhundpur"/>
    <s v="Approve"/>
    <d v="1899-12-30T00:11:32"/>
    <n v="11.533333333333333"/>
    <d v="2023-08-28T00:00:00"/>
    <x v="1"/>
    <x v="0"/>
    <s v="ASIF"/>
    <x v="1"/>
    <s v="CONSUMER EXISTING"/>
    <s v="SLA_MET"/>
  </r>
  <r>
    <s v="5723"/>
    <d v="2023-08-28T17:15:42"/>
    <d v="2023-08-28T17:30:24"/>
    <s v="WITHDRAW"/>
    <s v="Consumer Post Bureau"/>
    <s v="FWadia"/>
    <m/>
    <d v="1899-12-30T00:14:42"/>
    <n v="14.7"/>
    <d v="2023-08-28T00:00:00"/>
    <x v="1"/>
    <x v="0"/>
    <s v="FARDIN"/>
    <x v="0"/>
    <s v="CONSUMER POST BUREAU"/>
    <s v="SLA_MET"/>
  </r>
  <r>
    <s v="5599"/>
    <d v="2023-08-28T17:18:34"/>
    <d v="2023-08-28T17:31:06"/>
    <s v="APPROVE"/>
    <s v="Consumer Existing"/>
    <s v="NVaid"/>
    <s v="Approve"/>
    <d v="1899-12-30T00:12:32"/>
    <n v="12.533333333333333"/>
    <d v="2023-08-28T00:00:00"/>
    <x v="1"/>
    <x v="0"/>
    <s v="NAVED"/>
    <x v="1"/>
    <s v="CONSUMER EXISTING"/>
    <s v="SLA_MET"/>
  </r>
  <r>
    <s v="5600"/>
    <d v="2023-08-28T17:20:29"/>
    <d v="2023-08-28T17:38:07"/>
    <s v="APPROVE"/>
    <s v="Consumer Pre Bureau"/>
    <s v="AAkhundpur"/>
    <s v="Approved for MBB only"/>
    <d v="1899-12-30T00:17:38"/>
    <n v="17.633333333333333"/>
    <d v="2023-08-28T00:00:00"/>
    <x v="1"/>
    <x v="0"/>
    <s v="ASIF"/>
    <x v="1"/>
    <s v="CONSUMER PRE BUREAU"/>
    <s v="SLA_MET"/>
  </r>
  <r>
    <s v="5601"/>
    <d v="2023-08-28T17:21:03"/>
    <d v="2023-08-28T17:31:50"/>
    <s v="APPROVE"/>
    <s v="Consumer Existing"/>
    <s v="AAkhundpur"/>
    <s v="Approve"/>
    <d v="1899-12-30T00:10:47"/>
    <n v="10.783333333333333"/>
    <d v="2023-08-28T00:00:00"/>
    <x v="1"/>
    <x v="0"/>
    <s v="ASIF"/>
    <x v="1"/>
    <s v="CONSUMER EXISTING"/>
    <s v="SLA_MET"/>
  </r>
  <r>
    <s v="5724"/>
    <d v="2023-08-28T17:26:23"/>
    <d v="2023-08-28T17:42:52"/>
    <s v="WITHDRAW"/>
    <s v="Consumer Post Bureau"/>
    <s v="FWadia"/>
    <m/>
    <d v="1899-12-30T00:16:29"/>
    <n v="16.483333333333334"/>
    <d v="2023-08-28T00:00:00"/>
    <x v="1"/>
    <x v="0"/>
    <s v="FARDIN"/>
    <x v="0"/>
    <s v="CONSUMER POST BUREAU"/>
    <s v="SLA_MET"/>
  </r>
  <r>
    <s v="5602"/>
    <d v="2023-08-28T17:28:33"/>
    <d v="2023-08-28T17:41:31"/>
    <s v="APPROVE"/>
    <s v="Consumer Pre Bureau"/>
    <s v="NVaid"/>
    <s v="Approved for outright purchase or sim-only service due to the applicants Visa status or expiry"/>
    <d v="1899-12-30T00:12:58"/>
    <n v="12.966666666666667"/>
    <d v="2023-08-28T00:00:00"/>
    <x v="1"/>
    <x v="0"/>
    <s v="NAVED"/>
    <x v="1"/>
    <s v="CONSUMER PRE BUREAU"/>
    <s v="SLA_MET"/>
  </r>
  <r>
    <s v="5725"/>
    <d v="2023-08-28T17:33:08"/>
    <d v="2023-08-28T17:54:02"/>
    <s v="WITHDRAW"/>
    <s v="Consumer Pre Bureau"/>
    <s v="NBhatia"/>
    <s v="Please email a copy of payslip or bank statement showing payment received from the employer to vcredit@Asif Tech.com.au and resubmit with the next application with the employer's contactable landline number."/>
    <d v="1899-12-30T00:20:54"/>
    <n v="20.9"/>
    <d v="2023-08-28T00:00:00"/>
    <x v="1"/>
    <x v="0"/>
    <s v="NITESH"/>
    <x v="0"/>
    <s v="CONSUMER PRE BUREAU"/>
    <s v="SLA_NOT_MET"/>
  </r>
  <r>
    <s v="5603"/>
    <d v="2023-08-28T17:35:47"/>
    <d v="2023-08-28T17:43:18"/>
    <s v="APPROVE"/>
    <s v="Consumer Post Bureau"/>
    <s v="MDcruz"/>
    <m/>
    <d v="1899-12-30T00:07:31"/>
    <n v="7.5166666666666666"/>
    <d v="2023-08-28T00:00:00"/>
    <x v="1"/>
    <x v="0"/>
    <s v="MERCEDES"/>
    <x v="1"/>
    <s v="CONSUMER POST BUREAU"/>
    <s v="SLA_MET"/>
  </r>
  <r>
    <s v="5604"/>
    <d v="2023-08-28T17:38:31"/>
    <d v="2023-08-28T17:49:19"/>
    <s v="APPROVE"/>
    <s v="Consumer Existing"/>
    <s v="NVaid"/>
    <s v="Approve"/>
    <d v="1899-12-30T00:10:48"/>
    <n v="10.8"/>
    <d v="2023-08-28T00:00:00"/>
    <x v="1"/>
    <x v="0"/>
    <s v="NAVED"/>
    <x v="1"/>
    <s v="CONSUMER EXISTING"/>
    <s v="SLA_MET"/>
  </r>
  <r>
    <s v="5726"/>
    <d v="2023-08-28T17:42:32"/>
    <d v="2023-08-28T17:54:07"/>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1:35"/>
    <n v="11.583333333333334"/>
    <d v="2023-08-28T00:00:00"/>
    <x v="1"/>
    <x v="0"/>
    <s v="CAMERON"/>
    <x v="0"/>
    <s v="CONSUMER EXISTING"/>
    <s v="SLA_MET"/>
  </r>
  <r>
    <s v="5727"/>
    <d v="2023-08-28T17:46:28"/>
    <d v="2023-08-28T17:55:34"/>
    <s v="WITHDRAW"/>
    <s v="Consumer Existing"/>
    <s v="FWadia"/>
    <s v="This customers existing Asif Tech account is currently overdue. Once all outstanding amounts have been paid, please email VCredit@Asif Tech.com.au to request a further review"/>
    <d v="1899-12-30T00:09:06"/>
    <n v="9.1"/>
    <d v="2023-08-28T00:00:00"/>
    <x v="1"/>
    <x v="0"/>
    <s v="FARDIN"/>
    <x v="0"/>
    <s v="CONSUMER EXISTING"/>
    <s v="SLA_MET"/>
  </r>
  <r>
    <s v="5605"/>
    <d v="2023-08-28T17:48:09"/>
    <d v="2023-08-28T18:04:13"/>
    <s v="APPROVE"/>
    <s v="Consumer Post Bureau"/>
    <s v="MDcruz"/>
    <m/>
    <d v="1899-12-30T00:16:04"/>
    <n v="16.066666666666666"/>
    <d v="2023-08-28T00:00:00"/>
    <x v="1"/>
    <x v="0"/>
    <s v="MERCEDES"/>
    <x v="1"/>
    <s v="CONSUMER POST BUREAU"/>
    <s v="SLA_MET"/>
  </r>
  <r>
    <s v="5606"/>
    <d v="2023-08-28T17:48:16"/>
    <d v="2023-08-28T17:57:20"/>
    <s v="APPROVE"/>
    <s v="Consumer Existing"/>
    <s v="NVaid"/>
    <s v="Approve"/>
    <d v="1899-12-30T00:09:04"/>
    <n v="9.0666666666666664"/>
    <d v="2023-08-28T00:00:00"/>
    <x v="1"/>
    <x v="0"/>
    <s v="NAVED"/>
    <x v="1"/>
    <s v="CONSUMER EXISTING"/>
    <s v="SLA_MET"/>
  </r>
  <r>
    <s v="5648"/>
    <d v="2023-08-28T17:53:01"/>
    <d v="2023-08-28T18:14:22"/>
    <s v="DECLINE"/>
    <s v="Consumer Existing"/>
    <s v="CDcosta"/>
    <m/>
    <d v="1899-12-30T00:21:21"/>
    <n v="21.35"/>
    <d v="2023-08-28T00:00:00"/>
    <x v="1"/>
    <x v="0"/>
    <s v="CAMERON"/>
    <x v="2"/>
    <s v="CONSUMER EXISTING"/>
    <s v="SLA_NOT_MET"/>
  </r>
  <r>
    <s v="5728"/>
    <d v="2023-08-28T17:54:47"/>
    <d v="2023-08-28T18:03:12"/>
    <s v="WITHDRAW"/>
    <s v="Consumer Post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08:25"/>
    <n v="8.4166666666666661"/>
    <d v="2023-08-28T00:00:00"/>
    <x v="1"/>
    <x v="0"/>
    <s v="CAMERON"/>
    <x v="0"/>
    <s v="CONSUMER POST BUREAU"/>
    <s v="SLA_MET"/>
  </r>
  <r>
    <s v="5607"/>
    <d v="2023-08-28T17:54:59"/>
    <d v="2023-08-28T18:19:59"/>
    <s v="APPROVE"/>
    <s v="Consumer Post Bureau"/>
    <s v="NBhatia"/>
    <s v="Approve"/>
    <d v="1899-12-30T00:25:00"/>
    <n v="25"/>
    <d v="2023-08-28T00:00:00"/>
    <x v="1"/>
    <x v="0"/>
    <s v="NITESH"/>
    <x v="1"/>
    <s v="CONSUMER POST BUREAU"/>
    <s v="SLA_NOT_MET"/>
  </r>
  <r>
    <s v="5608"/>
    <d v="2023-08-28T17:55:56"/>
    <d v="2023-08-28T18:26:11"/>
    <s v="APPROVE"/>
    <s v="Consumer Post Bureau"/>
    <s v="CDcosta"/>
    <s v="Approve"/>
    <d v="1899-12-30T00:30:15"/>
    <n v="30.25"/>
    <d v="2023-08-28T00:00:00"/>
    <x v="1"/>
    <x v="0"/>
    <s v="CAMERON"/>
    <x v="1"/>
    <s v="CONSUMER POST BUREAU"/>
    <s v="SLA_NOT_MET"/>
  </r>
  <r>
    <s v="5649"/>
    <d v="2023-08-28T17:59:23"/>
    <d v="2023-08-28T18:14:13"/>
    <s v="DECLINE"/>
    <s v="Consumer Pre Bureau"/>
    <s v="NVaid"/>
    <s v="The applicant has been declined due to a failed employment check. Requested proof of employment not received"/>
    <d v="1899-12-30T00:14:50"/>
    <n v="14.833333333333334"/>
    <d v="2023-08-28T00:00:00"/>
    <x v="1"/>
    <x v="0"/>
    <s v="NAVED"/>
    <x v="2"/>
    <s v="CONSUMER PRE BUREAU"/>
    <s v="SLA_MET"/>
  </r>
  <r>
    <s v="5650"/>
    <d v="2023-08-28T18:13:50"/>
    <d v="2023-08-28T18:19:26"/>
    <s v="DECLINE"/>
    <s v="Consumer Existing"/>
    <s v="NVaid"/>
    <s v="The applicant has been declined as their Visa expires in less than 21 months"/>
    <d v="1899-12-30T00:05:36"/>
    <n v="5.6"/>
    <d v="2023-08-28T00:00:00"/>
    <x v="1"/>
    <x v="0"/>
    <s v="NAVED"/>
    <x v="2"/>
    <s v="CONSUMER EXISTING"/>
    <s v="SLA_MET"/>
  </r>
  <r>
    <s v="5729"/>
    <d v="2023-08-28T18:23:19"/>
    <d v="2023-08-28T18:47:24"/>
    <s v="WITHDRAW"/>
    <s v="Consumer Existing"/>
    <s v="FWadia"/>
    <s v="This customers existing Asif Tech account is currently overdue. Once all outstanding amounts have been paid, please email VCredit@Asif Tech.com.au to request a further review"/>
    <d v="1899-12-30T00:24:05"/>
    <n v="24.083333333333332"/>
    <d v="2023-08-28T00:00:00"/>
    <x v="1"/>
    <x v="0"/>
    <s v="FARDIN"/>
    <x v="0"/>
    <s v="CONSUMER EXISTING"/>
    <s v="SLA_NOT_MET"/>
  </r>
  <r>
    <s v="5730"/>
    <d v="2023-08-28T18:24:21"/>
    <d v="2023-08-28T18:36:25"/>
    <s v="WITHDRAW"/>
    <s v="Consumer Post Bureau"/>
    <s v="NVaid"/>
    <s v="Please resubmit the application mentioning that the applicant is on home duties. Remove all employment details on the application"/>
    <d v="1899-12-30T00:12:04"/>
    <n v="12.066666666666666"/>
    <d v="2023-08-28T00:00:00"/>
    <x v="1"/>
    <x v="0"/>
    <s v="NAVED"/>
    <x v="0"/>
    <s v="CONSUMER POST BUREAU"/>
    <s v="SLA_MET"/>
  </r>
  <r>
    <s v="5651"/>
    <d v="2023-08-28T18:27:09"/>
    <d v="2023-08-28T18:32:35"/>
    <s v="DECLINE"/>
    <s v="Consumer Post Bureau"/>
    <s v="CDcosta"/>
    <s v="Declined as a Credit Decision"/>
    <d v="1899-12-30T00:05:26"/>
    <n v="5.4333333333333336"/>
    <d v="2023-08-28T00:00:00"/>
    <x v="1"/>
    <x v="0"/>
    <s v="CAMERON"/>
    <x v="2"/>
    <s v="CONSUMER POST BUREAU"/>
    <s v="SLA_MET"/>
  </r>
  <r>
    <s v="5731"/>
    <d v="2023-08-28T18:29:15"/>
    <d v="2023-08-28T18:34:49"/>
    <s v="WITHDRAW"/>
    <s v="Consumer Pre Bureau"/>
    <s v="CDcosta"/>
    <s v="Please send through copies of the applicants 100 points of ID (including their Visa page and/or previous Passport number, if applicable) to VCredit@Asif Tech.com.au or 1800 656 866"/>
    <d v="1899-12-30T00:05:34"/>
    <n v="5.5666666666666664"/>
    <d v="2023-08-28T00:00:00"/>
    <x v="1"/>
    <x v="0"/>
    <s v="CAMERON"/>
    <x v="0"/>
    <s v="CONSUMER PRE BUREAU"/>
    <s v="SLA_MET"/>
  </r>
  <r>
    <s v="5732"/>
    <d v="2023-08-28T18:35:07"/>
    <d v="2023-08-28T18:47:18"/>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2:11"/>
    <n v="12.183333333333334"/>
    <d v="2023-08-28T00:00:00"/>
    <x v="1"/>
    <x v="0"/>
    <s v="CAMERON"/>
    <x v="0"/>
    <s v="CONSUMER PRE BUREAU"/>
    <s v="SLA_MET"/>
  </r>
  <r>
    <s v="5609"/>
    <d v="2023-08-28T18:36:38"/>
    <d v="2023-08-28T18:46:25"/>
    <s v="APPROVE"/>
    <s v="Consumer Existing"/>
    <s v="MDcruz"/>
    <m/>
    <d v="1899-12-30T00:09:47"/>
    <n v="9.7833333333333332"/>
    <d v="2023-08-28T00:00:00"/>
    <x v="1"/>
    <x v="0"/>
    <s v="MERCEDES"/>
    <x v="1"/>
    <s v="CONSUMER EXISTING"/>
    <s v="SLA_MET"/>
  </r>
  <r>
    <s v="5610"/>
    <d v="2023-08-28T18:39:28"/>
    <d v="2023-08-28T18:46:14"/>
    <s v="APPROVE"/>
    <s v="Consumer Pre Bureau"/>
    <s v="NVaid"/>
    <s v="Approved for 1 Handset/Tablet + 1 MBB"/>
    <d v="1899-12-30T00:06:46"/>
    <n v="6.7666666666666666"/>
    <d v="2023-08-28T00:00:00"/>
    <x v="1"/>
    <x v="0"/>
    <s v="NAVED"/>
    <x v="1"/>
    <s v="CONSUMER PRE BUREAU"/>
    <s v="SLA_MET"/>
  </r>
  <r>
    <s v="5611"/>
    <d v="2023-08-28T18:39:53"/>
    <d v="2023-08-28T18:56:50"/>
    <s v="APPROVE"/>
    <s v="Consumer Post Bureau"/>
    <s v="FWadia"/>
    <s v="Approve"/>
    <d v="1899-12-30T00:16:57"/>
    <n v="16.95"/>
    <d v="2023-08-28T00:00:00"/>
    <x v="1"/>
    <x v="0"/>
    <s v="FARDIN"/>
    <x v="1"/>
    <s v="CONSUMER POST BUREAU"/>
    <s v="SLA_MET"/>
  </r>
  <r>
    <s v="5733"/>
    <d v="2023-08-28T18:45:07"/>
    <d v="2023-08-28T18:51:07"/>
    <s v="WITHDRAW"/>
    <s v="Consumer Pre Bureau"/>
    <s v="CDcosta"/>
    <s v="Please resubmit as home duties. Remove employment details."/>
    <d v="1899-12-30T00:06:00"/>
    <n v="6"/>
    <d v="2023-08-28T00:00:00"/>
    <x v="1"/>
    <x v="0"/>
    <s v="CAMERON"/>
    <x v="0"/>
    <s v="CONSUMER PRE BUREAU"/>
    <s v="SLA_MET"/>
  </r>
  <r>
    <s v="5652"/>
    <d v="2023-08-28T18:51:34"/>
    <d v="2023-08-28T19:03:06"/>
    <s v="DECLINE"/>
    <s v="Consumer Existing"/>
    <s v="NVaid"/>
    <s v="The customer has been declined due to insufficient billing history with Asif Tech"/>
    <d v="1899-12-30T00:11:32"/>
    <n v="11.533333333333333"/>
    <d v="2023-08-28T00:00:00"/>
    <x v="1"/>
    <x v="0"/>
    <s v="NAVED"/>
    <x v="2"/>
    <s v="CONSUMER EXISTING"/>
    <s v="SLA_MET"/>
  </r>
  <r>
    <s v="5734"/>
    <d v="2023-08-28T18:54:11"/>
    <d v="2023-08-28T19:00:54"/>
    <s v="WITHDRAW"/>
    <s v="Consumer Post Bureau"/>
    <s v="MDcruz"/>
    <m/>
    <d v="1899-12-30T00:06:43"/>
    <n v="6.7166666666666668"/>
    <d v="2023-08-28T00:00:00"/>
    <x v="1"/>
    <x v="0"/>
    <s v="MERCEDES"/>
    <x v="0"/>
    <s v="CONSUMER POST BUREAU"/>
    <s v="SLA_MET"/>
  </r>
  <r>
    <s v="5653"/>
    <d v="2023-08-28T18:55:34"/>
    <d v="2023-08-28T19:17:58"/>
    <s v="DECLINE"/>
    <s v="Consumer Post Bureau"/>
    <s v="FWadia"/>
    <m/>
    <d v="1899-12-30T00:22:24"/>
    <n v="22.4"/>
    <d v="2023-08-28T00:00:00"/>
    <x v="1"/>
    <x v="0"/>
    <s v="FARDIN"/>
    <x v="2"/>
    <s v="CONSUMER POST BUREAU"/>
    <s v="SLA_NOT_MET"/>
  </r>
  <r>
    <s v="5735"/>
    <d v="2023-08-28T18:57:54"/>
    <d v="2023-08-28T19:03:17"/>
    <s v="WITHDRAW"/>
    <s v="Consumer Pre Bureau"/>
    <s v="CDcosta"/>
    <s v="Please send through copies of the applicants 100 points of ID (including their Visa page and/or previous Passport number, if applicable) to VCredit@Asif Tech.com.au or 1800 656 866"/>
    <d v="1899-12-30T00:05:23"/>
    <n v="5.3833333333333337"/>
    <d v="2023-08-28T00:00:00"/>
    <x v="1"/>
    <x v="0"/>
    <s v="CAMERON"/>
    <x v="0"/>
    <s v="CONSUMER PRE BUREAU"/>
    <s v="SLA_MET"/>
  </r>
  <r>
    <s v="5612"/>
    <d v="2023-08-28T19:04:14"/>
    <d v="2023-08-28T19:08:54"/>
    <s v="APPROVE"/>
    <s v="Consumer Existing"/>
    <s v="CDcosta"/>
    <s v="Approved for 1 sim only service"/>
    <d v="1899-12-30T00:04:40"/>
    <n v="4.666666666666667"/>
    <d v="2023-08-28T00:00:00"/>
    <x v="1"/>
    <x v="0"/>
    <s v="CAMERON"/>
    <x v="1"/>
    <s v="CONSUMER EXISTING"/>
    <s v="SLA_MET"/>
  </r>
  <r>
    <s v="5736"/>
    <d v="2023-08-28T19:05:54"/>
    <d v="2023-08-28T19:14:16"/>
    <s v="WITHDRAW"/>
    <s v="Consumer Existing"/>
    <s v="CDcosta"/>
    <s v="The applicant is currently studying Fulltime or is on a Student Visa. Please resubmit as a Student."/>
    <d v="1899-12-30T00:08:22"/>
    <n v="8.3666666666666671"/>
    <d v="2023-08-28T00:00:00"/>
    <x v="1"/>
    <x v="0"/>
    <s v="CAMERON"/>
    <x v="0"/>
    <s v="CONSUMER EXISTING"/>
    <s v="SLA_MET"/>
  </r>
  <r>
    <s v="5613"/>
    <d v="2023-08-28T19:06:20"/>
    <d v="2023-08-28T19:28:20"/>
    <s v="APPROVE"/>
    <s v="Consumer Post Bureau"/>
    <s v="MDcruz"/>
    <m/>
    <d v="1899-12-30T00:22:00"/>
    <n v="22"/>
    <d v="2023-08-28T00:00:00"/>
    <x v="1"/>
    <x v="0"/>
    <s v="MERCEDES"/>
    <x v="1"/>
    <s v="CONSUMER POST BUREAU"/>
    <s v="SLA_NOT_MET"/>
  </r>
  <r>
    <s v="5614"/>
    <d v="2023-08-28T19:06:55"/>
    <d v="2023-08-28T19:17:34"/>
    <s v="APPROVE"/>
    <s v="Consumer Existing"/>
    <s v="CDcosta"/>
    <s v="Approve"/>
    <d v="1899-12-30T00:10:39"/>
    <n v="10.65"/>
    <d v="2023-08-28T00:00:00"/>
    <x v="1"/>
    <x v="0"/>
    <s v="CAMERON"/>
    <x v="1"/>
    <s v="CONSUMER EXISTING"/>
    <s v="SLA_MET"/>
  </r>
  <r>
    <s v="5654"/>
    <d v="2023-08-28T19:09:16"/>
    <d v="2023-08-28T19:15:23"/>
    <s v="DECLINE"/>
    <s v="Consumer Existing"/>
    <s v="NVaid"/>
    <s v="The customer has been declined due to insufficient billing history with Asif Tech"/>
    <d v="1899-12-30T00:06:07"/>
    <n v="6.1166666666666663"/>
    <d v="2023-08-28T00:00:00"/>
    <x v="1"/>
    <x v="0"/>
    <s v="NAVED"/>
    <x v="2"/>
    <s v="CONSUMER EXISTING"/>
    <s v="SLA_MET"/>
  </r>
  <r>
    <s v="5615"/>
    <d v="2023-08-28T19:09:23"/>
    <d v="2023-08-28T19:20:21"/>
    <s v="APPROVE"/>
    <s v="Consumer Existing"/>
    <s v="NVaid"/>
    <s v="Approved only with outright purchase of handset or USIM only"/>
    <d v="1899-12-30T00:10:58"/>
    <n v="10.966666666666667"/>
    <d v="2023-08-28T00:00:00"/>
    <x v="1"/>
    <x v="0"/>
    <s v="NAVED"/>
    <x v="1"/>
    <s v="CONSUMER EXISTING"/>
    <s v="SLA_MET"/>
  </r>
  <r>
    <s v="5616"/>
    <d v="2023-08-28T19:09:53"/>
    <d v="2023-08-28T19:33:09"/>
    <s v="APPROVE"/>
    <s v="Consumer Existing"/>
    <s v="FWadia"/>
    <m/>
    <d v="1899-12-30T00:23:16"/>
    <n v="23.266666666666666"/>
    <d v="2023-08-28T00:00:00"/>
    <x v="1"/>
    <x v="0"/>
    <s v="FARDIN"/>
    <x v="1"/>
    <s v="CONSUMER EXISTING"/>
    <s v="SLA_NOT_MET"/>
  </r>
  <r>
    <s v="5737"/>
    <d v="2023-08-28T19:10:09"/>
    <d v="2023-08-28T19:23:48"/>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9"/>
    <n v="13.65"/>
    <d v="2023-08-28T00:00:00"/>
    <x v="1"/>
    <x v="0"/>
    <s v="CAMERON"/>
    <x v="0"/>
    <s v="CONSUMER EXISTING"/>
    <s v="SLA_MET"/>
  </r>
  <r>
    <s v="5617"/>
    <d v="2023-08-28T19:10:20"/>
    <d v="2023-08-28T19:25:10"/>
    <s v="APPROVE"/>
    <s v="Consumer Existing"/>
    <s v="NVaid"/>
    <s v="Approve"/>
    <d v="1899-12-30T00:14:50"/>
    <n v="14.833333333333334"/>
    <d v="2023-08-28T00:00:00"/>
    <x v="1"/>
    <x v="0"/>
    <s v="NAVED"/>
    <x v="1"/>
    <s v="CONSUMER EXISTING"/>
    <s v="SLA_MET"/>
  </r>
  <r>
    <s v="5618"/>
    <d v="2023-08-28T19:11:53"/>
    <d v="2023-08-28T19:33:32"/>
    <s v="APPROVE"/>
    <s v="Consumer Existing"/>
    <s v="MDcruz"/>
    <m/>
    <d v="1899-12-30T00:21:39"/>
    <n v="21.65"/>
    <d v="2023-08-28T00:00:00"/>
    <x v="1"/>
    <x v="0"/>
    <s v="MERCEDES"/>
    <x v="1"/>
    <s v="CONSUMER EXISTING"/>
    <s v="SLA_NOT_MET"/>
  </r>
  <r>
    <s v="5738"/>
    <d v="2023-08-28T19:12:14"/>
    <d v="2023-08-28T19:21:28"/>
    <s v="WITHDRAW"/>
    <s v="Consumer Pre Bureau"/>
    <s v="JDsouza"/>
    <s v="The Work number entered is incorrect for the employer listed on the application. Please verify the details with the applicant and resubmit with a valid number"/>
    <d v="1899-12-30T00:09:14"/>
    <n v="9.2333333333333325"/>
    <d v="2023-08-28T00:00:00"/>
    <x v="1"/>
    <x v="0"/>
    <s v="JULIA"/>
    <x v="0"/>
    <s v="CONSUMER PRE BUREAU"/>
    <s v="SLA_MET"/>
  </r>
  <r>
    <s v="5655"/>
    <d v="2023-08-28T19:13:35"/>
    <d v="2023-08-28T19:31:00"/>
    <s v="DECLINE"/>
    <s v="Consumer Pre Bureau"/>
    <s v="JDsouza"/>
    <s v="Declined as a Credit Decision"/>
    <d v="1899-12-30T00:17:25"/>
    <n v="17.416666666666668"/>
    <d v="2023-08-28T00:00:00"/>
    <x v="1"/>
    <x v="0"/>
    <s v="JULIA"/>
    <x v="2"/>
    <s v="CONSUMER PRE BUREAU"/>
    <s v="SLA_MET"/>
  </r>
  <r>
    <s v="5739"/>
    <d v="2023-08-28T19:16:04"/>
    <d v="2023-08-28T19:26:13"/>
    <s v="WITHDRAW"/>
    <s v="Consumer Pre Bureau"/>
    <s v="CDcosta"/>
    <s v="Please send through a document to confirm the applicants income (either a current bank statement showing wage deposits from their employer, or a recent payslip) in addition to copies of their 100 points of ID to VCredit@Asif Tech.com.au or 1800 656 866"/>
    <d v="1899-12-30T00:10:09"/>
    <n v="10.15"/>
    <d v="2023-08-28T00:00:00"/>
    <x v="1"/>
    <x v="0"/>
    <s v="CAMERON"/>
    <x v="0"/>
    <s v="CONSUMER PRE BUREAU"/>
    <s v="SLA_MET"/>
  </r>
  <r>
    <s v="5656"/>
    <d v="2023-08-28T19:17:21"/>
    <d v="2023-08-28T19:31:54"/>
    <s v="DECLINE"/>
    <s v="Consumer Existing"/>
    <s v="NVaid"/>
    <s v="Declined as the customer has reached their eligible Service Limit"/>
    <d v="1899-12-30T00:14:33"/>
    <n v="14.55"/>
    <d v="2023-08-28T00:00:00"/>
    <x v="1"/>
    <x v="0"/>
    <s v="NAVED"/>
    <x v="2"/>
    <s v="CONSUMER EXISTING"/>
    <s v="SLA_MET"/>
  </r>
  <r>
    <s v="5740"/>
    <d v="2023-08-28T19:19:36"/>
    <d v="2023-08-28T19:33:06"/>
    <s v="WITHDRAW"/>
    <s v="Consumer Existing"/>
    <s v="CDcosta"/>
    <s v="Please send through a document to confirm the applicants income (either a current bank statement showing wage deposits from their employer, or a recent payslip) in addition to copies of their 100 points of ID to VCredit@Asif Tech.com.au or 1800 656 866"/>
    <d v="1899-12-30T00:13:30"/>
    <n v="13.5"/>
    <d v="2023-08-28T00:00:00"/>
    <x v="1"/>
    <x v="0"/>
    <s v="CAMERON"/>
    <x v="0"/>
    <s v="CONSUMER EXISTING"/>
    <s v="SLA_MET"/>
  </r>
  <r>
    <s v="5619"/>
    <d v="2023-08-28T19:22:23"/>
    <d v="2023-08-28T19:39:14"/>
    <s v="APPROVE"/>
    <s v="Consumer Existing"/>
    <s v="NVaid"/>
    <s v="Approve"/>
    <d v="1899-12-30T00:16:51"/>
    <n v="16.850000000000001"/>
    <d v="2023-08-28T00:00:00"/>
    <x v="1"/>
    <x v="0"/>
    <s v="NAVED"/>
    <x v="1"/>
    <s v="CONSUMER EXISTING"/>
    <s v="SLA_MET"/>
  </r>
  <r>
    <s v="5620"/>
    <d v="2023-08-28T19:22:52"/>
    <d v="2023-08-28T19:37:44"/>
    <s v="APPROVE"/>
    <s v="Consumer Post Bureau"/>
    <s v="JDsouza"/>
    <s v="Approve"/>
    <d v="1899-12-30T00:14:52"/>
    <n v="14.866666666666667"/>
    <d v="2023-08-28T00:00:00"/>
    <x v="1"/>
    <x v="0"/>
    <s v="JULIA"/>
    <x v="1"/>
    <s v="CONSUMER POST BUREAU"/>
    <s v="SLA_MET"/>
  </r>
  <r>
    <s v="5621"/>
    <d v="2023-08-28T19:38:13"/>
    <d v="2023-08-28T19:45:15"/>
    <s v="APPROVE"/>
    <s v="Consumer Existing"/>
    <s v="FWadia"/>
    <s v="Approve"/>
    <d v="1899-12-30T00:07:02"/>
    <n v="7.0333333333333332"/>
    <d v="2023-08-28T00:00:00"/>
    <x v="1"/>
    <x v="0"/>
    <s v="FARDIN"/>
    <x v="1"/>
    <s v="CONSUMER EXISTING"/>
    <s v="SLA_MET"/>
  </r>
  <r>
    <s v="5741"/>
    <d v="2023-08-28T19:50:39"/>
    <d v="2023-08-28T20:02:28"/>
    <s v="WITHDRAW"/>
    <s v="Consumer Pre Bureau"/>
    <s v="FWadia"/>
    <s v="An account for this applicant already exists with Asif Tech. Please resubmit as existing customer under CA Row ID: 1-67BEWG6"/>
    <d v="1899-12-30T00:11:49"/>
    <n v="11.816666666666666"/>
    <d v="2023-08-28T00:00:00"/>
    <x v="1"/>
    <x v="0"/>
    <s v="FARDIN"/>
    <x v="0"/>
    <s v="CONSUMER PRE BUREAU"/>
    <s v="SLA_MET"/>
  </r>
  <r>
    <s v="5622"/>
    <d v="2023-08-28T19:51:36"/>
    <d v="2023-08-28T20:07:48"/>
    <s v="APPROVE"/>
    <s v="Consumer Existing"/>
    <s v="FWadia"/>
    <s v="Approve"/>
    <d v="1899-12-30T00:16:12"/>
    <n v="16.2"/>
    <d v="2023-08-28T00:00:00"/>
    <x v="1"/>
    <x v="0"/>
    <s v="FARDIN"/>
    <x v="1"/>
    <s v="CONSUMER EXISTING"/>
    <s v="SLA_MET"/>
  </r>
  <r>
    <s v="5623"/>
    <d v="2023-08-28T19:55:13"/>
    <d v="2023-08-28T20:12:56"/>
    <s v="APPROVE"/>
    <s v="Consumer Pre Bureau"/>
    <s v="FWadia"/>
    <s v="Approve"/>
    <d v="1899-12-30T00:17:43"/>
    <n v="17.716666666666665"/>
    <d v="2023-08-28T00:00:00"/>
    <x v="1"/>
    <x v="0"/>
    <s v="FARDIN"/>
    <x v="1"/>
    <s v="CONSUMER PRE BUREAU"/>
    <s v="SLA_MET"/>
  </r>
  <r>
    <s v="5624"/>
    <d v="2023-08-28T20:09:07"/>
    <d v="2023-08-28T20:29:47"/>
    <s v="APPROVE"/>
    <s v="Consumer Post Bureau"/>
    <s v="MDcruz"/>
    <m/>
    <d v="1899-12-30T00:20:40"/>
    <n v="20.666666666666668"/>
    <d v="2023-08-28T00:00:00"/>
    <x v="1"/>
    <x v="0"/>
    <s v="MERCEDES"/>
    <x v="1"/>
    <s v="CONSUMER POST BUREAU"/>
    <s v="SLA_NOT_MET"/>
  </r>
  <r>
    <s v="5625"/>
    <d v="2023-08-28T20:24:46"/>
    <d v="2023-08-28T20:33:39"/>
    <s v="APPROVE"/>
    <s v="Consumer Existing"/>
    <s v="MDcruz"/>
    <m/>
    <d v="1899-12-30T00:08:53"/>
    <n v="8.8833333333333329"/>
    <d v="2023-08-28T00:00:00"/>
    <x v="1"/>
    <x v="0"/>
    <s v="MERCEDES"/>
    <x v="1"/>
    <s v="CONSUMER EXISTING"/>
    <s v="SLA_MET"/>
  </r>
  <r>
    <s v="5626"/>
    <d v="2023-08-28T20:32:20"/>
    <d v="2023-08-28T20:38:47"/>
    <s v="APPROVE"/>
    <s v="Consumer Post Bureau"/>
    <s v="MDcruz"/>
    <m/>
    <d v="1899-12-30T00:06:27"/>
    <n v="6.45"/>
    <d v="2023-08-28T00:00:00"/>
    <x v="1"/>
    <x v="0"/>
    <s v="MERCEDES"/>
    <x v="1"/>
    <s v="CONSUMER POST BUREAU"/>
    <s v="SLA_MET"/>
  </r>
  <r>
    <s v="5657"/>
    <d v="2023-08-28T20:33:06"/>
    <d v="2023-08-28T20:46:53"/>
    <s v="DECLINE"/>
    <s v="Consumer Existing"/>
    <s v="FWadia"/>
    <s v="Declined as the customer has reached their eligible Service Limit"/>
    <d v="1899-12-30T00:13:47"/>
    <n v="13.783333333333333"/>
    <d v="2023-08-28T00:00:00"/>
    <x v="1"/>
    <x v="0"/>
    <s v="FARDIN"/>
    <x v="2"/>
    <s v="CONSUMER EXISTING"/>
    <s v="SLA_MET"/>
  </r>
  <r>
    <s v="5627"/>
    <d v="2023-08-28T20:38:10"/>
    <d v="2023-08-28T20:43:42"/>
    <s v="APPROVE"/>
    <s v="Consumer Existing"/>
    <s v="MDcruz"/>
    <m/>
    <d v="1899-12-30T00:05:32"/>
    <n v="5.5333333333333332"/>
    <d v="2023-08-28T00:00:00"/>
    <x v="1"/>
    <x v="0"/>
    <s v="MERCEDES"/>
    <x v="1"/>
    <s v="CONSUMER EXISTING"/>
    <s v="SLA_MET"/>
  </r>
  <r>
    <s v="5742"/>
    <d v="2023-08-28T20:42:49"/>
    <d v="2023-08-28T20:56:54"/>
    <s v="WITHDRAW"/>
    <s v="Consumer Post Bureau"/>
    <s v="MDcruz"/>
    <m/>
    <d v="1899-12-30T00:14:05"/>
    <n v="14.083333333333334"/>
    <d v="2023-08-28T00:00:00"/>
    <x v="1"/>
    <x v="0"/>
    <s v="MERCEDES"/>
    <x v="0"/>
    <s v="CONSUMER POST BUREAU"/>
    <s v="SLA_MET"/>
  </r>
  <r>
    <s v="5743"/>
    <d v="2023-08-28T21:51:54"/>
    <d v="2023-08-28T21:57:30"/>
    <s v="WITHDRAW"/>
    <s v="Consumer Post Bureau"/>
    <s v="FWadia"/>
    <m/>
    <d v="1899-12-30T00:05:36"/>
    <n v="5.6"/>
    <d v="2023-08-28T00:00:00"/>
    <x v="1"/>
    <x v="0"/>
    <s v="FARDIN"/>
    <x v="0"/>
    <s v="CONSUMER POST BUREAU"/>
    <s v="SLA_MET"/>
  </r>
  <r>
    <s v="5744"/>
    <d v="2023-08-28T22:19:33"/>
    <d v="2023-08-28T22:23:05"/>
    <s v="WITHDRAW"/>
    <s v="Consumer Post Bureau"/>
    <s v="FWadia"/>
    <m/>
    <d v="1899-12-30T00:03:32"/>
    <n v="3.5333333333333332"/>
    <d v="2023-08-28T00:00:00"/>
    <x v="1"/>
    <x v="0"/>
    <s v="FARDIN"/>
    <x v="0"/>
    <s v="CONSUMER POST BUREAU"/>
    <s v="SLA_MET"/>
  </r>
  <r>
    <s v="5772"/>
    <d v="2023-08-29T08:46:22"/>
    <d v="2023-08-29T09:09:45"/>
    <s v="APPROVE"/>
    <s v="Consumer Existing"/>
    <s v="NBhatia"/>
    <s v="Approved only with outright purchase of handset or USIM only"/>
    <d v="1899-12-30T00:23:23"/>
    <n v="23.383333333333333"/>
    <d v="2023-08-29T00:00:00"/>
    <x v="1"/>
    <x v="0"/>
    <s v="NITESH"/>
    <x v="1"/>
    <s v="CONSUMER EXISTING"/>
    <s v="SLA_NOT_MET"/>
  </r>
  <r>
    <s v="5768"/>
    <d v="2023-08-29T09:11:34"/>
    <d v="2023-08-29T09:37:07"/>
    <s v="APPROVE"/>
    <s v="Consumer Existing"/>
    <s v="NBhatia"/>
    <m/>
    <d v="1899-12-30T00:25:33"/>
    <n v="25.55"/>
    <d v="2023-08-29T00:00:00"/>
    <x v="1"/>
    <x v="0"/>
    <s v="NITESH"/>
    <x v="1"/>
    <s v="CONSUMER EXISTING"/>
    <s v="SLA_NOT_MET"/>
  </r>
  <r>
    <s v="5771"/>
    <d v="2023-08-29T09:24:31"/>
    <d v="2023-08-29T09:47:59"/>
    <s v="APPROVE"/>
    <s v="Consumer Post Bureau"/>
    <s v="MDcruz"/>
    <m/>
    <d v="1899-12-30T00:23:28"/>
    <n v="23.466666666666665"/>
    <d v="2023-08-29T00:00:00"/>
    <x v="1"/>
    <x v="0"/>
    <s v="MERCEDES"/>
    <x v="1"/>
    <s v="CONSUMER POST BUREAU"/>
    <s v="SLA_NOT_MET"/>
  </r>
  <r>
    <s v="5759"/>
    <d v="2023-08-29T09:36:17"/>
    <d v="2023-08-29T10:05:08"/>
    <s v="APPROVE"/>
    <s v="Consumer Existing"/>
    <s v="MDcruz"/>
    <m/>
    <d v="1899-12-30T00:28:51"/>
    <n v="28.85"/>
    <d v="2023-08-29T00:00:00"/>
    <x v="1"/>
    <x v="0"/>
    <s v="MERCEDES"/>
    <x v="1"/>
    <s v="CONSUMER EXISTING"/>
    <s v="SLA_NOT_MET"/>
  </r>
  <r>
    <s v="5792"/>
    <d v="2023-08-29T09:41:42"/>
    <d v="2023-08-29T09:58:33"/>
    <s v="APPROVE"/>
    <s v="Consumer Post Bureau"/>
    <s v="NBhatia"/>
    <m/>
    <d v="1899-12-30T00:16:51"/>
    <n v="16.850000000000001"/>
    <d v="2023-08-29T00:00:00"/>
    <x v="1"/>
    <x v="0"/>
    <s v="NITESH"/>
    <x v="1"/>
    <s v="CONSUMER POST BUREAU"/>
    <s v="SLA_MET"/>
  </r>
  <r>
    <s v="5762"/>
    <d v="2023-08-29T09:42:19"/>
    <d v="2023-08-29T10:09:31"/>
    <s v="APPROVE"/>
    <s v="Consumer Post Bureau"/>
    <s v="MDcruz"/>
    <m/>
    <d v="1899-12-30T00:27:12"/>
    <n v="27.2"/>
    <d v="2023-08-29T00:00:00"/>
    <x v="1"/>
    <x v="0"/>
    <s v="MERCEDES"/>
    <x v="1"/>
    <s v="CONSUMER POST BUREAU"/>
    <s v="SLA_NOT_MET"/>
  </r>
  <r>
    <s v="5754"/>
    <d v="2023-08-29T09:47:40"/>
    <d v="2023-08-29T10:21:26"/>
    <s v="APPROVE"/>
    <s v="Consumer Existing"/>
    <s v="NBhatia"/>
    <m/>
    <d v="1899-12-30T00:33:46"/>
    <n v="33.766666666666666"/>
    <d v="2023-08-29T00:00:00"/>
    <x v="1"/>
    <x v="0"/>
    <s v="NITESH"/>
    <x v="1"/>
    <s v="CONSUMER EXISTING"/>
    <s v="SLA_NOT_MET"/>
  </r>
  <r>
    <s v="5766"/>
    <d v="2023-08-29T09:48:09"/>
    <d v="2023-08-29T10:13:54"/>
    <s v="APPROVE"/>
    <s v="Consumer Post Bureau"/>
    <s v="FWadia"/>
    <m/>
    <d v="1899-12-30T00:25:45"/>
    <n v="25.75"/>
    <d v="2023-08-29T00:00:00"/>
    <x v="1"/>
    <x v="0"/>
    <s v="FARDIN"/>
    <x v="1"/>
    <s v="CONSUMER POST BUREAU"/>
    <s v="SLA_NOT_MET"/>
  </r>
  <r>
    <s v="5764"/>
    <d v="2023-08-29T09:48:55"/>
    <d v="2023-08-29T10:14:56"/>
    <s v="APPROVE"/>
    <s v="Consumer Post Bureau"/>
    <s v="MDcruz"/>
    <m/>
    <d v="1899-12-30T00:26:01"/>
    <n v="26.016666666666666"/>
    <d v="2023-08-29T00:00:00"/>
    <x v="1"/>
    <x v="0"/>
    <s v="MERCEDES"/>
    <x v="1"/>
    <s v="CONSUMER POST BUREAU"/>
    <s v="SLA_NOT_MET"/>
  </r>
  <r>
    <s v="5758"/>
    <d v="2023-08-29T09:55:37"/>
    <d v="2023-08-29T10:24:53"/>
    <s v="APPROVE"/>
    <s v="Consumer Post Bureau"/>
    <s v="MDcruz"/>
    <m/>
    <d v="1899-12-30T00:29:16"/>
    <n v="29.266666666666666"/>
    <d v="2023-08-29T00:00:00"/>
    <x v="1"/>
    <x v="0"/>
    <s v="MERCEDES"/>
    <x v="1"/>
    <s v="CONSUMER POST BUREAU"/>
    <s v="SLA_NOT_MET"/>
  </r>
  <r>
    <s v="5749"/>
    <d v="2023-08-29T09:58:32"/>
    <d v="2023-08-29T10:41:20"/>
    <s v="APPROVE"/>
    <s v="Consumer Existing"/>
    <s v="NBhatia"/>
    <s v="Approved only with outright purchase of handset or USIM only"/>
    <d v="1899-12-30T00:42:48"/>
    <n v="42.8"/>
    <d v="2023-08-29T00:00:00"/>
    <x v="1"/>
    <x v="0"/>
    <s v="NITESH"/>
    <x v="1"/>
    <s v="CONSUMER EXISTING"/>
    <s v="SLA_NOT_MET"/>
  </r>
  <r>
    <s v="5746"/>
    <d v="2023-08-29T09:58:32"/>
    <d v="2023-08-29T10:58:51"/>
    <s v="APPROVE"/>
    <s v="Consumer Existing"/>
    <s v="NBhatia"/>
    <s v="Approve"/>
    <d v="1899-12-30T01:00:19"/>
    <n v="60.31666666666667"/>
    <d v="2023-08-29T00:00:00"/>
    <x v="1"/>
    <x v="0"/>
    <s v="NITESH"/>
    <x v="1"/>
    <s v="CONSUMER EXISTING"/>
    <s v="SLA_NOT_MET"/>
  </r>
  <r>
    <s v="5773"/>
    <d v="2023-08-29T09:59:20"/>
    <d v="2023-08-29T10:22:17"/>
    <s v="APPROVE"/>
    <s v="Consumer Post Bureau"/>
    <s v="FWadia"/>
    <m/>
    <d v="1899-12-30T00:22:57"/>
    <n v="22.95"/>
    <d v="2023-08-29T00:00:00"/>
    <x v="1"/>
    <x v="0"/>
    <s v="FARDIN"/>
    <x v="1"/>
    <s v="CONSUMER POST BUREAU"/>
    <s v="SLA_NOT_MET"/>
  </r>
  <r>
    <s v="5747"/>
    <d v="2023-08-29T10:05:33"/>
    <d v="2023-08-29T10:58:04"/>
    <s v="APPROVE"/>
    <s v="Consumer Pre Bureau"/>
    <s v="NVaid"/>
    <s v="Approve"/>
    <d v="1899-12-30T00:52:31"/>
    <n v="52.516666666666666"/>
    <d v="2023-08-29T00:00:00"/>
    <x v="1"/>
    <x v="0"/>
    <s v="NAVED"/>
    <x v="1"/>
    <s v="CONSUMER PRE BUREAU"/>
    <s v="SLA_NOT_MET"/>
  </r>
  <r>
    <s v="5752"/>
    <d v="2023-08-29T10:06:47"/>
    <d v="2023-08-29T10:42:41"/>
    <s v="APPROVE"/>
    <s v="Consumer Post Bureau"/>
    <s v="SSyed"/>
    <s v="Approved only with outright purchase of handset or USIM only"/>
    <d v="1899-12-30T00:35:54"/>
    <n v="35.9"/>
    <d v="2023-08-29T00:00:00"/>
    <x v="1"/>
    <x v="0"/>
    <s v="SHAHID"/>
    <x v="1"/>
    <s v="CONSUMER POST BUREAU"/>
    <s v="SLA_NOT_MET"/>
  </r>
  <r>
    <s v="5757"/>
    <d v="2023-08-29T10:07:21"/>
    <d v="2023-08-29T10:36:41"/>
    <s v="APPROVE"/>
    <s v="Consumer Existing"/>
    <s v="FWadia"/>
    <m/>
    <d v="1899-12-30T00:29:20"/>
    <n v="29.333333333333332"/>
    <d v="2023-08-29T00:00:00"/>
    <x v="1"/>
    <x v="0"/>
    <s v="FARDIN"/>
    <x v="1"/>
    <s v="CONSUMER EXISTING"/>
    <s v="SLA_NOT_MET"/>
  </r>
  <r>
    <s v="5755"/>
    <d v="2023-08-29T10:16:13"/>
    <d v="2023-08-29T10:49:47"/>
    <s v="APPROVE"/>
    <s v="Consumer Existing"/>
    <s v="SSyed"/>
    <s v="Approve"/>
    <d v="1899-12-30T00:33:34"/>
    <n v="33.56666666666667"/>
    <d v="2023-08-29T00:00:00"/>
    <x v="1"/>
    <x v="0"/>
    <s v="SHAHID"/>
    <x v="1"/>
    <s v="CONSUMER EXISTING"/>
    <s v="SLA_NOT_MET"/>
  </r>
  <r>
    <s v="5748"/>
    <d v="2023-08-29T10:16:16"/>
    <d v="2023-08-29T11:01:44"/>
    <s v="APPROVE"/>
    <s v="Consumer Existing"/>
    <s v="SSyed"/>
    <s v="Approve"/>
    <d v="1899-12-30T00:45:28"/>
    <n v="45.466666666666669"/>
    <d v="2023-08-29T00:00:00"/>
    <x v="1"/>
    <x v="0"/>
    <s v="SHAHID"/>
    <x v="1"/>
    <s v="CONSUMER EXISTING"/>
    <s v="SLA_NOT_MET"/>
  </r>
  <r>
    <s v="5799"/>
    <d v="2023-08-29T10:18:54"/>
    <d v="2023-08-29T10:34:26"/>
    <s v="DECLINE"/>
    <s v="Consumer Post Bureau"/>
    <s v="MDcruz"/>
    <m/>
    <d v="1899-12-30T00:15:32"/>
    <n v="15.533333333333333"/>
    <d v="2023-08-29T00:00:00"/>
    <x v="1"/>
    <x v="0"/>
    <s v="MERCEDES"/>
    <x v="2"/>
    <s v="CONSUMER POST BUREAU"/>
    <s v="SLA_MET"/>
  </r>
  <r>
    <s v="5780"/>
    <d v="2023-08-29T10:21:45"/>
    <d v="2023-08-29T10:42:13"/>
    <s v="APPROVE"/>
    <s v="Consumer Post Bureau"/>
    <s v="MDcruz"/>
    <m/>
    <d v="1899-12-30T00:20:28"/>
    <n v="20.466666666666665"/>
    <d v="2023-08-29T00:00:00"/>
    <x v="1"/>
    <x v="0"/>
    <s v="MERCEDES"/>
    <x v="1"/>
    <s v="CONSUMER POST BUREAU"/>
    <s v="SLA_NOT_MET"/>
  </r>
  <r>
    <s v="5753"/>
    <d v="2023-08-29T10:37:15"/>
    <d v="2023-08-29T11:12:15"/>
    <s v="APPROVE"/>
    <s v="Consumer Existing"/>
    <s v="NVaid"/>
    <s v="Approve"/>
    <d v="1899-12-30T00:35:00"/>
    <n v="35"/>
    <d v="2023-08-29T00:00:00"/>
    <x v="1"/>
    <x v="0"/>
    <s v="NAVED"/>
    <x v="1"/>
    <s v="CONSUMER EXISTING"/>
    <s v="SLA_NOT_MET"/>
  </r>
  <r>
    <s v="5760"/>
    <d v="2023-08-29T10:40:48"/>
    <d v="2023-08-29T11:08:51"/>
    <s v="APPROVE"/>
    <s v="Consumer Pre Bureau"/>
    <s v="SSyed"/>
    <m/>
    <d v="1899-12-30T00:28:03"/>
    <n v="28.05"/>
    <d v="2023-08-29T00:00:00"/>
    <x v="1"/>
    <x v="0"/>
    <s v="SHAHID"/>
    <x v="1"/>
    <s v="CONSUMER PRE BUREAU"/>
    <s v="SLA_NOT_MET"/>
  </r>
  <r>
    <s v="5750"/>
    <d v="2023-08-29T10:49:29"/>
    <d v="2023-08-29T11:30:17"/>
    <s v="APPROVE"/>
    <s v="Consumer Pre Bureau"/>
    <s v="NBhatia"/>
    <m/>
    <d v="1899-12-30T00:40:48"/>
    <n v="40.799999999999997"/>
    <d v="2023-08-29T00:00:00"/>
    <x v="1"/>
    <x v="0"/>
    <s v="NITESH"/>
    <x v="1"/>
    <s v="CONSUMER PRE BUREAU"/>
    <s v="SLA_NOT_MET"/>
  </r>
  <r>
    <s v="5756"/>
    <d v="2023-08-29T10:53:00"/>
    <d v="2023-08-29T11:22:34"/>
    <s v="APPROVE"/>
    <s v="Consumer Existing"/>
    <s v="SSyed"/>
    <s v="Approve"/>
    <d v="1899-12-30T00:29:34"/>
    <n v="29.566666666666666"/>
    <d v="2023-08-29T00:00:00"/>
    <x v="1"/>
    <x v="0"/>
    <s v="SHAHID"/>
    <x v="1"/>
    <s v="CONSUMER EXISTING"/>
    <s v="SLA_NOT_MET"/>
  </r>
  <r>
    <s v="5877"/>
    <d v="2023-08-29T11:15:48"/>
    <d v="2023-08-29T11:23:40"/>
    <s v="APPROVE"/>
    <s v="Consumer Pre Bureau"/>
    <s v="NVaid"/>
    <s v="Approved only with outright purchase of handset or USIM only"/>
    <d v="1899-12-30T00:07:52"/>
    <n v="7.8666666666666671"/>
    <d v="2023-08-29T00:00:00"/>
    <x v="1"/>
    <x v="0"/>
    <s v="NAVED"/>
    <x v="1"/>
    <s v="CONSUMER PRE BUREAU"/>
    <s v="SLA_MET"/>
  </r>
  <r>
    <s v="5804"/>
    <d v="2023-08-29T11:19:28"/>
    <d v="2023-08-29T11:34:03"/>
    <s v="APPROVE"/>
    <s v="Consumer Existing"/>
    <s v="MDcruz"/>
    <m/>
    <d v="1899-12-30T00:14:35"/>
    <n v="14.583333333333334"/>
    <d v="2023-08-29T00:00:00"/>
    <x v="1"/>
    <x v="0"/>
    <s v="MERCEDES"/>
    <x v="1"/>
    <s v="CONSUMER EXISTING"/>
    <s v="SLA_MET"/>
  </r>
  <r>
    <s v="5860"/>
    <d v="2023-08-29T11:20:32"/>
    <d v="2023-08-29T11:29:14"/>
    <s v="APPROVE"/>
    <s v="Consumer Existing"/>
    <s v="SSyed"/>
    <s v="Approve"/>
    <d v="1899-12-30T00:08:42"/>
    <n v="8.6999999999999993"/>
    <d v="2023-08-29T00:00:00"/>
    <x v="1"/>
    <x v="0"/>
    <s v="SHAHID"/>
    <x v="1"/>
    <s v="CONSUMER EXISTING"/>
    <s v="SLA_MET"/>
  </r>
  <r>
    <s v="5788"/>
    <d v="2023-08-29T11:21:07"/>
    <d v="2023-08-29T11:38:27"/>
    <s v="APPROVE"/>
    <s v="Consumer Pre Bureau"/>
    <s v="NVaid"/>
    <m/>
    <d v="1899-12-30T00:17:20"/>
    <n v="17.333333333333332"/>
    <d v="2023-08-29T00:00:00"/>
    <x v="1"/>
    <x v="0"/>
    <s v="NAVED"/>
    <x v="1"/>
    <s v="CONSUMER PRE BUREAU"/>
    <s v="SLA_MET"/>
  </r>
  <r>
    <s v="5871"/>
    <d v="2023-08-29T11:28:47"/>
    <d v="2023-08-29T11:37:05"/>
    <s v="WITHDRAW"/>
    <s v="Consumer Existing"/>
    <s v="SSyed"/>
    <s v="Further information has been requested via email- Proof of address- Utility bill"/>
    <d v="1899-12-30T00:08:18"/>
    <n v="8.3000000000000007"/>
    <d v="2023-08-29T00:00:00"/>
    <x v="1"/>
    <x v="0"/>
    <s v="SHAHID"/>
    <x v="0"/>
    <s v="CONSUMER EXISTING"/>
    <s v="SLA_MET"/>
  </r>
  <r>
    <s v="5775"/>
    <d v="2023-08-29T11:29:51"/>
    <d v="2023-08-29T11:51:11"/>
    <s v="APPROVE"/>
    <s v="Consumer Existing"/>
    <s v="AAkhundpur"/>
    <s v="Approve"/>
    <d v="1899-12-30T00:21:20"/>
    <n v="21.333333333333332"/>
    <d v="2023-08-29T00:00:00"/>
    <x v="1"/>
    <x v="0"/>
    <s v="ASIF"/>
    <x v="1"/>
    <s v="CONSUMER EXISTING"/>
    <s v="SLA_NOT_MET"/>
  </r>
  <r>
    <s v="5895"/>
    <d v="2023-08-29T11:32:41"/>
    <d v="2023-08-29T11:39:12"/>
    <s v="WITHDRAW"/>
    <s v="Consumer Pre Bureau"/>
    <s v="SBambaras"/>
    <s v="Please email passport with visa page"/>
    <d v="1899-12-30T00:06:31"/>
    <n v="6.5166666666666666"/>
    <d v="2023-08-29T00:00:00"/>
    <x v="1"/>
    <x v="0"/>
    <s v="SAM"/>
    <x v="0"/>
    <s v="CONSUMER PRE BUREAU"/>
    <s v="SLA_MET"/>
  </r>
  <r>
    <s v="5847"/>
    <d v="2023-08-29T11:35:23"/>
    <d v="2023-08-29T11:45:23"/>
    <s v="WITHDRAW"/>
    <s v="Consumer Existing"/>
    <s v="SSyed"/>
    <s v="Further information has been requested via email- Proof of employment- bank statment/Salary slip"/>
    <d v="1899-12-30T00:10:00"/>
    <n v="10"/>
    <d v="2023-08-29T00:00:00"/>
    <x v="1"/>
    <x v="0"/>
    <s v="SHAHID"/>
    <x v="0"/>
    <s v="CONSUMER EXISTING"/>
    <s v="SLA_MET"/>
  </r>
  <r>
    <s v="5850"/>
    <d v="2023-08-29T11:37:25"/>
    <d v="2023-08-29T11:47:15"/>
    <s v="APPROVE"/>
    <s v="Consumer Existing"/>
    <s v="NVaid"/>
    <s v="Approved for MBB only"/>
    <d v="1899-12-30T00:09:50"/>
    <n v="9.8333333333333339"/>
    <d v="2023-08-29T00:00:00"/>
    <x v="1"/>
    <x v="0"/>
    <s v="NAVED"/>
    <x v="1"/>
    <s v="CONSUMER EXISTING"/>
    <s v="SLA_MET"/>
  </r>
  <r>
    <s v="5821"/>
    <d v="2023-08-29T11:38:51"/>
    <d v="2023-08-29T11:51:22"/>
    <s v="APPROVE"/>
    <s v="Consumer Existing"/>
    <s v="RBose"/>
    <m/>
    <d v="1899-12-30T00:12:31"/>
    <n v="12.516666666666667"/>
    <d v="2023-08-29T00:00:00"/>
    <x v="1"/>
    <x v="0"/>
    <s v="ROHAN"/>
    <x v="1"/>
    <s v="CONSUMER EXISTING"/>
    <s v="SLA_MET"/>
  </r>
  <r>
    <s v="5853"/>
    <d v="2023-08-29T11:40:22"/>
    <d v="2023-08-29T11:50:08"/>
    <s v="APPROVE"/>
    <s v="Consumer Post Bureau"/>
    <s v="FWadia"/>
    <m/>
    <d v="1899-12-30T00:09:46"/>
    <n v="9.7666666666666675"/>
    <d v="2023-08-29T00:00:00"/>
    <x v="1"/>
    <x v="0"/>
    <s v="FARDIN"/>
    <x v="1"/>
    <s v="CONSUMER POST BUREAU"/>
    <s v="SLA_MET"/>
  </r>
  <r>
    <s v="5808"/>
    <d v="2023-08-29T11:57:07"/>
    <d v="2023-08-29T12:10:47"/>
    <s v="DECLINE"/>
    <s v="Consumer Existing"/>
    <s v="SBambaras"/>
    <s v="Insufficient billing history with Asif Tech"/>
    <d v="1899-12-30T00:13:40"/>
    <n v="13.666666666666666"/>
    <d v="2023-08-29T00:00:00"/>
    <x v="1"/>
    <x v="0"/>
    <s v="SAM"/>
    <x v="2"/>
    <s v="CONSUMER EXISTING"/>
    <s v="SLA_MET"/>
  </r>
  <r>
    <s v="5909"/>
    <d v="2023-08-29T12:01:51"/>
    <d v="2023-08-29T12:05:38"/>
    <s v="WITHDRAW"/>
    <s v="Consumer Pre Bureau"/>
    <s v="NVaid"/>
    <s v="Please email passport with visa page"/>
    <d v="1899-12-30T00:03:47"/>
    <n v="3.7833333333333332"/>
    <d v="2023-08-29T00:00:00"/>
    <x v="1"/>
    <x v="0"/>
    <s v="NAVED"/>
    <x v="0"/>
    <s v="CONSUMER PRE BUREAU"/>
    <s v="SLA_MET"/>
  </r>
  <r>
    <s v="5833"/>
    <d v="2023-08-29T12:10:10"/>
    <d v="2023-08-29T12:21:04"/>
    <s v="APPROVE"/>
    <s v="Consumer Existing"/>
    <s v="AAkhundpur"/>
    <m/>
    <d v="1899-12-30T00:10:54"/>
    <n v="10.9"/>
    <d v="2023-08-29T00:00:00"/>
    <x v="1"/>
    <x v="0"/>
    <s v="ASIF"/>
    <x v="1"/>
    <s v="CONSUMER EXISTING"/>
    <s v="SLA_MET"/>
  </r>
  <r>
    <s v="5822"/>
    <d v="2023-08-29T12:11:18"/>
    <d v="2023-08-29T12:23:44"/>
    <s v="APPROVE"/>
    <s v="Consumer Existing"/>
    <s v="SSyed"/>
    <s v="Approved only with outright purchase of handset or USIM only- Visa &lt;21 months cannot approve for ipad"/>
    <d v="1899-12-30T00:12:26"/>
    <n v="12.433333333333334"/>
    <d v="2023-08-29T00:00:00"/>
    <x v="1"/>
    <x v="0"/>
    <s v="SHAHID"/>
    <x v="1"/>
    <s v="CONSUMER EXISTING"/>
    <s v="SLA_MET"/>
  </r>
  <r>
    <s v="5849"/>
    <d v="2023-08-29T12:15:09"/>
    <d v="2023-08-29T12:24:59"/>
    <s v="APPROVE"/>
    <s v="Consumer Pre Bureau"/>
    <s v="SBambaras"/>
    <s v="Approved for MBB only"/>
    <d v="1899-12-30T00:09:50"/>
    <n v="9.8333333333333339"/>
    <d v="2023-08-29T00:00:00"/>
    <x v="1"/>
    <x v="0"/>
    <s v="SAM"/>
    <x v="1"/>
    <s v="CONSUMER PRE BUREAU"/>
    <s v="SLA_MET"/>
  </r>
  <r>
    <s v="5825"/>
    <d v="2023-08-29T12:17:19"/>
    <d v="2023-08-29T12:29:05"/>
    <s v="WITHDRAW"/>
    <s v="Consumer Post Bureau"/>
    <s v="AAkhundpur"/>
    <s v="Suspected duplicate application. customer has already been approved under Row id : 1-7BC7NKN"/>
    <d v="1899-12-30T00:11:46"/>
    <n v="11.766666666666667"/>
    <d v="2023-08-29T00:00:00"/>
    <x v="1"/>
    <x v="0"/>
    <s v="ASIF"/>
    <x v="0"/>
    <s v="CONSUMER POST BUREAU"/>
    <s v="SLA_MET"/>
  </r>
  <r>
    <s v="5769"/>
    <d v="2023-08-29T12:19:38"/>
    <d v="2023-08-29T12:44:54"/>
    <s v="DECLINE"/>
    <s v="Consumer Existing"/>
    <s v="MDcruz"/>
    <m/>
    <d v="1899-12-30T00:25:16"/>
    <n v="25.266666666666666"/>
    <d v="2023-08-29T00:00:00"/>
    <x v="1"/>
    <x v="0"/>
    <s v="MERCEDES"/>
    <x v="2"/>
    <s v="CONSUMER EXISTING"/>
    <s v="SLA_NOT_MET"/>
  </r>
  <r>
    <s v="5854"/>
    <d v="2023-08-29T12:22:39"/>
    <d v="2023-08-29T12:32:11"/>
    <s v="APPROVE"/>
    <s v="Consumer Existing"/>
    <s v="SSyed"/>
    <s v="Approved only with outright purchase of handset or USIM only"/>
    <d v="1899-12-30T00:09:32"/>
    <n v="9.5333333333333332"/>
    <d v="2023-08-29T00:00:00"/>
    <x v="1"/>
    <x v="0"/>
    <s v="SHAHID"/>
    <x v="1"/>
    <s v="CONSUMER EXISTING"/>
    <s v="SLA_MET"/>
  </r>
  <r>
    <s v="5876"/>
    <d v="2023-08-29T12:26:37"/>
    <d v="2023-08-29T12:34:33"/>
    <s v="WITHDRAW"/>
    <s v="Consumer Pre Bureau"/>
    <s v="SBambaras"/>
    <s v="Please re-submit with the correct current address."/>
    <d v="1899-12-30T00:07:56"/>
    <n v="7.9333333333333336"/>
    <d v="2023-08-29T00:00:00"/>
    <x v="1"/>
    <x v="0"/>
    <s v="SAM"/>
    <x v="0"/>
    <s v="CONSUMER PRE BUREAU"/>
    <s v="SLA_MET"/>
  </r>
  <r>
    <s v="5866"/>
    <d v="2023-08-29T12:33:05"/>
    <d v="2023-08-29T12:41:29"/>
    <s v="APPROVE"/>
    <s v="Consumer Pre Bureau"/>
    <s v="NVaid"/>
    <s v="Approved only with outright purchase of handset or USIM only"/>
    <d v="1899-12-30T00:08:24"/>
    <n v="8.4"/>
    <d v="2023-08-29T00:00:00"/>
    <x v="1"/>
    <x v="0"/>
    <s v="NAVED"/>
    <x v="1"/>
    <s v="CONSUMER PRE BUREAU"/>
    <s v="SLA_MET"/>
  </r>
  <r>
    <s v="5831"/>
    <d v="2023-08-29T12:33:27"/>
    <d v="2023-08-29T12:44:31"/>
    <s v="WITHDRAW"/>
    <s v="Consumer Pre Bureau"/>
    <s v="AAkhundpur"/>
    <s v="Work number submitted is incorrect for the employer. Please confirm with applicant and resubmit and please apply status as part time.on student visa."/>
    <d v="1899-12-30T00:11:04"/>
    <n v="11.066666666666666"/>
    <d v="2023-08-29T00:00:00"/>
    <x v="1"/>
    <x v="0"/>
    <s v="ASIF"/>
    <x v="0"/>
    <s v="CONSUMER PRE BUREAU"/>
    <s v="SLA_MET"/>
  </r>
  <r>
    <s v="5843"/>
    <d v="2023-08-29T12:43:44"/>
    <d v="2023-08-29T12:53:58"/>
    <s v="APPROVE"/>
    <s v="Consumer Post Bureau"/>
    <s v="AAkhundpur"/>
    <m/>
    <d v="1899-12-30T00:10:14"/>
    <n v="10.233333333333333"/>
    <d v="2023-08-29T00:00:00"/>
    <x v="1"/>
    <x v="0"/>
    <s v="ASIF"/>
    <x v="1"/>
    <s v="CONSUMER POST BUREAU"/>
    <s v="SLA_MET"/>
  </r>
  <r>
    <s v="5803"/>
    <d v="2023-08-29T12:44:54"/>
    <d v="2023-08-29T12:59:30"/>
    <s v="APPROVE"/>
    <s v="Consumer Post Bureau"/>
    <s v="RBose"/>
    <m/>
    <d v="1899-12-30T00:14:36"/>
    <n v="14.6"/>
    <d v="2023-08-29T00:00:00"/>
    <x v="1"/>
    <x v="0"/>
    <s v="ROHAN"/>
    <x v="1"/>
    <s v="CONSUMER POST BUREAU"/>
    <s v="SLA_MET"/>
  </r>
  <r>
    <s v="5787"/>
    <d v="2023-08-29T12:45:34"/>
    <d v="2023-08-29T13:03:00"/>
    <s v="APPROVE"/>
    <s v="Consumer Existing"/>
    <s v="AAkhundpur"/>
    <m/>
    <d v="1899-12-30T00:17:26"/>
    <n v="17.433333333333334"/>
    <d v="2023-08-29T00:00:00"/>
    <x v="1"/>
    <x v="0"/>
    <s v="ASIF"/>
    <x v="1"/>
    <s v="CONSUMER EXISTING"/>
    <s v="SLA_MET"/>
  </r>
  <r>
    <s v="5904"/>
    <d v="2023-08-29T12:56:19"/>
    <d v="2023-08-29T13:01:18"/>
    <s v="WITHDRAW"/>
    <s v="Consumer Pre Bureau"/>
    <s v="SBambaras"/>
    <s v="Please contact the customer and re-submit the next application with the correct current address."/>
    <d v="1899-12-30T00:04:59"/>
    <n v="4.9833333333333334"/>
    <d v="2023-08-29T00:00:00"/>
    <x v="1"/>
    <x v="0"/>
    <s v="SAM"/>
    <x v="0"/>
    <s v="CONSUMER PRE BUREAU"/>
    <s v="SLA_MET"/>
  </r>
  <r>
    <s v="5848"/>
    <d v="2023-08-29T12:58:10"/>
    <d v="2023-08-29T13:08:04"/>
    <s v="APPROVE"/>
    <s v="Consumer Pre Bureau"/>
    <s v="NVaid"/>
    <s v="Approve"/>
    <d v="1899-12-30T00:09:54"/>
    <n v="9.9"/>
    <d v="2023-08-29T00:00:00"/>
    <x v="1"/>
    <x v="0"/>
    <s v="NAVED"/>
    <x v="1"/>
    <s v="CONSUMER PRE BUREAU"/>
    <s v="SLA_MET"/>
  </r>
  <r>
    <s v="5899"/>
    <d v="2023-08-29T13:01:23"/>
    <d v="2023-08-29T13:07:40"/>
    <s v="WITHDRAW"/>
    <s v="Consumer Post Bureau"/>
    <s v="SBambaras"/>
    <s v="An account for this applicant already exists with Asif Tech. Please resubmit as existing customer under row-id:-1-8D966MM."/>
    <d v="1899-12-30T00:06:17"/>
    <n v="6.2833333333333332"/>
    <d v="2023-08-29T00:00:00"/>
    <x v="1"/>
    <x v="0"/>
    <s v="SAM"/>
    <x v="0"/>
    <s v="CONSUMER POST BUREAU"/>
    <s v="SLA_MET"/>
  </r>
  <r>
    <s v="5856"/>
    <d v="2023-08-29T13:04:53"/>
    <d v="2023-08-29T13:14:16"/>
    <s v="APPROVE"/>
    <s v="Consumer Existing"/>
    <s v="AAkhundpur"/>
    <s v="Approved for MBB only"/>
    <d v="1899-12-30T00:09:23"/>
    <n v="9.3833333333333329"/>
    <d v="2023-08-29T00:00:00"/>
    <x v="1"/>
    <x v="0"/>
    <s v="ASIF"/>
    <x v="1"/>
    <s v="CONSUMER EXISTING"/>
    <s v="SLA_MET"/>
  </r>
  <r>
    <s v="5776"/>
    <d v="2023-08-29T13:08:56"/>
    <d v="2023-08-29T13:29:55"/>
    <s v="APPROVE"/>
    <s v="Consumer Existing"/>
    <s v="NVaid"/>
    <m/>
    <d v="1899-12-30T00:20:59"/>
    <n v="20.983333333333334"/>
    <d v="2023-08-29T00:00:00"/>
    <x v="1"/>
    <x v="0"/>
    <s v="NAVED"/>
    <x v="1"/>
    <s v="CONSUMER EXISTING"/>
    <s v="SLA_NOT_MET"/>
  </r>
  <r>
    <s v="5914"/>
    <d v="2023-08-29T13:11:44"/>
    <d v="2023-08-29T13:13:31"/>
    <s v="DECLINE"/>
    <s v="Consumer Post Bureau"/>
    <s v="SSyed"/>
    <s v="Applicant only has bridging visa. Please offer the customer Pre-Paid service only"/>
    <d v="1899-12-30T00:01:47"/>
    <n v="1.7833333333333332"/>
    <d v="2023-08-29T00:00:00"/>
    <x v="1"/>
    <x v="0"/>
    <s v="SHAHID"/>
    <x v="2"/>
    <s v="CONSUMER POST BUREAU"/>
    <s v="SLA_MET"/>
  </r>
  <r>
    <s v="5811"/>
    <d v="2023-08-29T13:16:01"/>
    <d v="2023-08-29T13:29:24"/>
    <s v="APPROVE"/>
    <s v="Consumer Existing"/>
    <s v="SBambaras"/>
    <s v="Approved for MBB only"/>
    <d v="1899-12-30T00:13:23"/>
    <n v="13.383333333333333"/>
    <d v="2023-08-29T00:00:00"/>
    <x v="1"/>
    <x v="0"/>
    <s v="SAM"/>
    <x v="1"/>
    <s v="CONSUMER EXISTING"/>
    <s v="SLA_MET"/>
  </r>
  <r>
    <s v="5882"/>
    <d v="2023-08-29T13:17:31"/>
    <d v="2023-08-29T13:24:53"/>
    <s v="DECLINE"/>
    <s v="Consumer Post Bureau"/>
    <s v="SSyed"/>
    <s v="Due to credit policy decision by Credit department. Please offer the customer pre-paid service"/>
    <d v="1899-12-30T00:07:22"/>
    <n v="7.3666666666666663"/>
    <d v="2023-08-29T00:00:00"/>
    <x v="1"/>
    <x v="0"/>
    <s v="SHAHID"/>
    <x v="2"/>
    <s v="CONSUMER POST BUREAU"/>
    <s v="SLA_MET"/>
  </r>
  <r>
    <s v="5795"/>
    <d v="2023-08-29T13:17:31"/>
    <d v="2023-08-29T13:34:00"/>
    <s v="APPROVE"/>
    <s v="Consumer Pre Bureau"/>
    <s v="AAkhundpur"/>
    <s v="Approved only with outright purchase of handset or USIM only"/>
    <d v="1899-12-30T00:16:29"/>
    <n v="16.483333333333334"/>
    <d v="2023-08-29T00:00:00"/>
    <x v="1"/>
    <x v="0"/>
    <s v="ASIF"/>
    <x v="1"/>
    <s v="CONSUMER PRE BUREAU"/>
    <s v="SLA_MET"/>
  </r>
  <r>
    <s v="5782"/>
    <d v="2023-08-29T13:19:26"/>
    <d v="2023-08-29T13:38:12"/>
    <s v="APPROVE"/>
    <s v="Consumer Pre Bureau"/>
    <s v="SSyed"/>
    <m/>
    <d v="1899-12-30T00:18:46"/>
    <n v="18.766666666666666"/>
    <d v="2023-08-29T00:00:00"/>
    <x v="1"/>
    <x v="0"/>
    <s v="SHAHID"/>
    <x v="1"/>
    <s v="CONSUMER PRE BUREAU"/>
    <s v="SLA_MET"/>
  </r>
  <r>
    <s v="5789"/>
    <d v="2023-08-29T13:19:27"/>
    <d v="2023-08-29T13:36:38"/>
    <s v="APPROVE"/>
    <s v="Consumer Pre Bureau"/>
    <s v="SBambaras"/>
    <m/>
    <d v="1899-12-30T00:17:11"/>
    <n v="17.183333333333334"/>
    <d v="2023-08-29T00:00:00"/>
    <x v="1"/>
    <x v="0"/>
    <s v="SAM"/>
    <x v="1"/>
    <s v="CONSUMER PRE BUREAU"/>
    <s v="SLA_MET"/>
  </r>
  <r>
    <s v="5800"/>
    <d v="2023-08-29T13:23:02"/>
    <d v="2023-08-29T13:38:30"/>
    <s v="APPROVE"/>
    <s v="Consumer Existing"/>
    <s v="MDcruz"/>
    <m/>
    <d v="1899-12-30T00:15:28"/>
    <n v="15.466666666666667"/>
    <d v="2023-08-29T00:00:00"/>
    <x v="1"/>
    <x v="0"/>
    <s v="MERCEDES"/>
    <x v="1"/>
    <s v="CONSUMER EXISTING"/>
    <s v="SLA_MET"/>
  </r>
  <r>
    <s v="5767"/>
    <d v="2023-08-29T13:23:17"/>
    <d v="2023-08-29T13:48:57"/>
    <s v="DECLINE"/>
    <s v="Consumer Existing"/>
    <s v="NVaid"/>
    <s v="Unable to verify employment details provided"/>
    <d v="1899-12-30T00:25:40"/>
    <n v="25.666666666666668"/>
    <d v="2023-08-29T00:00:00"/>
    <x v="1"/>
    <x v="0"/>
    <s v="NAVED"/>
    <x v="2"/>
    <s v="CONSUMER EXISTING"/>
    <s v="SLA_NOT_MET"/>
  </r>
  <r>
    <s v="5791"/>
    <d v="2023-08-29T13:26:43"/>
    <d v="2023-08-29T13:43:42"/>
    <s v="APPROVE"/>
    <s v="Consumer Existing"/>
    <s v="AAkhundpur"/>
    <s v="Approve"/>
    <d v="1899-12-30T00:16:59"/>
    <n v="16.983333333333334"/>
    <d v="2023-08-29T00:00:00"/>
    <x v="1"/>
    <x v="0"/>
    <s v="ASIF"/>
    <x v="1"/>
    <s v="CONSUMER EXISTING"/>
    <s v="SLA_MET"/>
  </r>
  <r>
    <s v="5751"/>
    <d v="2023-08-29T13:32:28"/>
    <d v="2023-08-29T14:08:42"/>
    <s v="APPROVE"/>
    <s v="Consumer Existing"/>
    <s v="SBambaras"/>
    <s v="Approve"/>
    <d v="1899-12-30T00:36:14"/>
    <n v="36.233333333333334"/>
    <d v="2023-08-29T00:00:00"/>
    <x v="1"/>
    <x v="0"/>
    <s v="SAM"/>
    <x v="1"/>
    <s v="CONSUMER EXISTING"/>
    <s v="SLA_NOT_MET"/>
  </r>
  <r>
    <s v="5874"/>
    <d v="2023-08-29T13:39:01"/>
    <d v="2023-08-29T13:46:57"/>
    <s v="APPROVE"/>
    <s v="Consumer Existing"/>
    <s v="SSyed"/>
    <s v="Approve"/>
    <d v="1899-12-30T00:07:56"/>
    <n v="7.9333333333333336"/>
    <d v="2023-08-29T00:00:00"/>
    <x v="1"/>
    <x v="0"/>
    <s v="SHAHID"/>
    <x v="1"/>
    <s v="CONSUMER EXISTING"/>
    <s v="SLA_MET"/>
  </r>
  <r>
    <s v="5816"/>
    <d v="2023-08-29T13:40:20"/>
    <d v="2023-08-29T13:53:18"/>
    <s v="APPROVE"/>
    <s v="Consumer Pre Bureau"/>
    <s v="AAkhundpur"/>
    <s v="Approve"/>
    <d v="1899-12-30T00:12:58"/>
    <n v="12.966666666666667"/>
    <d v="2023-08-29T00:00:00"/>
    <x v="1"/>
    <x v="0"/>
    <s v="ASIF"/>
    <x v="1"/>
    <s v="CONSUMER PRE BUREAU"/>
    <s v="SLA_MET"/>
  </r>
  <r>
    <s v="5885"/>
    <d v="2023-08-29T13:40:24"/>
    <d v="2023-08-29T13:47:39"/>
    <s v="APPROVE"/>
    <s v="Consumer Existing"/>
    <s v="RBose"/>
    <m/>
    <d v="1899-12-30T00:07:15"/>
    <n v="7.25"/>
    <d v="2023-08-29T00:00:00"/>
    <x v="1"/>
    <x v="0"/>
    <s v="ROHAN"/>
    <x v="1"/>
    <s v="CONSUMER EXISTING"/>
    <s v="SLA_MET"/>
  </r>
  <r>
    <s v="5793"/>
    <d v="2023-08-29T13:42:28"/>
    <d v="2023-08-29T13:59:05"/>
    <s v="APPROVE"/>
    <s v="Consumer Existing"/>
    <s v="SSyed"/>
    <s v="Approved only with outright purchase of handset or USIM only- visa &lt;12 month"/>
    <d v="1899-12-30T00:16:37"/>
    <n v="16.616666666666667"/>
    <d v="2023-08-29T00:00:00"/>
    <x v="1"/>
    <x v="0"/>
    <s v="SHAHID"/>
    <x v="1"/>
    <s v="CONSUMER EXISTING"/>
    <s v="SLA_MET"/>
  </r>
  <r>
    <s v="5745"/>
    <d v="2023-08-29T13:49:45"/>
    <d v="2023-08-29T15:00:13"/>
    <s v="APPROVE"/>
    <s v="Consumer Pre Bureau"/>
    <s v="JDsouza"/>
    <m/>
    <d v="1899-12-30T01:10:28"/>
    <n v="70.466666666666669"/>
    <d v="2023-08-29T00:00:00"/>
    <x v="1"/>
    <x v="0"/>
    <s v="JULIA"/>
    <x v="1"/>
    <s v="CONSUMER PRE BUREAU"/>
    <s v="SLA_NOT_MET"/>
  </r>
  <r>
    <s v="5858"/>
    <d v="2023-08-29T13:51:22"/>
    <d v="2023-08-29T14:00:27"/>
    <s v="APPROVE"/>
    <s v="Consumer Pre Bureau"/>
    <s v="AAkhundpur"/>
    <s v="Approved only with outright purchase of handset or USIM only"/>
    <d v="1899-12-30T00:09:05"/>
    <n v="9.0833333333333339"/>
    <d v="2023-08-29T00:00:00"/>
    <x v="1"/>
    <x v="0"/>
    <s v="ASIF"/>
    <x v="1"/>
    <s v="CONSUMER PRE BUREAU"/>
    <s v="SLA_MET"/>
  </r>
  <r>
    <s v="5781"/>
    <d v="2023-08-29T13:52:20"/>
    <d v="2023-08-29T14:11:27"/>
    <s v="APPROVE"/>
    <s v="Consumer Existing"/>
    <s v="MDcruz"/>
    <m/>
    <d v="1899-12-30T00:19:07"/>
    <n v="19.116666666666667"/>
    <d v="2023-08-29T00:00:00"/>
    <x v="1"/>
    <x v="0"/>
    <s v="MERCEDES"/>
    <x v="1"/>
    <s v="CONSUMER EXISTING"/>
    <s v="SLA_MET"/>
  </r>
  <r>
    <s v="5834"/>
    <d v="2023-08-29T13:52:23"/>
    <d v="2023-08-29T14:03:17"/>
    <s v="WITHDRAW"/>
    <s v="Consumer Pre Bureau"/>
    <s v="SSyed"/>
    <s v="Work number submitted is incorrect for the employer. Please confirm with applicant and resubmit"/>
    <d v="1899-12-30T00:10:54"/>
    <n v="10.9"/>
    <d v="2023-08-29T00:00:00"/>
    <x v="1"/>
    <x v="0"/>
    <s v="SHAHID"/>
    <x v="0"/>
    <s v="CONSUMER PRE BUREAU"/>
    <s v="SLA_MET"/>
  </r>
  <r>
    <s v="5798"/>
    <d v="2023-08-29T13:53:34"/>
    <d v="2023-08-29T14:09:21"/>
    <s v="DECLINE"/>
    <s v="Consumer Existing"/>
    <s v="RBose"/>
    <s v="Applicant only has bridging visa. Please offer the customer Pre-Paid service only"/>
    <d v="1899-12-30T00:15:47"/>
    <n v="15.783333333333333"/>
    <d v="2023-08-29T00:00:00"/>
    <x v="1"/>
    <x v="0"/>
    <s v="ROHAN"/>
    <x v="2"/>
    <s v="CONSUMER EXISTING"/>
    <s v="SLA_MET"/>
  </r>
  <r>
    <s v="5813"/>
    <d v="2023-08-29T13:56:29"/>
    <d v="2023-08-29T14:09:49"/>
    <s v="APPROVE"/>
    <s v="Consumer Post Bureau"/>
    <s v="SSyed"/>
    <s v="Approve"/>
    <d v="1899-12-30T00:13:20"/>
    <n v="13.333333333333334"/>
    <d v="2023-08-29T00:00:00"/>
    <x v="1"/>
    <x v="0"/>
    <s v="SHAHID"/>
    <x v="1"/>
    <s v="CONSUMER POST BUREAU"/>
    <s v="SLA_MET"/>
  </r>
  <r>
    <s v="5763"/>
    <d v="2023-08-29T13:56:47"/>
    <d v="2023-08-29T14:22:54"/>
    <s v="APPROVE"/>
    <s v="Consumer Existing"/>
    <s v="NBhatia"/>
    <s v="Approve"/>
    <d v="1899-12-30T00:26:07"/>
    <n v="26.116666666666667"/>
    <d v="2023-08-29T00:00:00"/>
    <x v="1"/>
    <x v="0"/>
    <s v="NITESH"/>
    <x v="1"/>
    <s v="CONSUMER EXISTING"/>
    <s v="SLA_NOT_MET"/>
  </r>
  <r>
    <s v="5779"/>
    <d v="2023-08-29T13:57:25"/>
    <d v="2023-08-29T14:18:16"/>
    <s v="APPROVE"/>
    <s v="Consumer Existing"/>
    <s v="SBambaras"/>
    <s v="Approved only with outright purchase of handset or USIM only"/>
    <d v="1899-12-30T00:20:51"/>
    <n v="20.85"/>
    <d v="2023-08-29T00:00:00"/>
    <x v="1"/>
    <x v="0"/>
    <s v="SAM"/>
    <x v="1"/>
    <s v="CONSUMER EXISTING"/>
    <s v="SLA_NOT_MET"/>
  </r>
  <r>
    <s v="5815"/>
    <d v="2023-08-29T14:05:09"/>
    <d v="2023-08-29T14:18:20"/>
    <s v="APPROVE"/>
    <s v="Consumer Post Bureau"/>
    <s v="MDcruz"/>
    <m/>
    <d v="1899-12-30T00:13:11"/>
    <n v="13.183333333333334"/>
    <d v="2023-08-29T00:00:00"/>
    <x v="1"/>
    <x v="0"/>
    <s v="MERCEDES"/>
    <x v="1"/>
    <s v="CONSUMER POST BUREAU"/>
    <s v="SLA_MET"/>
  </r>
  <r>
    <s v="5893"/>
    <d v="2023-08-29T14:06:24"/>
    <d v="2023-08-29T14:13:03"/>
    <s v="WITHDRAW"/>
    <s v="Consumer Pre Bureau"/>
    <s v="NVaid"/>
    <s v="Please resubmit with landline for employer - the landline number provided is incorrect."/>
    <d v="1899-12-30T00:06:39"/>
    <n v="6.65"/>
    <d v="2023-08-29T00:00:00"/>
    <x v="1"/>
    <x v="0"/>
    <s v="NAVED"/>
    <x v="0"/>
    <s v="CONSUMER PRE BUREAU"/>
    <s v="SLA_MET"/>
  </r>
  <r>
    <s v="5861"/>
    <d v="2023-08-29T14:10:52"/>
    <d v="2023-08-29T14:19:30"/>
    <s v="APPROVE"/>
    <s v="Consumer Pre Bureau"/>
    <s v="NVaid"/>
    <s v="Approved only with outright purchase of handset or USIM only"/>
    <d v="1899-12-30T00:08:38"/>
    <n v="8.6333333333333329"/>
    <d v="2023-08-29T00:00:00"/>
    <x v="1"/>
    <x v="0"/>
    <s v="NAVED"/>
    <x v="1"/>
    <s v="CONSUMER PRE BUREAU"/>
    <s v="SLA_MET"/>
  </r>
  <r>
    <s v="5898"/>
    <d v="2023-08-29T14:14:25"/>
    <d v="2023-08-29T14:20:44"/>
    <s v="APPROVE"/>
    <s v="Consumer Pre Bureau"/>
    <s v="SBambaras"/>
    <s v="Approved for up to 2 services"/>
    <d v="1899-12-30T00:06:19"/>
    <n v="6.3166666666666664"/>
    <d v="2023-08-29T00:00:00"/>
    <x v="1"/>
    <x v="0"/>
    <s v="SAM"/>
    <x v="1"/>
    <s v="CONSUMER PRE BUREAU"/>
    <s v="SLA_MET"/>
  </r>
  <r>
    <s v="5865"/>
    <d v="2023-08-29T14:16:56"/>
    <d v="2023-08-29T14:25:23"/>
    <s v="APPROVE"/>
    <s v="Consumer Post Bureau"/>
    <s v="NVaid"/>
    <s v="Approved only with outright purchase of handset or USIM only"/>
    <d v="1899-12-30T00:08:27"/>
    <n v="8.4499999999999993"/>
    <d v="2023-08-29T00:00:00"/>
    <x v="1"/>
    <x v="0"/>
    <s v="NAVED"/>
    <x v="1"/>
    <s v="CONSUMER POST BUREAU"/>
    <s v="SLA_MET"/>
  </r>
  <r>
    <s v="5796"/>
    <d v="2023-08-29T14:16:57"/>
    <d v="2023-08-29T14:33:15"/>
    <s v="APPROVE"/>
    <s v="Consumer Existing"/>
    <s v="SSyed"/>
    <m/>
    <d v="1899-12-30T00:16:18"/>
    <n v="16.3"/>
    <d v="2023-08-29T00:00:00"/>
    <x v="1"/>
    <x v="0"/>
    <s v="SHAHID"/>
    <x v="1"/>
    <s v="CONSUMER EXISTING"/>
    <s v="SLA_MET"/>
  </r>
  <r>
    <s v="5828"/>
    <d v="2023-08-29T14:22:08"/>
    <d v="2023-08-29T14:33:24"/>
    <s v="WITHDRAW"/>
    <s v="Consumer Post Bureau"/>
    <s v="SBambaras"/>
    <s v="Please re-submit as student correctly. Employment details not required."/>
    <d v="1899-12-30T00:11:16"/>
    <n v="11.266666666666667"/>
    <d v="2023-08-29T00:00:00"/>
    <x v="1"/>
    <x v="0"/>
    <s v="SAM"/>
    <x v="0"/>
    <s v="CONSUMER POST BUREAU"/>
    <s v="SLA_MET"/>
  </r>
  <r>
    <s v="5765"/>
    <d v="2023-08-29T14:23:21"/>
    <d v="2023-08-29T14:49:17"/>
    <s v="APPROVE"/>
    <s v="Consumer Existing"/>
    <s v="NBhatia"/>
    <s v="Approve"/>
    <d v="1899-12-30T00:25:56"/>
    <n v="25.933333333333334"/>
    <d v="2023-08-29T00:00:00"/>
    <x v="1"/>
    <x v="0"/>
    <s v="NITESH"/>
    <x v="1"/>
    <s v="CONSUMER EXISTING"/>
    <s v="SLA_NOT_MET"/>
  </r>
  <r>
    <s v="5873"/>
    <d v="2023-08-29T14:26:33"/>
    <d v="2023-08-29T14:34:39"/>
    <s v="APPROVE"/>
    <s v="Consumer Existing"/>
    <s v="NVaid"/>
    <s v="Approve"/>
    <d v="1899-12-30T00:08:06"/>
    <n v="8.1"/>
    <d v="2023-08-29T00:00:00"/>
    <x v="1"/>
    <x v="0"/>
    <s v="NAVED"/>
    <x v="1"/>
    <s v="CONSUMER EXISTING"/>
    <s v="SLA_MET"/>
  </r>
  <r>
    <s v="5889"/>
    <d v="2023-08-29T14:27:22"/>
    <d v="2023-08-29T14:34:25"/>
    <s v="WITHDRAW"/>
    <s v="Consumer Pre Bureau"/>
    <s v="RBose"/>
    <s v="Please email passport with visa page."/>
    <d v="1899-12-30T00:07:03"/>
    <n v="7.05"/>
    <d v="2023-08-29T00:00:00"/>
    <x v="1"/>
    <x v="0"/>
    <s v="ROHAN"/>
    <x v="0"/>
    <s v="CONSUMER PRE BUREAU"/>
    <s v="SLA_MET"/>
  </r>
  <r>
    <s v="5785"/>
    <d v="2023-08-29T14:28:42"/>
    <d v="2023-08-29T14:46:46"/>
    <s v="DECLINE"/>
    <s v="Consumer Post Bureau"/>
    <s v="MDcruz"/>
    <m/>
    <d v="1899-12-30T00:18:04"/>
    <n v="18.066666666666666"/>
    <d v="2023-08-29T00:00:00"/>
    <x v="1"/>
    <x v="0"/>
    <s v="MERCEDES"/>
    <x v="2"/>
    <s v="CONSUMER POST BUREAU"/>
    <s v="SLA_MET"/>
  </r>
  <r>
    <s v="5870"/>
    <d v="2023-08-29T14:29:26"/>
    <d v="2023-08-29T14:37:45"/>
    <s v="WITHDRAW"/>
    <s v="Consumer Pre Bureau"/>
    <s v="SBambaras"/>
    <s v="Please re-submit with employer's contactable landline number or email copy of Proof of Income (Pay Slips / Bank Statement / Employment Letter) to vcredit@Asif Tech.com.au"/>
    <d v="1899-12-30T00:08:19"/>
    <n v="8.3166666666666664"/>
    <d v="2023-08-29T00:00:00"/>
    <x v="1"/>
    <x v="0"/>
    <s v="SAM"/>
    <x v="0"/>
    <s v="CONSUMER PRE BUREAU"/>
    <s v="SLA_MET"/>
  </r>
  <r>
    <s v="5797"/>
    <d v="2023-08-29T14:29:27"/>
    <d v="2023-08-29T14:45:40"/>
    <s v="APPROVE"/>
    <s v="Consumer Existing"/>
    <s v="NVaid"/>
    <m/>
    <d v="1899-12-30T00:16:13"/>
    <n v="16.216666666666665"/>
    <d v="2023-08-29T00:00:00"/>
    <x v="1"/>
    <x v="0"/>
    <s v="NAVED"/>
    <x v="1"/>
    <s v="CONSUMER EXISTING"/>
    <s v="SLA_MET"/>
  </r>
  <r>
    <s v="5839"/>
    <d v="2023-08-29T14:35:17"/>
    <d v="2023-08-29T14:45:50"/>
    <s v="WITHDRAW"/>
    <s v="Consumer Pre Bureau"/>
    <s v="SBambaras"/>
    <s v="Please re-submit with the correct current address."/>
    <d v="1899-12-30T00:10:33"/>
    <n v="10.55"/>
    <d v="2023-08-29T00:00:00"/>
    <x v="1"/>
    <x v="0"/>
    <s v="SAM"/>
    <x v="0"/>
    <s v="CONSUMER PRE BUREAU"/>
    <s v="SLA_MET"/>
  </r>
  <r>
    <s v="5823"/>
    <d v="2023-08-29T14:37:35"/>
    <d v="2023-08-29T14:49:46"/>
    <s v="APPROVE"/>
    <s v="Consumer Post Bureau"/>
    <s v="SSyed"/>
    <s v="Approve"/>
    <d v="1899-12-30T00:12:11"/>
    <n v="12.183333333333334"/>
    <d v="2023-08-29T00:00:00"/>
    <x v="1"/>
    <x v="0"/>
    <s v="SHAHID"/>
    <x v="1"/>
    <s v="CONSUMER POST BUREAU"/>
    <s v="SLA_MET"/>
  </r>
  <r>
    <s v="5852"/>
    <d v="2023-08-29T14:41:13"/>
    <d v="2023-08-29T14:51:02"/>
    <s v="WITHDRAW"/>
    <s v="Consumer Pre Bureau"/>
    <s v="SBambaras"/>
    <s v="Application withdrawn.Please re-submit with employer's contactable landline number or email copy of Proof of Income (Pay Slips / Bank Statement / Employment Letter) to vcredit@Asif Tech.com.au"/>
    <d v="1899-12-30T00:09:49"/>
    <n v="9.8166666666666664"/>
    <d v="2023-08-29T00:00:00"/>
    <x v="1"/>
    <x v="0"/>
    <s v="SAM"/>
    <x v="0"/>
    <s v="CONSUMER PRE BUREAU"/>
    <s v="SLA_MET"/>
  </r>
  <r>
    <s v="5859"/>
    <d v="2023-08-29T14:49:28"/>
    <d v="2023-08-29T14:58:13"/>
    <s v="APPROVE"/>
    <s v="Consumer Post Bureau"/>
    <s v="NBhatia"/>
    <s v="Approved only with outright purchase of handset or USIM only"/>
    <d v="1899-12-30T00:08:45"/>
    <n v="8.75"/>
    <d v="2023-08-29T00:00:00"/>
    <x v="1"/>
    <x v="0"/>
    <s v="NITESH"/>
    <x v="1"/>
    <s v="CONSUMER POST BUREAU"/>
    <s v="SLA_MET"/>
  </r>
  <r>
    <s v="5774"/>
    <d v="2023-08-29T14:49:49"/>
    <d v="2023-08-29T15:12:32"/>
    <s v="APPROVE"/>
    <s v="Consumer Existing"/>
    <s v="SBambaras"/>
    <s v="Approved only with outright purchase of handset or USIM only"/>
    <d v="1899-12-30T00:22:43"/>
    <n v="22.716666666666665"/>
    <d v="2023-08-29T00:00:00"/>
    <x v="1"/>
    <x v="0"/>
    <s v="SAM"/>
    <x v="1"/>
    <s v="CONSUMER EXISTING"/>
    <s v="SLA_NOT_MET"/>
  </r>
  <r>
    <s v="5801"/>
    <d v="2023-08-29T14:51:32"/>
    <d v="2023-08-29T15:06:37"/>
    <s v="APPROVE"/>
    <s v="Consumer Existing"/>
    <s v="AAkhundpur"/>
    <s v="Approved only with outright purchase of handset or USIM only"/>
    <d v="1899-12-30T00:15:05"/>
    <n v="15.083333333333334"/>
    <d v="2023-08-29T00:00:00"/>
    <x v="1"/>
    <x v="0"/>
    <s v="ASIF"/>
    <x v="1"/>
    <s v="CONSUMER EXISTING"/>
    <s v="SLA_MET"/>
  </r>
  <r>
    <s v="5863"/>
    <d v="2023-08-29T14:52:21"/>
    <d v="2023-08-29T15:00:49"/>
    <s v="APPROVE"/>
    <s v="Consumer Existing"/>
    <s v="MDcruz"/>
    <m/>
    <d v="1899-12-30T00:08:28"/>
    <n v="8.4666666666666668"/>
    <d v="2023-08-29T00:00:00"/>
    <x v="1"/>
    <x v="0"/>
    <s v="MERCEDES"/>
    <x v="1"/>
    <s v="CONSUMER EXISTING"/>
    <s v="SLA_MET"/>
  </r>
  <r>
    <s v="5814"/>
    <d v="2023-08-29T14:53:51"/>
    <d v="2023-08-29T15:07:05"/>
    <s v="APPROVE"/>
    <s v="Consumer Existing"/>
    <s v="RBose"/>
    <m/>
    <d v="1899-12-30T00:13:14"/>
    <n v="13.233333333333333"/>
    <d v="2023-08-29T00:00:00"/>
    <x v="1"/>
    <x v="0"/>
    <s v="ROHAN"/>
    <x v="1"/>
    <s v="CONSUMER EXISTING"/>
    <s v="SLA_MET"/>
  </r>
  <r>
    <s v="5824"/>
    <d v="2023-08-29T14:54:21"/>
    <d v="2023-08-29T15:06:17"/>
    <s v="APPROVE"/>
    <s v="Consumer Pre Bureau"/>
    <s v="NVaid"/>
    <s v="Approve"/>
    <d v="1899-12-30T00:11:56"/>
    <n v="11.933333333333334"/>
    <d v="2023-08-29T00:00:00"/>
    <x v="1"/>
    <x v="0"/>
    <s v="NAVED"/>
    <x v="1"/>
    <s v="CONSUMER PRE BUREAU"/>
    <s v="SLA_MET"/>
  </r>
  <r>
    <s v="5842"/>
    <d v="2023-08-29T14:54:24"/>
    <d v="2023-08-29T15:04:39"/>
    <s v="WITHDRAW"/>
    <s v="Consumer Post Bureau"/>
    <s v="SSyed"/>
    <s v="Suspected duplicate application- Customer already active under row id: 1-56Q45DN."/>
    <d v="1899-12-30T00:10:15"/>
    <n v="10.25"/>
    <d v="2023-08-29T00:00:00"/>
    <x v="1"/>
    <x v="0"/>
    <s v="SHAHID"/>
    <x v="0"/>
    <s v="CONSUMER POST BUREAU"/>
    <s v="SLA_MET"/>
  </r>
  <r>
    <s v="5802"/>
    <d v="2023-08-29T14:55:30"/>
    <d v="2023-08-29T15:10:29"/>
    <s v="APPROVE"/>
    <s v="Consumer Pre Bureau"/>
    <s v="NBhatia"/>
    <s v="Approve"/>
    <d v="1899-12-30T00:14:59"/>
    <n v="14.983333333333333"/>
    <d v="2023-08-29T00:00:00"/>
    <x v="1"/>
    <x v="0"/>
    <s v="NITESH"/>
    <x v="1"/>
    <s v="CONSUMER PRE BUREAU"/>
    <s v="SLA_MET"/>
  </r>
  <r>
    <s v="5812"/>
    <d v="2023-08-29T14:59:19"/>
    <d v="2023-08-29T15:12:41"/>
    <s v="WITHDRAW"/>
    <s v="Consumer Post Bureau"/>
    <s v="MDcruz"/>
    <m/>
    <d v="1899-12-30T00:13:22"/>
    <n v="13.366666666666667"/>
    <d v="2023-08-29T00:00:00"/>
    <x v="1"/>
    <x v="0"/>
    <s v="MERCEDES"/>
    <x v="0"/>
    <s v="CONSUMER POST BUREAU"/>
    <s v="SLA_MET"/>
  </r>
  <r>
    <s v="5832"/>
    <d v="2023-08-29T14:59:54"/>
    <d v="2023-08-29T15:10:57"/>
    <s v="WITHDRAW"/>
    <s v="Consumer Existing"/>
    <s v="SSyed"/>
    <s v="Customer has overdue account with Asif Tech"/>
    <d v="1899-12-30T00:11:03"/>
    <n v="11.05"/>
    <d v="2023-08-29T00:00:00"/>
    <x v="1"/>
    <x v="0"/>
    <s v="SHAHID"/>
    <x v="0"/>
    <s v="CONSUMER EXISTING"/>
    <s v="SLA_MET"/>
  </r>
  <r>
    <s v="5880"/>
    <d v="2023-08-29T15:09:43"/>
    <d v="2023-08-29T15:17:26"/>
    <s v="APPROVE"/>
    <s v="Consumer Pre Bureau"/>
    <s v="NVaid"/>
    <s v="Approve"/>
    <d v="1899-12-30T00:07:43"/>
    <n v="7.7166666666666668"/>
    <d v="2023-08-29T00:00:00"/>
    <x v="1"/>
    <x v="0"/>
    <s v="NAVED"/>
    <x v="1"/>
    <s v="CONSUMER PRE BUREAU"/>
    <s v="SLA_MET"/>
  </r>
  <r>
    <s v="5896"/>
    <d v="2023-08-29T15:21:15"/>
    <d v="2023-08-29T15:27:41"/>
    <s v="WITHDRAW"/>
    <s v="Consumer Pre Bureau"/>
    <s v="SSyed"/>
    <s v="Please email passport with visa page and proof of employment bank statement/Salary slip"/>
    <d v="1899-12-30T00:06:26"/>
    <n v="6.4333333333333336"/>
    <d v="2023-08-29T00:00:00"/>
    <x v="1"/>
    <x v="0"/>
    <s v="SHAHID"/>
    <x v="0"/>
    <s v="CONSUMER PRE BUREAU"/>
    <s v="SLA_MET"/>
  </r>
  <r>
    <s v="5845"/>
    <d v="2023-08-29T15:27:06"/>
    <d v="2023-08-29T15:37:06"/>
    <s v="APPROVE"/>
    <s v="Consumer Existing"/>
    <s v="NVaid"/>
    <s v="Approve"/>
    <d v="1899-12-30T00:10:00"/>
    <n v="10"/>
    <d v="2023-08-29T00:00:00"/>
    <x v="1"/>
    <x v="0"/>
    <s v="NAVED"/>
    <x v="1"/>
    <s v="CONSUMER EXISTING"/>
    <s v="SLA_MET"/>
  </r>
  <r>
    <s v="5905"/>
    <d v="2023-08-29T15:28:27"/>
    <d v="2023-08-29T15:33:22"/>
    <s v="APPROVE"/>
    <s v="Consumer Existing"/>
    <s v="SSyed"/>
    <s v="Approve"/>
    <d v="1899-12-30T00:04:55"/>
    <n v="4.916666666666667"/>
    <d v="2023-08-29T00:00:00"/>
    <x v="1"/>
    <x v="0"/>
    <s v="SHAHID"/>
    <x v="1"/>
    <s v="CONSUMER EXISTING"/>
    <s v="SLA_MET"/>
  </r>
  <r>
    <s v="5883"/>
    <d v="2023-08-29T15:29:26"/>
    <d v="2023-08-29T15:36:47"/>
    <s v="APPROVE"/>
    <s v="Consumer Existing"/>
    <s v="SBambaras"/>
    <s v="Approved for MBB only"/>
    <d v="1899-12-30T00:07:21"/>
    <n v="7.35"/>
    <d v="2023-08-29T00:00:00"/>
    <x v="1"/>
    <x v="0"/>
    <s v="SAM"/>
    <x v="1"/>
    <s v="CONSUMER EXISTING"/>
    <s v="SLA_MET"/>
  </r>
  <r>
    <s v="5783"/>
    <d v="2023-08-29T15:33:50"/>
    <d v="2023-08-29T15:52:31"/>
    <s v="APPROVE"/>
    <s v="Consumer Post Bureau"/>
    <s v="RBose"/>
    <m/>
    <d v="1899-12-30T00:18:41"/>
    <n v="18.683333333333334"/>
    <d v="2023-08-29T00:00:00"/>
    <x v="1"/>
    <x v="0"/>
    <s v="ROHAN"/>
    <x v="1"/>
    <s v="CONSUMER POST BUREAU"/>
    <s v="SLA_MET"/>
  </r>
  <r>
    <s v="5830"/>
    <d v="2023-08-29T15:34:18"/>
    <d v="2023-08-29T15:45:24"/>
    <s v="WITHDRAW"/>
    <s v="Consumer Post Bureau"/>
    <s v="NVaid"/>
    <s v="An account for this applicant already exists with Asif Tech. Please resubmit as existing customer - Row id 1-8542UUH"/>
    <d v="1899-12-30T00:11:06"/>
    <n v="11.1"/>
    <d v="2023-08-29T00:00:00"/>
    <x v="1"/>
    <x v="0"/>
    <s v="NAVED"/>
    <x v="0"/>
    <s v="CONSUMER POST BUREAU"/>
    <s v="SLA_MET"/>
  </r>
  <r>
    <s v="5838"/>
    <d v="2023-08-29T15:40:24"/>
    <d v="2023-08-29T15:50:58"/>
    <s v="APPROVE"/>
    <s v="Consumer Pre Bureau"/>
    <s v="NVaid"/>
    <s v="Approved for 2 sim-only services (1 voice + 1 MBB)"/>
    <d v="1899-12-30T00:10:34"/>
    <n v="10.566666666666666"/>
    <d v="2023-08-29T00:00:00"/>
    <x v="1"/>
    <x v="0"/>
    <s v="NAVED"/>
    <x v="1"/>
    <s v="CONSUMER PRE BUREAU"/>
    <s v="SLA_MET"/>
  </r>
  <r>
    <s v="5908"/>
    <d v="2023-08-29T15:44:39"/>
    <d v="2023-08-29T15:48:42"/>
    <s v="WITHDRAW"/>
    <s v="Consumer Pre Bureau"/>
    <s v="SBambaras"/>
    <s v="Please email passport with visa page"/>
    <d v="1899-12-30T00:04:03"/>
    <n v="4.05"/>
    <d v="2023-08-29T00:00:00"/>
    <x v="1"/>
    <x v="0"/>
    <s v="SAM"/>
    <x v="0"/>
    <s v="CONSUMER PRE BUREAU"/>
    <s v="SLA_MET"/>
  </r>
  <r>
    <s v="5761"/>
    <d v="2023-08-29T15:46:07"/>
    <d v="2023-08-29T16:13:33"/>
    <s v="DECLINE"/>
    <s v="Consumer Existing"/>
    <s v="SSyed"/>
    <s v="Student applicants cannot have 2 x handsets. They are eligible for 1 handset and 1 MBB only"/>
    <d v="1899-12-30T00:27:26"/>
    <n v="27.433333333333334"/>
    <d v="2023-08-29T00:00:00"/>
    <x v="1"/>
    <x v="0"/>
    <s v="SHAHID"/>
    <x v="2"/>
    <s v="CONSUMER EXISTING"/>
    <s v="SLA_NOT_MET"/>
  </r>
  <r>
    <s v="5794"/>
    <d v="2023-08-29T15:50:22"/>
    <d v="2023-08-29T16:06:56"/>
    <s v="APPROVE"/>
    <s v="Consumer Existing"/>
    <s v="SBambaras"/>
    <m/>
    <d v="1899-12-30T00:16:34"/>
    <n v="16.566666666666666"/>
    <d v="2023-08-29T00:00:00"/>
    <x v="1"/>
    <x v="0"/>
    <s v="SAM"/>
    <x v="1"/>
    <s v="CONSUMER EXISTING"/>
    <s v="SLA_MET"/>
  </r>
  <r>
    <s v="5790"/>
    <d v="2023-08-29T15:52:46"/>
    <d v="2023-08-29T16:09:56"/>
    <s v="DECLINE"/>
    <s v="Consumer Post Bureau"/>
    <s v="SSyed"/>
    <m/>
    <d v="1899-12-30T00:17:10"/>
    <n v="17.166666666666668"/>
    <d v="2023-08-29T00:00:00"/>
    <x v="1"/>
    <x v="0"/>
    <s v="SHAHID"/>
    <x v="2"/>
    <s v="CONSUMER POST BUREAU"/>
    <s v="SLA_MET"/>
  </r>
  <r>
    <s v="5809"/>
    <d v="2023-08-29T15:53:48"/>
    <d v="2023-08-29T16:07:25"/>
    <s v="DECLINE"/>
    <s v="Consumer Existing"/>
    <s v="MDcruz"/>
    <m/>
    <d v="1899-12-30T00:13:37"/>
    <n v="13.616666666666667"/>
    <d v="2023-08-29T00:00:00"/>
    <x v="1"/>
    <x v="0"/>
    <s v="MERCEDES"/>
    <x v="2"/>
    <s v="CONSUMER EXISTING"/>
    <s v="SLA_MET"/>
  </r>
  <r>
    <s v="5894"/>
    <d v="2023-08-29T15:56:30"/>
    <d v="2023-08-29T16:03:01"/>
    <s v="APPROVE"/>
    <s v="Consumer Post Bureau"/>
    <s v="AAkhundpur"/>
    <s v="Approve"/>
    <d v="1899-12-30T00:06:31"/>
    <n v="6.5166666666666666"/>
    <d v="2023-08-29T00:00:00"/>
    <x v="1"/>
    <x v="0"/>
    <s v="ASIF"/>
    <x v="1"/>
    <s v="CONSUMER POST BUREAU"/>
    <s v="SLA_MET"/>
  </r>
  <r>
    <s v="5841"/>
    <d v="2023-08-29T16:04:39"/>
    <d v="2023-08-29T16:15:01"/>
    <s v="APPROVE"/>
    <s v="Consumer Existing"/>
    <s v="MDcruz"/>
    <s v="Approve"/>
    <d v="1899-12-30T00:10:22"/>
    <n v="10.366666666666667"/>
    <d v="2023-08-29T00:00:00"/>
    <x v="1"/>
    <x v="0"/>
    <s v="MERCEDES"/>
    <x v="1"/>
    <s v="CONSUMER EXISTING"/>
    <s v="SLA_MET"/>
  </r>
  <r>
    <s v="5900"/>
    <d v="2023-08-29T16:04:42"/>
    <d v="2023-08-29T16:10:25"/>
    <s v="APPROVE"/>
    <s v="Consumer Existing"/>
    <s v="NVaid"/>
    <s v="Approve"/>
    <d v="1899-12-30T00:05:43"/>
    <n v="5.7166666666666668"/>
    <d v="2023-08-29T00:00:00"/>
    <x v="1"/>
    <x v="0"/>
    <s v="NAVED"/>
    <x v="1"/>
    <s v="CONSUMER EXISTING"/>
    <s v="SLA_MET"/>
  </r>
  <r>
    <s v="5857"/>
    <d v="2023-08-29T16:07:02"/>
    <d v="2023-08-29T16:16:08"/>
    <s v="APPROVE"/>
    <s v="Consumer Existing"/>
    <s v="NVaid"/>
    <s v="Approve"/>
    <d v="1899-12-30T00:09:06"/>
    <n v="9.1"/>
    <d v="2023-08-29T00:00:00"/>
    <x v="1"/>
    <x v="0"/>
    <s v="NAVED"/>
    <x v="1"/>
    <s v="CONSUMER EXISTING"/>
    <s v="SLA_MET"/>
  </r>
  <r>
    <s v="5879"/>
    <d v="2023-08-29T16:12:34"/>
    <d v="2023-08-29T16:20:24"/>
    <s v="WITHDRAW"/>
    <s v="Consumer Pre Bureau"/>
    <s v="SSyed"/>
    <s v="Please check DOB, Passport Number and Country, and the Customers Name"/>
    <d v="1899-12-30T00:07:50"/>
    <n v="7.833333333333333"/>
    <d v="2023-08-29T00:00:00"/>
    <x v="1"/>
    <x v="0"/>
    <s v="SHAHID"/>
    <x v="0"/>
    <s v="CONSUMER PRE BUREAU"/>
    <s v="SLA_MET"/>
  </r>
  <r>
    <s v="5778"/>
    <d v="2023-08-29T16:13:04"/>
    <d v="2023-08-29T16:33:58"/>
    <s v="APPROVE"/>
    <s v="Consumer Pre Bureau"/>
    <s v="NBhatia"/>
    <s v="Approve"/>
    <d v="1899-12-30T00:20:54"/>
    <n v="20.9"/>
    <d v="2023-08-29T00:00:00"/>
    <x v="1"/>
    <x v="0"/>
    <s v="NITESH"/>
    <x v="1"/>
    <s v="CONSUMER PRE BUREAU"/>
    <s v="SLA_NOT_MET"/>
  </r>
  <r>
    <s v="5891"/>
    <d v="2023-08-29T16:15:57"/>
    <d v="2023-08-29T16:22:37"/>
    <s v="APPROVE"/>
    <s v="Consumer Pre Bureau"/>
    <s v="NVaid"/>
    <s v="Approved for 1 handset and 1 MBB"/>
    <d v="1899-12-30T00:06:40"/>
    <n v="6.666666666666667"/>
    <d v="2023-08-29T00:00:00"/>
    <x v="1"/>
    <x v="0"/>
    <s v="NAVED"/>
    <x v="1"/>
    <s v="CONSUMER PRE BUREAU"/>
    <s v="SLA_MET"/>
  </r>
  <r>
    <s v="5817"/>
    <d v="2023-08-29T16:19:52"/>
    <d v="2023-08-29T16:32:50"/>
    <s v="APPROVE"/>
    <s v="Consumer Post Bureau"/>
    <s v="MDcruz"/>
    <s v="Approve"/>
    <d v="1899-12-30T00:12:58"/>
    <n v="12.966666666666667"/>
    <d v="2023-08-29T00:00:00"/>
    <x v="1"/>
    <x v="0"/>
    <s v="MERCEDES"/>
    <x v="1"/>
    <s v="CONSUMER POST BUREAU"/>
    <s v="SLA_MET"/>
  </r>
  <r>
    <s v="5890"/>
    <d v="2023-08-29T16:21:32"/>
    <d v="2023-08-29T16:28:16"/>
    <s v="APPROVE"/>
    <s v="Consumer Pre Bureau"/>
    <s v="AAkhundpur"/>
    <s v="Approve"/>
    <d v="1899-12-30T00:06:44"/>
    <n v="6.7333333333333334"/>
    <d v="2023-08-29T00:00:00"/>
    <x v="1"/>
    <x v="0"/>
    <s v="ASIF"/>
    <x v="1"/>
    <s v="CONSUMER PRE BUREAU"/>
    <s v="SLA_MET"/>
  </r>
  <r>
    <s v="5869"/>
    <d v="2023-08-29T16:21:32"/>
    <d v="2023-08-29T16:29:53"/>
    <s v="APPROVE"/>
    <s v="Consumer Post Bureau"/>
    <s v="SSyed"/>
    <s v="Approve"/>
    <d v="1899-12-30T00:08:21"/>
    <n v="8.35"/>
    <d v="2023-08-29T00:00:00"/>
    <x v="1"/>
    <x v="0"/>
    <s v="SHAHID"/>
    <x v="1"/>
    <s v="CONSUMER POST BUREAU"/>
    <s v="SLA_MET"/>
  </r>
  <r>
    <s v="5902"/>
    <d v="2023-08-29T16:23:13"/>
    <d v="2023-08-29T16:28:46"/>
    <s v="APPROVE"/>
    <s v="Consumer Existing"/>
    <s v="NVaid"/>
    <s v="Approved only with outright purchase of handset or USIM only"/>
    <d v="1899-12-30T00:05:33"/>
    <n v="5.55"/>
    <d v="2023-08-29T00:00:00"/>
    <x v="1"/>
    <x v="0"/>
    <s v="NAVED"/>
    <x v="1"/>
    <s v="CONSUMER EXISTING"/>
    <s v="SLA_MET"/>
  </r>
  <r>
    <s v="5862"/>
    <d v="2023-08-29T16:24:38"/>
    <d v="2023-08-29T16:33:11"/>
    <s v="DECLINE"/>
    <s v="Consumer Existing"/>
    <s v="SBambaras"/>
    <m/>
    <d v="1899-12-30T00:08:33"/>
    <n v="8.5500000000000007"/>
    <d v="2023-08-29T00:00:00"/>
    <x v="1"/>
    <x v="0"/>
    <s v="SAM"/>
    <x v="2"/>
    <s v="CONSUMER EXISTING"/>
    <s v="SLA_MET"/>
  </r>
  <r>
    <s v="5784"/>
    <d v="2023-08-29T16:24:48"/>
    <d v="2023-08-29T16:42:54"/>
    <s v="APPROVE"/>
    <s v="Consumer Existing"/>
    <s v="FWadia"/>
    <m/>
    <d v="1899-12-30T00:18:06"/>
    <n v="18.100000000000001"/>
    <d v="2023-08-29T00:00:00"/>
    <x v="1"/>
    <x v="0"/>
    <s v="FARDIN"/>
    <x v="1"/>
    <s v="CONSUMER EXISTING"/>
    <s v="SLA_MET"/>
  </r>
  <r>
    <s v="5875"/>
    <d v="2023-08-29T16:31:21"/>
    <d v="2023-08-29T16:39:17"/>
    <s v="APPROVE"/>
    <s v="Consumer Post Bureau"/>
    <s v="SSyed"/>
    <s v="Approve"/>
    <d v="1899-12-30T00:07:56"/>
    <n v="7.9333333333333336"/>
    <d v="2023-08-29T00:00:00"/>
    <x v="1"/>
    <x v="0"/>
    <s v="SHAHID"/>
    <x v="1"/>
    <s v="CONSUMER POST BUREAU"/>
    <s v="SLA_MET"/>
  </r>
  <r>
    <s v="5912"/>
    <d v="2023-08-29T16:33:20"/>
    <d v="2023-08-29T16:36:06"/>
    <s v="DECLINE"/>
    <s v="Consumer Existing"/>
    <s v="MDcruz"/>
    <s v="Insufficient billing history with Asif Tech"/>
    <d v="1899-12-30T00:02:46"/>
    <n v="2.7666666666666666"/>
    <d v="2023-08-29T00:00:00"/>
    <x v="1"/>
    <x v="0"/>
    <s v="MERCEDES"/>
    <x v="2"/>
    <s v="CONSUMER EXISTING"/>
    <s v="SLA_MET"/>
  </r>
  <r>
    <s v="5892"/>
    <d v="2023-08-29T16:37:16"/>
    <d v="2023-08-29T16:43:55"/>
    <s v="APPROVE"/>
    <s v="Consumer Pre Bureau"/>
    <s v="SSyed"/>
    <s v="Approved for 1 Handset + 1 Tablet"/>
    <d v="1899-12-30T00:06:39"/>
    <n v="6.65"/>
    <d v="2023-08-29T00:00:00"/>
    <x v="1"/>
    <x v="0"/>
    <s v="SHAHID"/>
    <x v="1"/>
    <s v="CONSUMER PRE BUREAU"/>
    <s v="SLA_MET"/>
  </r>
  <r>
    <s v="5884"/>
    <d v="2023-08-29T16:40:24"/>
    <d v="2023-08-29T16:47:41"/>
    <s v="APPROVE"/>
    <s v="Consumer Existing"/>
    <s v="NVaid"/>
    <s v="Approve"/>
    <d v="1899-12-30T00:07:17"/>
    <n v="7.2833333333333332"/>
    <d v="2023-08-29T00:00:00"/>
    <x v="1"/>
    <x v="0"/>
    <s v="NAVED"/>
    <x v="1"/>
    <s v="CONSUMER EXISTING"/>
    <s v="SLA_MET"/>
  </r>
  <r>
    <s v="5878"/>
    <d v="2023-08-29T16:44:46"/>
    <d v="2023-08-29T16:52:37"/>
    <s v="APPROVE"/>
    <s v="Consumer Post Bureau"/>
    <s v="AAkhundpur"/>
    <s v="Approved only with outright purchase of handset or USIM only"/>
    <d v="1899-12-30T00:07:51"/>
    <n v="7.85"/>
    <d v="2023-08-29T00:00:00"/>
    <x v="1"/>
    <x v="0"/>
    <s v="ASIF"/>
    <x v="1"/>
    <s v="CONSUMER POST BUREAU"/>
    <s v="SLA_MET"/>
  </r>
  <r>
    <s v="5836"/>
    <d v="2023-08-29T16:44:47"/>
    <d v="2023-08-29T16:55:31"/>
    <s v="APPROVE"/>
    <s v="Consumer Post Bureau"/>
    <s v="SSyed"/>
    <s v="Approve"/>
    <d v="1899-12-30T00:10:44"/>
    <n v="10.733333333333333"/>
    <d v="2023-08-29T00:00:00"/>
    <x v="1"/>
    <x v="0"/>
    <s v="SHAHID"/>
    <x v="1"/>
    <s v="CONSUMER POST BUREAU"/>
    <s v="SLA_MET"/>
  </r>
  <r>
    <s v="5901"/>
    <d v="2023-08-29T16:48:11"/>
    <d v="2023-08-29T16:53:54"/>
    <s v="APPROVE"/>
    <s v="Consumer Existing"/>
    <s v="NVaid"/>
    <s v="Approve"/>
    <d v="1899-12-30T00:05:43"/>
    <n v="5.7166666666666668"/>
    <d v="2023-08-29T00:00:00"/>
    <x v="1"/>
    <x v="0"/>
    <s v="NAVED"/>
    <x v="1"/>
    <s v="CONSUMER EXISTING"/>
    <s v="SLA_MET"/>
  </r>
  <r>
    <s v="5855"/>
    <d v="2023-08-29T16:49:31"/>
    <d v="2023-08-29T16:59:01"/>
    <s v="DECLINE"/>
    <s v="Consumer Pre Bureau"/>
    <s v="NBhatia"/>
    <s v="Passport Visa expires in less than 12 months. Please offer the customer pre-paid service only"/>
    <d v="1899-12-30T00:09:30"/>
    <n v="9.5"/>
    <d v="2023-08-29T00:00:00"/>
    <x v="1"/>
    <x v="0"/>
    <s v="NITESH"/>
    <x v="2"/>
    <s v="CONSUMER PRE BUREAU"/>
    <s v="SLA_MET"/>
  </r>
  <r>
    <s v="5819"/>
    <d v="2023-08-29T16:49:32"/>
    <d v="2023-08-29T17:02:11"/>
    <s v="APPROVE"/>
    <s v="Consumer Existing"/>
    <s v="AAkhundpur"/>
    <s v="Approve"/>
    <d v="1899-12-30T00:12:39"/>
    <n v="12.65"/>
    <d v="2023-08-29T00:00:00"/>
    <x v="1"/>
    <x v="0"/>
    <s v="ASIF"/>
    <x v="1"/>
    <s v="CONSUMER EXISTING"/>
    <s v="SLA_MET"/>
  </r>
  <r>
    <s v="5846"/>
    <d v="2023-08-29T16:50:39"/>
    <d v="2023-08-29T17:00:39"/>
    <s v="APPROVE"/>
    <s v="Consumer Existing"/>
    <s v="NVaid"/>
    <s v="Approve"/>
    <d v="1899-12-30T00:10:00"/>
    <n v="10"/>
    <d v="2023-08-29T00:00:00"/>
    <x v="1"/>
    <x v="0"/>
    <s v="NAVED"/>
    <x v="1"/>
    <s v="CONSUMER EXISTING"/>
    <s v="SLA_MET"/>
  </r>
  <r>
    <s v="5786"/>
    <d v="2023-08-29T16:52:11"/>
    <d v="2023-08-29T17:09:59"/>
    <s v="APPROVE"/>
    <s v="Consumer Existing"/>
    <s v="SSyed"/>
    <s v="Direct debit to credit card /credit card"/>
    <d v="1899-12-30T00:17:48"/>
    <n v="17.8"/>
    <d v="2023-08-29T00:00:00"/>
    <x v="1"/>
    <x v="0"/>
    <s v="SHAHID"/>
    <x v="1"/>
    <s v="CONSUMER EXISTING"/>
    <s v="SLA_MET"/>
  </r>
  <r>
    <s v="5864"/>
    <d v="2023-08-29T16:52:21"/>
    <d v="2023-08-29T17:00:49"/>
    <s v="APPROVE"/>
    <s v="Consumer Existing"/>
    <s v="RBose"/>
    <s v="Approve"/>
    <d v="1899-12-30T00:08:28"/>
    <n v="8.4666666666666668"/>
    <d v="2023-08-29T00:00:00"/>
    <x v="1"/>
    <x v="0"/>
    <s v="ROHAN"/>
    <x v="1"/>
    <s v="CONSUMER EXISTING"/>
    <s v="SLA_MET"/>
  </r>
  <r>
    <s v="5770"/>
    <d v="2023-08-29T16:52:32"/>
    <d v="2023-08-29T17:16:44"/>
    <s v="APPROVE"/>
    <s v="Consumer Existing"/>
    <s v="RBose"/>
    <m/>
    <d v="1899-12-30T00:24:12"/>
    <n v="24.2"/>
    <d v="2023-08-29T00:00:00"/>
    <x v="1"/>
    <x v="0"/>
    <s v="ROHAN"/>
    <x v="1"/>
    <s v="CONSUMER EXISTING"/>
    <s v="SLA_NOT_MET"/>
  </r>
  <r>
    <s v="5827"/>
    <d v="2023-08-29T16:55:32"/>
    <d v="2023-08-29T17:06:49"/>
    <s v="APPROVE"/>
    <s v="Consumer Pre Bureau"/>
    <s v="NVaid"/>
    <s v="Approve"/>
    <d v="1899-12-30T00:11:17"/>
    <n v="11.283333333333333"/>
    <d v="2023-08-29T00:00:00"/>
    <x v="1"/>
    <x v="0"/>
    <s v="NAVED"/>
    <x v="1"/>
    <s v="CONSUMER PRE BUREAU"/>
    <s v="SLA_MET"/>
  </r>
  <r>
    <s v="5851"/>
    <d v="2023-08-29T16:55:54"/>
    <d v="2023-08-29T17:05:43"/>
    <s v="APPROVE"/>
    <s v="Consumer Post Bureau"/>
    <s v="AAkhundpur"/>
    <s v="Approved only with outright purchase of handset or USIM only"/>
    <d v="1899-12-30T00:09:49"/>
    <n v="9.8166666666666664"/>
    <d v="2023-08-29T00:00:00"/>
    <x v="1"/>
    <x v="0"/>
    <s v="ASIF"/>
    <x v="1"/>
    <s v="CONSUMER POST BUREAU"/>
    <s v="SLA_MET"/>
  </r>
  <r>
    <s v="5868"/>
    <d v="2023-08-29T16:56:01"/>
    <d v="2023-08-29T17:04:24"/>
    <s v="APPROVE"/>
    <s v="Consumer Existing"/>
    <s v="SBambaras"/>
    <m/>
    <d v="1899-12-30T00:08:23"/>
    <n v="8.3833333333333329"/>
    <d v="2023-08-29T00:00:00"/>
    <x v="1"/>
    <x v="0"/>
    <s v="SAM"/>
    <x v="1"/>
    <s v="CONSUMER EXISTING"/>
    <s v="SLA_MET"/>
  </r>
  <r>
    <s v="5777"/>
    <d v="2023-08-29T16:56:29"/>
    <d v="2023-08-29T17:17:27"/>
    <s v="APPROVE"/>
    <s v="Consumer Existing"/>
    <s v="SBambaras"/>
    <m/>
    <d v="1899-12-30T00:20:58"/>
    <n v="20.966666666666665"/>
    <d v="2023-08-29T00:00:00"/>
    <x v="1"/>
    <x v="0"/>
    <s v="SAM"/>
    <x v="1"/>
    <s v="CONSUMER EXISTING"/>
    <s v="SLA_NOT_MET"/>
  </r>
  <r>
    <s v="5881"/>
    <d v="2023-08-29T17:01:14"/>
    <d v="2023-08-29T17:08:40"/>
    <s v="WITHDRAW"/>
    <s v="Consumer Post Bureau"/>
    <s v="AAkhundpur"/>
    <s v="An account for this applicant already exists with Asif Tech. Please resubmit as existing customer- 1-8CIETO1"/>
    <d v="1899-12-30T00:07:26"/>
    <n v="7.4333333333333336"/>
    <d v="2023-08-29T00:00:00"/>
    <x v="1"/>
    <x v="0"/>
    <s v="ASIF"/>
    <x v="0"/>
    <s v="CONSUMER POST BUREAU"/>
    <s v="SLA_MET"/>
  </r>
  <r>
    <s v="5903"/>
    <d v="2023-08-29T17:02:35"/>
    <d v="2023-08-29T17:07:53"/>
    <s v="APPROVE"/>
    <s v="Consumer Pre Bureau"/>
    <s v="MDcruz"/>
    <s v="Approve"/>
    <d v="1899-12-30T00:05:18"/>
    <n v="5.3"/>
    <d v="2023-08-29T00:00:00"/>
    <x v="1"/>
    <x v="0"/>
    <s v="MERCEDES"/>
    <x v="1"/>
    <s v="CONSUMER PRE BUREAU"/>
    <s v="SLA_MET"/>
  </r>
  <r>
    <s v="5805"/>
    <d v="2023-08-29T17:06:09"/>
    <d v="2023-08-29T17:20:31"/>
    <s v="APPROVE"/>
    <s v="Consumer Post Bureau"/>
    <s v="AAkhundpur"/>
    <s v="Approve"/>
    <d v="1899-12-30T00:14:22"/>
    <n v="14.366666666666667"/>
    <d v="2023-08-29T00:00:00"/>
    <x v="1"/>
    <x v="0"/>
    <s v="ASIF"/>
    <x v="1"/>
    <s v="CONSUMER POST BUREAU"/>
    <s v="SLA_MET"/>
  </r>
  <r>
    <s v="5837"/>
    <d v="2023-08-29T17:15:08"/>
    <d v="2023-08-29T17:25:46"/>
    <s v="APPROVE"/>
    <s v="Consumer Existing"/>
    <s v="SBambaras"/>
    <m/>
    <d v="1899-12-30T00:10:38"/>
    <n v="10.633333333333333"/>
    <d v="2023-08-29T00:00:00"/>
    <x v="1"/>
    <x v="0"/>
    <s v="SAM"/>
    <x v="1"/>
    <s v="CONSUMER EXISTING"/>
    <s v="SLA_MET"/>
  </r>
  <r>
    <s v="5911"/>
    <d v="2023-08-29T17:15:49"/>
    <d v="2023-08-29T17:19:04"/>
    <s v="APPROVE"/>
    <s v="Consumer Existing"/>
    <s v="SSyed"/>
    <s v="Approve"/>
    <d v="1899-12-30T00:03:15"/>
    <n v="3.25"/>
    <d v="2023-08-29T00:00:00"/>
    <x v="1"/>
    <x v="0"/>
    <s v="SHAHID"/>
    <x v="1"/>
    <s v="CONSUMER EXISTING"/>
    <s v="SLA_MET"/>
  </r>
  <r>
    <s v="5888"/>
    <d v="2023-08-29T17:16:26"/>
    <d v="2023-08-29T17:23:31"/>
    <s v="WITHDRAW"/>
    <s v="Consumer Existing"/>
    <s v="MDcruz"/>
    <s v="Customer has overdue account with Asif Tech"/>
    <d v="1899-12-30T00:07:05"/>
    <n v="7.083333333333333"/>
    <d v="2023-08-29T00:00:00"/>
    <x v="1"/>
    <x v="0"/>
    <s v="MERCEDES"/>
    <x v="0"/>
    <s v="CONSUMER EXISTING"/>
    <s v="SLA_MET"/>
  </r>
  <r>
    <s v="5844"/>
    <d v="2023-08-29T17:19:14"/>
    <d v="2023-08-29T17:29:21"/>
    <s v="APPROVE"/>
    <s v="Consumer Pre Bureau"/>
    <s v="NVaid"/>
    <s v="Approved for 1 handset and 1 MBB"/>
    <d v="1899-12-30T00:10:07"/>
    <n v="10.116666666666667"/>
    <d v="2023-08-29T00:00:00"/>
    <x v="1"/>
    <x v="0"/>
    <s v="NAVED"/>
    <x v="1"/>
    <s v="CONSUMER PRE BUREAU"/>
    <s v="SLA_MET"/>
  </r>
  <r>
    <s v="5872"/>
    <d v="2023-08-29T17:20:31"/>
    <d v="2023-08-29T17:28:42"/>
    <s v="DECLINE"/>
    <s v="Consumer Existing"/>
    <s v="RBose"/>
    <s v="Customer has exceeded approved number of services."/>
    <d v="1899-12-30T00:08:11"/>
    <n v="8.1833333333333336"/>
    <d v="2023-08-29T00:00:00"/>
    <x v="1"/>
    <x v="0"/>
    <s v="ROHAN"/>
    <x v="2"/>
    <s v="CONSUMER EXISTING"/>
    <s v="SLA_MET"/>
  </r>
  <r>
    <s v="5806"/>
    <d v="2023-08-29T17:39:55"/>
    <d v="2023-08-29T17:54:14"/>
    <s v="DECLINE"/>
    <s v="Consumer Existing"/>
    <s v="NVaid"/>
    <s v="Due to credit policy decision by Credit department. Please offer the customer pre-paid service"/>
    <d v="1899-12-30T00:14:19"/>
    <n v="14.316666666666666"/>
    <d v="2023-08-29T00:00:00"/>
    <x v="1"/>
    <x v="0"/>
    <s v="NAVED"/>
    <x v="2"/>
    <s v="CONSUMER EXISTING"/>
    <s v="SLA_MET"/>
  </r>
  <r>
    <s v="5835"/>
    <d v="2023-08-29T17:42:52"/>
    <d v="2023-08-29T17:53:41"/>
    <s v="WITHDRAW"/>
    <s v="Consumer Post Bureau"/>
    <s v="RBose"/>
    <m/>
    <d v="1899-12-30T00:10:49"/>
    <n v="10.816666666666666"/>
    <d v="2023-08-29T00:00:00"/>
    <x v="1"/>
    <x v="0"/>
    <s v="ROHAN"/>
    <x v="0"/>
    <s v="CONSUMER POST BUREAU"/>
    <s v="SLA_MET"/>
  </r>
  <r>
    <s v="5840"/>
    <d v="2023-08-29T17:54:28"/>
    <d v="2023-08-29T18:04:57"/>
    <s v="APPROVE"/>
    <s v="Consumer Post Bureau"/>
    <s v="SSyed"/>
    <m/>
    <d v="1899-12-30T00:10:29"/>
    <n v="10.483333333333333"/>
    <d v="2023-08-29T00:00:00"/>
    <x v="1"/>
    <x v="0"/>
    <s v="SHAHID"/>
    <x v="1"/>
    <s v="CONSUMER POST BUREAU"/>
    <s v="SLA_MET"/>
  </r>
  <r>
    <s v="5807"/>
    <d v="2023-08-29T18:01:42"/>
    <d v="2023-08-29T18:15:27"/>
    <s v="APPROVE"/>
    <s v="Consumer Post Bureau"/>
    <s v="SSyed"/>
    <m/>
    <d v="1899-12-30T00:13:45"/>
    <n v="13.75"/>
    <d v="2023-08-29T00:00:00"/>
    <x v="1"/>
    <x v="0"/>
    <s v="SHAHID"/>
    <x v="1"/>
    <s v="CONSUMER POST BUREAU"/>
    <s v="SLA_MET"/>
  </r>
  <r>
    <s v="5820"/>
    <d v="2023-08-29T18:14:07"/>
    <d v="2023-08-29T18:26:46"/>
    <s v="APPROVE"/>
    <s v="Consumer Post Bureau"/>
    <s v="AAkhundpur"/>
    <m/>
    <d v="1899-12-30T00:12:39"/>
    <n v="12.65"/>
    <d v="2023-08-29T00:00:00"/>
    <x v="1"/>
    <x v="0"/>
    <s v="ASIF"/>
    <x v="1"/>
    <s v="CONSUMER POST BUREAU"/>
    <s v="SLA_MET"/>
  </r>
  <r>
    <s v="5913"/>
    <d v="2023-08-29T18:26:32"/>
    <d v="2023-08-29T18:29:16"/>
    <s v="DECLINE"/>
    <s v="Consumer Existing"/>
    <s v="AAkhundpur"/>
    <s v="Applicant only has bridging visa. Please offer the customer Pre-Paid service only"/>
    <d v="1899-12-30T00:02:44"/>
    <n v="2.7333333333333334"/>
    <d v="2023-08-29T00:00:00"/>
    <x v="1"/>
    <x v="0"/>
    <s v="ASIF"/>
    <x v="2"/>
    <s v="CONSUMER EXISTING"/>
    <s v="SLA_MET"/>
  </r>
  <r>
    <s v="5910"/>
    <d v="2023-08-29T18:36:30"/>
    <d v="2023-08-29T18:40:10"/>
    <s v="APPROVE"/>
    <s v="Consumer Existing"/>
    <s v="SSyed"/>
    <s v="Approve"/>
    <d v="1899-12-30T00:03:40"/>
    <n v="3.6666666666666665"/>
    <d v="2023-08-29T00:00:00"/>
    <x v="1"/>
    <x v="0"/>
    <s v="SHAHID"/>
    <x v="1"/>
    <s v="CONSUMER EXISTING"/>
    <s v="SLA_MET"/>
  </r>
  <r>
    <s v="5897"/>
    <d v="2023-08-29T18:40:38"/>
    <d v="2023-08-29T18:47:02"/>
    <s v="APPROVE"/>
    <s v="Consumer Post Bureau"/>
    <s v="NVaid"/>
    <s v="Approve"/>
    <d v="1899-12-30T00:06:24"/>
    <n v="6.4"/>
    <d v="2023-08-29T00:00:00"/>
    <x v="1"/>
    <x v="0"/>
    <s v="NAVED"/>
    <x v="1"/>
    <s v="CONSUMER POST BUREAU"/>
    <s v="SLA_MET"/>
  </r>
  <r>
    <s v="5907"/>
    <d v="2023-08-29T18:45:53"/>
    <d v="2023-08-29T18:50:27"/>
    <s v="APPROVE"/>
    <s v="Consumer Pre Bureau"/>
    <s v="SSyed"/>
    <s v="Approved only with outright purchase of handset or USIM only- Visa &lt;12 months."/>
    <d v="1899-12-30T00:04:34"/>
    <n v="4.5666666666666664"/>
    <d v="2023-08-29T00:00:00"/>
    <x v="1"/>
    <x v="0"/>
    <s v="SHAHID"/>
    <x v="1"/>
    <s v="CONSUMER PRE BUREAU"/>
    <s v="SLA_MET"/>
  </r>
  <r>
    <s v="5826"/>
    <d v="2023-08-29T19:01:16"/>
    <d v="2023-08-29T19:12:51"/>
    <s v="WITHDRAW"/>
    <s v="Consumer Post Bureau"/>
    <s v="SSyed"/>
    <m/>
    <d v="1899-12-30T00:11:35"/>
    <n v="11.583333333333334"/>
    <d v="2023-08-29T00:00:00"/>
    <x v="1"/>
    <x v="0"/>
    <s v="SHAHID"/>
    <x v="0"/>
    <s v="CONSUMER POST BUREAU"/>
    <s v="SLA_MET"/>
  </r>
  <r>
    <s v="5810"/>
    <d v="2023-08-29T19:02:08"/>
    <d v="2023-08-29T19:15:39"/>
    <s v="APPROVE"/>
    <s v="Consumer Post Bureau"/>
    <s v="RBose"/>
    <m/>
    <d v="1899-12-30T00:13:31"/>
    <n v="13.516666666666667"/>
    <d v="2023-08-29T00:00:00"/>
    <x v="1"/>
    <x v="0"/>
    <s v="ROHAN"/>
    <x v="1"/>
    <s v="CONSUMER POST BUREAU"/>
    <s v="SLA_MET"/>
  </r>
  <r>
    <s v="5887"/>
    <d v="2023-08-29T19:11:18"/>
    <d v="2023-08-29T19:18:24"/>
    <s v="APPROVE"/>
    <s v="Consumer Pre Bureau"/>
    <s v="AAkhundpur"/>
    <s v="Approve"/>
    <d v="1899-12-30T00:07:06"/>
    <n v="7.1"/>
    <d v="2023-08-29T00:00:00"/>
    <x v="1"/>
    <x v="0"/>
    <s v="ASIF"/>
    <x v="1"/>
    <s v="CONSUMER PRE BUREAU"/>
    <s v="SLA_MET"/>
  </r>
  <r>
    <s v="5906"/>
    <d v="2023-08-29T19:15:18"/>
    <d v="2023-08-29T19:20:03"/>
    <s v="APPROVE"/>
    <s v="Consumer Existing"/>
    <s v="NVaid"/>
    <s v="Approved only with outright purchase of handset or USIM only"/>
    <d v="1899-12-30T00:04:45"/>
    <n v="4.75"/>
    <d v="2023-08-29T00:00:00"/>
    <x v="1"/>
    <x v="0"/>
    <s v="NAVED"/>
    <x v="1"/>
    <s v="CONSUMER EXISTING"/>
    <s v="SLA_MET"/>
  </r>
  <r>
    <s v="5818"/>
    <d v="2023-08-29T19:32:05"/>
    <d v="2023-08-29T19:44:57"/>
    <s v="APPROVE"/>
    <s v="Consumer Post Bureau"/>
    <s v="SBambaras"/>
    <m/>
    <d v="1899-12-30T00:12:52"/>
    <n v="12.866666666666667"/>
    <d v="2023-08-29T00:00:00"/>
    <x v="1"/>
    <x v="0"/>
    <s v="SAM"/>
    <x v="1"/>
    <s v="CONSUMER POST BUREAU"/>
    <s v="SLA_MET"/>
  </r>
  <r>
    <s v="5867"/>
    <d v="2023-08-29T19:57:55"/>
    <d v="2023-08-29T20:06:18"/>
    <s v="APPROVE"/>
    <s v="Consumer Existing"/>
    <s v="AAkhundpur"/>
    <s v="Approve"/>
    <d v="1899-12-30T00:08:23"/>
    <n v="8.3833333333333329"/>
    <d v="2023-08-29T00:00:00"/>
    <x v="1"/>
    <x v="0"/>
    <s v="ASIF"/>
    <x v="1"/>
    <s v="CONSUMER EXISTING"/>
    <s v="SLA_MET"/>
  </r>
  <r>
    <s v="5829"/>
    <d v="2023-08-29T19:59:46"/>
    <d v="2023-08-29T20:10:55"/>
    <s v="WITHDRAW"/>
    <s v="Consumer Pre Bureau"/>
    <s v="AAkhundpur"/>
    <s v="Please email passport with visa to vcredit@Asif Tech.com.au"/>
    <d v="1899-12-30T00:11:09"/>
    <n v="11.15"/>
    <d v="2023-08-29T00:00:00"/>
    <x v="1"/>
    <x v="0"/>
    <s v="ASIF"/>
    <x v="0"/>
    <s v="CONSUMER PRE BUREAU"/>
    <s v="SLA_MET"/>
  </r>
  <r>
    <s v="5886"/>
    <d v="2023-08-29T20:07:29"/>
    <d v="2023-08-29T20:14:44"/>
    <s v="APPROVE"/>
    <s v="Consumer Pre Bureau"/>
    <s v="AAkhundpur"/>
    <s v="Approved for 1 Handset/Tablet + 1 MBB"/>
    <d v="1899-12-30T00:07:15"/>
    <n v="7.25"/>
    <d v="2023-08-29T00:00:00"/>
    <x v="1"/>
    <x v="0"/>
    <s v="ASIF"/>
    <x v="1"/>
    <s v="CONSUMER PRE BUREAU"/>
    <s v="SLA_MET"/>
  </r>
  <r>
    <s v="6006"/>
    <d v="2023-08-30T09:15:18"/>
    <d v="2023-08-30T09:25:34"/>
    <s v="APPROVE"/>
    <s v="Consumer Existing"/>
    <s v="HPandya"/>
    <s v="Approve"/>
    <d v="1899-12-30T00:10:16"/>
    <n v="10.266666666666667"/>
    <d v="2023-08-30T00:00:00"/>
    <x v="1"/>
    <x v="0"/>
    <s v="HARDIK"/>
    <x v="1"/>
    <s v="CONSUMER EXISTING"/>
    <s v="SLA_MET"/>
  </r>
  <r>
    <s v="6044"/>
    <d v="2023-08-30T09:24:50"/>
    <d v="2023-08-30T09:32:53"/>
    <s v="APPROVE"/>
    <s v="Consumer Pre Bureau"/>
    <s v="RMishra"/>
    <m/>
    <d v="1899-12-30T00:08:03"/>
    <n v="8.0500000000000007"/>
    <d v="2023-08-30T00:00:00"/>
    <x v="1"/>
    <x v="0"/>
    <s v="RAJ"/>
    <x v="1"/>
    <s v="CONSUMER PRE BUREAU"/>
    <s v="SLA_MET"/>
  </r>
  <r>
    <s v="6009"/>
    <d v="2023-08-30T09:43:34"/>
    <d v="2023-08-30T09:53:39"/>
    <s v="APPROVE"/>
    <s v="Consumer Existing"/>
    <s v="FWadia"/>
    <m/>
    <d v="1899-12-30T00:10:05"/>
    <n v="10.083333333333334"/>
    <d v="2023-08-30T00:00:00"/>
    <x v="1"/>
    <x v="0"/>
    <s v="FARDIN"/>
    <x v="1"/>
    <s v="CONSUMER EXISTING"/>
    <s v="SLA_MET"/>
  </r>
  <r>
    <s v="5996"/>
    <d v="2023-08-30T09:51:55"/>
    <d v="2023-08-30T10:02:53"/>
    <s v="APPROVE"/>
    <s v="Consumer Existing"/>
    <s v="FWadia"/>
    <m/>
    <d v="1899-12-30T00:10:58"/>
    <n v="10.966666666666667"/>
    <d v="2023-08-30T00:00:00"/>
    <x v="1"/>
    <x v="0"/>
    <s v="FARDIN"/>
    <x v="1"/>
    <s v="CONSUMER EXISTING"/>
    <s v="SLA_MET"/>
  </r>
  <r>
    <s v="6022"/>
    <d v="2023-08-30T09:54:56"/>
    <d v="2023-08-30T10:04:22"/>
    <s v="APPROVE"/>
    <s v="Consumer Existing"/>
    <s v="HPandya"/>
    <m/>
    <d v="1899-12-30T00:09:26"/>
    <n v="9.4333333333333336"/>
    <d v="2023-08-30T00:00:00"/>
    <x v="1"/>
    <x v="0"/>
    <s v="HARDIK"/>
    <x v="1"/>
    <s v="CONSUMER EXISTING"/>
    <s v="SLA_MET"/>
  </r>
  <r>
    <s v="6130"/>
    <d v="2023-08-30T10:07:12"/>
    <d v="2023-08-30T10:08:35"/>
    <s v="APPROVE"/>
    <s v="Consumer Existing"/>
    <s v="RMishra"/>
    <s v="Approve"/>
    <d v="1899-12-30T00:01:23"/>
    <n v="1.3833333333333333"/>
    <d v="2023-08-30T00:00:00"/>
    <x v="1"/>
    <x v="0"/>
    <s v="RAJ"/>
    <x v="1"/>
    <s v="CONSUMER EXISTING"/>
    <s v="SLA_MET"/>
  </r>
  <r>
    <s v="5972"/>
    <d v="2023-08-30T10:18:32"/>
    <d v="2023-08-30T10:31:11"/>
    <s v="APPROVE"/>
    <s v="Consumer Existing"/>
    <s v="HPandya"/>
    <m/>
    <d v="1899-12-30T00:12:39"/>
    <n v="12.65"/>
    <d v="2023-08-30T00:00:00"/>
    <x v="1"/>
    <x v="0"/>
    <s v="HARDIK"/>
    <x v="1"/>
    <s v="CONSUMER EXISTING"/>
    <s v="SLA_MET"/>
  </r>
  <r>
    <s v="6016"/>
    <d v="2023-08-30T10:21:20"/>
    <d v="2023-08-30T10:31:02"/>
    <s v="APPROVE"/>
    <s v="Consumer Existing"/>
    <s v="CDcosta"/>
    <m/>
    <d v="1899-12-30T00:09:42"/>
    <n v="9.6999999999999993"/>
    <d v="2023-08-30T00:00:00"/>
    <x v="1"/>
    <x v="0"/>
    <s v="CAMERON"/>
    <x v="1"/>
    <s v="CONSUMER EXISTING"/>
    <s v="SLA_MET"/>
  </r>
  <r>
    <s v="5947"/>
    <d v="2023-08-30T10:21:40"/>
    <d v="2023-08-30T10:37:42"/>
    <s v="APPROVE"/>
    <s v="Consumer Post Bureau"/>
    <s v="CDcosta"/>
    <m/>
    <d v="1899-12-30T00:16:02"/>
    <n v="16.033333333333335"/>
    <d v="2023-08-30T00:00:00"/>
    <x v="1"/>
    <x v="0"/>
    <s v="CAMERON"/>
    <x v="1"/>
    <s v="CONSUMER POST BUREAU"/>
    <s v="SLA_MET"/>
  </r>
  <r>
    <s v="5927"/>
    <d v="2023-08-30T10:28:54"/>
    <d v="2023-08-30T10:48:34"/>
    <s v="APPROVE"/>
    <s v="Consumer Post Bureau"/>
    <s v="CDcosta"/>
    <m/>
    <d v="1899-12-30T00:19:40"/>
    <n v="19.666666666666668"/>
    <d v="2023-08-30T00:00:00"/>
    <x v="1"/>
    <x v="0"/>
    <s v="CAMERON"/>
    <x v="1"/>
    <s v="CONSUMER POST BUREAU"/>
    <s v="SLA_MET"/>
  </r>
  <r>
    <s v="5981"/>
    <d v="2023-08-30T10:36:05"/>
    <d v="2023-08-30T10:48:05"/>
    <s v="APPROVE"/>
    <s v="Consumer Post Bureau"/>
    <s v="FWadia"/>
    <m/>
    <d v="1899-12-30T00:12:00"/>
    <n v="12"/>
    <d v="2023-08-30T00:00:00"/>
    <x v="1"/>
    <x v="0"/>
    <s v="FARDIN"/>
    <x v="1"/>
    <s v="CONSUMER POST BUREAU"/>
    <s v="SLA_MET"/>
  </r>
  <r>
    <s v="6108"/>
    <d v="2023-08-30T10:36:53"/>
    <d v="2023-08-30T10:40:33"/>
    <s v="APPROVE"/>
    <s v="Consumer Existing"/>
    <s v="RMishra"/>
    <m/>
    <d v="1899-12-30T00:03:40"/>
    <n v="3.6666666666666665"/>
    <d v="2023-08-30T00:00:00"/>
    <x v="1"/>
    <x v="0"/>
    <s v="RAJ"/>
    <x v="1"/>
    <s v="CONSUMER EXISTING"/>
    <s v="SLA_MET"/>
  </r>
  <r>
    <s v="5950"/>
    <d v="2023-08-30T10:40:17"/>
    <d v="2023-08-30T10:55:54"/>
    <s v="APPROVE"/>
    <s v="Consumer Pre Bureau"/>
    <s v="NBhatia"/>
    <s v="Approve"/>
    <d v="1899-12-30T00:15:37"/>
    <n v="15.616666666666667"/>
    <d v="2023-08-30T00:00:00"/>
    <x v="1"/>
    <x v="0"/>
    <s v="NITESH"/>
    <x v="1"/>
    <s v="CONSUMER PRE BUREAU"/>
    <s v="SLA_MET"/>
  </r>
  <r>
    <s v="6128"/>
    <d v="2023-08-30T10:52:33"/>
    <d v="2023-08-30T10:54:09"/>
    <s v="APPROVE"/>
    <s v="Consumer Pre Bureau"/>
    <s v="RMishra"/>
    <m/>
    <d v="1899-12-30T00:01:36"/>
    <n v="1.6"/>
    <d v="2023-08-30T00:00:00"/>
    <x v="1"/>
    <x v="0"/>
    <s v="RAJ"/>
    <x v="1"/>
    <s v="CONSUMER PRE BUREAU"/>
    <s v="SLA_MET"/>
  </r>
  <r>
    <s v="6094"/>
    <d v="2023-08-30T10:53:59"/>
    <d v="2023-08-30T10:58:42"/>
    <s v="APPROVE"/>
    <s v="Consumer Pre Bureau"/>
    <s v="RMishra"/>
    <m/>
    <d v="1899-12-30T00:04:43"/>
    <n v="4.7166666666666668"/>
    <d v="2023-08-30T00:00:00"/>
    <x v="1"/>
    <x v="0"/>
    <s v="RAJ"/>
    <x v="1"/>
    <s v="CONSUMER PRE BUREAU"/>
    <s v="SLA_MET"/>
  </r>
  <r>
    <s v="5919"/>
    <d v="2023-08-30T10:55:03"/>
    <d v="2023-08-30T11:17:40"/>
    <s v="APPROVE"/>
    <s v="Consumer Post Bureau"/>
    <s v="FWadia"/>
    <m/>
    <d v="1899-12-30T00:22:37"/>
    <n v="22.616666666666667"/>
    <d v="2023-08-30T00:00:00"/>
    <x v="1"/>
    <x v="0"/>
    <s v="FARDIN"/>
    <x v="1"/>
    <s v="CONSUMER POST BUREAU"/>
    <s v="SLA_NOT_MET"/>
  </r>
  <r>
    <s v="6054"/>
    <d v="2023-08-30T10:57:17"/>
    <d v="2023-08-30T11:04:44"/>
    <s v="APPROVE"/>
    <s v="Consumer Pre Bureau"/>
    <s v="HPandya"/>
    <s v="Approve"/>
    <d v="1899-12-30T00:07:27"/>
    <n v="7.45"/>
    <d v="2023-08-30T00:00:00"/>
    <x v="1"/>
    <x v="0"/>
    <s v="HARDIK"/>
    <x v="1"/>
    <s v="CONSUMER PRE BUREAU"/>
    <s v="SLA_MET"/>
  </r>
  <r>
    <s v="5984"/>
    <d v="2023-08-30T11:02:45"/>
    <d v="2023-08-30T11:14:29"/>
    <s v="APPROVE"/>
    <s v="Consumer Post Bureau"/>
    <s v="CDcosta"/>
    <m/>
    <d v="1899-12-30T00:11:44"/>
    <n v="11.733333333333333"/>
    <d v="2023-08-30T00:00:00"/>
    <x v="1"/>
    <x v="0"/>
    <s v="CAMERON"/>
    <x v="1"/>
    <s v="CONSUMER POST BUREAU"/>
    <s v="SLA_MET"/>
  </r>
  <r>
    <s v="5952"/>
    <d v="2023-08-30T11:06:50"/>
    <d v="2023-08-30T11:22:18"/>
    <s v="APPROVE"/>
    <s v="Consumer Existing"/>
    <s v="CDcosta"/>
    <m/>
    <d v="1899-12-30T00:15:28"/>
    <n v="15.466666666666667"/>
    <d v="2023-08-30T00:00:00"/>
    <x v="1"/>
    <x v="0"/>
    <s v="CAMERON"/>
    <x v="1"/>
    <s v="CONSUMER EXISTING"/>
    <s v="SLA_MET"/>
  </r>
  <r>
    <s v="5955"/>
    <d v="2023-08-30T11:09:55"/>
    <d v="2023-08-30T11:25:18"/>
    <s v="APPROVE"/>
    <s v="Consumer Existing"/>
    <s v="FWadia"/>
    <m/>
    <d v="1899-12-30T00:15:23"/>
    <n v="15.383333333333333"/>
    <d v="2023-08-30T00:00:00"/>
    <x v="1"/>
    <x v="0"/>
    <s v="FARDIN"/>
    <x v="1"/>
    <s v="CONSUMER EXISTING"/>
    <s v="SLA_MET"/>
  </r>
  <r>
    <s v="5961"/>
    <d v="2023-08-30T11:16:00"/>
    <d v="2023-08-30T11:30:47"/>
    <s v="APPROVE"/>
    <s v="Consumer Post Bureau"/>
    <s v="CDcosta"/>
    <m/>
    <d v="1899-12-30T00:14:47"/>
    <n v="14.783333333333333"/>
    <d v="2023-08-30T00:00:00"/>
    <x v="1"/>
    <x v="0"/>
    <s v="CAMERON"/>
    <x v="1"/>
    <s v="CONSUMER POST BUREAU"/>
    <s v="SLA_MET"/>
  </r>
  <r>
    <s v="6050"/>
    <d v="2023-08-30T11:17:57"/>
    <d v="2023-08-30T11:25:45"/>
    <s v="APPROVE"/>
    <s v="Consumer Pre Bureau"/>
    <s v="RMishra"/>
    <m/>
    <d v="1899-12-30T00:07:48"/>
    <n v="7.8"/>
    <d v="2023-08-30T00:00:00"/>
    <x v="1"/>
    <x v="0"/>
    <s v="RAJ"/>
    <x v="1"/>
    <s v="CONSUMER PRE BUREAU"/>
    <s v="SLA_MET"/>
  </r>
  <r>
    <s v="5994"/>
    <d v="2023-08-30T11:20:33"/>
    <d v="2023-08-30T11:31:33"/>
    <s v="APPROVE"/>
    <s v="Consumer Post Bureau"/>
    <s v="HPandya"/>
    <m/>
    <d v="1899-12-30T00:11:00"/>
    <n v="11"/>
    <d v="2023-08-30T00:00:00"/>
    <x v="1"/>
    <x v="0"/>
    <s v="HARDIK"/>
    <x v="1"/>
    <s v="CONSUMER POST BUREAU"/>
    <s v="SLA_MET"/>
  </r>
  <r>
    <s v="5930"/>
    <d v="2023-08-30T11:21:37"/>
    <d v="2023-08-30T11:40:02"/>
    <s v="APPROVE"/>
    <s v="Consumer Pre Bureau"/>
    <s v="NBhatia"/>
    <m/>
    <d v="1899-12-30T00:18:25"/>
    <n v="18.416666666666668"/>
    <d v="2023-08-30T00:00:00"/>
    <x v="1"/>
    <x v="0"/>
    <s v="NITESH"/>
    <x v="1"/>
    <s v="CONSUMER PRE BUREAU"/>
    <s v="SLA_MET"/>
  </r>
  <r>
    <s v="6101"/>
    <d v="2023-08-30T11:29:56"/>
    <d v="2023-08-30T11:34:03"/>
    <s v="APPROVE"/>
    <s v="Consumer Pre Bureau"/>
    <s v="RMishra"/>
    <s v="Approved for 1 handset and 1 MBB"/>
    <d v="1899-12-30T00:04:07"/>
    <n v="4.1166666666666663"/>
    <d v="2023-08-30T00:00:00"/>
    <x v="1"/>
    <x v="0"/>
    <s v="RAJ"/>
    <x v="1"/>
    <s v="CONSUMER PRE BUREAU"/>
    <s v="SLA_MET"/>
  </r>
  <r>
    <s v="5978"/>
    <d v="2023-08-30T11:33:47"/>
    <d v="2023-08-30T11:45:51"/>
    <s v="APPROVE"/>
    <s v="Consumer Post Bureau"/>
    <s v="CDcosta"/>
    <m/>
    <d v="1899-12-30T00:12:04"/>
    <n v="12.066666666666666"/>
    <d v="2023-08-30T00:00:00"/>
    <x v="1"/>
    <x v="0"/>
    <s v="CAMERON"/>
    <x v="1"/>
    <s v="CONSUMER POST BUREAU"/>
    <s v="SLA_MET"/>
  </r>
  <r>
    <s v="6132"/>
    <d v="2023-08-30T11:34:33"/>
    <d v="2023-08-30T11:35:46"/>
    <s v="APPROVE"/>
    <s v="Consumer Pre Bureau"/>
    <s v="RMishra"/>
    <s v="Approved for 1 handset and 1 MBB"/>
    <d v="1899-12-30T00:01:13"/>
    <n v="1.2166666666666668"/>
    <d v="2023-08-30T00:00:00"/>
    <x v="1"/>
    <x v="0"/>
    <s v="RAJ"/>
    <x v="1"/>
    <s v="CONSUMER PRE BUREAU"/>
    <s v="SLA_MET"/>
  </r>
  <r>
    <s v="6062"/>
    <d v="2023-08-30T11:37:12"/>
    <d v="2023-08-30T11:44:07"/>
    <s v="APPROVE"/>
    <s v="Consumer Existing"/>
    <s v="NVaid"/>
    <s v="Approved only with outright purchase of handset or USIM only"/>
    <d v="1899-12-30T00:06:55"/>
    <n v="6.916666666666667"/>
    <d v="2023-08-30T00:00:00"/>
    <x v="1"/>
    <x v="0"/>
    <s v="NAVED"/>
    <x v="1"/>
    <s v="CONSUMER EXISTING"/>
    <s v="SLA_MET"/>
  </r>
  <r>
    <s v="6013"/>
    <d v="2023-08-30T11:41:33"/>
    <d v="2023-08-30T11:51:29"/>
    <s v="APPROVE"/>
    <s v="Consumer Pre Bureau"/>
    <s v="HPandya"/>
    <m/>
    <d v="1899-12-30T00:09:56"/>
    <n v="9.9333333333333336"/>
    <d v="2023-08-30T00:00:00"/>
    <x v="1"/>
    <x v="0"/>
    <s v="HARDIK"/>
    <x v="1"/>
    <s v="CONSUMER PRE BUREAU"/>
    <s v="SLA_MET"/>
  </r>
  <r>
    <s v="6103"/>
    <d v="2023-08-30T11:43:11"/>
    <d v="2023-08-30T11:47:17"/>
    <s v="APPROVE"/>
    <s v="Consumer Post Bureau"/>
    <s v="RMishra"/>
    <m/>
    <d v="1899-12-30T00:04:06"/>
    <n v="4.0999999999999996"/>
    <d v="2023-08-30T00:00:00"/>
    <x v="1"/>
    <x v="0"/>
    <s v="RAJ"/>
    <x v="1"/>
    <s v="CONSUMER POST BUREAU"/>
    <s v="SLA_MET"/>
  </r>
  <r>
    <s v="5918"/>
    <d v="2023-08-30T11:44:08"/>
    <d v="2023-08-30T12:07:27"/>
    <s v="APPROVE"/>
    <s v="Consumer Existing"/>
    <s v="NVaid"/>
    <m/>
    <d v="1899-12-30T00:23:19"/>
    <n v="23.316666666666666"/>
    <d v="2023-08-30T00:00:00"/>
    <x v="1"/>
    <x v="0"/>
    <s v="NAVED"/>
    <x v="1"/>
    <s v="CONSUMER EXISTING"/>
    <s v="SLA_NOT_MET"/>
  </r>
  <r>
    <s v="5953"/>
    <d v="2023-08-30T11:46:47"/>
    <d v="2023-08-30T12:02:15"/>
    <s v="APPROVE"/>
    <s v="Consumer Post Bureau"/>
    <s v="FWadia"/>
    <m/>
    <d v="1899-12-30T00:15:28"/>
    <n v="15.466666666666667"/>
    <d v="2023-08-30T00:00:00"/>
    <x v="1"/>
    <x v="0"/>
    <s v="FARDIN"/>
    <x v="1"/>
    <s v="CONSUMER POST BUREAU"/>
    <s v="SLA_MET"/>
  </r>
  <r>
    <s v="6114"/>
    <d v="2023-08-30T11:51:26"/>
    <d v="2023-08-30T11:54:37"/>
    <s v="APPROVE"/>
    <s v="Consumer Existing"/>
    <s v="RMishra"/>
    <s v="Approved for 1 handset and 1 MBB. Please dont offer Ipad"/>
    <d v="1899-12-30T00:03:11"/>
    <n v="3.1833333333333331"/>
    <d v="2023-08-30T00:00:00"/>
    <x v="1"/>
    <x v="0"/>
    <s v="RAJ"/>
    <x v="1"/>
    <s v="CONSUMER EXISTING"/>
    <s v="SLA_MET"/>
  </r>
  <r>
    <s v="5937"/>
    <d v="2023-08-30T11:53:28"/>
    <d v="2023-08-30T12:10:54"/>
    <s v="APPROVE"/>
    <s v="Consumer Existing"/>
    <s v="RBose"/>
    <m/>
    <d v="1899-12-30T00:17:26"/>
    <n v="17.433333333333334"/>
    <d v="2023-08-30T00:00:00"/>
    <x v="1"/>
    <x v="0"/>
    <s v="ROHAN"/>
    <x v="1"/>
    <s v="CONSUMER EXISTING"/>
    <s v="SLA_MET"/>
  </r>
  <r>
    <s v="6052"/>
    <d v="2023-08-30T11:54:23"/>
    <d v="2023-08-30T12:01:58"/>
    <s v="APPROVE"/>
    <s v="Consumer Post Bureau"/>
    <s v="HPandya"/>
    <m/>
    <d v="1899-12-30T00:07:35"/>
    <n v="7.583333333333333"/>
    <d v="2023-08-30T00:00:00"/>
    <x v="1"/>
    <x v="0"/>
    <s v="HARDIK"/>
    <x v="1"/>
    <s v="CONSUMER POST BUREAU"/>
    <s v="SLA_MET"/>
  </r>
  <r>
    <s v="6046"/>
    <d v="2023-08-30T11:56:19"/>
    <d v="2023-08-30T12:04:16"/>
    <s v="APPROVE"/>
    <s v="Consumer Pre Bureau"/>
    <s v="RMishra"/>
    <m/>
    <d v="1899-12-30T00:07:57"/>
    <n v="7.95"/>
    <d v="2023-08-30T00:00:00"/>
    <x v="1"/>
    <x v="0"/>
    <s v="RAJ"/>
    <x v="1"/>
    <s v="CONSUMER PRE BUREAU"/>
    <s v="SLA_MET"/>
  </r>
  <r>
    <s v="5958"/>
    <d v="2023-08-30T11:56:55"/>
    <d v="2023-08-30T12:11:45"/>
    <s v="APPROVE"/>
    <s v="Consumer Post Bureau"/>
    <s v="FWadia"/>
    <m/>
    <d v="1899-12-30T00:14:50"/>
    <n v="14.833333333333334"/>
    <d v="2023-08-30T00:00:00"/>
    <x v="1"/>
    <x v="0"/>
    <s v="FARDIN"/>
    <x v="1"/>
    <s v="CONSUMER POST BUREAU"/>
    <s v="SLA_MET"/>
  </r>
  <r>
    <s v="6029"/>
    <d v="2023-08-30T11:58:50"/>
    <d v="2023-08-30T12:07:55"/>
    <s v="APPROVE"/>
    <s v="Consumer Pre Bureau"/>
    <s v="NBhatia"/>
    <m/>
    <d v="1899-12-30T00:09:05"/>
    <n v="9.0833333333333339"/>
    <d v="2023-08-30T00:00:00"/>
    <x v="1"/>
    <x v="0"/>
    <s v="NITESH"/>
    <x v="1"/>
    <s v="CONSUMER PRE BUREAU"/>
    <s v="SLA_MET"/>
  </r>
  <r>
    <s v="6106"/>
    <d v="2023-08-30T12:11:31"/>
    <d v="2023-08-30T12:15:17"/>
    <s v="APPROVE"/>
    <s v="Consumer Post Bureau"/>
    <s v="MDcruz"/>
    <m/>
    <d v="1899-12-30T00:03:46"/>
    <n v="3.7666666666666666"/>
    <d v="2023-08-30T00:00:00"/>
    <x v="1"/>
    <x v="0"/>
    <s v="MERCEDES"/>
    <x v="1"/>
    <s v="CONSUMER POST BUREAU"/>
    <s v="SLA_MET"/>
  </r>
  <r>
    <s v="6017"/>
    <d v="2023-08-30T12:17:47"/>
    <d v="2023-08-30T12:27:28"/>
    <s v="APPROVE"/>
    <s v="Consumer Pre Bureau"/>
    <s v="NVaid"/>
    <s v="Approve"/>
    <d v="1899-12-30T00:09:41"/>
    <n v="9.6833333333333336"/>
    <d v="2023-08-30T00:00:00"/>
    <x v="1"/>
    <x v="0"/>
    <s v="NAVED"/>
    <x v="1"/>
    <s v="CONSUMER PRE BUREAU"/>
    <s v="SLA_MET"/>
  </r>
  <r>
    <s v="6051"/>
    <d v="2023-08-30T12:19:12"/>
    <d v="2023-08-30T12:26:56"/>
    <s v="APPROVE"/>
    <s v="Consumer Existing"/>
    <s v="HPandya"/>
    <s v="Approve"/>
    <d v="1899-12-30T00:07:44"/>
    <n v="7.7333333333333334"/>
    <d v="2023-08-30T00:00:00"/>
    <x v="1"/>
    <x v="0"/>
    <s v="HARDIK"/>
    <x v="1"/>
    <s v="CONSUMER EXISTING"/>
    <s v="SLA_MET"/>
  </r>
  <r>
    <s v="6059"/>
    <d v="2023-08-30T12:21:07"/>
    <d v="2023-08-30T12:28:06"/>
    <s v="APPROVE"/>
    <s v="Consumer Pre Bureau"/>
    <s v="MDcruz"/>
    <m/>
    <d v="1899-12-30T00:06:59"/>
    <n v="6.9833333333333334"/>
    <d v="2023-08-30T00:00:00"/>
    <x v="1"/>
    <x v="0"/>
    <s v="MERCEDES"/>
    <x v="1"/>
    <s v="CONSUMER PRE BUREAU"/>
    <s v="SLA_MET"/>
  </r>
  <r>
    <s v="6078"/>
    <d v="2023-08-30T12:21:42"/>
    <d v="2023-08-30T12:27:35"/>
    <s v="APPROVE"/>
    <s v="Consumer Pre Bureau"/>
    <s v="RMishra"/>
    <m/>
    <d v="1899-12-30T00:05:53"/>
    <n v="5.8833333333333329"/>
    <d v="2023-08-30T00:00:00"/>
    <x v="1"/>
    <x v="0"/>
    <s v="RAJ"/>
    <x v="1"/>
    <s v="CONSUMER PRE BUREAU"/>
    <s v="SLA_MET"/>
  </r>
  <r>
    <s v="6005"/>
    <d v="2023-08-30T12:21:43"/>
    <d v="2023-08-30T12:32:01"/>
    <s v="APPROVE"/>
    <s v="Consumer Existing"/>
    <s v="CDcosta"/>
    <m/>
    <d v="1899-12-30T00:10:18"/>
    <n v="10.3"/>
    <d v="2023-08-30T00:00:00"/>
    <x v="1"/>
    <x v="0"/>
    <s v="CAMERON"/>
    <x v="1"/>
    <s v="CONSUMER EXISTING"/>
    <s v="SLA_MET"/>
  </r>
  <r>
    <s v="5941"/>
    <d v="2023-08-30T12:23:19"/>
    <d v="2023-08-30T12:40:06"/>
    <s v="APPROVE"/>
    <s v="Consumer Existing"/>
    <s v="NBhatia"/>
    <s v="Approve"/>
    <d v="1899-12-30T00:16:47"/>
    <n v="16.783333333333335"/>
    <d v="2023-08-30T00:00:00"/>
    <x v="1"/>
    <x v="0"/>
    <s v="NITESH"/>
    <x v="1"/>
    <s v="CONSUMER EXISTING"/>
    <s v="SLA_MET"/>
  </r>
  <r>
    <s v="6037"/>
    <d v="2023-08-30T12:26:58"/>
    <d v="2023-08-30T12:35:21"/>
    <s v="APPROVE"/>
    <s v="Consumer Pre Bureau"/>
    <s v="HPandya"/>
    <m/>
    <d v="1899-12-30T00:08:23"/>
    <n v="8.3833333333333329"/>
    <d v="2023-08-30T00:00:00"/>
    <x v="1"/>
    <x v="0"/>
    <s v="HARDIK"/>
    <x v="1"/>
    <s v="CONSUMER PRE BUREAU"/>
    <s v="SLA_MET"/>
  </r>
  <r>
    <s v="6107"/>
    <d v="2023-08-30T12:30:31"/>
    <d v="2023-08-30T12:34:15"/>
    <s v="APPROVE"/>
    <s v="Consumer Post Bureau"/>
    <s v="RMishra"/>
    <m/>
    <d v="1899-12-30T00:03:44"/>
    <n v="3.7333333333333334"/>
    <d v="2023-08-30T00:00:00"/>
    <x v="1"/>
    <x v="0"/>
    <s v="RAJ"/>
    <x v="1"/>
    <s v="CONSUMER POST BUREAU"/>
    <s v="SLA_MET"/>
  </r>
  <r>
    <s v="6083"/>
    <d v="2023-08-30T12:32:34"/>
    <d v="2023-08-30T12:37:58"/>
    <s v="APPROVE"/>
    <s v="Consumer Existing"/>
    <s v="RBose"/>
    <m/>
    <d v="1899-12-30T00:05:24"/>
    <n v="5.4"/>
    <d v="2023-08-30T00:00:00"/>
    <x v="1"/>
    <x v="0"/>
    <s v="ROHAN"/>
    <x v="1"/>
    <s v="CONSUMER EXISTING"/>
    <s v="SLA_MET"/>
  </r>
  <r>
    <s v="6058"/>
    <d v="2023-08-30T12:35:48"/>
    <d v="2023-08-30T12:43:02"/>
    <s v="APPROVE"/>
    <s v="Consumer Existing"/>
    <s v="CDcosta"/>
    <m/>
    <d v="1899-12-30T00:07:14"/>
    <n v="7.2333333333333334"/>
    <d v="2023-08-30T00:00:00"/>
    <x v="1"/>
    <x v="0"/>
    <s v="CAMERON"/>
    <x v="1"/>
    <s v="CONSUMER EXISTING"/>
    <s v="SLA_MET"/>
  </r>
  <r>
    <s v="5974"/>
    <d v="2023-08-30T12:45:31"/>
    <d v="2023-08-30T12:58:01"/>
    <s v="APPROVE"/>
    <s v="Consumer Post Bureau"/>
    <s v="FWadia"/>
    <m/>
    <d v="1899-12-30T00:12:30"/>
    <n v="12.5"/>
    <d v="2023-08-30T00:00:00"/>
    <x v="1"/>
    <x v="0"/>
    <s v="FARDIN"/>
    <x v="1"/>
    <s v="CONSUMER POST BUREAU"/>
    <s v="SLA_MET"/>
  </r>
  <r>
    <s v="5987"/>
    <d v="2023-08-30T12:50:14"/>
    <d v="2023-08-30T13:01:47"/>
    <s v="APPROVE"/>
    <s v="Consumer Post Bureau"/>
    <s v="RBose"/>
    <m/>
    <d v="1899-12-30T00:11:33"/>
    <n v="11.55"/>
    <d v="2023-08-30T00:00:00"/>
    <x v="1"/>
    <x v="0"/>
    <s v="ROHAN"/>
    <x v="1"/>
    <s v="CONSUMER POST BUREAU"/>
    <s v="SLA_MET"/>
  </r>
  <r>
    <s v="6069"/>
    <d v="2023-08-30T12:52:18"/>
    <d v="2023-08-30T12:58:59"/>
    <s v="APPROVE"/>
    <s v="Consumer Existing"/>
    <s v="HPandya"/>
    <m/>
    <d v="1899-12-30T00:06:41"/>
    <n v="6.6833333333333336"/>
    <d v="2023-08-30T00:00:00"/>
    <x v="1"/>
    <x v="0"/>
    <s v="HARDIK"/>
    <x v="1"/>
    <s v="CONSUMER EXISTING"/>
    <s v="SLA_MET"/>
  </r>
  <r>
    <s v="5960"/>
    <d v="2023-08-30T12:53:07"/>
    <d v="2023-08-30T13:07:56"/>
    <s v="APPROVE"/>
    <s v="Consumer Post Bureau"/>
    <s v="NVaid"/>
    <m/>
    <d v="1899-12-30T00:14:49"/>
    <n v="14.816666666666666"/>
    <d v="2023-08-30T00:00:00"/>
    <x v="1"/>
    <x v="0"/>
    <s v="NAVED"/>
    <x v="1"/>
    <s v="CONSUMER POST BUREAU"/>
    <s v="SLA_MET"/>
  </r>
  <r>
    <s v="6081"/>
    <d v="2023-08-30T12:53:42"/>
    <d v="2023-08-30T12:59:16"/>
    <s v="APPROVE"/>
    <s v="Consumer Existing"/>
    <s v="RMishra"/>
    <m/>
    <d v="1899-12-30T00:05:34"/>
    <n v="5.5666666666666664"/>
    <d v="2023-08-30T00:00:00"/>
    <x v="1"/>
    <x v="0"/>
    <s v="RAJ"/>
    <x v="1"/>
    <s v="CONSUMER EXISTING"/>
    <s v="SLA_MET"/>
  </r>
  <r>
    <s v="5949"/>
    <d v="2023-08-30T12:57:36"/>
    <d v="2023-08-30T13:13:16"/>
    <s v="APPROVE"/>
    <s v="Consumer Existing"/>
    <s v="FWadia"/>
    <m/>
    <d v="1899-12-30T00:15:40"/>
    <n v="15.666666666666666"/>
    <d v="2023-08-30T00:00:00"/>
    <x v="1"/>
    <x v="0"/>
    <s v="FARDIN"/>
    <x v="1"/>
    <s v="CONSUMER EXISTING"/>
    <s v="SLA_MET"/>
  </r>
  <r>
    <s v="5916"/>
    <d v="2023-08-30T12:59:08"/>
    <d v="2023-08-30T13:30:25"/>
    <s v="APPROVE"/>
    <s v="Consumer Existing"/>
    <s v="FWadia"/>
    <m/>
    <d v="1899-12-30T00:31:17"/>
    <n v="31.283333333333335"/>
    <d v="2023-08-30T00:00:00"/>
    <x v="1"/>
    <x v="0"/>
    <s v="FARDIN"/>
    <x v="1"/>
    <s v="CONSUMER EXISTING"/>
    <s v="SLA_NOT_MET"/>
  </r>
  <r>
    <s v="5915"/>
    <d v="2023-08-30T13:00:04"/>
    <d v="2023-08-30T13:32:23"/>
    <s v="APPROVE"/>
    <s v="Consumer Post Bureau"/>
    <s v="RBose"/>
    <m/>
    <d v="1899-12-30T00:32:19"/>
    <n v="32.31666666666667"/>
    <d v="2023-08-30T00:00:00"/>
    <x v="1"/>
    <x v="0"/>
    <s v="ROHAN"/>
    <x v="1"/>
    <s v="CONSUMER POST BUREAU"/>
    <s v="SLA_NOT_MET"/>
  </r>
  <r>
    <s v="5965"/>
    <d v="2023-08-30T13:05:05"/>
    <d v="2023-08-30T13:19:10"/>
    <s v="APPROVE"/>
    <s v="Consumer Pre Bureau"/>
    <s v="HPandya"/>
    <s v="Approve"/>
    <d v="1899-12-30T00:14:05"/>
    <n v="14.083333333333334"/>
    <d v="2023-08-30T00:00:00"/>
    <x v="1"/>
    <x v="0"/>
    <s v="HARDIK"/>
    <x v="1"/>
    <s v="CONSUMER PRE BUREAU"/>
    <s v="SLA_MET"/>
  </r>
  <r>
    <s v="6088"/>
    <d v="2023-08-30T13:05:40"/>
    <d v="2023-08-30T13:10:50"/>
    <s v="APPROVE"/>
    <s v="Consumer Existing"/>
    <s v="RMishra"/>
    <s v="Approve"/>
    <d v="1899-12-30T00:05:10"/>
    <n v="5.166666666666667"/>
    <d v="2023-08-30T00:00:00"/>
    <x v="1"/>
    <x v="0"/>
    <s v="RAJ"/>
    <x v="1"/>
    <s v="CONSUMER EXISTING"/>
    <s v="SLA_MET"/>
  </r>
  <r>
    <s v="6011"/>
    <d v="2023-08-30T13:06:06"/>
    <d v="2023-08-30T13:16:11"/>
    <s v="APPROVE"/>
    <s v="Consumer Pre Bureau"/>
    <s v="NBhatia"/>
    <m/>
    <d v="1899-12-30T00:10:05"/>
    <n v="10.083333333333334"/>
    <d v="2023-08-30T00:00:00"/>
    <x v="1"/>
    <x v="0"/>
    <s v="NITESH"/>
    <x v="1"/>
    <s v="CONSUMER PRE BUREAU"/>
    <s v="SLA_MET"/>
  </r>
  <r>
    <s v="5982"/>
    <d v="2023-08-30T13:06:46"/>
    <d v="2023-08-30T13:18:37"/>
    <s v="APPROVE"/>
    <s v="Consumer Pre Bureau"/>
    <s v="NVaid"/>
    <s v="Approve"/>
    <d v="1899-12-30T00:11:51"/>
    <n v="11.85"/>
    <d v="2023-08-30T00:00:00"/>
    <x v="1"/>
    <x v="0"/>
    <s v="NAVED"/>
    <x v="1"/>
    <s v="CONSUMER PRE BUREAU"/>
    <s v="SLA_MET"/>
  </r>
  <r>
    <s v="5979"/>
    <d v="2023-08-30T13:06:50"/>
    <d v="2023-08-30T13:18:53"/>
    <s v="APPROVE"/>
    <s v="Consumer Existing"/>
    <s v="MDcruz"/>
    <s v="Approve"/>
    <d v="1899-12-30T00:12:03"/>
    <n v="12.05"/>
    <d v="2023-08-30T00:00:00"/>
    <x v="1"/>
    <x v="0"/>
    <s v="MERCEDES"/>
    <x v="1"/>
    <s v="CONSUMER EXISTING"/>
    <s v="SLA_MET"/>
  </r>
  <r>
    <s v="5917"/>
    <d v="2023-08-30T13:07:48"/>
    <d v="2023-08-30T13:33:21"/>
    <s v="APPROVE"/>
    <s v="Consumer Existing"/>
    <s v="MDcruz"/>
    <m/>
    <d v="1899-12-30T00:25:33"/>
    <n v="25.55"/>
    <d v="2023-08-30T00:00:00"/>
    <x v="1"/>
    <x v="0"/>
    <s v="MERCEDES"/>
    <x v="1"/>
    <s v="CONSUMER EXISTING"/>
    <s v="SLA_NOT_MET"/>
  </r>
  <r>
    <s v="5998"/>
    <d v="2023-08-30T13:12:27"/>
    <d v="2023-08-30T13:23:18"/>
    <s v="APPROVE"/>
    <s v="Consumer Pre Bureau"/>
    <s v="RMishra"/>
    <s v="Approved for 1 handset and 1 MBB"/>
    <d v="1899-12-30T00:10:51"/>
    <n v="10.85"/>
    <d v="2023-08-30T00:00:00"/>
    <x v="1"/>
    <x v="0"/>
    <s v="RAJ"/>
    <x v="1"/>
    <s v="CONSUMER PRE BUREAU"/>
    <s v="SLA_MET"/>
  </r>
  <r>
    <s v="5951"/>
    <d v="2023-08-30T13:12:27"/>
    <d v="2023-08-30T13:28:01"/>
    <s v="APPROVE"/>
    <s v="Consumer Existing"/>
    <s v="NBhatia"/>
    <m/>
    <d v="1899-12-30T00:15:34"/>
    <n v="15.566666666666666"/>
    <d v="2023-08-30T00:00:00"/>
    <x v="1"/>
    <x v="0"/>
    <s v="NITESH"/>
    <x v="1"/>
    <s v="CONSUMER EXISTING"/>
    <s v="SLA_MET"/>
  </r>
  <r>
    <s v="5990"/>
    <d v="2023-08-30T13:15:48"/>
    <d v="2023-08-30T13:27:03"/>
    <s v="APPROVE"/>
    <s v="Consumer Post Bureau"/>
    <s v="NVaid"/>
    <s v="Approve"/>
    <d v="1899-12-30T00:11:15"/>
    <n v="11.25"/>
    <d v="2023-08-30T00:00:00"/>
    <x v="1"/>
    <x v="0"/>
    <s v="NAVED"/>
    <x v="1"/>
    <s v="CONSUMER POST BUREAU"/>
    <s v="SLA_MET"/>
  </r>
  <r>
    <s v="6040"/>
    <d v="2023-08-30T13:17:40"/>
    <d v="2023-08-30T13:25:51"/>
    <s v="APPROVE"/>
    <s v="Consumer Existing"/>
    <s v="MDcruz"/>
    <s v="Approve"/>
    <d v="1899-12-30T00:08:11"/>
    <n v="8.1833333333333336"/>
    <d v="2023-08-30T00:00:00"/>
    <x v="1"/>
    <x v="0"/>
    <s v="MERCEDES"/>
    <x v="1"/>
    <s v="CONSUMER EXISTING"/>
    <s v="SLA_MET"/>
  </r>
  <r>
    <s v="5920"/>
    <d v="2023-08-30T13:19:45"/>
    <d v="2023-08-30T13:41:24"/>
    <s v="APPROVE"/>
    <s v="Consumer Existing"/>
    <s v="FWadia"/>
    <m/>
    <d v="1899-12-30T00:21:39"/>
    <n v="21.65"/>
    <d v="2023-08-30T00:00:00"/>
    <x v="1"/>
    <x v="0"/>
    <s v="FARDIN"/>
    <x v="1"/>
    <s v="CONSUMER EXISTING"/>
    <s v="SLA_NOT_MET"/>
  </r>
  <r>
    <s v="5964"/>
    <d v="2023-08-30T13:26:27"/>
    <d v="2023-08-30T13:40:37"/>
    <s v="APPROVE"/>
    <s v="Consumer Post Bureau"/>
    <s v="MDcruz"/>
    <m/>
    <d v="1899-12-30T00:14:10"/>
    <n v="14.166666666666666"/>
    <d v="2023-08-30T00:00:00"/>
    <x v="1"/>
    <x v="0"/>
    <s v="MERCEDES"/>
    <x v="1"/>
    <s v="CONSUMER POST BUREAU"/>
    <s v="SLA_MET"/>
  </r>
  <r>
    <s v="6111"/>
    <d v="2023-08-30T13:35:04"/>
    <d v="2023-08-30T13:38:36"/>
    <s v="APPROVE"/>
    <s v="Consumer Existing"/>
    <s v="RMishra"/>
    <s v="Approve"/>
    <d v="1899-12-30T00:03:32"/>
    <n v="3.5333333333333332"/>
    <d v="2023-08-30T00:00:00"/>
    <x v="1"/>
    <x v="0"/>
    <s v="RAJ"/>
    <x v="1"/>
    <s v="CONSUMER EXISTING"/>
    <s v="SLA_MET"/>
  </r>
  <r>
    <s v="5940"/>
    <d v="2023-08-30T13:35:20"/>
    <d v="2023-08-30T13:52:15"/>
    <s v="APPROVE"/>
    <s v="Consumer Post Bureau"/>
    <s v="CDcosta"/>
    <m/>
    <d v="1899-12-30T00:16:55"/>
    <n v="16.916666666666668"/>
    <d v="2023-08-30T00:00:00"/>
    <x v="1"/>
    <x v="0"/>
    <s v="CAMERON"/>
    <x v="1"/>
    <s v="CONSUMER POST BUREAU"/>
    <s v="SLA_MET"/>
  </r>
  <r>
    <s v="5956"/>
    <d v="2023-08-30T13:35:34"/>
    <d v="2023-08-30T13:50:47"/>
    <s v="APPROVE"/>
    <s v="Consumer Pre Bureau"/>
    <s v="NVaid"/>
    <s v="Approve"/>
    <d v="1899-12-30T00:15:13"/>
    <n v="15.216666666666667"/>
    <d v="2023-08-30T00:00:00"/>
    <x v="1"/>
    <x v="0"/>
    <s v="NAVED"/>
    <x v="1"/>
    <s v="CONSUMER PRE BUREAU"/>
    <s v="SLA_MET"/>
  </r>
  <r>
    <s v="6008"/>
    <d v="2023-08-30T13:36:51"/>
    <d v="2023-08-30T13:47:01"/>
    <s v="APPROVE"/>
    <s v="Consumer Pre Bureau"/>
    <s v="RMishra"/>
    <s v="Approved for 1 handset and 1 MBB"/>
    <d v="1899-12-30T00:10:10"/>
    <n v="10.166666666666666"/>
    <d v="2023-08-30T00:00:00"/>
    <x v="1"/>
    <x v="0"/>
    <s v="RAJ"/>
    <x v="1"/>
    <s v="CONSUMER PRE BUREAU"/>
    <s v="SLA_MET"/>
  </r>
  <r>
    <s v="6038"/>
    <d v="2023-08-30T13:39:13"/>
    <d v="2023-08-30T13:47:33"/>
    <s v="APPROVE"/>
    <s v="Consumer Existing"/>
    <s v="NBhatia"/>
    <m/>
    <d v="1899-12-30T00:08:20"/>
    <n v="8.3333333333333339"/>
    <d v="2023-08-30T00:00:00"/>
    <x v="1"/>
    <x v="0"/>
    <s v="NITESH"/>
    <x v="1"/>
    <s v="CONSUMER EXISTING"/>
    <s v="SLA_MET"/>
  </r>
  <r>
    <s v="6122"/>
    <d v="2023-08-30T13:46:34"/>
    <d v="2023-08-30T13:49:04"/>
    <s v="APPROVE"/>
    <s v="Consumer Existing"/>
    <s v="RMishra"/>
    <s v="Approved for MBB only"/>
    <d v="1899-12-30T00:02:30"/>
    <n v="2.5"/>
    <d v="2023-08-30T00:00:00"/>
    <x v="1"/>
    <x v="0"/>
    <s v="RAJ"/>
    <x v="1"/>
    <s v="CONSUMER EXISTING"/>
    <s v="SLA_MET"/>
  </r>
  <r>
    <s v="6099"/>
    <d v="2023-08-30T13:56:49"/>
    <d v="2023-08-30T14:01:09"/>
    <s v="APPROVE"/>
    <s v="Consumer Existing"/>
    <s v="RMishra"/>
    <m/>
    <d v="1899-12-30T00:04:20"/>
    <n v="4.333333333333333"/>
    <d v="2023-08-30T00:00:00"/>
    <x v="1"/>
    <x v="0"/>
    <s v="RAJ"/>
    <x v="1"/>
    <s v="CONSUMER EXISTING"/>
    <s v="SLA_MET"/>
  </r>
  <r>
    <s v="6023"/>
    <d v="2023-08-30T13:56:49"/>
    <d v="2023-08-30T14:06:13"/>
    <s v="APPROVE"/>
    <s v="Consumer Existing"/>
    <s v="NBhatia"/>
    <s v="Approve"/>
    <d v="1899-12-30T00:09:24"/>
    <n v="9.4"/>
    <d v="2023-08-30T00:00:00"/>
    <x v="1"/>
    <x v="0"/>
    <s v="NITESH"/>
    <x v="1"/>
    <s v="CONSUMER EXISTING"/>
    <s v="SLA_MET"/>
  </r>
  <r>
    <s v="6097"/>
    <d v="2023-08-30T14:00:17"/>
    <d v="2023-08-30T14:04:41"/>
    <s v="APPROVE"/>
    <s v="Consumer Post Bureau"/>
    <s v="RMishra"/>
    <s v="Approved for 1 handset and 1 MBB"/>
    <d v="1899-12-30T00:04:24"/>
    <n v="4.4000000000000004"/>
    <d v="2023-08-30T00:00:00"/>
    <x v="1"/>
    <x v="0"/>
    <s v="RAJ"/>
    <x v="1"/>
    <s v="CONSUMER POST BUREAU"/>
    <s v="SLA_MET"/>
  </r>
  <r>
    <s v="6118"/>
    <d v="2023-08-30T14:06:30"/>
    <d v="2023-08-30T14:09:11"/>
    <s v="APPROVE"/>
    <s v="Consumer Pre Bureau"/>
    <s v="HPandya"/>
    <m/>
    <d v="1899-12-30T00:02:41"/>
    <n v="2.6833333333333336"/>
    <d v="2023-08-30T00:00:00"/>
    <x v="1"/>
    <x v="0"/>
    <s v="HARDIK"/>
    <x v="1"/>
    <s v="CONSUMER PRE BUREAU"/>
    <s v="SLA_MET"/>
  </r>
  <r>
    <s v="5985"/>
    <d v="2023-08-30T14:08:54"/>
    <d v="2023-08-30T14:20:35"/>
    <s v="APPROVE"/>
    <s v="Consumer Post Bureau"/>
    <s v="RBose"/>
    <m/>
    <d v="1899-12-30T00:11:41"/>
    <n v="11.683333333333334"/>
    <d v="2023-08-30T00:00:00"/>
    <x v="1"/>
    <x v="0"/>
    <s v="ROHAN"/>
    <x v="1"/>
    <s v="CONSUMER POST BUREAU"/>
    <s v="SLA_MET"/>
  </r>
  <r>
    <s v="6071"/>
    <d v="2023-08-30T14:13:14"/>
    <d v="2023-08-30T14:19:52"/>
    <s v="APPROVE"/>
    <s v="Consumer Existing"/>
    <s v="RMishra"/>
    <m/>
    <d v="1899-12-30T00:06:38"/>
    <n v="6.6333333333333329"/>
    <d v="2023-08-30T00:00:00"/>
    <x v="1"/>
    <x v="0"/>
    <s v="RAJ"/>
    <x v="1"/>
    <s v="CONSUMER EXISTING"/>
    <s v="SLA_MET"/>
  </r>
  <r>
    <s v="5995"/>
    <d v="2023-08-30T14:14:56"/>
    <d v="2023-08-30T14:25:54"/>
    <s v="APPROVE"/>
    <s v="Consumer Existing"/>
    <s v="CDcosta"/>
    <m/>
    <d v="1899-12-30T00:10:58"/>
    <n v="10.966666666666667"/>
    <d v="2023-08-30T00:00:00"/>
    <x v="1"/>
    <x v="0"/>
    <s v="CAMERON"/>
    <x v="1"/>
    <s v="CONSUMER EXISTING"/>
    <s v="SLA_MET"/>
  </r>
  <r>
    <s v="6031"/>
    <d v="2023-08-30T14:22:54"/>
    <d v="2023-08-30T14:31:54"/>
    <s v="APPROVE"/>
    <s v="Consumer Post Bureau"/>
    <s v="FWadia"/>
    <m/>
    <d v="1899-12-30T00:09:00"/>
    <n v="9"/>
    <d v="2023-08-30T00:00:00"/>
    <x v="1"/>
    <x v="0"/>
    <s v="FARDIN"/>
    <x v="1"/>
    <s v="CONSUMER POST BUREAU"/>
    <s v="SLA_MET"/>
  </r>
  <r>
    <s v="6096"/>
    <d v="2023-08-30T14:28:40"/>
    <d v="2023-08-30T14:33:19"/>
    <s v="APPROVE"/>
    <s v="Consumer Existing"/>
    <s v="RMishra"/>
    <s v="Approve"/>
    <d v="1899-12-30T00:04:39"/>
    <n v="4.6500000000000004"/>
    <d v="2023-08-30T00:00:00"/>
    <x v="1"/>
    <x v="0"/>
    <s v="RAJ"/>
    <x v="1"/>
    <s v="CONSUMER EXISTING"/>
    <s v="SLA_MET"/>
  </r>
  <r>
    <s v="5993"/>
    <d v="2023-08-30T14:30:31"/>
    <d v="2023-08-30T14:41:38"/>
    <s v="APPROVE"/>
    <s v="Consumer Post Bureau"/>
    <s v="HPandya"/>
    <m/>
    <d v="1899-12-30T00:11:07"/>
    <n v="11.116666666666667"/>
    <d v="2023-08-30T00:00:00"/>
    <x v="1"/>
    <x v="0"/>
    <s v="HARDIK"/>
    <x v="1"/>
    <s v="CONSUMER POST BUREAU"/>
    <s v="SLA_MET"/>
  </r>
  <r>
    <s v="6066"/>
    <d v="2023-08-30T14:33:26"/>
    <d v="2023-08-30T14:40:11"/>
    <s v="APPROVE"/>
    <s v="Consumer Existing"/>
    <s v="RMishra"/>
    <s v="Approve"/>
    <d v="1899-12-30T00:06:45"/>
    <n v="6.75"/>
    <d v="2023-08-30T00:00:00"/>
    <x v="1"/>
    <x v="0"/>
    <s v="RAJ"/>
    <x v="1"/>
    <s v="CONSUMER EXISTING"/>
    <s v="SLA_MET"/>
  </r>
  <r>
    <s v="5983"/>
    <d v="2023-08-30T14:34:54"/>
    <d v="2023-08-30T14:46:43"/>
    <s v="APPROVE"/>
    <s v="Consumer Pre Bureau"/>
    <s v="CDcosta"/>
    <m/>
    <d v="1899-12-30T00:11:49"/>
    <n v="11.816666666666666"/>
    <d v="2023-08-30T00:00:00"/>
    <x v="1"/>
    <x v="0"/>
    <s v="CAMERON"/>
    <x v="1"/>
    <s v="CONSUMER PRE BUREAU"/>
    <s v="SLA_MET"/>
  </r>
  <r>
    <s v="5954"/>
    <d v="2023-08-30T14:37:05"/>
    <d v="2023-08-30T14:52:31"/>
    <s v="APPROVE"/>
    <s v="Consumer Pre Bureau"/>
    <s v="NVaid"/>
    <s v="Approve"/>
    <d v="1899-12-30T00:15:26"/>
    <n v="15.433333333333334"/>
    <d v="2023-08-30T00:00:00"/>
    <x v="1"/>
    <x v="0"/>
    <s v="NAVED"/>
    <x v="1"/>
    <s v="CONSUMER PRE BUREAU"/>
    <s v="SLA_MET"/>
  </r>
  <r>
    <s v="5925"/>
    <d v="2023-08-30T14:43:15"/>
    <d v="2023-08-30T15:03:13"/>
    <s v="APPROVE"/>
    <s v="Consumer Existing"/>
    <s v="SBambaras"/>
    <m/>
    <d v="1899-12-30T00:19:58"/>
    <n v="19.966666666666665"/>
    <d v="2023-08-30T00:00:00"/>
    <x v="1"/>
    <x v="0"/>
    <s v="SAM"/>
    <x v="1"/>
    <s v="CONSUMER EXISTING"/>
    <s v="SLA_MET"/>
  </r>
  <r>
    <s v="6042"/>
    <d v="2023-08-30T14:48:19"/>
    <d v="2023-08-30T14:56:24"/>
    <s v="APPROVE"/>
    <s v="Consumer Pre Bureau"/>
    <s v="NBhatia"/>
    <s v="Approved only with outright purchase of handset or USIM only"/>
    <d v="1899-12-30T00:08:05"/>
    <n v="8.0833333333333339"/>
    <d v="2023-08-30T00:00:00"/>
    <x v="1"/>
    <x v="0"/>
    <s v="NITESH"/>
    <x v="1"/>
    <s v="CONSUMER PRE BUREAU"/>
    <s v="SLA_MET"/>
  </r>
  <r>
    <s v="6012"/>
    <d v="2023-08-30T14:48:54"/>
    <d v="2023-08-30T14:58:59"/>
    <s v="APPROVE"/>
    <s v="Consumer Pre Bureau"/>
    <s v="HPandya"/>
    <m/>
    <d v="1899-12-30T00:10:05"/>
    <n v="10.083333333333334"/>
    <d v="2023-08-30T00:00:00"/>
    <x v="1"/>
    <x v="0"/>
    <s v="HARDIK"/>
    <x v="1"/>
    <s v="CONSUMER PRE BUREAU"/>
    <s v="SLA_MET"/>
  </r>
  <r>
    <s v="6061"/>
    <d v="2023-08-30T14:54:11"/>
    <d v="2023-08-30T15:01:07"/>
    <s v="APPROVE"/>
    <s v="Consumer Existing"/>
    <s v="NVaid"/>
    <m/>
    <d v="1899-12-30T00:06:56"/>
    <n v="6.9333333333333336"/>
    <d v="2023-08-30T00:00:00"/>
    <x v="1"/>
    <x v="0"/>
    <s v="NAVED"/>
    <x v="1"/>
    <s v="CONSUMER EXISTING"/>
    <s v="SLA_MET"/>
  </r>
  <r>
    <s v="6057"/>
    <d v="2023-08-30T14:55:52"/>
    <d v="2023-08-30T15:03:09"/>
    <s v="APPROVE"/>
    <s v="Consumer Post Bureau"/>
    <s v="RMishra"/>
    <s v="Approve"/>
    <d v="1899-12-30T00:07:17"/>
    <n v="7.2833333333333332"/>
    <d v="2023-08-30T00:00:00"/>
    <x v="1"/>
    <x v="0"/>
    <s v="RAJ"/>
    <x v="1"/>
    <s v="CONSUMER POST BUREAU"/>
    <s v="SLA_MET"/>
  </r>
  <r>
    <s v="6014"/>
    <d v="2023-08-30T14:58:10"/>
    <d v="2023-08-30T15:08:00"/>
    <s v="APPROVE"/>
    <s v="Consumer Pre Bureau"/>
    <s v="NBhatia"/>
    <m/>
    <d v="1899-12-30T00:09:50"/>
    <n v="9.8333333333333339"/>
    <d v="2023-08-30T00:00:00"/>
    <x v="1"/>
    <x v="0"/>
    <s v="NITESH"/>
    <x v="1"/>
    <s v="CONSUMER PRE BUREAU"/>
    <s v="SLA_MET"/>
  </r>
  <r>
    <s v="5975"/>
    <d v="2023-08-30T14:58:10"/>
    <d v="2023-08-30T15:10:40"/>
    <s v="APPROVE"/>
    <s v="Consumer Post Bureau"/>
    <s v="HPandya"/>
    <m/>
    <d v="1899-12-30T00:12:30"/>
    <n v="12.5"/>
    <d v="2023-08-30T00:00:00"/>
    <x v="1"/>
    <x v="0"/>
    <s v="HARDIK"/>
    <x v="1"/>
    <s v="CONSUMER POST BUREAU"/>
    <s v="SLA_MET"/>
  </r>
  <r>
    <s v="5931"/>
    <d v="2023-08-30T14:59:07"/>
    <d v="2023-08-30T15:17:20"/>
    <s v="APPROVE"/>
    <s v="Consumer Existing"/>
    <s v="SBambaras"/>
    <m/>
    <d v="1899-12-30T00:18:13"/>
    <n v="18.216666666666665"/>
    <d v="2023-08-30T00:00:00"/>
    <x v="1"/>
    <x v="0"/>
    <s v="SAM"/>
    <x v="1"/>
    <s v="CONSUMER EXISTING"/>
    <s v="SLA_MET"/>
  </r>
  <r>
    <s v="5942"/>
    <d v="2023-08-30T15:05:08"/>
    <d v="2023-08-30T15:21:50"/>
    <s v="APPROVE"/>
    <s v="Consumer Existing"/>
    <s v="SBambaras"/>
    <m/>
    <d v="1899-12-30T00:16:42"/>
    <n v="16.7"/>
    <d v="2023-08-30T00:00:00"/>
    <x v="1"/>
    <x v="0"/>
    <s v="SAM"/>
    <x v="1"/>
    <s v="CONSUMER EXISTING"/>
    <s v="SLA_MET"/>
  </r>
  <r>
    <s v="6100"/>
    <d v="2023-08-30T15:06:11"/>
    <d v="2023-08-30T15:10:29"/>
    <s v="APPROVE"/>
    <s v="Consumer Post Bureau"/>
    <s v="RMishra"/>
    <s v="Approved for 1 handset and 1 MBB"/>
    <d v="1899-12-30T00:04:18"/>
    <n v="4.3"/>
    <d v="2023-08-30T00:00:00"/>
    <x v="1"/>
    <x v="0"/>
    <s v="RAJ"/>
    <x v="1"/>
    <s v="CONSUMER POST BUREAU"/>
    <s v="SLA_MET"/>
  </r>
  <r>
    <s v="5991"/>
    <d v="2023-08-30T15:06:54"/>
    <d v="2023-08-30T15:18:05"/>
    <s v="APPROVE"/>
    <s v="Consumer Pre Bureau"/>
    <s v="NVaid"/>
    <s v="Approved"/>
    <d v="1899-12-30T00:11:11"/>
    <n v="11.183333333333334"/>
    <d v="2023-08-30T00:00:00"/>
    <x v="1"/>
    <x v="0"/>
    <s v="NAVED"/>
    <x v="1"/>
    <s v="CONSUMER PRE BUREAU"/>
    <s v="SLA_MET"/>
  </r>
  <r>
    <s v="6049"/>
    <d v="2023-08-30T15:08:42"/>
    <d v="2023-08-30T15:16:32"/>
    <s v="APPROVE"/>
    <s v="Consumer Existing"/>
    <s v="MDcruz"/>
    <s v="Approve"/>
    <d v="1899-12-30T00:07:50"/>
    <n v="7.833333333333333"/>
    <d v="2023-08-30T00:00:00"/>
    <x v="1"/>
    <x v="0"/>
    <s v="MERCEDES"/>
    <x v="1"/>
    <s v="CONSUMER EXISTING"/>
    <s v="SLA_MET"/>
  </r>
  <r>
    <s v="5966"/>
    <d v="2023-08-30T15:09:54"/>
    <d v="2023-08-30T15:23:27"/>
    <s v="APPROVE"/>
    <s v="Consumer Existing"/>
    <s v="MDcruz"/>
    <m/>
    <d v="1899-12-30T00:13:33"/>
    <n v="13.55"/>
    <d v="2023-08-30T00:00:00"/>
    <x v="1"/>
    <x v="0"/>
    <s v="MERCEDES"/>
    <x v="1"/>
    <s v="CONSUMER EXISTING"/>
    <s v="SLA_MET"/>
  </r>
  <r>
    <s v="6015"/>
    <d v="2023-08-30T15:15:22"/>
    <d v="2023-08-30T15:25:11"/>
    <s v="APPROVE"/>
    <s v="Consumer Existing"/>
    <s v="SBambaras"/>
    <m/>
    <d v="1899-12-30T00:09:49"/>
    <n v="9.8166666666666664"/>
    <d v="2023-08-30T00:00:00"/>
    <x v="1"/>
    <x v="0"/>
    <s v="SAM"/>
    <x v="1"/>
    <s v="CONSUMER EXISTING"/>
    <s v="SLA_MET"/>
  </r>
  <r>
    <s v="5939"/>
    <d v="2023-08-30T15:15:31"/>
    <d v="2023-08-30T15:32:30"/>
    <s v="APPROVE"/>
    <s v="Consumer Post Bureau"/>
    <s v="SBambaras"/>
    <m/>
    <d v="1899-12-30T00:16:59"/>
    <n v="16.983333333333334"/>
    <d v="2023-08-30T00:00:00"/>
    <x v="1"/>
    <x v="0"/>
    <s v="SAM"/>
    <x v="1"/>
    <s v="CONSUMER POST BUREAU"/>
    <s v="SLA_MET"/>
  </r>
  <r>
    <s v="6056"/>
    <d v="2023-08-30T15:16:24"/>
    <d v="2023-08-30T15:23:49"/>
    <s v="APPROVE"/>
    <s v="Consumer Post Bureau"/>
    <s v="HPandya"/>
    <m/>
    <d v="1899-12-30T00:07:25"/>
    <n v="7.416666666666667"/>
    <d v="2023-08-30T00:00:00"/>
    <x v="1"/>
    <x v="0"/>
    <s v="HARDIK"/>
    <x v="1"/>
    <s v="CONSUMER POST BUREAU"/>
    <s v="SLA_MET"/>
  </r>
  <r>
    <s v="5943"/>
    <d v="2023-08-30T15:16:39"/>
    <d v="2023-08-30T15:33:06"/>
    <s v="APPROVE"/>
    <s v="Consumer Post Bureau"/>
    <s v="MDcruz"/>
    <m/>
    <d v="1899-12-30T00:16:27"/>
    <n v="16.45"/>
    <d v="2023-08-30T00:00:00"/>
    <x v="1"/>
    <x v="0"/>
    <s v="MERCEDES"/>
    <x v="1"/>
    <s v="CONSUMER POST BUREAU"/>
    <s v="SLA_MET"/>
  </r>
  <r>
    <s v="6010"/>
    <d v="2023-08-30T15:18:18"/>
    <d v="2023-08-30T15:28:23"/>
    <s v="APPROVE"/>
    <s v="Consumer Pre Bureau"/>
    <s v="NVaid"/>
    <s v="Approve"/>
    <d v="1899-12-30T00:10:05"/>
    <n v="10.083333333333334"/>
    <d v="2023-08-30T00:00:00"/>
    <x v="1"/>
    <x v="0"/>
    <s v="NAVED"/>
    <x v="1"/>
    <s v="CONSUMER PRE BUREAU"/>
    <s v="SLA_MET"/>
  </r>
  <r>
    <s v="6127"/>
    <d v="2023-08-30T15:25:29"/>
    <d v="2023-08-30T15:27:26"/>
    <s v="APPROVE"/>
    <s v="Consumer Post Bureau"/>
    <s v="RMishra"/>
    <m/>
    <d v="1899-12-30T00:01:57"/>
    <n v="1.95"/>
    <d v="2023-08-30T00:00:00"/>
    <x v="1"/>
    <x v="0"/>
    <s v="RAJ"/>
    <x v="1"/>
    <s v="CONSUMER POST BUREAU"/>
    <s v="SLA_MET"/>
  </r>
  <r>
    <s v="6041"/>
    <d v="2023-08-30T15:26:04"/>
    <d v="2023-08-30T15:34:13"/>
    <s v="APPROVE"/>
    <s v="Consumer Post Bureau"/>
    <s v="HPandya"/>
    <m/>
    <d v="1899-12-30T00:08:09"/>
    <n v="8.15"/>
    <d v="2023-08-30T00:00:00"/>
    <x v="1"/>
    <x v="0"/>
    <s v="HARDIK"/>
    <x v="1"/>
    <s v="CONSUMER POST BUREAU"/>
    <s v="SLA_MET"/>
  </r>
  <r>
    <s v="6036"/>
    <d v="2023-08-30T15:31:20"/>
    <d v="2023-08-30T15:39:45"/>
    <s v="APPROVE"/>
    <s v="Consumer Pre Bureau"/>
    <s v="NBhatia"/>
    <s v="Approve"/>
    <d v="1899-12-30T00:08:25"/>
    <n v="8.4166666666666661"/>
    <d v="2023-08-30T00:00:00"/>
    <x v="1"/>
    <x v="0"/>
    <s v="NITESH"/>
    <x v="1"/>
    <s v="CONSUMER PRE BUREAU"/>
    <s v="SLA_MET"/>
  </r>
  <r>
    <s v="5946"/>
    <d v="2023-08-30T15:32:04"/>
    <d v="2023-08-30T15:48:16"/>
    <s v="APPROVE"/>
    <s v="Consumer Existing"/>
    <s v="SBambaras"/>
    <m/>
    <d v="1899-12-30T00:16:12"/>
    <n v="16.2"/>
    <d v="2023-08-30T00:00:00"/>
    <x v="1"/>
    <x v="0"/>
    <s v="SAM"/>
    <x v="1"/>
    <s v="CONSUMER EXISTING"/>
    <s v="SLA_MET"/>
  </r>
  <r>
    <s v="6032"/>
    <d v="2023-08-30T15:34:52"/>
    <d v="2023-08-30T15:43:38"/>
    <s v="APPROVE"/>
    <s v="Consumer Pre Bureau"/>
    <s v="HPandya"/>
    <s v="Approve"/>
    <d v="1899-12-30T00:08:46"/>
    <n v="8.7666666666666675"/>
    <d v="2023-08-30T00:00:00"/>
    <x v="1"/>
    <x v="0"/>
    <s v="HARDIK"/>
    <x v="1"/>
    <s v="CONSUMER PRE BUREAU"/>
    <s v="SLA_MET"/>
  </r>
  <r>
    <s v="5938"/>
    <d v="2023-08-30T15:35:27"/>
    <d v="2023-08-30T15:52:43"/>
    <s v="APPROVE"/>
    <s v="Consumer Existing"/>
    <s v="NBhatia"/>
    <m/>
    <d v="1899-12-30T00:17:16"/>
    <n v="17.266666666666666"/>
    <d v="2023-08-30T00:00:00"/>
    <x v="1"/>
    <x v="0"/>
    <s v="NITESH"/>
    <x v="1"/>
    <s v="CONSUMER EXISTING"/>
    <s v="SLA_MET"/>
  </r>
  <r>
    <s v="5924"/>
    <d v="2023-08-30T15:35:50"/>
    <d v="2023-08-30T15:55:59"/>
    <s v="APPROVE"/>
    <s v="Consumer Post Bureau"/>
    <s v="SBambaras"/>
    <m/>
    <d v="1899-12-30T00:20:09"/>
    <n v="20.149999999999999"/>
    <d v="2023-08-30T00:00:00"/>
    <x v="1"/>
    <x v="0"/>
    <s v="SAM"/>
    <x v="1"/>
    <s v="CONSUMER POST BUREAU"/>
    <s v="SLA_NOT_MET"/>
  </r>
  <r>
    <s v="5957"/>
    <d v="2023-08-30T15:38:38"/>
    <d v="2023-08-30T15:53:32"/>
    <s v="APPROVE"/>
    <s v="Consumer Existing"/>
    <s v="HPandya"/>
    <s v="Approved for MBB only"/>
    <d v="1899-12-30T00:14:54"/>
    <n v="14.9"/>
    <d v="2023-08-30T00:00:00"/>
    <x v="1"/>
    <x v="0"/>
    <s v="HARDIK"/>
    <x v="1"/>
    <s v="CONSUMER EXISTING"/>
    <s v="SLA_MET"/>
  </r>
  <r>
    <s v="5929"/>
    <d v="2023-08-30T15:40:34"/>
    <d v="2023-08-30T15:59:40"/>
    <s v="APPROVE"/>
    <s v="Consumer Pre Bureau"/>
    <s v="HPandya"/>
    <s v="Approve"/>
    <d v="1899-12-30T00:19:06"/>
    <n v="19.100000000000001"/>
    <d v="2023-08-30T00:00:00"/>
    <x v="1"/>
    <x v="0"/>
    <s v="HARDIK"/>
    <x v="1"/>
    <s v="CONSUMER PRE BUREAU"/>
    <s v="SLA_MET"/>
  </r>
  <r>
    <s v="5933"/>
    <d v="2023-08-30T15:41:45"/>
    <d v="2023-08-30T15:59:29"/>
    <s v="APPROVE"/>
    <s v="Consumer Post Bureau"/>
    <s v="RMishra"/>
    <s v="Approve"/>
    <d v="1899-12-30T00:17:44"/>
    <n v="17.733333333333334"/>
    <d v="2023-08-30T00:00:00"/>
    <x v="1"/>
    <x v="0"/>
    <s v="RAJ"/>
    <x v="1"/>
    <s v="CONSUMER POST BUREAU"/>
    <s v="SLA_MET"/>
  </r>
  <r>
    <s v="5944"/>
    <d v="2023-08-30T15:45:03"/>
    <d v="2023-08-30T16:01:19"/>
    <s v="APPROVE"/>
    <s v="Consumer Existing"/>
    <s v="NVaid"/>
    <s v="Approved only with outright purchase of handset or USIM only"/>
    <d v="1899-12-30T00:16:16"/>
    <n v="16.266666666666666"/>
    <d v="2023-08-30T00:00:00"/>
    <x v="1"/>
    <x v="0"/>
    <s v="NAVED"/>
    <x v="1"/>
    <s v="CONSUMER EXISTING"/>
    <s v="SLA_MET"/>
  </r>
  <r>
    <s v="5945"/>
    <d v="2023-08-30T15:51:27"/>
    <d v="2023-08-30T16:07:42"/>
    <s v="APPROVE"/>
    <s v="Consumer Pre Bureau"/>
    <s v="NBhatia"/>
    <m/>
    <d v="1899-12-30T00:16:15"/>
    <n v="16.25"/>
    <d v="2023-08-30T00:00:00"/>
    <x v="1"/>
    <x v="0"/>
    <s v="NITESH"/>
    <x v="1"/>
    <s v="CONSUMER PRE BUREAU"/>
    <s v="SLA_MET"/>
  </r>
  <r>
    <s v="6043"/>
    <d v="2023-08-30T15:53:12"/>
    <d v="2023-08-30T16:01:16"/>
    <s v="APPROVE"/>
    <s v="Consumer Existing"/>
    <s v="FWadia"/>
    <m/>
    <d v="1899-12-30T00:08:04"/>
    <n v="8.0666666666666664"/>
    <d v="2023-08-30T00:00:00"/>
    <x v="1"/>
    <x v="0"/>
    <s v="FARDIN"/>
    <x v="1"/>
    <s v="CONSUMER EXISTING"/>
    <s v="SLA_MET"/>
  </r>
  <r>
    <s v="5992"/>
    <d v="2023-08-30T15:55:12"/>
    <d v="2023-08-30T16:06:20"/>
    <s v="APPROVE"/>
    <s v="Consumer Pre Bureau"/>
    <s v="RBose"/>
    <m/>
    <d v="1899-12-30T00:11:08"/>
    <n v="11.133333333333333"/>
    <d v="2023-08-30T00:00:00"/>
    <x v="1"/>
    <x v="0"/>
    <s v="ROHAN"/>
    <x v="1"/>
    <s v="CONSUMER PRE BUREAU"/>
    <s v="SLA_MET"/>
  </r>
  <r>
    <s v="6092"/>
    <d v="2023-08-30T15:56:42"/>
    <d v="2023-08-30T16:01:39"/>
    <s v="APPROVE"/>
    <s v="Consumer Pre Bureau"/>
    <s v="RMishra"/>
    <m/>
    <d v="1899-12-30T00:04:57"/>
    <n v="4.95"/>
    <d v="2023-08-30T00:00:00"/>
    <x v="1"/>
    <x v="0"/>
    <s v="RAJ"/>
    <x v="1"/>
    <s v="CONSUMER PRE BUREAU"/>
    <s v="SLA_MET"/>
  </r>
  <r>
    <s v="5928"/>
    <d v="2023-08-30T15:59:32"/>
    <d v="2023-08-30T16:18:43"/>
    <s v="APPROVE"/>
    <s v="Consumer Existing"/>
    <s v="HPandya"/>
    <m/>
    <d v="1899-12-30T00:19:11"/>
    <n v="19.183333333333334"/>
    <d v="2023-08-30T00:00:00"/>
    <x v="1"/>
    <x v="0"/>
    <s v="HARDIK"/>
    <x v="1"/>
    <s v="CONSUMER EXISTING"/>
    <s v="SLA_MET"/>
  </r>
  <r>
    <s v="5973"/>
    <d v="2023-08-30T16:00:50"/>
    <d v="2023-08-30T16:13:26"/>
    <s v="APPROVE"/>
    <s v="Consumer Pre Bureau"/>
    <s v="NVaid"/>
    <s v="Approved for 1 handset and 1 MBB"/>
    <d v="1899-12-30T00:12:36"/>
    <n v="12.6"/>
    <d v="2023-08-30T00:00:00"/>
    <x v="1"/>
    <x v="0"/>
    <s v="NAVED"/>
    <x v="1"/>
    <s v="CONSUMER PRE BUREAU"/>
    <s v="SLA_MET"/>
  </r>
  <r>
    <s v="6085"/>
    <d v="2023-08-30T16:01:25"/>
    <d v="2023-08-30T16:06:45"/>
    <s v="APPROVE"/>
    <s v="Consumer Post Bureau"/>
    <s v="RMishra"/>
    <m/>
    <d v="1899-12-30T00:05:20"/>
    <n v="5.333333333333333"/>
    <d v="2023-08-30T00:00:00"/>
    <x v="1"/>
    <x v="0"/>
    <s v="RAJ"/>
    <x v="1"/>
    <s v="CONSUMER POST BUREAU"/>
    <s v="SLA_MET"/>
  </r>
  <r>
    <s v="5934"/>
    <d v="2023-08-30T16:02:00"/>
    <d v="2023-08-30T16:19:37"/>
    <s v="APPROVE"/>
    <s v="Consumer Post Bureau"/>
    <s v="SBambaras"/>
    <m/>
    <d v="1899-12-30T00:17:37"/>
    <n v="17.616666666666667"/>
    <d v="2023-08-30T00:00:00"/>
    <x v="1"/>
    <x v="0"/>
    <s v="SAM"/>
    <x v="1"/>
    <s v="CONSUMER POST BUREAU"/>
    <s v="SLA_MET"/>
  </r>
  <r>
    <s v="6028"/>
    <d v="2023-08-30T16:07:35"/>
    <d v="2023-08-30T16:16:43"/>
    <s v="APPROVE"/>
    <s v="Consumer Pre Bureau"/>
    <s v="RBose"/>
    <m/>
    <d v="1899-12-30T00:09:08"/>
    <n v="9.1333333333333329"/>
    <d v="2023-08-30T00:00:00"/>
    <x v="1"/>
    <x v="0"/>
    <s v="ROHAN"/>
    <x v="1"/>
    <s v="CONSUMER PRE BUREAU"/>
    <s v="SLA_MET"/>
  </r>
  <r>
    <s v="5967"/>
    <d v="2023-08-30T16:12:50"/>
    <d v="2023-08-30T16:26:06"/>
    <s v="APPROVE"/>
    <s v="Consumer Existing"/>
    <s v="CDcosta"/>
    <m/>
    <d v="1899-12-30T00:13:16"/>
    <n v="13.266666666666667"/>
    <d v="2023-08-30T00:00:00"/>
    <x v="1"/>
    <x v="0"/>
    <s v="CAMERON"/>
    <x v="1"/>
    <s v="CONSUMER EXISTING"/>
    <s v="SLA_MET"/>
  </r>
  <r>
    <s v="6093"/>
    <d v="2023-08-30T16:13:57"/>
    <d v="2023-08-30T16:18:43"/>
    <s v="APPROVE"/>
    <s v="Consumer Pre Bureau"/>
    <s v="RMishra"/>
    <m/>
    <d v="1899-12-30T00:04:46"/>
    <n v="4.7666666666666666"/>
    <d v="2023-08-30T00:00:00"/>
    <x v="1"/>
    <x v="0"/>
    <s v="RAJ"/>
    <x v="1"/>
    <s v="CONSUMER PRE BUREAU"/>
    <s v="SLA_MET"/>
  </r>
  <r>
    <s v="6035"/>
    <d v="2023-08-30T16:13:57"/>
    <d v="2023-08-30T16:22:33"/>
    <s v="APPROVE"/>
    <s v="Consumer Existing"/>
    <s v="MDcruz"/>
    <m/>
    <d v="1899-12-30T00:08:36"/>
    <n v="8.6"/>
    <d v="2023-08-30T00:00:00"/>
    <x v="1"/>
    <x v="0"/>
    <s v="MERCEDES"/>
    <x v="1"/>
    <s v="CONSUMER EXISTING"/>
    <s v="SLA_MET"/>
  </r>
  <r>
    <s v="6064"/>
    <d v="2023-08-30T16:15:51"/>
    <d v="2023-08-30T16:22:41"/>
    <s v="APPROVE"/>
    <s v="Consumer Post Bureau"/>
    <s v="NBhatia"/>
    <s v="Approved only with outright purchase of handset or USIM only"/>
    <d v="1899-12-30T00:06:50"/>
    <n v="6.833333333333333"/>
    <d v="2023-08-30T00:00:00"/>
    <x v="1"/>
    <x v="0"/>
    <s v="NITESH"/>
    <x v="1"/>
    <s v="CONSUMER POST BUREAU"/>
    <s v="SLA_MET"/>
  </r>
  <r>
    <s v="5971"/>
    <d v="2023-08-30T16:16:49"/>
    <d v="2023-08-30T16:29:50"/>
    <s v="APPROVE"/>
    <s v="Consumer Pre Bureau"/>
    <s v="RBose"/>
    <m/>
    <d v="1899-12-30T00:13:01"/>
    <n v="13.016666666666667"/>
    <d v="2023-08-30T00:00:00"/>
    <x v="1"/>
    <x v="0"/>
    <s v="ROHAN"/>
    <x v="1"/>
    <s v="CONSUMER PRE BUREAU"/>
    <s v="SLA_MET"/>
  </r>
  <r>
    <s v="6113"/>
    <d v="2023-08-30T16:19:40"/>
    <d v="2023-08-30T16:23:05"/>
    <s v="APPROVE"/>
    <s v="Consumer Existing"/>
    <s v="RMishra"/>
    <s v="Approved for MBB only"/>
    <d v="1899-12-30T00:03:25"/>
    <n v="3.4166666666666665"/>
    <d v="2023-08-30T00:00:00"/>
    <x v="1"/>
    <x v="0"/>
    <s v="RAJ"/>
    <x v="1"/>
    <s v="CONSUMER EXISTING"/>
    <s v="SLA_MET"/>
  </r>
  <r>
    <s v="6074"/>
    <d v="2023-08-30T16:20:40"/>
    <d v="2023-08-30T16:27:08"/>
    <s v="APPROVE"/>
    <s v="Consumer Existing"/>
    <s v="NVaid"/>
    <m/>
    <d v="1899-12-30T00:06:28"/>
    <n v="6.4666666666666668"/>
    <d v="2023-08-30T00:00:00"/>
    <x v="1"/>
    <x v="0"/>
    <s v="NAVED"/>
    <x v="1"/>
    <s v="CONSUMER EXISTING"/>
    <s v="SLA_MET"/>
  </r>
  <r>
    <s v="6095"/>
    <d v="2023-08-30T16:21:12"/>
    <d v="2023-08-30T16:25:52"/>
    <s v="APPROVE"/>
    <s v="Consumer Post Bureau"/>
    <s v="SBambaras"/>
    <m/>
    <d v="1899-12-30T00:04:40"/>
    <n v="4.666666666666667"/>
    <d v="2023-08-30T00:00:00"/>
    <x v="1"/>
    <x v="0"/>
    <s v="SAM"/>
    <x v="1"/>
    <s v="CONSUMER POST BUREAU"/>
    <s v="SLA_MET"/>
  </r>
  <r>
    <s v="6131"/>
    <d v="2023-08-30T16:23:22"/>
    <d v="2023-08-30T16:24:40"/>
    <s v="APPROVE"/>
    <s v="Consumer Pre Bureau"/>
    <s v="RMishra"/>
    <s v="Approved for up to 2 services"/>
    <d v="1899-12-30T00:01:18"/>
    <n v="1.3"/>
    <d v="2023-08-30T00:00:00"/>
    <x v="1"/>
    <x v="0"/>
    <s v="RAJ"/>
    <x v="1"/>
    <s v="CONSUMER PRE BUREAU"/>
    <s v="SLA_MET"/>
  </r>
  <r>
    <s v="6119"/>
    <d v="2023-08-30T16:23:47"/>
    <d v="2023-08-30T16:26:28"/>
    <s v="APPROVE"/>
    <s v="Consumer Existing"/>
    <s v="MDcruz"/>
    <m/>
    <d v="1899-12-30T00:02:41"/>
    <n v="2.6833333333333336"/>
    <d v="2023-08-30T00:00:00"/>
    <x v="1"/>
    <x v="0"/>
    <s v="MERCEDES"/>
    <x v="1"/>
    <s v="CONSUMER EXISTING"/>
    <s v="SLA_MET"/>
  </r>
  <r>
    <s v="6109"/>
    <d v="2023-08-30T16:31:27"/>
    <d v="2023-08-30T16:35:03"/>
    <s v="APPROVE"/>
    <s v="Consumer Existing"/>
    <s v="MDcruz"/>
    <m/>
    <d v="1899-12-30T00:03:36"/>
    <n v="3.6"/>
    <d v="2023-08-30T00:00:00"/>
    <x v="1"/>
    <x v="0"/>
    <s v="MERCEDES"/>
    <x v="1"/>
    <s v="CONSUMER EXISTING"/>
    <s v="SLA_MET"/>
  </r>
  <r>
    <s v="6123"/>
    <d v="2023-08-30T16:31:36"/>
    <d v="2023-08-30T16:33:48"/>
    <s v="APPROVE"/>
    <s v="Consumer Existing"/>
    <s v="RMishra"/>
    <s v="Approved for MBB only"/>
    <d v="1899-12-30T00:02:12"/>
    <n v="2.2000000000000002"/>
    <d v="2023-08-30T00:00:00"/>
    <x v="1"/>
    <x v="0"/>
    <s v="RAJ"/>
    <x v="1"/>
    <s v="CONSUMER EXISTING"/>
    <s v="SLA_MET"/>
  </r>
  <r>
    <s v="6110"/>
    <d v="2023-08-30T16:35:18"/>
    <d v="2023-08-30T16:38:51"/>
    <s v="APPROVE"/>
    <s v="Consumer Pre Bureau"/>
    <s v="RMishra"/>
    <m/>
    <d v="1899-12-30T00:03:33"/>
    <n v="3.55"/>
    <d v="2023-08-30T00:00:00"/>
    <x v="1"/>
    <x v="0"/>
    <s v="RAJ"/>
    <x v="1"/>
    <s v="CONSUMER PRE BUREAU"/>
    <s v="SLA_MET"/>
  </r>
  <r>
    <s v="6091"/>
    <d v="2023-08-30T16:42:55"/>
    <d v="2023-08-30T16:47:53"/>
    <s v="APPROVE"/>
    <s v="Consumer Existing"/>
    <s v="RMishra"/>
    <m/>
    <d v="1899-12-30T00:04:58"/>
    <n v="4.9666666666666668"/>
    <d v="2023-08-30T00:00:00"/>
    <x v="1"/>
    <x v="0"/>
    <s v="RAJ"/>
    <x v="1"/>
    <s v="CONSUMER EXISTING"/>
    <s v="SLA_MET"/>
  </r>
  <r>
    <s v="6047"/>
    <d v="2023-08-30T16:42:55"/>
    <d v="2023-08-30T16:50:52"/>
    <s v="WITHDRAW"/>
    <s v="Consumer Post Bureau"/>
    <s v="HPandya"/>
    <s v="An account for this applicant already exists with Asif Tech. Please resubmit as existing customer 1-8BQ7EH4"/>
    <d v="1899-12-30T00:07:57"/>
    <n v="7.95"/>
    <d v="2023-08-30T00:00:00"/>
    <x v="1"/>
    <x v="0"/>
    <s v="HARDIK"/>
    <x v="0"/>
    <s v="CONSUMER POST BUREAU"/>
    <s v="SLA_MET"/>
  </r>
  <r>
    <s v="6082"/>
    <d v="2023-08-30T16:43:23"/>
    <d v="2023-08-30T16:48:51"/>
    <s v="WITHDRAW"/>
    <s v="Consumer Existing"/>
    <s v="MDcruz"/>
    <s v="Please re-submit as student"/>
    <d v="1899-12-30T00:05:28"/>
    <n v="5.4666666666666668"/>
    <d v="2023-08-30T00:00:00"/>
    <x v="1"/>
    <x v="0"/>
    <s v="MERCEDES"/>
    <x v="0"/>
    <s v="CONSUMER EXISTING"/>
    <s v="SLA_MET"/>
  </r>
  <r>
    <s v="6063"/>
    <d v="2023-08-30T16:45:51"/>
    <d v="2023-08-30T16:52:44"/>
    <s v="WITHDRAW"/>
    <s v="Consumer Pre Bureau"/>
    <s v="NVaid"/>
    <s v="Please proof of employment / appointment letter or payslip to kcredit@Asif Tech.com.au"/>
    <d v="1899-12-30T00:06:53"/>
    <n v="6.8833333333333329"/>
    <d v="2023-08-30T00:00:00"/>
    <x v="1"/>
    <x v="0"/>
    <s v="NAVED"/>
    <x v="0"/>
    <s v="CONSUMER PRE BUREAU"/>
    <s v="SLA_MET"/>
  </r>
  <r>
    <s v="6102"/>
    <d v="2023-08-30T16:51:54"/>
    <d v="2023-08-30T16:56:00"/>
    <s v="APPROVE"/>
    <s v="Consumer Pre Bureau"/>
    <s v="RMishra"/>
    <s v="Approve"/>
    <d v="1899-12-30T00:04:06"/>
    <n v="4.0999999999999996"/>
    <d v="2023-08-30T00:00:00"/>
    <x v="1"/>
    <x v="0"/>
    <s v="RAJ"/>
    <x v="1"/>
    <s v="CONSUMER PRE BUREAU"/>
    <s v="SLA_MET"/>
  </r>
  <r>
    <s v="6019"/>
    <d v="2023-08-30T16:53:43"/>
    <d v="2023-08-30T17:03:15"/>
    <s v="APPROVE"/>
    <s v="Consumer Existing"/>
    <s v="NBhatia"/>
    <s v="Approve"/>
    <d v="1899-12-30T00:09:32"/>
    <n v="9.5333333333333332"/>
    <d v="2023-08-30T00:00:00"/>
    <x v="1"/>
    <x v="0"/>
    <s v="NITESH"/>
    <x v="1"/>
    <s v="CONSUMER EXISTING"/>
    <s v="SLA_MET"/>
  </r>
  <r>
    <s v="6070"/>
    <d v="2023-08-30T16:54:18"/>
    <d v="2023-08-30T17:00:59"/>
    <s v="WITHDRAW"/>
    <s v="Consumer Existing"/>
    <s v="HPandya"/>
    <s v="Please resubmit with landline for employer"/>
    <d v="1899-12-30T00:06:41"/>
    <n v="6.6833333333333336"/>
    <d v="2023-08-30T00:00:00"/>
    <x v="1"/>
    <x v="0"/>
    <s v="HARDIK"/>
    <x v="0"/>
    <s v="CONSUMER EXISTING"/>
    <s v="SLA_MET"/>
  </r>
  <r>
    <s v="6090"/>
    <d v="2023-08-30T16:58:57"/>
    <d v="2023-08-30T17:03:57"/>
    <s v="APPROVE"/>
    <s v="Consumer Existing"/>
    <s v="RMishra"/>
    <s v="Approve"/>
    <d v="1899-12-30T00:05:00"/>
    <n v="5"/>
    <d v="2023-08-30T00:00:00"/>
    <x v="1"/>
    <x v="0"/>
    <s v="RAJ"/>
    <x v="1"/>
    <s v="CONSUMER EXISTING"/>
    <s v="SLA_MET"/>
  </r>
  <r>
    <s v="6076"/>
    <d v="2023-08-30T17:05:09"/>
    <d v="2023-08-30T17:11:18"/>
    <s v="APPROVE"/>
    <s v="Consumer Existing"/>
    <s v="SBambaras"/>
    <m/>
    <d v="1899-12-30T00:06:09"/>
    <n v="6.15"/>
    <d v="2023-08-30T00:00:00"/>
    <x v="1"/>
    <x v="0"/>
    <s v="SAM"/>
    <x v="1"/>
    <s v="CONSUMER EXISTING"/>
    <s v="SLA_MET"/>
  </r>
  <r>
    <s v="6116"/>
    <d v="2023-08-30T17:08:29"/>
    <d v="2023-08-30T17:11:28"/>
    <s v="APPROVE"/>
    <s v="Consumer Existing"/>
    <s v="HPandya"/>
    <s v="Approve"/>
    <d v="1899-12-30T00:02:59"/>
    <n v="2.9833333333333334"/>
    <d v="2023-08-30T00:00:00"/>
    <x v="1"/>
    <x v="0"/>
    <s v="HARDIK"/>
    <x v="1"/>
    <s v="CONSUMER EXISTING"/>
    <s v="SLA_MET"/>
  </r>
  <r>
    <s v="5988"/>
    <d v="2023-08-30T17:13:00"/>
    <d v="2023-08-30T17:24:21"/>
    <s v="APPROVE"/>
    <s v="Consumer Existing"/>
    <s v="NBhatia"/>
    <s v="Approve"/>
    <d v="1899-12-30T00:11:21"/>
    <n v="11.35"/>
    <d v="2023-08-30T00:00:00"/>
    <x v="1"/>
    <x v="0"/>
    <s v="NITESH"/>
    <x v="1"/>
    <s v="CONSUMER EXISTING"/>
    <s v="SLA_MET"/>
  </r>
  <r>
    <s v="5959"/>
    <d v="2023-08-30T17:13:29"/>
    <d v="2023-08-30T17:28:19"/>
    <s v="APPROVE"/>
    <s v="Consumer Pre Bureau"/>
    <s v="RBose"/>
    <s v="Approve"/>
    <d v="1899-12-30T00:14:50"/>
    <n v="14.833333333333334"/>
    <d v="2023-08-30T00:00:00"/>
    <x v="1"/>
    <x v="0"/>
    <s v="ROHAN"/>
    <x v="1"/>
    <s v="CONSUMER PRE BUREAU"/>
    <s v="SLA_MET"/>
  </r>
  <r>
    <s v="6112"/>
    <d v="2023-08-30T17:14:33"/>
    <d v="2023-08-30T17:18:05"/>
    <s v="APPROVE"/>
    <s v="Consumer Existing"/>
    <s v="HPandya"/>
    <s v="Approve"/>
    <d v="1899-12-30T00:03:32"/>
    <n v="3.5333333333333332"/>
    <d v="2023-08-30T00:00:00"/>
    <x v="1"/>
    <x v="0"/>
    <s v="HARDIK"/>
    <x v="1"/>
    <s v="CONSUMER EXISTING"/>
    <s v="SLA_MET"/>
  </r>
  <r>
    <s v="6026"/>
    <d v="2023-08-30T17:17:14"/>
    <d v="2023-08-30T17:26:28"/>
    <s v="APPROVE"/>
    <s v="Consumer Pre Bureau"/>
    <s v="HPandya"/>
    <s v="Approve"/>
    <d v="1899-12-30T00:09:14"/>
    <n v="9.2333333333333325"/>
    <d v="2023-08-30T00:00:00"/>
    <x v="1"/>
    <x v="0"/>
    <s v="HARDIK"/>
    <x v="1"/>
    <s v="CONSUMER PRE BUREAU"/>
    <s v="SLA_MET"/>
  </r>
  <r>
    <s v="5980"/>
    <d v="2023-08-30T17:17:39"/>
    <d v="2023-08-30T17:29:41"/>
    <s v="APPROVE"/>
    <s v="Consumer Post Bureau"/>
    <s v="SBambaras"/>
    <m/>
    <d v="1899-12-30T00:12:02"/>
    <n v="12.033333333333333"/>
    <d v="2023-08-30T00:00:00"/>
    <x v="1"/>
    <x v="0"/>
    <s v="SAM"/>
    <x v="1"/>
    <s v="CONSUMER POST BUREAU"/>
    <s v="SLA_MET"/>
  </r>
  <r>
    <s v="6053"/>
    <d v="2023-08-30T17:20:53"/>
    <d v="2023-08-30T17:28:28"/>
    <s v="WITHDRAW"/>
    <s v="Consumer Pre Bureau"/>
    <s v="NVaid"/>
    <s v="Please email 100 pts of ID to vcredit@Asif Tech.com.au"/>
    <d v="1899-12-30T00:07:35"/>
    <n v="7.583333333333333"/>
    <d v="2023-08-30T00:00:00"/>
    <x v="1"/>
    <x v="0"/>
    <s v="NAVED"/>
    <x v="0"/>
    <s v="CONSUMER PRE BUREAU"/>
    <s v="SLA_MET"/>
  </r>
  <r>
    <s v="6021"/>
    <d v="2023-08-30T17:22:39"/>
    <d v="2023-08-30T17:32:09"/>
    <s v="APPROVE"/>
    <s v="Consumer Existing"/>
    <s v="FWadia"/>
    <m/>
    <d v="1899-12-30T00:09:30"/>
    <n v="9.5"/>
    <d v="2023-08-30T00:00:00"/>
    <x v="1"/>
    <x v="0"/>
    <s v="FARDIN"/>
    <x v="1"/>
    <s v="CONSUMER EXISTING"/>
    <s v="SLA_MET"/>
  </r>
  <r>
    <s v="6084"/>
    <d v="2023-08-30T17:24:34"/>
    <d v="2023-08-30T17:29:56"/>
    <s v="APPROVE"/>
    <s v="Consumer Post Bureau"/>
    <s v="HPandya"/>
    <m/>
    <d v="1899-12-30T00:05:22"/>
    <n v="5.3666666666666663"/>
    <d v="2023-08-30T00:00:00"/>
    <x v="1"/>
    <x v="0"/>
    <s v="HARDIK"/>
    <x v="1"/>
    <s v="CONSUMER POST BUREAU"/>
    <s v="SLA_MET"/>
  </r>
  <r>
    <s v="6020"/>
    <d v="2023-08-30T17:24:34"/>
    <d v="2023-08-30T17:34:05"/>
    <s v="APPROVE"/>
    <s v="Consumer Pre Bureau"/>
    <s v="NBhatia"/>
    <s v="Approved only with outright purchase of handset or USIM only"/>
    <d v="1899-12-30T00:09:31"/>
    <n v="9.5166666666666675"/>
    <d v="2023-08-30T00:00:00"/>
    <x v="1"/>
    <x v="0"/>
    <s v="NITESH"/>
    <x v="1"/>
    <s v="CONSUMER PRE BUREAU"/>
    <s v="SLA_MET"/>
  </r>
  <r>
    <s v="6104"/>
    <d v="2023-08-30T17:25:10"/>
    <d v="2023-08-30T17:29:12"/>
    <s v="WITHDRAW"/>
    <s v="Consumer Pre Bureau"/>
    <s v="RMishra"/>
    <s v="Please verify passport details and DOB and resubmit OR email passport and visa page to vcredit@Asif Tech.com.au"/>
    <d v="1899-12-30T00:04:02"/>
    <n v="4.0333333333333332"/>
    <d v="2023-08-30T00:00:00"/>
    <x v="1"/>
    <x v="0"/>
    <s v="RAJ"/>
    <x v="0"/>
    <s v="CONSUMER PRE BUREAU"/>
    <s v="SLA_MET"/>
  </r>
  <r>
    <s v="6002"/>
    <d v="2023-08-30T17:26:52"/>
    <d v="2023-08-30T17:37:25"/>
    <s v="APPROVE"/>
    <s v="Consumer Post Bureau"/>
    <s v="CDcosta"/>
    <m/>
    <d v="1899-12-30T00:10:33"/>
    <n v="10.55"/>
    <d v="2023-08-30T00:00:00"/>
    <x v="1"/>
    <x v="0"/>
    <s v="CAMERON"/>
    <x v="1"/>
    <s v="CONSUMER POST BUREAU"/>
    <s v="SLA_MET"/>
  </r>
  <r>
    <s v="6007"/>
    <d v="2023-08-30T17:32:48"/>
    <d v="2023-08-30T17:43:01"/>
    <s v="WITHDRAW"/>
    <s v="Consumer Pre Bureau"/>
    <s v="NVaid"/>
    <s v="Please resubmit as self employed"/>
    <d v="1899-12-30T00:10:13"/>
    <n v="10.216666666666667"/>
    <d v="2023-08-30T00:00:00"/>
    <x v="1"/>
    <x v="0"/>
    <s v="NAVED"/>
    <x v="0"/>
    <s v="CONSUMER PRE BUREAU"/>
    <s v="SLA_MET"/>
  </r>
  <r>
    <s v="5969"/>
    <d v="2023-08-30T17:35:38"/>
    <d v="2023-08-30T17:48:41"/>
    <s v="WITHDRAW"/>
    <s v="Consumer Pre Bureau"/>
    <s v="NBhatia"/>
    <s v="Please email Salalry slip, Appointment/Offer letter to vcredit@Asif Tech.com.au"/>
    <d v="1899-12-30T00:13:03"/>
    <n v="13.05"/>
    <d v="2023-08-30T00:00:00"/>
    <x v="1"/>
    <x v="0"/>
    <s v="NITESH"/>
    <x v="0"/>
    <s v="CONSUMER PRE BUREAU"/>
    <s v="SLA_MET"/>
  </r>
  <r>
    <s v="6105"/>
    <d v="2023-08-30T17:39:37"/>
    <d v="2023-08-30T17:43:24"/>
    <s v="APPROVE"/>
    <s v="Consumer Pre Bureau"/>
    <s v="RMishra"/>
    <s v="Approved"/>
    <d v="1899-12-30T00:03:47"/>
    <n v="3.7833333333333332"/>
    <d v="2023-08-30T00:00:00"/>
    <x v="1"/>
    <x v="0"/>
    <s v="RAJ"/>
    <x v="1"/>
    <s v="CONSUMER PRE BUREAU"/>
    <s v="SLA_MET"/>
  </r>
  <r>
    <s v="6025"/>
    <d v="2023-08-30T17:41:57"/>
    <d v="2023-08-30T17:51:13"/>
    <s v="APPROVE"/>
    <s v="Consumer Existing"/>
    <s v="NVaid"/>
    <s v="Approved only with outright purchase of handset or USIM only"/>
    <d v="1899-12-30T00:09:16"/>
    <n v="9.2666666666666675"/>
    <d v="2023-08-30T00:00:00"/>
    <x v="1"/>
    <x v="0"/>
    <s v="NAVED"/>
    <x v="1"/>
    <s v="CONSUMER EXISTING"/>
    <s v="SLA_MET"/>
  </r>
  <r>
    <s v="6073"/>
    <d v="2023-08-30T17:43:08"/>
    <d v="2023-08-30T17:49:43"/>
    <s v="WITHDRAW"/>
    <s v="Consumer Pre Bureau"/>
    <s v="MDcruz"/>
    <s v="Please email 100 pts of ID to vcredit@Asif Tech.com.au"/>
    <d v="1899-12-30T00:06:35"/>
    <n v="6.583333333333333"/>
    <d v="2023-08-30T00:00:00"/>
    <x v="1"/>
    <x v="0"/>
    <s v="MERCEDES"/>
    <x v="0"/>
    <s v="CONSUMER PRE BUREAU"/>
    <s v="SLA_MET"/>
  </r>
  <r>
    <s v="6129"/>
    <d v="2023-08-30T17:48:11"/>
    <d v="2023-08-30T17:49:47"/>
    <s v="WITHDRAW"/>
    <s v="Consumer Pre Bureau"/>
    <s v="RMishra"/>
    <s v="Please verify passport and DOB and resubmit OR email passport and visa page to vcredit@Asif Tech.com.au"/>
    <d v="1899-12-30T00:01:36"/>
    <n v="1.6"/>
    <d v="2023-08-30T00:00:00"/>
    <x v="1"/>
    <x v="0"/>
    <s v="RAJ"/>
    <x v="0"/>
    <s v="CONSUMER PRE BUREAU"/>
    <s v="SLA_MET"/>
  </r>
  <r>
    <s v="6115"/>
    <d v="2023-08-30T17:48:38"/>
    <d v="2023-08-30T17:51:44"/>
    <s v="WITHDRAW"/>
    <s v="Consumer Pre Bureau"/>
    <s v="RMishra"/>
    <s v="Please re-submit as student. Kindly remove all employment details"/>
    <d v="1899-12-30T00:03:06"/>
    <n v="3.1"/>
    <d v="2023-08-30T00:00:00"/>
    <x v="1"/>
    <x v="0"/>
    <s v="RAJ"/>
    <x v="0"/>
    <s v="CONSUMER PRE BUREAU"/>
    <s v="SLA_MET"/>
  </r>
  <r>
    <s v="5926"/>
    <d v="2023-08-30T17:49:46"/>
    <d v="2023-08-30T18:09:26"/>
    <s v="DECLINE"/>
    <s v="Consumer Existing"/>
    <s v="FWadia"/>
    <m/>
    <d v="1899-12-30T00:19:40"/>
    <n v="19.666666666666668"/>
    <d v="2023-08-30T00:00:00"/>
    <x v="1"/>
    <x v="0"/>
    <s v="FARDIN"/>
    <x v="2"/>
    <s v="CONSUMER EXISTING"/>
    <s v="SLA_MET"/>
  </r>
  <r>
    <s v="6018"/>
    <d v="2023-08-30T17:49:52"/>
    <d v="2023-08-30T17:59:27"/>
    <s v="APPROVE"/>
    <s v="Consumer Pre Bureau"/>
    <s v="NBhatia"/>
    <s v="Approved only with outright purchase of handset or USIM only"/>
    <d v="1899-12-30T00:09:35"/>
    <n v="9.5833333333333339"/>
    <d v="2023-08-30T00:00:00"/>
    <x v="1"/>
    <x v="0"/>
    <s v="NITESH"/>
    <x v="1"/>
    <s v="CONSUMER PRE BUREAU"/>
    <s v="SLA_MET"/>
  </r>
  <r>
    <s v="6079"/>
    <d v="2023-08-30T17:50:53"/>
    <d v="2023-08-30T17:56:41"/>
    <s v="WITHDRAW"/>
    <s v="Consumer Pre Bureau"/>
    <s v="NVaid"/>
    <s v="An account for this applicant already exists with Asif Tech. Please resubmit as existing customer - Row id 1-71Y7Z4V"/>
    <d v="1899-12-30T00:05:48"/>
    <n v="5.8"/>
    <d v="2023-08-30T00:00:00"/>
    <x v="1"/>
    <x v="0"/>
    <s v="NAVED"/>
    <x v="0"/>
    <s v="CONSUMER PRE BUREAU"/>
    <s v="SLA_MET"/>
  </r>
  <r>
    <s v="5935"/>
    <d v="2023-08-30T17:55:14"/>
    <d v="2023-08-30T18:12:47"/>
    <s v="WITHDRAW"/>
    <s v="Consumer Post Bureau"/>
    <s v="SBambaras"/>
    <m/>
    <d v="1899-12-30T00:17:33"/>
    <n v="17.55"/>
    <d v="2023-08-30T00:00:00"/>
    <x v="1"/>
    <x v="0"/>
    <s v="SAM"/>
    <x v="0"/>
    <s v="CONSUMER POST BUREAU"/>
    <s v="SLA_MET"/>
  </r>
  <r>
    <s v="6048"/>
    <d v="2023-08-30T17:55:43"/>
    <d v="2023-08-30T18:03:37"/>
    <s v="WITHDRAW"/>
    <s v="Consumer Pre Bureau"/>
    <s v="NVaid"/>
    <s v="Please re-submit as student - Please remove all employment details that are mentioned on the application"/>
    <d v="1899-12-30T00:07:54"/>
    <n v="7.9"/>
    <d v="2023-08-30T00:00:00"/>
    <x v="1"/>
    <x v="0"/>
    <s v="NAVED"/>
    <x v="0"/>
    <s v="CONSUMER PRE BUREAU"/>
    <s v="SLA_MET"/>
  </r>
  <r>
    <s v="5989"/>
    <d v="2023-08-30T17:56:03"/>
    <d v="2023-08-30T18:07:20"/>
    <s v="APPROVE"/>
    <s v="Consumer Pre Bureau"/>
    <s v="NBhatia"/>
    <s v="Approved for 1 Handset + 1 Tablet"/>
    <d v="1899-12-30T00:11:17"/>
    <n v="11.283333333333333"/>
    <d v="2023-08-30T00:00:00"/>
    <x v="1"/>
    <x v="0"/>
    <s v="NITESH"/>
    <x v="1"/>
    <s v="CONSUMER PRE BUREAU"/>
    <s v="SLA_MET"/>
  </r>
  <r>
    <s v="6027"/>
    <d v="2023-08-30T18:03:48"/>
    <d v="2023-08-30T18:13:00"/>
    <s v="WITHDRAW"/>
    <s v="Consumer Pre Bureau"/>
    <s v="RMishra"/>
    <s v="An account for this applicant already exists with Asif Tech. Please resubmit as existing customer (ROW ID: 1-6XZ6W78)"/>
    <d v="1899-12-30T00:09:12"/>
    <n v="9.1999999999999993"/>
    <d v="2023-08-30T00:00:00"/>
    <x v="1"/>
    <x v="0"/>
    <s v="RAJ"/>
    <x v="0"/>
    <s v="CONSUMER PRE BUREAU"/>
    <s v="SLA_MET"/>
  </r>
  <r>
    <s v="5922"/>
    <d v="2023-08-30T18:03:48"/>
    <d v="2023-08-30T18:24:09"/>
    <s v="APPROVE"/>
    <s v="Consumer Pre Bureau"/>
    <s v="NVaid"/>
    <s v="Approved for 1 handset and 1 MBB"/>
    <d v="1899-12-30T00:20:21"/>
    <n v="20.350000000000001"/>
    <d v="2023-08-30T00:00:00"/>
    <x v="1"/>
    <x v="0"/>
    <s v="NAVED"/>
    <x v="1"/>
    <s v="CONSUMER PRE BUREAU"/>
    <s v="SLA_NOT_MET"/>
  </r>
  <r>
    <s v="6001"/>
    <d v="2023-08-30T18:05:32"/>
    <d v="2023-08-30T18:16:06"/>
    <s v="APPROVE"/>
    <s v="Consumer Pre Bureau"/>
    <s v="MDcruz"/>
    <s v="Approved only with outright purchase of handset or USIM only"/>
    <d v="1899-12-30T00:10:34"/>
    <n v="10.566666666666666"/>
    <d v="2023-08-30T00:00:00"/>
    <x v="1"/>
    <x v="0"/>
    <s v="MERCEDES"/>
    <x v="1"/>
    <s v="CONSUMER PRE BUREAU"/>
    <s v="SLA_MET"/>
  </r>
  <r>
    <s v="6024"/>
    <d v="2023-08-30T18:08:48"/>
    <d v="2023-08-30T18:18:12"/>
    <s v="WITHDRAW"/>
    <s v="Consumer Pre Bureau"/>
    <s v="NBhatia"/>
    <s v="Please remove all employment details"/>
    <d v="1899-12-30T00:09:24"/>
    <n v="9.4"/>
    <d v="2023-08-30T00:00:00"/>
    <x v="1"/>
    <x v="0"/>
    <s v="NITESH"/>
    <x v="0"/>
    <s v="CONSUMER PRE BUREAU"/>
    <s v="SLA_MET"/>
  </r>
  <r>
    <s v="6077"/>
    <d v="2023-08-30T18:08:58"/>
    <d v="2023-08-30T18:15:06"/>
    <s v="APPROVE"/>
    <s v="Consumer Existing"/>
    <s v="RMishra"/>
    <s v="Approved for MBB only"/>
    <d v="1899-12-30T00:06:08"/>
    <n v="6.1333333333333337"/>
    <d v="2023-08-30T00:00:00"/>
    <x v="1"/>
    <x v="0"/>
    <s v="RAJ"/>
    <x v="1"/>
    <s v="CONSUMER EXISTING"/>
    <s v="SLA_MET"/>
  </r>
  <r>
    <s v="6117"/>
    <d v="2023-08-30T18:14:56"/>
    <d v="2023-08-30T18:17:42"/>
    <s v="WITHDRAW"/>
    <s v="Consumer Pre Bureau"/>
    <s v="RMishra"/>
    <s v="An account for this applicant already exists with Asif Tech. Please resubmit as existing customer (ROW ID: 1-5MPJEN3 )"/>
    <d v="1899-12-30T00:02:46"/>
    <n v="2.7666666666666666"/>
    <d v="2023-08-30T00:00:00"/>
    <x v="1"/>
    <x v="0"/>
    <s v="RAJ"/>
    <x v="0"/>
    <s v="CONSUMER PRE BUREAU"/>
    <s v="SLA_MET"/>
  </r>
  <r>
    <s v="5999"/>
    <d v="2023-08-30T18:17:17"/>
    <d v="2023-08-30T18:28:03"/>
    <s v="APPROVE"/>
    <s v="Consumer Existing"/>
    <s v="SBambaras"/>
    <m/>
    <d v="1899-12-30T00:10:46"/>
    <n v="10.766666666666667"/>
    <d v="2023-08-30T00:00:00"/>
    <x v="1"/>
    <x v="0"/>
    <s v="SAM"/>
    <x v="1"/>
    <s v="CONSUMER EXISTING"/>
    <s v="SLA_MET"/>
  </r>
  <r>
    <s v="6039"/>
    <d v="2023-08-30T18:17:26"/>
    <d v="2023-08-30T18:25:46"/>
    <s v="WITHDRAW"/>
    <s v="Consumer Post Bureau"/>
    <s v="RMishra"/>
    <s v="This account is closed, please resubmit under a NEW ROW ID"/>
    <d v="1899-12-30T00:08:20"/>
    <n v="8.3333333333333339"/>
    <d v="2023-08-30T00:00:00"/>
    <x v="1"/>
    <x v="0"/>
    <s v="RAJ"/>
    <x v="0"/>
    <s v="CONSUMER POST BUREAU"/>
    <s v="SLA_MET"/>
  </r>
  <r>
    <s v="5936"/>
    <d v="2023-08-30T18:21:22"/>
    <d v="2023-08-30T18:38:49"/>
    <s v="DECLINE"/>
    <s v="Consumer Post Bureau"/>
    <s v="FWadia"/>
    <m/>
    <d v="1899-12-30T00:17:27"/>
    <n v="17.45"/>
    <d v="2023-08-30T00:00:00"/>
    <x v="1"/>
    <x v="0"/>
    <s v="FARDIN"/>
    <x v="2"/>
    <s v="CONSUMER POST BUREAU"/>
    <s v="SLA_MET"/>
  </r>
  <r>
    <s v="5932"/>
    <d v="2023-08-30T18:21:42"/>
    <d v="2023-08-30T18:39:46"/>
    <s v="APPROVE"/>
    <s v="Consumer Post Bureau"/>
    <s v="RBose"/>
    <m/>
    <d v="1899-12-30T00:18:04"/>
    <n v="18.066666666666666"/>
    <d v="2023-08-30T00:00:00"/>
    <x v="1"/>
    <x v="0"/>
    <s v="ROHAN"/>
    <x v="1"/>
    <s v="CONSUMER POST BUREAU"/>
    <s v="SLA_MET"/>
  </r>
  <r>
    <s v="6126"/>
    <d v="2023-08-30T18:25:49"/>
    <d v="2023-08-30T18:27:51"/>
    <s v="APPROVE"/>
    <s v="Consumer Pre Bureau"/>
    <s v="RMishra"/>
    <s v="Approved only with outright purchase of handset or USIM only"/>
    <d v="1899-12-30T00:02:02"/>
    <n v="2.0333333333333332"/>
    <d v="2023-08-30T00:00:00"/>
    <x v="1"/>
    <x v="0"/>
    <s v="RAJ"/>
    <x v="1"/>
    <s v="CONSUMER PRE BUREAU"/>
    <s v="SLA_MET"/>
  </r>
  <r>
    <s v="6003"/>
    <d v="2023-08-30T18:27:17"/>
    <d v="2023-08-30T18:37:48"/>
    <s v="APPROVE"/>
    <s v="Consumer Existing"/>
    <s v="MDcruz"/>
    <m/>
    <d v="1899-12-30T00:10:31"/>
    <n v="10.516666666666667"/>
    <d v="2023-08-30T00:00:00"/>
    <x v="1"/>
    <x v="0"/>
    <s v="MERCEDES"/>
    <x v="1"/>
    <s v="CONSUMER EXISTING"/>
    <s v="SLA_MET"/>
  </r>
  <r>
    <s v="5977"/>
    <d v="2023-08-30T18:29:06"/>
    <d v="2023-08-30T18:41:14"/>
    <s v="APPROVE"/>
    <s v="Consumer Pre Bureau"/>
    <s v="NVaid"/>
    <s v="Approved only with outright purchase of handset or USIM only"/>
    <d v="1899-12-30T00:12:08"/>
    <n v="12.133333333333333"/>
    <d v="2023-08-30T00:00:00"/>
    <x v="1"/>
    <x v="0"/>
    <s v="NAVED"/>
    <x v="1"/>
    <s v="CONSUMER PRE BUREAU"/>
    <s v="SLA_MET"/>
  </r>
  <r>
    <s v="6125"/>
    <d v="2023-08-30T18:30:01"/>
    <d v="2023-08-30T18:32:08"/>
    <s v="APPROVE"/>
    <s v="Consumer Pre Bureau"/>
    <s v="RMishra"/>
    <s v="Approve"/>
    <d v="1899-12-30T00:02:07"/>
    <n v="2.1166666666666667"/>
    <d v="2023-08-30T00:00:00"/>
    <x v="1"/>
    <x v="0"/>
    <s v="RAJ"/>
    <x v="1"/>
    <s v="CONSUMER PRE BUREAU"/>
    <s v="SLA_MET"/>
  </r>
  <r>
    <s v="6060"/>
    <d v="2023-08-30T18:30:16"/>
    <d v="2023-08-30T18:37:12"/>
    <s v="APPROVE"/>
    <s v="Consumer Existing"/>
    <s v="RMishra"/>
    <s v="Approve"/>
    <d v="1899-12-30T00:06:56"/>
    <n v="6.9333333333333336"/>
    <d v="2023-08-30T00:00:00"/>
    <x v="1"/>
    <x v="0"/>
    <s v="RAJ"/>
    <x v="1"/>
    <s v="CONSUMER EXISTING"/>
    <s v="SLA_MET"/>
  </r>
  <r>
    <s v="6045"/>
    <d v="2023-08-30T18:31:19"/>
    <d v="2023-08-30T18:39:20"/>
    <s v="APPROVE"/>
    <s v="Consumer Post Bureau"/>
    <s v="RMishra"/>
    <s v="Approved only with outright purchase of handset or USIM only"/>
    <d v="1899-12-30T00:08:01"/>
    <n v="8.0166666666666675"/>
    <d v="2023-08-30T00:00:00"/>
    <x v="1"/>
    <x v="0"/>
    <s v="RAJ"/>
    <x v="1"/>
    <s v="CONSUMER POST BUREAU"/>
    <s v="SLA_MET"/>
  </r>
  <r>
    <s v="6067"/>
    <d v="2023-08-30T18:34:11"/>
    <d v="2023-08-30T18:40:54"/>
    <s v="APPROVE"/>
    <s v="Consumer Post Bureau"/>
    <s v="RMishra"/>
    <s v="Approved only with outright purchase of handset or USIM only"/>
    <d v="1899-12-30T00:06:43"/>
    <n v="6.7166666666666668"/>
    <d v="2023-08-30T00:00:00"/>
    <x v="1"/>
    <x v="0"/>
    <s v="RAJ"/>
    <x v="1"/>
    <s v="CONSUMER POST BUREAU"/>
    <s v="SLA_MET"/>
  </r>
  <r>
    <s v="6033"/>
    <d v="2023-08-30T18:37:36"/>
    <d v="2023-08-30T18:46:19"/>
    <s v="APPROVE"/>
    <s v="Consumer Post Bureau"/>
    <s v="RBose"/>
    <m/>
    <d v="1899-12-30T00:08:43"/>
    <n v="8.7166666666666668"/>
    <d v="2023-08-30T00:00:00"/>
    <x v="1"/>
    <x v="0"/>
    <s v="ROHAN"/>
    <x v="1"/>
    <s v="CONSUMER POST BUREAU"/>
    <s v="SLA_MET"/>
  </r>
  <r>
    <s v="6075"/>
    <d v="2023-08-30T18:49:27"/>
    <d v="2023-08-30T18:55:37"/>
    <s v="DECLINE"/>
    <s v="Consumer Existing"/>
    <s v="NVaid"/>
    <s v="Applicant is working outside Visa requirements. Applicant is on student visa"/>
    <d v="1899-12-30T00:06:10"/>
    <n v="6.166666666666667"/>
    <d v="2023-08-30T00:00:00"/>
    <x v="1"/>
    <x v="0"/>
    <s v="NAVED"/>
    <x v="2"/>
    <s v="CONSUMER EXISTING"/>
    <s v="SLA_MET"/>
  </r>
  <r>
    <s v="6087"/>
    <d v="2023-08-30T18:55:23"/>
    <d v="2023-08-30T19:00:40"/>
    <s v="APPROVE"/>
    <s v="Consumer Post Bureau"/>
    <s v="SBambaras"/>
    <m/>
    <d v="1899-12-30T00:05:17"/>
    <n v="5.2833333333333332"/>
    <d v="2023-08-30T00:00:00"/>
    <x v="1"/>
    <x v="0"/>
    <s v="SAM"/>
    <x v="1"/>
    <s v="CONSUMER POST BUREAU"/>
    <s v="SLA_MET"/>
  </r>
  <r>
    <s v="6086"/>
    <d v="2023-08-30T19:05:50"/>
    <d v="2023-08-30T19:11:09"/>
    <s v="APPROVE"/>
    <s v="Consumer Post Bureau"/>
    <s v="NVaid"/>
    <s v="Approved only with outright purchase of handset or USIM only"/>
    <d v="1899-12-30T00:05:19"/>
    <n v="5.3166666666666664"/>
    <d v="2023-08-30T00:00:00"/>
    <x v="1"/>
    <x v="0"/>
    <s v="NAVED"/>
    <x v="1"/>
    <s v="CONSUMER POST BUREAU"/>
    <s v="SLA_MET"/>
  </r>
  <r>
    <s v="5948"/>
    <d v="2023-08-30T19:06:18"/>
    <d v="2023-08-30T19:22:19"/>
    <s v="WITHDRAW"/>
    <s v="Consumer Existing"/>
    <s v="NBhatia"/>
    <s v="Please resubmit with updated employment details, &amp; remove Student ID from the application"/>
    <d v="1899-12-30T00:16:01"/>
    <n v="16.016666666666666"/>
    <d v="2023-08-30T00:00:00"/>
    <x v="1"/>
    <x v="0"/>
    <s v="NITESH"/>
    <x v="0"/>
    <s v="CONSUMER EXISTING"/>
    <s v="SLA_MET"/>
  </r>
  <r>
    <s v="5962"/>
    <d v="2023-08-30T19:06:55"/>
    <d v="2023-08-30T19:21:41"/>
    <s v="APPROVE"/>
    <s v="Consumer Existing"/>
    <s v="RBose"/>
    <s v="Approved only with outright purchase of handset or USIM only"/>
    <d v="1899-12-30T00:14:46"/>
    <n v="14.766666666666667"/>
    <d v="2023-08-30T00:00:00"/>
    <x v="1"/>
    <x v="0"/>
    <s v="ROHAN"/>
    <x v="1"/>
    <s v="CONSUMER EXISTING"/>
    <s v="SLA_MET"/>
  </r>
  <r>
    <s v="5921"/>
    <d v="2023-08-30T19:10:58"/>
    <d v="2023-08-30T19:32:25"/>
    <s v="WITHDRAW"/>
    <s v="Consumer Post Bureau"/>
    <s v="NBhatia"/>
    <s v="Suspected duplicate application #4111F710F7DA"/>
    <d v="1899-12-30T00:21:27"/>
    <n v="21.45"/>
    <d v="2023-08-30T00:00:00"/>
    <x v="1"/>
    <x v="0"/>
    <s v="NITESH"/>
    <x v="0"/>
    <s v="CONSUMER POST BUREAU"/>
    <s v="SLA_NOT_MET"/>
  </r>
  <r>
    <s v="5923"/>
    <d v="2023-08-30T19:12:55"/>
    <d v="2023-08-30T19:33:15"/>
    <s v="WITHDRAW"/>
    <s v="Consumer Existing"/>
    <s v="RBose"/>
    <s v="Please email 100 pts of ID with passport and visa page to kcredit@Asif Tech.com.au"/>
    <d v="1899-12-30T00:20:20"/>
    <n v="20.333333333333332"/>
    <d v="2023-08-30T00:00:00"/>
    <x v="1"/>
    <x v="0"/>
    <s v="ROHAN"/>
    <x v="0"/>
    <s v="CONSUMER EXISTING"/>
    <s v="SLA_NOT_MET"/>
  </r>
  <r>
    <s v="5968"/>
    <d v="2023-08-30T19:16:14"/>
    <d v="2023-08-30T19:29:20"/>
    <s v="APPROVE"/>
    <s v="Consumer Existing"/>
    <s v="SBambaras"/>
    <s v="Approve"/>
    <d v="1899-12-30T00:13:06"/>
    <n v="13.1"/>
    <d v="2023-08-30T00:00:00"/>
    <x v="1"/>
    <x v="0"/>
    <s v="SAM"/>
    <x v="1"/>
    <s v="CONSUMER EXISTING"/>
    <s v="SLA_MET"/>
  </r>
  <r>
    <s v="5963"/>
    <d v="2023-08-30T19:18:22"/>
    <d v="2023-08-30T19:33:07"/>
    <s v="WITHDRAW"/>
    <s v="Consumer Post Bureau"/>
    <s v="MDcruz"/>
    <s v="Customer is on a dependent visa"/>
    <d v="1899-12-30T00:14:45"/>
    <n v="14.75"/>
    <d v="2023-08-30T00:00:00"/>
    <x v="1"/>
    <x v="0"/>
    <s v="MERCEDES"/>
    <x v="0"/>
    <s v="CONSUMER POST BUREAU"/>
    <s v="SLA_MET"/>
  </r>
  <r>
    <s v="6034"/>
    <d v="2023-08-30T19:23:44"/>
    <d v="2023-08-30T19:32:21"/>
    <s v="WITHDRAW"/>
    <s v="Consumer Existing"/>
    <s v="NVaid"/>
    <s v="Customer has overdue account with Asif Tech - Account no 219960571 - $174.77 overdue"/>
    <d v="1899-12-30T00:08:37"/>
    <n v="8.6166666666666671"/>
    <d v="2023-08-30T00:00:00"/>
    <x v="1"/>
    <x v="0"/>
    <s v="NAVED"/>
    <x v="0"/>
    <s v="CONSUMER EXISTING"/>
    <s v="SLA_MET"/>
  </r>
  <r>
    <s v="6030"/>
    <d v="2023-08-30T19:27:23"/>
    <d v="2023-08-30T19:36:23"/>
    <s v="APPROVE"/>
    <s v="Consumer Existing"/>
    <s v="SBambaras"/>
    <s v="Approve"/>
    <d v="1899-12-30T00:09:00"/>
    <n v="9"/>
    <d v="2023-08-30T00:00:00"/>
    <x v="1"/>
    <x v="0"/>
    <s v="SAM"/>
    <x v="1"/>
    <s v="CONSUMER EXISTING"/>
    <s v="SLA_MET"/>
  </r>
  <r>
    <s v="6068"/>
    <d v="2023-08-30T19:33:16"/>
    <d v="2023-08-30T19:39:57"/>
    <s v="APPROVE"/>
    <s v="Consumer Existing"/>
    <s v="MDcruz"/>
    <m/>
    <d v="1899-12-30T00:06:41"/>
    <n v="6.6833333333333336"/>
    <d v="2023-08-30T00:00:00"/>
    <x v="1"/>
    <x v="0"/>
    <s v="MERCEDES"/>
    <x v="1"/>
    <s v="CONSUMER EXISTING"/>
    <s v="SLA_MET"/>
  </r>
  <r>
    <s v="6000"/>
    <d v="2023-08-30T19:35:16"/>
    <d v="2023-08-30T19:46:00"/>
    <s v="APPROVE"/>
    <s v="Consumer Existing"/>
    <s v="NVaid"/>
    <s v="Approve"/>
    <d v="1899-12-30T00:10:44"/>
    <n v="10.733333333333333"/>
    <d v="2023-08-30T00:00:00"/>
    <x v="1"/>
    <x v="0"/>
    <s v="NAVED"/>
    <x v="1"/>
    <s v="CONSUMER EXISTING"/>
    <s v="SLA_MET"/>
  </r>
  <r>
    <s v="6120"/>
    <d v="2023-08-30T19:36:12"/>
    <d v="2023-08-30T19:38:52"/>
    <s v="WITHDRAW"/>
    <s v="Consumer Pre Bureau"/>
    <s v="SBambaras"/>
    <s v="Please resubmit with employment details."/>
    <d v="1899-12-30T00:02:40"/>
    <n v="2.6666666666666665"/>
    <d v="2023-08-30T00:00:00"/>
    <x v="1"/>
    <x v="0"/>
    <s v="SAM"/>
    <x v="0"/>
    <s v="CONSUMER PRE BUREAU"/>
    <s v="SLA_MET"/>
  </r>
  <r>
    <s v="6055"/>
    <d v="2023-08-30T19:43:17"/>
    <d v="2023-08-30T19:50:44"/>
    <s v="APPROVE"/>
    <s v="Consumer Existing"/>
    <s v="MDcruz"/>
    <m/>
    <d v="1899-12-30T00:07:27"/>
    <n v="7.45"/>
    <d v="2023-08-30T00:00:00"/>
    <x v="1"/>
    <x v="0"/>
    <s v="MERCEDES"/>
    <x v="1"/>
    <s v="CONSUMER EXISTING"/>
    <s v="SLA_MET"/>
  </r>
  <r>
    <s v="5997"/>
    <d v="2023-08-30T19:43:40"/>
    <d v="2023-08-30T19:54:35"/>
    <s v="APPROVE"/>
    <s v="Consumer Post Bureau"/>
    <s v="SBambaras"/>
    <s v="Approve"/>
    <d v="1899-12-30T00:10:55"/>
    <n v="10.916666666666666"/>
    <d v="2023-08-30T00:00:00"/>
    <x v="1"/>
    <x v="0"/>
    <s v="SAM"/>
    <x v="1"/>
    <s v="CONSUMER POST BUREAU"/>
    <s v="SLA_MET"/>
  </r>
  <r>
    <s v="5970"/>
    <d v="2023-08-30T19:50:02"/>
    <d v="2023-08-30T20:03:04"/>
    <s v="APPROVE"/>
    <s v="Consumer Existing"/>
    <s v="NVaid"/>
    <s v="Approve"/>
    <d v="1899-12-30T00:13:02"/>
    <n v="13.033333333333333"/>
    <d v="2023-08-30T00:00:00"/>
    <x v="1"/>
    <x v="0"/>
    <s v="NAVED"/>
    <x v="1"/>
    <s v="CONSUMER EXISTING"/>
    <s v="SLA_MET"/>
  </r>
  <r>
    <s v="5976"/>
    <d v="2023-08-30T19:53:31"/>
    <d v="2023-08-30T20:05:45"/>
    <s v="DECLINE"/>
    <s v="Consumer Pre Bureau"/>
    <s v="MDcruz"/>
    <s v="Data obtained from Veda Advantage Credit File. Please offer the customer pre-paid service only"/>
    <d v="1899-12-30T00:12:14"/>
    <n v="12.233333333333333"/>
    <d v="2023-08-30T00:00:00"/>
    <x v="1"/>
    <x v="0"/>
    <s v="MERCEDES"/>
    <x v="2"/>
    <s v="CONSUMER PRE BUREAU"/>
    <s v="SLA_MET"/>
  </r>
  <r>
    <s v="6089"/>
    <d v="2023-08-30T20:03:59"/>
    <d v="2023-08-30T20:09:05"/>
    <s v="APPROVE"/>
    <s v="Consumer Existing"/>
    <s v="SBambaras"/>
    <s v="Approved only with outright purchase of handset or USIM only"/>
    <d v="1899-12-30T00:05:06"/>
    <n v="5.0999999999999996"/>
    <d v="2023-08-30T00:00:00"/>
    <x v="1"/>
    <x v="0"/>
    <s v="SAM"/>
    <x v="1"/>
    <s v="CONSUMER EXISTING"/>
    <s v="SLA_MET"/>
  </r>
  <r>
    <s v="6065"/>
    <d v="2023-08-30T20:08:30"/>
    <d v="2023-08-30T20:15:16"/>
    <s v="APPROVE"/>
    <s v="Consumer Pre Bureau"/>
    <s v="NVaid"/>
    <s v="Approve"/>
    <d v="1899-12-30T00:06:46"/>
    <n v="6.7666666666666666"/>
    <d v="2023-08-30T00:00:00"/>
    <x v="1"/>
    <x v="0"/>
    <s v="NAVED"/>
    <x v="1"/>
    <s v="CONSUMER PRE BUREAU"/>
    <s v="SLA_MET"/>
  </r>
  <r>
    <s v="6098"/>
    <d v="2023-08-30T20:16:58"/>
    <d v="2023-08-30T20:21:21"/>
    <s v="WITHDRAW"/>
    <s v="Consumer Post Bureau"/>
    <s v="SBambaras"/>
    <m/>
    <d v="1899-12-30T00:04:23"/>
    <n v="4.3833333333333337"/>
    <d v="2023-08-30T00:00:00"/>
    <x v="1"/>
    <x v="0"/>
    <s v="SAM"/>
    <x v="0"/>
    <s v="CONSUMER POST BUREAU"/>
    <s v="SLA_MET"/>
  </r>
  <r>
    <s v="5986"/>
    <d v="2023-08-30T20:33:11"/>
    <d v="2023-08-30T20:44:51"/>
    <s v="APPROVE"/>
    <s v="Consumer Existing"/>
    <s v="MDcruz"/>
    <s v="Approve"/>
    <d v="1899-12-30T00:11:40"/>
    <n v="11.666666666666666"/>
    <d v="2023-08-30T00:00:00"/>
    <x v="1"/>
    <x v="0"/>
    <s v="MERCEDES"/>
    <x v="1"/>
    <s v="CONSUMER EXISTING"/>
    <s v="SLA_MET"/>
  </r>
  <r>
    <s v="6072"/>
    <d v="2023-08-30T20:34:28"/>
    <d v="2023-08-30T20:41:05"/>
    <s v="WITHDRAW"/>
    <s v="Consumer Post Bureau"/>
    <s v="SBambaras"/>
    <m/>
    <d v="1899-12-30T00:06:37"/>
    <n v="6.6166666666666671"/>
    <d v="2023-08-30T00:00:00"/>
    <x v="1"/>
    <x v="0"/>
    <s v="SAM"/>
    <x v="0"/>
    <s v="CONSUMER POST BUREAU"/>
    <s v="SLA_MET"/>
  </r>
  <r>
    <s v="6080"/>
    <d v="2023-08-30T20:42:45"/>
    <d v="2023-08-30T20:48:24"/>
    <s v="APPROVE"/>
    <s v="Consumer Post Bureau"/>
    <s v="SBambaras"/>
    <m/>
    <d v="1899-12-30T00:05:39"/>
    <n v="5.65"/>
    <d v="2023-08-30T00:00:00"/>
    <x v="1"/>
    <x v="0"/>
    <s v="SAM"/>
    <x v="1"/>
    <s v="CONSUMER POST BUREAU"/>
    <s v="SLA_MET"/>
  </r>
  <r>
    <s v="6121"/>
    <d v="2023-08-30T21:23:54"/>
    <d v="2023-08-30T21:26:33"/>
    <s v="WITHDRAW"/>
    <s v="Consumer Pre Bureau"/>
    <s v="SBambaras"/>
    <s v="Please email passport with visa page"/>
    <d v="1899-12-30T00:02:39"/>
    <n v="2.65"/>
    <d v="2023-08-30T00:00:00"/>
    <x v="1"/>
    <x v="0"/>
    <s v="SAM"/>
    <x v="0"/>
    <s v="CONSUMER PRE BUREAU"/>
    <s v="SLA_MET"/>
  </r>
  <r>
    <s v="6124"/>
    <d v="2023-08-30T21:25:22"/>
    <d v="2023-08-30T21:27:32"/>
    <s v="WITHDRAW"/>
    <s v="Consumer Pre Bureau"/>
    <s v="SBambaras"/>
    <s v="Please email passport with visa page"/>
    <d v="1899-12-30T00:02:10"/>
    <n v="2.1666666666666665"/>
    <d v="2023-08-30T00:00:00"/>
    <x v="1"/>
    <x v="0"/>
    <s v="SAM"/>
    <x v="0"/>
    <s v="CONSUMER PRE BUREAU"/>
    <s v="SLA_MET"/>
  </r>
  <r>
    <s v="6004"/>
    <d v="2023-08-30T21:53:41"/>
    <d v="2023-08-30T22:04:08"/>
    <s v="APPROVE"/>
    <s v="Consumer Existing"/>
    <s v="SBambaras"/>
    <m/>
    <d v="1899-12-30T00:10:27"/>
    <n v="10.45"/>
    <d v="2023-08-30T00:00:00"/>
    <x v="1"/>
    <x v="0"/>
    <s v="SAM"/>
    <x v="1"/>
    <s v="CONSUMER EXISTING"/>
    <s v="SLA_M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4:F10" firstHeaderRow="1" firstDataRow="2" firstDataCol="1" rowPageCount="1" colPageCount="1"/>
  <pivotFields count="16">
    <pivotField dataField="1" showAll="0"/>
    <pivotField numFmtId="165" showAll="0"/>
    <pivotField numFmtId="165" showAll="0"/>
    <pivotField showAll="0"/>
    <pivotField showAll="0"/>
    <pivotField showAll="0"/>
    <pivotField showAll="0"/>
    <pivotField numFmtId="166" showAll="0"/>
    <pivotField showAll="0"/>
    <pivotField numFmtId="14" showAll="0"/>
    <pivotField axis="axisPage" showAll="0">
      <items count="3">
        <item x="0"/>
        <item x="1"/>
        <item t="default"/>
      </items>
    </pivotField>
    <pivotField axis="axisCol" showAll="0">
      <items count="5">
        <item x="1"/>
        <item x="2"/>
        <item x="3"/>
        <item x="0"/>
        <item t="default"/>
      </items>
    </pivotField>
    <pivotField showAll="0"/>
    <pivotField axis="axisRow" showAll="0">
      <items count="5">
        <item x="1"/>
        <item x="3"/>
        <item x="2"/>
        <item x="0"/>
        <item t="default"/>
      </items>
    </pivotField>
    <pivotField showAll="0"/>
    <pivotField showAll="0"/>
  </pivotFields>
  <rowFields count="1">
    <field x="13"/>
  </rowFields>
  <rowItems count="5">
    <i>
      <x/>
    </i>
    <i>
      <x v="1"/>
    </i>
    <i>
      <x v="2"/>
    </i>
    <i>
      <x v="3"/>
    </i>
    <i t="grand">
      <x/>
    </i>
  </rowItems>
  <colFields count="1">
    <field x="11"/>
  </colFields>
  <colItems count="5">
    <i>
      <x/>
    </i>
    <i>
      <x v="1"/>
    </i>
    <i>
      <x v="2"/>
    </i>
    <i>
      <x v="3"/>
    </i>
    <i t="grand">
      <x/>
    </i>
  </colItems>
  <pageFields count="1">
    <pageField fld="10" hier="-1"/>
  </pageFields>
  <dataFields count="1">
    <dataField name="Count of Application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raw_data" displayName="tbl_raw_data" ref="A1:Q6418" totalsRowShown="0" headerRowDxfId="62" dataDxfId="60" headerRowBorderDxfId="61" totalsRowBorderDxfId="59" headerRowCellStyle="Normal_Mumbai" dataCellStyle="Normal_Mumbai">
  <autoFilter ref="A1:Q6418" xr:uid="{00000000-0009-0000-0100-000001000000}"/>
  <tableColumns count="17">
    <tableColumn id="1" xr3:uid="{00000000-0010-0000-0000-000001000000}" name="Application_ID" dataDxfId="58" dataCellStyle="Normal_Mumbai"/>
    <tableColumn id="2" xr3:uid="{00000000-0010-0000-0000-000002000000}" name="Date Tagged" dataDxfId="57" dataCellStyle="Normal_Brisbane_1"/>
    <tableColumn id="3" xr3:uid="{00000000-0010-0000-0000-000003000000}" name="Date Actioned" dataDxfId="56" dataCellStyle="Normal_Mumbai"/>
    <tableColumn id="4" xr3:uid="{00000000-0010-0000-0000-000004000000}" name="Outcome" dataDxfId="55" dataCellStyle="Normal_Mumbai"/>
    <tableColumn id="5" xr3:uid="{00000000-0010-0000-0000-000005000000}" name="Queue Name" dataDxfId="54" dataCellStyle="Normal_Mumbai_3"/>
    <tableColumn id="6" xr3:uid="{00000000-0010-0000-0000-000006000000}" name="Analyst" dataDxfId="53" dataCellStyle="Normal_Mumbai"/>
    <tableColumn id="7" xr3:uid="{00000000-0010-0000-0000-000007000000}" name="Message" dataDxfId="52" dataCellStyle="Normal_Mumbai_1"/>
    <tableColumn id="18" xr3:uid="{00000000-0010-0000-0000-000012000000}" name="Updated Reason" dataDxfId="51" dataCellStyle="Normal_Mumbai_1">
      <calculatedColumnFormula>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calculatedColumnFormula>
    </tableColumn>
    <tableColumn id="8" xr3:uid="{00000000-0010-0000-0000-000008000000}" name="time_taken" dataDxfId="50" dataCellStyle="Normal_Mumbai">
      <calculatedColumnFormula>tbl_raw_data[[#This Row],[Date Actioned]]-tbl_raw_data[[#This Row],[Date Tagged]]</calculatedColumnFormula>
    </tableColumn>
    <tableColumn id="9" xr3:uid="{00000000-0010-0000-0000-000009000000}" name="time_taken_in_mins" dataDxfId="49" dataCellStyle="Normal_Mumbai">
      <calculatedColumnFormula>HOUR(tbl_raw_data[[#This Row],[time_taken]])*60+MINUTE(tbl_raw_data[[#This Row],[time_taken]])+SECOND(tbl_raw_data[[#This Row],[time_taken]])/60</calculatedColumnFormula>
    </tableColumn>
    <tableColumn id="10" xr3:uid="{00000000-0010-0000-0000-00000A000000}" name="Updated_date" dataDxfId="48" dataCellStyle="Normal_Mumbai">
      <calculatedColumnFormula>DATE(YEAR(tbl_raw_data[[#This Row],[Date Actioned]]), MONTH(tbl_raw_data[[#This Row],[Date Actioned]]), DAY(tbl_raw_data[[#This Row],[Date Actioned]]))</calculatedColumnFormula>
    </tableColumn>
    <tableColumn id="11" xr3:uid="{00000000-0010-0000-0000-00000B000000}" name="updated_month" dataDxfId="47" dataCellStyle="Normal_Mumbai">
      <calculatedColumnFormula>UPPER(TEXT(tbl_raw_data[[#This Row],[Updated_date]],"MMMM"))</calculatedColumnFormula>
    </tableColumn>
    <tableColumn id="12" xr3:uid="{00000000-0010-0000-0000-00000C000000}" name="week" dataDxfId="46" dataCellStyle="Normal_Mumbai">
      <calculatedColumnFormula>UPPER("Week "&amp;IF(ROUNDUP(DAY(tbl_raw_data[[#This Row],[Updated_date]])/7,0)=5,4,ROUNDUP(DAY(tbl_raw_data[[#This Row],[Updated_date]])/7,0)))</calculatedColumnFormula>
    </tableColumn>
    <tableColumn id="14" xr3:uid="{00000000-0010-0000-0000-00000E000000}" name="analyst_name" dataDxfId="45" dataCellStyle="Normal_Mumbai">
      <calculatedColumnFormula>UPPER(VLOOKUP(tbl_raw_data[[#This Row],[Analyst]],[1]setting!$A$1:$B$15,2,0))</calculatedColumnFormula>
    </tableColumn>
    <tableColumn id="15" xr3:uid="{00000000-0010-0000-0000-00000F000000}" name="updated outcome" dataDxfId="44" dataCellStyle="Normal_Mumbai">
      <calculatedColumnFormula>UPPER(tbl_raw_data[[#This Row],[Outcome]])</calculatedColumnFormula>
    </tableColumn>
    <tableColumn id="16" xr3:uid="{00000000-0010-0000-0000-000010000000}" name="updated_queue" dataDxfId="43" dataCellStyle="Normal_Mumbai">
      <calculatedColumnFormula>UPPER(tbl_raw_data[[#This Row],[Queue Name]])</calculatedColumnFormula>
    </tableColumn>
    <tableColumn id="17" xr3:uid="{00000000-0010-0000-0000-000011000000}" name="sla_met_sla_not_met" dataDxfId="42" dataCellStyle="Normal_Mumbai">
      <calculatedColumnFormula>IF(tbl_raw_data[[#This Row],[time_taken_in_mins]]&lt;=20,"SLA_MET","SLA_NOT_MET")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W12:Z20" totalsRowShown="0" headerRowDxfId="41" headerRowBorderDxfId="40" tableBorderDxfId="39">
  <autoFilter ref="W12:Z20" xr:uid="{00000000-0009-0000-0100-000002000000}"/>
  <tableColumns count="4">
    <tableColumn id="1" xr3:uid="{00000000-0010-0000-0100-000001000000}" name="Reasons" dataDxfId="38"/>
    <tableColumn id="2" xr3:uid="{00000000-0010-0000-0100-000002000000}" name="# of Apps" dataDxfId="37"/>
    <tableColumn id="3" xr3:uid="{00000000-0010-0000-0100-000003000000}" name="% Contribution" dataDxfId="36"/>
    <tableColumn id="4" xr3:uid="{00000000-0010-0000-0100-000004000000}" name="Last 30 Days Trend" dataDxfId="3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10"/>
  <sheetViews>
    <sheetView view="pageLayout" zoomScaleNormal="100" workbookViewId="0">
      <selection activeCell="C7" sqref="C7"/>
    </sheetView>
  </sheetViews>
  <sheetFormatPr defaultRowHeight="15" x14ac:dyDescent="0.25"/>
  <cols>
    <col min="1" max="1" width="22.42578125" customWidth="1"/>
    <col min="2" max="2" width="16.28515625" customWidth="1"/>
    <col min="3" max="5" width="7.5703125" customWidth="1"/>
    <col min="6" max="6" width="11.28515625" bestFit="1" customWidth="1"/>
  </cols>
  <sheetData>
    <row r="2" spans="1:6" x14ac:dyDescent="0.25">
      <c r="A2" s="59" t="s">
        <v>7392</v>
      </c>
      <c r="B2" t="s">
        <v>7431</v>
      </c>
    </row>
    <row r="4" spans="1:6" x14ac:dyDescent="0.25">
      <c r="A4" s="59" t="s">
        <v>7435</v>
      </c>
      <c r="B4" s="59" t="s">
        <v>7436</v>
      </c>
    </row>
    <row r="5" spans="1:6" x14ac:dyDescent="0.25">
      <c r="A5" s="59" t="s">
        <v>7432</v>
      </c>
      <c r="B5" t="s">
        <v>7437</v>
      </c>
      <c r="C5" t="s">
        <v>7438</v>
      </c>
      <c r="D5" t="s">
        <v>7439</v>
      </c>
      <c r="E5" t="s">
        <v>7440</v>
      </c>
      <c r="F5" t="s">
        <v>7434</v>
      </c>
    </row>
    <row r="6" spans="1:6" x14ac:dyDescent="0.25">
      <c r="A6" s="60" t="s">
        <v>13</v>
      </c>
      <c r="B6" s="61">
        <v>792</v>
      </c>
      <c r="C6" s="61">
        <v>689</v>
      </c>
      <c r="D6" s="61">
        <v>695</v>
      </c>
      <c r="E6" s="61">
        <v>1472</v>
      </c>
      <c r="F6" s="61">
        <v>3648</v>
      </c>
    </row>
    <row r="7" spans="1:6" x14ac:dyDescent="0.25">
      <c r="A7" s="60" t="s">
        <v>7433</v>
      </c>
      <c r="B7" s="61"/>
      <c r="C7" s="61"/>
      <c r="D7" s="61"/>
      <c r="E7" s="61">
        <v>1</v>
      </c>
      <c r="F7" s="61">
        <v>1</v>
      </c>
    </row>
    <row r="8" spans="1:6" x14ac:dyDescent="0.25">
      <c r="A8" s="60" t="s">
        <v>46</v>
      </c>
      <c r="B8" s="61">
        <v>142</v>
      </c>
      <c r="C8" s="61">
        <v>153</v>
      </c>
      <c r="D8" s="61">
        <v>199</v>
      </c>
      <c r="E8" s="61">
        <v>279</v>
      </c>
      <c r="F8" s="61">
        <v>773</v>
      </c>
    </row>
    <row r="9" spans="1:6" x14ac:dyDescent="0.25">
      <c r="A9" s="60" t="s">
        <v>8</v>
      </c>
      <c r="B9" s="61">
        <v>392</v>
      </c>
      <c r="C9" s="61">
        <v>433</v>
      </c>
      <c r="D9" s="61">
        <v>403</v>
      </c>
      <c r="E9" s="61">
        <v>767</v>
      </c>
      <c r="F9" s="61">
        <v>1995</v>
      </c>
    </row>
    <row r="10" spans="1:6" x14ac:dyDescent="0.25">
      <c r="A10" s="60" t="s">
        <v>7434</v>
      </c>
      <c r="B10" s="61">
        <v>1326</v>
      </c>
      <c r="C10" s="61">
        <v>1275</v>
      </c>
      <c r="D10" s="61">
        <v>1297</v>
      </c>
      <c r="E10" s="61">
        <v>2519</v>
      </c>
      <c r="F10" s="61">
        <v>6417</v>
      </c>
    </row>
  </sheetData>
  <pageMargins left="0.7" right="0.7" top="0.75" bottom="0.75" header="0.3" footer="0.3"/>
  <pageSetup paperSize="9" orientation="portrait" horizontalDpi="4294967293"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6418"/>
  <sheetViews>
    <sheetView topLeftCell="H1" zoomScale="85" zoomScaleNormal="85" workbookViewId="0">
      <selection activeCell="K2" sqref="K2"/>
    </sheetView>
  </sheetViews>
  <sheetFormatPr defaultRowHeight="15" x14ac:dyDescent="0.25"/>
  <cols>
    <col min="1" max="1" width="14.28515625" customWidth="1"/>
    <col min="2" max="3" width="18" bestFit="1" customWidth="1"/>
    <col min="4" max="4" width="10.85546875" customWidth="1"/>
    <col min="5" max="5" width="19" customWidth="1"/>
    <col min="6" max="6" width="13.140625" customWidth="1"/>
    <col min="7" max="7" width="56.42578125" style="46" customWidth="1"/>
    <col min="8" max="8" width="39.42578125" style="61" customWidth="1"/>
    <col min="9" max="9" width="10.5703125" style="49" customWidth="1"/>
    <col min="10" max="10" width="11.140625" customWidth="1"/>
    <col min="11" max="11" width="13" customWidth="1"/>
    <col min="12" max="14" width="9.140625" customWidth="1"/>
    <col min="15" max="15" width="19.85546875" customWidth="1"/>
    <col min="16" max="16" width="22.85546875" customWidth="1"/>
    <col min="17" max="17" width="12" customWidth="1"/>
  </cols>
  <sheetData>
    <row r="1" spans="1:17" ht="25.5" x14ac:dyDescent="0.25">
      <c r="A1" s="1" t="s">
        <v>0</v>
      </c>
      <c r="B1" s="2" t="s">
        <v>1</v>
      </c>
      <c r="C1" s="3" t="s">
        <v>2</v>
      </c>
      <c r="D1" s="4" t="s">
        <v>3</v>
      </c>
      <c r="E1" s="4" t="s">
        <v>4</v>
      </c>
      <c r="F1" s="4" t="s">
        <v>5</v>
      </c>
      <c r="G1" s="4" t="s">
        <v>6</v>
      </c>
      <c r="H1" s="119" t="s">
        <v>7466</v>
      </c>
      <c r="I1" s="52" t="s">
        <v>7382</v>
      </c>
      <c r="J1" s="53" t="s">
        <v>7387</v>
      </c>
      <c r="K1" s="53" t="s">
        <v>7391</v>
      </c>
      <c r="L1" s="56" t="s">
        <v>7392</v>
      </c>
      <c r="M1" s="56" t="s">
        <v>7393</v>
      </c>
      <c r="N1" s="56" t="s">
        <v>7394</v>
      </c>
      <c r="O1" s="56" t="s">
        <v>7411</v>
      </c>
      <c r="P1" s="56" t="s">
        <v>7412</v>
      </c>
      <c r="Q1" s="56" t="s">
        <v>7413</v>
      </c>
    </row>
    <row r="2" spans="1:17" ht="15" customHeight="1" x14ac:dyDescent="0.25">
      <c r="A2" s="17" t="s">
        <v>3494</v>
      </c>
      <c r="B2" s="18">
        <v>45136.377592592595</v>
      </c>
      <c r="C2" s="19">
        <v>45136.384618055556</v>
      </c>
      <c r="D2" s="20" t="s">
        <v>8</v>
      </c>
      <c r="E2" s="21" t="s">
        <v>28</v>
      </c>
      <c r="F2" s="20" t="s">
        <v>42</v>
      </c>
      <c r="G2" s="105" t="s">
        <v>3493</v>
      </c>
      <c r="H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 s="48">
        <f>tbl_raw_data[[#This Row],[Date Actioned]]-tbl_raw_data[[#This Row],[Date Tagged]]</f>
        <v>7.025462960882578E-3</v>
      </c>
      <c r="J2" s="50">
        <f>HOUR(tbl_raw_data[[#This Row],[time_taken]])*60+MINUTE(tbl_raw_data[[#This Row],[time_taken]])+SECOND(tbl_raw_data[[#This Row],[time_taken]])/60</f>
        <v>10.116666666666667</v>
      </c>
      <c r="K2" s="54">
        <f>DATE(YEAR(tbl_raw_data[[#This Row],[Date Actioned]]), MONTH(tbl_raw_data[[#This Row],[Date Actioned]]), DAY(tbl_raw_data[[#This Row],[Date Actioned]]))</f>
        <v>45136</v>
      </c>
      <c r="L2" s="55" t="str">
        <f>UPPER(TEXT(tbl_raw_data[[#This Row],[Updated_date]],"MMMM"))</f>
        <v>JULY</v>
      </c>
      <c r="M2" s="55" t="str">
        <f>UPPER("Week "&amp;IF(ROUNDUP(DAY(tbl_raw_data[[#This Row],[Updated_date]])/7,0)=5,4,ROUNDUP(DAY(tbl_raw_data[[#This Row],[Updated_date]])/7,0)))</f>
        <v>WEEK 4</v>
      </c>
      <c r="N2" s="57" t="str">
        <f>UPPER(VLOOKUP(tbl_raw_data[[#This Row],[Analyst]],[1]setting!$A$1:$B$15,2,0))</f>
        <v>NITESH</v>
      </c>
      <c r="O2" s="57" t="str">
        <f>UPPER(tbl_raw_data[[#This Row],[Outcome]])</f>
        <v>WITHDRAW</v>
      </c>
      <c r="P2" s="57" t="str">
        <f>UPPER(tbl_raw_data[[#This Row],[Queue Name]])</f>
        <v>CONSUMER EXISTING</v>
      </c>
      <c r="Q2" s="57" t="str">
        <f>IF(tbl_raw_data[[#This Row],[time_taken_in_mins]]&lt;=[1]setting!D2,"SLA_MET","SLA_NOT_MET")</f>
        <v>SLA_MET</v>
      </c>
    </row>
    <row r="3" spans="1:17" ht="15" customHeight="1" x14ac:dyDescent="0.25">
      <c r="A3" s="17" t="s">
        <v>7465</v>
      </c>
      <c r="B3" s="18">
        <v>45136.38722222222</v>
      </c>
      <c r="C3" s="19">
        <v>45136.397372685184</v>
      </c>
      <c r="D3" s="20" t="s">
        <v>13</v>
      </c>
      <c r="E3" s="21" t="s">
        <v>28</v>
      </c>
      <c r="F3" s="20" t="s">
        <v>42</v>
      </c>
      <c r="G3" s="105" t="s">
        <v>5272</v>
      </c>
      <c r="H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 s="48">
        <f>tbl_raw_data[[#This Row],[Date Actioned]]-tbl_raw_data[[#This Row],[Date Tagged]]</f>
        <v>1.0150462963792961E-2</v>
      </c>
      <c r="J3" s="50">
        <f>HOUR(tbl_raw_data[[#This Row],[time_taken]])*60+MINUTE(tbl_raw_data[[#This Row],[time_taken]])+SECOND(tbl_raw_data[[#This Row],[time_taken]])/60</f>
        <v>14.616666666666667</v>
      </c>
      <c r="K3" s="54">
        <f>DATE(YEAR(tbl_raw_data[[#This Row],[Date Actioned]]), MONTH(tbl_raw_data[[#This Row],[Date Actioned]]), DAY(tbl_raw_data[[#This Row],[Date Actioned]]))</f>
        <v>45136</v>
      </c>
      <c r="L3" s="55" t="str">
        <f>UPPER(TEXT(tbl_raw_data[[#This Row],[Updated_date]],"MMMM"))</f>
        <v>JULY</v>
      </c>
      <c r="M3" s="55" t="str">
        <f>UPPER("Week "&amp;IF(ROUNDUP(DAY(tbl_raw_data[[#This Row],[Updated_date]])/7,0)=5,4,ROUNDUP(DAY(tbl_raw_data[[#This Row],[Updated_date]])/7,0)))</f>
        <v>WEEK 4</v>
      </c>
      <c r="N3" s="57" t="str">
        <f>UPPER(VLOOKUP(tbl_raw_data[[#This Row],[Analyst]],[1]setting!$A$1:$B$15,2,0))</f>
        <v>NITESH</v>
      </c>
      <c r="O3" s="57" t="str">
        <f>UPPER(tbl_raw_data[[#This Row],[Outcome]])</f>
        <v>APPROVE</v>
      </c>
      <c r="P3" s="57" t="str">
        <f>UPPER(tbl_raw_data[[#This Row],[Queue Name]])</f>
        <v>CONSUMER EXISTING</v>
      </c>
      <c r="Q3" s="57" t="str">
        <f>IF(tbl_raw_data[[#This Row],[time_taken_in_mins]]&lt;=20,"SLA_MET","SLA_NOT_MET")</f>
        <v>SLA_MET</v>
      </c>
    </row>
    <row r="4" spans="1:17" ht="15" customHeight="1" x14ac:dyDescent="0.25">
      <c r="A4" s="17" t="s">
        <v>5952</v>
      </c>
      <c r="B4" s="18">
        <v>45136.394942129627</v>
      </c>
      <c r="C4" s="19">
        <v>45136.406701388885</v>
      </c>
      <c r="D4" s="20" t="s">
        <v>13</v>
      </c>
      <c r="E4" s="21" t="s">
        <v>28</v>
      </c>
      <c r="F4" s="20" t="s">
        <v>55</v>
      </c>
      <c r="G4" s="105" t="s">
        <v>29</v>
      </c>
      <c r="H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 s="48">
        <f>tbl_raw_data[[#This Row],[Date Actioned]]-tbl_raw_data[[#This Row],[Date Tagged]]</f>
        <v>1.1759259257814847E-2</v>
      </c>
      <c r="J4" s="50">
        <f>HOUR(tbl_raw_data[[#This Row],[time_taken]])*60+MINUTE(tbl_raw_data[[#This Row],[time_taken]])+SECOND(tbl_raw_data[[#This Row],[time_taken]])/60</f>
        <v>16.933333333333334</v>
      </c>
      <c r="K4" s="54">
        <f>DATE(YEAR(tbl_raw_data[[#This Row],[Date Actioned]]), MONTH(tbl_raw_data[[#This Row],[Date Actioned]]), DAY(tbl_raw_data[[#This Row],[Date Actioned]]))</f>
        <v>45136</v>
      </c>
      <c r="L4" s="55" t="str">
        <f>UPPER(TEXT(tbl_raw_data[[#This Row],[Updated_date]],"MMMM"))</f>
        <v>JULY</v>
      </c>
      <c r="M4" s="55" t="str">
        <f>UPPER("Week "&amp;IF(ROUNDUP(DAY(tbl_raw_data[[#This Row],[Updated_date]])/7,0)=5,4,ROUNDUP(DAY(tbl_raw_data[[#This Row],[Updated_date]])/7,0)))</f>
        <v>WEEK 4</v>
      </c>
      <c r="N4" s="57" t="str">
        <f>UPPER(VLOOKUP(tbl_raw_data[[#This Row],[Analyst]],[1]setting!$A$1:$B$15,2,0))</f>
        <v>CAMERON</v>
      </c>
      <c r="O4" s="57" t="str">
        <f>UPPER(tbl_raw_data[[#This Row],[Outcome]])</f>
        <v>APPROVE</v>
      </c>
      <c r="P4" s="57" t="str">
        <f>UPPER(tbl_raw_data[[#This Row],[Queue Name]])</f>
        <v>CONSUMER EXISTING</v>
      </c>
      <c r="Q4" s="57" t="str">
        <f>IF(tbl_raw_data[[#This Row],[time_taken_in_mins]]&lt;=20,"SLA_MET","SLA_NOT_MET")</f>
        <v>SLA_MET</v>
      </c>
    </row>
    <row r="5" spans="1:17" ht="15" customHeight="1" x14ac:dyDescent="0.25">
      <c r="A5" s="17" t="s">
        <v>6832</v>
      </c>
      <c r="B5" s="18">
        <v>45136.394942129627</v>
      </c>
      <c r="C5" s="19">
        <v>45136.411122685182</v>
      </c>
      <c r="D5" s="20" t="s">
        <v>8</v>
      </c>
      <c r="E5" s="21" t="s">
        <v>41</v>
      </c>
      <c r="F5" s="20" t="s">
        <v>42</v>
      </c>
      <c r="G5" s="105" t="s">
        <v>6831</v>
      </c>
      <c r="H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 s="48">
        <f>tbl_raw_data[[#This Row],[Date Actioned]]-tbl_raw_data[[#This Row],[Date Tagged]]</f>
        <v>1.6180555554456078E-2</v>
      </c>
      <c r="J5" s="50">
        <f>HOUR(tbl_raw_data[[#This Row],[time_taken]])*60+MINUTE(tbl_raw_data[[#This Row],[time_taken]])+SECOND(tbl_raw_data[[#This Row],[time_taken]])/60</f>
        <v>23.3</v>
      </c>
      <c r="K5" s="54">
        <f>DATE(YEAR(tbl_raw_data[[#This Row],[Date Actioned]]), MONTH(tbl_raw_data[[#This Row],[Date Actioned]]), DAY(tbl_raw_data[[#This Row],[Date Actioned]]))</f>
        <v>45136</v>
      </c>
      <c r="L5" s="55" t="str">
        <f>UPPER(TEXT(tbl_raw_data[[#This Row],[Updated_date]],"MMMM"))</f>
        <v>JULY</v>
      </c>
      <c r="M5" s="55" t="str">
        <f>UPPER("Week "&amp;IF(ROUNDUP(DAY(tbl_raw_data[[#This Row],[Updated_date]])/7,0)=5,4,ROUNDUP(DAY(tbl_raw_data[[#This Row],[Updated_date]])/7,0)))</f>
        <v>WEEK 4</v>
      </c>
      <c r="N5" s="57" t="str">
        <f>UPPER(VLOOKUP(tbl_raw_data[[#This Row],[Analyst]],[1]setting!$A$1:$B$15,2,0))</f>
        <v>NITESH</v>
      </c>
      <c r="O5" s="57" t="str">
        <f>UPPER(tbl_raw_data[[#This Row],[Outcome]])</f>
        <v>WITHDRAW</v>
      </c>
      <c r="P5" s="57" t="str">
        <f>UPPER(tbl_raw_data[[#This Row],[Queue Name]])</f>
        <v>CONSUMER POST BUREAU</v>
      </c>
      <c r="Q5" s="57" t="str">
        <f>IF(tbl_raw_data[[#This Row],[time_taken_in_mins]]&lt;=20,"SLA_MET","SLA_NOT_MET")</f>
        <v>SLA_NOT_MET</v>
      </c>
    </row>
    <row r="6" spans="1:17" ht="15" customHeight="1" x14ac:dyDescent="0.25">
      <c r="A6" s="17" t="s">
        <v>6293</v>
      </c>
      <c r="B6" s="18">
        <v>45136.398668981485</v>
      </c>
      <c r="C6" s="19">
        <v>45136.411469907405</v>
      </c>
      <c r="D6" s="20" t="s">
        <v>8</v>
      </c>
      <c r="E6" s="21" t="s">
        <v>28</v>
      </c>
      <c r="F6" s="20" t="s">
        <v>55</v>
      </c>
      <c r="G6" s="105" t="s">
        <v>1472</v>
      </c>
      <c r="H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 s="48">
        <f>tbl_raw_data[[#This Row],[Date Actioned]]-tbl_raw_data[[#This Row],[Date Tagged]]</f>
        <v>1.2800925920601003E-2</v>
      </c>
      <c r="J6" s="50">
        <f>HOUR(tbl_raw_data[[#This Row],[time_taken]])*60+MINUTE(tbl_raw_data[[#This Row],[time_taken]])+SECOND(tbl_raw_data[[#This Row],[time_taken]])/60</f>
        <v>18.433333333333334</v>
      </c>
      <c r="K6" s="54">
        <f>DATE(YEAR(tbl_raw_data[[#This Row],[Date Actioned]]), MONTH(tbl_raw_data[[#This Row],[Date Actioned]]), DAY(tbl_raw_data[[#This Row],[Date Actioned]]))</f>
        <v>45136</v>
      </c>
      <c r="L6" s="55" t="str">
        <f>UPPER(TEXT(tbl_raw_data[[#This Row],[Updated_date]],"MMMM"))</f>
        <v>JULY</v>
      </c>
      <c r="M6" s="55" t="str">
        <f>UPPER("Week "&amp;IF(ROUNDUP(DAY(tbl_raw_data[[#This Row],[Updated_date]])/7,0)=5,4,ROUNDUP(DAY(tbl_raw_data[[#This Row],[Updated_date]])/7,0)))</f>
        <v>WEEK 4</v>
      </c>
      <c r="N6" s="57" t="str">
        <f>UPPER(VLOOKUP(tbl_raw_data[[#This Row],[Analyst]],[1]setting!$A$1:$B$15,2,0))</f>
        <v>CAMERON</v>
      </c>
      <c r="O6" s="57" t="str">
        <f>UPPER(tbl_raw_data[[#This Row],[Outcome]])</f>
        <v>WITHDRAW</v>
      </c>
      <c r="P6" s="57" t="str">
        <f>UPPER(tbl_raw_data[[#This Row],[Queue Name]])</f>
        <v>CONSUMER EXISTING</v>
      </c>
      <c r="Q6" s="57" t="str">
        <f>IF(tbl_raw_data[[#This Row],[time_taken_in_mins]]&lt;=20,"SLA_MET","SLA_NOT_MET")</f>
        <v>SLA_MET</v>
      </c>
    </row>
    <row r="7" spans="1:17" ht="15" customHeight="1" x14ac:dyDescent="0.25">
      <c r="A7" s="17" t="s">
        <v>4491</v>
      </c>
      <c r="B7" s="18">
        <v>45136.400856481479</v>
      </c>
      <c r="C7" s="19">
        <v>45136.409409722219</v>
      </c>
      <c r="D7" s="20" t="s">
        <v>29</v>
      </c>
      <c r="E7" s="21" t="s">
        <v>28</v>
      </c>
      <c r="F7" s="20" t="s">
        <v>228</v>
      </c>
      <c r="G7" s="105"/>
      <c r="H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 s="48">
        <f>tbl_raw_data[[#This Row],[Date Actioned]]-tbl_raw_data[[#This Row],[Date Tagged]]</f>
        <v>8.55324073927477E-3</v>
      </c>
      <c r="J7" s="50">
        <f>HOUR(tbl_raw_data[[#This Row],[time_taken]])*60+MINUTE(tbl_raw_data[[#This Row],[time_taken]])+SECOND(tbl_raw_data[[#This Row],[time_taken]])/60</f>
        <v>12.316666666666666</v>
      </c>
      <c r="K7" s="54">
        <f>DATE(YEAR(tbl_raw_data[[#This Row],[Date Actioned]]), MONTH(tbl_raw_data[[#This Row],[Date Actioned]]), DAY(tbl_raw_data[[#This Row],[Date Actioned]]))</f>
        <v>45136</v>
      </c>
      <c r="L7" s="55" t="str">
        <f>UPPER(TEXT(tbl_raw_data[[#This Row],[Updated_date]],"MMMM"))</f>
        <v>JULY</v>
      </c>
      <c r="M7" s="55" t="str">
        <f>UPPER("Week "&amp;IF(ROUNDUP(DAY(tbl_raw_data[[#This Row],[Updated_date]])/7,0)=5,4,ROUNDUP(DAY(tbl_raw_data[[#This Row],[Updated_date]])/7,0)))</f>
        <v>WEEK 4</v>
      </c>
      <c r="N7" s="57" t="str">
        <f>UPPER(VLOOKUP(tbl_raw_data[[#This Row],[Analyst]],[1]setting!$A$1:$B$15,2,0))</f>
        <v>OUADIR</v>
      </c>
      <c r="O7" s="57" t="str">
        <f>UPPER(tbl_raw_data[[#This Row],[Outcome]])</f>
        <v>APPROVE</v>
      </c>
      <c r="P7" s="57" t="str">
        <f>UPPER(tbl_raw_data[[#This Row],[Queue Name]])</f>
        <v>CONSUMER EXISTING</v>
      </c>
      <c r="Q7" s="57" t="str">
        <f>IF(tbl_raw_data[[#This Row],[time_taken_in_mins]]&lt;=20,"SLA_MET","SLA_NOT_MET")</f>
        <v>SLA_MET</v>
      </c>
    </row>
    <row r="8" spans="1:17" ht="15" customHeight="1" x14ac:dyDescent="0.25">
      <c r="A8" s="17" t="s">
        <v>6018</v>
      </c>
      <c r="B8" s="18">
        <v>45136.403101851851</v>
      </c>
      <c r="C8" s="19">
        <v>45136.415046296293</v>
      </c>
      <c r="D8" s="20" t="s">
        <v>13</v>
      </c>
      <c r="E8" s="21" t="s">
        <v>28</v>
      </c>
      <c r="F8" s="20" t="s">
        <v>55</v>
      </c>
      <c r="G8" s="105" t="s">
        <v>29</v>
      </c>
      <c r="H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 s="48">
        <f>tbl_raw_data[[#This Row],[Date Actioned]]-tbl_raw_data[[#This Row],[Date Tagged]]</f>
        <v>1.1944444442633539E-2</v>
      </c>
      <c r="J8" s="50">
        <f>HOUR(tbl_raw_data[[#This Row],[time_taken]])*60+MINUTE(tbl_raw_data[[#This Row],[time_taken]])+SECOND(tbl_raw_data[[#This Row],[time_taken]])/60</f>
        <v>17.2</v>
      </c>
      <c r="K8" s="54">
        <f>DATE(YEAR(tbl_raw_data[[#This Row],[Date Actioned]]), MONTH(tbl_raw_data[[#This Row],[Date Actioned]]), DAY(tbl_raw_data[[#This Row],[Date Actioned]]))</f>
        <v>45136</v>
      </c>
      <c r="L8" s="55" t="str">
        <f>UPPER(TEXT(tbl_raw_data[[#This Row],[Updated_date]],"MMMM"))</f>
        <v>JULY</v>
      </c>
      <c r="M8" s="55" t="str">
        <f>UPPER("Week "&amp;IF(ROUNDUP(DAY(tbl_raw_data[[#This Row],[Updated_date]])/7,0)=5,4,ROUNDUP(DAY(tbl_raw_data[[#This Row],[Updated_date]])/7,0)))</f>
        <v>WEEK 4</v>
      </c>
      <c r="N8" s="57" t="str">
        <f>UPPER(VLOOKUP(tbl_raw_data[[#This Row],[Analyst]],[1]setting!$A$1:$B$15,2,0))</f>
        <v>CAMERON</v>
      </c>
      <c r="O8" s="57" t="str">
        <f>UPPER(tbl_raw_data[[#This Row],[Outcome]])</f>
        <v>APPROVE</v>
      </c>
      <c r="P8" s="57" t="str">
        <f>UPPER(tbl_raw_data[[#This Row],[Queue Name]])</f>
        <v>CONSUMER EXISTING</v>
      </c>
      <c r="Q8" s="57" t="str">
        <f>IF(tbl_raw_data[[#This Row],[time_taken_in_mins]]&lt;=20,"SLA_MET","SLA_NOT_MET")</f>
        <v>SLA_MET</v>
      </c>
    </row>
    <row r="9" spans="1:17" ht="15" customHeight="1" x14ac:dyDescent="0.25">
      <c r="A9" s="17" t="s">
        <v>7088</v>
      </c>
      <c r="B9" s="18">
        <v>45136.404131944444</v>
      </c>
      <c r="C9" s="19">
        <v>45136.424189814818</v>
      </c>
      <c r="D9" s="20" t="s">
        <v>46</v>
      </c>
      <c r="E9" s="21" t="s">
        <v>28</v>
      </c>
      <c r="F9" s="20" t="s">
        <v>42</v>
      </c>
      <c r="G9" s="105" t="s">
        <v>172</v>
      </c>
      <c r="H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 s="48">
        <f>tbl_raw_data[[#This Row],[Date Actioned]]-tbl_raw_data[[#This Row],[Date Tagged]]</f>
        <v>2.0057870373420883E-2</v>
      </c>
      <c r="J9" s="50">
        <f>HOUR(tbl_raw_data[[#This Row],[time_taken]])*60+MINUTE(tbl_raw_data[[#This Row],[time_taken]])+SECOND(tbl_raw_data[[#This Row],[time_taken]])/60</f>
        <v>28.883333333333333</v>
      </c>
      <c r="K9" s="54">
        <f>DATE(YEAR(tbl_raw_data[[#This Row],[Date Actioned]]), MONTH(tbl_raw_data[[#This Row],[Date Actioned]]), DAY(tbl_raw_data[[#This Row],[Date Actioned]]))</f>
        <v>45136</v>
      </c>
      <c r="L9" s="55" t="str">
        <f>UPPER(TEXT(tbl_raw_data[[#This Row],[Updated_date]],"MMMM"))</f>
        <v>JULY</v>
      </c>
      <c r="M9" s="55" t="str">
        <f>UPPER("Week "&amp;IF(ROUNDUP(DAY(tbl_raw_data[[#This Row],[Updated_date]])/7,0)=5,4,ROUNDUP(DAY(tbl_raw_data[[#This Row],[Updated_date]])/7,0)))</f>
        <v>WEEK 4</v>
      </c>
      <c r="N9" s="57" t="str">
        <f>UPPER(VLOOKUP(tbl_raw_data[[#This Row],[Analyst]],[1]setting!$A$1:$B$15,2,0))</f>
        <v>NITESH</v>
      </c>
      <c r="O9" s="57" t="str">
        <f>UPPER(tbl_raw_data[[#This Row],[Outcome]])</f>
        <v>DECLINE</v>
      </c>
      <c r="P9" s="57" t="str">
        <f>UPPER(tbl_raw_data[[#This Row],[Queue Name]])</f>
        <v>CONSUMER EXISTING</v>
      </c>
      <c r="Q9" s="57" t="str">
        <f>IF(tbl_raw_data[[#This Row],[time_taken_in_mins]]&lt;=20,"SLA_MET","SLA_NOT_MET")</f>
        <v>SLA_NOT_MET</v>
      </c>
    </row>
    <row r="10" spans="1:17" ht="15" customHeight="1" x14ac:dyDescent="0.25">
      <c r="A10" s="17" t="s">
        <v>4305</v>
      </c>
      <c r="B10" s="18">
        <v>45136.406134259261</v>
      </c>
      <c r="C10" s="19">
        <v>45136.414351851854</v>
      </c>
      <c r="D10" s="20" t="s">
        <v>29</v>
      </c>
      <c r="E10" s="21" t="s">
        <v>41</v>
      </c>
      <c r="F10" s="20" t="s">
        <v>228</v>
      </c>
      <c r="G10" s="105"/>
      <c r="H1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 s="48">
        <f>tbl_raw_data[[#This Row],[Date Actioned]]-tbl_raw_data[[#This Row],[Date Tagged]]</f>
        <v>8.2175925927003846E-3</v>
      </c>
      <c r="J10" s="50">
        <f>HOUR(tbl_raw_data[[#This Row],[time_taken]])*60+MINUTE(tbl_raw_data[[#This Row],[time_taken]])+SECOND(tbl_raw_data[[#This Row],[time_taken]])/60</f>
        <v>11.833333333333334</v>
      </c>
      <c r="K10" s="54">
        <f>DATE(YEAR(tbl_raw_data[[#This Row],[Date Actioned]]), MONTH(tbl_raw_data[[#This Row],[Date Actioned]]), DAY(tbl_raw_data[[#This Row],[Date Actioned]]))</f>
        <v>45136</v>
      </c>
      <c r="L10" s="55" t="str">
        <f>UPPER(TEXT(tbl_raw_data[[#This Row],[Updated_date]],"MMMM"))</f>
        <v>JULY</v>
      </c>
      <c r="M10" s="55" t="str">
        <f>UPPER("Week "&amp;IF(ROUNDUP(DAY(tbl_raw_data[[#This Row],[Updated_date]])/7,0)=5,4,ROUNDUP(DAY(tbl_raw_data[[#This Row],[Updated_date]])/7,0)))</f>
        <v>WEEK 4</v>
      </c>
      <c r="N10" s="57" t="str">
        <f>UPPER(VLOOKUP(tbl_raw_data[[#This Row],[Analyst]],[1]setting!$A$1:$B$15,2,0))</f>
        <v>OUADIR</v>
      </c>
      <c r="O10" s="57" t="str">
        <f>UPPER(tbl_raw_data[[#This Row],[Outcome]])</f>
        <v>APPROVE</v>
      </c>
      <c r="P10" s="57" t="str">
        <f>UPPER(tbl_raw_data[[#This Row],[Queue Name]])</f>
        <v>CONSUMER POST BUREAU</v>
      </c>
      <c r="Q10" s="57" t="str">
        <f>IF(tbl_raw_data[[#This Row],[time_taken_in_mins]]&lt;=20,"SLA_MET","SLA_NOT_MET")</f>
        <v>SLA_MET</v>
      </c>
    </row>
    <row r="11" spans="1:17" ht="15" customHeight="1" x14ac:dyDescent="0.25">
      <c r="A11" s="17" t="s">
        <v>1476</v>
      </c>
      <c r="B11" s="18">
        <v>45136.414027777777</v>
      </c>
      <c r="C11" s="19">
        <v>45136.418425925927</v>
      </c>
      <c r="D11" s="20" t="s">
        <v>8</v>
      </c>
      <c r="E11" s="21" t="s">
        <v>28</v>
      </c>
      <c r="F11" s="20" t="s">
        <v>55</v>
      </c>
      <c r="G11" s="105" t="s">
        <v>1472</v>
      </c>
      <c r="H1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 s="48">
        <f>tbl_raw_data[[#This Row],[Date Actioned]]-tbl_raw_data[[#This Row],[Date Tagged]]</f>
        <v>4.3981481503578834E-3</v>
      </c>
      <c r="J11" s="50">
        <f>HOUR(tbl_raw_data[[#This Row],[time_taken]])*60+MINUTE(tbl_raw_data[[#This Row],[time_taken]])+SECOND(tbl_raw_data[[#This Row],[time_taken]])/60</f>
        <v>6.333333333333333</v>
      </c>
      <c r="K11" s="54">
        <f>DATE(YEAR(tbl_raw_data[[#This Row],[Date Actioned]]), MONTH(tbl_raw_data[[#This Row],[Date Actioned]]), DAY(tbl_raw_data[[#This Row],[Date Actioned]]))</f>
        <v>45136</v>
      </c>
      <c r="L11" s="55" t="str">
        <f>UPPER(TEXT(tbl_raw_data[[#This Row],[Updated_date]],"MMMM"))</f>
        <v>JULY</v>
      </c>
      <c r="M11" s="55" t="str">
        <f>UPPER("Week "&amp;IF(ROUNDUP(DAY(tbl_raw_data[[#This Row],[Updated_date]])/7,0)=5,4,ROUNDUP(DAY(tbl_raw_data[[#This Row],[Updated_date]])/7,0)))</f>
        <v>WEEK 4</v>
      </c>
      <c r="N11" s="57" t="str">
        <f>UPPER(VLOOKUP(tbl_raw_data[[#This Row],[Analyst]],[1]setting!$A$1:$B$15,2,0))</f>
        <v>CAMERON</v>
      </c>
      <c r="O11" s="57" t="str">
        <f>UPPER(tbl_raw_data[[#This Row],[Outcome]])</f>
        <v>WITHDRAW</v>
      </c>
      <c r="P11" s="57" t="str">
        <f>UPPER(tbl_raw_data[[#This Row],[Queue Name]])</f>
        <v>CONSUMER EXISTING</v>
      </c>
      <c r="Q11" s="57" t="str">
        <f>IF(tbl_raw_data[[#This Row],[time_taken_in_mins]]&lt;=20,"SLA_MET","SLA_NOT_MET")</f>
        <v>SLA_MET</v>
      </c>
    </row>
    <row r="12" spans="1:17" ht="15" customHeight="1" x14ac:dyDescent="0.25">
      <c r="A12" s="17" t="s">
        <v>4924</v>
      </c>
      <c r="B12" s="18">
        <v>45136.418680555558</v>
      </c>
      <c r="C12" s="19">
        <v>45136.42796296296</v>
      </c>
      <c r="D12" s="20" t="s">
        <v>29</v>
      </c>
      <c r="E12" s="21" t="s">
        <v>28</v>
      </c>
      <c r="F12" s="20" t="s">
        <v>228</v>
      </c>
      <c r="G12" s="105"/>
      <c r="H1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 s="48">
        <f>tbl_raw_data[[#This Row],[Date Actioned]]-tbl_raw_data[[#This Row],[Date Tagged]]</f>
        <v>9.2824074017698877E-3</v>
      </c>
      <c r="J12" s="50">
        <f>HOUR(tbl_raw_data[[#This Row],[time_taken]])*60+MINUTE(tbl_raw_data[[#This Row],[time_taken]])+SECOND(tbl_raw_data[[#This Row],[time_taken]])/60</f>
        <v>13.366666666666667</v>
      </c>
      <c r="K12" s="54">
        <f>DATE(YEAR(tbl_raw_data[[#This Row],[Date Actioned]]), MONTH(tbl_raw_data[[#This Row],[Date Actioned]]), DAY(tbl_raw_data[[#This Row],[Date Actioned]]))</f>
        <v>45136</v>
      </c>
      <c r="L12" s="55" t="str">
        <f>UPPER(TEXT(tbl_raw_data[[#This Row],[Updated_date]],"MMMM"))</f>
        <v>JULY</v>
      </c>
      <c r="M12" s="55" t="str">
        <f>UPPER("Week "&amp;IF(ROUNDUP(DAY(tbl_raw_data[[#This Row],[Updated_date]])/7,0)=5,4,ROUNDUP(DAY(tbl_raw_data[[#This Row],[Updated_date]])/7,0)))</f>
        <v>WEEK 4</v>
      </c>
      <c r="N12" s="57" t="str">
        <f>UPPER(VLOOKUP(tbl_raw_data[[#This Row],[Analyst]],[1]setting!$A$1:$B$15,2,0))</f>
        <v>OUADIR</v>
      </c>
      <c r="O12" s="57" t="str">
        <f>UPPER(tbl_raw_data[[#This Row],[Outcome]])</f>
        <v>APPROVE</v>
      </c>
      <c r="P12" s="57" t="str">
        <f>UPPER(tbl_raw_data[[#This Row],[Queue Name]])</f>
        <v>CONSUMER EXISTING</v>
      </c>
      <c r="Q12" s="57" t="str">
        <f>IF(tbl_raw_data[[#This Row],[time_taken_in_mins]]&lt;=20,"SLA_MET","SLA_NOT_MET")</f>
        <v>SLA_MET</v>
      </c>
    </row>
    <row r="13" spans="1:17" ht="15" customHeight="1" x14ac:dyDescent="0.25">
      <c r="A13" s="17" t="s">
        <v>4980</v>
      </c>
      <c r="B13" s="18">
        <v>45136.426458333335</v>
      </c>
      <c r="C13" s="19">
        <v>45136.435879629629</v>
      </c>
      <c r="D13" s="20" t="s">
        <v>8</v>
      </c>
      <c r="E13" s="21" t="s">
        <v>28</v>
      </c>
      <c r="F13" s="20" t="s">
        <v>55</v>
      </c>
      <c r="G13" s="105" t="s">
        <v>3252</v>
      </c>
      <c r="H1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 s="48">
        <f>tbl_raw_data[[#This Row],[Date Actioned]]-tbl_raw_data[[#This Row],[Date Tagged]]</f>
        <v>9.4212962940218858E-3</v>
      </c>
      <c r="J13" s="50">
        <f>HOUR(tbl_raw_data[[#This Row],[time_taken]])*60+MINUTE(tbl_raw_data[[#This Row],[time_taken]])+SECOND(tbl_raw_data[[#This Row],[time_taken]])/60</f>
        <v>13.566666666666666</v>
      </c>
      <c r="K13" s="54">
        <f>DATE(YEAR(tbl_raw_data[[#This Row],[Date Actioned]]), MONTH(tbl_raw_data[[#This Row],[Date Actioned]]), DAY(tbl_raw_data[[#This Row],[Date Actioned]]))</f>
        <v>45136</v>
      </c>
      <c r="L13" s="55" t="str">
        <f>UPPER(TEXT(tbl_raw_data[[#This Row],[Updated_date]],"MMMM"))</f>
        <v>JULY</v>
      </c>
      <c r="M13" s="55" t="str">
        <f>UPPER("Week "&amp;IF(ROUNDUP(DAY(tbl_raw_data[[#This Row],[Updated_date]])/7,0)=5,4,ROUNDUP(DAY(tbl_raw_data[[#This Row],[Updated_date]])/7,0)))</f>
        <v>WEEK 4</v>
      </c>
      <c r="N13" s="57" t="str">
        <f>UPPER(VLOOKUP(tbl_raw_data[[#This Row],[Analyst]],[1]setting!$A$1:$B$15,2,0))</f>
        <v>CAMERON</v>
      </c>
      <c r="O13" s="57" t="str">
        <f>UPPER(tbl_raw_data[[#This Row],[Outcome]])</f>
        <v>WITHDRAW</v>
      </c>
      <c r="P13" s="57" t="str">
        <f>UPPER(tbl_raw_data[[#This Row],[Queue Name]])</f>
        <v>CONSUMER EXISTING</v>
      </c>
      <c r="Q13" s="57" t="str">
        <f>IF(tbl_raw_data[[#This Row],[time_taken_in_mins]]&lt;=20,"SLA_MET","SLA_NOT_MET")</f>
        <v>SLA_MET</v>
      </c>
    </row>
    <row r="14" spans="1:17" ht="15" customHeight="1" x14ac:dyDescent="0.25">
      <c r="A14" s="17" t="s">
        <v>6884</v>
      </c>
      <c r="B14" s="18">
        <v>45136.43037037037</v>
      </c>
      <c r="C14" s="19">
        <v>45136.447013888886</v>
      </c>
      <c r="D14" s="20" t="s">
        <v>46</v>
      </c>
      <c r="E14" s="21" t="s">
        <v>28</v>
      </c>
      <c r="F14" s="20" t="s">
        <v>42</v>
      </c>
      <c r="G14" s="105" t="s">
        <v>6883</v>
      </c>
      <c r="H1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 s="48">
        <f>tbl_raw_data[[#This Row],[Date Actioned]]-tbl_raw_data[[#This Row],[Date Tagged]]</f>
        <v>1.6643518516502809E-2</v>
      </c>
      <c r="J14" s="50">
        <f>HOUR(tbl_raw_data[[#This Row],[time_taken]])*60+MINUTE(tbl_raw_data[[#This Row],[time_taken]])+SECOND(tbl_raw_data[[#This Row],[time_taken]])/60</f>
        <v>23.966666666666665</v>
      </c>
      <c r="K14" s="54">
        <f>DATE(YEAR(tbl_raw_data[[#This Row],[Date Actioned]]), MONTH(tbl_raw_data[[#This Row],[Date Actioned]]), DAY(tbl_raw_data[[#This Row],[Date Actioned]]))</f>
        <v>45136</v>
      </c>
      <c r="L14" s="55" t="str">
        <f>UPPER(TEXT(tbl_raw_data[[#This Row],[Updated_date]],"MMMM"))</f>
        <v>JULY</v>
      </c>
      <c r="M14" s="55" t="str">
        <f>UPPER("Week "&amp;IF(ROUNDUP(DAY(tbl_raw_data[[#This Row],[Updated_date]])/7,0)=5,4,ROUNDUP(DAY(tbl_raw_data[[#This Row],[Updated_date]])/7,0)))</f>
        <v>WEEK 4</v>
      </c>
      <c r="N14" s="57" t="str">
        <f>UPPER(VLOOKUP(tbl_raw_data[[#This Row],[Analyst]],[1]setting!$A$1:$B$15,2,0))</f>
        <v>NITESH</v>
      </c>
      <c r="O14" s="57" t="str">
        <f>UPPER(tbl_raw_data[[#This Row],[Outcome]])</f>
        <v>DECLINE</v>
      </c>
      <c r="P14" s="57" t="str">
        <f>UPPER(tbl_raw_data[[#This Row],[Queue Name]])</f>
        <v>CONSUMER EXISTING</v>
      </c>
      <c r="Q14" s="57" t="str">
        <f>IF(tbl_raw_data[[#This Row],[time_taken_in_mins]]&lt;=20,"SLA_MET","SLA_NOT_MET")</f>
        <v>SLA_NOT_MET</v>
      </c>
    </row>
    <row r="15" spans="1:17" ht="15" customHeight="1" x14ac:dyDescent="0.25">
      <c r="A15" s="17" t="s">
        <v>5040</v>
      </c>
      <c r="B15" s="18">
        <v>45136.431134259263</v>
      </c>
      <c r="C15" s="19">
        <v>45136.440706018519</v>
      </c>
      <c r="D15" s="20" t="s">
        <v>209</v>
      </c>
      <c r="E15" s="21" t="s">
        <v>41</v>
      </c>
      <c r="F15" s="20" t="s">
        <v>228</v>
      </c>
      <c r="G15" s="105"/>
      <c r="H1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 s="48">
        <f>tbl_raw_data[[#This Row],[Date Actioned]]-tbl_raw_data[[#This Row],[Date Tagged]]</f>
        <v>9.5717592557775788E-3</v>
      </c>
      <c r="J15" s="50">
        <f>HOUR(tbl_raw_data[[#This Row],[time_taken]])*60+MINUTE(tbl_raw_data[[#This Row],[time_taken]])+SECOND(tbl_raw_data[[#This Row],[time_taken]])/60</f>
        <v>13.783333333333333</v>
      </c>
      <c r="K15" s="54">
        <f>DATE(YEAR(tbl_raw_data[[#This Row],[Date Actioned]]), MONTH(tbl_raw_data[[#This Row],[Date Actioned]]), DAY(tbl_raw_data[[#This Row],[Date Actioned]]))</f>
        <v>45136</v>
      </c>
      <c r="L15" s="55" t="str">
        <f>UPPER(TEXT(tbl_raw_data[[#This Row],[Updated_date]],"MMMM"))</f>
        <v>JULY</v>
      </c>
      <c r="M15" s="55" t="str">
        <f>UPPER("Week "&amp;IF(ROUNDUP(DAY(tbl_raw_data[[#This Row],[Updated_date]])/7,0)=5,4,ROUNDUP(DAY(tbl_raw_data[[#This Row],[Updated_date]])/7,0)))</f>
        <v>WEEK 4</v>
      </c>
      <c r="N15" s="57" t="str">
        <f>UPPER(VLOOKUP(tbl_raw_data[[#This Row],[Analyst]],[1]setting!$A$1:$B$15,2,0))</f>
        <v>OUADIR</v>
      </c>
      <c r="O15" s="57" t="str">
        <f>UPPER(tbl_raw_data[[#This Row],[Outcome]])</f>
        <v>DECLINE</v>
      </c>
      <c r="P15" s="57" t="str">
        <f>UPPER(tbl_raw_data[[#This Row],[Queue Name]])</f>
        <v>CONSUMER POST BUREAU</v>
      </c>
      <c r="Q15" s="57" t="str">
        <f>IF(tbl_raw_data[[#This Row],[time_taken_in_mins]]&lt;=20,"SLA_MET","SLA_NOT_MET")</f>
        <v>SLA_MET</v>
      </c>
    </row>
    <row r="16" spans="1:17" ht="15" customHeight="1" x14ac:dyDescent="0.25">
      <c r="A16" s="17" t="s">
        <v>1564</v>
      </c>
      <c r="B16" s="18">
        <v>45136.433078703703</v>
      </c>
      <c r="C16" s="19">
        <v>45136.437604166669</v>
      </c>
      <c r="D16" s="20" t="s">
        <v>8</v>
      </c>
      <c r="E16" s="21" t="s">
        <v>41</v>
      </c>
      <c r="F16" s="20" t="s">
        <v>55</v>
      </c>
      <c r="G16" s="105" t="s">
        <v>1563</v>
      </c>
      <c r="H1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 s="48">
        <f>tbl_raw_data[[#This Row],[Date Actioned]]-tbl_raw_data[[#This Row],[Date Tagged]]</f>
        <v>4.5254629658302292E-3</v>
      </c>
      <c r="J16" s="50">
        <f>HOUR(tbl_raw_data[[#This Row],[time_taken]])*60+MINUTE(tbl_raw_data[[#This Row],[time_taken]])+SECOND(tbl_raw_data[[#This Row],[time_taken]])/60</f>
        <v>6.5166666666666666</v>
      </c>
      <c r="K16" s="54">
        <f>DATE(YEAR(tbl_raw_data[[#This Row],[Date Actioned]]), MONTH(tbl_raw_data[[#This Row],[Date Actioned]]), DAY(tbl_raw_data[[#This Row],[Date Actioned]]))</f>
        <v>45136</v>
      </c>
      <c r="L16" s="55" t="str">
        <f>UPPER(TEXT(tbl_raw_data[[#This Row],[Updated_date]],"MMMM"))</f>
        <v>JULY</v>
      </c>
      <c r="M16" s="55" t="str">
        <f>UPPER("Week "&amp;IF(ROUNDUP(DAY(tbl_raw_data[[#This Row],[Updated_date]])/7,0)=5,4,ROUNDUP(DAY(tbl_raw_data[[#This Row],[Updated_date]])/7,0)))</f>
        <v>WEEK 4</v>
      </c>
      <c r="N16" s="57" t="str">
        <f>UPPER(VLOOKUP(tbl_raw_data[[#This Row],[Analyst]],[1]setting!$A$1:$B$15,2,0))</f>
        <v>CAMERON</v>
      </c>
      <c r="O16" s="57" t="str">
        <f>UPPER(tbl_raw_data[[#This Row],[Outcome]])</f>
        <v>WITHDRAW</v>
      </c>
      <c r="P16" s="57" t="str">
        <f>UPPER(tbl_raw_data[[#This Row],[Queue Name]])</f>
        <v>CONSUMER POST BUREAU</v>
      </c>
      <c r="Q16" s="57" t="str">
        <f>IF(tbl_raw_data[[#This Row],[time_taken_in_mins]]&lt;=20,"SLA_MET","SLA_NOT_MET")</f>
        <v>SLA_MET</v>
      </c>
    </row>
    <row r="17" spans="1:17" ht="15" customHeight="1" x14ac:dyDescent="0.25">
      <c r="A17" s="17" t="s">
        <v>4797</v>
      </c>
      <c r="B17" s="18">
        <v>45136.433842592596</v>
      </c>
      <c r="C17" s="19">
        <v>45136.442893518521</v>
      </c>
      <c r="D17" s="20" t="s">
        <v>13</v>
      </c>
      <c r="E17" s="21" t="s">
        <v>41</v>
      </c>
      <c r="F17" s="20" t="s">
        <v>55</v>
      </c>
      <c r="G17" s="105" t="s">
        <v>21</v>
      </c>
      <c r="H1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 s="48">
        <f>tbl_raw_data[[#This Row],[Date Actioned]]-tbl_raw_data[[#This Row],[Date Tagged]]</f>
        <v>9.0509259243845008E-3</v>
      </c>
      <c r="J17" s="50">
        <f>HOUR(tbl_raw_data[[#This Row],[time_taken]])*60+MINUTE(tbl_raw_data[[#This Row],[time_taken]])+SECOND(tbl_raw_data[[#This Row],[time_taken]])/60</f>
        <v>13.033333333333333</v>
      </c>
      <c r="K17" s="54">
        <f>DATE(YEAR(tbl_raw_data[[#This Row],[Date Actioned]]), MONTH(tbl_raw_data[[#This Row],[Date Actioned]]), DAY(tbl_raw_data[[#This Row],[Date Actioned]]))</f>
        <v>45136</v>
      </c>
      <c r="L17" s="55" t="str">
        <f>UPPER(TEXT(tbl_raw_data[[#This Row],[Updated_date]],"MMMM"))</f>
        <v>JULY</v>
      </c>
      <c r="M17" s="55" t="str">
        <f>UPPER("Week "&amp;IF(ROUNDUP(DAY(tbl_raw_data[[#This Row],[Updated_date]])/7,0)=5,4,ROUNDUP(DAY(tbl_raw_data[[#This Row],[Updated_date]])/7,0)))</f>
        <v>WEEK 4</v>
      </c>
      <c r="N17" s="57" t="str">
        <f>UPPER(VLOOKUP(tbl_raw_data[[#This Row],[Analyst]],[1]setting!$A$1:$B$15,2,0))</f>
        <v>CAMERON</v>
      </c>
      <c r="O17" s="57" t="str">
        <f>UPPER(tbl_raw_data[[#This Row],[Outcome]])</f>
        <v>APPROVE</v>
      </c>
      <c r="P17" s="57" t="str">
        <f>UPPER(tbl_raw_data[[#This Row],[Queue Name]])</f>
        <v>CONSUMER POST BUREAU</v>
      </c>
      <c r="Q17" s="57" t="str">
        <f>IF(tbl_raw_data[[#This Row],[time_taken_in_mins]]&lt;=20,"SLA_MET","SLA_NOT_MET")</f>
        <v>SLA_MET</v>
      </c>
    </row>
    <row r="18" spans="1:17" ht="15" customHeight="1" x14ac:dyDescent="0.25">
      <c r="A18" s="17" t="s">
        <v>2993</v>
      </c>
      <c r="B18" s="18">
        <v>45136.436597222222</v>
      </c>
      <c r="C18" s="19">
        <v>45136.442962962959</v>
      </c>
      <c r="D18" s="20" t="s">
        <v>13</v>
      </c>
      <c r="E18" s="21" t="s">
        <v>28</v>
      </c>
      <c r="F18" s="20" t="s">
        <v>168</v>
      </c>
      <c r="G18" s="105" t="s">
        <v>29</v>
      </c>
      <c r="H1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 s="48">
        <f>tbl_raw_data[[#This Row],[Date Actioned]]-tbl_raw_data[[#This Row],[Date Tagged]]</f>
        <v>6.3657407372375019E-3</v>
      </c>
      <c r="J18" s="50">
        <f>HOUR(tbl_raw_data[[#This Row],[time_taken]])*60+MINUTE(tbl_raw_data[[#This Row],[time_taken]])+SECOND(tbl_raw_data[[#This Row],[time_taken]])/60</f>
        <v>9.1666666666666661</v>
      </c>
      <c r="K18" s="54">
        <f>DATE(YEAR(tbl_raw_data[[#This Row],[Date Actioned]]), MONTH(tbl_raw_data[[#This Row],[Date Actioned]]), DAY(tbl_raw_data[[#This Row],[Date Actioned]]))</f>
        <v>45136</v>
      </c>
      <c r="L18" s="55" t="str">
        <f>UPPER(TEXT(tbl_raw_data[[#This Row],[Updated_date]],"MMMM"))</f>
        <v>JULY</v>
      </c>
      <c r="M18" s="55" t="str">
        <f>UPPER("Week "&amp;IF(ROUNDUP(DAY(tbl_raw_data[[#This Row],[Updated_date]])/7,0)=5,4,ROUNDUP(DAY(tbl_raw_data[[#This Row],[Updated_date]])/7,0)))</f>
        <v>WEEK 4</v>
      </c>
      <c r="N18" s="57" t="str">
        <f>UPPER(VLOOKUP(tbl_raw_data[[#This Row],[Analyst]],[1]setting!$A$1:$B$15,2,0))</f>
        <v>MERCEDES</v>
      </c>
      <c r="O18" s="57" t="str">
        <f>UPPER(tbl_raw_data[[#This Row],[Outcome]])</f>
        <v>APPROVE</v>
      </c>
      <c r="P18" s="57" t="str">
        <f>UPPER(tbl_raw_data[[#This Row],[Queue Name]])</f>
        <v>CONSUMER EXISTING</v>
      </c>
      <c r="Q18" s="57" t="str">
        <f>IF(tbl_raw_data[[#This Row],[time_taken_in_mins]]&lt;=20,"SLA_MET","SLA_NOT_MET")</f>
        <v>SLA_MET</v>
      </c>
    </row>
    <row r="19" spans="1:17" ht="15" customHeight="1" x14ac:dyDescent="0.25">
      <c r="A19" s="17" t="s">
        <v>2462</v>
      </c>
      <c r="B19" s="18">
        <v>45136.442314814813</v>
      </c>
      <c r="C19" s="19">
        <v>45136.447951388887</v>
      </c>
      <c r="D19" s="20" t="s">
        <v>8</v>
      </c>
      <c r="E19" s="21" t="s">
        <v>41</v>
      </c>
      <c r="F19" s="20" t="s">
        <v>55</v>
      </c>
      <c r="G19" s="105" t="s">
        <v>2460</v>
      </c>
      <c r="H1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9" s="48">
        <f>tbl_raw_data[[#This Row],[Date Actioned]]-tbl_raw_data[[#This Row],[Date Tagged]]</f>
        <v>5.6365740747423843E-3</v>
      </c>
      <c r="J19" s="50">
        <f>HOUR(tbl_raw_data[[#This Row],[time_taken]])*60+MINUTE(tbl_raw_data[[#This Row],[time_taken]])+SECOND(tbl_raw_data[[#This Row],[time_taken]])/60</f>
        <v>8.1166666666666671</v>
      </c>
      <c r="K19" s="54">
        <f>DATE(YEAR(tbl_raw_data[[#This Row],[Date Actioned]]), MONTH(tbl_raw_data[[#This Row],[Date Actioned]]), DAY(tbl_raw_data[[#This Row],[Date Actioned]]))</f>
        <v>45136</v>
      </c>
      <c r="L19" s="55" t="str">
        <f>UPPER(TEXT(tbl_raw_data[[#This Row],[Updated_date]],"MMMM"))</f>
        <v>JULY</v>
      </c>
      <c r="M19" s="55" t="str">
        <f>UPPER("Week "&amp;IF(ROUNDUP(DAY(tbl_raw_data[[#This Row],[Updated_date]])/7,0)=5,4,ROUNDUP(DAY(tbl_raw_data[[#This Row],[Updated_date]])/7,0)))</f>
        <v>WEEK 4</v>
      </c>
      <c r="N19" s="57" t="str">
        <f>UPPER(VLOOKUP(tbl_raw_data[[#This Row],[Analyst]],[1]setting!$A$1:$B$15,2,0))</f>
        <v>CAMERON</v>
      </c>
      <c r="O19" s="57" t="str">
        <f>UPPER(tbl_raw_data[[#This Row],[Outcome]])</f>
        <v>WITHDRAW</v>
      </c>
      <c r="P19" s="57" t="str">
        <f>UPPER(tbl_raw_data[[#This Row],[Queue Name]])</f>
        <v>CONSUMER POST BUREAU</v>
      </c>
      <c r="Q19" s="57" t="str">
        <f>IF(tbl_raw_data[[#This Row],[time_taken_in_mins]]&lt;=20,"SLA_MET","SLA_NOT_MET")</f>
        <v>SLA_MET</v>
      </c>
    </row>
    <row r="20" spans="1:17" ht="15" customHeight="1" x14ac:dyDescent="0.25">
      <c r="A20" s="17" t="s">
        <v>1778</v>
      </c>
      <c r="B20" s="18">
        <v>45136.443865740737</v>
      </c>
      <c r="C20" s="19">
        <v>45136.448645833334</v>
      </c>
      <c r="D20" s="20" t="s">
        <v>13</v>
      </c>
      <c r="E20" s="21" t="s">
        <v>9</v>
      </c>
      <c r="F20" s="20" t="s">
        <v>168</v>
      </c>
      <c r="G20" s="105" t="s">
        <v>29</v>
      </c>
      <c r="H2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 s="48">
        <f>tbl_raw_data[[#This Row],[Date Actioned]]-tbl_raw_data[[#This Row],[Date Tagged]]</f>
        <v>4.7800925967749208E-3</v>
      </c>
      <c r="J20" s="50">
        <f>HOUR(tbl_raw_data[[#This Row],[time_taken]])*60+MINUTE(tbl_raw_data[[#This Row],[time_taken]])+SECOND(tbl_raw_data[[#This Row],[time_taken]])/60</f>
        <v>6.8833333333333329</v>
      </c>
      <c r="K20" s="54">
        <f>DATE(YEAR(tbl_raw_data[[#This Row],[Date Actioned]]), MONTH(tbl_raw_data[[#This Row],[Date Actioned]]), DAY(tbl_raw_data[[#This Row],[Date Actioned]]))</f>
        <v>45136</v>
      </c>
      <c r="L20" s="55" t="str">
        <f>UPPER(TEXT(tbl_raw_data[[#This Row],[Updated_date]],"MMMM"))</f>
        <v>JULY</v>
      </c>
      <c r="M20" s="55" t="str">
        <f>UPPER("Week "&amp;IF(ROUNDUP(DAY(tbl_raw_data[[#This Row],[Updated_date]])/7,0)=5,4,ROUNDUP(DAY(tbl_raw_data[[#This Row],[Updated_date]])/7,0)))</f>
        <v>WEEK 4</v>
      </c>
      <c r="N20" s="57" t="str">
        <f>UPPER(VLOOKUP(tbl_raw_data[[#This Row],[Analyst]],[1]setting!$A$1:$B$15,2,0))</f>
        <v>MERCEDES</v>
      </c>
      <c r="O20" s="57" t="str">
        <f>UPPER(tbl_raw_data[[#This Row],[Outcome]])</f>
        <v>APPROVE</v>
      </c>
      <c r="P20" s="57" t="str">
        <f>UPPER(tbl_raw_data[[#This Row],[Queue Name]])</f>
        <v>CONSUMER PRE BUREAU</v>
      </c>
      <c r="Q20" s="57" t="str">
        <f>IF(tbl_raw_data[[#This Row],[time_taken_in_mins]]&lt;=20,"SLA_MET","SLA_NOT_MET")</f>
        <v>SLA_MET</v>
      </c>
    </row>
    <row r="21" spans="1:17" ht="15" customHeight="1" x14ac:dyDescent="0.25">
      <c r="A21" s="17" t="s">
        <v>2025</v>
      </c>
      <c r="B21" s="18">
        <v>45136.445</v>
      </c>
      <c r="C21" s="19">
        <v>45136.45008101852</v>
      </c>
      <c r="D21" s="20" t="s">
        <v>29</v>
      </c>
      <c r="E21" s="21" t="s">
        <v>28</v>
      </c>
      <c r="F21" s="20" t="s">
        <v>228</v>
      </c>
      <c r="G21" s="105"/>
      <c r="H2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 s="48">
        <f>tbl_raw_data[[#This Row],[Date Actioned]]-tbl_raw_data[[#This Row],[Date Tagged]]</f>
        <v>5.0810185202863067E-3</v>
      </c>
      <c r="J21" s="50">
        <f>HOUR(tbl_raw_data[[#This Row],[time_taken]])*60+MINUTE(tbl_raw_data[[#This Row],[time_taken]])+SECOND(tbl_raw_data[[#This Row],[time_taken]])/60</f>
        <v>7.3166666666666664</v>
      </c>
      <c r="K21" s="54">
        <f>DATE(YEAR(tbl_raw_data[[#This Row],[Date Actioned]]), MONTH(tbl_raw_data[[#This Row],[Date Actioned]]), DAY(tbl_raw_data[[#This Row],[Date Actioned]]))</f>
        <v>45136</v>
      </c>
      <c r="L21" s="55" t="str">
        <f>UPPER(TEXT(tbl_raw_data[[#This Row],[Updated_date]],"MMMM"))</f>
        <v>JULY</v>
      </c>
      <c r="M21" s="55" t="str">
        <f>UPPER("Week "&amp;IF(ROUNDUP(DAY(tbl_raw_data[[#This Row],[Updated_date]])/7,0)=5,4,ROUNDUP(DAY(tbl_raw_data[[#This Row],[Updated_date]])/7,0)))</f>
        <v>WEEK 4</v>
      </c>
      <c r="N21" s="57" t="str">
        <f>UPPER(VLOOKUP(tbl_raw_data[[#This Row],[Analyst]],[1]setting!$A$1:$B$15,2,0))</f>
        <v>OUADIR</v>
      </c>
      <c r="O21" s="57" t="str">
        <f>UPPER(tbl_raw_data[[#This Row],[Outcome]])</f>
        <v>APPROVE</v>
      </c>
      <c r="P21" s="57" t="str">
        <f>UPPER(tbl_raw_data[[#This Row],[Queue Name]])</f>
        <v>CONSUMER EXISTING</v>
      </c>
      <c r="Q21" s="57" t="str">
        <f>IF(tbl_raw_data[[#This Row],[time_taken_in_mins]]&lt;=20,"SLA_MET","SLA_NOT_MET")</f>
        <v>SLA_MET</v>
      </c>
    </row>
    <row r="22" spans="1:17" ht="15" customHeight="1" x14ac:dyDescent="0.25">
      <c r="A22" s="17" t="s">
        <v>2190</v>
      </c>
      <c r="B22" s="18">
        <v>45136.445219907408</v>
      </c>
      <c r="C22" s="19">
        <v>45136.450555555559</v>
      </c>
      <c r="D22" s="20" t="s">
        <v>8</v>
      </c>
      <c r="E22" s="21" t="s">
        <v>9</v>
      </c>
      <c r="F22" s="20" t="s">
        <v>73</v>
      </c>
      <c r="G22" s="105" t="s">
        <v>2189</v>
      </c>
      <c r="H2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 s="48">
        <f>tbl_raw_data[[#This Row],[Date Actioned]]-tbl_raw_data[[#This Row],[Date Tagged]]</f>
        <v>5.3356481512309983E-3</v>
      </c>
      <c r="J22" s="50">
        <f>HOUR(tbl_raw_data[[#This Row],[time_taken]])*60+MINUTE(tbl_raw_data[[#This Row],[time_taken]])+SECOND(tbl_raw_data[[#This Row],[time_taken]])/60</f>
        <v>7.6833333333333336</v>
      </c>
      <c r="K22" s="54">
        <f>DATE(YEAR(tbl_raw_data[[#This Row],[Date Actioned]]), MONTH(tbl_raw_data[[#This Row],[Date Actioned]]), DAY(tbl_raw_data[[#This Row],[Date Actioned]]))</f>
        <v>45136</v>
      </c>
      <c r="L22" s="55" t="str">
        <f>UPPER(TEXT(tbl_raw_data[[#This Row],[Updated_date]],"MMMM"))</f>
        <v>JULY</v>
      </c>
      <c r="M22" s="55" t="str">
        <f>UPPER("Week "&amp;IF(ROUNDUP(DAY(tbl_raw_data[[#This Row],[Updated_date]])/7,0)=5,4,ROUNDUP(DAY(tbl_raw_data[[#This Row],[Updated_date]])/7,0)))</f>
        <v>WEEK 4</v>
      </c>
      <c r="N22" s="57" t="str">
        <f>UPPER(VLOOKUP(tbl_raw_data[[#This Row],[Analyst]],[1]setting!$A$1:$B$15,2,0))</f>
        <v>SHAHID</v>
      </c>
      <c r="O22" s="57" t="str">
        <f>UPPER(tbl_raw_data[[#This Row],[Outcome]])</f>
        <v>WITHDRAW</v>
      </c>
      <c r="P22" s="57" t="str">
        <f>UPPER(tbl_raw_data[[#This Row],[Queue Name]])</f>
        <v>CONSUMER PRE BUREAU</v>
      </c>
      <c r="Q22" s="57" t="str">
        <f>IF(tbl_raw_data[[#This Row],[time_taken_in_mins]]&lt;=20,"SLA_MET","SLA_NOT_MET")</f>
        <v>SLA_MET</v>
      </c>
    </row>
    <row r="23" spans="1:17" ht="15" customHeight="1" x14ac:dyDescent="0.25">
      <c r="A23" s="17" t="s">
        <v>5148</v>
      </c>
      <c r="B23" s="18">
        <v>45136.445462962962</v>
      </c>
      <c r="C23" s="19">
        <v>45136.455335648148</v>
      </c>
      <c r="D23" s="20" t="s">
        <v>13</v>
      </c>
      <c r="E23" s="21" t="s">
        <v>41</v>
      </c>
      <c r="F23" s="20" t="s">
        <v>109</v>
      </c>
      <c r="G23" s="105" t="s">
        <v>21</v>
      </c>
      <c r="H2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 s="48">
        <f>tbl_raw_data[[#This Row],[Date Actioned]]-tbl_raw_data[[#This Row],[Date Tagged]]</f>
        <v>9.8726851865649223E-3</v>
      </c>
      <c r="J23" s="50">
        <f>HOUR(tbl_raw_data[[#This Row],[time_taken]])*60+MINUTE(tbl_raw_data[[#This Row],[time_taken]])+SECOND(tbl_raw_data[[#This Row],[time_taken]])/60</f>
        <v>14.216666666666667</v>
      </c>
      <c r="K23" s="54">
        <f>DATE(YEAR(tbl_raw_data[[#This Row],[Date Actioned]]), MONTH(tbl_raw_data[[#This Row],[Date Actioned]]), DAY(tbl_raw_data[[#This Row],[Date Actioned]]))</f>
        <v>45136</v>
      </c>
      <c r="L23" s="55" t="str">
        <f>UPPER(TEXT(tbl_raw_data[[#This Row],[Updated_date]],"MMMM"))</f>
        <v>JULY</v>
      </c>
      <c r="M23" s="55" t="str">
        <f>UPPER("Week "&amp;IF(ROUNDUP(DAY(tbl_raw_data[[#This Row],[Updated_date]])/7,0)=5,4,ROUNDUP(DAY(tbl_raw_data[[#This Row],[Updated_date]])/7,0)))</f>
        <v>WEEK 4</v>
      </c>
      <c r="N23" s="57" t="str">
        <f>UPPER(VLOOKUP(tbl_raw_data[[#This Row],[Analyst]],[1]setting!$A$1:$B$15,2,0))</f>
        <v>NAVED</v>
      </c>
      <c r="O23" s="57" t="str">
        <f>UPPER(tbl_raw_data[[#This Row],[Outcome]])</f>
        <v>APPROVE</v>
      </c>
      <c r="P23" s="57" t="str">
        <f>UPPER(tbl_raw_data[[#This Row],[Queue Name]])</f>
        <v>CONSUMER POST BUREAU</v>
      </c>
      <c r="Q23" s="57" t="str">
        <f>IF(tbl_raw_data[[#This Row],[time_taken_in_mins]]&lt;=20,"SLA_MET","SLA_NOT_MET")</f>
        <v>SLA_MET</v>
      </c>
    </row>
    <row r="24" spans="1:17" ht="15" customHeight="1" x14ac:dyDescent="0.25">
      <c r="A24" s="17" t="s">
        <v>722</v>
      </c>
      <c r="B24" s="18">
        <v>45136.455324074072</v>
      </c>
      <c r="C24" s="19">
        <v>45136.458518518521</v>
      </c>
      <c r="D24" s="20" t="s">
        <v>40</v>
      </c>
      <c r="E24" s="21" t="s">
        <v>41</v>
      </c>
      <c r="F24" s="20" t="s">
        <v>73</v>
      </c>
      <c r="G24" s="105"/>
      <c r="H2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 s="48">
        <f>tbl_raw_data[[#This Row],[Date Actioned]]-tbl_raw_data[[#This Row],[Date Tagged]]</f>
        <v>3.1944444490363821E-3</v>
      </c>
      <c r="J24" s="50">
        <f>HOUR(tbl_raw_data[[#This Row],[time_taken]])*60+MINUTE(tbl_raw_data[[#This Row],[time_taken]])+SECOND(tbl_raw_data[[#This Row],[time_taken]])/60</f>
        <v>4.5999999999999996</v>
      </c>
      <c r="K24" s="54">
        <f>DATE(YEAR(tbl_raw_data[[#This Row],[Date Actioned]]), MONTH(tbl_raw_data[[#This Row],[Date Actioned]]), DAY(tbl_raw_data[[#This Row],[Date Actioned]]))</f>
        <v>45136</v>
      </c>
      <c r="L24" s="55" t="str">
        <f>UPPER(TEXT(tbl_raw_data[[#This Row],[Updated_date]],"MMMM"))</f>
        <v>JULY</v>
      </c>
      <c r="M24" s="55" t="str">
        <f>UPPER("Week "&amp;IF(ROUNDUP(DAY(tbl_raw_data[[#This Row],[Updated_date]])/7,0)=5,4,ROUNDUP(DAY(tbl_raw_data[[#This Row],[Updated_date]])/7,0)))</f>
        <v>WEEK 4</v>
      </c>
      <c r="N24" s="57" t="str">
        <f>UPPER(VLOOKUP(tbl_raw_data[[#This Row],[Analyst]],[1]setting!$A$1:$B$15,2,0))</f>
        <v>SHAHID</v>
      </c>
      <c r="O24" s="57" t="str">
        <f>UPPER(tbl_raw_data[[#This Row],[Outcome]])</f>
        <v>WITHDRAW</v>
      </c>
      <c r="P24" s="57" t="str">
        <f>UPPER(tbl_raw_data[[#This Row],[Queue Name]])</f>
        <v>CONSUMER POST BUREAU</v>
      </c>
      <c r="Q24" s="57" t="str">
        <f>IF(tbl_raw_data[[#This Row],[time_taken_in_mins]]&lt;=20,"SLA_MET","SLA_NOT_MET")</f>
        <v>SLA_MET</v>
      </c>
    </row>
    <row r="25" spans="1:17" ht="15" customHeight="1" x14ac:dyDescent="0.25">
      <c r="A25" s="17" t="s">
        <v>4121</v>
      </c>
      <c r="B25" s="18">
        <v>45136.455324074072</v>
      </c>
      <c r="C25" s="19">
        <v>45136.463217592594</v>
      </c>
      <c r="D25" s="20" t="s">
        <v>13</v>
      </c>
      <c r="E25" s="21" t="s">
        <v>9</v>
      </c>
      <c r="F25" s="20" t="s">
        <v>109</v>
      </c>
      <c r="G25" s="105" t="s">
        <v>4120</v>
      </c>
      <c r="H2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 s="48">
        <f>tbl_raw_data[[#This Row],[Date Actioned]]-tbl_raw_data[[#This Row],[Date Tagged]]</f>
        <v>7.8935185229056515E-3</v>
      </c>
      <c r="J25" s="50">
        <f>HOUR(tbl_raw_data[[#This Row],[time_taken]])*60+MINUTE(tbl_raw_data[[#This Row],[time_taken]])+SECOND(tbl_raw_data[[#This Row],[time_taken]])/60</f>
        <v>11.366666666666667</v>
      </c>
      <c r="K25" s="54">
        <f>DATE(YEAR(tbl_raw_data[[#This Row],[Date Actioned]]), MONTH(tbl_raw_data[[#This Row],[Date Actioned]]), DAY(tbl_raw_data[[#This Row],[Date Actioned]]))</f>
        <v>45136</v>
      </c>
      <c r="L25" s="55" t="str">
        <f>UPPER(TEXT(tbl_raw_data[[#This Row],[Updated_date]],"MMMM"))</f>
        <v>JULY</v>
      </c>
      <c r="M25" s="55" t="str">
        <f>UPPER("Week "&amp;IF(ROUNDUP(DAY(tbl_raw_data[[#This Row],[Updated_date]])/7,0)=5,4,ROUNDUP(DAY(tbl_raw_data[[#This Row],[Updated_date]])/7,0)))</f>
        <v>WEEK 4</v>
      </c>
      <c r="N25" s="57" t="str">
        <f>UPPER(VLOOKUP(tbl_raw_data[[#This Row],[Analyst]],[1]setting!$A$1:$B$15,2,0))</f>
        <v>NAVED</v>
      </c>
      <c r="O25" s="57" t="str">
        <f>UPPER(tbl_raw_data[[#This Row],[Outcome]])</f>
        <v>APPROVE</v>
      </c>
      <c r="P25" s="57" t="str">
        <f>UPPER(tbl_raw_data[[#This Row],[Queue Name]])</f>
        <v>CONSUMER PRE BUREAU</v>
      </c>
      <c r="Q25" s="57" t="str">
        <f>IF(tbl_raw_data[[#This Row],[time_taken_in_mins]]&lt;=20,"SLA_MET","SLA_NOT_MET")</f>
        <v>SLA_MET</v>
      </c>
    </row>
    <row r="26" spans="1:17" ht="15" customHeight="1" x14ac:dyDescent="0.25">
      <c r="A26" s="17" t="s">
        <v>728</v>
      </c>
      <c r="B26" s="18">
        <v>45136.457025462965</v>
      </c>
      <c r="C26" s="19">
        <v>45136.460231481484</v>
      </c>
      <c r="D26" s="20" t="s">
        <v>29</v>
      </c>
      <c r="E26" s="21" t="s">
        <v>28</v>
      </c>
      <c r="F26" s="20" t="s">
        <v>168</v>
      </c>
      <c r="G26" s="105"/>
      <c r="H2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 s="48">
        <f>tbl_raw_data[[#This Row],[Date Actioned]]-tbl_raw_data[[#This Row],[Date Tagged]]</f>
        <v>3.2060185185400769E-3</v>
      </c>
      <c r="J26" s="50">
        <f>HOUR(tbl_raw_data[[#This Row],[time_taken]])*60+MINUTE(tbl_raw_data[[#This Row],[time_taken]])+SECOND(tbl_raw_data[[#This Row],[time_taken]])/60</f>
        <v>4.6166666666666671</v>
      </c>
      <c r="K26" s="54">
        <f>DATE(YEAR(tbl_raw_data[[#This Row],[Date Actioned]]), MONTH(tbl_raw_data[[#This Row],[Date Actioned]]), DAY(tbl_raw_data[[#This Row],[Date Actioned]]))</f>
        <v>45136</v>
      </c>
      <c r="L26" s="55" t="str">
        <f>UPPER(TEXT(tbl_raw_data[[#This Row],[Updated_date]],"MMMM"))</f>
        <v>JULY</v>
      </c>
      <c r="M26" s="55" t="str">
        <f>UPPER("Week "&amp;IF(ROUNDUP(DAY(tbl_raw_data[[#This Row],[Updated_date]])/7,0)=5,4,ROUNDUP(DAY(tbl_raw_data[[#This Row],[Updated_date]])/7,0)))</f>
        <v>WEEK 4</v>
      </c>
      <c r="N26" s="57" t="str">
        <f>UPPER(VLOOKUP(tbl_raw_data[[#This Row],[Analyst]],[1]setting!$A$1:$B$15,2,0))</f>
        <v>MERCEDES</v>
      </c>
      <c r="O26" s="57" t="str">
        <f>UPPER(tbl_raw_data[[#This Row],[Outcome]])</f>
        <v>APPROVE</v>
      </c>
      <c r="P26" s="57" t="str">
        <f>UPPER(tbl_raw_data[[#This Row],[Queue Name]])</f>
        <v>CONSUMER EXISTING</v>
      </c>
      <c r="Q26" s="57" t="str">
        <f>IF(tbl_raw_data[[#This Row],[time_taken_in_mins]]&lt;=20,"SLA_MET","SLA_NOT_MET")</f>
        <v>SLA_MET</v>
      </c>
    </row>
    <row r="27" spans="1:17" ht="15" customHeight="1" x14ac:dyDescent="0.25">
      <c r="A27" s="17" t="s">
        <v>3034</v>
      </c>
      <c r="B27" s="18">
        <v>45136.459155092591</v>
      </c>
      <c r="C27" s="19">
        <v>45136.465590277781</v>
      </c>
      <c r="D27" s="20" t="s">
        <v>29</v>
      </c>
      <c r="E27" s="21" t="s">
        <v>28</v>
      </c>
      <c r="F27" s="20" t="s">
        <v>168</v>
      </c>
      <c r="G27" s="105"/>
      <c r="H2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 s="48">
        <f>tbl_raw_data[[#This Row],[Date Actioned]]-tbl_raw_data[[#This Row],[Date Tagged]]</f>
        <v>6.4351851906394586E-3</v>
      </c>
      <c r="J27" s="50">
        <f>HOUR(tbl_raw_data[[#This Row],[time_taken]])*60+MINUTE(tbl_raw_data[[#This Row],[time_taken]])+SECOND(tbl_raw_data[[#This Row],[time_taken]])/60</f>
        <v>9.2666666666666675</v>
      </c>
      <c r="K27" s="54">
        <f>DATE(YEAR(tbl_raw_data[[#This Row],[Date Actioned]]), MONTH(tbl_raw_data[[#This Row],[Date Actioned]]), DAY(tbl_raw_data[[#This Row],[Date Actioned]]))</f>
        <v>45136</v>
      </c>
      <c r="L27" s="55" t="str">
        <f>UPPER(TEXT(tbl_raw_data[[#This Row],[Updated_date]],"MMMM"))</f>
        <v>JULY</v>
      </c>
      <c r="M27" s="55" t="str">
        <f>UPPER("Week "&amp;IF(ROUNDUP(DAY(tbl_raw_data[[#This Row],[Updated_date]])/7,0)=5,4,ROUNDUP(DAY(tbl_raw_data[[#This Row],[Updated_date]])/7,0)))</f>
        <v>WEEK 4</v>
      </c>
      <c r="N27" s="57" t="str">
        <f>UPPER(VLOOKUP(tbl_raw_data[[#This Row],[Analyst]],[1]setting!$A$1:$B$15,2,0))</f>
        <v>MERCEDES</v>
      </c>
      <c r="O27" s="57" t="str">
        <f>UPPER(tbl_raw_data[[#This Row],[Outcome]])</f>
        <v>APPROVE</v>
      </c>
      <c r="P27" s="57" t="str">
        <f>UPPER(tbl_raw_data[[#This Row],[Queue Name]])</f>
        <v>CONSUMER EXISTING</v>
      </c>
      <c r="Q27" s="57" t="str">
        <f>IF(tbl_raw_data[[#This Row],[time_taken_in_mins]]&lt;=20,"SLA_MET","SLA_NOT_MET")</f>
        <v>SLA_MET</v>
      </c>
    </row>
    <row r="28" spans="1:17" ht="15" customHeight="1" x14ac:dyDescent="0.25">
      <c r="A28" s="17" t="s">
        <v>1948</v>
      </c>
      <c r="B28" s="18">
        <v>45136.460856481484</v>
      </c>
      <c r="C28" s="19">
        <v>45136.465868055559</v>
      </c>
      <c r="D28" s="20" t="s">
        <v>13</v>
      </c>
      <c r="E28" s="21" t="s">
        <v>9</v>
      </c>
      <c r="F28" s="20" t="s">
        <v>55</v>
      </c>
      <c r="G28" s="105" t="s">
        <v>21</v>
      </c>
      <c r="H2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 s="48">
        <f>tbl_raw_data[[#This Row],[Date Actioned]]-tbl_raw_data[[#This Row],[Date Tagged]]</f>
        <v>5.0115740741603076E-3</v>
      </c>
      <c r="J28" s="50">
        <f>HOUR(tbl_raw_data[[#This Row],[time_taken]])*60+MINUTE(tbl_raw_data[[#This Row],[time_taken]])+SECOND(tbl_raw_data[[#This Row],[time_taken]])/60</f>
        <v>7.2166666666666668</v>
      </c>
      <c r="K28" s="54">
        <f>DATE(YEAR(tbl_raw_data[[#This Row],[Date Actioned]]), MONTH(tbl_raw_data[[#This Row],[Date Actioned]]), DAY(tbl_raw_data[[#This Row],[Date Actioned]]))</f>
        <v>45136</v>
      </c>
      <c r="L28" s="55" t="str">
        <f>UPPER(TEXT(tbl_raw_data[[#This Row],[Updated_date]],"MMMM"))</f>
        <v>JULY</v>
      </c>
      <c r="M28" s="55" t="str">
        <f>UPPER("Week "&amp;IF(ROUNDUP(DAY(tbl_raw_data[[#This Row],[Updated_date]])/7,0)=5,4,ROUNDUP(DAY(tbl_raw_data[[#This Row],[Updated_date]])/7,0)))</f>
        <v>WEEK 4</v>
      </c>
      <c r="N28" s="57" t="str">
        <f>UPPER(VLOOKUP(tbl_raw_data[[#This Row],[Analyst]],[1]setting!$A$1:$B$15,2,0))</f>
        <v>CAMERON</v>
      </c>
      <c r="O28" s="57" t="str">
        <f>UPPER(tbl_raw_data[[#This Row],[Outcome]])</f>
        <v>APPROVE</v>
      </c>
      <c r="P28" s="57" t="str">
        <f>UPPER(tbl_raw_data[[#This Row],[Queue Name]])</f>
        <v>CONSUMER PRE BUREAU</v>
      </c>
      <c r="Q28" s="57" t="str">
        <f>IF(tbl_raw_data[[#This Row],[time_taken_in_mins]]&lt;=20,"SLA_MET","SLA_NOT_MET")</f>
        <v>SLA_MET</v>
      </c>
    </row>
    <row r="29" spans="1:17" ht="15" customHeight="1" x14ac:dyDescent="0.25">
      <c r="A29" s="17" t="s">
        <v>3185</v>
      </c>
      <c r="B29" s="18">
        <v>45136.46166666667</v>
      </c>
      <c r="C29" s="19">
        <v>45136.468298611115</v>
      </c>
      <c r="D29" s="20" t="s">
        <v>8</v>
      </c>
      <c r="E29" s="21" t="s">
        <v>28</v>
      </c>
      <c r="F29" s="20" t="s">
        <v>109</v>
      </c>
      <c r="G29" s="105" t="s">
        <v>510</v>
      </c>
      <c r="H2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 s="48">
        <f>tbl_raw_data[[#This Row],[Date Actioned]]-tbl_raw_data[[#This Row],[Date Tagged]]</f>
        <v>6.6319444449618459E-3</v>
      </c>
      <c r="J29" s="50">
        <f>HOUR(tbl_raw_data[[#This Row],[time_taken]])*60+MINUTE(tbl_raw_data[[#This Row],[time_taken]])+SECOND(tbl_raw_data[[#This Row],[time_taken]])/60</f>
        <v>9.5500000000000007</v>
      </c>
      <c r="K29" s="54">
        <f>DATE(YEAR(tbl_raw_data[[#This Row],[Date Actioned]]), MONTH(tbl_raw_data[[#This Row],[Date Actioned]]), DAY(tbl_raw_data[[#This Row],[Date Actioned]]))</f>
        <v>45136</v>
      </c>
      <c r="L29" s="55" t="str">
        <f>UPPER(TEXT(tbl_raw_data[[#This Row],[Updated_date]],"MMMM"))</f>
        <v>JULY</v>
      </c>
      <c r="M29" s="55" t="str">
        <f>UPPER("Week "&amp;IF(ROUNDUP(DAY(tbl_raw_data[[#This Row],[Updated_date]])/7,0)=5,4,ROUNDUP(DAY(tbl_raw_data[[#This Row],[Updated_date]])/7,0)))</f>
        <v>WEEK 4</v>
      </c>
      <c r="N29" s="57" t="str">
        <f>UPPER(VLOOKUP(tbl_raw_data[[#This Row],[Analyst]],[1]setting!$A$1:$B$15,2,0))</f>
        <v>NAVED</v>
      </c>
      <c r="O29" s="57" t="str">
        <f>UPPER(tbl_raw_data[[#This Row],[Outcome]])</f>
        <v>WITHDRAW</v>
      </c>
      <c r="P29" s="57" t="str">
        <f>UPPER(tbl_raw_data[[#This Row],[Queue Name]])</f>
        <v>CONSUMER EXISTING</v>
      </c>
      <c r="Q29" s="57" t="str">
        <f>IF(tbl_raw_data[[#This Row],[time_taken_in_mins]]&lt;=20,"SLA_MET","SLA_NOT_MET")</f>
        <v>SLA_MET</v>
      </c>
    </row>
    <row r="30" spans="1:17" ht="15" customHeight="1" x14ac:dyDescent="0.25">
      <c r="A30" s="17" t="s">
        <v>3444</v>
      </c>
      <c r="B30" s="18">
        <v>45136.464062500003</v>
      </c>
      <c r="C30" s="19">
        <v>45136.471030092594</v>
      </c>
      <c r="D30" s="20" t="s">
        <v>13</v>
      </c>
      <c r="E30" s="21" t="s">
        <v>9</v>
      </c>
      <c r="F30" s="20" t="s">
        <v>55</v>
      </c>
      <c r="G30" s="105" t="s">
        <v>21</v>
      </c>
      <c r="H3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 s="48">
        <f>tbl_raw_data[[#This Row],[Date Actioned]]-tbl_raw_data[[#This Row],[Date Tagged]]</f>
        <v>6.9675925915362313E-3</v>
      </c>
      <c r="J30" s="50">
        <f>HOUR(tbl_raw_data[[#This Row],[time_taken]])*60+MINUTE(tbl_raw_data[[#This Row],[time_taken]])+SECOND(tbl_raw_data[[#This Row],[time_taken]])/60</f>
        <v>10.033333333333333</v>
      </c>
      <c r="K30" s="54">
        <f>DATE(YEAR(tbl_raw_data[[#This Row],[Date Actioned]]), MONTH(tbl_raw_data[[#This Row],[Date Actioned]]), DAY(tbl_raw_data[[#This Row],[Date Actioned]]))</f>
        <v>45136</v>
      </c>
      <c r="L30" s="55" t="str">
        <f>UPPER(TEXT(tbl_raw_data[[#This Row],[Updated_date]],"MMMM"))</f>
        <v>JULY</v>
      </c>
      <c r="M30" s="55" t="str">
        <f>UPPER("Week "&amp;IF(ROUNDUP(DAY(tbl_raw_data[[#This Row],[Updated_date]])/7,0)=5,4,ROUNDUP(DAY(tbl_raw_data[[#This Row],[Updated_date]])/7,0)))</f>
        <v>WEEK 4</v>
      </c>
      <c r="N30" s="57" t="str">
        <f>UPPER(VLOOKUP(tbl_raw_data[[#This Row],[Analyst]],[1]setting!$A$1:$B$15,2,0))</f>
        <v>CAMERON</v>
      </c>
      <c r="O30" s="57" t="str">
        <f>UPPER(tbl_raw_data[[#This Row],[Outcome]])</f>
        <v>APPROVE</v>
      </c>
      <c r="P30" s="57" t="str">
        <f>UPPER(tbl_raw_data[[#This Row],[Queue Name]])</f>
        <v>CONSUMER PRE BUREAU</v>
      </c>
      <c r="Q30" s="57" t="str">
        <f>IF(tbl_raw_data[[#This Row],[time_taken_in_mins]]&lt;=20,"SLA_MET","SLA_NOT_MET")</f>
        <v>SLA_MET</v>
      </c>
    </row>
    <row r="31" spans="1:17" ht="15" customHeight="1" x14ac:dyDescent="0.25">
      <c r="A31" s="17" t="s">
        <v>3396</v>
      </c>
      <c r="B31" s="18">
        <v>45136.464479166665</v>
      </c>
      <c r="C31" s="19">
        <v>45136.471388888887</v>
      </c>
      <c r="D31" s="20" t="s">
        <v>8</v>
      </c>
      <c r="E31" s="21" t="s">
        <v>41</v>
      </c>
      <c r="F31" s="20" t="s">
        <v>10</v>
      </c>
      <c r="G31" s="105" t="s">
        <v>1182</v>
      </c>
      <c r="H3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 s="48">
        <f>tbl_raw_data[[#This Row],[Date Actioned]]-tbl_raw_data[[#This Row],[Date Tagged]]</f>
        <v>6.9097222221898846E-3</v>
      </c>
      <c r="J31" s="50">
        <f>HOUR(tbl_raw_data[[#This Row],[time_taken]])*60+MINUTE(tbl_raw_data[[#This Row],[time_taken]])+SECOND(tbl_raw_data[[#This Row],[time_taken]])/60</f>
        <v>9.9499999999999993</v>
      </c>
      <c r="K31" s="54">
        <f>DATE(YEAR(tbl_raw_data[[#This Row],[Date Actioned]]), MONTH(tbl_raw_data[[#This Row],[Date Actioned]]), DAY(tbl_raw_data[[#This Row],[Date Actioned]]))</f>
        <v>45136</v>
      </c>
      <c r="L31" s="55" t="str">
        <f>UPPER(TEXT(tbl_raw_data[[#This Row],[Updated_date]],"MMMM"))</f>
        <v>JULY</v>
      </c>
      <c r="M31" s="55" t="str">
        <f>UPPER("Week "&amp;IF(ROUNDUP(DAY(tbl_raw_data[[#This Row],[Updated_date]])/7,0)=5,4,ROUNDUP(DAY(tbl_raw_data[[#This Row],[Updated_date]])/7,0)))</f>
        <v>WEEK 4</v>
      </c>
      <c r="N31" s="57" t="str">
        <f>UPPER(VLOOKUP(tbl_raw_data[[#This Row],[Analyst]],[1]setting!$A$1:$B$15,2,0))</f>
        <v>SAM</v>
      </c>
      <c r="O31" s="57" t="str">
        <f>UPPER(tbl_raw_data[[#This Row],[Outcome]])</f>
        <v>WITHDRAW</v>
      </c>
      <c r="P31" s="57" t="str">
        <f>UPPER(tbl_raw_data[[#This Row],[Queue Name]])</f>
        <v>CONSUMER POST BUREAU</v>
      </c>
      <c r="Q31" s="57" t="str">
        <f>IF(tbl_raw_data[[#This Row],[time_taken_in_mins]]&lt;=20,"SLA_MET","SLA_NOT_MET")</f>
        <v>SLA_MET</v>
      </c>
    </row>
    <row r="32" spans="1:17" ht="15" customHeight="1" x14ac:dyDescent="0.25">
      <c r="A32" s="17" t="s">
        <v>1334</v>
      </c>
      <c r="B32" s="18">
        <v>45136.464953703704</v>
      </c>
      <c r="C32" s="19">
        <v>45136.46912037037</v>
      </c>
      <c r="D32" s="20" t="s">
        <v>29</v>
      </c>
      <c r="E32" s="21" t="s">
        <v>41</v>
      </c>
      <c r="F32" s="20" t="s">
        <v>73</v>
      </c>
      <c r="G32" s="105"/>
      <c r="H3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 s="48">
        <f>tbl_raw_data[[#This Row],[Date Actioned]]-tbl_raw_data[[#This Row],[Date Tagged]]</f>
        <v>4.166666665696539E-3</v>
      </c>
      <c r="J32" s="50">
        <f>HOUR(tbl_raw_data[[#This Row],[time_taken]])*60+MINUTE(tbl_raw_data[[#This Row],[time_taken]])+SECOND(tbl_raw_data[[#This Row],[time_taken]])/60</f>
        <v>6</v>
      </c>
      <c r="K32" s="54">
        <f>DATE(YEAR(tbl_raw_data[[#This Row],[Date Actioned]]), MONTH(tbl_raw_data[[#This Row],[Date Actioned]]), DAY(tbl_raw_data[[#This Row],[Date Actioned]]))</f>
        <v>45136</v>
      </c>
      <c r="L32" s="55" t="str">
        <f>UPPER(TEXT(tbl_raw_data[[#This Row],[Updated_date]],"MMMM"))</f>
        <v>JULY</v>
      </c>
      <c r="M32" s="55" t="str">
        <f>UPPER("Week "&amp;IF(ROUNDUP(DAY(tbl_raw_data[[#This Row],[Updated_date]])/7,0)=5,4,ROUNDUP(DAY(tbl_raw_data[[#This Row],[Updated_date]])/7,0)))</f>
        <v>WEEK 4</v>
      </c>
      <c r="N32" s="57" t="str">
        <f>UPPER(VLOOKUP(tbl_raw_data[[#This Row],[Analyst]],[1]setting!$A$1:$B$15,2,0))</f>
        <v>SHAHID</v>
      </c>
      <c r="O32" s="57" t="str">
        <f>UPPER(tbl_raw_data[[#This Row],[Outcome]])</f>
        <v>APPROVE</v>
      </c>
      <c r="P32" s="57" t="str">
        <f>UPPER(tbl_raw_data[[#This Row],[Queue Name]])</f>
        <v>CONSUMER POST BUREAU</v>
      </c>
      <c r="Q32" s="57" t="str">
        <f>IF(tbl_raw_data[[#This Row],[time_taken_in_mins]]&lt;=20,"SLA_MET","SLA_NOT_MET")</f>
        <v>SLA_MET</v>
      </c>
    </row>
    <row r="33" spans="1:17" ht="15" customHeight="1" x14ac:dyDescent="0.25">
      <c r="A33" s="17" t="s">
        <v>981</v>
      </c>
      <c r="B33" s="18">
        <v>45136.469259259262</v>
      </c>
      <c r="C33" s="19">
        <v>45136.472905092596</v>
      </c>
      <c r="D33" s="20" t="s">
        <v>13</v>
      </c>
      <c r="E33" s="21" t="s">
        <v>28</v>
      </c>
      <c r="F33" s="20" t="s">
        <v>168</v>
      </c>
      <c r="G33" s="105" t="s">
        <v>29</v>
      </c>
      <c r="H3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 s="48">
        <f>tbl_raw_data[[#This Row],[Date Actioned]]-tbl_raw_data[[#This Row],[Date Tagged]]</f>
        <v>3.645833334303461E-3</v>
      </c>
      <c r="J33" s="50">
        <f>HOUR(tbl_raw_data[[#This Row],[time_taken]])*60+MINUTE(tbl_raw_data[[#This Row],[time_taken]])+SECOND(tbl_raw_data[[#This Row],[time_taken]])/60</f>
        <v>5.25</v>
      </c>
      <c r="K33" s="54">
        <f>DATE(YEAR(tbl_raw_data[[#This Row],[Date Actioned]]), MONTH(tbl_raw_data[[#This Row],[Date Actioned]]), DAY(tbl_raw_data[[#This Row],[Date Actioned]]))</f>
        <v>45136</v>
      </c>
      <c r="L33" s="55" t="str">
        <f>UPPER(TEXT(tbl_raw_data[[#This Row],[Updated_date]],"MMMM"))</f>
        <v>JULY</v>
      </c>
      <c r="M33" s="55" t="str">
        <f>UPPER("Week "&amp;IF(ROUNDUP(DAY(tbl_raw_data[[#This Row],[Updated_date]])/7,0)=5,4,ROUNDUP(DAY(tbl_raw_data[[#This Row],[Updated_date]])/7,0)))</f>
        <v>WEEK 4</v>
      </c>
      <c r="N33" s="57" t="str">
        <f>UPPER(VLOOKUP(tbl_raw_data[[#This Row],[Analyst]],[1]setting!$A$1:$B$15,2,0))</f>
        <v>MERCEDES</v>
      </c>
      <c r="O33" s="57" t="str">
        <f>UPPER(tbl_raw_data[[#This Row],[Outcome]])</f>
        <v>APPROVE</v>
      </c>
      <c r="P33" s="57" t="str">
        <f>UPPER(tbl_raw_data[[#This Row],[Queue Name]])</f>
        <v>CONSUMER EXISTING</v>
      </c>
      <c r="Q33" s="57" t="str">
        <f>IF(tbl_raw_data[[#This Row],[time_taken_in_mins]]&lt;=20,"SLA_MET","SLA_NOT_MET")</f>
        <v>SLA_MET</v>
      </c>
    </row>
    <row r="34" spans="1:17" ht="15" customHeight="1" x14ac:dyDescent="0.25">
      <c r="A34" s="17" t="s">
        <v>87</v>
      </c>
      <c r="B34" s="18">
        <v>45136.471689814818</v>
      </c>
      <c r="C34" s="19">
        <v>45136.473055555558</v>
      </c>
      <c r="D34" s="20" t="s">
        <v>46</v>
      </c>
      <c r="E34" s="21" t="s">
        <v>28</v>
      </c>
      <c r="F34" s="20" t="s">
        <v>86</v>
      </c>
      <c r="G34" s="105" t="s">
        <v>74</v>
      </c>
      <c r="H3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 s="48">
        <f>tbl_raw_data[[#This Row],[Date Actioned]]-tbl_raw_data[[#This Row],[Date Tagged]]</f>
        <v>1.3657407398568466E-3</v>
      </c>
      <c r="J34" s="50">
        <f>HOUR(tbl_raw_data[[#This Row],[time_taken]])*60+MINUTE(tbl_raw_data[[#This Row],[time_taken]])+SECOND(tbl_raw_data[[#This Row],[time_taken]])/60</f>
        <v>1.9666666666666668</v>
      </c>
      <c r="K34" s="54">
        <f>DATE(YEAR(tbl_raw_data[[#This Row],[Date Actioned]]), MONTH(tbl_raw_data[[#This Row],[Date Actioned]]), DAY(tbl_raw_data[[#This Row],[Date Actioned]]))</f>
        <v>45136</v>
      </c>
      <c r="L34" s="55" t="str">
        <f>UPPER(TEXT(tbl_raw_data[[#This Row],[Updated_date]],"MMMM"))</f>
        <v>JULY</v>
      </c>
      <c r="M34" s="55" t="str">
        <f>UPPER("Week "&amp;IF(ROUNDUP(DAY(tbl_raw_data[[#This Row],[Updated_date]])/7,0)=5,4,ROUNDUP(DAY(tbl_raw_data[[#This Row],[Updated_date]])/7,0)))</f>
        <v>WEEK 4</v>
      </c>
      <c r="N34" s="57" t="str">
        <f>UPPER(VLOOKUP(tbl_raw_data[[#This Row],[Analyst]],[1]setting!$A$1:$B$15,2,0))</f>
        <v>ASIF</v>
      </c>
      <c r="O34" s="57" t="str">
        <f>UPPER(tbl_raw_data[[#This Row],[Outcome]])</f>
        <v>DECLINE</v>
      </c>
      <c r="P34" s="57" t="str">
        <f>UPPER(tbl_raw_data[[#This Row],[Queue Name]])</f>
        <v>CONSUMER EXISTING</v>
      </c>
      <c r="Q34" s="57" t="str">
        <f>IF(tbl_raw_data[[#This Row],[time_taken_in_mins]]&lt;=20,"SLA_MET","SLA_NOT_MET")</f>
        <v>SLA_MET</v>
      </c>
    </row>
    <row r="35" spans="1:17" ht="15" customHeight="1" x14ac:dyDescent="0.25">
      <c r="A35" s="17" t="s">
        <v>3086</v>
      </c>
      <c r="B35" s="18">
        <v>45136.472071759257</v>
      </c>
      <c r="C35" s="19">
        <v>45136.478587962964</v>
      </c>
      <c r="D35" s="20" t="s">
        <v>8</v>
      </c>
      <c r="E35" s="21" t="s">
        <v>28</v>
      </c>
      <c r="F35" s="20" t="s">
        <v>55</v>
      </c>
      <c r="G35" s="105" t="s">
        <v>3085</v>
      </c>
      <c r="H3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 s="48">
        <f>tbl_raw_data[[#This Row],[Date Actioned]]-tbl_raw_data[[#This Row],[Date Tagged]]</f>
        <v>6.5162037062691525E-3</v>
      </c>
      <c r="J35" s="50">
        <f>HOUR(tbl_raw_data[[#This Row],[time_taken]])*60+MINUTE(tbl_raw_data[[#This Row],[time_taken]])+SECOND(tbl_raw_data[[#This Row],[time_taken]])/60</f>
        <v>9.3833333333333329</v>
      </c>
      <c r="K35" s="54">
        <f>DATE(YEAR(tbl_raw_data[[#This Row],[Date Actioned]]), MONTH(tbl_raw_data[[#This Row],[Date Actioned]]), DAY(tbl_raw_data[[#This Row],[Date Actioned]]))</f>
        <v>45136</v>
      </c>
      <c r="L35" s="55" t="str">
        <f>UPPER(TEXT(tbl_raw_data[[#This Row],[Updated_date]],"MMMM"))</f>
        <v>JULY</v>
      </c>
      <c r="M35" s="55" t="str">
        <f>UPPER("Week "&amp;IF(ROUNDUP(DAY(tbl_raw_data[[#This Row],[Updated_date]])/7,0)=5,4,ROUNDUP(DAY(tbl_raw_data[[#This Row],[Updated_date]])/7,0)))</f>
        <v>WEEK 4</v>
      </c>
      <c r="N35" s="57" t="str">
        <f>UPPER(VLOOKUP(tbl_raw_data[[#This Row],[Analyst]],[1]setting!$A$1:$B$15,2,0))</f>
        <v>CAMERON</v>
      </c>
      <c r="O35" s="57" t="str">
        <f>UPPER(tbl_raw_data[[#This Row],[Outcome]])</f>
        <v>WITHDRAW</v>
      </c>
      <c r="P35" s="57" t="str">
        <f>UPPER(tbl_raw_data[[#This Row],[Queue Name]])</f>
        <v>CONSUMER EXISTING</v>
      </c>
      <c r="Q35" s="57" t="str">
        <f>IF(tbl_raw_data[[#This Row],[time_taken_in_mins]]&lt;=20,"SLA_MET","SLA_NOT_MET")</f>
        <v>SLA_MET</v>
      </c>
    </row>
    <row r="36" spans="1:17" ht="15" customHeight="1" x14ac:dyDescent="0.25">
      <c r="A36" s="17" t="s">
        <v>1183</v>
      </c>
      <c r="B36" s="18">
        <v>45136.478020833332</v>
      </c>
      <c r="C36" s="19">
        <v>45136.48196759259</v>
      </c>
      <c r="D36" s="20" t="s">
        <v>8</v>
      </c>
      <c r="E36" s="21" t="s">
        <v>9</v>
      </c>
      <c r="F36" s="20" t="s">
        <v>10</v>
      </c>
      <c r="G36" s="105" t="s">
        <v>1182</v>
      </c>
      <c r="H3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 s="48">
        <f>tbl_raw_data[[#This Row],[Date Actioned]]-tbl_raw_data[[#This Row],[Date Tagged]]</f>
        <v>3.9467592578148469E-3</v>
      </c>
      <c r="J36" s="50">
        <f>HOUR(tbl_raw_data[[#This Row],[time_taken]])*60+MINUTE(tbl_raw_data[[#This Row],[time_taken]])+SECOND(tbl_raw_data[[#This Row],[time_taken]])/60</f>
        <v>5.6833333333333336</v>
      </c>
      <c r="K36" s="54">
        <f>DATE(YEAR(tbl_raw_data[[#This Row],[Date Actioned]]), MONTH(tbl_raw_data[[#This Row],[Date Actioned]]), DAY(tbl_raw_data[[#This Row],[Date Actioned]]))</f>
        <v>45136</v>
      </c>
      <c r="L36" s="55" t="str">
        <f>UPPER(TEXT(tbl_raw_data[[#This Row],[Updated_date]],"MMMM"))</f>
        <v>JULY</v>
      </c>
      <c r="M36" s="55" t="str">
        <f>UPPER("Week "&amp;IF(ROUNDUP(DAY(tbl_raw_data[[#This Row],[Updated_date]])/7,0)=5,4,ROUNDUP(DAY(tbl_raw_data[[#This Row],[Updated_date]])/7,0)))</f>
        <v>WEEK 4</v>
      </c>
      <c r="N36" s="57" t="str">
        <f>UPPER(VLOOKUP(tbl_raw_data[[#This Row],[Analyst]],[1]setting!$A$1:$B$15,2,0))</f>
        <v>SAM</v>
      </c>
      <c r="O36" s="57" t="str">
        <f>UPPER(tbl_raw_data[[#This Row],[Outcome]])</f>
        <v>WITHDRAW</v>
      </c>
      <c r="P36" s="57" t="str">
        <f>UPPER(tbl_raw_data[[#This Row],[Queue Name]])</f>
        <v>CONSUMER PRE BUREAU</v>
      </c>
      <c r="Q36" s="57" t="str">
        <f>IF(tbl_raw_data[[#This Row],[time_taken_in_mins]]&lt;=20,"SLA_MET","SLA_NOT_MET")</f>
        <v>SLA_MET</v>
      </c>
    </row>
    <row r="37" spans="1:17" ht="15" customHeight="1" x14ac:dyDescent="0.25">
      <c r="A37" s="17" t="s">
        <v>1251</v>
      </c>
      <c r="B37" s="18">
        <v>45136.478738425925</v>
      </c>
      <c r="C37" s="19">
        <v>45136.482777777775</v>
      </c>
      <c r="D37" s="20" t="s">
        <v>13</v>
      </c>
      <c r="E37" s="21" t="s">
        <v>28</v>
      </c>
      <c r="F37" s="20" t="s">
        <v>455</v>
      </c>
      <c r="G37" s="105" t="s">
        <v>67</v>
      </c>
      <c r="H3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 s="48">
        <f>tbl_raw_data[[#This Row],[Date Actioned]]-tbl_raw_data[[#This Row],[Date Tagged]]</f>
        <v>4.0393518502241932E-3</v>
      </c>
      <c r="J37" s="50">
        <f>HOUR(tbl_raw_data[[#This Row],[time_taken]])*60+MINUTE(tbl_raw_data[[#This Row],[time_taken]])+SECOND(tbl_raw_data[[#This Row],[time_taken]])/60</f>
        <v>5.8166666666666664</v>
      </c>
      <c r="K37" s="54">
        <f>DATE(YEAR(tbl_raw_data[[#This Row],[Date Actioned]]), MONTH(tbl_raw_data[[#This Row],[Date Actioned]]), DAY(tbl_raw_data[[#This Row],[Date Actioned]]))</f>
        <v>45136</v>
      </c>
      <c r="L37" s="55" t="str">
        <f>UPPER(TEXT(tbl_raw_data[[#This Row],[Updated_date]],"MMMM"))</f>
        <v>JULY</v>
      </c>
      <c r="M37" s="55" t="str">
        <f>UPPER("Week "&amp;IF(ROUNDUP(DAY(tbl_raw_data[[#This Row],[Updated_date]])/7,0)=5,4,ROUNDUP(DAY(tbl_raw_data[[#This Row],[Updated_date]])/7,0)))</f>
        <v>WEEK 4</v>
      </c>
      <c r="N37" s="57" t="str">
        <f>UPPER(VLOOKUP(tbl_raw_data[[#This Row],[Analyst]],[1]setting!$A$1:$B$15,2,0))</f>
        <v>ROHAN</v>
      </c>
      <c r="O37" s="57" t="str">
        <f>UPPER(tbl_raw_data[[#This Row],[Outcome]])</f>
        <v>APPROVE</v>
      </c>
      <c r="P37" s="57" t="str">
        <f>UPPER(tbl_raw_data[[#This Row],[Queue Name]])</f>
        <v>CONSUMER EXISTING</v>
      </c>
      <c r="Q37" s="57" t="str">
        <f>IF(tbl_raw_data[[#This Row],[time_taken_in_mins]]&lt;=20,"SLA_MET","SLA_NOT_MET")</f>
        <v>SLA_MET</v>
      </c>
    </row>
    <row r="38" spans="1:17" ht="15" customHeight="1" x14ac:dyDescent="0.25">
      <c r="A38" s="17" t="s">
        <v>5438</v>
      </c>
      <c r="B38" s="18">
        <v>45136.478854166664</v>
      </c>
      <c r="C38" s="19">
        <v>45136.489328703705</v>
      </c>
      <c r="D38" s="20" t="s">
        <v>29</v>
      </c>
      <c r="E38" s="21" t="s">
        <v>41</v>
      </c>
      <c r="F38" s="20" t="s">
        <v>168</v>
      </c>
      <c r="G38" s="105"/>
      <c r="H3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 s="48">
        <f>tbl_raw_data[[#This Row],[Date Actioned]]-tbl_raw_data[[#This Row],[Date Tagged]]</f>
        <v>1.0474537040863652E-2</v>
      </c>
      <c r="J38" s="50">
        <f>HOUR(tbl_raw_data[[#This Row],[time_taken]])*60+MINUTE(tbl_raw_data[[#This Row],[time_taken]])+SECOND(tbl_raw_data[[#This Row],[time_taken]])/60</f>
        <v>15.083333333333334</v>
      </c>
      <c r="K38" s="54">
        <f>DATE(YEAR(tbl_raw_data[[#This Row],[Date Actioned]]), MONTH(tbl_raw_data[[#This Row],[Date Actioned]]), DAY(tbl_raw_data[[#This Row],[Date Actioned]]))</f>
        <v>45136</v>
      </c>
      <c r="L38" s="55" t="str">
        <f>UPPER(TEXT(tbl_raw_data[[#This Row],[Updated_date]],"MMMM"))</f>
        <v>JULY</v>
      </c>
      <c r="M38" s="55" t="str">
        <f>UPPER("Week "&amp;IF(ROUNDUP(DAY(tbl_raw_data[[#This Row],[Updated_date]])/7,0)=5,4,ROUNDUP(DAY(tbl_raw_data[[#This Row],[Updated_date]])/7,0)))</f>
        <v>WEEK 4</v>
      </c>
      <c r="N38" s="57" t="str">
        <f>UPPER(VLOOKUP(tbl_raw_data[[#This Row],[Analyst]],[1]setting!$A$1:$B$15,2,0))</f>
        <v>MERCEDES</v>
      </c>
      <c r="O38" s="57" t="str">
        <f>UPPER(tbl_raw_data[[#This Row],[Outcome]])</f>
        <v>APPROVE</v>
      </c>
      <c r="P38" s="57" t="str">
        <f>UPPER(tbl_raw_data[[#This Row],[Queue Name]])</f>
        <v>CONSUMER POST BUREAU</v>
      </c>
      <c r="Q38" s="57" t="str">
        <f>IF(tbl_raw_data[[#This Row],[time_taken_in_mins]]&lt;=20,"SLA_MET","SLA_NOT_MET")</f>
        <v>SLA_MET</v>
      </c>
    </row>
    <row r="39" spans="1:17" ht="15" customHeight="1" x14ac:dyDescent="0.25">
      <c r="A39" s="17" t="s">
        <v>6998</v>
      </c>
      <c r="B39" s="18">
        <v>45136.479062500002</v>
      </c>
      <c r="C39" s="19">
        <v>45136.497256944444</v>
      </c>
      <c r="D39" s="20" t="s">
        <v>209</v>
      </c>
      <c r="E39" s="21" t="s">
        <v>28</v>
      </c>
      <c r="F39" s="20" t="s">
        <v>168</v>
      </c>
      <c r="G39" s="105"/>
      <c r="H3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 s="48">
        <f>tbl_raw_data[[#This Row],[Date Actioned]]-tbl_raw_data[[#This Row],[Date Tagged]]</f>
        <v>1.8194444441178348E-2</v>
      </c>
      <c r="J39" s="50">
        <f>HOUR(tbl_raw_data[[#This Row],[time_taken]])*60+MINUTE(tbl_raw_data[[#This Row],[time_taken]])+SECOND(tbl_raw_data[[#This Row],[time_taken]])/60</f>
        <v>26.2</v>
      </c>
      <c r="K39" s="54">
        <f>DATE(YEAR(tbl_raw_data[[#This Row],[Date Actioned]]), MONTH(tbl_raw_data[[#This Row],[Date Actioned]]), DAY(tbl_raw_data[[#This Row],[Date Actioned]]))</f>
        <v>45136</v>
      </c>
      <c r="L39" s="55" t="str">
        <f>UPPER(TEXT(tbl_raw_data[[#This Row],[Updated_date]],"MMMM"))</f>
        <v>JULY</v>
      </c>
      <c r="M39" s="55" t="str">
        <f>UPPER("Week "&amp;IF(ROUNDUP(DAY(tbl_raw_data[[#This Row],[Updated_date]])/7,0)=5,4,ROUNDUP(DAY(tbl_raw_data[[#This Row],[Updated_date]])/7,0)))</f>
        <v>WEEK 4</v>
      </c>
      <c r="N39" s="57" t="str">
        <f>UPPER(VLOOKUP(tbl_raw_data[[#This Row],[Analyst]],[1]setting!$A$1:$B$15,2,0))</f>
        <v>MERCEDES</v>
      </c>
      <c r="O39" s="57" t="str">
        <f>UPPER(tbl_raw_data[[#This Row],[Outcome]])</f>
        <v>DECLINE</v>
      </c>
      <c r="P39" s="57" t="str">
        <f>UPPER(tbl_raw_data[[#This Row],[Queue Name]])</f>
        <v>CONSUMER EXISTING</v>
      </c>
      <c r="Q39" s="57" t="str">
        <f>IF(tbl_raw_data[[#This Row],[time_taken_in_mins]]&lt;=20,"SLA_MET","SLA_NOT_MET")</f>
        <v>SLA_NOT_MET</v>
      </c>
    </row>
    <row r="40" spans="1:17" ht="15" customHeight="1" x14ac:dyDescent="0.25">
      <c r="A40" s="17" t="s">
        <v>648</v>
      </c>
      <c r="B40" s="18">
        <v>45136.479108796295</v>
      </c>
      <c r="C40" s="19">
        <v>45136.482199074075</v>
      </c>
      <c r="D40" s="20" t="s">
        <v>13</v>
      </c>
      <c r="E40" s="21" t="s">
        <v>28</v>
      </c>
      <c r="F40" s="20" t="s">
        <v>228</v>
      </c>
      <c r="G40" s="105" t="s">
        <v>29</v>
      </c>
      <c r="H4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 s="48">
        <f>tbl_raw_data[[#This Row],[Date Actioned]]-tbl_raw_data[[#This Row],[Date Tagged]]</f>
        <v>3.0902777798473835E-3</v>
      </c>
      <c r="J40" s="50">
        <f>HOUR(tbl_raw_data[[#This Row],[time_taken]])*60+MINUTE(tbl_raw_data[[#This Row],[time_taken]])+SECOND(tbl_raw_data[[#This Row],[time_taken]])/60</f>
        <v>4.45</v>
      </c>
      <c r="K40" s="54">
        <f>DATE(YEAR(tbl_raw_data[[#This Row],[Date Actioned]]), MONTH(tbl_raw_data[[#This Row],[Date Actioned]]), DAY(tbl_raw_data[[#This Row],[Date Actioned]]))</f>
        <v>45136</v>
      </c>
      <c r="L40" s="55" t="str">
        <f>UPPER(TEXT(tbl_raw_data[[#This Row],[Updated_date]],"MMMM"))</f>
        <v>JULY</v>
      </c>
      <c r="M40" s="55" t="str">
        <f>UPPER("Week "&amp;IF(ROUNDUP(DAY(tbl_raw_data[[#This Row],[Updated_date]])/7,0)=5,4,ROUNDUP(DAY(tbl_raw_data[[#This Row],[Updated_date]])/7,0)))</f>
        <v>WEEK 4</v>
      </c>
      <c r="N40" s="57" t="str">
        <f>UPPER(VLOOKUP(tbl_raw_data[[#This Row],[Analyst]],[1]setting!$A$1:$B$15,2,0))</f>
        <v>OUADIR</v>
      </c>
      <c r="O40" s="57" t="str">
        <f>UPPER(tbl_raw_data[[#This Row],[Outcome]])</f>
        <v>APPROVE</v>
      </c>
      <c r="P40" s="57" t="str">
        <f>UPPER(tbl_raw_data[[#This Row],[Queue Name]])</f>
        <v>CONSUMER EXISTING</v>
      </c>
      <c r="Q40" s="57" t="str">
        <f>IF(tbl_raw_data[[#This Row],[time_taken_in_mins]]&lt;=20,"SLA_MET","SLA_NOT_MET")</f>
        <v>SLA_MET</v>
      </c>
    </row>
    <row r="41" spans="1:17" ht="15" customHeight="1" x14ac:dyDescent="0.25">
      <c r="A41" s="17" t="s">
        <v>281</v>
      </c>
      <c r="B41" s="18">
        <v>45136.481435185182</v>
      </c>
      <c r="C41" s="19">
        <v>45136.483611111114</v>
      </c>
      <c r="D41" s="20" t="s">
        <v>8</v>
      </c>
      <c r="E41" s="21" t="s">
        <v>28</v>
      </c>
      <c r="F41" s="20" t="s">
        <v>168</v>
      </c>
      <c r="G41" s="105" t="s">
        <v>172</v>
      </c>
      <c r="H4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1" s="48">
        <f>tbl_raw_data[[#This Row],[Date Actioned]]-tbl_raw_data[[#This Row],[Date Tagged]]</f>
        <v>2.1759259325335734E-3</v>
      </c>
      <c r="J41" s="50">
        <f>HOUR(tbl_raw_data[[#This Row],[time_taken]])*60+MINUTE(tbl_raw_data[[#This Row],[time_taken]])+SECOND(tbl_raw_data[[#This Row],[time_taken]])/60</f>
        <v>3.1333333333333333</v>
      </c>
      <c r="K41" s="54">
        <f>DATE(YEAR(tbl_raw_data[[#This Row],[Date Actioned]]), MONTH(tbl_raw_data[[#This Row],[Date Actioned]]), DAY(tbl_raw_data[[#This Row],[Date Actioned]]))</f>
        <v>45136</v>
      </c>
      <c r="L41" s="55" t="str">
        <f>UPPER(TEXT(tbl_raw_data[[#This Row],[Updated_date]],"MMMM"))</f>
        <v>JULY</v>
      </c>
      <c r="M41" s="55" t="str">
        <f>UPPER("Week "&amp;IF(ROUNDUP(DAY(tbl_raw_data[[#This Row],[Updated_date]])/7,0)=5,4,ROUNDUP(DAY(tbl_raw_data[[#This Row],[Updated_date]])/7,0)))</f>
        <v>WEEK 4</v>
      </c>
      <c r="N41" s="57" t="str">
        <f>UPPER(VLOOKUP(tbl_raw_data[[#This Row],[Analyst]],[1]setting!$A$1:$B$15,2,0))</f>
        <v>MERCEDES</v>
      </c>
      <c r="O41" s="57" t="str">
        <f>UPPER(tbl_raw_data[[#This Row],[Outcome]])</f>
        <v>WITHDRAW</v>
      </c>
      <c r="P41" s="57" t="str">
        <f>UPPER(tbl_raw_data[[#This Row],[Queue Name]])</f>
        <v>CONSUMER EXISTING</v>
      </c>
      <c r="Q41" s="57" t="str">
        <f>IF(tbl_raw_data[[#This Row],[time_taken_in_mins]]&lt;=20,"SLA_MET","SLA_NOT_MET")</f>
        <v>SLA_MET</v>
      </c>
    </row>
    <row r="42" spans="1:17" ht="15" customHeight="1" x14ac:dyDescent="0.25">
      <c r="A42" s="17" t="s">
        <v>3863</v>
      </c>
      <c r="B42" s="18">
        <v>45136.4844212963</v>
      </c>
      <c r="C42" s="19">
        <v>45136.491944444446</v>
      </c>
      <c r="D42" s="20" t="s">
        <v>8</v>
      </c>
      <c r="E42" s="21" t="s">
        <v>41</v>
      </c>
      <c r="F42" s="20" t="s">
        <v>42</v>
      </c>
      <c r="G42" s="105" t="s">
        <v>3862</v>
      </c>
      <c r="H4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 s="48">
        <f>tbl_raw_data[[#This Row],[Date Actioned]]-tbl_raw_data[[#This Row],[Date Tagged]]</f>
        <v>7.5231481459923089E-3</v>
      </c>
      <c r="J42" s="50">
        <f>HOUR(tbl_raw_data[[#This Row],[time_taken]])*60+MINUTE(tbl_raw_data[[#This Row],[time_taken]])+SECOND(tbl_raw_data[[#This Row],[time_taken]])/60</f>
        <v>10.833333333333334</v>
      </c>
      <c r="K42" s="54">
        <f>DATE(YEAR(tbl_raw_data[[#This Row],[Date Actioned]]), MONTH(tbl_raw_data[[#This Row],[Date Actioned]]), DAY(tbl_raw_data[[#This Row],[Date Actioned]]))</f>
        <v>45136</v>
      </c>
      <c r="L42" s="55" t="str">
        <f>UPPER(TEXT(tbl_raw_data[[#This Row],[Updated_date]],"MMMM"))</f>
        <v>JULY</v>
      </c>
      <c r="M42" s="55" t="str">
        <f>UPPER("Week "&amp;IF(ROUNDUP(DAY(tbl_raw_data[[#This Row],[Updated_date]])/7,0)=5,4,ROUNDUP(DAY(tbl_raw_data[[#This Row],[Updated_date]])/7,0)))</f>
        <v>WEEK 4</v>
      </c>
      <c r="N42" s="57" t="str">
        <f>UPPER(VLOOKUP(tbl_raw_data[[#This Row],[Analyst]],[1]setting!$A$1:$B$15,2,0))</f>
        <v>NITESH</v>
      </c>
      <c r="O42" s="57" t="str">
        <f>UPPER(tbl_raw_data[[#This Row],[Outcome]])</f>
        <v>WITHDRAW</v>
      </c>
      <c r="P42" s="57" t="str">
        <f>UPPER(tbl_raw_data[[#This Row],[Queue Name]])</f>
        <v>CONSUMER POST BUREAU</v>
      </c>
      <c r="Q42" s="57" t="str">
        <f>IF(tbl_raw_data[[#This Row],[time_taken_in_mins]]&lt;=20,"SLA_MET","SLA_NOT_MET")</f>
        <v>SLA_MET</v>
      </c>
    </row>
    <row r="43" spans="1:17" ht="15" customHeight="1" x14ac:dyDescent="0.25">
      <c r="A43" s="17" t="s">
        <v>6673</v>
      </c>
      <c r="B43" s="18">
        <v>45136.485567129632</v>
      </c>
      <c r="C43" s="19">
        <v>45136.500300925924</v>
      </c>
      <c r="D43" s="20" t="s">
        <v>13</v>
      </c>
      <c r="E43" s="21" t="s">
        <v>41</v>
      </c>
      <c r="F43" s="20" t="s">
        <v>10</v>
      </c>
      <c r="G43" s="105" t="s">
        <v>21</v>
      </c>
      <c r="H4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 s="48">
        <f>tbl_raw_data[[#This Row],[Date Actioned]]-tbl_raw_data[[#This Row],[Date Tagged]]</f>
        <v>1.4733796291693579E-2</v>
      </c>
      <c r="J43" s="50">
        <f>HOUR(tbl_raw_data[[#This Row],[time_taken]])*60+MINUTE(tbl_raw_data[[#This Row],[time_taken]])+SECOND(tbl_raw_data[[#This Row],[time_taken]])/60</f>
        <v>21.216666666666665</v>
      </c>
      <c r="K43" s="54">
        <f>DATE(YEAR(tbl_raw_data[[#This Row],[Date Actioned]]), MONTH(tbl_raw_data[[#This Row],[Date Actioned]]), DAY(tbl_raw_data[[#This Row],[Date Actioned]]))</f>
        <v>45136</v>
      </c>
      <c r="L43" s="55" t="str">
        <f>UPPER(TEXT(tbl_raw_data[[#This Row],[Updated_date]],"MMMM"))</f>
        <v>JULY</v>
      </c>
      <c r="M43" s="55" t="str">
        <f>UPPER("Week "&amp;IF(ROUNDUP(DAY(tbl_raw_data[[#This Row],[Updated_date]])/7,0)=5,4,ROUNDUP(DAY(tbl_raw_data[[#This Row],[Updated_date]])/7,0)))</f>
        <v>WEEK 4</v>
      </c>
      <c r="N43" s="57" t="str">
        <f>UPPER(VLOOKUP(tbl_raw_data[[#This Row],[Analyst]],[1]setting!$A$1:$B$15,2,0))</f>
        <v>SAM</v>
      </c>
      <c r="O43" s="57" t="str">
        <f>UPPER(tbl_raw_data[[#This Row],[Outcome]])</f>
        <v>APPROVE</v>
      </c>
      <c r="P43" s="57" t="str">
        <f>UPPER(tbl_raw_data[[#This Row],[Queue Name]])</f>
        <v>CONSUMER POST BUREAU</v>
      </c>
      <c r="Q43" s="57" t="str">
        <f>IF(tbl_raw_data[[#This Row],[time_taken_in_mins]]&lt;=20,"SLA_MET","SLA_NOT_MET")</f>
        <v>SLA_NOT_MET</v>
      </c>
    </row>
    <row r="44" spans="1:17" ht="15" customHeight="1" x14ac:dyDescent="0.25">
      <c r="A44" s="17" t="s">
        <v>875</v>
      </c>
      <c r="B44" s="18">
        <v>45136.485648148147</v>
      </c>
      <c r="C44" s="19">
        <v>45136.489120370374</v>
      </c>
      <c r="D44" s="20" t="s">
        <v>13</v>
      </c>
      <c r="E44" s="21" t="s">
        <v>28</v>
      </c>
      <c r="F44" s="20" t="s">
        <v>86</v>
      </c>
      <c r="G44" s="105" t="s">
        <v>29</v>
      </c>
      <c r="H4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 s="48">
        <f>tbl_raw_data[[#This Row],[Date Actioned]]-tbl_raw_data[[#This Row],[Date Tagged]]</f>
        <v>3.4722222262644209E-3</v>
      </c>
      <c r="J44" s="50">
        <f>HOUR(tbl_raw_data[[#This Row],[time_taken]])*60+MINUTE(tbl_raw_data[[#This Row],[time_taken]])+SECOND(tbl_raw_data[[#This Row],[time_taken]])/60</f>
        <v>5</v>
      </c>
      <c r="K44" s="54">
        <f>DATE(YEAR(tbl_raw_data[[#This Row],[Date Actioned]]), MONTH(tbl_raw_data[[#This Row],[Date Actioned]]), DAY(tbl_raw_data[[#This Row],[Date Actioned]]))</f>
        <v>45136</v>
      </c>
      <c r="L44" s="55" t="str">
        <f>UPPER(TEXT(tbl_raw_data[[#This Row],[Updated_date]],"MMMM"))</f>
        <v>JULY</v>
      </c>
      <c r="M44" s="55" t="str">
        <f>UPPER("Week "&amp;IF(ROUNDUP(DAY(tbl_raw_data[[#This Row],[Updated_date]])/7,0)=5,4,ROUNDUP(DAY(tbl_raw_data[[#This Row],[Updated_date]])/7,0)))</f>
        <v>WEEK 4</v>
      </c>
      <c r="N44" s="57" t="str">
        <f>UPPER(VLOOKUP(tbl_raw_data[[#This Row],[Analyst]],[1]setting!$A$1:$B$15,2,0))</f>
        <v>ASIF</v>
      </c>
      <c r="O44" s="57" t="str">
        <f>UPPER(tbl_raw_data[[#This Row],[Outcome]])</f>
        <v>APPROVE</v>
      </c>
      <c r="P44" s="57" t="str">
        <f>UPPER(tbl_raw_data[[#This Row],[Queue Name]])</f>
        <v>CONSUMER EXISTING</v>
      </c>
      <c r="Q44" s="57" t="str">
        <f>IF(tbl_raw_data[[#This Row],[time_taken_in_mins]]&lt;=20,"SLA_MET","SLA_NOT_MET")</f>
        <v>SLA_MET</v>
      </c>
    </row>
    <row r="45" spans="1:17" ht="15" customHeight="1" x14ac:dyDescent="0.25">
      <c r="A45" s="17" t="s">
        <v>653</v>
      </c>
      <c r="B45" s="18">
        <v>45136.486493055556</v>
      </c>
      <c r="C45" s="19">
        <v>45136.489594907405</v>
      </c>
      <c r="D45" s="20" t="s">
        <v>13</v>
      </c>
      <c r="E45" s="21" t="s">
        <v>9</v>
      </c>
      <c r="F45" s="20" t="s">
        <v>228</v>
      </c>
      <c r="G45" s="105" t="s">
        <v>21</v>
      </c>
      <c r="H4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 s="48">
        <f>tbl_raw_data[[#This Row],[Date Actioned]]-tbl_raw_data[[#This Row],[Date Tagged]]</f>
        <v>3.1018518493510783E-3</v>
      </c>
      <c r="J45" s="50">
        <f>HOUR(tbl_raw_data[[#This Row],[time_taken]])*60+MINUTE(tbl_raw_data[[#This Row],[time_taken]])+SECOND(tbl_raw_data[[#This Row],[time_taken]])/60</f>
        <v>4.4666666666666668</v>
      </c>
      <c r="K45" s="54">
        <f>DATE(YEAR(tbl_raw_data[[#This Row],[Date Actioned]]), MONTH(tbl_raw_data[[#This Row],[Date Actioned]]), DAY(tbl_raw_data[[#This Row],[Date Actioned]]))</f>
        <v>45136</v>
      </c>
      <c r="L45" s="55" t="str">
        <f>UPPER(TEXT(tbl_raw_data[[#This Row],[Updated_date]],"MMMM"))</f>
        <v>JULY</v>
      </c>
      <c r="M45" s="55" t="str">
        <f>UPPER("Week "&amp;IF(ROUNDUP(DAY(tbl_raw_data[[#This Row],[Updated_date]])/7,0)=5,4,ROUNDUP(DAY(tbl_raw_data[[#This Row],[Updated_date]])/7,0)))</f>
        <v>WEEK 4</v>
      </c>
      <c r="N45" s="57" t="str">
        <f>UPPER(VLOOKUP(tbl_raw_data[[#This Row],[Analyst]],[1]setting!$A$1:$B$15,2,0))</f>
        <v>OUADIR</v>
      </c>
      <c r="O45" s="57" t="str">
        <f>UPPER(tbl_raw_data[[#This Row],[Outcome]])</f>
        <v>APPROVE</v>
      </c>
      <c r="P45" s="57" t="str">
        <f>UPPER(tbl_raw_data[[#This Row],[Queue Name]])</f>
        <v>CONSUMER PRE BUREAU</v>
      </c>
      <c r="Q45" s="57" t="str">
        <f>IF(tbl_raw_data[[#This Row],[time_taken_in_mins]]&lt;=20,"SLA_MET","SLA_NOT_MET")</f>
        <v>SLA_MET</v>
      </c>
    </row>
    <row r="46" spans="1:17" ht="15" customHeight="1" x14ac:dyDescent="0.25">
      <c r="A46" s="17" t="s">
        <v>3741</v>
      </c>
      <c r="B46" s="18">
        <v>45136.486504629633</v>
      </c>
      <c r="C46" s="19">
        <v>45136.493842592594</v>
      </c>
      <c r="D46" s="20" t="s">
        <v>13</v>
      </c>
      <c r="E46" s="21" t="s">
        <v>9</v>
      </c>
      <c r="F46" s="20" t="s">
        <v>109</v>
      </c>
      <c r="G46" s="105" t="s">
        <v>29</v>
      </c>
      <c r="H4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 s="48">
        <f>tbl_raw_data[[#This Row],[Date Actioned]]-tbl_raw_data[[#This Row],[Date Tagged]]</f>
        <v>7.3379629611736163E-3</v>
      </c>
      <c r="J46" s="50">
        <f>HOUR(tbl_raw_data[[#This Row],[time_taken]])*60+MINUTE(tbl_raw_data[[#This Row],[time_taken]])+SECOND(tbl_raw_data[[#This Row],[time_taken]])/60</f>
        <v>10.566666666666666</v>
      </c>
      <c r="K46" s="54">
        <f>DATE(YEAR(tbl_raw_data[[#This Row],[Date Actioned]]), MONTH(tbl_raw_data[[#This Row],[Date Actioned]]), DAY(tbl_raw_data[[#This Row],[Date Actioned]]))</f>
        <v>45136</v>
      </c>
      <c r="L46" s="55" t="str">
        <f>UPPER(TEXT(tbl_raw_data[[#This Row],[Updated_date]],"MMMM"))</f>
        <v>JULY</v>
      </c>
      <c r="M46" s="55" t="str">
        <f>UPPER("Week "&amp;IF(ROUNDUP(DAY(tbl_raw_data[[#This Row],[Updated_date]])/7,0)=5,4,ROUNDUP(DAY(tbl_raw_data[[#This Row],[Updated_date]])/7,0)))</f>
        <v>WEEK 4</v>
      </c>
      <c r="N46" s="57" t="str">
        <f>UPPER(VLOOKUP(tbl_raw_data[[#This Row],[Analyst]],[1]setting!$A$1:$B$15,2,0))</f>
        <v>NAVED</v>
      </c>
      <c r="O46" s="57" t="str">
        <f>UPPER(tbl_raw_data[[#This Row],[Outcome]])</f>
        <v>APPROVE</v>
      </c>
      <c r="P46" s="57" t="str">
        <f>UPPER(tbl_raw_data[[#This Row],[Queue Name]])</f>
        <v>CONSUMER PRE BUREAU</v>
      </c>
      <c r="Q46" s="57" t="str">
        <f>IF(tbl_raw_data[[#This Row],[time_taken_in_mins]]&lt;=20,"SLA_MET","SLA_NOT_MET")</f>
        <v>SLA_MET</v>
      </c>
    </row>
    <row r="47" spans="1:17" ht="15" customHeight="1" x14ac:dyDescent="0.25">
      <c r="A47" s="17" t="s">
        <v>2074</v>
      </c>
      <c r="B47" s="18">
        <v>45136.487696759257</v>
      </c>
      <c r="C47" s="19">
        <v>45136.492858796293</v>
      </c>
      <c r="D47" s="20" t="s">
        <v>8</v>
      </c>
      <c r="E47" s="21" t="s">
        <v>41</v>
      </c>
      <c r="F47" s="20" t="s">
        <v>455</v>
      </c>
      <c r="G47" s="105" t="s">
        <v>2073</v>
      </c>
      <c r="H4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 s="48">
        <f>tbl_raw_data[[#This Row],[Date Actioned]]-tbl_raw_data[[#This Row],[Date Tagged]]</f>
        <v>5.1620370359160006E-3</v>
      </c>
      <c r="J47" s="50">
        <f>HOUR(tbl_raw_data[[#This Row],[time_taken]])*60+MINUTE(tbl_raw_data[[#This Row],[time_taken]])+SECOND(tbl_raw_data[[#This Row],[time_taken]])/60</f>
        <v>7.4333333333333336</v>
      </c>
      <c r="K47" s="54">
        <f>DATE(YEAR(tbl_raw_data[[#This Row],[Date Actioned]]), MONTH(tbl_raw_data[[#This Row],[Date Actioned]]), DAY(tbl_raw_data[[#This Row],[Date Actioned]]))</f>
        <v>45136</v>
      </c>
      <c r="L47" s="55" t="str">
        <f>UPPER(TEXT(tbl_raw_data[[#This Row],[Updated_date]],"MMMM"))</f>
        <v>JULY</v>
      </c>
      <c r="M47" s="55" t="str">
        <f>UPPER("Week "&amp;IF(ROUNDUP(DAY(tbl_raw_data[[#This Row],[Updated_date]])/7,0)=5,4,ROUNDUP(DAY(tbl_raw_data[[#This Row],[Updated_date]])/7,0)))</f>
        <v>WEEK 4</v>
      </c>
      <c r="N47" s="57" t="str">
        <f>UPPER(VLOOKUP(tbl_raw_data[[#This Row],[Analyst]],[1]setting!$A$1:$B$15,2,0))</f>
        <v>ROHAN</v>
      </c>
      <c r="O47" s="57" t="str">
        <f>UPPER(tbl_raw_data[[#This Row],[Outcome]])</f>
        <v>WITHDRAW</v>
      </c>
      <c r="P47" s="57" t="str">
        <f>UPPER(tbl_raw_data[[#This Row],[Queue Name]])</f>
        <v>CONSUMER POST BUREAU</v>
      </c>
      <c r="Q47" s="57" t="str">
        <f>IF(tbl_raw_data[[#This Row],[time_taken_in_mins]]&lt;=20,"SLA_MET","SLA_NOT_MET")</f>
        <v>SLA_MET</v>
      </c>
    </row>
    <row r="48" spans="1:17" ht="15" customHeight="1" x14ac:dyDescent="0.25">
      <c r="A48" s="17" t="s">
        <v>1991</v>
      </c>
      <c r="B48" s="18">
        <v>45136.488680555558</v>
      </c>
      <c r="C48" s="19">
        <v>45136.493738425925</v>
      </c>
      <c r="D48" s="20" t="s">
        <v>8</v>
      </c>
      <c r="E48" s="21" t="s">
        <v>28</v>
      </c>
      <c r="F48" s="20" t="s">
        <v>55</v>
      </c>
      <c r="G48" s="105" t="s">
        <v>1990</v>
      </c>
      <c r="H4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 s="48">
        <f>tbl_raw_data[[#This Row],[Date Actioned]]-tbl_raw_data[[#This Row],[Date Tagged]]</f>
        <v>5.057870366727002E-3</v>
      </c>
      <c r="J48" s="50">
        <f>HOUR(tbl_raw_data[[#This Row],[time_taken]])*60+MINUTE(tbl_raw_data[[#This Row],[time_taken]])+SECOND(tbl_raw_data[[#This Row],[time_taken]])/60</f>
        <v>7.2833333333333332</v>
      </c>
      <c r="K48" s="54">
        <f>DATE(YEAR(tbl_raw_data[[#This Row],[Date Actioned]]), MONTH(tbl_raw_data[[#This Row],[Date Actioned]]), DAY(tbl_raw_data[[#This Row],[Date Actioned]]))</f>
        <v>45136</v>
      </c>
      <c r="L48" s="55" t="str">
        <f>UPPER(TEXT(tbl_raw_data[[#This Row],[Updated_date]],"MMMM"))</f>
        <v>JULY</v>
      </c>
      <c r="M48" s="55" t="str">
        <f>UPPER("Week "&amp;IF(ROUNDUP(DAY(tbl_raw_data[[#This Row],[Updated_date]])/7,0)=5,4,ROUNDUP(DAY(tbl_raw_data[[#This Row],[Updated_date]])/7,0)))</f>
        <v>WEEK 4</v>
      </c>
      <c r="N48" s="57" t="str">
        <f>UPPER(VLOOKUP(tbl_raw_data[[#This Row],[Analyst]],[1]setting!$A$1:$B$15,2,0))</f>
        <v>CAMERON</v>
      </c>
      <c r="O48" s="57" t="str">
        <f>UPPER(tbl_raw_data[[#This Row],[Outcome]])</f>
        <v>WITHDRAW</v>
      </c>
      <c r="P48" s="57" t="str">
        <f>UPPER(tbl_raw_data[[#This Row],[Queue Name]])</f>
        <v>CONSUMER EXISTING</v>
      </c>
      <c r="Q48" s="57" t="str">
        <f>IF(tbl_raw_data[[#This Row],[time_taken_in_mins]]&lt;=20,"SLA_MET","SLA_NOT_MET")</f>
        <v>SLA_MET</v>
      </c>
    </row>
    <row r="49" spans="1:17" ht="15" customHeight="1" x14ac:dyDescent="0.25">
      <c r="A49" s="17" t="s">
        <v>5934</v>
      </c>
      <c r="B49" s="18">
        <v>45136.488912037035</v>
      </c>
      <c r="C49" s="19">
        <v>45136.500636574077</v>
      </c>
      <c r="D49" s="20" t="s">
        <v>40</v>
      </c>
      <c r="E49" s="21" t="s">
        <v>28</v>
      </c>
      <c r="F49" s="20" t="s">
        <v>168</v>
      </c>
      <c r="G49" s="105"/>
      <c r="H4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 s="48">
        <f>tbl_raw_data[[#This Row],[Date Actioned]]-tbl_raw_data[[#This Row],[Date Tagged]]</f>
        <v>1.1724537042027805E-2</v>
      </c>
      <c r="J49" s="50">
        <f>HOUR(tbl_raw_data[[#This Row],[time_taken]])*60+MINUTE(tbl_raw_data[[#This Row],[time_taken]])+SECOND(tbl_raw_data[[#This Row],[time_taken]])/60</f>
        <v>16.883333333333333</v>
      </c>
      <c r="K49" s="54">
        <f>DATE(YEAR(tbl_raw_data[[#This Row],[Date Actioned]]), MONTH(tbl_raw_data[[#This Row],[Date Actioned]]), DAY(tbl_raw_data[[#This Row],[Date Actioned]]))</f>
        <v>45136</v>
      </c>
      <c r="L49" s="55" t="str">
        <f>UPPER(TEXT(tbl_raw_data[[#This Row],[Updated_date]],"MMMM"))</f>
        <v>JULY</v>
      </c>
      <c r="M49" s="55" t="str">
        <f>UPPER("Week "&amp;IF(ROUNDUP(DAY(tbl_raw_data[[#This Row],[Updated_date]])/7,0)=5,4,ROUNDUP(DAY(tbl_raw_data[[#This Row],[Updated_date]])/7,0)))</f>
        <v>WEEK 4</v>
      </c>
      <c r="N49" s="57" t="str">
        <f>UPPER(VLOOKUP(tbl_raw_data[[#This Row],[Analyst]],[1]setting!$A$1:$B$15,2,0))</f>
        <v>MERCEDES</v>
      </c>
      <c r="O49" s="57" t="str">
        <f>UPPER(tbl_raw_data[[#This Row],[Outcome]])</f>
        <v>WITHDRAW</v>
      </c>
      <c r="P49" s="57" t="str">
        <f>UPPER(tbl_raw_data[[#This Row],[Queue Name]])</f>
        <v>CONSUMER EXISTING</v>
      </c>
      <c r="Q49" s="57" t="str">
        <f>IF(tbl_raw_data[[#This Row],[time_taken_in_mins]]&lt;=20,"SLA_MET","SLA_NOT_MET")</f>
        <v>SLA_MET</v>
      </c>
    </row>
    <row r="50" spans="1:17" ht="15" customHeight="1" x14ac:dyDescent="0.25">
      <c r="A50" s="17" t="s">
        <v>4747</v>
      </c>
      <c r="B50" s="18">
        <v>45136.490682870368</v>
      </c>
      <c r="C50" s="19">
        <v>45136.499652777777</v>
      </c>
      <c r="D50" s="20" t="s">
        <v>13</v>
      </c>
      <c r="E50" s="21" t="s">
        <v>28</v>
      </c>
      <c r="F50" s="20" t="s">
        <v>228</v>
      </c>
      <c r="G50" s="105" t="s">
        <v>29</v>
      </c>
      <c r="H5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 s="48">
        <f>tbl_raw_data[[#This Row],[Date Actioned]]-tbl_raw_data[[#This Row],[Date Tagged]]</f>
        <v>8.969907408754807E-3</v>
      </c>
      <c r="J50" s="50">
        <f>HOUR(tbl_raw_data[[#This Row],[time_taken]])*60+MINUTE(tbl_raw_data[[#This Row],[time_taken]])+SECOND(tbl_raw_data[[#This Row],[time_taken]])/60</f>
        <v>12.916666666666666</v>
      </c>
      <c r="K50" s="54">
        <f>DATE(YEAR(tbl_raw_data[[#This Row],[Date Actioned]]), MONTH(tbl_raw_data[[#This Row],[Date Actioned]]), DAY(tbl_raw_data[[#This Row],[Date Actioned]]))</f>
        <v>45136</v>
      </c>
      <c r="L50" s="55" t="str">
        <f>UPPER(TEXT(tbl_raw_data[[#This Row],[Updated_date]],"MMMM"))</f>
        <v>JULY</v>
      </c>
      <c r="M50" s="55" t="str">
        <f>UPPER("Week "&amp;IF(ROUNDUP(DAY(tbl_raw_data[[#This Row],[Updated_date]])/7,0)=5,4,ROUNDUP(DAY(tbl_raw_data[[#This Row],[Updated_date]])/7,0)))</f>
        <v>WEEK 4</v>
      </c>
      <c r="N50" s="57" t="str">
        <f>UPPER(VLOOKUP(tbl_raw_data[[#This Row],[Analyst]],[1]setting!$A$1:$B$15,2,0))</f>
        <v>OUADIR</v>
      </c>
      <c r="O50" s="57" t="str">
        <f>UPPER(tbl_raw_data[[#This Row],[Outcome]])</f>
        <v>APPROVE</v>
      </c>
      <c r="P50" s="57" t="str">
        <f>UPPER(tbl_raw_data[[#This Row],[Queue Name]])</f>
        <v>CONSUMER EXISTING</v>
      </c>
      <c r="Q50" s="57" t="str">
        <f>IF(tbl_raw_data[[#This Row],[time_taken_in_mins]]&lt;=20,"SLA_MET","SLA_NOT_MET")</f>
        <v>SLA_MET</v>
      </c>
    </row>
    <row r="51" spans="1:17" ht="15" customHeight="1" x14ac:dyDescent="0.25">
      <c r="A51" s="17" t="s">
        <v>5429</v>
      </c>
      <c r="B51" s="18">
        <v>45136.491574074076</v>
      </c>
      <c r="C51" s="19">
        <v>45136.502025462964</v>
      </c>
      <c r="D51" s="20" t="s">
        <v>8</v>
      </c>
      <c r="E51" s="21" t="s">
        <v>9</v>
      </c>
      <c r="F51" s="20" t="s">
        <v>455</v>
      </c>
      <c r="G51" s="105" t="s">
        <v>5428</v>
      </c>
      <c r="H5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 s="48">
        <f>tbl_raw_data[[#This Row],[Date Actioned]]-tbl_raw_data[[#This Row],[Date Tagged]]</f>
        <v>1.0451388887304347E-2</v>
      </c>
      <c r="J51" s="50">
        <f>HOUR(tbl_raw_data[[#This Row],[time_taken]])*60+MINUTE(tbl_raw_data[[#This Row],[time_taken]])+SECOND(tbl_raw_data[[#This Row],[time_taken]])/60</f>
        <v>15.05</v>
      </c>
      <c r="K51" s="54">
        <f>DATE(YEAR(tbl_raw_data[[#This Row],[Date Actioned]]), MONTH(tbl_raw_data[[#This Row],[Date Actioned]]), DAY(tbl_raw_data[[#This Row],[Date Actioned]]))</f>
        <v>45136</v>
      </c>
      <c r="L51" s="55" t="str">
        <f>UPPER(TEXT(tbl_raw_data[[#This Row],[Updated_date]],"MMMM"))</f>
        <v>JULY</v>
      </c>
      <c r="M51" s="55" t="str">
        <f>UPPER("Week "&amp;IF(ROUNDUP(DAY(tbl_raw_data[[#This Row],[Updated_date]])/7,0)=5,4,ROUNDUP(DAY(tbl_raw_data[[#This Row],[Updated_date]])/7,0)))</f>
        <v>WEEK 4</v>
      </c>
      <c r="N51" s="57" t="str">
        <f>UPPER(VLOOKUP(tbl_raw_data[[#This Row],[Analyst]],[1]setting!$A$1:$B$15,2,0))</f>
        <v>ROHAN</v>
      </c>
      <c r="O51" s="57" t="str">
        <f>UPPER(tbl_raw_data[[#This Row],[Outcome]])</f>
        <v>WITHDRAW</v>
      </c>
      <c r="P51" s="57" t="str">
        <f>UPPER(tbl_raw_data[[#This Row],[Queue Name]])</f>
        <v>CONSUMER PRE BUREAU</v>
      </c>
      <c r="Q51" s="57" t="str">
        <f>IF(tbl_raw_data[[#This Row],[time_taken_in_mins]]&lt;=20,"SLA_MET","SLA_NOT_MET")</f>
        <v>SLA_MET</v>
      </c>
    </row>
    <row r="52" spans="1:17" ht="15" customHeight="1" x14ac:dyDescent="0.25">
      <c r="A52" s="17" t="s">
        <v>6064</v>
      </c>
      <c r="B52" s="18">
        <v>45136.491979166669</v>
      </c>
      <c r="C52" s="19">
        <v>45136.50403935185</v>
      </c>
      <c r="D52" s="20" t="s">
        <v>13</v>
      </c>
      <c r="E52" s="21" t="s">
        <v>41</v>
      </c>
      <c r="F52" s="20" t="s">
        <v>86</v>
      </c>
      <c r="G52" s="105" t="s">
        <v>29</v>
      </c>
      <c r="H5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 s="48">
        <f>tbl_raw_data[[#This Row],[Date Actioned]]-tbl_raw_data[[#This Row],[Date Tagged]]</f>
        <v>1.2060185181326233E-2</v>
      </c>
      <c r="J52" s="50">
        <f>HOUR(tbl_raw_data[[#This Row],[time_taken]])*60+MINUTE(tbl_raw_data[[#This Row],[time_taken]])+SECOND(tbl_raw_data[[#This Row],[time_taken]])/60</f>
        <v>17.366666666666667</v>
      </c>
      <c r="K52" s="54">
        <f>DATE(YEAR(tbl_raw_data[[#This Row],[Date Actioned]]), MONTH(tbl_raw_data[[#This Row],[Date Actioned]]), DAY(tbl_raw_data[[#This Row],[Date Actioned]]))</f>
        <v>45136</v>
      </c>
      <c r="L52" s="55" t="str">
        <f>UPPER(TEXT(tbl_raw_data[[#This Row],[Updated_date]],"MMMM"))</f>
        <v>JULY</v>
      </c>
      <c r="M52" s="55" t="str">
        <f>UPPER("Week "&amp;IF(ROUNDUP(DAY(tbl_raw_data[[#This Row],[Updated_date]])/7,0)=5,4,ROUNDUP(DAY(tbl_raw_data[[#This Row],[Updated_date]])/7,0)))</f>
        <v>WEEK 4</v>
      </c>
      <c r="N52" s="57" t="str">
        <f>UPPER(VLOOKUP(tbl_raw_data[[#This Row],[Analyst]],[1]setting!$A$1:$B$15,2,0))</f>
        <v>ASIF</v>
      </c>
      <c r="O52" s="57" t="str">
        <f>UPPER(tbl_raw_data[[#This Row],[Outcome]])</f>
        <v>APPROVE</v>
      </c>
      <c r="P52" s="57" t="str">
        <f>UPPER(tbl_raw_data[[#This Row],[Queue Name]])</f>
        <v>CONSUMER POST BUREAU</v>
      </c>
      <c r="Q52" s="57" t="str">
        <f>IF(tbl_raw_data[[#This Row],[time_taken_in_mins]]&lt;=20,"SLA_MET","SLA_NOT_MET")</f>
        <v>SLA_MET</v>
      </c>
    </row>
    <row r="53" spans="1:17" ht="15" customHeight="1" x14ac:dyDescent="0.25">
      <c r="A53" s="17" t="s">
        <v>5823</v>
      </c>
      <c r="B53" s="18">
        <v>45136.492199074077</v>
      </c>
      <c r="C53" s="19">
        <v>45136.503622685188</v>
      </c>
      <c r="D53" s="20" t="s">
        <v>8</v>
      </c>
      <c r="E53" s="21" t="s">
        <v>28</v>
      </c>
      <c r="F53" s="20" t="s">
        <v>109</v>
      </c>
      <c r="G53" s="105" t="s">
        <v>5822</v>
      </c>
      <c r="H5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 s="48">
        <f>tbl_raw_data[[#This Row],[Date Actioned]]-tbl_raw_data[[#This Row],[Date Tagged]]</f>
        <v>1.1423611111240461E-2</v>
      </c>
      <c r="J53" s="50">
        <f>HOUR(tbl_raw_data[[#This Row],[time_taken]])*60+MINUTE(tbl_raw_data[[#This Row],[time_taken]])+SECOND(tbl_raw_data[[#This Row],[time_taken]])/60</f>
        <v>16.45</v>
      </c>
      <c r="K53" s="54">
        <f>DATE(YEAR(tbl_raw_data[[#This Row],[Date Actioned]]), MONTH(tbl_raw_data[[#This Row],[Date Actioned]]), DAY(tbl_raw_data[[#This Row],[Date Actioned]]))</f>
        <v>45136</v>
      </c>
      <c r="L53" s="55" t="str">
        <f>UPPER(TEXT(tbl_raw_data[[#This Row],[Updated_date]],"MMMM"))</f>
        <v>JULY</v>
      </c>
      <c r="M53" s="55" t="str">
        <f>UPPER("Week "&amp;IF(ROUNDUP(DAY(tbl_raw_data[[#This Row],[Updated_date]])/7,0)=5,4,ROUNDUP(DAY(tbl_raw_data[[#This Row],[Updated_date]])/7,0)))</f>
        <v>WEEK 4</v>
      </c>
      <c r="N53" s="57" t="str">
        <f>UPPER(VLOOKUP(tbl_raw_data[[#This Row],[Analyst]],[1]setting!$A$1:$B$15,2,0))</f>
        <v>NAVED</v>
      </c>
      <c r="O53" s="57" t="str">
        <f>UPPER(tbl_raw_data[[#This Row],[Outcome]])</f>
        <v>WITHDRAW</v>
      </c>
      <c r="P53" s="57" t="str">
        <f>UPPER(tbl_raw_data[[#This Row],[Queue Name]])</f>
        <v>CONSUMER EXISTING</v>
      </c>
      <c r="Q53" s="57" t="str">
        <f>IF(tbl_raw_data[[#This Row],[time_taken_in_mins]]&lt;=20,"SLA_MET","SLA_NOT_MET")</f>
        <v>SLA_MET</v>
      </c>
    </row>
    <row r="54" spans="1:17" ht="15" customHeight="1" x14ac:dyDescent="0.25">
      <c r="A54" s="17" t="s">
        <v>5033</v>
      </c>
      <c r="B54" s="18">
        <v>45136.495011574072</v>
      </c>
      <c r="C54" s="19">
        <v>45136.504571759258</v>
      </c>
      <c r="D54" s="20" t="s">
        <v>209</v>
      </c>
      <c r="E54" s="21" t="s">
        <v>28</v>
      </c>
      <c r="F54" s="20" t="s">
        <v>168</v>
      </c>
      <c r="G54" s="105"/>
      <c r="H5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 s="48">
        <f>tbl_raw_data[[#This Row],[Date Actioned]]-tbl_raw_data[[#This Row],[Date Tagged]]</f>
        <v>9.560185186273884E-3</v>
      </c>
      <c r="J54" s="50">
        <f>HOUR(tbl_raw_data[[#This Row],[time_taken]])*60+MINUTE(tbl_raw_data[[#This Row],[time_taken]])+SECOND(tbl_raw_data[[#This Row],[time_taken]])/60</f>
        <v>13.766666666666667</v>
      </c>
      <c r="K54" s="54">
        <f>DATE(YEAR(tbl_raw_data[[#This Row],[Date Actioned]]), MONTH(tbl_raw_data[[#This Row],[Date Actioned]]), DAY(tbl_raw_data[[#This Row],[Date Actioned]]))</f>
        <v>45136</v>
      </c>
      <c r="L54" s="55" t="str">
        <f>UPPER(TEXT(tbl_raw_data[[#This Row],[Updated_date]],"MMMM"))</f>
        <v>JULY</v>
      </c>
      <c r="M54" s="55" t="str">
        <f>UPPER("Week "&amp;IF(ROUNDUP(DAY(tbl_raw_data[[#This Row],[Updated_date]])/7,0)=5,4,ROUNDUP(DAY(tbl_raw_data[[#This Row],[Updated_date]])/7,0)))</f>
        <v>WEEK 4</v>
      </c>
      <c r="N54" s="57" t="str">
        <f>UPPER(VLOOKUP(tbl_raw_data[[#This Row],[Analyst]],[1]setting!$A$1:$B$15,2,0))</f>
        <v>MERCEDES</v>
      </c>
      <c r="O54" s="57" t="str">
        <f>UPPER(tbl_raw_data[[#This Row],[Outcome]])</f>
        <v>DECLINE</v>
      </c>
      <c r="P54" s="57" t="str">
        <f>UPPER(tbl_raw_data[[#This Row],[Queue Name]])</f>
        <v>CONSUMER EXISTING</v>
      </c>
      <c r="Q54" s="57" t="str">
        <f>IF(tbl_raw_data[[#This Row],[time_taken_in_mins]]&lt;=20,"SLA_MET","SLA_NOT_MET")</f>
        <v>SLA_MET</v>
      </c>
    </row>
    <row r="55" spans="1:17" ht="15" customHeight="1" x14ac:dyDescent="0.25">
      <c r="A55" s="17" t="s">
        <v>2017</v>
      </c>
      <c r="B55" s="18">
        <v>45136.495763888888</v>
      </c>
      <c r="C55" s="19">
        <v>45136.500844907408</v>
      </c>
      <c r="D55" s="20" t="s">
        <v>8</v>
      </c>
      <c r="E55" s="21" t="s">
        <v>28</v>
      </c>
      <c r="F55" s="20" t="s">
        <v>55</v>
      </c>
      <c r="G55" s="105" t="s">
        <v>2014</v>
      </c>
      <c r="H5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 s="48">
        <f>tbl_raw_data[[#This Row],[Date Actioned]]-tbl_raw_data[[#This Row],[Date Tagged]]</f>
        <v>5.0810185202863067E-3</v>
      </c>
      <c r="J55" s="50">
        <f>HOUR(tbl_raw_data[[#This Row],[time_taken]])*60+MINUTE(tbl_raw_data[[#This Row],[time_taken]])+SECOND(tbl_raw_data[[#This Row],[time_taken]])/60</f>
        <v>7.3166666666666664</v>
      </c>
      <c r="K55" s="54">
        <f>DATE(YEAR(tbl_raw_data[[#This Row],[Date Actioned]]), MONTH(tbl_raw_data[[#This Row],[Date Actioned]]), DAY(tbl_raw_data[[#This Row],[Date Actioned]]))</f>
        <v>45136</v>
      </c>
      <c r="L55" s="55" t="str">
        <f>UPPER(TEXT(tbl_raw_data[[#This Row],[Updated_date]],"MMMM"))</f>
        <v>JULY</v>
      </c>
      <c r="M55" s="55" t="str">
        <f>UPPER("Week "&amp;IF(ROUNDUP(DAY(tbl_raw_data[[#This Row],[Updated_date]])/7,0)=5,4,ROUNDUP(DAY(tbl_raw_data[[#This Row],[Updated_date]])/7,0)))</f>
        <v>WEEK 4</v>
      </c>
      <c r="N55" s="57" t="str">
        <f>UPPER(VLOOKUP(tbl_raw_data[[#This Row],[Analyst]],[1]setting!$A$1:$B$15,2,0))</f>
        <v>CAMERON</v>
      </c>
      <c r="O55" s="57" t="str">
        <f>UPPER(tbl_raw_data[[#This Row],[Outcome]])</f>
        <v>WITHDRAW</v>
      </c>
      <c r="P55" s="57" t="str">
        <f>UPPER(tbl_raw_data[[#This Row],[Queue Name]])</f>
        <v>CONSUMER EXISTING</v>
      </c>
      <c r="Q55" s="57" t="str">
        <f>IF(tbl_raw_data[[#This Row],[time_taken_in_mins]]&lt;=20,"SLA_MET","SLA_NOT_MET")</f>
        <v>SLA_MET</v>
      </c>
    </row>
    <row r="56" spans="1:17" ht="15" customHeight="1" x14ac:dyDescent="0.25">
      <c r="A56" s="17" t="s">
        <v>5868</v>
      </c>
      <c r="B56" s="18">
        <v>45136.497002314813</v>
      </c>
      <c r="C56" s="19">
        <v>45136.508530092593</v>
      </c>
      <c r="D56" s="20" t="s">
        <v>13</v>
      </c>
      <c r="E56" s="21" t="s">
        <v>28</v>
      </c>
      <c r="F56" s="20" t="s">
        <v>42</v>
      </c>
      <c r="G56" s="105" t="s">
        <v>29</v>
      </c>
      <c r="H5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 s="48">
        <f>tbl_raw_data[[#This Row],[Date Actioned]]-tbl_raw_data[[#This Row],[Date Tagged]]</f>
        <v>1.152777778042946E-2</v>
      </c>
      <c r="J56" s="50">
        <f>HOUR(tbl_raw_data[[#This Row],[time_taken]])*60+MINUTE(tbl_raw_data[[#This Row],[time_taken]])+SECOND(tbl_raw_data[[#This Row],[time_taken]])/60</f>
        <v>16.600000000000001</v>
      </c>
      <c r="K56" s="54">
        <f>DATE(YEAR(tbl_raw_data[[#This Row],[Date Actioned]]), MONTH(tbl_raw_data[[#This Row],[Date Actioned]]), DAY(tbl_raw_data[[#This Row],[Date Actioned]]))</f>
        <v>45136</v>
      </c>
      <c r="L56" s="55" t="str">
        <f>UPPER(TEXT(tbl_raw_data[[#This Row],[Updated_date]],"MMMM"))</f>
        <v>JULY</v>
      </c>
      <c r="M56" s="55" t="str">
        <f>UPPER("Week "&amp;IF(ROUNDUP(DAY(tbl_raw_data[[#This Row],[Updated_date]])/7,0)=5,4,ROUNDUP(DAY(tbl_raw_data[[#This Row],[Updated_date]])/7,0)))</f>
        <v>WEEK 4</v>
      </c>
      <c r="N56" s="57" t="str">
        <f>UPPER(VLOOKUP(tbl_raw_data[[#This Row],[Analyst]],[1]setting!$A$1:$B$15,2,0))</f>
        <v>NITESH</v>
      </c>
      <c r="O56" s="57" t="str">
        <f>UPPER(tbl_raw_data[[#This Row],[Outcome]])</f>
        <v>APPROVE</v>
      </c>
      <c r="P56" s="57" t="str">
        <f>UPPER(tbl_raw_data[[#This Row],[Queue Name]])</f>
        <v>CONSUMER EXISTING</v>
      </c>
      <c r="Q56" s="57" t="str">
        <f>IF(tbl_raw_data[[#This Row],[time_taken_in_mins]]&lt;=20,"SLA_MET","SLA_NOT_MET")</f>
        <v>SLA_MET</v>
      </c>
    </row>
    <row r="57" spans="1:17" ht="15" customHeight="1" x14ac:dyDescent="0.25">
      <c r="A57" s="17" t="s">
        <v>3976</v>
      </c>
      <c r="B57" s="18">
        <v>45136.49827546296</v>
      </c>
      <c r="C57" s="19">
        <v>45136.505960648145</v>
      </c>
      <c r="D57" s="20" t="s">
        <v>13</v>
      </c>
      <c r="E57" s="21" t="s">
        <v>28</v>
      </c>
      <c r="F57" s="20" t="s">
        <v>228</v>
      </c>
      <c r="G57" s="105" t="s">
        <v>29</v>
      </c>
      <c r="H5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 s="48">
        <f>tbl_raw_data[[#This Row],[Date Actioned]]-tbl_raw_data[[#This Row],[Date Tagged]]</f>
        <v>7.6851851845276542E-3</v>
      </c>
      <c r="J57" s="50">
        <f>HOUR(tbl_raw_data[[#This Row],[time_taken]])*60+MINUTE(tbl_raw_data[[#This Row],[time_taken]])+SECOND(tbl_raw_data[[#This Row],[time_taken]])/60</f>
        <v>11.066666666666666</v>
      </c>
      <c r="K57" s="54">
        <f>DATE(YEAR(tbl_raw_data[[#This Row],[Date Actioned]]), MONTH(tbl_raw_data[[#This Row],[Date Actioned]]), DAY(tbl_raw_data[[#This Row],[Date Actioned]]))</f>
        <v>45136</v>
      </c>
      <c r="L57" s="55" t="str">
        <f>UPPER(TEXT(tbl_raw_data[[#This Row],[Updated_date]],"MMMM"))</f>
        <v>JULY</v>
      </c>
      <c r="M57" s="55" t="str">
        <f>UPPER("Week "&amp;IF(ROUNDUP(DAY(tbl_raw_data[[#This Row],[Updated_date]])/7,0)=5,4,ROUNDUP(DAY(tbl_raw_data[[#This Row],[Updated_date]])/7,0)))</f>
        <v>WEEK 4</v>
      </c>
      <c r="N57" s="57" t="str">
        <f>UPPER(VLOOKUP(tbl_raw_data[[#This Row],[Analyst]],[1]setting!$A$1:$B$15,2,0))</f>
        <v>OUADIR</v>
      </c>
      <c r="O57" s="57" t="str">
        <f>UPPER(tbl_raw_data[[#This Row],[Outcome]])</f>
        <v>APPROVE</v>
      </c>
      <c r="P57" s="57" t="str">
        <f>UPPER(tbl_raw_data[[#This Row],[Queue Name]])</f>
        <v>CONSUMER EXISTING</v>
      </c>
      <c r="Q57" s="57" t="str">
        <f>IF(tbl_raw_data[[#This Row],[time_taken_in_mins]]&lt;=20,"SLA_MET","SLA_NOT_MET")</f>
        <v>SLA_MET</v>
      </c>
    </row>
    <row r="58" spans="1:17" ht="15" customHeight="1" x14ac:dyDescent="0.25">
      <c r="A58" s="17" t="s">
        <v>1371</v>
      </c>
      <c r="B58" s="18">
        <v>45136.504884259259</v>
      </c>
      <c r="C58" s="19">
        <v>45136.509108796294</v>
      </c>
      <c r="D58" s="20" t="s">
        <v>8</v>
      </c>
      <c r="E58" s="21" t="s">
        <v>9</v>
      </c>
      <c r="F58" s="20" t="s">
        <v>455</v>
      </c>
      <c r="G58" s="105" t="s">
        <v>1370</v>
      </c>
      <c r="H5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 s="48">
        <f>tbl_raw_data[[#This Row],[Date Actioned]]-tbl_raw_data[[#This Row],[Date Tagged]]</f>
        <v>4.2245370350428857E-3</v>
      </c>
      <c r="J58" s="50">
        <f>HOUR(tbl_raw_data[[#This Row],[time_taken]])*60+MINUTE(tbl_raw_data[[#This Row],[time_taken]])+SECOND(tbl_raw_data[[#This Row],[time_taken]])/60</f>
        <v>6.083333333333333</v>
      </c>
      <c r="K58" s="54">
        <f>DATE(YEAR(tbl_raw_data[[#This Row],[Date Actioned]]), MONTH(tbl_raw_data[[#This Row],[Date Actioned]]), DAY(tbl_raw_data[[#This Row],[Date Actioned]]))</f>
        <v>45136</v>
      </c>
      <c r="L58" s="55" t="str">
        <f>UPPER(TEXT(tbl_raw_data[[#This Row],[Updated_date]],"MMMM"))</f>
        <v>JULY</v>
      </c>
      <c r="M58" s="55" t="str">
        <f>UPPER("Week "&amp;IF(ROUNDUP(DAY(tbl_raw_data[[#This Row],[Updated_date]])/7,0)=5,4,ROUNDUP(DAY(tbl_raw_data[[#This Row],[Updated_date]])/7,0)))</f>
        <v>WEEK 4</v>
      </c>
      <c r="N58" s="57" t="str">
        <f>UPPER(VLOOKUP(tbl_raw_data[[#This Row],[Analyst]],[1]setting!$A$1:$B$15,2,0))</f>
        <v>ROHAN</v>
      </c>
      <c r="O58" s="57" t="str">
        <f>UPPER(tbl_raw_data[[#This Row],[Outcome]])</f>
        <v>WITHDRAW</v>
      </c>
      <c r="P58" s="57" t="str">
        <f>UPPER(tbl_raw_data[[#This Row],[Queue Name]])</f>
        <v>CONSUMER PRE BUREAU</v>
      </c>
      <c r="Q58" s="57" t="str">
        <f>IF(tbl_raw_data[[#This Row],[time_taken_in_mins]]&lt;=20,"SLA_MET","SLA_NOT_MET")</f>
        <v>SLA_MET</v>
      </c>
    </row>
    <row r="59" spans="1:17" ht="15" customHeight="1" x14ac:dyDescent="0.25">
      <c r="A59" s="17" t="s">
        <v>4511</v>
      </c>
      <c r="B59" s="18">
        <v>45136.507048611114</v>
      </c>
      <c r="C59" s="19">
        <v>45136.515636574077</v>
      </c>
      <c r="D59" s="20" t="s">
        <v>13</v>
      </c>
      <c r="E59" s="21" t="s">
        <v>28</v>
      </c>
      <c r="F59" s="20" t="s">
        <v>10</v>
      </c>
      <c r="G59" s="105" t="s">
        <v>29</v>
      </c>
      <c r="H5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 s="48">
        <f>tbl_raw_data[[#This Row],[Date Actioned]]-tbl_raw_data[[#This Row],[Date Tagged]]</f>
        <v>8.5879629623377696E-3</v>
      </c>
      <c r="J59" s="50">
        <f>HOUR(tbl_raw_data[[#This Row],[time_taken]])*60+MINUTE(tbl_raw_data[[#This Row],[time_taken]])+SECOND(tbl_raw_data[[#This Row],[time_taken]])/60</f>
        <v>12.366666666666667</v>
      </c>
      <c r="K59" s="54">
        <f>DATE(YEAR(tbl_raw_data[[#This Row],[Date Actioned]]), MONTH(tbl_raw_data[[#This Row],[Date Actioned]]), DAY(tbl_raw_data[[#This Row],[Date Actioned]]))</f>
        <v>45136</v>
      </c>
      <c r="L59" s="55" t="str">
        <f>UPPER(TEXT(tbl_raw_data[[#This Row],[Updated_date]],"MMMM"))</f>
        <v>JULY</v>
      </c>
      <c r="M59" s="55" t="str">
        <f>UPPER("Week "&amp;IF(ROUNDUP(DAY(tbl_raw_data[[#This Row],[Updated_date]])/7,0)=5,4,ROUNDUP(DAY(tbl_raw_data[[#This Row],[Updated_date]])/7,0)))</f>
        <v>WEEK 4</v>
      </c>
      <c r="N59" s="57" t="str">
        <f>UPPER(VLOOKUP(tbl_raw_data[[#This Row],[Analyst]],[1]setting!$A$1:$B$15,2,0))</f>
        <v>SAM</v>
      </c>
      <c r="O59" s="57" t="str">
        <f>UPPER(tbl_raw_data[[#This Row],[Outcome]])</f>
        <v>APPROVE</v>
      </c>
      <c r="P59" s="57" t="str">
        <f>UPPER(tbl_raw_data[[#This Row],[Queue Name]])</f>
        <v>CONSUMER EXISTING</v>
      </c>
      <c r="Q59" s="57" t="str">
        <f>IF(tbl_raw_data[[#This Row],[time_taken_in_mins]]&lt;=20,"SLA_MET","SLA_NOT_MET")</f>
        <v>SLA_MET</v>
      </c>
    </row>
    <row r="60" spans="1:17" ht="15" customHeight="1" x14ac:dyDescent="0.25">
      <c r="A60" s="17" t="s">
        <v>878</v>
      </c>
      <c r="B60" s="18">
        <v>45136.508136574077</v>
      </c>
      <c r="C60" s="19">
        <v>45136.511608796296</v>
      </c>
      <c r="D60" s="20" t="s">
        <v>13</v>
      </c>
      <c r="E60" s="21" t="s">
        <v>28</v>
      </c>
      <c r="F60" s="20" t="s">
        <v>55</v>
      </c>
      <c r="G60" s="105" t="s">
        <v>29</v>
      </c>
      <c r="H6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 s="48">
        <f>tbl_raw_data[[#This Row],[Date Actioned]]-tbl_raw_data[[#This Row],[Date Tagged]]</f>
        <v>3.4722222189884633E-3</v>
      </c>
      <c r="J60" s="50">
        <f>HOUR(tbl_raw_data[[#This Row],[time_taken]])*60+MINUTE(tbl_raw_data[[#This Row],[time_taken]])+SECOND(tbl_raw_data[[#This Row],[time_taken]])/60</f>
        <v>5</v>
      </c>
      <c r="K60" s="54">
        <f>DATE(YEAR(tbl_raw_data[[#This Row],[Date Actioned]]), MONTH(tbl_raw_data[[#This Row],[Date Actioned]]), DAY(tbl_raw_data[[#This Row],[Date Actioned]]))</f>
        <v>45136</v>
      </c>
      <c r="L60" s="55" t="str">
        <f>UPPER(TEXT(tbl_raw_data[[#This Row],[Updated_date]],"MMMM"))</f>
        <v>JULY</v>
      </c>
      <c r="M60" s="55" t="str">
        <f>UPPER("Week "&amp;IF(ROUNDUP(DAY(tbl_raw_data[[#This Row],[Updated_date]])/7,0)=5,4,ROUNDUP(DAY(tbl_raw_data[[#This Row],[Updated_date]])/7,0)))</f>
        <v>WEEK 4</v>
      </c>
      <c r="N60" s="57" t="str">
        <f>UPPER(VLOOKUP(tbl_raw_data[[#This Row],[Analyst]],[1]setting!$A$1:$B$15,2,0))</f>
        <v>CAMERON</v>
      </c>
      <c r="O60" s="57" t="str">
        <f>UPPER(tbl_raw_data[[#This Row],[Outcome]])</f>
        <v>APPROVE</v>
      </c>
      <c r="P60" s="57" t="str">
        <f>UPPER(tbl_raw_data[[#This Row],[Queue Name]])</f>
        <v>CONSUMER EXISTING</v>
      </c>
      <c r="Q60" s="57" t="str">
        <f>IF(tbl_raw_data[[#This Row],[time_taken_in_mins]]&lt;=20,"SLA_MET","SLA_NOT_MET")</f>
        <v>SLA_MET</v>
      </c>
    </row>
    <row r="61" spans="1:17" ht="15" customHeight="1" x14ac:dyDescent="0.25">
      <c r="A61" s="17" t="s">
        <v>824</v>
      </c>
      <c r="B61" s="18">
        <v>45136.508645833332</v>
      </c>
      <c r="C61" s="19">
        <v>45136.512037037035</v>
      </c>
      <c r="D61" s="20" t="s">
        <v>13</v>
      </c>
      <c r="E61" s="21" t="s">
        <v>28</v>
      </c>
      <c r="F61" s="20" t="s">
        <v>228</v>
      </c>
      <c r="G61" s="105" t="s">
        <v>29</v>
      </c>
      <c r="H6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 s="48">
        <f>tbl_raw_data[[#This Row],[Date Actioned]]-tbl_raw_data[[#This Row],[Date Tagged]]</f>
        <v>3.3912037033587694E-3</v>
      </c>
      <c r="J61" s="50">
        <f>HOUR(tbl_raw_data[[#This Row],[time_taken]])*60+MINUTE(tbl_raw_data[[#This Row],[time_taken]])+SECOND(tbl_raw_data[[#This Row],[time_taken]])/60</f>
        <v>4.8833333333333329</v>
      </c>
      <c r="K61" s="54">
        <f>DATE(YEAR(tbl_raw_data[[#This Row],[Date Actioned]]), MONTH(tbl_raw_data[[#This Row],[Date Actioned]]), DAY(tbl_raw_data[[#This Row],[Date Actioned]]))</f>
        <v>45136</v>
      </c>
      <c r="L61" s="55" t="str">
        <f>UPPER(TEXT(tbl_raw_data[[#This Row],[Updated_date]],"MMMM"))</f>
        <v>JULY</v>
      </c>
      <c r="M61" s="55" t="str">
        <f>UPPER("Week "&amp;IF(ROUNDUP(DAY(tbl_raw_data[[#This Row],[Updated_date]])/7,0)=5,4,ROUNDUP(DAY(tbl_raw_data[[#This Row],[Updated_date]])/7,0)))</f>
        <v>WEEK 4</v>
      </c>
      <c r="N61" s="57" t="str">
        <f>UPPER(VLOOKUP(tbl_raw_data[[#This Row],[Analyst]],[1]setting!$A$1:$B$15,2,0))</f>
        <v>OUADIR</v>
      </c>
      <c r="O61" s="57" t="str">
        <f>UPPER(tbl_raw_data[[#This Row],[Outcome]])</f>
        <v>APPROVE</v>
      </c>
      <c r="P61" s="57" t="str">
        <f>UPPER(tbl_raw_data[[#This Row],[Queue Name]])</f>
        <v>CONSUMER EXISTING</v>
      </c>
      <c r="Q61" s="57" t="str">
        <f>IF(tbl_raw_data[[#This Row],[time_taken_in_mins]]&lt;=20,"SLA_MET","SLA_NOT_MET")</f>
        <v>SLA_MET</v>
      </c>
    </row>
    <row r="62" spans="1:17" ht="15" customHeight="1" x14ac:dyDescent="0.25">
      <c r="A62" s="17" t="s">
        <v>5539</v>
      </c>
      <c r="B62" s="18">
        <v>45136.508645833332</v>
      </c>
      <c r="C62" s="19">
        <v>45136.519386574073</v>
      </c>
      <c r="D62" s="20" t="s">
        <v>13</v>
      </c>
      <c r="E62" s="21" t="s">
        <v>9</v>
      </c>
      <c r="F62" s="20" t="s">
        <v>109</v>
      </c>
      <c r="G62" s="105" t="s">
        <v>29</v>
      </c>
      <c r="H6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 s="48">
        <f>tbl_raw_data[[#This Row],[Date Actioned]]-tbl_raw_data[[#This Row],[Date Tagged]]</f>
        <v>1.0740740741312038E-2</v>
      </c>
      <c r="J62" s="50">
        <f>HOUR(tbl_raw_data[[#This Row],[time_taken]])*60+MINUTE(tbl_raw_data[[#This Row],[time_taken]])+SECOND(tbl_raw_data[[#This Row],[time_taken]])/60</f>
        <v>15.466666666666667</v>
      </c>
      <c r="K62" s="54">
        <f>DATE(YEAR(tbl_raw_data[[#This Row],[Date Actioned]]), MONTH(tbl_raw_data[[#This Row],[Date Actioned]]), DAY(tbl_raw_data[[#This Row],[Date Actioned]]))</f>
        <v>45136</v>
      </c>
      <c r="L62" s="55" t="str">
        <f>UPPER(TEXT(tbl_raw_data[[#This Row],[Updated_date]],"MMMM"))</f>
        <v>JULY</v>
      </c>
      <c r="M62" s="55" t="str">
        <f>UPPER("Week "&amp;IF(ROUNDUP(DAY(tbl_raw_data[[#This Row],[Updated_date]])/7,0)=5,4,ROUNDUP(DAY(tbl_raw_data[[#This Row],[Updated_date]])/7,0)))</f>
        <v>WEEK 4</v>
      </c>
      <c r="N62" s="57" t="str">
        <f>UPPER(VLOOKUP(tbl_raw_data[[#This Row],[Analyst]],[1]setting!$A$1:$B$15,2,0))</f>
        <v>NAVED</v>
      </c>
      <c r="O62" s="57" t="str">
        <f>UPPER(tbl_raw_data[[#This Row],[Outcome]])</f>
        <v>APPROVE</v>
      </c>
      <c r="P62" s="57" t="str">
        <f>UPPER(tbl_raw_data[[#This Row],[Queue Name]])</f>
        <v>CONSUMER PRE BUREAU</v>
      </c>
      <c r="Q62" s="57" t="str">
        <f>IF(tbl_raw_data[[#This Row],[time_taken_in_mins]]&lt;=20,"SLA_MET","SLA_NOT_MET")</f>
        <v>SLA_MET</v>
      </c>
    </row>
    <row r="63" spans="1:17" ht="15" customHeight="1" x14ac:dyDescent="0.25">
      <c r="A63" s="17" t="s">
        <v>1199</v>
      </c>
      <c r="B63" s="18">
        <v>45136.509502314817</v>
      </c>
      <c r="C63" s="19">
        <v>45136.513483796298</v>
      </c>
      <c r="D63" s="20" t="s">
        <v>46</v>
      </c>
      <c r="E63" s="21" t="s">
        <v>28</v>
      </c>
      <c r="F63" s="20" t="s">
        <v>86</v>
      </c>
      <c r="G63" s="105" t="s">
        <v>952</v>
      </c>
      <c r="H6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 s="48">
        <f>tbl_raw_data[[#This Row],[Date Actioned]]-tbl_raw_data[[#This Row],[Date Tagged]]</f>
        <v>3.9814814808778465E-3</v>
      </c>
      <c r="J63" s="50">
        <f>HOUR(tbl_raw_data[[#This Row],[time_taken]])*60+MINUTE(tbl_raw_data[[#This Row],[time_taken]])+SECOND(tbl_raw_data[[#This Row],[time_taken]])/60</f>
        <v>5.7333333333333334</v>
      </c>
      <c r="K63" s="54">
        <f>DATE(YEAR(tbl_raw_data[[#This Row],[Date Actioned]]), MONTH(tbl_raw_data[[#This Row],[Date Actioned]]), DAY(tbl_raw_data[[#This Row],[Date Actioned]]))</f>
        <v>45136</v>
      </c>
      <c r="L63" s="55" t="str">
        <f>UPPER(TEXT(tbl_raw_data[[#This Row],[Updated_date]],"MMMM"))</f>
        <v>JULY</v>
      </c>
      <c r="M63" s="55" t="str">
        <f>UPPER("Week "&amp;IF(ROUNDUP(DAY(tbl_raw_data[[#This Row],[Updated_date]])/7,0)=5,4,ROUNDUP(DAY(tbl_raw_data[[#This Row],[Updated_date]])/7,0)))</f>
        <v>WEEK 4</v>
      </c>
      <c r="N63" s="57" t="str">
        <f>UPPER(VLOOKUP(tbl_raw_data[[#This Row],[Analyst]],[1]setting!$A$1:$B$15,2,0))</f>
        <v>ASIF</v>
      </c>
      <c r="O63" s="57" t="str">
        <f>UPPER(tbl_raw_data[[#This Row],[Outcome]])</f>
        <v>DECLINE</v>
      </c>
      <c r="P63" s="57" t="str">
        <f>UPPER(tbl_raw_data[[#This Row],[Queue Name]])</f>
        <v>CONSUMER EXISTING</v>
      </c>
      <c r="Q63" s="57" t="str">
        <f>IF(tbl_raw_data[[#This Row],[time_taken_in_mins]]&lt;=20,"SLA_MET","SLA_NOT_MET")</f>
        <v>SLA_MET</v>
      </c>
    </row>
    <row r="64" spans="1:17" ht="15" customHeight="1" x14ac:dyDescent="0.25">
      <c r="A64" s="17" t="s">
        <v>2035</v>
      </c>
      <c r="B64" s="18">
        <v>45136.513981481483</v>
      </c>
      <c r="C64" s="19">
        <v>45136.519085648149</v>
      </c>
      <c r="D64" s="20" t="s">
        <v>46</v>
      </c>
      <c r="E64" s="21" t="s">
        <v>9</v>
      </c>
      <c r="F64" s="20" t="s">
        <v>55</v>
      </c>
      <c r="G64" s="105" t="s">
        <v>94</v>
      </c>
      <c r="H6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 s="48">
        <f>tbl_raw_data[[#This Row],[Date Actioned]]-tbl_raw_data[[#This Row],[Date Tagged]]</f>
        <v>5.1041666665696539E-3</v>
      </c>
      <c r="J64" s="50">
        <f>HOUR(tbl_raw_data[[#This Row],[time_taken]])*60+MINUTE(tbl_raw_data[[#This Row],[time_taken]])+SECOND(tbl_raw_data[[#This Row],[time_taken]])/60</f>
        <v>7.35</v>
      </c>
      <c r="K64" s="54">
        <f>DATE(YEAR(tbl_raw_data[[#This Row],[Date Actioned]]), MONTH(tbl_raw_data[[#This Row],[Date Actioned]]), DAY(tbl_raw_data[[#This Row],[Date Actioned]]))</f>
        <v>45136</v>
      </c>
      <c r="L64" s="55" t="str">
        <f>UPPER(TEXT(tbl_raw_data[[#This Row],[Updated_date]],"MMMM"))</f>
        <v>JULY</v>
      </c>
      <c r="M64" s="55" t="str">
        <f>UPPER("Week "&amp;IF(ROUNDUP(DAY(tbl_raw_data[[#This Row],[Updated_date]])/7,0)=5,4,ROUNDUP(DAY(tbl_raw_data[[#This Row],[Updated_date]])/7,0)))</f>
        <v>WEEK 4</v>
      </c>
      <c r="N64" s="57" t="str">
        <f>UPPER(VLOOKUP(tbl_raw_data[[#This Row],[Analyst]],[1]setting!$A$1:$B$15,2,0))</f>
        <v>CAMERON</v>
      </c>
      <c r="O64" s="57" t="str">
        <f>UPPER(tbl_raw_data[[#This Row],[Outcome]])</f>
        <v>DECLINE</v>
      </c>
      <c r="P64" s="57" t="str">
        <f>UPPER(tbl_raw_data[[#This Row],[Queue Name]])</f>
        <v>CONSUMER PRE BUREAU</v>
      </c>
      <c r="Q64" s="57" t="str">
        <f>IF(tbl_raw_data[[#This Row],[time_taken_in_mins]]&lt;=20,"SLA_MET","SLA_NOT_MET")</f>
        <v>SLA_MET</v>
      </c>
    </row>
    <row r="65" spans="1:17" ht="15" customHeight="1" x14ac:dyDescent="0.25">
      <c r="A65" s="17" t="s">
        <v>6388</v>
      </c>
      <c r="B65" s="18">
        <v>45136.517534722225</v>
      </c>
      <c r="C65" s="19">
        <v>45136.530694444446</v>
      </c>
      <c r="D65" s="20" t="s">
        <v>8</v>
      </c>
      <c r="E65" s="21" t="s">
        <v>9</v>
      </c>
      <c r="F65" s="20" t="s">
        <v>228</v>
      </c>
      <c r="G65" s="105" t="s">
        <v>6387</v>
      </c>
      <c r="H6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5" s="48">
        <f>tbl_raw_data[[#This Row],[Date Actioned]]-tbl_raw_data[[#This Row],[Date Tagged]]</f>
        <v>1.3159722220734693E-2</v>
      </c>
      <c r="J65" s="50">
        <f>HOUR(tbl_raw_data[[#This Row],[time_taken]])*60+MINUTE(tbl_raw_data[[#This Row],[time_taken]])+SECOND(tbl_raw_data[[#This Row],[time_taken]])/60</f>
        <v>18.95</v>
      </c>
      <c r="K65" s="54">
        <f>DATE(YEAR(tbl_raw_data[[#This Row],[Date Actioned]]), MONTH(tbl_raw_data[[#This Row],[Date Actioned]]), DAY(tbl_raw_data[[#This Row],[Date Actioned]]))</f>
        <v>45136</v>
      </c>
      <c r="L65" s="55" t="str">
        <f>UPPER(TEXT(tbl_raw_data[[#This Row],[Updated_date]],"MMMM"))</f>
        <v>JULY</v>
      </c>
      <c r="M65" s="55" t="str">
        <f>UPPER("Week "&amp;IF(ROUNDUP(DAY(tbl_raw_data[[#This Row],[Updated_date]])/7,0)=5,4,ROUNDUP(DAY(tbl_raw_data[[#This Row],[Updated_date]])/7,0)))</f>
        <v>WEEK 4</v>
      </c>
      <c r="N65" s="57" t="str">
        <f>UPPER(VLOOKUP(tbl_raw_data[[#This Row],[Analyst]],[1]setting!$A$1:$B$15,2,0))</f>
        <v>OUADIR</v>
      </c>
      <c r="O65" s="57" t="str">
        <f>UPPER(tbl_raw_data[[#This Row],[Outcome]])</f>
        <v>WITHDRAW</v>
      </c>
      <c r="P65" s="57" t="str">
        <f>UPPER(tbl_raw_data[[#This Row],[Queue Name]])</f>
        <v>CONSUMER PRE BUREAU</v>
      </c>
      <c r="Q65" s="57" t="str">
        <f>IF(tbl_raw_data[[#This Row],[time_taken_in_mins]]&lt;=20,"SLA_MET","SLA_NOT_MET")</f>
        <v>SLA_MET</v>
      </c>
    </row>
    <row r="66" spans="1:17" ht="15" customHeight="1" x14ac:dyDescent="0.25">
      <c r="A66" s="17" t="s">
        <v>1020</v>
      </c>
      <c r="B66" s="18">
        <v>45136.521053240744</v>
      </c>
      <c r="C66" s="19">
        <v>45136.524756944447</v>
      </c>
      <c r="D66" s="20" t="s">
        <v>13</v>
      </c>
      <c r="E66" s="21" t="s">
        <v>9</v>
      </c>
      <c r="F66" s="20" t="s">
        <v>55</v>
      </c>
      <c r="G66" s="105" t="s">
        <v>67</v>
      </c>
      <c r="H6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 s="48">
        <f>tbl_raw_data[[#This Row],[Date Actioned]]-tbl_raw_data[[#This Row],[Date Tagged]]</f>
        <v>3.7037037036498077E-3</v>
      </c>
      <c r="J66" s="50">
        <f>HOUR(tbl_raw_data[[#This Row],[time_taken]])*60+MINUTE(tbl_raw_data[[#This Row],[time_taken]])+SECOND(tbl_raw_data[[#This Row],[time_taken]])/60</f>
        <v>5.333333333333333</v>
      </c>
      <c r="K66" s="54">
        <f>DATE(YEAR(tbl_raw_data[[#This Row],[Date Actioned]]), MONTH(tbl_raw_data[[#This Row],[Date Actioned]]), DAY(tbl_raw_data[[#This Row],[Date Actioned]]))</f>
        <v>45136</v>
      </c>
      <c r="L66" s="55" t="str">
        <f>UPPER(TEXT(tbl_raw_data[[#This Row],[Updated_date]],"MMMM"))</f>
        <v>JULY</v>
      </c>
      <c r="M66" s="55" t="str">
        <f>UPPER("Week "&amp;IF(ROUNDUP(DAY(tbl_raw_data[[#This Row],[Updated_date]])/7,0)=5,4,ROUNDUP(DAY(tbl_raw_data[[#This Row],[Updated_date]])/7,0)))</f>
        <v>WEEK 4</v>
      </c>
      <c r="N66" s="57" t="str">
        <f>UPPER(VLOOKUP(tbl_raw_data[[#This Row],[Analyst]],[1]setting!$A$1:$B$15,2,0))</f>
        <v>CAMERON</v>
      </c>
      <c r="O66" s="57" t="str">
        <f>UPPER(tbl_raw_data[[#This Row],[Outcome]])</f>
        <v>APPROVE</v>
      </c>
      <c r="P66" s="57" t="str">
        <f>UPPER(tbl_raw_data[[#This Row],[Queue Name]])</f>
        <v>CONSUMER PRE BUREAU</v>
      </c>
      <c r="Q66" s="57" t="str">
        <f>IF(tbl_raw_data[[#This Row],[time_taken_in_mins]]&lt;=20,"SLA_MET","SLA_NOT_MET")</f>
        <v>SLA_MET</v>
      </c>
    </row>
    <row r="67" spans="1:17" ht="15" customHeight="1" x14ac:dyDescent="0.25">
      <c r="A67" s="17" t="s">
        <v>2739</v>
      </c>
      <c r="B67" s="18">
        <v>45136.523206018515</v>
      </c>
      <c r="C67" s="19">
        <v>45136.52920138889</v>
      </c>
      <c r="D67" s="20" t="s">
        <v>8</v>
      </c>
      <c r="E67" s="21" t="s">
        <v>9</v>
      </c>
      <c r="F67" s="20" t="s">
        <v>55</v>
      </c>
      <c r="G67" s="105" t="s">
        <v>11</v>
      </c>
      <c r="H6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7" s="48">
        <f>tbl_raw_data[[#This Row],[Date Actioned]]-tbl_raw_data[[#This Row],[Date Tagged]]</f>
        <v>5.9953703748760745E-3</v>
      </c>
      <c r="J67" s="50">
        <f>HOUR(tbl_raw_data[[#This Row],[time_taken]])*60+MINUTE(tbl_raw_data[[#This Row],[time_taken]])+SECOND(tbl_raw_data[[#This Row],[time_taken]])/60</f>
        <v>8.6333333333333329</v>
      </c>
      <c r="K67" s="54">
        <f>DATE(YEAR(tbl_raw_data[[#This Row],[Date Actioned]]), MONTH(tbl_raw_data[[#This Row],[Date Actioned]]), DAY(tbl_raw_data[[#This Row],[Date Actioned]]))</f>
        <v>45136</v>
      </c>
      <c r="L67" s="55" t="str">
        <f>UPPER(TEXT(tbl_raw_data[[#This Row],[Updated_date]],"MMMM"))</f>
        <v>JULY</v>
      </c>
      <c r="M67" s="55" t="str">
        <f>UPPER("Week "&amp;IF(ROUNDUP(DAY(tbl_raw_data[[#This Row],[Updated_date]])/7,0)=5,4,ROUNDUP(DAY(tbl_raw_data[[#This Row],[Updated_date]])/7,0)))</f>
        <v>WEEK 4</v>
      </c>
      <c r="N67" s="57" t="str">
        <f>UPPER(VLOOKUP(tbl_raw_data[[#This Row],[Analyst]],[1]setting!$A$1:$B$15,2,0))</f>
        <v>CAMERON</v>
      </c>
      <c r="O67" s="57" t="str">
        <f>UPPER(tbl_raw_data[[#This Row],[Outcome]])</f>
        <v>WITHDRAW</v>
      </c>
      <c r="P67" s="57" t="str">
        <f>UPPER(tbl_raw_data[[#This Row],[Queue Name]])</f>
        <v>CONSUMER PRE BUREAU</v>
      </c>
      <c r="Q67" s="57" t="str">
        <f>IF(tbl_raw_data[[#This Row],[time_taken_in_mins]]&lt;=20,"SLA_MET","SLA_NOT_MET")</f>
        <v>SLA_MET</v>
      </c>
    </row>
    <row r="68" spans="1:17" ht="15" customHeight="1" x14ac:dyDescent="0.25">
      <c r="A68" s="17" t="s">
        <v>4330</v>
      </c>
      <c r="B68" s="18">
        <v>45136.530694444446</v>
      </c>
      <c r="C68" s="19">
        <v>45136.538958333331</v>
      </c>
      <c r="D68" s="20" t="s">
        <v>13</v>
      </c>
      <c r="E68" s="21" t="s">
        <v>41</v>
      </c>
      <c r="F68" s="20" t="s">
        <v>109</v>
      </c>
      <c r="G68" s="105" t="s">
        <v>67</v>
      </c>
      <c r="H6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 s="48">
        <f>tbl_raw_data[[#This Row],[Date Actioned]]-tbl_raw_data[[#This Row],[Date Tagged]]</f>
        <v>8.2638888852670789E-3</v>
      </c>
      <c r="J68" s="50">
        <f>HOUR(tbl_raw_data[[#This Row],[time_taken]])*60+MINUTE(tbl_raw_data[[#This Row],[time_taken]])+SECOND(tbl_raw_data[[#This Row],[time_taken]])/60</f>
        <v>11.9</v>
      </c>
      <c r="K68" s="54">
        <f>DATE(YEAR(tbl_raw_data[[#This Row],[Date Actioned]]), MONTH(tbl_raw_data[[#This Row],[Date Actioned]]), DAY(tbl_raw_data[[#This Row],[Date Actioned]]))</f>
        <v>45136</v>
      </c>
      <c r="L68" s="55" t="str">
        <f>UPPER(TEXT(tbl_raw_data[[#This Row],[Updated_date]],"MMMM"))</f>
        <v>JULY</v>
      </c>
      <c r="M68" s="55" t="str">
        <f>UPPER("Week "&amp;IF(ROUNDUP(DAY(tbl_raw_data[[#This Row],[Updated_date]])/7,0)=5,4,ROUNDUP(DAY(tbl_raw_data[[#This Row],[Updated_date]])/7,0)))</f>
        <v>WEEK 4</v>
      </c>
      <c r="N68" s="57" t="str">
        <f>UPPER(VLOOKUP(tbl_raw_data[[#This Row],[Analyst]],[1]setting!$A$1:$B$15,2,0))</f>
        <v>NAVED</v>
      </c>
      <c r="O68" s="57" t="str">
        <f>UPPER(tbl_raw_data[[#This Row],[Outcome]])</f>
        <v>APPROVE</v>
      </c>
      <c r="P68" s="57" t="str">
        <f>UPPER(tbl_raw_data[[#This Row],[Queue Name]])</f>
        <v>CONSUMER POST BUREAU</v>
      </c>
      <c r="Q68" s="57" t="str">
        <f>IF(tbl_raw_data[[#This Row],[time_taken_in_mins]]&lt;=20,"SLA_MET","SLA_NOT_MET")</f>
        <v>SLA_MET</v>
      </c>
    </row>
    <row r="69" spans="1:17" ht="15" customHeight="1" x14ac:dyDescent="0.25">
      <c r="A69" s="17" t="s">
        <v>1811</v>
      </c>
      <c r="B69" s="18">
        <v>45136.532152777778</v>
      </c>
      <c r="C69" s="19">
        <v>45136.53696759259</v>
      </c>
      <c r="D69" s="20" t="s">
        <v>8</v>
      </c>
      <c r="E69" s="21" t="s">
        <v>9</v>
      </c>
      <c r="F69" s="20" t="s">
        <v>228</v>
      </c>
      <c r="G69" s="105" t="s">
        <v>1809</v>
      </c>
      <c r="H6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9" s="48">
        <f>tbl_raw_data[[#This Row],[Date Actioned]]-tbl_raw_data[[#This Row],[Date Tagged]]</f>
        <v>4.8148148125619628E-3</v>
      </c>
      <c r="J69" s="50">
        <f>HOUR(tbl_raw_data[[#This Row],[time_taken]])*60+MINUTE(tbl_raw_data[[#This Row],[time_taken]])+SECOND(tbl_raw_data[[#This Row],[time_taken]])/60</f>
        <v>6.9333333333333336</v>
      </c>
      <c r="K69" s="54">
        <f>DATE(YEAR(tbl_raw_data[[#This Row],[Date Actioned]]), MONTH(tbl_raw_data[[#This Row],[Date Actioned]]), DAY(tbl_raw_data[[#This Row],[Date Actioned]]))</f>
        <v>45136</v>
      </c>
      <c r="L69" s="55" t="str">
        <f>UPPER(TEXT(tbl_raw_data[[#This Row],[Updated_date]],"MMMM"))</f>
        <v>JULY</v>
      </c>
      <c r="M69" s="55" t="str">
        <f>UPPER("Week "&amp;IF(ROUNDUP(DAY(tbl_raw_data[[#This Row],[Updated_date]])/7,0)=5,4,ROUNDUP(DAY(tbl_raw_data[[#This Row],[Updated_date]])/7,0)))</f>
        <v>WEEK 4</v>
      </c>
      <c r="N69" s="57" t="str">
        <f>UPPER(VLOOKUP(tbl_raw_data[[#This Row],[Analyst]],[1]setting!$A$1:$B$15,2,0))</f>
        <v>OUADIR</v>
      </c>
      <c r="O69" s="57" t="str">
        <f>UPPER(tbl_raw_data[[#This Row],[Outcome]])</f>
        <v>WITHDRAW</v>
      </c>
      <c r="P69" s="57" t="str">
        <f>UPPER(tbl_raw_data[[#This Row],[Queue Name]])</f>
        <v>CONSUMER PRE BUREAU</v>
      </c>
      <c r="Q69" s="57" t="str">
        <f>IF(tbl_raw_data[[#This Row],[time_taken_in_mins]]&lt;=20,"SLA_MET","SLA_NOT_MET")</f>
        <v>SLA_MET</v>
      </c>
    </row>
    <row r="70" spans="1:17" ht="15" customHeight="1" x14ac:dyDescent="0.25">
      <c r="A70" s="17" t="s">
        <v>7157</v>
      </c>
      <c r="B70" s="18">
        <v>45136.53329861111</v>
      </c>
      <c r="C70" s="19">
        <v>45136.555474537039</v>
      </c>
      <c r="D70" s="20" t="s">
        <v>8</v>
      </c>
      <c r="E70" s="21" t="s">
        <v>28</v>
      </c>
      <c r="F70" s="20" t="s">
        <v>228</v>
      </c>
      <c r="G70" s="105" t="s">
        <v>7156</v>
      </c>
      <c r="H7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0" s="48">
        <f>tbl_raw_data[[#This Row],[Date Actioned]]-tbl_raw_data[[#This Row],[Date Tagged]]</f>
        <v>2.2175925929332152E-2</v>
      </c>
      <c r="J70" s="50">
        <f>HOUR(tbl_raw_data[[#This Row],[time_taken]])*60+MINUTE(tbl_raw_data[[#This Row],[time_taken]])+SECOND(tbl_raw_data[[#This Row],[time_taken]])/60</f>
        <v>31.933333333333334</v>
      </c>
      <c r="K70" s="54">
        <f>DATE(YEAR(tbl_raw_data[[#This Row],[Date Actioned]]), MONTH(tbl_raw_data[[#This Row],[Date Actioned]]), DAY(tbl_raw_data[[#This Row],[Date Actioned]]))</f>
        <v>45136</v>
      </c>
      <c r="L70" s="55" t="str">
        <f>UPPER(TEXT(tbl_raw_data[[#This Row],[Updated_date]],"MMMM"))</f>
        <v>JULY</v>
      </c>
      <c r="M70" s="55" t="str">
        <f>UPPER("Week "&amp;IF(ROUNDUP(DAY(tbl_raw_data[[#This Row],[Updated_date]])/7,0)=5,4,ROUNDUP(DAY(tbl_raw_data[[#This Row],[Updated_date]])/7,0)))</f>
        <v>WEEK 4</v>
      </c>
      <c r="N70" s="57" t="str">
        <f>UPPER(VLOOKUP(tbl_raw_data[[#This Row],[Analyst]],[1]setting!$A$1:$B$15,2,0))</f>
        <v>OUADIR</v>
      </c>
      <c r="O70" s="57" t="str">
        <f>UPPER(tbl_raw_data[[#This Row],[Outcome]])</f>
        <v>WITHDRAW</v>
      </c>
      <c r="P70" s="57" t="str">
        <f>UPPER(tbl_raw_data[[#This Row],[Queue Name]])</f>
        <v>CONSUMER EXISTING</v>
      </c>
      <c r="Q70" s="57" t="str">
        <f>IF(tbl_raw_data[[#This Row],[time_taken_in_mins]]&lt;=20,"SLA_MET","SLA_NOT_MET")</f>
        <v>SLA_NOT_MET</v>
      </c>
    </row>
    <row r="71" spans="1:17" ht="15" customHeight="1" x14ac:dyDescent="0.25">
      <c r="A71" s="17" t="s">
        <v>3723</v>
      </c>
      <c r="B71" s="18">
        <v>45136.53497685185</v>
      </c>
      <c r="C71" s="19">
        <v>45136.542303240742</v>
      </c>
      <c r="D71" s="20" t="s">
        <v>13</v>
      </c>
      <c r="E71" s="21" t="s">
        <v>41</v>
      </c>
      <c r="F71" s="20" t="s">
        <v>86</v>
      </c>
      <c r="G71" s="105" t="s">
        <v>29</v>
      </c>
      <c r="H7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 s="48">
        <f>tbl_raw_data[[#This Row],[Date Actioned]]-tbl_raw_data[[#This Row],[Date Tagged]]</f>
        <v>7.3263888916699216E-3</v>
      </c>
      <c r="J71" s="50">
        <f>HOUR(tbl_raw_data[[#This Row],[time_taken]])*60+MINUTE(tbl_raw_data[[#This Row],[time_taken]])+SECOND(tbl_raw_data[[#This Row],[time_taken]])/60</f>
        <v>10.55</v>
      </c>
      <c r="K71" s="54">
        <f>DATE(YEAR(tbl_raw_data[[#This Row],[Date Actioned]]), MONTH(tbl_raw_data[[#This Row],[Date Actioned]]), DAY(tbl_raw_data[[#This Row],[Date Actioned]]))</f>
        <v>45136</v>
      </c>
      <c r="L71" s="55" t="str">
        <f>UPPER(TEXT(tbl_raw_data[[#This Row],[Updated_date]],"MMMM"))</f>
        <v>JULY</v>
      </c>
      <c r="M71" s="55" t="str">
        <f>UPPER("Week "&amp;IF(ROUNDUP(DAY(tbl_raw_data[[#This Row],[Updated_date]])/7,0)=5,4,ROUNDUP(DAY(tbl_raw_data[[#This Row],[Updated_date]])/7,0)))</f>
        <v>WEEK 4</v>
      </c>
      <c r="N71" s="57" t="str">
        <f>UPPER(VLOOKUP(tbl_raw_data[[#This Row],[Analyst]],[1]setting!$A$1:$B$15,2,0))</f>
        <v>ASIF</v>
      </c>
      <c r="O71" s="57" t="str">
        <f>UPPER(tbl_raw_data[[#This Row],[Outcome]])</f>
        <v>APPROVE</v>
      </c>
      <c r="P71" s="57" t="str">
        <f>UPPER(tbl_raw_data[[#This Row],[Queue Name]])</f>
        <v>CONSUMER POST BUREAU</v>
      </c>
      <c r="Q71" s="57" t="str">
        <f>IF(tbl_raw_data[[#This Row],[time_taken_in_mins]]&lt;=20,"SLA_MET","SLA_NOT_MET")</f>
        <v>SLA_MET</v>
      </c>
    </row>
    <row r="72" spans="1:17" ht="15" customHeight="1" x14ac:dyDescent="0.25">
      <c r="A72" s="17" t="s">
        <v>3653</v>
      </c>
      <c r="B72" s="18">
        <v>45136.537094907406</v>
      </c>
      <c r="C72" s="19">
        <v>45136.544328703705</v>
      </c>
      <c r="D72" s="20" t="s">
        <v>13</v>
      </c>
      <c r="E72" s="21" t="s">
        <v>41</v>
      </c>
      <c r="F72" s="20" t="s">
        <v>109</v>
      </c>
      <c r="G72" s="105" t="s">
        <v>29</v>
      </c>
      <c r="H7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 s="48">
        <f>tbl_raw_data[[#This Row],[Date Actioned]]-tbl_raw_data[[#This Row],[Date Tagged]]</f>
        <v>7.2337962992605753E-3</v>
      </c>
      <c r="J72" s="50">
        <f>HOUR(tbl_raw_data[[#This Row],[time_taken]])*60+MINUTE(tbl_raw_data[[#This Row],[time_taken]])+SECOND(tbl_raw_data[[#This Row],[time_taken]])/60</f>
        <v>10.416666666666666</v>
      </c>
      <c r="K72" s="54">
        <f>DATE(YEAR(tbl_raw_data[[#This Row],[Date Actioned]]), MONTH(tbl_raw_data[[#This Row],[Date Actioned]]), DAY(tbl_raw_data[[#This Row],[Date Actioned]]))</f>
        <v>45136</v>
      </c>
      <c r="L72" s="55" t="str">
        <f>UPPER(TEXT(tbl_raw_data[[#This Row],[Updated_date]],"MMMM"))</f>
        <v>JULY</v>
      </c>
      <c r="M72" s="55" t="str">
        <f>UPPER("Week "&amp;IF(ROUNDUP(DAY(tbl_raw_data[[#This Row],[Updated_date]])/7,0)=5,4,ROUNDUP(DAY(tbl_raw_data[[#This Row],[Updated_date]])/7,0)))</f>
        <v>WEEK 4</v>
      </c>
      <c r="N72" s="57" t="str">
        <f>UPPER(VLOOKUP(tbl_raw_data[[#This Row],[Analyst]],[1]setting!$A$1:$B$15,2,0))</f>
        <v>NAVED</v>
      </c>
      <c r="O72" s="57" t="str">
        <f>UPPER(tbl_raw_data[[#This Row],[Outcome]])</f>
        <v>APPROVE</v>
      </c>
      <c r="P72" s="57" t="str">
        <f>UPPER(tbl_raw_data[[#This Row],[Queue Name]])</f>
        <v>CONSUMER POST BUREAU</v>
      </c>
      <c r="Q72" s="57" t="str">
        <f>IF(tbl_raw_data[[#This Row],[time_taken_in_mins]]&lt;=20,"SLA_MET","SLA_NOT_MET")</f>
        <v>SLA_MET</v>
      </c>
    </row>
    <row r="73" spans="1:17" ht="15" customHeight="1" x14ac:dyDescent="0.25">
      <c r="A73" s="17" t="s">
        <v>4666</v>
      </c>
      <c r="B73" s="18">
        <v>45136.537546296298</v>
      </c>
      <c r="C73" s="19">
        <v>45136.546377314815</v>
      </c>
      <c r="D73" s="20" t="s">
        <v>13</v>
      </c>
      <c r="E73" s="21" t="s">
        <v>28</v>
      </c>
      <c r="F73" s="20" t="s">
        <v>55</v>
      </c>
      <c r="G73" s="105" t="s">
        <v>29</v>
      </c>
      <c r="H7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 s="48">
        <f>tbl_raw_data[[#This Row],[Date Actioned]]-tbl_raw_data[[#This Row],[Date Tagged]]</f>
        <v>8.8310185165028088E-3</v>
      </c>
      <c r="J73" s="50">
        <f>HOUR(tbl_raw_data[[#This Row],[time_taken]])*60+MINUTE(tbl_raw_data[[#This Row],[time_taken]])+SECOND(tbl_raw_data[[#This Row],[time_taken]])/60</f>
        <v>12.716666666666667</v>
      </c>
      <c r="K73" s="54">
        <f>DATE(YEAR(tbl_raw_data[[#This Row],[Date Actioned]]), MONTH(tbl_raw_data[[#This Row],[Date Actioned]]), DAY(tbl_raw_data[[#This Row],[Date Actioned]]))</f>
        <v>45136</v>
      </c>
      <c r="L73" s="55" t="str">
        <f>UPPER(TEXT(tbl_raw_data[[#This Row],[Updated_date]],"MMMM"))</f>
        <v>JULY</v>
      </c>
      <c r="M73" s="55" t="str">
        <f>UPPER("Week "&amp;IF(ROUNDUP(DAY(tbl_raw_data[[#This Row],[Updated_date]])/7,0)=5,4,ROUNDUP(DAY(tbl_raw_data[[#This Row],[Updated_date]])/7,0)))</f>
        <v>WEEK 4</v>
      </c>
      <c r="N73" s="57" t="str">
        <f>UPPER(VLOOKUP(tbl_raw_data[[#This Row],[Analyst]],[1]setting!$A$1:$B$15,2,0))</f>
        <v>CAMERON</v>
      </c>
      <c r="O73" s="57" t="str">
        <f>UPPER(tbl_raw_data[[#This Row],[Outcome]])</f>
        <v>APPROVE</v>
      </c>
      <c r="P73" s="57" t="str">
        <f>UPPER(tbl_raw_data[[#This Row],[Queue Name]])</f>
        <v>CONSUMER EXISTING</v>
      </c>
      <c r="Q73" s="57" t="str">
        <f>IF(tbl_raw_data[[#This Row],[time_taken_in_mins]]&lt;=20,"SLA_MET","SLA_NOT_MET")</f>
        <v>SLA_MET</v>
      </c>
    </row>
    <row r="74" spans="1:17" ht="15" customHeight="1" x14ac:dyDescent="0.25">
      <c r="A74" s="17" t="s">
        <v>3537</v>
      </c>
      <c r="B74" s="18">
        <v>45136.539826388886</v>
      </c>
      <c r="C74" s="19">
        <v>45136.546898148146</v>
      </c>
      <c r="D74" s="20" t="s">
        <v>13</v>
      </c>
      <c r="E74" s="21" t="s">
        <v>28</v>
      </c>
      <c r="F74" s="20" t="s">
        <v>86</v>
      </c>
      <c r="G74" s="105" t="s">
        <v>53</v>
      </c>
      <c r="H7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 s="48">
        <f>tbl_raw_data[[#This Row],[Date Actioned]]-tbl_raw_data[[#This Row],[Date Tagged]]</f>
        <v>7.07175926072523E-3</v>
      </c>
      <c r="J74" s="50">
        <f>HOUR(tbl_raw_data[[#This Row],[time_taken]])*60+MINUTE(tbl_raw_data[[#This Row],[time_taken]])+SECOND(tbl_raw_data[[#This Row],[time_taken]])/60</f>
        <v>10.183333333333334</v>
      </c>
      <c r="K74" s="54">
        <f>DATE(YEAR(tbl_raw_data[[#This Row],[Date Actioned]]), MONTH(tbl_raw_data[[#This Row],[Date Actioned]]), DAY(tbl_raw_data[[#This Row],[Date Actioned]]))</f>
        <v>45136</v>
      </c>
      <c r="L74" s="55" t="str">
        <f>UPPER(TEXT(tbl_raw_data[[#This Row],[Updated_date]],"MMMM"))</f>
        <v>JULY</v>
      </c>
      <c r="M74" s="55" t="str">
        <f>UPPER("Week "&amp;IF(ROUNDUP(DAY(tbl_raw_data[[#This Row],[Updated_date]])/7,0)=5,4,ROUNDUP(DAY(tbl_raw_data[[#This Row],[Updated_date]])/7,0)))</f>
        <v>WEEK 4</v>
      </c>
      <c r="N74" s="57" t="str">
        <f>UPPER(VLOOKUP(tbl_raw_data[[#This Row],[Analyst]],[1]setting!$A$1:$B$15,2,0))</f>
        <v>ASIF</v>
      </c>
      <c r="O74" s="57" t="str">
        <f>UPPER(tbl_raw_data[[#This Row],[Outcome]])</f>
        <v>APPROVE</v>
      </c>
      <c r="P74" s="57" t="str">
        <f>UPPER(tbl_raw_data[[#This Row],[Queue Name]])</f>
        <v>CONSUMER EXISTING</v>
      </c>
      <c r="Q74" s="57" t="str">
        <f>IF(tbl_raw_data[[#This Row],[time_taken_in_mins]]&lt;=20,"SLA_MET","SLA_NOT_MET")</f>
        <v>SLA_MET</v>
      </c>
    </row>
    <row r="75" spans="1:17" ht="15" customHeight="1" x14ac:dyDescent="0.25">
      <c r="A75" s="17" t="s">
        <v>4579</v>
      </c>
      <c r="B75" s="18">
        <v>45136.543425925927</v>
      </c>
      <c r="C75" s="19">
        <v>45136.552118055559</v>
      </c>
      <c r="D75" s="20" t="s">
        <v>40</v>
      </c>
      <c r="E75" s="21" t="s">
        <v>41</v>
      </c>
      <c r="F75" s="20" t="s">
        <v>73</v>
      </c>
      <c r="G75" s="105"/>
      <c r="H7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5" s="48">
        <f>tbl_raw_data[[#This Row],[Date Actioned]]-tbl_raw_data[[#This Row],[Date Tagged]]</f>
        <v>8.6921296315267682E-3</v>
      </c>
      <c r="J75" s="50">
        <f>HOUR(tbl_raw_data[[#This Row],[time_taken]])*60+MINUTE(tbl_raw_data[[#This Row],[time_taken]])+SECOND(tbl_raw_data[[#This Row],[time_taken]])/60</f>
        <v>12.516666666666667</v>
      </c>
      <c r="K75" s="54">
        <f>DATE(YEAR(tbl_raw_data[[#This Row],[Date Actioned]]), MONTH(tbl_raw_data[[#This Row],[Date Actioned]]), DAY(tbl_raw_data[[#This Row],[Date Actioned]]))</f>
        <v>45136</v>
      </c>
      <c r="L75" s="55" t="str">
        <f>UPPER(TEXT(tbl_raw_data[[#This Row],[Updated_date]],"MMMM"))</f>
        <v>JULY</v>
      </c>
      <c r="M75" s="55" t="str">
        <f>UPPER("Week "&amp;IF(ROUNDUP(DAY(tbl_raw_data[[#This Row],[Updated_date]])/7,0)=5,4,ROUNDUP(DAY(tbl_raw_data[[#This Row],[Updated_date]])/7,0)))</f>
        <v>WEEK 4</v>
      </c>
      <c r="N75" s="57" t="str">
        <f>UPPER(VLOOKUP(tbl_raw_data[[#This Row],[Analyst]],[1]setting!$A$1:$B$15,2,0))</f>
        <v>SHAHID</v>
      </c>
      <c r="O75" s="57" t="str">
        <f>UPPER(tbl_raw_data[[#This Row],[Outcome]])</f>
        <v>WITHDRAW</v>
      </c>
      <c r="P75" s="57" t="str">
        <f>UPPER(tbl_raw_data[[#This Row],[Queue Name]])</f>
        <v>CONSUMER POST BUREAU</v>
      </c>
      <c r="Q75" s="57" t="str">
        <f>IF(tbl_raw_data[[#This Row],[time_taken_in_mins]]&lt;=20,"SLA_MET","SLA_NOT_MET")</f>
        <v>SLA_MET</v>
      </c>
    </row>
    <row r="76" spans="1:17" ht="15" customHeight="1" x14ac:dyDescent="0.25">
      <c r="A76" s="17" t="s">
        <v>5417</v>
      </c>
      <c r="B76" s="18">
        <v>45136.544791666667</v>
      </c>
      <c r="C76" s="19">
        <v>45136.555196759262</v>
      </c>
      <c r="D76" s="20" t="s">
        <v>8</v>
      </c>
      <c r="E76" s="21" t="s">
        <v>9</v>
      </c>
      <c r="F76" s="20" t="s">
        <v>109</v>
      </c>
      <c r="G76" s="105" t="s">
        <v>5416</v>
      </c>
      <c r="H7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6" s="48">
        <f>tbl_raw_data[[#This Row],[Date Actioned]]-tbl_raw_data[[#This Row],[Date Tagged]]</f>
        <v>1.0405092594737653E-2</v>
      </c>
      <c r="J76" s="50">
        <f>HOUR(tbl_raw_data[[#This Row],[time_taken]])*60+MINUTE(tbl_raw_data[[#This Row],[time_taken]])+SECOND(tbl_raw_data[[#This Row],[time_taken]])/60</f>
        <v>14.983333333333333</v>
      </c>
      <c r="K76" s="54">
        <f>DATE(YEAR(tbl_raw_data[[#This Row],[Date Actioned]]), MONTH(tbl_raw_data[[#This Row],[Date Actioned]]), DAY(tbl_raw_data[[#This Row],[Date Actioned]]))</f>
        <v>45136</v>
      </c>
      <c r="L76" s="55" t="str">
        <f>UPPER(TEXT(tbl_raw_data[[#This Row],[Updated_date]],"MMMM"))</f>
        <v>JULY</v>
      </c>
      <c r="M76" s="55" t="str">
        <f>UPPER("Week "&amp;IF(ROUNDUP(DAY(tbl_raw_data[[#This Row],[Updated_date]])/7,0)=5,4,ROUNDUP(DAY(tbl_raw_data[[#This Row],[Updated_date]])/7,0)))</f>
        <v>WEEK 4</v>
      </c>
      <c r="N76" s="57" t="str">
        <f>UPPER(VLOOKUP(tbl_raw_data[[#This Row],[Analyst]],[1]setting!$A$1:$B$15,2,0))</f>
        <v>NAVED</v>
      </c>
      <c r="O76" s="57" t="str">
        <f>UPPER(tbl_raw_data[[#This Row],[Outcome]])</f>
        <v>WITHDRAW</v>
      </c>
      <c r="P76" s="57" t="str">
        <f>UPPER(tbl_raw_data[[#This Row],[Queue Name]])</f>
        <v>CONSUMER PRE BUREAU</v>
      </c>
      <c r="Q76" s="57" t="str">
        <f>IF(tbl_raw_data[[#This Row],[time_taken_in_mins]]&lt;=20,"SLA_MET","SLA_NOT_MET")</f>
        <v>SLA_MET</v>
      </c>
    </row>
    <row r="77" spans="1:17" ht="15" customHeight="1" x14ac:dyDescent="0.25">
      <c r="A77" s="17" t="s">
        <v>5741</v>
      </c>
      <c r="B77" s="18">
        <v>45136.548229166663</v>
      </c>
      <c r="C77" s="19">
        <v>45136.559479166666</v>
      </c>
      <c r="D77" s="20" t="s">
        <v>8</v>
      </c>
      <c r="E77" s="21" t="s">
        <v>41</v>
      </c>
      <c r="F77" s="20" t="s">
        <v>86</v>
      </c>
      <c r="G77" s="105" t="s">
        <v>5740</v>
      </c>
      <c r="H7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7" s="48">
        <f>tbl_raw_data[[#This Row],[Date Actioned]]-tbl_raw_data[[#This Row],[Date Tagged]]</f>
        <v>1.1250000003201421E-2</v>
      </c>
      <c r="J77" s="50">
        <f>HOUR(tbl_raw_data[[#This Row],[time_taken]])*60+MINUTE(tbl_raw_data[[#This Row],[time_taken]])+SECOND(tbl_raw_data[[#This Row],[time_taken]])/60</f>
        <v>16.2</v>
      </c>
      <c r="K77" s="54">
        <f>DATE(YEAR(tbl_raw_data[[#This Row],[Date Actioned]]), MONTH(tbl_raw_data[[#This Row],[Date Actioned]]), DAY(tbl_raw_data[[#This Row],[Date Actioned]]))</f>
        <v>45136</v>
      </c>
      <c r="L77" s="55" t="str">
        <f>UPPER(TEXT(tbl_raw_data[[#This Row],[Updated_date]],"MMMM"))</f>
        <v>JULY</v>
      </c>
      <c r="M77" s="55" t="str">
        <f>UPPER("Week "&amp;IF(ROUNDUP(DAY(tbl_raw_data[[#This Row],[Updated_date]])/7,0)=5,4,ROUNDUP(DAY(tbl_raw_data[[#This Row],[Updated_date]])/7,0)))</f>
        <v>WEEK 4</v>
      </c>
      <c r="N77" s="57" t="str">
        <f>UPPER(VLOOKUP(tbl_raw_data[[#This Row],[Analyst]],[1]setting!$A$1:$B$15,2,0))</f>
        <v>ASIF</v>
      </c>
      <c r="O77" s="57" t="str">
        <f>UPPER(tbl_raw_data[[#This Row],[Outcome]])</f>
        <v>WITHDRAW</v>
      </c>
      <c r="P77" s="57" t="str">
        <f>UPPER(tbl_raw_data[[#This Row],[Queue Name]])</f>
        <v>CONSUMER POST BUREAU</v>
      </c>
      <c r="Q77" s="57" t="str">
        <f>IF(tbl_raw_data[[#This Row],[time_taken_in_mins]]&lt;=20,"SLA_MET","SLA_NOT_MET")</f>
        <v>SLA_MET</v>
      </c>
    </row>
    <row r="78" spans="1:17" ht="15" customHeight="1" x14ac:dyDescent="0.25">
      <c r="A78" s="17" t="s">
        <v>2315</v>
      </c>
      <c r="B78" s="18">
        <v>45136.548414351855</v>
      </c>
      <c r="C78" s="19">
        <v>45136.553888888891</v>
      </c>
      <c r="D78" s="20" t="s">
        <v>13</v>
      </c>
      <c r="E78" s="21" t="s">
        <v>9</v>
      </c>
      <c r="F78" s="20" t="s">
        <v>55</v>
      </c>
      <c r="G78" s="105" t="s">
        <v>21</v>
      </c>
      <c r="H7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 s="48">
        <f>tbl_raw_data[[#This Row],[Date Actioned]]-tbl_raw_data[[#This Row],[Date Tagged]]</f>
        <v>5.4745370362070389E-3</v>
      </c>
      <c r="J78" s="50">
        <f>HOUR(tbl_raw_data[[#This Row],[time_taken]])*60+MINUTE(tbl_raw_data[[#This Row],[time_taken]])+SECOND(tbl_raw_data[[#This Row],[time_taken]])/60</f>
        <v>7.8833333333333329</v>
      </c>
      <c r="K78" s="54">
        <f>DATE(YEAR(tbl_raw_data[[#This Row],[Date Actioned]]), MONTH(tbl_raw_data[[#This Row],[Date Actioned]]), DAY(tbl_raw_data[[#This Row],[Date Actioned]]))</f>
        <v>45136</v>
      </c>
      <c r="L78" s="55" t="str">
        <f>UPPER(TEXT(tbl_raw_data[[#This Row],[Updated_date]],"MMMM"))</f>
        <v>JULY</v>
      </c>
      <c r="M78" s="55" t="str">
        <f>UPPER("Week "&amp;IF(ROUNDUP(DAY(tbl_raw_data[[#This Row],[Updated_date]])/7,0)=5,4,ROUNDUP(DAY(tbl_raw_data[[#This Row],[Updated_date]])/7,0)))</f>
        <v>WEEK 4</v>
      </c>
      <c r="N78" s="57" t="str">
        <f>UPPER(VLOOKUP(tbl_raw_data[[#This Row],[Analyst]],[1]setting!$A$1:$B$15,2,0))</f>
        <v>CAMERON</v>
      </c>
      <c r="O78" s="57" t="str">
        <f>UPPER(tbl_raw_data[[#This Row],[Outcome]])</f>
        <v>APPROVE</v>
      </c>
      <c r="P78" s="57" t="str">
        <f>UPPER(tbl_raw_data[[#This Row],[Queue Name]])</f>
        <v>CONSUMER PRE BUREAU</v>
      </c>
      <c r="Q78" s="57" t="str">
        <f>IF(tbl_raw_data[[#This Row],[time_taken_in_mins]]&lt;=20,"SLA_MET","SLA_NOT_MET")</f>
        <v>SLA_MET</v>
      </c>
    </row>
    <row r="79" spans="1:17" ht="15" customHeight="1" x14ac:dyDescent="0.25">
      <c r="A79" s="17" t="s">
        <v>7092</v>
      </c>
      <c r="B79" s="18">
        <v>45136.550266203703</v>
      </c>
      <c r="C79" s="19">
        <v>45136.570462962962</v>
      </c>
      <c r="D79" s="20" t="s">
        <v>8</v>
      </c>
      <c r="E79" s="21" t="s">
        <v>41</v>
      </c>
      <c r="F79" s="20" t="s">
        <v>42</v>
      </c>
      <c r="G79" s="105" t="s">
        <v>632</v>
      </c>
      <c r="H7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 s="48">
        <f>tbl_raw_data[[#This Row],[Date Actioned]]-tbl_raw_data[[#This Row],[Date Tagged]]</f>
        <v>2.0196759258396924E-2</v>
      </c>
      <c r="J79" s="50">
        <f>HOUR(tbl_raw_data[[#This Row],[time_taken]])*60+MINUTE(tbl_raw_data[[#This Row],[time_taken]])+SECOND(tbl_raw_data[[#This Row],[time_taken]])/60</f>
        <v>29.083333333333332</v>
      </c>
      <c r="K79" s="54">
        <f>DATE(YEAR(tbl_raw_data[[#This Row],[Date Actioned]]), MONTH(tbl_raw_data[[#This Row],[Date Actioned]]), DAY(tbl_raw_data[[#This Row],[Date Actioned]]))</f>
        <v>45136</v>
      </c>
      <c r="L79" s="55" t="str">
        <f>UPPER(TEXT(tbl_raw_data[[#This Row],[Updated_date]],"MMMM"))</f>
        <v>JULY</v>
      </c>
      <c r="M79" s="55" t="str">
        <f>UPPER("Week "&amp;IF(ROUNDUP(DAY(tbl_raw_data[[#This Row],[Updated_date]])/7,0)=5,4,ROUNDUP(DAY(tbl_raw_data[[#This Row],[Updated_date]])/7,0)))</f>
        <v>WEEK 4</v>
      </c>
      <c r="N79" s="57" t="str">
        <f>UPPER(VLOOKUP(tbl_raw_data[[#This Row],[Analyst]],[1]setting!$A$1:$B$15,2,0))</f>
        <v>NITESH</v>
      </c>
      <c r="O79" s="57" t="str">
        <f>UPPER(tbl_raw_data[[#This Row],[Outcome]])</f>
        <v>WITHDRAW</v>
      </c>
      <c r="P79" s="57" t="str">
        <f>UPPER(tbl_raw_data[[#This Row],[Queue Name]])</f>
        <v>CONSUMER POST BUREAU</v>
      </c>
      <c r="Q79" s="57" t="str">
        <f>IF(tbl_raw_data[[#This Row],[time_taken_in_mins]]&lt;=20,"SLA_MET","SLA_NOT_MET")</f>
        <v>SLA_NOT_MET</v>
      </c>
    </row>
    <row r="80" spans="1:17" ht="15" customHeight="1" x14ac:dyDescent="0.25">
      <c r="A80" s="17" t="s">
        <v>2307</v>
      </c>
      <c r="B80" s="18">
        <v>45136.550509259258</v>
      </c>
      <c r="C80" s="19">
        <v>45136.555972222224</v>
      </c>
      <c r="D80" s="20" t="s">
        <v>8</v>
      </c>
      <c r="E80" s="21" t="s">
        <v>28</v>
      </c>
      <c r="F80" s="20" t="s">
        <v>55</v>
      </c>
      <c r="G80" s="105" t="s">
        <v>2306</v>
      </c>
      <c r="H8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80" s="48">
        <f>tbl_raw_data[[#This Row],[Date Actioned]]-tbl_raw_data[[#This Row],[Date Tagged]]</f>
        <v>5.4629629667033441E-3</v>
      </c>
      <c r="J80" s="50">
        <f>HOUR(tbl_raw_data[[#This Row],[time_taken]])*60+MINUTE(tbl_raw_data[[#This Row],[time_taken]])+SECOND(tbl_raw_data[[#This Row],[time_taken]])/60</f>
        <v>7.8666666666666671</v>
      </c>
      <c r="K80" s="54">
        <f>DATE(YEAR(tbl_raw_data[[#This Row],[Date Actioned]]), MONTH(tbl_raw_data[[#This Row],[Date Actioned]]), DAY(tbl_raw_data[[#This Row],[Date Actioned]]))</f>
        <v>45136</v>
      </c>
      <c r="L80" s="55" t="str">
        <f>UPPER(TEXT(tbl_raw_data[[#This Row],[Updated_date]],"MMMM"))</f>
        <v>JULY</v>
      </c>
      <c r="M80" s="55" t="str">
        <f>UPPER("Week "&amp;IF(ROUNDUP(DAY(tbl_raw_data[[#This Row],[Updated_date]])/7,0)=5,4,ROUNDUP(DAY(tbl_raw_data[[#This Row],[Updated_date]])/7,0)))</f>
        <v>WEEK 4</v>
      </c>
      <c r="N80" s="57" t="str">
        <f>UPPER(VLOOKUP(tbl_raw_data[[#This Row],[Analyst]],[1]setting!$A$1:$B$15,2,0))</f>
        <v>CAMERON</v>
      </c>
      <c r="O80" s="57" t="str">
        <f>UPPER(tbl_raw_data[[#This Row],[Outcome]])</f>
        <v>WITHDRAW</v>
      </c>
      <c r="P80" s="57" t="str">
        <f>UPPER(tbl_raw_data[[#This Row],[Queue Name]])</f>
        <v>CONSUMER EXISTING</v>
      </c>
      <c r="Q80" s="57" t="str">
        <f>IF(tbl_raw_data[[#This Row],[time_taken_in_mins]]&lt;=20,"SLA_MET","SLA_NOT_MET")</f>
        <v>SLA_MET</v>
      </c>
    </row>
    <row r="81" spans="1:17" ht="15" customHeight="1" x14ac:dyDescent="0.25">
      <c r="A81" s="17" t="s">
        <v>4524</v>
      </c>
      <c r="B81" s="18">
        <v>45136.550740740742</v>
      </c>
      <c r="C81" s="19">
        <v>45136.559363425928</v>
      </c>
      <c r="D81" s="20" t="s">
        <v>13</v>
      </c>
      <c r="E81" s="21" t="s">
        <v>41</v>
      </c>
      <c r="F81" s="20" t="s">
        <v>55</v>
      </c>
      <c r="G81" s="105" t="s">
        <v>67</v>
      </c>
      <c r="H8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 s="48">
        <f>tbl_raw_data[[#This Row],[Date Actioned]]-tbl_raw_data[[#This Row],[Date Tagged]]</f>
        <v>8.6226851854007691E-3</v>
      </c>
      <c r="J81" s="50">
        <f>HOUR(tbl_raw_data[[#This Row],[time_taken]])*60+MINUTE(tbl_raw_data[[#This Row],[time_taken]])+SECOND(tbl_raw_data[[#This Row],[time_taken]])/60</f>
        <v>12.416666666666666</v>
      </c>
      <c r="K81" s="54">
        <f>DATE(YEAR(tbl_raw_data[[#This Row],[Date Actioned]]), MONTH(tbl_raw_data[[#This Row],[Date Actioned]]), DAY(tbl_raw_data[[#This Row],[Date Actioned]]))</f>
        <v>45136</v>
      </c>
      <c r="L81" s="55" t="str">
        <f>UPPER(TEXT(tbl_raw_data[[#This Row],[Updated_date]],"MMMM"))</f>
        <v>JULY</v>
      </c>
      <c r="M81" s="55" t="str">
        <f>UPPER("Week "&amp;IF(ROUNDUP(DAY(tbl_raw_data[[#This Row],[Updated_date]])/7,0)=5,4,ROUNDUP(DAY(tbl_raw_data[[#This Row],[Updated_date]])/7,0)))</f>
        <v>WEEK 4</v>
      </c>
      <c r="N81" s="57" t="str">
        <f>UPPER(VLOOKUP(tbl_raw_data[[#This Row],[Analyst]],[1]setting!$A$1:$B$15,2,0))</f>
        <v>CAMERON</v>
      </c>
      <c r="O81" s="57" t="str">
        <f>UPPER(tbl_raw_data[[#This Row],[Outcome]])</f>
        <v>APPROVE</v>
      </c>
      <c r="P81" s="57" t="str">
        <f>UPPER(tbl_raw_data[[#This Row],[Queue Name]])</f>
        <v>CONSUMER POST BUREAU</v>
      </c>
      <c r="Q81" s="57" t="str">
        <f>IF(tbl_raw_data[[#This Row],[time_taken_in_mins]]&lt;=20,"SLA_MET","SLA_NOT_MET")</f>
        <v>SLA_MET</v>
      </c>
    </row>
    <row r="82" spans="1:17" ht="15" customHeight="1" x14ac:dyDescent="0.25">
      <c r="A82" s="17" t="s">
        <v>6799</v>
      </c>
      <c r="B82" s="18">
        <v>45136.552048611113</v>
      </c>
      <c r="C82" s="19">
        <v>45136.567824074074</v>
      </c>
      <c r="D82" s="20" t="s">
        <v>40</v>
      </c>
      <c r="E82" s="21" t="s">
        <v>28</v>
      </c>
      <c r="F82" s="20" t="s">
        <v>455</v>
      </c>
      <c r="G82" s="105"/>
      <c r="H8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2" s="48">
        <f>tbl_raw_data[[#This Row],[Date Actioned]]-tbl_raw_data[[#This Row],[Date Tagged]]</f>
        <v>1.5775462961755693E-2</v>
      </c>
      <c r="J82" s="50">
        <f>HOUR(tbl_raw_data[[#This Row],[time_taken]])*60+MINUTE(tbl_raw_data[[#This Row],[time_taken]])+SECOND(tbl_raw_data[[#This Row],[time_taken]])/60</f>
        <v>22.716666666666665</v>
      </c>
      <c r="K82" s="54">
        <f>DATE(YEAR(tbl_raw_data[[#This Row],[Date Actioned]]), MONTH(tbl_raw_data[[#This Row],[Date Actioned]]), DAY(tbl_raw_data[[#This Row],[Date Actioned]]))</f>
        <v>45136</v>
      </c>
      <c r="L82" s="55" t="str">
        <f>UPPER(TEXT(tbl_raw_data[[#This Row],[Updated_date]],"MMMM"))</f>
        <v>JULY</v>
      </c>
      <c r="M82" s="55" t="str">
        <f>UPPER("Week "&amp;IF(ROUNDUP(DAY(tbl_raw_data[[#This Row],[Updated_date]])/7,0)=5,4,ROUNDUP(DAY(tbl_raw_data[[#This Row],[Updated_date]])/7,0)))</f>
        <v>WEEK 4</v>
      </c>
      <c r="N82" s="57" t="str">
        <f>UPPER(VLOOKUP(tbl_raw_data[[#This Row],[Analyst]],[1]setting!$A$1:$B$15,2,0))</f>
        <v>ROHAN</v>
      </c>
      <c r="O82" s="57" t="str">
        <f>UPPER(tbl_raw_data[[#This Row],[Outcome]])</f>
        <v>WITHDRAW</v>
      </c>
      <c r="P82" s="57" t="str">
        <f>UPPER(tbl_raw_data[[#This Row],[Queue Name]])</f>
        <v>CONSUMER EXISTING</v>
      </c>
      <c r="Q82" s="57" t="str">
        <f>IF(tbl_raw_data[[#This Row],[time_taken_in_mins]]&lt;=20,"SLA_MET","SLA_NOT_MET")</f>
        <v>SLA_NOT_MET</v>
      </c>
    </row>
    <row r="83" spans="1:17" ht="15" customHeight="1" x14ac:dyDescent="0.25">
      <c r="A83" s="17" t="s">
        <v>686</v>
      </c>
      <c r="B83" s="18">
        <v>45136.554895833331</v>
      </c>
      <c r="C83" s="19">
        <v>45136.55804398148</v>
      </c>
      <c r="D83" s="20" t="s">
        <v>8</v>
      </c>
      <c r="E83" s="21" t="s">
        <v>41</v>
      </c>
      <c r="F83" s="20" t="s">
        <v>228</v>
      </c>
      <c r="G83" s="105" t="s">
        <v>685</v>
      </c>
      <c r="H8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3" s="48">
        <f>tbl_raw_data[[#This Row],[Date Actioned]]-tbl_raw_data[[#This Row],[Date Tagged]]</f>
        <v>3.1481481491937302E-3</v>
      </c>
      <c r="J83" s="50">
        <f>HOUR(tbl_raw_data[[#This Row],[time_taken]])*60+MINUTE(tbl_raw_data[[#This Row],[time_taken]])+SECOND(tbl_raw_data[[#This Row],[time_taken]])/60</f>
        <v>4.5333333333333332</v>
      </c>
      <c r="K83" s="54">
        <f>DATE(YEAR(tbl_raw_data[[#This Row],[Date Actioned]]), MONTH(tbl_raw_data[[#This Row],[Date Actioned]]), DAY(tbl_raw_data[[#This Row],[Date Actioned]]))</f>
        <v>45136</v>
      </c>
      <c r="L83" s="55" t="str">
        <f>UPPER(TEXT(tbl_raw_data[[#This Row],[Updated_date]],"MMMM"))</f>
        <v>JULY</v>
      </c>
      <c r="M83" s="55" t="str">
        <f>UPPER("Week "&amp;IF(ROUNDUP(DAY(tbl_raw_data[[#This Row],[Updated_date]])/7,0)=5,4,ROUNDUP(DAY(tbl_raw_data[[#This Row],[Updated_date]])/7,0)))</f>
        <v>WEEK 4</v>
      </c>
      <c r="N83" s="57" t="str">
        <f>UPPER(VLOOKUP(tbl_raw_data[[#This Row],[Analyst]],[1]setting!$A$1:$B$15,2,0))</f>
        <v>OUADIR</v>
      </c>
      <c r="O83" s="57" t="str">
        <f>UPPER(tbl_raw_data[[#This Row],[Outcome]])</f>
        <v>WITHDRAW</v>
      </c>
      <c r="P83" s="57" t="str">
        <f>UPPER(tbl_raw_data[[#This Row],[Queue Name]])</f>
        <v>CONSUMER POST BUREAU</v>
      </c>
      <c r="Q83" s="57" t="str">
        <f>IF(tbl_raw_data[[#This Row],[time_taken_in_mins]]&lt;=20,"SLA_MET","SLA_NOT_MET")</f>
        <v>SLA_MET</v>
      </c>
    </row>
    <row r="84" spans="1:17" ht="15" customHeight="1" x14ac:dyDescent="0.25">
      <c r="A84" s="17" t="s">
        <v>1750</v>
      </c>
      <c r="B84" s="18">
        <v>45136.55846064815</v>
      </c>
      <c r="C84" s="19">
        <v>45136.56318287037</v>
      </c>
      <c r="D84" s="20" t="s">
        <v>13</v>
      </c>
      <c r="E84" s="21" t="s">
        <v>28</v>
      </c>
      <c r="F84" s="20" t="s">
        <v>228</v>
      </c>
      <c r="G84" s="105" t="s">
        <v>29</v>
      </c>
      <c r="H8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4" s="48">
        <f>tbl_raw_data[[#This Row],[Date Actioned]]-tbl_raw_data[[#This Row],[Date Tagged]]</f>
        <v>4.7222222201526165E-3</v>
      </c>
      <c r="J84" s="50">
        <f>HOUR(tbl_raw_data[[#This Row],[time_taken]])*60+MINUTE(tbl_raw_data[[#This Row],[time_taken]])+SECOND(tbl_raw_data[[#This Row],[time_taken]])/60</f>
        <v>6.8</v>
      </c>
      <c r="K84" s="54">
        <f>DATE(YEAR(tbl_raw_data[[#This Row],[Date Actioned]]), MONTH(tbl_raw_data[[#This Row],[Date Actioned]]), DAY(tbl_raw_data[[#This Row],[Date Actioned]]))</f>
        <v>45136</v>
      </c>
      <c r="L84" s="55" t="str">
        <f>UPPER(TEXT(tbl_raw_data[[#This Row],[Updated_date]],"MMMM"))</f>
        <v>JULY</v>
      </c>
      <c r="M84" s="55" t="str">
        <f>UPPER("Week "&amp;IF(ROUNDUP(DAY(tbl_raw_data[[#This Row],[Updated_date]])/7,0)=5,4,ROUNDUP(DAY(tbl_raw_data[[#This Row],[Updated_date]])/7,0)))</f>
        <v>WEEK 4</v>
      </c>
      <c r="N84" s="57" t="str">
        <f>UPPER(VLOOKUP(tbl_raw_data[[#This Row],[Analyst]],[1]setting!$A$1:$B$15,2,0))</f>
        <v>OUADIR</v>
      </c>
      <c r="O84" s="57" t="str">
        <f>UPPER(tbl_raw_data[[#This Row],[Outcome]])</f>
        <v>APPROVE</v>
      </c>
      <c r="P84" s="57" t="str">
        <f>UPPER(tbl_raw_data[[#This Row],[Queue Name]])</f>
        <v>CONSUMER EXISTING</v>
      </c>
      <c r="Q84" s="57" t="str">
        <f>IF(tbl_raw_data[[#This Row],[time_taken_in_mins]]&lt;=20,"SLA_MET","SLA_NOT_MET")</f>
        <v>SLA_MET</v>
      </c>
    </row>
    <row r="85" spans="1:17" ht="15" customHeight="1" x14ac:dyDescent="0.25">
      <c r="A85" s="17" t="s">
        <v>3662</v>
      </c>
      <c r="B85" s="18">
        <v>45136.560393518521</v>
      </c>
      <c r="C85" s="19">
        <v>45136.56763888889</v>
      </c>
      <c r="D85" s="20" t="s">
        <v>13</v>
      </c>
      <c r="E85" s="21" t="s">
        <v>28</v>
      </c>
      <c r="F85" s="20" t="s">
        <v>55</v>
      </c>
      <c r="G85" s="105" t="s">
        <v>53</v>
      </c>
      <c r="H8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 s="48">
        <f>tbl_raw_data[[#This Row],[Date Actioned]]-tbl_raw_data[[#This Row],[Date Tagged]]</f>
        <v>7.2453703687642701E-3</v>
      </c>
      <c r="J85" s="50">
        <f>HOUR(tbl_raw_data[[#This Row],[time_taken]])*60+MINUTE(tbl_raw_data[[#This Row],[time_taken]])+SECOND(tbl_raw_data[[#This Row],[time_taken]])/60</f>
        <v>10.433333333333334</v>
      </c>
      <c r="K85" s="54">
        <f>DATE(YEAR(tbl_raw_data[[#This Row],[Date Actioned]]), MONTH(tbl_raw_data[[#This Row],[Date Actioned]]), DAY(tbl_raw_data[[#This Row],[Date Actioned]]))</f>
        <v>45136</v>
      </c>
      <c r="L85" s="55" t="str">
        <f>UPPER(TEXT(tbl_raw_data[[#This Row],[Updated_date]],"MMMM"))</f>
        <v>JULY</v>
      </c>
      <c r="M85" s="55" t="str">
        <f>UPPER("Week "&amp;IF(ROUNDUP(DAY(tbl_raw_data[[#This Row],[Updated_date]])/7,0)=5,4,ROUNDUP(DAY(tbl_raw_data[[#This Row],[Updated_date]])/7,0)))</f>
        <v>WEEK 4</v>
      </c>
      <c r="N85" s="57" t="str">
        <f>UPPER(VLOOKUP(tbl_raw_data[[#This Row],[Analyst]],[1]setting!$A$1:$B$15,2,0))</f>
        <v>CAMERON</v>
      </c>
      <c r="O85" s="57" t="str">
        <f>UPPER(tbl_raw_data[[#This Row],[Outcome]])</f>
        <v>APPROVE</v>
      </c>
      <c r="P85" s="57" t="str">
        <f>UPPER(tbl_raw_data[[#This Row],[Queue Name]])</f>
        <v>CONSUMER EXISTING</v>
      </c>
      <c r="Q85" s="57" t="str">
        <f>IF(tbl_raw_data[[#This Row],[time_taken_in_mins]]&lt;=20,"SLA_MET","SLA_NOT_MET")</f>
        <v>SLA_MET</v>
      </c>
    </row>
    <row r="86" spans="1:17" ht="15" customHeight="1" x14ac:dyDescent="0.25">
      <c r="A86" s="17" t="s">
        <v>7008</v>
      </c>
      <c r="B86" s="18">
        <v>45136.560810185183</v>
      </c>
      <c r="C86" s="19">
        <v>45136.579143518517</v>
      </c>
      <c r="D86" s="20" t="s">
        <v>8</v>
      </c>
      <c r="E86" s="21" t="s">
        <v>9</v>
      </c>
      <c r="F86" s="20" t="s">
        <v>228</v>
      </c>
      <c r="G86" s="105" t="s">
        <v>7007</v>
      </c>
      <c r="H8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 s="48">
        <f>tbl_raw_data[[#This Row],[Date Actioned]]-tbl_raw_data[[#This Row],[Date Tagged]]</f>
        <v>1.8333333333430346E-2</v>
      </c>
      <c r="J86" s="50">
        <f>HOUR(tbl_raw_data[[#This Row],[time_taken]])*60+MINUTE(tbl_raw_data[[#This Row],[time_taken]])+SECOND(tbl_raw_data[[#This Row],[time_taken]])/60</f>
        <v>26.4</v>
      </c>
      <c r="K86" s="54">
        <f>DATE(YEAR(tbl_raw_data[[#This Row],[Date Actioned]]), MONTH(tbl_raw_data[[#This Row],[Date Actioned]]), DAY(tbl_raw_data[[#This Row],[Date Actioned]]))</f>
        <v>45136</v>
      </c>
      <c r="L86" s="55" t="str">
        <f>UPPER(TEXT(tbl_raw_data[[#This Row],[Updated_date]],"MMMM"))</f>
        <v>JULY</v>
      </c>
      <c r="M86" s="55" t="str">
        <f>UPPER("Week "&amp;IF(ROUNDUP(DAY(tbl_raw_data[[#This Row],[Updated_date]])/7,0)=5,4,ROUNDUP(DAY(tbl_raw_data[[#This Row],[Updated_date]])/7,0)))</f>
        <v>WEEK 4</v>
      </c>
      <c r="N86" s="57" t="str">
        <f>UPPER(VLOOKUP(tbl_raw_data[[#This Row],[Analyst]],[1]setting!$A$1:$B$15,2,0))</f>
        <v>OUADIR</v>
      </c>
      <c r="O86" s="57" t="str">
        <f>UPPER(tbl_raw_data[[#This Row],[Outcome]])</f>
        <v>WITHDRAW</v>
      </c>
      <c r="P86" s="57" t="str">
        <f>UPPER(tbl_raw_data[[#This Row],[Queue Name]])</f>
        <v>CONSUMER PRE BUREAU</v>
      </c>
      <c r="Q86" s="57" t="str">
        <f>IF(tbl_raw_data[[#This Row],[time_taken_in_mins]]&lt;=20,"SLA_MET","SLA_NOT_MET")</f>
        <v>SLA_NOT_MET</v>
      </c>
    </row>
    <row r="87" spans="1:17" ht="15" customHeight="1" x14ac:dyDescent="0.25">
      <c r="A87" s="17" t="s">
        <v>2398</v>
      </c>
      <c r="B87" s="18">
        <v>45136.562604166669</v>
      </c>
      <c r="C87" s="19">
        <v>45136.568171296298</v>
      </c>
      <c r="D87" s="20" t="s">
        <v>8</v>
      </c>
      <c r="E87" s="21" t="s">
        <v>9</v>
      </c>
      <c r="F87" s="20" t="s">
        <v>86</v>
      </c>
      <c r="G87" s="105" t="s">
        <v>2395</v>
      </c>
      <c r="H8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 s="48">
        <f>tbl_raw_data[[#This Row],[Date Actioned]]-tbl_raw_data[[#This Row],[Date Tagged]]</f>
        <v>5.5671296286163852E-3</v>
      </c>
      <c r="J87" s="50">
        <f>HOUR(tbl_raw_data[[#This Row],[time_taken]])*60+MINUTE(tbl_raw_data[[#This Row],[time_taken]])+SECOND(tbl_raw_data[[#This Row],[time_taken]])/60</f>
        <v>8.0166666666666675</v>
      </c>
      <c r="K87" s="54">
        <f>DATE(YEAR(tbl_raw_data[[#This Row],[Date Actioned]]), MONTH(tbl_raw_data[[#This Row],[Date Actioned]]), DAY(tbl_raw_data[[#This Row],[Date Actioned]]))</f>
        <v>45136</v>
      </c>
      <c r="L87" s="55" t="str">
        <f>UPPER(TEXT(tbl_raw_data[[#This Row],[Updated_date]],"MMMM"))</f>
        <v>JULY</v>
      </c>
      <c r="M87" s="55" t="str">
        <f>UPPER("Week "&amp;IF(ROUNDUP(DAY(tbl_raw_data[[#This Row],[Updated_date]])/7,0)=5,4,ROUNDUP(DAY(tbl_raw_data[[#This Row],[Updated_date]])/7,0)))</f>
        <v>WEEK 4</v>
      </c>
      <c r="N87" s="57" t="str">
        <f>UPPER(VLOOKUP(tbl_raw_data[[#This Row],[Analyst]],[1]setting!$A$1:$B$15,2,0))</f>
        <v>ASIF</v>
      </c>
      <c r="O87" s="57" t="str">
        <f>UPPER(tbl_raw_data[[#This Row],[Outcome]])</f>
        <v>WITHDRAW</v>
      </c>
      <c r="P87" s="57" t="str">
        <f>UPPER(tbl_raw_data[[#This Row],[Queue Name]])</f>
        <v>CONSUMER PRE BUREAU</v>
      </c>
      <c r="Q87" s="57" t="str">
        <f>IF(tbl_raw_data[[#This Row],[time_taken_in_mins]]&lt;=20,"SLA_MET","SLA_NOT_MET")</f>
        <v>SLA_MET</v>
      </c>
    </row>
    <row r="88" spans="1:17" ht="15" customHeight="1" x14ac:dyDescent="0.25">
      <c r="A88" s="17" t="s">
        <v>4185</v>
      </c>
      <c r="B88" s="18">
        <v>45136.564895833333</v>
      </c>
      <c r="C88" s="19">
        <v>45136.572928240741</v>
      </c>
      <c r="D88" s="20" t="s">
        <v>46</v>
      </c>
      <c r="E88" s="21" t="s">
        <v>41</v>
      </c>
      <c r="F88" s="20" t="s">
        <v>86</v>
      </c>
      <c r="G88" s="105" t="s">
        <v>4184</v>
      </c>
      <c r="H8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88" s="48">
        <f>tbl_raw_data[[#This Row],[Date Actioned]]-tbl_raw_data[[#This Row],[Date Tagged]]</f>
        <v>8.0324074078816921E-3</v>
      </c>
      <c r="J88" s="50">
        <f>HOUR(tbl_raw_data[[#This Row],[time_taken]])*60+MINUTE(tbl_raw_data[[#This Row],[time_taken]])+SECOND(tbl_raw_data[[#This Row],[time_taken]])/60</f>
        <v>11.566666666666666</v>
      </c>
      <c r="K88" s="54">
        <f>DATE(YEAR(tbl_raw_data[[#This Row],[Date Actioned]]), MONTH(tbl_raw_data[[#This Row],[Date Actioned]]), DAY(tbl_raw_data[[#This Row],[Date Actioned]]))</f>
        <v>45136</v>
      </c>
      <c r="L88" s="55" t="str">
        <f>UPPER(TEXT(tbl_raw_data[[#This Row],[Updated_date]],"MMMM"))</f>
        <v>JULY</v>
      </c>
      <c r="M88" s="55" t="str">
        <f>UPPER("Week "&amp;IF(ROUNDUP(DAY(tbl_raw_data[[#This Row],[Updated_date]])/7,0)=5,4,ROUNDUP(DAY(tbl_raw_data[[#This Row],[Updated_date]])/7,0)))</f>
        <v>WEEK 4</v>
      </c>
      <c r="N88" s="57" t="str">
        <f>UPPER(VLOOKUP(tbl_raw_data[[#This Row],[Analyst]],[1]setting!$A$1:$B$15,2,0))</f>
        <v>ASIF</v>
      </c>
      <c r="O88" s="57" t="str">
        <f>UPPER(tbl_raw_data[[#This Row],[Outcome]])</f>
        <v>DECLINE</v>
      </c>
      <c r="P88" s="57" t="str">
        <f>UPPER(tbl_raw_data[[#This Row],[Queue Name]])</f>
        <v>CONSUMER POST BUREAU</v>
      </c>
      <c r="Q88" s="57" t="str">
        <f>IF(tbl_raw_data[[#This Row],[time_taken_in_mins]]&lt;=20,"SLA_MET","SLA_NOT_MET")</f>
        <v>SLA_MET</v>
      </c>
    </row>
    <row r="89" spans="1:17" ht="15" customHeight="1" x14ac:dyDescent="0.25">
      <c r="A89" s="17" t="s">
        <v>6954</v>
      </c>
      <c r="B89" s="18">
        <v>45136.565370370372</v>
      </c>
      <c r="C89" s="19">
        <v>45136.583020833335</v>
      </c>
      <c r="D89" s="20" t="s">
        <v>13</v>
      </c>
      <c r="E89" s="21" t="s">
        <v>41</v>
      </c>
      <c r="F89" s="20" t="s">
        <v>55</v>
      </c>
      <c r="G89" s="105" t="s">
        <v>21</v>
      </c>
      <c r="H8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 s="48">
        <f>tbl_raw_data[[#This Row],[Date Actioned]]-tbl_raw_data[[#This Row],[Date Tagged]]</f>
        <v>1.7650462963501923E-2</v>
      </c>
      <c r="J89" s="50">
        <f>HOUR(tbl_raw_data[[#This Row],[time_taken]])*60+MINUTE(tbl_raw_data[[#This Row],[time_taken]])+SECOND(tbl_raw_data[[#This Row],[time_taken]])/60</f>
        <v>25.416666666666668</v>
      </c>
      <c r="K89" s="54">
        <f>DATE(YEAR(tbl_raw_data[[#This Row],[Date Actioned]]), MONTH(tbl_raw_data[[#This Row],[Date Actioned]]), DAY(tbl_raw_data[[#This Row],[Date Actioned]]))</f>
        <v>45136</v>
      </c>
      <c r="L89" s="55" t="str">
        <f>UPPER(TEXT(tbl_raw_data[[#This Row],[Updated_date]],"MMMM"))</f>
        <v>JULY</v>
      </c>
      <c r="M89" s="55" t="str">
        <f>UPPER("Week "&amp;IF(ROUNDUP(DAY(tbl_raw_data[[#This Row],[Updated_date]])/7,0)=5,4,ROUNDUP(DAY(tbl_raw_data[[#This Row],[Updated_date]])/7,0)))</f>
        <v>WEEK 4</v>
      </c>
      <c r="N89" s="57" t="str">
        <f>UPPER(VLOOKUP(tbl_raw_data[[#This Row],[Analyst]],[1]setting!$A$1:$B$15,2,0))</f>
        <v>CAMERON</v>
      </c>
      <c r="O89" s="57" t="str">
        <f>UPPER(tbl_raw_data[[#This Row],[Outcome]])</f>
        <v>APPROVE</v>
      </c>
      <c r="P89" s="57" t="str">
        <f>UPPER(tbl_raw_data[[#This Row],[Queue Name]])</f>
        <v>CONSUMER POST BUREAU</v>
      </c>
      <c r="Q89" s="57" t="str">
        <f>IF(tbl_raw_data[[#This Row],[time_taken_in_mins]]&lt;=20,"SLA_MET","SLA_NOT_MET")</f>
        <v>SLA_NOT_MET</v>
      </c>
    </row>
    <row r="90" spans="1:17" ht="15" customHeight="1" x14ac:dyDescent="0.25">
      <c r="A90" s="17" t="s">
        <v>3263</v>
      </c>
      <c r="B90" s="18">
        <v>45136.569305555553</v>
      </c>
      <c r="C90" s="19">
        <v>45136.576053240744</v>
      </c>
      <c r="D90" s="20" t="s">
        <v>13</v>
      </c>
      <c r="E90" s="21" t="s">
        <v>9</v>
      </c>
      <c r="F90" s="20" t="s">
        <v>109</v>
      </c>
      <c r="G90" s="105" t="s">
        <v>67</v>
      </c>
      <c r="H9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 s="48">
        <f>tbl_raw_data[[#This Row],[Date Actioned]]-tbl_raw_data[[#This Row],[Date Tagged]]</f>
        <v>6.7476851909304969E-3</v>
      </c>
      <c r="J90" s="50">
        <f>HOUR(tbl_raw_data[[#This Row],[time_taken]])*60+MINUTE(tbl_raw_data[[#This Row],[time_taken]])+SECOND(tbl_raw_data[[#This Row],[time_taken]])/60</f>
        <v>9.7166666666666668</v>
      </c>
      <c r="K90" s="54">
        <f>DATE(YEAR(tbl_raw_data[[#This Row],[Date Actioned]]), MONTH(tbl_raw_data[[#This Row],[Date Actioned]]), DAY(tbl_raw_data[[#This Row],[Date Actioned]]))</f>
        <v>45136</v>
      </c>
      <c r="L90" s="55" t="str">
        <f>UPPER(TEXT(tbl_raw_data[[#This Row],[Updated_date]],"MMMM"))</f>
        <v>JULY</v>
      </c>
      <c r="M90" s="55" t="str">
        <f>UPPER("Week "&amp;IF(ROUNDUP(DAY(tbl_raw_data[[#This Row],[Updated_date]])/7,0)=5,4,ROUNDUP(DAY(tbl_raw_data[[#This Row],[Updated_date]])/7,0)))</f>
        <v>WEEK 4</v>
      </c>
      <c r="N90" s="57" t="str">
        <f>UPPER(VLOOKUP(tbl_raw_data[[#This Row],[Analyst]],[1]setting!$A$1:$B$15,2,0))</f>
        <v>NAVED</v>
      </c>
      <c r="O90" s="57" t="str">
        <f>UPPER(tbl_raw_data[[#This Row],[Outcome]])</f>
        <v>APPROVE</v>
      </c>
      <c r="P90" s="57" t="str">
        <f>UPPER(tbl_raw_data[[#This Row],[Queue Name]])</f>
        <v>CONSUMER PRE BUREAU</v>
      </c>
      <c r="Q90" s="57" t="str">
        <f>IF(tbl_raw_data[[#This Row],[time_taken_in_mins]]&lt;=20,"SLA_MET","SLA_NOT_MET")</f>
        <v>SLA_MET</v>
      </c>
    </row>
    <row r="91" spans="1:17" ht="15" customHeight="1" x14ac:dyDescent="0.25">
      <c r="A91" s="17" t="s">
        <v>3633</v>
      </c>
      <c r="B91" s="18">
        <v>45136.569421296299</v>
      </c>
      <c r="C91" s="19">
        <v>45136.576631944445</v>
      </c>
      <c r="D91" s="20" t="s">
        <v>8</v>
      </c>
      <c r="E91" s="21" t="s">
        <v>41</v>
      </c>
      <c r="F91" s="20" t="s">
        <v>86</v>
      </c>
      <c r="G91" s="105" t="s">
        <v>3630</v>
      </c>
      <c r="H9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1" s="48">
        <f>tbl_raw_data[[#This Row],[Date Actioned]]-tbl_raw_data[[#This Row],[Date Tagged]]</f>
        <v>7.2106481457012706E-3</v>
      </c>
      <c r="J91" s="50">
        <f>HOUR(tbl_raw_data[[#This Row],[time_taken]])*60+MINUTE(tbl_raw_data[[#This Row],[time_taken]])+SECOND(tbl_raw_data[[#This Row],[time_taken]])/60</f>
        <v>10.383333333333333</v>
      </c>
      <c r="K91" s="54">
        <f>DATE(YEAR(tbl_raw_data[[#This Row],[Date Actioned]]), MONTH(tbl_raw_data[[#This Row],[Date Actioned]]), DAY(tbl_raw_data[[#This Row],[Date Actioned]]))</f>
        <v>45136</v>
      </c>
      <c r="L91" s="55" t="str">
        <f>UPPER(TEXT(tbl_raw_data[[#This Row],[Updated_date]],"MMMM"))</f>
        <v>JULY</v>
      </c>
      <c r="M91" s="55" t="str">
        <f>UPPER("Week "&amp;IF(ROUNDUP(DAY(tbl_raw_data[[#This Row],[Updated_date]])/7,0)=5,4,ROUNDUP(DAY(tbl_raw_data[[#This Row],[Updated_date]])/7,0)))</f>
        <v>WEEK 4</v>
      </c>
      <c r="N91" s="57" t="str">
        <f>UPPER(VLOOKUP(tbl_raw_data[[#This Row],[Analyst]],[1]setting!$A$1:$B$15,2,0))</f>
        <v>ASIF</v>
      </c>
      <c r="O91" s="57" t="str">
        <f>UPPER(tbl_raw_data[[#This Row],[Outcome]])</f>
        <v>WITHDRAW</v>
      </c>
      <c r="P91" s="57" t="str">
        <f>UPPER(tbl_raw_data[[#This Row],[Queue Name]])</f>
        <v>CONSUMER POST BUREAU</v>
      </c>
      <c r="Q91" s="57" t="str">
        <f>IF(tbl_raw_data[[#This Row],[time_taken_in_mins]]&lt;=20,"SLA_MET","SLA_NOT_MET")</f>
        <v>SLA_MET</v>
      </c>
    </row>
    <row r="92" spans="1:17" ht="15" customHeight="1" x14ac:dyDescent="0.25">
      <c r="A92" s="17" t="s">
        <v>6918</v>
      </c>
      <c r="B92" s="18">
        <v>45136.569861111115</v>
      </c>
      <c r="C92" s="19">
        <v>45136.587025462963</v>
      </c>
      <c r="D92" s="20" t="s">
        <v>13</v>
      </c>
      <c r="E92" s="21" t="s">
        <v>28</v>
      </c>
      <c r="F92" s="20" t="s">
        <v>73</v>
      </c>
      <c r="G92" s="105" t="s">
        <v>29</v>
      </c>
      <c r="H9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 s="48">
        <f>tbl_raw_data[[#This Row],[Date Actioned]]-tbl_raw_data[[#This Row],[Date Tagged]]</f>
        <v>1.7164351847895887E-2</v>
      </c>
      <c r="J92" s="50">
        <f>HOUR(tbl_raw_data[[#This Row],[time_taken]])*60+MINUTE(tbl_raw_data[[#This Row],[time_taken]])+SECOND(tbl_raw_data[[#This Row],[time_taken]])/60</f>
        <v>24.716666666666665</v>
      </c>
      <c r="K92" s="54">
        <f>DATE(YEAR(tbl_raw_data[[#This Row],[Date Actioned]]), MONTH(tbl_raw_data[[#This Row],[Date Actioned]]), DAY(tbl_raw_data[[#This Row],[Date Actioned]]))</f>
        <v>45136</v>
      </c>
      <c r="L92" s="55" t="str">
        <f>UPPER(TEXT(tbl_raw_data[[#This Row],[Updated_date]],"MMMM"))</f>
        <v>JULY</v>
      </c>
      <c r="M92" s="55" t="str">
        <f>UPPER("Week "&amp;IF(ROUNDUP(DAY(tbl_raw_data[[#This Row],[Updated_date]])/7,0)=5,4,ROUNDUP(DAY(tbl_raw_data[[#This Row],[Updated_date]])/7,0)))</f>
        <v>WEEK 4</v>
      </c>
      <c r="N92" s="57" t="str">
        <f>UPPER(VLOOKUP(tbl_raw_data[[#This Row],[Analyst]],[1]setting!$A$1:$B$15,2,0))</f>
        <v>SHAHID</v>
      </c>
      <c r="O92" s="57" t="str">
        <f>UPPER(tbl_raw_data[[#This Row],[Outcome]])</f>
        <v>APPROVE</v>
      </c>
      <c r="P92" s="57" t="str">
        <f>UPPER(tbl_raw_data[[#This Row],[Queue Name]])</f>
        <v>CONSUMER EXISTING</v>
      </c>
      <c r="Q92" s="57" t="str">
        <f>IF(tbl_raw_data[[#This Row],[time_taken_in_mins]]&lt;=20,"SLA_MET","SLA_NOT_MET")</f>
        <v>SLA_NOT_MET</v>
      </c>
    </row>
    <row r="93" spans="1:17" ht="15" customHeight="1" x14ac:dyDescent="0.25">
      <c r="A93" s="17" t="s">
        <v>6258</v>
      </c>
      <c r="B93" s="18">
        <v>45136.571111111109</v>
      </c>
      <c r="C93" s="19">
        <v>45136.583761574075</v>
      </c>
      <c r="D93" s="20" t="s">
        <v>8</v>
      </c>
      <c r="E93" s="21" t="s">
        <v>28</v>
      </c>
      <c r="F93" s="20" t="s">
        <v>109</v>
      </c>
      <c r="G93" s="105" t="s">
        <v>149</v>
      </c>
      <c r="H9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3" s="48">
        <f>tbl_raw_data[[#This Row],[Date Actioned]]-tbl_raw_data[[#This Row],[Date Tagged]]</f>
        <v>1.2650462966121268E-2</v>
      </c>
      <c r="J93" s="50">
        <f>HOUR(tbl_raw_data[[#This Row],[time_taken]])*60+MINUTE(tbl_raw_data[[#This Row],[time_taken]])+SECOND(tbl_raw_data[[#This Row],[time_taken]])/60</f>
        <v>18.216666666666665</v>
      </c>
      <c r="K93" s="54">
        <f>DATE(YEAR(tbl_raw_data[[#This Row],[Date Actioned]]), MONTH(tbl_raw_data[[#This Row],[Date Actioned]]), DAY(tbl_raw_data[[#This Row],[Date Actioned]]))</f>
        <v>45136</v>
      </c>
      <c r="L93" s="55" t="str">
        <f>UPPER(TEXT(tbl_raw_data[[#This Row],[Updated_date]],"MMMM"))</f>
        <v>JULY</v>
      </c>
      <c r="M93" s="55" t="str">
        <f>UPPER("Week "&amp;IF(ROUNDUP(DAY(tbl_raw_data[[#This Row],[Updated_date]])/7,0)=5,4,ROUNDUP(DAY(tbl_raw_data[[#This Row],[Updated_date]])/7,0)))</f>
        <v>WEEK 4</v>
      </c>
      <c r="N93" s="57" t="str">
        <f>UPPER(VLOOKUP(tbl_raw_data[[#This Row],[Analyst]],[1]setting!$A$1:$B$15,2,0))</f>
        <v>NAVED</v>
      </c>
      <c r="O93" s="57" t="str">
        <f>UPPER(tbl_raw_data[[#This Row],[Outcome]])</f>
        <v>WITHDRAW</v>
      </c>
      <c r="P93" s="57" t="str">
        <f>UPPER(tbl_raw_data[[#This Row],[Queue Name]])</f>
        <v>CONSUMER EXISTING</v>
      </c>
      <c r="Q93" s="57" t="str">
        <f>IF(tbl_raw_data[[#This Row],[time_taken_in_mins]]&lt;=20,"SLA_MET","SLA_NOT_MET")</f>
        <v>SLA_MET</v>
      </c>
    </row>
    <row r="94" spans="1:17" ht="15" customHeight="1" x14ac:dyDescent="0.25">
      <c r="A94" s="17" t="s">
        <v>5663</v>
      </c>
      <c r="B94" s="18">
        <v>45136.571296296293</v>
      </c>
      <c r="C94" s="19">
        <v>45136.582349537035</v>
      </c>
      <c r="D94" s="20" t="s">
        <v>13</v>
      </c>
      <c r="E94" s="21" t="s">
        <v>28</v>
      </c>
      <c r="F94" s="20" t="s">
        <v>86</v>
      </c>
      <c r="G94" s="105" t="s">
        <v>29</v>
      </c>
      <c r="H9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 s="48">
        <f>tbl_raw_data[[#This Row],[Date Actioned]]-tbl_raw_data[[#This Row],[Date Tagged]]</f>
        <v>1.1053240741603076E-2</v>
      </c>
      <c r="J94" s="50">
        <f>HOUR(tbl_raw_data[[#This Row],[time_taken]])*60+MINUTE(tbl_raw_data[[#This Row],[time_taken]])+SECOND(tbl_raw_data[[#This Row],[time_taken]])/60</f>
        <v>15.916666666666666</v>
      </c>
      <c r="K94" s="54">
        <f>DATE(YEAR(tbl_raw_data[[#This Row],[Date Actioned]]), MONTH(tbl_raw_data[[#This Row],[Date Actioned]]), DAY(tbl_raw_data[[#This Row],[Date Actioned]]))</f>
        <v>45136</v>
      </c>
      <c r="L94" s="55" t="str">
        <f>UPPER(TEXT(tbl_raw_data[[#This Row],[Updated_date]],"MMMM"))</f>
        <v>JULY</v>
      </c>
      <c r="M94" s="55" t="str">
        <f>UPPER("Week "&amp;IF(ROUNDUP(DAY(tbl_raw_data[[#This Row],[Updated_date]])/7,0)=5,4,ROUNDUP(DAY(tbl_raw_data[[#This Row],[Updated_date]])/7,0)))</f>
        <v>WEEK 4</v>
      </c>
      <c r="N94" s="57" t="str">
        <f>UPPER(VLOOKUP(tbl_raw_data[[#This Row],[Analyst]],[1]setting!$A$1:$B$15,2,0))</f>
        <v>ASIF</v>
      </c>
      <c r="O94" s="57" t="str">
        <f>UPPER(tbl_raw_data[[#This Row],[Outcome]])</f>
        <v>APPROVE</v>
      </c>
      <c r="P94" s="57" t="str">
        <f>UPPER(tbl_raw_data[[#This Row],[Queue Name]])</f>
        <v>CONSUMER EXISTING</v>
      </c>
      <c r="Q94" s="57" t="str">
        <f>IF(tbl_raw_data[[#This Row],[time_taken_in_mins]]&lt;=20,"SLA_MET","SLA_NOT_MET")</f>
        <v>SLA_MET</v>
      </c>
    </row>
    <row r="95" spans="1:17" ht="15" customHeight="1" x14ac:dyDescent="0.25">
      <c r="A95" s="17" t="s">
        <v>7029</v>
      </c>
      <c r="B95" s="18">
        <v>45136.57130787037</v>
      </c>
      <c r="C95" s="19">
        <v>45136.58997685185</v>
      </c>
      <c r="D95" s="20" t="s">
        <v>8</v>
      </c>
      <c r="E95" s="21" t="s">
        <v>28</v>
      </c>
      <c r="F95" s="20" t="s">
        <v>42</v>
      </c>
      <c r="G95" s="105" t="s">
        <v>632</v>
      </c>
      <c r="H9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5" s="48">
        <f>tbl_raw_data[[#This Row],[Date Actioned]]-tbl_raw_data[[#This Row],[Date Tagged]]</f>
        <v>1.8668981480004732E-2</v>
      </c>
      <c r="J95" s="50">
        <f>HOUR(tbl_raw_data[[#This Row],[time_taken]])*60+MINUTE(tbl_raw_data[[#This Row],[time_taken]])+SECOND(tbl_raw_data[[#This Row],[time_taken]])/60</f>
        <v>26.883333333333333</v>
      </c>
      <c r="K95" s="54">
        <f>DATE(YEAR(tbl_raw_data[[#This Row],[Date Actioned]]), MONTH(tbl_raw_data[[#This Row],[Date Actioned]]), DAY(tbl_raw_data[[#This Row],[Date Actioned]]))</f>
        <v>45136</v>
      </c>
      <c r="L95" s="55" t="str">
        <f>UPPER(TEXT(tbl_raw_data[[#This Row],[Updated_date]],"MMMM"))</f>
        <v>JULY</v>
      </c>
      <c r="M95" s="55" t="str">
        <f>UPPER("Week "&amp;IF(ROUNDUP(DAY(tbl_raw_data[[#This Row],[Updated_date]])/7,0)=5,4,ROUNDUP(DAY(tbl_raw_data[[#This Row],[Updated_date]])/7,0)))</f>
        <v>WEEK 4</v>
      </c>
      <c r="N95" s="57" t="str">
        <f>UPPER(VLOOKUP(tbl_raw_data[[#This Row],[Analyst]],[1]setting!$A$1:$B$15,2,0))</f>
        <v>NITESH</v>
      </c>
      <c r="O95" s="57" t="str">
        <f>UPPER(tbl_raw_data[[#This Row],[Outcome]])</f>
        <v>WITHDRAW</v>
      </c>
      <c r="P95" s="57" t="str">
        <f>UPPER(tbl_raw_data[[#This Row],[Queue Name]])</f>
        <v>CONSUMER EXISTING</v>
      </c>
      <c r="Q95" s="57" t="str">
        <f>IF(tbl_raw_data[[#This Row],[time_taken_in_mins]]&lt;=20,"SLA_MET","SLA_NOT_MET")</f>
        <v>SLA_NOT_MET</v>
      </c>
    </row>
    <row r="96" spans="1:17" ht="15" customHeight="1" x14ac:dyDescent="0.25">
      <c r="A96" s="17" t="s">
        <v>6162</v>
      </c>
      <c r="B96" s="18">
        <v>45136.571481481478</v>
      </c>
      <c r="C96" s="19">
        <v>45136.583749999998</v>
      </c>
      <c r="D96" s="20" t="s">
        <v>13</v>
      </c>
      <c r="E96" s="21" t="s">
        <v>41</v>
      </c>
      <c r="F96" s="20" t="s">
        <v>228</v>
      </c>
      <c r="G96" s="105" t="s">
        <v>67</v>
      </c>
      <c r="H9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 s="48">
        <f>tbl_raw_data[[#This Row],[Date Actioned]]-tbl_raw_data[[#This Row],[Date Tagged]]</f>
        <v>1.226851851970423E-2</v>
      </c>
      <c r="J96" s="50">
        <f>HOUR(tbl_raw_data[[#This Row],[time_taken]])*60+MINUTE(tbl_raw_data[[#This Row],[time_taken]])+SECOND(tbl_raw_data[[#This Row],[time_taken]])/60</f>
        <v>17.666666666666668</v>
      </c>
      <c r="K96" s="54">
        <f>DATE(YEAR(tbl_raw_data[[#This Row],[Date Actioned]]), MONTH(tbl_raw_data[[#This Row],[Date Actioned]]), DAY(tbl_raw_data[[#This Row],[Date Actioned]]))</f>
        <v>45136</v>
      </c>
      <c r="L96" s="55" t="str">
        <f>UPPER(TEXT(tbl_raw_data[[#This Row],[Updated_date]],"MMMM"))</f>
        <v>JULY</v>
      </c>
      <c r="M96" s="55" t="str">
        <f>UPPER("Week "&amp;IF(ROUNDUP(DAY(tbl_raw_data[[#This Row],[Updated_date]])/7,0)=5,4,ROUNDUP(DAY(tbl_raw_data[[#This Row],[Updated_date]])/7,0)))</f>
        <v>WEEK 4</v>
      </c>
      <c r="N96" s="57" t="str">
        <f>UPPER(VLOOKUP(tbl_raw_data[[#This Row],[Analyst]],[1]setting!$A$1:$B$15,2,0))</f>
        <v>OUADIR</v>
      </c>
      <c r="O96" s="57" t="str">
        <f>UPPER(tbl_raw_data[[#This Row],[Outcome]])</f>
        <v>APPROVE</v>
      </c>
      <c r="P96" s="57" t="str">
        <f>UPPER(tbl_raw_data[[#This Row],[Queue Name]])</f>
        <v>CONSUMER POST BUREAU</v>
      </c>
      <c r="Q96" s="57" t="str">
        <f>IF(tbl_raw_data[[#This Row],[time_taken_in_mins]]&lt;=20,"SLA_MET","SLA_NOT_MET")</f>
        <v>SLA_MET</v>
      </c>
    </row>
    <row r="97" spans="1:17" ht="15" customHeight="1" x14ac:dyDescent="0.25">
      <c r="A97" s="17" t="s">
        <v>6144</v>
      </c>
      <c r="B97" s="18">
        <v>45136.573136574072</v>
      </c>
      <c r="C97" s="19">
        <v>45136.585381944446</v>
      </c>
      <c r="D97" s="20" t="s">
        <v>13</v>
      </c>
      <c r="E97" s="21" t="s">
        <v>41</v>
      </c>
      <c r="F97" s="20" t="s">
        <v>86</v>
      </c>
      <c r="G97" s="105" t="s">
        <v>67</v>
      </c>
      <c r="H9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 s="48">
        <f>tbl_raw_data[[#This Row],[Date Actioned]]-tbl_raw_data[[#This Row],[Date Tagged]]</f>
        <v>1.2245370373420883E-2</v>
      </c>
      <c r="J97" s="50">
        <f>HOUR(tbl_raw_data[[#This Row],[time_taken]])*60+MINUTE(tbl_raw_data[[#This Row],[time_taken]])+SECOND(tbl_raw_data[[#This Row],[time_taken]])/60</f>
        <v>17.633333333333333</v>
      </c>
      <c r="K97" s="54">
        <f>DATE(YEAR(tbl_raw_data[[#This Row],[Date Actioned]]), MONTH(tbl_raw_data[[#This Row],[Date Actioned]]), DAY(tbl_raw_data[[#This Row],[Date Actioned]]))</f>
        <v>45136</v>
      </c>
      <c r="L97" s="55" t="str">
        <f>UPPER(TEXT(tbl_raw_data[[#This Row],[Updated_date]],"MMMM"))</f>
        <v>JULY</v>
      </c>
      <c r="M97" s="55" t="str">
        <f>UPPER("Week "&amp;IF(ROUNDUP(DAY(tbl_raw_data[[#This Row],[Updated_date]])/7,0)=5,4,ROUNDUP(DAY(tbl_raw_data[[#This Row],[Updated_date]])/7,0)))</f>
        <v>WEEK 4</v>
      </c>
      <c r="N97" s="57" t="str">
        <f>UPPER(VLOOKUP(tbl_raw_data[[#This Row],[Analyst]],[1]setting!$A$1:$B$15,2,0))</f>
        <v>ASIF</v>
      </c>
      <c r="O97" s="57" t="str">
        <f>UPPER(tbl_raw_data[[#This Row],[Outcome]])</f>
        <v>APPROVE</v>
      </c>
      <c r="P97" s="57" t="str">
        <f>UPPER(tbl_raw_data[[#This Row],[Queue Name]])</f>
        <v>CONSUMER POST BUREAU</v>
      </c>
      <c r="Q97" s="57" t="str">
        <f>IF(tbl_raw_data[[#This Row],[time_taken_in_mins]]&lt;=20,"SLA_MET","SLA_NOT_MET")</f>
        <v>SLA_MET</v>
      </c>
    </row>
    <row r="98" spans="1:17" ht="15" customHeight="1" x14ac:dyDescent="0.25">
      <c r="A98" s="17" t="s">
        <v>6628</v>
      </c>
      <c r="B98" s="18">
        <v>45136.576874999999</v>
      </c>
      <c r="C98" s="19">
        <v>45136.591412037036</v>
      </c>
      <c r="D98" s="20" t="s">
        <v>13</v>
      </c>
      <c r="E98" s="21" t="s">
        <v>41</v>
      </c>
      <c r="F98" s="20" t="s">
        <v>55</v>
      </c>
      <c r="G98" s="105" t="s">
        <v>67</v>
      </c>
      <c r="H9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 s="48">
        <f>tbl_raw_data[[#This Row],[Date Actioned]]-tbl_raw_data[[#This Row],[Date Tagged]]</f>
        <v>1.4537037037371192E-2</v>
      </c>
      <c r="J98" s="50">
        <f>HOUR(tbl_raw_data[[#This Row],[time_taken]])*60+MINUTE(tbl_raw_data[[#This Row],[time_taken]])+SECOND(tbl_raw_data[[#This Row],[time_taken]])/60</f>
        <v>20.933333333333334</v>
      </c>
      <c r="K98" s="54">
        <f>DATE(YEAR(tbl_raw_data[[#This Row],[Date Actioned]]), MONTH(tbl_raw_data[[#This Row],[Date Actioned]]), DAY(tbl_raw_data[[#This Row],[Date Actioned]]))</f>
        <v>45136</v>
      </c>
      <c r="L98" s="55" t="str">
        <f>UPPER(TEXT(tbl_raw_data[[#This Row],[Updated_date]],"MMMM"))</f>
        <v>JULY</v>
      </c>
      <c r="M98" s="55" t="str">
        <f>UPPER("Week "&amp;IF(ROUNDUP(DAY(tbl_raw_data[[#This Row],[Updated_date]])/7,0)=5,4,ROUNDUP(DAY(tbl_raw_data[[#This Row],[Updated_date]])/7,0)))</f>
        <v>WEEK 4</v>
      </c>
      <c r="N98" s="57" t="str">
        <f>UPPER(VLOOKUP(tbl_raw_data[[#This Row],[Analyst]],[1]setting!$A$1:$B$15,2,0))</f>
        <v>CAMERON</v>
      </c>
      <c r="O98" s="57" t="str">
        <f>UPPER(tbl_raw_data[[#This Row],[Outcome]])</f>
        <v>APPROVE</v>
      </c>
      <c r="P98" s="57" t="str">
        <f>UPPER(tbl_raw_data[[#This Row],[Queue Name]])</f>
        <v>CONSUMER POST BUREAU</v>
      </c>
      <c r="Q98" s="57" t="str">
        <f>IF(tbl_raw_data[[#This Row],[time_taken_in_mins]]&lt;=20,"SLA_MET","SLA_NOT_MET")</f>
        <v>SLA_NOT_MET</v>
      </c>
    </row>
    <row r="99" spans="1:17" ht="15" customHeight="1" x14ac:dyDescent="0.25">
      <c r="A99" s="17" t="s">
        <v>5337</v>
      </c>
      <c r="B99" s="18">
        <v>45136.578946759262</v>
      </c>
      <c r="C99" s="19">
        <v>45136.589212962965</v>
      </c>
      <c r="D99" s="20" t="s">
        <v>13</v>
      </c>
      <c r="E99" s="21" t="s">
        <v>28</v>
      </c>
      <c r="F99" s="20" t="s">
        <v>228</v>
      </c>
      <c r="G99" s="105" t="s">
        <v>29</v>
      </c>
      <c r="H9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 s="48">
        <f>tbl_raw_data[[#This Row],[Date Actioned]]-tbl_raw_data[[#This Row],[Date Tagged]]</f>
        <v>1.0266203702485655E-2</v>
      </c>
      <c r="J99" s="50">
        <f>HOUR(tbl_raw_data[[#This Row],[time_taken]])*60+MINUTE(tbl_raw_data[[#This Row],[time_taken]])+SECOND(tbl_raw_data[[#This Row],[time_taken]])/60</f>
        <v>14.783333333333333</v>
      </c>
      <c r="K99" s="54">
        <f>DATE(YEAR(tbl_raw_data[[#This Row],[Date Actioned]]), MONTH(tbl_raw_data[[#This Row],[Date Actioned]]), DAY(tbl_raw_data[[#This Row],[Date Actioned]]))</f>
        <v>45136</v>
      </c>
      <c r="L99" s="55" t="str">
        <f>UPPER(TEXT(tbl_raw_data[[#This Row],[Updated_date]],"MMMM"))</f>
        <v>JULY</v>
      </c>
      <c r="M99" s="55" t="str">
        <f>UPPER("Week "&amp;IF(ROUNDUP(DAY(tbl_raw_data[[#This Row],[Updated_date]])/7,0)=5,4,ROUNDUP(DAY(tbl_raw_data[[#This Row],[Updated_date]])/7,0)))</f>
        <v>WEEK 4</v>
      </c>
      <c r="N99" s="57" t="str">
        <f>UPPER(VLOOKUP(tbl_raw_data[[#This Row],[Analyst]],[1]setting!$A$1:$B$15,2,0))</f>
        <v>OUADIR</v>
      </c>
      <c r="O99" s="57" t="str">
        <f>UPPER(tbl_raw_data[[#This Row],[Outcome]])</f>
        <v>APPROVE</v>
      </c>
      <c r="P99" s="57" t="str">
        <f>UPPER(tbl_raw_data[[#This Row],[Queue Name]])</f>
        <v>CONSUMER EXISTING</v>
      </c>
      <c r="Q99" s="57" t="str">
        <f>IF(tbl_raw_data[[#This Row],[time_taken_in_mins]]&lt;=20,"SLA_MET","SLA_NOT_MET")</f>
        <v>SLA_MET</v>
      </c>
    </row>
    <row r="100" spans="1:17" ht="15" customHeight="1" x14ac:dyDescent="0.25">
      <c r="A100" s="17" t="s">
        <v>6698</v>
      </c>
      <c r="B100" s="18">
        <v>45136.580231481479</v>
      </c>
      <c r="C100" s="19">
        <v>45136.59511574074</v>
      </c>
      <c r="D100" s="20" t="s">
        <v>13</v>
      </c>
      <c r="E100" s="21" t="s">
        <v>28</v>
      </c>
      <c r="F100" s="20" t="s">
        <v>86</v>
      </c>
      <c r="G100" s="105" t="s">
        <v>29</v>
      </c>
      <c r="H10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 s="48">
        <f>tbl_raw_data[[#This Row],[Date Actioned]]-tbl_raw_data[[#This Row],[Date Tagged]]</f>
        <v>1.488425926072523E-2</v>
      </c>
      <c r="J100" s="50">
        <f>HOUR(tbl_raw_data[[#This Row],[time_taken]])*60+MINUTE(tbl_raw_data[[#This Row],[time_taken]])+SECOND(tbl_raw_data[[#This Row],[time_taken]])/60</f>
        <v>21.433333333333334</v>
      </c>
      <c r="K100" s="54">
        <f>DATE(YEAR(tbl_raw_data[[#This Row],[Date Actioned]]), MONTH(tbl_raw_data[[#This Row],[Date Actioned]]), DAY(tbl_raw_data[[#This Row],[Date Actioned]]))</f>
        <v>45136</v>
      </c>
      <c r="L100" s="55" t="str">
        <f>UPPER(TEXT(tbl_raw_data[[#This Row],[Updated_date]],"MMMM"))</f>
        <v>JULY</v>
      </c>
      <c r="M100" s="55" t="str">
        <f>UPPER("Week "&amp;IF(ROUNDUP(DAY(tbl_raw_data[[#This Row],[Updated_date]])/7,0)=5,4,ROUNDUP(DAY(tbl_raw_data[[#This Row],[Updated_date]])/7,0)))</f>
        <v>WEEK 4</v>
      </c>
      <c r="N100" s="57" t="str">
        <f>UPPER(VLOOKUP(tbl_raw_data[[#This Row],[Analyst]],[1]setting!$A$1:$B$15,2,0))</f>
        <v>ASIF</v>
      </c>
      <c r="O100" s="57" t="str">
        <f>UPPER(tbl_raw_data[[#This Row],[Outcome]])</f>
        <v>APPROVE</v>
      </c>
      <c r="P100" s="57" t="str">
        <f>UPPER(tbl_raw_data[[#This Row],[Queue Name]])</f>
        <v>CONSUMER EXISTING</v>
      </c>
      <c r="Q100" s="57" t="str">
        <f>IF(tbl_raw_data[[#This Row],[time_taken_in_mins]]&lt;=20,"SLA_MET","SLA_NOT_MET")</f>
        <v>SLA_NOT_MET</v>
      </c>
    </row>
    <row r="101" spans="1:17" ht="15" customHeight="1" x14ac:dyDescent="0.25">
      <c r="A101" s="17" t="s">
        <v>5343</v>
      </c>
      <c r="B101" s="18">
        <v>45136.580949074072</v>
      </c>
      <c r="C101" s="19">
        <v>45136.591226851851</v>
      </c>
      <c r="D101" s="20" t="s">
        <v>46</v>
      </c>
      <c r="E101" s="21" t="s">
        <v>9</v>
      </c>
      <c r="F101" s="20" t="s">
        <v>109</v>
      </c>
      <c r="G101" s="105" t="s">
        <v>5342</v>
      </c>
      <c r="H10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 s="48">
        <f>tbl_raw_data[[#This Row],[Date Actioned]]-tbl_raw_data[[#This Row],[Date Tagged]]</f>
        <v>1.0277777779265307E-2</v>
      </c>
      <c r="J101" s="50">
        <f>HOUR(tbl_raw_data[[#This Row],[time_taken]])*60+MINUTE(tbl_raw_data[[#This Row],[time_taken]])+SECOND(tbl_raw_data[[#This Row],[time_taken]])/60</f>
        <v>14.8</v>
      </c>
      <c r="K101" s="54">
        <f>DATE(YEAR(tbl_raw_data[[#This Row],[Date Actioned]]), MONTH(tbl_raw_data[[#This Row],[Date Actioned]]), DAY(tbl_raw_data[[#This Row],[Date Actioned]]))</f>
        <v>45136</v>
      </c>
      <c r="L101" s="55" t="str">
        <f>UPPER(TEXT(tbl_raw_data[[#This Row],[Updated_date]],"MMMM"))</f>
        <v>JULY</v>
      </c>
      <c r="M101" s="55" t="str">
        <f>UPPER("Week "&amp;IF(ROUNDUP(DAY(tbl_raw_data[[#This Row],[Updated_date]])/7,0)=5,4,ROUNDUP(DAY(tbl_raw_data[[#This Row],[Updated_date]])/7,0)))</f>
        <v>WEEK 4</v>
      </c>
      <c r="N101" s="57" t="str">
        <f>UPPER(VLOOKUP(tbl_raw_data[[#This Row],[Analyst]],[1]setting!$A$1:$B$15,2,0))</f>
        <v>NAVED</v>
      </c>
      <c r="O101" s="57" t="str">
        <f>UPPER(tbl_raw_data[[#This Row],[Outcome]])</f>
        <v>DECLINE</v>
      </c>
      <c r="P101" s="57" t="str">
        <f>UPPER(tbl_raw_data[[#This Row],[Queue Name]])</f>
        <v>CONSUMER PRE BUREAU</v>
      </c>
      <c r="Q101" s="57" t="str">
        <f>IF(tbl_raw_data[[#This Row],[time_taken_in_mins]]&lt;=20,"SLA_MET","SLA_NOT_MET")</f>
        <v>SLA_MET</v>
      </c>
    </row>
    <row r="102" spans="1:17" ht="15" customHeight="1" x14ac:dyDescent="0.25">
      <c r="A102" s="17" t="s">
        <v>7064</v>
      </c>
      <c r="B102" s="18">
        <v>45136.581122685187</v>
      </c>
      <c r="C102" s="19">
        <v>45136.600381944445</v>
      </c>
      <c r="D102" s="20" t="s">
        <v>8</v>
      </c>
      <c r="E102" s="21" t="s">
        <v>28</v>
      </c>
      <c r="F102" s="20" t="s">
        <v>455</v>
      </c>
      <c r="G102" s="105" t="s">
        <v>7063</v>
      </c>
      <c r="H10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2" s="48">
        <f>tbl_raw_data[[#This Row],[Date Actioned]]-tbl_raw_data[[#This Row],[Date Tagged]]</f>
        <v>1.9259259257523809E-2</v>
      </c>
      <c r="J102" s="50">
        <f>HOUR(tbl_raw_data[[#This Row],[time_taken]])*60+MINUTE(tbl_raw_data[[#This Row],[time_taken]])+SECOND(tbl_raw_data[[#This Row],[time_taken]])/60</f>
        <v>27.733333333333334</v>
      </c>
      <c r="K102" s="54">
        <f>DATE(YEAR(tbl_raw_data[[#This Row],[Date Actioned]]), MONTH(tbl_raw_data[[#This Row],[Date Actioned]]), DAY(tbl_raw_data[[#This Row],[Date Actioned]]))</f>
        <v>45136</v>
      </c>
      <c r="L102" s="55" t="str">
        <f>UPPER(TEXT(tbl_raw_data[[#This Row],[Updated_date]],"MMMM"))</f>
        <v>JULY</v>
      </c>
      <c r="M102" s="55" t="str">
        <f>UPPER("Week "&amp;IF(ROUNDUP(DAY(tbl_raw_data[[#This Row],[Updated_date]])/7,0)=5,4,ROUNDUP(DAY(tbl_raw_data[[#This Row],[Updated_date]])/7,0)))</f>
        <v>WEEK 4</v>
      </c>
      <c r="N102" s="57" t="str">
        <f>UPPER(VLOOKUP(tbl_raw_data[[#This Row],[Analyst]],[1]setting!$A$1:$B$15,2,0))</f>
        <v>ROHAN</v>
      </c>
      <c r="O102" s="57" t="str">
        <f>UPPER(tbl_raw_data[[#This Row],[Outcome]])</f>
        <v>WITHDRAW</v>
      </c>
      <c r="P102" s="57" t="str">
        <f>UPPER(tbl_raw_data[[#This Row],[Queue Name]])</f>
        <v>CONSUMER EXISTING</v>
      </c>
      <c r="Q102" s="57" t="str">
        <f>IF(tbl_raw_data[[#This Row],[time_taken_in_mins]]&lt;=20,"SLA_MET","SLA_NOT_MET")</f>
        <v>SLA_NOT_MET</v>
      </c>
    </row>
    <row r="103" spans="1:17" ht="15" customHeight="1" x14ac:dyDescent="0.25">
      <c r="A103" s="17" t="s">
        <v>2138</v>
      </c>
      <c r="B103" s="18">
        <v>45136.582384259258</v>
      </c>
      <c r="C103" s="19">
        <v>45136.587650462963</v>
      </c>
      <c r="D103" s="20" t="s">
        <v>29</v>
      </c>
      <c r="E103" s="21" t="s">
        <v>28</v>
      </c>
      <c r="F103" s="20" t="s">
        <v>73</v>
      </c>
      <c r="G103" s="105"/>
      <c r="H10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 s="48">
        <f>tbl_raw_data[[#This Row],[Date Actioned]]-tbl_raw_data[[#This Row],[Date Tagged]]</f>
        <v>5.2662037051049992E-3</v>
      </c>
      <c r="J103" s="50">
        <f>HOUR(tbl_raw_data[[#This Row],[time_taken]])*60+MINUTE(tbl_raw_data[[#This Row],[time_taken]])+SECOND(tbl_raw_data[[#This Row],[time_taken]])/60</f>
        <v>7.583333333333333</v>
      </c>
      <c r="K103" s="54">
        <f>DATE(YEAR(tbl_raw_data[[#This Row],[Date Actioned]]), MONTH(tbl_raw_data[[#This Row],[Date Actioned]]), DAY(tbl_raw_data[[#This Row],[Date Actioned]]))</f>
        <v>45136</v>
      </c>
      <c r="L103" s="55" t="str">
        <f>UPPER(TEXT(tbl_raw_data[[#This Row],[Updated_date]],"MMMM"))</f>
        <v>JULY</v>
      </c>
      <c r="M103" s="55" t="str">
        <f>UPPER("Week "&amp;IF(ROUNDUP(DAY(tbl_raw_data[[#This Row],[Updated_date]])/7,0)=5,4,ROUNDUP(DAY(tbl_raw_data[[#This Row],[Updated_date]])/7,0)))</f>
        <v>WEEK 4</v>
      </c>
      <c r="N103" s="57" t="str">
        <f>UPPER(VLOOKUP(tbl_raw_data[[#This Row],[Analyst]],[1]setting!$A$1:$B$15,2,0))</f>
        <v>SHAHID</v>
      </c>
      <c r="O103" s="57" t="str">
        <f>UPPER(tbl_raw_data[[#This Row],[Outcome]])</f>
        <v>APPROVE</v>
      </c>
      <c r="P103" s="57" t="str">
        <f>UPPER(tbl_raw_data[[#This Row],[Queue Name]])</f>
        <v>CONSUMER EXISTING</v>
      </c>
      <c r="Q103" s="57" t="str">
        <f>IF(tbl_raw_data[[#This Row],[time_taken_in_mins]]&lt;=20,"SLA_MET","SLA_NOT_MET")</f>
        <v>SLA_MET</v>
      </c>
    </row>
    <row r="104" spans="1:17" ht="15" customHeight="1" x14ac:dyDescent="0.25">
      <c r="A104" s="17" t="s">
        <v>5975</v>
      </c>
      <c r="B104" s="18">
        <v>45136.583240740743</v>
      </c>
      <c r="C104" s="19">
        <v>45136.595034722224</v>
      </c>
      <c r="D104" s="20" t="s">
        <v>29</v>
      </c>
      <c r="E104" s="21" t="s">
        <v>41</v>
      </c>
      <c r="F104" s="20" t="s">
        <v>73</v>
      </c>
      <c r="G104" s="105"/>
      <c r="H10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 s="48">
        <f>tbl_raw_data[[#This Row],[Date Actioned]]-tbl_raw_data[[#This Row],[Date Tagged]]</f>
        <v>1.1793981480877846E-2</v>
      </c>
      <c r="J104" s="50">
        <f>HOUR(tbl_raw_data[[#This Row],[time_taken]])*60+MINUTE(tbl_raw_data[[#This Row],[time_taken]])+SECOND(tbl_raw_data[[#This Row],[time_taken]])/60</f>
        <v>16.983333333333334</v>
      </c>
      <c r="K104" s="54">
        <f>DATE(YEAR(tbl_raw_data[[#This Row],[Date Actioned]]), MONTH(tbl_raw_data[[#This Row],[Date Actioned]]), DAY(tbl_raw_data[[#This Row],[Date Actioned]]))</f>
        <v>45136</v>
      </c>
      <c r="L104" s="55" t="str">
        <f>UPPER(TEXT(tbl_raw_data[[#This Row],[Updated_date]],"MMMM"))</f>
        <v>JULY</v>
      </c>
      <c r="M104" s="55" t="str">
        <f>UPPER("Week "&amp;IF(ROUNDUP(DAY(tbl_raw_data[[#This Row],[Updated_date]])/7,0)=5,4,ROUNDUP(DAY(tbl_raw_data[[#This Row],[Updated_date]])/7,0)))</f>
        <v>WEEK 4</v>
      </c>
      <c r="N104" s="57" t="str">
        <f>UPPER(VLOOKUP(tbl_raw_data[[#This Row],[Analyst]],[1]setting!$A$1:$B$15,2,0))</f>
        <v>SHAHID</v>
      </c>
      <c r="O104" s="57" t="str">
        <f>UPPER(tbl_raw_data[[#This Row],[Outcome]])</f>
        <v>APPROVE</v>
      </c>
      <c r="P104" s="57" t="str">
        <f>UPPER(tbl_raw_data[[#This Row],[Queue Name]])</f>
        <v>CONSUMER POST BUREAU</v>
      </c>
      <c r="Q104" s="57" t="str">
        <f>IF(tbl_raw_data[[#This Row],[time_taken_in_mins]]&lt;=20,"SLA_MET","SLA_NOT_MET")</f>
        <v>SLA_MET</v>
      </c>
    </row>
    <row r="105" spans="1:17" ht="15" customHeight="1" x14ac:dyDescent="0.25">
      <c r="A105" s="17" t="s">
        <v>6025</v>
      </c>
      <c r="B105" s="18">
        <v>45136.585682870369</v>
      </c>
      <c r="C105" s="19">
        <v>45136.597650462965</v>
      </c>
      <c r="D105" s="20" t="s">
        <v>13</v>
      </c>
      <c r="E105" s="21" t="s">
        <v>28</v>
      </c>
      <c r="F105" s="20" t="s">
        <v>109</v>
      </c>
      <c r="G105" s="105" t="s">
        <v>29</v>
      </c>
      <c r="H10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 s="48">
        <f>tbl_raw_data[[#This Row],[Date Actioned]]-tbl_raw_data[[#This Row],[Date Tagged]]</f>
        <v>1.1967592596192844E-2</v>
      </c>
      <c r="J105" s="50">
        <f>HOUR(tbl_raw_data[[#This Row],[time_taken]])*60+MINUTE(tbl_raw_data[[#This Row],[time_taken]])+SECOND(tbl_raw_data[[#This Row],[time_taken]])/60</f>
        <v>17.233333333333334</v>
      </c>
      <c r="K105" s="54">
        <f>DATE(YEAR(tbl_raw_data[[#This Row],[Date Actioned]]), MONTH(tbl_raw_data[[#This Row],[Date Actioned]]), DAY(tbl_raw_data[[#This Row],[Date Actioned]]))</f>
        <v>45136</v>
      </c>
      <c r="L105" s="55" t="str">
        <f>UPPER(TEXT(tbl_raw_data[[#This Row],[Updated_date]],"MMMM"))</f>
        <v>JULY</v>
      </c>
      <c r="M105" s="55" t="str">
        <f>UPPER("Week "&amp;IF(ROUNDUP(DAY(tbl_raw_data[[#This Row],[Updated_date]])/7,0)=5,4,ROUNDUP(DAY(tbl_raw_data[[#This Row],[Updated_date]])/7,0)))</f>
        <v>WEEK 4</v>
      </c>
      <c r="N105" s="57" t="str">
        <f>UPPER(VLOOKUP(tbl_raw_data[[#This Row],[Analyst]],[1]setting!$A$1:$B$15,2,0))</f>
        <v>NAVED</v>
      </c>
      <c r="O105" s="57" t="str">
        <f>UPPER(tbl_raw_data[[#This Row],[Outcome]])</f>
        <v>APPROVE</v>
      </c>
      <c r="P105" s="57" t="str">
        <f>UPPER(tbl_raw_data[[#This Row],[Queue Name]])</f>
        <v>CONSUMER EXISTING</v>
      </c>
      <c r="Q105" s="57" t="str">
        <f>IF(tbl_raw_data[[#This Row],[time_taken_in_mins]]&lt;=20,"SLA_MET","SLA_NOT_MET")</f>
        <v>SLA_MET</v>
      </c>
    </row>
    <row r="106" spans="1:17" ht="15" customHeight="1" x14ac:dyDescent="0.25">
      <c r="A106" s="17" t="s">
        <v>5297</v>
      </c>
      <c r="B106" s="18">
        <v>45136.587141203701</v>
      </c>
      <c r="C106" s="19">
        <v>45136.597337962965</v>
      </c>
      <c r="D106" s="20" t="s">
        <v>13</v>
      </c>
      <c r="E106" s="21" t="s">
        <v>28</v>
      </c>
      <c r="F106" s="20" t="s">
        <v>55</v>
      </c>
      <c r="G106" s="105" t="s">
        <v>29</v>
      </c>
      <c r="H10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 s="48">
        <f>tbl_raw_data[[#This Row],[Date Actioned]]-tbl_raw_data[[#This Row],[Date Tagged]]</f>
        <v>1.0196759263635613E-2</v>
      </c>
      <c r="J106" s="50">
        <f>HOUR(tbl_raw_data[[#This Row],[time_taken]])*60+MINUTE(tbl_raw_data[[#This Row],[time_taken]])+SECOND(tbl_raw_data[[#This Row],[time_taken]])/60</f>
        <v>14.683333333333334</v>
      </c>
      <c r="K106" s="54">
        <f>DATE(YEAR(tbl_raw_data[[#This Row],[Date Actioned]]), MONTH(tbl_raw_data[[#This Row],[Date Actioned]]), DAY(tbl_raw_data[[#This Row],[Date Actioned]]))</f>
        <v>45136</v>
      </c>
      <c r="L106" s="55" t="str">
        <f>UPPER(TEXT(tbl_raw_data[[#This Row],[Updated_date]],"MMMM"))</f>
        <v>JULY</v>
      </c>
      <c r="M106" s="55" t="str">
        <f>UPPER("Week "&amp;IF(ROUNDUP(DAY(tbl_raw_data[[#This Row],[Updated_date]])/7,0)=5,4,ROUNDUP(DAY(tbl_raw_data[[#This Row],[Updated_date]])/7,0)))</f>
        <v>WEEK 4</v>
      </c>
      <c r="N106" s="57" t="str">
        <f>UPPER(VLOOKUP(tbl_raw_data[[#This Row],[Analyst]],[1]setting!$A$1:$B$15,2,0))</f>
        <v>CAMERON</v>
      </c>
      <c r="O106" s="57" t="str">
        <f>UPPER(tbl_raw_data[[#This Row],[Outcome]])</f>
        <v>APPROVE</v>
      </c>
      <c r="P106" s="57" t="str">
        <f>UPPER(tbl_raw_data[[#This Row],[Queue Name]])</f>
        <v>CONSUMER EXISTING</v>
      </c>
      <c r="Q106" s="57" t="str">
        <f>IF(tbl_raw_data[[#This Row],[time_taken_in_mins]]&lt;=20,"SLA_MET","SLA_NOT_MET")</f>
        <v>SLA_MET</v>
      </c>
    </row>
    <row r="107" spans="1:17" ht="15" customHeight="1" x14ac:dyDescent="0.25">
      <c r="A107" s="17" t="s">
        <v>1018</v>
      </c>
      <c r="B107" s="18">
        <v>45136.593622685185</v>
      </c>
      <c r="C107" s="19">
        <v>45136.597314814811</v>
      </c>
      <c r="D107" s="20" t="s">
        <v>8</v>
      </c>
      <c r="E107" s="21" t="s">
        <v>9</v>
      </c>
      <c r="F107" s="20" t="s">
        <v>10</v>
      </c>
      <c r="G107" s="105" t="s">
        <v>11</v>
      </c>
      <c r="H10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7" s="48">
        <f>tbl_raw_data[[#This Row],[Date Actioned]]-tbl_raw_data[[#This Row],[Date Tagged]]</f>
        <v>3.6921296268701553E-3</v>
      </c>
      <c r="J107" s="50">
        <f>HOUR(tbl_raw_data[[#This Row],[time_taken]])*60+MINUTE(tbl_raw_data[[#This Row],[time_taken]])+SECOND(tbl_raw_data[[#This Row],[time_taken]])/60</f>
        <v>5.3166666666666664</v>
      </c>
      <c r="K107" s="54">
        <f>DATE(YEAR(tbl_raw_data[[#This Row],[Date Actioned]]), MONTH(tbl_raw_data[[#This Row],[Date Actioned]]), DAY(tbl_raw_data[[#This Row],[Date Actioned]]))</f>
        <v>45136</v>
      </c>
      <c r="L107" s="55" t="str">
        <f>UPPER(TEXT(tbl_raw_data[[#This Row],[Updated_date]],"MMMM"))</f>
        <v>JULY</v>
      </c>
      <c r="M107" s="55" t="str">
        <f>UPPER("Week "&amp;IF(ROUNDUP(DAY(tbl_raw_data[[#This Row],[Updated_date]])/7,0)=5,4,ROUNDUP(DAY(tbl_raw_data[[#This Row],[Updated_date]])/7,0)))</f>
        <v>WEEK 4</v>
      </c>
      <c r="N107" s="57" t="str">
        <f>UPPER(VLOOKUP(tbl_raw_data[[#This Row],[Analyst]],[1]setting!$A$1:$B$15,2,0))</f>
        <v>SAM</v>
      </c>
      <c r="O107" s="57" t="str">
        <f>UPPER(tbl_raw_data[[#This Row],[Outcome]])</f>
        <v>WITHDRAW</v>
      </c>
      <c r="P107" s="57" t="str">
        <f>UPPER(tbl_raw_data[[#This Row],[Queue Name]])</f>
        <v>CONSUMER PRE BUREAU</v>
      </c>
      <c r="Q107" s="57" t="str">
        <f>IF(tbl_raw_data[[#This Row],[time_taken_in_mins]]&lt;=20,"SLA_MET","SLA_NOT_MET")</f>
        <v>SLA_MET</v>
      </c>
    </row>
    <row r="108" spans="1:17" ht="15" customHeight="1" x14ac:dyDescent="0.25">
      <c r="A108" s="17" t="s">
        <v>5051</v>
      </c>
      <c r="B108" s="18">
        <v>45136.593773148146</v>
      </c>
      <c r="C108" s="19">
        <v>45136.603368055556</v>
      </c>
      <c r="D108" s="20" t="s">
        <v>13</v>
      </c>
      <c r="E108" s="21" t="s">
        <v>41</v>
      </c>
      <c r="F108" s="20" t="s">
        <v>42</v>
      </c>
      <c r="G108" s="105" t="s">
        <v>29</v>
      </c>
      <c r="H10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 s="48">
        <f>tbl_raw_data[[#This Row],[Date Actioned]]-tbl_raw_data[[#This Row],[Date Tagged]]</f>
        <v>9.5949074093368836E-3</v>
      </c>
      <c r="J108" s="50">
        <f>HOUR(tbl_raw_data[[#This Row],[time_taken]])*60+MINUTE(tbl_raw_data[[#This Row],[time_taken]])+SECOND(tbl_raw_data[[#This Row],[time_taken]])/60</f>
        <v>13.816666666666666</v>
      </c>
      <c r="K108" s="54">
        <f>DATE(YEAR(tbl_raw_data[[#This Row],[Date Actioned]]), MONTH(tbl_raw_data[[#This Row],[Date Actioned]]), DAY(tbl_raw_data[[#This Row],[Date Actioned]]))</f>
        <v>45136</v>
      </c>
      <c r="L108" s="55" t="str">
        <f>UPPER(TEXT(tbl_raw_data[[#This Row],[Updated_date]],"MMMM"))</f>
        <v>JULY</v>
      </c>
      <c r="M108" s="55" t="str">
        <f>UPPER("Week "&amp;IF(ROUNDUP(DAY(tbl_raw_data[[#This Row],[Updated_date]])/7,0)=5,4,ROUNDUP(DAY(tbl_raw_data[[#This Row],[Updated_date]])/7,0)))</f>
        <v>WEEK 4</v>
      </c>
      <c r="N108" s="57" t="str">
        <f>UPPER(VLOOKUP(tbl_raw_data[[#This Row],[Analyst]],[1]setting!$A$1:$B$15,2,0))</f>
        <v>NITESH</v>
      </c>
      <c r="O108" s="57" t="str">
        <f>UPPER(tbl_raw_data[[#This Row],[Outcome]])</f>
        <v>APPROVE</v>
      </c>
      <c r="P108" s="57" t="str">
        <f>UPPER(tbl_raw_data[[#This Row],[Queue Name]])</f>
        <v>CONSUMER POST BUREAU</v>
      </c>
      <c r="Q108" s="57" t="str">
        <f>IF(tbl_raw_data[[#This Row],[time_taken_in_mins]]&lt;=20,"SLA_MET","SLA_NOT_MET")</f>
        <v>SLA_MET</v>
      </c>
    </row>
    <row r="109" spans="1:17" ht="15" customHeight="1" x14ac:dyDescent="0.25">
      <c r="A109" s="17" t="s">
        <v>1238</v>
      </c>
      <c r="B109" s="18">
        <v>45136.596990740742</v>
      </c>
      <c r="C109" s="19">
        <v>45136.601018518515</v>
      </c>
      <c r="D109" s="20" t="s">
        <v>13</v>
      </c>
      <c r="E109" s="21" t="s">
        <v>41</v>
      </c>
      <c r="F109" s="20" t="s">
        <v>10</v>
      </c>
      <c r="G109" s="105" t="s">
        <v>67</v>
      </c>
      <c r="H10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 s="48">
        <f>tbl_raw_data[[#This Row],[Date Actioned]]-tbl_raw_data[[#This Row],[Date Tagged]]</f>
        <v>4.0277777734445408E-3</v>
      </c>
      <c r="J109" s="50">
        <f>HOUR(tbl_raw_data[[#This Row],[time_taken]])*60+MINUTE(tbl_raw_data[[#This Row],[time_taken]])+SECOND(tbl_raw_data[[#This Row],[time_taken]])/60</f>
        <v>5.8</v>
      </c>
      <c r="K109" s="54">
        <f>DATE(YEAR(tbl_raw_data[[#This Row],[Date Actioned]]), MONTH(tbl_raw_data[[#This Row],[Date Actioned]]), DAY(tbl_raw_data[[#This Row],[Date Actioned]]))</f>
        <v>45136</v>
      </c>
      <c r="L109" s="55" t="str">
        <f>UPPER(TEXT(tbl_raw_data[[#This Row],[Updated_date]],"MMMM"))</f>
        <v>JULY</v>
      </c>
      <c r="M109" s="55" t="str">
        <f>UPPER("Week "&amp;IF(ROUNDUP(DAY(tbl_raw_data[[#This Row],[Updated_date]])/7,0)=5,4,ROUNDUP(DAY(tbl_raw_data[[#This Row],[Updated_date]])/7,0)))</f>
        <v>WEEK 4</v>
      </c>
      <c r="N109" s="57" t="str">
        <f>UPPER(VLOOKUP(tbl_raw_data[[#This Row],[Analyst]],[1]setting!$A$1:$B$15,2,0))</f>
        <v>SAM</v>
      </c>
      <c r="O109" s="57" t="str">
        <f>UPPER(tbl_raw_data[[#This Row],[Outcome]])</f>
        <v>APPROVE</v>
      </c>
      <c r="P109" s="57" t="str">
        <f>UPPER(tbl_raw_data[[#This Row],[Queue Name]])</f>
        <v>CONSUMER POST BUREAU</v>
      </c>
      <c r="Q109" s="57" t="str">
        <f>IF(tbl_raw_data[[#This Row],[time_taken_in_mins]]&lt;=20,"SLA_MET","SLA_NOT_MET")</f>
        <v>SLA_MET</v>
      </c>
    </row>
    <row r="110" spans="1:17" ht="15" customHeight="1" x14ac:dyDescent="0.25">
      <c r="A110" s="17" t="s">
        <v>6722</v>
      </c>
      <c r="B110" s="18">
        <v>45136.596990740742</v>
      </c>
      <c r="C110" s="19">
        <v>45136.612025462964</v>
      </c>
      <c r="D110" s="20" t="s">
        <v>13</v>
      </c>
      <c r="E110" s="21" t="s">
        <v>28</v>
      </c>
      <c r="F110" s="20" t="s">
        <v>228</v>
      </c>
      <c r="G110" s="105" t="s">
        <v>29</v>
      </c>
      <c r="H11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 s="48">
        <f>tbl_raw_data[[#This Row],[Date Actioned]]-tbl_raw_data[[#This Row],[Date Tagged]]</f>
        <v>1.5034722222480923E-2</v>
      </c>
      <c r="J110" s="50">
        <f>HOUR(tbl_raw_data[[#This Row],[time_taken]])*60+MINUTE(tbl_raw_data[[#This Row],[time_taken]])+SECOND(tbl_raw_data[[#This Row],[time_taken]])/60</f>
        <v>21.65</v>
      </c>
      <c r="K110" s="54">
        <f>DATE(YEAR(tbl_raw_data[[#This Row],[Date Actioned]]), MONTH(tbl_raw_data[[#This Row],[Date Actioned]]), DAY(tbl_raw_data[[#This Row],[Date Actioned]]))</f>
        <v>45136</v>
      </c>
      <c r="L110" s="55" t="str">
        <f>UPPER(TEXT(tbl_raw_data[[#This Row],[Updated_date]],"MMMM"))</f>
        <v>JULY</v>
      </c>
      <c r="M110" s="55" t="str">
        <f>UPPER("Week "&amp;IF(ROUNDUP(DAY(tbl_raw_data[[#This Row],[Updated_date]])/7,0)=5,4,ROUNDUP(DAY(tbl_raw_data[[#This Row],[Updated_date]])/7,0)))</f>
        <v>WEEK 4</v>
      </c>
      <c r="N110" s="57" t="str">
        <f>UPPER(VLOOKUP(tbl_raw_data[[#This Row],[Analyst]],[1]setting!$A$1:$B$15,2,0))</f>
        <v>OUADIR</v>
      </c>
      <c r="O110" s="57" t="str">
        <f>UPPER(tbl_raw_data[[#This Row],[Outcome]])</f>
        <v>APPROVE</v>
      </c>
      <c r="P110" s="57" t="str">
        <f>UPPER(tbl_raw_data[[#This Row],[Queue Name]])</f>
        <v>CONSUMER EXISTING</v>
      </c>
      <c r="Q110" s="57" t="str">
        <f>IF(tbl_raw_data[[#This Row],[time_taken_in_mins]]&lt;=20,"SLA_MET","SLA_NOT_MET")</f>
        <v>SLA_NOT_MET</v>
      </c>
    </row>
    <row r="111" spans="1:17" ht="15" customHeight="1" x14ac:dyDescent="0.25">
      <c r="A111" s="17" t="s">
        <v>1328</v>
      </c>
      <c r="B111" s="18">
        <v>45136.598935185182</v>
      </c>
      <c r="C111" s="19">
        <v>45136.603101851855</v>
      </c>
      <c r="D111" s="20" t="s">
        <v>13</v>
      </c>
      <c r="E111" s="21" t="s">
        <v>41</v>
      </c>
      <c r="F111" s="20" t="s">
        <v>55</v>
      </c>
      <c r="G111" s="105" t="s">
        <v>67</v>
      </c>
      <c r="H11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 s="48">
        <f>tbl_raw_data[[#This Row],[Date Actioned]]-tbl_raw_data[[#This Row],[Date Tagged]]</f>
        <v>4.1666666729724966E-3</v>
      </c>
      <c r="J111" s="50">
        <f>HOUR(tbl_raw_data[[#This Row],[time_taken]])*60+MINUTE(tbl_raw_data[[#This Row],[time_taken]])+SECOND(tbl_raw_data[[#This Row],[time_taken]])/60</f>
        <v>6</v>
      </c>
      <c r="K111" s="54">
        <f>DATE(YEAR(tbl_raw_data[[#This Row],[Date Actioned]]), MONTH(tbl_raw_data[[#This Row],[Date Actioned]]), DAY(tbl_raw_data[[#This Row],[Date Actioned]]))</f>
        <v>45136</v>
      </c>
      <c r="L111" s="55" t="str">
        <f>UPPER(TEXT(tbl_raw_data[[#This Row],[Updated_date]],"MMMM"))</f>
        <v>JULY</v>
      </c>
      <c r="M111" s="55" t="str">
        <f>UPPER("Week "&amp;IF(ROUNDUP(DAY(tbl_raw_data[[#This Row],[Updated_date]])/7,0)=5,4,ROUNDUP(DAY(tbl_raw_data[[#This Row],[Updated_date]])/7,0)))</f>
        <v>WEEK 4</v>
      </c>
      <c r="N111" s="57" t="str">
        <f>UPPER(VLOOKUP(tbl_raw_data[[#This Row],[Analyst]],[1]setting!$A$1:$B$15,2,0))</f>
        <v>CAMERON</v>
      </c>
      <c r="O111" s="57" t="str">
        <f>UPPER(tbl_raw_data[[#This Row],[Outcome]])</f>
        <v>APPROVE</v>
      </c>
      <c r="P111" s="57" t="str">
        <f>UPPER(tbl_raw_data[[#This Row],[Queue Name]])</f>
        <v>CONSUMER POST BUREAU</v>
      </c>
      <c r="Q111" s="57" t="str">
        <f>IF(tbl_raw_data[[#This Row],[time_taken_in_mins]]&lt;=20,"SLA_MET","SLA_NOT_MET")</f>
        <v>SLA_MET</v>
      </c>
    </row>
    <row r="112" spans="1:17" ht="15" customHeight="1" x14ac:dyDescent="0.25">
      <c r="A112" s="17" t="s">
        <v>707</v>
      </c>
      <c r="B112" s="18">
        <v>45136.599652777775</v>
      </c>
      <c r="C112" s="19">
        <v>45136.602824074071</v>
      </c>
      <c r="D112" s="20" t="s">
        <v>29</v>
      </c>
      <c r="E112" s="21" t="s">
        <v>28</v>
      </c>
      <c r="F112" s="20" t="s">
        <v>73</v>
      </c>
      <c r="G112" s="105"/>
      <c r="H11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2" s="48">
        <f>tbl_raw_data[[#This Row],[Date Actioned]]-tbl_raw_data[[#This Row],[Date Tagged]]</f>
        <v>3.1712962954770774E-3</v>
      </c>
      <c r="J112" s="50">
        <f>HOUR(tbl_raw_data[[#This Row],[time_taken]])*60+MINUTE(tbl_raw_data[[#This Row],[time_taken]])+SECOND(tbl_raw_data[[#This Row],[time_taken]])/60</f>
        <v>4.5666666666666664</v>
      </c>
      <c r="K112" s="54">
        <f>DATE(YEAR(tbl_raw_data[[#This Row],[Date Actioned]]), MONTH(tbl_raw_data[[#This Row],[Date Actioned]]), DAY(tbl_raw_data[[#This Row],[Date Actioned]]))</f>
        <v>45136</v>
      </c>
      <c r="L112" s="55" t="str">
        <f>UPPER(TEXT(tbl_raw_data[[#This Row],[Updated_date]],"MMMM"))</f>
        <v>JULY</v>
      </c>
      <c r="M112" s="55" t="str">
        <f>UPPER("Week "&amp;IF(ROUNDUP(DAY(tbl_raw_data[[#This Row],[Updated_date]])/7,0)=5,4,ROUNDUP(DAY(tbl_raw_data[[#This Row],[Updated_date]])/7,0)))</f>
        <v>WEEK 4</v>
      </c>
      <c r="N112" s="57" t="str">
        <f>UPPER(VLOOKUP(tbl_raw_data[[#This Row],[Analyst]],[1]setting!$A$1:$B$15,2,0))</f>
        <v>SHAHID</v>
      </c>
      <c r="O112" s="57" t="str">
        <f>UPPER(tbl_raw_data[[#This Row],[Outcome]])</f>
        <v>APPROVE</v>
      </c>
      <c r="P112" s="57" t="str">
        <f>UPPER(tbl_raw_data[[#This Row],[Queue Name]])</f>
        <v>CONSUMER EXISTING</v>
      </c>
      <c r="Q112" s="57" t="str">
        <f>IF(tbl_raw_data[[#This Row],[time_taken_in_mins]]&lt;=20,"SLA_MET","SLA_NOT_MET")</f>
        <v>SLA_MET</v>
      </c>
    </row>
    <row r="113" spans="1:17" ht="15" customHeight="1" x14ac:dyDescent="0.25">
      <c r="A113" s="17" t="s">
        <v>3136</v>
      </c>
      <c r="B113" s="18">
        <v>45136.600254629629</v>
      </c>
      <c r="C113" s="19">
        <v>45136.606828703705</v>
      </c>
      <c r="D113" s="20" t="s">
        <v>13</v>
      </c>
      <c r="E113" s="21" t="s">
        <v>41</v>
      </c>
      <c r="F113" s="20" t="s">
        <v>455</v>
      </c>
      <c r="G113" s="105" t="s">
        <v>29</v>
      </c>
      <c r="H11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 s="48">
        <f>tbl_raw_data[[#This Row],[Date Actioned]]-tbl_raw_data[[#This Row],[Date Tagged]]</f>
        <v>6.5740740756154992E-3</v>
      </c>
      <c r="J113" s="50">
        <f>HOUR(tbl_raw_data[[#This Row],[time_taken]])*60+MINUTE(tbl_raw_data[[#This Row],[time_taken]])+SECOND(tbl_raw_data[[#This Row],[time_taken]])/60</f>
        <v>9.4666666666666668</v>
      </c>
      <c r="K113" s="54">
        <f>DATE(YEAR(tbl_raw_data[[#This Row],[Date Actioned]]), MONTH(tbl_raw_data[[#This Row],[Date Actioned]]), DAY(tbl_raw_data[[#This Row],[Date Actioned]]))</f>
        <v>45136</v>
      </c>
      <c r="L113" s="55" t="str">
        <f>UPPER(TEXT(tbl_raw_data[[#This Row],[Updated_date]],"MMMM"))</f>
        <v>JULY</v>
      </c>
      <c r="M113" s="55" t="str">
        <f>UPPER("Week "&amp;IF(ROUNDUP(DAY(tbl_raw_data[[#This Row],[Updated_date]])/7,0)=5,4,ROUNDUP(DAY(tbl_raw_data[[#This Row],[Updated_date]])/7,0)))</f>
        <v>WEEK 4</v>
      </c>
      <c r="N113" s="57" t="str">
        <f>UPPER(VLOOKUP(tbl_raw_data[[#This Row],[Analyst]],[1]setting!$A$1:$B$15,2,0))</f>
        <v>ROHAN</v>
      </c>
      <c r="O113" s="57" t="str">
        <f>UPPER(tbl_raw_data[[#This Row],[Outcome]])</f>
        <v>APPROVE</v>
      </c>
      <c r="P113" s="57" t="str">
        <f>UPPER(tbl_raw_data[[#This Row],[Queue Name]])</f>
        <v>CONSUMER POST BUREAU</v>
      </c>
      <c r="Q113" s="57" t="str">
        <f>IF(tbl_raw_data[[#This Row],[time_taken_in_mins]]&lt;=20,"SLA_MET","SLA_NOT_MET")</f>
        <v>SLA_MET</v>
      </c>
    </row>
    <row r="114" spans="1:17" ht="15" customHeight="1" x14ac:dyDescent="0.25">
      <c r="A114" s="17" t="s">
        <v>3587</v>
      </c>
      <c r="B114" s="18">
        <v>45136.600671296299</v>
      </c>
      <c r="C114" s="19">
        <v>45136.607800925929</v>
      </c>
      <c r="D114" s="20" t="s">
        <v>13</v>
      </c>
      <c r="E114" s="21" t="s">
        <v>28</v>
      </c>
      <c r="F114" s="20" t="s">
        <v>10</v>
      </c>
      <c r="G114" s="105" t="s">
        <v>29</v>
      </c>
      <c r="H11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 s="48">
        <f>tbl_raw_data[[#This Row],[Date Actioned]]-tbl_raw_data[[#This Row],[Date Tagged]]</f>
        <v>7.1296296300715767E-3</v>
      </c>
      <c r="J114" s="50">
        <f>HOUR(tbl_raw_data[[#This Row],[time_taken]])*60+MINUTE(tbl_raw_data[[#This Row],[time_taken]])+SECOND(tbl_raw_data[[#This Row],[time_taken]])/60</f>
        <v>10.266666666666667</v>
      </c>
      <c r="K114" s="54">
        <f>DATE(YEAR(tbl_raw_data[[#This Row],[Date Actioned]]), MONTH(tbl_raw_data[[#This Row],[Date Actioned]]), DAY(tbl_raw_data[[#This Row],[Date Actioned]]))</f>
        <v>45136</v>
      </c>
      <c r="L114" s="55" t="str">
        <f>UPPER(TEXT(tbl_raw_data[[#This Row],[Updated_date]],"MMMM"))</f>
        <v>JULY</v>
      </c>
      <c r="M114" s="55" t="str">
        <f>UPPER("Week "&amp;IF(ROUNDUP(DAY(tbl_raw_data[[#This Row],[Updated_date]])/7,0)=5,4,ROUNDUP(DAY(tbl_raw_data[[#This Row],[Updated_date]])/7,0)))</f>
        <v>WEEK 4</v>
      </c>
      <c r="N114" s="57" t="str">
        <f>UPPER(VLOOKUP(tbl_raw_data[[#This Row],[Analyst]],[1]setting!$A$1:$B$15,2,0))</f>
        <v>SAM</v>
      </c>
      <c r="O114" s="57" t="str">
        <f>UPPER(tbl_raw_data[[#This Row],[Outcome]])</f>
        <v>APPROVE</v>
      </c>
      <c r="P114" s="57" t="str">
        <f>UPPER(tbl_raw_data[[#This Row],[Queue Name]])</f>
        <v>CONSUMER EXISTING</v>
      </c>
      <c r="Q114" s="57" t="str">
        <f>IF(tbl_raw_data[[#This Row],[time_taken_in_mins]]&lt;=20,"SLA_MET","SLA_NOT_MET")</f>
        <v>SLA_MET</v>
      </c>
    </row>
    <row r="115" spans="1:17" ht="15" customHeight="1" x14ac:dyDescent="0.25">
      <c r="A115" s="17" t="s">
        <v>556</v>
      </c>
      <c r="B115" s="18">
        <v>45136.604212962964</v>
      </c>
      <c r="C115" s="19">
        <v>45136.607106481482</v>
      </c>
      <c r="D115" s="20" t="s">
        <v>46</v>
      </c>
      <c r="E115" s="21" t="s">
        <v>28</v>
      </c>
      <c r="F115" s="20" t="s">
        <v>86</v>
      </c>
      <c r="G115" s="105" t="s">
        <v>74</v>
      </c>
      <c r="H11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5" s="48">
        <f>tbl_raw_data[[#This Row],[Date Actioned]]-tbl_raw_data[[#This Row],[Date Tagged]]</f>
        <v>2.8935185182490386E-3</v>
      </c>
      <c r="J115" s="50">
        <f>HOUR(tbl_raw_data[[#This Row],[time_taken]])*60+MINUTE(tbl_raw_data[[#This Row],[time_taken]])+SECOND(tbl_raw_data[[#This Row],[time_taken]])/60</f>
        <v>4.166666666666667</v>
      </c>
      <c r="K115" s="54">
        <f>DATE(YEAR(tbl_raw_data[[#This Row],[Date Actioned]]), MONTH(tbl_raw_data[[#This Row],[Date Actioned]]), DAY(tbl_raw_data[[#This Row],[Date Actioned]]))</f>
        <v>45136</v>
      </c>
      <c r="L115" s="55" t="str">
        <f>UPPER(TEXT(tbl_raw_data[[#This Row],[Updated_date]],"MMMM"))</f>
        <v>JULY</v>
      </c>
      <c r="M115" s="55" t="str">
        <f>UPPER("Week "&amp;IF(ROUNDUP(DAY(tbl_raw_data[[#This Row],[Updated_date]])/7,0)=5,4,ROUNDUP(DAY(tbl_raw_data[[#This Row],[Updated_date]])/7,0)))</f>
        <v>WEEK 4</v>
      </c>
      <c r="N115" s="57" t="str">
        <f>UPPER(VLOOKUP(tbl_raw_data[[#This Row],[Analyst]],[1]setting!$A$1:$B$15,2,0))</f>
        <v>ASIF</v>
      </c>
      <c r="O115" s="57" t="str">
        <f>UPPER(tbl_raw_data[[#This Row],[Outcome]])</f>
        <v>DECLINE</v>
      </c>
      <c r="P115" s="57" t="str">
        <f>UPPER(tbl_raw_data[[#This Row],[Queue Name]])</f>
        <v>CONSUMER EXISTING</v>
      </c>
      <c r="Q115" s="57" t="str">
        <f>IF(tbl_raw_data[[#This Row],[time_taken_in_mins]]&lt;=20,"SLA_MET","SLA_NOT_MET")</f>
        <v>SLA_MET</v>
      </c>
    </row>
    <row r="116" spans="1:17" ht="15" customHeight="1" x14ac:dyDescent="0.25">
      <c r="A116" s="17" t="s">
        <v>1555</v>
      </c>
      <c r="B116" s="18">
        <v>45136.604826388888</v>
      </c>
      <c r="C116" s="19">
        <v>45136.609340277777</v>
      </c>
      <c r="D116" s="20" t="s">
        <v>13</v>
      </c>
      <c r="E116" s="21" t="s">
        <v>9</v>
      </c>
      <c r="F116" s="20" t="s">
        <v>109</v>
      </c>
      <c r="G116" s="105" t="s">
        <v>1552</v>
      </c>
      <c r="H11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 s="48">
        <f>tbl_raw_data[[#This Row],[Date Actioned]]-tbl_raw_data[[#This Row],[Date Tagged]]</f>
        <v>4.5138888890505768E-3</v>
      </c>
      <c r="J116" s="50">
        <f>HOUR(tbl_raw_data[[#This Row],[time_taken]])*60+MINUTE(tbl_raw_data[[#This Row],[time_taken]])+SECOND(tbl_raw_data[[#This Row],[time_taken]])/60</f>
        <v>6.5</v>
      </c>
      <c r="K116" s="54">
        <f>DATE(YEAR(tbl_raw_data[[#This Row],[Date Actioned]]), MONTH(tbl_raw_data[[#This Row],[Date Actioned]]), DAY(tbl_raw_data[[#This Row],[Date Actioned]]))</f>
        <v>45136</v>
      </c>
      <c r="L116" s="55" t="str">
        <f>UPPER(TEXT(tbl_raw_data[[#This Row],[Updated_date]],"MMMM"))</f>
        <v>JULY</v>
      </c>
      <c r="M116" s="55" t="str">
        <f>UPPER("Week "&amp;IF(ROUNDUP(DAY(tbl_raw_data[[#This Row],[Updated_date]])/7,0)=5,4,ROUNDUP(DAY(tbl_raw_data[[#This Row],[Updated_date]])/7,0)))</f>
        <v>WEEK 4</v>
      </c>
      <c r="N116" s="57" t="str">
        <f>UPPER(VLOOKUP(tbl_raw_data[[#This Row],[Analyst]],[1]setting!$A$1:$B$15,2,0))</f>
        <v>NAVED</v>
      </c>
      <c r="O116" s="57" t="str">
        <f>UPPER(tbl_raw_data[[#This Row],[Outcome]])</f>
        <v>APPROVE</v>
      </c>
      <c r="P116" s="57" t="str">
        <f>UPPER(tbl_raw_data[[#This Row],[Queue Name]])</f>
        <v>CONSUMER PRE BUREAU</v>
      </c>
      <c r="Q116" s="57" t="str">
        <f>IF(tbl_raw_data[[#This Row],[time_taken_in_mins]]&lt;=20,"SLA_MET","SLA_NOT_MET")</f>
        <v>SLA_MET</v>
      </c>
    </row>
    <row r="117" spans="1:17" ht="15" customHeight="1" x14ac:dyDescent="0.25">
      <c r="A117" s="17" t="s">
        <v>3062</v>
      </c>
      <c r="B117" s="18">
        <v>45136.605416666665</v>
      </c>
      <c r="C117" s="19">
        <v>45136.611898148149</v>
      </c>
      <c r="D117" s="20" t="s">
        <v>13</v>
      </c>
      <c r="E117" s="21" t="s">
        <v>28</v>
      </c>
      <c r="F117" s="20" t="s">
        <v>55</v>
      </c>
      <c r="G117" s="105" t="s">
        <v>886</v>
      </c>
      <c r="H11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 s="48">
        <f>tbl_raw_data[[#This Row],[Date Actioned]]-tbl_raw_data[[#This Row],[Date Tagged]]</f>
        <v>6.4814814832061529E-3</v>
      </c>
      <c r="J117" s="50">
        <f>HOUR(tbl_raw_data[[#This Row],[time_taken]])*60+MINUTE(tbl_raw_data[[#This Row],[time_taken]])+SECOND(tbl_raw_data[[#This Row],[time_taken]])/60</f>
        <v>9.3333333333333339</v>
      </c>
      <c r="K117" s="54">
        <f>DATE(YEAR(tbl_raw_data[[#This Row],[Date Actioned]]), MONTH(tbl_raw_data[[#This Row],[Date Actioned]]), DAY(tbl_raw_data[[#This Row],[Date Actioned]]))</f>
        <v>45136</v>
      </c>
      <c r="L117" s="55" t="str">
        <f>UPPER(TEXT(tbl_raw_data[[#This Row],[Updated_date]],"MMMM"))</f>
        <v>JULY</v>
      </c>
      <c r="M117" s="55" t="str">
        <f>UPPER("Week "&amp;IF(ROUNDUP(DAY(tbl_raw_data[[#This Row],[Updated_date]])/7,0)=5,4,ROUNDUP(DAY(tbl_raw_data[[#This Row],[Updated_date]])/7,0)))</f>
        <v>WEEK 4</v>
      </c>
      <c r="N117" s="57" t="str">
        <f>UPPER(VLOOKUP(tbl_raw_data[[#This Row],[Analyst]],[1]setting!$A$1:$B$15,2,0))</f>
        <v>CAMERON</v>
      </c>
      <c r="O117" s="57" t="str">
        <f>UPPER(tbl_raw_data[[#This Row],[Outcome]])</f>
        <v>APPROVE</v>
      </c>
      <c r="P117" s="57" t="str">
        <f>UPPER(tbl_raw_data[[#This Row],[Queue Name]])</f>
        <v>CONSUMER EXISTING</v>
      </c>
      <c r="Q117" s="57" t="str">
        <f>IF(tbl_raw_data[[#This Row],[time_taken_in_mins]]&lt;=20,"SLA_MET","SLA_NOT_MET")</f>
        <v>SLA_MET</v>
      </c>
    </row>
    <row r="118" spans="1:17" ht="15" customHeight="1" x14ac:dyDescent="0.25">
      <c r="A118" s="17" t="s">
        <v>258</v>
      </c>
      <c r="B118" s="18">
        <v>45136.607037037036</v>
      </c>
      <c r="C118" s="19">
        <v>45136.609155092592</v>
      </c>
      <c r="D118" s="20" t="s">
        <v>13</v>
      </c>
      <c r="E118" s="21" t="s">
        <v>41</v>
      </c>
      <c r="F118" s="20" t="s">
        <v>86</v>
      </c>
      <c r="G118" s="105" t="s">
        <v>67</v>
      </c>
      <c r="H11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 s="48">
        <f>tbl_raw_data[[#This Row],[Date Actioned]]-tbl_raw_data[[#This Row],[Date Tagged]]</f>
        <v>2.118055555911269E-3</v>
      </c>
      <c r="J118" s="50">
        <f>HOUR(tbl_raw_data[[#This Row],[time_taken]])*60+MINUTE(tbl_raw_data[[#This Row],[time_taken]])+SECOND(tbl_raw_data[[#This Row],[time_taken]])/60</f>
        <v>3.05</v>
      </c>
      <c r="K118" s="54">
        <f>DATE(YEAR(tbl_raw_data[[#This Row],[Date Actioned]]), MONTH(tbl_raw_data[[#This Row],[Date Actioned]]), DAY(tbl_raw_data[[#This Row],[Date Actioned]]))</f>
        <v>45136</v>
      </c>
      <c r="L118" s="55" t="str">
        <f>UPPER(TEXT(tbl_raw_data[[#This Row],[Updated_date]],"MMMM"))</f>
        <v>JULY</v>
      </c>
      <c r="M118" s="55" t="str">
        <f>UPPER("Week "&amp;IF(ROUNDUP(DAY(tbl_raw_data[[#This Row],[Updated_date]])/7,0)=5,4,ROUNDUP(DAY(tbl_raw_data[[#This Row],[Updated_date]])/7,0)))</f>
        <v>WEEK 4</v>
      </c>
      <c r="N118" s="57" t="str">
        <f>UPPER(VLOOKUP(tbl_raw_data[[#This Row],[Analyst]],[1]setting!$A$1:$B$15,2,0))</f>
        <v>ASIF</v>
      </c>
      <c r="O118" s="57" t="str">
        <f>UPPER(tbl_raw_data[[#This Row],[Outcome]])</f>
        <v>APPROVE</v>
      </c>
      <c r="P118" s="57" t="str">
        <f>UPPER(tbl_raw_data[[#This Row],[Queue Name]])</f>
        <v>CONSUMER POST BUREAU</v>
      </c>
      <c r="Q118" s="57" t="str">
        <f>IF(tbl_raw_data[[#This Row],[time_taken_in_mins]]&lt;=20,"SLA_MET","SLA_NOT_MET")</f>
        <v>SLA_MET</v>
      </c>
    </row>
    <row r="119" spans="1:17" ht="15" customHeight="1" x14ac:dyDescent="0.25">
      <c r="A119" s="17" t="s">
        <v>1320</v>
      </c>
      <c r="B119" s="18">
        <v>45136.607581018521</v>
      </c>
      <c r="C119" s="19">
        <v>45136.61173611111</v>
      </c>
      <c r="D119" s="20" t="s">
        <v>29</v>
      </c>
      <c r="E119" s="21" t="s">
        <v>41</v>
      </c>
      <c r="F119" s="20" t="s">
        <v>73</v>
      </c>
      <c r="G119" s="105"/>
      <c r="H11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 s="48">
        <f>tbl_raw_data[[#This Row],[Date Actioned]]-tbl_raw_data[[#This Row],[Date Tagged]]</f>
        <v>4.1550925889168866E-3</v>
      </c>
      <c r="J119" s="50">
        <f>HOUR(tbl_raw_data[[#This Row],[time_taken]])*60+MINUTE(tbl_raw_data[[#This Row],[time_taken]])+SECOND(tbl_raw_data[[#This Row],[time_taken]])/60</f>
        <v>5.9833333333333334</v>
      </c>
      <c r="K119" s="54">
        <f>DATE(YEAR(tbl_raw_data[[#This Row],[Date Actioned]]), MONTH(tbl_raw_data[[#This Row],[Date Actioned]]), DAY(tbl_raw_data[[#This Row],[Date Actioned]]))</f>
        <v>45136</v>
      </c>
      <c r="L119" s="55" t="str">
        <f>UPPER(TEXT(tbl_raw_data[[#This Row],[Updated_date]],"MMMM"))</f>
        <v>JULY</v>
      </c>
      <c r="M119" s="55" t="str">
        <f>UPPER("Week "&amp;IF(ROUNDUP(DAY(tbl_raw_data[[#This Row],[Updated_date]])/7,0)=5,4,ROUNDUP(DAY(tbl_raw_data[[#This Row],[Updated_date]])/7,0)))</f>
        <v>WEEK 4</v>
      </c>
      <c r="N119" s="57" t="str">
        <f>UPPER(VLOOKUP(tbl_raw_data[[#This Row],[Analyst]],[1]setting!$A$1:$B$15,2,0))</f>
        <v>SHAHID</v>
      </c>
      <c r="O119" s="57" t="str">
        <f>UPPER(tbl_raw_data[[#This Row],[Outcome]])</f>
        <v>APPROVE</v>
      </c>
      <c r="P119" s="57" t="str">
        <f>UPPER(tbl_raw_data[[#This Row],[Queue Name]])</f>
        <v>CONSUMER POST BUREAU</v>
      </c>
      <c r="Q119" s="57" t="str">
        <f>IF(tbl_raw_data[[#This Row],[time_taken_in_mins]]&lt;=20,"SLA_MET","SLA_NOT_MET")</f>
        <v>SLA_MET</v>
      </c>
    </row>
    <row r="120" spans="1:17" ht="15" customHeight="1" x14ac:dyDescent="0.25">
      <c r="A120" s="17" t="s">
        <v>895</v>
      </c>
      <c r="B120" s="18">
        <v>45136.608657407407</v>
      </c>
      <c r="C120" s="19">
        <v>45136.61215277778</v>
      </c>
      <c r="D120" s="20" t="s">
        <v>8</v>
      </c>
      <c r="E120" s="21" t="s">
        <v>9</v>
      </c>
      <c r="F120" s="20" t="s">
        <v>10</v>
      </c>
      <c r="G120" s="105" t="s">
        <v>893</v>
      </c>
      <c r="H12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0" s="48">
        <f>tbl_raw_data[[#This Row],[Date Actioned]]-tbl_raw_data[[#This Row],[Date Tagged]]</f>
        <v>3.4953703725477681E-3</v>
      </c>
      <c r="J120" s="50">
        <f>HOUR(tbl_raw_data[[#This Row],[time_taken]])*60+MINUTE(tbl_raw_data[[#This Row],[time_taken]])+SECOND(tbl_raw_data[[#This Row],[time_taken]])/60</f>
        <v>5.0333333333333332</v>
      </c>
      <c r="K120" s="54">
        <f>DATE(YEAR(tbl_raw_data[[#This Row],[Date Actioned]]), MONTH(tbl_raw_data[[#This Row],[Date Actioned]]), DAY(tbl_raw_data[[#This Row],[Date Actioned]]))</f>
        <v>45136</v>
      </c>
      <c r="L120" s="55" t="str">
        <f>UPPER(TEXT(tbl_raw_data[[#This Row],[Updated_date]],"MMMM"))</f>
        <v>JULY</v>
      </c>
      <c r="M120" s="55" t="str">
        <f>UPPER("Week "&amp;IF(ROUNDUP(DAY(tbl_raw_data[[#This Row],[Updated_date]])/7,0)=5,4,ROUNDUP(DAY(tbl_raw_data[[#This Row],[Updated_date]])/7,0)))</f>
        <v>WEEK 4</v>
      </c>
      <c r="N120" s="57" t="str">
        <f>UPPER(VLOOKUP(tbl_raw_data[[#This Row],[Analyst]],[1]setting!$A$1:$B$15,2,0))</f>
        <v>SAM</v>
      </c>
      <c r="O120" s="57" t="str">
        <f>UPPER(tbl_raw_data[[#This Row],[Outcome]])</f>
        <v>WITHDRAW</v>
      </c>
      <c r="P120" s="57" t="str">
        <f>UPPER(tbl_raw_data[[#This Row],[Queue Name]])</f>
        <v>CONSUMER PRE BUREAU</v>
      </c>
      <c r="Q120" s="57" t="str">
        <f>IF(tbl_raw_data[[#This Row],[time_taken_in_mins]]&lt;=20,"SLA_MET","SLA_NOT_MET")</f>
        <v>SLA_MET</v>
      </c>
    </row>
    <row r="121" spans="1:17" ht="15" customHeight="1" x14ac:dyDescent="0.25">
      <c r="A121" s="17" t="s">
        <v>5967</v>
      </c>
      <c r="B121" s="18">
        <v>45136.609479166669</v>
      </c>
      <c r="C121" s="19">
        <v>45136.62127314815</v>
      </c>
      <c r="D121" s="20" t="s">
        <v>13</v>
      </c>
      <c r="E121" s="21" t="s">
        <v>28</v>
      </c>
      <c r="F121" s="20" t="s">
        <v>42</v>
      </c>
      <c r="G121" s="105" t="s">
        <v>29</v>
      </c>
      <c r="H12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 s="48">
        <f>tbl_raw_data[[#This Row],[Date Actioned]]-tbl_raw_data[[#This Row],[Date Tagged]]</f>
        <v>1.1793981480877846E-2</v>
      </c>
      <c r="J121" s="50">
        <f>HOUR(tbl_raw_data[[#This Row],[time_taken]])*60+MINUTE(tbl_raw_data[[#This Row],[time_taken]])+SECOND(tbl_raw_data[[#This Row],[time_taken]])/60</f>
        <v>16.983333333333334</v>
      </c>
      <c r="K121" s="54">
        <f>DATE(YEAR(tbl_raw_data[[#This Row],[Date Actioned]]), MONTH(tbl_raw_data[[#This Row],[Date Actioned]]), DAY(tbl_raw_data[[#This Row],[Date Actioned]]))</f>
        <v>45136</v>
      </c>
      <c r="L121" s="55" t="str">
        <f>UPPER(TEXT(tbl_raw_data[[#This Row],[Updated_date]],"MMMM"))</f>
        <v>JULY</v>
      </c>
      <c r="M121" s="55" t="str">
        <f>UPPER("Week "&amp;IF(ROUNDUP(DAY(tbl_raw_data[[#This Row],[Updated_date]])/7,0)=5,4,ROUNDUP(DAY(tbl_raw_data[[#This Row],[Updated_date]])/7,0)))</f>
        <v>WEEK 4</v>
      </c>
      <c r="N121" s="57" t="str">
        <f>UPPER(VLOOKUP(tbl_raw_data[[#This Row],[Analyst]],[1]setting!$A$1:$B$15,2,0))</f>
        <v>NITESH</v>
      </c>
      <c r="O121" s="57" t="str">
        <f>UPPER(tbl_raw_data[[#This Row],[Outcome]])</f>
        <v>APPROVE</v>
      </c>
      <c r="P121" s="57" t="str">
        <f>UPPER(tbl_raw_data[[#This Row],[Queue Name]])</f>
        <v>CONSUMER EXISTING</v>
      </c>
      <c r="Q121" s="57" t="str">
        <f>IF(tbl_raw_data[[#This Row],[time_taken_in_mins]]&lt;=20,"SLA_MET","SLA_NOT_MET")</f>
        <v>SLA_MET</v>
      </c>
    </row>
    <row r="122" spans="1:17" ht="15" customHeight="1" x14ac:dyDescent="0.25">
      <c r="A122" s="17" t="s">
        <v>2509</v>
      </c>
      <c r="B122" s="18">
        <v>45136.611921296295</v>
      </c>
      <c r="C122" s="19">
        <v>45136.617627314816</v>
      </c>
      <c r="D122" s="20" t="s">
        <v>13</v>
      </c>
      <c r="E122" s="21" t="s">
        <v>9</v>
      </c>
      <c r="F122" s="20" t="s">
        <v>109</v>
      </c>
      <c r="G122" s="105" t="s">
        <v>29</v>
      </c>
      <c r="H12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 s="48">
        <f>tbl_raw_data[[#This Row],[Date Actioned]]-tbl_raw_data[[#This Row],[Date Tagged]]</f>
        <v>5.7060185208683833E-3</v>
      </c>
      <c r="J122" s="50">
        <f>HOUR(tbl_raw_data[[#This Row],[time_taken]])*60+MINUTE(tbl_raw_data[[#This Row],[time_taken]])+SECOND(tbl_raw_data[[#This Row],[time_taken]])/60</f>
        <v>8.2166666666666668</v>
      </c>
      <c r="K122" s="54">
        <f>DATE(YEAR(tbl_raw_data[[#This Row],[Date Actioned]]), MONTH(tbl_raw_data[[#This Row],[Date Actioned]]), DAY(tbl_raw_data[[#This Row],[Date Actioned]]))</f>
        <v>45136</v>
      </c>
      <c r="L122" s="55" t="str">
        <f>UPPER(TEXT(tbl_raw_data[[#This Row],[Updated_date]],"MMMM"))</f>
        <v>JULY</v>
      </c>
      <c r="M122" s="55" t="str">
        <f>UPPER("Week "&amp;IF(ROUNDUP(DAY(tbl_raw_data[[#This Row],[Updated_date]])/7,0)=5,4,ROUNDUP(DAY(tbl_raw_data[[#This Row],[Updated_date]])/7,0)))</f>
        <v>WEEK 4</v>
      </c>
      <c r="N122" s="57" t="str">
        <f>UPPER(VLOOKUP(tbl_raw_data[[#This Row],[Analyst]],[1]setting!$A$1:$B$15,2,0))</f>
        <v>NAVED</v>
      </c>
      <c r="O122" s="57" t="str">
        <f>UPPER(tbl_raw_data[[#This Row],[Outcome]])</f>
        <v>APPROVE</v>
      </c>
      <c r="P122" s="57" t="str">
        <f>UPPER(tbl_raw_data[[#This Row],[Queue Name]])</f>
        <v>CONSUMER PRE BUREAU</v>
      </c>
      <c r="Q122" s="57" t="str">
        <f>IF(tbl_raw_data[[#This Row],[time_taken_in_mins]]&lt;=20,"SLA_MET","SLA_NOT_MET")</f>
        <v>SLA_MET</v>
      </c>
    </row>
    <row r="123" spans="1:17" ht="15" customHeight="1" x14ac:dyDescent="0.25">
      <c r="A123" s="17" t="s">
        <v>668</v>
      </c>
      <c r="B123" s="18">
        <v>45136.611932870372</v>
      </c>
      <c r="C123" s="19">
        <v>45136.615057870367</v>
      </c>
      <c r="D123" s="20" t="s">
        <v>13</v>
      </c>
      <c r="E123" s="21" t="s">
        <v>28</v>
      </c>
      <c r="F123" s="20" t="s">
        <v>55</v>
      </c>
      <c r="G123" s="105" t="s">
        <v>53</v>
      </c>
      <c r="H12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 s="48">
        <f>tbl_raw_data[[#This Row],[Date Actioned]]-tbl_raw_data[[#This Row],[Date Tagged]]</f>
        <v>3.1249999956344254E-3</v>
      </c>
      <c r="J123" s="50">
        <f>HOUR(tbl_raw_data[[#This Row],[time_taken]])*60+MINUTE(tbl_raw_data[[#This Row],[time_taken]])+SECOND(tbl_raw_data[[#This Row],[time_taken]])/60</f>
        <v>4.5</v>
      </c>
      <c r="K123" s="54">
        <f>DATE(YEAR(tbl_raw_data[[#This Row],[Date Actioned]]), MONTH(tbl_raw_data[[#This Row],[Date Actioned]]), DAY(tbl_raw_data[[#This Row],[Date Actioned]]))</f>
        <v>45136</v>
      </c>
      <c r="L123" s="55" t="str">
        <f>UPPER(TEXT(tbl_raw_data[[#This Row],[Updated_date]],"MMMM"))</f>
        <v>JULY</v>
      </c>
      <c r="M123" s="55" t="str">
        <f>UPPER("Week "&amp;IF(ROUNDUP(DAY(tbl_raw_data[[#This Row],[Updated_date]])/7,0)=5,4,ROUNDUP(DAY(tbl_raw_data[[#This Row],[Updated_date]])/7,0)))</f>
        <v>WEEK 4</v>
      </c>
      <c r="N123" s="57" t="str">
        <f>UPPER(VLOOKUP(tbl_raw_data[[#This Row],[Analyst]],[1]setting!$A$1:$B$15,2,0))</f>
        <v>CAMERON</v>
      </c>
      <c r="O123" s="57" t="str">
        <f>UPPER(tbl_raw_data[[#This Row],[Outcome]])</f>
        <v>APPROVE</v>
      </c>
      <c r="P123" s="57" t="str">
        <f>UPPER(tbl_raw_data[[#This Row],[Queue Name]])</f>
        <v>CONSUMER EXISTING</v>
      </c>
      <c r="Q123" s="57" t="str">
        <f>IF(tbl_raw_data[[#This Row],[time_taken_in_mins]]&lt;=20,"SLA_MET","SLA_NOT_MET")</f>
        <v>SLA_MET</v>
      </c>
    </row>
    <row r="124" spans="1:17" ht="15" customHeight="1" x14ac:dyDescent="0.25">
      <c r="A124" s="17" t="s">
        <v>1507</v>
      </c>
      <c r="B124" s="18">
        <v>45136.612337962964</v>
      </c>
      <c r="C124" s="19">
        <v>45136.616805555554</v>
      </c>
      <c r="D124" s="20" t="s">
        <v>13</v>
      </c>
      <c r="E124" s="21" t="s">
        <v>41</v>
      </c>
      <c r="F124" s="20" t="s">
        <v>86</v>
      </c>
      <c r="G124" s="105" t="s">
        <v>29</v>
      </c>
      <c r="H12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4" s="48">
        <f>tbl_raw_data[[#This Row],[Date Actioned]]-tbl_raw_data[[#This Row],[Date Tagged]]</f>
        <v>4.4675925892079249E-3</v>
      </c>
      <c r="J124" s="50">
        <f>HOUR(tbl_raw_data[[#This Row],[time_taken]])*60+MINUTE(tbl_raw_data[[#This Row],[time_taken]])+SECOND(tbl_raw_data[[#This Row],[time_taken]])/60</f>
        <v>6.4333333333333336</v>
      </c>
      <c r="K124" s="54">
        <f>DATE(YEAR(tbl_raw_data[[#This Row],[Date Actioned]]), MONTH(tbl_raw_data[[#This Row],[Date Actioned]]), DAY(tbl_raw_data[[#This Row],[Date Actioned]]))</f>
        <v>45136</v>
      </c>
      <c r="L124" s="55" t="str">
        <f>UPPER(TEXT(tbl_raw_data[[#This Row],[Updated_date]],"MMMM"))</f>
        <v>JULY</v>
      </c>
      <c r="M124" s="55" t="str">
        <f>UPPER("Week "&amp;IF(ROUNDUP(DAY(tbl_raw_data[[#This Row],[Updated_date]])/7,0)=5,4,ROUNDUP(DAY(tbl_raw_data[[#This Row],[Updated_date]])/7,0)))</f>
        <v>WEEK 4</v>
      </c>
      <c r="N124" s="57" t="str">
        <f>UPPER(VLOOKUP(tbl_raw_data[[#This Row],[Analyst]],[1]setting!$A$1:$B$15,2,0))</f>
        <v>ASIF</v>
      </c>
      <c r="O124" s="57" t="str">
        <f>UPPER(tbl_raw_data[[#This Row],[Outcome]])</f>
        <v>APPROVE</v>
      </c>
      <c r="P124" s="57" t="str">
        <f>UPPER(tbl_raw_data[[#This Row],[Queue Name]])</f>
        <v>CONSUMER POST BUREAU</v>
      </c>
      <c r="Q124" s="57" t="str">
        <f>IF(tbl_raw_data[[#This Row],[time_taken_in_mins]]&lt;=20,"SLA_MET","SLA_NOT_MET")</f>
        <v>SLA_MET</v>
      </c>
    </row>
    <row r="125" spans="1:17" ht="15" customHeight="1" x14ac:dyDescent="0.25">
      <c r="A125" s="17" t="s">
        <v>4113</v>
      </c>
      <c r="B125" s="18">
        <v>45136.613645833335</v>
      </c>
      <c r="C125" s="19">
        <v>45136.621527777781</v>
      </c>
      <c r="D125" s="20" t="s">
        <v>13</v>
      </c>
      <c r="E125" s="21" t="s">
        <v>9</v>
      </c>
      <c r="F125" s="20" t="s">
        <v>228</v>
      </c>
      <c r="G125" s="105" t="s">
        <v>29</v>
      </c>
      <c r="H12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 s="48">
        <f>tbl_raw_data[[#This Row],[Date Actioned]]-tbl_raw_data[[#This Row],[Date Tagged]]</f>
        <v>7.8819444461259991E-3</v>
      </c>
      <c r="J125" s="50">
        <f>HOUR(tbl_raw_data[[#This Row],[time_taken]])*60+MINUTE(tbl_raw_data[[#This Row],[time_taken]])+SECOND(tbl_raw_data[[#This Row],[time_taken]])/60</f>
        <v>11.35</v>
      </c>
      <c r="K125" s="54">
        <f>DATE(YEAR(tbl_raw_data[[#This Row],[Date Actioned]]), MONTH(tbl_raw_data[[#This Row],[Date Actioned]]), DAY(tbl_raw_data[[#This Row],[Date Actioned]]))</f>
        <v>45136</v>
      </c>
      <c r="L125" s="55" t="str">
        <f>UPPER(TEXT(tbl_raw_data[[#This Row],[Updated_date]],"MMMM"))</f>
        <v>JULY</v>
      </c>
      <c r="M125" s="55" t="str">
        <f>UPPER("Week "&amp;IF(ROUNDUP(DAY(tbl_raw_data[[#This Row],[Updated_date]])/7,0)=5,4,ROUNDUP(DAY(tbl_raw_data[[#This Row],[Updated_date]])/7,0)))</f>
        <v>WEEK 4</v>
      </c>
      <c r="N125" s="57" t="str">
        <f>UPPER(VLOOKUP(tbl_raw_data[[#This Row],[Analyst]],[1]setting!$A$1:$B$15,2,0))</f>
        <v>OUADIR</v>
      </c>
      <c r="O125" s="57" t="str">
        <f>UPPER(tbl_raw_data[[#This Row],[Outcome]])</f>
        <v>APPROVE</v>
      </c>
      <c r="P125" s="57" t="str">
        <f>UPPER(tbl_raw_data[[#This Row],[Queue Name]])</f>
        <v>CONSUMER PRE BUREAU</v>
      </c>
      <c r="Q125" s="57" t="str">
        <f>IF(tbl_raw_data[[#This Row],[time_taken_in_mins]]&lt;=20,"SLA_MET","SLA_NOT_MET")</f>
        <v>SLA_MET</v>
      </c>
    </row>
    <row r="126" spans="1:17" ht="15" customHeight="1" x14ac:dyDescent="0.25">
      <c r="A126" s="17" t="s">
        <v>5907</v>
      </c>
      <c r="B126" s="18">
        <v>45136.61383101852</v>
      </c>
      <c r="C126" s="19">
        <v>45136.625474537039</v>
      </c>
      <c r="D126" s="20" t="s">
        <v>13</v>
      </c>
      <c r="E126" s="21" t="s">
        <v>41</v>
      </c>
      <c r="F126" s="20" t="s">
        <v>455</v>
      </c>
      <c r="G126" s="105" t="s">
        <v>67</v>
      </c>
      <c r="H12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6" s="48">
        <f>tbl_raw_data[[#This Row],[Date Actioned]]-tbl_raw_data[[#This Row],[Date Tagged]]</f>
        <v>1.1643518519122154E-2</v>
      </c>
      <c r="J126" s="50">
        <f>HOUR(tbl_raw_data[[#This Row],[time_taken]])*60+MINUTE(tbl_raw_data[[#This Row],[time_taken]])+SECOND(tbl_raw_data[[#This Row],[time_taken]])/60</f>
        <v>16.766666666666666</v>
      </c>
      <c r="K126" s="54">
        <f>DATE(YEAR(tbl_raw_data[[#This Row],[Date Actioned]]), MONTH(tbl_raw_data[[#This Row],[Date Actioned]]), DAY(tbl_raw_data[[#This Row],[Date Actioned]]))</f>
        <v>45136</v>
      </c>
      <c r="L126" s="55" t="str">
        <f>UPPER(TEXT(tbl_raw_data[[#This Row],[Updated_date]],"MMMM"))</f>
        <v>JULY</v>
      </c>
      <c r="M126" s="55" t="str">
        <f>UPPER("Week "&amp;IF(ROUNDUP(DAY(tbl_raw_data[[#This Row],[Updated_date]])/7,0)=5,4,ROUNDUP(DAY(tbl_raw_data[[#This Row],[Updated_date]])/7,0)))</f>
        <v>WEEK 4</v>
      </c>
      <c r="N126" s="57" t="str">
        <f>UPPER(VLOOKUP(tbl_raw_data[[#This Row],[Analyst]],[1]setting!$A$1:$B$15,2,0))</f>
        <v>ROHAN</v>
      </c>
      <c r="O126" s="57" t="str">
        <f>UPPER(tbl_raw_data[[#This Row],[Outcome]])</f>
        <v>APPROVE</v>
      </c>
      <c r="P126" s="57" t="str">
        <f>UPPER(tbl_raw_data[[#This Row],[Queue Name]])</f>
        <v>CONSUMER POST BUREAU</v>
      </c>
      <c r="Q126" s="57" t="str">
        <f>IF(tbl_raw_data[[#This Row],[time_taken_in_mins]]&lt;=20,"SLA_MET","SLA_NOT_MET")</f>
        <v>SLA_MET</v>
      </c>
    </row>
    <row r="127" spans="1:17" ht="15" customHeight="1" x14ac:dyDescent="0.25">
      <c r="A127" s="17" t="s">
        <v>1623</v>
      </c>
      <c r="B127" s="18">
        <v>45136.616377314815</v>
      </c>
      <c r="C127" s="19">
        <v>45136.620972222219</v>
      </c>
      <c r="D127" s="20" t="s">
        <v>8</v>
      </c>
      <c r="E127" s="21" t="s">
        <v>9</v>
      </c>
      <c r="F127" s="20" t="s">
        <v>10</v>
      </c>
      <c r="G127" s="105" t="s">
        <v>11</v>
      </c>
      <c r="H12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7" s="48">
        <f>tbl_raw_data[[#This Row],[Date Actioned]]-tbl_raw_data[[#This Row],[Date Tagged]]</f>
        <v>4.5949074046802707E-3</v>
      </c>
      <c r="J127" s="50">
        <f>HOUR(tbl_raw_data[[#This Row],[time_taken]])*60+MINUTE(tbl_raw_data[[#This Row],[time_taken]])+SECOND(tbl_raw_data[[#This Row],[time_taken]])/60</f>
        <v>6.6166666666666671</v>
      </c>
      <c r="K127" s="54">
        <f>DATE(YEAR(tbl_raw_data[[#This Row],[Date Actioned]]), MONTH(tbl_raw_data[[#This Row],[Date Actioned]]), DAY(tbl_raw_data[[#This Row],[Date Actioned]]))</f>
        <v>45136</v>
      </c>
      <c r="L127" s="55" t="str">
        <f>UPPER(TEXT(tbl_raw_data[[#This Row],[Updated_date]],"MMMM"))</f>
        <v>JULY</v>
      </c>
      <c r="M127" s="55" t="str">
        <f>UPPER("Week "&amp;IF(ROUNDUP(DAY(tbl_raw_data[[#This Row],[Updated_date]])/7,0)=5,4,ROUNDUP(DAY(tbl_raw_data[[#This Row],[Updated_date]])/7,0)))</f>
        <v>WEEK 4</v>
      </c>
      <c r="N127" s="57" t="str">
        <f>UPPER(VLOOKUP(tbl_raw_data[[#This Row],[Analyst]],[1]setting!$A$1:$B$15,2,0))</f>
        <v>SAM</v>
      </c>
      <c r="O127" s="57" t="str">
        <f>UPPER(tbl_raw_data[[#This Row],[Outcome]])</f>
        <v>WITHDRAW</v>
      </c>
      <c r="P127" s="57" t="str">
        <f>UPPER(tbl_raw_data[[#This Row],[Queue Name]])</f>
        <v>CONSUMER PRE BUREAU</v>
      </c>
      <c r="Q127" s="57" t="str">
        <f>IF(tbl_raw_data[[#This Row],[time_taken_in_mins]]&lt;=20,"SLA_MET","SLA_NOT_MET")</f>
        <v>SLA_MET</v>
      </c>
    </row>
    <row r="128" spans="1:17" ht="15" customHeight="1" x14ac:dyDescent="0.25">
      <c r="A128" s="17" t="s">
        <v>2516</v>
      </c>
      <c r="B128" s="18">
        <v>45136.616944444446</v>
      </c>
      <c r="C128" s="19">
        <v>45136.622650462959</v>
      </c>
      <c r="D128" s="20" t="s">
        <v>29</v>
      </c>
      <c r="E128" s="21" t="s">
        <v>41</v>
      </c>
      <c r="F128" s="20" t="s">
        <v>73</v>
      </c>
      <c r="G128" s="105"/>
      <c r="H12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8" s="48">
        <f>tbl_raw_data[[#This Row],[Date Actioned]]-tbl_raw_data[[#This Row],[Date Tagged]]</f>
        <v>5.7060185135924257E-3</v>
      </c>
      <c r="J128" s="50">
        <f>HOUR(tbl_raw_data[[#This Row],[time_taken]])*60+MINUTE(tbl_raw_data[[#This Row],[time_taken]])+SECOND(tbl_raw_data[[#This Row],[time_taken]])/60</f>
        <v>8.2166666666666668</v>
      </c>
      <c r="K128" s="54">
        <f>DATE(YEAR(tbl_raw_data[[#This Row],[Date Actioned]]), MONTH(tbl_raw_data[[#This Row],[Date Actioned]]), DAY(tbl_raw_data[[#This Row],[Date Actioned]]))</f>
        <v>45136</v>
      </c>
      <c r="L128" s="55" t="str">
        <f>UPPER(TEXT(tbl_raw_data[[#This Row],[Updated_date]],"MMMM"))</f>
        <v>JULY</v>
      </c>
      <c r="M128" s="55" t="str">
        <f>UPPER("Week "&amp;IF(ROUNDUP(DAY(tbl_raw_data[[#This Row],[Updated_date]])/7,0)=5,4,ROUNDUP(DAY(tbl_raw_data[[#This Row],[Updated_date]])/7,0)))</f>
        <v>WEEK 4</v>
      </c>
      <c r="N128" s="57" t="str">
        <f>UPPER(VLOOKUP(tbl_raw_data[[#This Row],[Analyst]],[1]setting!$A$1:$B$15,2,0))</f>
        <v>SHAHID</v>
      </c>
      <c r="O128" s="57" t="str">
        <f>UPPER(tbl_raw_data[[#This Row],[Outcome]])</f>
        <v>APPROVE</v>
      </c>
      <c r="P128" s="57" t="str">
        <f>UPPER(tbl_raw_data[[#This Row],[Queue Name]])</f>
        <v>CONSUMER POST BUREAU</v>
      </c>
      <c r="Q128" s="57" t="str">
        <f>IF(tbl_raw_data[[#This Row],[time_taken_in_mins]]&lt;=20,"SLA_MET","SLA_NOT_MET")</f>
        <v>SLA_MET</v>
      </c>
    </row>
    <row r="129" spans="1:17" ht="15" customHeight="1" x14ac:dyDescent="0.25">
      <c r="A129" s="17" t="s">
        <v>4441</v>
      </c>
      <c r="B129" s="18">
        <v>45136.617118055554</v>
      </c>
      <c r="C129" s="19">
        <v>45136.625578703701</v>
      </c>
      <c r="D129" s="20" t="s">
        <v>13</v>
      </c>
      <c r="E129" s="21" t="s">
        <v>28</v>
      </c>
      <c r="F129" s="20" t="s">
        <v>109</v>
      </c>
      <c r="G129" s="105" t="s">
        <v>29</v>
      </c>
      <c r="H12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9" s="48">
        <f>tbl_raw_data[[#This Row],[Date Actioned]]-tbl_raw_data[[#This Row],[Date Tagged]]</f>
        <v>8.4606481468654238E-3</v>
      </c>
      <c r="J129" s="50">
        <f>HOUR(tbl_raw_data[[#This Row],[time_taken]])*60+MINUTE(tbl_raw_data[[#This Row],[time_taken]])+SECOND(tbl_raw_data[[#This Row],[time_taken]])/60</f>
        <v>12.183333333333334</v>
      </c>
      <c r="K129" s="54">
        <f>DATE(YEAR(tbl_raw_data[[#This Row],[Date Actioned]]), MONTH(tbl_raw_data[[#This Row],[Date Actioned]]), DAY(tbl_raw_data[[#This Row],[Date Actioned]]))</f>
        <v>45136</v>
      </c>
      <c r="L129" s="55" t="str">
        <f>UPPER(TEXT(tbl_raw_data[[#This Row],[Updated_date]],"MMMM"))</f>
        <v>JULY</v>
      </c>
      <c r="M129" s="55" t="str">
        <f>UPPER("Week "&amp;IF(ROUNDUP(DAY(tbl_raw_data[[#This Row],[Updated_date]])/7,0)=5,4,ROUNDUP(DAY(tbl_raw_data[[#This Row],[Updated_date]])/7,0)))</f>
        <v>WEEK 4</v>
      </c>
      <c r="N129" s="57" t="str">
        <f>UPPER(VLOOKUP(tbl_raw_data[[#This Row],[Analyst]],[1]setting!$A$1:$B$15,2,0))</f>
        <v>NAVED</v>
      </c>
      <c r="O129" s="57" t="str">
        <f>UPPER(tbl_raw_data[[#This Row],[Outcome]])</f>
        <v>APPROVE</v>
      </c>
      <c r="P129" s="57" t="str">
        <f>UPPER(tbl_raw_data[[#This Row],[Queue Name]])</f>
        <v>CONSUMER EXISTING</v>
      </c>
      <c r="Q129" s="57" t="str">
        <f>IF(tbl_raw_data[[#This Row],[time_taken_in_mins]]&lt;=20,"SLA_MET","SLA_NOT_MET")</f>
        <v>SLA_MET</v>
      </c>
    </row>
    <row r="130" spans="1:17" ht="15" customHeight="1" x14ac:dyDescent="0.25">
      <c r="A130" s="17" t="s">
        <v>1958</v>
      </c>
      <c r="B130" s="18">
        <v>45136.618449074071</v>
      </c>
      <c r="C130" s="19">
        <v>45136.623472222222</v>
      </c>
      <c r="D130" s="20" t="s">
        <v>13</v>
      </c>
      <c r="E130" s="21" t="s">
        <v>41</v>
      </c>
      <c r="F130" s="20" t="s">
        <v>86</v>
      </c>
      <c r="G130" s="105" t="s">
        <v>1956</v>
      </c>
      <c r="H13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0" s="48">
        <f>tbl_raw_data[[#This Row],[Date Actioned]]-tbl_raw_data[[#This Row],[Date Tagged]]</f>
        <v>5.02314815093996E-3</v>
      </c>
      <c r="J130" s="50">
        <f>HOUR(tbl_raw_data[[#This Row],[time_taken]])*60+MINUTE(tbl_raw_data[[#This Row],[time_taken]])+SECOND(tbl_raw_data[[#This Row],[time_taken]])/60</f>
        <v>7.2333333333333334</v>
      </c>
      <c r="K130" s="54">
        <f>DATE(YEAR(tbl_raw_data[[#This Row],[Date Actioned]]), MONTH(tbl_raw_data[[#This Row],[Date Actioned]]), DAY(tbl_raw_data[[#This Row],[Date Actioned]]))</f>
        <v>45136</v>
      </c>
      <c r="L130" s="55" t="str">
        <f>UPPER(TEXT(tbl_raw_data[[#This Row],[Updated_date]],"MMMM"))</f>
        <v>JULY</v>
      </c>
      <c r="M130" s="55" t="str">
        <f>UPPER("Week "&amp;IF(ROUNDUP(DAY(tbl_raw_data[[#This Row],[Updated_date]])/7,0)=5,4,ROUNDUP(DAY(tbl_raw_data[[#This Row],[Updated_date]])/7,0)))</f>
        <v>WEEK 4</v>
      </c>
      <c r="N130" s="57" t="str">
        <f>UPPER(VLOOKUP(tbl_raw_data[[#This Row],[Analyst]],[1]setting!$A$1:$B$15,2,0))</f>
        <v>ASIF</v>
      </c>
      <c r="O130" s="57" t="str">
        <f>UPPER(tbl_raw_data[[#This Row],[Outcome]])</f>
        <v>APPROVE</v>
      </c>
      <c r="P130" s="57" t="str">
        <f>UPPER(tbl_raw_data[[#This Row],[Queue Name]])</f>
        <v>CONSUMER POST BUREAU</v>
      </c>
      <c r="Q130" s="57" t="str">
        <f>IF(tbl_raw_data[[#This Row],[time_taken_in_mins]]&lt;=20,"SLA_MET","SLA_NOT_MET")</f>
        <v>SLA_MET</v>
      </c>
    </row>
    <row r="131" spans="1:17" ht="15" customHeight="1" x14ac:dyDescent="0.25">
      <c r="A131" s="17" t="s">
        <v>2009</v>
      </c>
      <c r="B131" s="18">
        <v>45136.618854166663</v>
      </c>
      <c r="C131" s="19">
        <v>45136.623923611114</v>
      </c>
      <c r="D131" s="20" t="s">
        <v>13</v>
      </c>
      <c r="E131" s="21" t="s">
        <v>28</v>
      </c>
      <c r="F131" s="20" t="s">
        <v>10</v>
      </c>
      <c r="G131" s="105" t="s">
        <v>67</v>
      </c>
      <c r="H13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1" s="48">
        <f>tbl_raw_data[[#This Row],[Date Actioned]]-tbl_raw_data[[#This Row],[Date Tagged]]</f>
        <v>5.069444450782612E-3</v>
      </c>
      <c r="J131" s="50">
        <f>HOUR(tbl_raw_data[[#This Row],[time_taken]])*60+MINUTE(tbl_raw_data[[#This Row],[time_taken]])+SECOND(tbl_raw_data[[#This Row],[time_taken]])/60</f>
        <v>7.3</v>
      </c>
      <c r="K131" s="54">
        <f>DATE(YEAR(tbl_raw_data[[#This Row],[Date Actioned]]), MONTH(tbl_raw_data[[#This Row],[Date Actioned]]), DAY(tbl_raw_data[[#This Row],[Date Actioned]]))</f>
        <v>45136</v>
      </c>
      <c r="L131" s="55" t="str">
        <f>UPPER(TEXT(tbl_raw_data[[#This Row],[Updated_date]],"MMMM"))</f>
        <v>JULY</v>
      </c>
      <c r="M131" s="55" t="str">
        <f>UPPER("Week "&amp;IF(ROUNDUP(DAY(tbl_raw_data[[#This Row],[Updated_date]])/7,0)=5,4,ROUNDUP(DAY(tbl_raw_data[[#This Row],[Updated_date]])/7,0)))</f>
        <v>WEEK 4</v>
      </c>
      <c r="N131" s="57" t="str">
        <f>UPPER(VLOOKUP(tbl_raw_data[[#This Row],[Analyst]],[1]setting!$A$1:$B$15,2,0))</f>
        <v>SAM</v>
      </c>
      <c r="O131" s="57" t="str">
        <f>UPPER(tbl_raw_data[[#This Row],[Outcome]])</f>
        <v>APPROVE</v>
      </c>
      <c r="P131" s="57" t="str">
        <f>UPPER(tbl_raw_data[[#This Row],[Queue Name]])</f>
        <v>CONSUMER EXISTING</v>
      </c>
      <c r="Q131" s="57" t="str">
        <f>IF(tbl_raw_data[[#This Row],[time_taken_in_mins]]&lt;=20,"SLA_MET","SLA_NOT_MET")</f>
        <v>SLA_MET</v>
      </c>
    </row>
    <row r="132" spans="1:17" ht="15" customHeight="1" x14ac:dyDescent="0.25">
      <c r="A132" s="17" t="s">
        <v>2301</v>
      </c>
      <c r="B132" s="18">
        <v>45136.620381944442</v>
      </c>
      <c r="C132" s="19">
        <v>45136.625833333332</v>
      </c>
      <c r="D132" s="20" t="s">
        <v>29</v>
      </c>
      <c r="E132" s="21" t="s">
        <v>28</v>
      </c>
      <c r="F132" s="20" t="s">
        <v>73</v>
      </c>
      <c r="G132" s="105"/>
      <c r="H13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 s="48">
        <f>tbl_raw_data[[#This Row],[Date Actioned]]-tbl_raw_data[[#This Row],[Date Tagged]]</f>
        <v>5.4513888899236917E-3</v>
      </c>
      <c r="J132" s="50">
        <f>HOUR(tbl_raw_data[[#This Row],[time_taken]])*60+MINUTE(tbl_raw_data[[#This Row],[time_taken]])+SECOND(tbl_raw_data[[#This Row],[time_taken]])/60</f>
        <v>7.85</v>
      </c>
      <c r="K132" s="54">
        <f>DATE(YEAR(tbl_raw_data[[#This Row],[Date Actioned]]), MONTH(tbl_raw_data[[#This Row],[Date Actioned]]), DAY(tbl_raw_data[[#This Row],[Date Actioned]]))</f>
        <v>45136</v>
      </c>
      <c r="L132" s="55" t="str">
        <f>UPPER(TEXT(tbl_raw_data[[#This Row],[Updated_date]],"MMMM"))</f>
        <v>JULY</v>
      </c>
      <c r="M132" s="55" t="str">
        <f>UPPER("Week "&amp;IF(ROUNDUP(DAY(tbl_raw_data[[#This Row],[Updated_date]])/7,0)=5,4,ROUNDUP(DAY(tbl_raw_data[[#This Row],[Updated_date]])/7,0)))</f>
        <v>WEEK 4</v>
      </c>
      <c r="N132" s="57" t="str">
        <f>UPPER(VLOOKUP(tbl_raw_data[[#This Row],[Analyst]],[1]setting!$A$1:$B$15,2,0))</f>
        <v>SHAHID</v>
      </c>
      <c r="O132" s="57" t="str">
        <f>UPPER(tbl_raw_data[[#This Row],[Outcome]])</f>
        <v>APPROVE</v>
      </c>
      <c r="P132" s="57" t="str">
        <f>UPPER(tbl_raw_data[[#This Row],[Queue Name]])</f>
        <v>CONSUMER EXISTING</v>
      </c>
      <c r="Q132" s="57" t="str">
        <f>IF(tbl_raw_data[[#This Row],[time_taken_in_mins]]&lt;=20,"SLA_MET","SLA_NOT_MET")</f>
        <v>SLA_MET</v>
      </c>
    </row>
    <row r="133" spans="1:17" ht="15" customHeight="1" x14ac:dyDescent="0.25">
      <c r="A133" s="17" t="s">
        <v>5750</v>
      </c>
      <c r="B133" s="18">
        <v>45136.620474537034</v>
      </c>
      <c r="C133" s="19">
        <v>45136.631724537037</v>
      </c>
      <c r="D133" s="20" t="s">
        <v>29</v>
      </c>
      <c r="E133" s="21" t="s">
        <v>41</v>
      </c>
      <c r="F133" s="20" t="s">
        <v>73</v>
      </c>
      <c r="G133" s="105"/>
      <c r="H13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3" s="48">
        <f>tbl_raw_data[[#This Row],[Date Actioned]]-tbl_raw_data[[#This Row],[Date Tagged]]</f>
        <v>1.1250000003201421E-2</v>
      </c>
      <c r="J133" s="50">
        <f>HOUR(tbl_raw_data[[#This Row],[time_taken]])*60+MINUTE(tbl_raw_data[[#This Row],[time_taken]])+SECOND(tbl_raw_data[[#This Row],[time_taken]])/60</f>
        <v>16.2</v>
      </c>
      <c r="K133" s="54">
        <f>DATE(YEAR(tbl_raw_data[[#This Row],[Date Actioned]]), MONTH(tbl_raw_data[[#This Row],[Date Actioned]]), DAY(tbl_raw_data[[#This Row],[Date Actioned]]))</f>
        <v>45136</v>
      </c>
      <c r="L133" s="55" t="str">
        <f>UPPER(TEXT(tbl_raw_data[[#This Row],[Updated_date]],"MMMM"))</f>
        <v>JULY</v>
      </c>
      <c r="M133" s="55" t="str">
        <f>UPPER("Week "&amp;IF(ROUNDUP(DAY(tbl_raw_data[[#This Row],[Updated_date]])/7,0)=5,4,ROUNDUP(DAY(tbl_raw_data[[#This Row],[Updated_date]])/7,0)))</f>
        <v>WEEK 4</v>
      </c>
      <c r="N133" s="57" t="str">
        <f>UPPER(VLOOKUP(tbl_raw_data[[#This Row],[Analyst]],[1]setting!$A$1:$B$15,2,0))</f>
        <v>SHAHID</v>
      </c>
      <c r="O133" s="57" t="str">
        <f>UPPER(tbl_raw_data[[#This Row],[Outcome]])</f>
        <v>APPROVE</v>
      </c>
      <c r="P133" s="57" t="str">
        <f>UPPER(tbl_raw_data[[#This Row],[Queue Name]])</f>
        <v>CONSUMER POST BUREAU</v>
      </c>
      <c r="Q133" s="57" t="str">
        <f>IF(tbl_raw_data[[#This Row],[time_taken_in_mins]]&lt;=20,"SLA_MET","SLA_NOT_MET")</f>
        <v>SLA_MET</v>
      </c>
    </row>
    <row r="134" spans="1:17" ht="15" customHeight="1" x14ac:dyDescent="0.25">
      <c r="A134" s="17" t="s">
        <v>497</v>
      </c>
      <c r="B134" s="18">
        <v>45136.622893518521</v>
      </c>
      <c r="C134" s="19">
        <v>45136.625659722224</v>
      </c>
      <c r="D134" s="20" t="s">
        <v>13</v>
      </c>
      <c r="E134" s="21" t="s">
        <v>41</v>
      </c>
      <c r="F134" s="20" t="s">
        <v>228</v>
      </c>
      <c r="G134" s="105" t="s">
        <v>67</v>
      </c>
      <c r="H13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 s="48">
        <f>tbl_raw_data[[#This Row],[Date Actioned]]-tbl_raw_data[[#This Row],[Date Tagged]]</f>
        <v>2.7662037027766928E-3</v>
      </c>
      <c r="J134" s="50">
        <f>HOUR(tbl_raw_data[[#This Row],[time_taken]])*60+MINUTE(tbl_raw_data[[#This Row],[time_taken]])+SECOND(tbl_raw_data[[#This Row],[time_taken]])/60</f>
        <v>3.9833333333333334</v>
      </c>
      <c r="K134" s="54">
        <f>DATE(YEAR(tbl_raw_data[[#This Row],[Date Actioned]]), MONTH(tbl_raw_data[[#This Row],[Date Actioned]]), DAY(tbl_raw_data[[#This Row],[Date Actioned]]))</f>
        <v>45136</v>
      </c>
      <c r="L134" s="55" t="str">
        <f>UPPER(TEXT(tbl_raw_data[[#This Row],[Updated_date]],"MMMM"))</f>
        <v>JULY</v>
      </c>
      <c r="M134" s="55" t="str">
        <f>UPPER("Week "&amp;IF(ROUNDUP(DAY(tbl_raw_data[[#This Row],[Updated_date]])/7,0)=5,4,ROUNDUP(DAY(tbl_raw_data[[#This Row],[Updated_date]])/7,0)))</f>
        <v>WEEK 4</v>
      </c>
      <c r="N134" s="57" t="str">
        <f>UPPER(VLOOKUP(tbl_raw_data[[#This Row],[Analyst]],[1]setting!$A$1:$B$15,2,0))</f>
        <v>OUADIR</v>
      </c>
      <c r="O134" s="57" t="str">
        <f>UPPER(tbl_raw_data[[#This Row],[Outcome]])</f>
        <v>APPROVE</v>
      </c>
      <c r="P134" s="57" t="str">
        <f>UPPER(tbl_raw_data[[#This Row],[Queue Name]])</f>
        <v>CONSUMER POST BUREAU</v>
      </c>
      <c r="Q134" s="57" t="str">
        <f>IF(tbl_raw_data[[#This Row],[time_taken_in_mins]]&lt;=20,"SLA_MET","SLA_NOT_MET")</f>
        <v>SLA_MET</v>
      </c>
    </row>
    <row r="135" spans="1:17" ht="15" customHeight="1" x14ac:dyDescent="0.25">
      <c r="A135" s="17" t="s">
        <v>285</v>
      </c>
      <c r="B135" s="18">
        <v>45136.624143518522</v>
      </c>
      <c r="C135" s="19">
        <v>45136.626319444447</v>
      </c>
      <c r="D135" s="20" t="s">
        <v>13</v>
      </c>
      <c r="E135" s="21" t="s">
        <v>28</v>
      </c>
      <c r="F135" s="20" t="s">
        <v>10</v>
      </c>
      <c r="G135" s="105" t="s">
        <v>53</v>
      </c>
      <c r="H13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 s="48">
        <f>tbl_raw_data[[#This Row],[Date Actioned]]-tbl_raw_data[[#This Row],[Date Tagged]]</f>
        <v>2.1759259252576157E-3</v>
      </c>
      <c r="J135" s="50">
        <f>HOUR(tbl_raw_data[[#This Row],[time_taken]])*60+MINUTE(tbl_raw_data[[#This Row],[time_taken]])+SECOND(tbl_raw_data[[#This Row],[time_taken]])/60</f>
        <v>3.1333333333333333</v>
      </c>
      <c r="K135" s="54">
        <f>DATE(YEAR(tbl_raw_data[[#This Row],[Date Actioned]]), MONTH(tbl_raw_data[[#This Row],[Date Actioned]]), DAY(tbl_raw_data[[#This Row],[Date Actioned]]))</f>
        <v>45136</v>
      </c>
      <c r="L135" s="55" t="str">
        <f>UPPER(TEXT(tbl_raw_data[[#This Row],[Updated_date]],"MMMM"))</f>
        <v>JULY</v>
      </c>
      <c r="M135" s="55" t="str">
        <f>UPPER("Week "&amp;IF(ROUNDUP(DAY(tbl_raw_data[[#This Row],[Updated_date]])/7,0)=5,4,ROUNDUP(DAY(tbl_raw_data[[#This Row],[Updated_date]])/7,0)))</f>
        <v>WEEK 4</v>
      </c>
      <c r="N135" s="57" t="str">
        <f>UPPER(VLOOKUP(tbl_raw_data[[#This Row],[Analyst]],[1]setting!$A$1:$B$15,2,0))</f>
        <v>SAM</v>
      </c>
      <c r="O135" s="57" t="str">
        <f>UPPER(tbl_raw_data[[#This Row],[Outcome]])</f>
        <v>APPROVE</v>
      </c>
      <c r="P135" s="57" t="str">
        <f>UPPER(tbl_raw_data[[#This Row],[Queue Name]])</f>
        <v>CONSUMER EXISTING</v>
      </c>
      <c r="Q135" s="57" t="str">
        <f>IF(tbl_raw_data[[#This Row],[time_taken_in_mins]]&lt;=20,"SLA_MET","SLA_NOT_MET")</f>
        <v>SLA_MET</v>
      </c>
    </row>
    <row r="136" spans="1:17" ht="15" customHeight="1" x14ac:dyDescent="0.25">
      <c r="A136" s="17" t="s">
        <v>3189</v>
      </c>
      <c r="B136" s="18">
        <v>45136.62599537037</v>
      </c>
      <c r="C136" s="19">
        <v>45136.632638888892</v>
      </c>
      <c r="D136" s="20" t="s">
        <v>46</v>
      </c>
      <c r="E136" s="21" t="s">
        <v>28</v>
      </c>
      <c r="F136" s="20" t="s">
        <v>228</v>
      </c>
      <c r="G136" s="105" t="s">
        <v>1987</v>
      </c>
      <c r="H13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 s="48">
        <f>tbl_raw_data[[#This Row],[Date Actioned]]-tbl_raw_data[[#This Row],[Date Tagged]]</f>
        <v>6.6435185217414983E-3</v>
      </c>
      <c r="J136" s="50">
        <f>HOUR(tbl_raw_data[[#This Row],[time_taken]])*60+MINUTE(tbl_raw_data[[#This Row],[time_taken]])+SECOND(tbl_raw_data[[#This Row],[time_taken]])/60</f>
        <v>9.5666666666666664</v>
      </c>
      <c r="K136" s="54">
        <f>DATE(YEAR(tbl_raw_data[[#This Row],[Date Actioned]]), MONTH(tbl_raw_data[[#This Row],[Date Actioned]]), DAY(tbl_raw_data[[#This Row],[Date Actioned]]))</f>
        <v>45136</v>
      </c>
      <c r="L136" s="55" t="str">
        <f>UPPER(TEXT(tbl_raw_data[[#This Row],[Updated_date]],"MMMM"))</f>
        <v>JULY</v>
      </c>
      <c r="M136" s="55" t="str">
        <f>UPPER("Week "&amp;IF(ROUNDUP(DAY(tbl_raw_data[[#This Row],[Updated_date]])/7,0)=5,4,ROUNDUP(DAY(tbl_raw_data[[#This Row],[Updated_date]])/7,0)))</f>
        <v>WEEK 4</v>
      </c>
      <c r="N136" s="57" t="str">
        <f>UPPER(VLOOKUP(tbl_raw_data[[#This Row],[Analyst]],[1]setting!$A$1:$B$15,2,0))</f>
        <v>OUADIR</v>
      </c>
      <c r="O136" s="57" t="str">
        <f>UPPER(tbl_raw_data[[#This Row],[Outcome]])</f>
        <v>DECLINE</v>
      </c>
      <c r="P136" s="57" t="str">
        <f>UPPER(tbl_raw_data[[#This Row],[Queue Name]])</f>
        <v>CONSUMER EXISTING</v>
      </c>
      <c r="Q136" s="57" t="str">
        <f>IF(tbl_raw_data[[#This Row],[time_taken_in_mins]]&lt;=20,"SLA_MET","SLA_NOT_MET")</f>
        <v>SLA_MET</v>
      </c>
    </row>
    <row r="137" spans="1:17" ht="15" customHeight="1" x14ac:dyDescent="0.25">
      <c r="A137" s="17" t="s">
        <v>1017</v>
      </c>
      <c r="B137" s="18">
        <v>45136.627638888887</v>
      </c>
      <c r="C137" s="19">
        <v>45136.631331018521</v>
      </c>
      <c r="D137" s="20" t="s">
        <v>13</v>
      </c>
      <c r="E137" s="21" t="s">
        <v>41</v>
      </c>
      <c r="F137" s="20" t="s">
        <v>10</v>
      </c>
      <c r="G137" s="105" t="s">
        <v>67</v>
      </c>
      <c r="H13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 s="48">
        <f>tbl_raw_data[[#This Row],[Date Actioned]]-tbl_raw_data[[#This Row],[Date Tagged]]</f>
        <v>3.6921296341461129E-3</v>
      </c>
      <c r="J137" s="50">
        <f>HOUR(tbl_raw_data[[#This Row],[time_taken]])*60+MINUTE(tbl_raw_data[[#This Row],[time_taken]])+SECOND(tbl_raw_data[[#This Row],[time_taken]])/60</f>
        <v>5.3166666666666664</v>
      </c>
      <c r="K137" s="54">
        <f>DATE(YEAR(tbl_raw_data[[#This Row],[Date Actioned]]), MONTH(tbl_raw_data[[#This Row],[Date Actioned]]), DAY(tbl_raw_data[[#This Row],[Date Actioned]]))</f>
        <v>45136</v>
      </c>
      <c r="L137" s="55" t="str">
        <f>UPPER(TEXT(tbl_raw_data[[#This Row],[Updated_date]],"MMMM"))</f>
        <v>JULY</v>
      </c>
      <c r="M137" s="55" t="str">
        <f>UPPER("Week "&amp;IF(ROUNDUP(DAY(tbl_raw_data[[#This Row],[Updated_date]])/7,0)=5,4,ROUNDUP(DAY(tbl_raw_data[[#This Row],[Updated_date]])/7,0)))</f>
        <v>WEEK 4</v>
      </c>
      <c r="N137" s="57" t="str">
        <f>UPPER(VLOOKUP(tbl_raw_data[[#This Row],[Analyst]],[1]setting!$A$1:$B$15,2,0))</f>
        <v>SAM</v>
      </c>
      <c r="O137" s="57" t="str">
        <f>UPPER(tbl_raw_data[[#This Row],[Outcome]])</f>
        <v>APPROVE</v>
      </c>
      <c r="P137" s="57" t="str">
        <f>UPPER(tbl_raw_data[[#This Row],[Queue Name]])</f>
        <v>CONSUMER POST BUREAU</v>
      </c>
      <c r="Q137" s="57" t="str">
        <f>IF(tbl_raw_data[[#This Row],[time_taken_in_mins]]&lt;=20,"SLA_MET","SLA_NOT_MET")</f>
        <v>SLA_MET</v>
      </c>
    </row>
    <row r="138" spans="1:17" ht="15" customHeight="1" x14ac:dyDescent="0.25">
      <c r="A138" s="17" t="s">
        <v>2982</v>
      </c>
      <c r="B138" s="18">
        <v>45136.628587962965</v>
      </c>
      <c r="C138" s="19">
        <v>45136.634930555556</v>
      </c>
      <c r="D138" s="20" t="s">
        <v>8</v>
      </c>
      <c r="E138" s="21" t="s">
        <v>9</v>
      </c>
      <c r="F138" s="20" t="s">
        <v>455</v>
      </c>
      <c r="G138" s="105" t="s">
        <v>2978</v>
      </c>
      <c r="H13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38" s="48">
        <f>tbl_raw_data[[#This Row],[Date Actioned]]-tbl_raw_data[[#This Row],[Date Tagged]]</f>
        <v>6.3425925909541547E-3</v>
      </c>
      <c r="J138" s="50">
        <f>HOUR(tbl_raw_data[[#This Row],[time_taken]])*60+MINUTE(tbl_raw_data[[#This Row],[time_taken]])+SECOND(tbl_raw_data[[#This Row],[time_taken]])/60</f>
        <v>9.1333333333333329</v>
      </c>
      <c r="K138" s="54">
        <f>DATE(YEAR(tbl_raw_data[[#This Row],[Date Actioned]]), MONTH(tbl_raw_data[[#This Row],[Date Actioned]]), DAY(tbl_raw_data[[#This Row],[Date Actioned]]))</f>
        <v>45136</v>
      </c>
      <c r="L138" s="55" t="str">
        <f>UPPER(TEXT(tbl_raw_data[[#This Row],[Updated_date]],"MMMM"))</f>
        <v>JULY</v>
      </c>
      <c r="M138" s="55" t="str">
        <f>UPPER("Week "&amp;IF(ROUNDUP(DAY(tbl_raw_data[[#This Row],[Updated_date]])/7,0)=5,4,ROUNDUP(DAY(tbl_raw_data[[#This Row],[Updated_date]])/7,0)))</f>
        <v>WEEK 4</v>
      </c>
      <c r="N138" s="57" t="str">
        <f>UPPER(VLOOKUP(tbl_raw_data[[#This Row],[Analyst]],[1]setting!$A$1:$B$15,2,0))</f>
        <v>ROHAN</v>
      </c>
      <c r="O138" s="57" t="str">
        <f>UPPER(tbl_raw_data[[#This Row],[Outcome]])</f>
        <v>WITHDRAW</v>
      </c>
      <c r="P138" s="57" t="str">
        <f>UPPER(tbl_raw_data[[#This Row],[Queue Name]])</f>
        <v>CONSUMER PRE BUREAU</v>
      </c>
      <c r="Q138" s="57" t="str">
        <f>IF(tbl_raw_data[[#This Row],[time_taken_in_mins]]&lt;=20,"SLA_MET","SLA_NOT_MET")</f>
        <v>SLA_MET</v>
      </c>
    </row>
    <row r="139" spans="1:17" ht="15" customHeight="1" x14ac:dyDescent="0.25">
      <c r="A139" s="17" t="s">
        <v>4509</v>
      </c>
      <c r="B139" s="18">
        <v>45136.62939814815</v>
      </c>
      <c r="C139" s="19">
        <v>45136.637986111113</v>
      </c>
      <c r="D139" s="20" t="s">
        <v>13</v>
      </c>
      <c r="E139" s="21" t="s">
        <v>9</v>
      </c>
      <c r="F139" s="20" t="s">
        <v>109</v>
      </c>
      <c r="G139" s="105" t="s">
        <v>21</v>
      </c>
      <c r="H13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 s="48">
        <f>tbl_raw_data[[#This Row],[Date Actioned]]-tbl_raw_data[[#This Row],[Date Tagged]]</f>
        <v>8.5879629623377696E-3</v>
      </c>
      <c r="J139" s="50">
        <f>HOUR(tbl_raw_data[[#This Row],[time_taken]])*60+MINUTE(tbl_raw_data[[#This Row],[time_taken]])+SECOND(tbl_raw_data[[#This Row],[time_taken]])/60</f>
        <v>12.366666666666667</v>
      </c>
      <c r="K139" s="54">
        <f>DATE(YEAR(tbl_raw_data[[#This Row],[Date Actioned]]), MONTH(tbl_raw_data[[#This Row],[Date Actioned]]), DAY(tbl_raw_data[[#This Row],[Date Actioned]]))</f>
        <v>45136</v>
      </c>
      <c r="L139" s="55" t="str">
        <f>UPPER(TEXT(tbl_raw_data[[#This Row],[Updated_date]],"MMMM"))</f>
        <v>JULY</v>
      </c>
      <c r="M139" s="55" t="str">
        <f>UPPER("Week "&amp;IF(ROUNDUP(DAY(tbl_raw_data[[#This Row],[Updated_date]])/7,0)=5,4,ROUNDUP(DAY(tbl_raw_data[[#This Row],[Updated_date]])/7,0)))</f>
        <v>WEEK 4</v>
      </c>
      <c r="N139" s="57" t="str">
        <f>UPPER(VLOOKUP(tbl_raw_data[[#This Row],[Analyst]],[1]setting!$A$1:$B$15,2,0))</f>
        <v>NAVED</v>
      </c>
      <c r="O139" s="57" t="str">
        <f>UPPER(tbl_raw_data[[#This Row],[Outcome]])</f>
        <v>APPROVE</v>
      </c>
      <c r="P139" s="57" t="str">
        <f>UPPER(tbl_raw_data[[#This Row],[Queue Name]])</f>
        <v>CONSUMER PRE BUREAU</v>
      </c>
      <c r="Q139" s="57" t="str">
        <f>IF(tbl_raw_data[[#This Row],[time_taken_in_mins]]&lt;=20,"SLA_MET","SLA_NOT_MET")</f>
        <v>SLA_MET</v>
      </c>
    </row>
    <row r="140" spans="1:17" ht="15" customHeight="1" x14ac:dyDescent="0.25">
      <c r="A140" s="17" t="s">
        <v>3057</v>
      </c>
      <c r="B140" s="18">
        <v>45136.629756944443</v>
      </c>
      <c r="C140" s="19">
        <v>45136.63622685185</v>
      </c>
      <c r="D140" s="20" t="s">
        <v>13</v>
      </c>
      <c r="E140" s="21" t="s">
        <v>28</v>
      </c>
      <c r="F140" s="20" t="s">
        <v>10</v>
      </c>
      <c r="G140" s="105" t="s">
        <v>29</v>
      </c>
      <c r="H14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 s="48">
        <f>tbl_raw_data[[#This Row],[Date Actioned]]-tbl_raw_data[[#This Row],[Date Tagged]]</f>
        <v>6.4699074064265005E-3</v>
      </c>
      <c r="J140" s="50">
        <f>HOUR(tbl_raw_data[[#This Row],[time_taken]])*60+MINUTE(tbl_raw_data[[#This Row],[time_taken]])+SECOND(tbl_raw_data[[#This Row],[time_taken]])/60</f>
        <v>9.3166666666666664</v>
      </c>
      <c r="K140" s="54">
        <f>DATE(YEAR(tbl_raw_data[[#This Row],[Date Actioned]]), MONTH(tbl_raw_data[[#This Row],[Date Actioned]]), DAY(tbl_raw_data[[#This Row],[Date Actioned]]))</f>
        <v>45136</v>
      </c>
      <c r="L140" s="55" t="str">
        <f>UPPER(TEXT(tbl_raw_data[[#This Row],[Updated_date]],"MMMM"))</f>
        <v>JULY</v>
      </c>
      <c r="M140" s="55" t="str">
        <f>UPPER("Week "&amp;IF(ROUNDUP(DAY(tbl_raw_data[[#This Row],[Updated_date]])/7,0)=5,4,ROUNDUP(DAY(tbl_raw_data[[#This Row],[Updated_date]])/7,0)))</f>
        <v>WEEK 4</v>
      </c>
      <c r="N140" s="57" t="str">
        <f>UPPER(VLOOKUP(tbl_raw_data[[#This Row],[Analyst]],[1]setting!$A$1:$B$15,2,0))</f>
        <v>SAM</v>
      </c>
      <c r="O140" s="57" t="str">
        <f>UPPER(tbl_raw_data[[#This Row],[Outcome]])</f>
        <v>APPROVE</v>
      </c>
      <c r="P140" s="57" t="str">
        <f>UPPER(tbl_raw_data[[#This Row],[Queue Name]])</f>
        <v>CONSUMER EXISTING</v>
      </c>
      <c r="Q140" s="57" t="str">
        <f>IF(tbl_raw_data[[#This Row],[time_taken_in_mins]]&lt;=20,"SLA_MET","SLA_NOT_MET")</f>
        <v>SLA_MET</v>
      </c>
    </row>
    <row r="141" spans="1:17" ht="15" customHeight="1" x14ac:dyDescent="0.25">
      <c r="A141" s="17" t="s">
        <v>5725</v>
      </c>
      <c r="B141" s="18">
        <v>45136.629884259259</v>
      </c>
      <c r="C141" s="19">
        <v>45136.641087962962</v>
      </c>
      <c r="D141" s="20" t="s">
        <v>209</v>
      </c>
      <c r="E141" s="21" t="s">
        <v>41</v>
      </c>
      <c r="F141" s="20" t="s">
        <v>73</v>
      </c>
      <c r="G141" s="105"/>
      <c r="H14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 s="48">
        <f>tbl_raw_data[[#This Row],[Date Actioned]]-tbl_raw_data[[#This Row],[Date Tagged]]</f>
        <v>1.1203703703358769E-2</v>
      </c>
      <c r="J141" s="50">
        <f>HOUR(tbl_raw_data[[#This Row],[time_taken]])*60+MINUTE(tbl_raw_data[[#This Row],[time_taken]])+SECOND(tbl_raw_data[[#This Row],[time_taken]])/60</f>
        <v>16.133333333333333</v>
      </c>
      <c r="K141" s="54">
        <f>DATE(YEAR(tbl_raw_data[[#This Row],[Date Actioned]]), MONTH(tbl_raw_data[[#This Row],[Date Actioned]]), DAY(tbl_raw_data[[#This Row],[Date Actioned]]))</f>
        <v>45136</v>
      </c>
      <c r="L141" s="55" t="str">
        <f>UPPER(TEXT(tbl_raw_data[[#This Row],[Updated_date]],"MMMM"))</f>
        <v>JULY</v>
      </c>
      <c r="M141" s="55" t="str">
        <f>UPPER("Week "&amp;IF(ROUNDUP(DAY(tbl_raw_data[[#This Row],[Updated_date]])/7,0)=5,4,ROUNDUP(DAY(tbl_raw_data[[#This Row],[Updated_date]])/7,0)))</f>
        <v>WEEK 4</v>
      </c>
      <c r="N141" s="57" t="str">
        <f>UPPER(VLOOKUP(tbl_raw_data[[#This Row],[Analyst]],[1]setting!$A$1:$B$15,2,0))</f>
        <v>SHAHID</v>
      </c>
      <c r="O141" s="57" t="str">
        <f>UPPER(tbl_raw_data[[#This Row],[Outcome]])</f>
        <v>DECLINE</v>
      </c>
      <c r="P141" s="57" t="str">
        <f>UPPER(tbl_raw_data[[#This Row],[Queue Name]])</f>
        <v>CONSUMER POST BUREAU</v>
      </c>
      <c r="Q141" s="57" t="str">
        <f>IF(tbl_raw_data[[#This Row],[time_taken_in_mins]]&lt;=20,"SLA_MET","SLA_NOT_MET")</f>
        <v>SLA_MET</v>
      </c>
    </row>
    <row r="142" spans="1:17" ht="15" customHeight="1" x14ac:dyDescent="0.25">
      <c r="A142" s="17" t="s">
        <v>5918</v>
      </c>
      <c r="B142" s="18">
        <v>45136.630196759259</v>
      </c>
      <c r="C142" s="19">
        <v>45136.641886574071</v>
      </c>
      <c r="D142" s="20" t="s">
        <v>13</v>
      </c>
      <c r="E142" s="21" t="s">
        <v>9</v>
      </c>
      <c r="F142" s="20" t="s">
        <v>228</v>
      </c>
      <c r="G142" s="105" t="s">
        <v>29</v>
      </c>
      <c r="H14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 s="48">
        <f>tbl_raw_data[[#This Row],[Date Actioned]]-tbl_raw_data[[#This Row],[Date Tagged]]</f>
        <v>1.1689814811688848E-2</v>
      </c>
      <c r="J142" s="50">
        <f>HOUR(tbl_raw_data[[#This Row],[time_taken]])*60+MINUTE(tbl_raw_data[[#This Row],[time_taken]])+SECOND(tbl_raw_data[[#This Row],[time_taken]])/60</f>
        <v>16.833333333333332</v>
      </c>
      <c r="K142" s="54">
        <f>DATE(YEAR(tbl_raw_data[[#This Row],[Date Actioned]]), MONTH(tbl_raw_data[[#This Row],[Date Actioned]]), DAY(tbl_raw_data[[#This Row],[Date Actioned]]))</f>
        <v>45136</v>
      </c>
      <c r="L142" s="55" t="str">
        <f>UPPER(TEXT(tbl_raw_data[[#This Row],[Updated_date]],"MMMM"))</f>
        <v>JULY</v>
      </c>
      <c r="M142" s="55" t="str">
        <f>UPPER("Week "&amp;IF(ROUNDUP(DAY(tbl_raw_data[[#This Row],[Updated_date]])/7,0)=5,4,ROUNDUP(DAY(tbl_raw_data[[#This Row],[Updated_date]])/7,0)))</f>
        <v>WEEK 4</v>
      </c>
      <c r="N142" s="57" t="str">
        <f>UPPER(VLOOKUP(tbl_raw_data[[#This Row],[Analyst]],[1]setting!$A$1:$B$15,2,0))</f>
        <v>OUADIR</v>
      </c>
      <c r="O142" s="57" t="str">
        <f>UPPER(tbl_raw_data[[#This Row],[Outcome]])</f>
        <v>APPROVE</v>
      </c>
      <c r="P142" s="57" t="str">
        <f>UPPER(tbl_raw_data[[#This Row],[Queue Name]])</f>
        <v>CONSUMER PRE BUREAU</v>
      </c>
      <c r="Q142" s="57" t="str">
        <f>IF(tbl_raw_data[[#This Row],[time_taken_in_mins]]&lt;=20,"SLA_MET","SLA_NOT_MET")</f>
        <v>SLA_MET</v>
      </c>
    </row>
    <row r="143" spans="1:17" ht="15" customHeight="1" x14ac:dyDescent="0.25">
      <c r="A143" s="17" t="s">
        <v>4946</v>
      </c>
      <c r="B143" s="18">
        <v>45136.630474537036</v>
      </c>
      <c r="C143" s="19">
        <v>45136.639826388891</v>
      </c>
      <c r="D143" s="20" t="s">
        <v>13</v>
      </c>
      <c r="E143" s="21" t="s">
        <v>41</v>
      </c>
      <c r="F143" s="20" t="s">
        <v>86</v>
      </c>
      <c r="G143" s="105" t="s">
        <v>67</v>
      </c>
      <c r="H14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 s="48">
        <f>tbl_raw_data[[#This Row],[Date Actioned]]-tbl_raw_data[[#This Row],[Date Tagged]]</f>
        <v>9.3518518551718444E-3</v>
      </c>
      <c r="J143" s="50">
        <f>HOUR(tbl_raw_data[[#This Row],[time_taken]])*60+MINUTE(tbl_raw_data[[#This Row],[time_taken]])+SECOND(tbl_raw_data[[#This Row],[time_taken]])/60</f>
        <v>13.466666666666667</v>
      </c>
      <c r="K143" s="54">
        <f>DATE(YEAR(tbl_raw_data[[#This Row],[Date Actioned]]), MONTH(tbl_raw_data[[#This Row],[Date Actioned]]), DAY(tbl_raw_data[[#This Row],[Date Actioned]]))</f>
        <v>45136</v>
      </c>
      <c r="L143" s="55" t="str">
        <f>UPPER(TEXT(tbl_raw_data[[#This Row],[Updated_date]],"MMMM"))</f>
        <v>JULY</v>
      </c>
      <c r="M143" s="55" t="str">
        <f>UPPER("Week "&amp;IF(ROUNDUP(DAY(tbl_raw_data[[#This Row],[Updated_date]])/7,0)=5,4,ROUNDUP(DAY(tbl_raw_data[[#This Row],[Updated_date]])/7,0)))</f>
        <v>WEEK 4</v>
      </c>
      <c r="N143" s="57" t="str">
        <f>UPPER(VLOOKUP(tbl_raw_data[[#This Row],[Analyst]],[1]setting!$A$1:$B$15,2,0))</f>
        <v>ASIF</v>
      </c>
      <c r="O143" s="57" t="str">
        <f>UPPER(tbl_raw_data[[#This Row],[Outcome]])</f>
        <v>APPROVE</v>
      </c>
      <c r="P143" s="57" t="str">
        <f>UPPER(tbl_raw_data[[#This Row],[Queue Name]])</f>
        <v>CONSUMER POST BUREAU</v>
      </c>
      <c r="Q143" s="57" t="str">
        <f>IF(tbl_raw_data[[#This Row],[time_taken_in_mins]]&lt;=20,"SLA_MET","SLA_NOT_MET")</f>
        <v>SLA_MET</v>
      </c>
    </row>
    <row r="144" spans="1:17" ht="15" customHeight="1" x14ac:dyDescent="0.25">
      <c r="A144" s="17" t="s">
        <v>6117</v>
      </c>
      <c r="B144" s="18">
        <v>45136.631284722222</v>
      </c>
      <c r="C144" s="19">
        <v>45136.643472222226</v>
      </c>
      <c r="D144" s="20" t="s">
        <v>40</v>
      </c>
      <c r="E144" s="21" t="s">
        <v>41</v>
      </c>
      <c r="F144" s="20" t="s">
        <v>73</v>
      </c>
      <c r="G144" s="105"/>
      <c r="H14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 s="48">
        <f>tbl_raw_data[[#This Row],[Date Actioned]]-tbl_raw_data[[#This Row],[Date Tagged]]</f>
        <v>1.2187500004074536E-2</v>
      </c>
      <c r="J144" s="50">
        <f>HOUR(tbl_raw_data[[#This Row],[time_taken]])*60+MINUTE(tbl_raw_data[[#This Row],[time_taken]])+SECOND(tbl_raw_data[[#This Row],[time_taken]])/60</f>
        <v>17.55</v>
      </c>
      <c r="K144" s="54">
        <f>DATE(YEAR(tbl_raw_data[[#This Row],[Date Actioned]]), MONTH(tbl_raw_data[[#This Row],[Date Actioned]]), DAY(tbl_raw_data[[#This Row],[Date Actioned]]))</f>
        <v>45136</v>
      </c>
      <c r="L144" s="55" t="str">
        <f>UPPER(TEXT(tbl_raw_data[[#This Row],[Updated_date]],"MMMM"))</f>
        <v>JULY</v>
      </c>
      <c r="M144" s="55" t="str">
        <f>UPPER("Week "&amp;IF(ROUNDUP(DAY(tbl_raw_data[[#This Row],[Updated_date]])/7,0)=5,4,ROUNDUP(DAY(tbl_raw_data[[#This Row],[Updated_date]])/7,0)))</f>
        <v>WEEK 4</v>
      </c>
      <c r="N144" s="57" t="str">
        <f>UPPER(VLOOKUP(tbl_raw_data[[#This Row],[Analyst]],[1]setting!$A$1:$B$15,2,0))</f>
        <v>SHAHID</v>
      </c>
      <c r="O144" s="57" t="str">
        <f>UPPER(tbl_raw_data[[#This Row],[Outcome]])</f>
        <v>WITHDRAW</v>
      </c>
      <c r="P144" s="57" t="str">
        <f>UPPER(tbl_raw_data[[#This Row],[Queue Name]])</f>
        <v>CONSUMER POST BUREAU</v>
      </c>
      <c r="Q144" s="57" t="str">
        <f>IF(tbl_raw_data[[#This Row],[time_taken_in_mins]]&lt;=20,"SLA_MET","SLA_NOT_MET")</f>
        <v>SLA_MET</v>
      </c>
    </row>
    <row r="145" spans="1:17" ht="15" customHeight="1" x14ac:dyDescent="0.25">
      <c r="A145" s="17" t="s">
        <v>2763</v>
      </c>
      <c r="B145" s="18">
        <v>45136.632291666669</v>
      </c>
      <c r="C145" s="19">
        <v>45136.638321759259</v>
      </c>
      <c r="D145" s="20" t="s">
        <v>13</v>
      </c>
      <c r="E145" s="21" t="s">
        <v>28</v>
      </c>
      <c r="F145" s="20" t="s">
        <v>55</v>
      </c>
      <c r="G145" s="105" t="s">
        <v>53</v>
      </c>
      <c r="H14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 s="48">
        <f>tbl_raw_data[[#This Row],[Date Actioned]]-tbl_raw_data[[#This Row],[Date Tagged]]</f>
        <v>6.0300925906631164E-3</v>
      </c>
      <c r="J145" s="50">
        <f>HOUR(tbl_raw_data[[#This Row],[time_taken]])*60+MINUTE(tbl_raw_data[[#This Row],[time_taken]])+SECOND(tbl_raw_data[[#This Row],[time_taken]])/60</f>
        <v>8.6833333333333336</v>
      </c>
      <c r="K145" s="54">
        <f>DATE(YEAR(tbl_raw_data[[#This Row],[Date Actioned]]), MONTH(tbl_raw_data[[#This Row],[Date Actioned]]), DAY(tbl_raw_data[[#This Row],[Date Actioned]]))</f>
        <v>45136</v>
      </c>
      <c r="L145" s="55" t="str">
        <f>UPPER(TEXT(tbl_raw_data[[#This Row],[Updated_date]],"MMMM"))</f>
        <v>JULY</v>
      </c>
      <c r="M145" s="55" t="str">
        <f>UPPER("Week "&amp;IF(ROUNDUP(DAY(tbl_raw_data[[#This Row],[Updated_date]])/7,0)=5,4,ROUNDUP(DAY(tbl_raw_data[[#This Row],[Updated_date]])/7,0)))</f>
        <v>WEEK 4</v>
      </c>
      <c r="N145" s="57" t="str">
        <f>UPPER(VLOOKUP(tbl_raw_data[[#This Row],[Analyst]],[1]setting!$A$1:$B$15,2,0))</f>
        <v>CAMERON</v>
      </c>
      <c r="O145" s="57" t="str">
        <f>UPPER(tbl_raw_data[[#This Row],[Outcome]])</f>
        <v>APPROVE</v>
      </c>
      <c r="P145" s="57" t="str">
        <f>UPPER(tbl_raw_data[[#This Row],[Queue Name]])</f>
        <v>CONSUMER EXISTING</v>
      </c>
      <c r="Q145" s="57" t="str">
        <f>IF(tbl_raw_data[[#This Row],[time_taken_in_mins]]&lt;=20,"SLA_MET","SLA_NOT_MET")</f>
        <v>SLA_MET</v>
      </c>
    </row>
    <row r="146" spans="1:17" ht="15" customHeight="1" x14ac:dyDescent="0.25">
      <c r="A146" s="17" t="s">
        <v>2351</v>
      </c>
      <c r="B146" s="18">
        <v>45136.63622685185</v>
      </c>
      <c r="C146" s="19">
        <v>45136.641736111109</v>
      </c>
      <c r="D146" s="20" t="s">
        <v>13</v>
      </c>
      <c r="E146" s="21" t="s">
        <v>28</v>
      </c>
      <c r="F146" s="20" t="s">
        <v>10</v>
      </c>
      <c r="G146" s="105" t="s">
        <v>67</v>
      </c>
      <c r="H14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 s="48">
        <f>tbl_raw_data[[#This Row],[Date Actioned]]-tbl_raw_data[[#This Row],[Date Tagged]]</f>
        <v>5.5092592592700385E-3</v>
      </c>
      <c r="J146" s="50">
        <f>HOUR(tbl_raw_data[[#This Row],[time_taken]])*60+MINUTE(tbl_raw_data[[#This Row],[time_taken]])+SECOND(tbl_raw_data[[#This Row],[time_taken]])/60</f>
        <v>7.9333333333333336</v>
      </c>
      <c r="K146" s="54">
        <f>DATE(YEAR(tbl_raw_data[[#This Row],[Date Actioned]]), MONTH(tbl_raw_data[[#This Row],[Date Actioned]]), DAY(tbl_raw_data[[#This Row],[Date Actioned]]))</f>
        <v>45136</v>
      </c>
      <c r="L146" s="55" t="str">
        <f>UPPER(TEXT(tbl_raw_data[[#This Row],[Updated_date]],"MMMM"))</f>
        <v>JULY</v>
      </c>
      <c r="M146" s="55" t="str">
        <f>UPPER("Week "&amp;IF(ROUNDUP(DAY(tbl_raw_data[[#This Row],[Updated_date]])/7,0)=5,4,ROUNDUP(DAY(tbl_raw_data[[#This Row],[Updated_date]])/7,0)))</f>
        <v>WEEK 4</v>
      </c>
      <c r="N146" s="57" t="str">
        <f>UPPER(VLOOKUP(tbl_raw_data[[#This Row],[Analyst]],[1]setting!$A$1:$B$15,2,0))</f>
        <v>SAM</v>
      </c>
      <c r="O146" s="57" t="str">
        <f>UPPER(tbl_raw_data[[#This Row],[Outcome]])</f>
        <v>APPROVE</v>
      </c>
      <c r="P146" s="57" t="str">
        <f>UPPER(tbl_raw_data[[#This Row],[Queue Name]])</f>
        <v>CONSUMER EXISTING</v>
      </c>
      <c r="Q146" s="57" t="str">
        <f>IF(tbl_raw_data[[#This Row],[time_taken_in_mins]]&lt;=20,"SLA_MET","SLA_NOT_MET")</f>
        <v>SLA_MET</v>
      </c>
    </row>
    <row r="147" spans="1:17" ht="15" customHeight="1" x14ac:dyDescent="0.25">
      <c r="A147" s="17" t="s">
        <v>2997</v>
      </c>
      <c r="B147" s="18">
        <v>45136.636469907404</v>
      </c>
      <c r="C147" s="19">
        <v>45136.642835648148</v>
      </c>
      <c r="D147" s="20" t="s">
        <v>13</v>
      </c>
      <c r="E147" s="21" t="s">
        <v>28</v>
      </c>
      <c r="F147" s="20" t="s">
        <v>455</v>
      </c>
      <c r="G147" s="105" t="s">
        <v>29</v>
      </c>
      <c r="H14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 s="48">
        <f>tbl_raw_data[[#This Row],[Date Actioned]]-tbl_raw_data[[#This Row],[Date Tagged]]</f>
        <v>6.3657407445134595E-3</v>
      </c>
      <c r="J147" s="50">
        <f>HOUR(tbl_raw_data[[#This Row],[time_taken]])*60+MINUTE(tbl_raw_data[[#This Row],[time_taken]])+SECOND(tbl_raw_data[[#This Row],[time_taken]])/60</f>
        <v>9.1666666666666661</v>
      </c>
      <c r="K147" s="54">
        <f>DATE(YEAR(tbl_raw_data[[#This Row],[Date Actioned]]), MONTH(tbl_raw_data[[#This Row],[Date Actioned]]), DAY(tbl_raw_data[[#This Row],[Date Actioned]]))</f>
        <v>45136</v>
      </c>
      <c r="L147" s="55" t="str">
        <f>UPPER(TEXT(tbl_raw_data[[#This Row],[Updated_date]],"MMMM"))</f>
        <v>JULY</v>
      </c>
      <c r="M147" s="55" t="str">
        <f>UPPER("Week "&amp;IF(ROUNDUP(DAY(tbl_raw_data[[#This Row],[Updated_date]])/7,0)=5,4,ROUNDUP(DAY(tbl_raw_data[[#This Row],[Updated_date]])/7,0)))</f>
        <v>WEEK 4</v>
      </c>
      <c r="N147" s="57" t="str">
        <f>UPPER(VLOOKUP(tbl_raw_data[[#This Row],[Analyst]],[1]setting!$A$1:$B$15,2,0))</f>
        <v>ROHAN</v>
      </c>
      <c r="O147" s="57" t="str">
        <f>UPPER(tbl_raw_data[[#This Row],[Outcome]])</f>
        <v>APPROVE</v>
      </c>
      <c r="P147" s="57" t="str">
        <f>UPPER(tbl_raw_data[[#This Row],[Queue Name]])</f>
        <v>CONSUMER EXISTING</v>
      </c>
      <c r="Q147" s="57" t="str">
        <f>IF(tbl_raw_data[[#This Row],[time_taken_in_mins]]&lt;=20,"SLA_MET","SLA_NOT_MET")</f>
        <v>SLA_MET</v>
      </c>
    </row>
    <row r="148" spans="1:17" ht="15" customHeight="1" x14ac:dyDescent="0.25">
      <c r="A148" s="17" t="s">
        <v>1556</v>
      </c>
      <c r="B148" s="18">
        <v>45136.638252314813</v>
      </c>
      <c r="C148" s="19">
        <v>45136.642766203702</v>
      </c>
      <c r="D148" s="20" t="s">
        <v>13</v>
      </c>
      <c r="E148" s="21" t="s">
        <v>9</v>
      </c>
      <c r="F148" s="20" t="s">
        <v>109</v>
      </c>
      <c r="G148" s="105" t="s">
        <v>29</v>
      </c>
      <c r="H14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 s="48">
        <f>tbl_raw_data[[#This Row],[Date Actioned]]-tbl_raw_data[[#This Row],[Date Tagged]]</f>
        <v>4.5138888890505768E-3</v>
      </c>
      <c r="J148" s="50">
        <f>HOUR(tbl_raw_data[[#This Row],[time_taken]])*60+MINUTE(tbl_raw_data[[#This Row],[time_taken]])+SECOND(tbl_raw_data[[#This Row],[time_taken]])/60</f>
        <v>6.5</v>
      </c>
      <c r="K148" s="54">
        <f>DATE(YEAR(tbl_raw_data[[#This Row],[Date Actioned]]), MONTH(tbl_raw_data[[#This Row],[Date Actioned]]), DAY(tbl_raw_data[[#This Row],[Date Actioned]]))</f>
        <v>45136</v>
      </c>
      <c r="L148" s="55" t="str">
        <f>UPPER(TEXT(tbl_raw_data[[#This Row],[Updated_date]],"MMMM"))</f>
        <v>JULY</v>
      </c>
      <c r="M148" s="55" t="str">
        <f>UPPER("Week "&amp;IF(ROUNDUP(DAY(tbl_raw_data[[#This Row],[Updated_date]])/7,0)=5,4,ROUNDUP(DAY(tbl_raw_data[[#This Row],[Updated_date]])/7,0)))</f>
        <v>WEEK 4</v>
      </c>
      <c r="N148" s="57" t="str">
        <f>UPPER(VLOOKUP(tbl_raw_data[[#This Row],[Analyst]],[1]setting!$A$1:$B$15,2,0))</f>
        <v>NAVED</v>
      </c>
      <c r="O148" s="57" t="str">
        <f>UPPER(tbl_raw_data[[#This Row],[Outcome]])</f>
        <v>APPROVE</v>
      </c>
      <c r="P148" s="57" t="str">
        <f>UPPER(tbl_raw_data[[#This Row],[Queue Name]])</f>
        <v>CONSUMER PRE BUREAU</v>
      </c>
      <c r="Q148" s="57" t="str">
        <f>IF(tbl_raw_data[[#This Row],[time_taken_in_mins]]&lt;=20,"SLA_MET","SLA_NOT_MET")</f>
        <v>SLA_MET</v>
      </c>
    </row>
    <row r="149" spans="1:17" ht="15" customHeight="1" x14ac:dyDescent="0.25">
      <c r="A149" s="17" t="s">
        <v>1708</v>
      </c>
      <c r="B149" s="18">
        <v>45136.639467592591</v>
      </c>
      <c r="C149" s="19">
        <v>45136.644155092596</v>
      </c>
      <c r="D149" s="20" t="s">
        <v>13</v>
      </c>
      <c r="E149" s="21" t="s">
        <v>41</v>
      </c>
      <c r="F149" s="20" t="s">
        <v>86</v>
      </c>
      <c r="G149" s="105" t="s">
        <v>67</v>
      </c>
      <c r="H14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 s="48">
        <f>tbl_raw_data[[#This Row],[Date Actioned]]-tbl_raw_data[[#This Row],[Date Tagged]]</f>
        <v>4.6875000043655746E-3</v>
      </c>
      <c r="J149" s="50">
        <f>HOUR(tbl_raw_data[[#This Row],[time_taken]])*60+MINUTE(tbl_raw_data[[#This Row],[time_taken]])+SECOND(tbl_raw_data[[#This Row],[time_taken]])/60</f>
        <v>6.75</v>
      </c>
      <c r="K149" s="54">
        <f>DATE(YEAR(tbl_raw_data[[#This Row],[Date Actioned]]), MONTH(tbl_raw_data[[#This Row],[Date Actioned]]), DAY(tbl_raw_data[[#This Row],[Date Actioned]]))</f>
        <v>45136</v>
      </c>
      <c r="L149" s="55" t="str">
        <f>UPPER(TEXT(tbl_raw_data[[#This Row],[Updated_date]],"MMMM"))</f>
        <v>JULY</v>
      </c>
      <c r="M149" s="55" t="str">
        <f>UPPER("Week "&amp;IF(ROUNDUP(DAY(tbl_raw_data[[#This Row],[Updated_date]])/7,0)=5,4,ROUNDUP(DAY(tbl_raw_data[[#This Row],[Updated_date]])/7,0)))</f>
        <v>WEEK 4</v>
      </c>
      <c r="N149" s="57" t="str">
        <f>UPPER(VLOOKUP(tbl_raw_data[[#This Row],[Analyst]],[1]setting!$A$1:$B$15,2,0))</f>
        <v>ASIF</v>
      </c>
      <c r="O149" s="57" t="str">
        <f>UPPER(tbl_raw_data[[#This Row],[Outcome]])</f>
        <v>APPROVE</v>
      </c>
      <c r="P149" s="57" t="str">
        <f>UPPER(tbl_raw_data[[#This Row],[Queue Name]])</f>
        <v>CONSUMER POST BUREAU</v>
      </c>
      <c r="Q149" s="57" t="str">
        <f>IF(tbl_raw_data[[#This Row],[time_taken_in_mins]]&lt;=20,"SLA_MET","SLA_NOT_MET")</f>
        <v>SLA_MET</v>
      </c>
    </row>
    <row r="150" spans="1:17" ht="15" customHeight="1" x14ac:dyDescent="0.25">
      <c r="A150" s="17" t="s">
        <v>4694</v>
      </c>
      <c r="B150" s="18">
        <v>45136.639918981484</v>
      </c>
      <c r="C150" s="19">
        <v>45136.648796296293</v>
      </c>
      <c r="D150" s="20" t="s">
        <v>13</v>
      </c>
      <c r="E150" s="21" t="s">
        <v>28</v>
      </c>
      <c r="F150" s="20" t="s">
        <v>10</v>
      </c>
      <c r="G150" s="105" t="s">
        <v>67</v>
      </c>
      <c r="H15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 s="48">
        <f>tbl_raw_data[[#This Row],[Date Actioned]]-tbl_raw_data[[#This Row],[Date Tagged]]</f>
        <v>8.8773148090695031E-3</v>
      </c>
      <c r="J150" s="50">
        <f>HOUR(tbl_raw_data[[#This Row],[time_taken]])*60+MINUTE(tbl_raw_data[[#This Row],[time_taken]])+SECOND(tbl_raw_data[[#This Row],[time_taken]])/60</f>
        <v>12.783333333333333</v>
      </c>
      <c r="K150" s="54">
        <f>DATE(YEAR(tbl_raw_data[[#This Row],[Date Actioned]]), MONTH(tbl_raw_data[[#This Row],[Date Actioned]]), DAY(tbl_raw_data[[#This Row],[Date Actioned]]))</f>
        <v>45136</v>
      </c>
      <c r="L150" s="55" t="str">
        <f>UPPER(TEXT(tbl_raw_data[[#This Row],[Updated_date]],"MMMM"))</f>
        <v>JULY</v>
      </c>
      <c r="M150" s="55" t="str">
        <f>UPPER("Week "&amp;IF(ROUNDUP(DAY(tbl_raw_data[[#This Row],[Updated_date]])/7,0)=5,4,ROUNDUP(DAY(tbl_raw_data[[#This Row],[Updated_date]])/7,0)))</f>
        <v>WEEK 4</v>
      </c>
      <c r="N150" s="57" t="str">
        <f>UPPER(VLOOKUP(tbl_raw_data[[#This Row],[Analyst]],[1]setting!$A$1:$B$15,2,0))</f>
        <v>SAM</v>
      </c>
      <c r="O150" s="57" t="str">
        <f>UPPER(tbl_raw_data[[#This Row],[Outcome]])</f>
        <v>APPROVE</v>
      </c>
      <c r="P150" s="57" t="str">
        <f>UPPER(tbl_raw_data[[#This Row],[Queue Name]])</f>
        <v>CONSUMER EXISTING</v>
      </c>
      <c r="Q150" s="57" t="str">
        <f>IF(tbl_raw_data[[#This Row],[time_taken_in_mins]]&lt;=20,"SLA_MET","SLA_NOT_MET")</f>
        <v>SLA_MET</v>
      </c>
    </row>
    <row r="151" spans="1:17" ht="15" customHeight="1" x14ac:dyDescent="0.25">
      <c r="A151" s="17" t="s">
        <v>3706</v>
      </c>
      <c r="B151" s="18">
        <v>45136.640868055554</v>
      </c>
      <c r="C151" s="19">
        <v>45136.6481712963</v>
      </c>
      <c r="D151" s="20" t="s">
        <v>13</v>
      </c>
      <c r="E151" s="21" t="s">
        <v>41</v>
      </c>
      <c r="F151" s="20" t="s">
        <v>228</v>
      </c>
      <c r="G151" s="105" t="s">
        <v>67</v>
      </c>
      <c r="H15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 s="48">
        <f>tbl_raw_data[[#This Row],[Date Actioned]]-tbl_raw_data[[#This Row],[Date Tagged]]</f>
        <v>7.3032407453865744E-3</v>
      </c>
      <c r="J151" s="50">
        <f>HOUR(tbl_raw_data[[#This Row],[time_taken]])*60+MINUTE(tbl_raw_data[[#This Row],[time_taken]])+SECOND(tbl_raw_data[[#This Row],[time_taken]])/60</f>
        <v>10.516666666666667</v>
      </c>
      <c r="K151" s="54">
        <f>DATE(YEAR(tbl_raw_data[[#This Row],[Date Actioned]]), MONTH(tbl_raw_data[[#This Row],[Date Actioned]]), DAY(tbl_raw_data[[#This Row],[Date Actioned]]))</f>
        <v>45136</v>
      </c>
      <c r="L151" s="55" t="str">
        <f>UPPER(TEXT(tbl_raw_data[[#This Row],[Updated_date]],"MMMM"))</f>
        <v>JULY</v>
      </c>
      <c r="M151" s="55" t="str">
        <f>UPPER("Week "&amp;IF(ROUNDUP(DAY(tbl_raw_data[[#This Row],[Updated_date]])/7,0)=5,4,ROUNDUP(DAY(tbl_raw_data[[#This Row],[Updated_date]])/7,0)))</f>
        <v>WEEK 4</v>
      </c>
      <c r="N151" s="57" t="str">
        <f>UPPER(VLOOKUP(tbl_raw_data[[#This Row],[Analyst]],[1]setting!$A$1:$B$15,2,0))</f>
        <v>OUADIR</v>
      </c>
      <c r="O151" s="57" t="str">
        <f>UPPER(tbl_raw_data[[#This Row],[Outcome]])</f>
        <v>APPROVE</v>
      </c>
      <c r="P151" s="57" t="str">
        <f>UPPER(tbl_raw_data[[#This Row],[Queue Name]])</f>
        <v>CONSUMER POST BUREAU</v>
      </c>
      <c r="Q151" s="57" t="str">
        <f>IF(tbl_raw_data[[#This Row],[time_taken_in_mins]]&lt;=20,"SLA_MET","SLA_NOT_MET")</f>
        <v>SLA_MET</v>
      </c>
    </row>
    <row r="152" spans="1:17" ht="15" customHeight="1" x14ac:dyDescent="0.25">
      <c r="A152" s="17" t="s">
        <v>2194</v>
      </c>
      <c r="B152" s="18">
        <v>45136.642708333333</v>
      </c>
      <c r="C152" s="19">
        <v>45136.648055555554</v>
      </c>
      <c r="D152" s="20" t="s">
        <v>8</v>
      </c>
      <c r="E152" s="21" t="s">
        <v>9</v>
      </c>
      <c r="F152" s="20" t="s">
        <v>109</v>
      </c>
      <c r="G152" s="105" t="s">
        <v>2193</v>
      </c>
      <c r="H15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2" s="48">
        <f>tbl_raw_data[[#This Row],[Date Actioned]]-tbl_raw_data[[#This Row],[Date Tagged]]</f>
        <v>5.3472222207346931E-3</v>
      </c>
      <c r="J152" s="50">
        <f>HOUR(tbl_raw_data[[#This Row],[time_taken]])*60+MINUTE(tbl_raw_data[[#This Row],[time_taken]])+SECOND(tbl_raw_data[[#This Row],[time_taken]])/60</f>
        <v>7.7</v>
      </c>
      <c r="K152" s="54">
        <f>DATE(YEAR(tbl_raw_data[[#This Row],[Date Actioned]]), MONTH(tbl_raw_data[[#This Row],[Date Actioned]]), DAY(tbl_raw_data[[#This Row],[Date Actioned]]))</f>
        <v>45136</v>
      </c>
      <c r="L152" s="55" t="str">
        <f>UPPER(TEXT(tbl_raw_data[[#This Row],[Updated_date]],"MMMM"))</f>
        <v>JULY</v>
      </c>
      <c r="M152" s="55" t="str">
        <f>UPPER("Week "&amp;IF(ROUNDUP(DAY(tbl_raw_data[[#This Row],[Updated_date]])/7,0)=5,4,ROUNDUP(DAY(tbl_raw_data[[#This Row],[Updated_date]])/7,0)))</f>
        <v>WEEK 4</v>
      </c>
      <c r="N152" s="57" t="str">
        <f>UPPER(VLOOKUP(tbl_raw_data[[#This Row],[Analyst]],[1]setting!$A$1:$B$15,2,0))</f>
        <v>NAVED</v>
      </c>
      <c r="O152" s="57" t="str">
        <f>UPPER(tbl_raw_data[[#This Row],[Outcome]])</f>
        <v>WITHDRAW</v>
      </c>
      <c r="P152" s="57" t="str">
        <f>UPPER(tbl_raw_data[[#This Row],[Queue Name]])</f>
        <v>CONSUMER PRE BUREAU</v>
      </c>
      <c r="Q152" s="57" t="str">
        <f>IF(tbl_raw_data[[#This Row],[time_taken_in_mins]]&lt;=20,"SLA_MET","SLA_NOT_MET")</f>
        <v>SLA_MET</v>
      </c>
    </row>
    <row r="153" spans="1:17" ht="15" customHeight="1" x14ac:dyDescent="0.25">
      <c r="A153" s="17" t="s">
        <v>2592</v>
      </c>
      <c r="B153" s="18">
        <v>45136.643217592595</v>
      </c>
      <c r="C153" s="19">
        <v>45136.649016203701</v>
      </c>
      <c r="D153" s="20" t="s">
        <v>8</v>
      </c>
      <c r="E153" s="21" t="s">
        <v>9</v>
      </c>
      <c r="F153" s="20" t="s">
        <v>55</v>
      </c>
      <c r="G153" s="105" t="s">
        <v>632</v>
      </c>
      <c r="H15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3" s="48">
        <f>tbl_raw_data[[#This Row],[Date Actioned]]-tbl_raw_data[[#This Row],[Date Tagged]]</f>
        <v>5.798611106001772E-3</v>
      </c>
      <c r="J153" s="50">
        <f>HOUR(tbl_raw_data[[#This Row],[time_taken]])*60+MINUTE(tbl_raw_data[[#This Row],[time_taken]])+SECOND(tbl_raw_data[[#This Row],[time_taken]])/60</f>
        <v>8.35</v>
      </c>
      <c r="K153" s="54">
        <f>DATE(YEAR(tbl_raw_data[[#This Row],[Date Actioned]]), MONTH(tbl_raw_data[[#This Row],[Date Actioned]]), DAY(tbl_raw_data[[#This Row],[Date Actioned]]))</f>
        <v>45136</v>
      </c>
      <c r="L153" s="55" t="str">
        <f>UPPER(TEXT(tbl_raw_data[[#This Row],[Updated_date]],"MMMM"))</f>
        <v>JULY</v>
      </c>
      <c r="M153" s="55" t="str">
        <f>UPPER("Week "&amp;IF(ROUNDUP(DAY(tbl_raw_data[[#This Row],[Updated_date]])/7,0)=5,4,ROUNDUP(DAY(tbl_raw_data[[#This Row],[Updated_date]])/7,0)))</f>
        <v>WEEK 4</v>
      </c>
      <c r="N153" s="57" t="str">
        <f>UPPER(VLOOKUP(tbl_raw_data[[#This Row],[Analyst]],[1]setting!$A$1:$B$15,2,0))</f>
        <v>CAMERON</v>
      </c>
      <c r="O153" s="57" t="str">
        <f>UPPER(tbl_raw_data[[#This Row],[Outcome]])</f>
        <v>WITHDRAW</v>
      </c>
      <c r="P153" s="57" t="str">
        <f>UPPER(tbl_raw_data[[#This Row],[Queue Name]])</f>
        <v>CONSUMER PRE BUREAU</v>
      </c>
      <c r="Q153" s="57" t="str">
        <f>IF(tbl_raw_data[[#This Row],[time_taken_in_mins]]&lt;=20,"SLA_MET","SLA_NOT_MET")</f>
        <v>SLA_MET</v>
      </c>
    </row>
    <row r="154" spans="1:17" ht="15" customHeight="1" x14ac:dyDescent="0.25">
      <c r="A154" s="17" t="s">
        <v>1959</v>
      </c>
      <c r="B154" s="18">
        <v>45136.644976851851</v>
      </c>
      <c r="C154" s="19">
        <v>45136.65</v>
      </c>
      <c r="D154" s="20" t="s">
        <v>46</v>
      </c>
      <c r="E154" s="21" t="s">
        <v>28</v>
      </c>
      <c r="F154" s="20" t="s">
        <v>86</v>
      </c>
      <c r="G154" s="105" t="s">
        <v>151</v>
      </c>
      <c r="H15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4" s="48">
        <f>tbl_raw_data[[#This Row],[Date Actioned]]-tbl_raw_data[[#This Row],[Date Tagged]]</f>
        <v>5.02314815093996E-3</v>
      </c>
      <c r="J154" s="50">
        <f>HOUR(tbl_raw_data[[#This Row],[time_taken]])*60+MINUTE(tbl_raw_data[[#This Row],[time_taken]])+SECOND(tbl_raw_data[[#This Row],[time_taken]])/60</f>
        <v>7.2333333333333334</v>
      </c>
      <c r="K154" s="54">
        <f>DATE(YEAR(tbl_raw_data[[#This Row],[Date Actioned]]), MONTH(tbl_raw_data[[#This Row],[Date Actioned]]), DAY(tbl_raw_data[[#This Row],[Date Actioned]]))</f>
        <v>45136</v>
      </c>
      <c r="L154" s="55" t="str">
        <f>UPPER(TEXT(tbl_raw_data[[#This Row],[Updated_date]],"MMMM"))</f>
        <v>JULY</v>
      </c>
      <c r="M154" s="55" t="str">
        <f>UPPER("Week "&amp;IF(ROUNDUP(DAY(tbl_raw_data[[#This Row],[Updated_date]])/7,0)=5,4,ROUNDUP(DAY(tbl_raw_data[[#This Row],[Updated_date]])/7,0)))</f>
        <v>WEEK 4</v>
      </c>
      <c r="N154" s="57" t="str">
        <f>UPPER(VLOOKUP(tbl_raw_data[[#This Row],[Analyst]],[1]setting!$A$1:$B$15,2,0))</f>
        <v>ASIF</v>
      </c>
      <c r="O154" s="57" t="str">
        <f>UPPER(tbl_raw_data[[#This Row],[Outcome]])</f>
        <v>DECLINE</v>
      </c>
      <c r="P154" s="57" t="str">
        <f>UPPER(tbl_raw_data[[#This Row],[Queue Name]])</f>
        <v>CONSUMER EXISTING</v>
      </c>
      <c r="Q154" s="57" t="str">
        <f>IF(tbl_raw_data[[#This Row],[time_taken_in_mins]]&lt;=20,"SLA_MET","SLA_NOT_MET")</f>
        <v>SLA_MET</v>
      </c>
    </row>
    <row r="155" spans="1:17" ht="15" customHeight="1" x14ac:dyDescent="0.25">
      <c r="A155" s="17" t="s">
        <v>2211</v>
      </c>
      <c r="B155" s="18">
        <v>45136.64638888889</v>
      </c>
      <c r="C155" s="19">
        <v>45136.651747685188</v>
      </c>
      <c r="D155" s="20" t="s">
        <v>13</v>
      </c>
      <c r="E155" s="21" t="s">
        <v>28</v>
      </c>
      <c r="F155" s="20" t="s">
        <v>455</v>
      </c>
      <c r="G155" s="105" t="s">
        <v>29</v>
      </c>
      <c r="H15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 s="48">
        <f>tbl_raw_data[[#This Row],[Date Actioned]]-tbl_raw_data[[#This Row],[Date Tagged]]</f>
        <v>5.3587962975143455E-3</v>
      </c>
      <c r="J155" s="50">
        <f>HOUR(tbl_raw_data[[#This Row],[time_taken]])*60+MINUTE(tbl_raw_data[[#This Row],[time_taken]])+SECOND(tbl_raw_data[[#This Row],[time_taken]])/60</f>
        <v>7.7166666666666668</v>
      </c>
      <c r="K155" s="54">
        <f>DATE(YEAR(tbl_raw_data[[#This Row],[Date Actioned]]), MONTH(tbl_raw_data[[#This Row],[Date Actioned]]), DAY(tbl_raw_data[[#This Row],[Date Actioned]]))</f>
        <v>45136</v>
      </c>
      <c r="L155" s="55" t="str">
        <f>UPPER(TEXT(tbl_raw_data[[#This Row],[Updated_date]],"MMMM"))</f>
        <v>JULY</v>
      </c>
      <c r="M155" s="55" t="str">
        <f>UPPER("Week "&amp;IF(ROUNDUP(DAY(tbl_raw_data[[#This Row],[Updated_date]])/7,0)=5,4,ROUNDUP(DAY(tbl_raw_data[[#This Row],[Updated_date]])/7,0)))</f>
        <v>WEEK 4</v>
      </c>
      <c r="N155" s="57" t="str">
        <f>UPPER(VLOOKUP(tbl_raw_data[[#This Row],[Analyst]],[1]setting!$A$1:$B$15,2,0))</f>
        <v>ROHAN</v>
      </c>
      <c r="O155" s="57" t="str">
        <f>UPPER(tbl_raw_data[[#This Row],[Outcome]])</f>
        <v>APPROVE</v>
      </c>
      <c r="P155" s="57" t="str">
        <f>UPPER(tbl_raw_data[[#This Row],[Queue Name]])</f>
        <v>CONSUMER EXISTING</v>
      </c>
      <c r="Q155" s="57" t="str">
        <f>IF(tbl_raw_data[[#This Row],[time_taken_in_mins]]&lt;=20,"SLA_MET","SLA_NOT_MET")</f>
        <v>SLA_MET</v>
      </c>
    </row>
    <row r="156" spans="1:17" ht="15" customHeight="1" x14ac:dyDescent="0.25">
      <c r="A156" s="17" t="s">
        <v>5100</v>
      </c>
      <c r="B156" s="18">
        <v>45136.648680555554</v>
      </c>
      <c r="C156" s="19">
        <v>45136.658449074072</v>
      </c>
      <c r="D156" s="20" t="s">
        <v>8</v>
      </c>
      <c r="E156" s="21" t="s">
        <v>28</v>
      </c>
      <c r="F156" s="20" t="s">
        <v>10</v>
      </c>
      <c r="G156" s="105" t="s">
        <v>1953</v>
      </c>
      <c r="H15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 s="48">
        <f>tbl_raw_data[[#This Row],[Date Actioned]]-tbl_raw_data[[#This Row],[Date Tagged]]</f>
        <v>9.7685185173759237E-3</v>
      </c>
      <c r="J156" s="50">
        <f>HOUR(tbl_raw_data[[#This Row],[time_taken]])*60+MINUTE(tbl_raw_data[[#This Row],[time_taken]])+SECOND(tbl_raw_data[[#This Row],[time_taken]])/60</f>
        <v>14.066666666666666</v>
      </c>
      <c r="K156" s="54">
        <f>DATE(YEAR(tbl_raw_data[[#This Row],[Date Actioned]]), MONTH(tbl_raw_data[[#This Row],[Date Actioned]]), DAY(tbl_raw_data[[#This Row],[Date Actioned]]))</f>
        <v>45136</v>
      </c>
      <c r="L156" s="55" t="str">
        <f>UPPER(TEXT(tbl_raw_data[[#This Row],[Updated_date]],"MMMM"))</f>
        <v>JULY</v>
      </c>
      <c r="M156" s="55" t="str">
        <f>UPPER("Week "&amp;IF(ROUNDUP(DAY(tbl_raw_data[[#This Row],[Updated_date]])/7,0)=5,4,ROUNDUP(DAY(tbl_raw_data[[#This Row],[Updated_date]])/7,0)))</f>
        <v>WEEK 4</v>
      </c>
      <c r="N156" s="57" t="str">
        <f>UPPER(VLOOKUP(tbl_raw_data[[#This Row],[Analyst]],[1]setting!$A$1:$B$15,2,0))</f>
        <v>SAM</v>
      </c>
      <c r="O156" s="57" t="str">
        <f>UPPER(tbl_raw_data[[#This Row],[Outcome]])</f>
        <v>WITHDRAW</v>
      </c>
      <c r="P156" s="57" t="str">
        <f>UPPER(tbl_raw_data[[#This Row],[Queue Name]])</f>
        <v>CONSUMER EXISTING</v>
      </c>
      <c r="Q156" s="57" t="str">
        <f>IF(tbl_raw_data[[#This Row],[time_taken_in_mins]]&lt;=20,"SLA_MET","SLA_NOT_MET")</f>
        <v>SLA_MET</v>
      </c>
    </row>
    <row r="157" spans="1:17" ht="15" customHeight="1" x14ac:dyDescent="0.25">
      <c r="A157" s="17" t="s">
        <v>3249</v>
      </c>
      <c r="B157" s="18">
        <v>45136.649895833332</v>
      </c>
      <c r="C157" s="19">
        <v>45136.656631944446</v>
      </c>
      <c r="D157" s="20" t="s">
        <v>8</v>
      </c>
      <c r="E157" s="21" t="s">
        <v>28</v>
      </c>
      <c r="F157" s="20" t="s">
        <v>109</v>
      </c>
      <c r="G157" s="105" t="s">
        <v>3247</v>
      </c>
      <c r="H15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7" s="48">
        <f>tbl_raw_data[[#This Row],[Date Actioned]]-tbl_raw_data[[#This Row],[Date Tagged]]</f>
        <v>6.7361111141508445E-3</v>
      </c>
      <c r="J157" s="50">
        <f>HOUR(tbl_raw_data[[#This Row],[time_taken]])*60+MINUTE(tbl_raw_data[[#This Row],[time_taken]])+SECOND(tbl_raw_data[[#This Row],[time_taken]])/60</f>
        <v>9.6999999999999993</v>
      </c>
      <c r="K157" s="54">
        <f>DATE(YEAR(tbl_raw_data[[#This Row],[Date Actioned]]), MONTH(tbl_raw_data[[#This Row],[Date Actioned]]), DAY(tbl_raw_data[[#This Row],[Date Actioned]]))</f>
        <v>45136</v>
      </c>
      <c r="L157" s="55" t="str">
        <f>UPPER(TEXT(tbl_raw_data[[#This Row],[Updated_date]],"MMMM"))</f>
        <v>JULY</v>
      </c>
      <c r="M157" s="55" t="str">
        <f>UPPER("Week "&amp;IF(ROUNDUP(DAY(tbl_raw_data[[#This Row],[Updated_date]])/7,0)=5,4,ROUNDUP(DAY(tbl_raw_data[[#This Row],[Updated_date]])/7,0)))</f>
        <v>WEEK 4</v>
      </c>
      <c r="N157" s="57" t="str">
        <f>UPPER(VLOOKUP(tbl_raw_data[[#This Row],[Analyst]],[1]setting!$A$1:$B$15,2,0))</f>
        <v>NAVED</v>
      </c>
      <c r="O157" s="57" t="str">
        <f>UPPER(tbl_raw_data[[#This Row],[Outcome]])</f>
        <v>WITHDRAW</v>
      </c>
      <c r="P157" s="57" t="str">
        <f>UPPER(tbl_raw_data[[#This Row],[Queue Name]])</f>
        <v>CONSUMER EXISTING</v>
      </c>
      <c r="Q157" s="57" t="str">
        <f>IF(tbl_raw_data[[#This Row],[time_taken_in_mins]]&lt;=20,"SLA_MET","SLA_NOT_MET")</f>
        <v>SLA_MET</v>
      </c>
    </row>
    <row r="158" spans="1:17" ht="15" customHeight="1" x14ac:dyDescent="0.25">
      <c r="A158" s="17" t="s">
        <v>412</v>
      </c>
      <c r="B158" s="18">
        <v>45136.65047453704</v>
      </c>
      <c r="C158" s="19">
        <v>45136.653043981481</v>
      </c>
      <c r="D158" s="20" t="s">
        <v>8</v>
      </c>
      <c r="E158" s="21" t="s">
        <v>9</v>
      </c>
      <c r="F158" s="20" t="s">
        <v>55</v>
      </c>
      <c r="G158" s="105" t="s">
        <v>11</v>
      </c>
      <c r="H15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8" s="48">
        <f>tbl_raw_data[[#This Row],[Date Actioned]]-tbl_raw_data[[#This Row],[Date Tagged]]</f>
        <v>2.5694444411783479E-3</v>
      </c>
      <c r="J158" s="50">
        <f>HOUR(tbl_raw_data[[#This Row],[time_taken]])*60+MINUTE(tbl_raw_data[[#This Row],[time_taken]])+SECOND(tbl_raw_data[[#This Row],[time_taken]])/60</f>
        <v>3.7</v>
      </c>
      <c r="K158" s="54">
        <f>DATE(YEAR(tbl_raw_data[[#This Row],[Date Actioned]]), MONTH(tbl_raw_data[[#This Row],[Date Actioned]]), DAY(tbl_raw_data[[#This Row],[Date Actioned]]))</f>
        <v>45136</v>
      </c>
      <c r="L158" s="55" t="str">
        <f>UPPER(TEXT(tbl_raw_data[[#This Row],[Updated_date]],"MMMM"))</f>
        <v>JULY</v>
      </c>
      <c r="M158" s="55" t="str">
        <f>UPPER("Week "&amp;IF(ROUNDUP(DAY(tbl_raw_data[[#This Row],[Updated_date]])/7,0)=5,4,ROUNDUP(DAY(tbl_raw_data[[#This Row],[Updated_date]])/7,0)))</f>
        <v>WEEK 4</v>
      </c>
      <c r="N158" s="57" t="str">
        <f>UPPER(VLOOKUP(tbl_raw_data[[#This Row],[Analyst]],[1]setting!$A$1:$B$15,2,0))</f>
        <v>CAMERON</v>
      </c>
      <c r="O158" s="57" t="str">
        <f>UPPER(tbl_raw_data[[#This Row],[Outcome]])</f>
        <v>WITHDRAW</v>
      </c>
      <c r="P158" s="57" t="str">
        <f>UPPER(tbl_raw_data[[#This Row],[Queue Name]])</f>
        <v>CONSUMER PRE BUREAU</v>
      </c>
      <c r="Q158" s="57" t="str">
        <f>IF(tbl_raw_data[[#This Row],[time_taken_in_mins]]&lt;=20,"SLA_MET","SLA_NOT_MET")</f>
        <v>SLA_MET</v>
      </c>
    </row>
    <row r="159" spans="1:17" ht="15" customHeight="1" x14ac:dyDescent="0.25">
      <c r="A159" s="17" t="s">
        <v>2304</v>
      </c>
      <c r="B159" s="18">
        <v>45136.650925925926</v>
      </c>
      <c r="C159" s="19">
        <v>45136.656388888892</v>
      </c>
      <c r="D159" s="20" t="s">
        <v>13</v>
      </c>
      <c r="E159" s="21" t="s">
        <v>9</v>
      </c>
      <c r="F159" s="20" t="s">
        <v>86</v>
      </c>
      <c r="G159" s="105" t="s">
        <v>21</v>
      </c>
      <c r="H15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 s="48">
        <f>tbl_raw_data[[#This Row],[Date Actioned]]-tbl_raw_data[[#This Row],[Date Tagged]]</f>
        <v>5.4629629667033441E-3</v>
      </c>
      <c r="J159" s="50">
        <f>HOUR(tbl_raw_data[[#This Row],[time_taken]])*60+MINUTE(tbl_raw_data[[#This Row],[time_taken]])+SECOND(tbl_raw_data[[#This Row],[time_taken]])/60</f>
        <v>7.8666666666666671</v>
      </c>
      <c r="K159" s="54">
        <f>DATE(YEAR(tbl_raw_data[[#This Row],[Date Actioned]]), MONTH(tbl_raw_data[[#This Row],[Date Actioned]]), DAY(tbl_raw_data[[#This Row],[Date Actioned]]))</f>
        <v>45136</v>
      </c>
      <c r="L159" s="55" t="str">
        <f>UPPER(TEXT(tbl_raw_data[[#This Row],[Updated_date]],"MMMM"))</f>
        <v>JULY</v>
      </c>
      <c r="M159" s="55" t="str">
        <f>UPPER("Week "&amp;IF(ROUNDUP(DAY(tbl_raw_data[[#This Row],[Updated_date]])/7,0)=5,4,ROUNDUP(DAY(tbl_raw_data[[#This Row],[Updated_date]])/7,0)))</f>
        <v>WEEK 4</v>
      </c>
      <c r="N159" s="57" t="str">
        <f>UPPER(VLOOKUP(tbl_raw_data[[#This Row],[Analyst]],[1]setting!$A$1:$B$15,2,0))</f>
        <v>ASIF</v>
      </c>
      <c r="O159" s="57" t="str">
        <f>UPPER(tbl_raw_data[[#This Row],[Outcome]])</f>
        <v>APPROVE</v>
      </c>
      <c r="P159" s="57" t="str">
        <f>UPPER(tbl_raw_data[[#This Row],[Queue Name]])</f>
        <v>CONSUMER PRE BUREAU</v>
      </c>
      <c r="Q159" s="57" t="str">
        <f>IF(tbl_raw_data[[#This Row],[time_taken_in_mins]]&lt;=20,"SLA_MET","SLA_NOT_MET")</f>
        <v>SLA_MET</v>
      </c>
    </row>
    <row r="160" spans="1:17" ht="15" customHeight="1" x14ac:dyDescent="0.25">
      <c r="A160" s="17" t="s">
        <v>4037</v>
      </c>
      <c r="B160" s="18">
        <v>45136.651076388887</v>
      </c>
      <c r="C160" s="19">
        <v>45136.658854166664</v>
      </c>
      <c r="D160" s="20" t="s">
        <v>13</v>
      </c>
      <c r="E160" s="21" t="s">
        <v>41</v>
      </c>
      <c r="F160" s="20" t="s">
        <v>55</v>
      </c>
      <c r="G160" s="105" t="s">
        <v>67</v>
      </c>
      <c r="H16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 s="48">
        <f>tbl_raw_data[[#This Row],[Date Actioned]]-tbl_raw_data[[#This Row],[Date Tagged]]</f>
        <v>7.7777777769370005E-3</v>
      </c>
      <c r="J160" s="50">
        <f>HOUR(tbl_raw_data[[#This Row],[time_taken]])*60+MINUTE(tbl_raw_data[[#This Row],[time_taken]])+SECOND(tbl_raw_data[[#This Row],[time_taken]])/60</f>
        <v>11.2</v>
      </c>
      <c r="K160" s="54">
        <f>DATE(YEAR(tbl_raw_data[[#This Row],[Date Actioned]]), MONTH(tbl_raw_data[[#This Row],[Date Actioned]]), DAY(tbl_raw_data[[#This Row],[Date Actioned]]))</f>
        <v>45136</v>
      </c>
      <c r="L160" s="55" t="str">
        <f>UPPER(TEXT(tbl_raw_data[[#This Row],[Updated_date]],"MMMM"))</f>
        <v>JULY</v>
      </c>
      <c r="M160" s="55" t="str">
        <f>UPPER("Week "&amp;IF(ROUNDUP(DAY(tbl_raw_data[[#This Row],[Updated_date]])/7,0)=5,4,ROUNDUP(DAY(tbl_raw_data[[#This Row],[Updated_date]])/7,0)))</f>
        <v>WEEK 4</v>
      </c>
      <c r="N160" s="57" t="str">
        <f>UPPER(VLOOKUP(tbl_raw_data[[#This Row],[Analyst]],[1]setting!$A$1:$B$15,2,0))</f>
        <v>CAMERON</v>
      </c>
      <c r="O160" s="57" t="str">
        <f>UPPER(tbl_raw_data[[#This Row],[Outcome]])</f>
        <v>APPROVE</v>
      </c>
      <c r="P160" s="57" t="str">
        <f>UPPER(tbl_raw_data[[#This Row],[Queue Name]])</f>
        <v>CONSUMER POST BUREAU</v>
      </c>
      <c r="Q160" s="57" t="str">
        <f>IF(tbl_raw_data[[#This Row],[time_taken_in_mins]]&lt;=20,"SLA_MET","SLA_NOT_MET")</f>
        <v>SLA_MET</v>
      </c>
    </row>
    <row r="161" spans="1:17" ht="15" customHeight="1" x14ac:dyDescent="0.25">
      <c r="A161" s="17" t="s">
        <v>3825</v>
      </c>
      <c r="B161" s="18">
        <v>45136.651388888888</v>
      </c>
      <c r="C161" s="19">
        <v>45136.658865740741</v>
      </c>
      <c r="D161" s="20" t="s">
        <v>13</v>
      </c>
      <c r="E161" s="21" t="s">
        <v>28</v>
      </c>
      <c r="F161" s="20" t="s">
        <v>86</v>
      </c>
      <c r="G161" s="105" t="s">
        <v>53</v>
      </c>
      <c r="H16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 s="48">
        <f>tbl_raw_data[[#This Row],[Date Actioned]]-tbl_raw_data[[#This Row],[Date Tagged]]</f>
        <v>7.4768518534256145E-3</v>
      </c>
      <c r="J161" s="50">
        <f>HOUR(tbl_raw_data[[#This Row],[time_taken]])*60+MINUTE(tbl_raw_data[[#This Row],[time_taken]])+SECOND(tbl_raw_data[[#This Row],[time_taken]])/60</f>
        <v>10.766666666666667</v>
      </c>
      <c r="K161" s="54">
        <f>DATE(YEAR(tbl_raw_data[[#This Row],[Date Actioned]]), MONTH(tbl_raw_data[[#This Row],[Date Actioned]]), DAY(tbl_raw_data[[#This Row],[Date Actioned]]))</f>
        <v>45136</v>
      </c>
      <c r="L161" s="55" t="str">
        <f>UPPER(TEXT(tbl_raw_data[[#This Row],[Updated_date]],"MMMM"))</f>
        <v>JULY</v>
      </c>
      <c r="M161" s="55" t="str">
        <f>UPPER("Week "&amp;IF(ROUNDUP(DAY(tbl_raw_data[[#This Row],[Updated_date]])/7,0)=5,4,ROUNDUP(DAY(tbl_raw_data[[#This Row],[Updated_date]])/7,0)))</f>
        <v>WEEK 4</v>
      </c>
      <c r="N161" s="57" t="str">
        <f>UPPER(VLOOKUP(tbl_raw_data[[#This Row],[Analyst]],[1]setting!$A$1:$B$15,2,0))</f>
        <v>ASIF</v>
      </c>
      <c r="O161" s="57" t="str">
        <f>UPPER(tbl_raw_data[[#This Row],[Outcome]])</f>
        <v>APPROVE</v>
      </c>
      <c r="P161" s="57" t="str">
        <f>UPPER(tbl_raw_data[[#This Row],[Queue Name]])</f>
        <v>CONSUMER EXISTING</v>
      </c>
      <c r="Q161" s="57" t="str">
        <f>IF(tbl_raw_data[[#This Row],[time_taken_in_mins]]&lt;=20,"SLA_MET","SLA_NOT_MET")</f>
        <v>SLA_MET</v>
      </c>
    </row>
    <row r="162" spans="1:17" ht="15" customHeight="1" x14ac:dyDescent="0.25">
      <c r="A162" s="17" t="s">
        <v>6464</v>
      </c>
      <c r="B162" s="18">
        <v>45136.65315972222</v>
      </c>
      <c r="C162" s="19">
        <v>45136.666689814818</v>
      </c>
      <c r="D162" s="20" t="s">
        <v>8</v>
      </c>
      <c r="E162" s="21" t="s">
        <v>41</v>
      </c>
      <c r="F162" s="20" t="s">
        <v>109</v>
      </c>
      <c r="G162" s="105" t="s">
        <v>4223</v>
      </c>
      <c r="H16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2" s="48">
        <f>tbl_raw_data[[#This Row],[Date Actioned]]-tbl_raw_data[[#This Row],[Date Tagged]]</f>
        <v>1.3530092597648036E-2</v>
      </c>
      <c r="J162" s="50">
        <f>HOUR(tbl_raw_data[[#This Row],[time_taken]])*60+MINUTE(tbl_raw_data[[#This Row],[time_taken]])+SECOND(tbl_raw_data[[#This Row],[time_taken]])/60</f>
        <v>19.483333333333334</v>
      </c>
      <c r="K162" s="54">
        <f>DATE(YEAR(tbl_raw_data[[#This Row],[Date Actioned]]), MONTH(tbl_raw_data[[#This Row],[Date Actioned]]), DAY(tbl_raw_data[[#This Row],[Date Actioned]]))</f>
        <v>45136</v>
      </c>
      <c r="L162" s="55" t="str">
        <f>UPPER(TEXT(tbl_raw_data[[#This Row],[Updated_date]],"MMMM"))</f>
        <v>JULY</v>
      </c>
      <c r="M162" s="55" t="str">
        <f>UPPER("Week "&amp;IF(ROUNDUP(DAY(tbl_raw_data[[#This Row],[Updated_date]])/7,0)=5,4,ROUNDUP(DAY(tbl_raw_data[[#This Row],[Updated_date]])/7,0)))</f>
        <v>WEEK 4</v>
      </c>
      <c r="N162" s="57" t="str">
        <f>UPPER(VLOOKUP(tbl_raw_data[[#This Row],[Analyst]],[1]setting!$A$1:$B$15,2,0))</f>
        <v>NAVED</v>
      </c>
      <c r="O162" s="57" t="str">
        <f>UPPER(tbl_raw_data[[#This Row],[Outcome]])</f>
        <v>WITHDRAW</v>
      </c>
      <c r="P162" s="57" t="str">
        <f>UPPER(tbl_raw_data[[#This Row],[Queue Name]])</f>
        <v>CONSUMER POST BUREAU</v>
      </c>
      <c r="Q162" s="57" t="str">
        <f>IF(tbl_raw_data[[#This Row],[time_taken_in_mins]]&lt;=20,"SLA_MET","SLA_NOT_MET")</f>
        <v>SLA_MET</v>
      </c>
    </row>
    <row r="163" spans="1:17" ht="15" customHeight="1" x14ac:dyDescent="0.25">
      <c r="A163" s="17" t="s">
        <v>7168</v>
      </c>
      <c r="B163" s="18">
        <v>45136.653217592589</v>
      </c>
      <c r="C163" s="19">
        <v>45136.675868055558</v>
      </c>
      <c r="D163" s="20" t="s">
        <v>13</v>
      </c>
      <c r="E163" s="21" t="s">
        <v>41</v>
      </c>
      <c r="F163" s="20" t="s">
        <v>10</v>
      </c>
      <c r="G163" s="105" t="s">
        <v>21</v>
      </c>
      <c r="H16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 s="48">
        <f>tbl_raw_data[[#This Row],[Date Actioned]]-tbl_raw_data[[#This Row],[Date Tagged]]</f>
        <v>2.2650462968158536E-2</v>
      </c>
      <c r="J163" s="50">
        <f>HOUR(tbl_raw_data[[#This Row],[time_taken]])*60+MINUTE(tbl_raw_data[[#This Row],[time_taken]])+SECOND(tbl_raw_data[[#This Row],[time_taken]])/60</f>
        <v>32.616666666666667</v>
      </c>
      <c r="K163" s="54">
        <f>DATE(YEAR(tbl_raw_data[[#This Row],[Date Actioned]]), MONTH(tbl_raw_data[[#This Row],[Date Actioned]]), DAY(tbl_raw_data[[#This Row],[Date Actioned]]))</f>
        <v>45136</v>
      </c>
      <c r="L163" s="55" t="str">
        <f>UPPER(TEXT(tbl_raw_data[[#This Row],[Updated_date]],"MMMM"))</f>
        <v>JULY</v>
      </c>
      <c r="M163" s="55" t="str">
        <f>UPPER("Week "&amp;IF(ROUNDUP(DAY(tbl_raw_data[[#This Row],[Updated_date]])/7,0)=5,4,ROUNDUP(DAY(tbl_raw_data[[#This Row],[Updated_date]])/7,0)))</f>
        <v>WEEK 4</v>
      </c>
      <c r="N163" s="57" t="str">
        <f>UPPER(VLOOKUP(tbl_raw_data[[#This Row],[Analyst]],[1]setting!$A$1:$B$15,2,0))</f>
        <v>SAM</v>
      </c>
      <c r="O163" s="57" t="str">
        <f>UPPER(tbl_raw_data[[#This Row],[Outcome]])</f>
        <v>APPROVE</v>
      </c>
      <c r="P163" s="57" t="str">
        <f>UPPER(tbl_raw_data[[#This Row],[Queue Name]])</f>
        <v>CONSUMER POST BUREAU</v>
      </c>
      <c r="Q163" s="57" t="str">
        <f>IF(tbl_raw_data[[#This Row],[time_taken_in_mins]]&lt;=20,"SLA_MET","SLA_NOT_MET")</f>
        <v>SLA_NOT_MET</v>
      </c>
    </row>
    <row r="164" spans="1:17" ht="15" customHeight="1" x14ac:dyDescent="0.25">
      <c r="A164" s="17" t="s">
        <v>3312</v>
      </c>
      <c r="B164" s="18">
        <v>45136.654097222221</v>
      </c>
      <c r="C164" s="19">
        <v>45136.660902777781</v>
      </c>
      <c r="D164" s="20" t="s">
        <v>13</v>
      </c>
      <c r="E164" s="21" t="s">
        <v>28</v>
      </c>
      <c r="F164" s="20" t="s">
        <v>86</v>
      </c>
      <c r="G164" s="105" t="s">
        <v>53</v>
      </c>
      <c r="H16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 s="48">
        <f>tbl_raw_data[[#This Row],[Date Actioned]]-tbl_raw_data[[#This Row],[Date Tagged]]</f>
        <v>6.8055555602768436E-3</v>
      </c>
      <c r="J164" s="50">
        <f>HOUR(tbl_raw_data[[#This Row],[time_taken]])*60+MINUTE(tbl_raw_data[[#This Row],[time_taken]])+SECOND(tbl_raw_data[[#This Row],[time_taken]])/60</f>
        <v>9.8000000000000007</v>
      </c>
      <c r="K164" s="54">
        <f>DATE(YEAR(tbl_raw_data[[#This Row],[Date Actioned]]), MONTH(tbl_raw_data[[#This Row],[Date Actioned]]), DAY(tbl_raw_data[[#This Row],[Date Actioned]]))</f>
        <v>45136</v>
      </c>
      <c r="L164" s="55" t="str">
        <f>UPPER(TEXT(tbl_raw_data[[#This Row],[Updated_date]],"MMMM"))</f>
        <v>JULY</v>
      </c>
      <c r="M164" s="55" t="str">
        <f>UPPER("Week "&amp;IF(ROUNDUP(DAY(tbl_raw_data[[#This Row],[Updated_date]])/7,0)=5,4,ROUNDUP(DAY(tbl_raw_data[[#This Row],[Updated_date]])/7,0)))</f>
        <v>WEEK 4</v>
      </c>
      <c r="N164" s="57" t="str">
        <f>UPPER(VLOOKUP(tbl_raw_data[[#This Row],[Analyst]],[1]setting!$A$1:$B$15,2,0))</f>
        <v>ASIF</v>
      </c>
      <c r="O164" s="57" t="str">
        <f>UPPER(tbl_raw_data[[#This Row],[Outcome]])</f>
        <v>APPROVE</v>
      </c>
      <c r="P164" s="57" t="str">
        <f>UPPER(tbl_raw_data[[#This Row],[Queue Name]])</f>
        <v>CONSUMER EXISTING</v>
      </c>
      <c r="Q164" s="57" t="str">
        <f>IF(tbl_raw_data[[#This Row],[time_taken_in_mins]]&lt;=20,"SLA_MET","SLA_NOT_MET")</f>
        <v>SLA_MET</v>
      </c>
    </row>
    <row r="165" spans="1:17" ht="15" customHeight="1" x14ac:dyDescent="0.25">
      <c r="A165" s="17" t="s">
        <v>4920</v>
      </c>
      <c r="B165" s="18">
        <v>45136.654097222221</v>
      </c>
      <c r="C165" s="19">
        <v>45136.66337962963</v>
      </c>
      <c r="D165" s="20" t="s">
        <v>8</v>
      </c>
      <c r="E165" s="21" t="s">
        <v>28</v>
      </c>
      <c r="F165" s="20" t="s">
        <v>55</v>
      </c>
      <c r="G165" s="105" t="s">
        <v>4919</v>
      </c>
      <c r="H16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 s="48">
        <f>tbl_raw_data[[#This Row],[Date Actioned]]-tbl_raw_data[[#This Row],[Date Tagged]]</f>
        <v>9.2824074090458453E-3</v>
      </c>
      <c r="J165" s="50">
        <f>HOUR(tbl_raw_data[[#This Row],[time_taken]])*60+MINUTE(tbl_raw_data[[#This Row],[time_taken]])+SECOND(tbl_raw_data[[#This Row],[time_taken]])/60</f>
        <v>13.366666666666667</v>
      </c>
      <c r="K165" s="54">
        <f>DATE(YEAR(tbl_raw_data[[#This Row],[Date Actioned]]), MONTH(tbl_raw_data[[#This Row],[Date Actioned]]), DAY(tbl_raw_data[[#This Row],[Date Actioned]]))</f>
        <v>45136</v>
      </c>
      <c r="L165" s="55" t="str">
        <f>UPPER(TEXT(tbl_raw_data[[#This Row],[Updated_date]],"MMMM"))</f>
        <v>JULY</v>
      </c>
      <c r="M165" s="55" t="str">
        <f>UPPER("Week "&amp;IF(ROUNDUP(DAY(tbl_raw_data[[#This Row],[Updated_date]])/7,0)=5,4,ROUNDUP(DAY(tbl_raw_data[[#This Row],[Updated_date]])/7,0)))</f>
        <v>WEEK 4</v>
      </c>
      <c r="N165" s="57" t="str">
        <f>UPPER(VLOOKUP(tbl_raw_data[[#This Row],[Analyst]],[1]setting!$A$1:$B$15,2,0))</f>
        <v>CAMERON</v>
      </c>
      <c r="O165" s="57" t="str">
        <f>UPPER(tbl_raw_data[[#This Row],[Outcome]])</f>
        <v>WITHDRAW</v>
      </c>
      <c r="P165" s="57" t="str">
        <f>UPPER(tbl_raw_data[[#This Row],[Queue Name]])</f>
        <v>CONSUMER EXISTING</v>
      </c>
      <c r="Q165" s="57" t="str">
        <f>IF(tbl_raw_data[[#This Row],[time_taken_in_mins]]&lt;=20,"SLA_MET","SLA_NOT_MET")</f>
        <v>SLA_MET</v>
      </c>
    </row>
    <row r="166" spans="1:17" ht="15" customHeight="1" x14ac:dyDescent="0.25">
      <c r="A166" s="17" t="s">
        <v>5661</v>
      </c>
      <c r="B166" s="18">
        <v>45136.654976851853</v>
      </c>
      <c r="C166" s="19">
        <v>45136.666018518517</v>
      </c>
      <c r="D166" s="20" t="s">
        <v>13</v>
      </c>
      <c r="E166" s="21" t="s">
        <v>9</v>
      </c>
      <c r="F166" s="20" t="s">
        <v>455</v>
      </c>
      <c r="G166" s="105" t="s">
        <v>67</v>
      </c>
      <c r="H16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 s="48">
        <f>tbl_raw_data[[#This Row],[Date Actioned]]-tbl_raw_data[[#This Row],[Date Tagged]]</f>
        <v>1.1041666664823424E-2</v>
      </c>
      <c r="J166" s="50">
        <f>HOUR(tbl_raw_data[[#This Row],[time_taken]])*60+MINUTE(tbl_raw_data[[#This Row],[time_taken]])+SECOND(tbl_raw_data[[#This Row],[time_taken]])/60</f>
        <v>15.9</v>
      </c>
      <c r="K166" s="54">
        <f>DATE(YEAR(tbl_raw_data[[#This Row],[Date Actioned]]), MONTH(tbl_raw_data[[#This Row],[Date Actioned]]), DAY(tbl_raw_data[[#This Row],[Date Actioned]]))</f>
        <v>45136</v>
      </c>
      <c r="L166" s="55" t="str">
        <f>UPPER(TEXT(tbl_raw_data[[#This Row],[Updated_date]],"MMMM"))</f>
        <v>JULY</v>
      </c>
      <c r="M166" s="55" t="str">
        <f>UPPER("Week "&amp;IF(ROUNDUP(DAY(tbl_raw_data[[#This Row],[Updated_date]])/7,0)=5,4,ROUNDUP(DAY(tbl_raw_data[[#This Row],[Updated_date]])/7,0)))</f>
        <v>WEEK 4</v>
      </c>
      <c r="N166" s="57" t="str">
        <f>UPPER(VLOOKUP(tbl_raw_data[[#This Row],[Analyst]],[1]setting!$A$1:$B$15,2,0))</f>
        <v>ROHAN</v>
      </c>
      <c r="O166" s="57" t="str">
        <f>UPPER(tbl_raw_data[[#This Row],[Outcome]])</f>
        <v>APPROVE</v>
      </c>
      <c r="P166" s="57" t="str">
        <f>UPPER(tbl_raw_data[[#This Row],[Queue Name]])</f>
        <v>CONSUMER PRE BUREAU</v>
      </c>
      <c r="Q166" s="57" t="str">
        <f>IF(tbl_raw_data[[#This Row],[time_taken_in_mins]]&lt;=20,"SLA_MET","SLA_NOT_MET")</f>
        <v>SLA_MET</v>
      </c>
    </row>
    <row r="167" spans="1:17" ht="15" customHeight="1" x14ac:dyDescent="0.25">
      <c r="A167" s="17" t="s">
        <v>5298</v>
      </c>
      <c r="B167" s="18">
        <v>45136.657210648147</v>
      </c>
      <c r="C167" s="19">
        <v>45136.667407407411</v>
      </c>
      <c r="D167" s="20" t="s">
        <v>8</v>
      </c>
      <c r="E167" s="21" t="s">
        <v>28</v>
      </c>
      <c r="F167" s="20" t="s">
        <v>55</v>
      </c>
      <c r="G167" s="105" t="s">
        <v>5296</v>
      </c>
      <c r="H16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67" s="48">
        <f>tbl_raw_data[[#This Row],[Date Actioned]]-tbl_raw_data[[#This Row],[Date Tagged]]</f>
        <v>1.0196759263635613E-2</v>
      </c>
      <c r="J167" s="50">
        <f>HOUR(tbl_raw_data[[#This Row],[time_taken]])*60+MINUTE(tbl_raw_data[[#This Row],[time_taken]])+SECOND(tbl_raw_data[[#This Row],[time_taken]])/60</f>
        <v>14.683333333333334</v>
      </c>
      <c r="K167" s="54">
        <f>DATE(YEAR(tbl_raw_data[[#This Row],[Date Actioned]]), MONTH(tbl_raw_data[[#This Row],[Date Actioned]]), DAY(tbl_raw_data[[#This Row],[Date Actioned]]))</f>
        <v>45136</v>
      </c>
      <c r="L167" s="55" t="str">
        <f>UPPER(TEXT(tbl_raw_data[[#This Row],[Updated_date]],"MMMM"))</f>
        <v>JULY</v>
      </c>
      <c r="M167" s="55" t="str">
        <f>UPPER("Week "&amp;IF(ROUNDUP(DAY(tbl_raw_data[[#This Row],[Updated_date]])/7,0)=5,4,ROUNDUP(DAY(tbl_raw_data[[#This Row],[Updated_date]])/7,0)))</f>
        <v>WEEK 4</v>
      </c>
      <c r="N167" s="57" t="str">
        <f>UPPER(VLOOKUP(tbl_raw_data[[#This Row],[Analyst]],[1]setting!$A$1:$B$15,2,0))</f>
        <v>CAMERON</v>
      </c>
      <c r="O167" s="57" t="str">
        <f>UPPER(tbl_raw_data[[#This Row],[Outcome]])</f>
        <v>WITHDRAW</v>
      </c>
      <c r="P167" s="57" t="str">
        <f>UPPER(tbl_raw_data[[#This Row],[Queue Name]])</f>
        <v>CONSUMER EXISTING</v>
      </c>
      <c r="Q167" s="57" t="str">
        <f>IF(tbl_raw_data[[#This Row],[time_taken_in_mins]]&lt;=20,"SLA_MET","SLA_NOT_MET")</f>
        <v>SLA_MET</v>
      </c>
    </row>
    <row r="168" spans="1:17" ht="15" customHeight="1" x14ac:dyDescent="0.25">
      <c r="A168" s="17" t="s">
        <v>6052</v>
      </c>
      <c r="B168" s="18">
        <v>45136.657222222224</v>
      </c>
      <c r="C168" s="19">
        <v>45136.669259259259</v>
      </c>
      <c r="D168" s="20" t="s">
        <v>13</v>
      </c>
      <c r="E168" s="21" t="s">
        <v>41</v>
      </c>
      <c r="F168" s="20" t="s">
        <v>228</v>
      </c>
      <c r="G168" s="105" t="s">
        <v>67</v>
      </c>
      <c r="H16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 s="48">
        <f>tbl_raw_data[[#This Row],[Date Actioned]]-tbl_raw_data[[#This Row],[Date Tagged]]</f>
        <v>1.2037037035042886E-2</v>
      </c>
      <c r="J168" s="50">
        <f>HOUR(tbl_raw_data[[#This Row],[time_taken]])*60+MINUTE(tbl_raw_data[[#This Row],[time_taken]])+SECOND(tbl_raw_data[[#This Row],[time_taken]])/60</f>
        <v>17.333333333333332</v>
      </c>
      <c r="K168" s="54">
        <f>DATE(YEAR(tbl_raw_data[[#This Row],[Date Actioned]]), MONTH(tbl_raw_data[[#This Row],[Date Actioned]]), DAY(tbl_raw_data[[#This Row],[Date Actioned]]))</f>
        <v>45136</v>
      </c>
      <c r="L168" s="55" t="str">
        <f>UPPER(TEXT(tbl_raw_data[[#This Row],[Updated_date]],"MMMM"))</f>
        <v>JULY</v>
      </c>
      <c r="M168" s="55" t="str">
        <f>UPPER("Week "&amp;IF(ROUNDUP(DAY(tbl_raw_data[[#This Row],[Updated_date]])/7,0)=5,4,ROUNDUP(DAY(tbl_raw_data[[#This Row],[Updated_date]])/7,0)))</f>
        <v>WEEK 4</v>
      </c>
      <c r="N168" s="57" t="str">
        <f>UPPER(VLOOKUP(tbl_raw_data[[#This Row],[Analyst]],[1]setting!$A$1:$B$15,2,0))</f>
        <v>OUADIR</v>
      </c>
      <c r="O168" s="57" t="str">
        <f>UPPER(tbl_raw_data[[#This Row],[Outcome]])</f>
        <v>APPROVE</v>
      </c>
      <c r="P168" s="57" t="str">
        <f>UPPER(tbl_raw_data[[#This Row],[Queue Name]])</f>
        <v>CONSUMER POST BUREAU</v>
      </c>
      <c r="Q168" s="57" t="str">
        <f>IF(tbl_raw_data[[#This Row],[time_taken_in_mins]]&lt;=20,"SLA_MET","SLA_NOT_MET")</f>
        <v>SLA_MET</v>
      </c>
    </row>
    <row r="169" spans="1:17" ht="15" customHeight="1" x14ac:dyDescent="0.25">
      <c r="A169" s="17" t="s">
        <v>7003</v>
      </c>
      <c r="B169" s="18">
        <v>45136.657569444447</v>
      </c>
      <c r="C169" s="19">
        <v>45136.675798611112</v>
      </c>
      <c r="D169" s="20" t="s">
        <v>13</v>
      </c>
      <c r="E169" s="21" t="s">
        <v>9</v>
      </c>
      <c r="F169" s="20" t="s">
        <v>55</v>
      </c>
      <c r="G169" s="105" t="s">
        <v>29</v>
      </c>
      <c r="H16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 s="48">
        <f>tbl_raw_data[[#This Row],[Date Actioned]]-tbl_raw_data[[#This Row],[Date Tagged]]</f>
        <v>1.8229166664241347E-2</v>
      </c>
      <c r="J169" s="50">
        <f>HOUR(tbl_raw_data[[#This Row],[time_taken]])*60+MINUTE(tbl_raw_data[[#This Row],[time_taken]])+SECOND(tbl_raw_data[[#This Row],[time_taken]])/60</f>
        <v>26.25</v>
      </c>
      <c r="K169" s="54">
        <f>DATE(YEAR(tbl_raw_data[[#This Row],[Date Actioned]]), MONTH(tbl_raw_data[[#This Row],[Date Actioned]]), DAY(tbl_raw_data[[#This Row],[Date Actioned]]))</f>
        <v>45136</v>
      </c>
      <c r="L169" s="55" t="str">
        <f>UPPER(TEXT(tbl_raw_data[[#This Row],[Updated_date]],"MMMM"))</f>
        <v>JULY</v>
      </c>
      <c r="M169" s="55" t="str">
        <f>UPPER("Week "&amp;IF(ROUNDUP(DAY(tbl_raw_data[[#This Row],[Updated_date]])/7,0)=5,4,ROUNDUP(DAY(tbl_raw_data[[#This Row],[Updated_date]])/7,0)))</f>
        <v>WEEK 4</v>
      </c>
      <c r="N169" s="57" t="str">
        <f>UPPER(VLOOKUP(tbl_raw_data[[#This Row],[Analyst]],[1]setting!$A$1:$B$15,2,0))</f>
        <v>CAMERON</v>
      </c>
      <c r="O169" s="57" t="str">
        <f>UPPER(tbl_raw_data[[#This Row],[Outcome]])</f>
        <v>APPROVE</v>
      </c>
      <c r="P169" s="57" t="str">
        <f>UPPER(tbl_raw_data[[#This Row],[Queue Name]])</f>
        <v>CONSUMER PRE BUREAU</v>
      </c>
      <c r="Q169" s="57" t="str">
        <f>IF(tbl_raw_data[[#This Row],[time_taken_in_mins]]&lt;=20,"SLA_MET","SLA_NOT_MET")</f>
        <v>SLA_NOT_MET</v>
      </c>
    </row>
    <row r="170" spans="1:17" ht="15" customHeight="1" x14ac:dyDescent="0.25">
      <c r="A170" s="17" t="s">
        <v>7114</v>
      </c>
      <c r="B170" s="18">
        <v>45136.657916666663</v>
      </c>
      <c r="C170" s="19">
        <v>45136.678425925929</v>
      </c>
      <c r="D170" s="20" t="s">
        <v>8</v>
      </c>
      <c r="E170" s="21" t="s">
        <v>28</v>
      </c>
      <c r="F170" s="20" t="s">
        <v>228</v>
      </c>
      <c r="G170" s="105" t="s">
        <v>7113</v>
      </c>
      <c r="H17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0" s="48">
        <f>tbl_raw_data[[#This Row],[Date Actioned]]-tbl_raw_data[[#This Row],[Date Tagged]]</f>
        <v>2.0509259265963919E-2</v>
      </c>
      <c r="J170" s="50">
        <f>HOUR(tbl_raw_data[[#This Row],[time_taken]])*60+MINUTE(tbl_raw_data[[#This Row],[time_taken]])+SECOND(tbl_raw_data[[#This Row],[time_taken]])/60</f>
        <v>29.533333333333335</v>
      </c>
      <c r="K170" s="54">
        <f>DATE(YEAR(tbl_raw_data[[#This Row],[Date Actioned]]), MONTH(tbl_raw_data[[#This Row],[Date Actioned]]), DAY(tbl_raw_data[[#This Row],[Date Actioned]]))</f>
        <v>45136</v>
      </c>
      <c r="L170" s="55" t="str">
        <f>UPPER(TEXT(tbl_raw_data[[#This Row],[Updated_date]],"MMMM"))</f>
        <v>JULY</v>
      </c>
      <c r="M170" s="55" t="str">
        <f>UPPER("Week "&amp;IF(ROUNDUP(DAY(tbl_raw_data[[#This Row],[Updated_date]])/7,0)=5,4,ROUNDUP(DAY(tbl_raw_data[[#This Row],[Updated_date]])/7,0)))</f>
        <v>WEEK 4</v>
      </c>
      <c r="N170" s="57" t="str">
        <f>UPPER(VLOOKUP(tbl_raw_data[[#This Row],[Analyst]],[1]setting!$A$1:$B$15,2,0))</f>
        <v>OUADIR</v>
      </c>
      <c r="O170" s="57" t="str">
        <f>UPPER(tbl_raw_data[[#This Row],[Outcome]])</f>
        <v>WITHDRAW</v>
      </c>
      <c r="P170" s="57" t="str">
        <f>UPPER(tbl_raw_data[[#This Row],[Queue Name]])</f>
        <v>CONSUMER EXISTING</v>
      </c>
      <c r="Q170" s="57" t="str">
        <f>IF(tbl_raw_data[[#This Row],[time_taken_in_mins]]&lt;=20,"SLA_MET","SLA_NOT_MET")</f>
        <v>SLA_NOT_MET</v>
      </c>
    </row>
    <row r="171" spans="1:17" ht="15" customHeight="1" x14ac:dyDescent="0.25">
      <c r="A171" s="17" t="s">
        <v>5672</v>
      </c>
      <c r="B171" s="18">
        <v>45136.660752314812</v>
      </c>
      <c r="C171" s="19">
        <v>45136.671805555554</v>
      </c>
      <c r="D171" s="20" t="s">
        <v>13</v>
      </c>
      <c r="E171" s="21" t="s">
        <v>28</v>
      </c>
      <c r="F171" s="20" t="s">
        <v>455</v>
      </c>
      <c r="G171" s="105" t="s">
        <v>67</v>
      </c>
      <c r="H17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 s="48">
        <f>tbl_raw_data[[#This Row],[Date Actioned]]-tbl_raw_data[[#This Row],[Date Tagged]]</f>
        <v>1.1053240741603076E-2</v>
      </c>
      <c r="J171" s="50">
        <f>HOUR(tbl_raw_data[[#This Row],[time_taken]])*60+MINUTE(tbl_raw_data[[#This Row],[time_taken]])+SECOND(tbl_raw_data[[#This Row],[time_taken]])/60</f>
        <v>15.916666666666666</v>
      </c>
      <c r="K171" s="54">
        <f>DATE(YEAR(tbl_raw_data[[#This Row],[Date Actioned]]), MONTH(tbl_raw_data[[#This Row],[Date Actioned]]), DAY(tbl_raw_data[[#This Row],[Date Actioned]]))</f>
        <v>45136</v>
      </c>
      <c r="L171" s="55" t="str">
        <f>UPPER(TEXT(tbl_raw_data[[#This Row],[Updated_date]],"MMMM"))</f>
        <v>JULY</v>
      </c>
      <c r="M171" s="55" t="str">
        <f>UPPER("Week "&amp;IF(ROUNDUP(DAY(tbl_raw_data[[#This Row],[Updated_date]])/7,0)=5,4,ROUNDUP(DAY(tbl_raw_data[[#This Row],[Updated_date]])/7,0)))</f>
        <v>WEEK 4</v>
      </c>
      <c r="N171" s="57" t="str">
        <f>UPPER(VLOOKUP(tbl_raw_data[[#This Row],[Analyst]],[1]setting!$A$1:$B$15,2,0))</f>
        <v>ROHAN</v>
      </c>
      <c r="O171" s="57" t="str">
        <f>UPPER(tbl_raw_data[[#This Row],[Outcome]])</f>
        <v>APPROVE</v>
      </c>
      <c r="P171" s="57" t="str">
        <f>UPPER(tbl_raw_data[[#This Row],[Queue Name]])</f>
        <v>CONSUMER EXISTING</v>
      </c>
      <c r="Q171" s="57" t="str">
        <f>IF(tbl_raw_data[[#This Row],[time_taken_in_mins]]&lt;=20,"SLA_MET","SLA_NOT_MET")</f>
        <v>SLA_MET</v>
      </c>
    </row>
    <row r="172" spans="1:17" ht="15" customHeight="1" x14ac:dyDescent="0.25">
      <c r="A172" s="17" t="s">
        <v>7203</v>
      </c>
      <c r="B172" s="18">
        <v>45136.662604166668</v>
      </c>
      <c r="C172" s="19">
        <v>45136.688020833331</v>
      </c>
      <c r="D172" s="20" t="s">
        <v>8</v>
      </c>
      <c r="E172" s="21" t="s">
        <v>41</v>
      </c>
      <c r="F172" s="20" t="s">
        <v>109</v>
      </c>
      <c r="G172" s="105" t="s">
        <v>7202</v>
      </c>
      <c r="H17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2" s="48">
        <f>tbl_raw_data[[#This Row],[Date Actioned]]-tbl_raw_data[[#This Row],[Date Tagged]]</f>
        <v>2.5416666663659271E-2</v>
      </c>
      <c r="J172" s="50">
        <f>HOUR(tbl_raw_data[[#This Row],[time_taken]])*60+MINUTE(tbl_raw_data[[#This Row],[time_taken]])+SECOND(tbl_raw_data[[#This Row],[time_taken]])/60</f>
        <v>36.6</v>
      </c>
      <c r="K172" s="54">
        <f>DATE(YEAR(tbl_raw_data[[#This Row],[Date Actioned]]), MONTH(tbl_raw_data[[#This Row],[Date Actioned]]), DAY(tbl_raw_data[[#This Row],[Date Actioned]]))</f>
        <v>45136</v>
      </c>
      <c r="L172" s="55" t="str">
        <f>UPPER(TEXT(tbl_raw_data[[#This Row],[Updated_date]],"MMMM"))</f>
        <v>JULY</v>
      </c>
      <c r="M172" s="55" t="str">
        <f>UPPER("Week "&amp;IF(ROUNDUP(DAY(tbl_raw_data[[#This Row],[Updated_date]])/7,0)=5,4,ROUNDUP(DAY(tbl_raw_data[[#This Row],[Updated_date]])/7,0)))</f>
        <v>WEEK 4</v>
      </c>
      <c r="N172" s="57" t="str">
        <f>UPPER(VLOOKUP(tbl_raw_data[[#This Row],[Analyst]],[1]setting!$A$1:$B$15,2,0))</f>
        <v>NAVED</v>
      </c>
      <c r="O172" s="57" t="str">
        <f>UPPER(tbl_raw_data[[#This Row],[Outcome]])</f>
        <v>WITHDRAW</v>
      </c>
      <c r="P172" s="57" t="str">
        <f>UPPER(tbl_raw_data[[#This Row],[Queue Name]])</f>
        <v>CONSUMER POST BUREAU</v>
      </c>
      <c r="Q172" s="57" t="str">
        <f>IF(tbl_raw_data[[#This Row],[time_taken_in_mins]]&lt;=20,"SLA_MET","SLA_NOT_MET")</f>
        <v>SLA_NOT_MET</v>
      </c>
    </row>
    <row r="173" spans="1:17" ht="15" customHeight="1" x14ac:dyDescent="0.25">
      <c r="A173" s="17" t="s">
        <v>6089</v>
      </c>
      <c r="B173" s="18">
        <v>45136.666608796295</v>
      </c>
      <c r="C173" s="19">
        <v>45136.678726851853</v>
      </c>
      <c r="D173" s="20" t="s">
        <v>13</v>
      </c>
      <c r="E173" s="21" t="s">
        <v>9</v>
      </c>
      <c r="F173" s="20" t="s">
        <v>86</v>
      </c>
      <c r="G173" s="105" t="s">
        <v>147</v>
      </c>
      <c r="H17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3" s="48">
        <f>tbl_raw_data[[#This Row],[Date Actioned]]-tbl_raw_data[[#This Row],[Date Tagged]]</f>
        <v>1.2118055557948537E-2</v>
      </c>
      <c r="J173" s="50">
        <f>HOUR(tbl_raw_data[[#This Row],[time_taken]])*60+MINUTE(tbl_raw_data[[#This Row],[time_taken]])+SECOND(tbl_raw_data[[#This Row],[time_taken]])/60</f>
        <v>17.45</v>
      </c>
      <c r="K173" s="54">
        <f>DATE(YEAR(tbl_raw_data[[#This Row],[Date Actioned]]), MONTH(tbl_raw_data[[#This Row],[Date Actioned]]), DAY(tbl_raw_data[[#This Row],[Date Actioned]]))</f>
        <v>45136</v>
      </c>
      <c r="L173" s="55" t="str">
        <f>UPPER(TEXT(tbl_raw_data[[#This Row],[Updated_date]],"MMMM"))</f>
        <v>JULY</v>
      </c>
      <c r="M173" s="55" t="str">
        <f>UPPER("Week "&amp;IF(ROUNDUP(DAY(tbl_raw_data[[#This Row],[Updated_date]])/7,0)=5,4,ROUNDUP(DAY(tbl_raw_data[[#This Row],[Updated_date]])/7,0)))</f>
        <v>WEEK 4</v>
      </c>
      <c r="N173" s="57" t="str">
        <f>UPPER(VLOOKUP(tbl_raw_data[[#This Row],[Analyst]],[1]setting!$A$1:$B$15,2,0))</f>
        <v>ASIF</v>
      </c>
      <c r="O173" s="57" t="str">
        <f>UPPER(tbl_raw_data[[#This Row],[Outcome]])</f>
        <v>APPROVE</v>
      </c>
      <c r="P173" s="57" t="str">
        <f>UPPER(tbl_raw_data[[#This Row],[Queue Name]])</f>
        <v>CONSUMER PRE BUREAU</v>
      </c>
      <c r="Q173" s="57" t="str">
        <f>IF(tbl_raw_data[[#This Row],[time_taken_in_mins]]&lt;=20,"SLA_MET","SLA_NOT_MET")</f>
        <v>SLA_MET</v>
      </c>
    </row>
    <row r="174" spans="1:17" ht="15" customHeight="1" x14ac:dyDescent="0.25">
      <c r="A174" s="17" t="s">
        <v>848</v>
      </c>
      <c r="B174" s="18">
        <v>45136.666851851849</v>
      </c>
      <c r="C174" s="19">
        <v>45136.670277777775</v>
      </c>
      <c r="D174" s="20" t="s">
        <v>29</v>
      </c>
      <c r="E174" s="21" t="s">
        <v>28</v>
      </c>
      <c r="F174" s="20" t="s">
        <v>73</v>
      </c>
      <c r="G174" s="105"/>
      <c r="H17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4" s="48">
        <f>tbl_raw_data[[#This Row],[Date Actioned]]-tbl_raw_data[[#This Row],[Date Tagged]]</f>
        <v>3.425925926421769E-3</v>
      </c>
      <c r="J174" s="50">
        <f>HOUR(tbl_raw_data[[#This Row],[time_taken]])*60+MINUTE(tbl_raw_data[[#This Row],[time_taken]])+SECOND(tbl_raw_data[[#This Row],[time_taken]])/60</f>
        <v>4.9333333333333336</v>
      </c>
      <c r="K174" s="54">
        <f>DATE(YEAR(tbl_raw_data[[#This Row],[Date Actioned]]), MONTH(tbl_raw_data[[#This Row],[Date Actioned]]), DAY(tbl_raw_data[[#This Row],[Date Actioned]]))</f>
        <v>45136</v>
      </c>
      <c r="L174" s="55" t="str">
        <f>UPPER(TEXT(tbl_raw_data[[#This Row],[Updated_date]],"MMMM"))</f>
        <v>JULY</v>
      </c>
      <c r="M174" s="55" t="str">
        <f>UPPER("Week "&amp;IF(ROUNDUP(DAY(tbl_raw_data[[#This Row],[Updated_date]])/7,0)=5,4,ROUNDUP(DAY(tbl_raw_data[[#This Row],[Updated_date]])/7,0)))</f>
        <v>WEEK 4</v>
      </c>
      <c r="N174" s="57" t="str">
        <f>UPPER(VLOOKUP(tbl_raw_data[[#This Row],[Analyst]],[1]setting!$A$1:$B$15,2,0))</f>
        <v>SHAHID</v>
      </c>
      <c r="O174" s="57" t="str">
        <f>UPPER(tbl_raw_data[[#This Row],[Outcome]])</f>
        <v>APPROVE</v>
      </c>
      <c r="P174" s="57" t="str">
        <f>UPPER(tbl_raw_data[[#This Row],[Queue Name]])</f>
        <v>CONSUMER EXISTING</v>
      </c>
      <c r="Q174" s="57" t="str">
        <f>IF(tbl_raw_data[[#This Row],[time_taken_in_mins]]&lt;=20,"SLA_MET","SLA_NOT_MET")</f>
        <v>SLA_MET</v>
      </c>
    </row>
    <row r="175" spans="1:17" ht="15" customHeight="1" x14ac:dyDescent="0.25">
      <c r="A175" s="17" t="s">
        <v>3298</v>
      </c>
      <c r="B175" s="18">
        <v>45136.667118055557</v>
      </c>
      <c r="C175" s="19">
        <v>45136.673900462964</v>
      </c>
      <c r="D175" s="20" t="s">
        <v>29</v>
      </c>
      <c r="E175" s="21" t="s">
        <v>28</v>
      </c>
      <c r="F175" s="20" t="s">
        <v>73</v>
      </c>
      <c r="G175" s="105"/>
      <c r="H17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5" s="48">
        <f>tbl_raw_data[[#This Row],[Date Actioned]]-tbl_raw_data[[#This Row],[Date Tagged]]</f>
        <v>6.7824074067175388E-3</v>
      </c>
      <c r="J175" s="50">
        <f>HOUR(tbl_raw_data[[#This Row],[time_taken]])*60+MINUTE(tbl_raw_data[[#This Row],[time_taken]])+SECOND(tbl_raw_data[[#This Row],[time_taken]])/60</f>
        <v>9.7666666666666675</v>
      </c>
      <c r="K175" s="54">
        <f>DATE(YEAR(tbl_raw_data[[#This Row],[Date Actioned]]), MONTH(tbl_raw_data[[#This Row],[Date Actioned]]), DAY(tbl_raw_data[[#This Row],[Date Actioned]]))</f>
        <v>45136</v>
      </c>
      <c r="L175" s="55" t="str">
        <f>UPPER(TEXT(tbl_raw_data[[#This Row],[Updated_date]],"MMMM"))</f>
        <v>JULY</v>
      </c>
      <c r="M175" s="55" t="str">
        <f>UPPER("Week "&amp;IF(ROUNDUP(DAY(tbl_raw_data[[#This Row],[Updated_date]])/7,0)=5,4,ROUNDUP(DAY(tbl_raw_data[[#This Row],[Updated_date]])/7,0)))</f>
        <v>WEEK 4</v>
      </c>
      <c r="N175" s="57" t="str">
        <f>UPPER(VLOOKUP(tbl_raw_data[[#This Row],[Analyst]],[1]setting!$A$1:$B$15,2,0))</f>
        <v>SHAHID</v>
      </c>
      <c r="O175" s="57" t="str">
        <f>UPPER(tbl_raw_data[[#This Row],[Outcome]])</f>
        <v>APPROVE</v>
      </c>
      <c r="P175" s="57" t="str">
        <f>UPPER(tbl_raw_data[[#This Row],[Queue Name]])</f>
        <v>CONSUMER EXISTING</v>
      </c>
      <c r="Q175" s="57" t="str">
        <f>IF(tbl_raw_data[[#This Row],[time_taken_in_mins]]&lt;=20,"SLA_MET","SLA_NOT_MET")</f>
        <v>SLA_MET</v>
      </c>
    </row>
    <row r="176" spans="1:17" ht="15" customHeight="1" x14ac:dyDescent="0.25">
      <c r="A176" s="17" t="s">
        <v>6925</v>
      </c>
      <c r="B176" s="18">
        <v>45136.675092592595</v>
      </c>
      <c r="C176" s="19">
        <v>45136.692326388889</v>
      </c>
      <c r="D176" s="20" t="s">
        <v>40</v>
      </c>
      <c r="E176" s="21" t="s">
        <v>41</v>
      </c>
      <c r="F176" s="20" t="s">
        <v>228</v>
      </c>
      <c r="G176" s="105"/>
      <c r="H17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6" s="48">
        <f>tbl_raw_data[[#This Row],[Date Actioned]]-tbl_raw_data[[#This Row],[Date Tagged]]</f>
        <v>1.7233796294021886E-2</v>
      </c>
      <c r="J176" s="50">
        <f>HOUR(tbl_raw_data[[#This Row],[time_taken]])*60+MINUTE(tbl_raw_data[[#This Row],[time_taken]])+SECOND(tbl_raw_data[[#This Row],[time_taken]])/60</f>
        <v>24.816666666666666</v>
      </c>
      <c r="K176" s="54">
        <f>DATE(YEAR(tbl_raw_data[[#This Row],[Date Actioned]]), MONTH(tbl_raw_data[[#This Row],[Date Actioned]]), DAY(tbl_raw_data[[#This Row],[Date Actioned]]))</f>
        <v>45136</v>
      </c>
      <c r="L176" s="55" t="str">
        <f>UPPER(TEXT(tbl_raw_data[[#This Row],[Updated_date]],"MMMM"))</f>
        <v>JULY</v>
      </c>
      <c r="M176" s="55" t="str">
        <f>UPPER("Week "&amp;IF(ROUNDUP(DAY(tbl_raw_data[[#This Row],[Updated_date]])/7,0)=5,4,ROUNDUP(DAY(tbl_raw_data[[#This Row],[Updated_date]])/7,0)))</f>
        <v>WEEK 4</v>
      </c>
      <c r="N176" s="57" t="str">
        <f>UPPER(VLOOKUP(tbl_raw_data[[#This Row],[Analyst]],[1]setting!$A$1:$B$15,2,0))</f>
        <v>OUADIR</v>
      </c>
      <c r="O176" s="57" t="str">
        <f>UPPER(tbl_raw_data[[#This Row],[Outcome]])</f>
        <v>WITHDRAW</v>
      </c>
      <c r="P176" s="57" t="str">
        <f>UPPER(tbl_raw_data[[#This Row],[Queue Name]])</f>
        <v>CONSUMER POST BUREAU</v>
      </c>
      <c r="Q176" s="57" t="str">
        <f>IF(tbl_raw_data[[#This Row],[time_taken_in_mins]]&lt;=20,"SLA_MET","SLA_NOT_MET")</f>
        <v>SLA_NOT_MET</v>
      </c>
    </row>
    <row r="177" spans="1:17" ht="15" customHeight="1" x14ac:dyDescent="0.25">
      <c r="A177" s="17" t="s">
        <v>4317</v>
      </c>
      <c r="B177" s="18">
        <v>45136.675381944442</v>
      </c>
      <c r="C177" s="19">
        <v>45136.683622685188</v>
      </c>
      <c r="D177" s="20" t="s">
        <v>13</v>
      </c>
      <c r="E177" s="21" t="s">
        <v>41</v>
      </c>
      <c r="F177" s="20" t="s">
        <v>55</v>
      </c>
      <c r="G177" s="105" t="s">
        <v>67</v>
      </c>
      <c r="H17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 s="48">
        <f>tbl_raw_data[[#This Row],[Date Actioned]]-tbl_raw_data[[#This Row],[Date Tagged]]</f>
        <v>8.2407407462596893E-3</v>
      </c>
      <c r="J177" s="50">
        <f>HOUR(tbl_raw_data[[#This Row],[time_taken]])*60+MINUTE(tbl_raw_data[[#This Row],[time_taken]])+SECOND(tbl_raw_data[[#This Row],[time_taken]])/60</f>
        <v>11.866666666666667</v>
      </c>
      <c r="K177" s="54">
        <f>DATE(YEAR(tbl_raw_data[[#This Row],[Date Actioned]]), MONTH(tbl_raw_data[[#This Row],[Date Actioned]]), DAY(tbl_raw_data[[#This Row],[Date Actioned]]))</f>
        <v>45136</v>
      </c>
      <c r="L177" s="55" t="str">
        <f>UPPER(TEXT(tbl_raw_data[[#This Row],[Updated_date]],"MMMM"))</f>
        <v>JULY</v>
      </c>
      <c r="M177" s="55" t="str">
        <f>UPPER("Week "&amp;IF(ROUNDUP(DAY(tbl_raw_data[[#This Row],[Updated_date]])/7,0)=5,4,ROUNDUP(DAY(tbl_raw_data[[#This Row],[Updated_date]])/7,0)))</f>
        <v>WEEK 4</v>
      </c>
      <c r="N177" s="57" t="str">
        <f>UPPER(VLOOKUP(tbl_raw_data[[#This Row],[Analyst]],[1]setting!$A$1:$B$15,2,0))</f>
        <v>CAMERON</v>
      </c>
      <c r="O177" s="57" t="str">
        <f>UPPER(tbl_raw_data[[#This Row],[Outcome]])</f>
        <v>APPROVE</v>
      </c>
      <c r="P177" s="57" t="str">
        <f>UPPER(tbl_raw_data[[#This Row],[Queue Name]])</f>
        <v>CONSUMER POST BUREAU</v>
      </c>
      <c r="Q177" s="57" t="str">
        <f>IF(tbl_raw_data[[#This Row],[time_taken_in_mins]]&lt;=20,"SLA_MET","SLA_NOT_MET")</f>
        <v>SLA_MET</v>
      </c>
    </row>
    <row r="178" spans="1:17" ht="15" customHeight="1" x14ac:dyDescent="0.25">
      <c r="A178" s="17" t="s">
        <v>3780</v>
      </c>
      <c r="B178" s="18">
        <v>45136.676180555558</v>
      </c>
      <c r="C178" s="19">
        <v>45136.683587962965</v>
      </c>
      <c r="D178" s="20" t="s">
        <v>13</v>
      </c>
      <c r="E178" s="21" t="s">
        <v>41</v>
      </c>
      <c r="F178" s="20" t="s">
        <v>10</v>
      </c>
      <c r="G178" s="105" t="s">
        <v>67</v>
      </c>
      <c r="H17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 s="48">
        <f>tbl_raw_data[[#This Row],[Date Actioned]]-tbl_raw_data[[#This Row],[Date Tagged]]</f>
        <v>7.4074074072996154E-3</v>
      </c>
      <c r="J178" s="50">
        <f>HOUR(tbl_raw_data[[#This Row],[time_taken]])*60+MINUTE(tbl_raw_data[[#This Row],[time_taken]])+SECOND(tbl_raw_data[[#This Row],[time_taken]])/60</f>
        <v>10.666666666666666</v>
      </c>
      <c r="K178" s="54">
        <f>DATE(YEAR(tbl_raw_data[[#This Row],[Date Actioned]]), MONTH(tbl_raw_data[[#This Row],[Date Actioned]]), DAY(tbl_raw_data[[#This Row],[Date Actioned]]))</f>
        <v>45136</v>
      </c>
      <c r="L178" s="55" t="str">
        <f>UPPER(TEXT(tbl_raw_data[[#This Row],[Updated_date]],"MMMM"))</f>
        <v>JULY</v>
      </c>
      <c r="M178" s="55" t="str">
        <f>UPPER("Week "&amp;IF(ROUNDUP(DAY(tbl_raw_data[[#This Row],[Updated_date]])/7,0)=5,4,ROUNDUP(DAY(tbl_raw_data[[#This Row],[Updated_date]])/7,0)))</f>
        <v>WEEK 4</v>
      </c>
      <c r="N178" s="57" t="str">
        <f>UPPER(VLOOKUP(tbl_raw_data[[#This Row],[Analyst]],[1]setting!$A$1:$B$15,2,0))</f>
        <v>SAM</v>
      </c>
      <c r="O178" s="57" t="str">
        <f>UPPER(tbl_raw_data[[#This Row],[Outcome]])</f>
        <v>APPROVE</v>
      </c>
      <c r="P178" s="57" t="str">
        <f>UPPER(tbl_raw_data[[#This Row],[Queue Name]])</f>
        <v>CONSUMER POST BUREAU</v>
      </c>
      <c r="Q178" s="57" t="str">
        <f>IF(tbl_raw_data[[#This Row],[time_taken_in_mins]]&lt;=20,"SLA_MET","SLA_NOT_MET")</f>
        <v>SLA_MET</v>
      </c>
    </row>
    <row r="179" spans="1:17" ht="15" customHeight="1" x14ac:dyDescent="0.25">
      <c r="A179" s="17" t="s">
        <v>2442</v>
      </c>
      <c r="B179" s="18">
        <v>45136.67827546296</v>
      </c>
      <c r="C179" s="19">
        <v>45136.683877314812</v>
      </c>
      <c r="D179" s="20" t="s">
        <v>8</v>
      </c>
      <c r="E179" s="21" t="s">
        <v>28</v>
      </c>
      <c r="F179" s="20" t="s">
        <v>228</v>
      </c>
      <c r="G179" s="105" t="s">
        <v>2440</v>
      </c>
      <c r="H17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 s="48">
        <f>tbl_raw_data[[#This Row],[Date Actioned]]-tbl_raw_data[[#This Row],[Date Tagged]]</f>
        <v>5.6018518516793847E-3</v>
      </c>
      <c r="J179" s="50">
        <f>HOUR(tbl_raw_data[[#This Row],[time_taken]])*60+MINUTE(tbl_raw_data[[#This Row],[time_taken]])+SECOND(tbl_raw_data[[#This Row],[time_taken]])/60</f>
        <v>8.0666666666666664</v>
      </c>
      <c r="K179" s="54">
        <f>DATE(YEAR(tbl_raw_data[[#This Row],[Date Actioned]]), MONTH(tbl_raw_data[[#This Row],[Date Actioned]]), DAY(tbl_raw_data[[#This Row],[Date Actioned]]))</f>
        <v>45136</v>
      </c>
      <c r="L179" s="55" t="str">
        <f>UPPER(TEXT(tbl_raw_data[[#This Row],[Updated_date]],"MMMM"))</f>
        <v>JULY</v>
      </c>
      <c r="M179" s="55" t="str">
        <f>UPPER("Week "&amp;IF(ROUNDUP(DAY(tbl_raw_data[[#This Row],[Updated_date]])/7,0)=5,4,ROUNDUP(DAY(tbl_raw_data[[#This Row],[Updated_date]])/7,0)))</f>
        <v>WEEK 4</v>
      </c>
      <c r="N179" s="57" t="str">
        <f>UPPER(VLOOKUP(tbl_raw_data[[#This Row],[Analyst]],[1]setting!$A$1:$B$15,2,0))</f>
        <v>OUADIR</v>
      </c>
      <c r="O179" s="57" t="str">
        <f>UPPER(tbl_raw_data[[#This Row],[Outcome]])</f>
        <v>WITHDRAW</v>
      </c>
      <c r="P179" s="57" t="str">
        <f>UPPER(tbl_raw_data[[#This Row],[Queue Name]])</f>
        <v>CONSUMER EXISTING</v>
      </c>
      <c r="Q179" s="57" t="str">
        <f>IF(tbl_raw_data[[#This Row],[time_taken_in_mins]]&lt;=20,"SLA_MET","SLA_NOT_MET")</f>
        <v>SLA_MET</v>
      </c>
    </row>
    <row r="180" spans="1:17" ht="15" customHeight="1" x14ac:dyDescent="0.25">
      <c r="A180" s="17" t="s">
        <v>3016</v>
      </c>
      <c r="B180" s="18">
        <v>45136.678738425922</v>
      </c>
      <c r="C180" s="19">
        <v>45136.685150462959</v>
      </c>
      <c r="D180" s="20" t="s">
        <v>13</v>
      </c>
      <c r="E180" s="21" t="s">
        <v>9</v>
      </c>
      <c r="F180" s="20" t="s">
        <v>86</v>
      </c>
      <c r="G180" s="105" t="s">
        <v>67</v>
      </c>
      <c r="H18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 s="48">
        <f>tbl_raw_data[[#This Row],[Date Actioned]]-tbl_raw_data[[#This Row],[Date Tagged]]</f>
        <v>6.4120370370801538E-3</v>
      </c>
      <c r="J180" s="50">
        <f>HOUR(tbl_raw_data[[#This Row],[time_taken]])*60+MINUTE(tbl_raw_data[[#This Row],[time_taken]])+SECOND(tbl_raw_data[[#This Row],[time_taken]])/60</f>
        <v>9.2333333333333325</v>
      </c>
      <c r="K180" s="54">
        <f>DATE(YEAR(tbl_raw_data[[#This Row],[Date Actioned]]), MONTH(tbl_raw_data[[#This Row],[Date Actioned]]), DAY(tbl_raw_data[[#This Row],[Date Actioned]]))</f>
        <v>45136</v>
      </c>
      <c r="L180" s="55" t="str">
        <f>UPPER(TEXT(tbl_raw_data[[#This Row],[Updated_date]],"MMMM"))</f>
        <v>JULY</v>
      </c>
      <c r="M180" s="55" t="str">
        <f>UPPER("Week "&amp;IF(ROUNDUP(DAY(tbl_raw_data[[#This Row],[Updated_date]])/7,0)=5,4,ROUNDUP(DAY(tbl_raw_data[[#This Row],[Updated_date]])/7,0)))</f>
        <v>WEEK 4</v>
      </c>
      <c r="N180" s="57" t="str">
        <f>UPPER(VLOOKUP(tbl_raw_data[[#This Row],[Analyst]],[1]setting!$A$1:$B$15,2,0))</f>
        <v>ASIF</v>
      </c>
      <c r="O180" s="57" t="str">
        <f>UPPER(tbl_raw_data[[#This Row],[Outcome]])</f>
        <v>APPROVE</v>
      </c>
      <c r="P180" s="57" t="str">
        <f>UPPER(tbl_raw_data[[#This Row],[Queue Name]])</f>
        <v>CONSUMER PRE BUREAU</v>
      </c>
      <c r="Q180" s="57" t="str">
        <f>IF(tbl_raw_data[[#This Row],[time_taken_in_mins]]&lt;=20,"SLA_MET","SLA_NOT_MET")</f>
        <v>SLA_MET</v>
      </c>
    </row>
    <row r="181" spans="1:17" ht="15" customHeight="1" x14ac:dyDescent="0.25">
      <c r="A181" s="17" t="s">
        <v>409</v>
      </c>
      <c r="B181" s="18">
        <v>45136.678749999999</v>
      </c>
      <c r="C181" s="19">
        <v>45136.681307870371</v>
      </c>
      <c r="D181" s="20" t="s">
        <v>8</v>
      </c>
      <c r="E181" s="21" t="s">
        <v>9</v>
      </c>
      <c r="F181" s="20" t="s">
        <v>109</v>
      </c>
      <c r="G181" s="105" t="s">
        <v>408</v>
      </c>
      <c r="H18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 s="48">
        <f>tbl_raw_data[[#This Row],[Date Actioned]]-tbl_raw_data[[#This Row],[Date Tagged]]</f>
        <v>2.5578703716746531E-3</v>
      </c>
      <c r="J181" s="50">
        <f>HOUR(tbl_raw_data[[#This Row],[time_taken]])*60+MINUTE(tbl_raw_data[[#This Row],[time_taken]])+SECOND(tbl_raw_data[[#This Row],[time_taken]])/60</f>
        <v>3.6833333333333336</v>
      </c>
      <c r="K181" s="54">
        <f>DATE(YEAR(tbl_raw_data[[#This Row],[Date Actioned]]), MONTH(tbl_raw_data[[#This Row],[Date Actioned]]), DAY(tbl_raw_data[[#This Row],[Date Actioned]]))</f>
        <v>45136</v>
      </c>
      <c r="L181" s="55" t="str">
        <f>UPPER(TEXT(tbl_raw_data[[#This Row],[Updated_date]],"MMMM"))</f>
        <v>JULY</v>
      </c>
      <c r="M181" s="55" t="str">
        <f>UPPER("Week "&amp;IF(ROUNDUP(DAY(tbl_raw_data[[#This Row],[Updated_date]])/7,0)=5,4,ROUNDUP(DAY(tbl_raw_data[[#This Row],[Updated_date]])/7,0)))</f>
        <v>WEEK 4</v>
      </c>
      <c r="N181" s="57" t="str">
        <f>UPPER(VLOOKUP(tbl_raw_data[[#This Row],[Analyst]],[1]setting!$A$1:$B$15,2,0))</f>
        <v>NAVED</v>
      </c>
      <c r="O181" s="57" t="str">
        <f>UPPER(tbl_raw_data[[#This Row],[Outcome]])</f>
        <v>WITHDRAW</v>
      </c>
      <c r="P181" s="57" t="str">
        <f>UPPER(tbl_raw_data[[#This Row],[Queue Name]])</f>
        <v>CONSUMER PRE BUREAU</v>
      </c>
      <c r="Q181" s="57" t="str">
        <f>IF(tbl_raw_data[[#This Row],[time_taken_in_mins]]&lt;=20,"SLA_MET","SLA_NOT_MET")</f>
        <v>SLA_MET</v>
      </c>
    </row>
    <row r="182" spans="1:17" ht="15" customHeight="1" x14ac:dyDescent="0.25">
      <c r="A182" s="17" t="s">
        <v>5302</v>
      </c>
      <c r="B182" s="18">
        <v>45136.679282407407</v>
      </c>
      <c r="C182" s="19">
        <v>45136.689479166664</v>
      </c>
      <c r="D182" s="20" t="s">
        <v>8</v>
      </c>
      <c r="E182" s="21" t="s">
        <v>9</v>
      </c>
      <c r="F182" s="20" t="s">
        <v>10</v>
      </c>
      <c r="G182" s="105" t="s">
        <v>632</v>
      </c>
      <c r="H18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2" s="48">
        <f>tbl_raw_data[[#This Row],[Date Actioned]]-tbl_raw_data[[#This Row],[Date Tagged]]</f>
        <v>1.0196759256359655E-2</v>
      </c>
      <c r="J182" s="50">
        <f>HOUR(tbl_raw_data[[#This Row],[time_taken]])*60+MINUTE(tbl_raw_data[[#This Row],[time_taken]])+SECOND(tbl_raw_data[[#This Row],[time_taken]])/60</f>
        <v>14.683333333333334</v>
      </c>
      <c r="K182" s="54">
        <f>DATE(YEAR(tbl_raw_data[[#This Row],[Date Actioned]]), MONTH(tbl_raw_data[[#This Row],[Date Actioned]]), DAY(tbl_raw_data[[#This Row],[Date Actioned]]))</f>
        <v>45136</v>
      </c>
      <c r="L182" s="55" t="str">
        <f>UPPER(TEXT(tbl_raw_data[[#This Row],[Updated_date]],"MMMM"))</f>
        <v>JULY</v>
      </c>
      <c r="M182" s="55" t="str">
        <f>UPPER("Week "&amp;IF(ROUNDUP(DAY(tbl_raw_data[[#This Row],[Updated_date]])/7,0)=5,4,ROUNDUP(DAY(tbl_raw_data[[#This Row],[Updated_date]])/7,0)))</f>
        <v>WEEK 4</v>
      </c>
      <c r="N182" s="57" t="str">
        <f>UPPER(VLOOKUP(tbl_raw_data[[#This Row],[Analyst]],[1]setting!$A$1:$B$15,2,0))</f>
        <v>SAM</v>
      </c>
      <c r="O182" s="57" t="str">
        <f>UPPER(tbl_raw_data[[#This Row],[Outcome]])</f>
        <v>WITHDRAW</v>
      </c>
      <c r="P182" s="57" t="str">
        <f>UPPER(tbl_raw_data[[#This Row],[Queue Name]])</f>
        <v>CONSUMER PRE BUREAU</v>
      </c>
      <c r="Q182" s="57" t="str">
        <f>IF(tbl_raw_data[[#This Row],[time_taken_in_mins]]&lt;=20,"SLA_MET","SLA_NOT_MET")</f>
        <v>SLA_MET</v>
      </c>
    </row>
    <row r="183" spans="1:17" ht="15" customHeight="1" x14ac:dyDescent="0.25">
      <c r="A183" s="17" t="s">
        <v>5473</v>
      </c>
      <c r="B183" s="18">
        <v>45136.679803240739</v>
      </c>
      <c r="C183" s="19">
        <v>45136.690381944441</v>
      </c>
      <c r="D183" s="20" t="s">
        <v>13</v>
      </c>
      <c r="E183" s="21" t="s">
        <v>9</v>
      </c>
      <c r="F183" s="20" t="s">
        <v>55</v>
      </c>
      <c r="G183" s="105" t="s">
        <v>29</v>
      </c>
      <c r="H18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 s="48">
        <f>tbl_raw_data[[#This Row],[Date Actioned]]-tbl_raw_data[[#This Row],[Date Tagged]]</f>
        <v>1.0578703702776693E-2</v>
      </c>
      <c r="J183" s="50">
        <f>HOUR(tbl_raw_data[[#This Row],[time_taken]])*60+MINUTE(tbl_raw_data[[#This Row],[time_taken]])+SECOND(tbl_raw_data[[#This Row],[time_taken]])/60</f>
        <v>15.233333333333333</v>
      </c>
      <c r="K183" s="54">
        <f>DATE(YEAR(tbl_raw_data[[#This Row],[Date Actioned]]), MONTH(tbl_raw_data[[#This Row],[Date Actioned]]), DAY(tbl_raw_data[[#This Row],[Date Actioned]]))</f>
        <v>45136</v>
      </c>
      <c r="L183" s="55" t="str">
        <f>UPPER(TEXT(tbl_raw_data[[#This Row],[Updated_date]],"MMMM"))</f>
        <v>JULY</v>
      </c>
      <c r="M183" s="55" t="str">
        <f>UPPER("Week "&amp;IF(ROUNDUP(DAY(tbl_raw_data[[#This Row],[Updated_date]])/7,0)=5,4,ROUNDUP(DAY(tbl_raw_data[[#This Row],[Updated_date]])/7,0)))</f>
        <v>WEEK 4</v>
      </c>
      <c r="N183" s="57" t="str">
        <f>UPPER(VLOOKUP(tbl_raw_data[[#This Row],[Analyst]],[1]setting!$A$1:$B$15,2,0))</f>
        <v>CAMERON</v>
      </c>
      <c r="O183" s="57" t="str">
        <f>UPPER(tbl_raw_data[[#This Row],[Outcome]])</f>
        <v>APPROVE</v>
      </c>
      <c r="P183" s="57" t="str">
        <f>UPPER(tbl_raw_data[[#This Row],[Queue Name]])</f>
        <v>CONSUMER PRE BUREAU</v>
      </c>
      <c r="Q183" s="57" t="str">
        <f>IF(tbl_raw_data[[#This Row],[time_taken_in_mins]]&lt;=20,"SLA_MET","SLA_NOT_MET")</f>
        <v>SLA_MET</v>
      </c>
    </row>
    <row r="184" spans="1:17" ht="15" customHeight="1" x14ac:dyDescent="0.25">
      <c r="A184" s="17" t="s">
        <v>5640</v>
      </c>
      <c r="B184" s="18">
        <v>45136.679849537039</v>
      </c>
      <c r="C184" s="19">
        <v>45136.690833333334</v>
      </c>
      <c r="D184" s="20" t="s">
        <v>13</v>
      </c>
      <c r="E184" s="21" t="s">
        <v>9</v>
      </c>
      <c r="F184" s="20" t="s">
        <v>86</v>
      </c>
      <c r="G184" s="105" t="s">
        <v>67</v>
      </c>
      <c r="H18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 s="48">
        <f>tbl_raw_data[[#This Row],[Date Actioned]]-tbl_raw_data[[#This Row],[Date Tagged]]</f>
        <v>1.0983796295477077E-2</v>
      </c>
      <c r="J184" s="50">
        <f>HOUR(tbl_raw_data[[#This Row],[time_taken]])*60+MINUTE(tbl_raw_data[[#This Row],[time_taken]])+SECOND(tbl_raw_data[[#This Row],[time_taken]])/60</f>
        <v>15.816666666666666</v>
      </c>
      <c r="K184" s="54">
        <f>DATE(YEAR(tbl_raw_data[[#This Row],[Date Actioned]]), MONTH(tbl_raw_data[[#This Row],[Date Actioned]]), DAY(tbl_raw_data[[#This Row],[Date Actioned]]))</f>
        <v>45136</v>
      </c>
      <c r="L184" s="55" t="str">
        <f>UPPER(TEXT(tbl_raw_data[[#This Row],[Updated_date]],"MMMM"))</f>
        <v>JULY</v>
      </c>
      <c r="M184" s="55" t="str">
        <f>UPPER("Week "&amp;IF(ROUNDUP(DAY(tbl_raw_data[[#This Row],[Updated_date]])/7,0)=5,4,ROUNDUP(DAY(tbl_raw_data[[#This Row],[Updated_date]])/7,0)))</f>
        <v>WEEK 4</v>
      </c>
      <c r="N184" s="57" t="str">
        <f>UPPER(VLOOKUP(tbl_raw_data[[#This Row],[Analyst]],[1]setting!$A$1:$B$15,2,0))</f>
        <v>ASIF</v>
      </c>
      <c r="O184" s="57" t="str">
        <f>UPPER(tbl_raw_data[[#This Row],[Outcome]])</f>
        <v>APPROVE</v>
      </c>
      <c r="P184" s="57" t="str">
        <f>UPPER(tbl_raw_data[[#This Row],[Queue Name]])</f>
        <v>CONSUMER PRE BUREAU</v>
      </c>
      <c r="Q184" s="57" t="str">
        <f>IF(tbl_raw_data[[#This Row],[time_taken_in_mins]]&lt;=20,"SLA_MET","SLA_NOT_MET")</f>
        <v>SLA_MET</v>
      </c>
    </row>
    <row r="185" spans="1:17" ht="15" customHeight="1" x14ac:dyDescent="0.25">
      <c r="A185" s="17" t="s">
        <v>5206</v>
      </c>
      <c r="B185" s="18">
        <v>45136.681979166664</v>
      </c>
      <c r="C185" s="19">
        <v>45136.691990740743</v>
      </c>
      <c r="D185" s="20" t="s">
        <v>13</v>
      </c>
      <c r="E185" s="21" t="s">
        <v>28</v>
      </c>
      <c r="F185" s="20" t="s">
        <v>10</v>
      </c>
      <c r="G185" s="105" t="s">
        <v>53</v>
      </c>
      <c r="H18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 s="48">
        <f>tbl_raw_data[[#This Row],[Date Actioned]]-tbl_raw_data[[#This Row],[Date Tagged]]</f>
        <v>1.0011574078816921E-2</v>
      </c>
      <c r="J185" s="50">
        <f>HOUR(tbl_raw_data[[#This Row],[time_taken]])*60+MINUTE(tbl_raw_data[[#This Row],[time_taken]])+SECOND(tbl_raw_data[[#This Row],[time_taken]])/60</f>
        <v>14.416666666666666</v>
      </c>
      <c r="K185" s="54">
        <f>DATE(YEAR(tbl_raw_data[[#This Row],[Date Actioned]]), MONTH(tbl_raw_data[[#This Row],[Date Actioned]]), DAY(tbl_raw_data[[#This Row],[Date Actioned]]))</f>
        <v>45136</v>
      </c>
      <c r="L185" s="55" t="str">
        <f>UPPER(TEXT(tbl_raw_data[[#This Row],[Updated_date]],"MMMM"))</f>
        <v>JULY</v>
      </c>
      <c r="M185" s="55" t="str">
        <f>UPPER("Week "&amp;IF(ROUNDUP(DAY(tbl_raw_data[[#This Row],[Updated_date]])/7,0)=5,4,ROUNDUP(DAY(tbl_raw_data[[#This Row],[Updated_date]])/7,0)))</f>
        <v>WEEK 4</v>
      </c>
      <c r="N185" s="57" t="str">
        <f>UPPER(VLOOKUP(tbl_raw_data[[#This Row],[Analyst]],[1]setting!$A$1:$B$15,2,0))</f>
        <v>SAM</v>
      </c>
      <c r="O185" s="57" t="str">
        <f>UPPER(tbl_raw_data[[#This Row],[Outcome]])</f>
        <v>APPROVE</v>
      </c>
      <c r="P185" s="57" t="str">
        <f>UPPER(tbl_raw_data[[#This Row],[Queue Name]])</f>
        <v>CONSUMER EXISTING</v>
      </c>
      <c r="Q185" s="57" t="str">
        <f>IF(tbl_raw_data[[#This Row],[time_taken_in_mins]]&lt;=20,"SLA_MET","SLA_NOT_MET")</f>
        <v>SLA_MET</v>
      </c>
    </row>
    <row r="186" spans="1:17" ht="15" customHeight="1" x14ac:dyDescent="0.25">
      <c r="A186" s="17" t="s">
        <v>7214</v>
      </c>
      <c r="B186" s="18">
        <v>45136.681990740741</v>
      </c>
      <c r="C186" s="19">
        <v>45136.709456018521</v>
      </c>
      <c r="D186" s="20" t="s">
        <v>13</v>
      </c>
      <c r="E186" s="21" t="s">
        <v>41</v>
      </c>
      <c r="F186" s="20" t="s">
        <v>86</v>
      </c>
      <c r="G186" s="105" t="s">
        <v>29</v>
      </c>
      <c r="H18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6" s="48">
        <f>tbl_raw_data[[#This Row],[Date Actioned]]-tbl_raw_data[[#This Row],[Date Tagged]]</f>
        <v>2.7465277780720498E-2</v>
      </c>
      <c r="J186" s="50">
        <f>HOUR(tbl_raw_data[[#This Row],[time_taken]])*60+MINUTE(tbl_raw_data[[#This Row],[time_taken]])+SECOND(tbl_raw_data[[#This Row],[time_taken]])/60</f>
        <v>39.549999999999997</v>
      </c>
      <c r="K186" s="54">
        <f>DATE(YEAR(tbl_raw_data[[#This Row],[Date Actioned]]), MONTH(tbl_raw_data[[#This Row],[Date Actioned]]), DAY(tbl_raw_data[[#This Row],[Date Actioned]]))</f>
        <v>45136</v>
      </c>
      <c r="L186" s="55" t="str">
        <f>UPPER(TEXT(tbl_raw_data[[#This Row],[Updated_date]],"MMMM"))</f>
        <v>JULY</v>
      </c>
      <c r="M186" s="55" t="str">
        <f>UPPER("Week "&amp;IF(ROUNDUP(DAY(tbl_raw_data[[#This Row],[Updated_date]])/7,0)=5,4,ROUNDUP(DAY(tbl_raw_data[[#This Row],[Updated_date]])/7,0)))</f>
        <v>WEEK 4</v>
      </c>
      <c r="N186" s="57" t="str">
        <f>UPPER(VLOOKUP(tbl_raw_data[[#This Row],[Analyst]],[1]setting!$A$1:$B$15,2,0))</f>
        <v>ASIF</v>
      </c>
      <c r="O186" s="57" t="str">
        <f>UPPER(tbl_raw_data[[#This Row],[Outcome]])</f>
        <v>APPROVE</v>
      </c>
      <c r="P186" s="57" t="str">
        <f>UPPER(tbl_raw_data[[#This Row],[Queue Name]])</f>
        <v>CONSUMER POST BUREAU</v>
      </c>
      <c r="Q186" s="57" t="str">
        <f>IF(tbl_raw_data[[#This Row],[time_taken_in_mins]]&lt;=20,"SLA_MET","SLA_NOT_MET")</f>
        <v>SLA_NOT_MET</v>
      </c>
    </row>
    <row r="187" spans="1:17" ht="15" customHeight="1" x14ac:dyDescent="0.25">
      <c r="A187" s="17" t="s">
        <v>4032</v>
      </c>
      <c r="B187" s="18">
        <v>45136.68340277778</v>
      </c>
      <c r="C187" s="19">
        <v>45136.691168981481</v>
      </c>
      <c r="D187" s="20" t="s">
        <v>8</v>
      </c>
      <c r="E187" s="21" t="s">
        <v>41</v>
      </c>
      <c r="F187" s="20" t="s">
        <v>109</v>
      </c>
      <c r="G187" s="105" t="s">
        <v>4029</v>
      </c>
      <c r="H18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 s="48">
        <f>tbl_raw_data[[#This Row],[Date Actioned]]-tbl_raw_data[[#This Row],[Date Tagged]]</f>
        <v>7.7662037001573481E-3</v>
      </c>
      <c r="J187" s="50">
        <f>HOUR(tbl_raw_data[[#This Row],[time_taken]])*60+MINUTE(tbl_raw_data[[#This Row],[time_taken]])+SECOND(tbl_raw_data[[#This Row],[time_taken]])/60</f>
        <v>11.183333333333334</v>
      </c>
      <c r="K187" s="54">
        <f>DATE(YEAR(tbl_raw_data[[#This Row],[Date Actioned]]), MONTH(tbl_raw_data[[#This Row],[Date Actioned]]), DAY(tbl_raw_data[[#This Row],[Date Actioned]]))</f>
        <v>45136</v>
      </c>
      <c r="L187" s="55" t="str">
        <f>UPPER(TEXT(tbl_raw_data[[#This Row],[Updated_date]],"MMMM"))</f>
        <v>JULY</v>
      </c>
      <c r="M187" s="55" t="str">
        <f>UPPER("Week "&amp;IF(ROUNDUP(DAY(tbl_raw_data[[#This Row],[Updated_date]])/7,0)=5,4,ROUNDUP(DAY(tbl_raw_data[[#This Row],[Updated_date]])/7,0)))</f>
        <v>WEEK 4</v>
      </c>
      <c r="N187" s="57" t="str">
        <f>UPPER(VLOOKUP(tbl_raw_data[[#This Row],[Analyst]],[1]setting!$A$1:$B$15,2,0))</f>
        <v>NAVED</v>
      </c>
      <c r="O187" s="57" t="str">
        <f>UPPER(tbl_raw_data[[#This Row],[Outcome]])</f>
        <v>WITHDRAW</v>
      </c>
      <c r="P187" s="57" t="str">
        <f>UPPER(tbl_raw_data[[#This Row],[Queue Name]])</f>
        <v>CONSUMER POST BUREAU</v>
      </c>
      <c r="Q187" s="57" t="str">
        <f>IF(tbl_raw_data[[#This Row],[time_taken_in_mins]]&lt;=20,"SLA_MET","SLA_NOT_MET")</f>
        <v>SLA_MET</v>
      </c>
    </row>
    <row r="188" spans="1:17" ht="15" customHeight="1" x14ac:dyDescent="0.25">
      <c r="A188" s="17" t="s">
        <v>3332</v>
      </c>
      <c r="B188" s="18">
        <v>45136.686203703706</v>
      </c>
      <c r="C188" s="19">
        <v>45136.693032407406</v>
      </c>
      <c r="D188" s="20" t="s">
        <v>8</v>
      </c>
      <c r="E188" s="21" t="s">
        <v>9</v>
      </c>
      <c r="F188" s="20" t="s">
        <v>55</v>
      </c>
      <c r="G188" s="105" t="s">
        <v>3330</v>
      </c>
      <c r="H18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8" s="48">
        <f>tbl_raw_data[[#This Row],[Date Actioned]]-tbl_raw_data[[#This Row],[Date Tagged]]</f>
        <v>6.8287036992842332E-3</v>
      </c>
      <c r="J188" s="50">
        <f>HOUR(tbl_raw_data[[#This Row],[time_taken]])*60+MINUTE(tbl_raw_data[[#This Row],[time_taken]])+SECOND(tbl_raw_data[[#This Row],[time_taken]])/60</f>
        <v>9.8333333333333339</v>
      </c>
      <c r="K188" s="54">
        <f>DATE(YEAR(tbl_raw_data[[#This Row],[Date Actioned]]), MONTH(tbl_raw_data[[#This Row],[Date Actioned]]), DAY(tbl_raw_data[[#This Row],[Date Actioned]]))</f>
        <v>45136</v>
      </c>
      <c r="L188" s="55" t="str">
        <f>UPPER(TEXT(tbl_raw_data[[#This Row],[Updated_date]],"MMMM"))</f>
        <v>JULY</v>
      </c>
      <c r="M188" s="55" t="str">
        <f>UPPER("Week "&amp;IF(ROUNDUP(DAY(tbl_raw_data[[#This Row],[Updated_date]])/7,0)=5,4,ROUNDUP(DAY(tbl_raw_data[[#This Row],[Updated_date]])/7,0)))</f>
        <v>WEEK 4</v>
      </c>
      <c r="N188" s="57" t="str">
        <f>UPPER(VLOOKUP(tbl_raw_data[[#This Row],[Analyst]],[1]setting!$A$1:$B$15,2,0))</f>
        <v>CAMERON</v>
      </c>
      <c r="O188" s="57" t="str">
        <f>UPPER(tbl_raw_data[[#This Row],[Outcome]])</f>
        <v>WITHDRAW</v>
      </c>
      <c r="P188" s="57" t="str">
        <f>UPPER(tbl_raw_data[[#This Row],[Queue Name]])</f>
        <v>CONSUMER PRE BUREAU</v>
      </c>
      <c r="Q188" s="57" t="str">
        <f>IF(tbl_raw_data[[#This Row],[time_taken_in_mins]]&lt;=20,"SLA_MET","SLA_NOT_MET")</f>
        <v>SLA_MET</v>
      </c>
    </row>
    <row r="189" spans="1:17" ht="15" customHeight="1" x14ac:dyDescent="0.25">
      <c r="A189" s="17" t="s">
        <v>4063</v>
      </c>
      <c r="B189" s="18">
        <v>45136.686712962961</v>
      </c>
      <c r="C189" s="19">
        <v>45136.694525462961</v>
      </c>
      <c r="D189" s="20" t="s">
        <v>8</v>
      </c>
      <c r="E189" s="21" t="s">
        <v>41</v>
      </c>
      <c r="F189" s="20" t="s">
        <v>109</v>
      </c>
      <c r="G189" s="105" t="s">
        <v>4060</v>
      </c>
      <c r="H18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 s="48">
        <f>tbl_raw_data[[#This Row],[Date Actioned]]-tbl_raw_data[[#This Row],[Date Tagged]]</f>
        <v>7.8125E-3</v>
      </c>
      <c r="J189" s="50">
        <f>HOUR(tbl_raw_data[[#This Row],[time_taken]])*60+MINUTE(tbl_raw_data[[#This Row],[time_taken]])+SECOND(tbl_raw_data[[#This Row],[time_taken]])/60</f>
        <v>11.25</v>
      </c>
      <c r="K189" s="54">
        <f>DATE(YEAR(tbl_raw_data[[#This Row],[Date Actioned]]), MONTH(tbl_raw_data[[#This Row],[Date Actioned]]), DAY(tbl_raw_data[[#This Row],[Date Actioned]]))</f>
        <v>45136</v>
      </c>
      <c r="L189" s="55" t="str">
        <f>UPPER(TEXT(tbl_raw_data[[#This Row],[Updated_date]],"MMMM"))</f>
        <v>JULY</v>
      </c>
      <c r="M189" s="55" t="str">
        <f>UPPER("Week "&amp;IF(ROUNDUP(DAY(tbl_raw_data[[#This Row],[Updated_date]])/7,0)=5,4,ROUNDUP(DAY(tbl_raw_data[[#This Row],[Updated_date]])/7,0)))</f>
        <v>WEEK 4</v>
      </c>
      <c r="N189" s="57" t="str">
        <f>UPPER(VLOOKUP(tbl_raw_data[[#This Row],[Analyst]],[1]setting!$A$1:$B$15,2,0))</f>
        <v>NAVED</v>
      </c>
      <c r="O189" s="57" t="str">
        <f>UPPER(tbl_raw_data[[#This Row],[Outcome]])</f>
        <v>WITHDRAW</v>
      </c>
      <c r="P189" s="57" t="str">
        <f>UPPER(tbl_raw_data[[#This Row],[Queue Name]])</f>
        <v>CONSUMER POST BUREAU</v>
      </c>
      <c r="Q189" s="57" t="str">
        <f>IF(tbl_raw_data[[#This Row],[time_taken_in_mins]]&lt;=20,"SLA_MET","SLA_NOT_MET")</f>
        <v>SLA_MET</v>
      </c>
    </row>
    <row r="190" spans="1:17" ht="15" customHeight="1" x14ac:dyDescent="0.25">
      <c r="A190" s="17" t="s">
        <v>4972</v>
      </c>
      <c r="B190" s="18">
        <v>45136.687175925923</v>
      </c>
      <c r="C190" s="19">
        <v>45136.696574074071</v>
      </c>
      <c r="D190" s="20" t="s">
        <v>8</v>
      </c>
      <c r="E190" s="21" t="s">
        <v>41</v>
      </c>
      <c r="F190" s="20" t="s">
        <v>10</v>
      </c>
      <c r="G190" s="105" t="s">
        <v>4969</v>
      </c>
      <c r="H19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0" s="48">
        <f>tbl_raw_data[[#This Row],[Date Actioned]]-tbl_raw_data[[#This Row],[Date Tagged]]</f>
        <v>9.3981481477385387E-3</v>
      </c>
      <c r="J190" s="50">
        <f>HOUR(tbl_raw_data[[#This Row],[time_taken]])*60+MINUTE(tbl_raw_data[[#This Row],[time_taken]])+SECOND(tbl_raw_data[[#This Row],[time_taken]])/60</f>
        <v>13.533333333333333</v>
      </c>
      <c r="K190" s="54">
        <f>DATE(YEAR(tbl_raw_data[[#This Row],[Date Actioned]]), MONTH(tbl_raw_data[[#This Row],[Date Actioned]]), DAY(tbl_raw_data[[#This Row],[Date Actioned]]))</f>
        <v>45136</v>
      </c>
      <c r="L190" s="55" t="str">
        <f>UPPER(TEXT(tbl_raw_data[[#This Row],[Updated_date]],"MMMM"))</f>
        <v>JULY</v>
      </c>
      <c r="M190" s="55" t="str">
        <f>UPPER("Week "&amp;IF(ROUNDUP(DAY(tbl_raw_data[[#This Row],[Updated_date]])/7,0)=5,4,ROUNDUP(DAY(tbl_raw_data[[#This Row],[Updated_date]])/7,0)))</f>
        <v>WEEK 4</v>
      </c>
      <c r="N190" s="57" t="str">
        <f>UPPER(VLOOKUP(tbl_raw_data[[#This Row],[Analyst]],[1]setting!$A$1:$B$15,2,0))</f>
        <v>SAM</v>
      </c>
      <c r="O190" s="57" t="str">
        <f>UPPER(tbl_raw_data[[#This Row],[Outcome]])</f>
        <v>WITHDRAW</v>
      </c>
      <c r="P190" s="57" t="str">
        <f>UPPER(tbl_raw_data[[#This Row],[Queue Name]])</f>
        <v>CONSUMER POST BUREAU</v>
      </c>
      <c r="Q190" s="57" t="str">
        <f>IF(tbl_raw_data[[#This Row],[time_taken_in_mins]]&lt;=20,"SLA_MET","SLA_NOT_MET")</f>
        <v>SLA_MET</v>
      </c>
    </row>
    <row r="191" spans="1:17" ht="15" customHeight="1" x14ac:dyDescent="0.25">
      <c r="A191" s="17" t="s">
        <v>6695</v>
      </c>
      <c r="B191" s="18">
        <v>45136.6871875</v>
      </c>
      <c r="C191" s="19">
        <v>45136.702048611114</v>
      </c>
      <c r="D191" s="20" t="s">
        <v>13</v>
      </c>
      <c r="E191" s="21" t="s">
        <v>41</v>
      </c>
      <c r="F191" s="20" t="s">
        <v>55</v>
      </c>
      <c r="G191" s="105" t="s">
        <v>29</v>
      </c>
      <c r="H19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 s="48">
        <f>tbl_raw_data[[#This Row],[Date Actioned]]-tbl_raw_data[[#This Row],[Date Tagged]]</f>
        <v>1.4861111114441883E-2</v>
      </c>
      <c r="J191" s="50">
        <f>HOUR(tbl_raw_data[[#This Row],[time_taken]])*60+MINUTE(tbl_raw_data[[#This Row],[time_taken]])+SECOND(tbl_raw_data[[#This Row],[time_taken]])/60</f>
        <v>21.4</v>
      </c>
      <c r="K191" s="54">
        <f>DATE(YEAR(tbl_raw_data[[#This Row],[Date Actioned]]), MONTH(tbl_raw_data[[#This Row],[Date Actioned]]), DAY(tbl_raw_data[[#This Row],[Date Actioned]]))</f>
        <v>45136</v>
      </c>
      <c r="L191" s="55" t="str">
        <f>UPPER(TEXT(tbl_raw_data[[#This Row],[Updated_date]],"MMMM"))</f>
        <v>JULY</v>
      </c>
      <c r="M191" s="55" t="str">
        <f>UPPER("Week "&amp;IF(ROUNDUP(DAY(tbl_raw_data[[#This Row],[Updated_date]])/7,0)=5,4,ROUNDUP(DAY(tbl_raw_data[[#This Row],[Updated_date]])/7,0)))</f>
        <v>WEEK 4</v>
      </c>
      <c r="N191" s="57" t="str">
        <f>UPPER(VLOOKUP(tbl_raw_data[[#This Row],[Analyst]],[1]setting!$A$1:$B$15,2,0))</f>
        <v>CAMERON</v>
      </c>
      <c r="O191" s="57" t="str">
        <f>UPPER(tbl_raw_data[[#This Row],[Outcome]])</f>
        <v>APPROVE</v>
      </c>
      <c r="P191" s="57" t="str">
        <f>UPPER(tbl_raw_data[[#This Row],[Queue Name]])</f>
        <v>CONSUMER POST BUREAU</v>
      </c>
      <c r="Q191" s="57" t="str">
        <f>IF(tbl_raw_data[[#This Row],[time_taken_in_mins]]&lt;=20,"SLA_MET","SLA_NOT_MET")</f>
        <v>SLA_NOT_MET</v>
      </c>
    </row>
    <row r="192" spans="1:17" ht="15" customHeight="1" x14ac:dyDescent="0.25">
      <c r="A192" s="17" t="s">
        <v>6297</v>
      </c>
      <c r="B192" s="18">
        <v>45136.68854166667</v>
      </c>
      <c r="C192" s="19">
        <v>45136.701365740744</v>
      </c>
      <c r="D192" s="20" t="s">
        <v>40</v>
      </c>
      <c r="E192" s="21" t="s">
        <v>28</v>
      </c>
      <c r="F192" s="20" t="s">
        <v>228</v>
      </c>
      <c r="G192" s="105"/>
      <c r="H19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2" s="48">
        <f>tbl_raw_data[[#This Row],[Date Actioned]]-tbl_raw_data[[#This Row],[Date Tagged]]</f>
        <v>1.2824074074160308E-2</v>
      </c>
      <c r="J192" s="50">
        <f>HOUR(tbl_raw_data[[#This Row],[time_taken]])*60+MINUTE(tbl_raw_data[[#This Row],[time_taken]])+SECOND(tbl_raw_data[[#This Row],[time_taken]])/60</f>
        <v>18.466666666666665</v>
      </c>
      <c r="K192" s="54">
        <f>DATE(YEAR(tbl_raw_data[[#This Row],[Date Actioned]]), MONTH(tbl_raw_data[[#This Row],[Date Actioned]]), DAY(tbl_raw_data[[#This Row],[Date Actioned]]))</f>
        <v>45136</v>
      </c>
      <c r="L192" s="55" t="str">
        <f>UPPER(TEXT(tbl_raw_data[[#This Row],[Updated_date]],"MMMM"))</f>
        <v>JULY</v>
      </c>
      <c r="M192" s="55" t="str">
        <f>UPPER("Week "&amp;IF(ROUNDUP(DAY(tbl_raw_data[[#This Row],[Updated_date]])/7,0)=5,4,ROUNDUP(DAY(tbl_raw_data[[#This Row],[Updated_date]])/7,0)))</f>
        <v>WEEK 4</v>
      </c>
      <c r="N192" s="57" t="str">
        <f>UPPER(VLOOKUP(tbl_raw_data[[#This Row],[Analyst]],[1]setting!$A$1:$B$15,2,0))</f>
        <v>OUADIR</v>
      </c>
      <c r="O192" s="57" t="str">
        <f>UPPER(tbl_raw_data[[#This Row],[Outcome]])</f>
        <v>WITHDRAW</v>
      </c>
      <c r="P192" s="57" t="str">
        <f>UPPER(tbl_raw_data[[#This Row],[Queue Name]])</f>
        <v>CONSUMER EXISTING</v>
      </c>
      <c r="Q192" s="57" t="str">
        <f>IF(tbl_raw_data[[#This Row],[time_taken_in_mins]]&lt;=20,"SLA_MET","SLA_NOT_MET")</f>
        <v>SLA_MET</v>
      </c>
    </row>
    <row r="193" spans="1:17" ht="15" customHeight="1" x14ac:dyDescent="0.25">
      <c r="A193" s="17" t="s">
        <v>7075</v>
      </c>
      <c r="B193" s="18">
        <v>45136.689155092594</v>
      </c>
      <c r="C193" s="19">
        <v>45136.708877314813</v>
      </c>
      <c r="D193" s="20" t="s">
        <v>40</v>
      </c>
      <c r="E193" s="21" t="s">
        <v>41</v>
      </c>
      <c r="F193" s="20" t="s">
        <v>228</v>
      </c>
      <c r="G193" s="105"/>
      <c r="H19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3" s="48">
        <f>tbl_raw_data[[#This Row],[Date Actioned]]-tbl_raw_data[[#This Row],[Date Tagged]]</f>
        <v>1.972222221957054E-2</v>
      </c>
      <c r="J193" s="50">
        <f>HOUR(tbl_raw_data[[#This Row],[time_taken]])*60+MINUTE(tbl_raw_data[[#This Row],[time_taken]])+SECOND(tbl_raw_data[[#This Row],[time_taken]])/60</f>
        <v>28.4</v>
      </c>
      <c r="K193" s="54">
        <f>DATE(YEAR(tbl_raw_data[[#This Row],[Date Actioned]]), MONTH(tbl_raw_data[[#This Row],[Date Actioned]]), DAY(tbl_raw_data[[#This Row],[Date Actioned]]))</f>
        <v>45136</v>
      </c>
      <c r="L193" s="55" t="str">
        <f>UPPER(TEXT(tbl_raw_data[[#This Row],[Updated_date]],"MMMM"))</f>
        <v>JULY</v>
      </c>
      <c r="M193" s="55" t="str">
        <f>UPPER("Week "&amp;IF(ROUNDUP(DAY(tbl_raw_data[[#This Row],[Updated_date]])/7,0)=5,4,ROUNDUP(DAY(tbl_raw_data[[#This Row],[Updated_date]])/7,0)))</f>
        <v>WEEK 4</v>
      </c>
      <c r="N193" s="57" t="str">
        <f>UPPER(VLOOKUP(tbl_raw_data[[#This Row],[Analyst]],[1]setting!$A$1:$B$15,2,0))</f>
        <v>OUADIR</v>
      </c>
      <c r="O193" s="57" t="str">
        <f>UPPER(tbl_raw_data[[#This Row],[Outcome]])</f>
        <v>WITHDRAW</v>
      </c>
      <c r="P193" s="57" t="str">
        <f>UPPER(tbl_raw_data[[#This Row],[Queue Name]])</f>
        <v>CONSUMER POST BUREAU</v>
      </c>
      <c r="Q193" s="57" t="str">
        <f>IF(tbl_raw_data[[#This Row],[time_taken_in_mins]]&lt;=20,"SLA_MET","SLA_NOT_MET")</f>
        <v>SLA_NOT_MET</v>
      </c>
    </row>
    <row r="194" spans="1:17" ht="15" customHeight="1" x14ac:dyDescent="0.25">
      <c r="A194" s="17" t="s">
        <v>4824</v>
      </c>
      <c r="B194" s="18">
        <v>45136.690555555557</v>
      </c>
      <c r="C194" s="19">
        <v>45136.699675925927</v>
      </c>
      <c r="D194" s="20" t="s">
        <v>13</v>
      </c>
      <c r="E194" s="21" t="s">
        <v>41</v>
      </c>
      <c r="F194" s="20" t="s">
        <v>86</v>
      </c>
      <c r="G194" s="105" t="s">
        <v>67</v>
      </c>
      <c r="H19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 s="48">
        <f>tbl_raw_data[[#This Row],[Date Actioned]]-tbl_raw_data[[#This Row],[Date Tagged]]</f>
        <v>9.1203703705104999E-3</v>
      </c>
      <c r="J194" s="50">
        <f>HOUR(tbl_raw_data[[#This Row],[time_taken]])*60+MINUTE(tbl_raw_data[[#This Row],[time_taken]])+SECOND(tbl_raw_data[[#This Row],[time_taken]])/60</f>
        <v>13.133333333333333</v>
      </c>
      <c r="K194" s="54">
        <f>DATE(YEAR(tbl_raw_data[[#This Row],[Date Actioned]]), MONTH(tbl_raw_data[[#This Row],[Date Actioned]]), DAY(tbl_raw_data[[#This Row],[Date Actioned]]))</f>
        <v>45136</v>
      </c>
      <c r="L194" s="55" t="str">
        <f>UPPER(TEXT(tbl_raw_data[[#This Row],[Updated_date]],"MMMM"))</f>
        <v>JULY</v>
      </c>
      <c r="M194" s="55" t="str">
        <f>UPPER("Week "&amp;IF(ROUNDUP(DAY(tbl_raw_data[[#This Row],[Updated_date]])/7,0)=5,4,ROUNDUP(DAY(tbl_raw_data[[#This Row],[Updated_date]])/7,0)))</f>
        <v>WEEK 4</v>
      </c>
      <c r="N194" s="57" t="str">
        <f>UPPER(VLOOKUP(tbl_raw_data[[#This Row],[Analyst]],[1]setting!$A$1:$B$15,2,0))</f>
        <v>ASIF</v>
      </c>
      <c r="O194" s="57" t="str">
        <f>UPPER(tbl_raw_data[[#This Row],[Outcome]])</f>
        <v>APPROVE</v>
      </c>
      <c r="P194" s="57" t="str">
        <f>UPPER(tbl_raw_data[[#This Row],[Queue Name]])</f>
        <v>CONSUMER POST BUREAU</v>
      </c>
      <c r="Q194" s="57" t="str">
        <f>IF(tbl_raw_data[[#This Row],[time_taken_in_mins]]&lt;=20,"SLA_MET","SLA_NOT_MET")</f>
        <v>SLA_MET</v>
      </c>
    </row>
    <row r="195" spans="1:17" ht="15" customHeight="1" x14ac:dyDescent="0.25">
      <c r="A195" s="17" t="s">
        <v>6895</v>
      </c>
      <c r="B195" s="18">
        <v>45136.691655092596</v>
      </c>
      <c r="C195" s="19">
        <v>45136.708379629628</v>
      </c>
      <c r="D195" s="20" t="s">
        <v>29</v>
      </c>
      <c r="E195" s="21" t="s">
        <v>28</v>
      </c>
      <c r="F195" s="20" t="s">
        <v>73</v>
      </c>
      <c r="G195" s="105"/>
      <c r="H19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5" s="48">
        <f>tbl_raw_data[[#This Row],[Date Actioned]]-tbl_raw_data[[#This Row],[Date Tagged]]</f>
        <v>1.6724537032132503E-2</v>
      </c>
      <c r="J195" s="50">
        <f>HOUR(tbl_raw_data[[#This Row],[time_taken]])*60+MINUTE(tbl_raw_data[[#This Row],[time_taken]])+SECOND(tbl_raw_data[[#This Row],[time_taken]])/60</f>
        <v>24.083333333333332</v>
      </c>
      <c r="K195" s="54">
        <f>DATE(YEAR(tbl_raw_data[[#This Row],[Date Actioned]]), MONTH(tbl_raw_data[[#This Row],[Date Actioned]]), DAY(tbl_raw_data[[#This Row],[Date Actioned]]))</f>
        <v>45136</v>
      </c>
      <c r="L195" s="55" t="str">
        <f>UPPER(TEXT(tbl_raw_data[[#This Row],[Updated_date]],"MMMM"))</f>
        <v>JULY</v>
      </c>
      <c r="M195" s="55" t="str">
        <f>UPPER("Week "&amp;IF(ROUNDUP(DAY(tbl_raw_data[[#This Row],[Updated_date]])/7,0)=5,4,ROUNDUP(DAY(tbl_raw_data[[#This Row],[Updated_date]])/7,0)))</f>
        <v>WEEK 4</v>
      </c>
      <c r="N195" s="57" t="str">
        <f>UPPER(VLOOKUP(tbl_raw_data[[#This Row],[Analyst]],[1]setting!$A$1:$B$15,2,0))</f>
        <v>SHAHID</v>
      </c>
      <c r="O195" s="57" t="str">
        <f>UPPER(tbl_raw_data[[#This Row],[Outcome]])</f>
        <v>APPROVE</v>
      </c>
      <c r="P195" s="57" t="str">
        <f>UPPER(tbl_raw_data[[#This Row],[Queue Name]])</f>
        <v>CONSUMER EXISTING</v>
      </c>
      <c r="Q195" s="57" t="str">
        <f>IF(tbl_raw_data[[#This Row],[time_taken_in_mins]]&lt;=20,"SLA_MET","SLA_NOT_MET")</f>
        <v>SLA_NOT_MET</v>
      </c>
    </row>
    <row r="196" spans="1:17" ht="15" customHeight="1" x14ac:dyDescent="0.25">
      <c r="A196" s="17" t="s">
        <v>3891</v>
      </c>
      <c r="B196" s="18">
        <v>45136.69190972222</v>
      </c>
      <c r="C196" s="19">
        <v>45136.699467592596</v>
      </c>
      <c r="D196" s="20" t="s">
        <v>13</v>
      </c>
      <c r="E196" s="21" t="s">
        <v>41</v>
      </c>
      <c r="F196" s="20" t="s">
        <v>109</v>
      </c>
      <c r="G196" s="105" t="s">
        <v>67</v>
      </c>
      <c r="H19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 s="48">
        <f>tbl_raw_data[[#This Row],[Date Actioned]]-tbl_raw_data[[#This Row],[Date Tagged]]</f>
        <v>7.557870376331266E-3</v>
      </c>
      <c r="J196" s="50">
        <f>HOUR(tbl_raw_data[[#This Row],[time_taken]])*60+MINUTE(tbl_raw_data[[#This Row],[time_taken]])+SECOND(tbl_raw_data[[#This Row],[time_taken]])/60</f>
        <v>10.883333333333333</v>
      </c>
      <c r="K196" s="54">
        <f>DATE(YEAR(tbl_raw_data[[#This Row],[Date Actioned]]), MONTH(tbl_raw_data[[#This Row],[Date Actioned]]), DAY(tbl_raw_data[[#This Row],[Date Actioned]]))</f>
        <v>45136</v>
      </c>
      <c r="L196" s="55" t="str">
        <f>UPPER(TEXT(tbl_raw_data[[#This Row],[Updated_date]],"MMMM"))</f>
        <v>JULY</v>
      </c>
      <c r="M196" s="55" t="str">
        <f>UPPER("Week "&amp;IF(ROUNDUP(DAY(tbl_raw_data[[#This Row],[Updated_date]])/7,0)=5,4,ROUNDUP(DAY(tbl_raw_data[[#This Row],[Updated_date]])/7,0)))</f>
        <v>WEEK 4</v>
      </c>
      <c r="N196" s="57" t="str">
        <f>UPPER(VLOOKUP(tbl_raw_data[[#This Row],[Analyst]],[1]setting!$A$1:$B$15,2,0))</f>
        <v>NAVED</v>
      </c>
      <c r="O196" s="57" t="str">
        <f>UPPER(tbl_raw_data[[#This Row],[Outcome]])</f>
        <v>APPROVE</v>
      </c>
      <c r="P196" s="57" t="str">
        <f>UPPER(tbl_raw_data[[#This Row],[Queue Name]])</f>
        <v>CONSUMER POST BUREAU</v>
      </c>
      <c r="Q196" s="57" t="str">
        <f>IF(tbl_raw_data[[#This Row],[time_taken_in_mins]]&lt;=20,"SLA_MET","SLA_NOT_MET")</f>
        <v>SLA_MET</v>
      </c>
    </row>
    <row r="197" spans="1:17" ht="15" customHeight="1" x14ac:dyDescent="0.25">
      <c r="A197" s="17" t="s">
        <v>7084</v>
      </c>
      <c r="B197" s="18">
        <v>45136.692499999997</v>
      </c>
      <c r="C197" s="19">
        <v>45136.712523148148</v>
      </c>
      <c r="D197" s="20" t="s">
        <v>40</v>
      </c>
      <c r="E197" s="21" t="s">
        <v>41</v>
      </c>
      <c r="F197" s="20" t="s">
        <v>73</v>
      </c>
      <c r="G197" s="105"/>
      <c r="H19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 s="48">
        <f>tbl_raw_data[[#This Row],[Date Actioned]]-tbl_raw_data[[#This Row],[Date Tagged]]</f>
        <v>2.0023148150357883E-2</v>
      </c>
      <c r="J197" s="50">
        <f>HOUR(tbl_raw_data[[#This Row],[time_taken]])*60+MINUTE(tbl_raw_data[[#This Row],[time_taken]])+SECOND(tbl_raw_data[[#This Row],[time_taken]])/60</f>
        <v>28.833333333333332</v>
      </c>
      <c r="K197" s="54">
        <f>DATE(YEAR(tbl_raw_data[[#This Row],[Date Actioned]]), MONTH(tbl_raw_data[[#This Row],[Date Actioned]]), DAY(tbl_raw_data[[#This Row],[Date Actioned]]))</f>
        <v>45136</v>
      </c>
      <c r="L197" s="55" t="str">
        <f>UPPER(TEXT(tbl_raw_data[[#This Row],[Updated_date]],"MMMM"))</f>
        <v>JULY</v>
      </c>
      <c r="M197" s="55" t="str">
        <f>UPPER("Week "&amp;IF(ROUNDUP(DAY(tbl_raw_data[[#This Row],[Updated_date]])/7,0)=5,4,ROUNDUP(DAY(tbl_raw_data[[#This Row],[Updated_date]])/7,0)))</f>
        <v>WEEK 4</v>
      </c>
      <c r="N197" s="57" t="str">
        <f>UPPER(VLOOKUP(tbl_raw_data[[#This Row],[Analyst]],[1]setting!$A$1:$B$15,2,0))</f>
        <v>SHAHID</v>
      </c>
      <c r="O197" s="57" t="str">
        <f>UPPER(tbl_raw_data[[#This Row],[Outcome]])</f>
        <v>WITHDRAW</v>
      </c>
      <c r="P197" s="57" t="str">
        <f>UPPER(tbl_raw_data[[#This Row],[Queue Name]])</f>
        <v>CONSUMER POST BUREAU</v>
      </c>
      <c r="Q197" s="57" t="str">
        <f>IF(tbl_raw_data[[#This Row],[time_taken_in_mins]]&lt;=20,"SLA_MET","SLA_NOT_MET")</f>
        <v>SLA_NOT_MET</v>
      </c>
    </row>
    <row r="198" spans="1:17" ht="15" customHeight="1" x14ac:dyDescent="0.25">
      <c r="A198" s="17" t="s">
        <v>1298</v>
      </c>
      <c r="B198" s="18">
        <v>45136.694351851853</v>
      </c>
      <c r="C198" s="19">
        <v>45136.698472222219</v>
      </c>
      <c r="D198" s="20" t="s">
        <v>8</v>
      </c>
      <c r="E198" s="21" t="s">
        <v>9</v>
      </c>
      <c r="F198" s="20" t="s">
        <v>10</v>
      </c>
      <c r="G198" s="105" t="s">
        <v>11</v>
      </c>
      <c r="H19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8" s="48">
        <f>tbl_raw_data[[#This Row],[Date Actioned]]-tbl_raw_data[[#This Row],[Date Tagged]]</f>
        <v>4.1203703658538871E-3</v>
      </c>
      <c r="J198" s="50">
        <f>HOUR(tbl_raw_data[[#This Row],[time_taken]])*60+MINUTE(tbl_raw_data[[#This Row],[time_taken]])+SECOND(tbl_raw_data[[#This Row],[time_taken]])/60</f>
        <v>5.9333333333333336</v>
      </c>
      <c r="K198" s="54">
        <f>DATE(YEAR(tbl_raw_data[[#This Row],[Date Actioned]]), MONTH(tbl_raw_data[[#This Row],[Date Actioned]]), DAY(tbl_raw_data[[#This Row],[Date Actioned]]))</f>
        <v>45136</v>
      </c>
      <c r="L198" s="55" t="str">
        <f>UPPER(TEXT(tbl_raw_data[[#This Row],[Updated_date]],"MMMM"))</f>
        <v>JULY</v>
      </c>
      <c r="M198" s="55" t="str">
        <f>UPPER("Week "&amp;IF(ROUNDUP(DAY(tbl_raw_data[[#This Row],[Updated_date]])/7,0)=5,4,ROUNDUP(DAY(tbl_raw_data[[#This Row],[Updated_date]])/7,0)))</f>
        <v>WEEK 4</v>
      </c>
      <c r="N198" s="57" t="str">
        <f>UPPER(VLOOKUP(tbl_raw_data[[#This Row],[Analyst]],[1]setting!$A$1:$B$15,2,0))</f>
        <v>SAM</v>
      </c>
      <c r="O198" s="57" t="str">
        <f>UPPER(tbl_raw_data[[#This Row],[Outcome]])</f>
        <v>WITHDRAW</v>
      </c>
      <c r="P198" s="57" t="str">
        <f>UPPER(tbl_raw_data[[#This Row],[Queue Name]])</f>
        <v>CONSUMER PRE BUREAU</v>
      </c>
      <c r="Q198" s="57" t="str">
        <f>IF(tbl_raw_data[[#This Row],[time_taken_in_mins]]&lt;=20,"SLA_MET","SLA_NOT_MET")</f>
        <v>SLA_MET</v>
      </c>
    </row>
    <row r="199" spans="1:17" ht="15" customHeight="1" x14ac:dyDescent="0.25">
      <c r="A199" s="17" t="s">
        <v>4333</v>
      </c>
      <c r="B199" s="18">
        <v>45136.694351851853</v>
      </c>
      <c r="C199" s="19">
        <v>45136.702615740738</v>
      </c>
      <c r="D199" s="20" t="s">
        <v>8</v>
      </c>
      <c r="E199" s="21" t="s">
        <v>9</v>
      </c>
      <c r="F199" s="20" t="s">
        <v>10</v>
      </c>
      <c r="G199" s="105" t="s">
        <v>4332</v>
      </c>
      <c r="H19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 s="48">
        <f>tbl_raw_data[[#This Row],[Date Actioned]]-tbl_raw_data[[#This Row],[Date Tagged]]</f>
        <v>8.2638888852670789E-3</v>
      </c>
      <c r="J199" s="50">
        <f>HOUR(tbl_raw_data[[#This Row],[time_taken]])*60+MINUTE(tbl_raw_data[[#This Row],[time_taken]])+SECOND(tbl_raw_data[[#This Row],[time_taken]])/60</f>
        <v>11.9</v>
      </c>
      <c r="K199" s="54">
        <f>DATE(YEAR(tbl_raw_data[[#This Row],[Date Actioned]]), MONTH(tbl_raw_data[[#This Row],[Date Actioned]]), DAY(tbl_raw_data[[#This Row],[Date Actioned]]))</f>
        <v>45136</v>
      </c>
      <c r="L199" s="55" t="str">
        <f>UPPER(TEXT(tbl_raw_data[[#This Row],[Updated_date]],"MMMM"))</f>
        <v>JULY</v>
      </c>
      <c r="M199" s="55" t="str">
        <f>UPPER("Week "&amp;IF(ROUNDUP(DAY(tbl_raw_data[[#This Row],[Updated_date]])/7,0)=5,4,ROUNDUP(DAY(tbl_raw_data[[#This Row],[Updated_date]])/7,0)))</f>
        <v>WEEK 4</v>
      </c>
      <c r="N199" s="57" t="str">
        <f>UPPER(VLOOKUP(tbl_raw_data[[#This Row],[Analyst]],[1]setting!$A$1:$B$15,2,0))</f>
        <v>SAM</v>
      </c>
      <c r="O199" s="57" t="str">
        <f>UPPER(tbl_raw_data[[#This Row],[Outcome]])</f>
        <v>WITHDRAW</v>
      </c>
      <c r="P199" s="57" t="str">
        <f>UPPER(tbl_raw_data[[#This Row],[Queue Name]])</f>
        <v>CONSUMER PRE BUREAU</v>
      </c>
      <c r="Q199" s="57" t="str">
        <f>IF(tbl_raw_data[[#This Row],[time_taken_in_mins]]&lt;=20,"SLA_MET","SLA_NOT_MET")</f>
        <v>SLA_MET</v>
      </c>
    </row>
    <row r="200" spans="1:17" ht="15" customHeight="1" x14ac:dyDescent="0.25">
      <c r="A200" s="17" t="s">
        <v>2543</v>
      </c>
      <c r="B200" s="18">
        <v>45136.696423611109</v>
      </c>
      <c r="C200" s="19">
        <v>45136.702164351853</v>
      </c>
      <c r="D200" s="20" t="s">
        <v>13</v>
      </c>
      <c r="E200" s="21" t="s">
        <v>41</v>
      </c>
      <c r="F200" s="20" t="s">
        <v>109</v>
      </c>
      <c r="G200" s="105" t="s">
        <v>2538</v>
      </c>
      <c r="H20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0" s="48">
        <f>tbl_raw_data[[#This Row],[Date Actioned]]-tbl_raw_data[[#This Row],[Date Tagged]]</f>
        <v>5.7407407439313829E-3</v>
      </c>
      <c r="J200" s="50">
        <f>HOUR(tbl_raw_data[[#This Row],[time_taken]])*60+MINUTE(tbl_raw_data[[#This Row],[time_taken]])+SECOND(tbl_raw_data[[#This Row],[time_taken]])/60</f>
        <v>8.2666666666666675</v>
      </c>
      <c r="K200" s="54">
        <f>DATE(YEAR(tbl_raw_data[[#This Row],[Date Actioned]]), MONTH(tbl_raw_data[[#This Row],[Date Actioned]]), DAY(tbl_raw_data[[#This Row],[Date Actioned]]))</f>
        <v>45136</v>
      </c>
      <c r="L200" s="55" t="str">
        <f>UPPER(TEXT(tbl_raw_data[[#This Row],[Updated_date]],"MMMM"))</f>
        <v>JULY</v>
      </c>
      <c r="M200" s="55" t="str">
        <f>UPPER("Week "&amp;IF(ROUNDUP(DAY(tbl_raw_data[[#This Row],[Updated_date]])/7,0)=5,4,ROUNDUP(DAY(tbl_raw_data[[#This Row],[Updated_date]])/7,0)))</f>
        <v>WEEK 4</v>
      </c>
      <c r="N200" s="57" t="str">
        <f>UPPER(VLOOKUP(tbl_raw_data[[#This Row],[Analyst]],[1]setting!$A$1:$B$15,2,0))</f>
        <v>NAVED</v>
      </c>
      <c r="O200" s="57" t="str">
        <f>UPPER(tbl_raw_data[[#This Row],[Outcome]])</f>
        <v>APPROVE</v>
      </c>
      <c r="P200" s="57" t="str">
        <f>UPPER(tbl_raw_data[[#This Row],[Queue Name]])</f>
        <v>CONSUMER POST BUREAU</v>
      </c>
      <c r="Q200" s="57" t="str">
        <f>IF(tbl_raw_data[[#This Row],[time_taken_in_mins]]&lt;=20,"SLA_MET","SLA_NOT_MET")</f>
        <v>SLA_MET</v>
      </c>
    </row>
    <row r="201" spans="1:17" ht="15" customHeight="1" x14ac:dyDescent="0.25">
      <c r="A201" s="17" t="s">
        <v>4881</v>
      </c>
      <c r="B201" s="18">
        <v>45136.696423611109</v>
      </c>
      <c r="C201" s="19">
        <v>45136.705659722225</v>
      </c>
      <c r="D201" s="20" t="s">
        <v>13</v>
      </c>
      <c r="E201" s="21" t="s">
        <v>41</v>
      </c>
      <c r="F201" s="20" t="s">
        <v>55</v>
      </c>
      <c r="G201" s="105" t="s">
        <v>67</v>
      </c>
      <c r="H20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 s="48">
        <f>tbl_raw_data[[#This Row],[Date Actioned]]-tbl_raw_data[[#This Row],[Date Tagged]]</f>
        <v>9.236111116479151E-3</v>
      </c>
      <c r="J201" s="50">
        <f>HOUR(tbl_raw_data[[#This Row],[time_taken]])*60+MINUTE(tbl_raw_data[[#This Row],[time_taken]])+SECOND(tbl_raw_data[[#This Row],[time_taken]])/60</f>
        <v>13.3</v>
      </c>
      <c r="K201" s="54">
        <f>DATE(YEAR(tbl_raw_data[[#This Row],[Date Actioned]]), MONTH(tbl_raw_data[[#This Row],[Date Actioned]]), DAY(tbl_raw_data[[#This Row],[Date Actioned]]))</f>
        <v>45136</v>
      </c>
      <c r="L201" s="55" t="str">
        <f>UPPER(TEXT(tbl_raw_data[[#This Row],[Updated_date]],"MMMM"))</f>
        <v>JULY</v>
      </c>
      <c r="M201" s="55" t="str">
        <f>UPPER("Week "&amp;IF(ROUNDUP(DAY(tbl_raw_data[[#This Row],[Updated_date]])/7,0)=5,4,ROUNDUP(DAY(tbl_raw_data[[#This Row],[Updated_date]])/7,0)))</f>
        <v>WEEK 4</v>
      </c>
      <c r="N201" s="57" t="str">
        <f>UPPER(VLOOKUP(tbl_raw_data[[#This Row],[Analyst]],[1]setting!$A$1:$B$15,2,0))</f>
        <v>CAMERON</v>
      </c>
      <c r="O201" s="57" t="str">
        <f>UPPER(tbl_raw_data[[#This Row],[Outcome]])</f>
        <v>APPROVE</v>
      </c>
      <c r="P201" s="57" t="str">
        <f>UPPER(tbl_raw_data[[#This Row],[Queue Name]])</f>
        <v>CONSUMER POST BUREAU</v>
      </c>
      <c r="Q201" s="57" t="str">
        <f>IF(tbl_raw_data[[#This Row],[time_taken_in_mins]]&lt;=20,"SLA_MET","SLA_NOT_MET")</f>
        <v>SLA_MET</v>
      </c>
    </row>
    <row r="202" spans="1:17" ht="15" customHeight="1" x14ac:dyDescent="0.25">
      <c r="A202" s="17" t="s">
        <v>6572</v>
      </c>
      <c r="B202" s="18">
        <v>45136.696932870371</v>
      </c>
      <c r="C202" s="19">
        <v>45136.711122685185</v>
      </c>
      <c r="D202" s="20" t="s">
        <v>29</v>
      </c>
      <c r="E202" s="21" t="s">
        <v>28</v>
      </c>
      <c r="F202" s="20" t="s">
        <v>455</v>
      </c>
      <c r="G202" s="105"/>
      <c r="H20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 s="48">
        <f>tbl_raw_data[[#This Row],[Date Actioned]]-tbl_raw_data[[#This Row],[Date Tagged]]</f>
        <v>1.4189814814017154E-2</v>
      </c>
      <c r="J202" s="50">
        <f>HOUR(tbl_raw_data[[#This Row],[time_taken]])*60+MINUTE(tbl_raw_data[[#This Row],[time_taken]])+SECOND(tbl_raw_data[[#This Row],[time_taken]])/60</f>
        <v>20.433333333333334</v>
      </c>
      <c r="K202" s="54">
        <f>DATE(YEAR(tbl_raw_data[[#This Row],[Date Actioned]]), MONTH(tbl_raw_data[[#This Row],[Date Actioned]]), DAY(tbl_raw_data[[#This Row],[Date Actioned]]))</f>
        <v>45136</v>
      </c>
      <c r="L202" s="55" t="str">
        <f>UPPER(TEXT(tbl_raw_data[[#This Row],[Updated_date]],"MMMM"))</f>
        <v>JULY</v>
      </c>
      <c r="M202" s="55" t="str">
        <f>UPPER("Week "&amp;IF(ROUNDUP(DAY(tbl_raw_data[[#This Row],[Updated_date]])/7,0)=5,4,ROUNDUP(DAY(tbl_raw_data[[#This Row],[Updated_date]])/7,0)))</f>
        <v>WEEK 4</v>
      </c>
      <c r="N202" s="57" t="str">
        <f>UPPER(VLOOKUP(tbl_raw_data[[#This Row],[Analyst]],[1]setting!$A$1:$B$15,2,0))</f>
        <v>ROHAN</v>
      </c>
      <c r="O202" s="57" t="str">
        <f>UPPER(tbl_raw_data[[#This Row],[Outcome]])</f>
        <v>APPROVE</v>
      </c>
      <c r="P202" s="57" t="str">
        <f>UPPER(tbl_raw_data[[#This Row],[Queue Name]])</f>
        <v>CONSUMER EXISTING</v>
      </c>
      <c r="Q202" s="57" t="str">
        <f>IF(tbl_raw_data[[#This Row],[time_taken_in_mins]]&lt;=20,"SLA_MET","SLA_NOT_MET")</f>
        <v>SLA_NOT_MET</v>
      </c>
    </row>
    <row r="203" spans="1:17" ht="15" customHeight="1" x14ac:dyDescent="0.25">
      <c r="A203" s="17" t="s">
        <v>3974</v>
      </c>
      <c r="B203" s="18">
        <v>45136.699756944443</v>
      </c>
      <c r="C203" s="19">
        <v>45136.707442129627</v>
      </c>
      <c r="D203" s="20" t="s">
        <v>13</v>
      </c>
      <c r="E203" s="21" t="s">
        <v>41</v>
      </c>
      <c r="F203" s="20" t="s">
        <v>109</v>
      </c>
      <c r="G203" s="105" t="s">
        <v>67</v>
      </c>
      <c r="H20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 s="48">
        <f>tbl_raw_data[[#This Row],[Date Actioned]]-tbl_raw_data[[#This Row],[Date Tagged]]</f>
        <v>7.6851851845276542E-3</v>
      </c>
      <c r="J203" s="50">
        <f>HOUR(tbl_raw_data[[#This Row],[time_taken]])*60+MINUTE(tbl_raw_data[[#This Row],[time_taken]])+SECOND(tbl_raw_data[[#This Row],[time_taken]])/60</f>
        <v>11.066666666666666</v>
      </c>
      <c r="K203" s="54">
        <f>DATE(YEAR(tbl_raw_data[[#This Row],[Date Actioned]]), MONTH(tbl_raw_data[[#This Row],[Date Actioned]]), DAY(tbl_raw_data[[#This Row],[Date Actioned]]))</f>
        <v>45136</v>
      </c>
      <c r="L203" s="55" t="str">
        <f>UPPER(TEXT(tbl_raw_data[[#This Row],[Updated_date]],"MMMM"))</f>
        <v>JULY</v>
      </c>
      <c r="M203" s="55" t="str">
        <f>UPPER("Week "&amp;IF(ROUNDUP(DAY(tbl_raw_data[[#This Row],[Updated_date]])/7,0)=5,4,ROUNDUP(DAY(tbl_raw_data[[#This Row],[Updated_date]])/7,0)))</f>
        <v>WEEK 4</v>
      </c>
      <c r="N203" s="57" t="str">
        <f>UPPER(VLOOKUP(tbl_raw_data[[#This Row],[Analyst]],[1]setting!$A$1:$B$15,2,0))</f>
        <v>NAVED</v>
      </c>
      <c r="O203" s="57" t="str">
        <f>UPPER(tbl_raw_data[[#This Row],[Outcome]])</f>
        <v>APPROVE</v>
      </c>
      <c r="P203" s="57" t="str">
        <f>UPPER(tbl_raw_data[[#This Row],[Queue Name]])</f>
        <v>CONSUMER POST BUREAU</v>
      </c>
      <c r="Q203" s="57" t="str">
        <f>IF(tbl_raw_data[[#This Row],[time_taken_in_mins]]&lt;=20,"SLA_MET","SLA_NOT_MET")</f>
        <v>SLA_MET</v>
      </c>
    </row>
    <row r="204" spans="1:17" ht="15" customHeight="1" x14ac:dyDescent="0.25">
      <c r="A204" s="17" t="s">
        <v>6056</v>
      </c>
      <c r="B204" s="18">
        <v>45136.699756944443</v>
      </c>
      <c r="C204" s="19">
        <v>45136.711805555555</v>
      </c>
      <c r="D204" s="20" t="s">
        <v>8</v>
      </c>
      <c r="E204" s="21" t="s">
        <v>28</v>
      </c>
      <c r="F204" s="20" t="s">
        <v>55</v>
      </c>
      <c r="G204" s="105" t="s">
        <v>6055</v>
      </c>
      <c r="H20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4" s="48">
        <f>tbl_raw_data[[#This Row],[Date Actioned]]-tbl_raw_data[[#This Row],[Date Tagged]]</f>
        <v>1.2048611111822538E-2</v>
      </c>
      <c r="J204" s="50">
        <f>HOUR(tbl_raw_data[[#This Row],[time_taken]])*60+MINUTE(tbl_raw_data[[#This Row],[time_taken]])+SECOND(tbl_raw_data[[#This Row],[time_taken]])/60</f>
        <v>17.350000000000001</v>
      </c>
      <c r="K204" s="54">
        <f>DATE(YEAR(tbl_raw_data[[#This Row],[Date Actioned]]), MONTH(tbl_raw_data[[#This Row],[Date Actioned]]), DAY(tbl_raw_data[[#This Row],[Date Actioned]]))</f>
        <v>45136</v>
      </c>
      <c r="L204" s="55" t="str">
        <f>UPPER(TEXT(tbl_raw_data[[#This Row],[Updated_date]],"MMMM"))</f>
        <v>JULY</v>
      </c>
      <c r="M204" s="55" t="str">
        <f>UPPER("Week "&amp;IF(ROUNDUP(DAY(tbl_raw_data[[#This Row],[Updated_date]])/7,0)=5,4,ROUNDUP(DAY(tbl_raw_data[[#This Row],[Updated_date]])/7,0)))</f>
        <v>WEEK 4</v>
      </c>
      <c r="N204" s="57" t="str">
        <f>UPPER(VLOOKUP(tbl_raw_data[[#This Row],[Analyst]],[1]setting!$A$1:$B$15,2,0))</f>
        <v>CAMERON</v>
      </c>
      <c r="O204" s="57" t="str">
        <f>UPPER(tbl_raw_data[[#This Row],[Outcome]])</f>
        <v>WITHDRAW</v>
      </c>
      <c r="P204" s="57" t="str">
        <f>UPPER(tbl_raw_data[[#This Row],[Queue Name]])</f>
        <v>CONSUMER EXISTING</v>
      </c>
      <c r="Q204" s="57" t="str">
        <f>IF(tbl_raw_data[[#This Row],[time_taken_in_mins]]&lt;=20,"SLA_MET","SLA_NOT_MET")</f>
        <v>SLA_MET</v>
      </c>
    </row>
    <row r="205" spans="1:17" ht="15" customHeight="1" x14ac:dyDescent="0.25">
      <c r="A205" s="17" t="s">
        <v>6071</v>
      </c>
      <c r="B205" s="18">
        <v>45136.699756944443</v>
      </c>
      <c r="C205" s="19">
        <v>45136.711817129632</v>
      </c>
      <c r="D205" s="20" t="s">
        <v>46</v>
      </c>
      <c r="E205" s="21" t="s">
        <v>28</v>
      </c>
      <c r="F205" s="20" t="s">
        <v>10</v>
      </c>
      <c r="G205" s="105" t="s">
        <v>201</v>
      </c>
      <c r="H20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 s="48">
        <f>tbl_raw_data[[#This Row],[Date Actioned]]-tbl_raw_data[[#This Row],[Date Tagged]]</f>
        <v>1.206018518860219E-2</v>
      </c>
      <c r="J205" s="50">
        <f>HOUR(tbl_raw_data[[#This Row],[time_taken]])*60+MINUTE(tbl_raw_data[[#This Row],[time_taken]])+SECOND(tbl_raw_data[[#This Row],[time_taken]])/60</f>
        <v>17.366666666666667</v>
      </c>
      <c r="K205" s="54">
        <f>DATE(YEAR(tbl_raw_data[[#This Row],[Date Actioned]]), MONTH(tbl_raw_data[[#This Row],[Date Actioned]]), DAY(tbl_raw_data[[#This Row],[Date Actioned]]))</f>
        <v>45136</v>
      </c>
      <c r="L205" s="55" t="str">
        <f>UPPER(TEXT(tbl_raw_data[[#This Row],[Updated_date]],"MMMM"))</f>
        <v>JULY</v>
      </c>
      <c r="M205" s="55" t="str">
        <f>UPPER("Week "&amp;IF(ROUNDUP(DAY(tbl_raw_data[[#This Row],[Updated_date]])/7,0)=5,4,ROUNDUP(DAY(tbl_raw_data[[#This Row],[Updated_date]])/7,0)))</f>
        <v>WEEK 4</v>
      </c>
      <c r="N205" s="57" t="str">
        <f>UPPER(VLOOKUP(tbl_raw_data[[#This Row],[Analyst]],[1]setting!$A$1:$B$15,2,0))</f>
        <v>SAM</v>
      </c>
      <c r="O205" s="57" t="str">
        <f>UPPER(tbl_raw_data[[#This Row],[Outcome]])</f>
        <v>DECLINE</v>
      </c>
      <c r="P205" s="57" t="str">
        <f>UPPER(tbl_raw_data[[#This Row],[Queue Name]])</f>
        <v>CONSUMER EXISTING</v>
      </c>
      <c r="Q205" s="57" t="str">
        <f>IF(tbl_raw_data[[#This Row],[time_taken_in_mins]]&lt;=20,"SLA_MET","SLA_NOT_MET")</f>
        <v>SLA_MET</v>
      </c>
    </row>
    <row r="206" spans="1:17" ht="15" customHeight="1" x14ac:dyDescent="0.25">
      <c r="A206" s="17" t="s">
        <v>6214</v>
      </c>
      <c r="B206" s="18">
        <v>45136.700416666667</v>
      </c>
      <c r="C206" s="19">
        <v>45136.712893518517</v>
      </c>
      <c r="D206" s="20" t="s">
        <v>13</v>
      </c>
      <c r="E206" s="21" t="s">
        <v>41</v>
      </c>
      <c r="F206" s="20" t="s">
        <v>86</v>
      </c>
      <c r="G206" s="105" t="s">
        <v>6213</v>
      </c>
      <c r="H20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 s="48">
        <f>tbl_raw_data[[#This Row],[Date Actioned]]-tbl_raw_data[[#This Row],[Date Tagged]]</f>
        <v>1.247685185080627E-2</v>
      </c>
      <c r="J206" s="50">
        <f>HOUR(tbl_raw_data[[#This Row],[time_taken]])*60+MINUTE(tbl_raw_data[[#This Row],[time_taken]])+SECOND(tbl_raw_data[[#This Row],[time_taken]])/60</f>
        <v>17.966666666666665</v>
      </c>
      <c r="K206" s="54">
        <f>DATE(YEAR(tbl_raw_data[[#This Row],[Date Actioned]]), MONTH(tbl_raw_data[[#This Row],[Date Actioned]]), DAY(tbl_raw_data[[#This Row],[Date Actioned]]))</f>
        <v>45136</v>
      </c>
      <c r="L206" s="55" t="str">
        <f>UPPER(TEXT(tbl_raw_data[[#This Row],[Updated_date]],"MMMM"))</f>
        <v>JULY</v>
      </c>
      <c r="M206" s="55" t="str">
        <f>UPPER("Week "&amp;IF(ROUNDUP(DAY(tbl_raw_data[[#This Row],[Updated_date]])/7,0)=5,4,ROUNDUP(DAY(tbl_raw_data[[#This Row],[Updated_date]])/7,0)))</f>
        <v>WEEK 4</v>
      </c>
      <c r="N206" s="57" t="str">
        <f>UPPER(VLOOKUP(tbl_raw_data[[#This Row],[Analyst]],[1]setting!$A$1:$B$15,2,0))</f>
        <v>ASIF</v>
      </c>
      <c r="O206" s="57" t="str">
        <f>UPPER(tbl_raw_data[[#This Row],[Outcome]])</f>
        <v>APPROVE</v>
      </c>
      <c r="P206" s="57" t="str">
        <f>UPPER(tbl_raw_data[[#This Row],[Queue Name]])</f>
        <v>CONSUMER POST BUREAU</v>
      </c>
      <c r="Q206" s="57" t="str">
        <f>IF(tbl_raw_data[[#This Row],[time_taken_in_mins]]&lt;=20,"SLA_MET","SLA_NOT_MET")</f>
        <v>SLA_MET</v>
      </c>
    </row>
    <row r="207" spans="1:17" ht="15" customHeight="1" x14ac:dyDescent="0.25">
      <c r="A207" s="17" t="s">
        <v>6246</v>
      </c>
      <c r="B207" s="18">
        <v>45136.700416666667</v>
      </c>
      <c r="C207" s="19">
        <v>45136.71298611111</v>
      </c>
      <c r="D207" s="20" t="s">
        <v>8</v>
      </c>
      <c r="E207" s="21" t="s">
        <v>9</v>
      </c>
      <c r="F207" s="20" t="s">
        <v>109</v>
      </c>
      <c r="G207" s="105" t="s">
        <v>11</v>
      </c>
      <c r="H20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 s="48">
        <f>tbl_raw_data[[#This Row],[Date Actioned]]-tbl_raw_data[[#This Row],[Date Tagged]]</f>
        <v>1.2569444443215616E-2</v>
      </c>
      <c r="J207" s="50">
        <f>HOUR(tbl_raw_data[[#This Row],[time_taken]])*60+MINUTE(tbl_raw_data[[#This Row],[time_taken]])+SECOND(tbl_raw_data[[#This Row],[time_taken]])/60</f>
        <v>18.100000000000001</v>
      </c>
      <c r="K207" s="54">
        <f>DATE(YEAR(tbl_raw_data[[#This Row],[Date Actioned]]), MONTH(tbl_raw_data[[#This Row],[Date Actioned]]), DAY(tbl_raw_data[[#This Row],[Date Actioned]]))</f>
        <v>45136</v>
      </c>
      <c r="L207" s="55" t="str">
        <f>UPPER(TEXT(tbl_raw_data[[#This Row],[Updated_date]],"MMMM"))</f>
        <v>JULY</v>
      </c>
      <c r="M207" s="55" t="str">
        <f>UPPER("Week "&amp;IF(ROUNDUP(DAY(tbl_raw_data[[#This Row],[Updated_date]])/7,0)=5,4,ROUNDUP(DAY(tbl_raw_data[[#This Row],[Updated_date]])/7,0)))</f>
        <v>WEEK 4</v>
      </c>
      <c r="N207" s="57" t="str">
        <f>UPPER(VLOOKUP(tbl_raw_data[[#This Row],[Analyst]],[1]setting!$A$1:$B$15,2,0))</f>
        <v>NAVED</v>
      </c>
      <c r="O207" s="57" t="str">
        <f>UPPER(tbl_raw_data[[#This Row],[Outcome]])</f>
        <v>WITHDRAW</v>
      </c>
      <c r="P207" s="57" t="str">
        <f>UPPER(tbl_raw_data[[#This Row],[Queue Name]])</f>
        <v>CONSUMER PRE BUREAU</v>
      </c>
      <c r="Q207" s="57" t="str">
        <f>IF(tbl_raw_data[[#This Row],[time_taken_in_mins]]&lt;=20,"SLA_MET","SLA_NOT_MET")</f>
        <v>SLA_MET</v>
      </c>
    </row>
    <row r="208" spans="1:17" ht="15" customHeight="1" x14ac:dyDescent="0.25">
      <c r="A208" s="17" t="s">
        <v>7161</v>
      </c>
      <c r="B208" s="18">
        <v>45136.701296296298</v>
      </c>
      <c r="C208" s="19">
        <v>45136.723506944443</v>
      </c>
      <c r="D208" s="20" t="s">
        <v>8</v>
      </c>
      <c r="E208" s="21" t="s">
        <v>28</v>
      </c>
      <c r="F208" s="20" t="s">
        <v>42</v>
      </c>
      <c r="G208" s="105" t="s">
        <v>7160</v>
      </c>
      <c r="H20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8" s="48">
        <f>tbl_raw_data[[#This Row],[Date Actioned]]-tbl_raw_data[[#This Row],[Date Tagged]]</f>
        <v>2.2210648145119194E-2</v>
      </c>
      <c r="J208" s="50">
        <f>HOUR(tbl_raw_data[[#This Row],[time_taken]])*60+MINUTE(tbl_raw_data[[#This Row],[time_taken]])+SECOND(tbl_raw_data[[#This Row],[time_taken]])/60</f>
        <v>31.983333333333334</v>
      </c>
      <c r="K208" s="54">
        <f>DATE(YEAR(tbl_raw_data[[#This Row],[Date Actioned]]), MONTH(tbl_raw_data[[#This Row],[Date Actioned]]), DAY(tbl_raw_data[[#This Row],[Date Actioned]]))</f>
        <v>45136</v>
      </c>
      <c r="L208" s="55" t="str">
        <f>UPPER(TEXT(tbl_raw_data[[#This Row],[Updated_date]],"MMMM"))</f>
        <v>JULY</v>
      </c>
      <c r="M208" s="55" t="str">
        <f>UPPER("Week "&amp;IF(ROUNDUP(DAY(tbl_raw_data[[#This Row],[Updated_date]])/7,0)=5,4,ROUNDUP(DAY(tbl_raw_data[[#This Row],[Updated_date]])/7,0)))</f>
        <v>WEEK 4</v>
      </c>
      <c r="N208" s="57" t="str">
        <f>UPPER(VLOOKUP(tbl_raw_data[[#This Row],[Analyst]],[1]setting!$A$1:$B$15,2,0))</f>
        <v>NITESH</v>
      </c>
      <c r="O208" s="57" t="str">
        <f>UPPER(tbl_raw_data[[#This Row],[Outcome]])</f>
        <v>WITHDRAW</v>
      </c>
      <c r="P208" s="57" t="str">
        <f>UPPER(tbl_raw_data[[#This Row],[Queue Name]])</f>
        <v>CONSUMER EXISTING</v>
      </c>
      <c r="Q208" s="57" t="str">
        <f>IF(tbl_raw_data[[#This Row],[time_taken_in_mins]]&lt;=20,"SLA_MET","SLA_NOT_MET")</f>
        <v>SLA_NOT_MET</v>
      </c>
    </row>
    <row r="209" spans="1:17" ht="15" customHeight="1" x14ac:dyDescent="0.25">
      <c r="A209" s="17" t="s">
        <v>5614</v>
      </c>
      <c r="B209" s="18">
        <v>45136.703356481485</v>
      </c>
      <c r="C209" s="19">
        <v>45136.714270833334</v>
      </c>
      <c r="D209" s="20" t="s">
        <v>29</v>
      </c>
      <c r="E209" s="21" t="s">
        <v>41</v>
      </c>
      <c r="F209" s="20" t="s">
        <v>228</v>
      </c>
      <c r="G209" s="105"/>
      <c r="H20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 s="48">
        <f>tbl_raw_data[[#This Row],[Date Actioned]]-tbl_raw_data[[#This Row],[Date Tagged]]</f>
        <v>1.0914351849351078E-2</v>
      </c>
      <c r="J209" s="50">
        <f>HOUR(tbl_raw_data[[#This Row],[time_taken]])*60+MINUTE(tbl_raw_data[[#This Row],[time_taken]])+SECOND(tbl_raw_data[[#This Row],[time_taken]])/60</f>
        <v>15.716666666666667</v>
      </c>
      <c r="K209" s="54">
        <f>DATE(YEAR(tbl_raw_data[[#This Row],[Date Actioned]]), MONTH(tbl_raw_data[[#This Row],[Date Actioned]]), DAY(tbl_raw_data[[#This Row],[Date Actioned]]))</f>
        <v>45136</v>
      </c>
      <c r="L209" s="55" t="str">
        <f>UPPER(TEXT(tbl_raw_data[[#This Row],[Updated_date]],"MMMM"))</f>
        <v>JULY</v>
      </c>
      <c r="M209" s="55" t="str">
        <f>UPPER("Week "&amp;IF(ROUNDUP(DAY(tbl_raw_data[[#This Row],[Updated_date]])/7,0)=5,4,ROUNDUP(DAY(tbl_raw_data[[#This Row],[Updated_date]])/7,0)))</f>
        <v>WEEK 4</v>
      </c>
      <c r="N209" s="57" t="str">
        <f>UPPER(VLOOKUP(tbl_raw_data[[#This Row],[Analyst]],[1]setting!$A$1:$B$15,2,0))</f>
        <v>OUADIR</v>
      </c>
      <c r="O209" s="57" t="str">
        <f>UPPER(tbl_raw_data[[#This Row],[Outcome]])</f>
        <v>APPROVE</v>
      </c>
      <c r="P209" s="57" t="str">
        <f>UPPER(tbl_raw_data[[#This Row],[Queue Name]])</f>
        <v>CONSUMER POST BUREAU</v>
      </c>
      <c r="Q209" s="57" t="str">
        <f>IF(tbl_raw_data[[#This Row],[time_taken_in_mins]]&lt;=20,"SLA_MET","SLA_NOT_MET")</f>
        <v>SLA_MET</v>
      </c>
    </row>
    <row r="210" spans="1:17" ht="15" customHeight="1" x14ac:dyDescent="0.25">
      <c r="A210" s="17" t="s">
        <v>6904</v>
      </c>
      <c r="B210" s="18">
        <v>45136.703738425924</v>
      </c>
      <c r="C210" s="19">
        <v>45136.720555555556</v>
      </c>
      <c r="D210" s="20" t="s">
        <v>13</v>
      </c>
      <c r="E210" s="21" t="s">
        <v>28</v>
      </c>
      <c r="F210" s="20" t="s">
        <v>168</v>
      </c>
      <c r="G210" s="105" t="s">
        <v>29</v>
      </c>
      <c r="H21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 s="48">
        <f>tbl_raw_data[[#This Row],[Date Actioned]]-tbl_raw_data[[#This Row],[Date Tagged]]</f>
        <v>1.6817129631817807E-2</v>
      </c>
      <c r="J210" s="50">
        <f>HOUR(tbl_raw_data[[#This Row],[time_taken]])*60+MINUTE(tbl_raw_data[[#This Row],[time_taken]])+SECOND(tbl_raw_data[[#This Row],[time_taken]])/60</f>
        <v>24.216666666666665</v>
      </c>
      <c r="K210" s="54">
        <f>DATE(YEAR(tbl_raw_data[[#This Row],[Date Actioned]]), MONTH(tbl_raw_data[[#This Row],[Date Actioned]]), DAY(tbl_raw_data[[#This Row],[Date Actioned]]))</f>
        <v>45136</v>
      </c>
      <c r="L210" s="55" t="str">
        <f>UPPER(TEXT(tbl_raw_data[[#This Row],[Updated_date]],"MMMM"))</f>
        <v>JULY</v>
      </c>
      <c r="M210" s="55" t="str">
        <f>UPPER("Week "&amp;IF(ROUNDUP(DAY(tbl_raw_data[[#This Row],[Updated_date]])/7,0)=5,4,ROUNDUP(DAY(tbl_raw_data[[#This Row],[Updated_date]])/7,0)))</f>
        <v>WEEK 4</v>
      </c>
      <c r="N210" s="57" t="str">
        <f>UPPER(VLOOKUP(tbl_raw_data[[#This Row],[Analyst]],[1]setting!$A$1:$B$15,2,0))</f>
        <v>MERCEDES</v>
      </c>
      <c r="O210" s="57" t="str">
        <f>UPPER(tbl_raw_data[[#This Row],[Outcome]])</f>
        <v>APPROVE</v>
      </c>
      <c r="P210" s="57" t="str">
        <f>UPPER(tbl_raw_data[[#This Row],[Queue Name]])</f>
        <v>CONSUMER EXISTING</v>
      </c>
      <c r="Q210" s="57" t="str">
        <f>IF(tbl_raw_data[[#This Row],[time_taken_in_mins]]&lt;=20,"SLA_MET","SLA_NOT_MET")</f>
        <v>SLA_NOT_MET</v>
      </c>
    </row>
    <row r="211" spans="1:17" ht="15" customHeight="1" x14ac:dyDescent="0.25">
      <c r="A211" s="17" t="s">
        <v>6338</v>
      </c>
      <c r="B211" s="18">
        <v>45136.705416666664</v>
      </c>
      <c r="C211" s="19">
        <v>45136.718391203707</v>
      </c>
      <c r="D211" s="20" t="s">
        <v>40</v>
      </c>
      <c r="E211" s="21" t="s">
        <v>41</v>
      </c>
      <c r="F211" s="20" t="s">
        <v>455</v>
      </c>
      <c r="G211" s="105"/>
      <c r="H21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 s="48">
        <f>tbl_raw_data[[#This Row],[Date Actioned]]-tbl_raw_data[[#This Row],[Date Tagged]]</f>
        <v>1.2974537043191958E-2</v>
      </c>
      <c r="J211" s="50">
        <f>HOUR(tbl_raw_data[[#This Row],[time_taken]])*60+MINUTE(tbl_raw_data[[#This Row],[time_taken]])+SECOND(tbl_raw_data[[#This Row],[time_taken]])/60</f>
        <v>18.683333333333334</v>
      </c>
      <c r="K211" s="54">
        <f>DATE(YEAR(tbl_raw_data[[#This Row],[Date Actioned]]), MONTH(tbl_raw_data[[#This Row],[Date Actioned]]), DAY(tbl_raw_data[[#This Row],[Date Actioned]]))</f>
        <v>45136</v>
      </c>
      <c r="L211" s="55" t="str">
        <f>UPPER(TEXT(tbl_raw_data[[#This Row],[Updated_date]],"MMMM"))</f>
        <v>JULY</v>
      </c>
      <c r="M211" s="55" t="str">
        <f>UPPER("Week "&amp;IF(ROUNDUP(DAY(tbl_raw_data[[#This Row],[Updated_date]])/7,0)=5,4,ROUNDUP(DAY(tbl_raw_data[[#This Row],[Updated_date]])/7,0)))</f>
        <v>WEEK 4</v>
      </c>
      <c r="N211" s="57" t="str">
        <f>UPPER(VLOOKUP(tbl_raw_data[[#This Row],[Analyst]],[1]setting!$A$1:$B$15,2,0))</f>
        <v>ROHAN</v>
      </c>
      <c r="O211" s="57" t="str">
        <f>UPPER(tbl_raw_data[[#This Row],[Outcome]])</f>
        <v>WITHDRAW</v>
      </c>
      <c r="P211" s="57" t="str">
        <f>UPPER(tbl_raw_data[[#This Row],[Queue Name]])</f>
        <v>CONSUMER POST BUREAU</v>
      </c>
      <c r="Q211" s="57" t="str">
        <f>IF(tbl_raw_data[[#This Row],[time_taken_in_mins]]&lt;=20,"SLA_MET","SLA_NOT_MET")</f>
        <v>SLA_MET</v>
      </c>
    </row>
    <row r="212" spans="1:17" ht="15" customHeight="1" x14ac:dyDescent="0.25">
      <c r="A212" s="17" t="s">
        <v>5044</v>
      </c>
      <c r="B212" s="18">
        <v>45136.706180555557</v>
      </c>
      <c r="C212" s="19">
        <v>45136.715752314813</v>
      </c>
      <c r="D212" s="20" t="s">
        <v>13</v>
      </c>
      <c r="E212" s="21" t="s">
        <v>9</v>
      </c>
      <c r="F212" s="20" t="s">
        <v>10</v>
      </c>
      <c r="G212" s="105" t="s">
        <v>67</v>
      </c>
      <c r="H21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 s="48">
        <f>tbl_raw_data[[#This Row],[Date Actioned]]-tbl_raw_data[[#This Row],[Date Tagged]]</f>
        <v>9.5717592557775788E-3</v>
      </c>
      <c r="J212" s="50">
        <f>HOUR(tbl_raw_data[[#This Row],[time_taken]])*60+MINUTE(tbl_raw_data[[#This Row],[time_taken]])+SECOND(tbl_raw_data[[#This Row],[time_taken]])/60</f>
        <v>13.783333333333333</v>
      </c>
      <c r="K212" s="54">
        <f>DATE(YEAR(tbl_raw_data[[#This Row],[Date Actioned]]), MONTH(tbl_raw_data[[#This Row],[Date Actioned]]), DAY(tbl_raw_data[[#This Row],[Date Actioned]]))</f>
        <v>45136</v>
      </c>
      <c r="L212" s="55" t="str">
        <f>UPPER(TEXT(tbl_raw_data[[#This Row],[Updated_date]],"MMMM"))</f>
        <v>JULY</v>
      </c>
      <c r="M212" s="55" t="str">
        <f>UPPER("Week "&amp;IF(ROUNDUP(DAY(tbl_raw_data[[#This Row],[Updated_date]])/7,0)=5,4,ROUNDUP(DAY(tbl_raw_data[[#This Row],[Updated_date]])/7,0)))</f>
        <v>WEEK 4</v>
      </c>
      <c r="N212" s="57" t="str">
        <f>UPPER(VLOOKUP(tbl_raw_data[[#This Row],[Analyst]],[1]setting!$A$1:$B$15,2,0))</f>
        <v>SAM</v>
      </c>
      <c r="O212" s="57" t="str">
        <f>UPPER(tbl_raw_data[[#This Row],[Outcome]])</f>
        <v>APPROVE</v>
      </c>
      <c r="P212" s="57" t="str">
        <f>UPPER(tbl_raw_data[[#This Row],[Queue Name]])</f>
        <v>CONSUMER PRE BUREAU</v>
      </c>
      <c r="Q212" s="57" t="str">
        <f>IF(tbl_raw_data[[#This Row],[time_taken_in_mins]]&lt;=20,"SLA_MET","SLA_NOT_MET")</f>
        <v>SLA_MET</v>
      </c>
    </row>
    <row r="213" spans="1:17" ht="15" customHeight="1" x14ac:dyDescent="0.25">
      <c r="A213" s="17" t="s">
        <v>5731</v>
      </c>
      <c r="B213" s="18">
        <v>45136.706655092596</v>
      </c>
      <c r="C213" s="19">
        <v>45136.717881944445</v>
      </c>
      <c r="D213" s="20" t="s">
        <v>8</v>
      </c>
      <c r="E213" s="21" t="s">
        <v>9</v>
      </c>
      <c r="F213" s="20" t="s">
        <v>55</v>
      </c>
      <c r="G213" s="105" t="s">
        <v>67</v>
      </c>
      <c r="H21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 s="48">
        <f>tbl_raw_data[[#This Row],[Date Actioned]]-tbl_raw_data[[#This Row],[Date Tagged]]</f>
        <v>1.1226851849642117E-2</v>
      </c>
      <c r="J213" s="50">
        <f>HOUR(tbl_raw_data[[#This Row],[time_taken]])*60+MINUTE(tbl_raw_data[[#This Row],[time_taken]])+SECOND(tbl_raw_data[[#This Row],[time_taken]])/60</f>
        <v>16.166666666666668</v>
      </c>
      <c r="K213" s="54">
        <f>DATE(YEAR(tbl_raw_data[[#This Row],[Date Actioned]]), MONTH(tbl_raw_data[[#This Row],[Date Actioned]]), DAY(tbl_raw_data[[#This Row],[Date Actioned]]))</f>
        <v>45136</v>
      </c>
      <c r="L213" s="55" t="str">
        <f>UPPER(TEXT(tbl_raw_data[[#This Row],[Updated_date]],"MMMM"))</f>
        <v>JULY</v>
      </c>
      <c r="M213" s="55" t="str">
        <f>UPPER("Week "&amp;IF(ROUNDUP(DAY(tbl_raw_data[[#This Row],[Updated_date]])/7,0)=5,4,ROUNDUP(DAY(tbl_raw_data[[#This Row],[Updated_date]])/7,0)))</f>
        <v>WEEK 4</v>
      </c>
      <c r="N213" s="57" t="str">
        <f>UPPER(VLOOKUP(tbl_raw_data[[#This Row],[Analyst]],[1]setting!$A$1:$B$15,2,0))</f>
        <v>CAMERON</v>
      </c>
      <c r="O213" s="57" t="str">
        <f>UPPER(tbl_raw_data[[#This Row],[Outcome]])</f>
        <v>WITHDRAW</v>
      </c>
      <c r="P213" s="57" t="str">
        <f>UPPER(tbl_raw_data[[#This Row],[Queue Name]])</f>
        <v>CONSUMER PRE BUREAU</v>
      </c>
      <c r="Q213" s="57" t="str">
        <f>IF(tbl_raw_data[[#This Row],[time_taken_in_mins]]&lt;=20,"SLA_MET","SLA_NOT_MET")</f>
        <v>SLA_MET</v>
      </c>
    </row>
    <row r="214" spans="1:17" ht="15" customHeight="1" x14ac:dyDescent="0.25">
      <c r="A214" s="17" t="s">
        <v>4274</v>
      </c>
      <c r="B214" s="18">
        <v>45136.708912037036</v>
      </c>
      <c r="C214" s="19">
        <v>45136.717083333337</v>
      </c>
      <c r="D214" s="20" t="s">
        <v>13</v>
      </c>
      <c r="E214" s="21" t="s">
        <v>28</v>
      </c>
      <c r="F214" s="20" t="s">
        <v>86</v>
      </c>
      <c r="G214" s="105" t="s">
        <v>29</v>
      </c>
      <c r="H21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 s="48">
        <f>tbl_raw_data[[#This Row],[Date Actioned]]-tbl_raw_data[[#This Row],[Date Tagged]]</f>
        <v>8.1712963001336902E-3</v>
      </c>
      <c r="J214" s="50">
        <f>HOUR(tbl_raw_data[[#This Row],[time_taken]])*60+MINUTE(tbl_raw_data[[#This Row],[time_taken]])+SECOND(tbl_raw_data[[#This Row],[time_taken]])/60</f>
        <v>11.766666666666667</v>
      </c>
      <c r="K214" s="54">
        <f>DATE(YEAR(tbl_raw_data[[#This Row],[Date Actioned]]), MONTH(tbl_raw_data[[#This Row],[Date Actioned]]), DAY(tbl_raw_data[[#This Row],[Date Actioned]]))</f>
        <v>45136</v>
      </c>
      <c r="L214" s="55" t="str">
        <f>UPPER(TEXT(tbl_raw_data[[#This Row],[Updated_date]],"MMMM"))</f>
        <v>JULY</v>
      </c>
      <c r="M214" s="55" t="str">
        <f>UPPER("Week "&amp;IF(ROUNDUP(DAY(tbl_raw_data[[#This Row],[Updated_date]])/7,0)=5,4,ROUNDUP(DAY(tbl_raw_data[[#This Row],[Updated_date]])/7,0)))</f>
        <v>WEEK 4</v>
      </c>
      <c r="N214" s="57" t="str">
        <f>UPPER(VLOOKUP(tbl_raw_data[[#This Row],[Analyst]],[1]setting!$A$1:$B$15,2,0))</f>
        <v>ASIF</v>
      </c>
      <c r="O214" s="57" t="str">
        <f>UPPER(tbl_raw_data[[#This Row],[Outcome]])</f>
        <v>APPROVE</v>
      </c>
      <c r="P214" s="57" t="str">
        <f>UPPER(tbl_raw_data[[#This Row],[Queue Name]])</f>
        <v>CONSUMER EXISTING</v>
      </c>
      <c r="Q214" s="57" t="str">
        <f>IF(tbl_raw_data[[#This Row],[time_taken_in_mins]]&lt;=20,"SLA_MET","SLA_NOT_MET")</f>
        <v>SLA_MET</v>
      </c>
    </row>
    <row r="215" spans="1:17" ht="15" customHeight="1" x14ac:dyDescent="0.25">
      <c r="A215" s="17" t="s">
        <v>5722</v>
      </c>
      <c r="B215" s="18">
        <v>45136.709340277775</v>
      </c>
      <c r="C215" s="19">
        <v>45136.720532407409</v>
      </c>
      <c r="D215" s="20" t="s">
        <v>13</v>
      </c>
      <c r="E215" s="21" t="s">
        <v>9</v>
      </c>
      <c r="F215" s="20" t="s">
        <v>109</v>
      </c>
      <c r="G215" s="105" t="s">
        <v>29</v>
      </c>
      <c r="H21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 s="48">
        <f>tbl_raw_data[[#This Row],[Date Actioned]]-tbl_raw_data[[#This Row],[Date Tagged]]</f>
        <v>1.1192129633855075E-2</v>
      </c>
      <c r="J215" s="50">
        <f>HOUR(tbl_raw_data[[#This Row],[time_taken]])*60+MINUTE(tbl_raw_data[[#This Row],[time_taken]])+SECOND(tbl_raw_data[[#This Row],[time_taken]])/60</f>
        <v>16.116666666666667</v>
      </c>
      <c r="K215" s="54">
        <f>DATE(YEAR(tbl_raw_data[[#This Row],[Date Actioned]]), MONTH(tbl_raw_data[[#This Row],[Date Actioned]]), DAY(tbl_raw_data[[#This Row],[Date Actioned]]))</f>
        <v>45136</v>
      </c>
      <c r="L215" s="55" t="str">
        <f>UPPER(TEXT(tbl_raw_data[[#This Row],[Updated_date]],"MMMM"))</f>
        <v>JULY</v>
      </c>
      <c r="M215" s="55" t="str">
        <f>UPPER("Week "&amp;IF(ROUNDUP(DAY(tbl_raw_data[[#This Row],[Updated_date]])/7,0)=5,4,ROUNDUP(DAY(tbl_raw_data[[#This Row],[Updated_date]])/7,0)))</f>
        <v>WEEK 4</v>
      </c>
      <c r="N215" s="57" t="str">
        <f>UPPER(VLOOKUP(tbl_raw_data[[#This Row],[Analyst]],[1]setting!$A$1:$B$15,2,0))</f>
        <v>NAVED</v>
      </c>
      <c r="O215" s="57" t="str">
        <f>UPPER(tbl_raw_data[[#This Row],[Outcome]])</f>
        <v>APPROVE</v>
      </c>
      <c r="P215" s="57" t="str">
        <f>UPPER(tbl_raw_data[[#This Row],[Queue Name]])</f>
        <v>CONSUMER PRE BUREAU</v>
      </c>
      <c r="Q215" s="57" t="str">
        <f>IF(tbl_raw_data[[#This Row],[time_taken_in_mins]]&lt;=20,"SLA_MET","SLA_NOT_MET")</f>
        <v>SLA_MET</v>
      </c>
    </row>
    <row r="216" spans="1:17" ht="15" customHeight="1" x14ac:dyDescent="0.25">
      <c r="A216" s="17" t="s">
        <v>5922</v>
      </c>
      <c r="B216" s="18">
        <v>45136.710243055553</v>
      </c>
      <c r="C216" s="19">
        <v>45136.721932870372</v>
      </c>
      <c r="D216" s="20" t="s">
        <v>13</v>
      </c>
      <c r="E216" s="21" t="s">
        <v>9</v>
      </c>
      <c r="F216" s="20" t="s">
        <v>10</v>
      </c>
      <c r="G216" s="105" t="s">
        <v>67</v>
      </c>
      <c r="H21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6" s="48">
        <f>tbl_raw_data[[#This Row],[Date Actioned]]-tbl_raw_data[[#This Row],[Date Tagged]]</f>
        <v>1.1689814818964805E-2</v>
      </c>
      <c r="J216" s="50">
        <f>HOUR(tbl_raw_data[[#This Row],[time_taken]])*60+MINUTE(tbl_raw_data[[#This Row],[time_taken]])+SECOND(tbl_raw_data[[#This Row],[time_taken]])/60</f>
        <v>16.833333333333332</v>
      </c>
      <c r="K216" s="54">
        <f>DATE(YEAR(tbl_raw_data[[#This Row],[Date Actioned]]), MONTH(tbl_raw_data[[#This Row],[Date Actioned]]), DAY(tbl_raw_data[[#This Row],[Date Actioned]]))</f>
        <v>45136</v>
      </c>
      <c r="L216" s="55" t="str">
        <f>UPPER(TEXT(tbl_raw_data[[#This Row],[Updated_date]],"MMMM"))</f>
        <v>JULY</v>
      </c>
      <c r="M216" s="55" t="str">
        <f>UPPER("Week "&amp;IF(ROUNDUP(DAY(tbl_raw_data[[#This Row],[Updated_date]])/7,0)=5,4,ROUNDUP(DAY(tbl_raw_data[[#This Row],[Updated_date]])/7,0)))</f>
        <v>WEEK 4</v>
      </c>
      <c r="N216" s="57" t="str">
        <f>UPPER(VLOOKUP(tbl_raw_data[[#This Row],[Analyst]],[1]setting!$A$1:$B$15,2,0))</f>
        <v>SAM</v>
      </c>
      <c r="O216" s="57" t="str">
        <f>UPPER(tbl_raw_data[[#This Row],[Outcome]])</f>
        <v>APPROVE</v>
      </c>
      <c r="P216" s="57" t="str">
        <f>UPPER(tbl_raw_data[[#This Row],[Queue Name]])</f>
        <v>CONSUMER PRE BUREAU</v>
      </c>
      <c r="Q216" s="57" t="str">
        <f>IF(tbl_raw_data[[#This Row],[time_taken_in_mins]]&lt;=20,"SLA_MET","SLA_NOT_MET")</f>
        <v>SLA_MET</v>
      </c>
    </row>
    <row r="217" spans="1:17" ht="15" customHeight="1" x14ac:dyDescent="0.25">
      <c r="A217" s="17" t="s">
        <v>6750</v>
      </c>
      <c r="B217" s="18">
        <v>45136.71025462963</v>
      </c>
      <c r="C217" s="19">
        <v>45136.725578703707</v>
      </c>
      <c r="D217" s="20" t="s">
        <v>13</v>
      </c>
      <c r="E217" s="21" t="s">
        <v>9</v>
      </c>
      <c r="F217" s="20" t="s">
        <v>86</v>
      </c>
      <c r="G217" s="105" t="s">
        <v>67</v>
      </c>
      <c r="H21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 s="48">
        <f>tbl_raw_data[[#This Row],[Date Actioned]]-tbl_raw_data[[#This Row],[Date Tagged]]</f>
        <v>1.5324074076488614E-2</v>
      </c>
      <c r="J217" s="50">
        <f>HOUR(tbl_raw_data[[#This Row],[time_taken]])*60+MINUTE(tbl_raw_data[[#This Row],[time_taken]])+SECOND(tbl_raw_data[[#This Row],[time_taken]])/60</f>
        <v>22.066666666666666</v>
      </c>
      <c r="K217" s="54">
        <f>DATE(YEAR(tbl_raw_data[[#This Row],[Date Actioned]]), MONTH(tbl_raw_data[[#This Row],[Date Actioned]]), DAY(tbl_raw_data[[#This Row],[Date Actioned]]))</f>
        <v>45136</v>
      </c>
      <c r="L217" s="55" t="str">
        <f>UPPER(TEXT(tbl_raw_data[[#This Row],[Updated_date]],"MMMM"))</f>
        <v>JULY</v>
      </c>
      <c r="M217" s="55" t="str">
        <f>UPPER("Week "&amp;IF(ROUNDUP(DAY(tbl_raw_data[[#This Row],[Updated_date]])/7,0)=5,4,ROUNDUP(DAY(tbl_raw_data[[#This Row],[Updated_date]])/7,0)))</f>
        <v>WEEK 4</v>
      </c>
      <c r="N217" s="57" t="str">
        <f>UPPER(VLOOKUP(tbl_raw_data[[#This Row],[Analyst]],[1]setting!$A$1:$B$15,2,0))</f>
        <v>ASIF</v>
      </c>
      <c r="O217" s="57" t="str">
        <f>UPPER(tbl_raw_data[[#This Row],[Outcome]])</f>
        <v>APPROVE</v>
      </c>
      <c r="P217" s="57" t="str">
        <f>UPPER(tbl_raw_data[[#This Row],[Queue Name]])</f>
        <v>CONSUMER PRE BUREAU</v>
      </c>
      <c r="Q217" s="57" t="str">
        <f>IF(tbl_raw_data[[#This Row],[time_taken_in_mins]]&lt;=20,"SLA_MET","SLA_NOT_MET")</f>
        <v>SLA_NOT_MET</v>
      </c>
    </row>
    <row r="218" spans="1:17" ht="15" customHeight="1" x14ac:dyDescent="0.25">
      <c r="A218" s="17" t="s">
        <v>5634</v>
      </c>
      <c r="B218" s="18">
        <v>45136.711122685185</v>
      </c>
      <c r="C218" s="19">
        <v>45136.722094907411</v>
      </c>
      <c r="D218" s="20" t="s">
        <v>13</v>
      </c>
      <c r="E218" s="21" t="s">
        <v>41</v>
      </c>
      <c r="F218" s="20" t="s">
        <v>55</v>
      </c>
      <c r="G218" s="105" t="s">
        <v>67</v>
      </c>
      <c r="H21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 s="48">
        <f>tbl_raw_data[[#This Row],[Date Actioned]]-tbl_raw_data[[#This Row],[Date Tagged]]</f>
        <v>1.0972222225973383E-2</v>
      </c>
      <c r="J218" s="50">
        <f>HOUR(tbl_raw_data[[#This Row],[time_taken]])*60+MINUTE(tbl_raw_data[[#This Row],[time_taken]])+SECOND(tbl_raw_data[[#This Row],[time_taken]])/60</f>
        <v>15.8</v>
      </c>
      <c r="K218" s="54">
        <f>DATE(YEAR(tbl_raw_data[[#This Row],[Date Actioned]]), MONTH(tbl_raw_data[[#This Row],[Date Actioned]]), DAY(tbl_raw_data[[#This Row],[Date Actioned]]))</f>
        <v>45136</v>
      </c>
      <c r="L218" s="55" t="str">
        <f>UPPER(TEXT(tbl_raw_data[[#This Row],[Updated_date]],"MMMM"))</f>
        <v>JULY</v>
      </c>
      <c r="M218" s="55" t="str">
        <f>UPPER("Week "&amp;IF(ROUNDUP(DAY(tbl_raw_data[[#This Row],[Updated_date]])/7,0)=5,4,ROUNDUP(DAY(tbl_raw_data[[#This Row],[Updated_date]])/7,0)))</f>
        <v>WEEK 4</v>
      </c>
      <c r="N218" s="57" t="str">
        <f>UPPER(VLOOKUP(tbl_raw_data[[#This Row],[Analyst]],[1]setting!$A$1:$B$15,2,0))</f>
        <v>CAMERON</v>
      </c>
      <c r="O218" s="57" t="str">
        <f>UPPER(tbl_raw_data[[#This Row],[Outcome]])</f>
        <v>APPROVE</v>
      </c>
      <c r="P218" s="57" t="str">
        <f>UPPER(tbl_raw_data[[#This Row],[Queue Name]])</f>
        <v>CONSUMER POST BUREAU</v>
      </c>
      <c r="Q218" s="57" t="str">
        <f>IF(tbl_raw_data[[#This Row],[time_taken_in_mins]]&lt;=20,"SLA_MET","SLA_NOT_MET")</f>
        <v>SLA_MET</v>
      </c>
    </row>
    <row r="219" spans="1:17" ht="15" customHeight="1" x14ac:dyDescent="0.25">
      <c r="A219" s="17" t="s">
        <v>6307</v>
      </c>
      <c r="B219" s="18">
        <v>45136.712708333333</v>
      </c>
      <c r="C219" s="19">
        <v>45136.725590277776</v>
      </c>
      <c r="D219" s="20" t="s">
        <v>8</v>
      </c>
      <c r="E219" s="21" t="s">
        <v>28</v>
      </c>
      <c r="F219" s="20" t="s">
        <v>168</v>
      </c>
      <c r="G219" s="105" t="s">
        <v>6306</v>
      </c>
      <c r="H21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9" s="48">
        <f>tbl_raw_data[[#This Row],[Date Actioned]]-tbl_raw_data[[#This Row],[Date Tagged]]</f>
        <v>1.2881944443506654E-2</v>
      </c>
      <c r="J219" s="50">
        <f>HOUR(tbl_raw_data[[#This Row],[time_taken]])*60+MINUTE(tbl_raw_data[[#This Row],[time_taken]])+SECOND(tbl_raw_data[[#This Row],[time_taken]])/60</f>
        <v>18.55</v>
      </c>
      <c r="K219" s="54">
        <f>DATE(YEAR(tbl_raw_data[[#This Row],[Date Actioned]]), MONTH(tbl_raw_data[[#This Row],[Date Actioned]]), DAY(tbl_raw_data[[#This Row],[Date Actioned]]))</f>
        <v>45136</v>
      </c>
      <c r="L219" s="55" t="str">
        <f>UPPER(TEXT(tbl_raw_data[[#This Row],[Updated_date]],"MMMM"))</f>
        <v>JULY</v>
      </c>
      <c r="M219" s="55" t="str">
        <f>UPPER("Week "&amp;IF(ROUNDUP(DAY(tbl_raw_data[[#This Row],[Updated_date]])/7,0)=5,4,ROUNDUP(DAY(tbl_raw_data[[#This Row],[Updated_date]])/7,0)))</f>
        <v>WEEK 4</v>
      </c>
      <c r="N219" s="57" t="str">
        <f>UPPER(VLOOKUP(tbl_raw_data[[#This Row],[Analyst]],[1]setting!$A$1:$B$15,2,0))</f>
        <v>MERCEDES</v>
      </c>
      <c r="O219" s="57" t="str">
        <f>UPPER(tbl_raw_data[[#This Row],[Outcome]])</f>
        <v>WITHDRAW</v>
      </c>
      <c r="P219" s="57" t="str">
        <f>UPPER(tbl_raw_data[[#This Row],[Queue Name]])</f>
        <v>CONSUMER EXISTING</v>
      </c>
      <c r="Q219" s="57" t="str">
        <f>IF(tbl_raw_data[[#This Row],[time_taken_in_mins]]&lt;=20,"SLA_MET","SLA_NOT_MET")</f>
        <v>SLA_MET</v>
      </c>
    </row>
    <row r="220" spans="1:17" ht="15" customHeight="1" x14ac:dyDescent="0.25">
      <c r="A220" s="17" t="s">
        <v>6399</v>
      </c>
      <c r="B220" s="18">
        <v>45136.714699074073</v>
      </c>
      <c r="C220" s="19">
        <v>45136.727916666663</v>
      </c>
      <c r="D220" s="20" t="s">
        <v>13</v>
      </c>
      <c r="E220" s="21" t="s">
        <v>28</v>
      </c>
      <c r="F220" s="20" t="s">
        <v>109</v>
      </c>
      <c r="G220" s="105" t="s">
        <v>67</v>
      </c>
      <c r="H22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 s="48">
        <f>tbl_raw_data[[#This Row],[Date Actioned]]-tbl_raw_data[[#This Row],[Date Tagged]]</f>
        <v>1.321759259008104E-2</v>
      </c>
      <c r="J220" s="50">
        <f>HOUR(tbl_raw_data[[#This Row],[time_taken]])*60+MINUTE(tbl_raw_data[[#This Row],[time_taken]])+SECOND(tbl_raw_data[[#This Row],[time_taken]])/60</f>
        <v>19.033333333333335</v>
      </c>
      <c r="K220" s="54">
        <f>DATE(YEAR(tbl_raw_data[[#This Row],[Date Actioned]]), MONTH(tbl_raw_data[[#This Row],[Date Actioned]]), DAY(tbl_raw_data[[#This Row],[Date Actioned]]))</f>
        <v>45136</v>
      </c>
      <c r="L220" s="55" t="str">
        <f>UPPER(TEXT(tbl_raw_data[[#This Row],[Updated_date]],"MMMM"))</f>
        <v>JULY</v>
      </c>
      <c r="M220" s="55" t="str">
        <f>UPPER("Week "&amp;IF(ROUNDUP(DAY(tbl_raw_data[[#This Row],[Updated_date]])/7,0)=5,4,ROUNDUP(DAY(tbl_raw_data[[#This Row],[Updated_date]])/7,0)))</f>
        <v>WEEK 4</v>
      </c>
      <c r="N220" s="57" t="str">
        <f>UPPER(VLOOKUP(tbl_raw_data[[#This Row],[Analyst]],[1]setting!$A$1:$B$15,2,0))</f>
        <v>NAVED</v>
      </c>
      <c r="O220" s="57" t="str">
        <f>UPPER(tbl_raw_data[[#This Row],[Outcome]])</f>
        <v>APPROVE</v>
      </c>
      <c r="P220" s="57" t="str">
        <f>UPPER(tbl_raw_data[[#This Row],[Queue Name]])</f>
        <v>CONSUMER EXISTING</v>
      </c>
      <c r="Q220" s="57" t="str">
        <f>IF(tbl_raw_data[[#This Row],[time_taken_in_mins]]&lt;=20,"SLA_MET","SLA_NOT_MET")</f>
        <v>SLA_MET</v>
      </c>
    </row>
    <row r="221" spans="1:17" ht="15" customHeight="1" x14ac:dyDescent="0.25">
      <c r="A221" s="17" t="s">
        <v>6222</v>
      </c>
      <c r="B221" s="18">
        <v>45136.715555555558</v>
      </c>
      <c r="C221" s="19">
        <v>45136.728055555555</v>
      </c>
      <c r="D221" s="20" t="s">
        <v>8</v>
      </c>
      <c r="E221" s="21" t="s">
        <v>28</v>
      </c>
      <c r="F221" s="20" t="s">
        <v>55</v>
      </c>
      <c r="G221" s="105" t="s">
        <v>6221</v>
      </c>
      <c r="H22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 s="48">
        <f>tbl_raw_data[[#This Row],[Date Actioned]]-tbl_raw_data[[#This Row],[Date Tagged]]</f>
        <v>1.2499999997089617E-2</v>
      </c>
      <c r="J221" s="50">
        <f>HOUR(tbl_raw_data[[#This Row],[time_taken]])*60+MINUTE(tbl_raw_data[[#This Row],[time_taken]])+SECOND(tbl_raw_data[[#This Row],[time_taken]])/60</f>
        <v>18</v>
      </c>
      <c r="K221" s="54">
        <f>DATE(YEAR(tbl_raw_data[[#This Row],[Date Actioned]]), MONTH(tbl_raw_data[[#This Row],[Date Actioned]]), DAY(tbl_raw_data[[#This Row],[Date Actioned]]))</f>
        <v>45136</v>
      </c>
      <c r="L221" s="55" t="str">
        <f>UPPER(TEXT(tbl_raw_data[[#This Row],[Updated_date]],"MMMM"))</f>
        <v>JULY</v>
      </c>
      <c r="M221" s="55" t="str">
        <f>UPPER("Week "&amp;IF(ROUNDUP(DAY(tbl_raw_data[[#This Row],[Updated_date]])/7,0)=5,4,ROUNDUP(DAY(tbl_raw_data[[#This Row],[Updated_date]])/7,0)))</f>
        <v>WEEK 4</v>
      </c>
      <c r="N221" s="57" t="str">
        <f>UPPER(VLOOKUP(tbl_raw_data[[#This Row],[Analyst]],[1]setting!$A$1:$B$15,2,0))</f>
        <v>CAMERON</v>
      </c>
      <c r="O221" s="57" t="str">
        <f>UPPER(tbl_raw_data[[#This Row],[Outcome]])</f>
        <v>WITHDRAW</v>
      </c>
      <c r="P221" s="57" t="str">
        <f>UPPER(tbl_raw_data[[#This Row],[Queue Name]])</f>
        <v>CONSUMER EXISTING</v>
      </c>
      <c r="Q221" s="57" t="str">
        <f>IF(tbl_raw_data[[#This Row],[time_taken_in_mins]]&lt;=20,"SLA_MET","SLA_NOT_MET")</f>
        <v>SLA_MET</v>
      </c>
    </row>
    <row r="222" spans="1:17" ht="15" customHeight="1" x14ac:dyDescent="0.25">
      <c r="A222" s="17" t="s">
        <v>6568</v>
      </c>
      <c r="B222" s="18">
        <v>45136.715555555558</v>
      </c>
      <c r="C222" s="19">
        <v>45136.729733796295</v>
      </c>
      <c r="D222" s="20" t="s">
        <v>13</v>
      </c>
      <c r="E222" s="21" t="s">
        <v>28</v>
      </c>
      <c r="F222" s="20" t="s">
        <v>86</v>
      </c>
      <c r="G222" s="105" t="s">
        <v>53</v>
      </c>
      <c r="H22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 s="48">
        <f>tbl_raw_data[[#This Row],[Date Actioned]]-tbl_raw_data[[#This Row],[Date Tagged]]</f>
        <v>1.4178240737237502E-2</v>
      </c>
      <c r="J222" s="50">
        <f>HOUR(tbl_raw_data[[#This Row],[time_taken]])*60+MINUTE(tbl_raw_data[[#This Row],[time_taken]])+SECOND(tbl_raw_data[[#This Row],[time_taken]])/60</f>
        <v>20.416666666666668</v>
      </c>
      <c r="K222" s="54">
        <f>DATE(YEAR(tbl_raw_data[[#This Row],[Date Actioned]]), MONTH(tbl_raw_data[[#This Row],[Date Actioned]]), DAY(tbl_raw_data[[#This Row],[Date Actioned]]))</f>
        <v>45136</v>
      </c>
      <c r="L222" s="55" t="str">
        <f>UPPER(TEXT(tbl_raw_data[[#This Row],[Updated_date]],"MMMM"))</f>
        <v>JULY</v>
      </c>
      <c r="M222" s="55" t="str">
        <f>UPPER("Week "&amp;IF(ROUNDUP(DAY(tbl_raw_data[[#This Row],[Updated_date]])/7,0)=5,4,ROUNDUP(DAY(tbl_raw_data[[#This Row],[Updated_date]])/7,0)))</f>
        <v>WEEK 4</v>
      </c>
      <c r="N222" s="57" t="str">
        <f>UPPER(VLOOKUP(tbl_raw_data[[#This Row],[Analyst]],[1]setting!$A$1:$B$15,2,0))</f>
        <v>ASIF</v>
      </c>
      <c r="O222" s="57" t="str">
        <f>UPPER(tbl_raw_data[[#This Row],[Outcome]])</f>
        <v>APPROVE</v>
      </c>
      <c r="P222" s="57" t="str">
        <f>UPPER(tbl_raw_data[[#This Row],[Queue Name]])</f>
        <v>CONSUMER EXISTING</v>
      </c>
      <c r="Q222" s="57" t="str">
        <f>IF(tbl_raw_data[[#This Row],[time_taken_in_mins]]&lt;=20,"SLA_MET","SLA_NOT_MET")</f>
        <v>SLA_NOT_MET</v>
      </c>
    </row>
    <row r="223" spans="1:17" ht="15" customHeight="1" x14ac:dyDescent="0.25">
      <c r="A223" s="17" t="s">
        <v>5659</v>
      </c>
      <c r="B223" s="18">
        <v>45136.71601851852</v>
      </c>
      <c r="C223" s="19">
        <v>45136.727048611108</v>
      </c>
      <c r="D223" s="20" t="s">
        <v>13</v>
      </c>
      <c r="E223" s="21" t="s">
        <v>41</v>
      </c>
      <c r="F223" s="20" t="s">
        <v>10</v>
      </c>
      <c r="G223" s="105" t="s">
        <v>67</v>
      </c>
      <c r="H22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3" s="48">
        <f>tbl_raw_data[[#This Row],[Date Actioned]]-tbl_raw_data[[#This Row],[Date Tagged]]</f>
        <v>1.1030092588043772E-2</v>
      </c>
      <c r="J223" s="50">
        <f>HOUR(tbl_raw_data[[#This Row],[time_taken]])*60+MINUTE(tbl_raw_data[[#This Row],[time_taken]])+SECOND(tbl_raw_data[[#This Row],[time_taken]])/60</f>
        <v>15.883333333333333</v>
      </c>
      <c r="K223" s="54">
        <f>DATE(YEAR(tbl_raw_data[[#This Row],[Date Actioned]]), MONTH(tbl_raw_data[[#This Row],[Date Actioned]]), DAY(tbl_raw_data[[#This Row],[Date Actioned]]))</f>
        <v>45136</v>
      </c>
      <c r="L223" s="55" t="str">
        <f>UPPER(TEXT(tbl_raw_data[[#This Row],[Updated_date]],"MMMM"))</f>
        <v>JULY</v>
      </c>
      <c r="M223" s="55" t="str">
        <f>UPPER("Week "&amp;IF(ROUNDUP(DAY(tbl_raw_data[[#This Row],[Updated_date]])/7,0)=5,4,ROUNDUP(DAY(tbl_raw_data[[#This Row],[Updated_date]])/7,0)))</f>
        <v>WEEK 4</v>
      </c>
      <c r="N223" s="57" t="str">
        <f>UPPER(VLOOKUP(tbl_raw_data[[#This Row],[Analyst]],[1]setting!$A$1:$B$15,2,0))</f>
        <v>SAM</v>
      </c>
      <c r="O223" s="57" t="str">
        <f>UPPER(tbl_raw_data[[#This Row],[Outcome]])</f>
        <v>APPROVE</v>
      </c>
      <c r="P223" s="57" t="str">
        <f>UPPER(tbl_raw_data[[#This Row],[Queue Name]])</f>
        <v>CONSUMER POST BUREAU</v>
      </c>
      <c r="Q223" s="57" t="str">
        <f>IF(tbl_raw_data[[#This Row],[time_taken_in_mins]]&lt;=20,"SLA_MET","SLA_NOT_MET")</f>
        <v>SLA_MET</v>
      </c>
    </row>
    <row r="224" spans="1:17" ht="15" customHeight="1" x14ac:dyDescent="0.25">
      <c r="A224" s="17" t="s">
        <v>2545</v>
      </c>
      <c r="B224" s="18">
        <v>45136.717164351852</v>
      </c>
      <c r="C224" s="19">
        <v>45136.722905092596</v>
      </c>
      <c r="D224" s="20" t="s">
        <v>29</v>
      </c>
      <c r="E224" s="21" t="s">
        <v>41</v>
      </c>
      <c r="F224" s="20" t="s">
        <v>455</v>
      </c>
      <c r="G224" s="105"/>
      <c r="H22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 s="48">
        <f>tbl_raw_data[[#This Row],[Date Actioned]]-tbl_raw_data[[#This Row],[Date Tagged]]</f>
        <v>5.7407407439313829E-3</v>
      </c>
      <c r="J224" s="50">
        <f>HOUR(tbl_raw_data[[#This Row],[time_taken]])*60+MINUTE(tbl_raw_data[[#This Row],[time_taken]])+SECOND(tbl_raw_data[[#This Row],[time_taken]])/60</f>
        <v>8.2666666666666675</v>
      </c>
      <c r="K224" s="54">
        <f>DATE(YEAR(tbl_raw_data[[#This Row],[Date Actioned]]), MONTH(tbl_raw_data[[#This Row],[Date Actioned]]), DAY(tbl_raw_data[[#This Row],[Date Actioned]]))</f>
        <v>45136</v>
      </c>
      <c r="L224" s="55" t="str">
        <f>UPPER(TEXT(tbl_raw_data[[#This Row],[Updated_date]],"MMMM"))</f>
        <v>JULY</v>
      </c>
      <c r="M224" s="55" t="str">
        <f>UPPER("Week "&amp;IF(ROUNDUP(DAY(tbl_raw_data[[#This Row],[Updated_date]])/7,0)=5,4,ROUNDUP(DAY(tbl_raw_data[[#This Row],[Updated_date]])/7,0)))</f>
        <v>WEEK 4</v>
      </c>
      <c r="N224" s="57" t="str">
        <f>UPPER(VLOOKUP(tbl_raw_data[[#This Row],[Analyst]],[1]setting!$A$1:$B$15,2,0))</f>
        <v>ROHAN</v>
      </c>
      <c r="O224" s="57" t="str">
        <f>UPPER(tbl_raw_data[[#This Row],[Outcome]])</f>
        <v>APPROVE</v>
      </c>
      <c r="P224" s="57" t="str">
        <f>UPPER(tbl_raw_data[[#This Row],[Queue Name]])</f>
        <v>CONSUMER POST BUREAU</v>
      </c>
      <c r="Q224" s="57" t="str">
        <f>IF(tbl_raw_data[[#This Row],[time_taken_in_mins]]&lt;=20,"SLA_MET","SLA_NOT_MET")</f>
        <v>SLA_MET</v>
      </c>
    </row>
    <row r="225" spans="1:17" ht="15" customHeight="1" x14ac:dyDescent="0.25">
      <c r="A225" s="17" t="s">
        <v>6368</v>
      </c>
      <c r="B225" s="18">
        <v>45136.717361111114</v>
      </c>
      <c r="C225" s="19">
        <v>45136.730474537035</v>
      </c>
      <c r="D225" s="20" t="s">
        <v>13</v>
      </c>
      <c r="E225" s="21" t="s">
        <v>28</v>
      </c>
      <c r="F225" s="20" t="s">
        <v>42</v>
      </c>
      <c r="G225" s="105" t="s">
        <v>29</v>
      </c>
      <c r="H22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 s="48">
        <f>tbl_raw_data[[#This Row],[Date Actioned]]-tbl_raw_data[[#This Row],[Date Tagged]]</f>
        <v>1.3113425920892041E-2</v>
      </c>
      <c r="J225" s="50">
        <f>HOUR(tbl_raw_data[[#This Row],[time_taken]])*60+MINUTE(tbl_raw_data[[#This Row],[time_taken]])+SECOND(tbl_raw_data[[#This Row],[time_taken]])/60</f>
        <v>18.883333333333333</v>
      </c>
      <c r="K225" s="54">
        <f>DATE(YEAR(tbl_raw_data[[#This Row],[Date Actioned]]), MONTH(tbl_raw_data[[#This Row],[Date Actioned]]), DAY(tbl_raw_data[[#This Row],[Date Actioned]]))</f>
        <v>45136</v>
      </c>
      <c r="L225" s="55" t="str">
        <f>UPPER(TEXT(tbl_raw_data[[#This Row],[Updated_date]],"MMMM"))</f>
        <v>JULY</v>
      </c>
      <c r="M225" s="55" t="str">
        <f>UPPER("Week "&amp;IF(ROUNDUP(DAY(tbl_raw_data[[#This Row],[Updated_date]])/7,0)=5,4,ROUNDUP(DAY(tbl_raw_data[[#This Row],[Updated_date]])/7,0)))</f>
        <v>WEEK 4</v>
      </c>
      <c r="N225" s="57" t="str">
        <f>UPPER(VLOOKUP(tbl_raw_data[[#This Row],[Analyst]],[1]setting!$A$1:$B$15,2,0))</f>
        <v>NITESH</v>
      </c>
      <c r="O225" s="57" t="str">
        <f>UPPER(tbl_raw_data[[#This Row],[Outcome]])</f>
        <v>APPROVE</v>
      </c>
      <c r="P225" s="57" t="str">
        <f>UPPER(tbl_raw_data[[#This Row],[Queue Name]])</f>
        <v>CONSUMER EXISTING</v>
      </c>
      <c r="Q225" s="57" t="str">
        <f>IF(tbl_raw_data[[#This Row],[time_taken_in_mins]]&lt;=20,"SLA_MET","SLA_NOT_MET")</f>
        <v>SLA_MET</v>
      </c>
    </row>
    <row r="226" spans="1:17" ht="15" customHeight="1" x14ac:dyDescent="0.25">
      <c r="A226" s="17" t="s">
        <v>5502</v>
      </c>
      <c r="B226" s="18">
        <v>45136.719143518516</v>
      </c>
      <c r="C226" s="19">
        <v>45136.729791666665</v>
      </c>
      <c r="D226" s="20" t="s">
        <v>13</v>
      </c>
      <c r="E226" s="21" t="s">
        <v>9</v>
      </c>
      <c r="F226" s="20" t="s">
        <v>455</v>
      </c>
      <c r="G226" s="105" t="s">
        <v>29</v>
      </c>
      <c r="H22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 s="48">
        <f>tbl_raw_data[[#This Row],[Date Actioned]]-tbl_raw_data[[#This Row],[Date Tagged]]</f>
        <v>1.0648148148902692E-2</v>
      </c>
      <c r="J226" s="50">
        <f>HOUR(tbl_raw_data[[#This Row],[time_taken]])*60+MINUTE(tbl_raw_data[[#This Row],[time_taken]])+SECOND(tbl_raw_data[[#This Row],[time_taken]])/60</f>
        <v>15.333333333333334</v>
      </c>
      <c r="K226" s="54">
        <f>DATE(YEAR(tbl_raw_data[[#This Row],[Date Actioned]]), MONTH(tbl_raw_data[[#This Row],[Date Actioned]]), DAY(tbl_raw_data[[#This Row],[Date Actioned]]))</f>
        <v>45136</v>
      </c>
      <c r="L226" s="55" t="str">
        <f>UPPER(TEXT(tbl_raw_data[[#This Row],[Updated_date]],"MMMM"))</f>
        <v>JULY</v>
      </c>
      <c r="M226" s="55" t="str">
        <f>UPPER("Week "&amp;IF(ROUNDUP(DAY(tbl_raw_data[[#This Row],[Updated_date]])/7,0)=5,4,ROUNDUP(DAY(tbl_raw_data[[#This Row],[Updated_date]])/7,0)))</f>
        <v>WEEK 4</v>
      </c>
      <c r="N226" s="57" t="str">
        <f>UPPER(VLOOKUP(tbl_raw_data[[#This Row],[Analyst]],[1]setting!$A$1:$B$15,2,0))</f>
        <v>ROHAN</v>
      </c>
      <c r="O226" s="57" t="str">
        <f>UPPER(tbl_raw_data[[#This Row],[Outcome]])</f>
        <v>APPROVE</v>
      </c>
      <c r="P226" s="57" t="str">
        <f>UPPER(tbl_raw_data[[#This Row],[Queue Name]])</f>
        <v>CONSUMER PRE BUREAU</v>
      </c>
      <c r="Q226" s="57" t="str">
        <f>IF(tbl_raw_data[[#This Row],[time_taken_in_mins]]&lt;=20,"SLA_MET","SLA_NOT_MET")</f>
        <v>SLA_MET</v>
      </c>
    </row>
    <row r="227" spans="1:17" ht="15" customHeight="1" x14ac:dyDescent="0.25">
      <c r="A227" s="17" t="s">
        <v>5708</v>
      </c>
      <c r="B227" s="18">
        <v>45136.720046296294</v>
      </c>
      <c r="C227" s="19">
        <v>45136.731192129628</v>
      </c>
      <c r="D227" s="20" t="s">
        <v>29</v>
      </c>
      <c r="E227" s="21" t="s">
        <v>28</v>
      </c>
      <c r="F227" s="20" t="s">
        <v>73</v>
      </c>
      <c r="G227" s="105"/>
      <c r="H22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 s="48">
        <f>tbl_raw_data[[#This Row],[Date Actioned]]-tbl_raw_data[[#This Row],[Date Tagged]]</f>
        <v>1.1145833334012423E-2</v>
      </c>
      <c r="J227" s="50">
        <f>HOUR(tbl_raw_data[[#This Row],[time_taken]])*60+MINUTE(tbl_raw_data[[#This Row],[time_taken]])+SECOND(tbl_raw_data[[#This Row],[time_taken]])/60</f>
        <v>16.05</v>
      </c>
      <c r="K227" s="54">
        <f>DATE(YEAR(tbl_raw_data[[#This Row],[Date Actioned]]), MONTH(tbl_raw_data[[#This Row],[Date Actioned]]), DAY(tbl_raw_data[[#This Row],[Date Actioned]]))</f>
        <v>45136</v>
      </c>
      <c r="L227" s="55" t="str">
        <f>UPPER(TEXT(tbl_raw_data[[#This Row],[Updated_date]],"MMMM"))</f>
        <v>JULY</v>
      </c>
      <c r="M227" s="55" t="str">
        <f>UPPER("Week "&amp;IF(ROUNDUP(DAY(tbl_raw_data[[#This Row],[Updated_date]])/7,0)=5,4,ROUNDUP(DAY(tbl_raw_data[[#This Row],[Updated_date]])/7,0)))</f>
        <v>WEEK 4</v>
      </c>
      <c r="N227" s="57" t="str">
        <f>UPPER(VLOOKUP(tbl_raw_data[[#This Row],[Analyst]],[1]setting!$A$1:$B$15,2,0))</f>
        <v>SHAHID</v>
      </c>
      <c r="O227" s="57" t="str">
        <f>UPPER(tbl_raw_data[[#This Row],[Outcome]])</f>
        <v>APPROVE</v>
      </c>
      <c r="P227" s="57" t="str">
        <f>UPPER(tbl_raw_data[[#This Row],[Queue Name]])</f>
        <v>CONSUMER EXISTING</v>
      </c>
      <c r="Q227" s="57" t="str">
        <f>IF(tbl_raw_data[[#This Row],[time_taken_in_mins]]&lt;=20,"SLA_MET","SLA_NOT_MET")</f>
        <v>SLA_MET</v>
      </c>
    </row>
    <row r="228" spans="1:17" ht="15" customHeight="1" x14ac:dyDescent="0.25">
      <c r="A228" s="17" t="s">
        <v>6348</v>
      </c>
      <c r="B228" s="18">
        <v>45136.720532407409</v>
      </c>
      <c r="C228" s="19">
        <v>45136.733553240738</v>
      </c>
      <c r="D228" s="20" t="s">
        <v>46</v>
      </c>
      <c r="E228" s="21" t="s">
        <v>28</v>
      </c>
      <c r="F228" s="20" t="s">
        <v>168</v>
      </c>
      <c r="G228" s="105" t="s">
        <v>151</v>
      </c>
      <c r="H22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8" s="48">
        <f>tbl_raw_data[[#This Row],[Date Actioned]]-tbl_raw_data[[#This Row],[Date Tagged]]</f>
        <v>1.3020833328482695E-2</v>
      </c>
      <c r="J228" s="50">
        <f>HOUR(tbl_raw_data[[#This Row],[time_taken]])*60+MINUTE(tbl_raw_data[[#This Row],[time_taken]])+SECOND(tbl_raw_data[[#This Row],[time_taken]])/60</f>
        <v>18.75</v>
      </c>
      <c r="K228" s="54">
        <f>DATE(YEAR(tbl_raw_data[[#This Row],[Date Actioned]]), MONTH(tbl_raw_data[[#This Row],[Date Actioned]]), DAY(tbl_raw_data[[#This Row],[Date Actioned]]))</f>
        <v>45136</v>
      </c>
      <c r="L228" s="55" t="str">
        <f>UPPER(TEXT(tbl_raw_data[[#This Row],[Updated_date]],"MMMM"))</f>
        <v>JULY</v>
      </c>
      <c r="M228" s="55" t="str">
        <f>UPPER("Week "&amp;IF(ROUNDUP(DAY(tbl_raw_data[[#This Row],[Updated_date]])/7,0)=5,4,ROUNDUP(DAY(tbl_raw_data[[#This Row],[Updated_date]])/7,0)))</f>
        <v>WEEK 4</v>
      </c>
      <c r="N228" s="57" t="str">
        <f>UPPER(VLOOKUP(tbl_raw_data[[#This Row],[Analyst]],[1]setting!$A$1:$B$15,2,0))</f>
        <v>MERCEDES</v>
      </c>
      <c r="O228" s="57" t="str">
        <f>UPPER(tbl_raw_data[[#This Row],[Outcome]])</f>
        <v>DECLINE</v>
      </c>
      <c r="P228" s="57" t="str">
        <f>UPPER(tbl_raw_data[[#This Row],[Queue Name]])</f>
        <v>CONSUMER EXISTING</v>
      </c>
      <c r="Q228" s="57" t="str">
        <f>IF(tbl_raw_data[[#This Row],[time_taken_in_mins]]&lt;=20,"SLA_MET","SLA_NOT_MET")</f>
        <v>SLA_MET</v>
      </c>
    </row>
    <row r="229" spans="1:17" ht="15" customHeight="1" x14ac:dyDescent="0.25">
      <c r="A229" s="17" t="s">
        <v>3748</v>
      </c>
      <c r="B229" s="18">
        <v>45136.720995370371</v>
      </c>
      <c r="C229" s="19">
        <v>45136.728344907409</v>
      </c>
      <c r="D229" s="20" t="s">
        <v>46</v>
      </c>
      <c r="E229" s="21" t="s">
        <v>9</v>
      </c>
      <c r="F229" s="20" t="s">
        <v>86</v>
      </c>
      <c r="G229" s="105" t="s">
        <v>74</v>
      </c>
      <c r="H22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9" s="48">
        <f>tbl_raw_data[[#This Row],[Date Actioned]]-tbl_raw_data[[#This Row],[Date Tagged]]</f>
        <v>7.3495370379532687E-3</v>
      </c>
      <c r="J229" s="50">
        <f>HOUR(tbl_raw_data[[#This Row],[time_taken]])*60+MINUTE(tbl_raw_data[[#This Row],[time_taken]])+SECOND(tbl_raw_data[[#This Row],[time_taken]])/60</f>
        <v>10.583333333333334</v>
      </c>
      <c r="K229" s="54">
        <f>DATE(YEAR(tbl_raw_data[[#This Row],[Date Actioned]]), MONTH(tbl_raw_data[[#This Row],[Date Actioned]]), DAY(tbl_raw_data[[#This Row],[Date Actioned]]))</f>
        <v>45136</v>
      </c>
      <c r="L229" s="55" t="str">
        <f>UPPER(TEXT(tbl_raw_data[[#This Row],[Updated_date]],"MMMM"))</f>
        <v>JULY</v>
      </c>
      <c r="M229" s="55" t="str">
        <f>UPPER("Week "&amp;IF(ROUNDUP(DAY(tbl_raw_data[[#This Row],[Updated_date]])/7,0)=5,4,ROUNDUP(DAY(tbl_raw_data[[#This Row],[Updated_date]])/7,0)))</f>
        <v>WEEK 4</v>
      </c>
      <c r="N229" s="57" t="str">
        <f>UPPER(VLOOKUP(tbl_raw_data[[#This Row],[Analyst]],[1]setting!$A$1:$B$15,2,0))</f>
        <v>ASIF</v>
      </c>
      <c r="O229" s="57" t="str">
        <f>UPPER(tbl_raw_data[[#This Row],[Outcome]])</f>
        <v>DECLINE</v>
      </c>
      <c r="P229" s="57" t="str">
        <f>UPPER(tbl_raw_data[[#This Row],[Queue Name]])</f>
        <v>CONSUMER PRE BUREAU</v>
      </c>
      <c r="Q229" s="57" t="str">
        <f>IF(tbl_raw_data[[#This Row],[time_taken_in_mins]]&lt;=20,"SLA_MET","SLA_NOT_MET")</f>
        <v>SLA_MET</v>
      </c>
    </row>
    <row r="230" spans="1:17" ht="15" customHeight="1" x14ac:dyDescent="0.25">
      <c r="A230" s="17" t="s">
        <v>6590</v>
      </c>
      <c r="B230" s="18">
        <v>45136.720995370371</v>
      </c>
      <c r="C230" s="19">
        <v>45136.735312500001</v>
      </c>
      <c r="D230" s="20" t="s">
        <v>13</v>
      </c>
      <c r="E230" s="21" t="s">
        <v>28</v>
      </c>
      <c r="F230" s="20" t="s">
        <v>10</v>
      </c>
      <c r="G230" s="105" t="s">
        <v>29</v>
      </c>
      <c r="H23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 s="48">
        <f>tbl_raw_data[[#This Row],[Date Actioned]]-tbl_raw_data[[#This Row],[Date Tagged]]</f>
        <v>1.43171296294895E-2</v>
      </c>
      <c r="J230" s="50">
        <f>HOUR(tbl_raw_data[[#This Row],[time_taken]])*60+MINUTE(tbl_raw_data[[#This Row],[time_taken]])+SECOND(tbl_raw_data[[#This Row],[time_taken]])/60</f>
        <v>20.616666666666667</v>
      </c>
      <c r="K230" s="54">
        <f>DATE(YEAR(tbl_raw_data[[#This Row],[Date Actioned]]), MONTH(tbl_raw_data[[#This Row],[Date Actioned]]), DAY(tbl_raw_data[[#This Row],[Date Actioned]]))</f>
        <v>45136</v>
      </c>
      <c r="L230" s="55" t="str">
        <f>UPPER(TEXT(tbl_raw_data[[#This Row],[Updated_date]],"MMMM"))</f>
        <v>JULY</v>
      </c>
      <c r="M230" s="55" t="str">
        <f>UPPER("Week "&amp;IF(ROUNDUP(DAY(tbl_raw_data[[#This Row],[Updated_date]])/7,0)=5,4,ROUNDUP(DAY(tbl_raw_data[[#This Row],[Updated_date]])/7,0)))</f>
        <v>WEEK 4</v>
      </c>
      <c r="N230" s="57" t="str">
        <f>UPPER(VLOOKUP(tbl_raw_data[[#This Row],[Analyst]],[1]setting!$A$1:$B$15,2,0))</f>
        <v>SAM</v>
      </c>
      <c r="O230" s="57" t="str">
        <f>UPPER(tbl_raw_data[[#This Row],[Outcome]])</f>
        <v>APPROVE</v>
      </c>
      <c r="P230" s="57" t="str">
        <f>UPPER(tbl_raw_data[[#This Row],[Queue Name]])</f>
        <v>CONSUMER EXISTING</v>
      </c>
      <c r="Q230" s="57" t="str">
        <f>IF(tbl_raw_data[[#This Row],[time_taken_in_mins]]&lt;=20,"SLA_MET","SLA_NOT_MET")</f>
        <v>SLA_NOT_MET</v>
      </c>
    </row>
    <row r="231" spans="1:17" ht="15" customHeight="1" x14ac:dyDescent="0.25">
      <c r="A231" s="17" t="s">
        <v>5729</v>
      </c>
      <c r="B231" s="18">
        <v>45136.722245370373</v>
      </c>
      <c r="C231" s="19">
        <v>45136.733460648145</v>
      </c>
      <c r="D231" s="20" t="s">
        <v>8</v>
      </c>
      <c r="E231" s="21" t="s">
        <v>41</v>
      </c>
      <c r="F231" s="20" t="s">
        <v>109</v>
      </c>
      <c r="G231" s="105" t="s">
        <v>5727</v>
      </c>
      <c r="H23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 s="48">
        <f>tbl_raw_data[[#This Row],[Date Actioned]]-tbl_raw_data[[#This Row],[Date Tagged]]</f>
        <v>1.1215277772862464E-2</v>
      </c>
      <c r="J231" s="50">
        <f>HOUR(tbl_raw_data[[#This Row],[time_taken]])*60+MINUTE(tbl_raw_data[[#This Row],[time_taken]])+SECOND(tbl_raw_data[[#This Row],[time_taken]])/60</f>
        <v>16.149999999999999</v>
      </c>
      <c r="K231" s="54">
        <f>DATE(YEAR(tbl_raw_data[[#This Row],[Date Actioned]]), MONTH(tbl_raw_data[[#This Row],[Date Actioned]]), DAY(tbl_raw_data[[#This Row],[Date Actioned]]))</f>
        <v>45136</v>
      </c>
      <c r="L231" s="55" t="str">
        <f>UPPER(TEXT(tbl_raw_data[[#This Row],[Updated_date]],"MMMM"))</f>
        <v>JULY</v>
      </c>
      <c r="M231" s="55" t="str">
        <f>UPPER("Week "&amp;IF(ROUNDUP(DAY(tbl_raw_data[[#This Row],[Updated_date]])/7,0)=5,4,ROUNDUP(DAY(tbl_raw_data[[#This Row],[Updated_date]])/7,0)))</f>
        <v>WEEK 4</v>
      </c>
      <c r="N231" s="57" t="str">
        <f>UPPER(VLOOKUP(tbl_raw_data[[#This Row],[Analyst]],[1]setting!$A$1:$B$15,2,0))</f>
        <v>NAVED</v>
      </c>
      <c r="O231" s="57" t="str">
        <f>UPPER(tbl_raw_data[[#This Row],[Outcome]])</f>
        <v>WITHDRAW</v>
      </c>
      <c r="P231" s="57" t="str">
        <f>UPPER(tbl_raw_data[[#This Row],[Queue Name]])</f>
        <v>CONSUMER POST BUREAU</v>
      </c>
      <c r="Q231" s="57" t="str">
        <f>IF(tbl_raw_data[[#This Row],[time_taken_in_mins]]&lt;=20,"SLA_MET","SLA_NOT_MET")</f>
        <v>SLA_MET</v>
      </c>
    </row>
    <row r="232" spans="1:17" ht="15" customHeight="1" x14ac:dyDescent="0.25">
      <c r="A232" s="17" t="s">
        <v>6442</v>
      </c>
      <c r="B232" s="18">
        <v>45136.722256944442</v>
      </c>
      <c r="C232" s="19">
        <v>45136.735682870371</v>
      </c>
      <c r="D232" s="20" t="s">
        <v>8</v>
      </c>
      <c r="E232" s="21" t="s">
        <v>9</v>
      </c>
      <c r="F232" s="20" t="s">
        <v>55</v>
      </c>
      <c r="G232" s="105" t="s">
        <v>11</v>
      </c>
      <c r="H23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 s="48">
        <f>tbl_raw_data[[#This Row],[Date Actioned]]-tbl_raw_data[[#This Row],[Date Tagged]]</f>
        <v>1.3425925928459037E-2</v>
      </c>
      <c r="J232" s="50">
        <f>HOUR(tbl_raw_data[[#This Row],[time_taken]])*60+MINUTE(tbl_raw_data[[#This Row],[time_taken]])+SECOND(tbl_raw_data[[#This Row],[time_taken]])/60</f>
        <v>19.333333333333332</v>
      </c>
      <c r="K232" s="54">
        <f>DATE(YEAR(tbl_raw_data[[#This Row],[Date Actioned]]), MONTH(tbl_raw_data[[#This Row],[Date Actioned]]), DAY(tbl_raw_data[[#This Row],[Date Actioned]]))</f>
        <v>45136</v>
      </c>
      <c r="L232" s="55" t="str">
        <f>UPPER(TEXT(tbl_raw_data[[#This Row],[Updated_date]],"MMMM"))</f>
        <v>JULY</v>
      </c>
      <c r="M232" s="55" t="str">
        <f>UPPER("Week "&amp;IF(ROUNDUP(DAY(tbl_raw_data[[#This Row],[Updated_date]])/7,0)=5,4,ROUNDUP(DAY(tbl_raw_data[[#This Row],[Updated_date]])/7,0)))</f>
        <v>WEEK 4</v>
      </c>
      <c r="N232" s="57" t="str">
        <f>UPPER(VLOOKUP(tbl_raw_data[[#This Row],[Analyst]],[1]setting!$A$1:$B$15,2,0))</f>
        <v>CAMERON</v>
      </c>
      <c r="O232" s="57" t="str">
        <f>UPPER(tbl_raw_data[[#This Row],[Outcome]])</f>
        <v>WITHDRAW</v>
      </c>
      <c r="P232" s="57" t="str">
        <f>UPPER(tbl_raw_data[[#This Row],[Queue Name]])</f>
        <v>CONSUMER PRE BUREAU</v>
      </c>
      <c r="Q232" s="57" t="str">
        <f>IF(tbl_raw_data[[#This Row],[time_taken_in_mins]]&lt;=20,"SLA_MET","SLA_NOT_MET")</f>
        <v>SLA_MET</v>
      </c>
    </row>
    <row r="233" spans="1:17" ht="15" customHeight="1" x14ac:dyDescent="0.25">
      <c r="A233" s="17" t="s">
        <v>6933</v>
      </c>
      <c r="B233" s="18">
        <v>45136.722337962965</v>
      </c>
      <c r="C233" s="19">
        <v>45136.739699074074</v>
      </c>
      <c r="D233" s="20" t="s">
        <v>13</v>
      </c>
      <c r="E233" s="21" t="s">
        <v>28</v>
      </c>
      <c r="F233" s="20" t="s">
        <v>455</v>
      </c>
      <c r="G233" s="105" t="s">
        <v>29</v>
      </c>
      <c r="H23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 s="48">
        <f>tbl_raw_data[[#This Row],[Date Actioned]]-tbl_raw_data[[#This Row],[Date Tagged]]</f>
        <v>1.7361111109494232E-2</v>
      </c>
      <c r="J233" s="50">
        <f>HOUR(tbl_raw_data[[#This Row],[time_taken]])*60+MINUTE(tbl_raw_data[[#This Row],[time_taken]])+SECOND(tbl_raw_data[[#This Row],[time_taken]])/60</f>
        <v>25</v>
      </c>
      <c r="K233" s="54">
        <f>DATE(YEAR(tbl_raw_data[[#This Row],[Date Actioned]]), MONTH(tbl_raw_data[[#This Row],[Date Actioned]]), DAY(tbl_raw_data[[#This Row],[Date Actioned]]))</f>
        <v>45136</v>
      </c>
      <c r="L233" s="55" t="str">
        <f>UPPER(TEXT(tbl_raw_data[[#This Row],[Updated_date]],"MMMM"))</f>
        <v>JULY</v>
      </c>
      <c r="M233" s="55" t="str">
        <f>UPPER("Week "&amp;IF(ROUNDUP(DAY(tbl_raw_data[[#This Row],[Updated_date]])/7,0)=5,4,ROUNDUP(DAY(tbl_raw_data[[#This Row],[Updated_date]])/7,0)))</f>
        <v>WEEK 4</v>
      </c>
      <c r="N233" s="57" t="str">
        <f>UPPER(VLOOKUP(tbl_raw_data[[#This Row],[Analyst]],[1]setting!$A$1:$B$15,2,0))</f>
        <v>ROHAN</v>
      </c>
      <c r="O233" s="57" t="str">
        <f>UPPER(tbl_raw_data[[#This Row],[Outcome]])</f>
        <v>APPROVE</v>
      </c>
      <c r="P233" s="57" t="str">
        <f>UPPER(tbl_raw_data[[#This Row],[Queue Name]])</f>
        <v>CONSUMER EXISTING</v>
      </c>
      <c r="Q233" s="57" t="str">
        <f>IF(tbl_raw_data[[#This Row],[time_taken_in_mins]]&lt;=20,"SLA_MET","SLA_NOT_MET")</f>
        <v>SLA_NOT_MET</v>
      </c>
    </row>
    <row r="234" spans="1:17" ht="15" customHeight="1" x14ac:dyDescent="0.25">
      <c r="A234" s="17" t="s">
        <v>5434</v>
      </c>
      <c r="B234" s="18">
        <v>45136.725891203707</v>
      </c>
      <c r="C234" s="19">
        <v>45136.73636574074</v>
      </c>
      <c r="D234" s="20" t="s">
        <v>13</v>
      </c>
      <c r="E234" s="21" t="s">
        <v>41</v>
      </c>
      <c r="F234" s="20" t="s">
        <v>86</v>
      </c>
      <c r="G234" s="105" t="s">
        <v>67</v>
      </c>
      <c r="H23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 s="48">
        <f>tbl_raw_data[[#This Row],[Date Actioned]]-tbl_raw_data[[#This Row],[Date Tagged]]</f>
        <v>1.0474537033587694E-2</v>
      </c>
      <c r="J234" s="50">
        <f>HOUR(tbl_raw_data[[#This Row],[time_taken]])*60+MINUTE(tbl_raw_data[[#This Row],[time_taken]])+SECOND(tbl_raw_data[[#This Row],[time_taken]])/60</f>
        <v>15.083333333333334</v>
      </c>
      <c r="K234" s="54">
        <f>DATE(YEAR(tbl_raw_data[[#This Row],[Date Actioned]]), MONTH(tbl_raw_data[[#This Row],[Date Actioned]]), DAY(tbl_raw_data[[#This Row],[Date Actioned]]))</f>
        <v>45136</v>
      </c>
      <c r="L234" s="55" t="str">
        <f>UPPER(TEXT(tbl_raw_data[[#This Row],[Updated_date]],"MMMM"))</f>
        <v>JULY</v>
      </c>
      <c r="M234" s="55" t="str">
        <f>UPPER("Week "&amp;IF(ROUNDUP(DAY(tbl_raw_data[[#This Row],[Updated_date]])/7,0)=5,4,ROUNDUP(DAY(tbl_raw_data[[#This Row],[Updated_date]])/7,0)))</f>
        <v>WEEK 4</v>
      </c>
      <c r="N234" s="57" t="str">
        <f>UPPER(VLOOKUP(tbl_raw_data[[#This Row],[Analyst]],[1]setting!$A$1:$B$15,2,0))</f>
        <v>ASIF</v>
      </c>
      <c r="O234" s="57" t="str">
        <f>UPPER(tbl_raw_data[[#This Row],[Outcome]])</f>
        <v>APPROVE</v>
      </c>
      <c r="P234" s="57" t="str">
        <f>UPPER(tbl_raw_data[[#This Row],[Queue Name]])</f>
        <v>CONSUMER POST BUREAU</v>
      </c>
      <c r="Q234" s="57" t="str">
        <f>IF(tbl_raw_data[[#This Row],[time_taken_in_mins]]&lt;=20,"SLA_MET","SLA_NOT_MET")</f>
        <v>SLA_MET</v>
      </c>
    </row>
    <row r="235" spans="1:17" ht="15" customHeight="1" x14ac:dyDescent="0.25">
      <c r="A235" s="17" t="s">
        <v>6836</v>
      </c>
      <c r="B235" s="18">
        <v>45136.726724537039</v>
      </c>
      <c r="C235" s="19">
        <v>45136.742928240739</v>
      </c>
      <c r="D235" s="20" t="s">
        <v>13</v>
      </c>
      <c r="E235" s="21" t="s">
        <v>9</v>
      </c>
      <c r="F235" s="20" t="s">
        <v>168</v>
      </c>
      <c r="G235" s="105" t="s">
        <v>29</v>
      </c>
      <c r="H23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 s="48">
        <f>tbl_raw_data[[#This Row],[Date Actioned]]-tbl_raw_data[[#This Row],[Date Tagged]]</f>
        <v>1.6203703700739425E-2</v>
      </c>
      <c r="J235" s="50">
        <f>HOUR(tbl_raw_data[[#This Row],[time_taken]])*60+MINUTE(tbl_raw_data[[#This Row],[time_taken]])+SECOND(tbl_raw_data[[#This Row],[time_taken]])/60</f>
        <v>23.333333333333332</v>
      </c>
      <c r="K235" s="54">
        <f>DATE(YEAR(tbl_raw_data[[#This Row],[Date Actioned]]), MONTH(tbl_raw_data[[#This Row],[Date Actioned]]), DAY(tbl_raw_data[[#This Row],[Date Actioned]]))</f>
        <v>45136</v>
      </c>
      <c r="L235" s="55" t="str">
        <f>UPPER(TEXT(tbl_raw_data[[#This Row],[Updated_date]],"MMMM"))</f>
        <v>JULY</v>
      </c>
      <c r="M235" s="55" t="str">
        <f>UPPER("Week "&amp;IF(ROUNDUP(DAY(tbl_raw_data[[#This Row],[Updated_date]])/7,0)=5,4,ROUNDUP(DAY(tbl_raw_data[[#This Row],[Updated_date]])/7,0)))</f>
        <v>WEEK 4</v>
      </c>
      <c r="N235" s="57" t="str">
        <f>UPPER(VLOOKUP(tbl_raw_data[[#This Row],[Analyst]],[1]setting!$A$1:$B$15,2,0))</f>
        <v>MERCEDES</v>
      </c>
      <c r="O235" s="57" t="str">
        <f>UPPER(tbl_raw_data[[#This Row],[Outcome]])</f>
        <v>APPROVE</v>
      </c>
      <c r="P235" s="57" t="str">
        <f>UPPER(tbl_raw_data[[#This Row],[Queue Name]])</f>
        <v>CONSUMER PRE BUREAU</v>
      </c>
      <c r="Q235" s="57" t="str">
        <f>IF(tbl_raw_data[[#This Row],[time_taken_in_mins]]&lt;=20,"SLA_MET","SLA_NOT_MET")</f>
        <v>SLA_NOT_MET</v>
      </c>
    </row>
    <row r="236" spans="1:17" ht="15" customHeight="1" x14ac:dyDescent="0.25">
      <c r="A236" s="17" t="s">
        <v>5497</v>
      </c>
      <c r="B236" s="18">
        <v>45136.72760416667</v>
      </c>
      <c r="C236" s="19">
        <v>45136.738229166665</v>
      </c>
      <c r="D236" s="20" t="s">
        <v>13</v>
      </c>
      <c r="E236" s="21" t="s">
        <v>41</v>
      </c>
      <c r="F236" s="20" t="s">
        <v>109</v>
      </c>
      <c r="G236" s="105" t="s">
        <v>67</v>
      </c>
      <c r="H23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6" s="48">
        <f>tbl_raw_data[[#This Row],[Date Actioned]]-tbl_raw_data[[#This Row],[Date Tagged]]</f>
        <v>1.0624999995343387E-2</v>
      </c>
      <c r="J236" s="50">
        <f>HOUR(tbl_raw_data[[#This Row],[time_taken]])*60+MINUTE(tbl_raw_data[[#This Row],[time_taken]])+SECOND(tbl_raw_data[[#This Row],[time_taken]])/60</f>
        <v>15.3</v>
      </c>
      <c r="K236" s="54">
        <f>DATE(YEAR(tbl_raw_data[[#This Row],[Date Actioned]]), MONTH(tbl_raw_data[[#This Row],[Date Actioned]]), DAY(tbl_raw_data[[#This Row],[Date Actioned]]))</f>
        <v>45136</v>
      </c>
      <c r="L236" s="55" t="str">
        <f>UPPER(TEXT(tbl_raw_data[[#This Row],[Updated_date]],"MMMM"))</f>
        <v>JULY</v>
      </c>
      <c r="M236" s="55" t="str">
        <f>UPPER("Week "&amp;IF(ROUNDUP(DAY(tbl_raw_data[[#This Row],[Updated_date]])/7,0)=5,4,ROUNDUP(DAY(tbl_raw_data[[#This Row],[Updated_date]])/7,0)))</f>
        <v>WEEK 4</v>
      </c>
      <c r="N236" s="57" t="str">
        <f>UPPER(VLOOKUP(tbl_raw_data[[#This Row],[Analyst]],[1]setting!$A$1:$B$15,2,0))</f>
        <v>NAVED</v>
      </c>
      <c r="O236" s="57" t="str">
        <f>UPPER(tbl_raw_data[[#This Row],[Outcome]])</f>
        <v>APPROVE</v>
      </c>
      <c r="P236" s="57" t="str">
        <f>UPPER(tbl_raw_data[[#This Row],[Queue Name]])</f>
        <v>CONSUMER POST BUREAU</v>
      </c>
      <c r="Q236" s="57" t="str">
        <f>IF(tbl_raw_data[[#This Row],[time_taken_in_mins]]&lt;=20,"SLA_MET","SLA_NOT_MET")</f>
        <v>SLA_MET</v>
      </c>
    </row>
    <row r="237" spans="1:17" ht="15" customHeight="1" x14ac:dyDescent="0.25">
      <c r="A237" s="17" t="s">
        <v>6584</v>
      </c>
      <c r="B237" s="18">
        <v>45136.728043981479</v>
      </c>
      <c r="C237" s="19">
        <v>45136.742303240739</v>
      </c>
      <c r="D237" s="20" t="s">
        <v>8</v>
      </c>
      <c r="E237" s="21" t="s">
        <v>41</v>
      </c>
      <c r="F237" s="20" t="s">
        <v>10</v>
      </c>
      <c r="G237" s="105" t="s">
        <v>2349</v>
      </c>
      <c r="H23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7" s="48">
        <f>tbl_raw_data[[#This Row],[Date Actioned]]-tbl_raw_data[[#This Row],[Date Tagged]]</f>
        <v>1.4259259260143153E-2</v>
      </c>
      <c r="J237" s="50">
        <f>HOUR(tbl_raw_data[[#This Row],[time_taken]])*60+MINUTE(tbl_raw_data[[#This Row],[time_taken]])+SECOND(tbl_raw_data[[#This Row],[time_taken]])/60</f>
        <v>20.533333333333335</v>
      </c>
      <c r="K237" s="54">
        <f>DATE(YEAR(tbl_raw_data[[#This Row],[Date Actioned]]), MONTH(tbl_raw_data[[#This Row],[Date Actioned]]), DAY(tbl_raw_data[[#This Row],[Date Actioned]]))</f>
        <v>45136</v>
      </c>
      <c r="L237" s="55" t="str">
        <f>UPPER(TEXT(tbl_raw_data[[#This Row],[Updated_date]],"MMMM"))</f>
        <v>JULY</v>
      </c>
      <c r="M237" s="55" t="str">
        <f>UPPER("Week "&amp;IF(ROUNDUP(DAY(tbl_raw_data[[#This Row],[Updated_date]])/7,0)=5,4,ROUNDUP(DAY(tbl_raw_data[[#This Row],[Updated_date]])/7,0)))</f>
        <v>WEEK 4</v>
      </c>
      <c r="N237" s="57" t="str">
        <f>UPPER(VLOOKUP(tbl_raw_data[[#This Row],[Analyst]],[1]setting!$A$1:$B$15,2,0))</f>
        <v>SAM</v>
      </c>
      <c r="O237" s="57" t="str">
        <f>UPPER(tbl_raw_data[[#This Row],[Outcome]])</f>
        <v>WITHDRAW</v>
      </c>
      <c r="P237" s="57" t="str">
        <f>UPPER(tbl_raw_data[[#This Row],[Queue Name]])</f>
        <v>CONSUMER POST BUREAU</v>
      </c>
      <c r="Q237" s="57" t="str">
        <f>IF(tbl_raw_data[[#This Row],[time_taken_in_mins]]&lt;=20,"SLA_MET","SLA_NOT_MET")</f>
        <v>SLA_NOT_MET</v>
      </c>
    </row>
    <row r="238" spans="1:17" ht="15" customHeight="1" x14ac:dyDescent="0.25">
      <c r="A238" s="17" t="s">
        <v>5218</v>
      </c>
      <c r="B238" s="18">
        <v>45136.728912037041</v>
      </c>
      <c r="C238" s="19">
        <v>45136.738958333335</v>
      </c>
      <c r="D238" s="20" t="s">
        <v>13</v>
      </c>
      <c r="E238" s="21" t="s">
        <v>28</v>
      </c>
      <c r="F238" s="20" t="s">
        <v>55</v>
      </c>
      <c r="G238" s="105" t="s">
        <v>29</v>
      </c>
      <c r="H23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 s="48">
        <f>tbl_raw_data[[#This Row],[Date Actioned]]-tbl_raw_data[[#This Row],[Date Tagged]]</f>
        <v>1.0046296294603962E-2</v>
      </c>
      <c r="J238" s="50">
        <f>HOUR(tbl_raw_data[[#This Row],[time_taken]])*60+MINUTE(tbl_raw_data[[#This Row],[time_taken]])+SECOND(tbl_raw_data[[#This Row],[time_taken]])/60</f>
        <v>14.466666666666667</v>
      </c>
      <c r="K238" s="54">
        <f>DATE(YEAR(tbl_raw_data[[#This Row],[Date Actioned]]), MONTH(tbl_raw_data[[#This Row],[Date Actioned]]), DAY(tbl_raw_data[[#This Row],[Date Actioned]]))</f>
        <v>45136</v>
      </c>
      <c r="L238" s="55" t="str">
        <f>UPPER(TEXT(tbl_raw_data[[#This Row],[Updated_date]],"MMMM"))</f>
        <v>JULY</v>
      </c>
      <c r="M238" s="55" t="str">
        <f>UPPER("Week "&amp;IF(ROUNDUP(DAY(tbl_raw_data[[#This Row],[Updated_date]])/7,0)=5,4,ROUNDUP(DAY(tbl_raw_data[[#This Row],[Updated_date]])/7,0)))</f>
        <v>WEEK 4</v>
      </c>
      <c r="N238" s="57" t="str">
        <f>UPPER(VLOOKUP(tbl_raw_data[[#This Row],[Analyst]],[1]setting!$A$1:$B$15,2,0))</f>
        <v>CAMERON</v>
      </c>
      <c r="O238" s="57" t="str">
        <f>UPPER(tbl_raw_data[[#This Row],[Outcome]])</f>
        <v>APPROVE</v>
      </c>
      <c r="P238" s="57" t="str">
        <f>UPPER(tbl_raw_data[[#This Row],[Queue Name]])</f>
        <v>CONSUMER EXISTING</v>
      </c>
      <c r="Q238" s="57" t="str">
        <f>IF(tbl_raw_data[[#This Row],[time_taken_in_mins]]&lt;=20,"SLA_MET","SLA_NOT_MET")</f>
        <v>SLA_MET</v>
      </c>
    </row>
    <row r="239" spans="1:17" ht="15" customHeight="1" x14ac:dyDescent="0.25">
      <c r="A239" s="17" t="s">
        <v>6477</v>
      </c>
      <c r="B239" s="18">
        <v>45136.731053240743</v>
      </c>
      <c r="C239" s="19">
        <v>45136.744699074072</v>
      </c>
      <c r="D239" s="20" t="s">
        <v>8</v>
      </c>
      <c r="E239" s="21" t="s">
        <v>41</v>
      </c>
      <c r="F239" s="20" t="s">
        <v>455</v>
      </c>
      <c r="G239" s="105" t="s">
        <v>3519</v>
      </c>
      <c r="H23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9" s="48">
        <f>tbl_raw_data[[#This Row],[Date Actioned]]-tbl_raw_data[[#This Row],[Date Tagged]]</f>
        <v>1.3645833329064772E-2</v>
      </c>
      <c r="J239" s="50">
        <f>HOUR(tbl_raw_data[[#This Row],[time_taken]])*60+MINUTE(tbl_raw_data[[#This Row],[time_taken]])+SECOND(tbl_raw_data[[#This Row],[time_taken]])/60</f>
        <v>19.649999999999999</v>
      </c>
      <c r="K239" s="54">
        <f>DATE(YEAR(tbl_raw_data[[#This Row],[Date Actioned]]), MONTH(tbl_raw_data[[#This Row],[Date Actioned]]), DAY(tbl_raw_data[[#This Row],[Date Actioned]]))</f>
        <v>45136</v>
      </c>
      <c r="L239" s="55" t="str">
        <f>UPPER(TEXT(tbl_raw_data[[#This Row],[Updated_date]],"MMMM"))</f>
        <v>JULY</v>
      </c>
      <c r="M239" s="55" t="str">
        <f>UPPER("Week "&amp;IF(ROUNDUP(DAY(tbl_raw_data[[#This Row],[Updated_date]])/7,0)=5,4,ROUNDUP(DAY(tbl_raw_data[[#This Row],[Updated_date]])/7,0)))</f>
        <v>WEEK 4</v>
      </c>
      <c r="N239" s="57" t="str">
        <f>UPPER(VLOOKUP(tbl_raw_data[[#This Row],[Analyst]],[1]setting!$A$1:$B$15,2,0))</f>
        <v>ROHAN</v>
      </c>
      <c r="O239" s="57" t="str">
        <f>UPPER(tbl_raw_data[[#This Row],[Outcome]])</f>
        <v>WITHDRAW</v>
      </c>
      <c r="P239" s="57" t="str">
        <f>UPPER(tbl_raw_data[[#This Row],[Queue Name]])</f>
        <v>CONSUMER POST BUREAU</v>
      </c>
      <c r="Q239" s="57" t="str">
        <f>IF(tbl_raw_data[[#This Row],[time_taken_in_mins]]&lt;=20,"SLA_MET","SLA_NOT_MET")</f>
        <v>SLA_MET</v>
      </c>
    </row>
    <row r="240" spans="1:17" ht="15" customHeight="1" x14ac:dyDescent="0.25">
      <c r="A240" s="17" t="s">
        <v>6730</v>
      </c>
      <c r="B240" s="18">
        <v>45136.731724537036</v>
      </c>
      <c r="C240" s="19">
        <v>45136.746817129628</v>
      </c>
      <c r="D240" s="20" t="s">
        <v>13</v>
      </c>
      <c r="E240" s="21" t="s">
        <v>41</v>
      </c>
      <c r="F240" s="20" t="s">
        <v>109</v>
      </c>
      <c r="G240" s="105" t="s">
        <v>67</v>
      </c>
      <c r="H24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 s="48">
        <f>tbl_raw_data[[#This Row],[Date Actioned]]-tbl_raw_data[[#This Row],[Date Tagged]]</f>
        <v>1.509259259182727E-2</v>
      </c>
      <c r="J240" s="50">
        <f>HOUR(tbl_raw_data[[#This Row],[time_taken]])*60+MINUTE(tbl_raw_data[[#This Row],[time_taken]])+SECOND(tbl_raw_data[[#This Row],[time_taken]])/60</f>
        <v>21.733333333333334</v>
      </c>
      <c r="K240" s="54">
        <f>DATE(YEAR(tbl_raw_data[[#This Row],[Date Actioned]]), MONTH(tbl_raw_data[[#This Row],[Date Actioned]]), DAY(tbl_raw_data[[#This Row],[Date Actioned]]))</f>
        <v>45136</v>
      </c>
      <c r="L240" s="55" t="str">
        <f>UPPER(TEXT(tbl_raw_data[[#This Row],[Updated_date]],"MMMM"))</f>
        <v>JULY</v>
      </c>
      <c r="M240" s="55" t="str">
        <f>UPPER("Week "&amp;IF(ROUNDUP(DAY(tbl_raw_data[[#This Row],[Updated_date]])/7,0)=5,4,ROUNDUP(DAY(tbl_raw_data[[#This Row],[Updated_date]])/7,0)))</f>
        <v>WEEK 4</v>
      </c>
      <c r="N240" s="57" t="str">
        <f>UPPER(VLOOKUP(tbl_raw_data[[#This Row],[Analyst]],[1]setting!$A$1:$B$15,2,0))</f>
        <v>NAVED</v>
      </c>
      <c r="O240" s="57" t="str">
        <f>UPPER(tbl_raw_data[[#This Row],[Outcome]])</f>
        <v>APPROVE</v>
      </c>
      <c r="P240" s="57" t="str">
        <f>UPPER(tbl_raw_data[[#This Row],[Queue Name]])</f>
        <v>CONSUMER POST BUREAU</v>
      </c>
      <c r="Q240" s="57" t="str">
        <f>IF(tbl_raw_data[[#This Row],[time_taken_in_mins]]&lt;=20,"SLA_MET","SLA_NOT_MET")</f>
        <v>SLA_NOT_MET</v>
      </c>
    </row>
    <row r="241" spans="1:17" ht="15" customHeight="1" x14ac:dyDescent="0.25">
      <c r="A241" s="17" t="s">
        <v>5928</v>
      </c>
      <c r="B241" s="18">
        <v>45136.73228009259</v>
      </c>
      <c r="C241" s="19">
        <v>45136.743981481479</v>
      </c>
      <c r="D241" s="20" t="s">
        <v>29</v>
      </c>
      <c r="E241" s="21" t="s">
        <v>41</v>
      </c>
      <c r="F241" s="20" t="s">
        <v>73</v>
      </c>
      <c r="G241" s="105"/>
      <c r="H24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 s="48">
        <f>tbl_raw_data[[#This Row],[Date Actioned]]-tbl_raw_data[[#This Row],[Date Tagged]]</f>
        <v>1.17013888884685E-2</v>
      </c>
      <c r="J241" s="50">
        <f>HOUR(tbl_raw_data[[#This Row],[time_taken]])*60+MINUTE(tbl_raw_data[[#This Row],[time_taken]])+SECOND(tbl_raw_data[[#This Row],[time_taken]])/60</f>
        <v>16.850000000000001</v>
      </c>
      <c r="K241" s="54">
        <f>DATE(YEAR(tbl_raw_data[[#This Row],[Date Actioned]]), MONTH(tbl_raw_data[[#This Row],[Date Actioned]]), DAY(tbl_raw_data[[#This Row],[Date Actioned]]))</f>
        <v>45136</v>
      </c>
      <c r="L241" s="55" t="str">
        <f>UPPER(TEXT(tbl_raw_data[[#This Row],[Updated_date]],"MMMM"))</f>
        <v>JULY</v>
      </c>
      <c r="M241" s="55" t="str">
        <f>UPPER("Week "&amp;IF(ROUNDUP(DAY(tbl_raw_data[[#This Row],[Updated_date]])/7,0)=5,4,ROUNDUP(DAY(tbl_raw_data[[#This Row],[Updated_date]])/7,0)))</f>
        <v>WEEK 4</v>
      </c>
      <c r="N241" s="57" t="str">
        <f>UPPER(VLOOKUP(tbl_raw_data[[#This Row],[Analyst]],[1]setting!$A$1:$B$15,2,0))</f>
        <v>SHAHID</v>
      </c>
      <c r="O241" s="57" t="str">
        <f>UPPER(tbl_raw_data[[#This Row],[Outcome]])</f>
        <v>APPROVE</v>
      </c>
      <c r="P241" s="57" t="str">
        <f>UPPER(tbl_raw_data[[#This Row],[Queue Name]])</f>
        <v>CONSUMER POST BUREAU</v>
      </c>
      <c r="Q241" s="57" t="str">
        <f>IF(tbl_raw_data[[#This Row],[time_taken_in_mins]]&lt;=20,"SLA_MET","SLA_NOT_MET")</f>
        <v>SLA_MET</v>
      </c>
    </row>
    <row r="242" spans="1:17" ht="15" customHeight="1" x14ac:dyDescent="0.25">
      <c r="A242" s="17" t="s">
        <v>6130</v>
      </c>
      <c r="B242" s="18">
        <v>45136.73364583333</v>
      </c>
      <c r="C242" s="19">
        <v>45136.745856481481</v>
      </c>
      <c r="D242" s="20" t="s">
        <v>8</v>
      </c>
      <c r="E242" s="21" t="s">
        <v>41</v>
      </c>
      <c r="F242" s="20" t="s">
        <v>10</v>
      </c>
      <c r="G242" s="105" t="s">
        <v>6129</v>
      </c>
      <c r="H24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 s="48">
        <f>tbl_raw_data[[#This Row],[Date Actioned]]-tbl_raw_data[[#This Row],[Date Tagged]]</f>
        <v>1.2210648150357883E-2</v>
      </c>
      <c r="J242" s="50">
        <f>HOUR(tbl_raw_data[[#This Row],[time_taken]])*60+MINUTE(tbl_raw_data[[#This Row],[time_taken]])+SECOND(tbl_raw_data[[#This Row],[time_taken]])/60</f>
        <v>17.583333333333332</v>
      </c>
      <c r="K242" s="54">
        <f>DATE(YEAR(tbl_raw_data[[#This Row],[Date Actioned]]), MONTH(tbl_raw_data[[#This Row],[Date Actioned]]), DAY(tbl_raw_data[[#This Row],[Date Actioned]]))</f>
        <v>45136</v>
      </c>
      <c r="L242" s="55" t="str">
        <f>UPPER(TEXT(tbl_raw_data[[#This Row],[Updated_date]],"MMMM"))</f>
        <v>JULY</v>
      </c>
      <c r="M242" s="55" t="str">
        <f>UPPER("Week "&amp;IF(ROUNDUP(DAY(tbl_raw_data[[#This Row],[Updated_date]])/7,0)=5,4,ROUNDUP(DAY(tbl_raw_data[[#This Row],[Updated_date]])/7,0)))</f>
        <v>WEEK 4</v>
      </c>
      <c r="N242" s="57" t="str">
        <f>UPPER(VLOOKUP(tbl_raw_data[[#This Row],[Analyst]],[1]setting!$A$1:$B$15,2,0))</f>
        <v>SAM</v>
      </c>
      <c r="O242" s="57" t="str">
        <f>UPPER(tbl_raw_data[[#This Row],[Outcome]])</f>
        <v>WITHDRAW</v>
      </c>
      <c r="P242" s="57" t="str">
        <f>UPPER(tbl_raw_data[[#This Row],[Queue Name]])</f>
        <v>CONSUMER POST BUREAU</v>
      </c>
      <c r="Q242" s="57" t="str">
        <f>IF(tbl_raw_data[[#This Row],[time_taken_in_mins]]&lt;=20,"SLA_MET","SLA_NOT_MET")</f>
        <v>SLA_MET</v>
      </c>
    </row>
    <row r="243" spans="1:17" ht="15" customHeight="1" x14ac:dyDescent="0.25">
      <c r="A243" s="17" t="s">
        <v>5228</v>
      </c>
      <c r="B243" s="18">
        <v>45136.734085648146</v>
      </c>
      <c r="C243" s="19">
        <v>45136.744155092594</v>
      </c>
      <c r="D243" s="20" t="s">
        <v>13</v>
      </c>
      <c r="E243" s="21" t="s">
        <v>41</v>
      </c>
      <c r="F243" s="20" t="s">
        <v>168</v>
      </c>
      <c r="G243" s="105" t="s">
        <v>67</v>
      </c>
      <c r="H24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 s="48">
        <f>tbl_raw_data[[#This Row],[Date Actioned]]-tbl_raw_data[[#This Row],[Date Tagged]]</f>
        <v>1.0069444448163267E-2</v>
      </c>
      <c r="J243" s="50">
        <f>HOUR(tbl_raw_data[[#This Row],[time_taken]])*60+MINUTE(tbl_raw_data[[#This Row],[time_taken]])+SECOND(tbl_raw_data[[#This Row],[time_taken]])/60</f>
        <v>14.5</v>
      </c>
      <c r="K243" s="54">
        <f>DATE(YEAR(tbl_raw_data[[#This Row],[Date Actioned]]), MONTH(tbl_raw_data[[#This Row],[Date Actioned]]), DAY(tbl_raw_data[[#This Row],[Date Actioned]]))</f>
        <v>45136</v>
      </c>
      <c r="L243" s="55" t="str">
        <f>UPPER(TEXT(tbl_raw_data[[#This Row],[Updated_date]],"MMMM"))</f>
        <v>JULY</v>
      </c>
      <c r="M243" s="55" t="str">
        <f>UPPER("Week "&amp;IF(ROUNDUP(DAY(tbl_raw_data[[#This Row],[Updated_date]])/7,0)=5,4,ROUNDUP(DAY(tbl_raw_data[[#This Row],[Updated_date]])/7,0)))</f>
        <v>WEEK 4</v>
      </c>
      <c r="N243" s="57" t="str">
        <f>UPPER(VLOOKUP(tbl_raw_data[[#This Row],[Analyst]],[1]setting!$A$1:$B$15,2,0))</f>
        <v>MERCEDES</v>
      </c>
      <c r="O243" s="57" t="str">
        <f>UPPER(tbl_raw_data[[#This Row],[Outcome]])</f>
        <v>APPROVE</v>
      </c>
      <c r="P243" s="57" t="str">
        <f>UPPER(tbl_raw_data[[#This Row],[Queue Name]])</f>
        <v>CONSUMER POST BUREAU</v>
      </c>
      <c r="Q243" s="57" t="str">
        <f>IF(tbl_raw_data[[#This Row],[time_taken_in_mins]]&lt;=20,"SLA_MET","SLA_NOT_MET")</f>
        <v>SLA_MET</v>
      </c>
    </row>
    <row r="244" spans="1:17" ht="15" customHeight="1" x14ac:dyDescent="0.25">
      <c r="A244" s="17" t="s">
        <v>6617</v>
      </c>
      <c r="B244" s="18">
        <v>45136.734537037039</v>
      </c>
      <c r="C244" s="19">
        <v>45136.749039351853</v>
      </c>
      <c r="D244" s="20" t="s">
        <v>13</v>
      </c>
      <c r="E244" s="21" t="s">
        <v>28</v>
      </c>
      <c r="F244" s="20" t="s">
        <v>455</v>
      </c>
      <c r="G244" s="105" t="s">
        <v>53</v>
      </c>
      <c r="H24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 s="48">
        <f>tbl_raw_data[[#This Row],[Date Actioned]]-tbl_raw_data[[#This Row],[Date Tagged]]</f>
        <v>1.4502314814308193E-2</v>
      </c>
      <c r="J244" s="50">
        <f>HOUR(tbl_raw_data[[#This Row],[time_taken]])*60+MINUTE(tbl_raw_data[[#This Row],[time_taken]])+SECOND(tbl_raw_data[[#This Row],[time_taken]])/60</f>
        <v>20.883333333333333</v>
      </c>
      <c r="K244" s="54">
        <f>DATE(YEAR(tbl_raw_data[[#This Row],[Date Actioned]]), MONTH(tbl_raw_data[[#This Row],[Date Actioned]]), DAY(tbl_raw_data[[#This Row],[Date Actioned]]))</f>
        <v>45136</v>
      </c>
      <c r="L244" s="55" t="str">
        <f>UPPER(TEXT(tbl_raw_data[[#This Row],[Updated_date]],"MMMM"))</f>
        <v>JULY</v>
      </c>
      <c r="M244" s="55" t="str">
        <f>UPPER("Week "&amp;IF(ROUNDUP(DAY(tbl_raw_data[[#This Row],[Updated_date]])/7,0)=5,4,ROUNDUP(DAY(tbl_raw_data[[#This Row],[Updated_date]])/7,0)))</f>
        <v>WEEK 4</v>
      </c>
      <c r="N244" s="57" t="str">
        <f>UPPER(VLOOKUP(tbl_raw_data[[#This Row],[Analyst]],[1]setting!$A$1:$B$15,2,0))</f>
        <v>ROHAN</v>
      </c>
      <c r="O244" s="57" t="str">
        <f>UPPER(tbl_raw_data[[#This Row],[Outcome]])</f>
        <v>APPROVE</v>
      </c>
      <c r="P244" s="57" t="str">
        <f>UPPER(tbl_raw_data[[#This Row],[Queue Name]])</f>
        <v>CONSUMER EXISTING</v>
      </c>
      <c r="Q244" s="57" t="str">
        <f>IF(tbl_raw_data[[#This Row],[time_taken_in_mins]]&lt;=20,"SLA_MET","SLA_NOT_MET")</f>
        <v>SLA_NOT_MET</v>
      </c>
    </row>
    <row r="245" spans="1:17" ht="15" customHeight="1" x14ac:dyDescent="0.25">
      <c r="A245" s="17" t="s">
        <v>6421</v>
      </c>
      <c r="B245" s="18">
        <v>45136.734965277778</v>
      </c>
      <c r="C245" s="19">
        <v>45136.748252314814</v>
      </c>
      <c r="D245" s="20" t="s">
        <v>13</v>
      </c>
      <c r="E245" s="21" t="s">
        <v>41</v>
      </c>
      <c r="F245" s="20" t="s">
        <v>168</v>
      </c>
      <c r="G245" s="105" t="s">
        <v>29</v>
      </c>
      <c r="H24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 s="48">
        <f>tbl_raw_data[[#This Row],[Date Actioned]]-tbl_raw_data[[#This Row],[Date Tagged]]</f>
        <v>1.3287037036207039E-2</v>
      </c>
      <c r="J245" s="50">
        <f>HOUR(tbl_raw_data[[#This Row],[time_taken]])*60+MINUTE(tbl_raw_data[[#This Row],[time_taken]])+SECOND(tbl_raw_data[[#This Row],[time_taken]])/60</f>
        <v>19.133333333333333</v>
      </c>
      <c r="K245" s="54">
        <f>DATE(YEAR(tbl_raw_data[[#This Row],[Date Actioned]]), MONTH(tbl_raw_data[[#This Row],[Date Actioned]]), DAY(tbl_raw_data[[#This Row],[Date Actioned]]))</f>
        <v>45136</v>
      </c>
      <c r="L245" s="55" t="str">
        <f>UPPER(TEXT(tbl_raw_data[[#This Row],[Updated_date]],"MMMM"))</f>
        <v>JULY</v>
      </c>
      <c r="M245" s="55" t="str">
        <f>UPPER("Week "&amp;IF(ROUNDUP(DAY(tbl_raw_data[[#This Row],[Updated_date]])/7,0)=5,4,ROUNDUP(DAY(tbl_raw_data[[#This Row],[Updated_date]])/7,0)))</f>
        <v>WEEK 4</v>
      </c>
      <c r="N245" s="57" t="str">
        <f>UPPER(VLOOKUP(tbl_raw_data[[#This Row],[Analyst]],[1]setting!$A$1:$B$15,2,0))</f>
        <v>MERCEDES</v>
      </c>
      <c r="O245" s="57" t="str">
        <f>UPPER(tbl_raw_data[[#This Row],[Outcome]])</f>
        <v>APPROVE</v>
      </c>
      <c r="P245" s="57" t="str">
        <f>UPPER(tbl_raw_data[[#This Row],[Queue Name]])</f>
        <v>CONSUMER POST BUREAU</v>
      </c>
      <c r="Q245" s="57" t="str">
        <f>IF(tbl_raw_data[[#This Row],[time_taken_in_mins]]&lt;=20,"SLA_MET","SLA_NOT_MET")</f>
        <v>SLA_MET</v>
      </c>
    </row>
    <row r="246" spans="1:17" ht="15" customHeight="1" x14ac:dyDescent="0.25">
      <c r="A246" s="17" t="s">
        <v>5828</v>
      </c>
      <c r="B246" s="18">
        <v>45136.736203703702</v>
      </c>
      <c r="C246" s="19">
        <v>45136.74763888889</v>
      </c>
      <c r="D246" s="20" t="s">
        <v>29</v>
      </c>
      <c r="E246" s="21" t="s">
        <v>28</v>
      </c>
      <c r="F246" s="20" t="s">
        <v>73</v>
      </c>
      <c r="G246" s="105"/>
      <c r="H24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 s="48">
        <f>tbl_raw_data[[#This Row],[Date Actioned]]-tbl_raw_data[[#This Row],[Date Tagged]]</f>
        <v>1.1435185188020114E-2</v>
      </c>
      <c r="J246" s="50">
        <f>HOUR(tbl_raw_data[[#This Row],[time_taken]])*60+MINUTE(tbl_raw_data[[#This Row],[time_taken]])+SECOND(tbl_raw_data[[#This Row],[time_taken]])/60</f>
        <v>16.466666666666665</v>
      </c>
      <c r="K246" s="54">
        <f>DATE(YEAR(tbl_raw_data[[#This Row],[Date Actioned]]), MONTH(tbl_raw_data[[#This Row],[Date Actioned]]), DAY(tbl_raw_data[[#This Row],[Date Actioned]]))</f>
        <v>45136</v>
      </c>
      <c r="L246" s="55" t="str">
        <f>UPPER(TEXT(tbl_raw_data[[#This Row],[Updated_date]],"MMMM"))</f>
        <v>JULY</v>
      </c>
      <c r="M246" s="55" t="str">
        <f>UPPER("Week "&amp;IF(ROUNDUP(DAY(tbl_raw_data[[#This Row],[Updated_date]])/7,0)=5,4,ROUNDUP(DAY(tbl_raw_data[[#This Row],[Updated_date]])/7,0)))</f>
        <v>WEEK 4</v>
      </c>
      <c r="N246" s="57" t="str">
        <f>UPPER(VLOOKUP(tbl_raw_data[[#This Row],[Analyst]],[1]setting!$A$1:$B$15,2,0))</f>
        <v>SHAHID</v>
      </c>
      <c r="O246" s="57" t="str">
        <f>UPPER(tbl_raw_data[[#This Row],[Outcome]])</f>
        <v>APPROVE</v>
      </c>
      <c r="P246" s="57" t="str">
        <f>UPPER(tbl_raw_data[[#This Row],[Queue Name]])</f>
        <v>CONSUMER EXISTING</v>
      </c>
      <c r="Q246" s="57" t="str">
        <f>IF(tbl_raw_data[[#This Row],[time_taken_in_mins]]&lt;=20,"SLA_MET","SLA_NOT_MET")</f>
        <v>SLA_MET</v>
      </c>
    </row>
    <row r="247" spans="1:17" ht="15" customHeight="1" x14ac:dyDescent="0.25">
      <c r="A247" s="17" t="s">
        <v>6317</v>
      </c>
      <c r="B247" s="18">
        <v>45136.736250000002</v>
      </c>
      <c r="C247" s="19">
        <v>45136.749155092592</v>
      </c>
      <c r="D247" s="20" t="s">
        <v>8</v>
      </c>
      <c r="E247" s="21" t="s">
        <v>9</v>
      </c>
      <c r="F247" s="20" t="s">
        <v>10</v>
      </c>
      <c r="G247" s="105" t="s">
        <v>6315</v>
      </c>
      <c r="H24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47" s="48">
        <f>tbl_raw_data[[#This Row],[Date Actioned]]-tbl_raw_data[[#This Row],[Date Tagged]]</f>
        <v>1.2905092589790002E-2</v>
      </c>
      <c r="J247" s="50">
        <f>HOUR(tbl_raw_data[[#This Row],[time_taken]])*60+MINUTE(tbl_raw_data[[#This Row],[time_taken]])+SECOND(tbl_raw_data[[#This Row],[time_taken]])/60</f>
        <v>18.583333333333332</v>
      </c>
      <c r="K247" s="54">
        <f>DATE(YEAR(tbl_raw_data[[#This Row],[Date Actioned]]), MONTH(tbl_raw_data[[#This Row],[Date Actioned]]), DAY(tbl_raw_data[[#This Row],[Date Actioned]]))</f>
        <v>45136</v>
      </c>
      <c r="L247" s="55" t="str">
        <f>UPPER(TEXT(tbl_raw_data[[#This Row],[Updated_date]],"MMMM"))</f>
        <v>JULY</v>
      </c>
      <c r="M247" s="55" t="str">
        <f>UPPER("Week "&amp;IF(ROUNDUP(DAY(tbl_raw_data[[#This Row],[Updated_date]])/7,0)=5,4,ROUNDUP(DAY(tbl_raw_data[[#This Row],[Updated_date]])/7,0)))</f>
        <v>WEEK 4</v>
      </c>
      <c r="N247" s="57" t="str">
        <f>UPPER(VLOOKUP(tbl_raw_data[[#This Row],[Analyst]],[1]setting!$A$1:$B$15,2,0))</f>
        <v>SAM</v>
      </c>
      <c r="O247" s="57" t="str">
        <f>UPPER(tbl_raw_data[[#This Row],[Outcome]])</f>
        <v>WITHDRAW</v>
      </c>
      <c r="P247" s="57" t="str">
        <f>UPPER(tbl_raw_data[[#This Row],[Queue Name]])</f>
        <v>CONSUMER PRE BUREAU</v>
      </c>
      <c r="Q247" s="57" t="str">
        <f>IF(tbl_raw_data[[#This Row],[time_taken_in_mins]]&lt;=20,"SLA_MET","SLA_NOT_MET")</f>
        <v>SLA_MET</v>
      </c>
    </row>
    <row r="248" spans="1:17" ht="15" customHeight="1" x14ac:dyDescent="0.25">
      <c r="A248" s="17" t="s">
        <v>6613</v>
      </c>
      <c r="B248" s="18">
        <v>45136.737164351849</v>
      </c>
      <c r="C248" s="19">
        <v>45136.751655092594</v>
      </c>
      <c r="D248" s="20" t="s">
        <v>13</v>
      </c>
      <c r="E248" s="21" t="s">
        <v>41</v>
      </c>
      <c r="F248" s="20" t="s">
        <v>168</v>
      </c>
      <c r="G248" s="105" t="s">
        <v>67</v>
      </c>
      <c r="H24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 s="48">
        <f>tbl_raw_data[[#This Row],[Date Actioned]]-tbl_raw_data[[#This Row],[Date Tagged]]</f>
        <v>1.4490740744804498E-2</v>
      </c>
      <c r="J248" s="50">
        <f>HOUR(tbl_raw_data[[#This Row],[time_taken]])*60+MINUTE(tbl_raw_data[[#This Row],[time_taken]])+SECOND(tbl_raw_data[[#This Row],[time_taken]])/60</f>
        <v>20.866666666666667</v>
      </c>
      <c r="K248" s="54">
        <f>DATE(YEAR(tbl_raw_data[[#This Row],[Date Actioned]]), MONTH(tbl_raw_data[[#This Row],[Date Actioned]]), DAY(tbl_raw_data[[#This Row],[Date Actioned]]))</f>
        <v>45136</v>
      </c>
      <c r="L248" s="55" t="str">
        <f>UPPER(TEXT(tbl_raw_data[[#This Row],[Updated_date]],"MMMM"))</f>
        <v>JULY</v>
      </c>
      <c r="M248" s="55" t="str">
        <f>UPPER("Week "&amp;IF(ROUNDUP(DAY(tbl_raw_data[[#This Row],[Updated_date]])/7,0)=5,4,ROUNDUP(DAY(tbl_raw_data[[#This Row],[Updated_date]])/7,0)))</f>
        <v>WEEK 4</v>
      </c>
      <c r="N248" s="57" t="str">
        <f>UPPER(VLOOKUP(tbl_raw_data[[#This Row],[Analyst]],[1]setting!$A$1:$B$15,2,0))</f>
        <v>MERCEDES</v>
      </c>
      <c r="O248" s="57" t="str">
        <f>UPPER(tbl_raw_data[[#This Row],[Outcome]])</f>
        <v>APPROVE</v>
      </c>
      <c r="P248" s="57" t="str">
        <f>UPPER(tbl_raw_data[[#This Row],[Queue Name]])</f>
        <v>CONSUMER POST BUREAU</v>
      </c>
      <c r="Q248" s="57" t="str">
        <f>IF(tbl_raw_data[[#This Row],[time_taken_in_mins]]&lt;=20,"SLA_MET","SLA_NOT_MET")</f>
        <v>SLA_NOT_MET</v>
      </c>
    </row>
    <row r="249" spans="1:17" ht="15" customHeight="1" x14ac:dyDescent="0.25">
      <c r="A249" s="17" t="s">
        <v>6653</v>
      </c>
      <c r="B249" s="18">
        <v>45136.739166666666</v>
      </c>
      <c r="C249" s="19">
        <v>45136.753831018519</v>
      </c>
      <c r="D249" s="20" t="s">
        <v>13</v>
      </c>
      <c r="E249" s="21" t="s">
        <v>28</v>
      </c>
      <c r="F249" s="20" t="s">
        <v>109</v>
      </c>
      <c r="G249" s="105" t="s">
        <v>29</v>
      </c>
      <c r="H24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 s="48">
        <f>tbl_raw_data[[#This Row],[Date Actioned]]-tbl_raw_data[[#This Row],[Date Tagged]]</f>
        <v>1.4664351852843538E-2</v>
      </c>
      <c r="J249" s="50">
        <f>HOUR(tbl_raw_data[[#This Row],[time_taken]])*60+MINUTE(tbl_raw_data[[#This Row],[time_taken]])+SECOND(tbl_raw_data[[#This Row],[time_taken]])/60</f>
        <v>21.116666666666667</v>
      </c>
      <c r="K249" s="54">
        <f>DATE(YEAR(tbl_raw_data[[#This Row],[Date Actioned]]), MONTH(tbl_raw_data[[#This Row],[Date Actioned]]), DAY(tbl_raw_data[[#This Row],[Date Actioned]]))</f>
        <v>45136</v>
      </c>
      <c r="L249" s="55" t="str">
        <f>UPPER(TEXT(tbl_raw_data[[#This Row],[Updated_date]],"MMMM"))</f>
        <v>JULY</v>
      </c>
      <c r="M249" s="55" t="str">
        <f>UPPER("Week "&amp;IF(ROUNDUP(DAY(tbl_raw_data[[#This Row],[Updated_date]])/7,0)=5,4,ROUNDUP(DAY(tbl_raw_data[[#This Row],[Updated_date]])/7,0)))</f>
        <v>WEEK 4</v>
      </c>
      <c r="N249" s="57" t="str">
        <f>UPPER(VLOOKUP(tbl_raw_data[[#This Row],[Analyst]],[1]setting!$A$1:$B$15,2,0))</f>
        <v>NAVED</v>
      </c>
      <c r="O249" s="57" t="str">
        <f>UPPER(tbl_raw_data[[#This Row],[Outcome]])</f>
        <v>APPROVE</v>
      </c>
      <c r="P249" s="57" t="str">
        <f>UPPER(tbl_raw_data[[#This Row],[Queue Name]])</f>
        <v>CONSUMER EXISTING</v>
      </c>
      <c r="Q249" s="57" t="str">
        <f>IF(tbl_raw_data[[#This Row],[time_taken_in_mins]]&lt;=20,"SLA_MET","SLA_NOT_MET")</f>
        <v>SLA_NOT_MET</v>
      </c>
    </row>
    <row r="250" spans="1:17" ht="15" customHeight="1" x14ac:dyDescent="0.25">
      <c r="A250" s="17" t="s">
        <v>6573</v>
      </c>
      <c r="B250" s="18">
        <v>45136.742812500001</v>
      </c>
      <c r="C250" s="19">
        <v>45136.757002314815</v>
      </c>
      <c r="D250" s="20" t="s">
        <v>13</v>
      </c>
      <c r="E250" s="21" t="s">
        <v>9</v>
      </c>
      <c r="F250" s="20" t="s">
        <v>455</v>
      </c>
      <c r="G250" s="105" t="s">
        <v>29</v>
      </c>
      <c r="H25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 s="48">
        <f>tbl_raw_data[[#This Row],[Date Actioned]]-tbl_raw_data[[#This Row],[Date Tagged]]</f>
        <v>1.4189814814017154E-2</v>
      </c>
      <c r="J250" s="50">
        <f>HOUR(tbl_raw_data[[#This Row],[time_taken]])*60+MINUTE(tbl_raw_data[[#This Row],[time_taken]])+SECOND(tbl_raw_data[[#This Row],[time_taken]])/60</f>
        <v>20.433333333333334</v>
      </c>
      <c r="K250" s="54">
        <f>DATE(YEAR(tbl_raw_data[[#This Row],[Date Actioned]]), MONTH(tbl_raw_data[[#This Row],[Date Actioned]]), DAY(tbl_raw_data[[#This Row],[Date Actioned]]))</f>
        <v>45136</v>
      </c>
      <c r="L250" s="55" t="str">
        <f>UPPER(TEXT(tbl_raw_data[[#This Row],[Updated_date]],"MMMM"))</f>
        <v>JULY</v>
      </c>
      <c r="M250" s="55" t="str">
        <f>UPPER("Week "&amp;IF(ROUNDUP(DAY(tbl_raw_data[[#This Row],[Updated_date]])/7,0)=5,4,ROUNDUP(DAY(tbl_raw_data[[#This Row],[Updated_date]])/7,0)))</f>
        <v>WEEK 4</v>
      </c>
      <c r="N250" s="57" t="str">
        <f>UPPER(VLOOKUP(tbl_raw_data[[#This Row],[Analyst]],[1]setting!$A$1:$B$15,2,0))</f>
        <v>ROHAN</v>
      </c>
      <c r="O250" s="57" t="str">
        <f>UPPER(tbl_raw_data[[#This Row],[Outcome]])</f>
        <v>APPROVE</v>
      </c>
      <c r="P250" s="57" t="str">
        <f>UPPER(tbl_raw_data[[#This Row],[Queue Name]])</f>
        <v>CONSUMER PRE BUREAU</v>
      </c>
      <c r="Q250" s="57" t="str">
        <f>IF(tbl_raw_data[[#This Row],[time_taken_in_mins]]&lt;=20,"SLA_MET","SLA_NOT_MET")</f>
        <v>SLA_NOT_MET</v>
      </c>
    </row>
    <row r="251" spans="1:17" ht="15" customHeight="1" x14ac:dyDescent="0.25">
      <c r="A251" s="17" t="s">
        <v>5476</v>
      </c>
      <c r="B251" s="18">
        <v>45136.74324074074</v>
      </c>
      <c r="C251" s="19">
        <v>45136.753819444442</v>
      </c>
      <c r="D251" s="20" t="s">
        <v>13</v>
      </c>
      <c r="E251" s="21" t="s">
        <v>41</v>
      </c>
      <c r="F251" s="20" t="s">
        <v>10</v>
      </c>
      <c r="G251" s="105" t="s">
        <v>67</v>
      </c>
      <c r="H25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 s="48">
        <f>tbl_raw_data[[#This Row],[Date Actioned]]-tbl_raw_data[[#This Row],[Date Tagged]]</f>
        <v>1.0578703702776693E-2</v>
      </c>
      <c r="J251" s="50">
        <f>HOUR(tbl_raw_data[[#This Row],[time_taken]])*60+MINUTE(tbl_raw_data[[#This Row],[time_taken]])+SECOND(tbl_raw_data[[#This Row],[time_taken]])/60</f>
        <v>15.233333333333333</v>
      </c>
      <c r="K251" s="54">
        <f>DATE(YEAR(tbl_raw_data[[#This Row],[Date Actioned]]), MONTH(tbl_raw_data[[#This Row],[Date Actioned]]), DAY(tbl_raw_data[[#This Row],[Date Actioned]]))</f>
        <v>45136</v>
      </c>
      <c r="L251" s="55" t="str">
        <f>UPPER(TEXT(tbl_raw_data[[#This Row],[Updated_date]],"MMMM"))</f>
        <v>JULY</v>
      </c>
      <c r="M251" s="55" t="str">
        <f>UPPER("Week "&amp;IF(ROUNDUP(DAY(tbl_raw_data[[#This Row],[Updated_date]])/7,0)=5,4,ROUNDUP(DAY(tbl_raw_data[[#This Row],[Updated_date]])/7,0)))</f>
        <v>WEEK 4</v>
      </c>
      <c r="N251" s="57" t="str">
        <f>UPPER(VLOOKUP(tbl_raw_data[[#This Row],[Analyst]],[1]setting!$A$1:$B$15,2,0))</f>
        <v>SAM</v>
      </c>
      <c r="O251" s="57" t="str">
        <f>UPPER(tbl_raw_data[[#This Row],[Outcome]])</f>
        <v>APPROVE</v>
      </c>
      <c r="P251" s="57" t="str">
        <f>UPPER(tbl_raw_data[[#This Row],[Queue Name]])</f>
        <v>CONSUMER POST BUREAU</v>
      </c>
      <c r="Q251" s="57" t="str">
        <f>IF(tbl_raw_data[[#This Row],[time_taken_in_mins]]&lt;=20,"SLA_MET","SLA_NOT_MET")</f>
        <v>SLA_MET</v>
      </c>
    </row>
    <row r="252" spans="1:17" ht="15" customHeight="1" x14ac:dyDescent="0.25">
      <c r="A252" s="17" t="s">
        <v>4633</v>
      </c>
      <c r="B252" s="18">
        <v>45136.745358796295</v>
      </c>
      <c r="C252" s="19">
        <v>45136.754143518519</v>
      </c>
      <c r="D252" s="20" t="s">
        <v>8</v>
      </c>
      <c r="E252" s="21" t="s">
        <v>9</v>
      </c>
      <c r="F252" s="20" t="s">
        <v>168</v>
      </c>
      <c r="G252" s="105" t="s">
        <v>314</v>
      </c>
      <c r="H25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 s="48">
        <f>tbl_raw_data[[#This Row],[Date Actioned]]-tbl_raw_data[[#This Row],[Date Tagged]]</f>
        <v>8.7847222239361145E-3</v>
      </c>
      <c r="J252" s="50">
        <f>HOUR(tbl_raw_data[[#This Row],[time_taken]])*60+MINUTE(tbl_raw_data[[#This Row],[time_taken]])+SECOND(tbl_raw_data[[#This Row],[time_taken]])/60</f>
        <v>12.65</v>
      </c>
      <c r="K252" s="54">
        <f>DATE(YEAR(tbl_raw_data[[#This Row],[Date Actioned]]), MONTH(tbl_raw_data[[#This Row],[Date Actioned]]), DAY(tbl_raw_data[[#This Row],[Date Actioned]]))</f>
        <v>45136</v>
      </c>
      <c r="L252" s="55" t="str">
        <f>UPPER(TEXT(tbl_raw_data[[#This Row],[Updated_date]],"MMMM"))</f>
        <v>JULY</v>
      </c>
      <c r="M252" s="55" t="str">
        <f>UPPER("Week "&amp;IF(ROUNDUP(DAY(tbl_raw_data[[#This Row],[Updated_date]])/7,0)=5,4,ROUNDUP(DAY(tbl_raw_data[[#This Row],[Updated_date]])/7,0)))</f>
        <v>WEEK 4</v>
      </c>
      <c r="N252" s="57" t="str">
        <f>UPPER(VLOOKUP(tbl_raw_data[[#This Row],[Analyst]],[1]setting!$A$1:$B$15,2,0))</f>
        <v>MERCEDES</v>
      </c>
      <c r="O252" s="57" t="str">
        <f>UPPER(tbl_raw_data[[#This Row],[Outcome]])</f>
        <v>WITHDRAW</v>
      </c>
      <c r="P252" s="57" t="str">
        <f>UPPER(tbl_raw_data[[#This Row],[Queue Name]])</f>
        <v>CONSUMER PRE BUREAU</v>
      </c>
      <c r="Q252" s="57" t="str">
        <f>IF(tbl_raw_data[[#This Row],[time_taken_in_mins]]&lt;=20,"SLA_MET","SLA_NOT_MET")</f>
        <v>SLA_MET</v>
      </c>
    </row>
    <row r="253" spans="1:17" ht="15" customHeight="1" x14ac:dyDescent="0.25">
      <c r="A253" s="17" t="s">
        <v>5137</v>
      </c>
      <c r="B253" s="18">
        <v>45136.747071759259</v>
      </c>
      <c r="C253" s="19">
        <v>45136.756921296299</v>
      </c>
      <c r="D253" s="20" t="s">
        <v>13</v>
      </c>
      <c r="E253" s="21" t="s">
        <v>41</v>
      </c>
      <c r="F253" s="20" t="s">
        <v>55</v>
      </c>
      <c r="G253" s="105" t="s">
        <v>67</v>
      </c>
      <c r="H25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 s="48">
        <f>tbl_raw_data[[#This Row],[Date Actioned]]-tbl_raw_data[[#This Row],[Date Tagged]]</f>
        <v>9.8495370402815752E-3</v>
      </c>
      <c r="J253" s="50">
        <f>HOUR(tbl_raw_data[[#This Row],[time_taken]])*60+MINUTE(tbl_raw_data[[#This Row],[time_taken]])+SECOND(tbl_raw_data[[#This Row],[time_taken]])/60</f>
        <v>14.183333333333334</v>
      </c>
      <c r="K253" s="54">
        <f>DATE(YEAR(tbl_raw_data[[#This Row],[Date Actioned]]), MONTH(tbl_raw_data[[#This Row],[Date Actioned]]), DAY(tbl_raw_data[[#This Row],[Date Actioned]]))</f>
        <v>45136</v>
      </c>
      <c r="L253" s="55" t="str">
        <f>UPPER(TEXT(tbl_raw_data[[#This Row],[Updated_date]],"MMMM"))</f>
        <v>JULY</v>
      </c>
      <c r="M253" s="55" t="str">
        <f>UPPER("Week "&amp;IF(ROUNDUP(DAY(tbl_raw_data[[#This Row],[Updated_date]])/7,0)=5,4,ROUNDUP(DAY(tbl_raw_data[[#This Row],[Updated_date]])/7,0)))</f>
        <v>WEEK 4</v>
      </c>
      <c r="N253" s="57" t="str">
        <f>UPPER(VLOOKUP(tbl_raw_data[[#This Row],[Analyst]],[1]setting!$A$1:$B$15,2,0))</f>
        <v>CAMERON</v>
      </c>
      <c r="O253" s="57" t="str">
        <f>UPPER(tbl_raw_data[[#This Row],[Outcome]])</f>
        <v>APPROVE</v>
      </c>
      <c r="P253" s="57" t="str">
        <f>UPPER(tbl_raw_data[[#This Row],[Queue Name]])</f>
        <v>CONSUMER POST BUREAU</v>
      </c>
      <c r="Q253" s="57" t="str">
        <f>IF(tbl_raw_data[[#This Row],[time_taken_in_mins]]&lt;=20,"SLA_MET","SLA_NOT_MET")</f>
        <v>SLA_MET</v>
      </c>
    </row>
    <row r="254" spans="1:17" ht="15" customHeight="1" x14ac:dyDescent="0.25">
      <c r="A254" s="17" t="s">
        <v>505</v>
      </c>
      <c r="B254" s="18">
        <v>45136.747488425928</v>
      </c>
      <c r="C254" s="19">
        <v>45136.7502662037</v>
      </c>
      <c r="D254" s="20" t="s">
        <v>29</v>
      </c>
      <c r="E254" s="21" t="s">
        <v>28</v>
      </c>
      <c r="F254" s="20" t="s">
        <v>73</v>
      </c>
      <c r="G254" s="105"/>
      <c r="H25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 s="48">
        <f>tbl_raw_data[[#This Row],[Date Actioned]]-tbl_raw_data[[#This Row],[Date Tagged]]</f>
        <v>2.7777777722803876E-3</v>
      </c>
      <c r="J254" s="50">
        <f>HOUR(tbl_raw_data[[#This Row],[time_taken]])*60+MINUTE(tbl_raw_data[[#This Row],[time_taken]])+SECOND(tbl_raw_data[[#This Row],[time_taken]])/60</f>
        <v>4</v>
      </c>
      <c r="K254" s="54">
        <f>DATE(YEAR(tbl_raw_data[[#This Row],[Date Actioned]]), MONTH(tbl_raw_data[[#This Row],[Date Actioned]]), DAY(tbl_raw_data[[#This Row],[Date Actioned]]))</f>
        <v>45136</v>
      </c>
      <c r="L254" s="55" t="str">
        <f>UPPER(TEXT(tbl_raw_data[[#This Row],[Updated_date]],"MMMM"))</f>
        <v>JULY</v>
      </c>
      <c r="M254" s="55" t="str">
        <f>UPPER("Week "&amp;IF(ROUNDUP(DAY(tbl_raw_data[[#This Row],[Updated_date]])/7,0)=5,4,ROUNDUP(DAY(tbl_raw_data[[#This Row],[Updated_date]])/7,0)))</f>
        <v>WEEK 4</v>
      </c>
      <c r="N254" s="57" t="str">
        <f>UPPER(VLOOKUP(tbl_raw_data[[#This Row],[Analyst]],[1]setting!$A$1:$B$15,2,0))</f>
        <v>SHAHID</v>
      </c>
      <c r="O254" s="57" t="str">
        <f>UPPER(tbl_raw_data[[#This Row],[Outcome]])</f>
        <v>APPROVE</v>
      </c>
      <c r="P254" s="57" t="str">
        <f>UPPER(tbl_raw_data[[#This Row],[Queue Name]])</f>
        <v>CONSUMER EXISTING</v>
      </c>
      <c r="Q254" s="57" t="str">
        <f>IF(tbl_raw_data[[#This Row],[time_taken_in_mins]]&lt;=20,"SLA_MET","SLA_NOT_MET")</f>
        <v>SLA_MET</v>
      </c>
    </row>
    <row r="255" spans="1:17" ht="15" customHeight="1" x14ac:dyDescent="0.25">
      <c r="A255" s="17" t="s">
        <v>5559</v>
      </c>
      <c r="B255" s="18">
        <v>45136.747511574074</v>
      </c>
      <c r="C255" s="19">
        <v>45136.758287037039</v>
      </c>
      <c r="D255" s="20" t="s">
        <v>8</v>
      </c>
      <c r="E255" s="21" t="s">
        <v>9</v>
      </c>
      <c r="F255" s="20" t="s">
        <v>10</v>
      </c>
      <c r="G255" s="105" t="s">
        <v>11</v>
      </c>
      <c r="H25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5" s="48">
        <f>tbl_raw_data[[#This Row],[Date Actioned]]-tbl_raw_data[[#This Row],[Date Tagged]]</f>
        <v>1.0775462964375038E-2</v>
      </c>
      <c r="J255" s="50">
        <f>HOUR(tbl_raw_data[[#This Row],[time_taken]])*60+MINUTE(tbl_raw_data[[#This Row],[time_taken]])+SECOND(tbl_raw_data[[#This Row],[time_taken]])/60</f>
        <v>15.516666666666667</v>
      </c>
      <c r="K255" s="54">
        <f>DATE(YEAR(tbl_raw_data[[#This Row],[Date Actioned]]), MONTH(tbl_raw_data[[#This Row],[Date Actioned]]), DAY(tbl_raw_data[[#This Row],[Date Actioned]]))</f>
        <v>45136</v>
      </c>
      <c r="L255" s="55" t="str">
        <f>UPPER(TEXT(tbl_raw_data[[#This Row],[Updated_date]],"MMMM"))</f>
        <v>JULY</v>
      </c>
      <c r="M255" s="55" t="str">
        <f>UPPER("Week "&amp;IF(ROUNDUP(DAY(tbl_raw_data[[#This Row],[Updated_date]])/7,0)=5,4,ROUNDUP(DAY(tbl_raw_data[[#This Row],[Updated_date]])/7,0)))</f>
        <v>WEEK 4</v>
      </c>
      <c r="N255" s="57" t="str">
        <f>UPPER(VLOOKUP(tbl_raw_data[[#This Row],[Analyst]],[1]setting!$A$1:$B$15,2,0))</f>
        <v>SAM</v>
      </c>
      <c r="O255" s="57" t="str">
        <f>UPPER(tbl_raw_data[[#This Row],[Outcome]])</f>
        <v>WITHDRAW</v>
      </c>
      <c r="P255" s="57" t="str">
        <f>UPPER(tbl_raw_data[[#This Row],[Queue Name]])</f>
        <v>CONSUMER PRE BUREAU</v>
      </c>
      <c r="Q255" s="57" t="str">
        <f>IF(tbl_raw_data[[#This Row],[time_taken_in_mins]]&lt;=20,"SLA_MET","SLA_NOT_MET")</f>
        <v>SLA_MET</v>
      </c>
    </row>
    <row r="256" spans="1:17" ht="15" customHeight="1" x14ac:dyDescent="0.25">
      <c r="A256" s="17" t="s">
        <v>3532</v>
      </c>
      <c r="B256" s="18">
        <v>45136.747569444444</v>
      </c>
      <c r="C256" s="19">
        <v>45136.754629629628</v>
      </c>
      <c r="D256" s="20" t="s">
        <v>29</v>
      </c>
      <c r="E256" s="21" t="s">
        <v>41</v>
      </c>
      <c r="F256" s="20" t="s">
        <v>73</v>
      </c>
      <c r="G256" s="105"/>
      <c r="H25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6" s="48">
        <f>tbl_raw_data[[#This Row],[Date Actioned]]-tbl_raw_data[[#This Row],[Date Tagged]]</f>
        <v>7.0601851839455776E-3</v>
      </c>
      <c r="J256" s="50">
        <f>HOUR(tbl_raw_data[[#This Row],[time_taken]])*60+MINUTE(tbl_raw_data[[#This Row],[time_taken]])+SECOND(tbl_raw_data[[#This Row],[time_taken]])/60</f>
        <v>10.166666666666666</v>
      </c>
      <c r="K256" s="54">
        <f>DATE(YEAR(tbl_raw_data[[#This Row],[Date Actioned]]), MONTH(tbl_raw_data[[#This Row],[Date Actioned]]), DAY(tbl_raw_data[[#This Row],[Date Actioned]]))</f>
        <v>45136</v>
      </c>
      <c r="L256" s="55" t="str">
        <f>UPPER(TEXT(tbl_raw_data[[#This Row],[Updated_date]],"MMMM"))</f>
        <v>JULY</v>
      </c>
      <c r="M256" s="55" t="str">
        <f>UPPER("Week "&amp;IF(ROUNDUP(DAY(tbl_raw_data[[#This Row],[Updated_date]])/7,0)=5,4,ROUNDUP(DAY(tbl_raw_data[[#This Row],[Updated_date]])/7,0)))</f>
        <v>WEEK 4</v>
      </c>
      <c r="N256" s="57" t="str">
        <f>UPPER(VLOOKUP(tbl_raw_data[[#This Row],[Analyst]],[1]setting!$A$1:$B$15,2,0))</f>
        <v>SHAHID</v>
      </c>
      <c r="O256" s="57" t="str">
        <f>UPPER(tbl_raw_data[[#This Row],[Outcome]])</f>
        <v>APPROVE</v>
      </c>
      <c r="P256" s="57" t="str">
        <f>UPPER(tbl_raw_data[[#This Row],[Queue Name]])</f>
        <v>CONSUMER POST BUREAU</v>
      </c>
      <c r="Q256" s="57" t="str">
        <f>IF(tbl_raw_data[[#This Row],[time_taken_in_mins]]&lt;=20,"SLA_MET","SLA_NOT_MET")</f>
        <v>SLA_MET</v>
      </c>
    </row>
    <row r="257" spans="1:17" ht="15" customHeight="1" x14ac:dyDescent="0.25">
      <c r="A257" s="17" t="s">
        <v>5159</v>
      </c>
      <c r="B257" s="18">
        <v>45136.749664351853</v>
      </c>
      <c r="C257" s="19">
        <v>45136.759548611109</v>
      </c>
      <c r="D257" s="20" t="s">
        <v>8</v>
      </c>
      <c r="E257" s="21" t="s">
        <v>9</v>
      </c>
      <c r="F257" s="20" t="s">
        <v>109</v>
      </c>
      <c r="G257" s="105" t="s">
        <v>11</v>
      </c>
      <c r="H25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7" s="48">
        <f>tbl_raw_data[[#This Row],[Date Actioned]]-tbl_raw_data[[#This Row],[Date Tagged]]</f>
        <v>9.8842592560686171E-3</v>
      </c>
      <c r="J257" s="50">
        <f>HOUR(tbl_raw_data[[#This Row],[time_taken]])*60+MINUTE(tbl_raw_data[[#This Row],[time_taken]])+SECOND(tbl_raw_data[[#This Row],[time_taken]])/60</f>
        <v>14.233333333333333</v>
      </c>
      <c r="K257" s="54">
        <f>DATE(YEAR(tbl_raw_data[[#This Row],[Date Actioned]]), MONTH(tbl_raw_data[[#This Row],[Date Actioned]]), DAY(tbl_raw_data[[#This Row],[Date Actioned]]))</f>
        <v>45136</v>
      </c>
      <c r="L257" s="55" t="str">
        <f>UPPER(TEXT(tbl_raw_data[[#This Row],[Updated_date]],"MMMM"))</f>
        <v>JULY</v>
      </c>
      <c r="M257" s="55" t="str">
        <f>UPPER("Week "&amp;IF(ROUNDUP(DAY(tbl_raw_data[[#This Row],[Updated_date]])/7,0)=5,4,ROUNDUP(DAY(tbl_raw_data[[#This Row],[Updated_date]])/7,0)))</f>
        <v>WEEK 4</v>
      </c>
      <c r="N257" s="57" t="str">
        <f>UPPER(VLOOKUP(tbl_raw_data[[#This Row],[Analyst]],[1]setting!$A$1:$B$15,2,0))</f>
        <v>NAVED</v>
      </c>
      <c r="O257" s="57" t="str">
        <f>UPPER(tbl_raw_data[[#This Row],[Outcome]])</f>
        <v>WITHDRAW</v>
      </c>
      <c r="P257" s="57" t="str">
        <f>UPPER(tbl_raw_data[[#This Row],[Queue Name]])</f>
        <v>CONSUMER PRE BUREAU</v>
      </c>
      <c r="Q257" s="57" t="str">
        <f>IF(tbl_raw_data[[#This Row],[time_taken_in_mins]]&lt;=20,"SLA_MET","SLA_NOT_MET")</f>
        <v>SLA_MET</v>
      </c>
    </row>
    <row r="258" spans="1:17" ht="15" customHeight="1" x14ac:dyDescent="0.25">
      <c r="A258" s="17" t="s">
        <v>3145</v>
      </c>
      <c r="B258" s="18">
        <v>45136.750810185185</v>
      </c>
      <c r="C258" s="19">
        <v>45136.757395833331</v>
      </c>
      <c r="D258" s="20" t="s">
        <v>40</v>
      </c>
      <c r="E258" s="21" t="s">
        <v>41</v>
      </c>
      <c r="F258" s="20" t="s">
        <v>73</v>
      </c>
      <c r="G258" s="105"/>
      <c r="H25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8" s="48">
        <f>tbl_raw_data[[#This Row],[Date Actioned]]-tbl_raw_data[[#This Row],[Date Tagged]]</f>
        <v>6.5856481451191939E-3</v>
      </c>
      <c r="J258" s="50">
        <f>HOUR(tbl_raw_data[[#This Row],[time_taken]])*60+MINUTE(tbl_raw_data[[#This Row],[time_taken]])+SECOND(tbl_raw_data[[#This Row],[time_taken]])/60</f>
        <v>9.4833333333333325</v>
      </c>
      <c r="K258" s="54">
        <f>DATE(YEAR(tbl_raw_data[[#This Row],[Date Actioned]]), MONTH(tbl_raw_data[[#This Row],[Date Actioned]]), DAY(tbl_raw_data[[#This Row],[Date Actioned]]))</f>
        <v>45136</v>
      </c>
      <c r="L258" s="55" t="str">
        <f>UPPER(TEXT(tbl_raw_data[[#This Row],[Updated_date]],"MMMM"))</f>
        <v>JULY</v>
      </c>
      <c r="M258" s="55" t="str">
        <f>UPPER("Week "&amp;IF(ROUNDUP(DAY(tbl_raw_data[[#This Row],[Updated_date]])/7,0)=5,4,ROUNDUP(DAY(tbl_raw_data[[#This Row],[Updated_date]])/7,0)))</f>
        <v>WEEK 4</v>
      </c>
      <c r="N258" s="57" t="str">
        <f>UPPER(VLOOKUP(tbl_raw_data[[#This Row],[Analyst]],[1]setting!$A$1:$B$15,2,0))</f>
        <v>SHAHID</v>
      </c>
      <c r="O258" s="57" t="str">
        <f>UPPER(tbl_raw_data[[#This Row],[Outcome]])</f>
        <v>WITHDRAW</v>
      </c>
      <c r="P258" s="57" t="str">
        <f>UPPER(tbl_raw_data[[#This Row],[Queue Name]])</f>
        <v>CONSUMER POST BUREAU</v>
      </c>
      <c r="Q258" s="57" t="str">
        <f>IF(tbl_raw_data[[#This Row],[time_taken_in_mins]]&lt;=20,"SLA_MET","SLA_NOT_MET")</f>
        <v>SLA_MET</v>
      </c>
    </row>
    <row r="259" spans="1:17" ht="15" customHeight="1" x14ac:dyDescent="0.25">
      <c r="A259" s="17" t="s">
        <v>511</v>
      </c>
      <c r="B259" s="18">
        <v>45136.753206018519</v>
      </c>
      <c r="C259" s="19">
        <v>45136.756006944444</v>
      </c>
      <c r="D259" s="20" t="s">
        <v>8</v>
      </c>
      <c r="E259" s="21" t="s">
        <v>9</v>
      </c>
      <c r="F259" s="20" t="s">
        <v>168</v>
      </c>
      <c r="G259" s="105" t="s">
        <v>510</v>
      </c>
      <c r="H25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9" s="48">
        <f>tbl_raw_data[[#This Row],[Date Actioned]]-tbl_raw_data[[#This Row],[Date Tagged]]</f>
        <v>2.8009259258396924E-3</v>
      </c>
      <c r="J259" s="50">
        <f>HOUR(tbl_raw_data[[#This Row],[time_taken]])*60+MINUTE(tbl_raw_data[[#This Row],[time_taken]])+SECOND(tbl_raw_data[[#This Row],[time_taken]])/60</f>
        <v>4.0333333333333332</v>
      </c>
      <c r="K259" s="54">
        <f>DATE(YEAR(tbl_raw_data[[#This Row],[Date Actioned]]), MONTH(tbl_raw_data[[#This Row],[Date Actioned]]), DAY(tbl_raw_data[[#This Row],[Date Actioned]]))</f>
        <v>45136</v>
      </c>
      <c r="L259" s="55" t="str">
        <f>UPPER(TEXT(tbl_raw_data[[#This Row],[Updated_date]],"MMMM"))</f>
        <v>JULY</v>
      </c>
      <c r="M259" s="55" t="str">
        <f>UPPER("Week "&amp;IF(ROUNDUP(DAY(tbl_raw_data[[#This Row],[Updated_date]])/7,0)=5,4,ROUNDUP(DAY(tbl_raw_data[[#This Row],[Updated_date]])/7,0)))</f>
        <v>WEEK 4</v>
      </c>
      <c r="N259" s="57" t="str">
        <f>UPPER(VLOOKUP(tbl_raw_data[[#This Row],[Analyst]],[1]setting!$A$1:$B$15,2,0))</f>
        <v>MERCEDES</v>
      </c>
      <c r="O259" s="57" t="str">
        <f>UPPER(tbl_raw_data[[#This Row],[Outcome]])</f>
        <v>WITHDRAW</v>
      </c>
      <c r="P259" s="57" t="str">
        <f>UPPER(tbl_raw_data[[#This Row],[Queue Name]])</f>
        <v>CONSUMER PRE BUREAU</v>
      </c>
      <c r="Q259" s="57" t="str">
        <f>IF(tbl_raw_data[[#This Row],[time_taken_in_mins]]&lt;=20,"SLA_MET","SLA_NOT_MET")</f>
        <v>SLA_MET</v>
      </c>
    </row>
    <row r="260" spans="1:17" ht="15" customHeight="1" x14ac:dyDescent="0.25">
      <c r="A260" s="17" t="s">
        <v>5734</v>
      </c>
      <c r="B260" s="18">
        <v>45136.75403935185</v>
      </c>
      <c r="C260" s="19">
        <v>45136.765266203707</v>
      </c>
      <c r="D260" s="20" t="s">
        <v>13</v>
      </c>
      <c r="E260" s="21" t="s">
        <v>9</v>
      </c>
      <c r="F260" s="20" t="s">
        <v>168</v>
      </c>
      <c r="G260" s="105" t="s">
        <v>53</v>
      </c>
      <c r="H26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 s="48">
        <f>tbl_raw_data[[#This Row],[Date Actioned]]-tbl_raw_data[[#This Row],[Date Tagged]]</f>
        <v>1.1226851856918074E-2</v>
      </c>
      <c r="J260" s="50">
        <f>HOUR(tbl_raw_data[[#This Row],[time_taken]])*60+MINUTE(tbl_raw_data[[#This Row],[time_taken]])+SECOND(tbl_raw_data[[#This Row],[time_taken]])/60</f>
        <v>16.166666666666668</v>
      </c>
      <c r="K260" s="54">
        <f>DATE(YEAR(tbl_raw_data[[#This Row],[Date Actioned]]), MONTH(tbl_raw_data[[#This Row],[Date Actioned]]), DAY(tbl_raw_data[[#This Row],[Date Actioned]]))</f>
        <v>45136</v>
      </c>
      <c r="L260" s="55" t="str">
        <f>UPPER(TEXT(tbl_raw_data[[#This Row],[Updated_date]],"MMMM"))</f>
        <v>JULY</v>
      </c>
      <c r="M260" s="55" t="str">
        <f>UPPER("Week "&amp;IF(ROUNDUP(DAY(tbl_raw_data[[#This Row],[Updated_date]])/7,0)=5,4,ROUNDUP(DAY(tbl_raw_data[[#This Row],[Updated_date]])/7,0)))</f>
        <v>WEEK 4</v>
      </c>
      <c r="N260" s="57" t="str">
        <f>UPPER(VLOOKUP(tbl_raw_data[[#This Row],[Analyst]],[1]setting!$A$1:$B$15,2,0))</f>
        <v>MERCEDES</v>
      </c>
      <c r="O260" s="57" t="str">
        <f>UPPER(tbl_raw_data[[#This Row],[Outcome]])</f>
        <v>APPROVE</v>
      </c>
      <c r="P260" s="57" t="str">
        <f>UPPER(tbl_raw_data[[#This Row],[Queue Name]])</f>
        <v>CONSUMER PRE BUREAU</v>
      </c>
      <c r="Q260" s="57" t="str">
        <f>IF(tbl_raw_data[[#This Row],[time_taken_in_mins]]&lt;=20,"SLA_MET","SLA_NOT_MET")</f>
        <v>SLA_MET</v>
      </c>
    </row>
    <row r="261" spans="1:17" ht="15" customHeight="1" x14ac:dyDescent="0.25">
      <c r="A261" s="17" t="s">
        <v>2880</v>
      </c>
      <c r="B261" s="18">
        <v>45136.754872685182</v>
      </c>
      <c r="C261" s="19">
        <v>45136.761076388888</v>
      </c>
      <c r="D261" s="20" t="s">
        <v>13</v>
      </c>
      <c r="E261" s="21" t="s">
        <v>41</v>
      </c>
      <c r="F261" s="20" t="s">
        <v>55</v>
      </c>
      <c r="G261" s="105" t="s">
        <v>67</v>
      </c>
      <c r="H26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 s="48">
        <f>tbl_raw_data[[#This Row],[Date Actioned]]-tbl_raw_data[[#This Row],[Date Tagged]]</f>
        <v>6.2037037059781142E-3</v>
      </c>
      <c r="J261" s="50">
        <f>HOUR(tbl_raw_data[[#This Row],[time_taken]])*60+MINUTE(tbl_raw_data[[#This Row],[time_taken]])+SECOND(tbl_raw_data[[#This Row],[time_taken]])/60</f>
        <v>8.9333333333333336</v>
      </c>
      <c r="K261" s="54">
        <f>DATE(YEAR(tbl_raw_data[[#This Row],[Date Actioned]]), MONTH(tbl_raw_data[[#This Row],[Date Actioned]]), DAY(tbl_raw_data[[#This Row],[Date Actioned]]))</f>
        <v>45136</v>
      </c>
      <c r="L261" s="55" t="str">
        <f>UPPER(TEXT(tbl_raw_data[[#This Row],[Updated_date]],"MMMM"))</f>
        <v>JULY</v>
      </c>
      <c r="M261" s="55" t="str">
        <f>UPPER("Week "&amp;IF(ROUNDUP(DAY(tbl_raw_data[[#This Row],[Updated_date]])/7,0)=5,4,ROUNDUP(DAY(tbl_raw_data[[#This Row],[Updated_date]])/7,0)))</f>
        <v>WEEK 4</v>
      </c>
      <c r="N261" s="57" t="str">
        <f>UPPER(VLOOKUP(tbl_raw_data[[#This Row],[Analyst]],[1]setting!$A$1:$B$15,2,0))</f>
        <v>CAMERON</v>
      </c>
      <c r="O261" s="57" t="str">
        <f>UPPER(tbl_raw_data[[#This Row],[Outcome]])</f>
        <v>APPROVE</v>
      </c>
      <c r="P261" s="57" t="str">
        <f>UPPER(tbl_raw_data[[#This Row],[Queue Name]])</f>
        <v>CONSUMER POST BUREAU</v>
      </c>
      <c r="Q261" s="57" t="str">
        <f>IF(tbl_raw_data[[#This Row],[time_taken_in_mins]]&lt;=20,"SLA_MET","SLA_NOT_MET")</f>
        <v>SLA_MET</v>
      </c>
    </row>
    <row r="262" spans="1:17" ht="15" customHeight="1" x14ac:dyDescent="0.25">
      <c r="A262" s="17" t="s">
        <v>4456</v>
      </c>
      <c r="B262" s="18">
        <v>45136.756180555552</v>
      </c>
      <c r="C262" s="19">
        <v>45136.764664351853</v>
      </c>
      <c r="D262" s="20" t="s">
        <v>13</v>
      </c>
      <c r="E262" s="21" t="s">
        <v>28</v>
      </c>
      <c r="F262" s="20" t="s">
        <v>455</v>
      </c>
      <c r="G262" s="105" t="s">
        <v>21</v>
      </c>
      <c r="H26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 s="48">
        <f>tbl_raw_data[[#This Row],[Date Actioned]]-tbl_raw_data[[#This Row],[Date Tagged]]</f>
        <v>8.4837963004247285E-3</v>
      </c>
      <c r="J262" s="50">
        <f>HOUR(tbl_raw_data[[#This Row],[time_taken]])*60+MINUTE(tbl_raw_data[[#This Row],[time_taken]])+SECOND(tbl_raw_data[[#This Row],[time_taken]])/60</f>
        <v>12.216666666666667</v>
      </c>
      <c r="K262" s="54">
        <f>DATE(YEAR(tbl_raw_data[[#This Row],[Date Actioned]]), MONTH(tbl_raw_data[[#This Row],[Date Actioned]]), DAY(tbl_raw_data[[#This Row],[Date Actioned]]))</f>
        <v>45136</v>
      </c>
      <c r="L262" s="55" t="str">
        <f>UPPER(TEXT(tbl_raw_data[[#This Row],[Updated_date]],"MMMM"))</f>
        <v>JULY</v>
      </c>
      <c r="M262" s="55" t="str">
        <f>UPPER("Week "&amp;IF(ROUNDUP(DAY(tbl_raw_data[[#This Row],[Updated_date]])/7,0)=5,4,ROUNDUP(DAY(tbl_raw_data[[#This Row],[Updated_date]])/7,0)))</f>
        <v>WEEK 4</v>
      </c>
      <c r="N262" s="57" t="str">
        <f>UPPER(VLOOKUP(tbl_raw_data[[#This Row],[Analyst]],[1]setting!$A$1:$B$15,2,0))</f>
        <v>ROHAN</v>
      </c>
      <c r="O262" s="57" t="str">
        <f>UPPER(tbl_raw_data[[#This Row],[Outcome]])</f>
        <v>APPROVE</v>
      </c>
      <c r="P262" s="57" t="str">
        <f>UPPER(tbl_raw_data[[#This Row],[Queue Name]])</f>
        <v>CONSUMER EXISTING</v>
      </c>
      <c r="Q262" s="57" t="str">
        <f>IF(tbl_raw_data[[#This Row],[time_taken_in_mins]]&lt;=20,"SLA_MET","SLA_NOT_MET")</f>
        <v>SLA_MET</v>
      </c>
    </row>
    <row r="263" spans="1:17" ht="15" customHeight="1" x14ac:dyDescent="0.25">
      <c r="A263" s="17" t="s">
        <v>3368</v>
      </c>
      <c r="B263" s="18">
        <v>45136.757025462961</v>
      </c>
      <c r="C263" s="19">
        <v>45136.763888888891</v>
      </c>
      <c r="D263" s="20" t="s">
        <v>13</v>
      </c>
      <c r="E263" s="21" t="s">
        <v>41</v>
      </c>
      <c r="F263" s="20" t="s">
        <v>109</v>
      </c>
      <c r="G263" s="105" t="s">
        <v>67</v>
      </c>
      <c r="H26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 s="48">
        <f>tbl_raw_data[[#This Row],[Date Actioned]]-tbl_raw_data[[#This Row],[Date Tagged]]</f>
        <v>6.8634259296231903E-3</v>
      </c>
      <c r="J263" s="50">
        <f>HOUR(tbl_raw_data[[#This Row],[time_taken]])*60+MINUTE(tbl_raw_data[[#This Row],[time_taken]])+SECOND(tbl_raw_data[[#This Row],[time_taken]])/60</f>
        <v>9.8833333333333329</v>
      </c>
      <c r="K263" s="54">
        <f>DATE(YEAR(tbl_raw_data[[#This Row],[Date Actioned]]), MONTH(tbl_raw_data[[#This Row],[Date Actioned]]), DAY(tbl_raw_data[[#This Row],[Date Actioned]]))</f>
        <v>45136</v>
      </c>
      <c r="L263" s="55" t="str">
        <f>UPPER(TEXT(tbl_raw_data[[#This Row],[Updated_date]],"MMMM"))</f>
        <v>JULY</v>
      </c>
      <c r="M263" s="55" t="str">
        <f>UPPER("Week "&amp;IF(ROUNDUP(DAY(tbl_raw_data[[#This Row],[Updated_date]])/7,0)=5,4,ROUNDUP(DAY(tbl_raw_data[[#This Row],[Updated_date]])/7,0)))</f>
        <v>WEEK 4</v>
      </c>
      <c r="N263" s="57" t="str">
        <f>UPPER(VLOOKUP(tbl_raw_data[[#This Row],[Analyst]],[1]setting!$A$1:$B$15,2,0))</f>
        <v>NAVED</v>
      </c>
      <c r="O263" s="57" t="str">
        <f>UPPER(tbl_raw_data[[#This Row],[Outcome]])</f>
        <v>APPROVE</v>
      </c>
      <c r="P263" s="57" t="str">
        <f>UPPER(tbl_raw_data[[#This Row],[Queue Name]])</f>
        <v>CONSUMER POST BUREAU</v>
      </c>
      <c r="Q263" s="57" t="str">
        <f>IF(tbl_raw_data[[#This Row],[time_taken_in_mins]]&lt;=20,"SLA_MET","SLA_NOT_MET")</f>
        <v>SLA_MET</v>
      </c>
    </row>
    <row r="264" spans="1:17" ht="15" customHeight="1" x14ac:dyDescent="0.25">
      <c r="A264" s="17" t="s">
        <v>5988</v>
      </c>
      <c r="B264" s="18">
        <v>45136.75880787037</v>
      </c>
      <c r="C264" s="19">
        <v>45136.770636574074</v>
      </c>
      <c r="D264" s="20" t="s">
        <v>29</v>
      </c>
      <c r="E264" s="21" t="s">
        <v>28</v>
      </c>
      <c r="F264" s="20" t="s">
        <v>73</v>
      </c>
      <c r="G264" s="105"/>
      <c r="H26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 s="48">
        <f>tbl_raw_data[[#This Row],[Date Actioned]]-tbl_raw_data[[#This Row],[Date Tagged]]</f>
        <v>1.1828703703940846E-2</v>
      </c>
      <c r="J264" s="50">
        <f>HOUR(tbl_raw_data[[#This Row],[time_taken]])*60+MINUTE(tbl_raw_data[[#This Row],[time_taken]])+SECOND(tbl_raw_data[[#This Row],[time_taken]])/60</f>
        <v>17.033333333333335</v>
      </c>
      <c r="K264" s="54">
        <f>DATE(YEAR(tbl_raw_data[[#This Row],[Date Actioned]]), MONTH(tbl_raw_data[[#This Row],[Date Actioned]]), DAY(tbl_raw_data[[#This Row],[Date Actioned]]))</f>
        <v>45136</v>
      </c>
      <c r="L264" s="55" t="str">
        <f>UPPER(TEXT(tbl_raw_data[[#This Row],[Updated_date]],"MMMM"))</f>
        <v>JULY</v>
      </c>
      <c r="M264" s="55" t="str">
        <f>UPPER("Week "&amp;IF(ROUNDUP(DAY(tbl_raw_data[[#This Row],[Updated_date]])/7,0)=5,4,ROUNDUP(DAY(tbl_raw_data[[#This Row],[Updated_date]])/7,0)))</f>
        <v>WEEK 4</v>
      </c>
      <c r="N264" s="57" t="str">
        <f>UPPER(VLOOKUP(tbl_raw_data[[#This Row],[Analyst]],[1]setting!$A$1:$B$15,2,0))</f>
        <v>SHAHID</v>
      </c>
      <c r="O264" s="57" t="str">
        <f>UPPER(tbl_raw_data[[#This Row],[Outcome]])</f>
        <v>APPROVE</v>
      </c>
      <c r="P264" s="57" t="str">
        <f>UPPER(tbl_raw_data[[#This Row],[Queue Name]])</f>
        <v>CONSUMER EXISTING</v>
      </c>
      <c r="Q264" s="57" t="str">
        <f>IF(tbl_raw_data[[#This Row],[time_taken_in_mins]]&lt;=20,"SLA_MET","SLA_NOT_MET")</f>
        <v>SLA_MET</v>
      </c>
    </row>
    <row r="265" spans="1:17" ht="15" customHeight="1" x14ac:dyDescent="0.25">
      <c r="A265" s="17" t="s">
        <v>1117</v>
      </c>
      <c r="B265" s="18">
        <v>45136.760810185187</v>
      </c>
      <c r="C265" s="19">
        <v>45136.764664351853</v>
      </c>
      <c r="D265" s="20" t="s">
        <v>13</v>
      </c>
      <c r="E265" s="21" t="s">
        <v>41</v>
      </c>
      <c r="F265" s="20" t="s">
        <v>55</v>
      </c>
      <c r="G265" s="105" t="s">
        <v>67</v>
      </c>
      <c r="H26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 s="48">
        <f>tbl_raw_data[[#This Row],[Date Actioned]]-tbl_raw_data[[#This Row],[Date Tagged]]</f>
        <v>3.8541666654055007E-3</v>
      </c>
      <c r="J265" s="50">
        <f>HOUR(tbl_raw_data[[#This Row],[time_taken]])*60+MINUTE(tbl_raw_data[[#This Row],[time_taken]])+SECOND(tbl_raw_data[[#This Row],[time_taken]])/60</f>
        <v>5.55</v>
      </c>
      <c r="K265" s="54">
        <f>DATE(YEAR(tbl_raw_data[[#This Row],[Date Actioned]]), MONTH(tbl_raw_data[[#This Row],[Date Actioned]]), DAY(tbl_raw_data[[#This Row],[Date Actioned]]))</f>
        <v>45136</v>
      </c>
      <c r="L265" s="55" t="str">
        <f>UPPER(TEXT(tbl_raw_data[[#This Row],[Updated_date]],"MMMM"))</f>
        <v>JULY</v>
      </c>
      <c r="M265" s="55" t="str">
        <f>UPPER("Week "&amp;IF(ROUNDUP(DAY(tbl_raw_data[[#This Row],[Updated_date]])/7,0)=5,4,ROUNDUP(DAY(tbl_raw_data[[#This Row],[Updated_date]])/7,0)))</f>
        <v>WEEK 4</v>
      </c>
      <c r="N265" s="57" t="str">
        <f>UPPER(VLOOKUP(tbl_raw_data[[#This Row],[Analyst]],[1]setting!$A$1:$B$15,2,0))</f>
        <v>CAMERON</v>
      </c>
      <c r="O265" s="57" t="str">
        <f>UPPER(tbl_raw_data[[#This Row],[Outcome]])</f>
        <v>APPROVE</v>
      </c>
      <c r="P265" s="57" t="str">
        <f>UPPER(tbl_raw_data[[#This Row],[Queue Name]])</f>
        <v>CONSUMER POST BUREAU</v>
      </c>
      <c r="Q265" s="57" t="str">
        <f>IF(tbl_raw_data[[#This Row],[time_taken_in_mins]]&lt;=20,"SLA_MET","SLA_NOT_MET")</f>
        <v>SLA_MET</v>
      </c>
    </row>
    <row r="266" spans="1:17" ht="15" customHeight="1" x14ac:dyDescent="0.25">
      <c r="A266" s="17" t="s">
        <v>5651</v>
      </c>
      <c r="B266" s="18">
        <v>45136.762037037035</v>
      </c>
      <c r="C266" s="19">
        <v>45136.773032407407</v>
      </c>
      <c r="D266" s="20" t="s">
        <v>13</v>
      </c>
      <c r="E266" s="21" t="s">
        <v>41</v>
      </c>
      <c r="F266" s="20" t="s">
        <v>109</v>
      </c>
      <c r="G266" s="105" t="s">
        <v>67</v>
      </c>
      <c r="H26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 s="48">
        <f>tbl_raw_data[[#This Row],[Date Actioned]]-tbl_raw_data[[#This Row],[Date Tagged]]</f>
        <v>1.099537037225673E-2</v>
      </c>
      <c r="J266" s="50">
        <f>HOUR(tbl_raw_data[[#This Row],[time_taken]])*60+MINUTE(tbl_raw_data[[#This Row],[time_taken]])+SECOND(tbl_raw_data[[#This Row],[time_taken]])/60</f>
        <v>15.833333333333334</v>
      </c>
      <c r="K266" s="54">
        <f>DATE(YEAR(tbl_raw_data[[#This Row],[Date Actioned]]), MONTH(tbl_raw_data[[#This Row],[Date Actioned]]), DAY(tbl_raw_data[[#This Row],[Date Actioned]]))</f>
        <v>45136</v>
      </c>
      <c r="L266" s="55" t="str">
        <f>UPPER(TEXT(tbl_raw_data[[#This Row],[Updated_date]],"MMMM"))</f>
        <v>JULY</v>
      </c>
      <c r="M266" s="55" t="str">
        <f>UPPER("Week "&amp;IF(ROUNDUP(DAY(tbl_raw_data[[#This Row],[Updated_date]])/7,0)=5,4,ROUNDUP(DAY(tbl_raw_data[[#This Row],[Updated_date]])/7,0)))</f>
        <v>WEEK 4</v>
      </c>
      <c r="N266" s="57" t="str">
        <f>UPPER(VLOOKUP(tbl_raw_data[[#This Row],[Analyst]],[1]setting!$A$1:$B$15,2,0))</f>
        <v>NAVED</v>
      </c>
      <c r="O266" s="57" t="str">
        <f>UPPER(tbl_raw_data[[#This Row],[Outcome]])</f>
        <v>APPROVE</v>
      </c>
      <c r="P266" s="57" t="str">
        <f>UPPER(tbl_raw_data[[#This Row],[Queue Name]])</f>
        <v>CONSUMER POST BUREAU</v>
      </c>
      <c r="Q266" s="57" t="str">
        <f>IF(tbl_raw_data[[#This Row],[time_taken_in_mins]]&lt;=20,"SLA_MET","SLA_NOT_MET")</f>
        <v>SLA_MET</v>
      </c>
    </row>
    <row r="267" spans="1:17" ht="15" customHeight="1" x14ac:dyDescent="0.25">
      <c r="A267" s="17" t="s">
        <v>651</v>
      </c>
      <c r="B267" s="18">
        <v>45136.766597222224</v>
      </c>
      <c r="C267" s="19">
        <v>45136.769699074073</v>
      </c>
      <c r="D267" s="20" t="s">
        <v>8</v>
      </c>
      <c r="E267" s="21" t="s">
        <v>28</v>
      </c>
      <c r="F267" s="20" t="s">
        <v>55</v>
      </c>
      <c r="G267" s="105" t="s">
        <v>650</v>
      </c>
      <c r="H26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7" s="48">
        <f>tbl_raw_data[[#This Row],[Date Actioned]]-tbl_raw_data[[#This Row],[Date Tagged]]</f>
        <v>3.1018518493510783E-3</v>
      </c>
      <c r="J267" s="50">
        <f>HOUR(tbl_raw_data[[#This Row],[time_taken]])*60+MINUTE(tbl_raw_data[[#This Row],[time_taken]])+SECOND(tbl_raw_data[[#This Row],[time_taken]])/60</f>
        <v>4.4666666666666668</v>
      </c>
      <c r="K267" s="54">
        <f>DATE(YEAR(tbl_raw_data[[#This Row],[Date Actioned]]), MONTH(tbl_raw_data[[#This Row],[Date Actioned]]), DAY(tbl_raw_data[[#This Row],[Date Actioned]]))</f>
        <v>45136</v>
      </c>
      <c r="L267" s="55" t="str">
        <f>UPPER(TEXT(tbl_raw_data[[#This Row],[Updated_date]],"MMMM"))</f>
        <v>JULY</v>
      </c>
      <c r="M267" s="55" t="str">
        <f>UPPER("Week "&amp;IF(ROUNDUP(DAY(tbl_raw_data[[#This Row],[Updated_date]])/7,0)=5,4,ROUNDUP(DAY(tbl_raw_data[[#This Row],[Updated_date]])/7,0)))</f>
        <v>WEEK 4</v>
      </c>
      <c r="N267" s="57" t="str">
        <f>UPPER(VLOOKUP(tbl_raw_data[[#This Row],[Analyst]],[1]setting!$A$1:$B$15,2,0))</f>
        <v>CAMERON</v>
      </c>
      <c r="O267" s="57" t="str">
        <f>UPPER(tbl_raw_data[[#This Row],[Outcome]])</f>
        <v>WITHDRAW</v>
      </c>
      <c r="P267" s="57" t="str">
        <f>UPPER(tbl_raw_data[[#This Row],[Queue Name]])</f>
        <v>CONSUMER EXISTING</v>
      </c>
      <c r="Q267" s="57" t="str">
        <f>IF(tbl_raw_data[[#This Row],[time_taken_in_mins]]&lt;=20,"SLA_MET","SLA_NOT_MET")</f>
        <v>SLA_MET</v>
      </c>
    </row>
    <row r="268" spans="1:17" ht="15" customHeight="1" x14ac:dyDescent="0.25">
      <c r="A268" s="17" t="s">
        <v>4352</v>
      </c>
      <c r="B268" s="18">
        <v>45136.767002314817</v>
      </c>
      <c r="C268" s="19">
        <v>45136.775300925925</v>
      </c>
      <c r="D268" s="20" t="s">
        <v>8</v>
      </c>
      <c r="E268" s="21" t="s">
        <v>9</v>
      </c>
      <c r="F268" s="20" t="s">
        <v>455</v>
      </c>
      <c r="G268" s="105" t="s">
        <v>4350</v>
      </c>
      <c r="H26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8" s="48">
        <f>tbl_raw_data[[#This Row],[Date Actioned]]-tbl_raw_data[[#This Row],[Date Tagged]]</f>
        <v>8.2986111083300784E-3</v>
      </c>
      <c r="J268" s="50">
        <f>HOUR(tbl_raw_data[[#This Row],[time_taken]])*60+MINUTE(tbl_raw_data[[#This Row],[time_taken]])+SECOND(tbl_raw_data[[#This Row],[time_taken]])/60</f>
        <v>11.95</v>
      </c>
      <c r="K268" s="54">
        <f>DATE(YEAR(tbl_raw_data[[#This Row],[Date Actioned]]), MONTH(tbl_raw_data[[#This Row],[Date Actioned]]), DAY(tbl_raw_data[[#This Row],[Date Actioned]]))</f>
        <v>45136</v>
      </c>
      <c r="L268" s="55" t="str">
        <f>UPPER(TEXT(tbl_raw_data[[#This Row],[Updated_date]],"MMMM"))</f>
        <v>JULY</v>
      </c>
      <c r="M268" s="55" t="str">
        <f>UPPER("Week "&amp;IF(ROUNDUP(DAY(tbl_raw_data[[#This Row],[Updated_date]])/7,0)=5,4,ROUNDUP(DAY(tbl_raw_data[[#This Row],[Updated_date]])/7,0)))</f>
        <v>WEEK 4</v>
      </c>
      <c r="N268" s="57" t="str">
        <f>UPPER(VLOOKUP(tbl_raw_data[[#This Row],[Analyst]],[1]setting!$A$1:$B$15,2,0))</f>
        <v>ROHAN</v>
      </c>
      <c r="O268" s="57" t="str">
        <f>UPPER(tbl_raw_data[[#This Row],[Outcome]])</f>
        <v>WITHDRAW</v>
      </c>
      <c r="P268" s="57" t="str">
        <f>UPPER(tbl_raw_data[[#This Row],[Queue Name]])</f>
        <v>CONSUMER PRE BUREAU</v>
      </c>
      <c r="Q268" s="57" t="str">
        <f>IF(tbl_raw_data[[#This Row],[time_taken_in_mins]]&lt;=20,"SLA_MET","SLA_NOT_MET")</f>
        <v>SLA_MET</v>
      </c>
    </row>
    <row r="269" spans="1:17" ht="15" customHeight="1" x14ac:dyDescent="0.25">
      <c r="A269" s="17" t="s">
        <v>699</v>
      </c>
      <c r="B269" s="18">
        <v>45136.771979166668</v>
      </c>
      <c r="C269" s="19">
        <v>45136.775138888886</v>
      </c>
      <c r="D269" s="20" t="s">
        <v>8</v>
      </c>
      <c r="E269" s="21" t="s">
        <v>28</v>
      </c>
      <c r="F269" s="20" t="s">
        <v>10</v>
      </c>
      <c r="G269" s="105" t="s">
        <v>172</v>
      </c>
      <c r="H26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9" s="48">
        <f>tbl_raw_data[[#This Row],[Date Actioned]]-tbl_raw_data[[#This Row],[Date Tagged]]</f>
        <v>3.159722218697425E-3</v>
      </c>
      <c r="J269" s="50">
        <f>HOUR(tbl_raw_data[[#This Row],[time_taken]])*60+MINUTE(tbl_raw_data[[#This Row],[time_taken]])+SECOND(tbl_raw_data[[#This Row],[time_taken]])/60</f>
        <v>4.55</v>
      </c>
      <c r="K269" s="54">
        <f>DATE(YEAR(tbl_raw_data[[#This Row],[Date Actioned]]), MONTH(tbl_raw_data[[#This Row],[Date Actioned]]), DAY(tbl_raw_data[[#This Row],[Date Actioned]]))</f>
        <v>45136</v>
      </c>
      <c r="L269" s="55" t="str">
        <f>UPPER(TEXT(tbl_raw_data[[#This Row],[Updated_date]],"MMMM"))</f>
        <v>JULY</v>
      </c>
      <c r="M269" s="55" t="str">
        <f>UPPER("Week "&amp;IF(ROUNDUP(DAY(tbl_raw_data[[#This Row],[Updated_date]])/7,0)=5,4,ROUNDUP(DAY(tbl_raw_data[[#This Row],[Updated_date]])/7,0)))</f>
        <v>WEEK 4</v>
      </c>
      <c r="N269" s="57" t="str">
        <f>UPPER(VLOOKUP(tbl_raw_data[[#This Row],[Analyst]],[1]setting!$A$1:$B$15,2,0))</f>
        <v>SAM</v>
      </c>
      <c r="O269" s="57" t="str">
        <f>UPPER(tbl_raw_data[[#This Row],[Outcome]])</f>
        <v>WITHDRAW</v>
      </c>
      <c r="P269" s="57" t="str">
        <f>UPPER(tbl_raw_data[[#This Row],[Queue Name]])</f>
        <v>CONSUMER EXISTING</v>
      </c>
      <c r="Q269" s="57" t="str">
        <f>IF(tbl_raw_data[[#This Row],[time_taken_in_mins]]&lt;=20,"SLA_MET","SLA_NOT_MET")</f>
        <v>SLA_MET</v>
      </c>
    </row>
    <row r="270" spans="1:17" ht="15" customHeight="1" x14ac:dyDescent="0.25">
      <c r="A270" s="17" t="s">
        <v>6065</v>
      </c>
      <c r="B270" s="18">
        <v>45136.772349537037</v>
      </c>
      <c r="C270" s="19">
        <v>45136.784409722219</v>
      </c>
      <c r="D270" s="20" t="s">
        <v>46</v>
      </c>
      <c r="E270" s="21" t="s">
        <v>28</v>
      </c>
      <c r="F270" s="20" t="s">
        <v>86</v>
      </c>
      <c r="G270" s="105" t="s">
        <v>6063</v>
      </c>
      <c r="H27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 s="48">
        <f>tbl_raw_data[[#This Row],[Date Actioned]]-tbl_raw_data[[#This Row],[Date Tagged]]</f>
        <v>1.2060185181326233E-2</v>
      </c>
      <c r="J270" s="50">
        <f>HOUR(tbl_raw_data[[#This Row],[time_taken]])*60+MINUTE(tbl_raw_data[[#This Row],[time_taken]])+SECOND(tbl_raw_data[[#This Row],[time_taken]])/60</f>
        <v>17.366666666666667</v>
      </c>
      <c r="K270" s="54">
        <f>DATE(YEAR(tbl_raw_data[[#This Row],[Date Actioned]]), MONTH(tbl_raw_data[[#This Row],[Date Actioned]]), DAY(tbl_raw_data[[#This Row],[Date Actioned]]))</f>
        <v>45136</v>
      </c>
      <c r="L270" s="55" t="str">
        <f>UPPER(TEXT(tbl_raw_data[[#This Row],[Updated_date]],"MMMM"))</f>
        <v>JULY</v>
      </c>
      <c r="M270" s="55" t="str">
        <f>UPPER("Week "&amp;IF(ROUNDUP(DAY(tbl_raw_data[[#This Row],[Updated_date]])/7,0)=5,4,ROUNDUP(DAY(tbl_raw_data[[#This Row],[Updated_date]])/7,0)))</f>
        <v>WEEK 4</v>
      </c>
      <c r="N270" s="57" t="str">
        <f>UPPER(VLOOKUP(tbl_raw_data[[#This Row],[Analyst]],[1]setting!$A$1:$B$15,2,0))</f>
        <v>ASIF</v>
      </c>
      <c r="O270" s="57" t="str">
        <f>UPPER(tbl_raw_data[[#This Row],[Outcome]])</f>
        <v>DECLINE</v>
      </c>
      <c r="P270" s="57" t="str">
        <f>UPPER(tbl_raw_data[[#This Row],[Queue Name]])</f>
        <v>CONSUMER EXISTING</v>
      </c>
      <c r="Q270" s="57" t="str">
        <f>IF(tbl_raw_data[[#This Row],[time_taken_in_mins]]&lt;=20,"SLA_MET","SLA_NOT_MET")</f>
        <v>SLA_MET</v>
      </c>
    </row>
    <row r="271" spans="1:17" ht="15" customHeight="1" x14ac:dyDescent="0.25">
      <c r="A271" s="17" t="s">
        <v>3043</v>
      </c>
      <c r="B271" s="18">
        <v>45136.775520833333</v>
      </c>
      <c r="C271" s="19">
        <v>45136.781967592593</v>
      </c>
      <c r="D271" s="20" t="s">
        <v>13</v>
      </c>
      <c r="E271" s="21" t="s">
        <v>9</v>
      </c>
      <c r="F271" s="20" t="s">
        <v>10</v>
      </c>
      <c r="G271" s="105" t="s">
        <v>67</v>
      </c>
      <c r="H27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 s="48">
        <f>tbl_raw_data[[#This Row],[Date Actioned]]-tbl_raw_data[[#This Row],[Date Tagged]]</f>
        <v>6.4467592601431534E-3</v>
      </c>
      <c r="J271" s="50">
        <f>HOUR(tbl_raw_data[[#This Row],[time_taken]])*60+MINUTE(tbl_raw_data[[#This Row],[time_taken]])+SECOND(tbl_raw_data[[#This Row],[time_taken]])/60</f>
        <v>9.2833333333333332</v>
      </c>
      <c r="K271" s="54">
        <f>DATE(YEAR(tbl_raw_data[[#This Row],[Date Actioned]]), MONTH(tbl_raw_data[[#This Row],[Date Actioned]]), DAY(tbl_raw_data[[#This Row],[Date Actioned]]))</f>
        <v>45136</v>
      </c>
      <c r="L271" s="55" t="str">
        <f>UPPER(TEXT(tbl_raw_data[[#This Row],[Updated_date]],"MMMM"))</f>
        <v>JULY</v>
      </c>
      <c r="M271" s="55" t="str">
        <f>UPPER("Week "&amp;IF(ROUNDUP(DAY(tbl_raw_data[[#This Row],[Updated_date]])/7,0)=5,4,ROUNDUP(DAY(tbl_raw_data[[#This Row],[Updated_date]])/7,0)))</f>
        <v>WEEK 4</v>
      </c>
      <c r="N271" s="57" t="str">
        <f>UPPER(VLOOKUP(tbl_raw_data[[#This Row],[Analyst]],[1]setting!$A$1:$B$15,2,0))</f>
        <v>SAM</v>
      </c>
      <c r="O271" s="57" t="str">
        <f>UPPER(tbl_raw_data[[#This Row],[Outcome]])</f>
        <v>APPROVE</v>
      </c>
      <c r="P271" s="57" t="str">
        <f>UPPER(tbl_raw_data[[#This Row],[Queue Name]])</f>
        <v>CONSUMER PRE BUREAU</v>
      </c>
      <c r="Q271" s="57" t="str">
        <f>IF(tbl_raw_data[[#This Row],[time_taken_in_mins]]&lt;=20,"SLA_MET","SLA_NOT_MET")</f>
        <v>SLA_MET</v>
      </c>
    </row>
    <row r="272" spans="1:17" ht="15" customHeight="1" x14ac:dyDescent="0.25">
      <c r="A272" s="17" t="s">
        <v>3993</v>
      </c>
      <c r="B272" s="18">
        <v>45136.777939814812</v>
      </c>
      <c r="C272" s="19">
        <v>45136.78564814815</v>
      </c>
      <c r="D272" s="20" t="s">
        <v>8</v>
      </c>
      <c r="E272" s="21" t="s">
        <v>9</v>
      </c>
      <c r="F272" s="20" t="s">
        <v>10</v>
      </c>
      <c r="G272" s="105" t="s">
        <v>3991</v>
      </c>
      <c r="H27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2" s="48">
        <f>tbl_raw_data[[#This Row],[Date Actioned]]-tbl_raw_data[[#This Row],[Date Tagged]]</f>
        <v>7.708333338086959E-3</v>
      </c>
      <c r="J272" s="50">
        <f>HOUR(tbl_raw_data[[#This Row],[time_taken]])*60+MINUTE(tbl_raw_data[[#This Row],[time_taken]])+SECOND(tbl_raw_data[[#This Row],[time_taken]])/60</f>
        <v>11.1</v>
      </c>
      <c r="K272" s="54">
        <f>DATE(YEAR(tbl_raw_data[[#This Row],[Date Actioned]]), MONTH(tbl_raw_data[[#This Row],[Date Actioned]]), DAY(tbl_raw_data[[#This Row],[Date Actioned]]))</f>
        <v>45136</v>
      </c>
      <c r="L272" s="55" t="str">
        <f>UPPER(TEXT(tbl_raw_data[[#This Row],[Updated_date]],"MMMM"))</f>
        <v>JULY</v>
      </c>
      <c r="M272" s="55" t="str">
        <f>UPPER("Week "&amp;IF(ROUNDUP(DAY(tbl_raw_data[[#This Row],[Updated_date]])/7,0)=5,4,ROUNDUP(DAY(tbl_raw_data[[#This Row],[Updated_date]])/7,0)))</f>
        <v>WEEK 4</v>
      </c>
      <c r="N272" s="57" t="str">
        <f>UPPER(VLOOKUP(tbl_raw_data[[#This Row],[Analyst]],[1]setting!$A$1:$B$15,2,0))</f>
        <v>SAM</v>
      </c>
      <c r="O272" s="57" t="str">
        <f>UPPER(tbl_raw_data[[#This Row],[Outcome]])</f>
        <v>WITHDRAW</v>
      </c>
      <c r="P272" s="57" t="str">
        <f>UPPER(tbl_raw_data[[#This Row],[Queue Name]])</f>
        <v>CONSUMER PRE BUREAU</v>
      </c>
      <c r="Q272" s="57" t="str">
        <f>IF(tbl_raw_data[[#This Row],[time_taken_in_mins]]&lt;=20,"SLA_MET","SLA_NOT_MET")</f>
        <v>SLA_MET</v>
      </c>
    </row>
    <row r="273" spans="1:17" ht="15" customHeight="1" x14ac:dyDescent="0.25">
      <c r="A273" s="17" t="s">
        <v>5795</v>
      </c>
      <c r="B273" s="18">
        <v>45136.777939814812</v>
      </c>
      <c r="C273" s="19">
        <v>45136.789305555554</v>
      </c>
      <c r="D273" s="20" t="s">
        <v>13</v>
      </c>
      <c r="E273" s="21" t="s">
        <v>9</v>
      </c>
      <c r="F273" s="20" t="s">
        <v>86</v>
      </c>
      <c r="G273" s="105" t="s">
        <v>67</v>
      </c>
      <c r="H27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 s="48">
        <f>tbl_raw_data[[#This Row],[Date Actioned]]-tbl_raw_data[[#This Row],[Date Tagged]]</f>
        <v>1.1365740741894115E-2</v>
      </c>
      <c r="J273" s="50">
        <f>HOUR(tbl_raw_data[[#This Row],[time_taken]])*60+MINUTE(tbl_raw_data[[#This Row],[time_taken]])+SECOND(tbl_raw_data[[#This Row],[time_taken]])/60</f>
        <v>16.366666666666667</v>
      </c>
      <c r="K273" s="54">
        <f>DATE(YEAR(tbl_raw_data[[#This Row],[Date Actioned]]), MONTH(tbl_raw_data[[#This Row],[Date Actioned]]), DAY(tbl_raw_data[[#This Row],[Date Actioned]]))</f>
        <v>45136</v>
      </c>
      <c r="L273" s="55" t="str">
        <f>UPPER(TEXT(tbl_raw_data[[#This Row],[Updated_date]],"MMMM"))</f>
        <v>JULY</v>
      </c>
      <c r="M273" s="55" t="str">
        <f>UPPER("Week "&amp;IF(ROUNDUP(DAY(tbl_raw_data[[#This Row],[Updated_date]])/7,0)=5,4,ROUNDUP(DAY(tbl_raw_data[[#This Row],[Updated_date]])/7,0)))</f>
        <v>WEEK 4</v>
      </c>
      <c r="N273" s="57" t="str">
        <f>UPPER(VLOOKUP(tbl_raw_data[[#This Row],[Analyst]],[1]setting!$A$1:$B$15,2,0))</f>
        <v>ASIF</v>
      </c>
      <c r="O273" s="57" t="str">
        <f>UPPER(tbl_raw_data[[#This Row],[Outcome]])</f>
        <v>APPROVE</v>
      </c>
      <c r="P273" s="57" t="str">
        <f>UPPER(tbl_raw_data[[#This Row],[Queue Name]])</f>
        <v>CONSUMER PRE BUREAU</v>
      </c>
      <c r="Q273" s="57" t="str">
        <f>IF(tbl_raw_data[[#This Row],[time_taken_in_mins]]&lt;=20,"SLA_MET","SLA_NOT_MET")</f>
        <v>SLA_MET</v>
      </c>
    </row>
    <row r="274" spans="1:17" ht="15" customHeight="1" x14ac:dyDescent="0.25">
      <c r="A274" s="17" t="s">
        <v>2625</v>
      </c>
      <c r="B274" s="18">
        <v>45136.783796296295</v>
      </c>
      <c r="C274" s="19">
        <v>45136.789618055554</v>
      </c>
      <c r="D274" s="20" t="s">
        <v>13</v>
      </c>
      <c r="E274" s="21" t="s">
        <v>41</v>
      </c>
      <c r="F274" s="20" t="s">
        <v>10</v>
      </c>
      <c r="G274" s="105" t="s">
        <v>67</v>
      </c>
      <c r="H27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 s="48">
        <f>tbl_raw_data[[#This Row],[Date Actioned]]-tbl_raw_data[[#This Row],[Date Tagged]]</f>
        <v>5.8217592595610768E-3</v>
      </c>
      <c r="J274" s="50">
        <f>HOUR(tbl_raw_data[[#This Row],[time_taken]])*60+MINUTE(tbl_raw_data[[#This Row],[time_taken]])+SECOND(tbl_raw_data[[#This Row],[time_taken]])/60</f>
        <v>8.3833333333333329</v>
      </c>
      <c r="K274" s="54">
        <f>DATE(YEAR(tbl_raw_data[[#This Row],[Date Actioned]]), MONTH(tbl_raw_data[[#This Row],[Date Actioned]]), DAY(tbl_raw_data[[#This Row],[Date Actioned]]))</f>
        <v>45136</v>
      </c>
      <c r="L274" s="55" t="str">
        <f>UPPER(TEXT(tbl_raw_data[[#This Row],[Updated_date]],"MMMM"))</f>
        <v>JULY</v>
      </c>
      <c r="M274" s="55" t="str">
        <f>UPPER("Week "&amp;IF(ROUNDUP(DAY(tbl_raw_data[[#This Row],[Updated_date]])/7,0)=5,4,ROUNDUP(DAY(tbl_raw_data[[#This Row],[Updated_date]])/7,0)))</f>
        <v>WEEK 4</v>
      </c>
      <c r="N274" s="57" t="str">
        <f>UPPER(VLOOKUP(tbl_raw_data[[#This Row],[Analyst]],[1]setting!$A$1:$B$15,2,0))</f>
        <v>SAM</v>
      </c>
      <c r="O274" s="57" t="str">
        <f>UPPER(tbl_raw_data[[#This Row],[Outcome]])</f>
        <v>APPROVE</v>
      </c>
      <c r="P274" s="57" t="str">
        <f>UPPER(tbl_raw_data[[#This Row],[Queue Name]])</f>
        <v>CONSUMER POST BUREAU</v>
      </c>
      <c r="Q274" s="57" t="str">
        <f>IF(tbl_raw_data[[#This Row],[time_taken_in_mins]]&lt;=20,"SLA_MET","SLA_NOT_MET")</f>
        <v>SLA_MET</v>
      </c>
    </row>
    <row r="275" spans="1:17" ht="15" customHeight="1" x14ac:dyDescent="0.25">
      <c r="A275" s="17" t="s">
        <v>4701</v>
      </c>
      <c r="B275" s="18">
        <v>45136.790173611109</v>
      </c>
      <c r="C275" s="19">
        <v>45136.799062500002</v>
      </c>
      <c r="D275" s="20" t="s">
        <v>40</v>
      </c>
      <c r="E275" s="21" t="s">
        <v>41</v>
      </c>
      <c r="F275" s="20" t="s">
        <v>455</v>
      </c>
      <c r="G275" s="105"/>
      <c r="H27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5" s="48">
        <f>tbl_raw_data[[#This Row],[Date Actioned]]-tbl_raw_data[[#This Row],[Date Tagged]]</f>
        <v>8.8888888931251131E-3</v>
      </c>
      <c r="J275" s="50">
        <f>HOUR(tbl_raw_data[[#This Row],[time_taken]])*60+MINUTE(tbl_raw_data[[#This Row],[time_taken]])+SECOND(tbl_raw_data[[#This Row],[time_taken]])/60</f>
        <v>12.8</v>
      </c>
      <c r="K275" s="54">
        <f>DATE(YEAR(tbl_raw_data[[#This Row],[Date Actioned]]), MONTH(tbl_raw_data[[#This Row],[Date Actioned]]), DAY(tbl_raw_data[[#This Row],[Date Actioned]]))</f>
        <v>45136</v>
      </c>
      <c r="L275" s="55" t="str">
        <f>UPPER(TEXT(tbl_raw_data[[#This Row],[Updated_date]],"MMMM"))</f>
        <v>JULY</v>
      </c>
      <c r="M275" s="55" t="str">
        <f>UPPER("Week "&amp;IF(ROUNDUP(DAY(tbl_raw_data[[#This Row],[Updated_date]])/7,0)=5,4,ROUNDUP(DAY(tbl_raw_data[[#This Row],[Updated_date]])/7,0)))</f>
        <v>WEEK 4</v>
      </c>
      <c r="N275" s="57" t="str">
        <f>UPPER(VLOOKUP(tbl_raw_data[[#This Row],[Analyst]],[1]setting!$A$1:$B$15,2,0))</f>
        <v>ROHAN</v>
      </c>
      <c r="O275" s="57" t="str">
        <f>UPPER(tbl_raw_data[[#This Row],[Outcome]])</f>
        <v>WITHDRAW</v>
      </c>
      <c r="P275" s="57" t="str">
        <f>UPPER(tbl_raw_data[[#This Row],[Queue Name]])</f>
        <v>CONSUMER POST BUREAU</v>
      </c>
      <c r="Q275" s="57" t="str">
        <f>IF(tbl_raw_data[[#This Row],[time_taken_in_mins]]&lt;=20,"SLA_MET","SLA_NOT_MET")</f>
        <v>SLA_MET</v>
      </c>
    </row>
    <row r="276" spans="1:17" ht="15" customHeight="1" x14ac:dyDescent="0.25">
      <c r="A276" s="17" t="s">
        <v>5556</v>
      </c>
      <c r="B276" s="18">
        <v>45136.795844907407</v>
      </c>
      <c r="C276" s="19">
        <v>45136.806620370371</v>
      </c>
      <c r="D276" s="20" t="s">
        <v>29</v>
      </c>
      <c r="E276" s="21" t="s">
        <v>41</v>
      </c>
      <c r="F276" s="20" t="s">
        <v>86</v>
      </c>
      <c r="G276" s="105"/>
      <c r="H27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 s="48">
        <f>tbl_raw_data[[#This Row],[Date Actioned]]-tbl_raw_data[[#This Row],[Date Tagged]]</f>
        <v>1.0775462964375038E-2</v>
      </c>
      <c r="J276" s="50">
        <f>HOUR(tbl_raw_data[[#This Row],[time_taken]])*60+MINUTE(tbl_raw_data[[#This Row],[time_taken]])+SECOND(tbl_raw_data[[#This Row],[time_taken]])/60</f>
        <v>15.516666666666667</v>
      </c>
      <c r="K276" s="54">
        <f>DATE(YEAR(tbl_raw_data[[#This Row],[Date Actioned]]), MONTH(tbl_raw_data[[#This Row],[Date Actioned]]), DAY(tbl_raw_data[[#This Row],[Date Actioned]]))</f>
        <v>45136</v>
      </c>
      <c r="L276" s="55" t="str">
        <f>UPPER(TEXT(tbl_raw_data[[#This Row],[Updated_date]],"MMMM"))</f>
        <v>JULY</v>
      </c>
      <c r="M276" s="55" t="str">
        <f>UPPER("Week "&amp;IF(ROUNDUP(DAY(tbl_raw_data[[#This Row],[Updated_date]])/7,0)=5,4,ROUNDUP(DAY(tbl_raw_data[[#This Row],[Updated_date]])/7,0)))</f>
        <v>WEEK 4</v>
      </c>
      <c r="N276" s="57" t="str">
        <f>UPPER(VLOOKUP(tbl_raw_data[[#This Row],[Analyst]],[1]setting!$A$1:$B$15,2,0))</f>
        <v>ASIF</v>
      </c>
      <c r="O276" s="57" t="str">
        <f>UPPER(tbl_raw_data[[#This Row],[Outcome]])</f>
        <v>APPROVE</v>
      </c>
      <c r="P276" s="57" t="str">
        <f>UPPER(tbl_raw_data[[#This Row],[Queue Name]])</f>
        <v>CONSUMER POST BUREAU</v>
      </c>
      <c r="Q276" s="57" t="str">
        <f>IF(tbl_raw_data[[#This Row],[time_taken_in_mins]]&lt;=20,"SLA_MET","SLA_NOT_MET")</f>
        <v>SLA_MET</v>
      </c>
    </row>
    <row r="277" spans="1:17" ht="15" customHeight="1" x14ac:dyDescent="0.25">
      <c r="A277" s="17" t="s">
        <v>2884</v>
      </c>
      <c r="B277" s="18">
        <v>45136.798032407409</v>
      </c>
      <c r="C277" s="19">
        <v>45136.804236111115</v>
      </c>
      <c r="D277" s="20" t="s">
        <v>8</v>
      </c>
      <c r="E277" s="21" t="s">
        <v>9</v>
      </c>
      <c r="F277" s="20" t="s">
        <v>109</v>
      </c>
      <c r="G277" s="105" t="s">
        <v>2883</v>
      </c>
      <c r="H27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7" s="48">
        <f>tbl_raw_data[[#This Row],[Date Actioned]]-tbl_raw_data[[#This Row],[Date Tagged]]</f>
        <v>6.2037037059781142E-3</v>
      </c>
      <c r="J277" s="50">
        <f>HOUR(tbl_raw_data[[#This Row],[time_taken]])*60+MINUTE(tbl_raw_data[[#This Row],[time_taken]])+SECOND(tbl_raw_data[[#This Row],[time_taken]])/60</f>
        <v>8.9333333333333336</v>
      </c>
      <c r="K277" s="54">
        <f>DATE(YEAR(tbl_raw_data[[#This Row],[Date Actioned]]), MONTH(tbl_raw_data[[#This Row],[Date Actioned]]), DAY(tbl_raw_data[[#This Row],[Date Actioned]]))</f>
        <v>45136</v>
      </c>
      <c r="L277" s="55" t="str">
        <f>UPPER(TEXT(tbl_raw_data[[#This Row],[Updated_date]],"MMMM"))</f>
        <v>JULY</v>
      </c>
      <c r="M277" s="55" t="str">
        <f>UPPER("Week "&amp;IF(ROUNDUP(DAY(tbl_raw_data[[#This Row],[Updated_date]])/7,0)=5,4,ROUNDUP(DAY(tbl_raw_data[[#This Row],[Updated_date]])/7,0)))</f>
        <v>WEEK 4</v>
      </c>
      <c r="N277" s="57" t="str">
        <f>UPPER(VLOOKUP(tbl_raw_data[[#This Row],[Analyst]],[1]setting!$A$1:$B$15,2,0))</f>
        <v>NAVED</v>
      </c>
      <c r="O277" s="57" t="str">
        <f>UPPER(tbl_raw_data[[#This Row],[Outcome]])</f>
        <v>WITHDRAW</v>
      </c>
      <c r="P277" s="57" t="str">
        <f>UPPER(tbl_raw_data[[#This Row],[Queue Name]])</f>
        <v>CONSUMER PRE BUREAU</v>
      </c>
      <c r="Q277" s="57" t="str">
        <f>IF(tbl_raw_data[[#This Row],[time_taken_in_mins]]&lt;=20,"SLA_MET","SLA_NOT_MET")</f>
        <v>SLA_MET</v>
      </c>
    </row>
    <row r="278" spans="1:17" ht="15" customHeight="1" x14ac:dyDescent="0.25">
      <c r="A278" s="17" t="s">
        <v>4822</v>
      </c>
      <c r="B278" s="18">
        <v>45136.800729166665</v>
      </c>
      <c r="C278" s="19">
        <v>45136.809837962966</v>
      </c>
      <c r="D278" s="20" t="s">
        <v>13</v>
      </c>
      <c r="E278" s="21" t="s">
        <v>41</v>
      </c>
      <c r="F278" s="20" t="s">
        <v>109</v>
      </c>
      <c r="G278" s="105" t="s">
        <v>67</v>
      </c>
      <c r="H27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 s="48">
        <f>tbl_raw_data[[#This Row],[Date Actioned]]-tbl_raw_data[[#This Row],[Date Tagged]]</f>
        <v>9.1087963010068052E-3</v>
      </c>
      <c r="J278" s="50">
        <f>HOUR(tbl_raw_data[[#This Row],[time_taken]])*60+MINUTE(tbl_raw_data[[#This Row],[time_taken]])+SECOND(tbl_raw_data[[#This Row],[time_taken]])/60</f>
        <v>13.116666666666667</v>
      </c>
      <c r="K278" s="54">
        <f>DATE(YEAR(tbl_raw_data[[#This Row],[Date Actioned]]), MONTH(tbl_raw_data[[#This Row],[Date Actioned]]), DAY(tbl_raw_data[[#This Row],[Date Actioned]]))</f>
        <v>45136</v>
      </c>
      <c r="L278" s="55" t="str">
        <f>UPPER(TEXT(tbl_raw_data[[#This Row],[Updated_date]],"MMMM"))</f>
        <v>JULY</v>
      </c>
      <c r="M278" s="55" t="str">
        <f>UPPER("Week "&amp;IF(ROUNDUP(DAY(tbl_raw_data[[#This Row],[Updated_date]])/7,0)=5,4,ROUNDUP(DAY(tbl_raw_data[[#This Row],[Updated_date]])/7,0)))</f>
        <v>WEEK 4</v>
      </c>
      <c r="N278" s="57" t="str">
        <f>UPPER(VLOOKUP(tbl_raw_data[[#This Row],[Analyst]],[1]setting!$A$1:$B$15,2,0))</f>
        <v>NAVED</v>
      </c>
      <c r="O278" s="57" t="str">
        <f>UPPER(tbl_raw_data[[#This Row],[Outcome]])</f>
        <v>APPROVE</v>
      </c>
      <c r="P278" s="57" t="str">
        <f>UPPER(tbl_raw_data[[#This Row],[Queue Name]])</f>
        <v>CONSUMER POST BUREAU</v>
      </c>
      <c r="Q278" s="57" t="str">
        <f>IF(tbl_raw_data[[#This Row],[time_taken_in_mins]]&lt;=20,"SLA_MET","SLA_NOT_MET")</f>
        <v>SLA_MET</v>
      </c>
    </row>
    <row r="279" spans="1:17" ht="15" customHeight="1" x14ac:dyDescent="0.25">
      <c r="A279" s="17" t="s">
        <v>320</v>
      </c>
      <c r="B279" s="18">
        <v>45136.804212962961</v>
      </c>
      <c r="C279" s="19">
        <v>45136.806504629632</v>
      </c>
      <c r="D279" s="20" t="s">
        <v>8</v>
      </c>
      <c r="E279" s="21" t="s">
        <v>9</v>
      </c>
      <c r="F279" s="20" t="s">
        <v>73</v>
      </c>
      <c r="G279" s="105" t="s">
        <v>57</v>
      </c>
      <c r="H27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 s="48">
        <f>tbl_raw_data[[#This Row],[Date Actioned]]-tbl_raw_data[[#This Row],[Date Tagged]]</f>
        <v>2.2916666712262668E-3</v>
      </c>
      <c r="J279" s="50">
        <f>HOUR(tbl_raw_data[[#This Row],[time_taken]])*60+MINUTE(tbl_raw_data[[#This Row],[time_taken]])+SECOND(tbl_raw_data[[#This Row],[time_taken]])/60</f>
        <v>3.3</v>
      </c>
      <c r="K279" s="54">
        <f>DATE(YEAR(tbl_raw_data[[#This Row],[Date Actioned]]), MONTH(tbl_raw_data[[#This Row],[Date Actioned]]), DAY(tbl_raw_data[[#This Row],[Date Actioned]]))</f>
        <v>45136</v>
      </c>
      <c r="L279" s="55" t="str">
        <f>UPPER(TEXT(tbl_raw_data[[#This Row],[Updated_date]],"MMMM"))</f>
        <v>JULY</v>
      </c>
      <c r="M279" s="55" t="str">
        <f>UPPER("Week "&amp;IF(ROUNDUP(DAY(tbl_raw_data[[#This Row],[Updated_date]])/7,0)=5,4,ROUNDUP(DAY(tbl_raw_data[[#This Row],[Updated_date]])/7,0)))</f>
        <v>WEEK 4</v>
      </c>
      <c r="N279" s="57" t="str">
        <f>UPPER(VLOOKUP(tbl_raw_data[[#This Row],[Analyst]],[1]setting!$A$1:$B$15,2,0))</f>
        <v>SHAHID</v>
      </c>
      <c r="O279" s="57" t="str">
        <f>UPPER(tbl_raw_data[[#This Row],[Outcome]])</f>
        <v>WITHDRAW</v>
      </c>
      <c r="P279" s="57" t="str">
        <f>UPPER(tbl_raw_data[[#This Row],[Queue Name]])</f>
        <v>CONSUMER PRE BUREAU</v>
      </c>
      <c r="Q279" s="57" t="str">
        <f>IF(tbl_raw_data[[#This Row],[time_taken_in_mins]]&lt;=20,"SLA_MET","SLA_NOT_MET")</f>
        <v>SLA_MET</v>
      </c>
    </row>
    <row r="280" spans="1:17" ht="15" customHeight="1" x14ac:dyDescent="0.25">
      <c r="A280" s="17" t="s">
        <v>1282</v>
      </c>
      <c r="B280" s="18">
        <v>45136.807164351849</v>
      </c>
      <c r="C280" s="19">
        <v>45136.811249999999</v>
      </c>
      <c r="D280" s="20" t="s">
        <v>40</v>
      </c>
      <c r="E280" s="21" t="s">
        <v>41</v>
      </c>
      <c r="F280" s="20" t="s">
        <v>73</v>
      </c>
      <c r="G280" s="105"/>
      <c r="H28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 s="48">
        <f>tbl_raw_data[[#This Row],[Date Actioned]]-tbl_raw_data[[#This Row],[Date Tagged]]</f>
        <v>4.0856481500668451E-3</v>
      </c>
      <c r="J280" s="50">
        <f>HOUR(tbl_raw_data[[#This Row],[time_taken]])*60+MINUTE(tbl_raw_data[[#This Row],[time_taken]])+SECOND(tbl_raw_data[[#This Row],[time_taken]])/60</f>
        <v>5.8833333333333329</v>
      </c>
      <c r="K280" s="54">
        <f>DATE(YEAR(tbl_raw_data[[#This Row],[Date Actioned]]), MONTH(tbl_raw_data[[#This Row],[Date Actioned]]), DAY(tbl_raw_data[[#This Row],[Date Actioned]]))</f>
        <v>45136</v>
      </c>
      <c r="L280" s="55" t="str">
        <f>UPPER(TEXT(tbl_raw_data[[#This Row],[Updated_date]],"MMMM"))</f>
        <v>JULY</v>
      </c>
      <c r="M280" s="55" t="str">
        <f>UPPER("Week "&amp;IF(ROUNDUP(DAY(tbl_raw_data[[#This Row],[Updated_date]])/7,0)=5,4,ROUNDUP(DAY(tbl_raw_data[[#This Row],[Updated_date]])/7,0)))</f>
        <v>WEEK 4</v>
      </c>
      <c r="N280" s="57" t="str">
        <f>UPPER(VLOOKUP(tbl_raw_data[[#This Row],[Analyst]],[1]setting!$A$1:$B$15,2,0))</f>
        <v>SHAHID</v>
      </c>
      <c r="O280" s="57" t="str">
        <f>UPPER(tbl_raw_data[[#This Row],[Outcome]])</f>
        <v>WITHDRAW</v>
      </c>
      <c r="P280" s="57" t="str">
        <f>UPPER(tbl_raw_data[[#This Row],[Queue Name]])</f>
        <v>CONSUMER POST BUREAU</v>
      </c>
      <c r="Q280" s="57" t="str">
        <f>IF(tbl_raw_data[[#This Row],[time_taken_in_mins]]&lt;=20,"SLA_MET","SLA_NOT_MET")</f>
        <v>SLA_MET</v>
      </c>
    </row>
    <row r="281" spans="1:17" ht="15" customHeight="1" x14ac:dyDescent="0.25">
      <c r="A281" s="17" t="s">
        <v>35</v>
      </c>
      <c r="B281" s="18">
        <v>45136.810381944444</v>
      </c>
      <c r="C281" s="19">
        <v>45136.811342592591</v>
      </c>
      <c r="D281" s="20" t="s">
        <v>8</v>
      </c>
      <c r="E281" s="21" t="s">
        <v>9</v>
      </c>
      <c r="F281" s="20" t="s">
        <v>10</v>
      </c>
      <c r="G281" s="105" t="s">
        <v>11</v>
      </c>
      <c r="H28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1" s="48">
        <f>tbl_raw_data[[#This Row],[Date Actioned]]-tbl_raw_data[[#This Row],[Date Tagged]]</f>
        <v>9.6064814715646207E-4</v>
      </c>
      <c r="J281" s="50">
        <f>HOUR(tbl_raw_data[[#This Row],[time_taken]])*60+MINUTE(tbl_raw_data[[#This Row],[time_taken]])+SECOND(tbl_raw_data[[#This Row],[time_taken]])/60</f>
        <v>1.3833333333333333</v>
      </c>
      <c r="K281" s="54">
        <f>DATE(YEAR(tbl_raw_data[[#This Row],[Date Actioned]]), MONTH(tbl_raw_data[[#This Row],[Date Actioned]]), DAY(tbl_raw_data[[#This Row],[Date Actioned]]))</f>
        <v>45136</v>
      </c>
      <c r="L281" s="55" t="str">
        <f>UPPER(TEXT(tbl_raw_data[[#This Row],[Updated_date]],"MMMM"))</f>
        <v>JULY</v>
      </c>
      <c r="M281" s="55" t="str">
        <f>UPPER("Week "&amp;IF(ROUNDUP(DAY(tbl_raw_data[[#This Row],[Updated_date]])/7,0)=5,4,ROUNDUP(DAY(tbl_raw_data[[#This Row],[Updated_date]])/7,0)))</f>
        <v>WEEK 4</v>
      </c>
      <c r="N281" s="57" t="str">
        <f>UPPER(VLOOKUP(tbl_raw_data[[#This Row],[Analyst]],[1]setting!$A$1:$B$15,2,0))</f>
        <v>SAM</v>
      </c>
      <c r="O281" s="57" t="str">
        <f>UPPER(tbl_raw_data[[#This Row],[Outcome]])</f>
        <v>WITHDRAW</v>
      </c>
      <c r="P281" s="57" t="str">
        <f>UPPER(tbl_raw_data[[#This Row],[Queue Name]])</f>
        <v>CONSUMER PRE BUREAU</v>
      </c>
      <c r="Q281" s="57" t="str">
        <f>IF(tbl_raw_data[[#This Row],[time_taken_in_mins]]&lt;=20,"SLA_MET","SLA_NOT_MET")</f>
        <v>SLA_MET</v>
      </c>
    </row>
    <row r="282" spans="1:17" ht="15" customHeight="1" x14ac:dyDescent="0.25">
      <c r="A282" s="17" t="s">
        <v>4432</v>
      </c>
      <c r="B282" s="18">
        <v>45136.811493055553</v>
      </c>
      <c r="C282" s="19">
        <v>45136.81994212963</v>
      </c>
      <c r="D282" s="20" t="s">
        <v>46</v>
      </c>
      <c r="E282" s="21" t="s">
        <v>28</v>
      </c>
      <c r="F282" s="20" t="s">
        <v>455</v>
      </c>
      <c r="G282" s="105" t="s">
        <v>4430</v>
      </c>
      <c r="H28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 s="48">
        <f>tbl_raw_data[[#This Row],[Date Actioned]]-tbl_raw_data[[#This Row],[Date Tagged]]</f>
        <v>8.449074077361729E-3</v>
      </c>
      <c r="J282" s="50">
        <f>HOUR(tbl_raw_data[[#This Row],[time_taken]])*60+MINUTE(tbl_raw_data[[#This Row],[time_taken]])+SECOND(tbl_raw_data[[#This Row],[time_taken]])/60</f>
        <v>12.166666666666666</v>
      </c>
      <c r="K282" s="54">
        <f>DATE(YEAR(tbl_raw_data[[#This Row],[Date Actioned]]), MONTH(tbl_raw_data[[#This Row],[Date Actioned]]), DAY(tbl_raw_data[[#This Row],[Date Actioned]]))</f>
        <v>45136</v>
      </c>
      <c r="L282" s="55" t="str">
        <f>UPPER(TEXT(tbl_raw_data[[#This Row],[Updated_date]],"MMMM"))</f>
        <v>JULY</v>
      </c>
      <c r="M282" s="55" t="str">
        <f>UPPER("Week "&amp;IF(ROUNDUP(DAY(tbl_raw_data[[#This Row],[Updated_date]])/7,0)=5,4,ROUNDUP(DAY(tbl_raw_data[[#This Row],[Updated_date]])/7,0)))</f>
        <v>WEEK 4</v>
      </c>
      <c r="N282" s="57" t="str">
        <f>UPPER(VLOOKUP(tbl_raw_data[[#This Row],[Analyst]],[1]setting!$A$1:$B$15,2,0))</f>
        <v>ROHAN</v>
      </c>
      <c r="O282" s="57" t="str">
        <f>UPPER(tbl_raw_data[[#This Row],[Outcome]])</f>
        <v>DECLINE</v>
      </c>
      <c r="P282" s="57" t="str">
        <f>UPPER(tbl_raw_data[[#This Row],[Queue Name]])</f>
        <v>CONSUMER EXISTING</v>
      </c>
      <c r="Q282" s="57" t="str">
        <f>IF(tbl_raw_data[[#This Row],[time_taken_in_mins]]&lt;=20,"SLA_MET","SLA_NOT_MET")</f>
        <v>SLA_MET</v>
      </c>
    </row>
    <row r="283" spans="1:17" ht="15" customHeight="1" x14ac:dyDescent="0.25">
      <c r="A283" s="17" t="s">
        <v>2114</v>
      </c>
      <c r="B283" s="18">
        <v>45136.813391203701</v>
      </c>
      <c r="C283" s="19">
        <v>45136.818622685183</v>
      </c>
      <c r="D283" s="20" t="s">
        <v>13</v>
      </c>
      <c r="E283" s="21" t="s">
        <v>9</v>
      </c>
      <c r="F283" s="20" t="s">
        <v>109</v>
      </c>
      <c r="G283" s="105" t="s">
        <v>67</v>
      </c>
      <c r="H28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 s="48">
        <f>tbl_raw_data[[#This Row],[Date Actioned]]-tbl_raw_data[[#This Row],[Date Tagged]]</f>
        <v>5.2314814820419997E-3</v>
      </c>
      <c r="J283" s="50">
        <f>HOUR(tbl_raw_data[[#This Row],[time_taken]])*60+MINUTE(tbl_raw_data[[#This Row],[time_taken]])+SECOND(tbl_raw_data[[#This Row],[time_taken]])/60</f>
        <v>7.5333333333333332</v>
      </c>
      <c r="K283" s="54">
        <f>DATE(YEAR(tbl_raw_data[[#This Row],[Date Actioned]]), MONTH(tbl_raw_data[[#This Row],[Date Actioned]]), DAY(tbl_raw_data[[#This Row],[Date Actioned]]))</f>
        <v>45136</v>
      </c>
      <c r="L283" s="55" t="str">
        <f>UPPER(TEXT(tbl_raw_data[[#This Row],[Updated_date]],"MMMM"))</f>
        <v>JULY</v>
      </c>
      <c r="M283" s="55" t="str">
        <f>UPPER("Week "&amp;IF(ROUNDUP(DAY(tbl_raw_data[[#This Row],[Updated_date]])/7,0)=5,4,ROUNDUP(DAY(tbl_raw_data[[#This Row],[Updated_date]])/7,0)))</f>
        <v>WEEK 4</v>
      </c>
      <c r="N283" s="57" t="str">
        <f>UPPER(VLOOKUP(tbl_raw_data[[#This Row],[Analyst]],[1]setting!$A$1:$B$15,2,0))</f>
        <v>NAVED</v>
      </c>
      <c r="O283" s="57" t="str">
        <f>UPPER(tbl_raw_data[[#This Row],[Outcome]])</f>
        <v>APPROVE</v>
      </c>
      <c r="P283" s="57" t="str">
        <f>UPPER(tbl_raw_data[[#This Row],[Queue Name]])</f>
        <v>CONSUMER PRE BUREAU</v>
      </c>
      <c r="Q283" s="57" t="str">
        <f>IF(tbl_raw_data[[#This Row],[time_taken_in_mins]]&lt;=20,"SLA_MET","SLA_NOT_MET")</f>
        <v>SLA_MET</v>
      </c>
    </row>
    <row r="284" spans="1:17" ht="15" customHeight="1" x14ac:dyDescent="0.25">
      <c r="A284" s="17" t="s">
        <v>838</v>
      </c>
      <c r="B284" s="18">
        <v>45136.816458333335</v>
      </c>
      <c r="C284" s="19">
        <v>45136.819872685184</v>
      </c>
      <c r="D284" s="20" t="s">
        <v>8</v>
      </c>
      <c r="E284" s="21" t="s">
        <v>41</v>
      </c>
      <c r="F284" s="20" t="s">
        <v>10</v>
      </c>
      <c r="G284" s="105" t="s">
        <v>836</v>
      </c>
      <c r="H28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4" s="48">
        <f>tbl_raw_data[[#This Row],[Date Actioned]]-tbl_raw_data[[#This Row],[Date Tagged]]</f>
        <v>3.4143518496421166E-3</v>
      </c>
      <c r="J284" s="50">
        <f>HOUR(tbl_raw_data[[#This Row],[time_taken]])*60+MINUTE(tbl_raw_data[[#This Row],[time_taken]])+SECOND(tbl_raw_data[[#This Row],[time_taken]])/60</f>
        <v>4.916666666666667</v>
      </c>
      <c r="K284" s="54">
        <f>DATE(YEAR(tbl_raw_data[[#This Row],[Date Actioned]]), MONTH(tbl_raw_data[[#This Row],[Date Actioned]]), DAY(tbl_raw_data[[#This Row],[Date Actioned]]))</f>
        <v>45136</v>
      </c>
      <c r="L284" s="55" t="str">
        <f>UPPER(TEXT(tbl_raw_data[[#This Row],[Updated_date]],"MMMM"))</f>
        <v>JULY</v>
      </c>
      <c r="M284" s="55" t="str">
        <f>UPPER("Week "&amp;IF(ROUNDUP(DAY(tbl_raw_data[[#This Row],[Updated_date]])/7,0)=5,4,ROUNDUP(DAY(tbl_raw_data[[#This Row],[Updated_date]])/7,0)))</f>
        <v>WEEK 4</v>
      </c>
      <c r="N284" s="57" t="str">
        <f>UPPER(VLOOKUP(tbl_raw_data[[#This Row],[Analyst]],[1]setting!$A$1:$B$15,2,0))</f>
        <v>SAM</v>
      </c>
      <c r="O284" s="57" t="str">
        <f>UPPER(tbl_raw_data[[#This Row],[Outcome]])</f>
        <v>WITHDRAW</v>
      </c>
      <c r="P284" s="57" t="str">
        <f>UPPER(tbl_raw_data[[#This Row],[Queue Name]])</f>
        <v>CONSUMER POST BUREAU</v>
      </c>
      <c r="Q284" s="57" t="str">
        <f>IF(tbl_raw_data[[#This Row],[time_taken_in_mins]]&lt;=20,"SLA_MET","SLA_NOT_MET")</f>
        <v>SLA_MET</v>
      </c>
    </row>
    <row r="285" spans="1:17" ht="15" customHeight="1" x14ac:dyDescent="0.25">
      <c r="A285" s="17" t="s">
        <v>3947</v>
      </c>
      <c r="B285" s="18">
        <v>45136.816458333335</v>
      </c>
      <c r="C285" s="19">
        <v>45136.82408564815</v>
      </c>
      <c r="D285" s="20" t="s">
        <v>8</v>
      </c>
      <c r="E285" s="21" t="s">
        <v>41</v>
      </c>
      <c r="F285" s="20" t="s">
        <v>109</v>
      </c>
      <c r="G285" s="105" t="s">
        <v>3944</v>
      </c>
      <c r="H28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 s="48">
        <f>tbl_raw_data[[#This Row],[Date Actioned]]-tbl_raw_data[[#This Row],[Date Tagged]]</f>
        <v>7.6273148151813075E-3</v>
      </c>
      <c r="J285" s="50">
        <f>HOUR(tbl_raw_data[[#This Row],[time_taken]])*60+MINUTE(tbl_raw_data[[#This Row],[time_taken]])+SECOND(tbl_raw_data[[#This Row],[time_taken]])/60</f>
        <v>10.983333333333333</v>
      </c>
      <c r="K285" s="54">
        <f>DATE(YEAR(tbl_raw_data[[#This Row],[Date Actioned]]), MONTH(tbl_raw_data[[#This Row],[Date Actioned]]), DAY(tbl_raw_data[[#This Row],[Date Actioned]]))</f>
        <v>45136</v>
      </c>
      <c r="L285" s="55" t="str">
        <f>UPPER(TEXT(tbl_raw_data[[#This Row],[Updated_date]],"MMMM"))</f>
        <v>JULY</v>
      </c>
      <c r="M285" s="55" t="str">
        <f>UPPER("Week "&amp;IF(ROUNDUP(DAY(tbl_raw_data[[#This Row],[Updated_date]])/7,0)=5,4,ROUNDUP(DAY(tbl_raw_data[[#This Row],[Updated_date]])/7,0)))</f>
        <v>WEEK 4</v>
      </c>
      <c r="N285" s="57" t="str">
        <f>UPPER(VLOOKUP(tbl_raw_data[[#This Row],[Analyst]],[1]setting!$A$1:$B$15,2,0))</f>
        <v>NAVED</v>
      </c>
      <c r="O285" s="57" t="str">
        <f>UPPER(tbl_raw_data[[#This Row],[Outcome]])</f>
        <v>WITHDRAW</v>
      </c>
      <c r="P285" s="57" t="str">
        <f>UPPER(tbl_raw_data[[#This Row],[Queue Name]])</f>
        <v>CONSUMER POST BUREAU</v>
      </c>
      <c r="Q285" s="57" t="str">
        <f>IF(tbl_raw_data[[#This Row],[time_taken_in_mins]]&lt;=20,"SLA_MET","SLA_NOT_MET")</f>
        <v>SLA_MET</v>
      </c>
    </row>
    <row r="286" spans="1:17" ht="15" customHeight="1" x14ac:dyDescent="0.25">
      <c r="A286" s="17" t="s">
        <v>2001</v>
      </c>
      <c r="B286" s="18">
        <v>45136.818391203706</v>
      </c>
      <c r="C286" s="19">
        <v>45136.823460648149</v>
      </c>
      <c r="D286" s="20" t="s">
        <v>13</v>
      </c>
      <c r="E286" s="21" t="s">
        <v>28</v>
      </c>
      <c r="F286" s="20" t="s">
        <v>86</v>
      </c>
      <c r="G286" s="105" t="s">
        <v>29</v>
      </c>
      <c r="H28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 s="48">
        <f>tbl_raw_data[[#This Row],[Date Actioned]]-tbl_raw_data[[#This Row],[Date Tagged]]</f>
        <v>5.0694444435066544E-3</v>
      </c>
      <c r="J286" s="50">
        <f>HOUR(tbl_raw_data[[#This Row],[time_taken]])*60+MINUTE(tbl_raw_data[[#This Row],[time_taken]])+SECOND(tbl_raw_data[[#This Row],[time_taken]])/60</f>
        <v>7.3</v>
      </c>
      <c r="K286" s="54">
        <f>DATE(YEAR(tbl_raw_data[[#This Row],[Date Actioned]]), MONTH(tbl_raw_data[[#This Row],[Date Actioned]]), DAY(tbl_raw_data[[#This Row],[Date Actioned]]))</f>
        <v>45136</v>
      </c>
      <c r="L286" s="55" t="str">
        <f>UPPER(TEXT(tbl_raw_data[[#This Row],[Updated_date]],"MMMM"))</f>
        <v>JULY</v>
      </c>
      <c r="M286" s="55" t="str">
        <f>UPPER("Week "&amp;IF(ROUNDUP(DAY(tbl_raw_data[[#This Row],[Updated_date]])/7,0)=5,4,ROUNDUP(DAY(tbl_raw_data[[#This Row],[Updated_date]])/7,0)))</f>
        <v>WEEK 4</v>
      </c>
      <c r="N286" s="57" t="str">
        <f>UPPER(VLOOKUP(tbl_raw_data[[#This Row],[Analyst]],[1]setting!$A$1:$B$15,2,0))</f>
        <v>ASIF</v>
      </c>
      <c r="O286" s="57" t="str">
        <f>UPPER(tbl_raw_data[[#This Row],[Outcome]])</f>
        <v>APPROVE</v>
      </c>
      <c r="P286" s="57" t="str">
        <f>UPPER(tbl_raw_data[[#This Row],[Queue Name]])</f>
        <v>CONSUMER EXISTING</v>
      </c>
      <c r="Q286" s="57" t="str">
        <f>IF(tbl_raw_data[[#This Row],[time_taken_in_mins]]&lt;=20,"SLA_MET","SLA_NOT_MET")</f>
        <v>SLA_MET</v>
      </c>
    </row>
    <row r="287" spans="1:17" ht="15" customHeight="1" x14ac:dyDescent="0.25">
      <c r="A287" s="11" t="s">
        <v>7283</v>
      </c>
      <c r="B287" s="12">
        <v>45137.004212962966</v>
      </c>
      <c r="C287" s="13">
        <v>45137.392337962963</v>
      </c>
      <c r="D287" s="14" t="s">
        <v>7284</v>
      </c>
      <c r="E287" s="16" t="s">
        <v>41</v>
      </c>
      <c r="F287" s="14" t="s">
        <v>228</v>
      </c>
      <c r="G287" s="106"/>
      <c r="H287"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 s="48">
        <f>tbl_raw_data[[#This Row],[Date Actioned]]-tbl_raw_data[[#This Row],[Date Tagged]]</f>
        <v>0.38812499999767169</v>
      </c>
      <c r="J287" s="50">
        <f>HOUR(tbl_raw_data[[#This Row],[time_taken]])*60+MINUTE(tbl_raw_data[[#This Row],[time_taken]])+SECOND(tbl_raw_data[[#This Row],[time_taken]])/60</f>
        <v>558.9</v>
      </c>
      <c r="K287" s="54">
        <f>DATE(YEAR(tbl_raw_data[[#This Row],[Date Actioned]]), MONTH(tbl_raw_data[[#This Row],[Date Actioned]]), DAY(tbl_raw_data[[#This Row],[Date Actioned]]))</f>
        <v>45137</v>
      </c>
      <c r="L287" s="55" t="str">
        <f>UPPER(TEXT(tbl_raw_data[[#This Row],[Updated_date]],"MMMM"))</f>
        <v>JULY</v>
      </c>
      <c r="M287" s="55" t="str">
        <f>UPPER("Week "&amp;IF(ROUNDUP(DAY(tbl_raw_data[[#This Row],[Updated_date]])/7,0)=5,4,ROUNDUP(DAY(tbl_raw_data[[#This Row],[Updated_date]])/7,0)))</f>
        <v>WEEK 4</v>
      </c>
      <c r="N287" s="57" t="str">
        <f>UPPER(VLOOKUP(tbl_raw_data[[#This Row],[Analyst]],[1]setting!$A$1:$B$15,2,0))</f>
        <v>OUADIR</v>
      </c>
      <c r="O287" s="57" t="str">
        <f>UPPER(tbl_raw_data[[#This Row],[Outcome]])</f>
        <v xml:space="preserve">APPROVE        </v>
      </c>
      <c r="P287" s="57" t="str">
        <f>UPPER(tbl_raw_data[[#This Row],[Queue Name]])</f>
        <v>CONSUMER POST BUREAU</v>
      </c>
      <c r="Q287" s="57" t="str">
        <f>IF(tbl_raw_data[[#This Row],[time_taken_in_mins]]&lt;=20,"SLA_MET","SLA_NOT_MET")</f>
        <v>SLA_NOT_MET</v>
      </c>
    </row>
    <row r="288" spans="1:17" ht="15" customHeight="1" x14ac:dyDescent="0.25">
      <c r="A288" s="22" t="s">
        <v>3492</v>
      </c>
      <c r="B288" s="12">
        <v>45137.377592592595</v>
      </c>
      <c r="C288" s="15">
        <v>45137.384618055556</v>
      </c>
      <c r="D288" s="16" t="s">
        <v>8</v>
      </c>
      <c r="E288" s="16" t="s">
        <v>28</v>
      </c>
      <c r="F288" s="16" t="s">
        <v>42</v>
      </c>
      <c r="G288" s="107" t="s">
        <v>3493</v>
      </c>
      <c r="H28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 s="48">
        <f>tbl_raw_data[[#This Row],[Date Actioned]]-tbl_raw_data[[#This Row],[Date Tagged]]</f>
        <v>7.025462960882578E-3</v>
      </c>
      <c r="J288" s="50">
        <f>HOUR(tbl_raw_data[[#This Row],[time_taken]])*60+MINUTE(tbl_raw_data[[#This Row],[time_taken]])+SECOND(tbl_raw_data[[#This Row],[time_taken]])/60</f>
        <v>10.116666666666667</v>
      </c>
      <c r="K288" s="54">
        <f>DATE(YEAR(tbl_raw_data[[#This Row],[Date Actioned]]), MONTH(tbl_raw_data[[#This Row],[Date Actioned]]), DAY(tbl_raw_data[[#This Row],[Date Actioned]]))</f>
        <v>45137</v>
      </c>
      <c r="L288" s="55" t="str">
        <f>UPPER(TEXT(tbl_raw_data[[#This Row],[Updated_date]],"MMMM"))</f>
        <v>JULY</v>
      </c>
      <c r="M288" s="55" t="str">
        <f>UPPER("Week "&amp;IF(ROUNDUP(DAY(tbl_raw_data[[#This Row],[Updated_date]])/7,0)=5,4,ROUNDUP(DAY(tbl_raw_data[[#This Row],[Updated_date]])/7,0)))</f>
        <v>WEEK 4</v>
      </c>
      <c r="N288" s="57" t="str">
        <f>UPPER(VLOOKUP(tbl_raw_data[[#This Row],[Analyst]],[1]setting!$A$1:$B$15,2,0))</f>
        <v>NITESH</v>
      </c>
      <c r="O288" s="57" t="str">
        <f>UPPER(tbl_raw_data[[#This Row],[Outcome]])</f>
        <v>WITHDRAW</v>
      </c>
      <c r="P288" s="57" t="str">
        <f>UPPER(tbl_raw_data[[#This Row],[Queue Name]])</f>
        <v>CONSUMER EXISTING</v>
      </c>
      <c r="Q288" s="57" t="str">
        <f>IF(tbl_raw_data[[#This Row],[time_taken_in_mins]]&lt;=20,"SLA_MET","SLA_NOT_MET")</f>
        <v>SLA_MET</v>
      </c>
    </row>
    <row r="289" spans="1:17" ht="15" customHeight="1" x14ac:dyDescent="0.25">
      <c r="A289" s="22" t="s">
        <v>5271</v>
      </c>
      <c r="B289" s="6">
        <v>45137.38722222222</v>
      </c>
      <c r="C289" s="9">
        <v>45137.397372685184</v>
      </c>
      <c r="D289" s="10" t="s">
        <v>13</v>
      </c>
      <c r="E289" s="10" t="s">
        <v>28</v>
      </c>
      <c r="F289" s="10" t="s">
        <v>42</v>
      </c>
      <c r="G289" s="108" t="s">
        <v>5272</v>
      </c>
      <c r="H28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 s="48">
        <f>tbl_raw_data[[#This Row],[Date Actioned]]-tbl_raw_data[[#This Row],[Date Tagged]]</f>
        <v>1.0150462963792961E-2</v>
      </c>
      <c r="J289" s="50">
        <f>HOUR(tbl_raw_data[[#This Row],[time_taken]])*60+MINUTE(tbl_raw_data[[#This Row],[time_taken]])+SECOND(tbl_raw_data[[#This Row],[time_taken]])/60</f>
        <v>14.616666666666667</v>
      </c>
      <c r="K289" s="54">
        <f>DATE(YEAR(tbl_raw_data[[#This Row],[Date Actioned]]), MONTH(tbl_raw_data[[#This Row],[Date Actioned]]), DAY(tbl_raw_data[[#This Row],[Date Actioned]]))</f>
        <v>45137</v>
      </c>
      <c r="L289" s="55" t="str">
        <f>UPPER(TEXT(tbl_raw_data[[#This Row],[Updated_date]],"MMMM"))</f>
        <v>JULY</v>
      </c>
      <c r="M289" s="55" t="str">
        <f>UPPER("Week "&amp;IF(ROUNDUP(DAY(tbl_raw_data[[#This Row],[Updated_date]])/7,0)=5,4,ROUNDUP(DAY(tbl_raw_data[[#This Row],[Updated_date]])/7,0)))</f>
        <v>WEEK 4</v>
      </c>
      <c r="N289" s="57" t="str">
        <f>UPPER(VLOOKUP(tbl_raw_data[[#This Row],[Analyst]],[1]setting!$A$1:$B$15,2,0))</f>
        <v>NITESH</v>
      </c>
      <c r="O289" s="57" t="str">
        <f>UPPER(tbl_raw_data[[#This Row],[Outcome]])</f>
        <v>APPROVE</v>
      </c>
      <c r="P289" s="57" t="str">
        <f>UPPER(tbl_raw_data[[#This Row],[Queue Name]])</f>
        <v>CONSUMER EXISTING</v>
      </c>
      <c r="Q289" s="57" t="str">
        <f>IF(tbl_raw_data[[#This Row],[time_taken_in_mins]]&lt;=20,"SLA_MET","SLA_NOT_MET")</f>
        <v>SLA_MET</v>
      </c>
    </row>
    <row r="290" spans="1:17" ht="15" customHeight="1" x14ac:dyDescent="0.25">
      <c r="A290" s="5" t="s">
        <v>5951</v>
      </c>
      <c r="B290" s="12">
        <v>45137.394942129627</v>
      </c>
      <c r="C290" s="15">
        <v>45137.406701388885</v>
      </c>
      <c r="D290" s="16" t="s">
        <v>13</v>
      </c>
      <c r="E290" s="16" t="s">
        <v>28</v>
      </c>
      <c r="F290" s="16" t="s">
        <v>55</v>
      </c>
      <c r="G290" s="107" t="s">
        <v>29</v>
      </c>
      <c r="H29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 s="48">
        <f>tbl_raw_data[[#This Row],[Date Actioned]]-tbl_raw_data[[#This Row],[Date Tagged]]</f>
        <v>1.1759259257814847E-2</v>
      </c>
      <c r="J290" s="50">
        <f>HOUR(tbl_raw_data[[#This Row],[time_taken]])*60+MINUTE(tbl_raw_data[[#This Row],[time_taken]])+SECOND(tbl_raw_data[[#This Row],[time_taken]])/60</f>
        <v>16.933333333333334</v>
      </c>
      <c r="K290" s="54">
        <f>DATE(YEAR(tbl_raw_data[[#This Row],[Date Actioned]]), MONTH(tbl_raw_data[[#This Row],[Date Actioned]]), DAY(tbl_raw_data[[#This Row],[Date Actioned]]))</f>
        <v>45137</v>
      </c>
      <c r="L290" s="55" t="str">
        <f>UPPER(TEXT(tbl_raw_data[[#This Row],[Updated_date]],"MMMM"))</f>
        <v>JULY</v>
      </c>
      <c r="M290" s="55" t="str">
        <f>UPPER("Week "&amp;IF(ROUNDUP(DAY(tbl_raw_data[[#This Row],[Updated_date]])/7,0)=5,4,ROUNDUP(DAY(tbl_raw_data[[#This Row],[Updated_date]])/7,0)))</f>
        <v>WEEK 4</v>
      </c>
      <c r="N290" s="57" t="str">
        <f>UPPER(VLOOKUP(tbl_raw_data[[#This Row],[Analyst]],[1]setting!$A$1:$B$15,2,0))</f>
        <v>CAMERON</v>
      </c>
      <c r="O290" s="57" t="str">
        <f>UPPER(tbl_raw_data[[#This Row],[Outcome]])</f>
        <v>APPROVE</v>
      </c>
      <c r="P290" s="57" t="str">
        <f>UPPER(tbl_raw_data[[#This Row],[Queue Name]])</f>
        <v>CONSUMER EXISTING</v>
      </c>
      <c r="Q290" s="57" t="str">
        <f>IF(tbl_raw_data[[#This Row],[time_taken_in_mins]]&lt;=20,"SLA_MET","SLA_NOT_MET")</f>
        <v>SLA_MET</v>
      </c>
    </row>
    <row r="291" spans="1:17" ht="15" customHeight="1" x14ac:dyDescent="0.25">
      <c r="A291" s="5" t="s">
        <v>6830</v>
      </c>
      <c r="B291" s="6">
        <v>45137.394942129627</v>
      </c>
      <c r="C291" s="9">
        <v>45137.411122685182</v>
      </c>
      <c r="D291" s="10" t="s">
        <v>8</v>
      </c>
      <c r="E291" s="10" t="s">
        <v>41</v>
      </c>
      <c r="F291" s="10" t="s">
        <v>42</v>
      </c>
      <c r="G291" s="108" t="s">
        <v>6831</v>
      </c>
      <c r="H29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1" s="48">
        <f>tbl_raw_data[[#This Row],[Date Actioned]]-tbl_raw_data[[#This Row],[Date Tagged]]</f>
        <v>1.6180555554456078E-2</v>
      </c>
      <c r="J291" s="50">
        <f>HOUR(tbl_raw_data[[#This Row],[time_taken]])*60+MINUTE(tbl_raw_data[[#This Row],[time_taken]])+SECOND(tbl_raw_data[[#This Row],[time_taken]])/60</f>
        <v>23.3</v>
      </c>
      <c r="K291" s="54">
        <f>DATE(YEAR(tbl_raw_data[[#This Row],[Date Actioned]]), MONTH(tbl_raw_data[[#This Row],[Date Actioned]]), DAY(tbl_raw_data[[#This Row],[Date Actioned]]))</f>
        <v>45137</v>
      </c>
      <c r="L291" s="55" t="str">
        <f>UPPER(TEXT(tbl_raw_data[[#This Row],[Updated_date]],"MMMM"))</f>
        <v>JULY</v>
      </c>
      <c r="M291" s="55" t="str">
        <f>UPPER("Week "&amp;IF(ROUNDUP(DAY(tbl_raw_data[[#This Row],[Updated_date]])/7,0)=5,4,ROUNDUP(DAY(tbl_raw_data[[#This Row],[Updated_date]])/7,0)))</f>
        <v>WEEK 4</v>
      </c>
      <c r="N291" s="57" t="str">
        <f>UPPER(VLOOKUP(tbl_raw_data[[#This Row],[Analyst]],[1]setting!$A$1:$B$15,2,0))</f>
        <v>NITESH</v>
      </c>
      <c r="O291" s="57" t="str">
        <f>UPPER(tbl_raw_data[[#This Row],[Outcome]])</f>
        <v>WITHDRAW</v>
      </c>
      <c r="P291" s="57" t="str">
        <f>UPPER(tbl_raw_data[[#This Row],[Queue Name]])</f>
        <v>CONSUMER POST BUREAU</v>
      </c>
      <c r="Q291" s="57" t="str">
        <f>IF(tbl_raw_data[[#This Row],[time_taken_in_mins]]&lt;=20,"SLA_MET","SLA_NOT_MET")</f>
        <v>SLA_NOT_MET</v>
      </c>
    </row>
    <row r="292" spans="1:17" ht="15" customHeight="1" x14ac:dyDescent="0.25">
      <c r="A292" s="11" t="s">
        <v>6292</v>
      </c>
      <c r="B292" s="12">
        <v>45137.398668981485</v>
      </c>
      <c r="C292" s="15">
        <v>45137.411469907405</v>
      </c>
      <c r="D292" s="16" t="s">
        <v>8</v>
      </c>
      <c r="E292" s="16" t="s">
        <v>28</v>
      </c>
      <c r="F292" s="16" t="s">
        <v>55</v>
      </c>
      <c r="G292" s="107" t="s">
        <v>1472</v>
      </c>
      <c r="H29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2" s="48">
        <f>tbl_raw_data[[#This Row],[Date Actioned]]-tbl_raw_data[[#This Row],[Date Tagged]]</f>
        <v>1.2800925920601003E-2</v>
      </c>
      <c r="J292" s="50">
        <f>HOUR(tbl_raw_data[[#This Row],[time_taken]])*60+MINUTE(tbl_raw_data[[#This Row],[time_taken]])+SECOND(tbl_raw_data[[#This Row],[time_taken]])/60</f>
        <v>18.433333333333334</v>
      </c>
      <c r="K292" s="54">
        <f>DATE(YEAR(tbl_raw_data[[#This Row],[Date Actioned]]), MONTH(tbl_raw_data[[#This Row],[Date Actioned]]), DAY(tbl_raw_data[[#This Row],[Date Actioned]]))</f>
        <v>45137</v>
      </c>
      <c r="L292" s="55" t="str">
        <f>UPPER(TEXT(tbl_raw_data[[#This Row],[Updated_date]],"MMMM"))</f>
        <v>JULY</v>
      </c>
      <c r="M292" s="55" t="str">
        <f>UPPER("Week "&amp;IF(ROUNDUP(DAY(tbl_raw_data[[#This Row],[Updated_date]])/7,0)=5,4,ROUNDUP(DAY(tbl_raw_data[[#This Row],[Updated_date]])/7,0)))</f>
        <v>WEEK 4</v>
      </c>
      <c r="N292" s="57" t="str">
        <f>UPPER(VLOOKUP(tbl_raw_data[[#This Row],[Analyst]],[1]setting!$A$1:$B$15,2,0))</f>
        <v>CAMERON</v>
      </c>
      <c r="O292" s="57" t="str">
        <f>UPPER(tbl_raw_data[[#This Row],[Outcome]])</f>
        <v>WITHDRAW</v>
      </c>
      <c r="P292" s="57" t="str">
        <f>UPPER(tbl_raw_data[[#This Row],[Queue Name]])</f>
        <v>CONSUMER EXISTING</v>
      </c>
      <c r="Q292" s="57" t="str">
        <f>IF(tbl_raw_data[[#This Row],[time_taken_in_mins]]&lt;=20,"SLA_MET","SLA_NOT_MET")</f>
        <v>SLA_MET</v>
      </c>
    </row>
    <row r="293" spans="1:17" ht="15" customHeight="1" x14ac:dyDescent="0.25">
      <c r="A293" s="11" t="s">
        <v>4490</v>
      </c>
      <c r="B293" s="6">
        <v>45137.400856481479</v>
      </c>
      <c r="C293" s="7">
        <v>45137.409409722219</v>
      </c>
      <c r="D293" s="8" t="s">
        <v>29</v>
      </c>
      <c r="E293" s="10" t="s">
        <v>28</v>
      </c>
      <c r="F293" s="8" t="s">
        <v>228</v>
      </c>
      <c r="G293" s="109"/>
      <c r="H2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3" s="48">
        <f>tbl_raw_data[[#This Row],[Date Actioned]]-tbl_raw_data[[#This Row],[Date Tagged]]</f>
        <v>8.55324073927477E-3</v>
      </c>
      <c r="J293" s="50">
        <f>HOUR(tbl_raw_data[[#This Row],[time_taken]])*60+MINUTE(tbl_raw_data[[#This Row],[time_taken]])+SECOND(tbl_raw_data[[#This Row],[time_taken]])/60</f>
        <v>12.316666666666666</v>
      </c>
      <c r="K293" s="54">
        <f>DATE(YEAR(tbl_raw_data[[#This Row],[Date Actioned]]), MONTH(tbl_raw_data[[#This Row],[Date Actioned]]), DAY(tbl_raw_data[[#This Row],[Date Actioned]]))</f>
        <v>45137</v>
      </c>
      <c r="L293" s="55" t="str">
        <f>UPPER(TEXT(tbl_raw_data[[#This Row],[Updated_date]],"MMMM"))</f>
        <v>JULY</v>
      </c>
      <c r="M293" s="55" t="str">
        <f>UPPER("Week "&amp;IF(ROUNDUP(DAY(tbl_raw_data[[#This Row],[Updated_date]])/7,0)=5,4,ROUNDUP(DAY(tbl_raw_data[[#This Row],[Updated_date]])/7,0)))</f>
        <v>WEEK 4</v>
      </c>
      <c r="N293" s="57" t="str">
        <f>UPPER(VLOOKUP(tbl_raw_data[[#This Row],[Analyst]],[1]setting!$A$1:$B$15,2,0))</f>
        <v>OUADIR</v>
      </c>
      <c r="O293" s="57" t="str">
        <f>UPPER(tbl_raw_data[[#This Row],[Outcome]])</f>
        <v>APPROVE</v>
      </c>
      <c r="P293" s="57" t="str">
        <f>UPPER(tbl_raw_data[[#This Row],[Queue Name]])</f>
        <v>CONSUMER EXISTING</v>
      </c>
      <c r="Q293" s="57" t="str">
        <f>IF(tbl_raw_data[[#This Row],[time_taken_in_mins]]&lt;=20,"SLA_MET","SLA_NOT_MET")</f>
        <v>SLA_MET</v>
      </c>
    </row>
    <row r="294" spans="1:17" ht="15" customHeight="1" x14ac:dyDescent="0.25">
      <c r="A294" s="22" t="s">
        <v>6017</v>
      </c>
      <c r="B294" s="12">
        <v>45137.403101851851</v>
      </c>
      <c r="C294" s="15">
        <v>45137.415046296293</v>
      </c>
      <c r="D294" s="16" t="s">
        <v>13</v>
      </c>
      <c r="E294" s="16" t="s">
        <v>28</v>
      </c>
      <c r="F294" s="16" t="s">
        <v>55</v>
      </c>
      <c r="G294" s="107" t="s">
        <v>29</v>
      </c>
      <c r="H29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 s="48">
        <f>tbl_raw_data[[#This Row],[Date Actioned]]-tbl_raw_data[[#This Row],[Date Tagged]]</f>
        <v>1.1944444442633539E-2</v>
      </c>
      <c r="J294" s="50">
        <f>HOUR(tbl_raw_data[[#This Row],[time_taken]])*60+MINUTE(tbl_raw_data[[#This Row],[time_taken]])+SECOND(tbl_raw_data[[#This Row],[time_taken]])/60</f>
        <v>17.2</v>
      </c>
      <c r="K294" s="54">
        <f>DATE(YEAR(tbl_raw_data[[#This Row],[Date Actioned]]), MONTH(tbl_raw_data[[#This Row],[Date Actioned]]), DAY(tbl_raw_data[[#This Row],[Date Actioned]]))</f>
        <v>45137</v>
      </c>
      <c r="L294" s="55" t="str">
        <f>UPPER(TEXT(tbl_raw_data[[#This Row],[Updated_date]],"MMMM"))</f>
        <v>JULY</v>
      </c>
      <c r="M294" s="55" t="str">
        <f>UPPER("Week "&amp;IF(ROUNDUP(DAY(tbl_raw_data[[#This Row],[Updated_date]])/7,0)=5,4,ROUNDUP(DAY(tbl_raw_data[[#This Row],[Updated_date]])/7,0)))</f>
        <v>WEEK 4</v>
      </c>
      <c r="N294" s="57" t="str">
        <f>UPPER(VLOOKUP(tbl_raw_data[[#This Row],[Analyst]],[1]setting!$A$1:$B$15,2,0))</f>
        <v>CAMERON</v>
      </c>
      <c r="O294" s="57" t="str">
        <f>UPPER(tbl_raw_data[[#This Row],[Outcome]])</f>
        <v>APPROVE</v>
      </c>
      <c r="P294" s="57" t="str">
        <f>UPPER(tbl_raw_data[[#This Row],[Queue Name]])</f>
        <v>CONSUMER EXISTING</v>
      </c>
      <c r="Q294" s="57" t="str">
        <f>IF(tbl_raw_data[[#This Row],[time_taken_in_mins]]&lt;=20,"SLA_MET","SLA_NOT_MET")</f>
        <v>SLA_MET</v>
      </c>
    </row>
    <row r="295" spans="1:17" ht="15" customHeight="1" x14ac:dyDescent="0.25">
      <c r="A295" s="11" t="s">
        <v>7087</v>
      </c>
      <c r="B295" s="6">
        <v>45137.404131944444</v>
      </c>
      <c r="C295" s="9">
        <v>45137.424189814818</v>
      </c>
      <c r="D295" s="10" t="s">
        <v>46</v>
      </c>
      <c r="E295" s="10" t="s">
        <v>28</v>
      </c>
      <c r="F295" s="10" t="s">
        <v>42</v>
      </c>
      <c r="G295" s="108" t="s">
        <v>172</v>
      </c>
      <c r="H29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95" s="48">
        <f>tbl_raw_data[[#This Row],[Date Actioned]]-tbl_raw_data[[#This Row],[Date Tagged]]</f>
        <v>2.0057870373420883E-2</v>
      </c>
      <c r="J295" s="50">
        <f>HOUR(tbl_raw_data[[#This Row],[time_taken]])*60+MINUTE(tbl_raw_data[[#This Row],[time_taken]])+SECOND(tbl_raw_data[[#This Row],[time_taken]])/60</f>
        <v>28.883333333333333</v>
      </c>
      <c r="K295" s="54">
        <f>DATE(YEAR(tbl_raw_data[[#This Row],[Date Actioned]]), MONTH(tbl_raw_data[[#This Row],[Date Actioned]]), DAY(tbl_raw_data[[#This Row],[Date Actioned]]))</f>
        <v>45137</v>
      </c>
      <c r="L295" s="55" t="str">
        <f>UPPER(TEXT(tbl_raw_data[[#This Row],[Updated_date]],"MMMM"))</f>
        <v>JULY</v>
      </c>
      <c r="M295" s="55" t="str">
        <f>UPPER("Week "&amp;IF(ROUNDUP(DAY(tbl_raw_data[[#This Row],[Updated_date]])/7,0)=5,4,ROUNDUP(DAY(tbl_raw_data[[#This Row],[Updated_date]])/7,0)))</f>
        <v>WEEK 4</v>
      </c>
      <c r="N295" s="57" t="str">
        <f>UPPER(VLOOKUP(tbl_raw_data[[#This Row],[Analyst]],[1]setting!$A$1:$B$15,2,0))</f>
        <v>NITESH</v>
      </c>
      <c r="O295" s="57" t="str">
        <f>UPPER(tbl_raw_data[[#This Row],[Outcome]])</f>
        <v>DECLINE</v>
      </c>
      <c r="P295" s="57" t="str">
        <f>UPPER(tbl_raw_data[[#This Row],[Queue Name]])</f>
        <v>CONSUMER EXISTING</v>
      </c>
      <c r="Q295" s="57" t="str">
        <f>IF(tbl_raw_data[[#This Row],[time_taken_in_mins]]&lt;=20,"SLA_MET","SLA_NOT_MET")</f>
        <v>SLA_NOT_MET</v>
      </c>
    </row>
    <row r="296" spans="1:17" ht="15" customHeight="1" x14ac:dyDescent="0.25">
      <c r="A296" s="5" t="s">
        <v>4304</v>
      </c>
      <c r="B296" s="6">
        <v>45137.406134259261</v>
      </c>
      <c r="C296" s="7">
        <v>45137.414351851854</v>
      </c>
      <c r="D296" s="8" t="s">
        <v>29</v>
      </c>
      <c r="E296" s="10" t="s">
        <v>41</v>
      </c>
      <c r="F296" s="8" t="s">
        <v>228</v>
      </c>
      <c r="G296" s="109"/>
      <c r="H2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 s="48">
        <f>tbl_raw_data[[#This Row],[Date Actioned]]-tbl_raw_data[[#This Row],[Date Tagged]]</f>
        <v>8.2175925927003846E-3</v>
      </c>
      <c r="J296" s="50">
        <f>HOUR(tbl_raw_data[[#This Row],[time_taken]])*60+MINUTE(tbl_raw_data[[#This Row],[time_taken]])+SECOND(tbl_raw_data[[#This Row],[time_taken]])/60</f>
        <v>11.833333333333334</v>
      </c>
      <c r="K296" s="54">
        <f>DATE(YEAR(tbl_raw_data[[#This Row],[Date Actioned]]), MONTH(tbl_raw_data[[#This Row],[Date Actioned]]), DAY(tbl_raw_data[[#This Row],[Date Actioned]]))</f>
        <v>45137</v>
      </c>
      <c r="L296" s="55" t="str">
        <f>UPPER(TEXT(tbl_raw_data[[#This Row],[Updated_date]],"MMMM"))</f>
        <v>JULY</v>
      </c>
      <c r="M296" s="55" t="str">
        <f>UPPER("Week "&amp;IF(ROUNDUP(DAY(tbl_raw_data[[#This Row],[Updated_date]])/7,0)=5,4,ROUNDUP(DAY(tbl_raw_data[[#This Row],[Updated_date]])/7,0)))</f>
        <v>WEEK 4</v>
      </c>
      <c r="N296" s="57" t="str">
        <f>UPPER(VLOOKUP(tbl_raw_data[[#This Row],[Analyst]],[1]setting!$A$1:$B$15,2,0))</f>
        <v>OUADIR</v>
      </c>
      <c r="O296" s="57" t="str">
        <f>UPPER(tbl_raw_data[[#This Row],[Outcome]])</f>
        <v>APPROVE</v>
      </c>
      <c r="P296" s="57" t="str">
        <f>UPPER(tbl_raw_data[[#This Row],[Queue Name]])</f>
        <v>CONSUMER POST BUREAU</v>
      </c>
      <c r="Q296" s="57" t="str">
        <f>IF(tbl_raw_data[[#This Row],[time_taken_in_mins]]&lt;=20,"SLA_MET","SLA_NOT_MET")</f>
        <v>SLA_MET</v>
      </c>
    </row>
    <row r="297" spans="1:17" ht="15" customHeight="1" x14ac:dyDescent="0.25">
      <c r="A297" s="22" t="s">
        <v>1471</v>
      </c>
      <c r="B297" s="6">
        <v>45137.414027777777</v>
      </c>
      <c r="C297" s="9">
        <v>45137.418425925927</v>
      </c>
      <c r="D297" s="10" t="s">
        <v>8</v>
      </c>
      <c r="E297" s="10" t="s">
        <v>28</v>
      </c>
      <c r="F297" s="10" t="s">
        <v>55</v>
      </c>
      <c r="G297" s="108" t="s">
        <v>1472</v>
      </c>
      <c r="H29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7" s="48">
        <f>tbl_raw_data[[#This Row],[Date Actioned]]-tbl_raw_data[[#This Row],[Date Tagged]]</f>
        <v>4.3981481503578834E-3</v>
      </c>
      <c r="J297" s="50">
        <f>HOUR(tbl_raw_data[[#This Row],[time_taken]])*60+MINUTE(tbl_raw_data[[#This Row],[time_taken]])+SECOND(tbl_raw_data[[#This Row],[time_taken]])/60</f>
        <v>6.333333333333333</v>
      </c>
      <c r="K297" s="54">
        <f>DATE(YEAR(tbl_raw_data[[#This Row],[Date Actioned]]), MONTH(tbl_raw_data[[#This Row],[Date Actioned]]), DAY(tbl_raw_data[[#This Row],[Date Actioned]]))</f>
        <v>45137</v>
      </c>
      <c r="L297" s="55" t="str">
        <f>UPPER(TEXT(tbl_raw_data[[#This Row],[Updated_date]],"MMMM"))</f>
        <v>JULY</v>
      </c>
      <c r="M297" s="55" t="str">
        <f>UPPER("Week "&amp;IF(ROUNDUP(DAY(tbl_raw_data[[#This Row],[Updated_date]])/7,0)=5,4,ROUNDUP(DAY(tbl_raw_data[[#This Row],[Updated_date]])/7,0)))</f>
        <v>WEEK 4</v>
      </c>
      <c r="N297" s="57" t="str">
        <f>UPPER(VLOOKUP(tbl_raw_data[[#This Row],[Analyst]],[1]setting!$A$1:$B$15,2,0))</f>
        <v>CAMERON</v>
      </c>
      <c r="O297" s="57" t="str">
        <f>UPPER(tbl_raw_data[[#This Row],[Outcome]])</f>
        <v>WITHDRAW</v>
      </c>
      <c r="P297" s="57" t="str">
        <f>UPPER(tbl_raw_data[[#This Row],[Queue Name]])</f>
        <v>CONSUMER EXISTING</v>
      </c>
      <c r="Q297" s="57" t="str">
        <f>IF(tbl_raw_data[[#This Row],[time_taken_in_mins]]&lt;=20,"SLA_MET","SLA_NOT_MET")</f>
        <v>SLA_MET</v>
      </c>
    </row>
    <row r="298" spans="1:17" ht="15" customHeight="1" x14ac:dyDescent="0.25">
      <c r="A298" s="11" t="s">
        <v>4923</v>
      </c>
      <c r="B298" s="12">
        <v>45137.418680555558</v>
      </c>
      <c r="C298" s="13">
        <v>45137.42796296296</v>
      </c>
      <c r="D298" s="14" t="s">
        <v>29</v>
      </c>
      <c r="E298" s="16" t="s">
        <v>28</v>
      </c>
      <c r="F298" s="14" t="s">
        <v>228</v>
      </c>
      <c r="G298" s="106"/>
      <c r="H298"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 s="48">
        <f>tbl_raw_data[[#This Row],[Date Actioned]]-tbl_raw_data[[#This Row],[Date Tagged]]</f>
        <v>9.2824074017698877E-3</v>
      </c>
      <c r="J298" s="50">
        <f>HOUR(tbl_raw_data[[#This Row],[time_taken]])*60+MINUTE(tbl_raw_data[[#This Row],[time_taken]])+SECOND(tbl_raw_data[[#This Row],[time_taken]])/60</f>
        <v>13.366666666666667</v>
      </c>
      <c r="K298" s="54">
        <f>DATE(YEAR(tbl_raw_data[[#This Row],[Date Actioned]]), MONTH(tbl_raw_data[[#This Row],[Date Actioned]]), DAY(tbl_raw_data[[#This Row],[Date Actioned]]))</f>
        <v>45137</v>
      </c>
      <c r="L298" s="55" t="str">
        <f>UPPER(TEXT(tbl_raw_data[[#This Row],[Updated_date]],"MMMM"))</f>
        <v>JULY</v>
      </c>
      <c r="M298" s="55" t="str">
        <f>UPPER("Week "&amp;IF(ROUNDUP(DAY(tbl_raw_data[[#This Row],[Updated_date]])/7,0)=5,4,ROUNDUP(DAY(tbl_raw_data[[#This Row],[Updated_date]])/7,0)))</f>
        <v>WEEK 4</v>
      </c>
      <c r="N298" s="57" t="str">
        <f>UPPER(VLOOKUP(tbl_raw_data[[#This Row],[Analyst]],[1]setting!$A$1:$B$15,2,0))</f>
        <v>OUADIR</v>
      </c>
      <c r="O298" s="57" t="str">
        <f>UPPER(tbl_raw_data[[#This Row],[Outcome]])</f>
        <v>APPROVE</v>
      </c>
      <c r="P298" s="57" t="str">
        <f>UPPER(tbl_raw_data[[#This Row],[Queue Name]])</f>
        <v>CONSUMER EXISTING</v>
      </c>
      <c r="Q298" s="57" t="str">
        <f>IF(tbl_raw_data[[#This Row],[time_taken_in_mins]]&lt;=20,"SLA_MET","SLA_NOT_MET")</f>
        <v>SLA_MET</v>
      </c>
    </row>
    <row r="299" spans="1:17" ht="15" customHeight="1" x14ac:dyDescent="0.25">
      <c r="A299" s="5" t="s">
        <v>4978</v>
      </c>
      <c r="B299" s="12">
        <v>45137.426458333335</v>
      </c>
      <c r="C299" s="15">
        <v>45137.435879629629</v>
      </c>
      <c r="D299" s="16" t="s">
        <v>8</v>
      </c>
      <c r="E299" s="16" t="s">
        <v>28</v>
      </c>
      <c r="F299" s="16" t="s">
        <v>55</v>
      </c>
      <c r="G299" s="107" t="s">
        <v>3252</v>
      </c>
      <c r="H29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9" s="48">
        <f>tbl_raw_data[[#This Row],[Date Actioned]]-tbl_raw_data[[#This Row],[Date Tagged]]</f>
        <v>9.4212962940218858E-3</v>
      </c>
      <c r="J299" s="50">
        <f>HOUR(tbl_raw_data[[#This Row],[time_taken]])*60+MINUTE(tbl_raw_data[[#This Row],[time_taken]])+SECOND(tbl_raw_data[[#This Row],[time_taken]])/60</f>
        <v>13.566666666666666</v>
      </c>
      <c r="K299" s="54">
        <f>DATE(YEAR(tbl_raw_data[[#This Row],[Date Actioned]]), MONTH(tbl_raw_data[[#This Row],[Date Actioned]]), DAY(tbl_raw_data[[#This Row],[Date Actioned]]))</f>
        <v>45137</v>
      </c>
      <c r="L299" s="55" t="str">
        <f>UPPER(TEXT(tbl_raw_data[[#This Row],[Updated_date]],"MMMM"))</f>
        <v>JULY</v>
      </c>
      <c r="M299" s="55" t="str">
        <f>UPPER("Week "&amp;IF(ROUNDUP(DAY(tbl_raw_data[[#This Row],[Updated_date]])/7,0)=5,4,ROUNDUP(DAY(tbl_raw_data[[#This Row],[Updated_date]])/7,0)))</f>
        <v>WEEK 4</v>
      </c>
      <c r="N299" s="57" t="str">
        <f>UPPER(VLOOKUP(tbl_raw_data[[#This Row],[Analyst]],[1]setting!$A$1:$B$15,2,0))</f>
        <v>CAMERON</v>
      </c>
      <c r="O299" s="57" t="str">
        <f>UPPER(tbl_raw_data[[#This Row],[Outcome]])</f>
        <v>WITHDRAW</v>
      </c>
      <c r="P299" s="57" t="str">
        <f>UPPER(tbl_raw_data[[#This Row],[Queue Name]])</f>
        <v>CONSUMER EXISTING</v>
      </c>
      <c r="Q299" s="57" t="str">
        <f>IF(tbl_raw_data[[#This Row],[time_taken_in_mins]]&lt;=20,"SLA_MET","SLA_NOT_MET")</f>
        <v>SLA_MET</v>
      </c>
    </row>
    <row r="300" spans="1:17" ht="15" customHeight="1" x14ac:dyDescent="0.25">
      <c r="A300" s="22" t="s">
        <v>6882</v>
      </c>
      <c r="B300" s="12">
        <v>45137.43037037037</v>
      </c>
      <c r="C300" s="15">
        <v>45137.447013888886</v>
      </c>
      <c r="D300" s="16" t="s">
        <v>46</v>
      </c>
      <c r="E300" s="16" t="s">
        <v>28</v>
      </c>
      <c r="F300" s="16" t="s">
        <v>42</v>
      </c>
      <c r="G300" s="107" t="s">
        <v>6883</v>
      </c>
      <c r="H30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0" s="48">
        <f>tbl_raw_data[[#This Row],[Date Actioned]]-tbl_raw_data[[#This Row],[Date Tagged]]</f>
        <v>1.6643518516502809E-2</v>
      </c>
      <c r="J300" s="50">
        <f>HOUR(tbl_raw_data[[#This Row],[time_taken]])*60+MINUTE(tbl_raw_data[[#This Row],[time_taken]])+SECOND(tbl_raw_data[[#This Row],[time_taken]])/60</f>
        <v>23.966666666666665</v>
      </c>
      <c r="K300" s="54">
        <f>DATE(YEAR(tbl_raw_data[[#This Row],[Date Actioned]]), MONTH(tbl_raw_data[[#This Row],[Date Actioned]]), DAY(tbl_raw_data[[#This Row],[Date Actioned]]))</f>
        <v>45137</v>
      </c>
      <c r="L300" s="55" t="str">
        <f>UPPER(TEXT(tbl_raw_data[[#This Row],[Updated_date]],"MMMM"))</f>
        <v>JULY</v>
      </c>
      <c r="M300" s="55" t="str">
        <f>UPPER("Week "&amp;IF(ROUNDUP(DAY(tbl_raw_data[[#This Row],[Updated_date]])/7,0)=5,4,ROUNDUP(DAY(tbl_raw_data[[#This Row],[Updated_date]])/7,0)))</f>
        <v>WEEK 4</v>
      </c>
      <c r="N300" s="57" t="str">
        <f>UPPER(VLOOKUP(tbl_raw_data[[#This Row],[Analyst]],[1]setting!$A$1:$B$15,2,0))</f>
        <v>NITESH</v>
      </c>
      <c r="O300" s="57" t="str">
        <f>UPPER(tbl_raw_data[[#This Row],[Outcome]])</f>
        <v>DECLINE</v>
      </c>
      <c r="P300" s="57" t="str">
        <f>UPPER(tbl_raw_data[[#This Row],[Queue Name]])</f>
        <v>CONSUMER EXISTING</v>
      </c>
      <c r="Q300" s="57" t="str">
        <f>IF(tbl_raw_data[[#This Row],[time_taken_in_mins]]&lt;=20,"SLA_MET","SLA_NOT_MET")</f>
        <v>SLA_NOT_MET</v>
      </c>
    </row>
    <row r="301" spans="1:17" ht="15" customHeight="1" x14ac:dyDescent="0.25">
      <c r="A301" s="5" t="s">
        <v>5039</v>
      </c>
      <c r="B301" s="6">
        <v>45137.431134259263</v>
      </c>
      <c r="C301" s="7">
        <v>45137.440706018519</v>
      </c>
      <c r="D301" s="8" t="s">
        <v>209</v>
      </c>
      <c r="E301" s="10" t="s">
        <v>41</v>
      </c>
      <c r="F301" s="8" t="s">
        <v>228</v>
      </c>
      <c r="G301" s="109"/>
      <c r="H3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 s="48">
        <f>tbl_raw_data[[#This Row],[Date Actioned]]-tbl_raw_data[[#This Row],[Date Tagged]]</f>
        <v>9.5717592557775788E-3</v>
      </c>
      <c r="J301" s="50">
        <f>HOUR(tbl_raw_data[[#This Row],[time_taken]])*60+MINUTE(tbl_raw_data[[#This Row],[time_taken]])+SECOND(tbl_raw_data[[#This Row],[time_taken]])/60</f>
        <v>13.783333333333333</v>
      </c>
      <c r="K301" s="54">
        <f>DATE(YEAR(tbl_raw_data[[#This Row],[Date Actioned]]), MONTH(tbl_raw_data[[#This Row],[Date Actioned]]), DAY(tbl_raw_data[[#This Row],[Date Actioned]]))</f>
        <v>45137</v>
      </c>
      <c r="L301" s="55" t="str">
        <f>UPPER(TEXT(tbl_raw_data[[#This Row],[Updated_date]],"MMMM"))</f>
        <v>JULY</v>
      </c>
      <c r="M301" s="55" t="str">
        <f>UPPER("Week "&amp;IF(ROUNDUP(DAY(tbl_raw_data[[#This Row],[Updated_date]])/7,0)=5,4,ROUNDUP(DAY(tbl_raw_data[[#This Row],[Updated_date]])/7,0)))</f>
        <v>WEEK 4</v>
      </c>
      <c r="N301" s="57" t="str">
        <f>UPPER(VLOOKUP(tbl_raw_data[[#This Row],[Analyst]],[1]setting!$A$1:$B$15,2,0))</f>
        <v>OUADIR</v>
      </c>
      <c r="O301" s="57" t="str">
        <f>UPPER(tbl_raw_data[[#This Row],[Outcome]])</f>
        <v>DECLINE</v>
      </c>
      <c r="P301" s="57" t="str">
        <f>UPPER(tbl_raw_data[[#This Row],[Queue Name]])</f>
        <v>CONSUMER POST BUREAU</v>
      </c>
      <c r="Q301" s="57" t="str">
        <f>IF(tbl_raw_data[[#This Row],[time_taken_in_mins]]&lt;=20,"SLA_MET","SLA_NOT_MET")</f>
        <v>SLA_MET</v>
      </c>
    </row>
    <row r="302" spans="1:17" ht="15" customHeight="1" x14ac:dyDescent="0.25">
      <c r="A302" s="11" t="s">
        <v>1562</v>
      </c>
      <c r="B302" s="6">
        <v>45137.433078703703</v>
      </c>
      <c r="C302" s="9">
        <v>45137.437604166669</v>
      </c>
      <c r="D302" s="10" t="s">
        <v>8</v>
      </c>
      <c r="E302" s="10" t="s">
        <v>41</v>
      </c>
      <c r="F302" s="10" t="s">
        <v>55</v>
      </c>
      <c r="G302" s="108" t="s">
        <v>1563</v>
      </c>
      <c r="H30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2" s="48">
        <f>tbl_raw_data[[#This Row],[Date Actioned]]-tbl_raw_data[[#This Row],[Date Tagged]]</f>
        <v>4.5254629658302292E-3</v>
      </c>
      <c r="J302" s="50">
        <f>HOUR(tbl_raw_data[[#This Row],[time_taken]])*60+MINUTE(tbl_raw_data[[#This Row],[time_taken]])+SECOND(tbl_raw_data[[#This Row],[time_taken]])/60</f>
        <v>6.5166666666666666</v>
      </c>
      <c r="K302" s="54">
        <f>DATE(YEAR(tbl_raw_data[[#This Row],[Date Actioned]]), MONTH(tbl_raw_data[[#This Row],[Date Actioned]]), DAY(tbl_raw_data[[#This Row],[Date Actioned]]))</f>
        <v>45137</v>
      </c>
      <c r="L302" s="55" t="str">
        <f>UPPER(TEXT(tbl_raw_data[[#This Row],[Updated_date]],"MMMM"))</f>
        <v>JULY</v>
      </c>
      <c r="M302" s="55" t="str">
        <f>UPPER("Week "&amp;IF(ROUNDUP(DAY(tbl_raw_data[[#This Row],[Updated_date]])/7,0)=5,4,ROUNDUP(DAY(tbl_raw_data[[#This Row],[Updated_date]])/7,0)))</f>
        <v>WEEK 4</v>
      </c>
      <c r="N302" s="57" t="str">
        <f>UPPER(VLOOKUP(tbl_raw_data[[#This Row],[Analyst]],[1]setting!$A$1:$B$15,2,0))</f>
        <v>CAMERON</v>
      </c>
      <c r="O302" s="57" t="str">
        <f>UPPER(tbl_raw_data[[#This Row],[Outcome]])</f>
        <v>WITHDRAW</v>
      </c>
      <c r="P302" s="57" t="str">
        <f>UPPER(tbl_raw_data[[#This Row],[Queue Name]])</f>
        <v>CONSUMER POST BUREAU</v>
      </c>
      <c r="Q302" s="57" t="str">
        <f>IF(tbl_raw_data[[#This Row],[time_taken_in_mins]]&lt;=20,"SLA_MET","SLA_NOT_MET")</f>
        <v>SLA_MET</v>
      </c>
    </row>
    <row r="303" spans="1:17" ht="15" customHeight="1" x14ac:dyDescent="0.25">
      <c r="A303" s="22" t="s">
        <v>4796</v>
      </c>
      <c r="B303" s="6">
        <v>45137.433842592596</v>
      </c>
      <c r="C303" s="9">
        <v>45137.442893518521</v>
      </c>
      <c r="D303" s="10" t="s">
        <v>13</v>
      </c>
      <c r="E303" s="10" t="s">
        <v>41</v>
      </c>
      <c r="F303" s="10" t="s">
        <v>55</v>
      </c>
      <c r="G303" s="108" t="s">
        <v>21</v>
      </c>
      <c r="H30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 s="48">
        <f>tbl_raw_data[[#This Row],[Date Actioned]]-tbl_raw_data[[#This Row],[Date Tagged]]</f>
        <v>9.0509259243845008E-3</v>
      </c>
      <c r="J303" s="50">
        <f>HOUR(tbl_raw_data[[#This Row],[time_taken]])*60+MINUTE(tbl_raw_data[[#This Row],[time_taken]])+SECOND(tbl_raw_data[[#This Row],[time_taken]])/60</f>
        <v>13.033333333333333</v>
      </c>
      <c r="K303" s="54">
        <f>DATE(YEAR(tbl_raw_data[[#This Row],[Date Actioned]]), MONTH(tbl_raw_data[[#This Row],[Date Actioned]]), DAY(tbl_raw_data[[#This Row],[Date Actioned]]))</f>
        <v>45137</v>
      </c>
      <c r="L303" s="55" t="str">
        <f>UPPER(TEXT(tbl_raw_data[[#This Row],[Updated_date]],"MMMM"))</f>
        <v>JULY</v>
      </c>
      <c r="M303" s="55" t="str">
        <f>UPPER("Week "&amp;IF(ROUNDUP(DAY(tbl_raw_data[[#This Row],[Updated_date]])/7,0)=5,4,ROUNDUP(DAY(tbl_raw_data[[#This Row],[Updated_date]])/7,0)))</f>
        <v>WEEK 4</v>
      </c>
      <c r="N303" s="57" t="str">
        <f>UPPER(VLOOKUP(tbl_raw_data[[#This Row],[Analyst]],[1]setting!$A$1:$B$15,2,0))</f>
        <v>CAMERON</v>
      </c>
      <c r="O303" s="57" t="str">
        <f>UPPER(tbl_raw_data[[#This Row],[Outcome]])</f>
        <v>APPROVE</v>
      </c>
      <c r="P303" s="57" t="str">
        <f>UPPER(tbl_raw_data[[#This Row],[Queue Name]])</f>
        <v>CONSUMER POST BUREAU</v>
      </c>
      <c r="Q303" s="57" t="str">
        <f>IF(tbl_raw_data[[#This Row],[time_taken_in_mins]]&lt;=20,"SLA_MET","SLA_NOT_MET")</f>
        <v>SLA_MET</v>
      </c>
    </row>
    <row r="304" spans="1:17" ht="15" customHeight="1" x14ac:dyDescent="0.25">
      <c r="A304" s="5" t="s">
        <v>2990</v>
      </c>
      <c r="B304" s="12">
        <v>45137.436597222222</v>
      </c>
      <c r="C304" s="15">
        <v>45137.442962962959</v>
      </c>
      <c r="D304" s="16" t="s">
        <v>13</v>
      </c>
      <c r="E304" s="16" t="s">
        <v>28</v>
      </c>
      <c r="F304" s="16" t="s">
        <v>168</v>
      </c>
      <c r="G304" s="107" t="s">
        <v>29</v>
      </c>
      <c r="H30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 s="48">
        <f>tbl_raw_data[[#This Row],[Date Actioned]]-tbl_raw_data[[#This Row],[Date Tagged]]</f>
        <v>6.3657407372375019E-3</v>
      </c>
      <c r="J304" s="50">
        <f>HOUR(tbl_raw_data[[#This Row],[time_taken]])*60+MINUTE(tbl_raw_data[[#This Row],[time_taken]])+SECOND(tbl_raw_data[[#This Row],[time_taken]])/60</f>
        <v>9.1666666666666661</v>
      </c>
      <c r="K304" s="54">
        <f>DATE(YEAR(tbl_raw_data[[#This Row],[Date Actioned]]), MONTH(tbl_raw_data[[#This Row],[Date Actioned]]), DAY(tbl_raw_data[[#This Row],[Date Actioned]]))</f>
        <v>45137</v>
      </c>
      <c r="L304" s="55" t="str">
        <f>UPPER(TEXT(tbl_raw_data[[#This Row],[Updated_date]],"MMMM"))</f>
        <v>JULY</v>
      </c>
      <c r="M304" s="55" t="str">
        <f>UPPER("Week "&amp;IF(ROUNDUP(DAY(tbl_raw_data[[#This Row],[Updated_date]])/7,0)=5,4,ROUNDUP(DAY(tbl_raw_data[[#This Row],[Updated_date]])/7,0)))</f>
        <v>WEEK 4</v>
      </c>
      <c r="N304" s="57" t="str">
        <f>UPPER(VLOOKUP(tbl_raw_data[[#This Row],[Analyst]],[1]setting!$A$1:$B$15,2,0))</f>
        <v>MERCEDES</v>
      </c>
      <c r="O304" s="57" t="str">
        <f>UPPER(tbl_raw_data[[#This Row],[Outcome]])</f>
        <v>APPROVE</v>
      </c>
      <c r="P304" s="57" t="str">
        <f>UPPER(tbl_raw_data[[#This Row],[Queue Name]])</f>
        <v>CONSUMER EXISTING</v>
      </c>
      <c r="Q304" s="57" t="str">
        <f>IF(tbl_raw_data[[#This Row],[time_taken_in_mins]]&lt;=20,"SLA_MET","SLA_NOT_MET")</f>
        <v>SLA_MET</v>
      </c>
    </row>
    <row r="305" spans="1:17" ht="15" customHeight="1" x14ac:dyDescent="0.25">
      <c r="A305" s="22" t="s">
        <v>2459</v>
      </c>
      <c r="B305" s="12">
        <v>45137.442314814813</v>
      </c>
      <c r="C305" s="15">
        <v>45137.447951388887</v>
      </c>
      <c r="D305" s="16" t="s">
        <v>8</v>
      </c>
      <c r="E305" s="16" t="s">
        <v>41</v>
      </c>
      <c r="F305" s="16" t="s">
        <v>55</v>
      </c>
      <c r="G305" s="107" t="s">
        <v>2460</v>
      </c>
      <c r="H30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05" s="48">
        <f>tbl_raw_data[[#This Row],[Date Actioned]]-tbl_raw_data[[#This Row],[Date Tagged]]</f>
        <v>5.6365740747423843E-3</v>
      </c>
      <c r="J305" s="50">
        <f>HOUR(tbl_raw_data[[#This Row],[time_taken]])*60+MINUTE(tbl_raw_data[[#This Row],[time_taken]])+SECOND(tbl_raw_data[[#This Row],[time_taken]])/60</f>
        <v>8.1166666666666671</v>
      </c>
      <c r="K305" s="54">
        <f>DATE(YEAR(tbl_raw_data[[#This Row],[Date Actioned]]), MONTH(tbl_raw_data[[#This Row],[Date Actioned]]), DAY(tbl_raw_data[[#This Row],[Date Actioned]]))</f>
        <v>45137</v>
      </c>
      <c r="L305" s="55" t="str">
        <f>UPPER(TEXT(tbl_raw_data[[#This Row],[Updated_date]],"MMMM"))</f>
        <v>JULY</v>
      </c>
      <c r="M305" s="55" t="str">
        <f>UPPER("Week "&amp;IF(ROUNDUP(DAY(tbl_raw_data[[#This Row],[Updated_date]])/7,0)=5,4,ROUNDUP(DAY(tbl_raw_data[[#This Row],[Updated_date]])/7,0)))</f>
        <v>WEEK 4</v>
      </c>
      <c r="N305" s="57" t="str">
        <f>UPPER(VLOOKUP(tbl_raw_data[[#This Row],[Analyst]],[1]setting!$A$1:$B$15,2,0))</f>
        <v>CAMERON</v>
      </c>
      <c r="O305" s="57" t="str">
        <f>UPPER(tbl_raw_data[[#This Row],[Outcome]])</f>
        <v>WITHDRAW</v>
      </c>
      <c r="P305" s="57" t="str">
        <f>UPPER(tbl_raw_data[[#This Row],[Queue Name]])</f>
        <v>CONSUMER POST BUREAU</v>
      </c>
      <c r="Q305" s="57" t="str">
        <f>IF(tbl_raw_data[[#This Row],[time_taken_in_mins]]&lt;=20,"SLA_MET","SLA_NOT_MET")</f>
        <v>SLA_MET</v>
      </c>
    </row>
    <row r="306" spans="1:17" ht="15" customHeight="1" x14ac:dyDescent="0.25">
      <c r="A306" s="11" t="s">
        <v>1776</v>
      </c>
      <c r="B306" s="6">
        <v>45137.443865740737</v>
      </c>
      <c r="C306" s="9">
        <v>45137.448645833334</v>
      </c>
      <c r="D306" s="10" t="s">
        <v>13</v>
      </c>
      <c r="E306" s="10" t="s">
        <v>9</v>
      </c>
      <c r="F306" s="10" t="s">
        <v>168</v>
      </c>
      <c r="G306" s="108" t="s">
        <v>29</v>
      </c>
      <c r="H30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6" s="48">
        <f>tbl_raw_data[[#This Row],[Date Actioned]]-tbl_raw_data[[#This Row],[Date Tagged]]</f>
        <v>4.7800925967749208E-3</v>
      </c>
      <c r="J306" s="50">
        <f>HOUR(tbl_raw_data[[#This Row],[time_taken]])*60+MINUTE(tbl_raw_data[[#This Row],[time_taken]])+SECOND(tbl_raw_data[[#This Row],[time_taken]])/60</f>
        <v>6.8833333333333329</v>
      </c>
      <c r="K306" s="54">
        <f>DATE(YEAR(tbl_raw_data[[#This Row],[Date Actioned]]), MONTH(tbl_raw_data[[#This Row],[Date Actioned]]), DAY(tbl_raw_data[[#This Row],[Date Actioned]]))</f>
        <v>45137</v>
      </c>
      <c r="L306" s="55" t="str">
        <f>UPPER(TEXT(tbl_raw_data[[#This Row],[Updated_date]],"MMMM"))</f>
        <v>JULY</v>
      </c>
      <c r="M306" s="55" t="str">
        <f>UPPER("Week "&amp;IF(ROUNDUP(DAY(tbl_raw_data[[#This Row],[Updated_date]])/7,0)=5,4,ROUNDUP(DAY(tbl_raw_data[[#This Row],[Updated_date]])/7,0)))</f>
        <v>WEEK 4</v>
      </c>
      <c r="N306" s="57" t="str">
        <f>UPPER(VLOOKUP(tbl_raw_data[[#This Row],[Analyst]],[1]setting!$A$1:$B$15,2,0))</f>
        <v>MERCEDES</v>
      </c>
      <c r="O306" s="57" t="str">
        <f>UPPER(tbl_raw_data[[#This Row],[Outcome]])</f>
        <v>APPROVE</v>
      </c>
      <c r="P306" s="57" t="str">
        <f>UPPER(tbl_raw_data[[#This Row],[Queue Name]])</f>
        <v>CONSUMER PRE BUREAU</v>
      </c>
      <c r="Q306" s="57" t="str">
        <f>IF(tbl_raw_data[[#This Row],[time_taken_in_mins]]&lt;=20,"SLA_MET","SLA_NOT_MET")</f>
        <v>SLA_MET</v>
      </c>
    </row>
    <row r="307" spans="1:17" ht="15" customHeight="1" x14ac:dyDescent="0.25">
      <c r="A307" s="22" t="s">
        <v>2024</v>
      </c>
      <c r="B307" s="12">
        <v>45137.445</v>
      </c>
      <c r="C307" s="13">
        <v>45137.45008101852</v>
      </c>
      <c r="D307" s="14" t="s">
        <v>29</v>
      </c>
      <c r="E307" s="16" t="s">
        <v>28</v>
      </c>
      <c r="F307" s="14" t="s">
        <v>228</v>
      </c>
      <c r="G307" s="106"/>
      <c r="H307"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 s="48">
        <f>tbl_raw_data[[#This Row],[Date Actioned]]-tbl_raw_data[[#This Row],[Date Tagged]]</f>
        <v>5.0810185202863067E-3</v>
      </c>
      <c r="J307" s="50">
        <f>HOUR(tbl_raw_data[[#This Row],[time_taken]])*60+MINUTE(tbl_raw_data[[#This Row],[time_taken]])+SECOND(tbl_raw_data[[#This Row],[time_taken]])/60</f>
        <v>7.3166666666666664</v>
      </c>
      <c r="K307" s="54">
        <f>DATE(YEAR(tbl_raw_data[[#This Row],[Date Actioned]]), MONTH(tbl_raw_data[[#This Row],[Date Actioned]]), DAY(tbl_raw_data[[#This Row],[Date Actioned]]))</f>
        <v>45137</v>
      </c>
      <c r="L307" s="55" t="str">
        <f>UPPER(TEXT(tbl_raw_data[[#This Row],[Updated_date]],"MMMM"))</f>
        <v>JULY</v>
      </c>
      <c r="M307" s="55" t="str">
        <f>UPPER("Week "&amp;IF(ROUNDUP(DAY(tbl_raw_data[[#This Row],[Updated_date]])/7,0)=5,4,ROUNDUP(DAY(tbl_raw_data[[#This Row],[Updated_date]])/7,0)))</f>
        <v>WEEK 4</v>
      </c>
      <c r="N307" s="57" t="str">
        <f>UPPER(VLOOKUP(tbl_raw_data[[#This Row],[Analyst]],[1]setting!$A$1:$B$15,2,0))</f>
        <v>OUADIR</v>
      </c>
      <c r="O307" s="57" t="str">
        <f>UPPER(tbl_raw_data[[#This Row],[Outcome]])</f>
        <v>APPROVE</v>
      </c>
      <c r="P307" s="57" t="str">
        <f>UPPER(tbl_raw_data[[#This Row],[Queue Name]])</f>
        <v>CONSUMER EXISTING</v>
      </c>
      <c r="Q307" s="57" t="str">
        <f>IF(tbl_raw_data[[#This Row],[time_taken_in_mins]]&lt;=20,"SLA_MET","SLA_NOT_MET")</f>
        <v>SLA_MET</v>
      </c>
    </row>
    <row r="308" spans="1:17" ht="15" customHeight="1" x14ac:dyDescent="0.25">
      <c r="A308" s="5" t="s">
        <v>2188</v>
      </c>
      <c r="B308" s="6">
        <v>45137.445219907408</v>
      </c>
      <c r="C308" s="9">
        <v>45137.450555555559</v>
      </c>
      <c r="D308" s="10" t="s">
        <v>8</v>
      </c>
      <c r="E308" s="10" t="s">
        <v>9</v>
      </c>
      <c r="F308" s="10" t="s">
        <v>73</v>
      </c>
      <c r="G308" s="108" t="s">
        <v>2189</v>
      </c>
      <c r="H30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8" s="48">
        <f>tbl_raw_data[[#This Row],[Date Actioned]]-tbl_raw_data[[#This Row],[Date Tagged]]</f>
        <v>5.3356481512309983E-3</v>
      </c>
      <c r="J308" s="50">
        <f>HOUR(tbl_raw_data[[#This Row],[time_taken]])*60+MINUTE(tbl_raw_data[[#This Row],[time_taken]])+SECOND(tbl_raw_data[[#This Row],[time_taken]])/60</f>
        <v>7.6833333333333336</v>
      </c>
      <c r="K308" s="54">
        <f>DATE(YEAR(tbl_raw_data[[#This Row],[Date Actioned]]), MONTH(tbl_raw_data[[#This Row],[Date Actioned]]), DAY(tbl_raw_data[[#This Row],[Date Actioned]]))</f>
        <v>45137</v>
      </c>
      <c r="L308" s="55" t="str">
        <f>UPPER(TEXT(tbl_raw_data[[#This Row],[Updated_date]],"MMMM"))</f>
        <v>JULY</v>
      </c>
      <c r="M308" s="55" t="str">
        <f>UPPER("Week "&amp;IF(ROUNDUP(DAY(tbl_raw_data[[#This Row],[Updated_date]])/7,0)=5,4,ROUNDUP(DAY(tbl_raw_data[[#This Row],[Updated_date]])/7,0)))</f>
        <v>WEEK 4</v>
      </c>
      <c r="N308" s="57" t="str">
        <f>UPPER(VLOOKUP(tbl_raw_data[[#This Row],[Analyst]],[1]setting!$A$1:$B$15,2,0))</f>
        <v>SHAHID</v>
      </c>
      <c r="O308" s="57" t="str">
        <f>UPPER(tbl_raw_data[[#This Row],[Outcome]])</f>
        <v>WITHDRAW</v>
      </c>
      <c r="P308" s="57" t="str">
        <f>UPPER(tbl_raw_data[[#This Row],[Queue Name]])</f>
        <v>CONSUMER PRE BUREAU</v>
      </c>
      <c r="Q308" s="57" t="str">
        <f>IF(tbl_raw_data[[#This Row],[time_taken_in_mins]]&lt;=20,"SLA_MET","SLA_NOT_MET")</f>
        <v>SLA_MET</v>
      </c>
    </row>
    <row r="309" spans="1:17" ht="15" customHeight="1" x14ac:dyDescent="0.25">
      <c r="A309" s="5" t="s">
        <v>5145</v>
      </c>
      <c r="B309" s="6">
        <v>45137.445462962962</v>
      </c>
      <c r="C309" s="9">
        <v>45137.455335648148</v>
      </c>
      <c r="D309" s="10" t="s">
        <v>13</v>
      </c>
      <c r="E309" s="10" t="s">
        <v>41</v>
      </c>
      <c r="F309" s="10" t="s">
        <v>109</v>
      </c>
      <c r="G309" s="108" t="s">
        <v>21</v>
      </c>
      <c r="H30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 s="48">
        <f>tbl_raw_data[[#This Row],[Date Actioned]]-tbl_raw_data[[#This Row],[Date Tagged]]</f>
        <v>9.8726851865649223E-3</v>
      </c>
      <c r="J309" s="50">
        <f>HOUR(tbl_raw_data[[#This Row],[time_taken]])*60+MINUTE(tbl_raw_data[[#This Row],[time_taken]])+SECOND(tbl_raw_data[[#This Row],[time_taken]])/60</f>
        <v>14.216666666666667</v>
      </c>
      <c r="K309" s="54">
        <f>DATE(YEAR(tbl_raw_data[[#This Row],[Date Actioned]]), MONTH(tbl_raw_data[[#This Row],[Date Actioned]]), DAY(tbl_raw_data[[#This Row],[Date Actioned]]))</f>
        <v>45137</v>
      </c>
      <c r="L309" s="55" t="str">
        <f>UPPER(TEXT(tbl_raw_data[[#This Row],[Updated_date]],"MMMM"))</f>
        <v>JULY</v>
      </c>
      <c r="M309" s="55" t="str">
        <f>UPPER("Week "&amp;IF(ROUNDUP(DAY(tbl_raw_data[[#This Row],[Updated_date]])/7,0)=5,4,ROUNDUP(DAY(tbl_raw_data[[#This Row],[Updated_date]])/7,0)))</f>
        <v>WEEK 4</v>
      </c>
      <c r="N309" s="57" t="str">
        <f>UPPER(VLOOKUP(tbl_raw_data[[#This Row],[Analyst]],[1]setting!$A$1:$B$15,2,0))</f>
        <v>NAVED</v>
      </c>
      <c r="O309" s="57" t="str">
        <f>UPPER(tbl_raw_data[[#This Row],[Outcome]])</f>
        <v>APPROVE</v>
      </c>
      <c r="P309" s="57" t="str">
        <f>UPPER(tbl_raw_data[[#This Row],[Queue Name]])</f>
        <v>CONSUMER POST BUREAU</v>
      </c>
      <c r="Q309" s="57" t="str">
        <f>IF(tbl_raw_data[[#This Row],[time_taken_in_mins]]&lt;=20,"SLA_MET","SLA_NOT_MET")</f>
        <v>SLA_MET</v>
      </c>
    </row>
    <row r="310" spans="1:17" ht="15" customHeight="1" x14ac:dyDescent="0.25">
      <c r="A310" s="11" t="s">
        <v>721</v>
      </c>
      <c r="B310" s="12">
        <v>45137.455324074072</v>
      </c>
      <c r="C310" s="13">
        <v>45137.458518518521</v>
      </c>
      <c r="D310" s="14" t="s">
        <v>40</v>
      </c>
      <c r="E310" s="16" t="s">
        <v>41</v>
      </c>
      <c r="F310" s="14" t="s">
        <v>73</v>
      </c>
      <c r="G310" s="106"/>
      <c r="H31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0" s="48">
        <f>tbl_raw_data[[#This Row],[Date Actioned]]-tbl_raw_data[[#This Row],[Date Tagged]]</f>
        <v>3.1944444490363821E-3</v>
      </c>
      <c r="J310" s="50">
        <f>HOUR(tbl_raw_data[[#This Row],[time_taken]])*60+MINUTE(tbl_raw_data[[#This Row],[time_taken]])+SECOND(tbl_raw_data[[#This Row],[time_taken]])/60</f>
        <v>4.5999999999999996</v>
      </c>
      <c r="K310" s="54">
        <f>DATE(YEAR(tbl_raw_data[[#This Row],[Date Actioned]]), MONTH(tbl_raw_data[[#This Row],[Date Actioned]]), DAY(tbl_raw_data[[#This Row],[Date Actioned]]))</f>
        <v>45137</v>
      </c>
      <c r="L310" s="55" t="str">
        <f>UPPER(TEXT(tbl_raw_data[[#This Row],[Updated_date]],"MMMM"))</f>
        <v>JULY</v>
      </c>
      <c r="M310" s="55" t="str">
        <f>UPPER("Week "&amp;IF(ROUNDUP(DAY(tbl_raw_data[[#This Row],[Updated_date]])/7,0)=5,4,ROUNDUP(DAY(tbl_raw_data[[#This Row],[Updated_date]])/7,0)))</f>
        <v>WEEK 4</v>
      </c>
      <c r="N310" s="57" t="str">
        <f>UPPER(VLOOKUP(tbl_raw_data[[#This Row],[Analyst]],[1]setting!$A$1:$B$15,2,0))</f>
        <v>SHAHID</v>
      </c>
      <c r="O310" s="57" t="str">
        <f>UPPER(tbl_raw_data[[#This Row],[Outcome]])</f>
        <v>WITHDRAW</v>
      </c>
      <c r="P310" s="57" t="str">
        <f>UPPER(tbl_raw_data[[#This Row],[Queue Name]])</f>
        <v>CONSUMER POST BUREAU</v>
      </c>
      <c r="Q310" s="57" t="str">
        <f>IF(tbl_raw_data[[#This Row],[time_taken_in_mins]]&lt;=20,"SLA_MET","SLA_NOT_MET")</f>
        <v>SLA_MET</v>
      </c>
    </row>
    <row r="311" spans="1:17" ht="15" customHeight="1" x14ac:dyDescent="0.25">
      <c r="A311" s="11" t="s">
        <v>4119</v>
      </c>
      <c r="B311" s="12">
        <v>45137.455324074072</v>
      </c>
      <c r="C311" s="15">
        <v>45137.463217592594</v>
      </c>
      <c r="D311" s="16" t="s">
        <v>13</v>
      </c>
      <c r="E311" s="16" t="s">
        <v>9</v>
      </c>
      <c r="F311" s="16" t="s">
        <v>109</v>
      </c>
      <c r="G311" s="107" t="s">
        <v>4120</v>
      </c>
      <c r="H31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1" s="48">
        <f>tbl_raw_data[[#This Row],[Date Actioned]]-tbl_raw_data[[#This Row],[Date Tagged]]</f>
        <v>7.8935185229056515E-3</v>
      </c>
      <c r="J311" s="50">
        <f>HOUR(tbl_raw_data[[#This Row],[time_taken]])*60+MINUTE(tbl_raw_data[[#This Row],[time_taken]])+SECOND(tbl_raw_data[[#This Row],[time_taken]])/60</f>
        <v>11.366666666666667</v>
      </c>
      <c r="K311" s="54">
        <f>DATE(YEAR(tbl_raw_data[[#This Row],[Date Actioned]]), MONTH(tbl_raw_data[[#This Row],[Date Actioned]]), DAY(tbl_raw_data[[#This Row],[Date Actioned]]))</f>
        <v>45137</v>
      </c>
      <c r="L311" s="55" t="str">
        <f>UPPER(TEXT(tbl_raw_data[[#This Row],[Updated_date]],"MMMM"))</f>
        <v>JULY</v>
      </c>
      <c r="M311" s="55" t="str">
        <f>UPPER("Week "&amp;IF(ROUNDUP(DAY(tbl_raw_data[[#This Row],[Updated_date]])/7,0)=5,4,ROUNDUP(DAY(tbl_raw_data[[#This Row],[Updated_date]])/7,0)))</f>
        <v>WEEK 4</v>
      </c>
      <c r="N311" s="57" t="str">
        <f>UPPER(VLOOKUP(tbl_raw_data[[#This Row],[Analyst]],[1]setting!$A$1:$B$15,2,0))</f>
        <v>NAVED</v>
      </c>
      <c r="O311" s="57" t="str">
        <f>UPPER(tbl_raw_data[[#This Row],[Outcome]])</f>
        <v>APPROVE</v>
      </c>
      <c r="P311" s="57" t="str">
        <f>UPPER(tbl_raw_data[[#This Row],[Queue Name]])</f>
        <v>CONSUMER PRE BUREAU</v>
      </c>
      <c r="Q311" s="57" t="str">
        <f>IF(tbl_raw_data[[#This Row],[time_taken_in_mins]]&lt;=20,"SLA_MET","SLA_NOT_MET")</f>
        <v>SLA_MET</v>
      </c>
    </row>
    <row r="312" spans="1:17" ht="15" customHeight="1" x14ac:dyDescent="0.25">
      <c r="A312" s="22" t="s">
        <v>727</v>
      </c>
      <c r="B312" s="6">
        <v>45137.457025462965</v>
      </c>
      <c r="C312" s="7">
        <v>45137.460231481484</v>
      </c>
      <c r="D312" s="8" t="s">
        <v>29</v>
      </c>
      <c r="E312" s="10" t="s">
        <v>28</v>
      </c>
      <c r="F312" s="8" t="s">
        <v>168</v>
      </c>
      <c r="G312" s="109"/>
      <c r="H3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2" s="48">
        <f>tbl_raw_data[[#This Row],[Date Actioned]]-tbl_raw_data[[#This Row],[Date Tagged]]</f>
        <v>3.2060185185400769E-3</v>
      </c>
      <c r="J312" s="50">
        <f>HOUR(tbl_raw_data[[#This Row],[time_taken]])*60+MINUTE(tbl_raw_data[[#This Row],[time_taken]])+SECOND(tbl_raw_data[[#This Row],[time_taken]])/60</f>
        <v>4.6166666666666671</v>
      </c>
      <c r="K312" s="54">
        <f>DATE(YEAR(tbl_raw_data[[#This Row],[Date Actioned]]), MONTH(tbl_raw_data[[#This Row],[Date Actioned]]), DAY(tbl_raw_data[[#This Row],[Date Actioned]]))</f>
        <v>45137</v>
      </c>
      <c r="L312" s="55" t="str">
        <f>UPPER(TEXT(tbl_raw_data[[#This Row],[Updated_date]],"MMMM"))</f>
        <v>JULY</v>
      </c>
      <c r="M312" s="55" t="str">
        <f>UPPER("Week "&amp;IF(ROUNDUP(DAY(tbl_raw_data[[#This Row],[Updated_date]])/7,0)=5,4,ROUNDUP(DAY(tbl_raw_data[[#This Row],[Updated_date]])/7,0)))</f>
        <v>WEEK 4</v>
      </c>
      <c r="N312" s="57" t="str">
        <f>UPPER(VLOOKUP(tbl_raw_data[[#This Row],[Analyst]],[1]setting!$A$1:$B$15,2,0))</f>
        <v>MERCEDES</v>
      </c>
      <c r="O312" s="57" t="str">
        <f>UPPER(tbl_raw_data[[#This Row],[Outcome]])</f>
        <v>APPROVE</v>
      </c>
      <c r="P312" s="57" t="str">
        <f>UPPER(tbl_raw_data[[#This Row],[Queue Name]])</f>
        <v>CONSUMER EXISTING</v>
      </c>
      <c r="Q312" s="57" t="str">
        <f>IF(tbl_raw_data[[#This Row],[time_taken_in_mins]]&lt;=20,"SLA_MET","SLA_NOT_MET")</f>
        <v>SLA_MET</v>
      </c>
    </row>
    <row r="313" spans="1:17" ht="15" customHeight="1" x14ac:dyDescent="0.25">
      <c r="A313" s="5" t="s">
        <v>3031</v>
      </c>
      <c r="B313" s="12">
        <v>45137.459155092591</v>
      </c>
      <c r="C313" s="13">
        <v>45137.465590277781</v>
      </c>
      <c r="D313" s="14" t="s">
        <v>29</v>
      </c>
      <c r="E313" s="16" t="s">
        <v>28</v>
      </c>
      <c r="F313" s="14" t="s">
        <v>168</v>
      </c>
      <c r="G313" s="106"/>
      <c r="H313"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 s="48">
        <f>tbl_raw_data[[#This Row],[Date Actioned]]-tbl_raw_data[[#This Row],[Date Tagged]]</f>
        <v>6.4351851906394586E-3</v>
      </c>
      <c r="J313" s="50">
        <f>HOUR(tbl_raw_data[[#This Row],[time_taken]])*60+MINUTE(tbl_raw_data[[#This Row],[time_taken]])+SECOND(tbl_raw_data[[#This Row],[time_taken]])/60</f>
        <v>9.2666666666666675</v>
      </c>
      <c r="K313" s="54">
        <f>DATE(YEAR(tbl_raw_data[[#This Row],[Date Actioned]]), MONTH(tbl_raw_data[[#This Row],[Date Actioned]]), DAY(tbl_raw_data[[#This Row],[Date Actioned]]))</f>
        <v>45137</v>
      </c>
      <c r="L313" s="55" t="str">
        <f>UPPER(TEXT(tbl_raw_data[[#This Row],[Updated_date]],"MMMM"))</f>
        <v>JULY</v>
      </c>
      <c r="M313" s="55" t="str">
        <f>UPPER("Week "&amp;IF(ROUNDUP(DAY(tbl_raw_data[[#This Row],[Updated_date]])/7,0)=5,4,ROUNDUP(DAY(tbl_raw_data[[#This Row],[Updated_date]])/7,0)))</f>
        <v>WEEK 4</v>
      </c>
      <c r="N313" s="57" t="str">
        <f>UPPER(VLOOKUP(tbl_raw_data[[#This Row],[Analyst]],[1]setting!$A$1:$B$15,2,0))</f>
        <v>MERCEDES</v>
      </c>
      <c r="O313" s="57" t="str">
        <f>UPPER(tbl_raw_data[[#This Row],[Outcome]])</f>
        <v>APPROVE</v>
      </c>
      <c r="P313" s="57" t="str">
        <f>UPPER(tbl_raw_data[[#This Row],[Queue Name]])</f>
        <v>CONSUMER EXISTING</v>
      </c>
      <c r="Q313" s="57" t="str">
        <f>IF(tbl_raw_data[[#This Row],[time_taken_in_mins]]&lt;=20,"SLA_MET","SLA_NOT_MET")</f>
        <v>SLA_MET</v>
      </c>
    </row>
    <row r="314" spans="1:17" ht="15" customHeight="1" x14ac:dyDescent="0.25">
      <c r="A314" s="11" t="s">
        <v>1947</v>
      </c>
      <c r="B314" s="6">
        <v>45137.460856481484</v>
      </c>
      <c r="C314" s="9">
        <v>45137.465868055559</v>
      </c>
      <c r="D314" s="10" t="s">
        <v>13</v>
      </c>
      <c r="E314" s="10" t="s">
        <v>9</v>
      </c>
      <c r="F314" s="10" t="s">
        <v>55</v>
      </c>
      <c r="G314" s="108" t="s">
        <v>21</v>
      </c>
      <c r="H31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 s="48">
        <f>tbl_raw_data[[#This Row],[Date Actioned]]-tbl_raw_data[[#This Row],[Date Tagged]]</f>
        <v>5.0115740741603076E-3</v>
      </c>
      <c r="J314" s="50">
        <f>HOUR(tbl_raw_data[[#This Row],[time_taken]])*60+MINUTE(tbl_raw_data[[#This Row],[time_taken]])+SECOND(tbl_raw_data[[#This Row],[time_taken]])/60</f>
        <v>7.2166666666666668</v>
      </c>
      <c r="K314" s="54">
        <f>DATE(YEAR(tbl_raw_data[[#This Row],[Date Actioned]]), MONTH(tbl_raw_data[[#This Row],[Date Actioned]]), DAY(tbl_raw_data[[#This Row],[Date Actioned]]))</f>
        <v>45137</v>
      </c>
      <c r="L314" s="55" t="str">
        <f>UPPER(TEXT(tbl_raw_data[[#This Row],[Updated_date]],"MMMM"))</f>
        <v>JULY</v>
      </c>
      <c r="M314" s="55" t="str">
        <f>UPPER("Week "&amp;IF(ROUNDUP(DAY(tbl_raw_data[[#This Row],[Updated_date]])/7,0)=5,4,ROUNDUP(DAY(tbl_raw_data[[#This Row],[Updated_date]])/7,0)))</f>
        <v>WEEK 4</v>
      </c>
      <c r="N314" s="57" t="str">
        <f>UPPER(VLOOKUP(tbl_raw_data[[#This Row],[Analyst]],[1]setting!$A$1:$B$15,2,0))</f>
        <v>CAMERON</v>
      </c>
      <c r="O314" s="57" t="str">
        <f>UPPER(tbl_raw_data[[#This Row],[Outcome]])</f>
        <v>APPROVE</v>
      </c>
      <c r="P314" s="57" t="str">
        <f>UPPER(tbl_raw_data[[#This Row],[Queue Name]])</f>
        <v>CONSUMER PRE BUREAU</v>
      </c>
      <c r="Q314" s="57" t="str">
        <f>IF(tbl_raw_data[[#This Row],[time_taken_in_mins]]&lt;=20,"SLA_MET","SLA_NOT_MET")</f>
        <v>SLA_MET</v>
      </c>
    </row>
    <row r="315" spans="1:17" ht="15" customHeight="1" x14ac:dyDescent="0.25">
      <c r="A315" s="22" t="s">
        <v>3184</v>
      </c>
      <c r="B315" s="6">
        <v>45137.46166666667</v>
      </c>
      <c r="C315" s="9">
        <v>45137.468298611115</v>
      </c>
      <c r="D315" s="10" t="s">
        <v>8</v>
      </c>
      <c r="E315" s="10" t="s">
        <v>28</v>
      </c>
      <c r="F315" s="10" t="s">
        <v>109</v>
      </c>
      <c r="G315" s="108" t="s">
        <v>510</v>
      </c>
      <c r="H31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 s="48">
        <f>tbl_raw_data[[#This Row],[Date Actioned]]-tbl_raw_data[[#This Row],[Date Tagged]]</f>
        <v>6.6319444449618459E-3</v>
      </c>
      <c r="J315" s="50">
        <f>HOUR(tbl_raw_data[[#This Row],[time_taken]])*60+MINUTE(tbl_raw_data[[#This Row],[time_taken]])+SECOND(tbl_raw_data[[#This Row],[time_taken]])/60</f>
        <v>9.5500000000000007</v>
      </c>
      <c r="K315" s="54">
        <f>DATE(YEAR(tbl_raw_data[[#This Row],[Date Actioned]]), MONTH(tbl_raw_data[[#This Row],[Date Actioned]]), DAY(tbl_raw_data[[#This Row],[Date Actioned]]))</f>
        <v>45137</v>
      </c>
      <c r="L315" s="55" t="str">
        <f>UPPER(TEXT(tbl_raw_data[[#This Row],[Updated_date]],"MMMM"))</f>
        <v>JULY</v>
      </c>
      <c r="M315" s="55" t="str">
        <f>UPPER("Week "&amp;IF(ROUNDUP(DAY(tbl_raw_data[[#This Row],[Updated_date]])/7,0)=5,4,ROUNDUP(DAY(tbl_raw_data[[#This Row],[Updated_date]])/7,0)))</f>
        <v>WEEK 4</v>
      </c>
      <c r="N315" s="57" t="str">
        <f>UPPER(VLOOKUP(tbl_raw_data[[#This Row],[Analyst]],[1]setting!$A$1:$B$15,2,0))</f>
        <v>NAVED</v>
      </c>
      <c r="O315" s="57" t="str">
        <f>UPPER(tbl_raw_data[[#This Row],[Outcome]])</f>
        <v>WITHDRAW</v>
      </c>
      <c r="P315" s="57" t="str">
        <f>UPPER(tbl_raw_data[[#This Row],[Queue Name]])</f>
        <v>CONSUMER EXISTING</v>
      </c>
      <c r="Q315" s="57" t="str">
        <f>IF(tbl_raw_data[[#This Row],[time_taken_in_mins]]&lt;=20,"SLA_MET","SLA_NOT_MET")</f>
        <v>SLA_MET</v>
      </c>
    </row>
    <row r="316" spans="1:17" ht="15" customHeight="1" x14ac:dyDescent="0.25">
      <c r="A316" s="22" t="s">
        <v>3443</v>
      </c>
      <c r="B316" s="12">
        <v>45137.464062500003</v>
      </c>
      <c r="C316" s="15">
        <v>45137.471030092594</v>
      </c>
      <c r="D316" s="16" t="s">
        <v>13</v>
      </c>
      <c r="E316" s="16" t="s">
        <v>9</v>
      </c>
      <c r="F316" s="16" t="s">
        <v>55</v>
      </c>
      <c r="G316" s="107" t="s">
        <v>21</v>
      </c>
      <c r="H31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 s="48">
        <f>tbl_raw_data[[#This Row],[Date Actioned]]-tbl_raw_data[[#This Row],[Date Tagged]]</f>
        <v>6.9675925915362313E-3</v>
      </c>
      <c r="J316" s="50">
        <f>HOUR(tbl_raw_data[[#This Row],[time_taken]])*60+MINUTE(tbl_raw_data[[#This Row],[time_taken]])+SECOND(tbl_raw_data[[#This Row],[time_taken]])/60</f>
        <v>10.033333333333333</v>
      </c>
      <c r="K316" s="54">
        <f>DATE(YEAR(tbl_raw_data[[#This Row],[Date Actioned]]), MONTH(tbl_raw_data[[#This Row],[Date Actioned]]), DAY(tbl_raw_data[[#This Row],[Date Actioned]]))</f>
        <v>45137</v>
      </c>
      <c r="L316" s="55" t="str">
        <f>UPPER(TEXT(tbl_raw_data[[#This Row],[Updated_date]],"MMMM"))</f>
        <v>JULY</v>
      </c>
      <c r="M316" s="55" t="str">
        <f>UPPER("Week "&amp;IF(ROUNDUP(DAY(tbl_raw_data[[#This Row],[Updated_date]])/7,0)=5,4,ROUNDUP(DAY(tbl_raw_data[[#This Row],[Updated_date]])/7,0)))</f>
        <v>WEEK 4</v>
      </c>
      <c r="N316" s="57" t="str">
        <f>UPPER(VLOOKUP(tbl_raw_data[[#This Row],[Analyst]],[1]setting!$A$1:$B$15,2,0))</f>
        <v>CAMERON</v>
      </c>
      <c r="O316" s="57" t="str">
        <f>UPPER(tbl_raw_data[[#This Row],[Outcome]])</f>
        <v>APPROVE</v>
      </c>
      <c r="P316" s="57" t="str">
        <f>UPPER(tbl_raw_data[[#This Row],[Queue Name]])</f>
        <v>CONSUMER PRE BUREAU</v>
      </c>
      <c r="Q316" s="57" t="str">
        <f>IF(tbl_raw_data[[#This Row],[time_taken_in_mins]]&lt;=20,"SLA_MET","SLA_NOT_MET")</f>
        <v>SLA_MET</v>
      </c>
    </row>
    <row r="317" spans="1:17" ht="15" customHeight="1" x14ac:dyDescent="0.25">
      <c r="A317" s="5" t="s">
        <v>3395</v>
      </c>
      <c r="B317" s="12">
        <v>45137.464479166665</v>
      </c>
      <c r="C317" s="15">
        <v>45137.471388888887</v>
      </c>
      <c r="D317" s="16" t="s">
        <v>8</v>
      </c>
      <c r="E317" s="16" t="s">
        <v>41</v>
      </c>
      <c r="F317" s="16" t="s">
        <v>10</v>
      </c>
      <c r="G317" s="107" t="s">
        <v>1182</v>
      </c>
      <c r="H31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7" s="48">
        <f>tbl_raw_data[[#This Row],[Date Actioned]]-tbl_raw_data[[#This Row],[Date Tagged]]</f>
        <v>6.9097222221898846E-3</v>
      </c>
      <c r="J317" s="50">
        <f>HOUR(tbl_raw_data[[#This Row],[time_taken]])*60+MINUTE(tbl_raw_data[[#This Row],[time_taken]])+SECOND(tbl_raw_data[[#This Row],[time_taken]])/60</f>
        <v>9.9499999999999993</v>
      </c>
      <c r="K317" s="54">
        <f>DATE(YEAR(tbl_raw_data[[#This Row],[Date Actioned]]), MONTH(tbl_raw_data[[#This Row],[Date Actioned]]), DAY(tbl_raw_data[[#This Row],[Date Actioned]]))</f>
        <v>45137</v>
      </c>
      <c r="L317" s="55" t="str">
        <f>UPPER(TEXT(tbl_raw_data[[#This Row],[Updated_date]],"MMMM"))</f>
        <v>JULY</v>
      </c>
      <c r="M317" s="55" t="str">
        <f>UPPER("Week "&amp;IF(ROUNDUP(DAY(tbl_raw_data[[#This Row],[Updated_date]])/7,0)=5,4,ROUNDUP(DAY(tbl_raw_data[[#This Row],[Updated_date]])/7,0)))</f>
        <v>WEEK 4</v>
      </c>
      <c r="N317" s="57" t="str">
        <f>UPPER(VLOOKUP(tbl_raw_data[[#This Row],[Analyst]],[1]setting!$A$1:$B$15,2,0))</f>
        <v>SAM</v>
      </c>
      <c r="O317" s="57" t="str">
        <f>UPPER(tbl_raw_data[[#This Row],[Outcome]])</f>
        <v>WITHDRAW</v>
      </c>
      <c r="P317" s="57" t="str">
        <f>UPPER(tbl_raw_data[[#This Row],[Queue Name]])</f>
        <v>CONSUMER POST BUREAU</v>
      </c>
      <c r="Q317" s="57" t="str">
        <f>IF(tbl_raw_data[[#This Row],[time_taken_in_mins]]&lt;=20,"SLA_MET","SLA_NOT_MET")</f>
        <v>SLA_MET</v>
      </c>
    </row>
    <row r="318" spans="1:17" ht="15" customHeight="1" x14ac:dyDescent="0.25">
      <c r="A318" s="5" t="s">
        <v>1332</v>
      </c>
      <c r="B318" s="6">
        <v>45137.464953703704</v>
      </c>
      <c r="C318" s="7">
        <v>45137.46912037037</v>
      </c>
      <c r="D318" s="8" t="s">
        <v>29</v>
      </c>
      <c r="E318" s="10" t="s">
        <v>41</v>
      </c>
      <c r="F318" s="8" t="s">
        <v>73</v>
      </c>
      <c r="G318" s="109"/>
      <c r="H3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 s="48">
        <f>tbl_raw_data[[#This Row],[Date Actioned]]-tbl_raw_data[[#This Row],[Date Tagged]]</f>
        <v>4.166666665696539E-3</v>
      </c>
      <c r="J318" s="50">
        <f>HOUR(tbl_raw_data[[#This Row],[time_taken]])*60+MINUTE(tbl_raw_data[[#This Row],[time_taken]])+SECOND(tbl_raw_data[[#This Row],[time_taken]])/60</f>
        <v>6</v>
      </c>
      <c r="K318" s="54">
        <f>DATE(YEAR(tbl_raw_data[[#This Row],[Date Actioned]]), MONTH(tbl_raw_data[[#This Row],[Date Actioned]]), DAY(tbl_raw_data[[#This Row],[Date Actioned]]))</f>
        <v>45137</v>
      </c>
      <c r="L318" s="55" t="str">
        <f>UPPER(TEXT(tbl_raw_data[[#This Row],[Updated_date]],"MMMM"))</f>
        <v>JULY</v>
      </c>
      <c r="M318" s="55" t="str">
        <f>UPPER("Week "&amp;IF(ROUNDUP(DAY(tbl_raw_data[[#This Row],[Updated_date]])/7,0)=5,4,ROUNDUP(DAY(tbl_raw_data[[#This Row],[Updated_date]])/7,0)))</f>
        <v>WEEK 4</v>
      </c>
      <c r="N318" s="57" t="str">
        <f>UPPER(VLOOKUP(tbl_raw_data[[#This Row],[Analyst]],[1]setting!$A$1:$B$15,2,0))</f>
        <v>SHAHID</v>
      </c>
      <c r="O318" s="57" t="str">
        <f>UPPER(tbl_raw_data[[#This Row],[Outcome]])</f>
        <v>APPROVE</v>
      </c>
      <c r="P318" s="57" t="str">
        <f>UPPER(tbl_raw_data[[#This Row],[Queue Name]])</f>
        <v>CONSUMER POST BUREAU</v>
      </c>
      <c r="Q318" s="57" t="str">
        <f>IF(tbl_raw_data[[#This Row],[time_taken_in_mins]]&lt;=20,"SLA_MET","SLA_NOT_MET")</f>
        <v>SLA_MET</v>
      </c>
    </row>
    <row r="319" spans="1:17" ht="15" customHeight="1" x14ac:dyDescent="0.25">
      <c r="A319" s="11" t="s">
        <v>980</v>
      </c>
      <c r="B319" s="12">
        <v>45137.469259259262</v>
      </c>
      <c r="C319" s="15">
        <v>45137.472905092596</v>
      </c>
      <c r="D319" s="16" t="s">
        <v>13</v>
      </c>
      <c r="E319" s="16" t="s">
        <v>28</v>
      </c>
      <c r="F319" s="16" t="s">
        <v>168</v>
      </c>
      <c r="G319" s="107" t="s">
        <v>29</v>
      </c>
      <c r="H31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 s="48">
        <f>tbl_raw_data[[#This Row],[Date Actioned]]-tbl_raw_data[[#This Row],[Date Tagged]]</f>
        <v>3.645833334303461E-3</v>
      </c>
      <c r="J319" s="50">
        <f>HOUR(tbl_raw_data[[#This Row],[time_taken]])*60+MINUTE(tbl_raw_data[[#This Row],[time_taken]])+SECOND(tbl_raw_data[[#This Row],[time_taken]])/60</f>
        <v>5.25</v>
      </c>
      <c r="K319" s="54">
        <f>DATE(YEAR(tbl_raw_data[[#This Row],[Date Actioned]]), MONTH(tbl_raw_data[[#This Row],[Date Actioned]]), DAY(tbl_raw_data[[#This Row],[Date Actioned]]))</f>
        <v>45137</v>
      </c>
      <c r="L319" s="55" t="str">
        <f>UPPER(TEXT(tbl_raw_data[[#This Row],[Updated_date]],"MMMM"))</f>
        <v>JULY</v>
      </c>
      <c r="M319" s="55" t="str">
        <f>UPPER("Week "&amp;IF(ROUNDUP(DAY(tbl_raw_data[[#This Row],[Updated_date]])/7,0)=5,4,ROUNDUP(DAY(tbl_raw_data[[#This Row],[Updated_date]])/7,0)))</f>
        <v>WEEK 4</v>
      </c>
      <c r="N319" s="57" t="str">
        <f>UPPER(VLOOKUP(tbl_raw_data[[#This Row],[Analyst]],[1]setting!$A$1:$B$15,2,0))</f>
        <v>MERCEDES</v>
      </c>
      <c r="O319" s="57" t="str">
        <f>UPPER(tbl_raw_data[[#This Row],[Outcome]])</f>
        <v>APPROVE</v>
      </c>
      <c r="P319" s="57" t="str">
        <f>UPPER(tbl_raw_data[[#This Row],[Queue Name]])</f>
        <v>CONSUMER EXISTING</v>
      </c>
      <c r="Q319" s="57" t="str">
        <f>IF(tbl_raw_data[[#This Row],[time_taken_in_mins]]&lt;=20,"SLA_MET","SLA_NOT_MET")</f>
        <v>SLA_MET</v>
      </c>
    </row>
    <row r="320" spans="1:17" ht="15" customHeight="1" x14ac:dyDescent="0.25">
      <c r="A320" s="11" t="s">
        <v>85</v>
      </c>
      <c r="B320" s="12">
        <v>45137.471689814818</v>
      </c>
      <c r="C320" s="15">
        <v>45137.473055555558</v>
      </c>
      <c r="D320" s="16" t="s">
        <v>46</v>
      </c>
      <c r="E320" s="16" t="s">
        <v>28</v>
      </c>
      <c r="F320" s="16" t="s">
        <v>86</v>
      </c>
      <c r="G320" s="107" t="s">
        <v>74</v>
      </c>
      <c r="H32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 s="48">
        <f>tbl_raw_data[[#This Row],[Date Actioned]]-tbl_raw_data[[#This Row],[Date Tagged]]</f>
        <v>1.3657407398568466E-3</v>
      </c>
      <c r="J320" s="50">
        <f>HOUR(tbl_raw_data[[#This Row],[time_taken]])*60+MINUTE(tbl_raw_data[[#This Row],[time_taken]])+SECOND(tbl_raw_data[[#This Row],[time_taken]])/60</f>
        <v>1.9666666666666668</v>
      </c>
      <c r="K320" s="54">
        <f>DATE(YEAR(tbl_raw_data[[#This Row],[Date Actioned]]), MONTH(tbl_raw_data[[#This Row],[Date Actioned]]), DAY(tbl_raw_data[[#This Row],[Date Actioned]]))</f>
        <v>45137</v>
      </c>
      <c r="L320" s="55" t="str">
        <f>UPPER(TEXT(tbl_raw_data[[#This Row],[Updated_date]],"MMMM"))</f>
        <v>JULY</v>
      </c>
      <c r="M320" s="55" t="str">
        <f>UPPER("Week "&amp;IF(ROUNDUP(DAY(tbl_raw_data[[#This Row],[Updated_date]])/7,0)=5,4,ROUNDUP(DAY(tbl_raw_data[[#This Row],[Updated_date]])/7,0)))</f>
        <v>WEEK 4</v>
      </c>
      <c r="N320" s="57" t="str">
        <f>UPPER(VLOOKUP(tbl_raw_data[[#This Row],[Analyst]],[1]setting!$A$1:$B$15,2,0))</f>
        <v>ASIF</v>
      </c>
      <c r="O320" s="57" t="str">
        <f>UPPER(tbl_raw_data[[#This Row],[Outcome]])</f>
        <v>DECLINE</v>
      </c>
      <c r="P320" s="57" t="str">
        <f>UPPER(tbl_raw_data[[#This Row],[Queue Name]])</f>
        <v>CONSUMER EXISTING</v>
      </c>
      <c r="Q320" s="57" t="str">
        <f>IF(tbl_raw_data[[#This Row],[time_taken_in_mins]]&lt;=20,"SLA_MET","SLA_NOT_MET")</f>
        <v>SLA_MET</v>
      </c>
    </row>
    <row r="321" spans="1:17" ht="15" customHeight="1" x14ac:dyDescent="0.25">
      <c r="A321" s="11" t="s">
        <v>3084</v>
      </c>
      <c r="B321" s="6">
        <v>45137.472071759257</v>
      </c>
      <c r="C321" s="9">
        <v>45137.478587962964</v>
      </c>
      <c r="D321" s="10" t="s">
        <v>8</v>
      </c>
      <c r="E321" s="10" t="s">
        <v>28</v>
      </c>
      <c r="F321" s="10" t="s">
        <v>55</v>
      </c>
      <c r="G321" s="108" t="s">
        <v>3085</v>
      </c>
      <c r="H32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 s="48">
        <f>tbl_raw_data[[#This Row],[Date Actioned]]-tbl_raw_data[[#This Row],[Date Tagged]]</f>
        <v>6.5162037062691525E-3</v>
      </c>
      <c r="J321" s="50">
        <f>HOUR(tbl_raw_data[[#This Row],[time_taken]])*60+MINUTE(tbl_raw_data[[#This Row],[time_taken]])+SECOND(tbl_raw_data[[#This Row],[time_taken]])/60</f>
        <v>9.3833333333333329</v>
      </c>
      <c r="K321" s="54">
        <f>DATE(YEAR(tbl_raw_data[[#This Row],[Date Actioned]]), MONTH(tbl_raw_data[[#This Row],[Date Actioned]]), DAY(tbl_raw_data[[#This Row],[Date Actioned]]))</f>
        <v>45137</v>
      </c>
      <c r="L321" s="55" t="str">
        <f>UPPER(TEXT(tbl_raw_data[[#This Row],[Updated_date]],"MMMM"))</f>
        <v>JULY</v>
      </c>
      <c r="M321" s="55" t="str">
        <f>UPPER("Week "&amp;IF(ROUNDUP(DAY(tbl_raw_data[[#This Row],[Updated_date]])/7,0)=5,4,ROUNDUP(DAY(tbl_raw_data[[#This Row],[Updated_date]])/7,0)))</f>
        <v>WEEK 4</v>
      </c>
      <c r="N321" s="57" t="str">
        <f>UPPER(VLOOKUP(tbl_raw_data[[#This Row],[Analyst]],[1]setting!$A$1:$B$15,2,0))</f>
        <v>CAMERON</v>
      </c>
      <c r="O321" s="57" t="str">
        <f>UPPER(tbl_raw_data[[#This Row],[Outcome]])</f>
        <v>WITHDRAW</v>
      </c>
      <c r="P321" s="57" t="str">
        <f>UPPER(tbl_raw_data[[#This Row],[Queue Name]])</f>
        <v>CONSUMER EXISTING</v>
      </c>
      <c r="Q321" s="57" t="str">
        <f>IF(tbl_raw_data[[#This Row],[time_taken_in_mins]]&lt;=20,"SLA_MET","SLA_NOT_MET")</f>
        <v>SLA_MET</v>
      </c>
    </row>
    <row r="322" spans="1:17" ht="15" customHeight="1" x14ac:dyDescent="0.25">
      <c r="A322" s="22" t="s">
        <v>1181</v>
      </c>
      <c r="B322" s="12">
        <v>45137.478020833332</v>
      </c>
      <c r="C322" s="15">
        <v>45137.48196759259</v>
      </c>
      <c r="D322" s="16" t="s">
        <v>8</v>
      </c>
      <c r="E322" s="16" t="s">
        <v>9</v>
      </c>
      <c r="F322" s="16" t="s">
        <v>10</v>
      </c>
      <c r="G322" s="107" t="s">
        <v>1182</v>
      </c>
      <c r="H32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 s="48">
        <f>tbl_raw_data[[#This Row],[Date Actioned]]-tbl_raw_data[[#This Row],[Date Tagged]]</f>
        <v>3.9467592578148469E-3</v>
      </c>
      <c r="J322" s="50">
        <f>HOUR(tbl_raw_data[[#This Row],[time_taken]])*60+MINUTE(tbl_raw_data[[#This Row],[time_taken]])+SECOND(tbl_raw_data[[#This Row],[time_taken]])/60</f>
        <v>5.6833333333333336</v>
      </c>
      <c r="K322" s="54">
        <f>DATE(YEAR(tbl_raw_data[[#This Row],[Date Actioned]]), MONTH(tbl_raw_data[[#This Row],[Date Actioned]]), DAY(tbl_raw_data[[#This Row],[Date Actioned]]))</f>
        <v>45137</v>
      </c>
      <c r="L322" s="55" t="str">
        <f>UPPER(TEXT(tbl_raw_data[[#This Row],[Updated_date]],"MMMM"))</f>
        <v>JULY</v>
      </c>
      <c r="M322" s="55" t="str">
        <f>UPPER("Week "&amp;IF(ROUNDUP(DAY(tbl_raw_data[[#This Row],[Updated_date]])/7,0)=5,4,ROUNDUP(DAY(tbl_raw_data[[#This Row],[Updated_date]])/7,0)))</f>
        <v>WEEK 4</v>
      </c>
      <c r="N322" s="57" t="str">
        <f>UPPER(VLOOKUP(tbl_raw_data[[#This Row],[Analyst]],[1]setting!$A$1:$B$15,2,0))</f>
        <v>SAM</v>
      </c>
      <c r="O322" s="57" t="str">
        <f>UPPER(tbl_raw_data[[#This Row],[Outcome]])</f>
        <v>WITHDRAW</v>
      </c>
      <c r="P322" s="57" t="str">
        <f>UPPER(tbl_raw_data[[#This Row],[Queue Name]])</f>
        <v>CONSUMER PRE BUREAU</v>
      </c>
      <c r="Q322" s="57" t="str">
        <f>IF(tbl_raw_data[[#This Row],[time_taken_in_mins]]&lt;=20,"SLA_MET","SLA_NOT_MET")</f>
        <v>SLA_MET</v>
      </c>
    </row>
    <row r="323" spans="1:17" ht="15" customHeight="1" x14ac:dyDescent="0.25">
      <c r="A323" s="22" t="s">
        <v>1250</v>
      </c>
      <c r="B323" s="6">
        <v>45137.478738425925</v>
      </c>
      <c r="C323" s="9">
        <v>45137.482777777775</v>
      </c>
      <c r="D323" s="10" t="s">
        <v>13</v>
      </c>
      <c r="E323" s="10" t="s">
        <v>28</v>
      </c>
      <c r="F323" s="10" t="s">
        <v>455</v>
      </c>
      <c r="G323" s="108" t="s">
        <v>67</v>
      </c>
      <c r="H32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 s="48">
        <f>tbl_raw_data[[#This Row],[Date Actioned]]-tbl_raw_data[[#This Row],[Date Tagged]]</f>
        <v>4.0393518502241932E-3</v>
      </c>
      <c r="J323" s="50">
        <f>HOUR(tbl_raw_data[[#This Row],[time_taken]])*60+MINUTE(tbl_raw_data[[#This Row],[time_taken]])+SECOND(tbl_raw_data[[#This Row],[time_taken]])/60</f>
        <v>5.8166666666666664</v>
      </c>
      <c r="K323" s="54">
        <f>DATE(YEAR(tbl_raw_data[[#This Row],[Date Actioned]]), MONTH(tbl_raw_data[[#This Row],[Date Actioned]]), DAY(tbl_raw_data[[#This Row],[Date Actioned]]))</f>
        <v>45137</v>
      </c>
      <c r="L323" s="55" t="str">
        <f>UPPER(TEXT(tbl_raw_data[[#This Row],[Updated_date]],"MMMM"))</f>
        <v>JULY</v>
      </c>
      <c r="M323" s="55" t="str">
        <f>UPPER("Week "&amp;IF(ROUNDUP(DAY(tbl_raw_data[[#This Row],[Updated_date]])/7,0)=5,4,ROUNDUP(DAY(tbl_raw_data[[#This Row],[Updated_date]])/7,0)))</f>
        <v>WEEK 4</v>
      </c>
      <c r="N323" s="57" t="str">
        <f>UPPER(VLOOKUP(tbl_raw_data[[#This Row],[Analyst]],[1]setting!$A$1:$B$15,2,0))</f>
        <v>ROHAN</v>
      </c>
      <c r="O323" s="57" t="str">
        <f>UPPER(tbl_raw_data[[#This Row],[Outcome]])</f>
        <v>APPROVE</v>
      </c>
      <c r="P323" s="57" t="str">
        <f>UPPER(tbl_raw_data[[#This Row],[Queue Name]])</f>
        <v>CONSUMER EXISTING</v>
      </c>
      <c r="Q323" s="57" t="str">
        <f>IF(tbl_raw_data[[#This Row],[time_taken_in_mins]]&lt;=20,"SLA_MET","SLA_NOT_MET")</f>
        <v>SLA_MET</v>
      </c>
    </row>
    <row r="324" spans="1:17" ht="15" customHeight="1" x14ac:dyDescent="0.25">
      <c r="A324" s="5" t="s">
        <v>5437</v>
      </c>
      <c r="B324" s="12">
        <v>45137.478854166664</v>
      </c>
      <c r="C324" s="13">
        <v>45137.489328703705</v>
      </c>
      <c r="D324" s="14" t="s">
        <v>29</v>
      </c>
      <c r="E324" s="16" t="s">
        <v>41</v>
      </c>
      <c r="F324" s="14" t="s">
        <v>168</v>
      </c>
      <c r="G324" s="106"/>
      <c r="H324"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 s="48">
        <f>tbl_raw_data[[#This Row],[Date Actioned]]-tbl_raw_data[[#This Row],[Date Tagged]]</f>
        <v>1.0474537040863652E-2</v>
      </c>
      <c r="J324" s="50">
        <f>HOUR(tbl_raw_data[[#This Row],[time_taken]])*60+MINUTE(tbl_raw_data[[#This Row],[time_taken]])+SECOND(tbl_raw_data[[#This Row],[time_taken]])/60</f>
        <v>15.083333333333334</v>
      </c>
      <c r="K324" s="54">
        <f>DATE(YEAR(tbl_raw_data[[#This Row],[Date Actioned]]), MONTH(tbl_raw_data[[#This Row],[Date Actioned]]), DAY(tbl_raw_data[[#This Row],[Date Actioned]]))</f>
        <v>45137</v>
      </c>
      <c r="L324" s="55" t="str">
        <f>UPPER(TEXT(tbl_raw_data[[#This Row],[Updated_date]],"MMMM"))</f>
        <v>JULY</v>
      </c>
      <c r="M324" s="55" t="str">
        <f>UPPER("Week "&amp;IF(ROUNDUP(DAY(tbl_raw_data[[#This Row],[Updated_date]])/7,0)=5,4,ROUNDUP(DAY(tbl_raw_data[[#This Row],[Updated_date]])/7,0)))</f>
        <v>WEEK 4</v>
      </c>
      <c r="N324" s="57" t="str">
        <f>UPPER(VLOOKUP(tbl_raw_data[[#This Row],[Analyst]],[1]setting!$A$1:$B$15,2,0))</f>
        <v>MERCEDES</v>
      </c>
      <c r="O324" s="57" t="str">
        <f>UPPER(tbl_raw_data[[#This Row],[Outcome]])</f>
        <v>APPROVE</v>
      </c>
      <c r="P324" s="57" t="str">
        <f>UPPER(tbl_raw_data[[#This Row],[Queue Name]])</f>
        <v>CONSUMER POST BUREAU</v>
      </c>
      <c r="Q324" s="57" t="str">
        <f>IF(tbl_raw_data[[#This Row],[time_taken_in_mins]]&lt;=20,"SLA_MET","SLA_NOT_MET")</f>
        <v>SLA_MET</v>
      </c>
    </row>
    <row r="325" spans="1:17" ht="15" customHeight="1" x14ac:dyDescent="0.25">
      <c r="A325" s="22" t="s">
        <v>6997</v>
      </c>
      <c r="B325" s="6">
        <v>45137.479062500002</v>
      </c>
      <c r="C325" s="7">
        <v>45137.497256944444</v>
      </c>
      <c r="D325" s="8" t="s">
        <v>209</v>
      </c>
      <c r="E325" s="10" t="s">
        <v>28</v>
      </c>
      <c r="F325" s="8" t="s">
        <v>168</v>
      </c>
      <c r="G325" s="109"/>
      <c r="H3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 s="48">
        <f>tbl_raw_data[[#This Row],[Date Actioned]]-tbl_raw_data[[#This Row],[Date Tagged]]</f>
        <v>1.8194444441178348E-2</v>
      </c>
      <c r="J325" s="50">
        <f>HOUR(tbl_raw_data[[#This Row],[time_taken]])*60+MINUTE(tbl_raw_data[[#This Row],[time_taken]])+SECOND(tbl_raw_data[[#This Row],[time_taken]])/60</f>
        <v>26.2</v>
      </c>
      <c r="K325" s="54">
        <f>DATE(YEAR(tbl_raw_data[[#This Row],[Date Actioned]]), MONTH(tbl_raw_data[[#This Row],[Date Actioned]]), DAY(tbl_raw_data[[#This Row],[Date Actioned]]))</f>
        <v>45137</v>
      </c>
      <c r="L325" s="55" t="str">
        <f>UPPER(TEXT(tbl_raw_data[[#This Row],[Updated_date]],"MMMM"))</f>
        <v>JULY</v>
      </c>
      <c r="M325" s="55" t="str">
        <f>UPPER("Week "&amp;IF(ROUNDUP(DAY(tbl_raw_data[[#This Row],[Updated_date]])/7,0)=5,4,ROUNDUP(DAY(tbl_raw_data[[#This Row],[Updated_date]])/7,0)))</f>
        <v>WEEK 4</v>
      </c>
      <c r="N325" s="57" t="str">
        <f>UPPER(VLOOKUP(tbl_raw_data[[#This Row],[Analyst]],[1]setting!$A$1:$B$15,2,0))</f>
        <v>MERCEDES</v>
      </c>
      <c r="O325" s="57" t="str">
        <f>UPPER(tbl_raw_data[[#This Row],[Outcome]])</f>
        <v>DECLINE</v>
      </c>
      <c r="P325" s="57" t="str">
        <f>UPPER(tbl_raw_data[[#This Row],[Queue Name]])</f>
        <v>CONSUMER EXISTING</v>
      </c>
      <c r="Q325" s="57" t="str">
        <f>IF(tbl_raw_data[[#This Row],[time_taken_in_mins]]&lt;=20,"SLA_MET","SLA_NOT_MET")</f>
        <v>SLA_NOT_MET</v>
      </c>
    </row>
    <row r="326" spans="1:17" ht="15" customHeight="1" x14ac:dyDescent="0.25">
      <c r="A326" s="11" t="s">
        <v>646</v>
      </c>
      <c r="B326" s="6">
        <v>45137.479108796295</v>
      </c>
      <c r="C326" s="9">
        <v>45137.482199074075</v>
      </c>
      <c r="D326" s="10" t="s">
        <v>13</v>
      </c>
      <c r="E326" s="10" t="s">
        <v>28</v>
      </c>
      <c r="F326" s="10" t="s">
        <v>228</v>
      </c>
      <c r="G326" s="108" t="s">
        <v>29</v>
      </c>
      <c r="H32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6" s="48">
        <f>tbl_raw_data[[#This Row],[Date Actioned]]-tbl_raw_data[[#This Row],[Date Tagged]]</f>
        <v>3.0902777798473835E-3</v>
      </c>
      <c r="J326" s="50">
        <f>HOUR(tbl_raw_data[[#This Row],[time_taken]])*60+MINUTE(tbl_raw_data[[#This Row],[time_taken]])+SECOND(tbl_raw_data[[#This Row],[time_taken]])/60</f>
        <v>4.45</v>
      </c>
      <c r="K326" s="54">
        <f>DATE(YEAR(tbl_raw_data[[#This Row],[Date Actioned]]), MONTH(tbl_raw_data[[#This Row],[Date Actioned]]), DAY(tbl_raw_data[[#This Row],[Date Actioned]]))</f>
        <v>45137</v>
      </c>
      <c r="L326" s="55" t="str">
        <f>UPPER(TEXT(tbl_raw_data[[#This Row],[Updated_date]],"MMMM"))</f>
        <v>JULY</v>
      </c>
      <c r="M326" s="55" t="str">
        <f>UPPER("Week "&amp;IF(ROUNDUP(DAY(tbl_raw_data[[#This Row],[Updated_date]])/7,0)=5,4,ROUNDUP(DAY(tbl_raw_data[[#This Row],[Updated_date]])/7,0)))</f>
        <v>WEEK 4</v>
      </c>
      <c r="N326" s="57" t="str">
        <f>UPPER(VLOOKUP(tbl_raw_data[[#This Row],[Analyst]],[1]setting!$A$1:$B$15,2,0))</f>
        <v>OUADIR</v>
      </c>
      <c r="O326" s="57" t="str">
        <f>UPPER(tbl_raw_data[[#This Row],[Outcome]])</f>
        <v>APPROVE</v>
      </c>
      <c r="P326" s="57" t="str">
        <f>UPPER(tbl_raw_data[[#This Row],[Queue Name]])</f>
        <v>CONSUMER EXISTING</v>
      </c>
      <c r="Q326" s="57" t="str">
        <f>IF(tbl_raw_data[[#This Row],[time_taken_in_mins]]&lt;=20,"SLA_MET","SLA_NOT_MET")</f>
        <v>SLA_MET</v>
      </c>
    </row>
    <row r="327" spans="1:17" ht="15" customHeight="1" x14ac:dyDescent="0.25">
      <c r="A327" s="5" t="s">
        <v>280</v>
      </c>
      <c r="B327" s="6">
        <v>45137.481435185182</v>
      </c>
      <c r="C327" s="9">
        <v>45137.483611111114</v>
      </c>
      <c r="D327" s="10" t="s">
        <v>8</v>
      </c>
      <c r="E327" s="10" t="s">
        <v>28</v>
      </c>
      <c r="F327" s="10" t="s">
        <v>168</v>
      </c>
      <c r="G327" s="108" t="s">
        <v>172</v>
      </c>
      <c r="H32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27" s="48">
        <f>tbl_raw_data[[#This Row],[Date Actioned]]-tbl_raw_data[[#This Row],[Date Tagged]]</f>
        <v>2.1759259325335734E-3</v>
      </c>
      <c r="J327" s="50">
        <f>HOUR(tbl_raw_data[[#This Row],[time_taken]])*60+MINUTE(tbl_raw_data[[#This Row],[time_taken]])+SECOND(tbl_raw_data[[#This Row],[time_taken]])/60</f>
        <v>3.1333333333333333</v>
      </c>
      <c r="K327" s="54">
        <f>DATE(YEAR(tbl_raw_data[[#This Row],[Date Actioned]]), MONTH(tbl_raw_data[[#This Row],[Date Actioned]]), DAY(tbl_raw_data[[#This Row],[Date Actioned]]))</f>
        <v>45137</v>
      </c>
      <c r="L327" s="55" t="str">
        <f>UPPER(TEXT(tbl_raw_data[[#This Row],[Updated_date]],"MMMM"))</f>
        <v>JULY</v>
      </c>
      <c r="M327" s="55" t="str">
        <f>UPPER("Week "&amp;IF(ROUNDUP(DAY(tbl_raw_data[[#This Row],[Updated_date]])/7,0)=5,4,ROUNDUP(DAY(tbl_raw_data[[#This Row],[Updated_date]])/7,0)))</f>
        <v>WEEK 4</v>
      </c>
      <c r="N327" s="57" t="str">
        <f>UPPER(VLOOKUP(tbl_raw_data[[#This Row],[Analyst]],[1]setting!$A$1:$B$15,2,0))</f>
        <v>MERCEDES</v>
      </c>
      <c r="O327" s="57" t="str">
        <f>UPPER(tbl_raw_data[[#This Row],[Outcome]])</f>
        <v>WITHDRAW</v>
      </c>
      <c r="P327" s="57" t="str">
        <f>UPPER(tbl_raw_data[[#This Row],[Queue Name]])</f>
        <v>CONSUMER EXISTING</v>
      </c>
      <c r="Q327" s="57" t="str">
        <f>IF(tbl_raw_data[[#This Row],[time_taken_in_mins]]&lt;=20,"SLA_MET","SLA_NOT_MET")</f>
        <v>SLA_MET</v>
      </c>
    </row>
    <row r="328" spans="1:17" ht="15" customHeight="1" x14ac:dyDescent="0.25">
      <c r="A328" s="11" t="s">
        <v>3861</v>
      </c>
      <c r="B328" s="12">
        <v>45137.4844212963</v>
      </c>
      <c r="C328" s="15">
        <v>45137.491944444446</v>
      </c>
      <c r="D328" s="16" t="s">
        <v>8</v>
      </c>
      <c r="E328" s="16" t="s">
        <v>41</v>
      </c>
      <c r="F328" s="16" t="s">
        <v>42</v>
      </c>
      <c r="G328" s="107" t="s">
        <v>3862</v>
      </c>
      <c r="H32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8" s="48">
        <f>tbl_raw_data[[#This Row],[Date Actioned]]-tbl_raw_data[[#This Row],[Date Tagged]]</f>
        <v>7.5231481459923089E-3</v>
      </c>
      <c r="J328" s="50">
        <f>HOUR(tbl_raw_data[[#This Row],[time_taken]])*60+MINUTE(tbl_raw_data[[#This Row],[time_taken]])+SECOND(tbl_raw_data[[#This Row],[time_taken]])/60</f>
        <v>10.833333333333334</v>
      </c>
      <c r="K328" s="54">
        <f>DATE(YEAR(tbl_raw_data[[#This Row],[Date Actioned]]), MONTH(tbl_raw_data[[#This Row],[Date Actioned]]), DAY(tbl_raw_data[[#This Row],[Date Actioned]]))</f>
        <v>45137</v>
      </c>
      <c r="L328" s="55" t="str">
        <f>UPPER(TEXT(tbl_raw_data[[#This Row],[Updated_date]],"MMMM"))</f>
        <v>JULY</v>
      </c>
      <c r="M328" s="55" t="str">
        <f>UPPER("Week "&amp;IF(ROUNDUP(DAY(tbl_raw_data[[#This Row],[Updated_date]])/7,0)=5,4,ROUNDUP(DAY(tbl_raw_data[[#This Row],[Updated_date]])/7,0)))</f>
        <v>WEEK 4</v>
      </c>
      <c r="N328" s="57" t="str">
        <f>UPPER(VLOOKUP(tbl_raw_data[[#This Row],[Analyst]],[1]setting!$A$1:$B$15,2,0))</f>
        <v>NITESH</v>
      </c>
      <c r="O328" s="57" t="str">
        <f>UPPER(tbl_raw_data[[#This Row],[Outcome]])</f>
        <v>WITHDRAW</v>
      </c>
      <c r="P328" s="57" t="str">
        <f>UPPER(tbl_raw_data[[#This Row],[Queue Name]])</f>
        <v>CONSUMER POST BUREAU</v>
      </c>
      <c r="Q328" s="57" t="str">
        <f>IF(tbl_raw_data[[#This Row],[time_taken_in_mins]]&lt;=20,"SLA_MET","SLA_NOT_MET")</f>
        <v>SLA_MET</v>
      </c>
    </row>
    <row r="329" spans="1:17" ht="15" customHeight="1" x14ac:dyDescent="0.25">
      <c r="A329" s="22" t="s">
        <v>6671</v>
      </c>
      <c r="B329" s="12">
        <v>45137.485567129632</v>
      </c>
      <c r="C329" s="15">
        <v>45137.500300925924</v>
      </c>
      <c r="D329" s="16" t="s">
        <v>13</v>
      </c>
      <c r="E329" s="16" t="s">
        <v>41</v>
      </c>
      <c r="F329" s="16" t="s">
        <v>10</v>
      </c>
      <c r="G329" s="107" t="s">
        <v>21</v>
      </c>
      <c r="H32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 s="48">
        <f>tbl_raw_data[[#This Row],[Date Actioned]]-tbl_raw_data[[#This Row],[Date Tagged]]</f>
        <v>1.4733796291693579E-2</v>
      </c>
      <c r="J329" s="50">
        <f>HOUR(tbl_raw_data[[#This Row],[time_taken]])*60+MINUTE(tbl_raw_data[[#This Row],[time_taken]])+SECOND(tbl_raw_data[[#This Row],[time_taken]])/60</f>
        <v>21.216666666666665</v>
      </c>
      <c r="K329" s="54">
        <f>DATE(YEAR(tbl_raw_data[[#This Row],[Date Actioned]]), MONTH(tbl_raw_data[[#This Row],[Date Actioned]]), DAY(tbl_raw_data[[#This Row],[Date Actioned]]))</f>
        <v>45137</v>
      </c>
      <c r="L329" s="55" t="str">
        <f>UPPER(TEXT(tbl_raw_data[[#This Row],[Updated_date]],"MMMM"))</f>
        <v>JULY</v>
      </c>
      <c r="M329" s="55" t="str">
        <f>UPPER("Week "&amp;IF(ROUNDUP(DAY(tbl_raw_data[[#This Row],[Updated_date]])/7,0)=5,4,ROUNDUP(DAY(tbl_raw_data[[#This Row],[Updated_date]])/7,0)))</f>
        <v>WEEK 4</v>
      </c>
      <c r="N329" s="57" t="str">
        <f>UPPER(VLOOKUP(tbl_raw_data[[#This Row],[Analyst]],[1]setting!$A$1:$B$15,2,0))</f>
        <v>SAM</v>
      </c>
      <c r="O329" s="57" t="str">
        <f>UPPER(tbl_raw_data[[#This Row],[Outcome]])</f>
        <v>APPROVE</v>
      </c>
      <c r="P329" s="57" t="str">
        <f>UPPER(tbl_raw_data[[#This Row],[Queue Name]])</f>
        <v>CONSUMER POST BUREAU</v>
      </c>
      <c r="Q329" s="57" t="str">
        <f>IF(tbl_raw_data[[#This Row],[time_taken_in_mins]]&lt;=20,"SLA_MET","SLA_NOT_MET")</f>
        <v>SLA_NOT_MET</v>
      </c>
    </row>
    <row r="330" spans="1:17" ht="15" customHeight="1" x14ac:dyDescent="0.25">
      <c r="A330" s="5" t="s">
        <v>874</v>
      </c>
      <c r="B330" s="6">
        <v>45137.485648148147</v>
      </c>
      <c r="C330" s="9">
        <v>45137.489120370374</v>
      </c>
      <c r="D330" s="10" t="s">
        <v>13</v>
      </c>
      <c r="E330" s="10" t="s">
        <v>28</v>
      </c>
      <c r="F330" s="10" t="s">
        <v>86</v>
      </c>
      <c r="G330" s="108" t="s">
        <v>29</v>
      </c>
      <c r="H33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 s="48">
        <f>tbl_raw_data[[#This Row],[Date Actioned]]-tbl_raw_data[[#This Row],[Date Tagged]]</f>
        <v>3.4722222262644209E-3</v>
      </c>
      <c r="J330" s="50">
        <f>HOUR(tbl_raw_data[[#This Row],[time_taken]])*60+MINUTE(tbl_raw_data[[#This Row],[time_taken]])+SECOND(tbl_raw_data[[#This Row],[time_taken]])/60</f>
        <v>5</v>
      </c>
      <c r="K330" s="54">
        <f>DATE(YEAR(tbl_raw_data[[#This Row],[Date Actioned]]), MONTH(tbl_raw_data[[#This Row],[Date Actioned]]), DAY(tbl_raw_data[[#This Row],[Date Actioned]]))</f>
        <v>45137</v>
      </c>
      <c r="L330" s="55" t="str">
        <f>UPPER(TEXT(tbl_raw_data[[#This Row],[Updated_date]],"MMMM"))</f>
        <v>JULY</v>
      </c>
      <c r="M330" s="55" t="str">
        <f>UPPER("Week "&amp;IF(ROUNDUP(DAY(tbl_raw_data[[#This Row],[Updated_date]])/7,0)=5,4,ROUNDUP(DAY(tbl_raw_data[[#This Row],[Updated_date]])/7,0)))</f>
        <v>WEEK 4</v>
      </c>
      <c r="N330" s="57" t="str">
        <f>UPPER(VLOOKUP(tbl_raw_data[[#This Row],[Analyst]],[1]setting!$A$1:$B$15,2,0))</f>
        <v>ASIF</v>
      </c>
      <c r="O330" s="57" t="str">
        <f>UPPER(tbl_raw_data[[#This Row],[Outcome]])</f>
        <v>APPROVE</v>
      </c>
      <c r="P330" s="57" t="str">
        <f>UPPER(tbl_raw_data[[#This Row],[Queue Name]])</f>
        <v>CONSUMER EXISTING</v>
      </c>
      <c r="Q330" s="57" t="str">
        <f>IF(tbl_raw_data[[#This Row],[time_taken_in_mins]]&lt;=20,"SLA_MET","SLA_NOT_MET")</f>
        <v>SLA_MET</v>
      </c>
    </row>
    <row r="331" spans="1:17" ht="15" customHeight="1" x14ac:dyDescent="0.25">
      <c r="A331" s="11" t="s">
        <v>652</v>
      </c>
      <c r="B331" s="12">
        <v>45137.486493055556</v>
      </c>
      <c r="C331" s="15">
        <v>45137.489594907405</v>
      </c>
      <c r="D331" s="16" t="s">
        <v>13</v>
      </c>
      <c r="E331" s="16" t="s">
        <v>9</v>
      </c>
      <c r="F331" s="16" t="s">
        <v>228</v>
      </c>
      <c r="G331" s="107" t="s">
        <v>21</v>
      </c>
      <c r="H33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 s="48">
        <f>tbl_raw_data[[#This Row],[Date Actioned]]-tbl_raw_data[[#This Row],[Date Tagged]]</f>
        <v>3.1018518493510783E-3</v>
      </c>
      <c r="J331" s="50">
        <f>HOUR(tbl_raw_data[[#This Row],[time_taken]])*60+MINUTE(tbl_raw_data[[#This Row],[time_taken]])+SECOND(tbl_raw_data[[#This Row],[time_taken]])/60</f>
        <v>4.4666666666666668</v>
      </c>
      <c r="K331" s="54">
        <f>DATE(YEAR(tbl_raw_data[[#This Row],[Date Actioned]]), MONTH(tbl_raw_data[[#This Row],[Date Actioned]]), DAY(tbl_raw_data[[#This Row],[Date Actioned]]))</f>
        <v>45137</v>
      </c>
      <c r="L331" s="55" t="str">
        <f>UPPER(TEXT(tbl_raw_data[[#This Row],[Updated_date]],"MMMM"))</f>
        <v>JULY</v>
      </c>
      <c r="M331" s="55" t="str">
        <f>UPPER("Week "&amp;IF(ROUNDUP(DAY(tbl_raw_data[[#This Row],[Updated_date]])/7,0)=5,4,ROUNDUP(DAY(tbl_raw_data[[#This Row],[Updated_date]])/7,0)))</f>
        <v>WEEK 4</v>
      </c>
      <c r="N331" s="57" t="str">
        <f>UPPER(VLOOKUP(tbl_raw_data[[#This Row],[Analyst]],[1]setting!$A$1:$B$15,2,0))</f>
        <v>OUADIR</v>
      </c>
      <c r="O331" s="57" t="str">
        <f>UPPER(tbl_raw_data[[#This Row],[Outcome]])</f>
        <v>APPROVE</v>
      </c>
      <c r="P331" s="57" t="str">
        <f>UPPER(tbl_raw_data[[#This Row],[Queue Name]])</f>
        <v>CONSUMER PRE BUREAU</v>
      </c>
      <c r="Q331" s="57" t="str">
        <f>IF(tbl_raw_data[[#This Row],[time_taken_in_mins]]&lt;=20,"SLA_MET","SLA_NOT_MET")</f>
        <v>SLA_MET</v>
      </c>
    </row>
    <row r="332" spans="1:17" ht="15" customHeight="1" x14ac:dyDescent="0.25">
      <c r="A332" s="22" t="s">
        <v>3737</v>
      </c>
      <c r="B332" s="6">
        <v>45137.486504629633</v>
      </c>
      <c r="C332" s="9">
        <v>45137.493842592594</v>
      </c>
      <c r="D332" s="10" t="s">
        <v>13</v>
      </c>
      <c r="E332" s="10" t="s">
        <v>9</v>
      </c>
      <c r="F332" s="10" t="s">
        <v>109</v>
      </c>
      <c r="G332" s="108" t="s">
        <v>29</v>
      </c>
      <c r="H33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 s="48">
        <f>tbl_raw_data[[#This Row],[Date Actioned]]-tbl_raw_data[[#This Row],[Date Tagged]]</f>
        <v>7.3379629611736163E-3</v>
      </c>
      <c r="J332" s="50">
        <f>HOUR(tbl_raw_data[[#This Row],[time_taken]])*60+MINUTE(tbl_raw_data[[#This Row],[time_taken]])+SECOND(tbl_raw_data[[#This Row],[time_taken]])/60</f>
        <v>10.566666666666666</v>
      </c>
      <c r="K332" s="54">
        <f>DATE(YEAR(tbl_raw_data[[#This Row],[Date Actioned]]), MONTH(tbl_raw_data[[#This Row],[Date Actioned]]), DAY(tbl_raw_data[[#This Row],[Date Actioned]]))</f>
        <v>45137</v>
      </c>
      <c r="L332" s="55" t="str">
        <f>UPPER(TEXT(tbl_raw_data[[#This Row],[Updated_date]],"MMMM"))</f>
        <v>JULY</v>
      </c>
      <c r="M332" s="55" t="str">
        <f>UPPER("Week "&amp;IF(ROUNDUP(DAY(tbl_raw_data[[#This Row],[Updated_date]])/7,0)=5,4,ROUNDUP(DAY(tbl_raw_data[[#This Row],[Updated_date]])/7,0)))</f>
        <v>WEEK 4</v>
      </c>
      <c r="N332" s="57" t="str">
        <f>UPPER(VLOOKUP(tbl_raw_data[[#This Row],[Analyst]],[1]setting!$A$1:$B$15,2,0))</f>
        <v>NAVED</v>
      </c>
      <c r="O332" s="57" t="str">
        <f>UPPER(tbl_raw_data[[#This Row],[Outcome]])</f>
        <v>APPROVE</v>
      </c>
      <c r="P332" s="57" t="str">
        <f>UPPER(tbl_raw_data[[#This Row],[Queue Name]])</f>
        <v>CONSUMER PRE BUREAU</v>
      </c>
      <c r="Q332" s="57" t="str">
        <f>IF(tbl_raw_data[[#This Row],[time_taken_in_mins]]&lt;=20,"SLA_MET","SLA_NOT_MET")</f>
        <v>SLA_MET</v>
      </c>
    </row>
    <row r="333" spans="1:17" ht="15" customHeight="1" x14ac:dyDescent="0.25">
      <c r="A333" s="22" t="s">
        <v>2072</v>
      </c>
      <c r="B333" s="6">
        <v>45137.487696759257</v>
      </c>
      <c r="C333" s="9">
        <v>45137.492858796293</v>
      </c>
      <c r="D333" s="10" t="s">
        <v>8</v>
      </c>
      <c r="E333" s="10" t="s">
        <v>41</v>
      </c>
      <c r="F333" s="10" t="s">
        <v>455</v>
      </c>
      <c r="G333" s="108" t="s">
        <v>2073</v>
      </c>
      <c r="H33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3" s="48">
        <f>tbl_raw_data[[#This Row],[Date Actioned]]-tbl_raw_data[[#This Row],[Date Tagged]]</f>
        <v>5.1620370359160006E-3</v>
      </c>
      <c r="J333" s="50">
        <f>HOUR(tbl_raw_data[[#This Row],[time_taken]])*60+MINUTE(tbl_raw_data[[#This Row],[time_taken]])+SECOND(tbl_raw_data[[#This Row],[time_taken]])/60</f>
        <v>7.4333333333333336</v>
      </c>
      <c r="K333" s="54">
        <f>DATE(YEAR(tbl_raw_data[[#This Row],[Date Actioned]]), MONTH(tbl_raw_data[[#This Row],[Date Actioned]]), DAY(tbl_raw_data[[#This Row],[Date Actioned]]))</f>
        <v>45137</v>
      </c>
      <c r="L333" s="55" t="str">
        <f>UPPER(TEXT(tbl_raw_data[[#This Row],[Updated_date]],"MMMM"))</f>
        <v>JULY</v>
      </c>
      <c r="M333" s="55" t="str">
        <f>UPPER("Week "&amp;IF(ROUNDUP(DAY(tbl_raw_data[[#This Row],[Updated_date]])/7,0)=5,4,ROUNDUP(DAY(tbl_raw_data[[#This Row],[Updated_date]])/7,0)))</f>
        <v>WEEK 4</v>
      </c>
      <c r="N333" s="57" t="str">
        <f>UPPER(VLOOKUP(tbl_raw_data[[#This Row],[Analyst]],[1]setting!$A$1:$B$15,2,0))</f>
        <v>ROHAN</v>
      </c>
      <c r="O333" s="57" t="str">
        <f>UPPER(tbl_raw_data[[#This Row],[Outcome]])</f>
        <v>WITHDRAW</v>
      </c>
      <c r="P333" s="57" t="str">
        <f>UPPER(tbl_raw_data[[#This Row],[Queue Name]])</f>
        <v>CONSUMER POST BUREAU</v>
      </c>
      <c r="Q333" s="57" t="str">
        <f>IF(tbl_raw_data[[#This Row],[time_taken_in_mins]]&lt;=20,"SLA_MET","SLA_NOT_MET")</f>
        <v>SLA_MET</v>
      </c>
    </row>
    <row r="334" spans="1:17" ht="15" customHeight="1" x14ac:dyDescent="0.25">
      <c r="A334" s="5" t="s">
        <v>1989</v>
      </c>
      <c r="B334" s="12">
        <v>45137.488680555558</v>
      </c>
      <c r="C334" s="15">
        <v>45137.493738425925</v>
      </c>
      <c r="D334" s="16" t="s">
        <v>8</v>
      </c>
      <c r="E334" s="16" t="s">
        <v>28</v>
      </c>
      <c r="F334" s="16" t="s">
        <v>55</v>
      </c>
      <c r="G334" s="107" t="s">
        <v>1990</v>
      </c>
      <c r="H33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4" s="48">
        <f>tbl_raw_data[[#This Row],[Date Actioned]]-tbl_raw_data[[#This Row],[Date Tagged]]</f>
        <v>5.057870366727002E-3</v>
      </c>
      <c r="J334" s="50">
        <f>HOUR(tbl_raw_data[[#This Row],[time_taken]])*60+MINUTE(tbl_raw_data[[#This Row],[time_taken]])+SECOND(tbl_raw_data[[#This Row],[time_taken]])/60</f>
        <v>7.2833333333333332</v>
      </c>
      <c r="K334" s="54">
        <f>DATE(YEAR(tbl_raw_data[[#This Row],[Date Actioned]]), MONTH(tbl_raw_data[[#This Row],[Date Actioned]]), DAY(tbl_raw_data[[#This Row],[Date Actioned]]))</f>
        <v>45137</v>
      </c>
      <c r="L334" s="55" t="str">
        <f>UPPER(TEXT(tbl_raw_data[[#This Row],[Updated_date]],"MMMM"))</f>
        <v>JULY</v>
      </c>
      <c r="M334" s="55" t="str">
        <f>UPPER("Week "&amp;IF(ROUNDUP(DAY(tbl_raw_data[[#This Row],[Updated_date]])/7,0)=5,4,ROUNDUP(DAY(tbl_raw_data[[#This Row],[Updated_date]])/7,0)))</f>
        <v>WEEK 4</v>
      </c>
      <c r="N334" s="57" t="str">
        <f>UPPER(VLOOKUP(tbl_raw_data[[#This Row],[Analyst]],[1]setting!$A$1:$B$15,2,0))</f>
        <v>CAMERON</v>
      </c>
      <c r="O334" s="57" t="str">
        <f>UPPER(tbl_raw_data[[#This Row],[Outcome]])</f>
        <v>WITHDRAW</v>
      </c>
      <c r="P334" s="57" t="str">
        <f>UPPER(tbl_raw_data[[#This Row],[Queue Name]])</f>
        <v>CONSUMER EXISTING</v>
      </c>
      <c r="Q334" s="57" t="str">
        <f>IF(tbl_raw_data[[#This Row],[time_taken_in_mins]]&lt;=20,"SLA_MET","SLA_NOT_MET")</f>
        <v>SLA_MET</v>
      </c>
    </row>
    <row r="335" spans="1:17" ht="15" customHeight="1" x14ac:dyDescent="0.25">
      <c r="A335" s="11" t="s">
        <v>5933</v>
      </c>
      <c r="B335" s="6">
        <v>45137.488912037035</v>
      </c>
      <c r="C335" s="7">
        <v>45137.500636574077</v>
      </c>
      <c r="D335" s="8" t="s">
        <v>40</v>
      </c>
      <c r="E335" s="10" t="s">
        <v>28</v>
      </c>
      <c r="F335" s="8" t="s">
        <v>168</v>
      </c>
      <c r="G335" s="109"/>
      <c r="H33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 s="48">
        <f>tbl_raw_data[[#This Row],[Date Actioned]]-tbl_raw_data[[#This Row],[Date Tagged]]</f>
        <v>1.1724537042027805E-2</v>
      </c>
      <c r="J335" s="50">
        <f>HOUR(tbl_raw_data[[#This Row],[time_taken]])*60+MINUTE(tbl_raw_data[[#This Row],[time_taken]])+SECOND(tbl_raw_data[[#This Row],[time_taken]])/60</f>
        <v>16.883333333333333</v>
      </c>
      <c r="K335" s="54">
        <f>DATE(YEAR(tbl_raw_data[[#This Row],[Date Actioned]]), MONTH(tbl_raw_data[[#This Row],[Date Actioned]]), DAY(tbl_raw_data[[#This Row],[Date Actioned]]))</f>
        <v>45137</v>
      </c>
      <c r="L335" s="55" t="str">
        <f>UPPER(TEXT(tbl_raw_data[[#This Row],[Updated_date]],"MMMM"))</f>
        <v>JULY</v>
      </c>
      <c r="M335" s="55" t="str">
        <f>UPPER("Week "&amp;IF(ROUNDUP(DAY(tbl_raw_data[[#This Row],[Updated_date]])/7,0)=5,4,ROUNDUP(DAY(tbl_raw_data[[#This Row],[Updated_date]])/7,0)))</f>
        <v>WEEK 4</v>
      </c>
      <c r="N335" s="57" t="str">
        <f>UPPER(VLOOKUP(tbl_raw_data[[#This Row],[Analyst]],[1]setting!$A$1:$B$15,2,0))</f>
        <v>MERCEDES</v>
      </c>
      <c r="O335" s="57" t="str">
        <f>UPPER(tbl_raw_data[[#This Row],[Outcome]])</f>
        <v>WITHDRAW</v>
      </c>
      <c r="P335" s="57" t="str">
        <f>UPPER(tbl_raw_data[[#This Row],[Queue Name]])</f>
        <v>CONSUMER EXISTING</v>
      </c>
      <c r="Q335" s="57" t="str">
        <f>IF(tbl_raw_data[[#This Row],[time_taken_in_mins]]&lt;=20,"SLA_MET","SLA_NOT_MET")</f>
        <v>SLA_MET</v>
      </c>
    </row>
    <row r="336" spans="1:17" ht="15" customHeight="1" x14ac:dyDescent="0.25">
      <c r="A336" s="5" t="s">
        <v>4746</v>
      </c>
      <c r="B336" s="12">
        <v>45137.490682870368</v>
      </c>
      <c r="C336" s="15">
        <v>45137.499652777777</v>
      </c>
      <c r="D336" s="16" t="s">
        <v>13</v>
      </c>
      <c r="E336" s="16" t="s">
        <v>28</v>
      </c>
      <c r="F336" s="16" t="s">
        <v>228</v>
      </c>
      <c r="G336" s="107" t="s">
        <v>29</v>
      </c>
      <c r="H33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 s="48">
        <f>tbl_raw_data[[#This Row],[Date Actioned]]-tbl_raw_data[[#This Row],[Date Tagged]]</f>
        <v>8.969907408754807E-3</v>
      </c>
      <c r="J336" s="50">
        <f>HOUR(tbl_raw_data[[#This Row],[time_taken]])*60+MINUTE(tbl_raw_data[[#This Row],[time_taken]])+SECOND(tbl_raw_data[[#This Row],[time_taken]])/60</f>
        <v>12.916666666666666</v>
      </c>
      <c r="K336" s="54">
        <f>DATE(YEAR(tbl_raw_data[[#This Row],[Date Actioned]]), MONTH(tbl_raw_data[[#This Row],[Date Actioned]]), DAY(tbl_raw_data[[#This Row],[Date Actioned]]))</f>
        <v>45137</v>
      </c>
      <c r="L336" s="55" t="str">
        <f>UPPER(TEXT(tbl_raw_data[[#This Row],[Updated_date]],"MMMM"))</f>
        <v>JULY</v>
      </c>
      <c r="M336" s="55" t="str">
        <f>UPPER("Week "&amp;IF(ROUNDUP(DAY(tbl_raw_data[[#This Row],[Updated_date]])/7,0)=5,4,ROUNDUP(DAY(tbl_raw_data[[#This Row],[Updated_date]])/7,0)))</f>
        <v>WEEK 4</v>
      </c>
      <c r="N336" s="57" t="str">
        <f>UPPER(VLOOKUP(tbl_raw_data[[#This Row],[Analyst]],[1]setting!$A$1:$B$15,2,0))</f>
        <v>OUADIR</v>
      </c>
      <c r="O336" s="57" t="str">
        <f>UPPER(tbl_raw_data[[#This Row],[Outcome]])</f>
        <v>APPROVE</v>
      </c>
      <c r="P336" s="57" t="str">
        <f>UPPER(tbl_raw_data[[#This Row],[Queue Name]])</f>
        <v>CONSUMER EXISTING</v>
      </c>
      <c r="Q336" s="57" t="str">
        <f>IF(tbl_raw_data[[#This Row],[time_taken_in_mins]]&lt;=20,"SLA_MET","SLA_NOT_MET")</f>
        <v>SLA_MET</v>
      </c>
    </row>
    <row r="337" spans="1:17" ht="15" customHeight="1" x14ac:dyDescent="0.25">
      <c r="A337" s="22" t="s">
        <v>5427</v>
      </c>
      <c r="B337" s="12">
        <v>45137.491574074076</v>
      </c>
      <c r="C337" s="15">
        <v>45137.502025462964</v>
      </c>
      <c r="D337" s="16" t="s">
        <v>8</v>
      </c>
      <c r="E337" s="16" t="s">
        <v>9</v>
      </c>
      <c r="F337" s="16" t="s">
        <v>455</v>
      </c>
      <c r="G337" s="107" t="s">
        <v>5428</v>
      </c>
      <c r="H33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 s="48">
        <f>tbl_raw_data[[#This Row],[Date Actioned]]-tbl_raw_data[[#This Row],[Date Tagged]]</f>
        <v>1.0451388887304347E-2</v>
      </c>
      <c r="J337" s="50">
        <f>HOUR(tbl_raw_data[[#This Row],[time_taken]])*60+MINUTE(tbl_raw_data[[#This Row],[time_taken]])+SECOND(tbl_raw_data[[#This Row],[time_taken]])/60</f>
        <v>15.05</v>
      </c>
      <c r="K337" s="54">
        <f>DATE(YEAR(tbl_raw_data[[#This Row],[Date Actioned]]), MONTH(tbl_raw_data[[#This Row],[Date Actioned]]), DAY(tbl_raw_data[[#This Row],[Date Actioned]]))</f>
        <v>45137</v>
      </c>
      <c r="L337" s="55" t="str">
        <f>UPPER(TEXT(tbl_raw_data[[#This Row],[Updated_date]],"MMMM"))</f>
        <v>JULY</v>
      </c>
      <c r="M337" s="55" t="str">
        <f>UPPER("Week "&amp;IF(ROUNDUP(DAY(tbl_raw_data[[#This Row],[Updated_date]])/7,0)=5,4,ROUNDUP(DAY(tbl_raw_data[[#This Row],[Updated_date]])/7,0)))</f>
        <v>WEEK 4</v>
      </c>
      <c r="N337" s="57" t="str">
        <f>UPPER(VLOOKUP(tbl_raw_data[[#This Row],[Analyst]],[1]setting!$A$1:$B$15,2,0))</f>
        <v>ROHAN</v>
      </c>
      <c r="O337" s="57" t="str">
        <f>UPPER(tbl_raw_data[[#This Row],[Outcome]])</f>
        <v>WITHDRAW</v>
      </c>
      <c r="P337" s="57" t="str">
        <f>UPPER(tbl_raw_data[[#This Row],[Queue Name]])</f>
        <v>CONSUMER PRE BUREAU</v>
      </c>
      <c r="Q337" s="57" t="str">
        <f>IF(tbl_raw_data[[#This Row],[time_taken_in_mins]]&lt;=20,"SLA_MET","SLA_NOT_MET")</f>
        <v>SLA_MET</v>
      </c>
    </row>
    <row r="338" spans="1:17" ht="15" customHeight="1" x14ac:dyDescent="0.25">
      <c r="A338" s="11" t="s">
        <v>6061</v>
      </c>
      <c r="B338" s="6">
        <v>45137.491979166669</v>
      </c>
      <c r="C338" s="9">
        <v>45137.50403935185</v>
      </c>
      <c r="D338" s="10" t="s">
        <v>13</v>
      </c>
      <c r="E338" s="10" t="s">
        <v>41</v>
      </c>
      <c r="F338" s="10" t="s">
        <v>86</v>
      </c>
      <c r="G338" s="108" t="s">
        <v>29</v>
      </c>
      <c r="H33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8" s="48">
        <f>tbl_raw_data[[#This Row],[Date Actioned]]-tbl_raw_data[[#This Row],[Date Tagged]]</f>
        <v>1.2060185181326233E-2</v>
      </c>
      <c r="J338" s="50">
        <f>HOUR(tbl_raw_data[[#This Row],[time_taken]])*60+MINUTE(tbl_raw_data[[#This Row],[time_taken]])+SECOND(tbl_raw_data[[#This Row],[time_taken]])/60</f>
        <v>17.366666666666667</v>
      </c>
      <c r="K338" s="54">
        <f>DATE(YEAR(tbl_raw_data[[#This Row],[Date Actioned]]), MONTH(tbl_raw_data[[#This Row],[Date Actioned]]), DAY(tbl_raw_data[[#This Row],[Date Actioned]]))</f>
        <v>45137</v>
      </c>
      <c r="L338" s="55" t="str">
        <f>UPPER(TEXT(tbl_raw_data[[#This Row],[Updated_date]],"MMMM"))</f>
        <v>JULY</v>
      </c>
      <c r="M338" s="55" t="str">
        <f>UPPER("Week "&amp;IF(ROUNDUP(DAY(tbl_raw_data[[#This Row],[Updated_date]])/7,0)=5,4,ROUNDUP(DAY(tbl_raw_data[[#This Row],[Updated_date]])/7,0)))</f>
        <v>WEEK 4</v>
      </c>
      <c r="N338" s="57" t="str">
        <f>UPPER(VLOOKUP(tbl_raw_data[[#This Row],[Analyst]],[1]setting!$A$1:$B$15,2,0))</f>
        <v>ASIF</v>
      </c>
      <c r="O338" s="57" t="str">
        <f>UPPER(tbl_raw_data[[#This Row],[Outcome]])</f>
        <v>APPROVE</v>
      </c>
      <c r="P338" s="57" t="str">
        <f>UPPER(tbl_raw_data[[#This Row],[Queue Name]])</f>
        <v>CONSUMER POST BUREAU</v>
      </c>
      <c r="Q338" s="57" t="str">
        <f>IF(tbl_raw_data[[#This Row],[time_taken_in_mins]]&lt;=20,"SLA_MET","SLA_NOT_MET")</f>
        <v>SLA_MET</v>
      </c>
    </row>
    <row r="339" spans="1:17" ht="15" customHeight="1" x14ac:dyDescent="0.25">
      <c r="A339" s="5" t="s">
        <v>5821</v>
      </c>
      <c r="B339" s="6">
        <v>45137.492199074077</v>
      </c>
      <c r="C339" s="9">
        <v>45137.503622685188</v>
      </c>
      <c r="D339" s="10" t="s">
        <v>8</v>
      </c>
      <c r="E339" s="10" t="s">
        <v>28</v>
      </c>
      <c r="F339" s="10" t="s">
        <v>109</v>
      </c>
      <c r="G339" s="108" t="s">
        <v>5822</v>
      </c>
      <c r="H33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9" s="48">
        <f>tbl_raw_data[[#This Row],[Date Actioned]]-tbl_raw_data[[#This Row],[Date Tagged]]</f>
        <v>1.1423611111240461E-2</v>
      </c>
      <c r="J339" s="50">
        <f>HOUR(tbl_raw_data[[#This Row],[time_taken]])*60+MINUTE(tbl_raw_data[[#This Row],[time_taken]])+SECOND(tbl_raw_data[[#This Row],[time_taken]])/60</f>
        <v>16.45</v>
      </c>
      <c r="K339" s="54">
        <f>DATE(YEAR(tbl_raw_data[[#This Row],[Date Actioned]]), MONTH(tbl_raw_data[[#This Row],[Date Actioned]]), DAY(tbl_raw_data[[#This Row],[Date Actioned]]))</f>
        <v>45137</v>
      </c>
      <c r="L339" s="55" t="str">
        <f>UPPER(TEXT(tbl_raw_data[[#This Row],[Updated_date]],"MMMM"))</f>
        <v>JULY</v>
      </c>
      <c r="M339" s="55" t="str">
        <f>UPPER("Week "&amp;IF(ROUNDUP(DAY(tbl_raw_data[[#This Row],[Updated_date]])/7,0)=5,4,ROUNDUP(DAY(tbl_raw_data[[#This Row],[Updated_date]])/7,0)))</f>
        <v>WEEK 4</v>
      </c>
      <c r="N339" s="57" t="str">
        <f>UPPER(VLOOKUP(tbl_raw_data[[#This Row],[Analyst]],[1]setting!$A$1:$B$15,2,0))</f>
        <v>NAVED</v>
      </c>
      <c r="O339" s="57" t="str">
        <f>UPPER(tbl_raw_data[[#This Row],[Outcome]])</f>
        <v>WITHDRAW</v>
      </c>
      <c r="P339" s="57" t="str">
        <f>UPPER(tbl_raw_data[[#This Row],[Queue Name]])</f>
        <v>CONSUMER EXISTING</v>
      </c>
      <c r="Q339" s="57" t="str">
        <f>IF(tbl_raw_data[[#This Row],[time_taken_in_mins]]&lt;=20,"SLA_MET","SLA_NOT_MET")</f>
        <v>SLA_MET</v>
      </c>
    </row>
    <row r="340" spans="1:17" ht="15" customHeight="1" x14ac:dyDescent="0.25">
      <c r="A340" s="5" t="s">
        <v>5032</v>
      </c>
      <c r="B340" s="12">
        <v>45137.495011574072</v>
      </c>
      <c r="C340" s="13">
        <v>45137.504571759258</v>
      </c>
      <c r="D340" s="14" t="s">
        <v>209</v>
      </c>
      <c r="E340" s="16" t="s">
        <v>28</v>
      </c>
      <c r="F340" s="14" t="s">
        <v>168</v>
      </c>
      <c r="G340" s="106"/>
      <c r="H340"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0" s="48">
        <f>tbl_raw_data[[#This Row],[Date Actioned]]-tbl_raw_data[[#This Row],[Date Tagged]]</f>
        <v>9.560185186273884E-3</v>
      </c>
      <c r="J340" s="50">
        <f>HOUR(tbl_raw_data[[#This Row],[time_taken]])*60+MINUTE(tbl_raw_data[[#This Row],[time_taken]])+SECOND(tbl_raw_data[[#This Row],[time_taken]])/60</f>
        <v>13.766666666666667</v>
      </c>
      <c r="K340" s="54">
        <f>DATE(YEAR(tbl_raw_data[[#This Row],[Date Actioned]]), MONTH(tbl_raw_data[[#This Row],[Date Actioned]]), DAY(tbl_raw_data[[#This Row],[Date Actioned]]))</f>
        <v>45137</v>
      </c>
      <c r="L340" s="55" t="str">
        <f>UPPER(TEXT(tbl_raw_data[[#This Row],[Updated_date]],"MMMM"))</f>
        <v>JULY</v>
      </c>
      <c r="M340" s="55" t="str">
        <f>UPPER("Week "&amp;IF(ROUNDUP(DAY(tbl_raw_data[[#This Row],[Updated_date]])/7,0)=5,4,ROUNDUP(DAY(tbl_raw_data[[#This Row],[Updated_date]])/7,0)))</f>
        <v>WEEK 4</v>
      </c>
      <c r="N340" s="57" t="str">
        <f>UPPER(VLOOKUP(tbl_raw_data[[#This Row],[Analyst]],[1]setting!$A$1:$B$15,2,0))</f>
        <v>MERCEDES</v>
      </c>
      <c r="O340" s="57" t="str">
        <f>UPPER(tbl_raw_data[[#This Row],[Outcome]])</f>
        <v>DECLINE</v>
      </c>
      <c r="P340" s="57" t="str">
        <f>UPPER(tbl_raw_data[[#This Row],[Queue Name]])</f>
        <v>CONSUMER EXISTING</v>
      </c>
      <c r="Q340" s="57" t="str">
        <f>IF(tbl_raw_data[[#This Row],[time_taken_in_mins]]&lt;=20,"SLA_MET","SLA_NOT_MET")</f>
        <v>SLA_MET</v>
      </c>
    </row>
    <row r="341" spans="1:17" ht="15" customHeight="1" x14ac:dyDescent="0.25">
      <c r="A341" s="11" t="s">
        <v>2013</v>
      </c>
      <c r="B341" s="12">
        <v>45137.495763888888</v>
      </c>
      <c r="C341" s="15">
        <v>45137.500844907408</v>
      </c>
      <c r="D341" s="16" t="s">
        <v>8</v>
      </c>
      <c r="E341" s="16" t="s">
        <v>28</v>
      </c>
      <c r="F341" s="16" t="s">
        <v>55</v>
      </c>
      <c r="G341" s="107" t="s">
        <v>2014</v>
      </c>
      <c r="H34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 s="48">
        <f>tbl_raw_data[[#This Row],[Date Actioned]]-tbl_raw_data[[#This Row],[Date Tagged]]</f>
        <v>5.0810185202863067E-3</v>
      </c>
      <c r="J341" s="50">
        <f>HOUR(tbl_raw_data[[#This Row],[time_taken]])*60+MINUTE(tbl_raw_data[[#This Row],[time_taken]])+SECOND(tbl_raw_data[[#This Row],[time_taken]])/60</f>
        <v>7.3166666666666664</v>
      </c>
      <c r="K341" s="54">
        <f>DATE(YEAR(tbl_raw_data[[#This Row],[Date Actioned]]), MONTH(tbl_raw_data[[#This Row],[Date Actioned]]), DAY(tbl_raw_data[[#This Row],[Date Actioned]]))</f>
        <v>45137</v>
      </c>
      <c r="L341" s="55" t="str">
        <f>UPPER(TEXT(tbl_raw_data[[#This Row],[Updated_date]],"MMMM"))</f>
        <v>JULY</v>
      </c>
      <c r="M341" s="55" t="str">
        <f>UPPER("Week "&amp;IF(ROUNDUP(DAY(tbl_raw_data[[#This Row],[Updated_date]])/7,0)=5,4,ROUNDUP(DAY(tbl_raw_data[[#This Row],[Updated_date]])/7,0)))</f>
        <v>WEEK 4</v>
      </c>
      <c r="N341" s="57" t="str">
        <f>UPPER(VLOOKUP(tbl_raw_data[[#This Row],[Analyst]],[1]setting!$A$1:$B$15,2,0))</f>
        <v>CAMERON</v>
      </c>
      <c r="O341" s="57" t="str">
        <f>UPPER(tbl_raw_data[[#This Row],[Outcome]])</f>
        <v>WITHDRAW</v>
      </c>
      <c r="P341" s="57" t="str">
        <f>UPPER(tbl_raw_data[[#This Row],[Queue Name]])</f>
        <v>CONSUMER EXISTING</v>
      </c>
      <c r="Q341" s="57" t="str">
        <f>IF(tbl_raw_data[[#This Row],[time_taken_in_mins]]&lt;=20,"SLA_MET","SLA_NOT_MET")</f>
        <v>SLA_MET</v>
      </c>
    </row>
    <row r="342" spans="1:17" ht="15" customHeight="1" x14ac:dyDescent="0.25">
      <c r="A342" s="22" t="s">
        <v>5867</v>
      </c>
      <c r="B342" s="12">
        <v>45137.497002314813</v>
      </c>
      <c r="C342" s="15">
        <v>45137.508530092593</v>
      </c>
      <c r="D342" s="16" t="s">
        <v>13</v>
      </c>
      <c r="E342" s="16" t="s">
        <v>28</v>
      </c>
      <c r="F342" s="16" t="s">
        <v>42</v>
      </c>
      <c r="G342" s="107" t="s">
        <v>29</v>
      </c>
      <c r="H34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 s="48">
        <f>tbl_raw_data[[#This Row],[Date Actioned]]-tbl_raw_data[[#This Row],[Date Tagged]]</f>
        <v>1.152777778042946E-2</v>
      </c>
      <c r="J342" s="50">
        <f>HOUR(tbl_raw_data[[#This Row],[time_taken]])*60+MINUTE(tbl_raw_data[[#This Row],[time_taken]])+SECOND(tbl_raw_data[[#This Row],[time_taken]])/60</f>
        <v>16.600000000000001</v>
      </c>
      <c r="K342" s="54">
        <f>DATE(YEAR(tbl_raw_data[[#This Row],[Date Actioned]]), MONTH(tbl_raw_data[[#This Row],[Date Actioned]]), DAY(tbl_raw_data[[#This Row],[Date Actioned]]))</f>
        <v>45137</v>
      </c>
      <c r="L342" s="55" t="str">
        <f>UPPER(TEXT(tbl_raw_data[[#This Row],[Updated_date]],"MMMM"))</f>
        <v>JULY</v>
      </c>
      <c r="M342" s="55" t="str">
        <f>UPPER("Week "&amp;IF(ROUNDUP(DAY(tbl_raw_data[[#This Row],[Updated_date]])/7,0)=5,4,ROUNDUP(DAY(tbl_raw_data[[#This Row],[Updated_date]])/7,0)))</f>
        <v>WEEK 4</v>
      </c>
      <c r="N342" s="57" t="str">
        <f>UPPER(VLOOKUP(tbl_raw_data[[#This Row],[Analyst]],[1]setting!$A$1:$B$15,2,0))</f>
        <v>NITESH</v>
      </c>
      <c r="O342" s="57" t="str">
        <f>UPPER(tbl_raw_data[[#This Row],[Outcome]])</f>
        <v>APPROVE</v>
      </c>
      <c r="P342" s="57" t="str">
        <f>UPPER(tbl_raw_data[[#This Row],[Queue Name]])</f>
        <v>CONSUMER EXISTING</v>
      </c>
      <c r="Q342" s="57" t="str">
        <f>IF(tbl_raw_data[[#This Row],[time_taken_in_mins]]&lt;=20,"SLA_MET","SLA_NOT_MET")</f>
        <v>SLA_MET</v>
      </c>
    </row>
    <row r="343" spans="1:17" ht="15" customHeight="1" x14ac:dyDescent="0.25">
      <c r="A343" s="5" t="s">
        <v>3975</v>
      </c>
      <c r="B343" s="6">
        <v>45137.49827546296</v>
      </c>
      <c r="C343" s="9">
        <v>45137.505960648145</v>
      </c>
      <c r="D343" s="10" t="s">
        <v>13</v>
      </c>
      <c r="E343" s="10" t="s">
        <v>28</v>
      </c>
      <c r="F343" s="10" t="s">
        <v>228</v>
      </c>
      <c r="G343" s="108" t="s">
        <v>29</v>
      </c>
      <c r="H34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 s="48">
        <f>tbl_raw_data[[#This Row],[Date Actioned]]-tbl_raw_data[[#This Row],[Date Tagged]]</f>
        <v>7.6851851845276542E-3</v>
      </c>
      <c r="J343" s="50">
        <f>HOUR(tbl_raw_data[[#This Row],[time_taken]])*60+MINUTE(tbl_raw_data[[#This Row],[time_taken]])+SECOND(tbl_raw_data[[#This Row],[time_taken]])/60</f>
        <v>11.066666666666666</v>
      </c>
      <c r="K343" s="54">
        <f>DATE(YEAR(tbl_raw_data[[#This Row],[Date Actioned]]), MONTH(tbl_raw_data[[#This Row],[Date Actioned]]), DAY(tbl_raw_data[[#This Row],[Date Actioned]]))</f>
        <v>45137</v>
      </c>
      <c r="L343" s="55" t="str">
        <f>UPPER(TEXT(tbl_raw_data[[#This Row],[Updated_date]],"MMMM"))</f>
        <v>JULY</v>
      </c>
      <c r="M343" s="55" t="str">
        <f>UPPER("Week "&amp;IF(ROUNDUP(DAY(tbl_raw_data[[#This Row],[Updated_date]])/7,0)=5,4,ROUNDUP(DAY(tbl_raw_data[[#This Row],[Updated_date]])/7,0)))</f>
        <v>WEEK 4</v>
      </c>
      <c r="N343" s="57" t="str">
        <f>UPPER(VLOOKUP(tbl_raw_data[[#This Row],[Analyst]],[1]setting!$A$1:$B$15,2,0))</f>
        <v>OUADIR</v>
      </c>
      <c r="O343" s="57" t="str">
        <f>UPPER(tbl_raw_data[[#This Row],[Outcome]])</f>
        <v>APPROVE</v>
      </c>
      <c r="P343" s="57" t="str">
        <f>UPPER(tbl_raw_data[[#This Row],[Queue Name]])</f>
        <v>CONSUMER EXISTING</v>
      </c>
      <c r="Q343" s="57" t="str">
        <f>IF(tbl_raw_data[[#This Row],[time_taken_in_mins]]&lt;=20,"SLA_MET","SLA_NOT_MET")</f>
        <v>SLA_MET</v>
      </c>
    </row>
    <row r="344" spans="1:17" ht="15" customHeight="1" x14ac:dyDescent="0.25">
      <c r="A344" s="22" t="s">
        <v>1369</v>
      </c>
      <c r="B344" s="6">
        <v>45137.504884259259</v>
      </c>
      <c r="C344" s="9">
        <v>45137.509108796294</v>
      </c>
      <c r="D344" s="10" t="s">
        <v>8</v>
      </c>
      <c r="E344" s="10" t="s">
        <v>9</v>
      </c>
      <c r="F344" s="10" t="s">
        <v>455</v>
      </c>
      <c r="G344" s="108" t="s">
        <v>1370</v>
      </c>
      <c r="H34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4" s="48">
        <f>tbl_raw_data[[#This Row],[Date Actioned]]-tbl_raw_data[[#This Row],[Date Tagged]]</f>
        <v>4.2245370350428857E-3</v>
      </c>
      <c r="J344" s="50">
        <f>HOUR(tbl_raw_data[[#This Row],[time_taken]])*60+MINUTE(tbl_raw_data[[#This Row],[time_taken]])+SECOND(tbl_raw_data[[#This Row],[time_taken]])/60</f>
        <v>6.083333333333333</v>
      </c>
      <c r="K344" s="54">
        <f>DATE(YEAR(tbl_raw_data[[#This Row],[Date Actioned]]), MONTH(tbl_raw_data[[#This Row],[Date Actioned]]), DAY(tbl_raw_data[[#This Row],[Date Actioned]]))</f>
        <v>45137</v>
      </c>
      <c r="L344" s="55" t="str">
        <f>UPPER(TEXT(tbl_raw_data[[#This Row],[Updated_date]],"MMMM"))</f>
        <v>JULY</v>
      </c>
      <c r="M344" s="55" t="str">
        <f>UPPER("Week "&amp;IF(ROUNDUP(DAY(tbl_raw_data[[#This Row],[Updated_date]])/7,0)=5,4,ROUNDUP(DAY(tbl_raw_data[[#This Row],[Updated_date]])/7,0)))</f>
        <v>WEEK 4</v>
      </c>
      <c r="N344" s="57" t="str">
        <f>UPPER(VLOOKUP(tbl_raw_data[[#This Row],[Analyst]],[1]setting!$A$1:$B$15,2,0))</f>
        <v>ROHAN</v>
      </c>
      <c r="O344" s="57" t="str">
        <f>UPPER(tbl_raw_data[[#This Row],[Outcome]])</f>
        <v>WITHDRAW</v>
      </c>
      <c r="P344" s="57" t="str">
        <f>UPPER(tbl_raw_data[[#This Row],[Queue Name]])</f>
        <v>CONSUMER PRE BUREAU</v>
      </c>
      <c r="Q344" s="57" t="str">
        <f>IF(tbl_raw_data[[#This Row],[time_taken_in_mins]]&lt;=20,"SLA_MET","SLA_NOT_MET")</f>
        <v>SLA_MET</v>
      </c>
    </row>
    <row r="345" spans="1:17" ht="15" customHeight="1" x14ac:dyDescent="0.25">
      <c r="A345" s="11" t="s">
        <v>4510</v>
      </c>
      <c r="B345" s="12">
        <v>45137.507048611114</v>
      </c>
      <c r="C345" s="15">
        <v>45137.515636574077</v>
      </c>
      <c r="D345" s="16" t="s">
        <v>13</v>
      </c>
      <c r="E345" s="16" t="s">
        <v>28</v>
      </c>
      <c r="F345" s="16" t="s">
        <v>10</v>
      </c>
      <c r="G345" s="107" t="s">
        <v>29</v>
      </c>
      <c r="H34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 s="48">
        <f>tbl_raw_data[[#This Row],[Date Actioned]]-tbl_raw_data[[#This Row],[Date Tagged]]</f>
        <v>8.5879629623377696E-3</v>
      </c>
      <c r="J345" s="50">
        <f>HOUR(tbl_raw_data[[#This Row],[time_taken]])*60+MINUTE(tbl_raw_data[[#This Row],[time_taken]])+SECOND(tbl_raw_data[[#This Row],[time_taken]])/60</f>
        <v>12.366666666666667</v>
      </c>
      <c r="K345" s="54">
        <f>DATE(YEAR(tbl_raw_data[[#This Row],[Date Actioned]]), MONTH(tbl_raw_data[[#This Row],[Date Actioned]]), DAY(tbl_raw_data[[#This Row],[Date Actioned]]))</f>
        <v>45137</v>
      </c>
      <c r="L345" s="55" t="str">
        <f>UPPER(TEXT(tbl_raw_data[[#This Row],[Updated_date]],"MMMM"))</f>
        <v>JULY</v>
      </c>
      <c r="M345" s="55" t="str">
        <f>UPPER("Week "&amp;IF(ROUNDUP(DAY(tbl_raw_data[[#This Row],[Updated_date]])/7,0)=5,4,ROUNDUP(DAY(tbl_raw_data[[#This Row],[Updated_date]])/7,0)))</f>
        <v>WEEK 4</v>
      </c>
      <c r="N345" s="57" t="str">
        <f>UPPER(VLOOKUP(tbl_raw_data[[#This Row],[Analyst]],[1]setting!$A$1:$B$15,2,0))</f>
        <v>SAM</v>
      </c>
      <c r="O345" s="57" t="str">
        <f>UPPER(tbl_raw_data[[#This Row],[Outcome]])</f>
        <v>APPROVE</v>
      </c>
      <c r="P345" s="57" t="str">
        <f>UPPER(tbl_raw_data[[#This Row],[Queue Name]])</f>
        <v>CONSUMER EXISTING</v>
      </c>
      <c r="Q345" s="57" t="str">
        <f>IF(tbl_raw_data[[#This Row],[time_taken_in_mins]]&lt;=20,"SLA_MET","SLA_NOT_MET")</f>
        <v>SLA_MET</v>
      </c>
    </row>
    <row r="346" spans="1:17" ht="15" customHeight="1" x14ac:dyDescent="0.25">
      <c r="A346" s="22" t="s">
        <v>876</v>
      </c>
      <c r="B346" s="6">
        <v>45137.508136574077</v>
      </c>
      <c r="C346" s="9">
        <v>45137.511608796296</v>
      </c>
      <c r="D346" s="10" t="s">
        <v>13</v>
      </c>
      <c r="E346" s="10" t="s">
        <v>28</v>
      </c>
      <c r="F346" s="10" t="s">
        <v>55</v>
      </c>
      <c r="G346" s="108" t="s">
        <v>29</v>
      </c>
      <c r="H34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 s="48">
        <f>tbl_raw_data[[#This Row],[Date Actioned]]-tbl_raw_data[[#This Row],[Date Tagged]]</f>
        <v>3.4722222189884633E-3</v>
      </c>
      <c r="J346" s="50">
        <f>HOUR(tbl_raw_data[[#This Row],[time_taken]])*60+MINUTE(tbl_raw_data[[#This Row],[time_taken]])+SECOND(tbl_raw_data[[#This Row],[time_taken]])/60</f>
        <v>5</v>
      </c>
      <c r="K346" s="54">
        <f>DATE(YEAR(tbl_raw_data[[#This Row],[Date Actioned]]), MONTH(tbl_raw_data[[#This Row],[Date Actioned]]), DAY(tbl_raw_data[[#This Row],[Date Actioned]]))</f>
        <v>45137</v>
      </c>
      <c r="L346" s="55" t="str">
        <f>UPPER(TEXT(tbl_raw_data[[#This Row],[Updated_date]],"MMMM"))</f>
        <v>JULY</v>
      </c>
      <c r="M346" s="55" t="str">
        <f>UPPER("Week "&amp;IF(ROUNDUP(DAY(tbl_raw_data[[#This Row],[Updated_date]])/7,0)=5,4,ROUNDUP(DAY(tbl_raw_data[[#This Row],[Updated_date]])/7,0)))</f>
        <v>WEEK 4</v>
      </c>
      <c r="N346" s="57" t="str">
        <f>UPPER(VLOOKUP(tbl_raw_data[[#This Row],[Analyst]],[1]setting!$A$1:$B$15,2,0))</f>
        <v>CAMERON</v>
      </c>
      <c r="O346" s="57" t="str">
        <f>UPPER(tbl_raw_data[[#This Row],[Outcome]])</f>
        <v>APPROVE</v>
      </c>
      <c r="P346" s="57" t="str">
        <f>UPPER(tbl_raw_data[[#This Row],[Queue Name]])</f>
        <v>CONSUMER EXISTING</v>
      </c>
      <c r="Q346" s="57" t="str">
        <f>IF(tbl_raw_data[[#This Row],[time_taken_in_mins]]&lt;=20,"SLA_MET","SLA_NOT_MET")</f>
        <v>SLA_MET</v>
      </c>
    </row>
    <row r="347" spans="1:17" ht="15" customHeight="1" x14ac:dyDescent="0.25">
      <c r="A347" s="5" t="s">
        <v>823</v>
      </c>
      <c r="B347" s="12">
        <v>45137.508645833332</v>
      </c>
      <c r="C347" s="15">
        <v>45137.512037037035</v>
      </c>
      <c r="D347" s="16" t="s">
        <v>13</v>
      </c>
      <c r="E347" s="16" t="s">
        <v>28</v>
      </c>
      <c r="F347" s="16" t="s">
        <v>228</v>
      </c>
      <c r="G347" s="107" t="s">
        <v>29</v>
      </c>
      <c r="H34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7" s="48">
        <f>tbl_raw_data[[#This Row],[Date Actioned]]-tbl_raw_data[[#This Row],[Date Tagged]]</f>
        <v>3.3912037033587694E-3</v>
      </c>
      <c r="J347" s="50">
        <f>HOUR(tbl_raw_data[[#This Row],[time_taken]])*60+MINUTE(tbl_raw_data[[#This Row],[time_taken]])+SECOND(tbl_raw_data[[#This Row],[time_taken]])/60</f>
        <v>4.8833333333333329</v>
      </c>
      <c r="K347" s="54">
        <f>DATE(YEAR(tbl_raw_data[[#This Row],[Date Actioned]]), MONTH(tbl_raw_data[[#This Row],[Date Actioned]]), DAY(tbl_raw_data[[#This Row],[Date Actioned]]))</f>
        <v>45137</v>
      </c>
      <c r="L347" s="55" t="str">
        <f>UPPER(TEXT(tbl_raw_data[[#This Row],[Updated_date]],"MMMM"))</f>
        <v>JULY</v>
      </c>
      <c r="M347" s="55" t="str">
        <f>UPPER("Week "&amp;IF(ROUNDUP(DAY(tbl_raw_data[[#This Row],[Updated_date]])/7,0)=5,4,ROUNDUP(DAY(tbl_raw_data[[#This Row],[Updated_date]])/7,0)))</f>
        <v>WEEK 4</v>
      </c>
      <c r="N347" s="57" t="str">
        <f>UPPER(VLOOKUP(tbl_raw_data[[#This Row],[Analyst]],[1]setting!$A$1:$B$15,2,0))</f>
        <v>OUADIR</v>
      </c>
      <c r="O347" s="57" t="str">
        <f>UPPER(tbl_raw_data[[#This Row],[Outcome]])</f>
        <v>APPROVE</v>
      </c>
      <c r="P347" s="57" t="str">
        <f>UPPER(tbl_raw_data[[#This Row],[Queue Name]])</f>
        <v>CONSUMER EXISTING</v>
      </c>
      <c r="Q347" s="57" t="str">
        <f>IF(tbl_raw_data[[#This Row],[time_taken_in_mins]]&lt;=20,"SLA_MET","SLA_NOT_MET")</f>
        <v>SLA_MET</v>
      </c>
    </row>
    <row r="348" spans="1:17" ht="15" customHeight="1" x14ac:dyDescent="0.25">
      <c r="A348" s="11" t="s">
        <v>5538</v>
      </c>
      <c r="B348" s="6">
        <v>45137.508645833332</v>
      </c>
      <c r="C348" s="9">
        <v>45137.519386574073</v>
      </c>
      <c r="D348" s="10" t="s">
        <v>13</v>
      </c>
      <c r="E348" s="10" t="s">
        <v>9</v>
      </c>
      <c r="F348" s="10" t="s">
        <v>109</v>
      </c>
      <c r="G348" s="108" t="s">
        <v>29</v>
      </c>
      <c r="H34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 s="48">
        <f>tbl_raw_data[[#This Row],[Date Actioned]]-tbl_raw_data[[#This Row],[Date Tagged]]</f>
        <v>1.0740740741312038E-2</v>
      </c>
      <c r="J348" s="50">
        <f>HOUR(tbl_raw_data[[#This Row],[time_taken]])*60+MINUTE(tbl_raw_data[[#This Row],[time_taken]])+SECOND(tbl_raw_data[[#This Row],[time_taken]])/60</f>
        <v>15.466666666666667</v>
      </c>
      <c r="K348" s="54">
        <f>DATE(YEAR(tbl_raw_data[[#This Row],[Date Actioned]]), MONTH(tbl_raw_data[[#This Row],[Date Actioned]]), DAY(tbl_raw_data[[#This Row],[Date Actioned]]))</f>
        <v>45137</v>
      </c>
      <c r="L348" s="55" t="str">
        <f>UPPER(TEXT(tbl_raw_data[[#This Row],[Updated_date]],"MMMM"))</f>
        <v>JULY</v>
      </c>
      <c r="M348" s="55" t="str">
        <f>UPPER("Week "&amp;IF(ROUNDUP(DAY(tbl_raw_data[[#This Row],[Updated_date]])/7,0)=5,4,ROUNDUP(DAY(tbl_raw_data[[#This Row],[Updated_date]])/7,0)))</f>
        <v>WEEK 4</v>
      </c>
      <c r="N348" s="57" t="str">
        <f>UPPER(VLOOKUP(tbl_raw_data[[#This Row],[Analyst]],[1]setting!$A$1:$B$15,2,0))</f>
        <v>NAVED</v>
      </c>
      <c r="O348" s="57" t="str">
        <f>UPPER(tbl_raw_data[[#This Row],[Outcome]])</f>
        <v>APPROVE</v>
      </c>
      <c r="P348" s="57" t="str">
        <f>UPPER(tbl_raw_data[[#This Row],[Queue Name]])</f>
        <v>CONSUMER PRE BUREAU</v>
      </c>
      <c r="Q348" s="57" t="str">
        <f>IF(tbl_raw_data[[#This Row],[time_taken_in_mins]]&lt;=20,"SLA_MET","SLA_NOT_MET")</f>
        <v>SLA_MET</v>
      </c>
    </row>
    <row r="349" spans="1:17" ht="15" customHeight="1" x14ac:dyDescent="0.25">
      <c r="A349" s="11" t="s">
        <v>1198</v>
      </c>
      <c r="B349" s="6">
        <v>45137.509502314817</v>
      </c>
      <c r="C349" s="9">
        <v>45137.513483796298</v>
      </c>
      <c r="D349" s="10" t="s">
        <v>46</v>
      </c>
      <c r="E349" s="10" t="s">
        <v>28</v>
      </c>
      <c r="F349" s="10" t="s">
        <v>86</v>
      </c>
      <c r="G349" s="108" t="s">
        <v>952</v>
      </c>
      <c r="H34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 s="48">
        <f>tbl_raw_data[[#This Row],[Date Actioned]]-tbl_raw_data[[#This Row],[Date Tagged]]</f>
        <v>3.9814814808778465E-3</v>
      </c>
      <c r="J349" s="50">
        <f>HOUR(tbl_raw_data[[#This Row],[time_taken]])*60+MINUTE(tbl_raw_data[[#This Row],[time_taken]])+SECOND(tbl_raw_data[[#This Row],[time_taken]])/60</f>
        <v>5.7333333333333334</v>
      </c>
      <c r="K349" s="54">
        <f>DATE(YEAR(tbl_raw_data[[#This Row],[Date Actioned]]), MONTH(tbl_raw_data[[#This Row],[Date Actioned]]), DAY(tbl_raw_data[[#This Row],[Date Actioned]]))</f>
        <v>45137</v>
      </c>
      <c r="L349" s="55" t="str">
        <f>UPPER(TEXT(tbl_raw_data[[#This Row],[Updated_date]],"MMMM"))</f>
        <v>JULY</v>
      </c>
      <c r="M349" s="55" t="str">
        <f>UPPER("Week "&amp;IF(ROUNDUP(DAY(tbl_raw_data[[#This Row],[Updated_date]])/7,0)=5,4,ROUNDUP(DAY(tbl_raw_data[[#This Row],[Updated_date]])/7,0)))</f>
        <v>WEEK 4</v>
      </c>
      <c r="N349" s="57" t="str">
        <f>UPPER(VLOOKUP(tbl_raw_data[[#This Row],[Analyst]],[1]setting!$A$1:$B$15,2,0))</f>
        <v>ASIF</v>
      </c>
      <c r="O349" s="57" t="str">
        <f>UPPER(tbl_raw_data[[#This Row],[Outcome]])</f>
        <v>DECLINE</v>
      </c>
      <c r="P349" s="57" t="str">
        <f>UPPER(tbl_raw_data[[#This Row],[Queue Name]])</f>
        <v>CONSUMER EXISTING</v>
      </c>
      <c r="Q349" s="57" t="str">
        <f>IF(tbl_raw_data[[#This Row],[time_taken_in_mins]]&lt;=20,"SLA_MET","SLA_NOT_MET")</f>
        <v>SLA_MET</v>
      </c>
    </row>
    <row r="350" spans="1:17" ht="15" customHeight="1" x14ac:dyDescent="0.25">
      <c r="A350" s="22" t="s">
        <v>2033</v>
      </c>
      <c r="B350" s="12">
        <v>45137.513981481483</v>
      </c>
      <c r="C350" s="15">
        <v>45137.519085648149</v>
      </c>
      <c r="D350" s="16" t="s">
        <v>46</v>
      </c>
      <c r="E350" s="16" t="s">
        <v>9</v>
      </c>
      <c r="F350" s="16" t="s">
        <v>55</v>
      </c>
      <c r="G350" s="107" t="s">
        <v>94</v>
      </c>
      <c r="H35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0" s="48">
        <f>tbl_raw_data[[#This Row],[Date Actioned]]-tbl_raw_data[[#This Row],[Date Tagged]]</f>
        <v>5.1041666665696539E-3</v>
      </c>
      <c r="J350" s="50">
        <f>HOUR(tbl_raw_data[[#This Row],[time_taken]])*60+MINUTE(tbl_raw_data[[#This Row],[time_taken]])+SECOND(tbl_raw_data[[#This Row],[time_taken]])/60</f>
        <v>7.35</v>
      </c>
      <c r="K350" s="54">
        <f>DATE(YEAR(tbl_raw_data[[#This Row],[Date Actioned]]), MONTH(tbl_raw_data[[#This Row],[Date Actioned]]), DAY(tbl_raw_data[[#This Row],[Date Actioned]]))</f>
        <v>45137</v>
      </c>
      <c r="L350" s="55" t="str">
        <f>UPPER(TEXT(tbl_raw_data[[#This Row],[Updated_date]],"MMMM"))</f>
        <v>JULY</v>
      </c>
      <c r="M350" s="55" t="str">
        <f>UPPER("Week "&amp;IF(ROUNDUP(DAY(tbl_raw_data[[#This Row],[Updated_date]])/7,0)=5,4,ROUNDUP(DAY(tbl_raw_data[[#This Row],[Updated_date]])/7,0)))</f>
        <v>WEEK 4</v>
      </c>
      <c r="N350" s="57" t="str">
        <f>UPPER(VLOOKUP(tbl_raw_data[[#This Row],[Analyst]],[1]setting!$A$1:$B$15,2,0))</f>
        <v>CAMERON</v>
      </c>
      <c r="O350" s="57" t="str">
        <f>UPPER(tbl_raw_data[[#This Row],[Outcome]])</f>
        <v>DECLINE</v>
      </c>
      <c r="P350" s="57" t="str">
        <f>UPPER(tbl_raw_data[[#This Row],[Queue Name]])</f>
        <v>CONSUMER PRE BUREAU</v>
      </c>
      <c r="Q350" s="57" t="str">
        <f>IF(tbl_raw_data[[#This Row],[time_taken_in_mins]]&lt;=20,"SLA_MET","SLA_NOT_MET")</f>
        <v>SLA_MET</v>
      </c>
    </row>
    <row r="351" spans="1:17" ht="15" customHeight="1" x14ac:dyDescent="0.25">
      <c r="A351" s="5" t="s">
        <v>6386</v>
      </c>
      <c r="B351" s="12">
        <v>45137.517534722225</v>
      </c>
      <c r="C351" s="15">
        <v>45137.530694444446</v>
      </c>
      <c r="D351" s="16" t="s">
        <v>8</v>
      </c>
      <c r="E351" s="16" t="s">
        <v>9</v>
      </c>
      <c r="F351" s="16" t="s">
        <v>228</v>
      </c>
      <c r="G351" s="107" t="s">
        <v>6387</v>
      </c>
      <c r="H35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 s="48">
        <f>tbl_raw_data[[#This Row],[Date Actioned]]-tbl_raw_data[[#This Row],[Date Tagged]]</f>
        <v>1.3159722220734693E-2</v>
      </c>
      <c r="J351" s="50">
        <f>HOUR(tbl_raw_data[[#This Row],[time_taken]])*60+MINUTE(tbl_raw_data[[#This Row],[time_taken]])+SECOND(tbl_raw_data[[#This Row],[time_taken]])/60</f>
        <v>18.95</v>
      </c>
      <c r="K351" s="54">
        <f>DATE(YEAR(tbl_raw_data[[#This Row],[Date Actioned]]), MONTH(tbl_raw_data[[#This Row],[Date Actioned]]), DAY(tbl_raw_data[[#This Row],[Date Actioned]]))</f>
        <v>45137</v>
      </c>
      <c r="L351" s="55" t="str">
        <f>UPPER(TEXT(tbl_raw_data[[#This Row],[Updated_date]],"MMMM"))</f>
        <v>JULY</v>
      </c>
      <c r="M351" s="55" t="str">
        <f>UPPER("Week "&amp;IF(ROUNDUP(DAY(tbl_raw_data[[#This Row],[Updated_date]])/7,0)=5,4,ROUNDUP(DAY(tbl_raw_data[[#This Row],[Updated_date]])/7,0)))</f>
        <v>WEEK 4</v>
      </c>
      <c r="N351" s="57" t="str">
        <f>UPPER(VLOOKUP(tbl_raw_data[[#This Row],[Analyst]],[1]setting!$A$1:$B$15,2,0))</f>
        <v>OUADIR</v>
      </c>
      <c r="O351" s="57" t="str">
        <f>UPPER(tbl_raw_data[[#This Row],[Outcome]])</f>
        <v>WITHDRAW</v>
      </c>
      <c r="P351" s="57" t="str">
        <f>UPPER(tbl_raw_data[[#This Row],[Queue Name]])</f>
        <v>CONSUMER PRE BUREAU</v>
      </c>
      <c r="Q351" s="57" t="str">
        <f>IF(tbl_raw_data[[#This Row],[time_taken_in_mins]]&lt;=20,"SLA_MET","SLA_NOT_MET")</f>
        <v>SLA_MET</v>
      </c>
    </row>
    <row r="352" spans="1:17" ht="15" customHeight="1" x14ac:dyDescent="0.25">
      <c r="A352" s="22" t="s">
        <v>1019</v>
      </c>
      <c r="B352" s="12">
        <v>45137.521053240744</v>
      </c>
      <c r="C352" s="15">
        <v>45137.524756944447</v>
      </c>
      <c r="D352" s="16" t="s">
        <v>13</v>
      </c>
      <c r="E352" s="16" t="s">
        <v>9</v>
      </c>
      <c r="F352" s="16" t="s">
        <v>55</v>
      </c>
      <c r="G352" s="107" t="s">
        <v>67</v>
      </c>
      <c r="H35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 s="48">
        <f>tbl_raw_data[[#This Row],[Date Actioned]]-tbl_raw_data[[#This Row],[Date Tagged]]</f>
        <v>3.7037037036498077E-3</v>
      </c>
      <c r="J352" s="50">
        <f>HOUR(tbl_raw_data[[#This Row],[time_taken]])*60+MINUTE(tbl_raw_data[[#This Row],[time_taken]])+SECOND(tbl_raw_data[[#This Row],[time_taken]])/60</f>
        <v>5.333333333333333</v>
      </c>
      <c r="K352" s="54">
        <f>DATE(YEAR(tbl_raw_data[[#This Row],[Date Actioned]]), MONTH(tbl_raw_data[[#This Row],[Date Actioned]]), DAY(tbl_raw_data[[#This Row],[Date Actioned]]))</f>
        <v>45137</v>
      </c>
      <c r="L352" s="55" t="str">
        <f>UPPER(TEXT(tbl_raw_data[[#This Row],[Updated_date]],"MMMM"))</f>
        <v>JULY</v>
      </c>
      <c r="M352" s="55" t="str">
        <f>UPPER("Week "&amp;IF(ROUNDUP(DAY(tbl_raw_data[[#This Row],[Updated_date]])/7,0)=5,4,ROUNDUP(DAY(tbl_raw_data[[#This Row],[Updated_date]])/7,0)))</f>
        <v>WEEK 4</v>
      </c>
      <c r="N352" s="57" t="str">
        <f>UPPER(VLOOKUP(tbl_raw_data[[#This Row],[Analyst]],[1]setting!$A$1:$B$15,2,0))</f>
        <v>CAMERON</v>
      </c>
      <c r="O352" s="57" t="str">
        <f>UPPER(tbl_raw_data[[#This Row],[Outcome]])</f>
        <v>APPROVE</v>
      </c>
      <c r="P352" s="57" t="str">
        <f>UPPER(tbl_raw_data[[#This Row],[Queue Name]])</f>
        <v>CONSUMER PRE BUREAU</v>
      </c>
      <c r="Q352" s="57" t="str">
        <f>IF(tbl_raw_data[[#This Row],[time_taken_in_mins]]&lt;=20,"SLA_MET","SLA_NOT_MET")</f>
        <v>SLA_MET</v>
      </c>
    </row>
    <row r="353" spans="1:17" ht="15" customHeight="1" x14ac:dyDescent="0.25">
      <c r="A353" s="11" t="s">
        <v>2738</v>
      </c>
      <c r="B353" s="6">
        <v>45137.523206018515</v>
      </c>
      <c r="C353" s="9">
        <v>45137.52920138889</v>
      </c>
      <c r="D353" s="10" t="s">
        <v>8</v>
      </c>
      <c r="E353" s="10" t="s">
        <v>9</v>
      </c>
      <c r="F353" s="10" t="s">
        <v>55</v>
      </c>
      <c r="G353" s="108" t="s">
        <v>11</v>
      </c>
      <c r="H35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3" s="48">
        <f>tbl_raw_data[[#This Row],[Date Actioned]]-tbl_raw_data[[#This Row],[Date Tagged]]</f>
        <v>5.9953703748760745E-3</v>
      </c>
      <c r="J353" s="50">
        <f>HOUR(tbl_raw_data[[#This Row],[time_taken]])*60+MINUTE(tbl_raw_data[[#This Row],[time_taken]])+SECOND(tbl_raw_data[[#This Row],[time_taken]])/60</f>
        <v>8.6333333333333329</v>
      </c>
      <c r="K353" s="54">
        <f>DATE(YEAR(tbl_raw_data[[#This Row],[Date Actioned]]), MONTH(tbl_raw_data[[#This Row],[Date Actioned]]), DAY(tbl_raw_data[[#This Row],[Date Actioned]]))</f>
        <v>45137</v>
      </c>
      <c r="L353" s="55" t="str">
        <f>UPPER(TEXT(tbl_raw_data[[#This Row],[Updated_date]],"MMMM"))</f>
        <v>JULY</v>
      </c>
      <c r="M353" s="55" t="str">
        <f>UPPER("Week "&amp;IF(ROUNDUP(DAY(tbl_raw_data[[#This Row],[Updated_date]])/7,0)=5,4,ROUNDUP(DAY(tbl_raw_data[[#This Row],[Updated_date]])/7,0)))</f>
        <v>WEEK 4</v>
      </c>
      <c r="N353" s="57" t="str">
        <f>UPPER(VLOOKUP(tbl_raw_data[[#This Row],[Analyst]],[1]setting!$A$1:$B$15,2,0))</f>
        <v>CAMERON</v>
      </c>
      <c r="O353" s="57" t="str">
        <f>UPPER(tbl_raw_data[[#This Row],[Outcome]])</f>
        <v>WITHDRAW</v>
      </c>
      <c r="P353" s="57" t="str">
        <f>UPPER(tbl_raw_data[[#This Row],[Queue Name]])</f>
        <v>CONSUMER PRE BUREAU</v>
      </c>
      <c r="Q353" s="57" t="str">
        <f>IF(tbl_raw_data[[#This Row],[time_taken_in_mins]]&lt;=20,"SLA_MET","SLA_NOT_MET")</f>
        <v>SLA_MET</v>
      </c>
    </row>
    <row r="354" spans="1:17" ht="15" customHeight="1" x14ac:dyDescent="0.25">
      <c r="A354" s="5" t="s">
        <v>4329</v>
      </c>
      <c r="B354" s="6">
        <v>45137.530694444446</v>
      </c>
      <c r="C354" s="9">
        <v>45137.538958333331</v>
      </c>
      <c r="D354" s="10" t="s">
        <v>13</v>
      </c>
      <c r="E354" s="10" t="s">
        <v>41</v>
      </c>
      <c r="F354" s="10" t="s">
        <v>109</v>
      </c>
      <c r="G354" s="108" t="s">
        <v>67</v>
      </c>
      <c r="H35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 s="48">
        <f>tbl_raw_data[[#This Row],[Date Actioned]]-tbl_raw_data[[#This Row],[Date Tagged]]</f>
        <v>8.2638888852670789E-3</v>
      </c>
      <c r="J354" s="50">
        <f>HOUR(tbl_raw_data[[#This Row],[time_taken]])*60+MINUTE(tbl_raw_data[[#This Row],[time_taken]])+SECOND(tbl_raw_data[[#This Row],[time_taken]])/60</f>
        <v>11.9</v>
      </c>
      <c r="K354" s="54">
        <f>DATE(YEAR(tbl_raw_data[[#This Row],[Date Actioned]]), MONTH(tbl_raw_data[[#This Row],[Date Actioned]]), DAY(tbl_raw_data[[#This Row],[Date Actioned]]))</f>
        <v>45137</v>
      </c>
      <c r="L354" s="55" t="str">
        <f>UPPER(TEXT(tbl_raw_data[[#This Row],[Updated_date]],"MMMM"))</f>
        <v>JULY</v>
      </c>
      <c r="M354" s="55" t="str">
        <f>UPPER("Week "&amp;IF(ROUNDUP(DAY(tbl_raw_data[[#This Row],[Updated_date]])/7,0)=5,4,ROUNDUP(DAY(tbl_raw_data[[#This Row],[Updated_date]])/7,0)))</f>
        <v>WEEK 4</v>
      </c>
      <c r="N354" s="57" t="str">
        <f>UPPER(VLOOKUP(tbl_raw_data[[#This Row],[Analyst]],[1]setting!$A$1:$B$15,2,0))</f>
        <v>NAVED</v>
      </c>
      <c r="O354" s="57" t="str">
        <f>UPPER(tbl_raw_data[[#This Row],[Outcome]])</f>
        <v>APPROVE</v>
      </c>
      <c r="P354" s="57" t="str">
        <f>UPPER(tbl_raw_data[[#This Row],[Queue Name]])</f>
        <v>CONSUMER POST BUREAU</v>
      </c>
      <c r="Q354" s="57" t="str">
        <f>IF(tbl_raw_data[[#This Row],[time_taken_in_mins]]&lt;=20,"SLA_MET","SLA_NOT_MET")</f>
        <v>SLA_MET</v>
      </c>
    </row>
    <row r="355" spans="1:17" ht="15" customHeight="1" x14ac:dyDescent="0.25">
      <c r="A355" s="22" t="s">
        <v>1808</v>
      </c>
      <c r="B355" s="12">
        <v>45137.532152777778</v>
      </c>
      <c r="C355" s="15">
        <v>45137.53696759259</v>
      </c>
      <c r="D355" s="16" t="s">
        <v>8</v>
      </c>
      <c r="E355" s="16" t="s">
        <v>9</v>
      </c>
      <c r="F355" s="16" t="s">
        <v>228</v>
      </c>
      <c r="G355" s="107" t="s">
        <v>1809</v>
      </c>
      <c r="H35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5" s="48">
        <f>tbl_raw_data[[#This Row],[Date Actioned]]-tbl_raw_data[[#This Row],[Date Tagged]]</f>
        <v>4.8148148125619628E-3</v>
      </c>
      <c r="J355" s="50">
        <f>HOUR(tbl_raw_data[[#This Row],[time_taken]])*60+MINUTE(tbl_raw_data[[#This Row],[time_taken]])+SECOND(tbl_raw_data[[#This Row],[time_taken]])/60</f>
        <v>6.9333333333333336</v>
      </c>
      <c r="K355" s="54">
        <f>DATE(YEAR(tbl_raw_data[[#This Row],[Date Actioned]]), MONTH(tbl_raw_data[[#This Row],[Date Actioned]]), DAY(tbl_raw_data[[#This Row],[Date Actioned]]))</f>
        <v>45137</v>
      </c>
      <c r="L355" s="55" t="str">
        <f>UPPER(TEXT(tbl_raw_data[[#This Row],[Updated_date]],"MMMM"))</f>
        <v>JULY</v>
      </c>
      <c r="M355" s="55" t="str">
        <f>UPPER("Week "&amp;IF(ROUNDUP(DAY(tbl_raw_data[[#This Row],[Updated_date]])/7,0)=5,4,ROUNDUP(DAY(tbl_raw_data[[#This Row],[Updated_date]])/7,0)))</f>
        <v>WEEK 4</v>
      </c>
      <c r="N355" s="57" t="str">
        <f>UPPER(VLOOKUP(tbl_raw_data[[#This Row],[Analyst]],[1]setting!$A$1:$B$15,2,0))</f>
        <v>OUADIR</v>
      </c>
      <c r="O355" s="57" t="str">
        <f>UPPER(tbl_raw_data[[#This Row],[Outcome]])</f>
        <v>WITHDRAW</v>
      </c>
      <c r="P355" s="57" t="str">
        <f>UPPER(tbl_raw_data[[#This Row],[Queue Name]])</f>
        <v>CONSUMER PRE BUREAU</v>
      </c>
      <c r="Q355" s="57" t="str">
        <f>IF(tbl_raw_data[[#This Row],[time_taken_in_mins]]&lt;=20,"SLA_MET","SLA_NOT_MET")</f>
        <v>SLA_MET</v>
      </c>
    </row>
    <row r="356" spans="1:17" ht="15" customHeight="1" x14ac:dyDescent="0.25">
      <c r="A356" s="5" t="s">
        <v>7155</v>
      </c>
      <c r="B356" s="6">
        <v>45137.53329861111</v>
      </c>
      <c r="C356" s="9">
        <v>45137.555474537039</v>
      </c>
      <c r="D356" s="10" t="s">
        <v>8</v>
      </c>
      <c r="E356" s="10" t="s">
        <v>28</v>
      </c>
      <c r="F356" s="10" t="s">
        <v>228</v>
      </c>
      <c r="G356" s="108" t="s">
        <v>7156</v>
      </c>
      <c r="H35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6" s="48">
        <f>tbl_raw_data[[#This Row],[Date Actioned]]-tbl_raw_data[[#This Row],[Date Tagged]]</f>
        <v>2.2175925929332152E-2</v>
      </c>
      <c r="J356" s="50">
        <f>HOUR(tbl_raw_data[[#This Row],[time_taken]])*60+MINUTE(tbl_raw_data[[#This Row],[time_taken]])+SECOND(tbl_raw_data[[#This Row],[time_taken]])/60</f>
        <v>31.933333333333334</v>
      </c>
      <c r="K356" s="54">
        <f>DATE(YEAR(tbl_raw_data[[#This Row],[Date Actioned]]), MONTH(tbl_raw_data[[#This Row],[Date Actioned]]), DAY(tbl_raw_data[[#This Row],[Date Actioned]]))</f>
        <v>45137</v>
      </c>
      <c r="L356" s="55" t="str">
        <f>UPPER(TEXT(tbl_raw_data[[#This Row],[Updated_date]],"MMMM"))</f>
        <v>JULY</v>
      </c>
      <c r="M356" s="55" t="str">
        <f>UPPER("Week "&amp;IF(ROUNDUP(DAY(tbl_raw_data[[#This Row],[Updated_date]])/7,0)=5,4,ROUNDUP(DAY(tbl_raw_data[[#This Row],[Updated_date]])/7,0)))</f>
        <v>WEEK 4</v>
      </c>
      <c r="N356" s="57" t="str">
        <f>UPPER(VLOOKUP(tbl_raw_data[[#This Row],[Analyst]],[1]setting!$A$1:$B$15,2,0))</f>
        <v>OUADIR</v>
      </c>
      <c r="O356" s="57" t="str">
        <f>UPPER(tbl_raw_data[[#This Row],[Outcome]])</f>
        <v>WITHDRAW</v>
      </c>
      <c r="P356" s="57" t="str">
        <f>UPPER(tbl_raw_data[[#This Row],[Queue Name]])</f>
        <v>CONSUMER EXISTING</v>
      </c>
      <c r="Q356" s="57" t="str">
        <f>IF(tbl_raw_data[[#This Row],[time_taken_in_mins]]&lt;=20,"SLA_MET","SLA_NOT_MET")</f>
        <v>SLA_NOT_MET</v>
      </c>
    </row>
    <row r="357" spans="1:17" ht="15" customHeight="1" x14ac:dyDescent="0.25">
      <c r="A357" s="11" t="s">
        <v>3722</v>
      </c>
      <c r="B357" s="12">
        <v>45137.53497685185</v>
      </c>
      <c r="C357" s="15">
        <v>45137.542303240742</v>
      </c>
      <c r="D357" s="16" t="s">
        <v>13</v>
      </c>
      <c r="E357" s="16" t="s">
        <v>41</v>
      </c>
      <c r="F357" s="16" t="s">
        <v>86</v>
      </c>
      <c r="G357" s="107" t="s">
        <v>29</v>
      </c>
      <c r="H35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 s="48">
        <f>tbl_raw_data[[#This Row],[Date Actioned]]-tbl_raw_data[[#This Row],[Date Tagged]]</f>
        <v>7.3263888916699216E-3</v>
      </c>
      <c r="J357" s="50">
        <f>HOUR(tbl_raw_data[[#This Row],[time_taken]])*60+MINUTE(tbl_raw_data[[#This Row],[time_taken]])+SECOND(tbl_raw_data[[#This Row],[time_taken]])/60</f>
        <v>10.55</v>
      </c>
      <c r="K357" s="54">
        <f>DATE(YEAR(tbl_raw_data[[#This Row],[Date Actioned]]), MONTH(tbl_raw_data[[#This Row],[Date Actioned]]), DAY(tbl_raw_data[[#This Row],[Date Actioned]]))</f>
        <v>45137</v>
      </c>
      <c r="L357" s="55" t="str">
        <f>UPPER(TEXT(tbl_raw_data[[#This Row],[Updated_date]],"MMMM"))</f>
        <v>JULY</v>
      </c>
      <c r="M357" s="55" t="str">
        <f>UPPER("Week "&amp;IF(ROUNDUP(DAY(tbl_raw_data[[#This Row],[Updated_date]])/7,0)=5,4,ROUNDUP(DAY(tbl_raw_data[[#This Row],[Updated_date]])/7,0)))</f>
        <v>WEEK 4</v>
      </c>
      <c r="N357" s="57" t="str">
        <f>UPPER(VLOOKUP(tbl_raw_data[[#This Row],[Analyst]],[1]setting!$A$1:$B$15,2,0))</f>
        <v>ASIF</v>
      </c>
      <c r="O357" s="57" t="str">
        <f>UPPER(tbl_raw_data[[#This Row],[Outcome]])</f>
        <v>APPROVE</v>
      </c>
      <c r="P357" s="57" t="str">
        <f>UPPER(tbl_raw_data[[#This Row],[Queue Name]])</f>
        <v>CONSUMER POST BUREAU</v>
      </c>
      <c r="Q357" s="57" t="str">
        <f>IF(tbl_raw_data[[#This Row],[time_taken_in_mins]]&lt;=20,"SLA_MET","SLA_NOT_MET")</f>
        <v>SLA_MET</v>
      </c>
    </row>
    <row r="358" spans="1:17" ht="15" customHeight="1" x14ac:dyDescent="0.25">
      <c r="A358" s="22" t="s">
        <v>3652</v>
      </c>
      <c r="B358" s="6">
        <v>45137.537094907406</v>
      </c>
      <c r="C358" s="9">
        <v>45137.544328703705</v>
      </c>
      <c r="D358" s="10" t="s">
        <v>13</v>
      </c>
      <c r="E358" s="10" t="s">
        <v>41</v>
      </c>
      <c r="F358" s="10" t="s">
        <v>109</v>
      </c>
      <c r="G358" s="108" t="s">
        <v>29</v>
      </c>
      <c r="H35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 s="48">
        <f>tbl_raw_data[[#This Row],[Date Actioned]]-tbl_raw_data[[#This Row],[Date Tagged]]</f>
        <v>7.2337962992605753E-3</v>
      </c>
      <c r="J358" s="50">
        <f>HOUR(tbl_raw_data[[#This Row],[time_taken]])*60+MINUTE(tbl_raw_data[[#This Row],[time_taken]])+SECOND(tbl_raw_data[[#This Row],[time_taken]])/60</f>
        <v>10.416666666666666</v>
      </c>
      <c r="K358" s="54">
        <f>DATE(YEAR(tbl_raw_data[[#This Row],[Date Actioned]]), MONTH(tbl_raw_data[[#This Row],[Date Actioned]]), DAY(tbl_raw_data[[#This Row],[Date Actioned]]))</f>
        <v>45137</v>
      </c>
      <c r="L358" s="55" t="str">
        <f>UPPER(TEXT(tbl_raw_data[[#This Row],[Updated_date]],"MMMM"))</f>
        <v>JULY</v>
      </c>
      <c r="M358" s="55" t="str">
        <f>UPPER("Week "&amp;IF(ROUNDUP(DAY(tbl_raw_data[[#This Row],[Updated_date]])/7,0)=5,4,ROUNDUP(DAY(tbl_raw_data[[#This Row],[Updated_date]])/7,0)))</f>
        <v>WEEK 4</v>
      </c>
      <c r="N358" s="57" t="str">
        <f>UPPER(VLOOKUP(tbl_raw_data[[#This Row],[Analyst]],[1]setting!$A$1:$B$15,2,0))</f>
        <v>NAVED</v>
      </c>
      <c r="O358" s="57" t="str">
        <f>UPPER(tbl_raw_data[[#This Row],[Outcome]])</f>
        <v>APPROVE</v>
      </c>
      <c r="P358" s="57" t="str">
        <f>UPPER(tbl_raw_data[[#This Row],[Queue Name]])</f>
        <v>CONSUMER POST BUREAU</v>
      </c>
      <c r="Q358" s="57" t="str">
        <f>IF(tbl_raw_data[[#This Row],[time_taken_in_mins]]&lt;=20,"SLA_MET","SLA_NOT_MET")</f>
        <v>SLA_MET</v>
      </c>
    </row>
    <row r="359" spans="1:17" ht="15" customHeight="1" x14ac:dyDescent="0.25">
      <c r="A359" s="5" t="s">
        <v>4664</v>
      </c>
      <c r="B359" s="12">
        <v>45137.537546296298</v>
      </c>
      <c r="C359" s="15">
        <v>45137.546377314815</v>
      </c>
      <c r="D359" s="16" t="s">
        <v>13</v>
      </c>
      <c r="E359" s="16" t="s">
        <v>28</v>
      </c>
      <c r="F359" s="16" t="s">
        <v>55</v>
      </c>
      <c r="G359" s="107" t="s">
        <v>29</v>
      </c>
      <c r="H35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9" s="48">
        <f>tbl_raw_data[[#This Row],[Date Actioned]]-tbl_raw_data[[#This Row],[Date Tagged]]</f>
        <v>8.8310185165028088E-3</v>
      </c>
      <c r="J359" s="50">
        <f>HOUR(tbl_raw_data[[#This Row],[time_taken]])*60+MINUTE(tbl_raw_data[[#This Row],[time_taken]])+SECOND(tbl_raw_data[[#This Row],[time_taken]])/60</f>
        <v>12.716666666666667</v>
      </c>
      <c r="K359" s="54">
        <f>DATE(YEAR(tbl_raw_data[[#This Row],[Date Actioned]]), MONTH(tbl_raw_data[[#This Row],[Date Actioned]]), DAY(tbl_raw_data[[#This Row],[Date Actioned]]))</f>
        <v>45137</v>
      </c>
      <c r="L359" s="55" t="str">
        <f>UPPER(TEXT(tbl_raw_data[[#This Row],[Updated_date]],"MMMM"))</f>
        <v>JULY</v>
      </c>
      <c r="M359" s="55" t="str">
        <f>UPPER("Week "&amp;IF(ROUNDUP(DAY(tbl_raw_data[[#This Row],[Updated_date]])/7,0)=5,4,ROUNDUP(DAY(tbl_raw_data[[#This Row],[Updated_date]])/7,0)))</f>
        <v>WEEK 4</v>
      </c>
      <c r="N359" s="57" t="str">
        <f>UPPER(VLOOKUP(tbl_raw_data[[#This Row],[Analyst]],[1]setting!$A$1:$B$15,2,0))</f>
        <v>CAMERON</v>
      </c>
      <c r="O359" s="57" t="str">
        <f>UPPER(tbl_raw_data[[#This Row],[Outcome]])</f>
        <v>APPROVE</v>
      </c>
      <c r="P359" s="57" t="str">
        <f>UPPER(tbl_raw_data[[#This Row],[Queue Name]])</f>
        <v>CONSUMER EXISTING</v>
      </c>
      <c r="Q359" s="57" t="str">
        <f>IF(tbl_raw_data[[#This Row],[time_taken_in_mins]]&lt;=20,"SLA_MET","SLA_NOT_MET")</f>
        <v>SLA_MET</v>
      </c>
    </row>
    <row r="360" spans="1:17" ht="15" customHeight="1" x14ac:dyDescent="0.25">
      <c r="A360" s="11" t="s">
        <v>3533</v>
      </c>
      <c r="B360" s="6">
        <v>45137.539826388886</v>
      </c>
      <c r="C360" s="9">
        <v>45137.546898148146</v>
      </c>
      <c r="D360" s="10" t="s">
        <v>13</v>
      </c>
      <c r="E360" s="10" t="s">
        <v>28</v>
      </c>
      <c r="F360" s="10" t="s">
        <v>86</v>
      </c>
      <c r="G360" s="108" t="s">
        <v>53</v>
      </c>
      <c r="H36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 s="48">
        <f>tbl_raw_data[[#This Row],[Date Actioned]]-tbl_raw_data[[#This Row],[Date Tagged]]</f>
        <v>7.07175926072523E-3</v>
      </c>
      <c r="J360" s="50">
        <f>HOUR(tbl_raw_data[[#This Row],[time_taken]])*60+MINUTE(tbl_raw_data[[#This Row],[time_taken]])+SECOND(tbl_raw_data[[#This Row],[time_taken]])/60</f>
        <v>10.183333333333334</v>
      </c>
      <c r="K360" s="54">
        <f>DATE(YEAR(tbl_raw_data[[#This Row],[Date Actioned]]), MONTH(tbl_raw_data[[#This Row],[Date Actioned]]), DAY(tbl_raw_data[[#This Row],[Date Actioned]]))</f>
        <v>45137</v>
      </c>
      <c r="L360" s="55" t="str">
        <f>UPPER(TEXT(tbl_raw_data[[#This Row],[Updated_date]],"MMMM"))</f>
        <v>JULY</v>
      </c>
      <c r="M360" s="55" t="str">
        <f>UPPER("Week "&amp;IF(ROUNDUP(DAY(tbl_raw_data[[#This Row],[Updated_date]])/7,0)=5,4,ROUNDUP(DAY(tbl_raw_data[[#This Row],[Updated_date]])/7,0)))</f>
        <v>WEEK 4</v>
      </c>
      <c r="N360" s="57" t="str">
        <f>UPPER(VLOOKUP(tbl_raw_data[[#This Row],[Analyst]],[1]setting!$A$1:$B$15,2,0))</f>
        <v>ASIF</v>
      </c>
      <c r="O360" s="57" t="str">
        <f>UPPER(tbl_raw_data[[#This Row],[Outcome]])</f>
        <v>APPROVE</v>
      </c>
      <c r="P360" s="57" t="str">
        <f>UPPER(tbl_raw_data[[#This Row],[Queue Name]])</f>
        <v>CONSUMER EXISTING</v>
      </c>
      <c r="Q360" s="57" t="str">
        <f>IF(tbl_raw_data[[#This Row],[time_taken_in_mins]]&lt;=20,"SLA_MET","SLA_NOT_MET")</f>
        <v>SLA_MET</v>
      </c>
    </row>
    <row r="361" spans="1:17" ht="15" customHeight="1" x14ac:dyDescent="0.25">
      <c r="A361" s="11" t="s">
        <v>4578</v>
      </c>
      <c r="B361" s="12">
        <v>45137.543425925927</v>
      </c>
      <c r="C361" s="13">
        <v>45137.552118055559</v>
      </c>
      <c r="D361" s="14" t="s">
        <v>40</v>
      </c>
      <c r="E361" s="16" t="s">
        <v>41</v>
      </c>
      <c r="F361" s="14" t="s">
        <v>73</v>
      </c>
      <c r="G361" s="106"/>
      <c r="H36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 s="48">
        <f>tbl_raw_data[[#This Row],[Date Actioned]]-tbl_raw_data[[#This Row],[Date Tagged]]</f>
        <v>8.6921296315267682E-3</v>
      </c>
      <c r="J361" s="50">
        <f>HOUR(tbl_raw_data[[#This Row],[time_taken]])*60+MINUTE(tbl_raw_data[[#This Row],[time_taken]])+SECOND(tbl_raw_data[[#This Row],[time_taken]])/60</f>
        <v>12.516666666666667</v>
      </c>
      <c r="K361" s="54">
        <f>DATE(YEAR(tbl_raw_data[[#This Row],[Date Actioned]]), MONTH(tbl_raw_data[[#This Row],[Date Actioned]]), DAY(tbl_raw_data[[#This Row],[Date Actioned]]))</f>
        <v>45137</v>
      </c>
      <c r="L361" s="55" t="str">
        <f>UPPER(TEXT(tbl_raw_data[[#This Row],[Updated_date]],"MMMM"))</f>
        <v>JULY</v>
      </c>
      <c r="M361" s="55" t="str">
        <f>UPPER("Week "&amp;IF(ROUNDUP(DAY(tbl_raw_data[[#This Row],[Updated_date]])/7,0)=5,4,ROUNDUP(DAY(tbl_raw_data[[#This Row],[Updated_date]])/7,0)))</f>
        <v>WEEK 4</v>
      </c>
      <c r="N361" s="57" t="str">
        <f>UPPER(VLOOKUP(tbl_raw_data[[#This Row],[Analyst]],[1]setting!$A$1:$B$15,2,0))</f>
        <v>SHAHID</v>
      </c>
      <c r="O361" s="57" t="str">
        <f>UPPER(tbl_raw_data[[#This Row],[Outcome]])</f>
        <v>WITHDRAW</v>
      </c>
      <c r="P361" s="57" t="str">
        <f>UPPER(tbl_raw_data[[#This Row],[Queue Name]])</f>
        <v>CONSUMER POST BUREAU</v>
      </c>
      <c r="Q361" s="57" t="str">
        <f>IF(tbl_raw_data[[#This Row],[time_taken_in_mins]]&lt;=20,"SLA_MET","SLA_NOT_MET")</f>
        <v>SLA_MET</v>
      </c>
    </row>
    <row r="362" spans="1:17" ht="15" customHeight="1" x14ac:dyDescent="0.25">
      <c r="A362" s="22" t="s">
        <v>5415</v>
      </c>
      <c r="B362" s="6">
        <v>45137.544791666667</v>
      </c>
      <c r="C362" s="9">
        <v>45137.555196759262</v>
      </c>
      <c r="D362" s="10" t="s">
        <v>8</v>
      </c>
      <c r="E362" s="10" t="s">
        <v>9</v>
      </c>
      <c r="F362" s="10" t="s">
        <v>109</v>
      </c>
      <c r="G362" s="108" t="s">
        <v>5416</v>
      </c>
      <c r="H36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2" s="48">
        <f>tbl_raw_data[[#This Row],[Date Actioned]]-tbl_raw_data[[#This Row],[Date Tagged]]</f>
        <v>1.0405092594737653E-2</v>
      </c>
      <c r="J362" s="50">
        <f>HOUR(tbl_raw_data[[#This Row],[time_taken]])*60+MINUTE(tbl_raw_data[[#This Row],[time_taken]])+SECOND(tbl_raw_data[[#This Row],[time_taken]])/60</f>
        <v>14.983333333333333</v>
      </c>
      <c r="K362" s="54">
        <f>DATE(YEAR(tbl_raw_data[[#This Row],[Date Actioned]]), MONTH(tbl_raw_data[[#This Row],[Date Actioned]]), DAY(tbl_raw_data[[#This Row],[Date Actioned]]))</f>
        <v>45137</v>
      </c>
      <c r="L362" s="55" t="str">
        <f>UPPER(TEXT(tbl_raw_data[[#This Row],[Updated_date]],"MMMM"))</f>
        <v>JULY</v>
      </c>
      <c r="M362" s="55" t="str">
        <f>UPPER("Week "&amp;IF(ROUNDUP(DAY(tbl_raw_data[[#This Row],[Updated_date]])/7,0)=5,4,ROUNDUP(DAY(tbl_raw_data[[#This Row],[Updated_date]])/7,0)))</f>
        <v>WEEK 4</v>
      </c>
      <c r="N362" s="57" t="str">
        <f>UPPER(VLOOKUP(tbl_raw_data[[#This Row],[Analyst]],[1]setting!$A$1:$B$15,2,0))</f>
        <v>NAVED</v>
      </c>
      <c r="O362" s="57" t="str">
        <f>UPPER(tbl_raw_data[[#This Row],[Outcome]])</f>
        <v>WITHDRAW</v>
      </c>
      <c r="P362" s="57" t="str">
        <f>UPPER(tbl_raw_data[[#This Row],[Queue Name]])</f>
        <v>CONSUMER PRE BUREAU</v>
      </c>
      <c r="Q362" s="57" t="str">
        <f>IF(tbl_raw_data[[#This Row],[time_taken_in_mins]]&lt;=20,"SLA_MET","SLA_NOT_MET")</f>
        <v>SLA_MET</v>
      </c>
    </row>
    <row r="363" spans="1:17" ht="15" customHeight="1" x14ac:dyDescent="0.25">
      <c r="A363" s="5" t="s">
        <v>5739</v>
      </c>
      <c r="B363" s="12">
        <v>45137.548229166663</v>
      </c>
      <c r="C363" s="15">
        <v>45137.559479166666</v>
      </c>
      <c r="D363" s="16" t="s">
        <v>8</v>
      </c>
      <c r="E363" s="16" t="s">
        <v>41</v>
      </c>
      <c r="F363" s="16" t="s">
        <v>86</v>
      </c>
      <c r="G363" s="107" t="s">
        <v>5740</v>
      </c>
      <c r="H36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 s="48">
        <f>tbl_raw_data[[#This Row],[Date Actioned]]-tbl_raw_data[[#This Row],[Date Tagged]]</f>
        <v>1.1250000003201421E-2</v>
      </c>
      <c r="J363" s="50">
        <f>HOUR(tbl_raw_data[[#This Row],[time_taken]])*60+MINUTE(tbl_raw_data[[#This Row],[time_taken]])+SECOND(tbl_raw_data[[#This Row],[time_taken]])/60</f>
        <v>16.2</v>
      </c>
      <c r="K363" s="54">
        <f>DATE(YEAR(tbl_raw_data[[#This Row],[Date Actioned]]), MONTH(tbl_raw_data[[#This Row],[Date Actioned]]), DAY(tbl_raw_data[[#This Row],[Date Actioned]]))</f>
        <v>45137</v>
      </c>
      <c r="L363" s="55" t="str">
        <f>UPPER(TEXT(tbl_raw_data[[#This Row],[Updated_date]],"MMMM"))</f>
        <v>JULY</v>
      </c>
      <c r="M363" s="55" t="str">
        <f>UPPER("Week "&amp;IF(ROUNDUP(DAY(tbl_raw_data[[#This Row],[Updated_date]])/7,0)=5,4,ROUNDUP(DAY(tbl_raw_data[[#This Row],[Updated_date]])/7,0)))</f>
        <v>WEEK 4</v>
      </c>
      <c r="N363" s="57" t="str">
        <f>UPPER(VLOOKUP(tbl_raw_data[[#This Row],[Analyst]],[1]setting!$A$1:$B$15,2,0))</f>
        <v>ASIF</v>
      </c>
      <c r="O363" s="57" t="str">
        <f>UPPER(tbl_raw_data[[#This Row],[Outcome]])</f>
        <v>WITHDRAW</v>
      </c>
      <c r="P363" s="57" t="str">
        <f>UPPER(tbl_raw_data[[#This Row],[Queue Name]])</f>
        <v>CONSUMER POST BUREAU</v>
      </c>
      <c r="Q363" s="57" t="str">
        <f>IF(tbl_raw_data[[#This Row],[time_taken_in_mins]]&lt;=20,"SLA_MET","SLA_NOT_MET")</f>
        <v>SLA_MET</v>
      </c>
    </row>
    <row r="364" spans="1:17" ht="15" customHeight="1" x14ac:dyDescent="0.25">
      <c r="A364" s="22" t="s">
        <v>2314</v>
      </c>
      <c r="B364" s="12">
        <v>45137.548414351855</v>
      </c>
      <c r="C364" s="15">
        <v>45137.553888888891</v>
      </c>
      <c r="D364" s="16" t="s">
        <v>13</v>
      </c>
      <c r="E364" s="16" t="s">
        <v>9</v>
      </c>
      <c r="F364" s="16" t="s">
        <v>55</v>
      </c>
      <c r="G364" s="107" t="s">
        <v>21</v>
      </c>
      <c r="H36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 s="48">
        <f>tbl_raw_data[[#This Row],[Date Actioned]]-tbl_raw_data[[#This Row],[Date Tagged]]</f>
        <v>5.4745370362070389E-3</v>
      </c>
      <c r="J364" s="50">
        <f>HOUR(tbl_raw_data[[#This Row],[time_taken]])*60+MINUTE(tbl_raw_data[[#This Row],[time_taken]])+SECOND(tbl_raw_data[[#This Row],[time_taken]])/60</f>
        <v>7.8833333333333329</v>
      </c>
      <c r="K364" s="54">
        <f>DATE(YEAR(tbl_raw_data[[#This Row],[Date Actioned]]), MONTH(tbl_raw_data[[#This Row],[Date Actioned]]), DAY(tbl_raw_data[[#This Row],[Date Actioned]]))</f>
        <v>45137</v>
      </c>
      <c r="L364" s="55" t="str">
        <f>UPPER(TEXT(tbl_raw_data[[#This Row],[Updated_date]],"MMMM"))</f>
        <v>JULY</v>
      </c>
      <c r="M364" s="55" t="str">
        <f>UPPER("Week "&amp;IF(ROUNDUP(DAY(tbl_raw_data[[#This Row],[Updated_date]])/7,0)=5,4,ROUNDUP(DAY(tbl_raw_data[[#This Row],[Updated_date]])/7,0)))</f>
        <v>WEEK 4</v>
      </c>
      <c r="N364" s="57" t="str">
        <f>UPPER(VLOOKUP(tbl_raw_data[[#This Row],[Analyst]],[1]setting!$A$1:$B$15,2,0))</f>
        <v>CAMERON</v>
      </c>
      <c r="O364" s="57" t="str">
        <f>UPPER(tbl_raw_data[[#This Row],[Outcome]])</f>
        <v>APPROVE</v>
      </c>
      <c r="P364" s="57" t="str">
        <f>UPPER(tbl_raw_data[[#This Row],[Queue Name]])</f>
        <v>CONSUMER PRE BUREAU</v>
      </c>
      <c r="Q364" s="57" t="str">
        <f>IF(tbl_raw_data[[#This Row],[time_taken_in_mins]]&lt;=20,"SLA_MET","SLA_NOT_MET")</f>
        <v>SLA_MET</v>
      </c>
    </row>
    <row r="365" spans="1:17" ht="15" customHeight="1" x14ac:dyDescent="0.25">
      <c r="A365" s="11" t="s">
        <v>7091</v>
      </c>
      <c r="B365" s="6">
        <v>45137.550266203703</v>
      </c>
      <c r="C365" s="9">
        <v>45137.570462962962</v>
      </c>
      <c r="D365" s="10" t="s">
        <v>8</v>
      </c>
      <c r="E365" s="10" t="s">
        <v>41</v>
      </c>
      <c r="F365" s="10" t="s">
        <v>42</v>
      </c>
      <c r="G365" s="108" t="s">
        <v>632</v>
      </c>
      <c r="H36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5" s="48">
        <f>tbl_raw_data[[#This Row],[Date Actioned]]-tbl_raw_data[[#This Row],[Date Tagged]]</f>
        <v>2.0196759258396924E-2</v>
      </c>
      <c r="J365" s="50">
        <f>HOUR(tbl_raw_data[[#This Row],[time_taken]])*60+MINUTE(tbl_raw_data[[#This Row],[time_taken]])+SECOND(tbl_raw_data[[#This Row],[time_taken]])/60</f>
        <v>29.083333333333332</v>
      </c>
      <c r="K365" s="54">
        <f>DATE(YEAR(tbl_raw_data[[#This Row],[Date Actioned]]), MONTH(tbl_raw_data[[#This Row],[Date Actioned]]), DAY(tbl_raw_data[[#This Row],[Date Actioned]]))</f>
        <v>45137</v>
      </c>
      <c r="L365" s="55" t="str">
        <f>UPPER(TEXT(tbl_raw_data[[#This Row],[Updated_date]],"MMMM"))</f>
        <v>JULY</v>
      </c>
      <c r="M365" s="55" t="str">
        <f>UPPER("Week "&amp;IF(ROUNDUP(DAY(tbl_raw_data[[#This Row],[Updated_date]])/7,0)=5,4,ROUNDUP(DAY(tbl_raw_data[[#This Row],[Updated_date]])/7,0)))</f>
        <v>WEEK 4</v>
      </c>
      <c r="N365" s="57" t="str">
        <f>UPPER(VLOOKUP(tbl_raw_data[[#This Row],[Analyst]],[1]setting!$A$1:$B$15,2,0))</f>
        <v>NITESH</v>
      </c>
      <c r="O365" s="57" t="str">
        <f>UPPER(tbl_raw_data[[#This Row],[Outcome]])</f>
        <v>WITHDRAW</v>
      </c>
      <c r="P365" s="57" t="str">
        <f>UPPER(tbl_raw_data[[#This Row],[Queue Name]])</f>
        <v>CONSUMER POST BUREAU</v>
      </c>
      <c r="Q365" s="57" t="str">
        <f>IF(tbl_raw_data[[#This Row],[time_taken_in_mins]]&lt;=20,"SLA_MET","SLA_NOT_MET")</f>
        <v>SLA_NOT_MET</v>
      </c>
    </row>
    <row r="366" spans="1:17" ht="15" customHeight="1" x14ac:dyDescent="0.25">
      <c r="A366" s="22" t="s">
        <v>2305</v>
      </c>
      <c r="B366" s="12">
        <v>45137.550509259258</v>
      </c>
      <c r="C366" s="15">
        <v>45137.555972222224</v>
      </c>
      <c r="D366" s="16" t="s">
        <v>8</v>
      </c>
      <c r="E366" s="16" t="s">
        <v>28</v>
      </c>
      <c r="F366" s="16" t="s">
        <v>55</v>
      </c>
      <c r="G366" s="107" t="s">
        <v>2306</v>
      </c>
      <c r="H36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6" s="48">
        <f>tbl_raw_data[[#This Row],[Date Actioned]]-tbl_raw_data[[#This Row],[Date Tagged]]</f>
        <v>5.4629629667033441E-3</v>
      </c>
      <c r="J366" s="50">
        <f>HOUR(tbl_raw_data[[#This Row],[time_taken]])*60+MINUTE(tbl_raw_data[[#This Row],[time_taken]])+SECOND(tbl_raw_data[[#This Row],[time_taken]])/60</f>
        <v>7.8666666666666671</v>
      </c>
      <c r="K366" s="54">
        <f>DATE(YEAR(tbl_raw_data[[#This Row],[Date Actioned]]), MONTH(tbl_raw_data[[#This Row],[Date Actioned]]), DAY(tbl_raw_data[[#This Row],[Date Actioned]]))</f>
        <v>45137</v>
      </c>
      <c r="L366" s="55" t="str">
        <f>UPPER(TEXT(tbl_raw_data[[#This Row],[Updated_date]],"MMMM"))</f>
        <v>JULY</v>
      </c>
      <c r="M366" s="55" t="str">
        <f>UPPER("Week "&amp;IF(ROUNDUP(DAY(tbl_raw_data[[#This Row],[Updated_date]])/7,0)=5,4,ROUNDUP(DAY(tbl_raw_data[[#This Row],[Updated_date]])/7,0)))</f>
        <v>WEEK 4</v>
      </c>
      <c r="N366" s="57" t="str">
        <f>UPPER(VLOOKUP(tbl_raw_data[[#This Row],[Analyst]],[1]setting!$A$1:$B$15,2,0))</f>
        <v>CAMERON</v>
      </c>
      <c r="O366" s="57" t="str">
        <f>UPPER(tbl_raw_data[[#This Row],[Outcome]])</f>
        <v>WITHDRAW</v>
      </c>
      <c r="P366" s="57" t="str">
        <f>UPPER(tbl_raw_data[[#This Row],[Queue Name]])</f>
        <v>CONSUMER EXISTING</v>
      </c>
      <c r="Q366" s="57" t="str">
        <f>IF(tbl_raw_data[[#This Row],[time_taken_in_mins]]&lt;=20,"SLA_MET","SLA_NOT_MET")</f>
        <v>SLA_MET</v>
      </c>
    </row>
    <row r="367" spans="1:17" ht="15" customHeight="1" x14ac:dyDescent="0.25">
      <c r="A367" s="5" t="s">
        <v>4523</v>
      </c>
      <c r="B367" s="6">
        <v>45137.550740740742</v>
      </c>
      <c r="C367" s="9">
        <v>45137.559363425928</v>
      </c>
      <c r="D367" s="10" t="s">
        <v>13</v>
      </c>
      <c r="E367" s="10" t="s">
        <v>41</v>
      </c>
      <c r="F367" s="10" t="s">
        <v>55</v>
      </c>
      <c r="G367" s="108" t="s">
        <v>67</v>
      </c>
      <c r="H36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 s="48">
        <f>tbl_raw_data[[#This Row],[Date Actioned]]-tbl_raw_data[[#This Row],[Date Tagged]]</f>
        <v>8.6226851854007691E-3</v>
      </c>
      <c r="J367" s="50">
        <f>HOUR(tbl_raw_data[[#This Row],[time_taken]])*60+MINUTE(tbl_raw_data[[#This Row],[time_taken]])+SECOND(tbl_raw_data[[#This Row],[time_taken]])/60</f>
        <v>12.416666666666666</v>
      </c>
      <c r="K367" s="54">
        <f>DATE(YEAR(tbl_raw_data[[#This Row],[Date Actioned]]), MONTH(tbl_raw_data[[#This Row],[Date Actioned]]), DAY(tbl_raw_data[[#This Row],[Date Actioned]]))</f>
        <v>45137</v>
      </c>
      <c r="L367" s="55" t="str">
        <f>UPPER(TEXT(tbl_raw_data[[#This Row],[Updated_date]],"MMMM"))</f>
        <v>JULY</v>
      </c>
      <c r="M367" s="55" t="str">
        <f>UPPER("Week "&amp;IF(ROUNDUP(DAY(tbl_raw_data[[#This Row],[Updated_date]])/7,0)=5,4,ROUNDUP(DAY(tbl_raw_data[[#This Row],[Updated_date]])/7,0)))</f>
        <v>WEEK 4</v>
      </c>
      <c r="N367" s="57" t="str">
        <f>UPPER(VLOOKUP(tbl_raw_data[[#This Row],[Analyst]],[1]setting!$A$1:$B$15,2,0))</f>
        <v>CAMERON</v>
      </c>
      <c r="O367" s="57" t="str">
        <f>UPPER(tbl_raw_data[[#This Row],[Outcome]])</f>
        <v>APPROVE</v>
      </c>
      <c r="P367" s="57" t="str">
        <f>UPPER(tbl_raw_data[[#This Row],[Queue Name]])</f>
        <v>CONSUMER POST BUREAU</v>
      </c>
      <c r="Q367" s="57" t="str">
        <f>IF(tbl_raw_data[[#This Row],[time_taken_in_mins]]&lt;=20,"SLA_MET","SLA_NOT_MET")</f>
        <v>SLA_MET</v>
      </c>
    </row>
    <row r="368" spans="1:17" ht="15" customHeight="1" x14ac:dyDescent="0.25">
      <c r="A368" s="5" t="s">
        <v>6798</v>
      </c>
      <c r="B368" s="6">
        <v>45137.552048611113</v>
      </c>
      <c r="C368" s="7">
        <v>45137.567824074074</v>
      </c>
      <c r="D368" s="8" t="s">
        <v>40</v>
      </c>
      <c r="E368" s="10" t="s">
        <v>28</v>
      </c>
      <c r="F368" s="8" t="s">
        <v>455</v>
      </c>
      <c r="G368" s="109"/>
      <c r="H36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 s="48">
        <f>tbl_raw_data[[#This Row],[Date Actioned]]-tbl_raw_data[[#This Row],[Date Tagged]]</f>
        <v>1.5775462961755693E-2</v>
      </c>
      <c r="J368" s="50">
        <f>HOUR(tbl_raw_data[[#This Row],[time_taken]])*60+MINUTE(tbl_raw_data[[#This Row],[time_taken]])+SECOND(tbl_raw_data[[#This Row],[time_taken]])/60</f>
        <v>22.716666666666665</v>
      </c>
      <c r="K368" s="54">
        <f>DATE(YEAR(tbl_raw_data[[#This Row],[Date Actioned]]), MONTH(tbl_raw_data[[#This Row],[Date Actioned]]), DAY(tbl_raw_data[[#This Row],[Date Actioned]]))</f>
        <v>45137</v>
      </c>
      <c r="L368" s="55" t="str">
        <f>UPPER(TEXT(tbl_raw_data[[#This Row],[Updated_date]],"MMMM"))</f>
        <v>JULY</v>
      </c>
      <c r="M368" s="55" t="str">
        <f>UPPER("Week "&amp;IF(ROUNDUP(DAY(tbl_raw_data[[#This Row],[Updated_date]])/7,0)=5,4,ROUNDUP(DAY(tbl_raw_data[[#This Row],[Updated_date]])/7,0)))</f>
        <v>WEEK 4</v>
      </c>
      <c r="N368" s="57" t="str">
        <f>UPPER(VLOOKUP(tbl_raw_data[[#This Row],[Analyst]],[1]setting!$A$1:$B$15,2,0))</f>
        <v>ROHAN</v>
      </c>
      <c r="O368" s="57" t="str">
        <f>UPPER(tbl_raw_data[[#This Row],[Outcome]])</f>
        <v>WITHDRAW</v>
      </c>
      <c r="P368" s="57" t="str">
        <f>UPPER(tbl_raw_data[[#This Row],[Queue Name]])</f>
        <v>CONSUMER EXISTING</v>
      </c>
      <c r="Q368" s="57" t="str">
        <f>IF(tbl_raw_data[[#This Row],[time_taken_in_mins]]&lt;=20,"SLA_MET","SLA_NOT_MET")</f>
        <v>SLA_NOT_MET</v>
      </c>
    </row>
    <row r="369" spans="1:17" ht="15" customHeight="1" x14ac:dyDescent="0.25">
      <c r="A369" s="11" t="s">
        <v>684</v>
      </c>
      <c r="B369" s="12">
        <v>45137.554895833331</v>
      </c>
      <c r="C369" s="15">
        <v>45137.55804398148</v>
      </c>
      <c r="D369" s="16" t="s">
        <v>8</v>
      </c>
      <c r="E369" s="16" t="s">
        <v>41</v>
      </c>
      <c r="F369" s="16" t="s">
        <v>228</v>
      </c>
      <c r="G369" s="107" t="s">
        <v>685</v>
      </c>
      <c r="H36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9" s="48">
        <f>tbl_raw_data[[#This Row],[Date Actioned]]-tbl_raw_data[[#This Row],[Date Tagged]]</f>
        <v>3.1481481491937302E-3</v>
      </c>
      <c r="J369" s="50">
        <f>HOUR(tbl_raw_data[[#This Row],[time_taken]])*60+MINUTE(tbl_raw_data[[#This Row],[time_taken]])+SECOND(tbl_raw_data[[#This Row],[time_taken]])/60</f>
        <v>4.5333333333333332</v>
      </c>
      <c r="K369" s="54">
        <f>DATE(YEAR(tbl_raw_data[[#This Row],[Date Actioned]]), MONTH(tbl_raw_data[[#This Row],[Date Actioned]]), DAY(tbl_raw_data[[#This Row],[Date Actioned]]))</f>
        <v>45137</v>
      </c>
      <c r="L369" s="55" t="str">
        <f>UPPER(TEXT(tbl_raw_data[[#This Row],[Updated_date]],"MMMM"))</f>
        <v>JULY</v>
      </c>
      <c r="M369" s="55" t="str">
        <f>UPPER("Week "&amp;IF(ROUNDUP(DAY(tbl_raw_data[[#This Row],[Updated_date]])/7,0)=5,4,ROUNDUP(DAY(tbl_raw_data[[#This Row],[Updated_date]])/7,0)))</f>
        <v>WEEK 4</v>
      </c>
      <c r="N369" s="57" t="str">
        <f>UPPER(VLOOKUP(tbl_raw_data[[#This Row],[Analyst]],[1]setting!$A$1:$B$15,2,0))</f>
        <v>OUADIR</v>
      </c>
      <c r="O369" s="57" t="str">
        <f>UPPER(tbl_raw_data[[#This Row],[Outcome]])</f>
        <v>WITHDRAW</v>
      </c>
      <c r="P369" s="57" t="str">
        <f>UPPER(tbl_raw_data[[#This Row],[Queue Name]])</f>
        <v>CONSUMER POST BUREAU</v>
      </c>
      <c r="Q369" s="57" t="str">
        <f>IF(tbl_raw_data[[#This Row],[time_taken_in_mins]]&lt;=20,"SLA_MET","SLA_NOT_MET")</f>
        <v>SLA_MET</v>
      </c>
    </row>
    <row r="370" spans="1:17" ht="15" customHeight="1" x14ac:dyDescent="0.25">
      <c r="A370" s="11" t="s">
        <v>1749</v>
      </c>
      <c r="B370" s="12">
        <v>45137.55846064815</v>
      </c>
      <c r="C370" s="15">
        <v>45137.56318287037</v>
      </c>
      <c r="D370" s="16" t="s">
        <v>13</v>
      </c>
      <c r="E370" s="16" t="s">
        <v>28</v>
      </c>
      <c r="F370" s="16" t="s">
        <v>228</v>
      </c>
      <c r="G370" s="107" t="s">
        <v>29</v>
      </c>
      <c r="H37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0" s="48">
        <f>tbl_raw_data[[#This Row],[Date Actioned]]-tbl_raw_data[[#This Row],[Date Tagged]]</f>
        <v>4.7222222201526165E-3</v>
      </c>
      <c r="J370" s="50">
        <f>HOUR(tbl_raw_data[[#This Row],[time_taken]])*60+MINUTE(tbl_raw_data[[#This Row],[time_taken]])+SECOND(tbl_raw_data[[#This Row],[time_taken]])/60</f>
        <v>6.8</v>
      </c>
      <c r="K370" s="54">
        <f>DATE(YEAR(tbl_raw_data[[#This Row],[Date Actioned]]), MONTH(tbl_raw_data[[#This Row],[Date Actioned]]), DAY(tbl_raw_data[[#This Row],[Date Actioned]]))</f>
        <v>45137</v>
      </c>
      <c r="L370" s="55" t="str">
        <f>UPPER(TEXT(tbl_raw_data[[#This Row],[Updated_date]],"MMMM"))</f>
        <v>JULY</v>
      </c>
      <c r="M370" s="55" t="str">
        <f>UPPER("Week "&amp;IF(ROUNDUP(DAY(tbl_raw_data[[#This Row],[Updated_date]])/7,0)=5,4,ROUNDUP(DAY(tbl_raw_data[[#This Row],[Updated_date]])/7,0)))</f>
        <v>WEEK 4</v>
      </c>
      <c r="N370" s="57" t="str">
        <f>UPPER(VLOOKUP(tbl_raw_data[[#This Row],[Analyst]],[1]setting!$A$1:$B$15,2,0))</f>
        <v>OUADIR</v>
      </c>
      <c r="O370" s="57" t="str">
        <f>UPPER(tbl_raw_data[[#This Row],[Outcome]])</f>
        <v>APPROVE</v>
      </c>
      <c r="P370" s="57" t="str">
        <f>UPPER(tbl_raw_data[[#This Row],[Queue Name]])</f>
        <v>CONSUMER EXISTING</v>
      </c>
      <c r="Q370" s="57" t="str">
        <f>IF(tbl_raw_data[[#This Row],[time_taken_in_mins]]&lt;=20,"SLA_MET","SLA_NOT_MET")</f>
        <v>SLA_MET</v>
      </c>
    </row>
    <row r="371" spans="1:17" ht="15" customHeight="1" x14ac:dyDescent="0.25">
      <c r="A371" s="22" t="s">
        <v>3661</v>
      </c>
      <c r="B371" s="6">
        <v>45137.560393518521</v>
      </c>
      <c r="C371" s="9">
        <v>45137.56763888889</v>
      </c>
      <c r="D371" s="10" t="s">
        <v>13</v>
      </c>
      <c r="E371" s="10" t="s">
        <v>28</v>
      </c>
      <c r="F371" s="10" t="s">
        <v>55</v>
      </c>
      <c r="G371" s="108" t="s">
        <v>53</v>
      </c>
      <c r="H37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 s="48">
        <f>tbl_raw_data[[#This Row],[Date Actioned]]-tbl_raw_data[[#This Row],[Date Tagged]]</f>
        <v>7.2453703687642701E-3</v>
      </c>
      <c r="J371" s="50">
        <f>HOUR(tbl_raw_data[[#This Row],[time_taken]])*60+MINUTE(tbl_raw_data[[#This Row],[time_taken]])+SECOND(tbl_raw_data[[#This Row],[time_taken]])/60</f>
        <v>10.433333333333334</v>
      </c>
      <c r="K371" s="54">
        <f>DATE(YEAR(tbl_raw_data[[#This Row],[Date Actioned]]), MONTH(tbl_raw_data[[#This Row],[Date Actioned]]), DAY(tbl_raw_data[[#This Row],[Date Actioned]]))</f>
        <v>45137</v>
      </c>
      <c r="L371" s="55" t="str">
        <f>UPPER(TEXT(tbl_raw_data[[#This Row],[Updated_date]],"MMMM"))</f>
        <v>JULY</v>
      </c>
      <c r="M371" s="55" t="str">
        <f>UPPER("Week "&amp;IF(ROUNDUP(DAY(tbl_raw_data[[#This Row],[Updated_date]])/7,0)=5,4,ROUNDUP(DAY(tbl_raw_data[[#This Row],[Updated_date]])/7,0)))</f>
        <v>WEEK 4</v>
      </c>
      <c r="N371" s="57" t="str">
        <f>UPPER(VLOOKUP(tbl_raw_data[[#This Row],[Analyst]],[1]setting!$A$1:$B$15,2,0))</f>
        <v>CAMERON</v>
      </c>
      <c r="O371" s="57" t="str">
        <f>UPPER(tbl_raw_data[[#This Row],[Outcome]])</f>
        <v>APPROVE</v>
      </c>
      <c r="P371" s="57" t="str">
        <f>UPPER(tbl_raw_data[[#This Row],[Queue Name]])</f>
        <v>CONSUMER EXISTING</v>
      </c>
      <c r="Q371" s="57" t="str">
        <f>IF(tbl_raw_data[[#This Row],[time_taken_in_mins]]&lt;=20,"SLA_MET","SLA_NOT_MET")</f>
        <v>SLA_MET</v>
      </c>
    </row>
    <row r="372" spans="1:17" ht="15" customHeight="1" x14ac:dyDescent="0.25">
      <c r="A372" s="22" t="s">
        <v>7006</v>
      </c>
      <c r="B372" s="6">
        <v>45137.560810185183</v>
      </c>
      <c r="C372" s="9">
        <v>45137.579143518517</v>
      </c>
      <c r="D372" s="10" t="s">
        <v>8</v>
      </c>
      <c r="E372" s="10" t="s">
        <v>9</v>
      </c>
      <c r="F372" s="10" t="s">
        <v>228</v>
      </c>
      <c r="G372" s="108" t="s">
        <v>7007</v>
      </c>
      <c r="H37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2" s="48">
        <f>tbl_raw_data[[#This Row],[Date Actioned]]-tbl_raw_data[[#This Row],[Date Tagged]]</f>
        <v>1.8333333333430346E-2</v>
      </c>
      <c r="J372" s="50">
        <f>HOUR(tbl_raw_data[[#This Row],[time_taken]])*60+MINUTE(tbl_raw_data[[#This Row],[time_taken]])+SECOND(tbl_raw_data[[#This Row],[time_taken]])/60</f>
        <v>26.4</v>
      </c>
      <c r="K372" s="54">
        <f>DATE(YEAR(tbl_raw_data[[#This Row],[Date Actioned]]), MONTH(tbl_raw_data[[#This Row],[Date Actioned]]), DAY(tbl_raw_data[[#This Row],[Date Actioned]]))</f>
        <v>45137</v>
      </c>
      <c r="L372" s="55" t="str">
        <f>UPPER(TEXT(tbl_raw_data[[#This Row],[Updated_date]],"MMMM"))</f>
        <v>JULY</v>
      </c>
      <c r="M372" s="55" t="str">
        <f>UPPER("Week "&amp;IF(ROUNDUP(DAY(tbl_raw_data[[#This Row],[Updated_date]])/7,0)=5,4,ROUNDUP(DAY(tbl_raw_data[[#This Row],[Updated_date]])/7,0)))</f>
        <v>WEEK 4</v>
      </c>
      <c r="N372" s="57" t="str">
        <f>UPPER(VLOOKUP(tbl_raw_data[[#This Row],[Analyst]],[1]setting!$A$1:$B$15,2,0))</f>
        <v>OUADIR</v>
      </c>
      <c r="O372" s="57" t="str">
        <f>UPPER(tbl_raw_data[[#This Row],[Outcome]])</f>
        <v>WITHDRAW</v>
      </c>
      <c r="P372" s="57" t="str">
        <f>UPPER(tbl_raw_data[[#This Row],[Queue Name]])</f>
        <v>CONSUMER PRE BUREAU</v>
      </c>
      <c r="Q372" s="57" t="str">
        <f>IF(tbl_raw_data[[#This Row],[time_taken_in_mins]]&lt;=20,"SLA_MET","SLA_NOT_MET")</f>
        <v>SLA_NOT_MET</v>
      </c>
    </row>
    <row r="373" spans="1:17" ht="15" customHeight="1" x14ac:dyDescent="0.25">
      <c r="A373" s="5" t="s">
        <v>2394</v>
      </c>
      <c r="B373" s="12">
        <v>45137.562604166669</v>
      </c>
      <c r="C373" s="15">
        <v>45137.568171296298</v>
      </c>
      <c r="D373" s="16" t="s">
        <v>8</v>
      </c>
      <c r="E373" s="16" t="s">
        <v>9</v>
      </c>
      <c r="F373" s="16" t="s">
        <v>86</v>
      </c>
      <c r="G373" s="107" t="s">
        <v>2395</v>
      </c>
      <c r="H37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 s="48">
        <f>tbl_raw_data[[#This Row],[Date Actioned]]-tbl_raw_data[[#This Row],[Date Tagged]]</f>
        <v>5.5671296286163852E-3</v>
      </c>
      <c r="J373" s="50">
        <f>HOUR(tbl_raw_data[[#This Row],[time_taken]])*60+MINUTE(tbl_raw_data[[#This Row],[time_taken]])+SECOND(tbl_raw_data[[#This Row],[time_taken]])/60</f>
        <v>8.0166666666666675</v>
      </c>
      <c r="K373" s="54">
        <f>DATE(YEAR(tbl_raw_data[[#This Row],[Date Actioned]]), MONTH(tbl_raw_data[[#This Row],[Date Actioned]]), DAY(tbl_raw_data[[#This Row],[Date Actioned]]))</f>
        <v>45137</v>
      </c>
      <c r="L373" s="55" t="str">
        <f>UPPER(TEXT(tbl_raw_data[[#This Row],[Updated_date]],"MMMM"))</f>
        <v>JULY</v>
      </c>
      <c r="M373" s="55" t="str">
        <f>UPPER("Week "&amp;IF(ROUNDUP(DAY(tbl_raw_data[[#This Row],[Updated_date]])/7,0)=5,4,ROUNDUP(DAY(tbl_raw_data[[#This Row],[Updated_date]])/7,0)))</f>
        <v>WEEK 4</v>
      </c>
      <c r="N373" s="57" t="str">
        <f>UPPER(VLOOKUP(tbl_raw_data[[#This Row],[Analyst]],[1]setting!$A$1:$B$15,2,0))</f>
        <v>ASIF</v>
      </c>
      <c r="O373" s="57" t="str">
        <f>UPPER(tbl_raw_data[[#This Row],[Outcome]])</f>
        <v>WITHDRAW</v>
      </c>
      <c r="P373" s="57" t="str">
        <f>UPPER(tbl_raw_data[[#This Row],[Queue Name]])</f>
        <v>CONSUMER PRE BUREAU</v>
      </c>
      <c r="Q373" s="57" t="str">
        <f>IF(tbl_raw_data[[#This Row],[time_taken_in_mins]]&lt;=20,"SLA_MET","SLA_NOT_MET")</f>
        <v>SLA_MET</v>
      </c>
    </row>
    <row r="374" spans="1:17" ht="15" customHeight="1" x14ac:dyDescent="0.25">
      <c r="A374" s="5" t="s">
        <v>4183</v>
      </c>
      <c r="B374" s="6">
        <v>45137.564895833333</v>
      </c>
      <c r="C374" s="9">
        <v>45137.572928240741</v>
      </c>
      <c r="D374" s="10" t="s">
        <v>46</v>
      </c>
      <c r="E374" s="10" t="s">
        <v>41</v>
      </c>
      <c r="F374" s="10" t="s">
        <v>86</v>
      </c>
      <c r="G374" s="108" t="s">
        <v>4184</v>
      </c>
      <c r="H37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4" s="48">
        <f>tbl_raw_data[[#This Row],[Date Actioned]]-tbl_raw_data[[#This Row],[Date Tagged]]</f>
        <v>8.0324074078816921E-3</v>
      </c>
      <c r="J374" s="50">
        <f>HOUR(tbl_raw_data[[#This Row],[time_taken]])*60+MINUTE(tbl_raw_data[[#This Row],[time_taken]])+SECOND(tbl_raw_data[[#This Row],[time_taken]])/60</f>
        <v>11.566666666666666</v>
      </c>
      <c r="K374" s="54">
        <f>DATE(YEAR(tbl_raw_data[[#This Row],[Date Actioned]]), MONTH(tbl_raw_data[[#This Row],[Date Actioned]]), DAY(tbl_raw_data[[#This Row],[Date Actioned]]))</f>
        <v>45137</v>
      </c>
      <c r="L374" s="55" t="str">
        <f>UPPER(TEXT(tbl_raw_data[[#This Row],[Updated_date]],"MMMM"))</f>
        <v>JULY</v>
      </c>
      <c r="M374" s="55" t="str">
        <f>UPPER("Week "&amp;IF(ROUNDUP(DAY(tbl_raw_data[[#This Row],[Updated_date]])/7,0)=5,4,ROUNDUP(DAY(tbl_raw_data[[#This Row],[Updated_date]])/7,0)))</f>
        <v>WEEK 4</v>
      </c>
      <c r="N374" s="57" t="str">
        <f>UPPER(VLOOKUP(tbl_raw_data[[#This Row],[Analyst]],[1]setting!$A$1:$B$15,2,0))</f>
        <v>ASIF</v>
      </c>
      <c r="O374" s="57" t="str">
        <f>UPPER(tbl_raw_data[[#This Row],[Outcome]])</f>
        <v>DECLINE</v>
      </c>
      <c r="P374" s="57" t="str">
        <f>UPPER(tbl_raw_data[[#This Row],[Queue Name]])</f>
        <v>CONSUMER POST BUREAU</v>
      </c>
      <c r="Q374" s="57" t="str">
        <f>IF(tbl_raw_data[[#This Row],[time_taken_in_mins]]&lt;=20,"SLA_MET","SLA_NOT_MET")</f>
        <v>SLA_MET</v>
      </c>
    </row>
    <row r="375" spans="1:17" ht="15" customHeight="1" x14ac:dyDescent="0.25">
      <c r="A375" s="5" t="s">
        <v>6953</v>
      </c>
      <c r="B375" s="12">
        <v>45137.565370370372</v>
      </c>
      <c r="C375" s="15">
        <v>45137.583020833335</v>
      </c>
      <c r="D375" s="16" t="s">
        <v>13</v>
      </c>
      <c r="E375" s="16" t="s">
        <v>41</v>
      </c>
      <c r="F375" s="16" t="s">
        <v>55</v>
      </c>
      <c r="G375" s="107" t="s">
        <v>21</v>
      </c>
      <c r="H37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 s="48">
        <f>tbl_raw_data[[#This Row],[Date Actioned]]-tbl_raw_data[[#This Row],[Date Tagged]]</f>
        <v>1.7650462963501923E-2</v>
      </c>
      <c r="J375" s="50">
        <f>HOUR(tbl_raw_data[[#This Row],[time_taken]])*60+MINUTE(tbl_raw_data[[#This Row],[time_taken]])+SECOND(tbl_raw_data[[#This Row],[time_taken]])/60</f>
        <v>25.416666666666668</v>
      </c>
      <c r="K375" s="54">
        <f>DATE(YEAR(tbl_raw_data[[#This Row],[Date Actioned]]), MONTH(tbl_raw_data[[#This Row],[Date Actioned]]), DAY(tbl_raw_data[[#This Row],[Date Actioned]]))</f>
        <v>45137</v>
      </c>
      <c r="L375" s="55" t="str">
        <f>UPPER(TEXT(tbl_raw_data[[#This Row],[Updated_date]],"MMMM"))</f>
        <v>JULY</v>
      </c>
      <c r="M375" s="55" t="str">
        <f>UPPER("Week "&amp;IF(ROUNDUP(DAY(tbl_raw_data[[#This Row],[Updated_date]])/7,0)=5,4,ROUNDUP(DAY(tbl_raw_data[[#This Row],[Updated_date]])/7,0)))</f>
        <v>WEEK 4</v>
      </c>
      <c r="N375" s="57" t="str">
        <f>UPPER(VLOOKUP(tbl_raw_data[[#This Row],[Analyst]],[1]setting!$A$1:$B$15,2,0))</f>
        <v>CAMERON</v>
      </c>
      <c r="O375" s="57" t="str">
        <f>UPPER(tbl_raw_data[[#This Row],[Outcome]])</f>
        <v>APPROVE</v>
      </c>
      <c r="P375" s="57" t="str">
        <f>UPPER(tbl_raw_data[[#This Row],[Queue Name]])</f>
        <v>CONSUMER POST BUREAU</v>
      </c>
      <c r="Q375" s="57" t="str">
        <f>IF(tbl_raw_data[[#This Row],[time_taken_in_mins]]&lt;=20,"SLA_MET","SLA_NOT_MET")</f>
        <v>SLA_NOT_MET</v>
      </c>
    </row>
    <row r="376" spans="1:17" ht="15" customHeight="1" x14ac:dyDescent="0.25">
      <c r="A376" s="11" t="s">
        <v>3262</v>
      </c>
      <c r="B376" s="6">
        <v>45137.569305555553</v>
      </c>
      <c r="C376" s="9">
        <v>45137.576053240744</v>
      </c>
      <c r="D376" s="10" t="s">
        <v>13</v>
      </c>
      <c r="E376" s="10" t="s">
        <v>9</v>
      </c>
      <c r="F376" s="10" t="s">
        <v>109</v>
      </c>
      <c r="G376" s="108" t="s">
        <v>67</v>
      </c>
      <c r="H37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 s="48">
        <f>tbl_raw_data[[#This Row],[Date Actioned]]-tbl_raw_data[[#This Row],[Date Tagged]]</f>
        <v>6.7476851909304969E-3</v>
      </c>
      <c r="J376" s="50">
        <f>HOUR(tbl_raw_data[[#This Row],[time_taken]])*60+MINUTE(tbl_raw_data[[#This Row],[time_taken]])+SECOND(tbl_raw_data[[#This Row],[time_taken]])/60</f>
        <v>9.7166666666666668</v>
      </c>
      <c r="K376" s="54">
        <f>DATE(YEAR(tbl_raw_data[[#This Row],[Date Actioned]]), MONTH(tbl_raw_data[[#This Row],[Date Actioned]]), DAY(tbl_raw_data[[#This Row],[Date Actioned]]))</f>
        <v>45137</v>
      </c>
      <c r="L376" s="55" t="str">
        <f>UPPER(TEXT(tbl_raw_data[[#This Row],[Updated_date]],"MMMM"))</f>
        <v>JULY</v>
      </c>
      <c r="M376" s="55" t="str">
        <f>UPPER("Week "&amp;IF(ROUNDUP(DAY(tbl_raw_data[[#This Row],[Updated_date]])/7,0)=5,4,ROUNDUP(DAY(tbl_raw_data[[#This Row],[Updated_date]])/7,0)))</f>
        <v>WEEK 4</v>
      </c>
      <c r="N376" s="57" t="str">
        <f>UPPER(VLOOKUP(tbl_raw_data[[#This Row],[Analyst]],[1]setting!$A$1:$B$15,2,0))</f>
        <v>NAVED</v>
      </c>
      <c r="O376" s="57" t="str">
        <f>UPPER(tbl_raw_data[[#This Row],[Outcome]])</f>
        <v>APPROVE</v>
      </c>
      <c r="P376" s="57" t="str">
        <f>UPPER(tbl_raw_data[[#This Row],[Queue Name]])</f>
        <v>CONSUMER PRE BUREAU</v>
      </c>
      <c r="Q376" s="57" t="str">
        <f>IF(tbl_raw_data[[#This Row],[time_taken_in_mins]]&lt;=20,"SLA_MET","SLA_NOT_MET")</f>
        <v>SLA_MET</v>
      </c>
    </row>
    <row r="377" spans="1:17" ht="15" customHeight="1" x14ac:dyDescent="0.25">
      <c r="A377" s="11" t="s">
        <v>3629</v>
      </c>
      <c r="B377" s="6">
        <v>45137.569421296299</v>
      </c>
      <c r="C377" s="9">
        <v>45137.576631944445</v>
      </c>
      <c r="D377" s="10" t="s">
        <v>8</v>
      </c>
      <c r="E377" s="10" t="s">
        <v>41</v>
      </c>
      <c r="F377" s="10" t="s">
        <v>86</v>
      </c>
      <c r="G377" s="108" t="s">
        <v>3630</v>
      </c>
      <c r="H37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 s="48">
        <f>tbl_raw_data[[#This Row],[Date Actioned]]-tbl_raw_data[[#This Row],[Date Tagged]]</f>
        <v>7.2106481457012706E-3</v>
      </c>
      <c r="J377" s="50">
        <f>HOUR(tbl_raw_data[[#This Row],[time_taken]])*60+MINUTE(tbl_raw_data[[#This Row],[time_taken]])+SECOND(tbl_raw_data[[#This Row],[time_taken]])/60</f>
        <v>10.383333333333333</v>
      </c>
      <c r="K377" s="54">
        <f>DATE(YEAR(tbl_raw_data[[#This Row],[Date Actioned]]), MONTH(tbl_raw_data[[#This Row],[Date Actioned]]), DAY(tbl_raw_data[[#This Row],[Date Actioned]]))</f>
        <v>45137</v>
      </c>
      <c r="L377" s="55" t="str">
        <f>UPPER(TEXT(tbl_raw_data[[#This Row],[Updated_date]],"MMMM"))</f>
        <v>JULY</v>
      </c>
      <c r="M377" s="55" t="str">
        <f>UPPER("Week "&amp;IF(ROUNDUP(DAY(tbl_raw_data[[#This Row],[Updated_date]])/7,0)=5,4,ROUNDUP(DAY(tbl_raw_data[[#This Row],[Updated_date]])/7,0)))</f>
        <v>WEEK 4</v>
      </c>
      <c r="N377" s="57" t="str">
        <f>UPPER(VLOOKUP(tbl_raw_data[[#This Row],[Analyst]],[1]setting!$A$1:$B$15,2,0))</f>
        <v>ASIF</v>
      </c>
      <c r="O377" s="57" t="str">
        <f>UPPER(tbl_raw_data[[#This Row],[Outcome]])</f>
        <v>WITHDRAW</v>
      </c>
      <c r="P377" s="57" t="str">
        <f>UPPER(tbl_raw_data[[#This Row],[Queue Name]])</f>
        <v>CONSUMER POST BUREAU</v>
      </c>
      <c r="Q377" s="57" t="str">
        <f>IF(tbl_raw_data[[#This Row],[time_taken_in_mins]]&lt;=20,"SLA_MET","SLA_NOT_MET")</f>
        <v>SLA_MET</v>
      </c>
    </row>
    <row r="378" spans="1:17" ht="15" customHeight="1" x14ac:dyDescent="0.25">
      <c r="A378" s="22" t="s">
        <v>6917</v>
      </c>
      <c r="B378" s="12">
        <v>45137.569861111115</v>
      </c>
      <c r="C378" s="15">
        <v>45137.587025462963</v>
      </c>
      <c r="D378" s="16" t="s">
        <v>13</v>
      </c>
      <c r="E378" s="16" t="s">
        <v>28</v>
      </c>
      <c r="F378" s="16" t="s">
        <v>73</v>
      </c>
      <c r="G378" s="107" t="s">
        <v>29</v>
      </c>
      <c r="H378"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 s="48">
        <f>tbl_raw_data[[#This Row],[Date Actioned]]-tbl_raw_data[[#This Row],[Date Tagged]]</f>
        <v>1.7164351847895887E-2</v>
      </c>
      <c r="J378" s="50">
        <f>HOUR(tbl_raw_data[[#This Row],[time_taken]])*60+MINUTE(tbl_raw_data[[#This Row],[time_taken]])+SECOND(tbl_raw_data[[#This Row],[time_taken]])/60</f>
        <v>24.716666666666665</v>
      </c>
      <c r="K378" s="54">
        <f>DATE(YEAR(tbl_raw_data[[#This Row],[Date Actioned]]), MONTH(tbl_raw_data[[#This Row],[Date Actioned]]), DAY(tbl_raw_data[[#This Row],[Date Actioned]]))</f>
        <v>45137</v>
      </c>
      <c r="L378" s="55" t="str">
        <f>UPPER(TEXT(tbl_raw_data[[#This Row],[Updated_date]],"MMMM"))</f>
        <v>JULY</v>
      </c>
      <c r="M378" s="55" t="str">
        <f>UPPER("Week "&amp;IF(ROUNDUP(DAY(tbl_raw_data[[#This Row],[Updated_date]])/7,0)=5,4,ROUNDUP(DAY(tbl_raw_data[[#This Row],[Updated_date]])/7,0)))</f>
        <v>WEEK 4</v>
      </c>
      <c r="N378" s="57" t="str">
        <f>UPPER(VLOOKUP(tbl_raw_data[[#This Row],[Analyst]],[1]setting!$A$1:$B$15,2,0))</f>
        <v>SHAHID</v>
      </c>
      <c r="O378" s="57" t="str">
        <f>UPPER(tbl_raw_data[[#This Row],[Outcome]])</f>
        <v>APPROVE</v>
      </c>
      <c r="P378" s="57" t="str">
        <f>UPPER(tbl_raw_data[[#This Row],[Queue Name]])</f>
        <v>CONSUMER EXISTING</v>
      </c>
      <c r="Q378" s="57" t="str">
        <f>IF(tbl_raw_data[[#This Row],[time_taken_in_mins]]&lt;=20,"SLA_MET","SLA_NOT_MET")</f>
        <v>SLA_NOT_MET</v>
      </c>
    </row>
    <row r="379" spans="1:17" ht="15" customHeight="1" x14ac:dyDescent="0.25">
      <c r="A379" s="22" t="s">
        <v>6257</v>
      </c>
      <c r="B379" s="12">
        <v>45137.571111111109</v>
      </c>
      <c r="C379" s="15">
        <v>45137.583761574075</v>
      </c>
      <c r="D379" s="16" t="s">
        <v>8</v>
      </c>
      <c r="E379" s="16" t="s">
        <v>28</v>
      </c>
      <c r="F379" s="16" t="s">
        <v>109</v>
      </c>
      <c r="G379" s="107" t="s">
        <v>149</v>
      </c>
      <c r="H37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9" s="48">
        <f>tbl_raw_data[[#This Row],[Date Actioned]]-tbl_raw_data[[#This Row],[Date Tagged]]</f>
        <v>1.2650462966121268E-2</v>
      </c>
      <c r="J379" s="50">
        <f>HOUR(tbl_raw_data[[#This Row],[time_taken]])*60+MINUTE(tbl_raw_data[[#This Row],[time_taken]])+SECOND(tbl_raw_data[[#This Row],[time_taken]])/60</f>
        <v>18.216666666666665</v>
      </c>
      <c r="K379" s="54">
        <f>DATE(YEAR(tbl_raw_data[[#This Row],[Date Actioned]]), MONTH(tbl_raw_data[[#This Row],[Date Actioned]]), DAY(tbl_raw_data[[#This Row],[Date Actioned]]))</f>
        <v>45137</v>
      </c>
      <c r="L379" s="55" t="str">
        <f>UPPER(TEXT(tbl_raw_data[[#This Row],[Updated_date]],"MMMM"))</f>
        <v>JULY</v>
      </c>
      <c r="M379" s="55" t="str">
        <f>UPPER("Week "&amp;IF(ROUNDUP(DAY(tbl_raw_data[[#This Row],[Updated_date]])/7,0)=5,4,ROUNDUP(DAY(tbl_raw_data[[#This Row],[Updated_date]])/7,0)))</f>
        <v>WEEK 4</v>
      </c>
      <c r="N379" s="57" t="str">
        <f>UPPER(VLOOKUP(tbl_raw_data[[#This Row],[Analyst]],[1]setting!$A$1:$B$15,2,0))</f>
        <v>NAVED</v>
      </c>
      <c r="O379" s="57" t="str">
        <f>UPPER(tbl_raw_data[[#This Row],[Outcome]])</f>
        <v>WITHDRAW</v>
      </c>
      <c r="P379" s="57" t="str">
        <f>UPPER(tbl_raw_data[[#This Row],[Queue Name]])</f>
        <v>CONSUMER EXISTING</v>
      </c>
      <c r="Q379" s="57" t="str">
        <f>IF(tbl_raw_data[[#This Row],[time_taken_in_mins]]&lt;=20,"SLA_MET","SLA_NOT_MET")</f>
        <v>SLA_MET</v>
      </c>
    </row>
    <row r="380" spans="1:17" ht="15" customHeight="1" x14ac:dyDescent="0.25">
      <c r="A380" s="5" t="s">
        <v>5662</v>
      </c>
      <c r="B380" s="6">
        <v>45137.571296296293</v>
      </c>
      <c r="C380" s="9">
        <v>45137.582349537035</v>
      </c>
      <c r="D380" s="10" t="s">
        <v>13</v>
      </c>
      <c r="E380" s="10" t="s">
        <v>28</v>
      </c>
      <c r="F380" s="10" t="s">
        <v>86</v>
      </c>
      <c r="G380" s="108" t="s">
        <v>29</v>
      </c>
      <c r="H38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 s="48">
        <f>tbl_raw_data[[#This Row],[Date Actioned]]-tbl_raw_data[[#This Row],[Date Tagged]]</f>
        <v>1.1053240741603076E-2</v>
      </c>
      <c r="J380" s="50">
        <f>HOUR(tbl_raw_data[[#This Row],[time_taken]])*60+MINUTE(tbl_raw_data[[#This Row],[time_taken]])+SECOND(tbl_raw_data[[#This Row],[time_taken]])/60</f>
        <v>15.916666666666666</v>
      </c>
      <c r="K380" s="54">
        <f>DATE(YEAR(tbl_raw_data[[#This Row],[Date Actioned]]), MONTH(tbl_raw_data[[#This Row],[Date Actioned]]), DAY(tbl_raw_data[[#This Row],[Date Actioned]]))</f>
        <v>45137</v>
      </c>
      <c r="L380" s="55" t="str">
        <f>UPPER(TEXT(tbl_raw_data[[#This Row],[Updated_date]],"MMMM"))</f>
        <v>JULY</v>
      </c>
      <c r="M380" s="55" t="str">
        <f>UPPER("Week "&amp;IF(ROUNDUP(DAY(tbl_raw_data[[#This Row],[Updated_date]])/7,0)=5,4,ROUNDUP(DAY(tbl_raw_data[[#This Row],[Updated_date]])/7,0)))</f>
        <v>WEEK 4</v>
      </c>
      <c r="N380" s="57" t="str">
        <f>UPPER(VLOOKUP(tbl_raw_data[[#This Row],[Analyst]],[1]setting!$A$1:$B$15,2,0))</f>
        <v>ASIF</v>
      </c>
      <c r="O380" s="57" t="str">
        <f>UPPER(tbl_raw_data[[#This Row],[Outcome]])</f>
        <v>APPROVE</v>
      </c>
      <c r="P380" s="57" t="str">
        <f>UPPER(tbl_raw_data[[#This Row],[Queue Name]])</f>
        <v>CONSUMER EXISTING</v>
      </c>
      <c r="Q380" s="57" t="str">
        <f>IF(tbl_raw_data[[#This Row],[time_taken_in_mins]]&lt;=20,"SLA_MET","SLA_NOT_MET")</f>
        <v>SLA_MET</v>
      </c>
    </row>
    <row r="381" spans="1:17" ht="15" customHeight="1" x14ac:dyDescent="0.25">
      <c r="A381" s="5" t="s">
        <v>7028</v>
      </c>
      <c r="B381" s="6">
        <v>45137.57130787037</v>
      </c>
      <c r="C381" s="9">
        <v>45137.58997685185</v>
      </c>
      <c r="D381" s="10" t="s">
        <v>8</v>
      </c>
      <c r="E381" s="10" t="s">
        <v>28</v>
      </c>
      <c r="F381" s="10" t="s">
        <v>42</v>
      </c>
      <c r="G381" s="108" t="s">
        <v>632</v>
      </c>
      <c r="H38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1" s="48">
        <f>tbl_raw_data[[#This Row],[Date Actioned]]-tbl_raw_data[[#This Row],[Date Tagged]]</f>
        <v>1.8668981480004732E-2</v>
      </c>
      <c r="J381" s="50">
        <f>HOUR(tbl_raw_data[[#This Row],[time_taken]])*60+MINUTE(tbl_raw_data[[#This Row],[time_taken]])+SECOND(tbl_raw_data[[#This Row],[time_taken]])/60</f>
        <v>26.883333333333333</v>
      </c>
      <c r="K381" s="54">
        <f>DATE(YEAR(tbl_raw_data[[#This Row],[Date Actioned]]), MONTH(tbl_raw_data[[#This Row],[Date Actioned]]), DAY(tbl_raw_data[[#This Row],[Date Actioned]]))</f>
        <v>45137</v>
      </c>
      <c r="L381" s="55" t="str">
        <f>UPPER(TEXT(tbl_raw_data[[#This Row],[Updated_date]],"MMMM"))</f>
        <v>JULY</v>
      </c>
      <c r="M381" s="55" t="str">
        <f>UPPER("Week "&amp;IF(ROUNDUP(DAY(tbl_raw_data[[#This Row],[Updated_date]])/7,0)=5,4,ROUNDUP(DAY(tbl_raw_data[[#This Row],[Updated_date]])/7,0)))</f>
        <v>WEEK 4</v>
      </c>
      <c r="N381" s="57" t="str">
        <f>UPPER(VLOOKUP(tbl_raw_data[[#This Row],[Analyst]],[1]setting!$A$1:$B$15,2,0))</f>
        <v>NITESH</v>
      </c>
      <c r="O381" s="57" t="str">
        <f>UPPER(tbl_raw_data[[#This Row],[Outcome]])</f>
        <v>WITHDRAW</v>
      </c>
      <c r="P381" s="57" t="str">
        <f>UPPER(tbl_raw_data[[#This Row],[Queue Name]])</f>
        <v>CONSUMER EXISTING</v>
      </c>
      <c r="Q381" s="57" t="str">
        <f>IF(tbl_raw_data[[#This Row],[time_taken_in_mins]]&lt;=20,"SLA_MET","SLA_NOT_MET")</f>
        <v>SLA_NOT_MET</v>
      </c>
    </row>
    <row r="382" spans="1:17" ht="15" customHeight="1" x14ac:dyDescent="0.25">
      <c r="A382" s="11" t="s">
        <v>6161</v>
      </c>
      <c r="B382" s="12">
        <v>45137.571481481478</v>
      </c>
      <c r="C382" s="15">
        <v>45137.583749999998</v>
      </c>
      <c r="D382" s="16" t="s">
        <v>13</v>
      </c>
      <c r="E382" s="16" t="s">
        <v>41</v>
      </c>
      <c r="F382" s="16" t="s">
        <v>228</v>
      </c>
      <c r="G382" s="107" t="s">
        <v>67</v>
      </c>
      <c r="H38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 s="48">
        <f>tbl_raw_data[[#This Row],[Date Actioned]]-tbl_raw_data[[#This Row],[Date Tagged]]</f>
        <v>1.226851851970423E-2</v>
      </c>
      <c r="J382" s="50">
        <f>HOUR(tbl_raw_data[[#This Row],[time_taken]])*60+MINUTE(tbl_raw_data[[#This Row],[time_taken]])+SECOND(tbl_raw_data[[#This Row],[time_taken]])/60</f>
        <v>17.666666666666668</v>
      </c>
      <c r="K382" s="54">
        <f>DATE(YEAR(tbl_raw_data[[#This Row],[Date Actioned]]), MONTH(tbl_raw_data[[#This Row],[Date Actioned]]), DAY(tbl_raw_data[[#This Row],[Date Actioned]]))</f>
        <v>45137</v>
      </c>
      <c r="L382" s="55" t="str">
        <f>UPPER(TEXT(tbl_raw_data[[#This Row],[Updated_date]],"MMMM"))</f>
        <v>JULY</v>
      </c>
      <c r="M382" s="55" t="str">
        <f>UPPER("Week "&amp;IF(ROUNDUP(DAY(tbl_raw_data[[#This Row],[Updated_date]])/7,0)=5,4,ROUNDUP(DAY(tbl_raw_data[[#This Row],[Updated_date]])/7,0)))</f>
        <v>WEEK 4</v>
      </c>
      <c r="N382" s="57" t="str">
        <f>UPPER(VLOOKUP(tbl_raw_data[[#This Row],[Analyst]],[1]setting!$A$1:$B$15,2,0))</f>
        <v>OUADIR</v>
      </c>
      <c r="O382" s="57" t="str">
        <f>UPPER(tbl_raw_data[[#This Row],[Outcome]])</f>
        <v>APPROVE</v>
      </c>
      <c r="P382" s="57" t="str">
        <f>UPPER(tbl_raw_data[[#This Row],[Queue Name]])</f>
        <v>CONSUMER POST BUREAU</v>
      </c>
      <c r="Q382" s="57" t="str">
        <f>IF(tbl_raw_data[[#This Row],[time_taken_in_mins]]&lt;=20,"SLA_MET","SLA_NOT_MET")</f>
        <v>SLA_MET</v>
      </c>
    </row>
    <row r="383" spans="1:17" ht="15" customHeight="1" x14ac:dyDescent="0.25">
      <c r="A383" s="22" t="s">
        <v>6141</v>
      </c>
      <c r="B383" s="6">
        <v>45137.573136574072</v>
      </c>
      <c r="C383" s="9">
        <v>45137.585381944446</v>
      </c>
      <c r="D383" s="10" t="s">
        <v>13</v>
      </c>
      <c r="E383" s="10" t="s">
        <v>41</v>
      </c>
      <c r="F383" s="10" t="s">
        <v>86</v>
      </c>
      <c r="G383" s="108" t="s">
        <v>67</v>
      </c>
      <c r="H38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 s="48">
        <f>tbl_raw_data[[#This Row],[Date Actioned]]-tbl_raw_data[[#This Row],[Date Tagged]]</f>
        <v>1.2245370373420883E-2</v>
      </c>
      <c r="J383" s="50">
        <f>HOUR(tbl_raw_data[[#This Row],[time_taken]])*60+MINUTE(tbl_raw_data[[#This Row],[time_taken]])+SECOND(tbl_raw_data[[#This Row],[time_taken]])/60</f>
        <v>17.633333333333333</v>
      </c>
      <c r="K383" s="54">
        <f>DATE(YEAR(tbl_raw_data[[#This Row],[Date Actioned]]), MONTH(tbl_raw_data[[#This Row],[Date Actioned]]), DAY(tbl_raw_data[[#This Row],[Date Actioned]]))</f>
        <v>45137</v>
      </c>
      <c r="L383" s="55" t="str">
        <f>UPPER(TEXT(tbl_raw_data[[#This Row],[Updated_date]],"MMMM"))</f>
        <v>JULY</v>
      </c>
      <c r="M383" s="55" t="str">
        <f>UPPER("Week "&amp;IF(ROUNDUP(DAY(tbl_raw_data[[#This Row],[Updated_date]])/7,0)=5,4,ROUNDUP(DAY(tbl_raw_data[[#This Row],[Updated_date]])/7,0)))</f>
        <v>WEEK 4</v>
      </c>
      <c r="N383" s="57" t="str">
        <f>UPPER(VLOOKUP(tbl_raw_data[[#This Row],[Analyst]],[1]setting!$A$1:$B$15,2,0))</f>
        <v>ASIF</v>
      </c>
      <c r="O383" s="57" t="str">
        <f>UPPER(tbl_raw_data[[#This Row],[Outcome]])</f>
        <v>APPROVE</v>
      </c>
      <c r="P383" s="57" t="str">
        <f>UPPER(tbl_raw_data[[#This Row],[Queue Name]])</f>
        <v>CONSUMER POST BUREAU</v>
      </c>
      <c r="Q383" s="57" t="str">
        <f>IF(tbl_raw_data[[#This Row],[time_taken_in_mins]]&lt;=20,"SLA_MET","SLA_NOT_MET")</f>
        <v>SLA_MET</v>
      </c>
    </row>
    <row r="384" spans="1:17" ht="15" customHeight="1" x14ac:dyDescent="0.25">
      <c r="A384" s="5" t="s">
        <v>6626</v>
      </c>
      <c r="B384" s="12">
        <v>45137.576874999999</v>
      </c>
      <c r="C384" s="15">
        <v>45137.591412037036</v>
      </c>
      <c r="D384" s="16" t="s">
        <v>13</v>
      </c>
      <c r="E384" s="16" t="s">
        <v>41</v>
      </c>
      <c r="F384" s="16" t="s">
        <v>55</v>
      </c>
      <c r="G384" s="107" t="s">
        <v>67</v>
      </c>
      <c r="H38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 s="48">
        <f>tbl_raw_data[[#This Row],[Date Actioned]]-tbl_raw_data[[#This Row],[Date Tagged]]</f>
        <v>1.4537037037371192E-2</v>
      </c>
      <c r="J384" s="50">
        <f>HOUR(tbl_raw_data[[#This Row],[time_taken]])*60+MINUTE(tbl_raw_data[[#This Row],[time_taken]])+SECOND(tbl_raw_data[[#This Row],[time_taken]])/60</f>
        <v>20.933333333333334</v>
      </c>
      <c r="K384" s="54">
        <f>DATE(YEAR(tbl_raw_data[[#This Row],[Date Actioned]]), MONTH(tbl_raw_data[[#This Row],[Date Actioned]]), DAY(tbl_raw_data[[#This Row],[Date Actioned]]))</f>
        <v>45137</v>
      </c>
      <c r="L384" s="55" t="str">
        <f>UPPER(TEXT(tbl_raw_data[[#This Row],[Updated_date]],"MMMM"))</f>
        <v>JULY</v>
      </c>
      <c r="M384" s="55" t="str">
        <f>UPPER("Week "&amp;IF(ROUNDUP(DAY(tbl_raw_data[[#This Row],[Updated_date]])/7,0)=5,4,ROUNDUP(DAY(tbl_raw_data[[#This Row],[Updated_date]])/7,0)))</f>
        <v>WEEK 4</v>
      </c>
      <c r="N384" s="57" t="str">
        <f>UPPER(VLOOKUP(tbl_raw_data[[#This Row],[Analyst]],[1]setting!$A$1:$B$15,2,0))</f>
        <v>CAMERON</v>
      </c>
      <c r="O384" s="57" t="str">
        <f>UPPER(tbl_raw_data[[#This Row],[Outcome]])</f>
        <v>APPROVE</v>
      </c>
      <c r="P384" s="57" t="str">
        <f>UPPER(tbl_raw_data[[#This Row],[Queue Name]])</f>
        <v>CONSUMER POST BUREAU</v>
      </c>
      <c r="Q384" s="57" t="str">
        <f>IF(tbl_raw_data[[#This Row],[time_taken_in_mins]]&lt;=20,"SLA_MET","SLA_NOT_MET")</f>
        <v>SLA_NOT_MET</v>
      </c>
    </row>
    <row r="385" spans="1:17" ht="15" customHeight="1" x14ac:dyDescent="0.25">
      <c r="A385" s="11" t="s">
        <v>5336</v>
      </c>
      <c r="B385" s="6">
        <v>45137.578946759262</v>
      </c>
      <c r="C385" s="9">
        <v>45137.589212962965</v>
      </c>
      <c r="D385" s="10" t="s">
        <v>13</v>
      </c>
      <c r="E385" s="10" t="s">
        <v>28</v>
      </c>
      <c r="F385" s="10" t="s">
        <v>228</v>
      </c>
      <c r="G385" s="108" t="s">
        <v>29</v>
      </c>
      <c r="H38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5" s="48">
        <f>tbl_raw_data[[#This Row],[Date Actioned]]-tbl_raw_data[[#This Row],[Date Tagged]]</f>
        <v>1.0266203702485655E-2</v>
      </c>
      <c r="J385" s="50">
        <f>HOUR(tbl_raw_data[[#This Row],[time_taken]])*60+MINUTE(tbl_raw_data[[#This Row],[time_taken]])+SECOND(tbl_raw_data[[#This Row],[time_taken]])/60</f>
        <v>14.783333333333333</v>
      </c>
      <c r="K385" s="54">
        <f>DATE(YEAR(tbl_raw_data[[#This Row],[Date Actioned]]), MONTH(tbl_raw_data[[#This Row],[Date Actioned]]), DAY(tbl_raw_data[[#This Row],[Date Actioned]]))</f>
        <v>45137</v>
      </c>
      <c r="L385" s="55" t="str">
        <f>UPPER(TEXT(tbl_raw_data[[#This Row],[Updated_date]],"MMMM"))</f>
        <v>JULY</v>
      </c>
      <c r="M385" s="55" t="str">
        <f>UPPER("Week "&amp;IF(ROUNDUP(DAY(tbl_raw_data[[#This Row],[Updated_date]])/7,0)=5,4,ROUNDUP(DAY(tbl_raw_data[[#This Row],[Updated_date]])/7,0)))</f>
        <v>WEEK 4</v>
      </c>
      <c r="N385" s="57" t="str">
        <f>UPPER(VLOOKUP(tbl_raw_data[[#This Row],[Analyst]],[1]setting!$A$1:$B$15,2,0))</f>
        <v>OUADIR</v>
      </c>
      <c r="O385" s="57" t="str">
        <f>UPPER(tbl_raw_data[[#This Row],[Outcome]])</f>
        <v>APPROVE</v>
      </c>
      <c r="P385" s="57" t="str">
        <f>UPPER(tbl_raw_data[[#This Row],[Queue Name]])</f>
        <v>CONSUMER EXISTING</v>
      </c>
      <c r="Q385" s="57" t="str">
        <f>IF(tbl_raw_data[[#This Row],[time_taken_in_mins]]&lt;=20,"SLA_MET","SLA_NOT_MET")</f>
        <v>SLA_MET</v>
      </c>
    </row>
    <row r="386" spans="1:17" ht="15" customHeight="1" x14ac:dyDescent="0.25">
      <c r="A386" s="22" t="s">
        <v>6697</v>
      </c>
      <c r="B386" s="12">
        <v>45137.580231481479</v>
      </c>
      <c r="C386" s="15">
        <v>45137.59511574074</v>
      </c>
      <c r="D386" s="16" t="s">
        <v>13</v>
      </c>
      <c r="E386" s="16" t="s">
        <v>28</v>
      </c>
      <c r="F386" s="16" t="s">
        <v>86</v>
      </c>
      <c r="G386" s="107" t="s">
        <v>29</v>
      </c>
      <c r="H38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 s="48">
        <f>tbl_raw_data[[#This Row],[Date Actioned]]-tbl_raw_data[[#This Row],[Date Tagged]]</f>
        <v>1.488425926072523E-2</v>
      </c>
      <c r="J386" s="50">
        <f>HOUR(tbl_raw_data[[#This Row],[time_taken]])*60+MINUTE(tbl_raw_data[[#This Row],[time_taken]])+SECOND(tbl_raw_data[[#This Row],[time_taken]])/60</f>
        <v>21.433333333333334</v>
      </c>
      <c r="K386" s="54">
        <f>DATE(YEAR(tbl_raw_data[[#This Row],[Date Actioned]]), MONTH(tbl_raw_data[[#This Row],[Date Actioned]]), DAY(tbl_raw_data[[#This Row],[Date Actioned]]))</f>
        <v>45137</v>
      </c>
      <c r="L386" s="55" t="str">
        <f>UPPER(TEXT(tbl_raw_data[[#This Row],[Updated_date]],"MMMM"))</f>
        <v>JULY</v>
      </c>
      <c r="M386" s="55" t="str">
        <f>UPPER("Week "&amp;IF(ROUNDUP(DAY(tbl_raw_data[[#This Row],[Updated_date]])/7,0)=5,4,ROUNDUP(DAY(tbl_raw_data[[#This Row],[Updated_date]])/7,0)))</f>
        <v>WEEK 4</v>
      </c>
      <c r="N386" s="57" t="str">
        <f>UPPER(VLOOKUP(tbl_raw_data[[#This Row],[Analyst]],[1]setting!$A$1:$B$15,2,0))</f>
        <v>ASIF</v>
      </c>
      <c r="O386" s="57" t="str">
        <f>UPPER(tbl_raw_data[[#This Row],[Outcome]])</f>
        <v>APPROVE</v>
      </c>
      <c r="P386" s="57" t="str">
        <f>UPPER(tbl_raw_data[[#This Row],[Queue Name]])</f>
        <v>CONSUMER EXISTING</v>
      </c>
      <c r="Q386" s="57" t="str">
        <f>IF(tbl_raw_data[[#This Row],[time_taken_in_mins]]&lt;=20,"SLA_MET","SLA_NOT_MET")</f>
        <v>SLA_NOT_MET</v>
      </c>
    </row>
    <row r="387" spans="1:17" ht="15" customHeight="1" x14ac:dyDescent="0.25">
      <c r="A387" s="11" t="s">
        <v>5341</v>
      </c>
      <c r="B387" s="12">
        <v>45137.580949074072</v>
      </c>
      <c r="C387" s="15">
        <v>45137.591226851851</v>
      </c>
      <c r="D387" s="16" t="s">
        <v>46</v>
      </c>
      <c r="E387" s="16" t="s">
        <v>9</v>
      </c>
      <c r="F387" s="16" t="s">
        <v>109</v>
      </c>
      <c r="G387" s="107" t="s">
        <v>5342</v>
      </c>
      <c r="H38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 s="48">
        <f>tbl_raw_data[[#This Row],[Date Actioned]]-tbl_raw_data[[#This Row],[Date Tagged]]</f>
        <v>1.0277777779265307E-2</v>
      </c>
      <c r="J387" s="50">
        <f>HOUR(tbl_raw_data[[#This Row],[time_taken]])*60+MINUTE(tbl_raw_data[[#This Row],[time_taken]])+SECOND(tbl_raw_data[[#This Row],[time_taken]])/60</f>
        <v>14.8</v>
      </c>
      <c r="K387" s="54">
        <f>DATE(YEAR(tbl_raw_data[[#This Row],[Date Actioned]]), MONTH(tbl_raw_data[[#This Row],[Date Actioned]]), DAY(tbl_raw_data[[#This Row],[Date Actioned]]))</f>
        <v>45137</v>
      </c>
      <c r="L387" s="55" t="str">
        <f>UPPER(TEXT(tbl_raw_data[[#This Row],[Updated_date]],"MMMM"))</f>
        <v>JULY</v>
      </c>
      <c r="M387" s="55" t="str">
        <f>UPPER("Week "&amp;IF(ROUNDUP(DAY(tbl_raw_data[[#This Row],[Updated_date]])/7,0)=5,4,ROUNDUP(DAY(tbl_raw_data[[#This Row],[Updated_date]])/7,0)))</f>
        <v>WEEK 4</v>
      </c>
      <c r="N387" s="57" t="str">
        <f>UPPER(VLOOKUP(tbl_raw_data[[#This Row],[Analyst]],[1]setting!$A$1:$B$15,2,0))</f>
        <v>NAVED</v>
      </c>
      <c r="O387" s="57" t="str">
        <f>UPPER(tbl_raw_data[[#This Row],[Outcome]])</f>
        <v>DECLINE</v>
      </c>
      <c r="P387" s="57" t="str">
        <f>UPPER(tbl_raw_data[[#This Row],[Queue Name]])</f>
        <v>CONSUMER PRE BUREAU</v>
      </c>
      <c r="Q387" s="57" t="str">
        <f>IF(tbl_raw_data[[#This Row],[time_taken_in_mins]]&lt;=20,"SLA_MET","SLA_NOT_MET")</f>
        <v>SLA_MET</v>
      </c>
    </row>
    <row r="388" spans="1:17" ht="15" customHeight="1" x14ac:dyDescent="0.25">
      <c r="A388" s="11" t="s">
        <v>7062</v>
      </c>
      <c r="B388" s="12">
        <v>45137.581122685187</v>
      </c>
      <c r="C388" s="15">
        <v>45137.600381944445</v>
      </c>
      <c r="D388" s="16" t="s">
        <v>8</v>
      </c>
      <c r="E388" s="16" t="s">
        <v>28</v>
      </c>
      <c r="F388" s="16" t="s">
        <v>455</v>
      </c>
      <c r="G388" s="107" t="s">
        <v>7063</v>
      </c>
      <c r="H38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8" s="48">
        <f>tbl_raw_data[[#This Row],[Date Actioned]]-tbl_raw_data[[#This Row],[Date Tagged]]</f>
        <v>1.9259259257523809E-2</v>
      </c>
      <c r="J388" s="50">
        <f>HOUR(tbl_raw_data[[#This Row],[time_taken]])*60+MINUTE(tbl_raw_data[[#This Row],[time_taken]])+SECOND(tbl_raw_data[[#This Row],[time_taken]])/60</f>
        <v>27.733333333333334</v>
      </c>
      <c r="K388" s="54">
        <f>DATE(YEAR(tbl_raw_data[[#This Row],[Date Actioned]]), MONTH(tbl_raw_data[[#This Row],[Date Actioned]]), DAY(tbl_raw_data[[#This Row],[Date Actioned]]))</f>
        <v>45137</v>
      </c>
      <c r="L388" s="55" t="str">
        <f>UPPER(TEXT(tbl_raw_data[[#This Row],[Updated_date]],"MMMM"))</f>
        <v>JULY</v>
      </c>
      <c r="M388" s="55" t="str">
        <f>UPPER("Week "&amp;IF(ROUNDUP(DAY(tbl_raw_data[[#This Row],[Updated_date]])/7,0)=5,4,ROUNDUP(DAY(tbl_raw_data[[#This Row],[Updated_date]])/7,0)))</f>
        <v>WEEK 4</v>
      </c>
      <c r="N388" s="57" t="str">
        <f>UPPER(VLOOKUP(tbl_raw_data[[#This Row],[Analyst]],[1]setting!$A$1:$B$15,2,0))</f>
        <v>ROHAN</v>
      </c>
      <c r="O388" s="57" t="str">
        <f>UPPER(tbl_raw_data[[#This Row],[Outcome]])</f>
        <v>WITHDRAW</v>
      </c>
      <c r="P388" s="57" t="str">
        <f>UPPER(tbl_raw_data[[#This Row],[Queue Name]])</f>
        <v>CONSUMER EXISTING</v>
      </c>
      <c r="Q388" s="57" t="str">
        <f>IF(tbl_raw_data[[#This Row],[time_taken_in_mins]]&lt;=20,"SLA_MET","SLA_NOT_MET")</f>
        <v>SLA_NOT_MET</v>
      </c>
    </row>
    <row r="389" spans="1:17" ht="15" customHeight="1" x14ac:dyDescent="0.25">
      <c r="A389" s="5" t="s">
        <v>2137</v>
      </c>
      <c r="B389" s="6">
        <v>45137.582384259258</v>
      </c>
      <c r="C389" s="7">
        <v>45137.587650462963</v>
      </c>
      <c r="D389" s="8" t="s">
        <v>29</v>
      </c>
      <c r="E389" s="10" t="s">
        <v>28</v>
      </c>
      <c r="F389" s="8" t="s">
        <v>73</v>
      </c>
      <c r="G389" s="109"/>
      <c r="H3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 s="48">
        <f>tbl_raw_data[[#This Row],[Date Actioned]]-tbl_raw_data[[#This Row],[Date Tagged]]</f>
        <v>5.2662037051049992E-3</v>
      </c>
      <c r="J389" s="50">
        <f>HOUR(tbl_raw_data[[#This Row],[time_taken]])*60+MINUTE(tbl_raw_data[[#This Row],[time_taken]])+SECOND(tbl_raw_data[[#This Row],[time_taken]])/60</f>
        <v>7.583333333333333</v>
      </c>
      <c r="K389" s="54">
        <f>DATE(YEAR(tbl_raw_data[[#This Row],[Date Actioned]]), MONTH(tbl_raw_data[[#This Row],[Date Actioned]]), DAY(tbl_raw_data[[#This Row],[Date Actioned]]))</f>
        <v>45137</v>
      </c>
      <c r="L389" s="55" t="str">
        <f>UPPER(TEXT(tbl_raw_data[[#This Row],[Updated_date]],"MMMM"))</f>
        <v>JULY</v>
      </c>
      <c r="M389" s="55" t="str">
        <f>UPPER("Week "&amp;IF(ROUNDUP(DAY(tbl_raw_data[[#This Row],[Updated_date]])/7,0)=5,4,ROUNDUP(DAY(tbl_raw_data[[#This Row],[Updated_date]])/7,0)))</f>
        <v>WEEK 4</v>
      </c>
      <c r="N389" s="57" t="str">
        <f>UPPER(VLOOKUP(tbl_raw_data[[#This Row],[Analyst]],[1]setting!$A$1:$B$15,2,0))</f>
        <v>SHAHID</v>
      </c>
      <c r="O389" s="57" t="str">
        <f>UPPER(tbl_raw_data[[#This Row],[Outcome]])</f>
        <v>APPROVE</v>
      </c>
      <c r="P389" s="57" t="str">
        <f>UPPER(tbl_raw_data[[#This Row],[Queue Name]])</f>
        <v>CONSUMER EXISTING</v>
      </c>
      <c r="Q389" s="57" t="str">
        <f>IF(tbl_raw_data[[#This Row],[time_taken_in_mins]]&lt;=20,"SLA_MET","SLA_NOT_MET")</f>
        <v>SLA_MET</v>
      </c>
    </row>
    <row r="390" spans="1:17" ht="15" customHeight="1" x14ac:dyDescent="0.25">
      <c r="A390" s="11" t="s">
        <v>5972</v>
      </c>
      <c r="B390" s="12">
        <v>45137.583240740743</v>
      </c>
      <c r="C390" s="13">
        <v>45137.595034722224</v>
      </c>
      <c r="D390" s="14" t="s">
        <v>29</v>
      </c>
      <c r="E390" s="16" t="s">
        <v>41</v>
      </c>
      <c r="F390" s="14" t="s">
        <v>73</v>
      </c>
      <c r="G390" s="106"/>
      <c r="H390"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0" s="48">
        <f>tbl_raw_data[[#This Row],[Date Actioned]]-tbl_raw_data[[#This Row],[Date Tagged]]</f>
        <v>1.1793981480877846E-2</v>
      </c>
      <c r="J390" s="50">
        <f>HOUR(tbl_raw_data[[#This Row],[time_taken]])*60+MINUTE(tbl_raw_data[[#This Row],[time_taken]])+SECOND(tbl_raw_data[[#This Row],[time_taken]])/60</f>
        <v>16.983333333333334</v>
      </c>
      <c r="K390" s="54">
        <f>DATE(YEAR(tbl_raw_data[[#This Row],[Date Actioned]]), MONTH(tbl_raw_data[[#This Row],[Date Actioned]]), DAY(tbl_raw_data[[#This Row],[Date Actioned]]))</f>
        <v>45137</v>
      </c>
      <c r="L390" s="55" t="str">
        <f>UPPER(TEXT(tbl_raw_data[[#This Row],[Updated_date]],"MMMM"))</f>
        <v>JULY</v>
      </c>
      <c r="M390" s="55" t="str">
        <f>UPPER("Week "&amp;IF(ROUNDUP(DAY(tbl_raw_data[[#This Row],[Updated_date]])/7,0)=5,4,ROUNDUP(DAY(tbl_raw_data[[#This Row],[Updated_date]])/7,0)))</f>
        <v>WEEK 4</v>
      </c>
      <c r="N390" s="57" t="str">
        <f>UPPER(VLOOKUP(tbl_raw_data[[#This Row],[Analyst]],[1]setting!$A$1:$B$15,2,0))</f>
        <v>SHAHID</v>
      </c>
      <c r="O390" s="57" t="str">
        <f>UPPER(tbl_raw_data[[#This Row],[Outcome]])</f>
        <v>APPROVE</v>
      </c>
      <c r="P390" s="57" t="str">
        <f>UPPER(tbl_raw_data[[#This Row],[Queue Name]])</f>
        <v>CONSUMER POST BUREAU</v>
      </c>
      <c r="Q390" s="57" t="str">
        <f>IF(tbl_raw_data[[#This Row],[time_taken_in_mins]]&lt;=20,"SLA_MET","SLA_NOT_MET")</f>
        <v>SLA_MET</v>
      </c>
    </row>
    <row r="391" spans="1:17" ht="15" customHeight="1" x14ac:dyDescent="0.25">
      <c r="A391" s="22" t="s">
        <v>6024</v>
      </c>
      <c r="B391" s="6">
        <v>45137.585682870369</v>
      </c>
      <c r="C391" s="9">
        <v>45137.597650462965</v>
      </c>
      <c r="D391" s="10" t="s">
        <v>13</v>
      </c>
      <c r="E391" s="10" t="s">
        <v>28</v>
      </c>
      <c r="F391" s="10" t="s">
        <v>109</v>
      </c>
      <c r="G391" s="108" t="s">
        <v>29</v>
      </c>
      <c r="H39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 s="48">
        <f>tbl_raw_data[[#This Row],[Date Actioned]]-tbl_raw_data[[#This Row],[Date Tagged]]</f>
        <v>1.1967592596192844E-2</v>
      </c>
      <c r="J391" s="50">
        <f>HOUR(tbl_raw_data[[#This Row],[time_taken]])*60+MINUTE(tbl_raw_data[[#This Row],[time_taken]])+SECOND(tbl_raw_data[[#This Row],[time_taken]])/60</f>
        <v>17.233333333333334</v>
      </c>
      <c r="K391" s="54">
        <f>DATE(YEAR(tbl_raw_data[[#This Row],[Date Actioned]]), MONTH(tbl_raw_data[[#This Row],[Date Actioned]]), DAY(tbl_raw_data[[#This Row],[Date Actioned]]))</f>
        <v>45137</v>
      </c>
      <c r="L391" s="55" t="str">
        <f>UPPER(TEXT(tbl_raw_data[[#This Row],[Updated_date]],"MMMM"))</f>
        <v>JULY</v>
      </c>
      <c r="M391" s="55" t="str">
        <f>UPPER("Week "&amp;IF(ROUNDUP(DAY(tbl_raw_data[[#This Row],[Updated_date]])/7,0)=5,4,ROUNDUP(DAY(tbl_raw_data[[#This Row],[Updated_date]])/7,0)))</f>
        <v>WEEK 4</v>
      </c>
      <c r="N391" s="57" t="str">
        <f>UPPER(VLOOKUP(tbl_raw_data[[#This Row],[Analyst]],[1]setting!$A$1:$B$15,2,0))</f>
        <v>NAVED</v>
      </c>
      <c r="O391" s="57" t="str">
        <f>UPPER(tbl_raw_data[[#This Row],[Outcome]])</f>
        <v>APPROVE</v>
      </c>
      <c r="P391" s="57" t="str">
        <f>UPPER(tbl_raw_data[[#This Row],[Queue Name]])</f>
        <v>CONSUMER EXISTING</v>
      </c>
      <c r="Q391" s="57" t="str">
        <f>IF(tbl_raw_data[[#This Row],[time_taken_in_mins]]&lt;=20,"SLA_MET","SLA_NOT_MET")</f>
        <v>SLA_MET</v>
      </c>
    </row>
    <row r="392" spans="1:17" ht="15" customHeight="1" x14ac:dyDescent="0.25">
      <c r="A392" s="5" t="s">
        <v>5294</v>
      </c>
      <c r="B392" s="12">
        <v>45137.587141203701</v>
      </c>
      <c r="C392" s="15">
        <v>45137.597337962965</v>
      </c>
      <c r="D392" s="16" t="s">
        <v>13</v>
      </c>
      <c r="E392" s="16" t="s">
        <v>28</v>
      </c>
      <c r="F392" s="16" t="s">
        <v>55</v>
      </c>
      <c r="G392" s="107" t="s">
        <v>29</v>
      </c>
      <c r="H39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 s="48">
        <f>tbl_raw_data[[#This Row],[Date Actioned]]-tbl_raw_data[[#This Row],[Date Tagged]]</f>
        <v>1.0196759263635613E-2</v>
      </c>
      <c r="J392" s="50">
        <f>HOUR(tbl_raw_data[[#This Row],[time_taken]])*60+MINUTE(tbl_raw_data[[#This Row],[time_taken]])+SECOND(tbl_raw_data[[#This Row],[time_taken]])/60</f>
        <v>14.683333333333334</v>
      </c>
      <c r="K392" s="54">
        <f>DATE(YEAR(tbl_raw_data[[#This Row],[Date Actioned]]), MONTH(tbl_raw_data[[#This Row],[Date Actioned]]), DAY(tbl_raw_data[[#This Row],[Date Actioned]]))</f>
        <v>45137</v>
      </c>
      <c r="L392" s="55" t="str">
        <f>UPPER(TEXT(tbl_raw_data[[#This Row],[Updated_date]],"MMMM"))</f>
        <v>JULY</v>
      </c>
      <c r="M392" s="55" t="str">
        <f>UPPER("Week "&amp;IF(ROUNDUP(DAY(tbl_raw_data[[#This Row],[Updated_date]])/7,0)=5,4,ROUNDUP(DAY(tbl_raw_data[[#This Row],[Updated_date]])/7,0)))</f>
        <v>WEEK 4</v>
      </c>
      <c r="N392" s="57" t="str">
        <f>UPPER(VLOOKUP(tbl_raw_data[[#This Row],[Analyst]],[1]setting!$A$1:$B$15,2,0))</f>
        <v>CAMERON</v>
      </c>
      <c r="O392" s="57" t="str">
        <f>UPPER(tbl_raw_data[[#This Row],[Outcome]])</f>
        <v>APPROVE</v>
      </c>
      <c r="P392" s="57" t="str">
        <f>UPPER(tbl_raw_data[[#This Row],[Queue Name]])</f>
        <v>CONSUMER EXISTING</v>
      </c>
      <c r="Q392" s="57" t="str">
        <f>IF(tbl_raw_data[[#This Row],[time_taken_in_mins]]&lt;=20,"SLA_MET","SLA_NOT_MET")</f>
        <v>SLA_MET</v>
      </c>
    </row>
    <row r="393" spans="1:17" ht="15" customHeight="1" x14ac:dyDescent="0.25">
      <c r="A393" s="22" t="s">
        <v>1013</v>
      </c>
      <c r="B393" s="6">
        <v>45137.593622685185</v>
      </c>
      <c r="C393" s="9">
        <v>45137.597314814811</v>
      </c>
      <c r="D393" s="10" t="s">
        <v>8</v>
      </c>
      <c r="E393" s="10" t="s">
        <v>9</v>
      </c>
      <c r="F393" s="10" t="s">
        <v>10</v>
      </c>
      <c r="G393" s="108" t="s">
        <v>11</v>
      </c>
      <c r="H39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3" s="48">
        <f>tbl_raw_data[[#This Row],[Date Actioned]]-tbl_raw_data[[#This Row],[Date Tagged]]</f>
        <v>3.6921296268701553E-3</v>
      </c>
      <c r="J393" s="50">
        <f>HOUR(tbl_raw_data[[#This Row],[time_taken]])*60+MINUTE(tbl_raw_data[[#This Row],[time_taken]])+SECOND(tbl_raw_data[[#This Row],[time_taken]])/60</f>
        <v>5.3166666666666664</v>
      </c>
      <c r="K393" s="54">
        <f>DATE(YEAR(tbl_raw_data[[#This Row],[Date Actioned]]), MONTH(tbl_raw_data[[#This Row],[Date Actioned]]), DAY(tbl_raw_data[[#This Row],[Date Actioned]]))</f>
        <v>45137</v>
      </c>
      <c r="L393" s="55" t="str">
        <f>UPPER(TEXT(tbl_raw_data[[#This Row],[Updated_date]],"MMMM"))</f>
        <v>JULY</v>
      </c>
      <c r="M393" s="55" t="str">
        <f>UPPER("Week "&amp;IF(ROUNDUP(DAY(tbl_raw_data[[#This Row],[Updated_date]])/7,0)=5,4,ROUNDUP(DAY(tbl_raw_data[[#This Row],[Updated_date]])/7,0)))</f>
        <v>WEEK 4</v>
      </c>
      <c r="N393" s="57" t="str">
        <f>UPPER(VLOOKUP(tbl_raw_data[[#This Row],[Analyst]],[1]setting!$A$1:$B$15,2,0))</f>
        <v>SAM</v>
      </c>
      <c r="O393" s="57" t="str">
        <f>UPPER(tbl_raw_data[[#This Row],[Outcome]])</f>
        <v>WITHDRAW</v>
      </c>
      <c r="P393" s="57" t="str">
        <f>UPPER(tbl_raw_data[[#This Row],[Queue Name]])</f>
        <v>CONSUMER PRE BUREAU</v>
      </c>
      <c r="Q393" s="57" t="str">
        <f>IF(tbl_raw_data[[#This Row],[time_taken_in_mins]]&lt;=20,"SLA_MET","SLA_NOT_MET")</f>
        <v>SLA_MET</v>
      </c>
    </row>
    <row r="394" spans="1:17" ht="15" customHeight="1" x14ac:dyDescent="0.25">
      <c r="A394" s="11" t="s">
        <v>5050</v>
      </c>
      <c r="B394" s="6">
        <v>45137.593773148146</v>
      </c>
      <c r="C394" s="9">
        <v>45137.603368055556</v>
      </c>
      <c r="D394" s="10" t="s">
        <v>13</v>
      </c>
      <c r="E394" s="10" t="s">
        <v>41</v>
      </c>
      <c r="F394" s="10" t="s">
        <v>42</v>
      </c>
      <c r="G394" s="108" t="s">
        <v>29</v>
      </c>
      <c r="H39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4" s="48">
        <f>tbl_raw_data[[#This Row],[Date Actioned]]-tbl_raw_data[[#This Row],[Date Tagged]]</f>
        <v>9.5949074093368836E-3</v>
      </c>
      <c r="J394" s="50">
        <f>HOUR(tbl_raw_data[[#This Row],[time_taken]])*60+MINUTE(tbl_raw_data[[#This Row],[time_taken]])+SECOND(tbl_raw_data[[#This Row],[time_taken]])/60</f>
        <v>13.816666666666666</v>
      </c>
      <c r="K394" s="54">
        <f>DATE(YEAR(tbl_raw_data[[#This Row],[Date Actioned]]), MONTH(tbl_raw_data[[#This Row],[Date Actioned]]), DAY(tbl_raw_data[[#This Row],[Date Actioned]]))</f>
        <v>45137</v>
      </c>
      <c r="L394" s="55" t="str">
        <f>UPPER(TEXT(tbl_raw_data[[#This Row],[Updated_date]],"MMMM"))</f>
        <v>JULY</v>
      </c>
      <c r="M394" s="55" t="str">
        <f>UPPER("Week "&amp;IF(ROUNDUP(DAY(tbl_raw_data[[#This Row],[Updated_date]])/7,0)=5,4,ROUNDUP(DAY(tbl_raw_data[[#This Row],[Updated_date]])/7,0)))</f>
        <v>WEEK 4</v>
      </c>
      <c r="N394" s="57" t="str">
        <f>UPPER(VLOOKUP(tbl_raw_data[[#This Row],[Analyst]],[1]setting!$A$1:$B$15,2,0))</f>
        <v>NITESH</v>
      </c>
      <c r="O394" s="57" t="str">
        <f>UPPER(tbl_raw_data[[#This Row],[Outcome]])</f>
        <v>APPROVE</v>
      </c>
      <c r="P394" s="57" t="str">
        <f>UPPER(tbl_raw_data[[#This Row],[Queue Name]])</f>
        <v>CONSUMER POST BUREAU</v>
      </c>
      <c r="Q394" s="57" t="str">
        <f>IF(tbl_raw_data[[#This Row],[time_taken_in_mins]]&lt;=20,"SLA_MET","SLA_NOT_MET")</f>
        <v>SLA_MET</v>
      </c>
    </row>
    <row r="395" spans="1:17" ht="15" customHeight="1" x14ac:dyDescent="0.25">
      <c r="A395" s="22" t="s">
        <v>1234</v>
      </c>
      <c r="B395" s="12">
        <v>45137.596990740742</v>
      </c>
      <c r="C395" s="15">
        <v>45137.601018518515</v>
      </c>
      <c r="D395" s="16" t="s">
        <v>13</v>
      </c>
      <c r="E395" s="16" t="s">
        <v>41</v>
      </c>
      <c r="F395" s="16" t="s">
        <v>10</v>
      </c>
      <c r="G395" s="107" t="s">
        <v>67</v>
      </c>
      <c r="H39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 s="48">
        <f>tbl_raw_data[[#This Row],[Date Actioned]]-tbl_raw_data[[#This Row],[Date Tagged]]</f>
        <v>4.0277777734445408E-3</v>
      </c>
      <c r="J395" s="50">
        <f>HOUR(tbl_raw_data[[#This Row],[time_taken]])*60+MINUTE(tbl_raw_data[[#This Row],[time_taken]])+SECOND(tbl_raw_data[[#This Row],[time_taken]])/60</f>
        <v>5.8</v>
      </c>
      <c r="K395" s="54">
        <f>DATE(YEAR(tbl_raw_data[[#This Row],[Date Actioned]]), MONTH(tbl_raw_data[[#This Row],[Date Actioned]]), DAY(tbl_raw_data[[#This Row],[Date Actioned]]))</f>
        <v>45137</v>
      </c>
      <c r="L395" s="55" t="str">
        <f>UPPER(TEXT(tbl_raw_data[[#This Row],[Updated_date]],"MMMM"))</f>
        <v>JULY</v>
      </c>
      <c r="M395" s="55" t="str">
        <f>UPPER("Week "&amp;IF(ROUNDUP(DAY(tbl_raw_data[[#This Row],[Updated_date]])/7,0)=5,4,ROUNDUP(DAY(tbl_raw_data[[#This Row],[Updated_date]])/7,0)))</f>
        <v>WEEK 4</v>
      </c>
      <c r="N395" s="57" t="str">
        <f>UPPER(VLOOKUP(tbl_raw_data[[#This Row],[Analyst]],[1]setting!$A$1:$B$15,2,0))</f>
        <v>SAM</v>
      </c>
      <c r="O395" s="57" t="str">
        <f>UPPER(tbl_raw_data[[#This Row],[Outcome]])</f>
        <v>APPROVE</v>
      </c>
      <c r="P395" s="57" t="str">
        <f>UPPER(tbl_raw_data[[#This Row],[Queue Name]])</f>
        <v>CONSUMER POST BUREAU</v>
      </c>
      <c r="Q395" s="57" t="str">
        <f>IF(tbl_raw_data[[#This Row],[time_taken_in_mins]]&lt;=20,"SLA_MET","SLA_NOT_MET")</f>
        <v>SLA_MET</v>
      </c>
    </row>
    <row r="396" spans="1:17" ht="15" customHeight="1" x14ac:dyDescent="0.25">
      <c r="A396" s="5" t="s">
        <v>6721</v>
      </c>
      <c r="B396" s="6">
        <v>45137.596990740742</v>
      </c>
      <c r="C396" s="9">
        <v>45137.612025462964</v>
      </c>
      <c r="D396" s="10" t="s">
        <v>13</v>
      </c>
      <c r="E396" s="10" t="s">
        <v>28</v>
      </c>
      <c r="F396" s="10" t="s">
        <v>228</v>
      </c>
      <c r="G396" s="108" t="s">
        <v>29</v>
      </c>
      <c r="H39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6" s="48">
        <f>tbl_raw_data[[#This Row],[Date Actioned]]-tbl_raw_data[[#This Row],[Date Tagged]]</f>
        <v>1.5034722222480923E-2</v>
      </c>
      <c r="J396" s="50">
        <f>HOUR(tbl_raw_data[[#This Row],[time_taken]])*60+MINUTE(tbl_raw_data[[#This Row],[time_taken]])+SECOND(tbl_raw_data[[#This Row],[time_taken]])/60</f>
        <v>21.65</v>
      </c>
      <c r="K396" s="54">
        <f>DATE(YEAR(tbl_raw_data[[#This Row],[Date Actioned]]), MONTH(tbl_raw_data[[#This Row],[Date Actioned]]), DAY(tbl_raw_data[[#This Row],[Date Actioned]]))</f>
        <v>45137</v>
      </c>
      <c r="L396" s="55" t="str">
        <f>UPPER(TEXT(tbl_raw_data[[#This Row],[Updated_date]],"MMMM"))</f>
        <v>JULY</v>
      </c>
      <c r="M396" s="55" t="str">
        <f>UPPER("Week "&amp;IF(ROUNDUP(DAY(tbl_raw_data[[#This Row],[Updated_date]])/7,0)=5,4,ROUNDUP(DAY(tbl_raw_data[[#This Row],[Updated_date]])/7,0)))</f>
        <v>WEEK 4</v>
      </c>
      <c r="N396" s="57" t="str">
        <f>UPPER(VLOOKUP(tbl_raw_data[[#This Row],[Analyst]],[1]setting!$A$1:$B$15,2,0))</f>
        <v>OUADIR</v>
      </c>
      <c r="O396" s="57" t="str">
        <f>UPPER(tbl_raw_data[[#This Row],[Outcome]])</f>
        <v>APPROVE</v>
      </c>
      <c r="P396" s="57" t="str">
        <f>UPPER(tbl_raw_data[[#This Row],[Queue Name]])</f>
        <v>CONSUMER EXISTING</v>
      </c>
      <c r="Q396" s="57" t="str">
        <f>IF(tbl_raw_data[[#This Row],[time_taken_in_mins]]&lt;=20,"SLA_MET","SLA_NOT_MET")</f>
        <v>SLA_NOT_MET</v>
      </c>
    </row>
    <row r="397" spans="1:17" ht="15" customHeight="1" x14ac:dyDescent="0.25">
      <c r="A397" s="11" t="s">
        <v>1321</v>
      </c>
      <c r="B397" s="12">
        <v>45137.598935185182</v>
      </c>
      <c r="C397" s="15">
        <v>45137.603101851855</v>
      </c>
      <c r="D397" s="16" t="s">
        <v>13</v>
      </c>
      <c r="E397" s="16" t="s">
        <v>41</v>
      </c>
      <c r="F397" s="16" t="s">
        <v>55</v>
      </c>
      <c r="G397" s="107" t="s">
        <v>67</v>
      </c>
      <c r="H39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 s="48">
        <f>tbl_raw_data[[#This Row],[Date Actioned]]-tbl_raw_data[[#This Row],[Date Tagged]]</f>
        <v>4.1666666729724966E-3</v>
      </c>
      <c r="J397" s="50">
        <f>HOUR(tbl_raw_data[[#This Row],[time_taken]])*60+MINUTE(tbl_raw_data[[#This Row],[time_taken]])+SECOND(tbl_raw_data[[#This Row],[time_taken]])/60</f>
        <v>6</v>
      </c>
      <c r="K397" s="54">
        <f>DATE(YEAR(tbl_raw_data[[#This Row],[Date Actioned]]), MONTH(tbl_raw_data[[#This Row],[Date Actioned]]), DAY(tbl_raw_data[[#This Row],[Date Actioned]]))</f>
        <v>45137</v>
      </c>
      <c r="L397" s="55" t="str">
        <f>UPPER(TEXT(tbl_raw_data[[#This Row],[Updated_date]],"MMMM"))</f>
        <v>JULY</v>
      </c>
      <c r="M397" s="55" t="str">
        <f>UPPER("Week "&amp;IF(ROUNDUP(DAY(tbl_raw_data[[#This Row],[Updated_date]])/7,0)=5,4,ROUNDUP(DAY(tbl_raw_data[[#This Row],[Updated_date]])/7,0)))</f>
        <v>WEEK 4</v>
      </c>
      <c r="N397" s="57" t="str">
        <f>UPPER(VLOOKUP(tbl_raw_data[[#This Row],[Analyst]],[1]setting!$A$1:$B$15,2,0))</f>
        <v>CAMERON</v>
      </c>
      <c r="O397" s="57" t="str">
        <f>UPPER(tbl_raw_data[[#This Row],[Outcome]])</f>
        <v>APPROVE</v>
      </c>
      <c r="P397" s="57" t="str">
        <f>UPPER(tbl_raw_data[[#This Row],[Queue Name]])</f>
        <v>CONSUMER POST BUREAU</v>
      </c>
      <c r="Q397" s="57" t="str">
        <f>IF(tbl_raw_data[[#This Row],[time_taken_in_mins]]&lt;=20,"SLA_MET","SLA_NOT_MET")</f>
        <v>SLA_MET</v>
      </c>
    </row>
    <row r="398" spans="1:17" ht="15" customHeight="1" x14ac:dyDescent="0.25">
      <c r="A398" s="22" t="s">
        <v>703</v>
      </c>
      <c r="B398" s="6">
        <v>45137.599652777775</v>
      </c>
      <c r="C398" s="7">
        <v>45137.602824074071</v>
      </c>
      <c r="D398" s="8" t="s">
        <v>29</v>
      </c>
      <c r="E398" s="10" t="s">
        <v>28</v>
      </c>
      <c r="F398" s="8" t="s">
        <v>73</v>
      </c>
      <c r="G398" s="109"/>
      <c r="H3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8" s="48">
        <f>tbl_raw_data[[#This Row],[Date Actioned]]-tbl_raw_data[[#This Row],[Date Tagged]]</f>
        <v>3.1712962954770774E-3</v>
      </c>
      <c r="J398" s="50">
        <f>HOUR(tbl_raw_data[[#This Row],[time_taken]])*60+MINUTE(tbl_raw_data[[#This Row],[time_taken]])+SECOND(tbl_raw_data[[#This Row],[time_taken]])/60</f>
        <v>4.5666666666666664</v>
      </c>
      <c r="K398" s="54">
        <f>DATE(YEAR(tbl_raw_data[[#This Row],[Date Actioned]]), MONTH(tbl_raw_data[[#This Row],[Date Actioned]]), DAY(tbl_raw_data[[#This Row],[Date Actioned]]))</f>
        <v>45137</v>
      </c>
      <c r="L398" s="55" t="str">
        <f>UPPER(TEXT(tbl_raw_data[[#This Row],[Updated_date]],"MMMM"))</f>
        <v>JULY</v>
      </c>
      <c r="M398" s="55" t="str">
        <f>UPPER("Week "&amp;IF(ROUNDUP(DAY(tbl_raw_data[[#This Row],[Updated_date]])/7,0)=5,4,ROUNDUP(DAY(tbl_raw_data[[#This Row],[Updated_date]])/7,0)))</f>
        <v>WEEK 4</v>
      </c>
      <c r="N398" s="57" t="str">
        <f>UPPER(VLOOKUP(tbl_raw_data[[#This Row],[Analyst]],[1]setting!$A$1:$B$15,2,0))</f>
        <v>SHAHID</v>
      </c>
      <c r="O398" s="57" t="str">
        <f>UPPER(tbl_raw_data[[#This Row],[Outcome]])</f>
        <v>APPROVE</v>
      </c>
      <c r="P398" s="57" t="str">
        <f>UPPER(tbl_raw_data[[#This Row],[Queue Name]])</f>
        <v>CONSUMER EXISTING</v>
      </c>
      <c r="Q398" s="57" t="str">
        <f>IF(tbl_raw_data[[#This Row],[time_taken_in_mins]]&lt;=20,"SLA_MET","SLA_NOT_MET")</f>
        <v>SLA_MET</v>
      </c>
    </row>
    <row r="399" spans="1:17" ht="15" customHeight="1" x14ac:dyDescent="0.25">
      <c r="A399" s="5" t="s">
        <v>3134</v>
      </c>
      <c r="B399" s="12">
        <v>45137.600254629629</v>
      </c>
      <c r="C399" s="15">
        <v>45137.606828703705</v>
      </c>
      <c r="D399" s="16" t="s">
        <v>13</v>
      </c>
      <c r="E399" s="16" t="s">
        <v>41</v>
      </c>
      <c r="F399" s="16" t="s">
        <v>455</v>
      </c>
      <c r="G399" s="107" t="s">
        <v>29</v>
      </c>
      <c r="H39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 s="48">
        <f>tbl_raw_data[[#This Row],[Date Actioned]]-tbl_raw_data[[#This Row],[Date Tagged]]</f>
        <v>6.5740740756154992E-3</v>
      </c>
      <c r="J399" s="50">
        <f>HOUR(tbl_raw_data[[#This Row],[time_taken]])*60+MINUTE(tbl_raw_data[[#This Row],[time_taken]])+SECOND(tbl_raw_data[[#This Row],[time_taken]])/60</f>
        <v>9.4666666666666668</v>
      </c>
      <c r="K399" s="54">
        <f>DATE(YEAR(tbl_raw_data[[#This Row],[Date Actioned]]), MONTH(tbl_raw_data[[#This Row],[Date Actioned]]), DAY(tbl_raw_data[[#This Row],[Date Actioned]]))</f>
        <v>45137</v>
      </c>
      <c r="L399" s="55" t="str">
        <f>UPPER(TEXT(tbl_raw_data[[#This Row],[Updated_date]],"MMMM"))</f>
        <v>JULY</v>
      </c>
      <c r="M399" s="55" t="str">
        <f>UPPER("Week "&amp;IF(ROUNDUP(DAY(tbl_raw_data[[#This Row],[Updated_date]])/7,0)=5,4,ROUNDUP(DAY(tbl_raw_data[[#This Row],[Updated_date]])/7,0)))</f>
        <v>WEEK 4</v>
      </c>
      <c r="N399" s="57" t="str">
        <f>UPPER(VLOOKUP(tbl_raw_data[[#This Row],[Analyst]],[1]setting!$A$1:$B$15,2,0))</f>
        <v>ROHAN</v>
      </c>
      <c r="O399" s="57" t="str">
        <f>UPPER(tbl_raw_data[[#This Row],[Outcome]])</f>
        <v>APPROVE</v>
      </c>
      <c r="P399" s="57" t="str">
        <f>UPPER(tbl_raw_data[[#This Row],[Queue Name]])</f>
        <v>CONSUMER POST BUREAU</v>
      </c>
      <c r="Q399" s="57" t="str">
        <f>IF(tbl_raw_data[[#This Row],[time_taken_in_mins]]&lt;=20,"SLA_MET","SLA_NOT_MET")</f>
        <v>SLA_MET</v>
      </c>
    </row>
    <row r="400" spans="1:17" ht="15" customHeight="1" x14ac:dyDescent="0.25">
      <c r="A400" s="11" t="s">
        <v>3586</v>
      </c>
      <c r="B400" s="6">
        <v>45137.600671296299</v>
      </c>
      <c r="C400" s="9">
        <v>45137.607800925929</v>
      </c>
      <c r="D400" s="10" t="s">
        <v>13</v>
      </c>
      <c r="E400" s="10" t="s">
        <v>28</v>
      </c>
      <c r="F400" s="10" t="s">
        <v>10</v>
      </c>
      <c r="G400" s="108" t="s">
        <v>29</v>
      </c>
      <c r="H40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0" s="48">
        <f>tbl_raw_data[[#This Row],[Date Actioned]]-tbl_raw_data[[#This Row],[Date Tagged]]</f>
        <v>7.1296296300715767E-3</v>
      </c>
      <c r="J400" s="50">
        <f>HOUR(tbl_raw_data[[#This Row],[time_taken]])*60+MINUTE(tbl_raw_data[[#This Row],[time_taken]])+SECOND(tbl_raw_data[[#This Row],[time_taken]])/60</f>
        <v>10.266666666666667</v>
      </c>
      <c r="K400" s="54">
        <f>DATE(YEAR(tbl_raw_data[[#This Row],[Date Actioned]]), MONTH(tbl_raw_data[[#This Row],[Date Actioned]]), DAY(tbl_raw_data[[#This Row],[Date Actioned]]))</f>
        <v>45137</v>
      </c>
      <c r="L400" s="55" t="str">
        <f>UPPER(TEXT(tbl_raw_data[[#This Row],[Updated_date]],"MMMM"))</f>
        <v>JULY</v>
      </c>
      <c r="M400" s="55" t="str">
        <f>UPPER("Week "&amp;IF(ROUNDUP(DAY(tbl_raw_data[[#This Row],[Updated_date]])/7,0)=5,4,ROUNDUP(DAY(tbl_raw_data[[#This Row],[Updated_date]])/7,0)))</f>
        <v>WEEK 4</v>
      </c>
      <c r="N400" s="57" t="str">
        <f>UPPER(VLOOKUP(tbl_raw_data[[#This Row],[Analyst]],[1]setting!$A$1:$B$15,2,0))</f>
        <v>SAM</v>
      </c>
      <c r="O400" s="57" t="str">
        <f>UPPER(tbl_raw_data[[#This Row],[Outcome]])</f>
        <v>APPROVE</v>
      </c>
      <c r="P400" s="57" t="str">
        <f>UPPER(tbl_raw_data[[#This Row],[Queue Name]])</f>
        <v>CONSUMER EXISTING</v>
      </c>
      <c r="Q400" s="57" t="str">
        <f>IF(tbl_raw_data[[#This Row],[time_taken_in_mins]]&lt;=20,"SLA_MET","SLA_NOT_MET")</f>
        <v>SLA_MET</v>
      </c>
    </row>
    <row r="401" spans="1:17" ht="15" customHeight="1" x14ac:dyDescent="0.25">
      <c r="A401" s="22" t="s">
        <v>553</v>
      </c>
      <c r="B401" s="6">
        <v>45137.604212962964</v>
      </c>
      <c r="C401" s="9">
        <v>45137.607106481482</v>
      </c>
      <c r="D401" s="10" t="s">
        <v>46</v>
      </c>
      <c r="E401" s="10" t="s">
        <v>28</v>
      </c>
      <c r="F401" s="10" t="s">
        <v>86</v>
      </c>
      <c r="G401" s="108" t="s">
        <v>74</v>
      </c>
      <c r="H40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 s="48">
        <f>tbl_raw_data[[#This Row],[Date Actioned]]-tbl_raw_data[[#This Row],[Date Tagged]]</f>
        <v>2.8935185182490386E-3</v>
      </c>
      <c r="J401" s="50">
        <f>HOUR(tbl_raw_data[[#This Row],[time_taken]])*60+MINUTE(tbl_raw_data[[#This Row],[time_taken]])+SECOND(tbl_raw_data[[#This Row],[time_taken]])/60</f>
        <v>4.166666666666667</v>
      </c>
      <c r="K401" s="54">
        <f>DATE(YEAR(tbl_raw_data[[#This Row],[Date Actioned]]), MONTH(tbl_raw_data[[#This Row],[Date Actioned]]), DAY(tbl_raw_data[[#This Row],[Date Actioned]]))</f>
        <v>45137</v>
      </c>
      <c r="L401" s="55" t="str">
        <f>UPPER(TEXT(tbl_raw_data[[#This Row],[Updated_date]],"MMMM"))</f>
        <v>JULY</v>
      </c>
      <c r="M401" s="55" t="str">
        <f>UPPER("Week "&amp;IF(ROUNDUP(DAY(tbl_raw_data[[#This Row],[Updated_date]])/7,0)=5,4,ROUNDUP(DAY(tbl_raw_data[[#This Row],[Updated_date]])/7,0)))</f>
        <v>WEEK 4</v>
      </c>
      <c r="N401" s="57" t="str">
        <f>UPPER(VLOOKUP(tbl_raw_data[[#This Row],[Analyst]],[1]setting!$A$1:$B$15,2,0))</f>
        <v>ASIF</v>
      </c>
      <c r="O401" s="57" t="str">
        <f>UPPER(tbl_raw_data[[#This Row],[Outcome]])</f>
        <v>DECLINE</v>
      </c>
      <c r="P401" s="57" t="str">
        <f>UPPER(tbl_raw_data[[#This Row],[Queue Name]])</f>
        <v>CONSUMER EXISTING</v>
      </c>
      <c r="Q401" s="57" t="str">
        <f>IF(tbl_raw_data[[#This Row],[time_taken_in_mins]]&lt;=20,"SLA_MET","SLA_NOT_MET")</f>
        <v>SLA_MET</v>
      </c>
    </row>
    <row r="402" spans="1:17" ht="15" customHeight="1" x14ac:dyDescent="0.25">
      <c r="A402" s="22" t="s">
        <v>1551</v>
      </c>
      <c r="B402" s="12">
        <v>45137.604826388888</v>
      </c>
      <c r="C402" s="15">
        <v>45137.609340277777</v>
      </c>
      <c r="D402" s="16" t="s">
        <v>13</v>
      </c>
      <c r="E402" s="16" t="s">
        <v>9</v>
      </c>
      <c r="F402" s="16" t="s">
        <v>109</v>
      </c>
      <c r="G402" s="107" t="s">
        <v>1552</v>
      </c>
      <c r="H40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 s="48">
        <f>tbl_raw_data[[#This Row],[Date Actioned]]-tbl_raw_data[[#This Row],[Date Tagged]]</f>
        <v>4.5138888890505768E-3</v>
      </c>
      <c r="J402" s="50">
        <f>HOUR(tbl_raw_data[[#This Row],[time_taken]])*60+MINUTE(tbl_raw_data[[#This Row],[time_taken]])+SECOND(tbl_raw_data[[#This Row],[time_taken]])/60</f>
        <v>6.5</v>
      </c>
      <c r="K402" s="54">
        <f>DATE(YEAR(tbl_raw_data[[#This Row],[Date Actioned]]), MONTH(tbl_raw_data[[#This Row],[Date Actioned]]), DAY(tbl_raw_data[[#This Row],[Date Actioned]]))</f>
        <v>45137</v>
      </c>
      <c r="L402" s="55" t="str">
        <f>UPPER(TEXT(tbl_raw_data[[#This Row],[Updated_date]],"MMMM"))</f>
        <v>JULY</v>
      </c>
      <c r="M402" s="55" t="str">
        <f>UPPER("Week "&amp;IF(ROUNDUP(DAY(tbl_raw_data[[#This Row],[Updated_date]])/7,0)=5,4,ROUNDUP(DAY(tbl_raw_data[[#This Row],[Updated_date]])/7,0)))</f>
        <v>WEEK 4</v>
      </c>
      <c r="N402" s="57" t="str">
        <f>UPPER(VLOOKUP(tbl_raw_data[[#This Row],[Analyst]],[1]setting!$A$1:$B$15,2,0))</f>
        <v>NAVED</v>
      </c>
      <c r="O402" s="57" t="str">
        <f>UPPER(tbl_raw_data[[#This Row],[Outcome]])</f>
        <v>APPROVE</v>
      </c>
      <c r="P402" s="57" t="str">
        <f>UPPER(tbl_raw_data[[#This Row],[Queue Name]])</f>
        <v>CONSUMER PRE BUREAU</v>
      </c>
      <c r="Q402" s="57" t="str">
        <f>IF(tbl_raw_data[[#This Row],[time_taken_in_mins]]&lt;=20,"SLA_MET","SLA_NOT_MET")</f>
        <v>SLA_MET</v>
      </c>
    </row>
    <row r="403" spans="1:17" ht="15" customHeight="1" x14ac:dyDescent="0.25">
      <c r="A403" s="5" t="s">
        <v>3059</v>
      </c>
      <c r="B403" s="6">
        <v>45137.605416666665</v>
      </c>
      <c r="C403" s="9">
        <v>45137.611898148149</v>
      </c>
      <c r="D403" s="10" t="s">
        <v>13</v>
      </c>
      <c r="E403" s="10" t="s">
        <v>28</v>
      </c>
      <c r="F403" s="10" t="s">
        <v>55</v>
      </c>
      <c r="G403" s="108" t="s">
        <v>886</v>
      </c>
      <c r="H40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 s="48">
        <f>tbl_raw_data[[#This Row],[Date Actioned]]-tbl_raw_data[[#This Row],[Date Tagged]]</f>
        <v>6.4814814832061529E-3</v>
      </c>
      <c r="J403" s="50">
        <f>HOUR(tbl_raw_data[[#This Row],[time_taken]])*60+MINUTE(tbl_raw_data[[#This Row],[time_taken]])+SECOND(tbl_raw_data[[#This Row],[time_taken]])/60</f>
        <v>9.3333333333333339</v>
      </c>
      <c r="K403" s="54">
        <f>DATE(YEAR(tbl_raw_data[[#This Row],[Date Actioned]]), MONTH(tbl_raw_data[[#This Row],[Date Actioned]]), DAY(tbl_raw_data[[#This Row],[Date Actioned]]))</f>
        <v>45137</v>
      </c>
      <c r="L403" s="55" t="str">
        <f>UPPER(TEXT(tbl_raw_data[[#This Row],[Updated_date]],"MMMM"))</f>
        <v>JULY</v>
      </c>
      <c r="M403" s="55" t="str">
        <f>UPPER("Week "&amp;IF(ROUNDUP(DAY(tbl_raw_data[[#This Row],[Updated_date]])/7,0)=5,4,ROUNDUP(DAY(tbl_raw_data[[#This Row],[Updated_date]])/7,0)))</f>
        <v>WEEK 4</v>
      </c>
      <c r="N403" s="57" t="str">
        <f>UPPER(VLOOKUP(tbl_raw_data[[#This Row],[Analyst]],[1]setting!$A$1:$B$15,2,0))</f>
        <v>CAMERON</v>
      </c>
      <c r="O403" s="57" t="str">
        <f>UPPER(tbl_raw_data[[#This Row],[Outcome]])</f>
        <v>APPROVE</v>
      </c>
      <c r="P403" s="57" t="str">
        <f>UPPER(tbl_raw_data[[#This Row],[Queue Name]])</f>
        <v>CONSUMER EXISTING</v>
      </c>
      <c r="Q403" s="57" t="str">
        <f>IF(tbl_raw_data[[#This Row],[time_taken_in_mins]]&lt;=20,"SLA_MET","SLA_NOT_MET")</f>
        <v>SLA_MET</v>
      </c>
    </row>
    <row r="404" spans="1:17" ht="15" customHeight="1" x14ac:dyDescent="0.25">
      <c r="A404" s="11" t="s">
        <v>257</v>
      </c>
      <c r="B404" s="12">
        <v>45137.607037037036</v>
      </c>
      <c r="C404" s="15">
        <v>45137.609155092592</v>
      </c>
      <c r="D404" s="16" t="s">
        <v>13</v>
      </c>
      <c r="E404" s="16" t="s">
        <v>41</v>
      </c>
      <c r="F404" s="16" t="s">
        <v>86</v>
      </c>
      <c r="G404" s="107" t="s">
        <v>67</v>
      </c>
      <c r="H40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 s="48">
        <f>tbl_raw_data[[#This Row],[Date Actioned]]-tbl_raw_data[[#This Row],[Date Tagged]]</f>
        <v>2.118055555911269E-3</v>
      </c>
      <c r="J404" s="50">
        <f>HOUR(tbl_raw_data[[#This Row],[time_taken]])*60+MINUTE(tbl_raw_data[[#This Row],[time_taken]])+SECOND(tbl_raw_data[[#This Row],[time_taken]])/60</f>
        <v>3.05</v>
      </c>
      <c r="K404" s="54">
        <f>DATE(YEAR(tbl_raw_data[[#This Row],[Date Actioned]]), MONTH(tbl_raw_data[[#This Row],[Date Actioned]]), DAY(tbl_raw_data[[#This Row],[Date Actioned]]))</f>
        <v>45137</v>
      </c>
      <c r="L404" s="55" t="str">
        <f>UPPER(TEXT(tbl_raw_data[[#This Row],[Updated_date]],"MMMM"))</f>
        <v>JULY</v>
      </c>
      <c r="M404" s="55" t="str">
        <f>UPPER("Week "&amp;IF(ROUNDUP(DAY(tbl_raw_data[[#This Row],[Updated_date]])/7,0)=5,4,ROUNDUP(DAY(tbl_raw_data[[#This Row],[Updated_date]])/7,0)))</f>
        <v>WEEK 4</v>
      </c>
      <c r="N404" s="57" t="str">
        <f>UPPER(VLOOKUP(tbl_raw_data[[#This Row],[Analyst]],[1]setting!$A$1:$B$15,2,0))</f>
        <v>ASIF</v>
      </c>
      <c r="O404" s="57" t="str">
        <f>UPPER(tbl_raw_data[[#This Row],[Outcome]])</f>
        <v>APPROVE</v>
      </c>
      <c r="P404" s="57" t="str">
        <f>UPPER(tbl_raw_data[[#This Row],[Queue Name]])</f>
        <v>CONSUMER POST BUREAU</v>
      </c>
      <c r="Q404" s="57" t="str">
        <f>IF(tbl_raw_data[[#This Row],[time_taken_in_mins]]&lt;=20,"SLA_MET","SLA_NOT_MET")</f>
        <v>SLA_MET</v>
      </c>
    </row>
    <row r="405" spans="1:17" ht="15" customHeight="1" x14ac:dyDescent="0.25">
      <c r="A405" s="22" t="s">
        <v>1319</v>
      </c>
      <c r="B405" s="6">
        <v>45137.607581018521</v>
      </c>
      <c r="C405" s="7">
        <v>45137.61173611111</v>
      </c>
      <c r="D405" s="8" t="s">
        <v>29</v>
      </c>
      <c r="E405" s="10" t="s">
        <v>41</v>
      </c>
      <c r="F405" s="8" t="s">
        <v>73</v>
      </c>
      <c r="G405" s="109"/>
      <c r="H4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 s="48">
        <f>tbl_raw_data[[#This Row],[Date Actioned]]-tbl_raw_data[[#This Row],[Date Tagged]]</f>
        <v>4.1550925889168866E-3</v>
      </c>
      <c r="J405" s="50">
        <f>HOUR(tbl_raw_data[[#This Row],[time_taken]])*60+MINUTE(tbl_raw_data[[#This Row],[time_taken]])+SECOND(tbl_raw_data[[#This Row],[time_taken]])/60</f>
        <v>5.9833333333333334</v>
      </c>
      <c r="K405" s="54">
        <f>DATE(YEAR(tbl_raw_data[[#This Row],[Date Actioned]]), MONTH(tbl_raw_data[[#This Row],[Date Actioned]]), DAY(tbl_raw_data[[#This Row],[Date Actioned]]))</f>
        <v>45137</v>
      </c>
      <c r="L405" s="55" t="str">
        <f>UPPER(TEXT(tbl_raw_data[[#This Row],[Updated_date]],"MMMM"))</f>
        <v>JULY</v>
      </c>
      <c r="M405" s="55" t="str">
        <f>UPPER("Week "&amp;IF(ROUNDUP(DAY(tbl_raw_data[[#This Row],[Updated_date]])/7,0)=5,4,ROUNDUP(DAY(tbl_raw_data[[#This Row],[Updated_date]])/7,0)))</f>
        <v>WEEK 4</v>
      </c>
      <c r="N405" s="57" t="str">
        <f>UPPER(VLOOKUP(tbl_raw_data[[#This Row],[Analyst]],[1]setting!$A$1:$B$15,2,0))</f>
        <v>SHAHID</v>
      </c>
      <c r="O405" s="57" t="str">
        <f>UPPER(tbl_raw_data[[#This Row],[Outcome]])</f>
        <v>APPROVE</v>
      </c>
      <c r="P405" s="57" t="str">
        <f>UPPER(tbl_raw_data[[#This Row],[Queue Name]])</f>
        <v>CONSUMER POST BUREAU</v>
      </c>
      <c r="Q405" s="57" t="str">
        <f>IF(tbl_raw_data[[#This Row],[time_taken_in_mins]]&lt;=20,"SLA_MET","SLA_NOT_MET")</f>
        <v>SLA_MET</v>
      </c>
    </row>
    <row r="406" spans="1:17" ht="15" customHeight="1" x14ac:dyDescent="0.25">
      <c r="A406" s="5" t="s">
        <v>892</v>
      </c>
      <c r="B406" s="12">
        <v>45137.608657407407</v>
      </c>
      <c r="C406" s="15">
        <v>45137.61215277778</v>
      </c>
      <c r="D406" s="16" t="s">
        <v>8</v>
      </c>
      <c r="E406" s="16" t="s">
        <v>9</v>
      </c>
      <c r="F406" s="16" t="s">
        <v>10</v>
      </c>
      <c r="G406" s="107" t="s">
        <v>893</v>
      </c>
      <c r="H40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6" s="48">
        <f>tbl_raw_data[[#This Row],[Date Actioned]]-tbl_raw_data[[#This Row],[Date Tagged]]</f>
        <v>3.4953703725477681E-3</v>
      </c>
      <c r="J406" s="50">
        <f>HOUR(tbl_raw_data[[#This Row],[time_taken]])*60+MINUTE(tbl_raw_data[[#This Row],[time_taken]])+SECOND(tbl_raw_data[[#This Row],[time_taken]])/60</f>
        <v>5.0333333333333332</v>
      </c>
      <c r="K406" s="54">
        <f>DATE(YEAR(tbl_raw_data[[#This Row],[Date Actioned]]), MONTH(tbl_raw_data[[#This Row],[Date Actioned]]), DAY(tbl_raw_data[[#This Row],[Date Actioned]]))</f>
        <v>45137</v>
      </c>
      <c r="L406" s="55" t="str">
        <f>UPPER(TEXT(tbl_raw_data[[#This Row],[Updated_date]],"MMMM"))</f>
        <v>JULY</v>
      </c>
      <c r="M406" s="55" t="str">
        <f>UPPER("Week "&amp;IF(ROUNDUP(DAY(tbl_raw_data[[#This Row],[Updated_date]])/7,0)=5,4,ROUNDUP(DAY(tbl_raw_data[[#This Row],[Updated_date]])/7,0)))</f>
        <v>WEEK 4</v>
      </c>
      <c r="N406" s="57" t="str">
        <f>UPPER(VLOOKUP(tbl_raw_data[[#This Row],[Analyst]],[1]setting!$A$1:$B$15,2,0))</f>
        <v>SAM</v>
      </c>
      <c r="O406" s="57" t="str">
        <f>UPPER(tbl_raw_data[[#This Row],[Outcome]])</f>
        <v>WITHDRAW</v>
      </c>
      <c r="P406" s="57" t="str">
        <f>UPPER(tbl_raw_data[[#This Row],[Queue Name]])</f>
        <v>CONSUMER PRE BUREAU</v>
      </c>
      <c r="Q406" s="57" t="str">
        <f>IF(tbl_raw_data[[#This Row],[time_taken_in_mins]]&lt;=20,"SLA_MET","SLA_NOT_MET")</f>
        <v>SLA_MET</v>
      </c>
    </row>
    <row r="407" spans="1:17" ht="15" customHeight="1" x14ac:dyDescent="0.25">
      <c r="A407" s="5" t="s">
        <v>5966</v>
      </c>
      <c r="B407" s="12">
        <v>45137.609479166669</v>
      </c>
      <c r="C407" s="15">
        <v>45137.62127314815</v>
      </c>
      <c r="D407" s="16" t="s">
        <v>13</v>
      </c>
      <c r="E407" s="16" t="s">
        <v>28</v>
      </c>
      <c r="F407" s="16" t="s">
        <v>42</v>
      </c>
      <c r="G407" s="107" t="s">
        <v>29</v>
      </c>
      <c r="H40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7" s="48">
        <f>tbl_raw_data[[#This Row],[Date Actioned]]-tbl_raw_data[[#This Row],[Date Tagged]]</f>
        <v>1.1793981480877846E-2</v>
      </c>
      <c r="J407" s="50">
        <f>HOUR(tbl_raw_data[[#This Row],[time_taken]])*60+MINUTE(tbl_raw_data[[#This Row],[time_taken]])+SECOND(tbl_raw_data[[#This Row],[time_taken]])/60</f>
        <v>16.983333333333334</v>
      </c>
      <c r="K407" s="54">
        <f>DATE(YEAR(tbl_raw_data[[#This Row],[Date Actioned]]), MONTH(tbl_raw_data[[#This Row],[Date Actioned]]), DAY(tbl_raw_data[[#This Row],[Date Actioned]]))</f>
        <v>45137</v>
      </c>
      <c r="L407" s="55" t="str">
        <f>UPPER(TEXT(tbl_raw_data[[#This Row],[Updated_date]],"MMMM"))</f>
        <v>JULY</v>
      </c>
      <c r="M407" s="55" t="str">
        <f>UPPER("Week "&amp;IF(ROUNDUP(DAY(tbl_raw_data[[#This Row],[Updated_date]])/7,0)=5,4,ROUNDUP(DAY(tbl_raw_data[[#This Row],[Updated_date]])/7,0)))</f>
        <v>WEEK 4</v>
      </c>
      <c r="N407" s="57" t="str">
        <f>UPPER(VLOOKUP(tbl_raw_data[[#This Row],[Analyst]],[1]setting!$A$1:$B$15,2,0))</f>
        <v>NITESH</v>
      </c>
      <c r="O407" s="57" t="str">
        <f>UPPER(tbl_raw_data[[#This Row],[Outcome]])</f>
        <v>APPROVE</v>
      </c>
      <c r="P407" s="57" t="str">
        <f>UPPER(tbl_raw_data[[#This Row],[Queue Name]])</f>
        <v>CONSUMER EXISTING</v>
      </c>
      <c r="Q407" s="57" t="str">
        <f>IF(tbl_raw_data[[#This Row],[time_taken_in_mins]]&lt;=20,"SLA_MET","SLA_NOT_MET")</f>
        <v>SLA_MET</v>
      </c>
    </row>
    <row r="408" spans="1:17" ht="15" customHeight="1" x14ac:dyDescent="0.25">
      <c r="A408" s="11" t="s">
        <v>2506</v>
      </c>
      <c r="B408" s="6">
        <v>45137.611921296295</v>
      </c>
      <c r="C408" s="9">
        <v>45137.617627314816</v>
      </c>
      <c r="D408" s="10" t="s">
        <v>13</v>
      </c>
      <c r="E408" s="10" t="s">
        <v>9</v>
      </c>
      <c r="F408" s="10" t="s">
        <v>109</v>
      </c>
      <c r="G408" s="108" t="s">
        <v>29</v>
      </c>
      <c r="H40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 s="48">
        <f>tbl_raw_data[[#This Row],[Date Actioned]]-tbl_raw_data[[#This Row],[Date Tagged]]</f>
        <v>5.7060185208683833E-3</v>
      </c>
      <c r="J408" s="50">
        <f>HOUR(tbl_raw_data[[#This Row],[time_taken]])*60+MINUTE(tbl_raw_data[[#This Row],[time_taken]])+SECOND(tbl_raw_data[[#This Row],[time_taken]])/60</f>
        <v>8.2166666666666668</v>
      </c>
      <c r="K408" s="54">
        <f>DATE(YEAR(tbl_raw_data[[#This Row],[Date Actioned]]), MONTH(tbl_raw_data[[#This Row],[Date Actioned]]), DAY(tbl_raw_data[[#This Row],[Date Actioned]]))</f>
        <v>45137</v>
      </c>
      <c r="L408" s="55" t="str">
        <f>UPPER(TEXT(tbl_raw_data[[#This Row],[Updated_date]],"MMMM"))</f>
        <v>JULY</v>
      </c>
      <c r="M408" s="55" t="str">
        <f>UPPER("Week "&amp;IF(ROUNDUP(DAY(tbl_raw_data[[#This Row],[Updated_date]])/7,0)=5,4,ROUNDUP(DAY(tbl_raw_data[[#This Row],[Updated_date]])/7,0)))</f>
        <v>WEEK 4</v>
      </c>
      <c r="N408" s="57" t="str">
        <f>UPPER(VLOOKUP(tbl_raw_data[[#This Row],[Analyst]],[1]setting!$A$1:$B$15,2,0))</f>
        <v>NAVED</v>
      </c>
      <c r="O408" s="57" t="str">
        <f>UPPER(tbl_raw_data[[#This Row],[Outcome]])</f>
        <v>APPROVE</v>
      </c>
      <c r="P408" s="57" t="str">
        <f>UPPER(tbl_raw_data[[#This Row],[Queue Name]])</f>
        <v>CONSUMER PRE BUREAU</v>
      </c>
      <c r="Q408" s="57" t="str">
        <f>IF(tbl_raw_data[[#This Row],[time_taken_in_mins]]&lt;=20,"SLA_MET","SLA_NOT_MET")</f>
        <v>SLA_MET</v>
      </c>
    </row>
    <row r="409" spans="1:17" ht="15" customHeight="1" x14ac:dyDescent="0.25">
      <c r="A409" s="22" t="s">
        <v>666</v>
      </c>
      <c r="B409" s="12">
        <v>45137.611932870372</v>
      </c>
      <c r="C409" s="15">
        <v>45137.615057870367</v>
      </c>
      <c r="D409" s="16" t="s">
        <v>13</v>
      </c>
      <c r="E409" s="16" t="s">
        <v>28</v>
      </c>
      <c r="F409" s="16" t="s">
        <v>55</v>
      </c>
      <c r="G409" s="107" t="s">
        <v>53</v>
      </c>
      <c r="H40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 s="48">
        <f>tbl_raw_data[[#This Row],[Date Actioned]]-tbl_raw_data[[#This Row],[Date Tagged]]</f>
        <v>3.1249999956344254E-3</v>
      </c>
      <c r="J409" s="50">
        <f>HOUR(tbl_raw_data[[#This Row],[time_taken]])*60+MINUTE(tbl_raw_data[[#This Row],[time_taken]])+SECOND(tbl_raw_data[[#This Row],[time_taken]])/60</f>
        <v>4.5</v>
      </c>
      <c r="K409" s="54">
        <f>DATE(YEAR(tbl_raw_data[[#This Row],[Date Actioned]]), MONTH(tbl_raw_data[[#This Row],[Date Actioned]]), DAY(tbl_raw_data[[#This Row],[Date Actioned]]))</f>
        <v>45137</v>
      </c>
      <c r="L409" s="55" t="str">
        <f>UPPER(TEXT(tbl_raw_data[[#This Row],[Updated_date]],"MMMM"))</f>
        <v>JULY</v>
      </c>
      <c r="M409" s="55" t="str">
        <f>UPPER("Week "&amp;IF(ROUNDUP(DAY(tbl_raw_data[[#This Row],[Updated_date]])/7,0)=5,4,ROUNDUP(DAY(tbl_raw_data[[#This Row],[Updated_date]])/7,0)))</f>
        <v>WEEK 4</v>
      </c>
      <c r="N409" s="57" t="str">
        <f>UPPER(VLOOKUP(tbl_raw_data[[#This Row],[Analyst]],[1]setting!$A$1:$B$15,2,0))</f>
        <v>CAMERON</v>
      </c>
      <c r="O409" s="57" t="str">
        <f>UPPER(tbl_raw_data[[#This Row],[Outcome]])</f>
        <v>APPROVE</v>
      </c>
      <c r="P409" s="57" t="str">
        <f>UPPER(tbl_raw_data[[#This Row],[Queue Name]])</f>
        <v>CONSUMER EXISTING</v>
      </c>
      <c r="Q409" s="57" t="str">
        <f>IF(tbl_raw_data[[#This Row],[time_taken_in_mins]]&lt;=20,"SLA_MET","SLA_NOT_MET")</f>
        <v>SLA_MET</v>
      </c>
    </row>
    <row r="410" spans="1:17" ht="15" customHeight="1" x14ac:dyDescent="0.25">
      <c r="A410" s="5" t="s">
        <v>1505</v>
      </c>
      <c r="B410" s="6">
        <v>45137.612337962964</v>
      </c>
      <c r="C410" s="9">
        <v>45137.616805555554</v>
      </c>
      <c r="D410" s="10" t="s">
        <v>13</v>
      </c>
      <c r="E410" s="10" t="s">
        <v>41</v>
      </c>
      <c r="F410" s="10" t="s">
        <v>86</v>
      </c>
      <c r="G410" s="108" t="s">
        <v>29</v>
      </c>
      <c r="H41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0" s="48">
        <f>tbl_raw_data[[#This Row],[Date Actioned]]-tbl_raw_data[[#This Row],[Date Tagged]]</f>
        <v>4.4675925892079249E-3</v>
      </c>
      <c r="J410" s="50">
        <f>HOUR(tbl_raw_data[[#This Row],[time_taken]])*60+MINUTE(tbl_raw_data[[#This Row],[time_taken]])+SECOND(tbl_raw_data[[#This Row],[time_taken]])/60</f>
        <v>6.4333333333333336</v>
      </c>
      <c r="K410" s="54">
        <f>DATE(YEAR(tbl_raw_data[[#This Row],[Date Actioned]]), MONTH(tbl_raw_data[[#This Row],[Date Actioned]]), DAY(tbl_raw_data[[#This Row],[Date Actioned]]))</f>
        <v>45137</v>
      </c>
      <c r="L410" s="55" t="str">
        <f>UPPER(TEXT(tbl_raw_data[[#This Row],[Updated_date]],"MMMM"))</f>
        <v>JULY</v>
      </c>
      <c r="M410" s="55" t="str">
        <f>UPPER("Week "&amp;IF(ROUNDUP(DAY(tbl_raw_data[[#This Row],[Updated_date]])/7,0)=5,4,ROUNDUP(DAY(tbl_raw_data[[#This Row],[Updated_date]])/7,0)))</f>
        <v>WEEK 4</v>
      </c>
      <c r="N410" s="57" t="str">
        <f>UPPER(VLOOKUP(tbl_raw_data[[#This Row],[Analyst]],[1]setting!$A$1:$B$15,2,0))</f>
        <v>ASIF</v>
      </c>
      <c r="O410" s="57" t="str">
        <f>UPPER(tbl_raw_data[[#This Row],[Outcome]])</f>
        <v>APPROVE</v>
      </c>
      <c r="P410" s="57" t="str">
        <f>UPPER(tbl_raw_data[[#This Row],[Queue Name]])</f>
        <v>CONSUMER POST BUREAU</v>
      </c>
      <c r="Q410" s="57" t="str">
        <f>IF(tbl_raw_data[[#This Row],[time_taken_in_mins]]&lt;=20,"SLA_MET","SLA_NOT_MET")</f>
        <v>SLA_MET</v>
      </c>
    </row>
    <row r="411" spans="1:17" ht="15" customHeight="1" x14ac:dyDescent="0.25">
      <c r="A411" s="11" t="s">
        <v>4111</v>
      </c>
      <c r="B411" s="12">
        <v>45137.613645833335</v>
      </c>
      <c r="C411" s="15">
        <v>45137.621527777781</v>
      </c>
      <c r="D411" s="16" t="s">
        <v>13</v>
      </c>
      <c r="E411" s="16" t="s">
        <v>9</v>
      </c>
      <c r="F411" s="16" t="s">
        <v>228</v>
      </c>
      <c r="G411" s="107" t="s">
        <v>29</v>
      </c>
      <c r="H41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 s="48">
        <f>tbl_raw_data[[#This Row],[Date Actioned]]-tbl_raw_data[[#This Row],[Date Tagged]]</f>
        <v>7.8819444461259991E-3</v>
      </c>
      <c r="J411" s="50">
        <f>HOUR(tbl_raw_data[[#This Row],[time_taken]])*60+MINUTE(tbl_raw_data[[#This Row],[time_taken]])+SECOND(tbl_raw_data[[#This Row],[time_taken]])/60</f>
        <v>11.35</v>
      </c>
      <c r="K411" s="54">
        <f>DATE(YEAR(tbl_raw_data[[#This Row],[Date Actioned]]), MONTH(tbl_raw_data[[#This Row],[Date Actioned]]), DAY(tbl_raw_data[[#This Row],[Date Actioned]]))</f>
        <v>45137</v>
      </c>
      <c r="L411" s="55" t="str">
        <f>UPPER(TEXT(tbl_raw_data[[#This Row],[Updated_date]],"MMMM"))</f>
        <v>JULY</v>
      </c>
      <c r="M411" s="55" t="str">
        <f>UPPER("Week "&amp;IF(ROUNDUP(DAY(tbl_raw_data[[#This Row],[Updated_date]])/7,0)=5,4,ROUNDUP(DAY(tbl_raw_data[[#This Row],[Updated_date]])/7,0)))</f>
        <v>WEEK 4</v>
      </c>
      <c r="N411" s="57" t="str">
        <f>UPPER(VLOOKUP(tbl_raw_data[[#This Row],[Analyst]],[1]setting!$A$1:$B$15,2,0))</f>
        <v>OUADIR</v>
      </c>
      <c r="O411" s="57" t="str">
        <f>UPPER(tbl_raw_data[[#This Row],[Outcome]])</f>
        <v>APPROVE</v>
      </c>
      <c r="P411" s="57" t="str">
        <f>UPPER(tbl_raw_data[[#This Row],[Queue Name]])</f>
        <v>CONSUMER PRE BUREAU</v>
      </c>
      <c r="Q411" s="57" t="str">
        <f>IF(tbl_raw_data[[#This Row],[time_taken_in_mins]]&lt;=20,"SLA_MET","SLA_NOT_MET")</f>
        <v>SLA_MET</v>
      </c>
    </row>
    <row r="412" spans="1:17" ht="15" customHeight="1" x14ac:dyDescent="0.25">
      <c r="A412" s="22" t="s">
        <v>5906</v>
      </c>
      <c r="B412" s="6">
        <v>45137.61383101852</v>
      </c>
      <c r="C412" s="9">
        <v>45137.625474537039</v>
      </c>
      <c r="D412" s="10" t="s">
        <v>13</v>
      </c>
      <c r="E412" s="10" t="s">
        <v>41</v>
      </c>
      <c r="F412" s="10" t="s">
        <v>455</v>
      </c>
      <c r="G412" s="108" t="s">
        <v>67</v>
      </c>
      <c r="H41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 s="48">
        <f>tbl_raw_data[[#This Row],[Date Actioned]]-tbl_raw_data[[#This Row],[Date Tagged]]</f>
        <v>1.1643518519122154E-2</v>
      </c>
      <c r="J412" s="50">
        <f>HOUR(tbl_raw_data[[#This Row],[time_taken]])*60+MINUTE(tbl_raw_data[[#This Row],[time_taken]])+SECOND(tbl_raw_data[[#This Row],[time_taken]])/60</f>
        <v>16.766666666666666</v>
      </c>
      <c r="K412" s="54">
        <f>DATE(YEAR(tbl_raw_data[[#This Row],[Date Actioned]]), MONTH(tbl_raw_data[[#This Row],[Date Actioned]]), DAY(tbl_raw_data[[#This Row],[Date Actioned]]))</f>
        <v>45137</v>
      </c>
      <c r="L412" s="55" t="str">
        <f>UPPER(TEXT(tbl_raw_data[[#This Row],[Updated_date]],"MMMM"))</f>
        <v>JULY</v>
      </c>
      <c r="M412" s="55" t="str">
        <f>UPPER("Week "&amp;IF(ROUNDUP(DAY(tbl_raw_data[[#This Row],[Updated_date]])/7,0)=5,4,ROUNDUP(DAY(tbl_raw_data[[#This Row],[Updated_date]])/7,0)))</f>
        <v>WEEK 4</v>
      </c>
      <c r="N412" s="57" t="str">
        <f>UPPER(VLOOKUP(tbl_raw_data[[#This Row],[Analyst]],[1]setting!$A$1:$B$15,2,0))</f>
        <v>ROHAN</v>
      </c>
      <c r="O412" s="57" t="str">
        <f>UPPER(tbl_raw_data[[#This Row],[Outcome]])</f>
        <v>APPROVE</v>
      </c>
      <c r="P412" s="57" t="str">
        <f>UPPER(tbl_raw_data[[#This Row],[Queue Name]])</f>
        <v>CONSUMER POST BUREAU</v>
      </c>
      <c r="Q412" s="57" t="str">
        <f>IF(tbl_raw_data[[#This Row],[time_taken_in_mins]]&lt;=20,"SLA_MET","SLA_NOT_MET")</f>
        <v>SLA_MET</v>
      </c>
    </row>
    <row r="413" spans="1:17" ht="15" customHeight="1" x14ac:dyDescent="0.25">
      <c r="A413" s="11" t="s">
        <v>1618</v>
      </c>
      <c r="B413" s="6">
        <v>45137.616377314815</v>
      </c>
      <c r="C413" s="9">
        <v>45137.620972222219</v>
      </c>
      <c r="D413" s="10" t="s">
        <v>8</v>
      </c>
      <c r="E413" s="10" t="s">
        <v>9</v>
      </c>
      <c r="F413" s="10" t="s">
        <v>10</v>
      </c>
      <c r="G413" s="108" t="s">
        <v>11</v>
      </c>
      <c r="H41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3" s="48">
        <f>tbl_raw_data[[#This Row],[Date Actioned]]-tbl_raw_data[[#This Row],[Date Tagged]]</f>
        <v>4.5949074046802707E-3</v>
      </c>
      <c r="J413" s="50">
        <f>HOUR(tbl_raw_data[[#This Row],[time_taken]])*60+MINUTE(tbl_raw_data[[#This Row],[time_taken]])+SECOND(tbl_raw_data[[#This Row],[time_taken]])/60</f>
        <v>6.6166666666666671</v>
      </c>
      <c r="K413" s="54">
        <f>DATE(YEAR(tbl_raw_data[[#This Row],[Date Actioned]]), MONTH(tbl_raw_data[[#This Row],[Date Actioned]]), DAY(tbl_raw_data[[#This Row],[Date Actioned]]))</f>
        <v>45137</v>
      </c>
      <c r="L413" s="55" t="str">
        <f>UPPER(TEXT(tbl_raw_data[[#This Row],[Updated_date]],"MMMM"))</f>
        <v>JULY</v>
      </c>
      <c r="M413" s="55" t="str">
        <f>UPPER("Week "&amp;IF(ROUNDUP(DAY(tbl_raw_data[[#This Row],[Updated_date]])/7,0)=5,4,ROUNDUP(DAY(tbl_raw_data[[#This Row],[Updated_date]])/7,0)))</f>
        <v>WEEK 4</v>
      </c>
      <c r="N413" s="57" t="str">
        <f>UPPER(VLOOKUP(tbl_raw_data[[#This Row],[Analyst]],[1]setting!$A$1:$B$15,2,0))</f>
        <v>SAM</v>
      </c>
      <c r="O413" s="57" t="str">
        <f>UPPER(tbl_raw_data[[#This Row],[Outcome]])</f>
        <v>WITHDRAW</v>
      </c>
      <c r="P413" s="57" t="str">
        <f>UPPER(tbl_raw_data[[#This Row],[Queue Name]])</f>
        <v>CONSUMER PRE BUREAU</v>
      </c>
      <c r="Q413" s="57" t="str">
        <f>IF(tbl_raw_data[[#This Row],[time_taken_in_mins]]&lt;=20,"SLA_MET","SLA_NOT_MET")</f>
        <v>SLA_MET</v>
      </c>
    </row>
    <row r="414" spans="1:17" ht="15" customHeight="1" x14ac:dyDescent="0.25">
      <c r="A414" s="5" t="s">
        <v>2515</v>
      </c>
      <c r="B414" s="12">
        <v>45137.616944444446</v>
      </c>
      <c r="C414" s="13">
        <v>45137.622650462959</v>
      </c>
      <c r="D414" s="14" t="s">
        <v>29</v>
      </c>
      <c r="E414" s="16" t="s">
        <v>41</v>
      </c>
      <c r="F414" s="14" t="s">
        <v>73</v>
      </c>
      <c r="G414" s="106"/>
      <c r="H414"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4" s="48">
        <f>tbl_raw_data[[#This Row],[Date Actioned]]-tbl_raw_data[[#This Row],[Date Tagged]]</f>
        <v>5.7060185135924257E-3</v>
      </c>
      <c r="J414" s="50">
        <f>HOUR(tbl_raw_data[[#This Row],[time_taken]])*60+MINUTE(tbl_raw_data[[#This Row],[time_taken]])+SECOND(tbl_raw_data[[#This Row],[time_taken]])/60</f>
        <v>8.2166666666666668</v>
      </c>
      <c r="K414" s="54">
        <f>DATE(YEAR(tbl_raw_data[[#This Row],[Date Actioned]]), MONTH(tbl_raw_data[[#This Row],[Date Actioned]]), DAY(tbl_raw_data[[#This Row],[Date Actioned]]))</f>
        <v>45137</v>
      </c>
      <c r="L414" s="55" t="str">
        <f>UPPER(TEXT(tbl_raw_data[[#This Row],[Updated_date]],"MMMM"))</f>
        <v>JULY</v>
      </c>
      <c r="M414" s="55" t="str">
        <f>UPPER("Week "&amp;IF(ROUNDUP(DAY(tbl_raw_data[[#This Row],[Updated_date]])/7,0)=5,4,ROUNDUP(DAY(tbl_raw_data[[#This Row],[Updated_date]])/7,0)))</f>
        <v>WEEK 4</v>
      </c>
      <c r="N414" s="57" t="str">
        <f>UPPER(VLOOKUP(tbl_raw_data[[#This Row],[Analyst]],[1]setting!$A$1:$B$15,2,0))</f>
        <v>SHAHID</v>
      </c>
      <c r="O414" s="57" t="str">
        <f>UPPER(tbl_raw_data[[#This Row],[Outcome]])</f>
        <v>APPROVE</v>
      </c>
      <c r="P414" s="57" t="str">
        <f>UPPER(tbl_raw_data[[#This Row],[Queue Name]])</f>
        <v>CONSUMER POST BUREAU</v>
      </c>
      <c r="Q414" s="57" t="str">
        <f>IF(tbl_raw_data[[#This Row],[time_taken_in_mins]]&lt;=20,"SLA_MET","SLA_NOT_MET")</f>
        <v>SLA_MET</v>
      </c>
    </row>
    <row r="415" spans="1:17" ht="15" customHeight="1" x14ac:dyDescent="0.25">
      <c r="A415" s="11" t="s">
        <v>4440</v>
      </c>
      <c r="B415" s="6">
        <v>45137.617118055554</v>
      </c>
      <c r="C415" s="9">
        <v>45137.625578703701</v>
      </c>
      <c r="D415" s="10" t="s">
        <v>13</v>
      </c>
      <c r="E415" s="10" t="s">
        <v>28</v>
      </c>
      <c r="F415" s="10" t="s">
        <v>109</v>
      </c>
      <c r="G415" s="108" t="s">
        <v>29</v>
      </c>
      <c r="H41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 s="48">
        <f>tbl_raw_data[[#This Row],[Date Actioned]]-tbl_raw_data[[#This Row],[Date Tagged]]</f>
        <v>8.4606481468654238E-3</v>
      </c>
      <c r="J415" s="50">
        <f>HOUR(tbl_raw_data[[#This Row],[time_taken]])*60+MINUTE(tbl_raw_data[[#This Row],[time_taken]])+SECOND(tbl_raw_data[[#This Row],[time_taken]])/60</f>
        <v>12.183333333333334</v>
      </c>
      <c r="K415" s="54">
        <f>DATE(YEAR(tbl_raw_data[[#This Row],[Date Actioned]]), MONTH(tbl_raw_data[[#This Row],[Date Actioned]]), DAY(tbl_raw_data[[#This Row],[Date Actioned]]))</f>
        <v>45137</v>
      </c>
      <c r="L415" s="55" t="str">
        <f>UPPER(TEXT(tbl_raw_data[[#This Row],[Updated_date]],"MMMM"))</f>
        <v>JULY</v>
      </c>
      <c r="M415" s="55" t="str">
        <f>UPPER("Week "&amp;IF(ROUNDUP(DAY(tbl_raw_data[[#This Row],[Updated_date]])/7,0)=5,4,ROUNDUP(DAY(tbl_raw_data[[#This Row],[Updated_date]])/7,0)))</f>
        <v>WEEK 4</v>
      </c>
      <c r="N415" s="57" t="str">
        <f>UPPER(VLOOKUP(tbl_raw_data[[#This Row],[Analyst]],[1]setting!$A$1:$B$15,2,0))</f>
        <v>NAVED</v>
      </c>
      <c r="O415" s="57" t="str">
        <f>UPPER(tbl_raw_data[[#This Row],[Outcome]])</f>
        <v>APPROVE</v>
      </c>
      <c r="P415" s="57" t="str">
        <f>UPPER(tbl_raw_data[[#This Row],[Queue Name]])</f>
        <v>CONSUMER EXISTING</v>
      </c>
      <c r="Q415" s="57" t="str">
        <f>IF(tbl_raw_data[[#This Row],[time_taken_in_mins]]&lt;=20,"SLA_MET","SLA_NOT_MET")</f>
        <v>SLA_MET</v>
      </c>
    </row>
    <row r="416" spans="1:17" ht="15" customHeight="1" x14ac:dyDescent="0.25">
      <c r="A416" s="22" t="s">
        <v>1955</v>
      </c>
      <c r="B416" s="12">
        <v>45137.618449074071</v>
      </c>
      <c r="C416" s="15">
        <v>45137.623472222222</v>
      </c>
      <c r="D416" s="16" t="s">
        <v>13</v>
      </c>
      <c r="E416" s="16" t="s">
        <v>41</v>
      </c>
      <c r="F416" s="16" t="s">
        <v>86</v>
      </c>
      <c r="G416" s="107" t="s">
        <v>1956</v>
      </c>
      <c r="H41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 s="48">
        <f>tbl_raw_data[[#This Row],[Date Actioned]]-tbl_raw_data[[#This Row],[Date Tagged]]</f>
        <v>5.02314815093996E-3</v>
      </c>
      <c r="J416" s="50">
        <f>HOUR(tbl_raw_data[[#This Row],[time_taken]])*60+MINUTE(tbl_raw_data[[#This Row],[time_taken]])+SECOND(tbl_raw_data[[#This Row],[time_taken]])/60</f>
        <v>7.2333333333333334</v>
      </c>
      <c r="K416" s="54">
        <f>DATE(YEAR(tbl_raw_data[[#This Row],[Date Actioned]]), MONTH(tbl_raw_data[[#This Row],[Date Actioned]]), DAY(tbl_raw_data[[#This Row],[Date Actioned]]))</f>
        <v>45137</v>
      </c>
      <c r="L416" s="55" t="str">
        <f>UPPER(TEXT(tbl_raw_data[[#This Row],[Updated_date]],"MMMM"))</f>
        <v>JULY</v>
      </c>
      <c r="M416" s="55" t="str">
        <f>UPPER("Week "&amp;IF(ROUNDUP(DAY(tbl_raw_data[[#This Row],[Updated_date]])/7,0)=5,4,ROUNDUP(DAY(tbl_raw_data[[#This Row],[Updated_date]])/7,0)))</f>
        <v>WEEK 4</v>
      </c>
      <c r="N416" s="57" t="str">
        <f>UPPER(VLOOKUP(tbl_raw_data[[#This Row],[Analyst]],[1]setting!$A$1:$B$15,2,0))</f>
        <v>ASIF</v>
      </c>
      <c r="O416" s="57" t="str">
        <f>UPPER(tbl_raw_data[[#This Row],[Outcome]])</f>
        <v>APPROVE</v>
      </c>
      <c r="P416" s="57" t="str">
        <f>UPPER(tbl_raw_data[[#This Row],[Queue Name]])</f>
        <v>CONSUMER POST BUREAU</v>
      </c>
      <c r="Q416" s="57" t="str">
        <f>IF(tbl_raw_data[[#This Row],[time_taken_in_mins]]&lt;=20,"SLA_MET","SLA_NOT_MET")</f>
        <v>SLA_MET</v>
      </c>
    </row>
    <row r="417" spans="1:17" ht="15" customHeight="1" x14ac:dyDescent="0.25">
      <c r="A417" s="5" t="s">
        <v>2008</v>
      </c>
      <c r="B417" s="6">
        <v>45137.618854166663</v>
      </c>
      <c r="C417" s="9">
        <v>45137.623923611114</v>
      </c>
      <c r="D417" s="10" t="s">
        <v>13</v>
      </c>
      <c r="E417" s="10" t="s">
        <v>28</v>
      </c>
      <c r="F417" s="10" t="s">
        <v>10</v>
      </c>
      <c r="G417" s="108" t="s">
        <v>67</v>
      </c>
      <c r="H41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 s="48">
        <f>tbl_raw_data[[#This Row],[Date Actioned]]-tbl_raw_data[[#This Row],[Date Tagged]]</f>
        <v>5.069444450782612E-3</v>
      </c>
      <c r="J417" s="50">
        <f>HOUR(tbl_raw_data[[#This Row],[time_taken]])*60+MINUTE(tbl_raw_data[[#This Row],[time_taken]])+SECOND(tbl_raw_data[[#This Row],[time_taken]])/60</f>
        <v>7.3</v>
      </c>
      <c r="K417" s="54">
        <f>DATE(YEAR(tbl_raw_data[[#This Row],[Date Actioned]]), MONTH(tbl_raw_data[[#This Row],[Date Actioned]]), DAY(tbl_raw_data[[#This Row],[Date Actioned]]))</f>
        <v>45137</v>
      </c>
      <c r="L417" s="55" t="str">
        <f>UPPER(TEXT(tbl_raw_data[[#This Row],[Updated_date]],"MMMM"))</f>
        <v>JULY</v>
      </c>
      <c r="M417" s="55" t="str">
        <f>UPPER("Week "&amp;IF(ROUNDUP(DAY(tbl_raw_data[[#This Row],[Updated_date]])/7,0)=5,4,ROUNDUP(DAY(tbl_raw_data[[#This Row],[Updated_date]])/7,0)))</f>
        <v>WEEK 4</v>
      </c>
      <c r="N417" s="57" t="str">
        <f>UPPER(VLOOKUP(tbl_raw_data[[#This Row],[Analyst]],[1]setting!$A$1:$B$15,2,0))</f>
        <v>SAM</v>
      </c>
      <c r="O417" s="57" t="str">
        <f>UPPER(tbl_raw_data[[#This Row],[Outcome]])</f>
        <v>APPROVE</v>
      </c>
      <c r="P417" s="57" t="str">
        <f>UPPER(tbl_raw_data[[#This Row],[Queue Name]])</f>
        <v>CONSUMER EXISTING</v>
      </c>
      <c r="Q417" s="57" t="str">
        <f>IF(tbl_raw_data[[#This Row],[time_taken_in_mins]]&lt;=20,"SLA_MET","SLA_NOT_MET")</f>
        <v>SLA_MET</v>
      </c>
    </row>
    <row r="418" spans="1:17" ht="15" customHeight="1" x14ac:dyDescent="0.25">
      <c r="A418" s="11" t="s">
        <v>2300</v>
      </c>
      <c r="B418" s="12">
        <v>45137.620381944442</v>
      </c>
      <c r="C418" s="13">
        <v>45137.625833333332</v>
      </c>
      <c r="D418" s="14" t="s">
        <v>29</v>
      </c>
      <c r="E418" s="16" t="s">
        <v>28</v>
      </c>
      <c r="F418" s="14" t="s">
        <v>73</v>
      </c>
      <c r="G418" s="106"/>
      <c r="H418"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 s="48">
        <f>tbl_raw_data[[#This Row],[Date Actioned]]-tbl_raw_data[[#This Row],[Date Tagged]]</f>
        <v>5.4513888899236917E-3</v>
      </c>
      <c r="J418" s="50">
        <f>HOUR(tbl_raw_data[[#This Row],[time_taken]])*60+MINUTE(tbl_raw_data[[#This Row],[time_taken]])+SECOND(tbl_raw_data[[#This Row],[time_taken]])/60</f>
        <v>7.85</v>
      </c>
      <c r="K418" s="54">
        <f>DATE(YEAR(tbl_raw_data[[#This Row],[Date Actioned]]), MONTH(tbl_raw_data[[#This Row],[Date Actioned]]), DAY(tbl_raw_data[[#This Row],[Date Actioned]]))</f>
        <v>45137</v>
      </c>
      <c r="L418" s="55" t="str">
        <f>UPPER(TEXT(tbl_raw_data[[#This Row],[Updated_date]],"MMMM"))</f>
        <v>JULY</v>
      </c>
      <c r="M418" s="55" t="str">
        <f>UPPER("Week "&amp;IF(ROUNDUP(DAY(tbl_raw_data[[#This Row],[Updated_date]])/7,0)=5,4,ROUNDUP(DAY(tbl_raw_data[[#This Row],[Updated_date]])/7,0)))</f>
        <v>WEEK 4</v>
      </c>
      <c r="N418" s="57" t="str">
        <f>UPPER(VLOOKUP(tbl_raw_data[[#This Row],[Analyst]],[1]setting!$A$1:$B$15,2,0))</f>
        <v>SHAHID</v>
      </c>
      <c r="O418" s="57" t="str">
        <f>UPPER(tbl_raw_data[[#This Row],[Outcome]])</f>
        <v>APPROVE</v>
      </c>
      <c r="P418" s="57" t="str">
        <f>UPPER(tbl_raw_data[[#This Row],[Queue Name]])</f>
        <v>CONSUMER EXISTING</v>
      </c>
      <c r="Q418" s="57" t="str">
        <f>IF(tbl_raw_data[[#This Row],[time_taken_in_mins]]&lt;=20,"SLA_MET","SLA_NOT_MET")</f>
        <v>SLA_MET</v>
      </c>
    </row>
    <row r="419" spans="1:17" ht="15" customHeight="1" x14ac:dyDescent="0.25">
      <c r="A419" s="22" t="s">
        <v>5749</v>
      </c>
      <c r="B419" s="6">
        <v>45137.620474537034</v>
      </c>
      <c r="C419" s="7">
        <v>45137.631724537037</v>
      </c>
      <c r="D419" s="8" t="s">
        <v>29</v>
      </c>
      <c r="E419" s="10" t="s">
        <v>41</v>
      </c>
      <c r="F419" s="8" t="s">
        <v>73</v>
      </c>
      <c r="G419" s="109"/>
      <c r="H4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9" s="48">
        <f>tbl_raw_data[[#This Row],[Date Actioned]]-tbl_raw_data[[#This Row],[Date Tagged]]</f>
        <v>1.1250000003201421E-2</v>
      </c>
      <c r="J419" s="50">
        <f>HOUR(tbl_raw_data[[#This Row],[time_taken]])*60+MINUTE(tbl_raw_data[[#This Row],[time_taken]])+SECOND(tbl_raw_data[[#This Row],[time_taken]])/60</f>
        <v>16.2</v>
      </c>
      <c r="K419" s="54">
        <f>DATE(YEAR(tbl_raw_data[[#This Row],[Date Actioned]]), MONTH(tbl_raw_data[[#This Row],[Date Actioned]]), DAY(tbl_raw_data[[#This Row],[Date Actioned]]))</f>
        <v>45137</v>
      </c>
      <c r="L419" s="55" t="str">
        <f>UPPER(TEXT(tbl_raw_data[[#This Row],[Updated_date]],"MMMM"))</f>
        <v>JULY</v>
      </c>
      <c r="M419" s="55" t="str">
        <f>UPPER("Week "&amp;IF(ROUNDUP(DAY(tbl_raw_data[[#This Row],[Updated_date]])/7,0)=5,4,ROUNDUP(DAY(tbl_raw_data[[#This Row],[Updated_date]])/7,0)))</f>
        <v>WEEK 4</v>
      </c>
      <c r="N419" s="57" t="str">
        <f>UPPER(VLOOKUP(tbl_raw_data[[#This Row],[Analyst]],[1]setting!$A$1:$B$15,2,0))</f>
        <v>SHAHID</v>
      </c>
      <c r="O419" s="57" t="str">
        <f>UPPER(tbl_raw_data[[#This Row],[Outcome]])</f>
        <v>APPROVE</v>
      </c>
      <c r="P419" s="57" t="str">
        <f>UPPER(tbl_raw_data[[#This Row],[Queue Name]])</f>
        <v>CONSUMER POST BUREAU</v>
      </c>
      <c r="Q419" s="57" t="str">
        <f>IF(tbl_raw_data[[#This Row],[time_taken_in_mins]]&lt;=20,"SLA_MET","SLA_NOT_MET")</f>
        <v>SLA_MET</v>
      </c>
    </row>
    <row r="420" spans="1:17" ht="15" customHeight="1" x14ac:dyDescent="0.25">
      <c r="A420" s="5" t="s">
        <v>496</v>
      </c>
      <c r="B420" s="12">
        <v>45137.622893518521</v>
      </c>
      <c r="C420" s="15">
        <v>45137.625659722224</v>
      </c>
      <c r="D420" s="16" t="s">
        <v>13</v>
      </c>
      <c r="E420" s="16" t="s">
        <v>41</v>
      </c>
      <c r="F420" s="16" t="s">
        <v>228</v>
      </c>
      <c r="G420" s="107" t="s">
        <v>67</v>
      </c>
      <c r="H42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 s="48">
        <f>tbl_raw_data[[#This Row],[Date Actioned]]-tbl_raw_data[[#This Row],[Date Tagged]]</f>
        <v>2.7662037027766928E-3</v>
      </c>
      <c r="J420" s="50">
        <f>HOUR(tbl_raw_data[[#This Row],[time_taken]])*60+MINUTE(tbl_raw_data[[#This Row],[time_taken]])+SECOND(tbl_raw_data[[#This Row],[time_taken]])/60</f>
        <v>3.9833333333333334</v>
      </c>
      <c r="K420" s="54">
        <f>DATE(YEAR(tbl_raw_data[[#This Row],[Date Actioned]]), MONTH(tbl_raw_data[[#This Row],[Date Actioned]]), DAY(tbl_raw_data[[#This Row],[Date Actioned]]))</f>
        <v>45137</v>
      </c>
      <c r="L420" s="55" t="str">
        <f>UPPER(TEXT(tbl_raw_data[[#This Row],[Updated_date]],"MMMM"))</f>
        <v>JULY</v>
      </c>
      <c r="M420" s="55" t="str">
        <f>UPPER("Week "&amp;IF(ROUNDUP(DAY(tbl_raw_data[[#This Row],[Updated_date]])/7,0)=5,4,ROUNDUP(DAY(tbl_raw_data[[#This Row],[Updated_date]])/7,0)))</f>
        <v>WEEK 4</v>
      </c>
      <c r="N420" s="57" t="str">
        <f>UPPER(VLOOKUP(tbl_raw_data[[#This Row],[Analyst]],[1]setting!$A$1:$B$15,2,0))</f>
        <v>OUADIR</v>
      </c>
      <c r="O420" s="57" t="str">
        <f>UPPER(tbl_raw_data[[#This Row],[Outcome]])</f>
        <v>APPROVE</v>
      </c>
      <c r="P420" s="57" t="str">
        <f>UPPER(tbl_raw_data[[#This Row],[Queue Name]])</f>
        <v>CONSUMER POST BUREAU</v>
      </c>
      <c r="Q420" s="57" t="str">
        <f>IF(tbl_raw_data[[#This Row],[time_taken_in_mins]]&lt;=20,"SLA_MET","SLA_NOT_MET")</f>
        <v>SLA_MET</v>
      </c>
    </row>
    <row r="421" spans="1:17" ht="15" customHeight="1" x14ac:dyDescent="0.25">
      <c r="A421" s="11" t="s">
        <v>282</v>
      </c>
      <c r="B421" s="6">
        <v>45137.624143518522</v>
      </c>
      <c r="C421" s="9">
        <v>45137.626319444447</v>
      </c>
      <c r="D421" s="10" t="s">
        <v>13</v>
      </c>
      <c r="E421" s="10" t="s">
        <v>28</v>
      </c>
      <c r="F421" s="10" t="s">
        <v>10</v>
      </c>
      <c r="G421" s="108" t="s">
        <v>53</v>
      </c>
      <c r="H42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1" s="48">
        <f>tbl_raw_data[[#This Row],[Date Actioned]]-tbl_raw_data[[#This Row],[Date Tagged]]</f>
        <v>2.1759259252576157E-3</v>
      </c>
      <c r="J421" s="50">
        <f>HOUR(tbl_raw_data[[#This Row],[time_taken]])*60+MINUTE(tbl_raw_data[[#This Row],[time_taken]])+SECOND(tbl_raw_data[[#This Row],[time_taken]])/60</f>
        <v>3.1333333333333333</v>
      </c>
      <c r="K421" s="54">
        <f>DATE(YEAR(tbl_raw_data[[#This Row],[Date Actioned]]), MONTH(tbl_raw_data[[#This Row],[Date Actioned]]), DAY(tbl_raw_data[[#This Row],[Date Actioned]]))</f>
        <v>45137</v>
      </c>
      <c r="L421" s="55" t="str">
        <f>UPPER(TEXT(tbl_raw_data[[#This Row],[Updated_date]],"MMMM"))</f>
        <v>JULY</v>
      </c>
      <c r="M421" s="55" t="str">
        <f>UPPER("Week "&amp;IF(ROUNDUP(DAY(tbl_raw_data[[#This Row],[Updated_date]])/7,0)=5,4,ROUNDUP(DAY(tbl_raw_data[[#This Row],[Updated_date]])/7,0)))</f>
        <v>WEEK 4</v>
      </c>
      <c r="N421" s="57" t="str">
        <f>UPPER(VLOOKUP(tbl_raw_data[[#This Row],[Analyst]],[1]setting!$A$1:$B$15,2,0))</f>
        <v>SAM</v>
      </c>
      <c r="O421" s="57" t="str">
        <f>UPPER(tbl_raw_data[[#This Row],[Outcome]])</f>
        <v>APPROVE</v>
      </c>
      <c r="P421" s="57" t="str">
        <f>UPPER(tbl_raw_data[[#This Row],[Queue Name]])</f>
        <v>CONSUMER EXISTING</v>
      </c>
      <c r="Q421" s="57" t="str">
        <f>IF(tbl_raw_data[[#This Row],[time_taken_in_mins]]&lt;=20,"SLA_MET","SLA_NOT_MET")</f>
        <v>SLA_MET</v>
      </c>
    </row>
    <row r="422" spans="1:17" ht="15" customHeight="1" x14ac:dyDescent="0.25">
      <c r="A422" s="5" t="s">
        <v>3188</v>
      </c>
      <c r="B422" s="12">
        <v>45137.62599537037</v>
      </c>
      <c r="C422" s="15">
        <v>45137.632638888892</v>
      </c>
      <c r="D422" s="16" t="s">
        <v>46</v>
      </c>
      <c r="E422" s="16" t="s">
        <v>28</v>
      </c>
      <c r="F422" s="16" t="s">
        <v>228</v>
      </c>
      <c r="G422" s="107" t="s">
        <v>1987</v>
      </c>
      <c r="H42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2" s="48">
        <f>tbl_raw_data[[#This Row],[Date Actioned]]-tbl_raw_data[[#This Row],[Date Tagged]]</f>
        <v>6.6435185217414983E-3</v>
      </c>
      <c r="J422" s="50">
        <f>HOUR(tbl_raw_data[[#This Row],[time_taken]])*60+MINUTE(tbl_raw_data[[#This Row],[time_taken]])+SECOND(tbl_raw_data[[#This Row],[time_taken]])/60</f>
        <v>9.5666666666666664</v>
      </c>
      <c r="K422" s="54">
        <f>DATE(YEAR(tbl_raw_data[[#This Row],[Date Actioned]]), MONTH(tbl_raw_data[[#This Row],[Date Actioned]]), DAY(tbl_raw_data[[#This Row],[Date Actioned]]))</f>
        <v>45137</v>
      </c>
      <c r="L422" s="55" t="str">
        <f>UPPER(TEXT(tbl_raw_data[[#This Row],[Updated_date]],"MMMM"))</f>
        <v>JULY</v>
      </c>
      <c r="M422" s="55" t="str">
        <f>UPPER("Week "&amp;IF(ROUNDUP(DAY(tbl_raw_data[[#This Row],[Updated_date]])/7,0)=5,4,ROUNDUP(DAY(tbl_raw_data[[#This Row],[Updated_date]])/7,0)))</f>
        <v>WEEK 4</v>
      </c>
      <c r="N422" s="57" t="str">
        <f>UPPER(VLOOKUP(tbl_raw_data[[#This Row],[Analyst]],[1]setting!$A$1:$B$15,2,0))</f>
        <v>OUADIR</v>
      </c>
      <c r="O422" s="57" t="str">
        <f>UPPER(tbl_raw_data[[#This Row],[Outcome]])</f>
        <v>DECLINE</v>
      </c>
      <c r="P422" s="57" t="str">
        <f>UPPER(tbl_raw_data[[#This Row],[Queue Name]])</f>
        <v>CONSUMER EXISTING</v>
      </c>
      <c r="Q422" s="57" t="str">
        <f>IF(tbl_raw_data[[#This Row],[time_taken_in_mins]]&lt;=20,"SLA_MET","SLA_NOT_MET")</f>
        <v>SLA_MET</v>
      </c>
    </row>
    <row r="423" spans="1:17" ht="15" customHeight="1" x14ac:dyDescent="0.25">
      <c r="A423" s="22" t="s">
        <v>1012</v>
      </c>
      <c r="B423" s="12">
        <v>45137.627638888887</v>
      </c>
      <c r="C423" s="15">
        <v>45137.631331018521</v>
      </c>
      <c r="D423" s="16" t="s">
        <v>13</v>
      </c>
      <c r="E423" s="16" t="s">
        <v>41</v>
      </c>
      <c r="F423" s="16" t="s">
        <v>10</v>
      </c>
      <c r="G423" s="107" t="s">
        <v>67</v>
      </c>
      <c r="H42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 s="48">
        <f>tbl_raw_data[[#This Row],[Date Actioned]]-tbl_raw_data[[#This Row],[Date Tagged]]</f>
        <v>3.6921296341461129E-3</v>
      </c>
      <c r="J423" s="50">
        <f>HOUR(tbl_raw_data[[#This Row],[time_taken]])*60+MINUTE(tbl_raw_data[[#This Row],[time_taken]])+SECOND(tbl_raw_data[[#This Row],[time_taken]])/60</f>
        <v>5.3166666666666664</v>
      </c>
      <c r="K423" s="54">
        <f>DATE(YEAR(tbl_raw_data[[#This Row],[Date Actioned]]), MONTH(tbl_raw_data[[#This Row],[Date Actioned]]), DAY(tbl_raw_data[[#This Row],[Date Actioned]]))</f>
        <v>45137</v>
      </c>
      <c r="L423" s="55" t="str">
        <f>UPPER(TEXT(tbl_raw_data[[#This Row],[Updated_date]],"MMMM"))</f>
        <v>JULY</v>
      </c>
      <c r="M423" s="55" t="str">
        <f>UPPER("Week "&amp;IF(ROUNDUP(DAY(tbl_raw_data[[#This Row],[Updated_date]])/7,0)=5,4,ROUNDUP(DAY(tbl_raw_data[[#This Row],[Updated_date]])/7,0)))</f>
        <v>WEEK 4</v>
      </c>
      <c r="N423" s="57" t="str">
        <f>UPPER(VLOOKUP(tbl_raw_data[[#This Row],[Analyst]],[1]setting!$A$1:$B$15,2,0))</f>
        <v>SAM</v>
      </c>
      <c r="O423" s="57" t="str">
        <f>UPPER(tbl_raw_data[[#This Row],[Outcome]])</f>
        <v>APPROVE</v>
      </c>
      <c r="P423" s="57" t="str">
        <f>UPPER(tbl_raw_data[[#This Row],[Queue Name]])</f>
        <v>CONSUMER POST BUREAU</v>
      </c>
      <c r="Q423" s="57" t="str">
        <f>IF(tbl_raw_data[[#This Row],[time_taken_in_mins]]&lt;=20,"SLA_MET","SLA_NOT_MET")</f>
        <v>SLA_MET</v>
      </c>
    </row>
    <row r="424" spans="1:17" ht="15" customHeight="1" x14ac:dyDescent="0.25">
      <c r="A424" s="22" t="s">
        <v>2977</v>
      </c>
      <c r="B424" s="12">
        <v>45137.628587962965</v>
      </c>
      <c r="C424" s="15">
        <v>45137.634930555556</v>
      </c>
      <c r="D424" s="16" t="s">
        <v>8</v>
      </c>
      <c r="E424" s="16" t="s">
        <v>9</v>
      </c>
      <c r="F424" s="16" t="s">
        <v>455</v>
      </c>
      <c r="G424" s="107" t="s">
        <v>2978</v>
      </c>
      <c r="H42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4" s="48">
        <f>tbl_raw_data[[#This Row],[Date Actioned]]-tbl_raw_data[[#This Row],[Date Tagged]]</f>
        <v>6.3425925909541547E-3</v>
      </c>
      <c r="J424" s="50">
        <f>HOUR(tbl_raw_data[[#This Row],[time_taken]])*60+MINUTE(tbl_raw_data[[#This Row],[time_taken]])+SECOND(tbl_raw_data[[#This Row],[time_taken]])/60</f>
        <v>9.1333333333333329</v>
      </c>
      <c r="K424" s="54">
        <f>DATE(YEAR(tbl_raw_data[[#This Row],[Date Actioned]]), MONTH(tbl_raw_data[[#This Row],[Date Actioned]]), DAY(tbl_raw_data[[#This Row],[Date Actioned]]))</f>
        <v>45137</v>
      </c>
      <c r="L424" s="55" t="str">
        <f>UPPER(TEXT(tbl_raw_data[[#This Row],[Updated_date]],"MMMM"))</f>
        <v>JULY</v>
      </c>
      <c r="M424" s="55" t="str">
        <f>UPPER("Week "&amp;IF(ROUNDUP(DAY(tbl_raw_data[[#This Row],[Updated_date]])/7,0)=5,4,ROUNDUP(DAY(tbl_raw_data[[#This Row],[Updated_date]])/7,0)))</f>
        <v>WEEK 4</v>
      </c>
      <c r="N424" s="57" t="str">
        <f>UPPER(VLOOKUP(tbl_raw_data[[#This Row],[Analyst]],[1]setting!$A$1:$B$15,2,0))</f>
        <v>ROHAN</v>
      </c>
      <c r="O424" s="57" t="str">
        <f>UPPER(tbl_raw_data[[#This Row],[Outcome]])</f>
        <v>WITHDRAW</v>
      </c>
      <c r="P424" s="57" t="str">
        <f>UPPER(tbl_raw_data[[#This Row],[Queue Name]])</f>
        <v>CONSUMER PRE BUREAU</v>
      </c>
      <c r="Q424" s="57" t="str">
        <f>IF(tbl_raw_data[[#This Row],[time_taken_in_mins]]&lt;=20,"SLA_MET","SLA_NOT_MET")</f>
        <v>SLA_MET</v>
      </c>
    </row>
    <row r="425" spans="1:17" ht="15" customHeight="1" x14ac:dyDescent="0.25">
      <c r="A425" s="5" t="s">
        <v>4508</v>
      </c>
      <c r="B425" s="6">
        <v>45137.62939814815</v>
      </c>
      <c r="C425" s="9">
        <v>45137.637986111113</v>
      </c>
      <c r="D425" s="10" t="s">
        <v>13</v>
      </c>
      <c r="E425" s="10" t="s">
        <v>9</v>
      </c>
      <c r="F425" s="10" t="s">
        <v>109</v>
      </c>
      <c r="G425" s="108" t="s">
        <v>21</v>
      </c>
      <c r="H42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 s="48">
        <f>tbl_raw_data[[#This Row],[Date Actioned]]-tbl_raw_data[[#This Row],[Date Tagged]]</f>
        <v>8.5879629623377696E-3</v>
      </c>
      <c r="J425" s="50">
        <f>HOUR(tbl_raw_data[[#This Row],[time_taken]])*60+MINUTE(tbl_raw_data[[#This Row],[time_taken]])+SECOND(tbl_raw_data[[#This Row],[time_taken]])/60</f>
        <v>12.366666666666667</v>
      </c>
      <c r="K425" s="54">
        <f>DATE(YEAR(tbl_raw_data[[#This Row],[Date Actioned]]), MONTH(tbl_raw_data[[#This Row],[Date Actioned]]), DAY(tbl_raw_data[[#This Row],[Date Actioned]]))</f>
        <v>45137</v>
      </c>
      <c r="L425" s="55" t="str">
        <f>UPPER(TEXT(tbl_raw_data[[#This Row],[Updated_date]],"MMMM"))</f>
        <v>JULY</v>
      </c>
      <c r="M425" s="55" t="str">
        <f>UPPER("Week "&amp;IF(ROUNDUP(DAY(tbl_raw_data[[#This Row],[Updated_date]])/7,0)=5,4,ROUNDUP(DAY(tbl_raw_data[[#This Row],[Updated_date]])/7,0)))</f>
        <v>WEEK 4</v>
      </c>
      <c r="N425" s="57" t="str">
        <f>UPPER(VLOOKUP(tbl_raw_data[[#This Row],[Analyst]],[1]setting!$A$1:$B$15,2,0))</f>
        <v>NAVED</v>
      </c>
      <c r="O425" s="57" t="str">
        <f>UPPER(tbl_raw_data[[#This Row],[Outcome]])</f>
        <v>APPROVE</v>
      </c>
      <c r="P425" s="57" t="str">
        <f>UPPER(tbl_raw_data[[#This Row],[Queue Name]])</f>
        <v>CONSUMER PRE BUREAU</v>
      </c>
      <c r="Q425" s="57" t="str">
        <f>IF(tbl_raw_data[[#This Row],[time_taken_in_mins]]&lt;=20,"SLA_MET","SLA_NOT_MET")</f>
        <v>SLA_MET</v>
      </c>
    </row>
    <row r="426" spans="1:17" ht="15" customHeight="1" x14ac:dyDescent="0.25">
      <c r="A426" s="11" t="s">
        <v>3056</v>
      </c>
      <c r="B426" s="12">
        <v>45137.629756944443</v>
      </c>
      <c r="C426" s="15">
        <v>45137.63622685185</v>
      </c>
      <c r="D426" s="16" t="s">
        <v>13</v>
      </c>
      <c r="E426" s="16" t="s">
        <v>28</v>
      </c>
      <c r="F426" s="16" t="s">
        <v>10</v>
      </c>
      <c r="G426" s="107" t="s">
        <v>29</v>
      </c>
      <c r="H42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 s="48">
        <f>tbl_raw_data[[#This Row],[Date Actioned]]-tbl_raw_data[[#This Row],[Date Tagged]]</f>
        <v>6.4699074064265005E-3</v>
      </c>
      <c r="J426" s="50">
        <f>HOUR(tbl_raw_data[[#This Row],[time_taken]])*60+MINUTE(tbl_raw_data[[#This Row],[time_taken]])+SECOND(tbl_raw_data[[#This Row],[time_taken]])/60</f>
        <v>9.3166666666666664</v>
      </c>
      <c r="K426" s="54">
        <f>DATE(YEAR(tbl_raw_data[[#This Row],[Date Actioned]]), MONTH(tbl_raw_data[[#This Row],[Date Actioned]]), DAY(tbl_raw_data[[#This Row],[Date Actioned]]))</f>
        <v>45137</v>
      </c>
      <c r="L426" s="55" t="str">
        <f>UPPER(TEXT(tbl_raw_data[[#This Row],[Updated_date]],"MMMM"))</f>
        <v>JULY</v>
      </c>
      <c r="M426" s="55" t="str">
        <f>UPPER("Week "&amp;IF(ROUNDUP(DAY(tbl_raw_data[[#This Row],[Updated_date]])/7,0)=5,4,ROUNDUP(DAY(tbl_raw_data[[#This Row],[Updated_date]])/7,0)))</f>
        <v>WEEK 4</v>
      </c>
      <c r="N426" s="57" t="str">
        <f>UPPER(VLOOKUP(tbl_raw_data[[#This Row],[Analyst]],[1]setting!$A$1:$B$15,2,0))</f>
        <v>SAM</v>
      </c>
      <c r="O426" s="57" t="str">
        <f>UPPER(tbl_raw_data[[#This Row],[Outcome]])</f>
        <v>APPROVE</v>
      </c>
      <c r="P426" s="57" t="str">
        <f>UPPER(tbl_raw_data[[#This Row],[Queue Name]])</f>
        <v>CONSUMER EXISTING</v>
      </c>
      <c r="Q426" s="57" t="str">
        <f>IF(tbl_raw_data[[#This Row],[time_taken_in_mins]]&lt;=20,"SLA_MET","SLA_NOT_MET")</f>
        <v>SLA_MET</v>
      </c>
    </row>
    <row r="427" spans="1:17" ht="15" customHeight="1" x14ac:dyDescent="0.25">
      <c r="A427" s="11" t="s">
        <v>5724</v>
      </c>
      <c r="B427" s="6">
        <v>45137.629884259259</v>
      </c>
      <c r="C427" s="7">
        <v>45137.641087962962</v>
      </c>
      <c r="D427" s="8" t="s">
        <v>209</v>
      </c>
      <c r="E427" s="10" t="s">
        <v>41</v>
      </c>
      <c r="F427" s="8" t="s">
        <v>73</v>
      </c>
      <c r="G427" s="109"/>
      <c r="H4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7" s="48">
        <f>tbl_raw_data[[#This Row],[Date Actioned]]-tbl_raw_data[[#This Row],[Date Tagged]]</f>
        <v>1.1203703703358769E-2</v>
      </c>
      <c r="J427" s="50">
        <f>HOUR(tbl_raw_data[[#This Row],[time_taken]])*60+MINUTE(tbl_raw_data[[#This Row],[time_taken]])+SECOND(tbl_raw_data[[#This Row],[time_taken]])/60</f>
        <v>16.133333333333333</v>
      </c>
      <c r="K427" s="54">
        <f>DATE(YEAR(tbl_raw_data[[#This Row],[Date Actioned]]), MONTH(tbl_raw_data[[#This Row],[Date Actioned]]), DAY(tbl_raw_data[[#This Row],[Date Actioned]]))</f>
        <v>45137</v>
      </c>
      <c r="L427" s="55" t="str">
        <f>UPPER(TEXT(tbl_raw_data[[#This Row],[Updated_date]],"MMMM"))</f>
        <v>JULY</v>
      </c>
      <c r="M427" s="55" t="str">
        <f>UPPER("Week "&amp;IF(ROUNDUP(DAY(tbl_raw_data[[#This Row],[Updated_date]])/7,0)=5,4,ROUNDUP(DAY(tbl_raw_data[[#This Row],[Updated_date]])/7,0)))</f>
        <v>WEEK 4</v>
      </c>
      <c r="N427" s="57" t="str">
        <f>UPPER(VLOOKUP(tbl_raw_data[[#This Row],[Analyst]],[1]setting!$A$1:$B$15,2,0))</f>
        <v>SHAHID</v>
      </c>
      <c r="O427" s="57" t="str">
        <f>UPPER(tbl_raw_data[[#This Row],[Outcome]])</f>
        <v>DECLINE</v>
      </c>
      <c r="P427" s="57" t="str">
        <f>UPPER(tbl_raw_data[[#This Row],[Queue Name]])</f>
        <v>CONSUMER POST BUREAU</v>
      </c>
      <c r="Q427" s="57" t="str">
        <f>IF(tbl_raw_data[[#This Row],[time_taken_in_mins]]&lt;=20,"SLA_MET","SLA_NOT_MET")</f>
        <v>SLA_MET</v>
      </c>
    </row>
    <row r="428" spans="1:17" ht="15" customHeight="1" x14ac:dyDescent="0.25">
      <c r="A428" s="22" t="s">
        <v>5917</v>
      </c>
      <c r="B428" s="6">
        <v>45137.630196759259</v>
      </c>
      <c r="C428" s="9">
        <v>45137.641886574071</v>
      </c>
      <c r="D428" s="10" t="s">
        <v>13</v>
      </c>
      <c r="E428" s="10" t="s">
        <v>9</v>
      </c>
      <c r="F428" s="10" t="s">
        <v>228</v>
      </c>
      <c r="G428" s="108" t="s">
        <v>29</v>
      </c>
      <c r="H42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 s="48">
        <f>tbl_raw_data[[#This Row],[Date Actioned]]-tbl_raw_data[[#This Row],[Date Tagged]]</f>
        <v>1.1689814811688848E-2</v>
      </c>
      <c r="J428" s="50">
        <f>HOUR(tbl_raw_data[[#This Row],[time_taken]])*60+MINUTE(tbl_raw_data[[#This Row],[time_taken]])+SECOND(tbl_raw_data[[#This Row],[time_taken]])/60</f>
        <v>16.833333333333332</v>
      </c>
      <c r="K428" s="54">
        <f>DATE(YEAR(tbl_raw_data[[#This Row],[Date Actioned]]), MONTH(tbl_raw_data[[#This Row],[Date Actioned]]), DAY(tbl_raw_data[[#This Row],[Date Actioned]]))</f>
        <v>45137</v>
      </c>
      <c r="L428" s="55" t="str">
        <f>UPPER(TEXT(tbl_raw_data[[#This Row],[Updated_date]],"MMMM"))</f>
        <v>JULY</v>
      </c>
      <c r="M428" s="55" t="str">
        <f>UPPER("Week "&amp;IF(ROUNDUP(DAY(tbl_raw_data[[#This Row],[Updated_date]])/7,0)=5,4,ROUNDUP(DAY(tbl_raw_data[[#This Row],[Updated_date]])/7,0)))</f>
        <v>WEEK 4</v>
      </c>
      <c r="N428" s="57" t="str">
        <f>UPPER(VLOOKUP(tbl_raw_data[[#This Row],[Analyst]],[1]setting!$A$1:$B$15,2,0))</f>
        <v>OUADIR</v>
      </c>
      <c r="O428" s="57" t="str">
        <f>UPPER(tbl_raw_data[[#This Row],[Outcome]])</f>
        <v>APPROVE</v>
      </c>
      <c r="P428" s="57" t="str">
        <f>UPPER(tbl_raw_data[[#This Row],[Queue Name]])</f>
        <v>CONSUMER PRE BUREAU</v>
      </c>
      <c r="Q428" s="57" t="str">
        <f>IF(tbl_raw_data[[#This Row],[time_taken_in_mins]]&lt;=20,"SLA_MET","SLA_NOT_MET")</f>
        <v>SLA_MET</v>
      </c>
    </row>
    <row r="429" spans="1:17" ht="15" customHeight="1" x14ac:dyDescent="0.25">
      <c r="A429" s="5" t="s">
        <v>4943</v>
      </c>
      <c r="B429" s="12">
        <v>45137.630474537036</v>
      </c>
      <c r="C429" s="15">
        <v>45137.639826388891</v>
      </c>
      <c r="D429" s="16" t="s">
        <v>13</v>
      </c>
      <c r="E429" s="16" t="s">
        <v>41</v>
      </c>
      <c r="F429" s="16" t="s">
        <v>86</v>
      </c>
      <c r="G429" s="107" t="s">
        <v>67</v>
      </c>
      <c r="H42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 s="48">
        <f>tbl_raw_data[[#This Row],[Date Actioned]]-tbl_raw_data[[#This Row],[Date Tagged]]</f>
        <v>9.3518518551718444E-3</v>
      </c>
      <c r="J429" s="50">
        <f>HOUR(tbl_raw_data[[#This Row],[time_taken]])*60+MINUTE(tbl_raw_data[[#This Row],[time_taken]])+SECOND(tbl_raw_data[[#This Row],[time_taken]])/60</f>
        <v>13.466666666666667</v>
      </c>
      <c r="K429" s="54">
        <f>DATE(YEAR(tbl_raw_data[[#This Row],[Date Actioned]]), MONTH(tbl_raw_data[[#This Row],[Date Actioned]]), DAY(tbl_raw_data[[#This Row],[Date Actioned]]))</f>
        <v>45137</v>
      </c>
      <c r="L429" s="55" t="str">
        <f>UPPER(TEXT(tbl_raw_data[[#This Row],[Updated_date]],"MMMM"))</f>
        <v>JULY</v>
      </c>
      <c r="M429" s="55" t="str">
        <f>UPPER("Week "&amp;IF(ROUNDUP(DAY(tbl_raw_data[[#This Row],[Updated_date]])/7,0)=5,4,ROUNDUP(DAY(tbl_raw_data[[#This Row],[Updated_date]])/7,0)))</f>
        <v>WEEK 4</v>
      </c>
      <c r="N429" s="57" t="str">
        <f>UPPER(VLOOKUP(tbl_raw_data[[#This Row],[Analyst]],[1]setting!$A$1:$B$15,2,0))</f>
        <v>ASIF</v>
      </c>
      <c r="O429" s="57" t="str">
        <f>UPPER(tbl_raw_data[[#This Row],[Outcome]])</f>
        <v>APPROVE</v>
      </c>
      <c r="P429" s="57" t="str">
        <f>UPPER(tbl_raw_data[[#This Row],[Queue Name]])</f>
        <v>CONSUMER POST BUREAU</v>
      </c>
      <c r="Q429" s="57" t="str">
        <f>IF(tbl_raw_data[[#This Row],[time_taken_in_mins]]&lt;=20,"SLA_MET","SLA_NOT_MET")</f>
        <v>SLA_MET</v>
      </c>
    </row>
    <row r="430" spans="1:17" ht="15" customHeight="1" x14ac:dyDescent="0.25">
      <c r="A430" s="5" t="s">
        <v>6115</v>
      </c>
      <c r="B430" s="6">
        <v>45137.631284722222</v>
      </c>
      <c r="C430" s="7">
        <v>45137.643472222226</v>
      </c>
      <c r="D430" s="8" t="s">
        <v>40</v>
      </c>
      <c r="E430" s="10" t="s">
        <v>41</v>
      </c>
      <c r="F430" s="8" t="s">
        <v>73</v>
      </c>
      <c r="G430" s="109"/>
      <c r="H43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0" s="48">
        <f>tbl_raw_data[[#This Row],[Date Actioned]]-tbl_raw_data[[#This Row],[Date Tagged]]</f>
        <v>1.2187500004074536E-2</v>
      </c>
      <c r="J430" s="50">
        <f>HOUR(tbl_raw_data[[#This Row],[time_taken]])*60+MINUTE(tbl_raw_data[[#This Row],[time_taken]])+SECOND(tbl_raw_data[[#This Row],[time_taken]])/60</f>
        <v>17.55</v>
      </c>
      <c r="K430" s="54">
        <f>DATE(YEAR(tbl_raw_data[[#This Row],[Date Actioned]]), MONTH(tbl_raw_data[[#This Row],[Date Actioned]]), DAY(tbl_raw_data[[#This Row],[Date Actioned]]))</f>
        <v>45137</v>
      </c>
      <c r="L430" s="55" t="str">
        <f>UPPER(TEXT(tbl_raw_data[[#This Row],[Updated_date]],"MMMM"))</f>
        <v>JULY</v>
      </c>
      <c r="M430" s="55" t="str">
        <f>UPPER("Week "&amp;IF(ROUNDUP(DAY(tbl_raw_data[[#This Row],[Updated_date]])/7,0)=5,4,ROUNDUP(DAY(tbl_raw_data[[#This Row],[Updated_date]])/7,0)))</f>
        <v>WEEK 4</v>
      </c>
      <c r="N430" s="57" t="str">
        <f>UPPER(VLOOKUP(tbl_raw_data[[#This Row],[Analyst]],[1]setting!$A$1:$B$15,2,0))</f>
        <v>SHAHID</v>
      </c>
      <c r="O430" s="57" t="str">
        <f>UPPER(tbl_raw_data[[#This Row],[Outcome]])</f>
        <v>WITHDRAW</v>
      </c>
      <c r="P430" s="57" t="str">
        <f>UPPER(tbl_raw_data[[#This Row],[Queue Name]])</f>
        <v>CONSUMER POST BUREAU</v>
      </c>
      <c r="Q430" s="57" t="str">
        <f>IF(tbl_raw_data[[#This Row],[time_taken_in_mins]]&lt;=20,"SLA_MET","SLA_NOT_MET")</f>
        <v>SLA_MET</v>
      </c>
    </row>
    <row r="431" spans="1:17" ht="15" customHeight="1" x14ac:dyDescent="0.25">
      <c r="A431" s="11" t="s">
        <v>2762</v>
      </c>
      <c r="B431" s="6">
        <v>45137.632291666669</v>
      </c>
      <c r="C431" s="9">
        <v>45137.638321759259</v>
      </c>
      <c r="D431" s="10" t="s">
        <v>13</v>
      </c>
      <c r="E431" s="10" t="s">
        <v>28</v>
      </c>
      <c r="F431" s="10" t="s">
        <v>55</v>
      </c>
      <c r="G431" s="108" t="s">
        <v>53</v>
      </c>
      <c r="H43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 s="48">
        <f>tbl_raw_data[[#This Row],[Date Actioned]]-tbl_raw_data[[#This Row],[Date Tagged]]</f>
        <v>6.0300925906631164E-3</v>
      </c>
      <c r="J431" s="50">
        <f>HOUR(tbl_raw_data[[#This Row],[time_taken]])*60+MINUTE(tbl_raw_data[[#This Row],[time_taken]])+SECOND(tbl_raw_data[[#This Row],[time_taken]])/60</f>
        <v>8.6833333333333336</v>
      </c>
      <c r="K431" s="54">
        <f>DATE(YEAR(tbl_raw_data[[#This Row],[Date Actioned]]), MONTH(tbl_raw_data[[#This Row],[Date Actioned]]), DAY(tbl_raw_data[[#This Row],[Date Actioned]]))</f>
        <v>45137</v>
      </c>
      <c r="L431" s="55" t="str">
        <f>UPPER(TEXT(tbl_raw_data[[#This Row],[Updated_date]],"MMMM"))</f>
        <v>JULY</v>
      </c>
      <c r="M431" s="55" t="str">
        <f>UPPER("Week "&amp;IF(ROUNDUP(DAY(tbl_raw_data[[#This Row],[Updated_date]])/7,0)=5,4,ROUNDUP(DAY(tbl_raw_data[[#This Row],[Updated_date]])/7,0)))</f>
        <v>WEEK 4</v>
      </c>
      <c r="N431" s="57" t="str">
        <f>UPPER(VLOOKUP(tbl_raw_data[[#This Row],[Analyst]],[1]setting!$A$1:$B$15,2,0))</f>
        <v>CAMERON</v>
      </c>
      <c r="O431" s="57" t="str">
        <f>UPPER(tbl_raw_data[[#This Row],[Outcome]])</f>
        <v>APPROVE</v>
      </c>
      <c r="P431" s="57" t="str">
        <f>UPPER(tbl_raw_data[[#This Row],[Queue Name]])</f>
        <v>CONSUMER EXISTING</v>
      </c>
      <c r="Q431" s="57" t="str">
        <f>IF(tbl_raw_data[[#This Row],[time_taken_in_mins]]&lt;=20,"SLA_MET","SLA_NOT_MET")</f>
        <v>SLA_MET</v>
      </c>
    </row>
    <row r="432" spans="1:17" ht="15" customHeight="1" x14ac:dyDescent="0.25">
      <c r="A432" s="22" t="s">
        <v>2347</v>
      </c>
      <c r="B432" s="12">
        <v>45137.63622685185</v>
      </c>
      <c r="C432" s="15">
        <v>45137.641736111109</v>
      </c>
      <c r="D432" s="16" t="s">
        <v>13</v>
      </c>
      <c r="E432" s="16" t="s">
        <v>28</v>
      </c>
      <c r="F432" s="16" t="s">
        <v>10</v>
      </c>
      <c r="G432" s="107" t="s">
        <v>67</v>
      </c>
      <c r="H43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 s="48">
        <f>tbl_raw_data[[#This Row],[Date Actioned]]-tbl_raw_data[[#This Row],[Date Tagged]]</f>
        <v>5.5092592592700385E-3</v>
      </c>
      <c r="J432" s="50">
        <f>HOUR(tbl_raw_data[[#This Row],[time_taken]])*60+MINUTE(tbl_raw_data[[#This Row],[time_taken]])+SECOND(tbl_raw_data[[#This Row],[time_taken]])/60</f>
        <v>7.9333333333333336</v>
      </c>
      <c r="K432" s="54">
        <f>DATE(YEAR(tbl_raw_data[[#This Row],[Date Actioned]]), MONTH(tbl_raw_data[[#This Row],[Date Actioned]]), DAY(tbl_raw_data[[#This Row],[Date Actioned]]))</f>
        <v>45137</v>
      </c>
      <c r="L432" s="55" t="str">
        <f>UPPER(TEXT(tbl_raw_data[[#This Row],[Updated_date]],"MMMM"))</f>
        <v>JULY</v>
      </c>
      <c r="M432" s="55" t="str">
        <f>UPPER("Week "&amp;IF(ROUNDUP(DAY(tbl_raw_data[[#This Row],[Updated_date]])/7,0)=5,4,ROUNDUP(DAY(tbl_raw_data[[#This Row],[Updated_date]])/7,0)))</f>
        <v>WEEK 4</v>
      </c>
      <c r="N432" s="57" t="str">
        <f>UPPER(VLOOKUP(tbl_raw_data[[#This Row],[Analyst]],[1]setting!$A$1:$B$15,2,0))</f>
        <v>SAM</v>
      </c>
      <c r="O432" s="57" t="str">
        <f>UPPER(tbl_raw_data[[#This Row],[Outcome]])</f>
        <v>APPROVE</v>
      </c>
      <c r="P432" s="57" t="str">
        <f>UPPER(tbl_raw_data[[#This Row],[Queue Name]])</f>
        <v>CONSUMER EXISTING</v>
      </c>
      <c r="Q432" s="57" t="str">
        <f>IF(tbl_raw_data[[#This Row],[time_taken_in_mins]]&lt;=20,"SLA_MET","SLA_NOT_MET")</f>
        <v>SLA_MET</v>
      </c>
    </row>
    <row r="433" spans="1:17" ht="15" customHeight="1" x14ac:dyDescent="0.25">
      <c r="A433" s="5" t="s">
        <v>2996</v>
      </c>
      <c r="B433" s="6">
        <v>45137.636469907404</v>
      </c>
      <c r="C433" s="9">
        <v>45137.642835648148</v>
      </c>
      <c r="D433" s="10" t="s">
        <v>13</v>
      </c>
      <c r="E433" s="10" t="s">
        <v>28</v>
      </c>
      <c r="F433" s="10" t="s">
        <v>455</v>
      </c>
      <c r="G433" s="108" t="s">
        <v>29</v>
      </c>
      <c r="H43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 s="48">
        <f>tbl_raw_data[[#This Row],[Date Actioned]]-tbl_raw_data[[#This Row],[Date Tagged]]</f>
        <v>6.3657407445134595E-3</v>
      </c>
      <c r="J433" s="50">
        <f>HOUR(tbl_raw_data[[#This Row],[time_taken]])*60+MINUTE(tbl_raw_data[[#This Row],[time_taken]])+SECOND(tbl_raw_data[[#This Row],[time_taken]])/60</f>
        <v>9.1666666666666661</v>
      </c>
      <c r="K433" s="54">
        <f>DATE(YEAR(tbl_raw_data[[#This Row],[Date Actioned]]), MONTH(tbl_raw_data[[#This Row],[Date Actioned]]), DAY(tbl_raw_data[[#This Row],[Date Actioned]]))</f>
        <v>45137</v>
      </c>
      <c r="L433" s="55" t="str">
        <f>UPPER(TEXT(tbl_raw_data[[#This Row],[Updated_date]],"MMMM"))</f>
        <v>JULY</v>
      </c>
      <c r="M433" s="55" t="str">
        <f>UPPER("Week "&amp;IF(ROUNDUP(DAY(tbl_raw_data[[#This Row],[Updated_date]])/7,0)=5,4,ROUNDUP(DAY(tbl_raw_data[[#This Row],[Updated_date]])/7,0)))</f>
        <v>WEEK 4</v>
      </c>
      <c r="N433" s="57" t="str">
        <f>UPPER(VLOOKUP(tbl_raw_data[[#This Row],[Analyst]],[1]setting!$A$1:$B$15,2,0))</f>
        <v>ROHAN</v>
      </c>
      <c r="O433" s="57" t="str">
        <f>UPPER(tbl_raw_data[[#This Row],[Outcome]])</f>
        <v>APPROVE</v>
      </c>
      <c r="P433" s="57" t="str">
        <f>UPPER(tbl_raw_data[[#This Row],[Queue Name]])</f>
        <v>CONSUMER EXISTING</v>
      </c>
      <c r="Q433" s="57" t="str">
        <f>IF(tbl_raw_data[[#This Row],[time_taken_in_mins]]&lt;=20,"SLA_MET","SLA_NOT_MET")</f>
        <v>SLA_MET</v>
      </c>
    </row>
    <row r="434" spans="1:17" ht="15" customHeight="1" x14ac:dyDescent="0.25">
      <c r="A434" s="11" t="s">
        <v>1553</v>
      </c>
      <c r="B434" s="12">
        <v>45137.638252314813</v>
      </c>
      <c r="C434" s="15">
        <v>45137.642766203702</v>
      </c>
      <c r="D434" s="16" t="s">
        <v>13</v>
      </c>
      <c r="E434" s="16" t="s">
        <v>9</v>
      </c>
      <c r="F434" s="16" t="s">
        <v>109</v>
      </c>
      <c r="G434" s="107" t="s">
        <v>29</v>
      </c>
      <c r="H43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 s="48">
        <f>tbl_raw_data[[#This Row],[Date Actioned]]-tbl_raw_data[[#This Row],[Date Tagged]]</f>
        <v>4.5138888890505768E-3</v>
      </c>
      <c r="J434" s="50">
        <f>HOUR(tbl_raw_data[[#This Row],[time_taken]])*60+MINUTE(tbl_raw_data[[#This Row],[time_taken]])+SECOND(tbl_raw_data[[#This Row],[time_taken]])/60</f>
        <v>6.5</v>
      </c>
      <c r="K434" s="54">
        <f>DATE(YEAR(tbl_raw_data[[#This Row],[Date Actioned]]), MONTH(tbl_raw_data[[#This Row],[Date Actioned]]), DAY(tbl_raw_data[[#This Row],[Date Actioned]]))</f>
        <v>45137</v>
      </c>
      <c r="L434" s="55" t="str">
        <f>UPPER(TEXT(tbl_raw_data[[#This Row],[Updated_date]],"MMMM"))</f>
        <v>JULY</v>
      </c>
      <c r="M434" s="55" t="str">
        <f>UPPER("Week "&amp;IF(ROUNDUP(DAY(tbl_raw_data[[#This Row],[Updated_date]])/7,0)=5,4,ROUNDUP(DAY(tbl_raw_data[[#This Row],[Updated_date]])/7,0)))</f>
        <v>WEEK 4</v>
      </c>
      <c r="N434" s="57" t="str">
        <f>UPPER(VLOOKUP(tbl_raw_data[[#This Row],[Analyst]],[1]setting!$A$1:$B$15,2,0))</f>
        <v>NAVED</v>
      </c>
      <c r="O434" s="57" t="str">
        <f>UPPER(tbl_raw_data[[#This Row],[Outcome]])</f>
        <v>APPROVE</v>
      </c>
      <c r="P434" s="57" t="str">
        <f>UPPER(tbl_raw_data[[#This Row],[Queue Name]])</f>
        <v>CONSUMER PRE BUREAU</v>
      </c>
      <c r="Q434" s="57" t="str">
        <f>IF(tbl_raw_data[[#This Row],[time_taken_in_mins]]&lt;=20,"SLA_MET","SLA_NOT_MET")</f>
        <v>SLA_MET</v>
      </c>
    </row>
    <row r="435" spans="1:17" ht="15" customHeight="1" x14ac:dyDescent="0.25">
      <c r="A435" s="22" t="s">
        <v>1706</v>
      </c>
      <c r="B435" s="6">
        <v>45137.639467592591</v>
      </c>
      <c r="C435" s="9">
        <v>45137.644155092596</v>
      </c>
      <c r="D435" s="10" t="s">
        <v>13</v>
      </c>
      <c r="E435" s="10" t="s">
        <v>41</v>
      </c>
      <c r="F435" s="10" t="s">
        <v>86</v>
      </c>
      <c r="G435" s="108" t="s">
        <v>67</v>
      </c>
      <c r="H43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 s="48">
        <f>tbl_raw_data[[#This Row],[Date Actioned]]-tbl_raw_data[[#This Row],[Date Tagged]]</f>
        <v>4.6875000043655746E-3</v>
      </c>
      <c r="J435" s="50">
        <f>HOUR(tbl_raw_data[[#This Row],[time_taken]])*60+MINUTE(tbl_raw_data[[#This Row],[time_taken]])+SECOND(tbl_raw_data[[#This Row],[time_taken]])/60</f>
        <v>6.75</v>
      </c>
      <c r="K435" s="54">
        <f>DATE(YEAR(tbl_raw_data[[#This Row],[Date Actioned]]), MONTH(tbl_raw_data[[#This Row],[Date Actioned]]), DAY(tbl_raw_data[[#This Row],[Date Actioned]]))</f>
        <v>45137</v>
      </c>
      <c r="L435" s="55" t="str">
        <f>UPPER(TEXT(tbl_raw_data[[#This Row],[Updated_date]],"MMMM"))</f>
        <v>JULY</v>
      </c>
      <c r="M435" s="55" t="str">
        <f>UPPER("Week "&amp;IF(ROUNDUP(DAY(tbl_raw_data[[#This Row],[Updated_date]])/7,0)=5,4,ROUNDUP(DAY(tbl_raw_data[[#This Row],[Updated_date]])/7,0)))</f>
        <v>WEEK 4</v>
      </c>
      <c r="N435" s="57" t="str">
        <f>UPPER(VLOOKUP(tbl_raw_data[[#This Row],[Analyst]],[1]setting!$A$1:$B$15,2,0))</f>
        <v>ASIF</v>
      </c>
      <c r="O435" s="57" t="str">
        <f>UPPER(tbl_raw_data[[#This Row],[Outcome]])</f>
        <v>APPROVE</v>
      </c>
      <c r="P435" s="57" t="str">
        <f>UPPER(tbl_raw_data[[#This Row],[Queue Name]])</f>
        <v>CONSUMER POST BUREAU</v>
      </c>
      <c r="Q435" s="57" t="str">
        <f>IF(tbl_raw_data[[#This Row],[time_taken_in_mins]]&lt;=20,"SLA_MET","SLA_NOT_MET")</f>
        <v>SLA_MET</v>
      </c>
    </row>
    <row r="436" spans="1:17" ht="15" customHeight="1" x14ac:dyDescent="0.25">
      <c r="A436" s="5" t="s">
        <v>4693</v>
      </c>
      <c r="B436" s="12">
        <v>45137.639918981484</v>
      </c>
      <c r="C436" s="15">
        <v>45137.648796296293</v>
      </c>
      <c r="D436" s="16" t="s">
        <v>13</v>
      </c>
      <c r="E436" s="16" t="s">
        <v>28</v>
      </c>
      <c r="F436" s="16" t="s">
        <v>10</v>
      </c>
      <c r="G436" s="107" t="s">
        <v>67</v>
      </c>
      <c r="H43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6" s="48">
        <f>tbl_raw_data[[#This Row],[Date Actioned]]-tbl_raw_data[[#This Row],[Date Tagged]]</f>
        <v>8.8773148090695031E-3</v>
      </c>
      <c r="J436" s="50">
        <f>HOUR(tbl_raw_data[[#This Row],[time_taken]])*60+MINUTE(tbl_raw_data[[#This Row],[time_taken]])+SECOND(tbl_raw_data[[#This Row],[time_taken]])/60</f>
        <v>12.783333333333333</v>
      </c>
      <c r="K436" s="54">
        <f>DATE(YEAR(tbl_raw_data[[#This Row],[Date Actioned]]), MONTH(tbl_raw_data[[#This Row],[Date Actioned]]), DAY(tbl_raw_data[[#This Row],[Date Actioned]]))</f>
        <v>45137</v>
      </c>
      <c r="L436" s="55" t="str">
        <f>UPPER(TEXT(tbl_raw_data[[#This Row],[Updated_date]],"MMMM"))</f>
        <v>JULY</v>
      </c>
      <c r="M436" s="55" t="str">
        <f>UPPER("Week "&amp;IF(ROUNDUP(DAY(tbl_raw_data[[#This Row],[Updated_date]])/7,0)=5,4,ROUNDUP(DAY(tbl_raw_data[[#This Row],[Updated_date]])/7,0)))</f>
        <v>WEEK 4</v>
      </c>
      <c r="N436" s="57" t="str">
        <f>UPPER(VLOOKUP(tbl_raw_data[[#This Row],[Analyst]],[1]setting!$A$1:$B$15,2,0))</f>
        <v>SAM</v>
      </c>
      <c r="O436" s="57" t="str">
        <f>UPPER(tbl_raw_data[[#This Row],[Outcome]])</f>
        <v>APPROVE</v>
      </c>
      <c r="P436" s="57" t="str">
        <f>UPPER(tbl_raw_data[[#This Row],[Queue Name]])</f>
        <v>CONSUMER EXISTING</v>
      </c>
      <c r="Q436" s="57" t="str">
        <f>IF(tbl_raw_data[[#This Row],[time_taken_in_mins]]&lt;=20,"SLA_MET","SLA_NOT_MET")</f>
        <v>SLA_MET</v>
      </c>
    </row>
    <row r="437" spans="1:17" ht="15" customHeight="1" x14ac:dyDescent="0.25">
      <c r="A437" s="11" t="s">
        <v>3705</v>
      </c>
      <c r="B437" s="6">
        <v>45137.640868055554</v>
      </c>
      <c r="C437" s="9">
        <v>45137.6481712963</v>
      </c>
      <c r="D437" s="10" t="s">
        <v>13</v>
      </c>
      <c r="E437" s="10" t="s">
        <v>41</v>
      </c>
      <c r="F437" s="10" t="s">
        <v>228</v>
      </c>
      <c r="G437" s="108" t="s">
        <v>67</v>
      </c>
      <c r="H43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 s="48">
        <f>tbl_raw_data[[#This Row],[Date Actioned]]-tbl_raw_data[[#This Row],[Date Tagged]]</f>
        <v>7.3032407453865744E-3</v>
      </c>
      <c r="J437" s="50">
        <f>HOUR(tbl_raw_data[[#This Row],[time_taken]])*60+MINUTE(tbl_raw_data[[#This Row],[time_taken]])+SECOND(tbl_raw_data[[#This Row],[time_taken]])/60</f>
        <v>10.516666666666667</v>
      </c>
      <c r="K437" s="54">
        <f>DATE(YEAR(tbl_raw_data[[#This Row],[Date Actioned]]), MONTH(tbl_raw_data[[#This Row],[Date Actioned]]), DAY(tbl_raw_data[[#This Row],[Date Actioned]]))</f>
        <v>45137</v>
      </c>
      <c r="L437" s="55" t="str">
        <f>UPPER(TEXT(tbl_raw_data[[#This Row],[Updated_date]],"MMMM"))</f>
        <v>JULY</v>
      </c>
      <c r="M437" s="55" t="str">
        <f>UPPER("Week "&amp;IF(ROUNDUP(DAY(tbl_raw_data[[#This Row],[Updated_date]])/7,0)=5,4,ROUNDUP(DAY(tbl_raw_data[[#This Row],[Updated_date]])/7,0)))</f>
        <v>WEEK 4</v>
      </c>
      <c r="N437" s="57" t="str">
        <f>UPPER(VLOOKUP(tbl_raw_data[[#This Row],[Analyst]],[1]setting!$A$1:$B$15,2,0))</f>
        <v>OUADIR</v>
      </c>
      <c r="O437" s="57" t="str">
        <f>UPPER(tbl_raw_data[[#This Row],[Outcome]])</f>
        <v>APPROVE</v>
      </c>
      <c r="P437" s="57" t="str">
        <f>UPPER(tbl_raw_data[[#This Row],[Queue Name]])</f>
        <v>CONSUMER POST BUREAU</v>
      </c>
      <c r="Q437" s="57" t="str">
        <f>IF(tbl_raw_data[[#This Row],[time_taken_in_mins]]&lt;=20,"SLA_MET","SLA_NOT_MET")</f>
        <v>SLA_MET</v>
      </c>
    </row>
    <row r="438" spans="1:17" ht="15" customHeight="1" x14ac:dyDescent="0.25">
      <c r="A438" s="11" t="s">
        <v>2192</v>
      </c>
      <c r="B438" s="12">
        <v>45137.642708333333</v>
      </c>
      <c r="C438" s="15">
        <v>45137.648055555554</v>
      </c>
      <c r="D438" s="16" t="s">
        <v>8</v>
      </c>
      <c r="E438" s="16" t="s">
        <v>9</v>
      </c>
      <c r="F438" s="16" t="s">
        <v>109</v>
      </c>
      <c r="G438" s="107" t="s">
        <v>2193</v>
      </c>
      <c r="H43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8" s="48">
        <f>tbl_raw_data[[#This Row],[Date Actioned]]-tbl_raw_data[[#This Row],[Date Tagged]]</f>
        <v>5.3472222207346931E-3</v>
      </c>
      <c r="J438" s="50">
        <f>HOUR(tbl_raw_data[[#This Row],[time_taken]])*60+MINUTE(tbl_raw_data[[#This Row],[time_taken]])+SECOND(tbl_raw_data[[#This Row],[time_taken]])/60</f>
        <v>7.7</v>
      </c>
      <c r="K438" s="54">
        <f>DATE(YEAR(tbl_raw_data[[#This Row],[Date Actioned]]), MONTH(tbl_raw_data[[#This Row],[Date Actioned]]), DAY(tbl_raw_data[[#This Row],[Date Actioned]]))</f>
        <v>45137</v>
      </c>
      <c r="L438" s="55" t="str">
        <f>UPPER(TEXT(tbl_raw_data[[#This Row],[Updated_date]],"MMMM"))</f>
        <v>JULY</v>
      </c>
      <c r="M438" s="55" t="str">
        <f>UPPER("Week "&amp;IF(ROUNDUP(DAY(tbl_raw_data[[#This Row],[Updated_date]])/7,0)=5,4,ROUNDUP(DAY(tbl_raw_data[[#This Row],[Updated_date]])/7,0)))</f>
        <v>WEEK 4</v>
      </c>
      <c r="N438" s="57" t="str">
        <f>UPPER(VLOOKUP(tbl_raw_data[[#This Row],[Analyst]],[1]setting!$A$1:$B$15,2,0))</f>
        <v>NAVED</v>
      </c>
      <c r="O438" s="57" t="str">
        <f>UPPER(tbl_raw_data[[#This Row],[Outcome]])</f>
        <v>WITHDRAW</v>
      </c>
      <c r="P438" s="57" t="str">
        <f>UPPER(tbl_raw_data[[#This Row],[Queue Name]])</f>
        <v>CONSUMER PRE BUREAU</v>
      </c>
      <c r="Q438" s="57" t="str">
        <f>IF(tbl_raw_data[[#This Row],[time_taken_in_mins]]&lt;=20,"SLA_MET","SLA_NOT_MET")</f>
        <v>SLA_MET</v>
      </c>
    </row>
    <row r="439" spans="1:17" ht="15" customHeight="1" x14ac:dyDescent="0.25">
      <c r="A439" s="22" t="s">
        <v>2590</v>
      </c>
      <c r="B439" s="6">
        <v>45137.643217592595</v>
      </c>
      <c r="C439" s="9">
        <v>45137.649016203701</v>
      </c>
      <c r="D439" s="10" t="s">
        <v>8</v>
      </c>
      <c r="E439" s="10" t="s">
        <v>9</v>
      </c>
      <c r="F439" s="10" t="s">
        <v>55</v>
      </c>
      <c r="G439" s="108" t="s">
        <v>632</v>
      </c>
      <c r="H43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9" s="48">
        <f>tbl_raw_data[[#This Row],[Date Actioned]]-tbl_raw_data[[#This Row],[Date Tagged]]</f>
        <v>5.798611106001772E-3</v>
      </c>
      <c r="J439" s="50">
        <f>HOUR(tbl_raw_data[[#This Row],[time_taken]])*60+MINUTE(tbl_raw_data[[#This Row],[time_taken]])+SECOND(tbl_raw_data[[#This Row],[time_taken]])/60</f>
        <v>8.35</v>
      </c>
      <c r="K439" s="54">
        <f>DATE(YEAR(tbl_raw_data[[#This Row],[Date Actioned]]), MONTH(tbl_raw_data[[#This Row],[Date Actioned]]), DAY(tbl_raw_data[[#This Row],[Date Actioned]]))</f>
        <v>45137</v>
      </c>
      <c r="L439" s="55" t="str">
        <f>UPPER(TEXT(tbl_raw_data[[#This Row],[Updated_date]],"MMMM"))</f>
        <v>JULY</v>
      </c>
      <c r="M439" s="55" t="str">
        <f>UPPER("Week "&amp;IF(ROUNDUP(DAY(tbl_raw_data[[#This Row],[Updated_date]])/7,0)=5,4,ROUNDUP(DAY(tbl_raw_data[[#This Row],[Updated_date]])/7,0)))</f>
        <v>WEEK 4</v>
      </c>
      <c r="N439" s="57" t="str">
        <f>UPPER(VLOOKUP(tbl_raw_data[[#This Row],[Analyst]],[1]setting!$A$1:$B$15,2,0))</f>
        <v>CAMERON</v>
      </c>
      <c r="O439" s="57" t="str">
        <f>UPPER(tbl_raw_data[[#This Row],[Outcome]])</f>
        <v>WITHDRAW</v>
      </c>
      <c r="P439" s="57" t="str">
        <f>UPPER(tbl_raw_data[[#This Row],[Queue Name]])</f>
        <v>CONSUMER PRE BUREAU</v>
      </c>
      <c r="Q439" s="57" t="str">
        <f>IF(tbl_raw_data[[#This Row],[time_taken_in_mins]]&lt;=20,"SLA_MET","SLA_NOT_MET")</f>
        <v>SLA_MET</v>
      </c>
    </row>
    <row r="440" spans="1:17" ht="15" customHeight="1" x14ac:dyDescent="0.25">
      <c r="A440" s="22" t="s">
        <v>1957</v>
      </c>
      <c r="B440" s="12">
        <v>45137.644976851851</v>
      </c>
      <c r="C440" s="15">
        <v>45137.65</v>
      </c>
      <c r="D440" s="16" t="s">
        <v>46</v>
      </c>
      <c r="E440" s="16" t="s">
        <v>28</v>
      </c>
      <c r="F440" s="16" t="s">
        <v>86</v>
      </c>
      <c r="G440" s="107" t="s">
        <v>151</v>
      </c>
      <c r="H44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 s="48">
        <f>tbl_raw_data[[#This Row],[Date Actioned]]-tbl_raw_data[[#This Row],[Date Tagged]]</f>
        <v>5.02314815093996E-3</v>
      </c>
      <c r="J440" s="50">
        <f>HOUR(tbl_raw_data[[#This Row],[time_taken]])*60+MINUTE(tbl_raw_data[[#This Row],[time_taken]])+SECOND(tbl_raw_data[[#This Row],[time_taken]])/60</f>
        <v>7.2333333333333334</v>
      </c>
      <c r="K440" s="54">
        <f>DATE(YEAR(tbl_raw_data[[#This Row],[Date Actioned]]), MONTH(tbl_raw_data[[#This Row],[Date Actioned]]), DAY(tbl_raw_data[[#This Row],[Date Actioned]]))</f>
        <v>45137</v>
      </c>
      <c r="L440" s="55" t="str">
        <f>UPPER(TEXT(tbl_raw_data[[#This Row],[Updated_date]],"MMMM"))</f>
        <v>JULY</v>
      </c>
      <c r="M440" s="55" t="str">
        <f>UPPER("Week "&amp;IF(ROUNDUP(DAY(tbl_raw_data[[#This Row],[Updated_date]])/7,0)=5,4,ROUNDUP(DAY(tbl_raw_data[[#This Row],[Updated_date]])/7,0)))</f>
        <v>WEEK 4</v>
      </c>
      <c r="N440" s="57" t="str">
        <f>UPPER(VLOOKUP(tbl_raw_data[[#This Row],[Analyst]],[1]setting!$A$1:$B$15,2,0))</f>
        <v>ASIF</v>
      </c>
      <c r="O440" s="57" t="str">
        <f>UPPER(tbl_raw_data[[#This Row],[Outcome]])</f>
        <v>DECLINE</v>
      </c>
      <c r="P440" s="57" t="str">
        <f>UPPER(tbl_raw_data[[#This Row],[Queue Name]])</f>
        <v>CONSUMER EXISTING</v>
      </c>
      <c r="Q440" s="57" t="str">
        <f>IF(tbl_raw_data[[#This Row],[time_taken_in_mins]]&lt;=20,"SLA_MET","SLA_NOT_MET")</f>
        <v>SLA_MET</v>
      </c>
    </row>
    <row r="441" spans="1:17" ht="15" customHeight="1" x14ac:dyDescent="0.25">
      <c r="A441" s="22" t="s">
        <v>2209</v>
      </c>
      <c r="B441" s="12">
        <v>45137.64638888889</v>
      </c>
      <c r="C441" s="15">
        <v>45137.651747685188</v>
      </c>
      <c r="D441" s="16" t="s">
        <v>13</v>
      </c>
      <c r="E441" s="16" t="s">
        <v>28</v>
      </c>
      <c r="F441" s="16" t="s">
        <v>455</v>
      </c>
      <c r="G441" s="107" t="s">
        <v>29</v>
      </c>
      <c r="H44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 s="48">
        <f>tbl_raw_data[[#This Row],[Date Actioned]]-tbl_raw_data[[#This Row],[Date Tagged]]</f>
        <v>5.3587962975143455E-3</v>
      </c>
      <c r="J441" s="50">
        <f>HOUR(tbl_raw_data[[#This Row],[time_taken]])*60+MINUTE(tbl_raw_data[[#This Row],[time_taken]])+SECOND(tbl_raw_data[[#This Row],[time_taken]])/60</f>
        <v>7.7166666666666668</v>
      </c>
      <c r="K441" s="54">
        <f>DATE(YEAR(tbl_raw_data[[#This Row],[Date Actioned]]), MONTH(tbl_raw_data[[#This Row],[Date Actioned]]), DAY(tbl_raw_data[[#This Row],[Date Actioned]]))</f>
        <v>45137</v>
      </c>
      <c r="L441" s="55" t="str">
        <f>UPPER(TEXT(tbl_raw_data[[#This Row],[Updated_date]],"MMMM"))</f>
        <v>JULY</v>
      </c>
      <c r="M441" s="55" t="str">
        <f>UPPER("Week "&amp;IF(ROUNDUP(DAY(tbl_raw_data[[#This Row],[Updated_date]])/7,0)=5,4,ROUNDUP(DAY(tbl_raw_data[[#This Row],[Updated_date]])/7,0)))</f>
        <v>WEEK 4</v>
      </c>
      <c r="N441" s="57" t="str">
        <f>UPPER(VLOOKUP(tbl_raw_data[[#This Row],[Analyst]],[1]setting!$A$1:$B$15,2,0))</f>
        <v>ROHAN</v>
      </c>
      <c r="O441" s="57" t="str">
        <f>UPPER(tbl_raw_data[[#This Row],[Outcome]])</f>
        <v>APPROVE</v>
      </c>
      <c r="P441" s="57" t="str">
        <f>UPPER(tbl_raw_data[[#This Row],[Queue Name]])</f>
        <v>CONSUMER EXISTING</v>
      </c>
      <c r="Q441" s="57" t="str">
        <f>IF(tbl_raw_data[[#This Row],[time_taken_in_mins]]&lt;=20,"SLA_MET","SLA_NOT_MET")</f>
        <v>SLA_MET</v>
      </c>
    </row>
    <row r="442" spans="1:17" ht="15" customHeight="1" x14ac:dyDescent="0.25">
      <c r="A442" s="5" t="s">
        <v>5099</v>
      </c>
      <c r="B442" s="12">
        <v>45137.648680555554</v>
      </c>
      <c r="C442" s="15">
        <v>45137.658449074072</v>
      </c>
      <c r="D442" s="16" t="s">
        <v>8</v>
      </c>
      <c r="E442" s="16" t="s">
        <v>28</v>
      </c>
      <c r="F442" s="16" t="s">
        <v>10</v>
      </c>
      <c r="G442" s="107" t="s">
        <v>1953</v>
      </c>
      <c r="H44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2" s="48">
        <f>tbl_raw_data[[#This Row],[Date Actioned]]-tbl_raw_data[[#This Row],[Date Tagged]]</f>
        <v>9.7685185173759237E-3</v>
      </c>
      <c r="J442" s="50">
        <f>HOUR(tbl_raw_data[[#This Row],[time_taken]])*60+MINUTE(tbl_raw_data[[#This Row],[time_taken]])+SECOND(tbl_raw_data[[#This Row],[time_taken]])/60</f>
        <v>14.066666666666666</v>
      </c>
      <c r="K442" s="54">
        <f>DATE(YEAR(tbl_raw_data[[#This Row],[Date Actioned]]), MONTH(tbl_raw_data[[#This Row],[Date Actioned]]), DAY(tbl_raw_data[[#This Row],[Date Actioned]]))</f>
        <v>45137</v>
      </c>
      <c r="L442" s="55" t="str">
        <f>UPPER(TEXT(tbl_raw_data[[#This Row],[Updated_date]],"MMMM"))</f>
        <v>JULY</v>
      </c>
      <c r="M442" s="55" t="str">
        <f>UPPER("Week "&amp;IF(ROUNDUP(DAY(tbl_raw_data[[#This Row],[Updated_date]])/7,0)=5,4,ROUNDUP(DAY(tbl_raw_data[[#This Row],[Updated_date]])/7,0)))</f>
        <v>WEEK 4</v>
      </c>
      <c r="N442" s="57" t="str">
        <f>UPPER(VLOOKUP(tbl_raw_data[[#This Row],[Analyst]],[1]setting!$A$1:$B$15,2,0))</f>
        <v>SAM</v>
      </c>
      <c r="O442" s="57" t="str">
        <f>UPPER(tbl_raw_data[[#This Row],[Outcome]])</f>
        <v>WITHDRAW</v>
      </c>
      <c r="P442" s="57" t="str">
        <f>UPPER(tbl_raw_data[[#This Row],[Queue Name]])</f>
        <v>CONSUMER EXISTING</v>
      </c>
      <c r="Q442" s="57" t="str">
        <f>IF(tbl_raw_data[[#This Row],[time_taken_in_mins]]&lt;=20,"SLA_MET","SLA_NOT_MET")</f>
        <v>SLA_MET</v>
      </c>
    </row>
    <row r="443" spans="1:17" ht="15" customHeight="1" x14ac:dyDescent="0.25">
      <c r="A443" s="11" t="s">
        <v>3246</v>
      </c>
      <c r="B443" s="6">
        <v>45137.649895833332</v>
      </c>
      <c r="C443" s="9">
        <v>45137.656631944446</v>
      </c>
      <c r="D443" s="10" t="s">
        <v>8</v>
      </c>
      <c r="E443" s="10" t="s">
        <v>28</v>
      </c>
      <c r="F443" s="10" t="s">
        <v>109</v>
      </c>
      <c r="G443" s="108" t="s">
        <v>3247</v>
      </c>
      <c r="H44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3" s="48">
        <f>tbl_raw_data[[#This Row],[Date Actioned]]-tbl_raw_data[[#This Row],[Date Tagged]]</f>
        <v>6.7361111141508445E-3</v>
      </c>
      <c r="J443" s="50">
        <f>HOUR(tbl_raw_data[[#This Row],[time_taken]])*60+MINUTE(tbl_raw_data[[#This Row],[time_taken]])+SECOND(tbl_raw_data[[#This Row],[time_taken]])/60</f>
        <v>9.6999999999999993</v>
      </c>
      <c r="K443" s="54">
        <f>DATE(YEAR(tbl_raw_data[[#This Row],[Date Actioned]]), MONTH(tbl_raw_data[[#This Row],[Date Actioned]]), DAY(tbl_raw_data[[#This Row],[Date Actioned]]))</f>
        <v>45137</v>
      </c>
      <c r="L443" s="55" t="str">
        <f>UPPER(TEXT(tbl_raw_data[[#This Row],[Updated_date]],"MMMM"))</f>
        <v>JULY</v>
      </c>
      <c r="M443" s="55" t="str">
        <f>UPPER("Week "&amp;IF(ROUNDUP(DAY(tbl_raw_data[[#This Row],[Updated_date]])/7,0)=5,4,ROUNDUP(DAY(tbl_raw_data[[#This Row],[Updated_date]])/7,0)))</f>
        <v>WEEK 4</v>
      </c>
      <c r="N443" s="57" t="str">
        <f>UPPER(VLOOKUP(tbl_raw_data[[#This Row],[Analyst]],[1]setting!$A$1:$B$15,2,0))</f>
        <v>NAVED</v>
      </c>
      <c r="O443" s="57" t="str">
        <f>UPPER(tbl_raw_data[[#This Row],[Outcome]])</f>
        <v>WITHDRAW</v>
      </c>
      <c r="P443" s="57" t="str">
        <f>UPPER(tbl_raw_data[[#This Row],[Queue Name]])</f>
        <v>CONSUMER EXISTING</v>
      </c>
      <c r="Q443" s="57" t="str">
        <f>IF(tbl_raw_data[[#This Row],[time_taken_in_mins]]&lt;=20,"SLA_MET","SLA_NOT_MET")</f>
        <v>SLA_MET</v>
      </c>
    </row>
    <row r="444" spans="1:17" ht="15" customHeight="1" x14ac:dyDescent="0.25">
      <c r="A444" s="22" t="s">
        <v>411</v>
      </c>
      <c r="B444" s="12">
        <v>45137.65047453704</v>
      </c>
      <c r="C444" s="15">
        <v>45137.653043981481</v>
      </c>
      <c r="D444" s="16" t="s">
        <v>8</v>
      </c>
      <c r="E444" s="16" t="s">
        <v>9</v>
      </c>
      <c r="F444" s="16" t="s">
        <v>55</v>
      </c>
      <c r="G444" s="107" t="s">
        <v>11</v>
      </c>
      <c r="H44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 s="48">
        <f>tbl_raw_data[[#This Row],[Date Actioned]]-tbl_raw_data[[#This Row],[Date Tagged]]</f>
        <v>2.5694444411783479E-3</v>
      </c>
      <c r="J444" s="50">
        <f>HOUR(tbl_raw_data[[#This Row],[time_taken]])*60+MINUTE(tbl_raw_data[[#This Row],[time_taken]])+SECOND(tbl_raw_data[[#This Row],[time_taken]])/60</f>
        <v>3.7</v>
      </c>
      <c r="K444" s="54">
        <f>DATE(YEAR(tbl_raw_data[[#This Row],[Date Actioned]]), MONTH(tbl_raw_data[[#This Row],[Date Actioned]]), DAY(tbl_raw_data[[#This Row],[Date Actioned]]))</f>
        <v>45137</v>
      </c>
      <c r="L444" s="55" t="str">
        <f>UPPER(TEXT(tbl_raw_data[[#This Row],[Updated_date]],"MMMM"))</f>
        <v>JULY</v>
      </c>
      <c r="M444" s="55" t="str">
        <f>UPPER("Week "&amp;IF(ROUNDUP(DAY(tbl_raw_data[[#This Row],[Updated_date]])/7,0)=5,4,ROUNDUP(DAY(tbl_raw_data[[#This Row],[Updated_date]])/7,0)))</f>
        <v>WEEK 4</v>
      </c>
      <c r="N444" s="57" t="str">
        <f>UPPER(VLOOKUP(tbl_raw_data[[#This Row],[Analyst]],[1]setting!$A$1:$B$15,2,0))</f>
        <v>CAMERON</v>
      </c>
      <c r="O444" s="57" t="str">
        <f>UPPER(tbl_raw_data[[#This Row],[Outcome]])</f>
        <v>WITHDRAW</v>
      </c>
      <c r="P444" s="57" t="str">
        <f>UPPER(tbl_raw_data[[#This Row],[Queue Name]])</f>
        <v>CONSUMER PRE BUREAU</v>
      </c>
      <c r="Q444" s="57" t="str">
        <f>IF(tbl_raw_data[[#This Row],[time_taken_in_mins]]&lt;=20,"SLA_MET","SLA_NOT_MET")</f>
        <v>SLA_MET</v>
      </c>
    </row>
    <row r="445" spans="1:17" ht="15" customHeight="1" x14ac:dyDescent="0.25">
      <c r="A445" s="5" t="s">
        <v>2302</v>
      </c>
      <c r="B445" s="6">
        <v>45137.650925925926</v>
      </c>
      <c r="C445" s="9">
        <v>45137.656388888892</v>
      </c>
      <c r="D445" s="10" t="s">
        <v>13</v>
      </c>
      <c r="E445" s="10" t="s">
        <v>9</v>
      </c>
      <c r="F445" s="10" t="s">
        <v>86</v>
      </c>
      <c r="G445" s="108" t="s">
        <v>21</v>
      </c>
      <c r="H44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 s="48">
        <f>tbl_raw_data[[#This Row],[Date Actioned]]-tbl_raw_data[[#This Row],[Date Tagged]]</f>
        <v>5.4629629667033441E-3</v>
      </c>
      <c r="J445" s="50">
        <f>HOUR(tbl_raw_data[[#This Row],[time_taken]])*60+MINUTE(tbl_raw_data[[#This Row],[time_taken]])+SECOND(tbl_raw_data[[#This Row],[time_taken]])/60</f>
        <v>7.8666666666666671</v>
      </c>
      <c r="K445" s="54">
        <f>DATE(YEAR(tbl_raw_data[[#This Row],[Date Actioned]]), MONTH(tbl_raw_data[[#This Row],[Date Actioned]]), DAY(tbl_raw_data[[#This Row],[Date Actioned]]))</f>
        <v>45137</v>
      </c>
      <c r="L445" s="55" t="str">
        <f>UPPER(TEXT(tbl_raw_data[[#This Row],[Updated_date]],"MMMM"))</f>
        <v>JULY</v>
      </c>
      <c r="M445" s="55" t="str">
        <f>UPPER("Week "&amp;IF(ROUNDUP(DAY(tbl_raw_data[[#This Row],[Updated_date]])/7,0)=5,4,ROUNDUP(DAY(tbl_raw_data[[#This Row],[Updated_date]])/7,0)))</f>
        <v>WEEK 4</v>
      </c>
      <c r="N445" s="57" t="str">
        <f>UPPER(VLOOKUP(tbl_raw_data[[#This Row],[Analyst]],[1]setting!$A$1:$B$15,2,0))</f>
        <v>ASIF</v>
      </c>
      <c r="O445" s="57" t="str">
        <f>UPPER(tbl_raw_data[[#This Row],[Outcome]])</f>
        <v>APPROVE</v>
      </c>
      <c r="P445" s="57" t="str">
        <f>UPPER(tbl_raw_data[[#This Row],[Queue Name]])</f>
        <v>CONSUMER PRE BUREAU</v>
      </c>
      <c r="Q445" s="57" t="str">
        <f>IF(tbl_raw_data[[#This Row],[time_taken_in_mins]]&lt;=20,"SLA_MET","SLA_NOT_MET")</f>
        <v>SLA_MET</v>
      </c>
    </row>
    <row r="446" spans="1:17" ht="15" customHeight="1" x14ac:dyDescent="0.25">
      <c r="A446" s="11" t="s">
        <v>4036</v>
      </c>
      <c r="B446" s="12">
        <v>45137.651076388887</v>
      </c>
      <c r="C446" s="15">
        <v>45137.658854166664</v>
      </c>
      <c r="D446" s="16" t="s">
        <v>13</v>
      </c>
      <c r="E446" s="16" t="s">
        <v>41</v>
      </c>
      <c r="F446" s="16" t="s">
        <v>55</v>
      </c>
      <c r="G446" s="107" t="s">
        <v>67</v>
      </c>
      <c r="H44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 s="48">
        <f>tbl_raw_data[[#This Row],[Date Actioned]]-tbl_raw_data[[#This Row],[Date Tagged]]</f>
        <v>7.7777777769370005E-3</v>
      </c>
      <c r="J446" s="50">
        <f>HOUR(tbl_raw_data[[#This Row],[time_taken]])*60+MINUTE(tbl_raw_data[[#This Row],[time_taken]])+SECOND(tbl_raw_data[[#This Row],[time_taken]])/60</f>
        <v>11.2</v>
      </c>
      <c r="K446" s="54">
        <f>DATE(YEAR(tbl_raw_data[[#This Row],[Date Actioned]]), MONTH(tbl_raw_data[[#This Row],[Date Actioned]]), DAY(tbl_raw_data[[#This Row],[Date Actioned]]))</f>
        <v>45137</v>
      </c>
      <c r="L446" s="55" t="str">
        <f>UPPER(TEXT(tbl_raw_data[[#This Row],[Updated_date]],"MMMM"))</f>
        <v>JULY</v>
      </c>
      <c r="M446" s="55" t="str">
        <f>UPPER("Week "&amp;IF(ROUNDUP(DAY(tbl_raw_data[[#This Row],[Updated_date]])/7,0)=5,4,ROUNDUP(DAY(tbl_raw_data[[#This Row],[Updated_date]])/7,0)))</f>
        <v>WEEK 4</v>
      </c>
      <c r="N446" s="57" t="str">
        <f>UPPER(VLOOKUP(tbl_raw_data[[#This Row],[Analyst]],[1]setting!$A$1:$B$15,2,0))</f>
        <v>CAMERON</v>
      </c>
      <c r="O446" s="57" t="str">
        <f>UPPER(tbl_raw_data[[#This Row],[Outcome]])</f>
        <v>APPROVE</v>
      </c>
      <c r="P446" s="57" t="str">
        <f>UPPER(tbl_raw_data[[#This Row],[Queue Name]])</f>
        <v>CONSUMER POST BUREAU</v>
      </c>
      <c r="Q446" s="57" t="str">
        <f>IF(tbl_raw_data[[#This Row],[time_taken_in_mins]]&lt;=20,"SLA_MET","SLA_NOT_MET")</f>
        <v>SLA_MET</v>
      </c>
    </row>
    <row r="447" spans="1:17" ht="15" customHeight="1" x14ac:dyDescent="0.25">
      <c r="A447" s="22" t="s">
        <v>3821</v>
      </c>
      <c r="B447" s="6">
        <v>45137.651388888888</v>
      </c>
      <c r="C447" s="9">
        <v>45137.658865740741</v>
      </c>
      <c r="D447" s="10" t="s">
        <v>13</v>
      </c>
      <c r="E447" s="10" t="s">
        <v>28</v>
      </c>
      <c r="F447" s="10" t="s">
        <v>86</v>
      </c>
      <c r="G447" s="108" t="s">
        <v>53</v>
      </c>
      <c r="H44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 s="48">
        <f>tbl_raw_data[[#This Row],[Date Actioned]]-tbl_raw_data[[#This Row],[Date Tagged]]</f>
        <v>7.4768518534256145E-3</v>
      </c>
      <c r="J447" s="50">
        <f>HOUR(tbl_raw_data[[#This Row],[time_taken]])*60+MINUTE(tbl_raw_data[[#This Row],[time_taken]])+SECOND(tbl_raw_data[[#This Row],[time_taken]])/60</f>
        <v>10.766666666666667</v>
      </c>
      <c r="K447" s="54">
        <f>DATE(YEAR(tbl_raw_data[[#This Row],[Date Actioned]]), MONTH(tbl_raw_data[[#This Row],[Date Actioned]]), DAY(tbl_raw_data[[#This Row],[Date Actioned]]))</f>
        <v>45137</v>
      </c>
      <c r="L447" s="55" t="str">
        <f>UPPER(TEXT(tbl_raw_data[[#This Row],[Updated_date]],"MMMM"))</f>
        <v>JULY</v>
      </c>
      <c r="M447" s="55" t="str">
        <f>UPPER("Week "&amp;IF(ROUNDUP(DAY(tbl_raw_data[[#This Row],[Updated_date]])/7,0)=5,4,ROUNDUP(DAY(tbl_raw_data[[#This Row],[Updated_date]])/7,0)))</f>
        <v>WEEK 4</v>
      </c>
      <c r="N447" s="57" t="str">
        <f>UPPER(VLOOKUP(tbl_raw_data[[#This Row],[Analyst]],[1]setting!$A$1:$B$15,2,0))</f>
        <v>ASIF</v>
      </c>
      <c r="O447" s="57" t="str">
        <f>UPPER(tbl_raw_data[[#This Row],[Outcome]])</f>
        <v>APPROVE</v>
      </c>
      <c r="P447" s="57" t="str">
        <f>UPPER(tbl_raw_data[[#This Row],[Queue Name]])</f>
        <v>CONSUMER EXISTING</v>
      </c>
      <c r="Q447" s="57" t="str">
        <f>IF(tbl_raw_data[[#This Row],[time_taken_in_mins]]&lt;=20,"SLA_MET","SLA_NOT_MET")</f>
        <v>SLA_MET</v>
      </c>
    </row>
    <row r="448" spans="1:17" ht="15" customHeight="1" x14ac:dyDescent="0.25">
      <c r="A448" s="5" t="s">
        <v>6463</v>
      </c>
      <c r="B448" s="6">
        <v>45137.65315972222</v>
      </c>
      <c r="C448" s="9">
        <v>45137.666689814818</v>
      </c>
      <c r="D448" s="10" t="s">
        <v>8</v>
      </c>
      <c r="E448" s="10" t="s">
        <v>41</v>
      </c>
      <c r="F448" s="10" t="s">
        <v>109</v>
      </c>
      <c r="G448" s="108" t="s">
        <v>4223</v>
      </c>
      <c r="H44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 s="48">
        <f>tbl_raw_data[[#This Row],[Date Actioned]]-tbl_raw_data[[#This Row],[Date Tagged]]</f>
        <v>1.3530092597648036E-2</v>
      </c>
      <c r="J448" s="50">
        <f>HOUR(tbl_raw_data[[#This Row],[time_taken]])*60+MINUTE(tbl_raw_data[[#This Row],[time_taken]])+SECOND(tbl_raw_data[[#This Row],[time_taken]])/60</f>
        <v>19.483333333333334</v>
      </c>
      <c r="K448" s="54">
        <f>DATE(YEAR(tbl_raw_data[[#This Row],[Date Actioned]]), MONTH(tbl_raw_data[[#This Row],[Date Actioned]]), DAY(tbl_raw_data[[#This Row],[Date Actioned]]))</f>
        <v>45137</v>
      </c>
      <c r="L448" s="55" t="str">
        <f>UPPER(TEXT(tbl_raw_data[[#This Row],[Updated_date]],"MMMM"))</f>
        <v>JULY</v>
      </c>
      <c r="M448" s="55" t="str">
        <f>UPPER("Week "&amp;IF(ROUNDUP(DAY(tbl_raw_data[[#This Row],[Updated_date]])/7,0)=5,4,ROUNDUP(DAY(tbl_raw_data[[#This Row],[Updated_date]])/7,0)))</f>
        <v>WEEK 4</v>
      </c>
      <c r="N448" s="57" t="str">
        <f>UPPER(VLOOKUP(tbl_raw_data[[#This Row],[Analyst]],[1]setting!$A$1:$B$15,2,0))</f>
        <v>NAVED</v>
      </c>
      <c r="O448" s="57" t="str">
        <f>UPPER(tbl_raw_data[[#This Row],[Outcome]])</f>
        <v>WITHDRAW</v>
      </c>
      <c r="P448" s="57" t="str">
        <f>UPPER(tbl_raw_data[[#This Row],[Queue Name]])</f>
        <v>CONSUMER POST BUREAU</v>
      </c>
      <c r="Q448" s="57" t="str">
        <f>IF(tbl_raw_data[[#This Row],[time_taken_in_mins]]&lt;=20,"SLA_MET","SLA_NOT_MET")</f>
        <v>SLA_MET</v>
      </c>
    </row>
    <row r="449" spans="1:17" ht="15" customHeight="1" x14ac:dyDescent="0.25">
      <c r="A449" s="5" t="s">
        <v>7167</v>
      </c>
      <c r="B449" s="12">
        <v>45137.653217592589</v>
      </c>
      <c r="C449" s="15">
        <v>45137.675868055558</v>
      </c>
      <c r="D449" s="16" t="s">
        <v>13</v>
      </c>
      <c r="E449" s="16" t="s">
        <v>41</v>
      </c>
      <c r="F449" s="16" t="s">
        <v>10</v>
      </c>
      <c r="G449" s="107" t="s">
        <v>21</v>
      </c>
      <c r="H44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 s="48">
        <f>tbl_raw_data[[#This Row],[Date Actioned]]-tbl_raw_data[[#This Row],[Date Tagged]]</f>
        <v>2.2650462968158536E-2</v>
      </c>
      <c r="J449" s="50">
        <f>HOUR(tbl_raw_data[[#This Row],[time_taken]])*60+MINUTE(tbl_raw_data[[#This Row],[time_taken]])+SECOND(tbl_raw_data[[#This Row],[time_taken]])/60</f>
        <v>32.616666666666667</v>
      </c>
      <c r="K449" s="54">
        <f>DATE(YEAR(tbl_raw_data[[#This Row],[Date Actioned]]), MONTH(tbl_raw_data[[#This Row],[Date Actioned]]), DAY(tbl_raw_data[[#This Row],[Date Actioned]]))</f>
        <v>45137</v>
      </c>
      <c r="L449" s="55" t="str">
        <f>UPPER(TEXT(tbl_raw_data[[#This Row],[Updated_date]],"MMMM"))</f>
        <v>JULY</v>
      </c>
      <c r="M449" s="55" t="str">
        <f>UPPER("Week "&amp;IF(ROUNDUP(DAY(tbl_raw_data[[#This Row],[Updated_date]])/7,0)=5,4,ROUNDUP(DAY(tbl_raw_data[[#This Row],[Updated_date]])/7,0)))</f>
        <v>WEEK 4</v>
      </c>
      <c r="N449" s="57" t="str">
        <f>UPPER(VLOOKUP(tbl_raw_data[[#This Row],[Analyst]],[1]setting!$A$1:$B$15,2,0))</f>
        <v>SAM</v>
      </c>
      <c r="O449" s="57" t="str">
        <f>UPPER(tbl_raw_data[[#This Row],[Outcome]])</f>
        <v>APPROVE</v>
      </c>
      <c r="P449" s="57" t="str">
        <f>UPPER(tbl_raw_data[[#This Row],[Queue Name]])</f>
        <v>CONSUMER POST BUREAU</v>
      </c>
      <c r="Q449" s="57" t="str">
        <f>IF(tbl_raw_data[[#This Row],[time_taken_in_mins]]&lt;=20,"SLA_MET","SLA_NOT_MET")</f>
        <v>SLA_NOT_MET</v>
      </c>
    </row>
    <row r="450" spans="1:17" ht="15" customHeight="1" x14ac:dyDescent="0.25">
      <c r="A450" s="11" t="s">
        <v>3311</v>
      </c>
      <c r="B450" s="6">
        <v>45137.654097222221</v>
      </c>
      <c r="C450" s="9">
        <v>45137.660902777781</v>
      </c>
      <c r="D450" s="10" t="s">
        <v>13</v>
      </c>
      <c r="E450" s="10" t="s">
        <v>28</v>
      </c>
      <c r="F450" s="10" t="s">
        <v>86</v>
      </c>
      <c r="G450" s="108" t="s">
        <v>53</v>
      </c>
      <c r="H45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 s="48">
        <f>tbl_raw_data[[#This Row],[Date Actioned]]-tbl_raw_data[[#This Row],[Date Tagged]]</f>
        <v>6.8055555602768436E-3</v>
      </c>
      <c r="J450" s="50">
        <f>HOUR(tbl_raw_data[[#This Row],[time_taken]])*60+MINUTE(tbl_raw_data[[#This Row],[time_taken]])+SECOND(tbl_raw_data[[#This Row],[time_taken]])/60</f>
        <v>9.8000000000000007</v>
      </c>
      <c r="K450" s="54">
        <f>DATE(YEAR(tbl_raw_data[[#This Row],[Date Actioned]]), MONTH(tbl_raw_data[[#This Row],[Date Actioned]]), DAY(tbl_raw_data[[#This Row],[Date Actioned]]))</f>
        <v>45137</v>
      </c>
      <c r="L450" s="55" t="str">
        <f>UPPER(TEXT(tbl_raw_data[[#This Row],[Updated_date]],"MMMM"))</f>
        <v>JULY</v>
      </c>
      <c r="M450" s="55" t="str">
        <f>UPPER("Week "&amp;IF(ROUNDUP(DAY(tbl_raw_data[[#This Row],[Updated_date]])/7,0)=5,4,ROUNDUP(DAY(tbl_raw_data[[#This Row],[Updated_date]])/7,0)))</f>
        <v>WEEK 4</v>
      </c>
      <c r="N450" s="57" t="str">
        <f>UPPER(VLOOKUP(tbl_raw_data[[#This Row],[Analyst]],[1]setting!$A$1:$B$15,2,0))</f>
        <v>ASIF</v>
      </c>
      <c r="O450" s="57" t="str">
        <f>UPPER(tbl_raw_data[[#This Row],[Outcome]])</f>
        <v>APPROVE</v>
      </c>
      <c r="P450" s="57" t="str">
        <f>UPPER(tbl_raw_data[[#This Row],[Queue Name]])</f>
        <v>CONSUMER EXISTING</v>
      </c>
      <c r="Q450" s="57" t="str">
        <f>IF(tbl_raw_data[[#This Row],[time_taken_in_mins]]&lt;=20,"SLA_MET","SLA_NOT_MET")</f>
        <v>SLA_MET</v>
      </c>
    </row>
    <row r="451" spans="1:17" ht="15" customHeight="1" x14ac:dyDescent="0.25">
      <c r="A451" s="11" t="s">
        <v>4918</v>
      </c>
      <c r="B451" s="12">
        <v>45137.654097222221</v>
      </c>
      <c r="C451" s="15">
        <v>45137.66337962963</v>
      </c>
      <c r="D451" s="16" t="s">
        <v>8</v>
      </c>
      <c r="E451" s="16" t="s">
        <v>28</v>
      </c>
      <c r="F451" s="16" t="s">
        <v>55</v>
      </c>
      <c r="G451" s="107" t="s">
        <v>4919</v>
      </c>
      <c r="H45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1" s="48">
        <f>tbl_raw_data[[#This Row],[Date Actioned]]-tbl_raw_data[[#This Row],[Date Tagged]]</f>
        <v>9.2824074090458453E-3</v>
      </c>
      <c r="J451" s="50">
        <f>HOUR(tbl_raw_data[[#This Row],[time_taken]])*60+MINUTE(tbl_raw_data[[#This Row],[time_taken]])+SECOND(tbl_raw_data[[#This Row],[time_taken]])/60</f>
        <v>13.366666666666667</v>
      </c>
      <c r="K451" s="54">
        <f>DATE(YEAR(tbl_raw_data[[#This Row],[Date Actioned]]), MONTH(tbl_raw_data[[#This Row],[Date Actioned]]), DAY(tbl_raw_data[[#This Row],[Date Actioned]]))</f>
        <v>45137</v>
      </c>
      <c r="L451" s="55" t="str">
        <f>UPPER(TEXT(tbl_raw_data[[#This Row],[Updated_date]],"MMMM"))</f>
        <v>JULY</v>
      </c>
      <c r="M451" s="55" t="str">
        <f>UPPER("Week "&amp;IF(ROUNDUP(DAY(tbl_raw_data[[#This Row],[Updated_date]])/7,0)=5,4,ROUNDUP(DAY(tbl_raw_data[[#This Row],[Updated_date]])/7,0)))</f>
        <v>WEEK 4</v>
      </c>
      <c r="N451" s="57" t="str">
        <f>UPPER(VLOOKUP(tbl_raw_data[[#This Row],[Analyst]],[1]setting!$A$1:$B$15,2,0))</f>
        <v>CAMERON</v>
      </c>
      <c r="O451" s="57" t="str">
        <f>UPPER(tbl_raw_data[[#This Row],[Outcome]])</f>
        <v>WITHDRAW</v>
      </c>
      <c r="P451" s="57" t="str">
        <f>UPPER(tbl_raw_data[[#This Row],[Queue Name]])</f>
        <v>CONSUMER EXISTING</v>
      </c>
      <c r="Q451" s="57" t="str">
        <f>IF(tbl_raw_data[[#This Row],[time_taken_in_mins]]&lt;=20,"SLA_MET","SLA_NOT_MET")</f>
        <v>SLA_MET</v>
      </c>
    </row>
    <row r="452" spans="1:17" ht="15" customHeight="1" x14ac:dyDescent="0.25">
      <c r="A452" s="22" t="s">
        <v>5660</v>
      </c>
      <c r="B452" s="12">
        <v>45137.654976851853</v>
      </c>
      <c r="C452" s="15">
        <v>45137.666018518517</v>
      </c>
      <c r="D452" s="16" t="s">
        <v>13</v>
      </c>
      <c r="E452" s="16" t="s">
        <v>9</v>
      </c>
      <c r="F452" s="16" t="s">
        <v>455</v>
      </c>
      <c r="G452" s="107" t="s">
        <v>67</v>
      </c>
      <c r="H45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 s="48">
        <f>tbl_raw_data[[#This Row],[Date Actioned]]-tbl_raw_data[[#This Row],[Date Tagged]]</f>
        <v>1.1041666664823424E-2</v>
      </c>
      <c r="J452" s="50">
        <f>HOUR(tbl_raw_data[[#This Row],[time_taken]])*60+MINUTE(tbl_raw_data[[#This Row],[time_taken]])+SECOND(tbl_raw_data[[#This Row],[time_taken]])/60</f>
        <v>15.9</v>
      </c>
      <c r="K452" s="54">
        <f>DATE(YEAR(tbl_raw_data[[#This Row],[Date Actioned]]), MONTH(tbl_raw_data[[#This Row],[Date Actioned]]), DAY(tbl_raw_data[[#This Row],[Date Actioned]]))</f>
        <v>45137</v>
      </c>
      <c r="L452" s="55" t="str">
        <f>UPPER(TEXT(tbl_raw_data[[#This Row],[Updated_date]],"MMMM"))</f>
        <v>JULY</v>
      </c>
      <c r="M452" s="55" t="str">
        <f>UPPER("Week "&amp;IF(ROUNDUP(DAY(tbl_raw_data[[#This Row],[Updated_date]])/7,0)=5,4,ROUNDUP(DAY(tbl_raw_data[[#This Row],[Updated_date]])/7,0)))</f>
        <v>WEEK 4</v>
      </c>
      <c r="N452" s="57" t="str">
        <f>UPPER(VLOOKUP(tbl_raw_data[[#This Row],[Analyst]],[1]setting!$A$1:$B$15,2,0))</f>
        <v>ROHAN</v>
      </c>
      <c r="O452" s="57" t="str">
        <f>UPPER(tbl_raw_data[[#This Row],[Outcome]])</f>
        <v>APPROVE</v>
      </c>
      <c r="P452" s="57" t="str">
        <f>UPPER(tbl_raw_data[[#This Row],[Queue Name]])</f>
        <v>CONSUMER PRE BUREAU</v>
      </c>
      <c r="Q452" s="57" t="str">
        <f>IF(tbl_raw_data[[#This Row],[time_taken_in_mins]]&lt;=20,"SLA_MET","SLA_NOT_MET")</f>
        <v>SLA_MET</v>
      </c>
    </row>
    <row r="453" spans="1:17" ht="15" customHeight="1" x14ac:dyDescent="0.25">
      <c r="A453" s="22" t="s">
        <v>5295</v>
      </c>
      <c r="B453" s="6">
        <v>45137.657210648147</v>
      </c>
      <c r="C453" s="9">
        <v>45137.667407407411</v>
      </c>
      <c r="D453" s="10" t="s">
        <v>8</v>
      </c>
      <c r="E453" s="10" t="s">
        <v>28</v>
      </c>
      <c r="F453" s="10" t="s">
        <v>55</v>
      </c>
      <c r="G453" s="108" t="s">
        <v>5296</v>
      </c>
      <c r="H45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3" s="48">
        <f>tbl_raw_data[[#This Row],[Date Actioned]]-tbl_raw_data[[#This Row],[Date Tagged]]</f>
        <v>1.0196759263635613E-2</v>
      </c>
      <c r="J453" s="50">
        <f>HOUR(tbl_raw_data[[#This Row],[time_taken]])*60+MINUTE(tbl_raw_data[[#This Row],[time_taken]])+SECOND(tbl_raw_data[[#This Row],[time_taken]])/60</f>
        <v>14.683333333333334</v>
      </c>
      <c r="K453" s="54">
        <f>DATE(YEAR(tbl_raw_data[[#This Row],[Date Actioned]]), MONTH(tbl_raw_data[[#This Row],[Date Actioned]]), DAY(tbl_raw_data[[#This Row],[Date Actioned]]))</f>
        <v>45137</v>
      </c>
      <c r="L453" s="55" t="str">
        <f>UPPER(TEXT(tbl_raw_data[[#This Row],[Updated_date]],"MMMM"))</f>
        <v>JULY</v>
      </c>
      <c r="M453" s="55" t="str">
        <f>UPPER("Week "&amp;IF(ROUNDUP(DAY(tbl_raw_data[[#This Row],[Updated_date]])/7,0)=5,4,ROUNDUP(DAY(tbl_raw_data[[#This Row],[Updated_date]])/7,0)))</f>
        <v>WEEK 4</v>
      </c>
      <c r="N453" s="57" t="str">
        <f>UPPER(VLOOKUP(tbl_raw_data[[#This Row],[Analyst]],[1]setting!$A$1:$B$15,2,0))</f>
        <v>CAMERON</v>
      </c>
      <c r="O453" s="57" t="str">
        <f>UPPER(tbl_raw_data[[#This Row],[Outcome]])</f>
        <v>WITHDRAW</v>
      </c>
      <c r="P453" s="57" t="str">
        <f>UPPER(tbl_raw_data[[#This Row],[Queue Name]])</f>
        <v>CONSUMER EXISTING</v>
      </c>
      <c r="Q453" s="57" t="str">
        <f>IF(tbl_raw_data[[#This Row],[time_taken_in_mins]]&lt;=20,"SLA_MET","SLA_NOT_MET")</f>
        <v>SLA_MET</v>
      </c>
    </row>
    <row r="454" spans="1:17" ht="15" customHeight="1" x14ac:dyDescent="0.25">
      <c r="A454" s="5" t="s">
        <v>6049</v>
      </c>
      <c r="B454" s="6">
        <v>45137.657222222224</v>
      </c>
      <c r="C454" s="9">
        <v>45137.669259259259</v>
      </c>
      <c r="D454" s="10" t="s">
        <v>13</v>
      </c>
      <c r="E454" s="10" t="s">
        <v>41</v>
      </c>
      <c r="F454" s="10" t="s">
        <v>228</v>
      </c>
      <c r="G454" s="108" t="s">
        <v>67</v>
      </c>
      <c r="H45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 s="48">
        <f>tbl_raw_data[[#This Row],[Date Actioned]]-tbl_raw_data[[#This Row],[Date Tagged]]</f>
        <v>1.2037037035042886E-2</v>
      </c>
      <c r="J454" s="50">
        <f>HOUR(tbl_raw_data[[#This Row],[time_taken]])*60+MINUTE(tbl_raw_data[[#This Row],[time_taken]])+SECOND(tbl_raw_data[[#This Row],[time_taken]])/60</f>
        <v>17.333333333333332</v>
      </c>
      <c r="K454" s="54">
        <f>DATE(YEAR(tbl_raw_data[[#This Row],[Date Actioned]]), MONTH(tbl_raw_data[[#This Row],[Date Actioned]]), DAY(tbl_raw_data[[#This Row],[Date Actioned]]))</f>
        <v>45137</v>
      </c>
      <c r="L454" s="55" t="str">
        <f>UPPER(TEXT(tbl_raw_data[[#This Row],[Updated_date]],"MMMM"))</f>
        <v>JULY</v>
      </c>
      <c r="M454" s="55" t="str">
        <f>UPPER("Week "&amp;IF(ROUNDUP(DAY(tbl_raw_data[[#This Row],[Updated_date]])/7,0)=5,4,ROUNDUP(DAY(tbl_raw_data[[#This Row],[Updated_date]])/7,0)))</f>
        <v>WEEK 4</v>
      </c>
      <c r="N454" s="57" t="str">
        <f>UPPER(VLOOKUP(tbl_raw_data[[#This Row],[Analyst]],[1]setting!$A$1:$B$15,2,0))</f>
        <v>OUADIR</v>
      </c>
      <c r="O454" s="57" t="str">
        <f>UPPER(tbl_raw_data[[#This Row],[Outcome]])</f>
        <v>APPROVE</v>
      </c>
      <c r="P454" s="57" t="str">
        <f>UPPER(tbl_raw_data[[#This Row],[Queue Name]])</f>
        <v>CONSUMER POST BUREAU</v>
      </c>
      <c r="Q454" s="57" t="str">
        <f>IF(tbl_raw_data[[#This Row],[time_taken_in_mins]]&lt;=20,"SLA_MET","SLA_NOT_MET")</f>
        <v>SLA_MET</v>
      </c>
    </row>
    <row r="455" spans="1:17" ht="15" customHeight="1" x14ac:dyDescent="0.25">
      <c r="A455" s="11" t="s">
        <v>7002</v>
      </c>
      <c r="B455" s="12">
        <v>45137.657569444447</v>
      </c>
      <c r="C455" s="15">
        <v>45137.675798611112</v>
      </c>
      <c r="D455" s="16" t="s">
        <v>13</v>
      </c>
      <c r="E455" s="16" t="s">
        <v>9</v>
      </c>
      <c r="F455" s="16" t="s">
        <v>55</v>
      </c>
      <c r="G455" s="107" t="s">
        <v>29</v>
      </c>
      <c r="H45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 s="48">
        <f>tbl_raw_data[[#This Row],[Date Actioned]]-tbl_raw_data[[#This Row],[Date Tagged]]</f>
        <v>1.8229166664241347E-2</v>
      </c>
      <c r="J455" s="50">
        <f>HOUR(tbl_raw_data[[#This Row],[time_taken]])*60+MINUTE(tbl_raw_data[[#This Row],[time_taken]])+SECOND(tbl_raw_data[[#This Row],[time_taken]])/60</f>
        <v>26.25</v>
      </c>
      <c r="K455" s="54">
        <f>DATE(YEAR(tbl_raw_data[[#This Row],[Date Actioned]]), MONTH(tbl_raw_data[[#This Row],[Date Actioned]]), DAY(tbl_raw_data[[#This Row],[Date Actioned]]))</f>
        <v>45137</v>
      </c>
      <c r="L455" s="55" t="str">
        <f>UPPER(TEXT(tbl_raw_data[[#This Row],[Updated_date]],"MMMM"))</f>
        <v>JULY</v>
      </c>
      <c r="M455" s="55" t="str">
        <f>UPPER("Week "&amp;IF(ROUNDUP(DAY(tbl_raw_data[[#This Row],[Updated_date]])/7,0)=5,4,ROUNDUP(DAY(tbl_raw_data[[#This Row],[Updated_date]])/7,0)))</f>
        <v>WEEK 4</v>
      </c>
      <c r="N455" s="57" t="str">
        <f>UPPER(VLOOKUP(tbl_raw_data[[#This Row],[Analyst]],[1]setting!$A$1:$B$15,2,0))</f>
        <v>CAMERON</v>
      </c>
      <c r="O455" s="57" t="str">
        <f>UPPER(tbl_raw_data[[#This Row],[Outcome]])</f>
        <v>APPROVE</v>
      </c>
      <c r="P455" s="57" t="str">
        <f>UPPER(tbl_raw_data[[#This Row],[Queue Name]])</f>
        <v>CONSUMER PRE BUREAU</v>
      </c>
      <c r="Q455" s="57" t="str">
        <f>IF(tbl_raw_data[[#This Row],[time_taken_in_mins]]&lt;=20,"SLA_MET","SLA_NOT_MET")</f>
        <v>SLA_NOT_MET</v>
      </c>
    </row>
    <row r="456" spans="1:17" ht="15" customHeight="1" x14ac:dyDescent="0.25">
      <c r="A456" s="5" t="s">
        <v>7112</v>
      </c>
      <c r="B456" s="12">
        <v>45137.657916666663</v>
      </c>
      <c r="C456" s="15">
        <v>45137.678425925929</v>
      </c>
      <c r="D456" s="16" t="s">
        <v>8</v>
      </c>
      <c r="E456" s="16" t="s">
        <v>28</v>
      </c>
      <c r="F456" s="16" t="s">
        <v>228</v>
      </c>
      <c r="G456" s="107" t="s">
        <v>7113</v>
      </c>
      <c r="H45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 s="48">
        <f>tbl_raw_data[[#This Row],[Date Actioned]]-tbl_raw_data[[#This Row],[Date Tagged]]</f>
        <v>2.0509259265963919E-2</v>
      </c>
      <c r="J456" s="50">
        <f>HOUR(tbl_raw_data[[#This Row],[time_taken]])*60+MINUTE(tbl_raw_data[[#This Row],[time_taken]])+SECOND(tbl_raw_data[[#This Row],[time_taken]])/60</f>
        <v>29.533333333333335</v>
      </c>
      <c r="K456" s="54">
        <f>DATE(YEAR(tbl_raw_data[[#This Row],[Date Actioned]]), MONTH(tbl_raw_data[[#This Row],[Date Actioned]]), DAY(tbl_raw_data[[#This Row],[Date Actioned]]))</f>
        <v>45137</v>
      </c>
      <c r="L456" s="55" t="str">
        <f>UPPER(TEXT(tbl_raw_data[[#This Row],[Updated_date]],"MMMM"))</f>
        <v>JULY</v>
      </c>
      <c r="M456" s="55" t="str">
        <f>UPPER("Week "&amp;IF(ROUNDUP(DAY(tbl_raw_data[[#This Row],[Updated_date]])/7,0)=5,4,ROUNDUP(DAY(tbl_raw_data[[#This Row],[Updated_date]])/7,0)))</f>
        <v>WEEK 4</v>
      </c>
      <c r="N456" s="57" t="str">
        <f>UPPER(VLOOKUP(tbl_raw_data[[#This Row],[Analyst]],[1]setting!$A$1:$B$15,2,0))</f>
        <v>OUADIR</v>
      </c>
      <c r="O456" s="57" t="str">
        <f>UPPER(tbl_raw_data[[#This Row],[Outcome]])</f>
        <v>WITHDRAW</v>
      </c>
      <c r="P456" s="57" t="str">
        <f>UPPER(tbl_raw_data[[#This Row],[Queue Name]])</f>
        <v>CONSUMER EXISTING</v>
      </c>
      <c r="Q456" s="57" t="str">
        <f>IF(tbl_raw_data[[#This Row],[time_taken_in_mins]]&lt;=20,"SLA_MET","SLA_NOT_MET")</f>
        <v>SLA_NOT_MET</v>
      </c>
    </row>
    <row r="457" spans="1:17" ht="15" customHeight="1" x14ac:dyDescent="0.25">
      <c r="A457" s="22" t="s">
        <v>5671</v>
      </c>
      <c r="B457" s="6">
        <v>45137.660752314812</v>
      </c>
      <c r="C457" s="9">
        <v>45137.671805555554</v>
      </c>
      <c r="D457" s="10" t="s">
        <v>13</v>
      </c>
      <c r="E457" s="10" t="s">
        <v>28</v>
      </c>
      <c r="F457" s="10" t="s">
        <v>455</v>
      </c>
      <c r="G457" s="108" t="s">
        <v>67</v>
      </c>
      <c r="H45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 s="48">
        <f>tbl_raw_data[[#This Row],[Date Actioned]]-tbl_raw_data[[#This Row],[Date Tagged]]</f>
        <v>1.1053240741603076E-2</v>
      </c>
      <c r="J457" s="50">
        <f>HOUR(tbl_raw_data[[#This Row],[time_taken]])*60+MINUTE(tbl_raw_data[[#This Row],[time_taken]])+SECOND(tbl_raw_data[[#This Row],[time_taken]])/60</f>
        <v>15.916666666666666</v>
      </c>
      <c r="K457" s="54">
        <f>DATE(YEAR(tbl_raw_data[[#This Row],[Date Actioned]]), MONTH(tbl_raw_data[[#This Row],[Date Actioned]]), DAY(tbl_raw_data[[#This Row],[Date Actioned]]))</f>
        <v>45137</v>
      </c>
      <c r="L457" s="55" t="str">
        <f>UPPER(TEXT(tbl_raw_data[[#This Row],[Updated_date]],"MMMM"))</f>
        <v>JULY</v>
      </c>
      <c r="M457" s="55" t="str">
        <f>UPPER("Week "&amp;IF(ROUNDUP(DAY(tbl_raw_data[[#This Row],[Updated_date]])/7,0)=5,4,ROUNDUP(DAY(tbl_raw_data[[#This Row],[Updated_date]])/7,0)))</f>
        <v>WEEK 4</v>
      </c>
      <c r="N457" s="57" t="str">
        <f>UPPER(VLOOKUP(tbl_raw_data[[#This Row],[Analyst]],[1]setting!$A$1:$B$15,2,0))</f>
        <v>ROHAN</v>
      </c>
      <c r="O457" s="57" t="str">
        <f>UPPER(tbl_raw_data[[#This Row],[Outcome]])</f>
        <v>APPROVE</v>
      </c>
      <c r="P457" s="57" t="str">
        <f>UPPER(tbl_raw_data[[#This Row],[Queue Name]])</f>
        <v>CONSUMER EXISTING</v>
      </c>
      <c r="Q457" s="57" t="str">
        <f>IF(tbl_raw_data[[#This Row],[time_taken_in_mins]]&lt;=20,"SLA_MET","SLA_NOT_MET")</f>
        <v>SLA_MET</v>
      </c>
    </row>
    <row r="458" spans="1:17" ht="15" customHeight="1" x14ac:dyDescent="0.25">
      <c r="A458" s="11" t="s">
        <v>7201</v>
      </c>
      <c r="B458" s="6">
        <v>45137.662604166668</v>
      </c>
      <c r="C458" s="9">
        <v>45137.688020833331</v>
      </c>
      <c r="D458" s="10" t="s">
        <v>8</v>
      </c>
      <c r="E458" s="10" t="s">
        <v>41</v>
      </c>
      <c r="F458" s="10" t="s">
        <v>109</v>
      </c>
      <c r="G458" s="108" t="s">
        <v>7202</v>
      </c>
      <c r="H45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8" s="48">
        <f>tbl_raw_data[[#This Row],[Date Actioned]]-tbl_raw_data[[#This Row],[Date Tagged]]</f>
        <v>2.5416666663659271E-2</v>
      </c>
      <c r="J458" s="50">
        <f>HOUR(tbl_raw_data[[#This Row],[time_taken]])*60+MINUTE(tbl_raw_data[[#This Row],[time_taken]])+SECOND(tbl_raw_data[[#This Row],[time_taken]])/60</f>
        <v>36.6</v>
      </c>
      <c r="K458" s="54">
        <f>DATE(YEAR(tbl_raw_data[[#This Row],[Date Actioned]]), MONTH(tbl_raw_data[[#This Row],[Date Actioned]]), DAY(tbl_raw_data[[#This Row],[Date Actioned]]))</f>
        <v>45137</v>
      </c>
      <c r="L458" s="55" t="str">
        <f>UPPER(TEXT(tbl_raw_data[[#This Row],[Updated_date]],"MMMM"))</f>
        <v>JULY</v>
      </c>
      <c r="M458" s="55" t="str">
        <f>UPPER("Week "&amp;IF(ROUNDUP(DAY(tbl_raw_data[[#This Row],[Updated_date]])/7,0)=5,4,ROUNDUP(DAY(tbl_raw_data[[#This Row],[Updated_date]])/7,0)))</f>
        <v>WEEK 4</v>
      </c>
      <c r="N458" s="57" t="str">
        <f>UPPER(VLOOKUP(tbl_raw_data[[#This Row],[Analyst]],[1]setting!$A$1:$B$15,2,0))</f>
        <v>NAVED</v>
      </c>
      <c r="O458" s="57" t="str">
        <f>UPPER(tbl_raw_data[[#This Row],[Outcome]])</f>
        <v>WITHDRAW</v>
      </c>
      <c r="P458" s="57" t="str">
        <f>UPPER(tbl_raw_data[[#This Row],[Queue Name]])</f>
        <v>CONSUMER POST BUREAU</v>
      </c>
      <c r="Q458" s="57" t="str">
        <f>IF(tbl_raw_data[[#This Row],[time_taken_in_mins]]&lt;=20,"SLA_MET","SLA_NOT_MET")</f>
        <v>SLA_NOT_MET</v>
      </c>
    </row>
    <row r="459" spans="1:17" ht="15" customHeight="1" x14ac:dyDescent="0.25">
      <c r="A459" s="5" t="s">
        <v>6088</v>
      </c>
      <c r="B459" s="12">
        <v>45137.666608796295</v>
      </c>
      <c r="C459" s="15">
        <v>45137.678726851853</v>
      </c>
      <c r="D459" s="16" t="s">
        <v>13</v>
      </c>
      <c r="E459" s="16" t="s">
        <v>9</v>
      </c>
      <c r="F459" s="16" t="s">
        <v>86</v>
      </c>
      <c r="G459" s="107" t="s">
        <v>147</v>
      </c>
      <c r="H45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 s="48">
        <f>tbl_raw_data[[#This Row],[Date Actioned]]-tbl_raw_data[[#This Row],[Date Tagged]]</f>
        <v>1.2118055557948537E-2</v>
      </c>
      <c r="J459" s="50">
        <f>HOUR(tbl_raw_data[[#This Row],[time_taken]])*60+MINUTE(tbl_raw_data[[#This Row],[time_taken]])+SECOND(tbl_raw_data[[#This Row],[time_taken]])/60</f>
        <v>17.45</v>
      </c>
      <c r="K459" s="54">
        <f>DATE(YEAR(tbl_raw_data[[#This Row],[Date Actioned]]), MONTH(tbl_raw_data[[#This Row],[Date Actioned]]), DAY(tbl_raw_data[[#This Row],[Date Actioned]]))</f>
        <v>45137</v>
      </c>
      <c r="L459" s="55" t="str">
        <f>UPPER(TEXT(tbl_raw_data[[#This Row],[Updated_date]],"MMMM"))</f>
        <v>JULY</v>
      </c>
      <c r="M459" s="55" t="str">
        <f>UPPER("Week "&amp;IF(ROUNDUP(DAY(tbl_raw_data[[#This Row],[Updated_date]])/7,0)=5,4,ROUNDUP(DAY(tbl_raw_data[[#This Row],[Updated_date]])/7,0)))</f>
        <v>WEEK 4</v>
      </c>
      <c r="N459" s="57" t="str">
        <f>UPPER(VLOOKUP(tbl_raw_data[[#This Row],[Analyst]],[1]setting!$A$1:$B$15,2,0))</f>
        <v>ASIF</v>
      </c>
      <c r="O459" s="57" t="str">
        <f>UPPER(tbl_raw_data[[#This Row],[Outcome]])</f>
        <v>APPROVE</v>
      </c>
      <c r="P459" s="57" t="str">
        <f>UPPER(tbl_raw_data[[#This Row],[Queue Name]])</f>
        <v>CONSUMER PRE BUREAU</v>
      </c>
      <c r="Q459" s="57" t="str">
        <f>IF(tbl_raw_data[[#This Row],[time_taken_in_mins]]&lt;=20,"SLA_MET","SLA_NOT_MET")</f>
        <v>SLA_MET</v>
      </c>
    </row>
    <row r="460" spans="1:17" ht="15" customHeight="1" x14ac:dyDescent="0.25">
      <c r="A460" s="11" t="s">
        <v>847</v>
      </c>
      <c r="B460" s="6">
        <v>45137.666851851849</v>
      </c>
      <c r="C460" s="7">
        <v>45137.670277777775</v>
      </c>
      <c r="D460" s="8" t="s">
        <v>29</v>
      </c>
      <c r="E460" s="10" t="s">
        <v>28</v>
      </c>
      <c r="F460" s="8" t="s">
        <v>73</v>
      </c>
      <c r="G460" s="109"/>
      <c r="H4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0" s="48">
        <f>tbl_raw_data[[#This Row],[Date Actioned]]-tbl_raw_data[[#This Row],[Date Tagged]]</f>
        <v>3.425925926421769E-3</v>
      </c>
      <c r="J460" s="50">
        <f>HOUR(tbl_raw_data[[#This Row],[time_taken]])*60+MINUTE(tbl_raw_data[[#This Row],[time_taken]])+SECOND(tbl_raw_data[[#This Row],[time_taken]])/60</f>
        <v>4.9333333333333336</v>
      </c>
      <c r="K460" s="54">
        <f>DATE(YEAR(tbl_raw_data[[#This Row],[Date Actioned]]), MONTH(tbl_raw_data[[#This Row],[Date Actioned]]), DAY(tbl_raw_data[[#This Row],[Date Actioned]]))</f>
        <v>45137</v>
      </c>
      <c r="L460" s="55" t="str">
        <f>UPPER(TEXT(tbl_raw_data[[#This Row],[Updated_date]],"MMMM"))</f>
        <v>JULY</v>
      </c>
      <c r="M460" s="55" t="str">
        <f>UPPER("Week "&amp;IF(ROUNDUP(DAY(tbl_raw_data[[#This Row],[Updated_date]])/7,0)=5,4,ROUNDUP(DAY(tbl_raw_data[[#This Row],[Updated_date]])/7,0)))</f>
        <v>WEEK 4</v>
      </c>
      <c r="N460" s="57" t="str">
        <f>UPPER(VLOOKUP(tbl_raw_data[[#This Row],[Analyst]],[1]setting!$A$1:$B$15,2,0))</f>
        <v>SHAHID</v>
      </c>
      <c r="O460" s="57" t="str">
        <f>UPPER(tbl_raw_data[[#This Row],[Outcome]])</f>
        <v>APPROVE</v>
      </c>
      <c r="P460" s="57" t="str">
        <f>UPPER(tbl_raw_data[[#This Row],[Queue Name]])</f>
        <v>CONSUMER EXISTING</v>
      </c>
      <c r="Q460" s="57" t="str">
        <f>IF(tbl_raw_data[[#This Row],[time_taken_in_mins]]&lt;=20,"SLA_MET","SLA_NOT_MET")</f>
        <v>SLA_MET</v>
      </c>
    </row>
    <row r="461" spans="1:17" ht="15" customHeight="1" x14ac:dyDescent="0.25">
      <c r="A461" s="22" t="s">
        <v>3297</v>
      </c>
      <c r="B461" s="12">
        <v>45137.667118055557</v>
      </c>
      <c r="C461" s="13">
        <v>45137.673900462964</v>
      </c>
      <c r="D461" s="14" t="s">
        <v>29</v>
      </c>
      <c r="E461" s="16" t="s">
        <v>28</v>
      </c>
      <c r="F461" s="14" t="s">
        <v>73</v>
      </c>
      <c r="G461" s="106"/>
      <c r="H461"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1" s="48">
        <f>tbl_raw_data[[#This Row],[Date Actioned]]-tbl_raw_data[[#This Row],[Date Tagged]]</f>
        <v>6.7824074067175388E-3</v>
      </c>
      <c r="J461" s="50">
        <f>HOUR(tbl_raw_data[[#This Row],[time_taken]])*60+MINUTE(tbl_raw_data[[#This Row],[time_taken]])+SECOND(tbl_raw_data[[#This Row],[time_taken]])/60</f>
        <v>9.7666666666666675</v>
      </c>
      <c r="K461" s="54">
        <f>DATE(YEAR(tbl_raw_data[[#This Row],[Date Actioned]]), MONTH(tbl_raw_data[[#This Row],[Date Actioned]]), DAY(tbl_raw_data[[#This Row],[Date Actioned]]))</f>
        <v>45137</v>
      </c>
      <c r="L461" s="55" t="str">
        <f>UPPER(TEXT(tbl_raw_data[[#This Row],[Updated_date]],"MMMM"))</f>
        <v>JULY</v>
      </c>
      <c r="M461" s="55" t="str">
        <f>UPPER("Week "&amp;IF(ROUNDUP(DAY(tbl_raw_data[[#This Row],[Updated_date]])/7,0)=5,4,ROUNDUP(DAY(tbl_raw_data[[#This Row],[Updated_date]])/7,0)))</f>
        <v>WEEK 4</v>
      </c>
      <c r="N461" s="57" t="str">
        <f>UPPER(VLOOKUP(tbl_raw_data[[#This Row],[Analyst]],[1]setting!$A$1:$B$15,2,0))</f>
        <v>SHAHID</v>
      </c>
      <c r="O461" s="57" t="str">
        <f>UPPER(tbl_raw_data[[#This Row],[Outcome]])</f>
        <v>APPROVE</v>
      </c>
      <c r="P461" s="57" t="str">
        <f>UPPER(tbl_raw_data[[#This Row],[Queue Name]])</f>
        <v>CONSUMER EXISTING</v>
      </c>
      <c r="Q461" s="57" t="str">
        <f>IF(tbl_raw_data[[#This Row],[time_taken_in_mins]]&lt;=20,"SLA_MET","SLA_NOT_MET")</f>
        <v>SLA_MET</v>
      </c>
    </row>
    <row r="462" spans="1:17" ht="15" customHeight="1" x14ac:dyDescent="0.25">
      <c r="A462" s="22" t="s">
        <v>6924</v>
      </c>
      <c r="B462" s="12">
        <v>45137.675092592595</v>
      </c>
      <c r="C462" s="13">
        <v>45137.692326388889</v>
      </c>
      <c r="D462" s="14" t="s">
        <v>40</v>
      </c>
      <c r="E462" s="16" t="s">
        <v>41</v>
      </c>
      <c r="F462" s="14" t="s">
        <v>228</v>
      </c>
      <c r="G462" s="106"/>
      <c r="H46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 s="48">
        <f>tbl_raw_data[[#This Row],[Date Actioned]]-tbl_raw_data[[#This Row],[Date Tagged]]</f>
        <v>1.7233796294021886E-2</v>
      </c>
      <c r="J462" s="50">
        <f>HOUR(tbl_raw_data[[#This Row],[time_taken]])*60+MINUTE(tbl_raw_data[[#This Row],[time_taken]])+SECOND(tbl_raw_data[[#This Row],[time_taken]])/60</f>
        <v>24.816666666666666</v>
      </c>
      <c r="K462" s="54">
        <f>DATE(YEAR(tbl_raw_data[[#This Row],[Date Actioned]]), MONTH(tbl_raw_data[[#This Row],[Date Actioned]]), DAY(tbl_raw_data[[#This Row],[Date Actioned]]))</f>
        <v>45137</v>
      </c>
      <c r="L462" s="55" t="str">
        <f>UPPER(TEXT(tbl_raw_data[[#This Row],[Updated_date]],"MMMM"))</f>
        <v>JULY</v>
      </c>
      <c r="M462" s="55" t="str">
        <f>UPPER("Week "&amp;IF(ROUNDUP(DAY(tbl_raw_data[[#This Row],[Updated_date]])/7,0)=5,4,ROUNDUP(DAY(tbl_raw_data[[#This Row],[Updated_date]])/7,0)))</f>
        <v>WEEK 4</v>
      </c>
      <c r="N462" s="57" t="str">
        <f>UPPER(VLOOKUP(tbl_raw_data[[#This Row],[Analyst]],[1]setting!$A$1:$B$15,2,0))</f>
        <v>OUADIR</v>
      </c>
      <c r="O462" s="57" t="str">
        <f>UPPER(tbl_raw_data[[#This Row],[Outcome]])</f>
        <v>WITHDRAW</v>
      </c>
      <c r="P462" s="57" t="str">
        <f>UPPER(tbl_raw_data[[#This Row],[Queue Name]])</f>
        <v>CONSUMER POST BUREAU</v>
      </c>
      <c r="Q462" s="57" t="str">
        <f>IF(tbl_raw_data[[#This Row],[time_taken_in_mins]]&lt;=20,"SLA_MET","SLA_NOT_MET")</f>
        <v>SLA_NOT_MET</v>
      </c>
    </row>
    <row r="463" spans="1:17" ht="15" customHeight="1" x14ac:dyDescent="0.25">
      <c r="A463" s="5" t="s">
        <v>4316</v>
      </c>
      <c r="B463" s="6">
        <v>45137.675381944442</v>
      </c>
      <c r="C463" s="9">
        <v>45137.683622685188</v>
      </c>
      <c r="D463" s="10" t="s">
        <v>13</v>
      </c>
      <c r="E463" s="10" t="s">
        <v>41</v>
      </c>
      <c r="F463" s="10" t="s">
        <v>55</v>
      </c>
      <c r="G463" s="108" t="s">
        <v>67</v>
      </c>
      <c r="H46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 s="48">
        <f>tbl_raw_data[[#This Row],[Date Actioned]]-tbl_raw_data[[#This Row],[Date Tagged]]</f>
        <v>8.2407407462596893E-3</v>
      </c>
      <c r="J463" s="50">
        <f>HOUR(tbl_raw_data[[#This Row],[time_taken]])*60+MINUTE(tbl_raw_data[[#This Row],[time_taken]])+SECOND(tbl_raw_data[[#This Row],[time_taken]])/60</f>
        <v>11.866666666666667</v>
      </c>
      <c r="K463" s="54">
        <f>DATE(YEAR(tbl_raw_data[[#This Row],[Date Actioned]]), MONTH(tbl_raw_data[[#This Row],[Date Actioned]]), DAY(tbl_raw_data[[#This Row],[Date Actioned]]))</f>
        <v>45137</v>
      </c>
      <c r="L463" s="55" t="str">
        <f>UPPER(TEXT(tbl_raw_data[[#This Row],[Updated_date]],"MMMM"))</f>
        <v>JULY</v>
      </c>
      <c r="M463" s="55" t="str">
        <f>UPPER("Week "&amp;IF(ROUNDUP(DAY(tbl_raw_data[[#This Row],[Updated_date]])/7,0)=5,4,ROUNDUP(DAY(tbl_raw_data[[#This Row],[Updated_date]])/7,0)))</f>
        <v>WEEK 4</v>
      </c>
      <c r="N463" s="57" t="str">
        <f>UPPER(VLOOKUP(tbl_raw_data[[#This Row],[Analyst]],[1]setting!$A$1:$B$15,2,0))</f>
        <v>CAMERON</v>
      </c>
      <c r="O463" s="57" t="str">
        <f>UPPER(tbl_raw_data[[#This Row],[Outcome]])</f>
        <v>APPROVE</v>
      </c>
      <c r="P463" s="57" t="str">
        <f>UPPER(tbl_raw_data[[#This Row],[Queue Name]])</f>
        <v>CONSUMER POST BUREAU</v>
      </c>
      <c r="Q463" s="57" t="str">
        <f>IF(tbl_raw_data[[#This Row],[time_taken_in_mins]]&lt;=20,"SLA_MET","SLA_NOT_MET")</f>
        <v>SLA_MET</v>
      </c>
    </row>
    <row r="464" spans="1:17" ht="15" customHeight="1" x14ac:dyDescent="0.25">
      <c r="A464" s="11" t="s">
        <v>3776</v>
      </c>
      <c r="B464" s="12">
        <v>45137.676180555558</v>
      </c>
      <c r="C464" s="15">
        <v>45137.683587962965</v>
      </c>
      <c r="D464" s="16" t="s">
        <v>13</v>
      </c>
      <c r="E464" s="16" t="s">
        <v>41</v>
      </c>
      <c r="F464" s="16" t="s">
        <v>10</v>
      </c>
      <c r="G464" s="107" t="s">
        <v>67</v>
      </c>
      <c r="H46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 s="48">
        <f>tbl_raw_data[[#This Row],[Date Actioned]]-tbl_raw_data[[#This Row],[Date Tagged]]</f>
        <v>7.4074074072996154E-3</v>
      </c>
      <c r="J464" s="50">
        <f>HOUR(tbl_raw_data[[#This Row],[time_taken]])*60+MINUTE(tbl_raw_data[[#This Row],[time_taken]])+SECOND(tbl_raw_data[[#This Row],[time_taken]])/60</f>
        <v>10.666666666666666</v>
      </c>
      <c r="K464" s="54">
        <f>DATE(YEAR(tbl_raw_data[[#This Row],[Date Actioned]]), MONTH(tbl_raw_data[[#This Row],[Date Actioned]]), DAY(tbl_raw_data[[#This Row],[Date Actioned]]))</f>
        <v>45137</v>
      </c>
      <c r="L464" s="55" t="str">
        <f>UPPER(TEXT(tbl_raw_data[[#This Row],[Updated_date]],"MMMM"))</f>
        <v>JULY</v>
      </c>
      <c r="M464" s="55" t="str">
        <f>UPPER("Week "&amp;IF(ROUNDUP(DAY(tbl_raw_data[[#This Row],[Updated_date]])/7,0)=5,4,ROUNDUP(DAY(tbl_raw_data[[#This Row],[Updated_date]])/7,0)))</f>
        <v>WEEK 4</v>
      </c>
      <c r="N464" s="57" t="str">
        <f>UPPER(VLOOKUP(tbl_raw_data[[#This Row],[Analyst]],[1]setting!$A$1:$B$15,2,0))</f>
        <v>SAM</v>
      </c>
      <c r="O464" s="57" t="str">
        <f>UPPER(tbl_raw_data[[#This Row],[Outcome]])</f>
        <v>APPROVE</v>
      </c>
      <c r="P464" s="57" t="str">
        <f>UPPER(tbl_raw_data[[#This Row],[Queue Name]])</f>
        <v>CONSUMER POST BUREAU</v>
      </c>
      <c r="Q464" s="57" t="str">
        <f>IF(tbl_raw_data[[#This Row],[time_taken_in_mins]]&lt;=20,"SLA_MET","SLA_NOT_MET")</f>
        <v>SLA_MET</v>
      </c>
    </row>
    <row r="465" spans="1:17" ht="15" customHeight="1" x14ac:dyDescent="0.25">
      <c r="A465" s="5" t="s">
        <v>2439</v>
      </c>
      <c r="B465" s="6">
        <v>45137.67827546296</v>
      </c>
      <c r="C465" s="9">
        <v>45137.683877314812</v>
      </c>
      <c r="D465" s="10" t="s">
        <v>8</v>
      </c>
      <c r="E465" s="10" t="s">
        <v>28</v>
      </c>
      <c r="F465" s="10" t="s">
        <v>228</v>
      </c>
      <c r="G465" s="108" t="s">
        <v>2440</v>
      </c>
      <c r="H46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 s="48">
        <f>tbl_raw_data[[#This Row],[Date Actioned]]-tbl_raw_data[[#This Row],[Date Tagged]]</f>
        <v>5.6018518516793847E-3</v>
      </c>
      <c r="J465" s="50">
        <f>HOUR(tbl_raw_data[[#This Row],[time_taken]])*60+MINUTE(tbl_raw_data[[#This Row],[time_taken]])+SECOND(tbl_raw_data[[#This Row],[time_taken]])/60</f>
        <v>8.0666666666666664</v>
      </c>
      <c r="K465" s="54">
        <f>DATE(YEAR(tbl_raw_data[[#This Row],[Date Actioned]]), MONTH(tbl_raw_data[[#This Row],[Date Actioned]]), DAY(tbl_raw_data[[#This Row],[Date Actioned]]))</f>
        <v>45137</v>
      </c>
      <c r="L465" s="55" t="str">
        <f>UPPER(TEXT(tbl_raw_data[[#This Row],[Updated_date]],"MMMM"))</f>
        <v>JULY</v>
      </c>
      <c r="M465" s="55" t="str">
        <f>UPPER("Week "&amp;IF(ROUNDUP(DAY(tbl_raw_data[[#This Row],[Updated_date]])/7,0)=5,4,ROUNDUP(DAY(tbl_raw_data[[#This Row],[Updated_date]])/7,0)))</f>
        <v>WEEK 4</v>
      </c>
      <c r="N465" s="57" t="str">
        <f>UPPER(VLOOKUP(tbl_raw_data[[#This Row],[Analyst]],[1]setting!$A$1:$B$15,2,0))</f>
        <v>OUADIR</v>
      </c>
      <c r="O465" s="57" t="str">
        <f>UPPER(tbl_raw_data[[#This Row],[Outcome]])</f>
        <v>WITHDRAW</v>
      </c>
      <c r="P465" s="57" t="str">
        <f>UPPER(tbl_raw_data[[#This Row],[Queue Name]])</f>
        <v>CONSUMER EXISTING</v>
      </c>
      <c r="Q465" s="57" t="str">
        <f>IF(tbl_raw_data[[#This Row],[time_taken_in_mins]]&lt;=20,"SLA_MET","SLA_NOT_MET")</f>
        <v>SLA_MET</v>
      </c>
    </row>
    <row r="466" spans="1:17" ht="15" customHeight="1" x14ac:dyDescent="0.25">
      <c r="A466" s="22" t="s">
        <v>3015</v>
      </c>
      <c r="B466" s="6">
        <v>45137.678738425922</v>
      </c>
      <c r="C466" s="9">
        <v>45137.685150462959</v>
      </c>
      <c r="D466" s="10" t="s">
        <v>13</v>
      </c>
      <c r="E466" s="10" t="s">
        <v>9</v>
      </c>
      <c r="F466" s="10" t="s">
        <v>86</v>
      </c>
      <c r="G466" s="108" t="s">
        <v>67</v>
      </c>
      <c r="H46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 s="48">
        <f>tbl_raw_data[[#This Row],[Date Actioned]]-tbl_raw_data[[#This Row],[Date Tagged]]</f>
        <v>6.4120370370801538E-3</v>
      </c>
      <c r="J466" s="50">
        <f>HOUR(tbl_raw_data[[#This Row],[time_taken]])*60+MINUTE(tbl_raw_data[[#This Row],[time_taken]])+SECOND(tbl_raw_data[[#This Row],[time_taken]])/60</f>
        <v>9.2333333333333325</v>
      </c>
      <c r="K466" s="54">
        <f>DATE(YEAR(tbl_raw_data[[#This Row],[Date Actioned]]), MONTH(tbl_raw_data[[#This Row],[Date Actioned]]), DAY(tbl_raw_data[[#This Row],[Date Actioned]]))</f>
        <v>45137</v>
      </c>
      <c r="L466" s="55" t="str">
        <f>UPPER(TEXT(tbl_raw_data[[#This Row],[Updated_date]],"MMMM"))</f>
        <v>JULY</v>
      </c>
      <c r="M466" s="55" t="str">
        <f>UPPER("Week "&amp;IF(ROUNDUP(DAY(tbl_raw_data[[#This Row],[Updated_date]])/7,0)=5,4,ROUNDUP(DAY(tbl_raw_data[[#This Row],[Updated_date]])/7,0)))</f>
        <v>WEEK 4</v>
      </c>
      <c r="N466" s="57" t="str">
        <f>UPPER(VLOOKUP(tbl_raw_data[[#This Row],[Analyst]],[1]setting!$A$1:$B$15,2,0))</f>
        <v>ASIF</v>
      </c>
      <c r="O466" s="57" t="str">
        <f>UPPER(tbl_raw_data[[#This Row],[Outcome]])</f>
        <v>APPROVE</v>
      </c>
      <c r="P466" s="57" t="str">
        <f>UPPER(tbl_raw_data[[#This Row],[Queue Name]])</f>
        <v>CONSUMER PRE BUREAU</v>
      </c>
      <c r="Q466" s="57" t="str">
        <f>IF(tbl_raw_data[[#This Row],[time_taken_in_mins]]&lt;=20,"SLA_MET","SLA_NOT_MET")</f>
        <v>SLA_MET</v>
      </c>
    </row>
    <row r="467" spans="1:17" ht="15" customHeight="1" x14ac:dyDescent="0.25">
      <c r="A467" s="11" t="s">
        <v>407</v>
      </c>
      <c r="B467" s="12">
        <v>45137.678749999999</v>
      </c>
      <c r="C467" s="15">
        <v>45137.681307870371</v>
      </c>
      <c r="D467" s="16" t="s">
        <v>8</v>
      </c>
      <c r="E467" s="16" t="s">
        <v>9</v>
      </c>
      <c r="F467" s="16" t="s">
        <v>109</v>
      </c>
      <c r="G467" s="107" t="s">
        <v>408</v>
      </c>
      <c r="H46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 s="48">
        <f>tbl_raw_data[[#This Row],[Date Actioned]]-tbl_raw_data[[#This Row],[Date Tagged]]</f>
        <v>2.5578703716746531E-3</v>
      </c>
      <c r="J467" s="50">
        <f>HOUR(tbl_raw_data[[#This Row],[time_taken]])*60+MINUTE(tbl_raw_data[[#This Row],[time_taken]])+SECOND(tbl_raw_data[[#This Row],[time_taken]])/60</f>
        <v>3.6833333333333336</v>
      </c>
      <c r="K467" s="54">
        <f>DATE(YEAR(tbl_raw_data[[#This Row],[Date Actioned]]), MONTH(tbl_raw_data[[#This Row],[Date Actioned]]), DAY(tbl_raw_data[[#This Row],[Date Actioned]]))</f>
        <v>45137</v>
      </c>
      <c r="L467" s="55" t="str">
        <f>UPPER(TEXT(tbl_raw_data[[#This Row],[Updated_date]],"MMMM"))</f>
        <v>JULY</v>
      </c>
      <c r="M467" s="55" t="str">
        <f>UPPER("Week "&amp;IF(ROUNDUP(DAY(tbl_raw_data[[#This Row],[Updated_date]])/7,0)=5,4,ROUNDUP(DAY(tbl_raw_data[[#This Row],[Updated_date]])/7,0)))</f>
        <v>WEEK 4</v>
      </c>
      <c r="N467" s="57" t="str">
        <f>UPPER(VLOOKUP(tbl_raw_data[[#This Row],[Analyst]],[1]setting!$A$1:$B$15,2,0))</f>
        <v>NAVED</v>
      </c>
      <c r="O467" s="57" t="str">
        <f>UPPER(tbl_raw_data[[#This Row],[Outcome]])</f>
        <v>WITHDRAW</v>
      </c>
      <c r="P467" s="57" t="str">
        <f>UPPER(tbl_raw_data[[#This Row],[Queue Name]])</f>
        <v>CONSUMER PRE BUREAU</v>
      </c>
      <c r="Q467" s="57" t="str">
        <f>IF(tbl_raw_data[[#This Row],[time_taken_in_mins]]&lt;=20,"SLA_MET","SLA_NOT_MET")</f>
        <v>SLA_MET</v>
      </c>
    </row>
    <row r="468" spans="1:17" ht="15" customHeight="1" x14ac:dyDescent="0.25">
      <c r="A468" s="22" t="s">
        <v>5301</v>
      </c>
      <c r="B468" s="6">
        <v>45137.679282407407</v>
      </c>
      <c r="C468" s="9">
        <v>45137.689479166664</v>
      </c>
      <c r="D468" s="10" t="s">
        <v>8</v>
      </c>
      <c r="E468" s="10" t="s">
        <v>9</v>
      </c>
      <c r="F468" s="10" t="s">
        <v>10</v>
      </c>
      <c r="G468" s="108" t="s">
        <v>632</v>
      </c>
      <c r="H46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8" s="48">
        <f>tbl_raw_data[[#This Row],[Date Actioned]]-tbl_raw_data[[#This Row],[Date Tagged]]</f>
        <v>1.0196759256359655E-2</v>
      </c>
      <c r="J468" s="50">
        <f>HOUR(tbl_raw_data[[#This Row],[time_taken]])*60+MINUTE(tbl_raw_data[[#This Row],[time_taken]])+SECOND(tbl_raw_data[[#This Row],[time_taken]])/60</f>
        <v>14.683333333333334</v>
      </c>
      <c r="K468" s="54">
        <f>DATE(YEAR(tbl_raw_data[[#This Row],[Date Actioned]]), MONTH(tbl_raw_data[[#This Row],[Date Actioned]]), DAY(tbl_raw_data[[#This Row],[Date Actioned]]))</f>
        <v>45137</v>
      </c>
      <c r="L468" s="55" t="str">
        <f>UPPER(TEXT(tbl_raw_data[[#This Row],[Updated_date]],"MMMM"))</f>
        <v>JULY</v>
      </c>
      <c r="M468" s="55" t="str">
        <f>UPPER("Week "&amp;IF(ROUNDUP(DAY(tbl_raw_data[[#This Row],[Updated_date]])/7,0)=5,4,ROUNDUP(DAY(tbl_raw_data[[#This Row],[Updated_date]])/7,0)))</f>
        <v>WEEK 4</v>
      </c>
      <c r="N468" s="57" t="str">
        <f>UPPER(VLOOKUP(tbl_raw_data[[#This Row],[Analyst]],[1]setting!$A$1:$B$15,2,0))</f>
        <v>SAM</v>
      </c>
      <c r="O468" s="57" t="str">
        <f>UPPER(tbl_raw_data[[#This Row],[Outcome]])</f>
        <v>WITHDRAW</v>
      </c>
      <c r="P468" s="57" t="str">
        <f>UPPER(tbl_raw_data[[#This Row],[Queue Name]])</f>
        <v>CONSUMER PRE BUREAU</v>
      </c>
      <c r="Q468" s="57" t="str">
        <f>IF(tbl_raw_data[[#This Row],[time_taken_in_mins]]&lt;=20,"SLA_MET","SLA_NOT_MET")</f>
        <v>SLA_MET</v>
      </c>
    </row>
    <row r="469" spans="1:17" ht="15" customHeight="1" x14ac:dyDescent="0.25">
      <c r="A469" s="5" t="s">
        <v>5472</v>
      </c>
      <c r="B469" s="12">
        <v>45137.679803240739</v>
      </c>
      <c r="C469" s="15">
        <v>45137.690381944441</v>
      </c>
      <c r="D469" s="16" t="s">
        <v>13</v>
      </c>
      <c r="E469" s="16" t="s">
        <v>9</v>
      </c>
      <c r="F469" s="16" t="s">
        <v>55</v>
      </c>
      <c r="G469" s="107" t="s">
        <v>29</v>
      </c>
      <c r="H46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 s="48">
        <f>tbl_raw_data[[#This Row],[Date Actioned]]-tbl_raw_data[[#This Row],[Date Tagged]]</f>
        <v>1.0578703702776693E-2</v>
      </c>
      <c r="J469" s="50">
        <f>HOUR(tbl_raw_data[[#This Row],[time_taken]])*60+MINUTE(tbl_raw_data[[#This Row],[time_taken]])+SECOND(tbl_raw_data[[#This Row],[time_taken]])/60</f>
        <v>15.233333333333333</v>
      </c>
      <c r="K469" s="54">
        <f>DATE(YEAR(tbl_raw_data[[#This Row],[Date Actioned]]), MONTH(tbl_raw_data[[#This Row],[Date Actioned]]), DAY(tbl_raw_data[[#This Row],[Date Actioned]]))</f>
        <v>45137</v>
      </c>
      <c r="L469" s="55" t="str">
        <f>UPPER(TEXT(tbl_raw_data[[#This Row],[Updated_date]],"MMMM"))</f>
        <v>JULY</v>
      </c>
      <c r="M469" s="55" t="str">
        <f>UPPER("Week "&amp;IF(ROUNDUP(DAY(tbl_raw_data[[#This Row],[Updated_date]])/7,0)=5,4,ROUNDUP(DAY(tbl_raw_data[[#This Row],[Updated_date]])/7,0)))</f>
        <v>WEEK 4</v>
      </c>
      <c r="N469" s="57" t="str">
        <f>UPPER(VLOOKUP(tbl_raw_data[[#This Row],[Analyst]],[1]setting!$A$1:$B$15,2,0))</f>
        <v>CAMERON</v>
      </c>
      <c r="O469" s="57" t="str">
        <f>UPPER(tbl_raw_data[[#This Row],[Outcome]])</f>
        <v>APPROVE</v>
      </c>
      <c r="P469" s="57" t="str">
        <f>UPPER(tbl_raw_data[[#This Row],[Queue Name]])</f>
        <v>CONSUMER PRE BUREAU</v>
      </c>
      <c r="Q469" s="57" t="str">
        <f>IF(tbl_raw_data[[#This Row],[time_taken_in_mins]]&lt;=20,"SLA_MET","SLA_NOT_MET")</f>
        <v>SLA_MET</v>
      </c>
    </row>
    <row r="470" spans="1:17" ht="15" customHeight="1" x14ac:dyDescent="0.25">
      <c r="A470" s="11" t="s">
        <v>5639</v>
      </c>
      <c r="B470" s="6">
        <v>45137.679849537039</v>
      </c>
      <c r="C470" s="9">
        <v>45137.690833333334</v>
      </c>
      <c r="D470" s="10" t="s">
        <v>13</v>
      </c>
      <c r="E470" s="10" t="s">
        <v>9</v>
      </c>
      <c r="F470" s="10" t="s">
        <v>86</v>
      </c>
      <c r="G470" s="108" t="s">
        <v>67</v>
      </c>
      <c r="H47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 s="48">
        <f>tbl_raw_data[[#This Row],[Date Actioned]]-tbl_raw_data[[#This Row],[Date Tagged]]</f>
        <v>1.0983796295477077E-2</v>
      </c>
      <c r="J470" s="50">
        <f>HOUR(tbl_raw_data[[#This Row],[time_taken]])*60+MINUTE(tbl_raw_data[[#This Row],[time_taken]])+SECOND(tbl_raw_data[[#This Row],[time_taken]])/60</f>
        <v>15.816666666666666</v>
      </c>
      <c r="K470" s="54">
        <f>DATE(YEAR(tbl_raw_data[[#This Row],[Date Actioned]]), MONTH(tbl_raw_data[[#This Row],[Date Actioned]]), DAY(tbl_raw_data[[#This Row],[Date Actioned]]))</f>
        <v>45137</v>
      </c>
      <c r="L470" s="55" t="str">
        <f>UPPER(TEXT(tbl_raw_data[[#This Row],[Updated_date]],"MMMM"))</f>
        <v>JULY</v>
      </c>
      <c r="M470" s="55" t="str">
        <f>UPPER("Week "&amp;IF(ROUNDUP(DAY(tbl_raw_data[[#This Row],[Updated_date]])/7,0)=5,4,ROUNDUP(DAY(tbl_raw_data[[#This Row],[Updated_date]])/7,0)))</f>
        <v>WEEK 4</v>
      </c>
      <c r="N470" s="57" t="str">
        <f>UPPER(VLOOKUP(tbl_raw_data[[#This Row],[Analyst]],[1]setting!$A$1:$B$15,2,0))</f>
        <v>ASIF</v>
      </c>
      <c r="O470" s="57" t="str">
        <f>UPPER(tbl_raw_data[[#This Row],[Outcome]])</f>
        <v>APPROVE</v>
      </c>
      <c r="P470" s="57" t="str">
        <f>UPPER(tbl_raw_data[[#This Row],[Queue Name]])</f>
        <v>CONSUMER PRE BUREAU</v>
      </c>
      <c r="Q470" s="57" t="str">
        <f>IF(tbl_raw_data[[#This Row],[time_taken_in_mins]]&lt;=20,"SLA_MET","SLA_NOT_MET")</f>
        <v>SLA_MET</v>
      </c>
    </row>
    <row r="471" spans="1:17" ht="15" customHeight="1" x14ac:dyDescent="0.25">
      <c r="A471" s="22" t="s">
        <v>5205</v>
      </c>
      <c r="B471" s="12">
        <v>45137.681979166664</v>
      </c>
      <c r="C471" s="15">
        <v>45137.691990740743</v>
      </c>
      <c r="D471" s="16" t="s">
        <v>13</v>
      </c>
      <c r="E471" s="16" t="s">
        <v>28</v>
      </c>
      <c r="F471" s="16" t="s">
        <v>10</v>
      </c>
      <c r="G471" s="107" t="s">
        <v>53</v>
      </c>
      <c r="H47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 s="48">
        <f>tbl_raw_data[[#This Row],[Date Actioned]]-tbl_raw_data[[#This Row],[Date Tagged]]</f>
        <v>1.0011574078816921E-2</v>
      </c>
      <c r="J471" s="50">
        <f>HOUR(tbl_raw_data[[#This Row],[time_taken]])*60+MINUTE(tbl_raw_data[[#This Row],[time_taken]])+SECOND(tbl_raw_data[[#This Row],[time_taken]])/60</f>
        <v>14.416666666666666</v>
      </c>
      <c r="K471" s="54">
        <f>DATE(YEAR(tbl_raw_data[[#This Row],[Date Actioned]]), MONTH(tbl_raw_data[[#This Row],[Date Actioned]]), DAY(tbl_raw_data[[#This Row],[Date Actioned]]))</f>
        <v>45137</v>
      </c>
      <c r="L471" s="55" t="str">
        <f>UPPER(TEXT(tbl_raw_data[[#This Row],[Updated_date]],"MMMM"))</f>
        <v>JULY</v>
      </c>
      <c r="M471" s="55" t="str">
        <f>UPPER("Week "&amp;IF(ROUNDUP(DAY(tbl_raw_data[[#This Row],[Updated_date]])/7,0)=5,4,ROUNDUP(DAY(tbl_raw_data[[#This Row],[Updated_date]])/7,0)))</f>
        <v>WEEK 4</v>
      </c>
      <c r="N471" s="57" t="str">
        <f>UPPER(VLOOKUP(tbl_raw_data[[#This Row],[Analyst]],[1]setting!$A$1:$B$15,2,0))</f>
        <v>SAM</v>
      </c>
      <c r="O471" s="57" t="str">
        <f>UPPER(tbl_raw_data[[#This Row],[Outcome]])</f>
        <v>APPROVE</v>
      </c>
      <c r="P471" s="57" t="str">
        <f>UPPER(tbl_raw_data[[#This Row],[Queue Name]])</f>
        <v>CONSUMER EXISTING</v>
      </c>
      <c r="Q471" s="57" t="str">
        <f>IF(tbl_raw_data[[#This Row],[time_taken_in_mins]]&lt;=20,"SLA_MET","SLA_NOT_MET")</f>
        <v>SLA_MET</v>
      </c>
    </row>
    <row r="472" spans="1:17" ht="15" customHeight="1" x14ac:dyDescent="0.25">
      <c r="A472" s="5" t="s">
        <v>7213</v>
      </c>
      <c r="B472" s="6">
        <v>45137.681990740741</v>
      </c>
      <c r="C472" s="9">
        <v>45137.709456018521</v>
      </c>
      <c r="D472" s="10" t="s">
        <v>13</v>
      </c>
      <c r="E472" s="10" t="s">
        <v>41</v>
      </c>
      <c r="F472" s="10" t="s">
        <v>86</v>
      </c>
      <c r="G472" s="108" t="s">
        <v>29</v>
      </c>
      <c r="H47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2" s="48">
        <f>tbl_raw_data[[#This Row],[Date Actioned]]-tbl_raw_data[[#This Row],[Date Tagged]]</f>
        <v>2.7465277780720498E-2</v>
      </c>
      <c r="J472" s="50">
        <f>HOUR(tbl_raw_data[[#This Row],[time_taken]])*60+MINUTE(tbl_raw_data[[#This Row],[time_taken]])+SECOND(tbl_raw_data[[#This Row],[time_taken]])/60</f>
        <v>39.549999999999997</v>
      </c>
      <c r="K472" s="54">
        <f>DATE(YEAR(tbl_raw_data[[#This Row],[Date Actioned]]), MONTH(tbl_raw_data[[#This Row],[Date Actioned]]), DAY(tbl_raw_data[[#This Row],[Date Actioned]]))</f>
        <v>45137</v>
      </c>
      <c r="L472" s="55" t="str">
        <f>UPPER(TEXT(tbl_raw_data[[#This Row],[Updated_date]],"MMMM"))</f>
        <v>JULY</v>
      </c>
      <c r="M472" s="55" t="str">
        <f>UPPER("Week "&amp;IF(ROUNDUP(DAY(tbl_raw_data[[#This Row],[Updated_date]])/7,0)=5,4,ROUNDUP(DAY(tbl_raw_data[[#This Row],[Updated_date]])/7,0)))</f>
        <v>WEEK 4</v>
      </c>
      <c r="N472" s="57" t="str">
        <f>UPPER(VLOOKUP(tbl_raw_data[[#This Row],[Analyst]],[1]setting!$A$1:$B$15,2,0))</f>
        <v>ASIF</v>
      </c>
      <c r="O472" s="57" t="str">
        <f>UPPER(tbl_raw_data[[#This Row],[Outcome]])</f>
        <v>APPROVE</v>
      </c>
      <c r="P472" s="57" t="str">
        <f>UPPER(tbl_raw_data[[#This Row],[Queue Name]])</f>
        <v>CONSUMER POST BUREAU</v>
      </c>
      <c r="Q472" s="57" t="str">
        <f>IF(tbl_raw_data[[#This Row],[time_taken_in_mins]]&lt;=20,"SLA_MET","SLA_NOT_MET")</f>
        <v>SLA_NOT_MET</v>
      </c>
    </row>
    <row r="473" spans="1:17" ht="15" customHeight="1" x14ac:dyDescent="0.25">
      <c r="A473" s="5" t="s">
        <v>4028</v>
      </c>
      <c r="B473" s="12">
        <v>45137.68340277778</v>
      </c>
      <c r="C473" s="15">
        <v>45137.691168981481</v>
      </c>
      <c r="D473" s="16" t="s">
        <v>8</v>
      </c>
      <c r="E473" s="16" t="s">
        <v>41</v>
      </c>
      <c r="F473" s="16" t="s">
        <v>109</v>
      </c>
      <c r="G473" s="107" t="s">
        <v>4029</v>
      </c>
      <c r="H47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 s="48">
        <f>tbl_raw_data[[#This Row],[Date Actioned]]-tbl_raw_data[[#This Row],[Date Tagged]]</f>
        <v>7.7662037001573481E-3</v>
      </c>
      <c r="J473" s="50">
        <f>HOUR(tbl_raw_data[[#This Row],[time_taken]])*60+MINUTE(tbl_raw_data[[#This Row],[time_taken]])+SECOND(tbl_raw_data[[#This Row],[time_taken]])/60</f>
        <v>11.183333333333334</v>
      </c>
      <c r="K473" s="54">
        <f>DATE(YEAR(tbl_raw_data[[#This Row],[Date Actioned]]), MONTH(tbl_raw_data[[#This Row],[Date Actioned]]), DAY(tbl_raw_data[[#This Row],[Date Actioned]]))</f>
        <v>45137</v>
      </c>
      <c r="L473" s="55" t="str">
        <f>UPPER(TEXT(tbl_raw_data[[#This Row],[Updated_date]],"MMMM"))</f>
        <v>JULY</v>
      </c>
      <c r="M473" s="55" t="str">
        <f>UPPER("Week "&amp;IF(ROUNDUP(DAY(tbl_raw_data[[#This Row],[Updated_date]])/7,0)=5,4,ROUNDUP(DAY(tbl_raw_data[[#This Row],[Updated_date]])/7,0)))</f>
        <v>WEEK 4</v>
      </c>
      <c r="N473" s="57" t="str">
        <f>UPPER(VLOOKUP(tbl_raw_data[[#This Row],[Analyst]],[1]setting!$A$1:$B$15,2,0))</f>
        <v>NAVED</v>
      </c>
      <c r="O473" s="57" t="str">
        <f>UPPER(tbl_raw_data[[#This Row],[Outcome]])</f>
        <v>WITHDRAW</v>
      </c>
      <c r="P473" s="57" t="str">
        <f>UPPER(tbl_raw_data[[#This Row],[Queue Name]])</f>
        <v>CONSUMER POST BUREAU</v>
      </c>
      <c r="Q473" s="57" t="str">
        <f>IF(tbl_raw_data[[#This Row],[time_taken_in_mins]]&lt;=20,"SLA_MET","SLA_NOT_MET")</f>
        <v>SLA_MET</v>
      </c>
    </row>
    <row r="474" spans="1:17" ht="15" customHeight="1" x14ac:dyDescent="0.25">
      <c r="A474" s="11" t="s">
        <v>3329</v>
      </c>
      <c r="B474" s="6">
        <v>45137.686203703706</v>
      </c>
      <c r="C474" s="9">
        <v>45137.693032407406</v>
      </c>
      <c r="D474" s="10" t="s">
        <v>8</v>
      </c>
      <c r="E474" s="10" t="s">
        <v>9</v>
      </c>
      <c r="F474" s="10" t="s">
        <v>55</v>
      </c>
      <c r="G474" s="108" t="s">
        <v>3330</v>
      </c>
      <c r="H47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4" s="48">
        <f>tbl_raw_data[[#This Row],[Date Actioned]]-tbl_raw_data[[#This Row],[Date Tagged]]</f>
        <v>6.8287036992842332E-3</v>
      </c>
      <c r="J474" s="50">
        <f>HOUR(tbl_raw_data[[#This Row],[time_taken]])*60+MINUTE(tbl_raw_data[[#This Row],[time_taken]])+SECOND(tbl_raw_data[[#This Row],[time_taken]])/60</f>
        <v>9.8333333333333339</v>
      </c>
      <c r="K474" s="54">
        <f>DATE(YEAR(tbl_raw_data[[#This Row],[Date Actioned]]), MONTH(tbl_raw_data[[#This Row],[Date Actioned]]), DAY(tbl_raw_data[[#This Row],[Date Actioned]]))</f>
        <v>45137</v>
      </c>
      <c r="L474" s="55" t="str">
        <f>UPPER(TEXT(tbl_raw_data[[#This Row],[Updated_date]],"MMMM"))</f>
        <v>JULY</v>
      </c>
      <c r="M474" s="55" t="str">
        <f>UPPER("Week "&amp;IF(ROUNDUP(DAY(tbl_raw_data[[#This Row],[Updated_date]])/7,0)=5,4,ROUNDUP(DAY(tbl_raw_data[[#This Row],[Updated_date]])/7,0)))</f>
        <v>WEEK 4</v>
      </c>
      <c r="N474" s="57" t="str">
        <f>UPPER(VLOOKUP(tbl_raw_data[[#This Row],[Analyst]],[1]setting!$A$1:$B$15,2,0))</f>
        <v>CAMERON</v>
      </c>
      <c r="O474" s="57" t="str">
        <f>UPPER(tbl_raw_data[[#This Row],[Outcome]])</f>
        <v>WITHDRAW</v>
      </c>
      <c r="P474" s="57" t="str">
        <f>UPPER(tbl_raw_data[[#This Row],[Queue Name]])</f>
        <v>CONSUMER PRE BUREAU</v>
      </c>
      <c r="Q474" s="57" t="str">
        <f>IF(tbl_raw_data[[#This Row],[time_taken_in_mins]]&lt;=20,"SLA_MET","SLA_NOT_MET")</f>
        <v>SLA_MET</v>
      </c>
    </row>
    <row r="475" spans="1:17" ht="15" customHeight="1" x14ac:dyDescent="0.25">
      <c r="A475" s="22" t="s">
        <v>4059</v>
      </c>
      <c r="B475" s="12">
        <v>45137.686712962961</v>
      </c>
      <c r="C475" s="15">
        <v>45137.694525462961</v>
      </c>
      <c r="D475" s="16" t="s">
        <v>8</v>
      </c>
      <c r="E475" s="16" t="s">
        <v>41</v>
      </c>
      <c r="F475" s="16" t="s">
        <v>109</v>
      </c>
      <c r="G475" s="107" t="s">
        <v>4060</v>
      </c>
      <c r="H47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5" s="48">
        <f>tbl_raw_data[[#This Row],[Date Actioned]]-tbl_raw_data[[#This Row],[Date Tagged]]</f>
        <v>7.8125E-3</v>
      </c>
      <c r="J475" s="50">
        <f>HOUR(tbl_raw_data[[#This Row],[time_taken]])*60+MINUTE(tbl_raw_data[[#This Row],[time_taken]])+SECOND(tbl_raw_data[[#This Row],[time_taken]])/60</f>
        <v>11.25</v>
      </c>
      <c r="K475" s="54">
        <f>DATE(YEAR(tbl_raw_data[[#This Row],[Date Actioned]]), MONTH(tbl_raw_data[[#This Row],[Date Actioned]]), DAY(tbl_raw_data[[#This Row],[Date Actioned]]))</f>
        <v>45137</v>
      </c>
      <c r="L475" s="55" t="str">
        <f>UPPER(TEXT(tbl_raw_data[[#This Row],[Updated_date]],"MMMM"))</f>
        <v>JULY</v>
      </c>
      <c r="M475" s="55" t="str">
        <f>UPPER("Week "&amp;IF(ROUNDUP(DAY(tbl_raw_data[[#This Row],[Updated_date]])/7,0)=5,4,ROUNDUP(DAY(tbl_raw_data[[#This Row],[Updated_date]])/7,0)))</f>
        <v>WEEK 4</v>
      </c>
      <c r="N475" s="57" t="str">
        <f>UPPER(VLOOKUP(tbl_raw_data[[#This Row],[Analyst]],[1]setting!$A$1:$B$15,2,0))</f>
        <v>NAVED</v>
      </c>
      <c r="O475" s="57" t="str">
        <f>UPPER(tbl_raw_data[[#This Row],[Outcome]])</f>
        <v>WITHDRAW</v>
      </c>
      <c r="P475" s="57" t="str">
        <f>UPPER(tbl_raw_data[[#This Row],[Queue Name]])</f>
        <v>CONSUMER POST BUREAU</v>
      </c>
      <c r="Q475" s="57" t="str">
        <f>IF(tbl_raw_data[[#This Row],[time_taken_in_mins]]&lt;=20,"SLA_MET","SLA_NOT_MET")</f>
        <v>SLA_MET</v>
      </c>
    </row>
    <row r="476" spans="1:17" ht="15" customHeight="1" x14ac:dyDescent="0.25">
      <c r="A476" s="5" t="s">
        <v>4968</v>
      </c>
      <c r="B476" s="6">
        <v>45137.687175925923</v>
      </c>
      <c r="C476" s="9">
        <v>45137.696574074071</v>
      </c>
      <c r="D476" s="10" t="s">
        <v>8</v>
      </c>
      <c r="E476" s="10" t="s">
        <v>41</v>
      </c>
      <c r="F476" s="10" t="s">
        <v>10</v>
      </c>
      <c r="G476" s="108" t="s">
        <v>4969</v>
      </c>
      <c r="H47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 s="48">
        <f>tbl_raw_data[[#This Row],[Date Actioned]]-tbl_raw_data[[#This Row],[Date Tagged]]</f>
        <v>9.3981481477385387E-3</v>
      </c>
      <c r="J476" s="50">
        <f>HOUR(tbl_raw_data[[#This Row],[time_taken]])*60+MINUTE(tbl_raw_data[[#This Row],[time_taken]])+SECOND(tbl_raw_data[[#This Row],[time_taken]])/60</f>
        <v>13.533333333333333</v>
      </c>
      <c r="K476" s="54">
        <f>DATE(YEAR(tbl_raw_data[[#This Row],[Date Actioned]]), MONTH(tbl_raw_data[[#This Row],[Date Actioned]]), DAY(tbl_raw_data[[#This Row],[Date Actioned]]))</f>
        <v>45137</v>
      </c>
      <c r="L476" s="55" t="str">
        <f>UPPER(TEXT(tbl_raw_data[[#This Row],[Updated_date]],"MMMM"))</f>
        <v>JULY</v>
      </c>
      <c r="M476" s="55" t="str">
        <f>UPPER("Week "&amp;IF(ROUNDUP(DAY(tbl_raw_data[[#This Row],[Updated_date]])/7,0)=5,4,ROUNDUP(DAY(tbl_raw_data[[#This Row],[Updated_date]])/7,0)))</f>
        <v>WEEK 4</v>
      </c>
      <c r="N476" s="57" t="str">
        <f>UPPER(VLOOKUP(tbl_raw_data[[#This Row],[Analyst]],[1]setting!$A$1:$B$15,2,0))</f>
        <v>SAM</v>
      </c>
      <c r="O476" s="57" t="str">
        <f>UPPER(tbl_raw_data[[#This Row],[Outcome]])</f>
        <v>WITHDRAW</v>
      </c>
      <c r="P476" s="57" t="str">
        <f>UPPER(tbl_raw_data[[#This Row],[Queue Name]])</f>
        <v>CONSUMER POST BUREAU</v>
      </c>
      <c r="Q476" s="57" t="str">
        <f>IF(tbl_raw_data[[#This Row],[time_taken_in_mins]]&lt;=20,"SLA_MET","SLA_NOT_MET")</f>
        <v>SLA_MET</v>
      </c>
    </row>
    <row r="477" spans="1:17" ht="15" customHeight="1" x14ac:dyDescent="0.25">
      <c r="A477" s="11" t="s">
        <v>6690</v>
      </c>
      <c r="B477" s="12">
        <v>45137.6871875</v>
      </c>
      <c r="C477" s="15">
        <v>45137.702048611114</v>
      </c>
      <c r="D477" s="16" t="s">
        <v>13</v>
      </c>
      <c r="E477" s="16" t="s">
        <v>41</v>
      </c>
      <c r="F477" s="16" t="s">
        <v>55</v>
      </c>
      <c r="G477" s="107" t="s">
        <v>29</v>
      </c>
      <c r="H47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 s="48">
        <f>tbl_raw_data[[#This Row],[Date Actioned]]-tbl_raw_data[[#This Row],[Date Tagged]]</f>
        <v>1.4861111114441883E-2</v>
      </c>
      <c r="J477" s="50">
        <f>HOUR(tbl_raw_data[[#This Row],[time_taken]])*60+MINUTE(tbl_raw_data[[#This Row],[time_taken]])+SECOND(tbl_raw_data[[#This Row],[time_taken]])/60</f>
        <v>21.4</v>
      </c>
      <c r="K477" s="54">
        <f>DATE(YEAR(tbl_raw_data[[#This Row],[Date Actioned]]), MONTH(tbl_raw_data[[#This Row],[Date Actioned]]), DAY(tbl_raw_data[[#This Row],[Date Actioned]]))</f>
        <v>45137</v>
      </c>
      <c r="L477" s="55" t="str">
        <f>UPPER(TEXT(tbl_raw_data[[#This Row],[Updated_date]],"MMMM"))</f>
        <v>JULY</v>
      </c>
      <c r="M477" s="55" t="str">
        <f>UPPER("Week "&amp;IF(ROUNDUP(DAY(tbl_raw_data[[#This Row],[Updated_date]])/7,0)=5,4,ROUNDUP(DAY(tbl_raw_data[[#This Row],[Updated_date]])/7,0)))</f>
        <v>WEEK 4</v>
      </c>
      <c r="N477" s="57" t="str">
        <f>UPPER(VLOOKUP(tbl_raw_data[[#This Row],[Analyst]],[1]setting!$A$1:$B$15,2,0))</f>
        <v>CAMERON</v>
      </c>
      <c r="O477" s="57" t="str">
        <f>UPPER(tbl_raw_data[[#This Row],[Outcome]])</f>
        <v>APPROVE</v>
      </c>
      <c r="P477" s="57" t="str">
        <f>UPPER(tbl_raw_data[[#This Row],[Queue Name]])</f>
        <v>CONSUMER POST BUREAU</v>
      </c>
      <c r="Q477" s="57" t="str">
        <f>IF(tbl_raw_data[[#This Row],[time_taken_in_mins]]&lt;=20,"SLA_MET","SLA_NOT_MET")</f>
        <v>SLA_NOT_MET</v>
      </c>
    </row>
    <row r="478" spans="1:17" ht="15" customHeight="1" x14ac:dyDescent="0.25">
      <c r="A478" s="11" t="s">
        <v>6296</v>
      </c>
      <c r="B478" s="12">
        <v>45137.68854166667</v>
      </c>
      <c r="C478" s="13">
        <v>45137.701365740744</v>
      </c>
      <c r="D478" s="14" t="s">
        <v>40</v>
      </c>
      <c r="E478" s="16" t="s">
        <v>28</v>
      </c>
      <c r="F478" s="14" t="s">
        <v>228</v>
      </c>
      <c r="G478" s="106"/>
      <c r="H47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8" s="48">
        <f>tbl_raw_data[[#This Row],[Date Actioned]]-tbl_raw_data[[#This Row],[Date Tagged]]</f>
        <v>1.2824074074160308E-2</v>
      </c>
      <c r="J478" s="50">
        <f>HOUR(tbl_raw_data[[#This Row],[time_taken]])*60+MINUTE(tbl_raw_data[[#This Row],[time_taken]])+SECOND(tbl_raw_data[[#This Row],[time_taken]])/60</f>
        <v>18.466666666666665</v>
      </c>
      <c r="K478" s="54">
        <f>DATE(YEAR(tbl_raw_data[[#This Row],[Date Actioned]]), MONTH(tbl_raw_data[[#This Row],[Date Actioned]]), DAY(tbl_raw_data[[#This Row],[Date Actioned]]))</f>
        <v>45137</v>
      </c>
      <c r="L478" s="55" t="str">
        <f>UPPER(TEXT(tbl_raw_data[[#This Row],[Updated_date]],"MMMM"))</f>
        <v>JULY</v>
      </c>
      <c r="M478" s="55" t="str">
        <f>UPPER("Week "&amp;IF(ROUNDUP(DAY(tbl_raw_data[[#This Row],[Updated_date]])/7,0)=5,4,ROUNDUP(DAY(tbl_raw_data[[#This Row],[Updated_date]])/7,0)))</f>
        <v>WEEK 4</v>
      </c>
      <c r="N478" s="57" t="str">
        <f>UPPER(VLOOKUP(tbl_raw_data[[#This Row],[Analyst]],[1]setting!$A$1:$B$15,2,0))</f>
        <v>OUADIR</v>
      </c>
      <c r="O478" s="57" t="str">
        <f>UPPER(tbl_raw_data[[#This Row],[Outcome]])</f>
        <v>WITHDRAW</v>
      </c>
      <c r="P478" s="57" t="str">
        <f>UPPER(tbl_raw_data[[#This Row],[Queue Name]])</f>
        <v>CONSUMER EXISTING</v>
      </c>
      <c r="Q478" s="57" t="str">
        <f>IF(tbl_raw_data[[#This Row],[time_taken_in_mins]]&lt;=20,"SLA_MET","SLA_NOT_MET")</f>
        <v>SLA_MET</v>
      </c>
    </row>
    <row r="479" spans="1:17" ht="15" customHeight="1" x14ac:dyDescent="0.25">
      <c r="A479" s="22" t="s">
        <v>7074</v>
      </c>
      <c r="B479" s="6">
        <v>45137.689155092594</v>
      </c>
      <c r="C479" s="7">
        <v>45137.708877314813</v>
      </c>
      <c r="D479" s="8" t="s">
        <v>40</v>
      </c>
      <c r="E479" s="10" t="s">
        <v>41</v>
      </c>
      <c r="F479" s="8" t="s">
        <v>228</v>
      </c>
      <c r="G479" s="109"/>
      <c r="H47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9" s="48">
        <f>tbl_raw_data[[#This Row],[Date Actioned]]-tbl_raw_data[[#This Row],[Date Tagged]]</f>
        <v>1.972222221957054E-2</v>
      </c>
      <c r="J479" s="50">
        <f>HOUR(tbl_raw_data[[#This Row],[time_taken]])*60+MINUTE(tbl_raw_data[[#This Row],[time_taken]])+SECOND(tbl_raw_data[[#This Row],[time_taken]])/60</f>
        <v>28.4</v>
      </c>
      <c r="K479" s="54">
        <f>DATE(YEAR(tbl_raw_data[[#This Row],[Date Actioned]]), MONTH(tbl_raw_data[[#This Row],[Date Actioned]]), DAY(tbl_raw_data[[#This Row],[Date Actioned]]))</f>
        <v>45137</v>
      </c>
      <c r="L479" s="55" t="str">
        <f>UPPER(TEXT(tbl_raw_data[[#This Row],[Updated_date]],"MMMM"))</f>
        <v>JULY</v>
      </c>
      <c r="M479" s="55" t="str">
        <f>UPPER("Week "&amp;IF(ROUNDUP(DAY(tbl_raw_data[[#This Row],[Updated_date]])/7,0)=5,4,ROUNDUP(DAY(tbl_raw_data[[#This Row],[Updated_date]])/7,0)))</f>
        <v>WEEK 4</v>
      </c>
      <c r="N479" s="57" t="str">
        <f>UPPER(VLOOKUP(tbl_raw_data[[#This Row],[Analyst]],[1]setting!$A$1:$B$15,2,0))</f>
        <v>OUADIR</v>
      </c>
      <c r="O479" s="57" t="str">
        <f>UPPER(tbl_raw_data[[#This Row],[Outcome]])</f>
        <v>WITHDRAW</v>
      </c>
      <c r="P479" s="57" t="str">
        <f>UPPER(tbl_raw_data[[#This Row],[Queue Name]])</f>
        <v>CONSUMER POST BUREAU</v>
      </c>
      <c r="Q479" s="57" t="str">
        <f>IF(tbl_raw_data[[#This Row],[time_taken_in_mins]]&lt;=20,"SLA_MET","SLA_NOT_MET")</f>
        <v>SLA_NOT_MET</v>
      </c>
    </row>
    <row r="480" spans="1:17" ht="15" customHeight="1" x14ac:dyDescent="0.25">
      <c r="A480" s="22" t="s">
        <v>4823</v>
      </c>
      <c r="B480" s="6">
        <v>45137.690555555557</v>
      </c>
      <c r="C480" s="9">
        <v>45137.699675925927</v>
      </c>
      <c r="D480" s="10" t="s">
        <v>13</v>
      </c>
      <c r="E480" s="10" t="s">
        <v>41</v>
      </c>
      <c r="F480" s="10" t="s">
        <v>86</v>
      </c>
      <c r="G480" s="108" t="s">
        <v>67</v>
      </c>
      <c r="H48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 s="48">
        <f>tbl_raw_data[[#This Row],[Date Actioned]]-tbl_raw_data[[#This Row],[Date Tagged]]</f>
        <v>9.1203703705104999E-3</v>
      </c>
      <c r="J480" s="50">
        <f>HOUR(tbl_raw_data[[#This Row],[time_taken]])*60+MINUTE(tbl_raw_data[[#This Row],[time_taken]])+SECOND(tbl_raw_data[[#This Row],[time_taken]])/60</f>
        <v>13.133333333333333</v>
      </c>
      <c r="K480" s="54">
        <f>DATE(YEAR(tbl_raw_data[[#This Row],[Date Actioned]]), MONTH(tbl_raw_data[[#This Row],[Date Actioned]]), DAY(tbl_raw_data[[#This Row],[Date Actioned]]))</f>
        <v>45137</v>
      </c>
      <c r="L480" s="55" t="str">
        <f>UPPER(TEXT(tbl_raw_data[[#This Row],[Updated_date]],"MMMM"))</f>
        <v>JULY</v>
      </c>
      <c r="M480" s="55" t="str">
        <f>UPPER("Week "&amp;IF(ROUNDUP(DAY(tbl_raw_data[[#This Row],[Updated_date]])/7,0)=5,4,ROUNDUP(DAY(tbl_raw_data[[#This Row],[Updated_date]])/7,0)))</f>
        <v>WEEK 4</v>
      </c>
      <c r="N480" s="57" t="str">
        <f>UPPER(VLOOKUP(tbl_raw_data[[#This Row],[Analyst]],[1]setting!$A$1:$B$15,2,0))</f>
        <v>ASIF</v>
      </c>
      <c r="O480" s="57" t="str">
        <f>UPPER(tbl_raw_data[[#This Row],[Outcome]])</f>
        <v>APPROVE</v>
      </c>
      <c r="P480" s="57" t="str">
        <f>UPPER(tbl_raw_data[[#This Row],[Queue Name]])</f>
        <v>CONSUMER POST BUREAU</v>
      </c>
      <c r="Q480" s="57" t="str">
        <f>IF(tbl_raw_data[[#This Row],[time_taken_in_mins]]&lt;=20,"SLA_MET","SLA_NOT_MET")</f>
        <v>SLA_MET</v>
      </c>
    </row>
    <row r="481" spans="1:17" ht="15" customHeight="1" x14ac:dyDescent="0.25">
      <c r="A481" s="5" t="s">
        <v>6894</v>
      </c>
      <c r="B481" s="12">
        <v>45137.691655092596</v>
      </c>
      <c r="C481" s="13">
        <v>45137.708379629628</v>
      </c>
      <c r="D481" s="14" t="s">
        <v>29</v>
      </c>
      <c r="E481" s="16" t="s">
        <v>28</v>
      </c>
      <c r="F481" s="14" t="s">
        <v>73</v>
      </c>
      <c r="G481" s="106"/>
      <c r="H481"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 s="48">
        <f>tbl_raw_data[[#This Row],[Date Actioned]]-tbl_raw_data[[#This Row],[Date Tagged]]</f>
        <v>1.6724537032132503E-2</v>
      </c>
      <c r="J481" s="50">
        <f>HOUR(tbl_raw_data[[#This Row],[time_taken]])*60+MINUTE(tbl_raw_data[[#This Row],[time_taken]])+SECOND(tbl_raw_data[[#This Row],[time_taken]])/60</f>
        <v>24.083333333333332</v>
      </c>
      <c r="K481" s="54">
        <f>DATE(YEAR(tbl_raw_data[[#This Row],[Date Actioned]]), MONTH(tbl_raw_data[[#This Row],[Date Actioned]]), DAY(tbl_raw_data[[#This Row],[Date Actioned]]))</f>
        <v>45137</v>
      </c>
      <c r="L481" s="55" t="str">
        <f>UPPER(TEXT(tbl_raw_data[[#This Row],[Updated_date]],"MMMM"))</f>
        <v>JULY</v>
      </c>
      <c r="M481" s="55" t="str">
        <f>UPPER("Week "&amp;IF(ROUNDUP(DAY(tbl_raw_data[[#This Row],[Updated_date]])/7,0)=5,4,ROUNDUP(DAY(tbl_raw_data[[#This Row],[Updated_date]])/7,0)))</f>
        <v>WEEK 4</v>
      </c>
      <c r="N481" s="57" t="str">
        <f>UPPER(VLOOKUP(tbl_raw_data[[#This Row],[Analyst]],[1]setting!$A$1:$B$15,2,0))</f>
        <v>SHAHID</v>
      </c>
      <c r="O481" s="57" t="str">
        <f>UPPER(tbl_raw_data[[#This Row],[Outcome]])</f>
        <v>APPROVE</v>
      </c>
      <c r="P481" s="57" t="str">
        <f>UPPER(tbl_raw_data[[#This Row],[Queue Name]])</f>
        <v>CONSUMER EXISTING</v>
      </c>
      <c r="Q481" s="57" t="str">
        <f>IF(tbl_raw_data[[#This Row],[time_taken_in_mins]]&lt;=20,"SLA_MET","SLA_NOT_MET")</f>
        <v>SLA_NOT_MET</v>
      </c>
    </row>
    <row r="482" spans="1:17" ht="15" customHeight="1" x14ac:dyDescent="0.25">
      <c r="A482" s="11" t="s">
        <v>3887</v>
      </c>
      <c r="B482" s="6">
        <v>45137.69190972222</v>
      </c>
      <c r="C482" s="9">
        <v>45137.699467592596</v>
      </c>
      <c r="D482" s="10" t="s">
        <v>13</v>
      </c>
      <c r="E482" s="10" t="s">
        <v>41</v>
      </c>
      <c r="F482" s="10" t="s">
        <v>109</v>
      </c>
      <c r="G482" s="108" t="s">
        <v>67</v>
      </c>
      <c r="H48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 s="48">
        <f>tbl_raw_data[[#This Row],[Date Actioned]]-tbl_raw_data[[#This Row],[Date Tagged]]</f>
        <v>7.557870376331266E-3</v>
      </c>
      <c r="J482" s="50">
        <f>HOUR(tbl_raw_data[[#This Row],[time_taken]])*60+MINUTE(tbl_raw_data[[#This Row],[time_taken]])+SECOND(tbl_raw_data[[#This Row],[time_taken]])/60</f>
        <v>10.883333333333333</v>
      </c>
      <c r="K482" s="54">
        <f>DATE(YEAR(tbl_raw_data[[#This Row],[Date Actioned]]), MONTH(tbl_raw_data[[#This Row],[Date Actioned]]), DAY(tbl_raw_data[[#This Row],[Date Actioned]]))</f>
        <v>45137</v>
      </c>
      <c r="L482" s="55" t="str">
        <f>UPPER(TEXT(tbl_raw_data[[#This Row],[Updated_date]],"MMMM"))</f>
        <v>JULY</v>
      </c>
      <c r="M482" s="55" t="str">
        <f>UPPER("Week "&amp;IF(ROUNDUP(DAY(tbl_raw_data[[#This Row],[Updated_date]])/7,0)=5,4,ROUNDUP(DAY(tbl_raw_data[[#This Row],[Updated_date]])/7,0)))</f>
        <v>WEEK 4</v>
      </c>
      <c r="N482" s="57" t="str">
        <f>UPPER(VLOOKUP(tbl_raw_data[[#This Row],[Analyst]],[1]setting!$A$1:$B$15,2,0))</f>
        <v>NAVED</v>
      </c>
      <c r="O482" s="57" t="str">
        <f>UPPER(tbl_raw_data[[#This Row],[Outcome]])</f>
        <v>APPROVE</v>
      </c>
      <c r="P482" s="57" t="str">
        <f>UPPER(tbl_raw_data[[#This Row],[Queue Name]])</f>
        <v>CONSUMER POST BUREAU</v>
      </c>
      <c r="Q482" s="57" t="str">
        <f>IF(tbl_raw_data[[#This Row],[time_taken_in_mins]]&lt;=20,"SLA_MET","SLA_NOT_MET")</f>
        <v>SLA_MET</v>
      </c>
    </row>
    <row r="483" spans="1:17" ht="15" customHeight="1" x14ac:dyDescent="0.25">
      <c r="A483" s="5" t="s">
        <v>7083</v>
      </c>
      <c r="B483" s="12">
        <v>45137.692499999997</v>
      </c>
      <c r="C483" s="13">
        <v>45137.712523148148</v>
      </c>
      <c r="D483" s="14" t="s">
        <v>40</v>
      </c>
      <c r="E483" s="16" t="s">
        <v>41</v>
      </c>
      <c r="F483" s="14" t="s">
        <v>73</v>
      </c>
      <c r="G483" s="106"/>
      <c r="H48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3" s="48">
        <f>tbl_raw_data[[#This Row],[Date Actioned]]-tbl_raw_data[[#This Row],[Date Tagged]]</f>
        <v>2.0023148150357883E-2</v>
      </c>
      <c r="J483" s="50">
        <f>HOUR(tbl_raw_data[[#This Row],[time_taken]])*60+MINUTE(tbl_raw_data[[#This Row],[time_taken]])+SECOND(tbl_raw_data[[#This Row],[time_taken]])/60</f>
        <v>28.833333333333332</v>
      </c>
      <c r="K483" s="54">
        <f>DATE(YEAR(tbl_raw_data[[#This Row],[Date Actioned]]), MONTH(tbl_raw_data[[#This Row],[Date Actioned]]), DAY(tbl_raw_data[[#This Row],[Date Actioned]]))</f>
        <v>45137</v>
      </c>
      <c r="L483" s="55" t="str">
        <f>UPPER(TEXT(tbl_raw_data[[#This Row],[Updated_date]],"MMMM"))</f>
        <v>JULY</v>
      </c>
      <c r="M483" s="55" t="str">
        <f>UPPER("Week "&amp;IF(ROUNDUP(DAY(tbl_raw_data[[#This Row],[Updated_date]])/7,0)=5,4,ROUNDUP(DAY(tbl_raw_data[[#This Row],[Updated_date]])/7,0)))</f>
        <v>WEEK 4</v>
      </c>
      <c r="N483" s="57" t="str">
        <f>UPPER(VLOOKUP(tbl_raw_data[[#This Row],[Analyst]],[1]setting!$A$1:$B$15,2,0))</f>
        <v>SHAHID</v>
      </c>
      <c r="O483" s="57" t="str">
        <f>UPPER(tbl_raw_data[[#This Row],[Outcome]])</f>
        <v>WITHDRAW</v>
      </c>
      <c r="P483" s="57" t="str">
        <f>UPPER(tbl_raw_data[[#This Row],[Queue Name]])</f>
        <v>CONSUMER POST BUREAU</v>
      </c>
      <c r="Q483" s="57" t="str">
        <f>IF(tbl_raw_data[[#This Row],[time_taken_in_mins]]&lt;=20,"SLA_MET","SLA_NOT_MET")</f>
        <v>SLA_NOT_MET</v>
      </c>
    </row>
    <row r="484" spans="1:17" ht="15" customHeight="1" x14ac:dyDescent="0.25">
      <c r="A484" s="11" t="s">
        <v>1297</v>
      </c>
      <c r="B484" s="6">
        <v>45137.694351851853</v>
      </c>
      <c r="C484" s="9">
        <v>45137.698472222219</v>
      </c>
      <c r="D484" s="10" t="s">
        <v>8</v>
      </c>
      <c r="E484" s="10" t="s">
        <v>9</v>
      </c>
      <c r="F484" s="10" t="s">
        <v>10</v>
      </c>
      <c r="G484" s="108" t="s">
        <v>11</v>
      </c>
      <c r="H48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4" s="48">
        <f>tbl_raw_data[[#This Row],[Date Actioned]]-tbl_raw_data[[#This Row],[Date Tagged]]</f>
        <v>4.1203703658538871E-3</v>
      </c>
      <c r="J484" s="50">
        <f>HOUR(tbl_raw_data[[#This Row],[time_taken]])*60+MINUTE(tbl_raw_data[[#This Row],[time_taken]])+SECOND(tbl_raw_data[[#This Row],[time_taken]])/60</f>
        <v>5.9333333333333336</v>
      </c>
      <c r="K484" s="54">
        <f>DATE(YEAR(tbl_raw_data[[#This Row],[Date Actioned]]), MONTH(tbl_raw_data[[#This Row],[Date Actioned]]), DAY(tbl_raw_data[[#This Row],[Date Actioned]]))</f>
        <v>45137</v>
      </c>
      <c r="L484" s="55" t="str">
        <f>UPPER(TEXT(tbl_raw_data[[#This Row],[Updated_date]],"MMMM"))</f>
        <v>JULY</v>
      </c>
      <c r="M484" s="55" t="str">
        <f>UPPER("Week "&amp;IF(ROUNDUP(DAY(tbl_raw_data[[#This Row],[Updated_date]])/7,0)=5,4,ROUNDUP(DAY(tbl_raw_data[[#This Row],[Updated_date]])/7,0)))</f>
        <v>WEEK 4</v>
      </c>
      <c r="N484" s="57" t="str">
        <f>UPPER(VLOOKUP(tbl_raw_data[[#This Row],[Analyst]],[1]setting!$A$1:$B$15,2,0))</f>
        <v>SAM</v>
      </c>
      <c r="O484" s="57" t="str">
        <f>UPPER(tbl_raw_data[[#This Row],[Outcome]])</f>
        <v>WITHDRAW</v>
      </c>
      <c r="P484" s="57" t="str">
        <f>UPPER(tbl_raw_data[[#This Row],[Queue Name]])</f>
        <v>CONSUMER PRE BUREAU</v>
      </c>
      <c r="Q484" s="57" t="str">
        <f>IF(tbl_raw_data[[#This Row],[time_taken_in_mins]]&lt;=20,"SLA_MET","SLA_NOT_MET")</f>
        <v>SLA_MET</v>
      </c>
    </row>
    <row r="485" spans="1:17" ht="15" customHeight="1" x14ac:dyDescent="0.25">
      <c r="A485" s="22" t="s">
        <v>4331</v>
      </c>
      <c r="B485" s="12">
        <v>45137.694351851853</v>
      </c>
      <c r="C485" s="15">
        <v>45137.702615740738</v>
      </c>
      <c r="D485" s="16" t="s">
        <v>8</v>
      </c>
      <c r="E485" s="16" t="s">
        <v>9</v>
      </c>
      <c r="F485" s="16" t="s">
        <v>10</v>
      </c>
      <c r="G485" s="107" t="s">
        <v>4332</v>
      </c>
      <c r="H48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 s="48">
        <f>tbl_raw_data[[#This Row],[Date Actioned]]-tbl_raw_data[[#This Row],[Date Tagged]]</f>
        <v>8.2638888852670789E-3</v>
      </c>
      <c r="J485" s="50">
        <f>HOUR(tbl_raw_data[[#This Row],[time_taken]])*60+MINUTE(tbl_raw_data[[#This Row],[time_taken]])+SECOND(tbl_raw_data[[#This Row],[time_taken]])/60</f>
        <v>11.9</v>
      </c>
      <c r="K485" s="54">
        <f>DATE(YEAR(tbl_raw_data[[#This Row],[Date Actioned]]), MONTH(tbl_raw_data[[#This Row],[Date Actioned]]), DAY(tbl_raw_data[[#This Row],[Date Actioned]]))</f>
        <v>45137</v>
      </c>
      <c r="L485" s="55" t="str">
        <f>UPPER(TEXT(tbl_raw_data[[#This Row],[Updated_date]],"MMMM"))</f>
        <v>JULY</v>
      </c>
      <c r="M485" s="55" t="str">
        <f>UPPER("Week "&amp;IF(ROUNDUP(DAY(tbl_raw_data[[#This Row],[Updated_date]])/7,0)=5,4,ROUNDUP(DAY(tbl_raw_data[[#This Row],[Updated_date]])/7,0)))</f>
        <v>WEEK 4</v>
      </c>
      <c r="N485" s="57" t="str">
        <f>UPPER(VLOOKUP(tbl_raw_data[[#This Row],[Analyst]],[1]setting!$A$1:$B$15,2,0))</f>
        <v>SAM</v>
      </c>
      <c r="O485" s="57" t="str">
        <f>UPPER(tbl_raw_data[[#This Row],[Outcome]])</f>
        <v>WITHDRAW</v>
      </c>
      <c r="P485" s="57" t="str">
        <f>UPPER(tbl_raw_data[[#This Row],[Queue Name]])</f>
        <v>CONSUMER PRE BUREAU</v>
      </c>
      <c r="Q485" s="57" t="str">
        <f>IF(tbl_raw_data[[#This Row],[time_taken_in_mins]]&lt;=20,"SLA_MET","SLA_NOT_MET")</f>
        <v>SLA_MET</v>
      </c>
    </row>
    <row r="486" spans="1:17" ht="15" customHeight="1" x14ac:dyDescent="0.25">
      <c r="A486" s="22" t="s">
        <v>2537</v>
      </c>
      <c r="B486" s="12">
        <v>45137.696423611109</v>
      </c>
      <c r="C486" s="15">
        <v>45137.702164351853</v>
      </c>
      <c r="D486" s="16" t="s">
        <v>13</v>
      </c>
      <c r="E486" s="16" t="s">
        <v>41</v>
      </c>
      <c r="F486" s="16" t="s">
        <v>109</v>
      </c>
      <c r="G486" s="107" t="s">
        <v>2538</v>
      </c>
      <c r="H48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 s="48">
        <f>tbl_raw_data[[#This Row],[Date Actioned]]-tbl_raw_data[[#This Row],[Date Tagged]]</f>
        <v>5.7407407439313829E-3</v>
      </c>
      <c r="J486" s="50">
        <f>HOUR(tbl_raw_data[[#This Row],[time_taken]])*60+MINUTE(tbl_raw_data[[#This Row],[time_taken]])+SECOND(tbl_raw_data[[#This Row],[time_taken]])/60</f>
        <v>8.2666666666666675</v>
      </c>
      <c r="K486" s="54">
        <f>DATE(YEAR(tbl_raw_data[[#This Row],[Date Actioned]]), MONTH(tbl_raw_data[[#This Row],[Date Actioned]]), DAY(tbl_raw_data[[#This Row],[Date Actioned]]))</f>
        <v>45137</v>
      </c>
      <c r="L486" s="55" t="str">
        <f>UPPER(TEXT(tbl_raw_data[[#This Row],[Updated_date]],"MMMM"))</f>
        <v>JULY</v>
      </c>
      <c r="M486" s="55" t="str">
        <f>UPPER("Week "&amp;IF(ROUNDUP(DAY(tbl_raw_data[[#This Row],[Updated_date]])/7,0)=5,4,ROUNDUP(DAY(tbl_raw_data[[#This Row],[Updated_date]])/7,0)))</f>
        <v>WEEK 4</v>
      </c>
      <c r="N486" s="57" t="str">
        <f>UPPER(VLOOKUP(tbl_raw_data[[#This Row],[Analyst]],[1]setting!$A$1:$B$15,2,0))</f>
        <v>NAVED</v>
      </c>
      <c r="O486" s="57" t="str">
        <f>UPPER(tbl_raw_data[[#This Row],[Outcome]])</f>
        <v>APPROVE</v>
      </c>
      <c r="P486" s="57" t="str">
        <f>UPPER(tbl_raw_data[[#This Row],[Queue Name]])</f>
        <v>CONSUMER POST BUREAU</v>
      </c>
      <c r="Q486" s="57" t="str">
        <f>IF(tbl_raw_data[[#This Row],[time_taken_in_mins]]&lt;=20,"SLA_MET","SLA_NOT_MET")</f>
        <v>SLA_MET</v>
      </c>
    </row>
    <row r="487" spans="1:17" ht="15" customHeight="1" x14ac:dyDescent="0.25">
      <c r="A487" s="5" t="s">
        <v>4879</v>
      </c>
      <c r="B487" s="6">
        <v>45137.696423611109</v>
      </c>
      <c r="C487" s="9">
        <v>45137.705659722225</v>
      </c>
      <c r="D487" s="10" t="s">
        <v>13</v>
      </c>
      <c r="E487" s="10" t="s">
        <v>41</v>
      </c>
      <c r="F487" s="10" t="s">
        <v>55</v>
      </c>
      <c r="G487" s="108" t="s">
        <v>67</v>
      </c>
      <c r="H48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 s="48">
        <f>tbl_raw_data[[#This Row],[Date Actioned]]-tbl_raw_data[[#This Row],[Date Tagged]]</f>
        <v>9.236111116479151E-3</v>
      </c>
      <c r="J487" s="50">
        <f>HOUR(tbl_raw_data[[#This Row],[time_taken]])*60+MINUTE(tbl_raw_data[[#This Row],[time_taken]])+SECOND(tbl_raw_data[[#This Row],[time_taken]])/60</f>
        <v>13.3</v>
      </c>
      <c r="K487" s="54">
        <f>DATE(YEAR(tbl_raw_data[[#This Row],[Date Actioned]]), MONTH(tbl_raw_data[[#This Row],[Date Actioned]]), DAY(tbl_raw_data[[#This Row],[Date Actioned]]))</f>
        <v>45137</v>
      </c>
      <c r="L487" s="55" t="str">
        <f>UPPER(TEXT(tbl_raw_data[[#This Row],[Updated_date]],"MMMM"))</f>
        <v>JULY</v>
      </c>
      <c r="M487" s="55" t="str">
        <f>UPPER("Week "&amp;IF(ROUNDUP(DAY(tbl_raw_data[[#This Row],[Updated_date]])/7,0)=5,4,ROUNDUP(DAY(tbl_raw_data[[#This Row],[Updated_date]])/7,0)))</f>
        <v>WEEK 4</v>
      </c>
      <c r="N487" s="57" t="str">
        <f>UPPER(VLOOKUP(tbl_raw_data[[#This Row],[Analyst]],[1]setting!$A$1:$B$15,2,0))</f>
        <v>CAMERON</v>
      </c>
      <c r="O487" s="57" t="str">
        <f>UPPER(tbl_raw_data[[#This Row],[Outcome]])</f>
        <v>APPROVE</v>
      </c>
      <c r="P487" s="57" t="str">
        <f>UPPER(tbl_raw_data[[#This Row],[Queue Name]])</f>
        <v>CONSUMER POST BUREAU</v>
      </c>
      <c r="Q487" s="57" t="str">
        <f>IF(tbl_raw_data[[#This Row],[time_taken_in_mins]]&lt;=20,"SLA_MET","SLA_NOT_MET")</f>
        <v>SLA_MET</v>
      </c>
    </row>
    <row r="488" spans="1:17" ht="15" customHeight="1" x14ac:dyDescent="0.25">
      <c r="A488" s="11" t="s">
        <v>6570</v>
      </c>
      <c r="B488" s="12">
        <v>45137.696932870371</v>
      </c>
      <c r="C488" s="13">
        <v>45137.711122685185</v>
      </c>
      <c r="D488" s="14" t="s">
        <v>29</v>
      </c>
      <c r="E488" s="16" t="s">
        <v>28</v>
      </c>
      <c r="F488" s="14" t="s">
        <v>455</v>
      </c>
      <c r="G488" s="106"/>
      <c r="H488"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8" s="48">
        <f>tbl_raw_data[[#This Row],[Date Actioned]]-tbl_raw_data[[#This Row],[Date Tagged]]</f>
        <v>1.4189814814017154E-2</v>
      </c>
      <c r="J488" s="50">
        <f>HOUR(tbl_raw_data[[#This Row],[time_taken]])*60+MINUTE(tbl_raw_data[[#This Row],[time_taken]])+SECOND(tbl_raw_data[[#This Row],[time_taken]])/60</f>
        <v>20.433333333333334</v>
      </c>
      <c r="K488" s="54">
        <f>DATE(YEAR(tbl_raw_data[[#This Row],[Date Actioned]]), MONTH(tbl_raw_data[[#This Row],[Date Actioned]]), DAY(tbl_raw_data[[#This Row],[Date Actioned]]))</f>
        <v>45137</v>
      </c>
      <c r="L488" s="55" t="str">
        <f>UPPER(TEXT(tbl_raw_data[[#This Row],[Updated_date]],"MMMM"))</f>
        <v>JULY</v>
      </c>
      <c r="M488" s="55" t="str">
        <f>UPPER("Week "&amp;IF(ROUNDUP(DAY(tbl_raw_data[[#This Row],[Updated_date]])/7,0)=5,4,ROUNDUP(DAY(tbl_raw_data[[#This Row],[Updated_date]])/7,0)))</f>
        <v>WEEK 4</v>
      </c>
      <c r="N488" s="57" t="str">
        <f>UPPER(VLOOKUP(tbl_raw_data[[#This Row],[Analyst]],[1]setting!$A$1:$B$15,2,0))</f>
        <v>ROHAN</v>
      </c>
      <c r="O488" s="57" t="str">
        <f>UPPER(tbl_raw_data[[#This Row],[Outcome]])</f>
        <v>APPROVE</v>
      </c>
      <c r="P488" s="57" t="str">
        <f>UPPER(tbl_raw_data[[#This Row],[Queue Name]])</f>
        <v>CONSUMER EXISTING</v>
      </c>
      <c r="Q488" s="57" t="str">
        <f>IF(tbl_raw_data[[#This Row],[time_taken_in_mins]]&lt;=20,"SLA_MET","SLA_NOT_MET")</f>
        <v>SLA_NOT_MET</v>
      </c>
    </row>
    <row r="489" spans="1:17" ht="15" customHeight="1" x14ac:dyDescent="0.25">
      <c r="A489" s="22" t="s">
        <v>3972</v>
      </c>
      <c r="B489" s="6">
        <v>45137.699756944443</v>
      </c>
      <c r="C489" s="9">
        <v>45137.707442129627</v>
      </c>
      <c r="D489" s="10" t="s">
        <v>13</v>
      </c>
      <c r="E489" s="10" t="s">
        <v>41</v>
      </c>
      <c r="F489" s="10" t="s">
        <v>109</v>
      </c>
      <c r="G489" s="108" t="s">
        <v>67</v>
      </c>
      <c r="H48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 s="48">
        <f>tbl_raw_data[[#This Row],[Date Actioned]]-tbl_raw_data[[#This Row],[Date Tagged]]</f>
        <v>7.6851851845276542E-3</v>
      </c>
      <c r="J489" s="50">
        <f>HOUR(tbl_raw_data[[#This Row],[time_taken]])*60+MINUTE(tbl_raw_data[[#This Row],[time_taken]])+SECOND(tbl_raw_data[[#This Row],[time_taken]])/60</f>
        <v>11.066666666666666</v>
      </c>
      <c r="K489" s="54">
        <f>DATE(YEAR(tbl_raw_data[[#This Row],[Date Actioned]]), MONTH(tbl_raw_data[[#This Row],[Date Actioned]]), DAY(tbl_raw_data[[#This Row],[Date Actioned]]))</f>
        <v>45137</v>
      </c>
      <c r="L489" s="55" t="str">
        <f>UPPER(TEXT(tbl_raw_data[[#This Row],[Updated_date]],"MMMM"))</f>
        <v>JULY</v>
      </c>
      <c r="M489" s="55" t="str">
        <f>UPPER("Week "&amp;IF(ROUNDUP(DAY(tbl_raw_data[[#This Row],[Updated_date]])/7,0)=5,4,ROUNDUP(DAY(tbl_raw_data[[#This Row],[Updated_date]])/7,0)))</f>
        <v>WEEK 4</v>
      </c>
      <c r="N489" s="57" t="str">
        <f>UPPER(VLOOKUP(tbl_raw_data[[#This Row],[Analyst]],[1]setting!$A$1:$B$15,2,0))</f>
        <v>NAVED</v>
      </c>
      <c r="O489" s="57" t="str">
        <f>UPPER(tbl_raw_data[[#This Row],[Outcome]])</f>
        <v>APPROVE</v>
      </c>
      <c r="P489" s="57" t="str">
        <f>UPPER(tbl_raw_data[[#This Row],[Queue Name]])</f>
        <v>CONSUMER POST BUREAU</v>
      </c>
      <c r="Q489" s="57" t="str">
        <f>IF(tbl_raw_data[[#This Row],[time_taken_in_mins]]&lt;=20,"SLA_MET","SLA_NOT_MET")</f>
        <v>SLA_MET</v>
      </c>
    </row>
    <row r="490" spans="1:17" ht="15" customHeight="1" x14ac:dyDescent="0.25">
      <c r="A490" s="5" t="s">
        <v>6054</v>
      </c>
      <c r="B490" s="6">
        <v>45137.699756944443</v>
      </c>
      <c r="C490" s="9">
        <v>45137.711805555555</v>
      </c>
      <c r="D490" s="10" t="s">
        <v>8</v>
      </c>
      <c r="E490" s="10" t="s">
        <v>28</v>
      </c>
      <c r="F490" s="10" t="s">
        <v>55</v>
      </c>
      <c r="G490" s="108" t="s">
        <v>6055</v>
      </c>
      <c r="H49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 s="48">
        <f>tbl_raw_data[[#This Row],[Date Actioned]]-tbl_raw_data[[#This Row],[Date Tagged]]</f>
        <v>1.2048611111822538E-2</v>
      </c>
      <c r="J490" s="50">
        <f>HOUR(tbl_raw_data[[#This Row],[time_taken]])*60+MINUTE(tbl_raw_data[[#This Row],[time_taken]])+SECOND(tbl_raw_data[[#This Row],[time_taken]])/60</f>
        <v>17.350000000000001</v>
      </c>
      <c r="K490" s="54">
        <f>DATE(YEAR(tbl_raw_data[[#This Row],[Date Actioned]]), MONTH(tbl_raw_data[[#This Row],[Date Actioned]]), DAY(tbl_raw_data[[#This Row],[Date Actioned]]))</f>
        <v>45137</v>
      </c>
      <c r="L490" s="55" t="str">
        <f>UPPER(TEXT(tbl_raw_data[[#This Row],[Updated_date]],"MMMM"))</f>
        <v>JULY</v>
      </c>
      <c r="M490" s="55" t="str">
        <f>UPPER("Week "&amp;IF(ROUNDUP(DAY(tbl_raw_data[[#This Row],[Updated_date]])/7,0)=5,4,ROUNDUP(DAY(tbl_raw_data[[#This Row],[Updated_date]])/7,0)))</f>
        <v>WEEK 4</v>
      </c>
      <c r="N490" s="57" t="str">
        <f>UPPER(VLOOKUP(tbl_raw_data[[#This Row],[Analyst]],[1]setting!$A$1:$B$15,2,0))</f>
        <v>CAMERON</v>
      </c>
      <c r="O490" s="57" t="str">
        <f>UPPER(tbl_raw_data[[#This Row],[Outcome]])</f>
        <v>WITHDRAW</v>
      </c>
      <c r="P490" s="57" t="str">
        <f>UPPER(tbl_raw_data[[#This Row],[Queue Name]])</f>
        <v>CONSUMER EXISTING</v>
      </c>
      <c r="Q490" s="57" t="str">
        <f>IF(tbl_raw_data[[#This Row],[time_taken_in_mins]]&lt;=20,"SLA_MET","SLA_NOT_MET")</f>
        <v>SLA_MET</v>
      </c>
    </row>
    <row r="491" spans="1:17" ht="15" customHeight="1" x14ac:dyDescent="0.25">
      <c r="A491" s="5" t="s">
        <v>6070</v>
      </c>
      <c r="B491" s="6">
        <v>45137.699756944443</v>
      </c>
      <c r="C491" s="9">
        <v>45137.711817129632</v>
      </c>
      <c r="D491" s="10" t="s">
        <v>46</v>
      </c>
      <c r="E491" s="10" t="s">
        <v>28</v>
      </c>
      <c r="F491" s="10" t="s">
        <v>10</v>
      </c>
      <c r="G491" s="108" t="s">
        <v>201</v>
      </c>
      <c r="H49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1" s="48">
        <f>tbl_raw_data[[#This Row],[Date Actioned]]-tbl_raw_data[[#This Row],[Date Tagged]]</f>
        <v>1.206018518860219E-2</v>
      </c>
      <c r="J491" s="50">
        <f>HOUR(tbl_raw_data[[#This Row],[time_taken]])*60+MINUTE(tbl_raw_data[[#This Row],[time_taken]])+SECOND(tbl_raw_data[[#This Row],[time_taken]])/60</f>
        <v>17.366666666666667</v>
      </c>
      <c r="K491" s="54">
        <f>DATE(YEAR(tbl_raw_data[[#This Row],[Date Actioned]]), MONTH(tbl_raw_data[[#This Row],[Date Actioned]]), DAY(tbl_raw_data[[#This Row],[Date Actioned]]))</f>
        <v>45137</v>
      </c>
      <c r="L491" s="55" t="str">
        <f>UPPER(TEXT(tbl_raw_data[[#This Row],[Updated_date]],"MMMM"))</f>
        <v>JULY</v>
      </c>
      <c r="M491" s="55" t="str">
        <f>UPPER("Week "&amp;IF(ROUNDUP(DAY(tbl_raw_data[[#This Row],[Updated_date]])/7,0)=5,4,ROUNDUP(DAY(tbl_raw_data[[#This Row],[Updated_date]])/7,0)))</f>
        <v>WEEK 4</v>
      </c>
      <c r="N491" s="57" t="str">
        <f>UPPER(VLOOKUP(tbl_raw_data[[#This Row],[Analyst]],[1]setting!$A$1:$B$15,2,0))</f>
        <v>SAM</v>
      </c>
      <c r="O491" s="57" t="str">
        <f>UPPER(tbl_raw_data[[#This Row],[Outcome]])</f>
        <v>DECLINE</v>
      </c>
      <c r="P491" s="57" t="str">
        <f>UPPER(tbl_raw_data[[#This Row],[Queue Name]])</f>
        <v>CONSUMER EXISTING</v>
      </c>
      <c r="Q491" s="57" t="str">
        <f>IF(tbl_raw_data[[#This Row],[time_taken_in_mins]]&lt;=20,"SLA_MET","SLA_NOT_MET")</f>
        <v>SLA_MET</v>
      </c>
    </row>
    <row r="492" spans="1:17" ht="15" customHeight="1" x14ac:dyDescent="0.25">
      <c r="A492" s="5" t="s">
        <v>6212</v>
      </c>
      <c r="B492" s="12">
        <v>45137.700416666667</v>
      </c>
      <c r="C492" s="15">
        <v>45137.712893518517</v>
      </c>
      <c r="D492" s="16" t="s">
        <v>13</v>
      </c>
      <c r="E492" s="16" t="s">
        <v>41</v>
      </c>
      <c r="F492" s="16" t="s">
        <v>86</v>
      </c>
      <c r="G492" s="107" t="s">
        <v>6213</v>
      </c>
      <c r="H49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 s="48">
        <f>tbl_raw_data[[#This Row],[Date Actioned]]-tbl_raw_data[[#This Row],[Date Tagged]]</f>
        <v>1.247685185080627E-2</v>
      </c>
      <c r="J492" s="50">
        <f>HOUR(tbl_raw_data[[#This Row],[time_taken]])*60+MINUTE(tbl_raw_data[[#This Row],[time_taken]])+SECOND(tbl_raw_data[[#This Row],[time_taken]])/60</f>
        <v>17.966666666666665</v>
      </c>
      <c r="K492" s="54">
        <f>DATE(YEAR(tbl_raw_data[[#This Row],[Date Actioned]]), MONTH(tbl_raw_data[[#This Row],[Date Actioned]]), DAY(tbl_raw_data[[#This Row],[Date Actioned]]))</f>
        <v>45137</v>
      </c>
      <c r="L492" s="55" t="str">
        <f>UPPER(TEXT(tbl_raw_data[[#This Row],[Updated_date]],"MMMM"))</f>
        <v>JULY</v>
      </c>
      <c r="M492" s="55" t="str">
        <f>UPPER("Week "&amp;IF(ROUNDUP(DAY(tbl_raw_data[[#This Row],[Updated_date]])/7,0)=5,4,ROUNDUP(DAY(tbl_raw_data[[#This Row],[Updated_date]])/7,0)))</f>
        <v>WEEK 4</v>
      </c>
      <c r="N492" s="57" t="str">
        <f>UPPER(VLOOKUP(tbl_raw_data[[#This Row],[Analyst]],[1]setting!$A$1:$B$15,2,0))</f>
        <v>ASIF</v>
      </c>
      <c r="O492" s="57" t="str">
        <f>UPPER(tbl_raw_data[[#This Row],[Outcome]])</f>
        <v>APPROVE</v>
      </c>
      <c r="P492" s="57" t="str">
        <f>UPPER(tbl_raw_data[[#This Row],[Queue Name]])</f>
        <v>CONSUMER POST BUREAU</v>
      </c>
      <c r="Q492" s="57" t="str">
        <f>IF(tbl_raw_data[[#This Row],[time_taken_in_mins]]&lt;=20,"SLA_MET","SLA_NOT_MET")</f>
        <v>SLA_MET</v>
      </c>
    </row>
    <row r="493" spans="1:17" ht="15" customHeight="1" x14ac:dyDescent="0.25">
      <c r="A493" s="11" t="s">
        <v>6245</v>
      </c>
      <c r="B493" s="12">
        <v>45137.700416666667</v>
      </c>
      <c r="C493" s="15">
        <v>45137.71298611111</v>
      </c>
      <c r="D493" s="16" t="s">
        <v>8</v>
      </c>
      <c r="E493" s="16" t="s">
        <v>9</v>
      </c>
      <c r="F493" s="16" t="s">
        <v>109</v>
      </c>
      <c r="G493" s="107" t="s">
        <v>11</v>
      </c>
      <c r="H49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 s="48">
        <f>tbl_raw_data[[#This Row],[Date Actioned]]-tbl_raw_data[[#This Row],[Date Tagged]]</f>
        <v>1.2569444443215616E-2</v>
      </c>
      <c r="J493" s="50">
        <f>HOUR(tbl_raw_data[[#This Row],[time_taken]])*60+MINUTE(tbl_raw_data[[#This Row],[time_taken]])+SECOND(tbl_raw_data[[#This Row],[time_taken]])/60</f>
        <v>18.100000000000001</v>
      </c>
      <c r="K493" s="54">
        <f>DATE(YEAR(tbl_raw_data[[#This Row],[Date Actioned]]), MONTH(tbl_raw_data[[#This Row],[Date Actioned]]), DAY(tbl_raw_data[[#This Row],[Date Actioned]]))</f>
        <v>45137</v>
      </c>
      <c r="L493" s="55" t="str">
        <f>UPPER(TEXT(tbl_raw_data[[#This Row],[Updated_date]],"MMMM"))</f>
        <v>JULY</v>
      </c>
      <c r="M493" s="55" t="str">
        <f>UPPER("Week "&amp;IF(ROUNDUP(DAY(tbl_raw_data[[#This Row],[Updated_date]])/7,0)=5,4,ROUNDUP(DAY(tbl_raw_data[[#This Row],[Updated_date]])/7,0)))</f>
        <v>WEEK 4</v>
      </c>
      <c r="N493" s="57" t="str">
        <f>UPPER(VLOOKUP(tbl_raw_data[[#This Row],[Analyst]],[1]setting!$A$1:$B$15,2,0))</f>
        <v>NAVED</v>
      </c>
      <c r="O493" s="57" t="str">
        <f>UPPER(tbl_raw_data[[#This Row],[Outcome]])</f>
        <v>WITHDRAW</v>
      </c>
      <c r="P493" s="57" t="str">
        <f>UPPER(tbl_raw_data[[#This Row],[Queue Name]])</f>
        <v>CONSUMER PRE BUREAU</v>
      </c>
      <c r="Q493" s="57" t="str">
        <f>IF(tbl_raw_data[[#This Row],[time_taken_in_mins]]&lt;=20,"SLA_MET","SLA_NOT_MET")</f>
        <v>SLA_MET</v>
      </c>
    </row>
    <row r="494" spans="1:17" ht="15" customHeight="1" x14ac:dyDescent="0.25">
      <c r="A494" s="22" t="s">
        <v>7159</v>
      </c>
      <c r="B494" s="6">
        <v>45137.701296296298</v>
      </c>
      <c r="C494" s="9">
        <v>45137.723506944443</v>
      </c>
      <c r="D494" s="10" t="s">
        <v>8</v>
      </c>
      <c r="E494" s="10" t="s">
        <v>28</v>
      </c>
      <c r="F494" s="10" t="s">
        <v>42</v>
      </c>
      <c r="G494" s="108" t="s">
        <v>7160</v>
      </c>
      <c r="H49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4" s="48">
        <f>tbl_raw_data[[#This Row],[Date Actioned]]-tbl_raw_data[[#This Row],[Date Tagged]]</f>
        <v>2.2210648145119194E-2</v>
      </c>
      <c r="J494" s="50">
        <f>HOUR(tbl_raw_data[[#This Row],[time_taken]])*60+MINUTE(tbl_raw_data[[#This Row],[time_taken]])+SECOND(tbl_raw_data[[#This Row],[time_taken]])/60</f>
        <v>31.983333333333334</v>
      </c>
      <c r="K494" s="54">
        <f>DATE(YEAR(tbl_raw_data[[#This Row],[Date Actioned]]), MONTH(tbl_raw_data[[#This Row],[Date Actioned]]), DAY(tbl_raw_data[[#This Row],[Date Actioned]]))</f>
        <v>45137</v>
      </c>
      <c r="L494" s="55" t="str">
        <f>UPPER(TEXT(tbl_raw_data[[#This Row],[Updated_date]],"MMMM"))</f>
        <v>JULY</v>
      </c>
      <c r="M494" s="55" t="str">
        <f>UPPER("Week "&amp;IF(ROUNDUP(DAY(tbl_raw_data[[#This Row],[Updated_date]])/7,0)=5,4,ROUNDUP(DAY(tbl_raw_data[[#This Row],[Updated_date]])/7,0)))</f>
        <v>WEEK 4</v>
      </c>
      <c r="N494" s="57" t="str">
        <f>UPPER(VLOOKUP(tbl_raw_data[[#This Row],[Analyst]],[1]setting!$A$1:$B$15,2,0))</f>
        <v>NITESH</v>
      </c>
      <c r="O494" s="57" t="str">
        <f>UPPER(tbl_raw_data[[#This Row],[Outcome]])</f>
        <v>WITHDRAW</v>
      </c>
      <c r="P494" s="57" t="str">
        <f>UPPER(tbl_raw_data[[#This Row],[Queue Name]])</f>
        <v>CONSUMER EXISTING</v>
      </c>
      <c r="Q494" s="57" t="str">
        <f>IF(tbl_raw_data[[#This Row],[time_taken_in_mins]]&lt;=20,"SLA_MET","SLA_NOT_MET")</f>
        <v>SLA_NOT_MET</v>
      </c>
    </row>
    <row r="495" spans="1:17" ht="15" customHeight="1" x14ac:dyDescent="0.25">
      <c r="A495" s="11" t="s">
        <v>5613</v>
      </c>
      <c r="B495" s="6">
        <v>45137.703356481485</v>
      </c>
      <c r="C495" s="7">
        <v>45137.714270833334</v>
      </c>
      <c r="D495" s="8" t="s">
        <v>29</v>
      </c>
      <c r="E495" s="10" t="s">
        <v>41</v>
      </c>
      <c r="F495" s="8" t="s">
        <v>228</v>
      </c>
      <c r="G495" s="109"/>
      <c r="H4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5" s="48">
        <f>tbl_raw_data[[#This Row],[Date Actioned]]-tbl_raw_data[[#This Row],[Date Tagged]]</f>
        <v>1.0914351849351078E-2</v>
      </c>
      <c r="J495" s="50">
        <f>HOUR(tbl_raw_data[[#This Row],[time_taken]])*60+MINUTE(tbl_raw_data[[#This Row],[time_taken]])+SECOND(tbl_raw_data[[#This Row],[time_taken]])/60</f>
        <v>15.716666666666667</v>
      </c>
      <c r="K495" s="54">
        <f>DATE(YEAR(tbl_raw_data[[#This Row],[Date Actioned]]), MONTH(tbl_raw_data[[#This Row],[Date Actioned]]), DAY(tbl_raw_data[[#This Row],[Date Actioned]]))</f>
        <v>45137</v>
      </c>
      <c r="L495" s="55" t="str">
        <f>UPPER(TEXT(tbl_raw_data[[#This Row],[Updated_date]],"MMMM"))</f>
        <v>JULY</v>
      </c>
      <c r="M495" s="55" t="str">
        <f>UPPER("Week "&amp;IF(ROUNDUP(DAY(tbl_raw_data[[#This Row],[Updated_date]])/7,0)=5,4,ROUNDUP(DAY(tbl_raw_data[[#This Row],[Updated_date]])/7,0)))</f>
        <v>WEEK 4</v>
      </c>
      <c r="N495" s="57" t="str">
        <f>UPPER(VLOOKUP(tbl_raw_data[[#This Row],[Analyst]],[1]setting!$A$1:$B$15,2,0))</f>
        <v>OUADIR</v>
      </c>
      <c r="O495" s="57" t="str">
        <f>UPPER(tbl_raw_data[[#This Row],[Outcome]])</f>
        <v>APPROVE</v>
      </c>
      <c r="P495" s="57" t="str">
        <f>UPPER(tbl_raw_data[[#This Row],[Queue Name]])</f>
        <v>CONSUMER POST BUREAU</v>
      </c>
      <c r="Q495" s="57" t="str">
        <f>IF(tbl_raw_data[[#This Row],[time_taken_in_mins]]&lt;=20,"SLA_MET","SLA_NOT_MET")</f>
        <v>SLA_MET</v>
      </c>
    </row>
    <row r="496" spans="1:17" ht="15" customHeight="1" x14ac:dyDescent="0.25">
      <c r="A496" s="22" t="s">
        <v>6903</v>
      </c>
      <c r="B496" s="12">
        <v>45137.703738425924</v>
      </c>
      <c r="C496" s="15">
        <v>45137.720555555556</v>
      </c>
      <c r="D496" s="16" t="s">
        <v>13</v>
      </c>
      <c r="E496" s="16" t="s">
        <v>28</v>
      </c>
      <c r="F496" s="16" t="s">
        <v>168</v>
      </c>
      <c r="G496" s="107" t="s">
        <v>29</v>
      </c>
      <c r="H49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6" s="48">
        <f>tbl_raw_data[[#This Row],[Date Actioned]]-tbl_raw_data[[#This Row],[Date Tagged]]</f>
        <v>1.6817129631817807E-2</v>
      </c>
      <c r="J496" s="50">
        <f>HOUR(tbl_raw_data[[#This Row],[time_taken]])*60+MINUTE(tbl_raw_data[[#This Row],[time_taken]])+SECOND(tbl_raw_data[[#This Row],[time_taken]])/60</f>
        <v>24.216666666666665</v>
      </c>
      <c r="K496" s="54">
        <f>DATE(YEAR(tbl_raw_data[[#This Row],[Date Actioned]]), MONTH(tbl_raw_data[[#This Row],[Date Actioned]]), DAY(tbl_raw_data[[#This Row],[Date Actioned]]))</f>
        <v>45137</v>
      </c>
      <c r="L496" s="55" t="str">
        <f>UPPER(TEXT(tbl_raw_data[[#This Row],[Updated_date]],"MMMM"))</f>
        <v>JULY</v>
      </c>
      <c r="M496" s="55" t="str">
        <f>UPPER("Week "&amp;IF(ROUNDUP(DAY(tbl_raw_data[[#This Row],[Updated_date]])/7,0)=5,4,ROUNDUP(DAY(tbl_raw_data[[#This Row],[Updated_date]])/7,0)))</f>
        <v>WEEK 4</v>
      </c>
      <c r="N496" s="57" t="str">
        <f>UPPER(VLOOKUP(tbl_raw_data[[#This Row],[Analyst]],[1]setting!$A$1:$B$15,2,0))</f>
        <v>MERCEDES</v>
      </c>
      <c r="O496" s="57" t="str">
        <f>UPPER(tbl_raw_data[[#This Row],[Outcome]])</f>
        <v>APPROVE</v>
      </c>
      <c r="P496" s="57" t="str">
        <f>UPPER(tbl_raw_data[[#This Row],[Queue Name]])</f>
        <v>CONSUMER EXISTING</v>
      </c>
      <c r="Q496" s="57" t="str">
        <f>IF(tbl_raw_data[[#This Row],[time_taken_in_mins]]&lt;=20,"SLA_MET","SLA_NOT_MET")</f>
        <v>SLA_NOT_MET</v>
      </c>
    </row>
    <row r="497" spans="1:17" ht="15" customHeight="1" x14ac:dyDescent="0.25">
      <c r="A497" s="5" t="s">
        <v>6335</v>
      </c>
      <c r="B497" s="12">
        <v>45137.705416666664</v>
      </c>
      <c r="C497" s="13">
        <v>45137.718391203707</v>
      </c>
      <c r="D497" s="14" t="s">
        <v>40</v>
      </c>
      <c r="E497" s="16" t="s">
        <v>41</v>
      </c>
      <c r="F497" s="14" t="s">
        <v>455</v>
      </c>
      <c r="G497" s="106"/>
      <c r="H49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7" s="48">
        <f>tbl_raw_data[[#This Row],[Date Actioned]]-tbl_raw_data[[#This Row],[Date Tagged]]</f>
        <v>1.2974537043191958E-2</v>
      </c>
      <c r="J497" s="50">
        <f>HOUR(tbl_raw_data[[#This Row],[time_taken]])*60+MINUTE(tbl_raw_data[[#This Row],[time_taken]])+SECOND(tbl_raw_data[[#This Row],[time_taken]])/60</f>
        <v>18.683333333333334</v>
      </c>
      <c r="K497" s="54">
        <f>DATE(YEAR(tbl_raw_data[[#This Row],[Date Actioned]]), MONTH(tbl_raw_data[[#This Row],[Date Actioned]]), DAY(tbl_raw_data[[#This Row],[Date Actioned]]))</f>
        <v>45137</v>
      </c>
      <c r="L497" s="55" t="str">
        <f>UPPER(TEXT(tbl_raw_data[[#This Row],[Updated_date]],"MMMM"))</f>
        <v>JULY</v>
      </c>
      <c r="M497" s="55" t="str">
        <f>UPPER("Week "&amp;IF(ROUNDUP(DAY(tbl_raw_data[[#This Row],[Updated_date]])/7,0)=5,4,ROUNDUP(DAY(tbl_raw_data[[#This Row],[Updated_date]])/7,0)))</f>
        <v>WEEK 4</v>
      </c>
      <c r="N497" s="57" t="str">
        <f>UPPER(VLOOKUP(tbl_raw_data[[#This Row],[Analyst]],[1]setting!$A$1:$B$15,2,0))</f>
        <v>ROHAN</v>
      </c>
      <c r="O497" s="57" t="str">
        <f>UPPER(tbl_raw_data[[#This Row],[Outcome]])</f>
        <v>WITHDRAW</v>
      </c>
      <c r="P497" s="57" t="str">
        <f>UPPER(tbl_raw_data[[#This Row],[Queue Name]])</f>
        <v>CONSUMER POST BUREAU</v>
      </c>
      <c r="Q497" s="57" t="str">
        <f>IF(tbl_raw_data[[#This Row],[time_taken_in_mins]]&lt;=20,"SLA_MET","SLA_NOT_MET")</f>
        <v>SLA_MET</v>
      </c>
    </row>
    <row r="498" spans="1:17" ht="15" customHeight="1" x14ac:dyDescent="0.25">
      <c r="A498" s="5" t="s">
        <v>5041</v>
      </c>
      <c r="B498" s="6">
        <v>45137.706180555557</v>
      </c>
      <c r="C498" s="9">
        <v>45137.715752314813</v>
      </c>
      <c r="D498" s="10" t="s">
        <v>13</v>
      </c>
      <c r="E498" s="10" t="s">
        <v>9</v>
      </c>
      <c r="F498" s="10" t="s">
        <v>10</v>
      </c>
      <c r="G498" s="108" t="s">
        <v>67</v>
      </c>
      <c r="H49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 s="48">
        <f>tbl_raw_data[[#This Row],[Date Actioned]]-tbl_raw_data[[#This Row],[Date Tagged]]</f>
        <v>9.5717592557775788E-3</v>
      </c>
      <c r="J498" s="50">
        <f>HOUR(tbl_raw_data[[#This Row],[time_taken]])*60+MINUTE(tbl_raw_data[[#This Row],[time_taken]])+SECOND(tbl_raw_data[[#This Row],[time_taken]])/60</f>
        <v>13.783333333333333</v>
      </c>
      <c r="K498" s="54">
        <f>DATE(YEAR(tbl_raw_data[[#This Row],[Date Actioned]]), MONTH(tbl_raw_data[[#This Row],[Date Actioned]]), DAY(tbl_raw_data[[#This Row],[Date Actioned]]))</f>
        <v>45137</v>
      </c>
      <c r="L498" s="55" t="str">
        <f>UPPER(TEXT(tbl_raw_data[[#This Row],[Updated_date]],"MMMM"))</f>
        <v>JULY</v>
      </c>
      <c r="M498" s="55" t="str">
        <f>UPPER("Week "&amp;IF(ROUNDUP(DAY(tbl_raw_data[[#This Row],[Updated_date]])/7,0)=5,4,ROUNDUP(DAY(tbl_raw_data[[#This Row],[Updated_date]])/7,0)))</f>
        <v>WEEK 4</v>
      </c>
      <c r="N498" s="57" t="str">
        <f>UPPER(VLOOKUP(tbl_raw_data[[#This Row],[Analyst]],[1]setting!$A$1:$B$15,2,0))</f>
        <v>SAM</v>
      </c>
      <c r="O498" s="57" t="str">
        <f>UPPER(tbl_raw_data[[#This Row],[Outcome]])</f>
        <v>APPROVE</v>
      </c>
      <c r="P498" s="57" t="str">
        <f>UPPER(tbl_raw_data[[#This Row],[Queue Name]])</f>
        <v>CONSUMER PRE BUREAU</v>
      </c>
      <c r="Q498" s="57" t="str">
        <f>IF(tbl_raw_data[[#This Row],[time_taken_in_mins]]&lt;=20,"SLA_MET","SLA_NOT_MET")</f>
        <v>SLA_MET</v>
      </c>
    </row>
    <row r="499" spans="1:17" ht="15" customHeight="1" x14ac:dyDescent="0.25">
      <c r="A499" s="11" t="s">
        <v>5730</v>
      </c>
      <c r="B499" s="6">
        <v>45137.706655092596</v>
      </c>
      <c r="C499" s="9">
        <v>45137.717881944445</v>
      </c>
      <c r="D499" s="10" t="s">
        <v>8</v>
      </c>
      <c r="E499" s="10" t="s">
        <v>9</v>
      </c>
      <c r="F499" s="10" t="s">
        <v>55</v>
      </c>
      <c r="G499" s="108" t="s">
        <v>67</v>
      </c>
      <c r="H49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 s="48">
        <f>tbl_raw_data[[#This Row],[Date Actioned]]-tbl_raw_data[[#This Row],[Date Tagged]]</f>
        <v>1.1226851849642117E-2</v>
      </c>
      <c r="J499" s="50">
        <f>HOUR(tbl_raw_data[[#This Row],[time_taken]])*60+MINUTE(tbl_raw_data[[#This Row],[time_taken]])+SECOND(tbl_raw_data[[#This Row],[time_taken]])/60</f>
        <v>16.166666666666668</v>
      </c>
      <c r="K499" s="54">
        <f>DATE(YEAR(tbl_raw_data[[#This Row],[Date Actioned]]), MONTH(tbl_raw_data[[#This Row],[Date Actioned]]), DAY(tbl_raw_data[[#This Row],[Date Actioned]]))</f>
        <v>45137</v>
      </c>
      <c r="L499" s="55" t="str">
        <f>UPPER(TEXT(tbl_raw_data[[#This Row],[Updated_date]],"MMMM"))</f>
        <v>JULY</v>
      </c>
      <c r="M499" s="55" t="str">
        <f>UPPER("Week "&amp;IF(ROUNDUP(DAY(tbl_raw_data[[#This Row],[Updated_date]])/7,0)=5,4,ROUNDUP(DAY(tbl_raw_data[[#This Row],[Updated_date]])/7,0)))</f>
        <v>WEEK 4</v>
      </c>
      <c r="N499" s="57" t="str">
        <f>UPPER(VLOOKUP(tbl_raw_data[[#This Row],[Analyst]],[1]setting!$A$1:$B$15,2,0))</f>
        <v>CAMERON</v>
      </c>
      <c r="O499" s="57" t="str">
        <f>UPPER(tbl_raw_data[[#This Row],[Outcome]])</f>
        <v>WITHDRAW</v>
      </c>
      <c r="P499" s="57" t="str">
        <f>UPPER(tbl_raw_data[[#This Row],[Queue Name]])</f>
        <v>CONSUMER PRE BUREAU</v>
      </c>
      <c r="Q499" s="57" t="str">
        <f>IF(tbl_raw_data[[#This Row],[time_taken_in_mins]]&lt;=20,"SLA_MET","SLA_NOT_MET")</f>
        <v>SLA_MET</v>
      </c>
    </row>
    <row r="500" spans="1:17" ht="15" customHeight="1" x14ac:dyDescent="0.25">
      <c r="A500" s="11" t="s">
        <v>4269</v>
      </c>
      <c r="B500" s="12">
        <v>45137.708912037036</v>
      </c>
      <c r="C500" s="15">
        <v>45137.717083333337</v>
      </c>
      <c r="D500" s="16" t="s">
        <v>13</v>
      </c>
      <c r="E500" s="16" t="s">
        <v>28</v>
      </c>
      <c r="F500" s="16" t="s">
        <v>86</v>
      </c>
      <c r="G500" s="107" t="s">
        <v>29</v>
      </c>
      <c r="H50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 s="48">
        <f>tbl_raw_data[[#This Row],[Date Actioned]]-tbl_raw_data[[#This Row],[Date Tagged]]</f>
        <v>8.1712963001336902E-3</v>
      </c>
      <c r="J500" s="50">
        <f>HOUR(tbl_raw_data[[#This Row],[time_taken]])*60+MINUTE(tbl_raw_data[[#This Row],[time_taken]])+SECOND(tbl_raw_data[[#This Row],[time_taken]])/60</f>
        <v>11.766666666666667</v>
      </c>
      <c r="K500" s="54">
        <f>DATE(YEAR(tbl_raw_data[[#This Row],[Date Actioned]]), MONTH(tbl_raw_data[[#This Row],[Date Actioned]]), DAY(tbl_raw_data[[#This Row],[Date Actioned]]))</f>
        <v>45137</v>
      </c>
      <c r="L500" s="55" t="str">
        <f>UPPER(TEXT(tbl_raw_data[[#This Row],[Updated_date]],"MMMM"))</f>
        <v>JULY</v>
      </c>
      <c r="M500" s="55" t="str">
        <f>UPPER("Week "&amp;IF(ROUNDUP(DAY(tbl_raw_data[[#This Row],[Updated_date]])/7,0)=5,4,ROUNDUP(DAY(tbl_raw_data[[#This Row],[Updated_date]])/7,0)))</f>
        <v>WEEK 4</v>
      </c>
      <c r="N500" s="57" t="str">
        <f>UPPER(VLOOKUP(tbl_raw_data[[#This Row],[Analyst]],[1]setting!$A$1:$B$15,2,0))</f>
        <v>ASIF</v>
      </c>
      <c r="O500" s="57" t="str">
        <f>UPPER(tbl_raw_data[[#This Row],[Outcome]])</f>
        <v>APPROVE</v>
      </c>
      <c r="P500" s="57" t="str">
        <f>UPPER(tbl_raw_data[[#This Row],[Queue Name]])</f>
        <v>CONSUMER EXISTING</v>
      </c>
      <c r="Q500" s="57" t="str">
        <f>IF(tbl_raw_data[[#This Row],[time_taken_in_mins]]&lt;=20,"SLA_MET","SLA_NOT_MET")</f>
        <v>SLA_MET</v>
      </c>
    </row>
    <row r="501" spans="1:17" ht="15" customHeight="1" x14ac:dyDescent="0.25">
      <c r="A501" s="22" t="s">
        <v>5721</v>
      </c>
      <c r="B501" s="6">
        <v>45137.709340277775</v>
      </c>
      <c r="C501" s="9">
        <v>45137.720532407409</v>
      </c>
      <c r="D501" s="10" t="s">
        <v>13</v>
      </c>
      <c r="E501" s="10" t="s">
        <v>9</v>
      </c>
      <c r="F501" s="10" t="s">
        <v>109</v>
      </c>
      <c r="G501" s="108" t="s">
        <v>29</v>
      </c>
      <c r="H50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 s="48">
        <f>tbl_raw_data[[#This Row],[Date Actioned]]-tbl_raw_data[[#This Row],[Date Tagged]]</f>
        <v>1.1192129633855075E-2</v>
      </c>
      <c r="J501" s="50">
        <f>HOUR(tbl_raw_data[[#This Row],[time_taken]])*60+MINUTE(tbl_raw_data[[#This Row],[time_taken]])+SECOND(tbl_raw_data[[#This Row],[time_taken]])/60</f>
        <v>16.116666666666667</v>
      </c>
      <c r="K501" s="54">
        <f>DATE(YEAR(tbl_raw_data[[#This Row],[Date Actioned]]), MONTH(tbl_raw_data[[#This Row],[Date Actioned]]), DAY(tbl_raw_data[[#This Row],[Date Actioned]]))</f>
        <v>45137</v>
      </c>
      <c r="L501" s="55" t="str">
        <f>UPPER(TEXT(tbl_raw_data[[#This Row],[Updated_date]],"MMMM"))</f>
        <v>JULY</v>
      </c>
      <c r="M501" s="55" t="str">
        <f>UPPER("Week "&amp;IF(ROUNDUP(DAY(tbl_raw_data[[#This Row],[Updated_date]])/7,0)=5,4,ROUNDUP(DAY(tbl_raw_data[[#This Row],[Updated_date]])/7,0)))</f>
        <v>WEEK 4</v>
      </c>
      <c r="N501" s="57" t="str">
        <f>UPPER(VLOOKUP(tbl_raw_data[[#This Row],[Analyst]],[1]setting!$A$1:$B$15,2,0))</f>
        <v>NAVED</v>
      </c>
      <c r="O501" s="57" t="str">
        <f>UPPER(tbl_raw_data[[#This Row],[Outcome]])</f>
        <v>APPROVE</v>
      </c>
      <c r="P501" s="57" t="str">
        <f>UPPER(tbl_raw_data[[#This Row],[Queue Name]])</f>
        <v>CONSUMER PRE BUREAU</v>
      </c>
      <c r="Q501" s="57" t="str">
        <f>IF(tbl_raw_data[[#This Row],[time_taken_in_mins]]&lt;=20,"SLA_MET","SLA_NOT_MET")</f>
        <v>SLA_MET</v>
      </c>
    </row>
    <row r="502" spans="1:17" ht="15" customHeight="1" x14ac:dyDescent="0.25">
      <c r="A502" s="5" t="s">
        <v>5919</v>
      </c>
      <c r="B502" s="12">
        <v>45137.710243055553</v>
      </c>
      <c r="C502" s="15">
        <v>45137.721932870372</v>
      </c>
      <c r="D502" s="16" t="s">
        <v>13</v>
      </c>
      <c r="E502" s="16" t="s">
        <v>9</v>
      </c>
      <c r="F502" s="16" t="s">
        <v>10</v>
      </c>
      <c r="G502" s="107" t="s">
        <v>67</v>
      </c>
      <c r="H50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 s="48">
        <f>tbl_raw_data[[#This Row],[Date Actioned]]-tbl_raw_data[[#This Row],[Date Tagged]]</f>
        <v>1.1689814818964805E-2</v>
      </c>
      <c r="J502" s="50">
        <f>HOUR(tbl_raw_data[[#This Row],[time_taken]])*60+MINUTE(tbl_raw_data[[#This Row],[time_taken]])+SECOND(tbl_raw_data[[#This Row],[time_taken]])/60</f>
        <v>16.833333333333332</v>
      </c>
      <c r="K502" s="54">
        <f>DATE(YEAR(tbl_raw_data[[#This Row],[Date Actioned]]), MONTH(tbl_raw_data[[#This Row],[Date Actioned]]), DAY(tbl_raw_data[[#This Row],[Date Actioned]]))</f>
        <v>45137</v>
      </c>
      <c r="L502" s="55" t="str">
        <f>UPPER(TEXT(tbl_raw_data[[#This Row],[Updated_date]],"MMMM"))</f>
        <v>JULY</v>
      </c>
      <c r="M502" s="55" t="str">
        <f>UPPER("Week "&amp;IF(ROUNDUP(DAY(tbl_raw_data[[#This Row],[Updated_date]])/7,0)=5,4,ROUNDUP(DAY(tbl_raw_data[[#This Row],[Updated_date]])/7,0)))</f>
        <v>WEEK 4</v>
      </c>
      <c r="N502" s="57" t="str">
        <f>UPPER(VLOOKUP(tbl_raw_data[[#This Row],[Analyst]],[1]setting!$A$1:$B$15,2,0))</f>
        <v>SAM</v>
      </c>
      <c r="O502" s="57" t="str">
        <f>UPPER(tbl_raw_data[[#This Row],[Outcome]])</f>
        <v>APPROVE</v>
      </c>
      <c r="P502" s="57" t="str">
        <f>UPPER(tbl_raw_data[[#This Row],[Queue Name]])</f>
        <v>CONSUMER PRE BUREAU</v>
      </c>
      <c r="Q502" s="57" t="str">
        <f>IF(tbl_raw_data[[#This Row],[time_taken_in_mins]]&lt;=20,"SLA_MET","SLA_NOT_MET")</f>
        <v>SLA_MET</v>
      </c>
    </row>
    <row r="503" spans="1:17" ht="15" customHeight="1" x14ac:dyDescent="0.25">
      <c r="A503" s="11" t="s">
        <v>6749</v>
      </c>
      <c r="B503" s="6">
        <v>45137.71025462963</v>
      </c>
      <c r="C503" s="9">
        <v>45137.725578703707</v>
      </c>
      <c r="D503" s="10" t="s">
        <v>13</v>
      </c>
      <c r="E503" s="10" t="s">
        <v>9</v>
      </c>
      <c r="F503" s="10" t="s">
        <v>86</v>
      </c>
      <c r="G503" s="108" t="s">
        <v>67</v>
      </c>
      <c r="H50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 s="48">
        <f>tbl_raw_data[[#This Row],[Date Actioned]]-tbl_raw_data[[#This Row],[Date Tagged]]</f>
        <v>1.5324074076488614E-2</v>
      </c>
      <c r="J503" s="50">
        <f>HOUR(tbl_raw_data[[#This Row],[time_taken]])*60+MINUTE(tbl_raw_data[[#This Row],[time_taken]])+SECOND(tbl_raw_data[[#This Row],[time_taken]])/60</f>
        <v>22.066666666666666</v>
      </c>
      <c r="K503" s="54">
        <f>DATE(YEAR(tbl_raw_data[[#This Row],[Date Actioned]]), MONTH(tbl_raw_data[[#This Row],[Date Actioned]]), DAY(tbl_raw_data[[#This Row],[Date Actioned]]))</f>
        <v>45137</v>
      </c>
      <c r="L503" s="55" t="str">
        <f>UPPER(TEXT(tbl_raw_data[[#This Row],[Updated_date]],"MMMM"))</f>
        <v>JULY</v>
      </c>
      <c r="M503" s="55" t="str">
        <f>UPPER("Week "&amp;IF(ROUNDUP(DAY(tbl_raw_data[[#This Row],[Updated_date]])/7,0)=5,4,ROUNDUP(DAY(tbl_raw_data[[#This Row],[Updated_date]])/7,0)))</f>
        <v>WEEK 4</v>
      </c>
      <c r="N503" s="57" t="str">
        <f>UPPER(VLOOKUP(tbl_raw_data[[#This Row],[Analyst]],[1]setting!$A$1:$B$15,2,0))</f>
        <v>ASIF</v>
      </c>
      <c r="O503" s="57" t="str">
        <f>UPPER(tbl_raw_data[[#This Row],[Outcome]])</f>
        <v>APPROVE</v>
      </c>
      <c r="P503" s="57" t="str">
        <f>UPPER(tbl_raw_data[[#This Row],[Queue Name]])</f>
        <v>CONSUMER PRE BUREAU</v>
      </c>
      <c r="Q503" s="57" t="str">
        <f>IF(tbl_raw_data[[#This Row],[time_taken_in_mins]]&lt;=20,"SLA_MET","SLA_NOT_MET")</f>
        <v>SLA_NOT_MET</v>
      </c>
    </row>
    <row r="504" spans="1:17" ht="15" customHeight="1" x14ac:dyDescent="0.25">
      <c r="A504" s="22" t="s">
        <v>5633</v>
      </c>
      <c r="B504" s="12">
        <v>45137.711122685185</v>
      </c>
      <c r="C504" s="15">
        <v>45137.722094907411</v>
      </c>
      <c r="D504" s="16" t="s">
        <v>13</v>
      </c>
      <c r="E504" s="16" t="s">
        <v>41</v>
      </c>
      <c r="F504" s="16" t="s">
        <v>55</v>
      </c>
      <c r="G504" s="107" t="s">
        <v>67</v>
      </c>
      <c r="H50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 s="48">
        <f>tbl_raw_data[[#This Row],[Date Actioned]]-tbl_raw_data[[#This Row],[Date Tagged]]</f>
        <v>1.0972222225973383E-2</v>
      </c>
      <c r="J504" s="50">
        <f>HOUR(tbl_raw_data[[#This Row],[time_taken]])*60+MINUTE(tbl_raw_data[[#This Row],[time_taken]])+SECOND(tbl_raw_data[[#This Row],[time_taken]])/60</f>
        <v>15.8</v>
      </c>
      <c r="K504" s="54">
        <f>DATE(YEAR(tbl_raw_data[[#This Row],[Date Actioned]]), MONTH(tbl_raw_data[[#This Row],[Date Actioned]]), DAY(tbl_raw_data[[#This Row],[Date Actioned]]))</f>
        <v>45137</v>
      </c>
      <c r="L504" s="55" t="str">
        <f>UPPER(TEXT(tbl_raw_data[[#This Row],[Updated_date]],"MMMM"))</f>
        <v>JULY</v>
      </c>
      <c r="M504" s="55" t="str">
        <f>UPPER("Week "&amp;IF(ROUNDUP(DAY(tbl_raw_data[[#This Row],[Updated_date]])/7,0)=5,4,ROUNDUP(DAY(tbl_raw_data[[#This Row],[Updated_date]])/7,0)))</f>
        <v>WEEK 4</v>
      </c>
      <c r="N504" s="57" t="str">
        <f>UPPER(VLOOKUP(tbl_raw_data[[#This Row],[Analyst]],[1]setting!$A$1:$B$15,2,0))</f>
        <v>CAMERON</v>
      </c>
      <c r="O504" s="57" t="str">
        <f>UPPER(tbl_raw_data[[#This Row],[Outcome]])</f>
        <v>APPROVE</v>
      </c>
      <c r="P504" s="57" t="str">
        <f>UPPER(tbl_raw_data[[#This Row],[Queue Name]])</f>
        <v>CONSUMER POST BUREAU</v>
      </c>
      <c r="Q504" s="57" t="str">
        <f>IF(tbl_raw_data[[#This Row],[time_taken_in_mins]]&lt;=20,"SLA_MET","SLA_NOT_MET")</f>
        <v>SLA_MET</v>
      </c>
    </row>
    <row r="505" spans="1:17" ht="15" customHeight="1" x14ac:dyDescent="0.25">
      <c r="A505" s="22" t="s">
        <v>6305</v>
      </c>
      <c r="B505" s="12">
        <v>45137.712708333333</v>
      </c>
      <c r="C505" s="15">
        <v>45137.725590277776</v>
      </c>
      <c r="D505" s="16" t="s">
        <v>8</v>
      </c>
      <c r="E505" s="16" t="s">
        <v>28</v>
      </c>
      <c r="F505" s="16" t="s">
        <v>168</v>
      </c>
      <c r="G505" s="107" t="s">
        <v>6306</v>
      </c>
      <c r="H50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5" s="48">
        <f>tbl_raw_data[[#This Row],[Date Actioned]]-tbl_raw_data[[#This Row],[Date Tagged]]</f>
        <v>1.2881944443506654E-2</v>
      </c>
      <c r="J505" s="50">
        <f>HOUR(tbl_raw_data[[#This Row],[time_taken]])*60+MINUTE(tbl_raw_data[[#This Row],[time_taken]])+SECOND(tbl_raw_data[[#This Row],[time_taken]])/60</f>
        <v>18.55</v>
      </c>
      <c r="K505" s="54">
        <f>DATE(YEAR(tbl_raw_data[[#This Row],[Date Actioned]]), MONTH(tbl_raw_data[[#This Row],[Date Actioned]]), DAY(tbl_raw_data[[#This Row],[Date Actioned]]))</f>
        <v>45137</v>
      </c>
      <c r="L505" s="55" t="str">
        <f>UPPER(TEXT(tbl_raw_data[[#This Row],[Updated_date]],"MMMM"))</f>
        <v>JULY</v>
      </c>
      <c r="M505" s="55" t="str">
        <f>UPPER("Week "&amp;IF(ROUNDUP(DAY(tbl_raw_data[[#This Row],[Updated_date]])/7,0)=5,4,ROUNDUP(DAY(tbl_raw_data[[#This Row],[Updated_date]])/7,0)))</f>
        <v>WEEK 4</v>
      </c>
      <c r="N505" s="57" t="str">
        <f>UPPER(VLOOKUP(tbl_raw_data[[#This Row],[Analyst]],[1]setting!$A$1:$B$15,2,0))</f>
        <v>MERCEDES</v>
      </c>
      <c r="O505" s="57" t="str">
        <f>UPPER(tbl_raw_data[[#This Row],[Outcome]])</f>
        <v>WITHDRAW</v>
      </c>
      <c r="P505" s="57" t="str">
        <f>UPPER(tbl_raw_data[[#This Row],[Queue Name]])</f>
        <v>CONSUMER EXISTING</v>
      </c>
      <c r="Q505" s="57" t="str">
        <f>IF(tbl_raw_data[[#This Row],[time_taken_in_mins]]&lt;=20,"SLA_MET","SLA_NOT_MET")</f>
        <v>SLA_MET</v>
      </c>
    </row>
    <row r="506" spans="1:17" ht="15" customHeight="1" x14ac:dyDescent="0.25">
      <c r="A506" s="5" t="s">
        <v>6398</v>
      </c>
      <c r="B506" s="6">
        <v>45137.714699074073</v>
      </c>
      <c r="C506" s="9">
        <v>45137.727916666663</v>
      </c>
      <c r="D506" s="10" t="s">
        <v>13</v>
      </c>
      <c r="E506" s="10" t="s">
        <v>28</v>
      </c>
      <c r="F506" s="10" t="s">
        <v>109</v>
      </c>
      <c r="G506" s="108" t="s">
        <v>67</v>
      </c>
      <c r="H50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 s="48">
        <f>tbl_raw_data[[#This Row],[Date Actioned]]-tbl_raw_data[[#This Row],[Date Tagged]]</f>
        <v>1.321759259008104E-2</v>
      </c>
      <c r="J506" s="50">
        <f>HOUR(tbl_raw_data[[#This Row],[time_taken]])*60+MINUTE(tbl_raw_data[[#This Row],[time_taken]])+SECOND(tbl_raw_data[[#This Row],[time_taken]])/60</f>
        <v>19.033333333333335</v>
      </c>
      <c r="K506" s="54">
        <f>DATE(YEAR(tbl_raw_data[[#This Row],[Date Actioned]]), MONTH(tbl_raw_data[[#This Row],[Date Actioned]]), DAY(tbl_raw_data[[#This Row],[Date Actioned]]))</f>
        <v>45137</v>
      </c>
      <c r="L506" s="55" t="str">
        <f>UPPER(TEXT(tbl_raw_data[[#This Row],[Updated_date]],"MMMM"))</f>
        <v>JULY</v>
      </c>
      <c r="M506" s="55" t="str">
        <f>UPPER("Week "&amp;IF(ROUNDUP(DAY(tbl_raw_data[[#This Row],[Updated_date]])/7,0)=5,4,ROUNDUP(DAY(tbl_raw_data[[#This Row],[Updated_date]])/7,0)))</f>
        <v>WEEK 4</v>
      </c>
      <c r="N506" s="57" t="str">
        <f>UPPER(VLOOKUP(tbl_raw_data[[#This Row],[Analyst]],[1]setting!$A$1:$B$15,2,0))</f>
        <v>NAVED</v>
      </c>
      <c r="O506" s="57" t="str">
        <f>UPPER(tbl_raw_data[[#This Row],[Outcome]])</f>
        <v>APPROVE</v>
      </c>
      <c r="P506" s="57" t="str">
        <f>UPPER(tbl_raw_data[[#This Row],[Queue Name]])</f>
        <v>CONSUMER EXISTING</v>
      </c>
      <c r="Q506" s="57" t="str">
        <f>IF(tbl_raw_data[[#This Row],[time_taken_in_mins]]&lt;=20,"SLA_MET","SLA_NOT_MET")</f>
        <v>SLA_MET</v>
      </c>
    </row>
    <row r="507" spans="1:17" ht="15" customHeight="1" x14ac:dyDescent="0.25">
      <c r="A507" s="5" t="s">
        <v>6220</v>
      </c>
      <c r="B507" s="6">
        <v>45137.715555555558</v>
      </c>
      <c r="C507" s="9">
        <v>45137.728055555555</v>
      </c>
      <c r="D507" s="10" t="s">
        <v>8</v>
      </c>
      <c r="E507" s="10" t="s">
        <v>28</v>
      </c>
      <c r="F507" s="10" t="s">
        <v>55</v>
      </c>
      <c r="G507" s="108" t="s">
        <v>6221</v>
      </c>
      <c r="H50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7" s="48">
        <f>tbl_raw_data[[#This Row],[Date Actioned]]-tbl_raw_data[[#This Row],[Date Tagged]]</f>
        <v>1.2499999997089617E-2</v>
      </c>
      <c r="J507" s="50">
        <f>HOUR(tbl_raw_data[[#This Row],[time_taken]])*60+MINUTE(tbl_raw_data[[#This Row],[time_taken]])+SECOND(tbl_raw_data[[#This Row],[time_taken]])/60</f>
        <v>18</v>
      </c>
      <c r="K507" s="54">
        <f>DATE(YEAR(tbl_raw_data[[#This Row],[Date Actioned]]), MONTH(tbl_raw_data[[#This Row],[Date Actioned]]), DAY(tbl_raw_data[[#This Row],[Date Actioned]]))</f>
        <v>45137</v>
      </c>
      <c r="L507" s="55" t="str">
        <f>UPPER(TEXT(tbl_raw_data[[#This Row],[Updated_date]],"MMMM"))</f>
        <v>JULY</v>
      </c>
      <c r="M507" s="55" t="str">
        <f>UPPER("Week "&amp;IF(ROUNDUP(DAY(tbl_raw_data[[#This Row],[Updated_date]])/7,0)=5,4,ROUNDUP(DAY(tbl_raw_data[[#This Row],[Updated_date]])/7,0)))</f>
        <v>WEEK 4</v>
      </c>
      <c r="N507" s="57" t="str">
        <f>UPPER(VLOOKUP(tbl_raw_data[[#This Row],[Analyst]],[1]setting!$A$1:$B$15,2,0))</f>
        <v>CAMERON</v>
      </c>
      <c r="O507" s="57" t="str">
        <f>UPPER(tbl_raw_data[[#This Row],[Outcome]])</f>
        <v>WITHDRAW</v>
      </c>
      <c r="P507" s="57" t="str">
        <f>UPPER(tbl_raw_data[[#This Row],[Queue Name]])</f>
        <v>CONSUMER EXISTING</v>
      </c>
      <c r="Q507" s="57" t="str">
        <f>IF(tbl_raw_data[[#This Row],[time_taken_in_mins]]&lt;=20,"SLA_MET","SLA_NOT_MET")</f>
        <v>SLA_MET</v>
      </c>
    </row>
    <row r="508" spans="1:17" ht="15" customHeight="1" x14ac:dyDescent="0.25">
      <c r="A508" s="11" t="s">
        <v>6567</v>
      </c>
      <c r="B508" s="12">
        <v>45137.715555555558</v>
      </c>
      <c r="C508" s="15">
        <v>45137.729733796295</v>
      </c>
      <c r="D508" s="16" t="s">
        <v>13</v>
      </c>
      <c r="E508" s="16" t="s">
        <v>28</v>
      </c>
      <c r="F508" s="16" t="s">
        <v>86</v>
      </c>
      <c r="G508" s="107" t="s">
        <v>53</v>
      </c>
      <c r="H508"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 s="48">
        <f>tbl_raw_data[[#This Row],[Date Actioned]]-tbl_raw_data[[#This Row],[Date Tagged]]</f>
        <v>1.4178240737237502E-2</v>
      </c>
      <c r="J508" s="50">
        <f>HOUR(tbl_raw_data[[#This Row],[time_taken]])*60+MINUTE(tbl_raw_data[[#This Row],[time_taken]])+SECOND(tbl_raw_data[[#This Row],[time_taken]])/60</f>
        <v>20.416666666666668</v>
      </c>
      <c r="K508" s="54">
        <f>DATE(YEAR(tbl_raw_data[[#This Row],[Date Actioned]]), MONTH(tbl_raw_data[[#This Row],[Date Actioned]]), DAY(tbl_raw_data[[#This Row],[Date Actioned]]))</f>
        <v>45137</v>
      </c>
      <c r="L508" s="55" t="str">
        <f>UPPER(TEXT(tbl_raw_data[[#This Row],[Updated_date]],"MMMM"))</f>
        <v>JULY</v>
      </c>
      <c r="M508" s="55" t="str">
        <f>UPPER("Week "&amp;IF(ROUNDUP(DAY(tbl_raw_data[[#This Row],[Updated_date]])/7,0)=5,4,ROUNDUP(DAY(tbl_raw_data[[#This Row],[Updated_date]])/7,0)))</f>
        <v>WEEK 4</v>
      </c>
      <c r="N508" s="57" t="str">
        <f>UPPER(VLOOKUP(tbl_raw_data[[#This Row],[Analyst]],[1]setting!$A$1:$B$15,2,0))</f>
        <v>ASIF</v>
      </c>
      <c r="O508" s="57" t="str">
        <f>UPPER(tbl_raw_data[[#This Row],[Outcome]])</f>
        <v>APPROVE</v>
      </c>
      <c r="P508" s="57" t="str">
        <f>UPPER(tbl_raw_data[[#This Row],[Queue Name]])</f>
        <v>CONSUMER EXISTING</v>
      </c>
      <c r="Q508" s="57" t="str">
        <f>IF(tbl_raw_data[[#This Row],[time_taken_in_mins]]&lt;=20,"SLA_MET","SLA_NOT_MET")</f>
        <v>SLA_NOT_MET</v>
      </c>
    </row>
    <row r="509" spans="1:17" ht="15" customHeight="1" x14ac:dyDescent="0.25">
      <c r="A509" s="22" t="s">
        <v>5658</v>
      </c>
      <c r="B509" s="6">
        <v>45137.71601851852</v>
      </c>
      <c r="C509" s="9">
        <v>45137.727048611108</v>
      </c>
      <c r="D509" s="10" t="s">
        <v>13</v>
      </c>
      <c r="E509" s="10" t="s">
        <v>41</v>
      </c>
      <c r="F509" s="10" t="s">
        <v>10</v>
      </c>
      <c r="G509" s="108" t="s">
        <v>67</v>
      </c>
      <c r="H50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 s="48">
        <f>tbl_raw_data[[#This Row],[Date Actioned]]-tbl_raw_data[[#This Row],[Date Tagged]]</f>
        <v>1.1030092588043772E-2</v>
      </c>
      <c r="J509" s="50">
        <f>HOUR(tbl_raw_data[[#This Row],[time_taken]])*60+MINUTE(tbl_raw_data[[#This Row],[time_taken]])+SECOND(tbl_raw_data[[#This Row],[time_taken]])/60</f>
        <v>15.883333333333333</v>
      </c>
      <c r="K509" s="54">
        <f>DATE(YEAR(tbl_raw_data[[#This Row],[Date Actioned]]), MONTH(tbl_raw_data[[#This Row],[Date Actioned]]), DAY(tbl_raw_data[[#This Row],[Date Actioned]]))</f>
        <v>45137</v>
      </c>
      <c r="L509" s="55" t="str">
        <f>UPPER(TEXT(tbl_raw_data[[#This Row],[Updated_date]],"MMMM"))</f>
        <v>JULY</v>
      </c>
      <c r="M509" s="55" t="str">
        <f>UPPER("Week "&amp;IF(ROUNDUP(DAY(tbl_raw_data[[#This Row],[Updated_date]])/7,0)=5,4,ROUNDUP(DAY(tbl_raw_data[[#This Row],[Updated_date]])/7,0)))</f>
        <v>WEEK 4</v>
      </c>
      <c r="N509" s="57" t="str">
        <f>UPPER(VLOOKUP(tbl_raw_data[[#This Row],[Analyst]],[1]setting!$A$1:$B$15,2,0))</f>
        <v>SAM</v>
      </c>
      <c r="O509" s="57" t="str">
        <f>UPPER(tbl_raw_data[[#This Row],[Outcome]])</f>
        <v>APPROVE</v>
      </c>
      <c r="P509" s="57" t="str">
        <f>UPPER(tbl_raw_data[[#This Row],[Queue Name]])</f>
        <v>CONSUMER POST BUREAU</v>
      </c>
      <c r="Q509" s="57" t="str">
        <f>IF(tbl_raw_data[[#This Row],[time_taken_in_mins]]&lt;=20,"SLA_MET","SLA_NOT_MET")</f>
        <v>SLA_MET</v>
      </c>
    </row>
    <row r="510" spans="1:17" ht="15" customHeight="1" x14ac:dyDescent="0.25">
      <c r="A510" s="5" t="s">
        <v>2544</v>
      </c>
      <c r="B510" s="12">
        <v>45137.717164351852</v>
      </c>
      <c r="C510" s="13">
        <v>45137.722905092596</v>
      </c>
      <c r="D510" s="14" t="s">
        <v>29</v>
      </c>
      <c r="E510" s="16" t="s">
        <v>41</v>
      </c>
      <c r="F510" s="14" t="s">
        <v>455</v>
      </c>
      <c r="G510" s="106"/>
      <c r="H510"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0" s="48">
        <f>tbl_raw_data[[#This Row],[Date Actioned]]-tbl_raw_data[[#This Row],[Date Tagged]]</f>
        <v>5.7407407439313829E-3</v>
      </c>
      <c r="J510" s="50">
        <f>HOUR(tbl_raw_data[[#This Row],[time_taken]])*60+MINUTE(tbl_raw_data[[#This Row],[time_taken]])+SECOND(tbl_raw_data[[#This Row],[time_taken]])/60</f>
        <v>8.2666666666666675</v>
      </c>
      <c r="K510" s="54">
        <f>DATE(YEAR(tbl_raw_data[[#This Row],[Date Actioned]]), MONTH(tbl_raw_data[[#This Row],[Date Actioned]]), DAY(tbl_raw_data[[#This Row],[Date Actioned]]))</f>
        <v>45137</v>
      </c>
      <c r="L510" s="55" t="str">
        <f>UPPER(TEXT(tbl_raw_data[[#This Row],[Updated_date]],"MMMM"))</f>
        <v>JULY</v>
      </c>
      <c r="M510" s="55" t="str">
        <f>UPPER("Week "&amp;IF(ROUNDUP(DAY(tbl_raw_data[[#This Row],[Updated_date]])/7,0)=5,4,ROUNDUP(DAY(tbl_raw_data[[#This Row],[Updated_date]])/7,0)))</f>
        <v>WEEK 4</v>
      </c>
      <c r="N510" s="57" t="str">
        <f>UPPER(VLOOKUP(tbl_raw_data[[#This Row],[Analyst]],[1]setting!$A$1:$B$15,2,0))</f>
        <v>ROHAN</v>
      </c>
      <c r="O510" s="57" t="str">
        <f>UPPER(tbl_raw_data[[#This Row],[Outcome]])</f>
        <v>APPROVE</v>
      </c>
      <c r="P510" s="57" t="str">
        <f>UPPER(tbl_raw_data[[#This Row],[Queue Name]])</f>
        <v>CONSUMER POST BUREAU</v>
      </c>
      <c r="Q510" s="57" t="str">
        <f>IF(tbl_raw_data[[#This Row],[time_taken_in_mins]]&lt;=20,"SLA_MET","SLA_NOT_MET")</f>
        <v>SLA_MET</v>
      </c>
    </row>
    <row r="511" spans="1:17" ht="15" customHeight="1" x14ac:dyDescent="0.25">
      <c r="A511" s="11" t="s">
        <v>6367</v>
      </c>
      <c r="B511" s="6">
        <v>45137.717361111114</v>
      </c>
      <c r="C511" s="9">
        <v>45137.730474537035</v>
      </c>
      <c r="D511" s="10" t="s">
        <v>13</v>
      </c>
      <c r="E511" s="10" t="s">
        <v>28</v>
      </c>
      <c r="F511" s="10" t="s">
        <v>42</v>
      </c>
      <c r="G511" s="108" t="s">
        <v>29</v>
      </c>
      <c r="H51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1" s="48">
        <f>tbl_raw_data[[#This Row],[Date Actioned]]-tbl_raw_data[[#This Row],[Date Tagged]]</f>
        <v>1.3113425920892041E-2</v>
      </c>
      <c r="J511" s="50">
        <f>HOUR(tbl_raw_data[[#This Row],[time_taken]])*60+MINUTE(tbl_raw_data[[#This Row],[time_taken]])+SECOND(tbl_raw_data[[#This Row],[time_taken]])/60</f>
        <v>18.883333333333333</v>
      </c>
      <c r="K511" s="54">
        <f>DATE(YEAR(tbl_raw_data[[#This Row],[Date Actioned]]), MONTH(tbl_raw_data[[#This Row],[Date Actioned]]), DAY(tbl_raw_data[[#This Row],[Date Actioned]]))</f>
        <v>45137</v>
      </c>
      <c r="L511" s="55" t="str">
        <f>UPPER(TEXT(tbl_raw_data[[#This Row],[Updated_date]],"MMMM"))</f>
        <v>JULY</v>
      </c>
      <c r="M511" s="55" t="str">
        <f>UPPER("Week "&amp;IF(ROUNDUP(DAY(tbl_raw_data[[#This Row],[Updated_date]])/7,0)=5,4,ROUNDUP(DAY(tbl_raw_data[[#This Row],[Updated_date]])/7,0)))</f>
        <v>WEEK 4</v>
      </c>
      <c r="N511" s="57" t="str">
        <f>UPPER(VLOOKUP(tbl_raw_data[[#This Row],[Analyst]],[1]setting!$A$1:$B$15,2,0))</f>
        <v>NITESH</v>
      </c>
      <c r="O511" s="57" t="str">
        <f>UPPER(tbl_raw_data[[#This Row],[Outcome]])</f>
        <v>APPROVE</v>
      </c>
      <c r="P511" s="57" t="str">
        <f>UPPER(tbl_raw_data[[#This Row],[Queue Name]])</f>
        <v>CONSUMER EXISTING</v>
      </c>
      <c r="Q511" s="57" t="str">
        <f>IF(tbl_raw_data[[#This Row],[time_taken_in_mins]]&lt;=20,"SLA_MET","SLA_NOT_MET")</f>
        <v>SLA_MET</v>
      </c>
    </row>
    <row r="512" spans="1:17" ht="15" customHeight="1" x14ac:dyDescent="0.25">
      <c r="A512" s="22" t="s">
        <v>5501</v>
      </c>
      <c r="B512" s="12">
        <v>45137.719143518516</v>
      </c>
      <c r="C512" s="15">
        <v>45137.729791666665</v>
      </c>
      <c r="D512" s="16" t="s">
        <v>13</v>
      </c>
      <c r="E512" s="16" t="s">
        <v>9</v>
      </c>
      <c r="F512" s="16" t="s">
        <v>455</v>
      </c>
      <c r="G512" s="107" t="s">
        <v>29</v>
      </c>
      <c r="H51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 s="48">
        <f>tbl_raw_data[[#This Row],[Date Actioned]]-tbl_raw_data[[#This Row],[Date Tagged]]</f>
        <v>1.0648148148902692E-2</v>
      </c>
      <c r="J512" s="50">
        <f>HOUR(tbl_raw_data[[#This Row],[time_taken]])*60+MINUTE(tbl_raw_data[[#This Row],[time_taken]])+SECOND(tbl_raw_data[[#This Row],[time_taken]])/60</f>
        <v>15.333333333333334</v>
      </c>
      <c r="K512" s="54">
        <f>DATE(YEAR(tbl_raw_data[[#This Row],[Date Actioned]]), MONTH(tbl_raw_data[[#This Row],[Date Actioned]]), DAY(tbl_raw_data[[#This Row],[Date Actioned]]))</f>
        <v>45137</v>
      </c>
      <c r="L512" s="55" t="str">
        <f>UPPER(TEXT(tbl_raw_data[[#This Row],[Updated_date]],"MMMM"))</f>
        <v>JULY</v>
      </c>
      <c r="M512" s="55" t="str">
        <f>UPPER("Week "&amp;IF(ROUNDUP(DAY(tbl_raw_data[[#This Row],[Updated_date]])/7,0)=5,4,ROUNDUP(DAY(tbl_raw_data[[#This Row],[Updated_date]])/7,0)))</f>
        <v>WEEK 4</v>
      </c>
      <c r="N512" s="57" t="str">
        <f>UPPER(VLOOKUP(tbl_raw_data[[#This Row],[Analyst]],[1]setting!$A$1:$B$15,2,0))</f>
        <v>ROHAN</v>
      </c>
      <c r="O512" s="57" t="str">
        <f>UPPER(tbl_raw_data[[#This Row],[Outcome]])</f>
        <v>APPROVE</v>
      </c>
      <c r="P512" s="57" t="str">
        <f>UPPER(tbl_raw_data[[#This Row],[Queue Name]])</f>
        <v>CONSUMER PRE BUREAU</v>
      </c>
      <c r="Q512" s="57" t="str">
        <f>IF(tbl_raw_data[[#This Row],[time_taken_in_mins]]&lt;=20,"SLA_MET","SLA_NOT_MET")</f>
        <v>SLA_MET</v>
      </c>
    </row>
    <row r="513" spans="1:17" ht="15" customHeight="1" x14ac:dyDescent="0.25">
      <c r="A513" s="5" t="s">
        <v>5707</v>
      </c>
      <c r="B513" s="6">
        <v>45137.720046296294</v>
      </c>
      <c r="C513" s="7">
        <v>45137.731192129628</v>
      </c>
      <c r="D513" s="8" t="s">
        <v>29</v>
      </c>
      <c r="E513" s="10" t="s">
        <v>28</v>
      </c>
      <c r="F513" s="8" t="s">
        <v>73</v>
      </c>
      <c r="G513" s="109"/>
      <c r="H5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 s="48">
        <f>tbl_raw_data[[#This Row],[Date Actioned]]-tbl_raw_data[[#This Row],[Date Tagged]]</f>
        <v>1.1145833334012423E-2</v>
      </c>
      <c r="J513" s="50">
        <f>HOUR(tbl_raw_data[[#This Row],[time_taken]])*60+MINUTE(tbl_raw_data[[#This Row],[time_taken]])+SECOND(tbl_raw_data[[#This Row],[time_taken]])/60</f>
        <v>16.05</v>
      </c>
      <c r="K513" s="54">
        <f>DATE(YEAR(tbl_raw_data[[#This Row],[Date Actioned]]), MONTH(tbl_raw_data[[#This Row],[Date Actioned]]), DAY(tbl_raw_data[[#This Row],[Date Actioned]]))</f>
        <v>45137</v>
      </c>
      <c r="L513" s="55" t="str">
        <f>UPPER(TEXT(tbl_raw_data[[#This Row],[Updated_date]],"MMMM"))</f>
        <v>JULY</v>
      </c>
      <c r="M513" s="55" t="str">
        <f>UPPER("Week "&amp;IF(ROUNDUP(DAY(tbl_raw_data[[#This Row],[Updated_date]])/7,0)=5,4,ROUNDUP(DAY(tbl_raw_data[[#This Row],[Updated_date]])/7,0)))</f>
        <v>WEEK 4</v>
      </c>
      <c r="N513" s="57" t="str">
        <f>UPPER(VLOOKUP(tbl_raw_data[[#This Row],[Analyst]],[1]setting!$A$1:$B$15,2,0))</f>
        <v>SHAHID</v>
      </c>
      <c r="O513" s="57" t="str">
        <f>UPPER(tbl_raw_data[[#This Row],[Outcome]])</f>
        <v>APPROVE</v>
      </c>
      <c r="P513" s="57" t="str">
        <f>UPPER(tbl_raw_data[[#This Row],[Queue Name]])</f>
        <v>CONSUMER EXISTING</v>
      </c>
      <c r="Q513" s="57" t="str">
        <f>IF(tbl_raw_data[[#This Row],[time_taken_in_mins]]&lt;=20,"SLA_MET","SLA_NOT_MET")</f>
        <v>SLA_MET</v>
      </c>
    </row>
    <row r="514" spans="1:17" ht="15" customHeight="1" x14ac:dyDescent="0.25">
      <c r="A514" s="11" t="s">
        <v>6347</v>
      </c>
      <c r="B514" s="12">
        <v>45137.720532407409</v>
      </c>
      <c r="C514" s="15">
        <v>45137.733553240738</v>
      </c>
      <c r="D514" s="16" t="s">
        <v>46</v>
      </c>
      <c r="E514" s="16" t="s">
        <v>28</v>
      </c>
      <c r="F514" s="16" t="s">
        <v>168</v>
      </c>
      <c r="G514" s="107" t="s">
        <v>151</v>
      </c>
      <c r="H51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 s="48">
        <f>tbl_raw_data[[#This Row],[Date Actioned]]-tbl_raw_data[[#This Row],[Date Tagged]]</f>
        <v>1.3020833328482695E-2</v>
      </c>
      <c r="J514" s="50">
        <f>HOUR(tbl_raw_data[[#This Row],[time_taken]])*60+MINUTE(tbl_raw_data[[#This Row],[time_taken]])+SECOND(tbl_raw_data[[#This Row],[time_taken]])/60</f>
        <v>18.75</v>
      </c>
      <c r="K514" s="54">
        <f>DATE(YEAR(tbl_raw_data[[#This Row],[Date Actioned]]), MONTH(tbl_raw_data[[#This Row],[Date Actioned]]), DAY(tbl_raw_data[[#This Row],[Date Actioned]]))</f>
        <v>45137</v>
      </c>
      <c r="L514" s="55" t="str">
        <f>UPPER(TEXT(tbl_raw_data[[#This Row],[Updated_date]],"MMMM"))</f>
        <v>JULY</v>
      </c>
      <c r="M514" s="55" t="str">
        <f>UPPER("Week "&amp;IF(ROUNDUP(DAY(tbl_raw_data[[#This Row],[Updated_date]])/7,0)=5,4,ROUNDUP(DAY(tbl_raw_data[[#This Row],[Updated_date]])/7,0)))</f>
        <v>WEEK 4</v>
      </c>
      <c r="N514" s="57" t="str">
        <f>UPPER(VLOOKUP(tbl_raw_data[[#This Row],[Analyst]],[1]setting!$A$1:$B$15,2,0))</f>
        <v>MERCEDES</v>
      </c>
      <c r="O514" s="57" t="str">
        <f>UPPER(tbl_raw_data[[#This Row],[Outcome]])</f>
        <v>DECLINE</v>
      </c>
      <c r="P514" s="57" t="str">
        <f>UPPER(tbl_raw_data[[#This Row],[Queue Name]])</f>
        <v>CONSUMER EXISTING</v>
      </c>
      <c r="Q514" s="57" t="str">
        <f>IF(tbl_raw_data[[#This Row],[time_taken_in_mins]]&lt;=20,"SLA_MET","SLA_NOT_MET")</f>
        <v>SLA_MET</v>
      </c>
    </row>
    <row r="515" spans="1:17" ht="15" customHeight="1" x14ac:dyDescent="0.25">
      <c r="A515" s="22" t="s">
        <v>3747</v>
      </c>
      <c r="B515" s="6">
        <v>45137.720995370371</v>
      </c>
      <c r="C515" s="9">
        <v>45137.728344907409</v>
      </c>
      <c r="D515" s="10" t="s">
        <v>46</v>
      </c>
      <c r="E515" s="10" t="s">
        <v>9</v>
      </c>
      <c r="F515" s="10" t="s">
        <v>86</v>
      </c>
      <c r="G515" s="108" t="s">
        <v>74</v>
      </c>
      <c r="H51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5" s="48">
        <f>tbl_raw_data[[#This Row],[Date Actioned]]-tbl_raw_data[[#This Row],[Date Tagged]]</f>
        <v>7.3495370379532687E-3</v>
      </c>
      <c r="J515" s="50">
        <f>HOUR(tbl_raw_data[[#This Row],[time_taken]])*60+MINUTE(tbl_raw_data[[#This Row],[time_taken]])+SECOND(tbl_raw_data[[#This Row],[time_taken]])/60</f>
        <v>10.583333333333334</v>
      </c>
      <c r="K515" s="54">
        <f>DATE(YEAR(tbl_raw_data[[#This Row],[Date Actioned]]), MONTH(tbl_raw_data[[#This Row],[Date Actioned]]), DAY(tbl_raw_data[[#This Row],[Date Actioned]]))</f>
        <v>45137</v>
      </c>
      <c r="L515" s="55" t="str">
        <f>UPPER(TEXT(tbl_raw_data[[#This Row],[Updated_date]],"MMMM"))</f>
        <v>JULY</v>
      </c>
      <c r="M515" s="55" t="str">
        <f>UPPER("Week "&amp;IF(ROUNDUP(DAY(tbl_raw_data[[#This Row],[Updated_date]])/7,0)=5,4,ROUNDUP(DAY(tbl_raw_data[[#This Row],[Updated_date]])/7,0)))</f>
        <v>WEEK 4</v>
      </c>
      <c r="N515" s="57" t="str">
        <f>UPPER(VLOOKUP(tbl_raw_data[[#This Row],[Analyst]],[1]setting!$A$1:$B$15,2,0))</f>
        <v>ASIF</v>
      </c>
      <c r="O515" s="57" t="str">
        <f>UPPER(tbl_raw_data[[#This Row],[Outcome]])</f>
        <v>DECLINE</v>
      </c>
      <c r="P515" s="57" t="str">
        <f>UPPER(tbl_raw_data[[#This Row],[Queue Name]])</f>
        <v>CONSUMER PRE BUREAU</v>
      </c>
      <c r="Q515" s="57" t="str">
        <f>IF(tbl_raw_data[[#This Row],[time_taken_in_mins]]&lt;=20,"SLA_MET","SLA_NOT_MET")</f>
        <v>SLA_MET</v>
      </c>
    </row>
    <row r="516" spans="1:17" ht="15" customHeight="1" x14ac:dyDescent="0.25">
      <c r="A516" s="11" t="s">
        <v>6589</v>
      </c>
      <c r="B516" s="12">
        <v>45137.720995370371</v>
      </c>
      <c r="C516" s="15">
        <v>45137.735312500001</v>
      </c>
      <c r="D516" s="16" t="s">
        <v>13</v>
      </c>
      <c r="E516" s="16" t="s">
        <v>28</v>
      </c>
      <c r="F516" s="16" t="s">
        <v>10</v>
      </c>
      <c r="G516" s="107" t="s">
        <v>29</v>
      </c>
      <c r="H51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 s="48">
        <f>tbl_raw_data[[#This Row],[Date Actioned]]-tbl_raw_data[[#This Row],[Date Tagged]]</f>
        <v>1.43171296294895E-2</v>
      </c>
      <c r="J516" s="50">
        <f>HOUR(tbl_raw_data[[#This Row],[time_taken]])*60+MINUTE(tbl_raw_data[[#This Row],[time_taken]])+SECOND(tbl_raw_data[[#This Row],[time_taken]])/60</f>
        <v>20.616666666666667</v>
      </c>
      <c r="K516" s="54">
        <f>DATE(YEAR(tbl_raw_data[[#This Row],[Date Actioned]]), MONTH(tbl_raw_data[[#This Row],[Date Actioned]]), DAY(tbl_raw_data[[#This Row],[Date Actioned]]))</f>
        <v>45137</v>
      </c>
      <c r="L516" s="55" t="str">
        <f>UPPER(TEXT(tbl_raw_data[[#This Row],[Updated_date]],"MMMM"))</f>
        <v>JULY</v>
      </c>
      <c r="M516" s="55" t="str">
        <f>UPPER("Week "&amp;IF(ROUNDUP(DAY(tbl_raw_data[[#This Row],[Updated_date]])/7,0)=5,4,ROUNDUP(DAY(tbl_raw_data[[#This Row],[Updated_date]])/7,0)))</f>
        <v>WEEK 4</v>
      </c>
      <c r="N516" s="57" t="str">
        <f>UPPER(VLOOKUP(tbl_raw_data[[#This Row],[Analyst]],[1]setting!$A$1:$B$15,2,0))</f>
        <v>SAM</v>
      </c>
      <c r="O516" s="57" t="str">
        <f>UPPER(tbl_raw_data[[#This Row],[Outcome]])</f>
        <v>APPROVE</v>
      </c>
      <c r="P516" s="57" t="str">
        <f>UPPER(tbl_raw_data[[#This Row],[Queue Name]])</f>
        <v>CONSUMER EXISTING</v>
      </c>
      <c r="Q516" s="57" t="str">
        <f>IF(tbl_raw_data[[#This Row],[time_taken_in_mins]]&lt;=20,"SLA_MET","SLA_NOT_MET")</f>
        <v>SLA_NOT_MET</v>
      </c>
    </row>
    <row r="517" spans="1:17" ht="15" customHeight="1" x14ac:dyDescent="0.25">
      <c r="A517" s="11" t="s">
        <v>5726</v>
      </c>
      <c r="B517" s="12">
        <v>45137.722245370373</v>
      </c>
      <c r="C517" s="15">
        <v>45137.733460648145</v>
      </c>
      <c r="D517" s="16" t="s">
        <v>8</v>
      </c>
      <c r="E517" s="16" t="s">
        <v>41</v>
      </c>
      <c r="F517" s="16" t="s">
        <v>109</v>
      </c>
      <c r="G517" s="107" t="s">
        <v>5727</v>
      </c>
      <c r="H51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 s="48">
        <f>tbl_raw_data[[#This Row],[Date Actioned]]-tbl_raw_data[[#This Row],[Date Tagged]]</f>
        <v>1.1215277772862464E-2</v>
      </c>
      <c r="J517" s="50">
        <f>HOUR(tbl_raw_data[[#This Row],[time_taken]])*60+MINUTE(tbl_raw_data[[#This Row],[time_taken]])+SECOND(tbl_raw_data[[#This Row],[time_taken]])/60</f>
        <v>16.149999999999999</v>
      </c>
      <c r="K517" s="54">
        <f>DATE(YEAR(tbl_raw_data[[#This Row],[Date Actioned]]), MONTH(tbl_raw_data[[#This Row],[Date Actioned]]), DAY(tbl_raw_data[[#This Row],[Date Actioned]]))</f>
        <v>45137</v>
      </c>
      <c r="L517" s="55" t="str">
        <f>UPPER(TEXT(tbl_raw_data[[#This Row],[Updated_date]],"MMMM"))</f>
        <v>JULY</v>
      </c>
      <c r="M517" s="55" t="str">
        <f>UPPER("Week "&amp;IF(ROUNDUP(DAY(tbl_raw_data[[#This Row],[Updated_date]])/7,0)=5,4,ROUNDUP(DAY(tbl_raw_data[[#This Row],[Updated_date]])/7,0)))</f>
        <v>WEEK 4</v>
      </c>
      <c r="N517" s="57" t="str">
        <f>UPPER(VLOOKUP(tbl_raw_data[[#This Row],[Analyst]],[1]setting!$A$1:$B$15,2,0))</f>
        <v>NAVED</v>
      </c>
      <c r="O517" s="57" t="str">
        <f>UPPER(tbl_raw_data[[#This Row],[Outcome]])</f>
        <v>WITHDRAW</v>
      </c>
      <c r="P517" s="57" t="str">
        <f>UPPER(tbl_raw_data[[#This Row],[Queue Name]])</f>
        <v>CONSUMER POST BUREAU</v>
      </c>
      <c r="Q517" s="57" t="str">
        <f>IF(tbl_raw_data[[#This Row],[time_taken_in_mins]]&lt;=20,"SLA_MET","SLA_NOT_MET")</f>
        <v>SLA_MET</v>
      </c>
    </row>
    <row r="518" spans="1:17" ht="15" customHeight="1" x14ac:dyDescent="0.25">
      <c r="A518" s="22" t="s">
        <v>6441</v>
      </c>
      <c r="B518" s="6">
        <v>45137.722256944442</v>
      </c>
      <c r="C518" s="9">
        <v>45137.735682870371</v>
      </c>
      <c r="D518" s="10" t="s">
        <v>8</v>
      </c>
      <c r="E518" s="10" t="s">
        <v>9</v>
      </c>
      <c r="F518" s="10" t="s">
        <v>55</v>
      </c>
      <c r="G518" s="108" t="s">
        <v>11</v>
      </c>
      <c r="H51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8" s="48">
        <f>tbl_raw_data[[#This Row],[Date Actioned]]-tbl_raw_data[[#This Row],[Date Tagged]]</f>
        <v>1.3425925928459037E-2</v>
      </c>
      <c r="J518" s="50">
        <f>HOUR(tbl_raw_data[[#This Row],[time_taken]])*60+MINUTE(tbl_raw_data[[#This Row],[time_taken]])+SECOND(tbl_raw_data[[#This Row],[time_taken]])/60</f>
        <v>19.333333333333332</v>
      </c>
      <c r="K518" s="54">
        <f>DATE(YEAR(tbl_raw_data[[#This Row],[Date Actioned]]), MONTH(tbl_raw_data[[#This Row],[Date Actioned]]), DAY(tbl_raw_data[[#This Row],[Date Actioned]]))</f>
        <v>45137</v>
      </c>
      <c r="L518" s="55" t="str">
        <f>UPPER(TEXT(tbl_raw_data[[#This Row],[Updated_date]],"MMMM"))</f>
        <v>JULY</v>
      </c>
      <c r="M518" s="55" t="str">
        <f>UPPER("Week "&amp;IF(ROUNDUP(DAY(tbl_raw_data[[#This Row],[Updated_date]])/7,0)=5,4,ROUNDUP(DAY(tbl_raw_data[[#This Row],[Updated_date]])/7,0)))</f>
        <v>WEEK 4</v>
      </c>
      <c r="N518" s="57" t="str">
        <f>UPPER(VLOOKUP(tbl_raw_data[[#This Row],[Analyst]],[1]setting!$A$1:$B$15,2,0))</f>
        <v>CAMERON</v>
      </c>
      <c r="O518" s="57" t="str">
        <f>UPPER(tbl_raw_data[[#This Row],[Outcome]])</f>
        <v>WITHDRAW</v>
      </c>
      <c r="P518" s="57" t="str">
        <f>UPPER(tbl_raw_data[[#This Row],[Queue Name]])</f>
        <v>CONSUMER PRE BUREAU</v>
      </c>
      <c r="Q518" s="57" t="str">
        <f>IF(tbl_raw_data[[#This Row],[time_taken_in_mins]]&lt;=20,"SLA_MET","SLA_NOT_MET")</f>
        <v>SLA_MET</v>
      </c>
    </row>
    <row r="519" spans="1:17" ht="15" customHeight="1" x14ac:dyDescent="0.25">
      <c r="A519" s="22" t="s">
        <v>6932</v>
      </c>
      <c r="B519" s="6">
        <v>45137.722337962965</v>
      </c>
      <c r="C519" s="9">
        <v>45137.739699074074</v>
      </c>
      <c r="D519" s="10" t="s">
        <v>13</v>
      </c>
      <c r="E519" s="10" t="s">
        <v>28</v>
      </c>
      <c r="F519" s="10" t="s">
        <v>455</v>
      </c>
      <c r="G519" s="108" t="s">
        <v>29</v>
      </c>
      <c r="H51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 s="48">
        <f>tbl_raw_data[[#This Row],[Date Actioned]]-tbl_raw_data[[#This Row],[Date Tagged]]</f>
        <v>1.7361111109494232E-2</v>
      </c>
      <c r="J519" s="50">
        <f>HOUR(tbl_raw_data[[#This Row],[time_taken]])*60+MINUTE(tbl_raw_data[[#This Row],[time_taken]])+SECOND(tbl_raw_data[[#This Row],[time_taken]])/60</f>
        <v>25</v>
      </c>
      <c r="K519" s="54">
        <f>DATE(YEAR(tbl_raw_data[[#This Row],[Date Actioned]]), MONTH(tbl_raw_data[[#This Row],[Date Actioned]]), DAY(tbl_raw_data[[#This Row],[Date Actioned]]))</f>
        <v>45137</v>
      </c>
      <c r="L519" s="55" t="str">
        <f>UPPER(TEXT(tbl_raw_data[[#This Row],[Updated_date]],"MMMM"))</f>
        <v>JULY</v>
      </c>
      <c r="M519" s="55" t="str">
        <f>UPPER("Week "&amp;IF(ROUNDUP(DAY(tbl_raw_data[[#This Row],[Updated_date]])/7,0)=5,4,ROUNDUP(DAY(tbl_raw_data[[#This Row],[Updated_date]])/7,0)))</f>
        <v>WEEK 4</v>
      </c>
      <c r="N519" s="57" t="str">
        <f>UPPER(VLOOKUP(tbl_raw_data[[#This Row],[Analyst]],[1]setting!$A$1:$B$15,2,0))</f>
        <v>ROHAN</v>
      </c>
      <c r="O519" s="57" t="str">
        <f>UPPER(tbl_raw_data[[#This Row],[Outcome]])</f>
        <v>APPROVE</v>
      </c>
      <c r="P519" s="57" t="str">
        <f>UPPER(tbl_raw_data[[#This Row],[Queue Name]])</f>
        <v>CONSUMER EXISTING</v>
      </c>
      <c r="Q519" s="57" t="str">
        <f>IF(tbl_raw_data[[#This Row],[time_taken_in_mins]]&lt;=20,"SLA_MET","SLA_NOT_MET")</f>
        <v>SLA_NOT_MET</v>
      </c>
    </row>
    <row r="520" spans="1:17" ht="15" customHeight="1" x14ac:dyDescent="0.25">
      <c r="A520" s="5" t="s">
        <v>5431</v>
      </c>
      <c r="B520" s="12">
        <v>45137.725891203707</v>
      </c>
      <c r="C520" s="15">
        <v>45137.73636574074</v>
      </c>
      <c r="D520" s="16" t="s">
        <v>13</v>
      </c>
      <c r="E520" s="16" t="s">
        <v>41</v>
      </c>
      <c r="F520" s="16" t="s">
        <v>86</v>
      </c>
      <c r="G520" s="107" t="s">
        <v>67</v>
      </c>
      <c r="H52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 s="48">
        <f>tbl_raw_data[[#This Row],[Date Actioned]]-tbl_raw_data[[#This Row],[Date Tagged]]</f>
        <v>1.0474537033587694E-2</v>
      </c>
      <c r="J520" s="50">
        <f>HOUR(tbl_raw_data[[#This Row],[time_taken]])*60+MINUTE(tbl_raw_data[[#This Row],[time_taken]])+SECOND(tbl_raw_data[[#This Row],[time_taken]])/60</f>
        <v>15.083333333333334</v>
      </c>
      <c r="K520" s="54">
        <f>DATE(YEAR(tbl_raw_data[[#This Row],[Date Actioned]]), MONTH(tbl_raw_data[[#This Row],[Date Actioned]]), DAY(tbl_raw_data[[#This Row],[Date Actioned]]))</f>
        <v>45137</v>
      </c>
      <c r="L520" s="55" t="str">
        <f>UPPER(TEXT(tbl_raw_data[[#This Row],[Updated_date]],"MMMM"))</f>
        <v>JULY</v>
      </c>
      <c r="M520" s="55" t="str">
        <f>UPPER("Week "&amp;IF(ROUNDUP(DAY(tbl_raw_data[[#This Row],[Updated_date]])/7,0)=5,4,ROUNDUP(DAY(tbl_raw_data[[#This Row],[Updated_date]])/7,0)))</f>
        <v>WEEK 4</v>
      </c>
      <c r="N520" s="57" t="str">
        <f>UPPER(VLOOKUP(tbl_raw_data[[#This Row],[Analyst]],[1]setting!$A$1:$B$15,2,0))</f>
        <v>ASIF</v>
      </c>
      <c r="O520" s="57" t="str">
        <f>UPPER(tbl_raw_data[[#This Row],[Outcome]])</f>
        <v>APPROVE</v>
      </c>
      <c r="P520" s="57" t="str">
        <f>UPPER(tbl_raw_data[[#This Row],[Queue Name]])</f>
        <v>CONSUMER POST BUREAU</v>
      </c>
      <c r="Q520" s="57" t="str">
        <f>IF(tbl_raw_data[[#This Row],[time_taken_in_mins]]&lt;=20,"SLA_MET","SLA_NOT_MET")</f>
        <v>SLA_MET</v>
      </c>
    </row>
    <row r="521" spans="1:17" ht="15" customHeight="1" x14ac:dyDescent="0.25">
      <c r="A521" s="11" t="s">
        <v>6835</v>
      </c>
      <c r="B521" s="6">
        <v>45137.726724537039</v>
      </c>
      <c r="C521" s="9">
        <v>45137.742928240739</v>
      </c>
      <c r="D521" s="10" t="s">
        <v>13</v>
      </c>
      <c r="E521" s="10" t="s">
        <v>9</v>
      </c>
      <c r="F521" s="10" t="s">
        <v>168</v>
      </c>
      <c r="G521" s="108" t="s">
        <v>29</v>
      </c>
      <c r="H52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1" s="48">
        <f>tbl_raw_data[[#This Row],[Date Actioned]]-tbl_raw_data[[#This Row],[Date Tagged]]</f>
        <v>1.6203703700739425E-2</v>
      </c>
      <c r="J521" s="50">
        <f>HOUR(tbl_raw_data[[#This Row],[time_taken]])*60+MINUTE(tbl_raw_data[[#This Row],[time_taken]])+SECOND(tbl_raw_data[[#This Row],[time_taken]])/60</f>
        <v>23.333333333333332</v>
      </c>
      <c r="K521" s="54">
        <f>DATE(YEAR(tbl_raw_data[[#This Row],[Date Actioned]]), MONTH(tbl_raw_data[[#This Row],[Date Actioned]]), DAY(tbl_raw_data[[#This Row],[Date Actioned]]))</f>
        <v>45137</v>
      </c>
      <c r="L521" s="55" t="str">
        <f>UPPER(TEXT(tbl_raw_data[[#This Row],[Updated_date]],"MMMM"))</f>
        <v>JULY</v>
      </c>
      <c r="M521" s="55" t="str">
        <f>UPPER("Week "&amp;IF(ROUNDUP(DAY(tbl_raw_data[[#This Row],[Updated_date]])/7,0)=5,4,ROUNDUP(DAY(tbl_raw_data[[#This Row],[Updated_date]])/7,0)))</f>
        <v>WEEK 4</v>
      </c>
      <c r="N521" s="57" t="str">
        <f>UPPER(VLOOKUP(tbl_raw_data[[#This Row],[Analyst]],[1]setting!$A$1:$B$15,2,0))</f>
        <v>MERCEDES</v>
      </c>
      <c r="O521" s="57" t="str">
        <f>UPPER(tbl_raw_data[[#This Row],[Outcome]])</f>
        <v>APPROVE</v>
      </c>
      <c r="P521" s="57" t="str">
        <f>UPPER(tbl_raw_data[[#This Row],[Queue Name]])</f>
        <v>CONSUMER PRE BUREAU</v>
      </c>
      <c r="Q521" s="57" t="str">
        <f>IF(tbl_raw_data[[#This Row],[time_taken_in_mins]]&lt;=20,"SLA_MET","SLA_NOT_MET")</f>
        <v>SLA_NOT_MET</v>
      </c>
    </row>
    <row r="522" spans="1:17" ht="15" customHeight="1" x14ac:dyDescent="0.25">
      <c r="A522" s="22" t="s">
        <v>5496</v>
      </c>
      <c r="B522" s="12">
        <v>45137.72760416667</v>
      </c>
      <c r="C522" s="15">
        <v>45137.738229166665</v>
      </c>
      <c r="D522" s="16" t="s">
        <v>13</v>
      </c>
      <c r="E522" s="16" t="s">
        <v>41</v>
      </c>
      <c r="F522" s="16" t="s">
        <v>109</v>
      </c>
      <c r="G522" s="107" t="s">
        <v>67</v>
      </c>
      <c r="H52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 s="48">
        <f>tbl_raw_data[[#This Row],[Date Actioned]]-tbl_raw_data[[#This Row],[Date Tagged]]</f>
        <v>1.0624999995343387E-2</v>
      </c>
      <c r="J522" s="50">
        <f>HOUR(tbl_raw_data[[#This Row],[time_taken]])*60+MINUTE(tbl_raw_data[[#This Row],[time_taken]])+SECOND(tbl_raw_data[[#This Row],[time_taken]])/60</f>
        <v>15.3</v>
      </c>
      <c r="K522" s="54">
        <f>DATE(YEAR(tbl_raw_data[[#This Row],[Date Actioned]]), MONTH(tbl_raw_data[[#This Row],[Date Actioned]]), DAY(tbl_raw_data[[#This Row],[Date Actioned]]))</f>
        <v>45137</v>
      </c>
      <c r="L522" s="55" t="str">
        <f>UPPER(TEXT(tbl_raw_data[[#This Row],[Updated_date]],"MMMM"))</f>
        <v>JULY</v>
      </c>
      <c r="M522" s="55" t="str">
        <f>UPPER("Week "&amp;IF(ROUNDUP(DAY(tbl_raw_data[[#This Row],[Updated_date]])/7,0)=5,4,ROUNDUP(DAY(tbl_raw_data[[#This Row],[Updated_date]])/7,0)))</f>
        <v>WEEK 4</v>
      </c>
      <c r="N522" s="57" t="str">
        <f>UPPER(VLOOKUP(tbl_raw_data[[#This Row],[Analyst]],[1]setting!$A$1:$B$15,2,0))</f>
        <v>NAVED</v>
      </c>
      <c r="O522" s="57" t="str">
        <f>UPPER(tbl_raw_data[[#This Row],[Outcome]])</f>
        <v>APPROVE</v>
      </c>
      <c r="P522" s="57" t="str">
        <f>UPPER(tbl_raw_data[[#This Row],[Queue Name]])</f>
        <v>CONSUMER POST BUREAU</v>
      </c>
      <c r="Q522" s="57" t="str">
        <f>IF(tbl_raw_data[[#This Row],[time_taken_in_mins]]&lt;=20,"SLA_MET","SLA_NOT_MET")</f>
        <v>SLA_MET</v>
      </c>
    </row>
    <row r="523" spans="1:17" ht="15" customHeight="1" x14ac:dyDescent="0.25">
      <c r="A523" s="5" t="s">
        <v>6583</v>
      </c>
      <c r="B523" s="12">
        <v>45137.728043981479</v>
      </c>
      <c r="C523" s="15">
        <v>45137.742303240739</v>
      </c>
      <c r="D523" s="16" t="s">
        <v>8</v>
      </c>
      <c r="E523" s="16" t="s">
        <v>41</v>
      </c>
      <c r="F523" s="16" t="s">
        <v>10</v>
      </c>
      <c r="G523" s="107" t="s">
        <v>2349</v>
      </c>
      <c r="H52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 s="48">
        <f>tbl_raw_data[[#This Row],[Date Actioned]]-tbl_raw_data[[#This Row],[Date Tagged]]</f>
        <v>1.4259259260143153E-2</v>
      </c>
      <c r="J523" s="50">
        <f>HOUR(tbl_raw_data[[#This Row],[time_taken]])*60+MINUTE(tbl_raw_data[[#This Row],[time_taken]])+SECOND(tbl_raw_data[[#This Row],[time_taken]])/60</f>
        <v>20.533333333333335</v>
      </c>
      <c r="K523" s="54">
        <f>DATE(YEAR(tbl_raw_data[[#This Row],[Date Actioned]]), MONTH(tbl_raw_data[[#This Row],[Date Actioned]]), DAY(tbl_raw_data[[#This Row],[Date Actioned]]))</f>
        <v>45137</v>
      </c>
      <c r="L523" s="55" t="str">
        <f>UPPER(TEXT(tbl_raw_data[[#This Row],[Updated_date]],"MMMM"))</f>
        <v>JULY</v>
      </c>
      <c r="M523" s="55" t="str">
        <f>UPPER("Week "&amp;IF(ROUNDUP(DAY(tbl_raw_data[[#This Row],[Updated_date]])/7,0)=5,4,ROUNDUP(DAY(tbl_raw_data[[#This Row],[Updated_date]])/7,0)))</f>
        <v>WEEK 4</v>
      </c>
      <c r="N523" s="57" t="str">
        <f>UPPER(VLOOKUP(tbl_raw_data[[#This Row],[Analyst]],[1]setting!$A$1:$B$15,2,0))</f>
        <v>SAM</v>
      </c>
      <c r="O523" s="57" t="str">
        <f>UPPER(tbl_raw_data[[#This Row],[Outcome]])</f>
        <v>WITHDRAW</v>
      </c>
      <c r="P523" s="57" t="str">
        <f>UPPER(tbl_raw_data[[#This Row],[Queue Name]])</f>
        <v>CONSUMER POST BUREAU</v>
      </c>
      <c r="Q523" s="57" t="str">
        <f>IF(tbl_raw_data[[#This Row],[time_taken_in_mins]]&lt;=20,"SLA_MET","SLA_NOT_MET")</f>
        <v>SLA_NOT_MET</v>
      </c>
    </row>
    <row r="524" spans="1:17" ht="15" customHeight="1" x14ac:dyDescent="0.25">
      <c r="A524" s="5" t="s">
        <v>5217</v>
      </c>
      <c r="B524" s="6">
        <v>45137.728912037041</v>
      </c>
      <c r="C524" s="9">
        <v>45137.738958333335</v>
      </c>
      <c r="D524" s="10" t="s">
        <v>13</v>
      </c>
      <c r="E524" s="10" t="s">
        <v>28</v>
      </c>
      <c r="F524" s="10" t="s">
        <v>55</v>
      </c>
      <c r="G524" s="108" t="s">
        <v>29</v>
      </c>
      <c r="H52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 s="48">
        <f>tbl_raw_data[[#This Row],[Date Actioned]]-tbl_raw_data[[#This Row],[Date Tagged]]</f>
        <v>1.0046296294603962E-2</v>
      </c>
      <c r="J524" s="50">
        <f>HOUR(tbl_raw_data[[#This Row],[time_taken]])*60+MINUTE(tbl_raw_data[[#This Row],[time_taken]])+SECOND(tbl_raw_data[[#This Row],[time_taken]])/60</f>
        <v>14.466666666666667</v>
      </c>
      <c r="K524" s="54">
        <f>DATE(YEAR(tbl_raw_data[[#This Row],[Date Actioned]]), MONTH(tbl_raw_data[[#This Row],[Date Actioned]]), DAY(tbl_raw_data[[#This Row],[Date Actioned]]))</f>
        <v>45137</v>
      </c>
      <c r="L524" s="55" t="str">
        <f>UPPER(TEXT(tbl_raw_data[[#This Row],[Updated_date]],"MMMM"))</f>
        <v>JULY</v>
      </c>
      <c r="M524" s="55" t="str">
        <f>UPPER("Week "&amp;IF(ROUNDUP(DAY(tbl_raw_data[[#This Row],[Updated_date]])/7,0)=5,4,ROUNDUP(DAY(tbl_raw_data[[#This Row],[Updated_date]])/7,0)))</f>
        <v>WEEK 4</v>
      </c>
      <c r="N524" s="57" t="str">
        <f>UPPER(VLOOKUP(tbl_raw_data[[#This Row],[Analyst]],[1]setting!$A$1:$B$15,2,0))</f>
        <v>CAMERON</v>
      </c>
      <c r="O524" s="57" t="str">
        <f>UPPER(tbl_raw_data[[#This Row],[Outcome]])</f>
        <v>APPROVE</v>
      </c>
      <c r="P524" s="57" t="str">
        <f>UPPER(tbl_raw_data[[#This Row],[Queue Name]])</f>
        <v>CONSUMER EXISTING</v>
      </c>
      <c r="Q524" s="57" t="str">
        <f>IF(tbl_raw_data[[#This Row],[time_taken_in_mins]]&lt;=20,"SLA_MET","SLA_NOT_MET")</f>
        <v>SLA_MET</v>
      </c>
    </row>
    <row r="525" spans="1:17" ht="15" customHeight="1" x14ac:dyDescent="0.25">
      <c r="A525" s="11" t="s">
        <v>6476</v>
      </c>
      <c r="B525" s="6">
        <v>45137.731053240743</v>
      </c>
      <c r="C525" s="9">
        <v>45137.744699074072</v>
      </c>
      <c r="D525" s="10" t="s">
        <v>8</v>
      </c>
      <c r="E525" s="10" t="s">
        <v>41</v>
      </c>
      <c r="F525" s="10" t="s">
        <v>455</v>
      </c>
      <c r="G525" s="108" t="s">
        <v>3519</v>
      </c>
      <c r="H52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 s="48">
        <f>tbl_raw_data[[#This Row],[Date Actioned]]-tbl_raw_data[[#This Row],[Date Tagged]]</f>
        <v>1.3645833329064772E-2</v>
      </c>
      <c r="J525" s="50">
        <f>HOUR(tbl_raw_data[[#This Row],[time_taken]])*60+MINUTE(tbl_raw_data[[#This Row],[time_taken]])+SECOND(tbl_raw_data[[#This Row],[time_taken]])/60</f>
        <v>19.649999999999999</v>
      </c>
      <c r="K525" s="54">
        <f>DATE(YEAR(tbl_raw_data[[#This Row],[Date Actioned]]), MONTH(tbl_raw_data[[#This Row],[Date Actioned]]), DAY(tbl_raw_data[[#This Row],[Date Actioned]]))</f>
        <v>45137</v>
      </c>
      <c r="L525" s="55" t="str">
        <f>UPPER(TEXT(tbl_raw_data[[#This Row],[Updated_date]],"MMMM"))</f>
        <v>JULY</v>
      </c>
      <c r="M525" s="55" t="str">
        <f>UPPER("Week "&amp;IF(ROUNDUP(DAY(tbl_raw_data[[#This Row],[Updated_date]])/7,0)=5,4,ROUNDUP(DAY(tbl_raw_data[[#This Row],[Updated_date]])/7,0)))</f>
        <v>WEEK 4</v>
      </c>
      <c r="N525" s="57" t="str">
        <f>UPPER(VLOOKUP(tbl_raw_data[[#This Row],[Analyst]],[1]setting!$A$1:$B$15,2,0))</f>
        <v>ROHAN</v>
      </c>
      <c r="O525" s="57" t="str">
        <f>UPPER(tbl_raw_data[[#This Row],[Outcome]])</f>
        <v>WITHDRAW</v>
      </c>
      <c r="P525" s="57" t="str">
        <f>UPPER(tbl_raw_data[[#This Row],[Queue Name]])</f>
        <v>CONSUMER POST BUREAU</v>
      </c>
      <c r="Q525" s="57" t="str">
        <f>IF(tbl_raw_data[[#This Row],[time_taken_in_mins]]&lt;=20,"SLA_MET","SLA_NOT_MET")</f>
        <v>SLA_MET</v>
      </c>
    </row>
    <row r="526" spans="1:17" ht="15" customHeight="1" x14ac:dyDescent="0.25">
      <c r="A526" s="11" t="s">
        <v>6729</v>
      </c>
      <c r="B526" s="12">
        <v>45137.731724537036</v>
      </c>
      <c r="C526" s="15">
        <v>45137.746817129628</v>
      </c>
      <c r="D526" s="16" t="s">
        <v>13</v>
      </c>
      <c r="E526" s="16" t="s">
        <v>41</v>
      </c>
      <c r="F526" s="16" t="s">
        <v>109</v>
      </c>
      <c r="G526" s="107" t="s">
        <v>67</v>
      </c>
      <c r="H52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 s="48">
        <f>tbl_raw_data[[#This Row],[Date Actioned]]-tbl_raw_data[[#This Row],[Date Tagged]]</f>
        <v>1.509259259182727E-2</v>
      </c>
      <c r="J526" s="50">
        <f>HOUR(tbl_raw_data[[#This Row],[time_taken]])*60+MINUTE(tbl_raw_data[[#This Row],[time_taken]])+SECOND(tbl_raw_data[[#This Row],[time_taken]])/60</f>
        <v>21.733333333333334</v>
      </c>
      <c r="K526" s="54">
        <f>DATE(YEAR(tbl_raw_data[[#This Row],[Date Actioned]]), MONTH(tbl_raw_data[[#This Row],[Date Actioned]]), DAY(tbl_raw_data[[#This Row],[Date Actioned]]))</f>
        <v>45137</v>
      </c>
      <c r="L526" s="55" t="str">
        <f>UPPER(TEXT(tbl_raw_data[[#This Row],[Updated_date]],"MMMM"))</f>
        <v>JULY</v>
      </c>
      <c r="M526" s="55" t="str">
        <f>UPPER("Week "&amp;IF(ROUNDUP(DAY(tbl_raw_data[[#This Row],[Updated_date]])/7,0)=5,4,ROUNDUP(DAY(tbl_raw_data[[#This Row],[Updated_date]])/7,0)))</f>
        <v>WEEK 4</v>
      </c>
      <c r="N526" s="57" t="str">
        <f>UPPER(VLOOKUP(tbl_raw_data[[#This Row],[Analyst]],[1]setting!$A$1:$B$15,2,0))</f>
        <v>NAVED</v>
      </c>
      <c r="O526" s="57" t="str">
        <f>UPPER(tbl_raw_data[[#This Row],[Outcome]])</f>
        <v>APPROVE</v>
      </c>
      <c r="P526" s="57" t="str">
        <f>UPPER(tbl_raw_data[[#This Row],[Queue Name]])</f>
        <v>CONSUMER POST BUREAU</v>
      </c>
      <c r="Q526" s="57" t="str">
        <f>IF(tbl_raw_data[[#This Row],[time_taken_in_mins]]&lt;=20,"SLA_MET","SLA_NOT_MET")</f>
        <v>SLA_NOT_MET</v>
      </c>
    </row>
    <row r="527" spans="1:17" ht="15" customHeight="1" x14ac:dyDescent="0.25">
      <c r="A527" s="22" t="s">
        <v>5927</v>
      </c>
      <c r="B527" s="6">
        <v>45137.73228009259</v>
      </c>
      <c r="C527" s="7">
        <v>45137.743981481479</v>
      </c>
      <c r="D527" s="8" t="s">
        <v>29</v>
      </c>
      <c r="E527" s="10" t="s">
        <v>41</v>
      </c>
      <c r="F527" s="8" t="s">
        <v>73</v>
      </c>
      <c r="G527" s="109"/>
      <c r="H5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7" s="48">
        <f>tbl_raw_data[[#This Row],[Date Actioned]]-tbl_raw_data[[#This Row],[Date Tagged]]</f>
        <v>1.17013888884685E-2</v>
      </c>
      <c r="J527" s="50">
        <f>HOUR(tbl_raw_data[[#This Row],[time_taken]])*60+MINUTE(tbl_raw_data[[#This Row],[time_taken]])+SECOND(tbl_raw_data[[#This Row],[time_taken]])/60</f>
        <v>16.850000000000001</v>
      </c>
      <c r="K527" s="54">
        <f>DATE(YEAR(tbl_raw_data[[#This Row],[Date Actioned]]), MONTH(tbl_raw_data[[#This Row],[Date Actioned]]), DAY(tbl_raw_data[[#This Row],[Date Actioned]]))</f>
        <v>45137</v>
      </c>
      <c r="L527" s="55" t="str">
        <f>UPPER(TEXT(tbl_raw_data[[#This Row],[Updated_date]],"MMMM"))</f>
        <v>JULY</v>
      </c>
      <c r="M527" s="55" t="str">
        <f>UPPER("Week "&amp;IF(ROUNDUP(DAY(tbl_raw_data[[#This Row],[Updated_date]])/7,0)=5,4,ROUNDUP(DAY(tbl_raw_data[[#This Row],[Updated_date]])/7,0)))</f>
        <v>WEEK 4</v>
      </c>
      <c r="N527" s="57" t="str">
        <f>UPPER(VLOOKUP(tbl_raw_data[[#This Row],[Analyst]],[1]setting!$A$1:$B$15,2,0))</f>
        <v>SHAHID</v>
      </c>
      <c r="O527" s="57" t="str">
        <f>UPPER(tbl_raw_data[[#This Row],[Outcome]])</f>
        <v>APPROVE</v>
      </c>
      <c r="P527" s="57" t="str">
        <f>UPPER(tbl_raw_data[[#This Row],[Queue Name]])</f>
        <v>CONSUMER POST BUREAU</v>
      </c>
      <c r="Q527" s="57" t="str">
        <f>IF(tbl_raw_data[[#This Row],[time_taken_in_mins]]&lt;=20,"SLA_MET","SLA_NOT_MET")</f>
        <v>SLA_MET</v>
      </c>
    </row>
    <row r="528" spans="1:17" ht="15" customHeight="1" x14ac:dyDescent="0.25">
      <c r="A528" s="22" t="s">
        <v>6128</v>
      </c>
      <c r="B528" s="12">
        <v>45137.73364583333</v>
      </c>
      <c r="C528" s="15">
        <v>45137.745856481481</v>
      </c>
      <c r="D528" s="16" t="s">
        <v>8</v>
      </c>
      <c r="E528" s="16" t="s">
        <v>41</v>
      </c>
      <c r="F528" s="16" t="s">
        <v>10</v>
      </c>
      <c r="G528" s="107" t="s">
        <v>6129</v>
      </c>
      <c r="H52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 s="48">
        <f>tbl_raw_data[[#This Row],[Date Actioned]]-tbl_raw_data[[#This Row],[Date Tagged]]</f>
        <v>1.2210648150357883E-2</v>
      </c>
      <c r="J528" s="50">
        <f>HOUR(tbl_raw_data[[#This Row],[time_taken]])*60+MINUTE(tbl_raw_data[[#This Row],[time_taken]])+SECOND(tbl_raw_data[[#This Row],[time_taken]])/60</f>
        <v>17.583333333333332</v>
      </c>
      <c r="K528" s="54">
        <f>DATE(YEAR(tbl_raw_data[[#This Row],[Date Actioned]]), MONTH(tbl_raw_data[[#This Row],[Date Actioned]]), DAY(tbl_raw_data[[#This Row],[Date Actioned]]))</f>
        <v>45137</v>
      </c>
      <c r="L528" s="55" t="str">
        <f>UPPER(TEXT(tbl_raw_data[[#This Row],[Updated_date]],"MMMM"))</f>
        <v>JULY</v>
      </c>
      <c r="M528" s="55" t="str">
        <f>UPPER("Week "&amp;IF(ROUNDUP(DAY(tbl_raw_data[[#This Row],[Updated_date]])/7,0)=5,4,ROUNDUP(DAY(tbl_raw_data[[#This Row],[Updated_date]])/7,0)))</f>
        <v>WEEK 4</v>
      </c>
      <c r="N528" s="57" t="str">
        <f>UPPER(VLOOKUP(tbl_raw_data[[#This Row],[Analyst]],[1]setting!$A$1:$B$15,2,0))</f>
        <v>SAM</v>
      </c>
      <c r="O528" s="57" t="str">
        <f>UPPER(tbl_raw_data[[#This Row],[Outcome]])</f>
        <v>WITHDRAW</v>
      </c>
      <c r="P528" s="57" t="str">
        <f>UPPER(tbl_raw_data[[#This Row],[Queue Name]])</f>
        <v>CONSUMER POST BUREAU</v>
      </c>
      <c r="Q528" s="57" t="str">
        <f>IF(tbl_raw_data[[#This Row],[time_taken_in_mins]]&lt;=20,"SLA_MET","SLA_NOT_MET")</f>
        <v>SLA_MET</v>
      </c>
    </row>
    <row r="529" spans="1:17" ht="15" customHeight="1" x14ac:dyDescent="0.25">
      <c r="A529" s="5" t="s">
        <v>5227</v>
      </c>
      <c r="B529" s="12">
        <v>45137.734085648146</v>
      </c>
      <c r="C529" s="15">
        <v>45137.744155092594</v>
      </c>
      <c r="D529" s="16" t="s">
        <v>13</v>
      </c>
      <c r="E529" s="16" t="s">
        <v>41</v>
      </c>
      <c r="F529" s="16" t="s">
        <v>168</v>
      </c>
      <c r="G529" s="107" t="s">
        <v>67</v>
      </c>
      <c r="H52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 s="48">
        <f>tbl_raw_data[[#This Row],[Date Actioned]]-tbl_raw_data[[#This Row],[Date Tagged]]</f>
        <v>1.0069444448163267E-2</v>
      </c>
      <c r="J529" s="50">
        <f>HOUR(tbl_raw_data[[#This Row],[time_taken]])*60+MINUTE(tbl_raw_data[[#This Row],[time_taken]])+SECOND(tbl_raw_data[[#This Row],[time_taken]])/60</f>
        <v>14.5</v>
      </c>
      <c r="K529" s="54">
        <f>DATE(YEAR(tbl_raw_data[[#This Row],[Date Actioned]]), MONTH(tbl_raw_data[[#This Row],[Date Actioned]]), DAY(tbl_raw_data[[#This Row],[Date Actioned]]))</f>
        <v>45137</v>
      </c>
      <c r="L529" s="55" t="str">
        <f>UPPER(TEXT(tbl_raw_data[[#This Row],[Updated_date]],"MMMM"))</f>
        <v>JULY</v>
      </c>
      <c r="M529" s="55" t="str">
        <f>UPPER("Week "&amp;IF(ROUNDUP(DAY(tbl_raw_data[[#This Row],[Updated_date]])/7,0)=5,4,ROUNDUP(DAY(tbl_raw_data[[#This Row],[Updated_date]])/7,0)))</f>
        <v>WEEK 4</v>
      </c>
      <c r="N529" s="57" t="str">
        <f>UPPER(VLOOKUP(tbl_raw_data[[#This Row],[Analyst]],[1]setting!$A$1:$B$15,2,0))</f>
        <v>MERCEDES</v>
      </c>
      <c r="O529" s="57" t="str">
        <f>UPPER(tbl_raw_data[[#This Row],[Outcome]])</f>
        <v>APPROVE</v>
      </c>
      <c r="P529" s="57" t="str">
        <f>UPPER(tbl_raw_data[[#This Row],[Queue Name]])</f>
        <v>CONSUMER POST BUREAU</v>
      </c>
      <c r="Q529" s="57" t="str">
        <f>IF(tbl_raw_data[[#This Row],[time_taken_in_mins]]&lt;=20,"SLA_MET","SLA_NOT_MET")</f>
        <v>SLA_MET</v>
      </c>
    </row>
    <row r="530" spans="1:17" ht="15" customHeight="1" x14ac:dyDescent="0.25">
      <c r="A530" s="11" t="s">
        <v>6616</v>
      </c>
      <c r="B530" s="6">
        <v>45137.734537037039</v>
      </c>
      <c r="C530" s="9">
        <v>45137.749039351853</v>
      </c>
      <c r="D530" s="10" t="s">
        <v>13</v>
      </c>
      <c r="E530" s="10" t="s">
        <v>28</v>
      </c>
      <c r="F530" s="10" t="s">
        <v>455</v>
      </c>
      <c r="G530" s="108" t="s">
        <v>53</v>
      </c>
      <c r="H53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 s="48">
        <f>tbl_raw_data[[#This Row],[Date Actioned]]-tbl_raw_data[[#This Row],[Date Tagged]]</f>
        <v>1.4502314814308193E-2</v>
      </c>
      <c r="J530" s="50">
        <f>HOUR(tbl_raw_data[[#This Row],[time_taken]])*60+MINUTE(tbl_raw_data[[#This Row],[time_taken]])+SECOND(tbl_raw_data[[#This Row],[time_taken]])/60</f>
        <v>20.883333333333333</v>
      </c>
      <c r="K530" s="54">
        <f>DATE(YEAR(tbl_raw_data[[#This Row],[Date Actioned]]), MONTH(tbl_raw_data[[#This Row],[Date Actioned]]), DAY(tbl_raw_data[[#This Row],[Date Actioned]]))</f>
        <v>45137</v>
      </c>
      <c r="L530" s="55" t="str">
        <f>UPPER(TEXT(tbl_raw_data[[#This Row],[Updated_date]],"MMMM"))</f>
        <v>JULY</v>
      </c>
      <c r="M530" s="55" t="str">
        <f>UPPER("Week "&amp;IF(ROUNDUP(DAY(tbl_raw_data[[#This Row],[Updated_date]])/7,0)=5,4,ROUNDUP(DAY(tbl_raw_data[[#This Row],[Updated_date]])/7,0)))</f>
        <v>WEEK 4</v>
      </c>
      <c r="N530" s="57" t="str">
        <f>UPPER(VLOOKUP(tbl_raw_data[[#This Row],[Analyst]],[1]setting!$A$1:$B$15,2,0))</f>
        <v>ROHAN</v>
      </c>
      <c r="O530" s="57" t="str">
        <f>UPPER(tbl_raw_data[[#This Row],[Outcome]])</f>
        <v>APPROVE</v>
      </c>
      <c r="P530" s="57" t="str">
        <f>UPPER(tbl_raw_data[[#This Row],[Queue Name]])</f>
        <v>CONSUMER EXISTING</v>
      </c>
      <c r="Q530" s="57" t="str">
        <f>IF(tbl_raw_data[[#This Row],[time_taken_in_mins]]&lt;=20,"SLA_MET","SLA_NOT_MET")</f>
        <v>SLA_NOT_MET</v>
      </c>
    </row>
    <row r="531" spans="1:17" ht="15" customHeight="1" x14ac:dyDescent="0.25">
      <c r="A531" s="22" t="s">
        <v>6420</v>
      </c>
      <c r="B531" s="12">
        <v>45137.734965277778</v>
      </c>
      <c r="C531" s="15">
        <v>45137.748252314814</v>
      </c>
      <c r="D531" s="16" t="s">
        <v>13</v>
      </c>
      <c r="E531" s="16" t="s">
        <v>41</v>
      </c>
      <c r="F531" s="16" t="s">
        <v>168</v>
      </c>
      <c r="G531" s="107" t="s">
        <v>29</v>
      </c>
      <c r="H53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 s="48">
        <f>tbl_raw_data[[#This Row],[Date Actioned]]-tbl_raw_data[[#This Row],[Date Tagged]]</f>
        <v>1.3287037036207039E-2</v>
      </c>
      <c r="J531" s="50">
        <f>HOUR(tbl_raw_data[[#This Row],[time_taken]])*60+MINUTE(tbl_raw_data[[#This Row],[time_taken]])+SECOND(tbl_raw_data[[#This Row],[time_taken]])/60</f>
        <v>19.133333333333333</v>
      </c>
      <c r="K531" s="54">
        <f>DATE(YEAR(tbl_raw_data[[#This Row],[Date Actioned]]), MONTH(tbl_raw_data[[#This Row],[Date Actioned]]), DAY(tbl_raw_data[[#This Row],[Date Actioned]]))</f>
        <v>45137</v>
      </c>
      <c r="L531" s="55" t="str">
        <f>UPPER(TEXT(tbl_raw_data[[#This Row],[Updated_date]],"MMMM"))</f>
        <v>JULY</v>
      </c>
      <c r="M531" s="55" t="str">
        <f>UPPER("Week "&amp;IF(ROUNDUP(DAY(tbl_raw_data[[#This Row],[Updated_date]])/7,0)=5,4,ROUNDUP(DAY(tbl_raw_data[[#This Row],[Updated_date]])/7,0)))</f>
        <v>WEEK 4</v>
      </c>
      <c r="N531" s="57" t="str">
        <f>UPPER(VLOOKUP(tbl_raw_data[[#This Row],[Analyst]],[1]setting!$A$1:$B$15,2,0))</f>
        <v>MERCEDES</v>
      </c>
      <c r="O531" s="57" t="str">
        <f>UPPER(tbl_raw_data[[#This Row],[Outcome]])</f>
        <v>APPROVE</v>
      </c>
      <c r="P531" s="57" t="str">
        <f>UPPER(tbl_raw_data[[#This Row],[Queue Name]])</f>
        <v>CONSUMER POST BUREAU</v>
      </c>
      <c r="Q531" s="57" t="str">
        <f>IF(tbl_raw_data[[#This Row],[time_taken_in_mins]]&lt;=20,"SLA_MET","SLA_NOT_MET")</f>
        <v>SLA_MET</v>
      </c>
    </row>
    <row r="532" spans="1:17" ht="15" customHeight="1" x14ac:dyDescent="0.25">
      <c r="A532" s="5" t="s">
        <v>5827</v>
      </c>
      <c r="B532" s="6">
        <v>45137.736203703702</v>
      </c>
      <c r="C532" s="7">
        <v>45137.74763888889</v>
      </c>
      <c r="D532" s="8" t="s">
        <v>29</v>
      </c>
      <c r="E532" s="10" t="s">
        <v>28</v>
      </c>
      <c r="F532" s="8" t="s">
        <v>73</v>
      </c>
      <c r="G532" s="109"/>
      <c r="H5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 s="48">
        <f>tbl_raw_data[[#This Row],[Date Actioned]]-tbl_raw_data[[#This Row],[Date Tagged]]</f>
        <v>1.1435185188020114E-2</v>
      </c>
      <c r="J532" s="50">
        <f>HOUR(tbl_raw_data[[#This Row],[time_taken]])*60+MINUTE(tbl_raw_data[[#This Row],[time_taken]])+SECOND(tbl_raw_data[[#This Row],[time_taken]])/60</f>
        <v>16.466666666666665</v>
      </c>
      <c r="K532" s="54">
        <f>DATE(YEAR(tbl_raw_data[[#This Row],[Date Actioned]]), MONTH(tbl_raw_data[[#This Row],[Date Actioned]]), DAY(tbl_raw_data[[#This Row],[Date Actioned]]))</f>
        <v>45137</v>
      </c>
      <c r="L532" s="55" t="str">
        <f>UPPER(TEXT(tbl_raw_data[[#This Row],[Updated_date]],"MMMM"))</f>
        <v>JULY</v>
      </c>
      <c r="M532" s="55" t="str">
        <f>UPPER("Week "&amp;IF(ROUNDUP(DAY(tbl_raw_data[[#This Row],[Updated_date]])/7,0)=5,4,ROUNDUP(DAY(tbl_raw_data[[#This Row],[Updated_date]])/7,0)))</f>
        <v>WEEK 4</v>
      </c>
      <c r="N532" s="57" t="str">
        <f>UPPER(VLOOKUP(tbl_raw_data[[#This Row],[Analyst]],[1]setting!$A$1:$B$15,2,0))</f>
        <v>SHAHID</v>
      </c>
      <c r="O532" s="57" t="str">
        <f>UPPER(tbl_raw_data[[#This Row],[Outcome]])</f>
        <v>APPROVE</v>
      </c>
      <c r="P532" s="57" t="str">
        <f>UPPER(tbl_raw_data[[#This Row],[Queue Name]])</f>
        <v>CONSUMER EXISTING</v>
      </c>
      <c r="Q532" s="57" t="str">
        <f>IF(tbl_raw_data[[#This Row],[time_taken_in_mins]]&lt;=20,"SLA_MET","SLA_NOT_MET")</f>
        <v>SLA_MET</v>
      </c>
    </row>
    <row r="533" spans="1:17" ht="15" customHeight="1" x14ac:dyDescent="0.25">
      <c r="A533" s="5" t="s">
        <v>6314</v>
      </c>
      <c r="B533" s="6">
        <v>45137.736250000002</v>
      </c>
      <c r="C533" s="9">
        <v>45137.749155092592</v>
      </c>
      <c r="D533" s="10" t="s">
        <v>8</v>
      </c>
      <c r="E533" s="10" t="s">
        <v>9</v>
      </c>
      <c r="F533" s="10" t="s">
        <v>10</v>
      </c>
      <c r="G533" s="108" t="s">
        <v>6315</v>
      </c>
      <c r="H53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3" s="48">
        <f>tbl_raw_data[[#This Row],[Date Actioned]]-tbl_raw_data[[#This Row],[Date Tagged]]</f>
        <v>1.2905092589790002E-2</v>
      </c>
      <c r="J533" s="50">
        <f>HOUR(tbl_raw_data[[#This Row],[time_taken]])*60+MINUTE(tbl_raw_data[[#This Row],[time_taken]])+SECOND(tbl_raw_data[[#This Row],[time_taken]])/60</f>
        <v>18.583333333333332</v>
      </c>
      <c r="K533" s="54">
        <f>DATE(YEAR(tbl_raw_data[[#This Row],[Date Actioned]]), MONTH(tbl_raw_data[[#This Row],[Date Actioned]]), DAY(tbl_raw_data[[#This Row],[Date Actioned]]))</f>
        <v>45137</v>
      </c>
      <c r="L533" s="55" t="str">
        <f>UPPER(TEXT(tbl_raw_data[[#This Row],[Updated_date]],"MMMM"))</f>
        <v>JULY</v>
      </c>
      <c r="M533" s="55" t="str">
        <f>UPPER("Week "&amp;IF(ROUNDUP(DAY(tbl_raw_data[[#This Row],[Updated_date]])/7,0)=5,4,ROUNDUP(DAY(tbl_raw_data[[#This Row],[Updated_date]])/7,0)))</f>
        <v>WEEK 4</v>
      </c>
      <c r="N533" s="57" t="str">
        <f>UPPER(VLOOKUP(tbl_raw_data[[#This Row],[Analyst]],[1]setting!$A$1:$B$15,2,0))</f>
        <v>SAM</v>
      </c>
      <c r="O533" s="57" t="str">
        <f>UPPER(tbl_raw_data[[#This Row],[Outcome]])</f>
        <v>WITHDRAW</v>
      </c>
      <c r="P533" s="57" t="str">
        <f>UPPER(tbl_raw_data[[#This Row],[Queue Name]])</f>
        <v>CONSUMER PRE BUREAU</v>
      </c>
      <c r="Q533" s="57" t="str">
        <f>IF(tbl_raw_data[[#This Row],[time_taken_in_mins]]&lt;=20,"SLA_MET","SLA_NOT_MET")</f>
        <v>SLA_MET</v>
      </c>
    </row>
    <row r="534" spans="1:17" ht="15" customHeight="1" x14ac:dyDescent="0.25">
      <c r="A534" s="11" t="s">
        <v>6612</v>
      </c>
      <c r="B534" s="12">
        <v>45137.737164351849</v>
      </c>
      <c r="C534" s="15">
        <v>45137.751655092594</v>
      </c>
      <c r="D534" s="16" t="s">
        <v>13</v>
      </c>
      <c r="E534" s="16" t="s">
        <v>41</v>
      </c>
      <c r="F534" s="16" t="s">
        <v>168</v>
      </c>
      <c r="G534" s="107" t="s">
        <v>67</v>
      </c>
      <c r="H53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 s="48">
        <f>tbl_raw_data[[#This Row],[Date Actioned]]-tbl_raw_data[[#This Row],[Date Tagged]]</f>
        <v>1.4490740744804498E-2</v>
      </c>
      <c r="J534" s="50">
        <f>HOUR(tbl_raw_data[[#This Row],[time_taken]])*60+MINUTE(tbl_raw_data[[#This Row],[time_taken]])+SECOND(tbl_raw_data[[#This Row],[time_taken]])/60</f>
        <v>20.866666666666667</v>
      </c>
      <c r="K534" s="54">
        <f>DATE(YEAR(tbl_raw_data[[#This Row],[Date Actioned]]), MONTH(tbl_raw_data[[#This Row],[Date Actioned]]), DAY(tbl_raw_data[[#This Row],[Date Actioned]]))</f>
        <v>45137</v>
      </c>
      <c r="L534" s="55" t="str">
        <f>UPPER(TEXT(tbl_raw_data[[#This Row],[Updated_date]],"MMMM"))</f>
        <v>JULY</v>
      </c>
      <c r="M534" s="55" t="str">
        <f>UPPER("Week "&amp;IF(ROUNDUP(DAY(tbl_raw_data[[#This Row],[Updated_date]])/7,0)=5,4,ROUNDUP(DAY(tbl_raw_data[[#This Row],[Updated_date]])/7,0)))</f>
        <v>WEEK 4</v>
      </c>
      <c r="N534" s="57" t="str">
        <f>UPPER(VLOOKUP(tbl_raw_data[[#This Row],[Analyst]],[1]setting!$A$1:$B$15,2,0))</f>
        <v>MERCEDES</v>
      </c>
      <c r="O534" s="57" t="str">
        <f>UPPER(tbl_raw_data[[#This Row],[Outcome]])</f>
        <v>APPROVE</v>
      </c>
      <c r="P534" s="57" t="str">
        <f>UPPER(tbl_raw_data[[#This Row],[Queue Name]])</f>
        <v>CONSUMER POST BUREAU</v>
      </c>
      <c r="Q534" s="57" t="str">
        <f>IF(tbl_raw_data[[#This Row],[time_taken_in_mins]]&lt;=20,"SLA_MET","SLA_NOT_MET")</f>
        <v>SLA_NOT_MET</v>
      </c>
    </row>
    <row r="535" spans="1:17" ht="15" customHeight="1" x14ac:dyDescent="0.25">
      <c r="A535" s="22" t="s">
        <v>6652</v>
      </c>
      <c r="B535" s="6">
        <v>45137.739166666666</v>
      </c>
      <c r="C535" s="9">
        <v>45137.753831018519</v>
      </c>
      <c r="D535" s="10" t="s">
        <v>13</v>
      </c>
      <c r="E535" s="10" t="s">
        <v>28</v>
      </c>
      <c r="F535" s="10" t="s">
        <v>109</v>
      </c>
      <c r="G535" s="108" t="s">
        <v>29</v>
      </c>
      <c r="H53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 s="48">
        <f>tbl_raw_data[[#This Row],[Date Actioned]]-tbl_raw_data[[#This Row],[Date Tagged]]</f>
        <v>1.4664351852843538E-2</v>
      </c>
      <c r="J535" s="50">
        <f>HOUR(tbl_raw_data[[#This Row],[time_taken]])*60+MINUTE(tbl_raw_data[[#This Row],[time_taken]])+SECOND(tbl_raw_data[[#This Row],[time_taken]])/60</f>
        <v>21.116666666666667</v>
      </c>
      <c r="K535" s="54">
        <f>DATE(YEAR(tbl_raw_data[[#This Row],[Date Actioned]]), MONTH(tbl_raw_data[[#This Row],[Date Actioned]]), DAY(tbl_raw_data[[#This Row],[Date Actioned]]))</f>
        <v>45137</v>
      </c>
      <c r="L535" s="55" t="str">
        <f>UPPER(TEXT(tbl_raw_data[[#This Row],[Updated_date]],"MMMM"))</f>
        <v>JULY</v>
      </c>
      <c r="M535" s="55" t="str">
        <f>UPPER("Week "&amp;IF(ROUNDUP(DAY(tbl_raw_data[[#This Row],[Updated_date]])/7,0)=5,4,ROUNDUP(DAY(tbl_raw_data[[#This Row],[Updated_date]])/7,0)))</f>
        <v>WEEK 4</v>
      </c>
      <c r="N535" s="57" t="str">
        <f>UPPER(VLOOKUP(tbl_raw_data[[#This Row],[Analyst]],[1]setting!$A$1:$B$15,2,0))</f>
        <v>NAVED</v>
      </c>
      <c r="O535" s="57" t="str">
        <f>UPPER(tbl_raw_data[[#This Row],[Outcome]])</f>
        <v>APPROVE</v>
      </c>
      <c r="P535" s="57" t="str">
        <f>UPPER(tbl_raw_data[[#This Row],[Queue Name]])</f>
        <v>CONSUMER EXISTING</v>
      </c>
      <c r="Q535" s="57" t="str">
        <f>IF(tbl_raw_data[[#This Row],[time_taken_in_mins]]&lt;=20,"SLA_MET","SLA_NOT_MET")</f>
        <v>SLA_NOT_MET</v>
      </c>
    </row>
    <row r="536" spans="1:17" ht="15" customHeight="1" x14ac:dyDescent="0.25">
      <c r="A536" s="5" t="s">
        <v>6571</v>
      </c>
      <c r="B536" s="12">
        <v>45137.742812500001</v>
      </c>
      <c r="C536" s="15">
        <v>45137.757002314815</v>
      </c>
      <c r="D536" s="16" t="s">
        <v>13</v>
      </c>
      <c r="E536" s="16" t="s">
        <v>9</v>
      </c>
      <c r="F536" s="16" t="s">
        <v>455</v>
      </c>
      <c r="G536" s="107" t="s">
        <v>29</v>
      </c>
      <c r="H53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 s="48">
        <f>tbl_raw_data[[#This Row],[Date Actioned]]-tbl_raw_data[[#This Row],[Date Tagged]]</f>
        <v>1.4189814814017154E-2</v>
      </c>
      <c r="J536" s="50">
        <f>HOUR(tbl_raw_data[[#This Row],[time_taken]])*60+MINUTE(tbl_raw_data[[#This Row],[time_taken]])+SECOND(tbl_raw_data[[#This Row],[time_taken]])/60</f>
        <v>20.433333333333334</v>
      </c>
      <c r="K536" s="54">
        <f>DATE(YEAR(tbl_raw_data[[#This Row],[Date Actioned]]), MONTH(tbl_raw_data[[#This Row],[Date Actioned]]), DAY(tbl_raw_data[[#This Row],[Date Actioned]]))</f>
        <v>45137</v>
      </c>
      <c r="L536" s="55" t="str">
        <f>UPPER(TEXT(tbl_raw_data[[#This Row],[Updated_date]],"MMMM"))</f>
        <v>JULY</v>
      </c>
      <c r="M536" s="55" t="str">
        <f>UPPER("Week "&amp;IF(ROUNDUP(DAY(tbl_raw_data[[#This Row],[Updated_date]])/7,0)=5,4,ROUNDUP(DAY(tbl_raw_data[[#This Row],[Updated_date]])/7,0)))</f>
        <v>WEEK 4</v>
      </c>
      <c r="N536" s="57" t="str">
        <f>UPPER(VLOOKUP(tbl_raw_data[[#This Row],[Analyst]],[1]setting!$A$1:$B$15,2,0))</f>
        <v>ROHAN</v>
      </c>
      <c r="O536" s="57" t="str">
        <f>UPPER(tbl_raw_data[[#This Row],[Outcome]])</f>
        <v>APPROVE</v>
      </c>
      <c r="P536" s="57" t="str">
        <f>UPPER(tbl_raw_data[[#This Row],[Queue Name]])</f>
        <v>CONSUMER PRE BUREAU</v>
      </c>
      <c r="Q536" s="57" t="str">
        <f>IF(tbl_raw_data[[#This Row],[time_taken_in_mins]]&lt;=20,"SLA_MET","SLA_NOT_MET")</f>
        <v>SLA_NOT_MET</v>
      </c>
    </row>
    <row r="537" spans="1:17" ht="15" customHeight="1" x14ac:dyDescent="0.25">
      <c r="A537" s="11" t="s">
        <v>5475</v>
      </c>
      <c r="B537" s="6">
        <v>45137.74324074074</v>
      </c>
      <c r="C537" s="9">
        <v>45137.753819444442</v>
      </c>
      <c r="D537" s="10" t="s">
        <v>13</v>
      </c>
      <c r="E537" s="10" t="s">
        <v>41</v>
      </c>
      <c r="F537" s="10" t="s">
        <v>10</v>
      </c>
      <c r="G537" s="108" t="s">
        <v>67</v>
      </c>
      <c r="H53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 s="48">
        <f>tbl_raw_data[[#This Row],[Date Actioned]]-tbl_raw_data[[#This Row],[Date Tagged]]</f>
        <v>1.0578703702776693E-2</v>
      </c>
      <c r="J537" s="50">
        <f>HOUR(tbl_raw_data[[#This Row],[time_taken]])*60+MINUTE(tbl_raw_data[[#This Row],[time_taken]])+SECOND(tbl_raw_data[[#This Row],[time_taken]])/60</f>
        <v>15.233333333333333</v>
      </c>
      <c r="K537" s="54">
        <f>DATE(YEAR(tbl_raw_data[[#This Row],[Date Actioned]]), MONTH(tbl_raw_data[[#This Row],[Date Actioned]]), DAY(tbl_raw_data[[#This Row],[Date Actioned]]))</f>
        <v>45137</v>
      </c>
      <c r="L537" s="55" t="str">
        <f>UPPER(TEXT(tbl_raw_data[[#This Row],[Updated_date]],"MMMM"))</f>
        <v>JULY</v>
      </c>
      <c r="M537" s="55" t="str">
        <f>UPPER("Week "&amp;IF(ROUNDUP(DAY(tbl_raw_data[[#This Row],[Updated_date]])/7,0)=5,4,ROUNDUP(DAY(tbl_raw_data[[#This Row],[Updated_date]])/7,0)))</f>
        <v>WEEK 4</v>
      </c>
      <c r="N537" s="57" t="str">
        <f>UPPER(VLOOKUP(tbl_raw_data[[#This Row],[Analyst]],[1]setting!$A$1:$B$15,2,0))</f>
        <v>SAM</v>
      </c>
      <c r="O537" s="57" t="str">
        <f>UPPER(tbl_raw_data[[#This Row],[Outcome]])</f>
        <v>APPROVE</v>
      </c>
      <c r="P537" s="57" t="str">
        <f>UPPER(tbl_raw_data[[#This Row],[Queue Name]])</f>
        <v>CONSUMER POST BUREAU</v>
      </c>
      <c r="Q537" s="57" t="str">
        <f>IF(tbl_raw_data[[#This Row],[time_taken_in_mins]]&lt;=20,"SLA_MET","SLA_NOT_MET")</f>
        <v>SLA_MET</v>
      </c>
    </row>
    <row r="538" spans="1:17" ht="15" customHeight="1" x14ac:dyDescent="0.25">
      <c r="A538" s="11" t="s">
        <v>4632</v>
      </c>
      <c r="B538" s="12">
        <v>45137.745358796295</v>
      </c>
      <c r="C538" s="15">
        <v>45137.754143518519</v>
      </c>
      <c r="D538" s="16" t="s">
        <v>8</v>
      </c>
      <c r="E538" s="16" t="s">
        <v>9</v>
      </c>
      <c r="F538" s="16" t="s">
        <v>168</v>
      </c>
      <c r="G538" s="107" t="s">
        <v>314</v>
      </c>
      <c r="H53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8" s="48">
        <f>tbl_raw_data[[#This Row],[Date Actioned]]-tbl_raw_data[[#This Row],[Date Tagged]]</f>
        <v>8.7847222239361145E-3</v>
      </c>
      <c r="J538" s="50">
        <f>HOUR(tbl_raw_data[[#This Row],[time_taken]])*60+MINUTE(tbl_raw_data[[#This Row],[time_taken]])+SECOND(tbl_raw_data[[#This Row],[time_taken]])/60</f>
        <v>12.65</v>
      </c>
      <c r="K538" s="54">
        <f>DATE(YEAR(tbl_raw_data[[#This Row],[Date Actioned]]), MONTH(tbl_raw_data[[#This Row],[Date Actioned]]), DAY(tbl_raw_data[[#This Row],[Date Actioned]]))</f>
        <v>45137</v>
      </c>
      <c r="L538" s="55" t="str">
        <f>UPPER(TEXT(tbl_raw_data[[#This Row],[Updated_date]],"MMMM"))</f>
        <v>JULY</v>
      </c>
      <c r="M538" s="55" t="str">
        <f>UPPER("Week "&amp;IF(ROUNDUP(DAY(tbl_raw_data[[#This Row],[Updated_date]])/7,0)=5,4,ROUNDUP(DAY(tbl_raw_data[[#This Row],[Updated_date]])/7,0)))</f>
        <v>WEEK 4</v>
      </c>
      <c r="N538" s="57" t="str">
        <f>UPPER(VLOOKUP(tbl_raw_data[[#This Row],[Analyst]],[1]setting!$A$1:$B$15,2,0))</f>
        <v>MERCEDES</v>
      </c>
      <c r="O538" s="57" t="str">
        <f>UPPER(tbl_raw_data[[#This Row],[Outcome]])</f>
        <v>WITHDRAW</v>
      </c>
      <c r="P538" s="57" t="str">
        <f>UPPER(tbl_raw_data[[#This Row],[Queue Name]])</f>
        <v>CONSUMER PRE BUREAU</v>
      </c>
      <c r="Q538" s="57" t="str">
        <f>IF(tbl_raw_data[[#This Row],[time_taken_in_mins]]&lt;=20,"SLA_MET","SLA_NOT_MET")</f>
        <v>SLA_MET</v>
      </c>
    </row>
    <row r="539" spans="1:17" ht="15" customHeight="1" x14ac:dyDescent="0.25">
      <c r="A539" s="22" t="s">
        <v>5136</v>
      </c>
      <c r="B539" s="12">
        <v>45137.747071759259</v>
      </c>
      <c r="C539" s="15">
        <v>45137.756921296299</v>
      </c>
      <c r="D539" s="16" t="s">
        <v>13</v>
      </c>
      <c r="E539" s="16" t="s">
        <v>41</v>
      </c>
      <c r="F539" s="16" t="s">
        <v>55</v>
      </c>
      <c r="G539" s="107" t="s">
        <v>67</v>
      </c>
      <c r="H53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 s="48">
        <f>tbl_raw_data[[#This Row],[Date Actioned]]-tbl_raw_data[[#This Row],[Date Tagged]]</f>
        <v>9.8495370402815752E-3</v>
      </c>
      <c r="J539" s="50">
        <f>HOUR(tbl_raw_data[[#This Row],[time_taken]])*60+MINUTE(tbl_raw_data[[#This Row],[time_taken]])+SECOND(tbl_raw_data[[#This Row],[time_taken]])/60</f>
        <v>14.183333333333334</v>
      </c>
      <c r="K539" s="54">
        <f>DATE(YEAR(tbl_raw_data[[#This Row],[Date Actioned]]), MONTH(tbl_raw_data[[#This Row],[Date Actioned]]), DAY(tbl_raw_data[[#This Row],[Date Actioned]]))</f>
        <v>45137</v>
      </c>
      <c r="L539" s="55" t="str">
        <f>UPPER(TEXT(tbl_raw_data[[#This Row],[Updated_date]],"MMMM"))</f>
        <v>JULY</v>
      </c>
      <c r="M539" s="55" t="str">
        <f>UPPER("Week "&amp;IF(ROUNDUP(DAY(tbl_raw_data[[#This Row],[Updated_date]])/7,0)=5,4,ROUNDUP(DAY(tbl_raw_data[[#This Row],[Updated_date]])/7,0)))</f>
        <v>WEEK 4</v>
      </c>
      <c r="N539" s="57" t="str">
        <f>UPPER(VLOOKUP(tbl_raw_data[[#This Row],[Analyst]],[1]setting!$A$1:$B$15,2,0))</f>
        <v>CAMERON</v>
      </c>
      <c r="O539" s="57" t="str">
        <f>UPPER(tbl_raw_data[[#This Row],[Outcome]])</f>
        <v>APPROVE</v>
      </c>
      <c r="P539" s="57" t="str">
        <f>UPPER(tbl_raw_data[[#This Row],[Queue Name]])</f>
        <v>CONSUMER POST BUREAU</v>
      </c>
      <c r="Q539" s="57" t="str">
        <f>IF(tbl_raw_data[[#This Row],[time_taken_in_mins]]&lt;=20,"SLA_MET","SLA_NOT_MET")</f>
        <v>SLA_MET</v>
      </c>
    </row>
    <row r="540" spans="1:17" ht="15" customHeight="1" x14ac:dyDescent="0.25">
      <c r="A540" s="5" t="s">
        <v>504</v>
      </c>
      <c r="B540" s="6">
        <v>45137.747488425928</v>
      </c>
      <c r="C540" s="7">
        <v>45137.7502662037</v>
      </c>
      <c r="D540" s="8" t="s">
        <v>29</v>
      </c>
      <c r="E540" s="10" t="s">
        <v>28</v>
      </c>
      <c r="F540" s="8" t="s">
        <v>73</v>
      </c>
      <c r="G540" s="109"/>
      <c r="H5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 s="48">
        <f>tbl_raw_data[[#This Row],[Date Actioned]]-tbl_raw_data[[#This Row],[Date Tagged]]</f>
        <v>2.7777777722803876E-3</v>
      </c>
      <c r="J540" s="50">
        <f>HOUR(tbl_raw_data[[#This Row],[time_taken]])*60+MINUTE(tbl_raw_data[[#This Row],[time_taken]])+SECOND(tbl_raw_data[[#This Row],[time_taken]])/60</f>
        <v>4</v>
      </c>
      <c r="K540" s="54">
        <f>DATE(YEAR(tbl_raw_data[[#This Row],[Date Actioned]]), MONTH(tbl_raw_data[[#This Row],[Date Actioned]]), DAY(tbl_raw_data[[#This Row],[Date Actioned]]))</f>
        <v>45137</v>
      </c>
      <c r="L540" s="55" t="str">
        <f>UPPER(TEXT(tbl_raw_data[[#This Row],[Updated_date]],"MMMM"))</f>
        <v>JULY</v>
      </c>
      <c r="M540" s="55" t="str">
        <f>UPPER("Week "&amp;IF(ROUNDUP(DAY(tbl_raw_data[[#This Row],[Updated_date]])/7,0)=5,4,ROUNDUP(DAY(tbl_raw_data[[#This Row],[Updated_date]])/7,0)))</f>
        <v>WEEK 4</v>
      </c>
      <c r="N540" s="57" t="str">
        <f>UPPER(VLOOKUP(tbl_raw_data[[#This Row],[Analyst]],[1]setting!$A$1:$B$15,2,0))</f>
        <v>SHAHID</v>
      </c>
      <c r="O540" s="57" t="str">
        <f>UPPER(tbl_raw_data[[#This Row],[Outcome]])</f>
        <v>APPROVE</v>
      </c>
      <c r="P540" s="57" t="str">
        <f>UPPER(tbl_raw_data[[#This Row],[Queue Name]])</f>
        <v>CONSUMER EXISTING</v>
      </c>
      <c r="Q540" s="57" t="str">
        <f>IF(tbl_raw_data[[#This Row],[time_taken_in_mins]]&lt;=20,"SLA_MET","SLA_NOT_MET")</f>
        <v>SLA_MET</v>
      </c>
    </row>
    <row r="541" spans="1:17" ht="15" customHeight="1" x14ac:dyDescent="0.25">
      <c r="A541" s="22" t="s">
        <v>5558</v>
      </c>
      <c r="B541" s="6">
        <v>45137.747511574074</v>
      </c>
      <c r="C541" s="9">
        <v>45137.758287037039</v>
      </c>
      <c r="D541" s="10" t="s">
        <v>8</v>
      </c>
      <c r="E541" s="10" t="s">
        <v>9</v>
      </c>
      <c r="F541" s="10" t="s">
        <v>10</v>
      </c>
      <c r="G541" s="108" t="s">
        <v>11</v>
      </c>
      <c r="H54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1" s="48">
        <f>tbl_raw_data[[#This Row],[Date Actioned]]-tbl_raw_data[[#This Row],[Date Tagged]]</f>
        <v>1.0775462964375038E-2</v>
      </c>
      <c r="J541" s="50">
        <f>HOUR(tbl_raw_data[[#This Row],[time_taken]])*60+MINUTE(tbl_raw_data[[#This Row],[time_taken]])+SECOND(tbl_raw_data[[#This Row],[time_taken]])/60</f>
        <v>15.516666666666667</v>
      </c>
      <c r="K541" s="54">
        <f>DATE(YEAR(tbl_raw_data[[#This Row],[Date Actioned]]), MONTH(tbl_raw_data[[#This Row],[Date Actioned]]), DAY(tbl_raw_data[[#This Row],[Date Actioned]]))</f>
        <v>45137</v>
      </c>
      <c r="L541" s="55" t="str">
        <f>UPPER(TEXT(tbl_raw_data[[#This Row],[Updated_date]],"MMMM"))</f>
        <v>JULY</v>
      </c>
      <c r="M541" s="55" t="str">
        <f>UPPER("Week "&amp;IF(ROUNDUP(DAY(tbl_raw_data[[#This Row],[Updated_date]])/7,0)=5,4,ROUNDUP(DAY(tbl_raw_data[[#This Row],[Updated_date]])/7,0)))</f>
        <v>WEEK 4</v>
      </c>
      <c r="N541" s="57" t="str">
        <f>UPPER(VLOOKUP(tbl_raw_data[[#This Row],[Analyst]],[1]setting!$A$1:$B$15,2,0))</f>
        <v>SAM</v>
      </c>
      <c r="O541" s="57" t="str">
        <f>UPPER(tbl_raw_data[[#This Row],[Outcome]])</f>
        <v>WITHDRAW</v>
      </c>
      <c r="P541" s="57" t="str">
        <f>UPPER(tbl_raw_data[[#This Row],[Queue Name]])</f>
        <v>CONSUMER PRE BUREAU</v>
      </c>
      <c r="Q541" s="57" t="str">
        <f>IF(tbl_raw_data[[#This Row],[time_taken_in_mins]]&lt;=20,"SLA_MET","SLA_NOT_MET")</f>
        <v>SLA_MET</v>
      </c>
    </row>
    <row r="542" spans="1:17" ht="15" customHeight="1" x14ac:dyDescent="0.25">
      <c r="A542" s="11" t="s">
        <v>3531</v>
      </c>
      <c r="B542" s="12">
        <v>45137.747569444444</v>
      </c>
      <c r="C542" s="13">
        <v>45137.754629629628</v>
      </c>
      <c r="D542" s="14" t="s">
        <v>29</v>
      </c>
      <c r="E542" s="16" t="s">
        <v>41</v>
      </c>
      <c r="F542" s="14" t="s">
        <v>73</v>
      </c>
      <c r="G542" s="106"/>
      <c r="H542"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 s="48">
        <f>tbl_raw_data[[#This Row],[Date Actioned]]-tbl_raw_data[[#This Row],[Date Tagged]]</f>
        <v>7.0601851839455776E-3</v>
      </c>
      <c r="J542" s="50">
        <f>HOUR(tbl_raw_data[[#This Row],[time_taken]])*60+MINUTE(tbl_raw_data[[#This Row],[time_taken]])+SECOND(tbl_raw_data[[#This Row],[time_taken]])/60</f>
        <v>10.166666666666666</v>
      </c>
      <c r="K542" s="54">
        <f>DATE(YEAR(tbl_raw_data[[#This Row],[Date Actioned]]), MONTH(tbl_raw_data[[#This Row],[Date Actioned]]), DAY(tbl_raw_data[[#This Row],[Date Actioned]]))</f>
        <v>45137</v>
      </c>
      <c r="L542" s="55" t="str">
        <f>UPPER(TEXT(tbl_raw_data[[#This Row],[Updated_date]],"MMMM"))</f>
        <v>JULY</v>
      </c>
      <c r="M542" s="55" t="str">
        <f>UPPER("Week "&amp;IF(ROUNDUP(DAY(tbl_raw_data[[#This Row],[Updated_date]])/7,0)=5,4,ROUNDUP(DAY(tbl_raw_data[[#This Row],[Updated_date]])/7,0)))</f>
        <v>WEEK 4</v>
      </c>
      <c r="N542" s="57" t="str">
        <f>UPPER(VLOOKUP(tbl_raw_data[[#This Row],[Analyst]],[1]setting!$A$1:$B$15,2,0))</f>
        <v>SHAHID</v>
      </c>
      <c r="O542" s="57" t="str">
        <f>UPPER(tbl_raw_data[[#This Row],[Outcome]])</f>
        <v>APPROVE</v>
      </c>
      <c r="P542" s="57" t="str">
        <f>UPPER(tbl_raw_data[[#This Row],[Queue Name]])</f>
        <v>CONSUMER POST BUREAU</v>
      </c>
      <c r="Q542" s="57" t="str">
        <f>IF(tbl_raw_data[[#This Row],[time_taken_in_mins]]&lt;=20,"SLA_MET","SLA_NOT_MET")</f>
        <v>SLA_MET</v>
      </c>
    </row>
    <row r="543" spans="1:17" ht="15" customHeight="1" x14ac:dyDescent="0.25">
      <c r="A543" s="5" t="s">
        <v>5158</v>
      </c>
      <c r="B543" s="12">
        <v>45137.749664351853</v>
      </c>
      <c r="C543" s="15">
        <v>45137.759548611109</v>
      </c>
      <c r="D543" s="16" t="s">
        <v>8</v>
      </c>
      <c r="E543" s="16" t="s">
        <v>9</v>
      </c>
      <c r="F543" s="16" t="s">
        <v>109</v>
      </c>
      <c r="G543" s="107" t="s">
        <v>11</v>
      </c>
      <c r="H54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3" s="48">
        <f>tbl_raw_data[[#This Row],[Date Actioned]]-tbl_raw_data[[#This Row],[Date Tagged]]</f>
        <v>9.8842592560686171E-3</v>
      </c>
      <c r="J543" s="50">
        <f>HOUR(tbl_raw_data[[#This Row],[time_taken]])*60+MINUTE(tbl_raw_data[[#This Row],[time_taken]])+SECOND(tbl_raw_data[[#This Row],[time_taken]])/60</f>
        <v>14.233333333333333</v>
      </c>
      <c r="K543" s="54">
        <f>DATE(YEAR(tbl_raw_data[[#This Row],[Date Actioned]]), MONTH(tbl_raw_data[[#This Row],[Date Actioned]]), DAY(tbl_raw_data[[#This Row],[Date Actioned]]))</f>
        <v>45137</v>
      </c>
      <c r="L543" s="55" t="str">
        <f>UPPER(TEXT(tbl_raw_data[[#This Row],[Updated_date]],"MMMM"))</f>
        <v>JULY</v>
      </c>
      <c r="M543" s="55" t="str">
        <f>UPPER("Week "&amp;IF(ROUNDUP(DAY(tbl_raw_data[[#This Row],[Updated_date]])/7,0)=5,4,ROUNDUP(DAY(tbl_raw_data[[#This Row],[Updated_date]])/7,0)))</f>
        <v>WEEK 4</v>
      </c>
      <c r="N543" s="57" t="str">
        <f>UPPER(VLOOKUP(tbl_raw_data[[#This Row],[Analyst]],[1]setting!$A$1:$B$15,2,0))</f>
        <v>NAVED</v>
      </c>
      <c r="O543" s="57" t="str">
        <f>UPPER(tbl_raw_data[[#This Row],[Outcome]])</f>
        <v>WITHDRAW</v>
      </c>
      <c r="P543" s="57" t="str">
        <f>UPPER(tbl_raw_data[[#This Row],[Queue Name]])</f>
        <v>CONSUMER PRE BUREAU</v>
      </c>
      <c r="Q543" s="57" t="str">
        <f>IF(tbl_raw_data[[#This Row],[time_taken_in_mins]]&lt;=20,"SLA_MET","SLA_NOT_MET")</f>
        <v>SLA_MET</v>
      </c>
    </row>
    <row r="544" spans="1:17" ht="15" customHeight="1" x14ac:dyDescent="0.25">
      <c r="A544" s="11" t="s">
        <v>3144</v>
      </c>
      <c r="B544" s="6">
        <v>45137.750810185185</v>
      </c>
      <c r="C544" s="7">
        <v>45137.757395833331</v>
      </c>
      <c r="D544" s="8" t="s">
        <v>40</v>
      </c>
      <c r="E544" s="10" t="s">
        <v>41</v>
      </c>
      <c r="F544" s="8" t="s">
        <v>73</v>
      </c>
      <c r="G544" s="109"/>
      <c r="H54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4" s="48">
        <f>tbl_raw_data[[#This Row],[Date Actioned]]-tbl_raw_data[[#This Row],[Date Tagged]]</f>
        <v>6.5856481451191939E-3</v>
      </c>
      <c r="J544" s="50">
        <f>HOUR(tbl_raw_data[[#This Row],[time_taken]])*60+MINUTE(tbl_raw_data[[#This Row],[time_taken]])+SECOND(tbl_raw_data[[#This Row],[time_taken]])/60</f>
        <v>9.4833333333333325</v>
      </c>
      <c r="K544" s="54">
        <f>DATE(YEAR(tbl_raw_data[[#This Row],[Date Actioned]]), MONTH(tbl_raw_data[[#This Row],[Date Actioned]]), DAY(tbl_raw_data[[#This Row],[Date Actioned]]))</f>
        <v>45137</v>
      </c>
      <c r="L544" s="55" t="str">
        <f>UPPER(TEXT(tbl_raw_data[[#This Row],[Updated_date]],"MMMM"))</f>
        <v>JULY</v>
      </c>
      <c r="M544" s="55" t="str">
        <f>UPPER("Week "&amp;IF(ROUNDUP(DAY(tbl_raw_data[[#This Row],[Updated_date]])/7,0)=5,4,ROUNDUP(DAY(tbl_raw_data[[#This Row],[Updated_date]])/7,0)))</f>
        <v>WEEK 4</v>
      </c>
      <c r="N544" s="57" t="str">
        <f>UPPER(VLOOKUP(tbl_raw_data[[#This Row],[Analyst]],[1]setting!$A$1:$B$15,2,0))</f>
        <v>SHAHID</v>
      </c>
      <c r="O544" s="57" t="str">
        <f>UPPER(tbl_raw_data[[#This Row],[Outcome]])</f>
        <v>WITHDRAW</v>
      </c>
      <c r="P544" s="57" t="str">
        <f>UPPER(tbl_raw_data[[#This Row],[Queue Name]])</f>
        <v>CONSUMER POST BUREAU</v>
      </c>
      <c r="Q544" s="57" t="str">
        <f>IF(tbl_raw_data[[#This Row],[time_taken_in_mins]]&lt;=20,"SLA_MET","SLA_NOT_MET")</f>
        <v>SLA_MET</v>
      </c>
    </row>
    <row r="545" spans="1:17" ht="15" customHeight="1" x14ac:dyDescent="0.25">
      <c r="A545" s="22" t="s">
        <v>509</v>
      </c>
      <c r="B545" s="12">
        <v>45137.753206018519</v>
      </c>
      <c r="C545" s="15">
        <v>45137.756006944444</v>
      </c>
      <c r="D545" s="16" t="s">
        <v>8</v>
      </c>
      <c r="E545" s="16" t="s">
        <v>9</v>
      </c>
      <c r="F545" s="16" t="s">
        <v>168</v>
      </c>
      <c r="G545" s="107" t="s">
        <v>510</v>
      </c>
      <c r="H54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 s="48">
        <f>tbl_raw_data[[#This Row],[Date Actioned]]-tbl_raw_data[[#This Row],[Date Tagged]]</f>
        <v>2.8009259258396924E-3</v>
      </c>
      <c r="J545" s="50">
        <f>HOUR(tbl_raw_data[[#This Row],[time_taken]])*60+MINUTE(tbl_raw_data[[#This Row],[time_taken]])+SECOND(tbl_raw_data[[#This Row],[time_taken]])/60</f>
        <v>4.0333333333333332</v>
      </c>
      <c r="K545" s="54">
        <f>DATE(YEAR(tbl_raw_data[[#This Row],[Date Actioned]]), MONTH(tbl_raw_data[[#This Row],[Date Actioned]]), DAY(tbl_raw_data[[#This Row],[Date Actioned]]))</f>
        <v>45137</v>
      </c>
      <c r="L545" s="55" t="str">
        <f>UPPER(TEXT(tbl_raw_data[[#This Row],[Updated_date]],"MMMM"))</f>
        <v>JULY</v>
      </c>
      <c r="M545" s="55" t="str">
        <f>UPPER("Week "&amp;IF(ROUNDUP(DAY(tbl_raw_data[[#This Row],[Updated_date]])/7,0)=5,4,ROUNDUP(DAY(tbl_raw_data[[#This Row],[Updated_date]])/7,0)))</f>
        <v>WEEK 4</v>
      </c>
      <c r="N545" s="57" t="str">
        <f>UPPER(VLOOKUP(tbl_raw_data[[#This Row],[Analyst]],[1]setting!$A$1:$B$15,2,0))</f>
        <v>MERCEDES</v>
      </c>
      <c r="O545" s="57" t="str">
        <f>UPPER(tbl_raw_data[[#This Row],[Outcome]])</f>
        <v>WITHDRAW</v>
      </c>
      <c r="P545" s="57" t="str">
        <f>UPPER(tbl_raw_data[[#This Row],[Queue Name]])</f>
        <v>CONSUMER PRE BUREAU</v>
      </c>
      <c r="Q545" s="57" t="str">
        <f>IF(tbl_raw_data[[#This Row],[time_taken_in_mins]]&lt;=20,"SLA_MET","SLA_NOT_MET")</f>
        <v>SLA_MET</v>
      </c>
    </row>
    <row r="546" spans="1:17" ht="15" customHeight="1" x14ac:dyDescent="0.25">
      <c r="A546" s="22" t="s">
        <v>5733</v>
      </c>
      <c r="B546" s="6">
        <v>45137.75403935185</v>
      </c>
      <c r="C546" s="9">
        <v>45137.765266203707</v>
      </c>
      <c r="D546" s="10" t="s">
        <v>13</v>
      </c>
      <c r="E546" s="10" t="s">
        <v>9</v>
      </c>
      <c r="F546" s="10" t="s">
        <v>168</v>
      </c>
      <c r="G546" s="108" t="s">
        <v>53</v>
      </c>
      <c r="H54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 s="48">
        <f>tbl_raw_data[[#This Row],[Date Actioned]]-tbl_raw_data[[#This Row],[Date Tagged]]</f>
        <v>1.1226851856918074E-2</v>
      </c>
      <c r="J546" s="50">
        <f>HOUR(tbl_raw_data[[#This Row],[time_taken]])*60+MINUTE(tbl_raw_data[[#This Row],[time_taken]])+SECOND(tbl_raw_data[[#This Row],[time_taken]])/60</f>
        <v>16.166666666666668</v>
      </c>
      <c r="K546" s="54">
        <f>DATE(YEAR(tbl_raw_data[[#This Row],[Date Actioned]]), MONTH(tbl_raw_data[[#This Row],[Date Actioned]]), DAY(tbl_raw_data[[#This Row],[Date Actioned]]))</f>
        <v>45137</v>
      </c>
      <c r="L546" s="55" t="str">
        <f>UPPER(TEXT(tbl_raw_data[[#This Row],[Updated_date]],"MMMM"))</f>
        <v>JULY</v>
      </c>
      <c r="M546" s="55" t="str">
        <f>UPPER("Week "&amp;IF(ROUNDUP(DAY(tbl_raw_data[[#This Row],[Updated_date]])/7,0)=5,4,ROUNDUP(DAY(tbl_raw_data[[#This Row],[Updated_date]])/7,0)))</f>
        <v>WEEK 4</v>
      </c>
      <c r="N546" s="57" t="str">
        <f>UPPER(VLOOKUP(tbl_raw_data[[#This Row],[Analyst]],[1]setting!$A$1:$B$15,2,0))</f>
        <v>MERCEDES</v>
      </c>
      <c r="O546" s="57" t="str">
        <f>UPPER(tbl_raw_data[[#This Row],[Outcome]])</f>
        <v>APPROVE</v>
      </c>
      <c r="P546" s="57" t="str">
        <f>UPPER(tbl_raw_data[[#This Row],[Queue Name]])</f>
        <v>CONSUMER PRE BUREAU</v>
      </c>
      <c r="Q546" s="57" t="str">
        <f>IF(tbl_raw_data[[#This Row],[time_taken_in_mins]]&lt;=20,"SLA_MET","SLA_NOT_MET")</f>
        <v>SLA_MET</v>
      </c>
    </row>
    <row r="547" spans="1:17" ht="15" customHeight="1" x14ac:dyDescent="0.25">
      <c r="A547" s="5" t="s">
        <v>2875</v>
      </c>
      <c r="B547" s="12">
        <v>45137.754872685182</v>
      </c>
      <c r="C547" s="15">
        <v>45137.761076388888</v>
      </c>
      <c r="D547" s="16" t="s">
        <v>13</v>
      </c>
      <c r="E547" s="16" t="s">
        <v>41</v>
      </c>
      <c r="F547" s="16" t="s">
        <v>55</v>
      </c>
      <c r="G547" s="107" t="s">
        <v>67</v>
      </c>
      <c r="H54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 s="48">
        <f>tbl_raw_data[[#This Row],[Date Actioned]]-tbl_raw_data[[#This Row],[Date Tagged]]</f>
        <v>6.2037037059781142E-3</v>
      </c>
      <c r="J547" s="50">
        <f>HOUR(tbl_raw_data[[#This Row],[time_taken]])*60+MINUTE(tbl_raw_data[[#This Row],[time_taken]])+SECOND(tbl_raw_data[[#This Row],[time_taken]])/60</f>
        <v>8.9333333333333336</v>
      </c>
      <c r="K547" s="54">
        <f>DATE(YEAR(tbl_raw_data[[#This Row],[Date Actioned]]), MONTH(tbl_raw_data[[#This Row],[Date Actioned]]), DAY(tbl_raw_data[[#This Row],[Date Actioned]]))</f>
        <v>45137</v>
      </c>
      <c r="L547" s="55" t="str">
        <f>UPPER(TEXT(tbl_raw_data[[#This Row],[Updated_date]],"MMMM"))</f>
        <v>JULY</v>
      </c>
      <c r="M547" s="55" t="str">
        <f>UPPER("Week "&amp;IF(ROUNDUP(DAY(tbl_raw_data[[#This Row],[Updated_date]])/7,0)=5,4,ROUNDUP(DAY(tbl_raw_data[[#This Row],[Updated_date]])/7,0)))</f>
        <v>WEEK 4</v>
      </c>
      <c r="N547" s="57" t="str">
        <f>UPPER(VLOOKUP(tbl_raw_data[[#This Row],[Analyst]],[1]setting!$A$1:$B$15,2,0))</f>
        <v>CAMERON</v>
      </c>
      <c r="O547" s="57" t="str">
        <f>UPPER(tbl_raw_data[[#This Row],[Outcome]])</f>
        <v>APPROVE</v>
      </c>
      <c r="P547" s="57" t="str">
        <f>UPPER(tbl_raw_data[[#This Row],[Queue Name]])</f>
        <v>CONSUMER POST BUREAU</v>
      </c>
      <c r="Q547" s="57" t="str">
        <f>IF(tbl_raw_data[[#This Row],[time_taken_in_mins]]&lt;=20,"SLA_MET","SLA_NOT_MET")</f>
        <v>SLA_MET</v>
      </c>
    </row>
    <row r="548" spans="1:17" ht="15" customHeight="1" x14ac:dyDescent="0.25">
      <c r="A548" s="11" t="s">
        <v>4455</v>
      </c>
      <c r="B548" s="6">
        <v>45137.756180555552</v>
      </c>
      <c r="C548" s="9">
        <v>45137.764664351853</v>
      </c>
      <c r="D548" s="10" t="s">
        <v>13</v>
      </c>
      <c r="E548" s="10" t="s">
        <v>28</v>
      </c>
      <c r="F548" s="10" t="s">
        <v>455</v>
      </c>
      <c r="G548" s="108" t="s">
        <v>21</v>
      </c>
      <c r="H54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 s="48">
        <f>tbl_raw_data[[#This Row],[Date Actioned]]-tbl_raw_data[[#This Row],[Date Tagged]]</f>
        <v>8.4837963004247285E-3</v>
      </c>
      <c r="J548" s="50">
        <f>HOUR(tbl_raw_data[[#This Row],[time_taken]])*60+MINUTE(tbl_raw_data[[#This Row],[time_taken]])+SECOND(tbl_raw_data[[#This Row],[time_taken]])/60</f>
        <v>12.216666666666667</v>
      </c>
      <c r="K548" s="54">
        <f>DATE(YEAR(tbl_raw_data[[#This Row],[Date Actioned]]), MONTH(tbl_raw_data[[#This Row],[Date Actioned]]), DAY(tbl_raw_data[[#This Row],[Date Actioned]]))</f>
        <v>45137</v>
      </c>
      <c r="L548" s="55" t="str">
        <f>UPPER(TEXT(tbl_raw_data[[#This Row],[Updated_date]],"MMMM"))</f>
        <v>JULY</v>
      </c>
      <c r="M548" s="55" t="str">
        <f>UPPER("Week "&amp;IF(ROUNDUP(DAY(tbl_raw_data[[#This Row],[Updated_date]])/7,0)=5,4,ROUNDUP(DAY(tbl_raw_data[[#This Row],[Updated_date]])/7,0)))</f>
        <v>WEEK 4</v>
      </c>
      <c r="N548" s="57" t="str">
        <f>UPPER(VLOOKUP(tbl_raw_data[[#This Row],[Analyst]],[1]setting!$A$1:$B$15,2,0))</f>
        <v>ROHAN</v>
      </c>
      <c r="O548" s="57" t="str">
        <f>UPPER(tbl_raw_data[[#This Row],[Outcome]])</f>
        <v>APPROVE</v>
      </c>
      <c r="P548" s="57" t="str">
        <f>UPPER(tbl_raw_data[[#This Row],[Queue Name]])</f>
        <v>CONSUMER EXISTING</v>
      </c>
      <c r="Q548" s="57" t="str">
        <f>IF(tbl_raw_data[[#This Row],[time_taken_in_mins]]&lt;=20,"SLA_MET","SLA_NOT_MET")</f>
        <v>SLA_MET</v>
      </c>
    </row>
    <row r="549" spans="1:17" ht="15" customHeight="1" x14ac:dyDescent="0.25">
      <c r="A549" s="22" t="s">
        <v>3366</v>
      </c>
      <c r="B549" s="12">
        <v>45137.757025462961</v>
      </c>
      <c r="C549" s="15">
        <v>45137.763888888891</v>
      </c>
      <c r="D549" s="16" t="s">
        <v>13</v>
      </c>
      <c r="E549" s="16" t="s">
        <v>41</v>
      </c>
      <c r="F549" s="16" t="s">
        <v>109</v>
      </c>
      <c r="G549" s="107" t="s">
        <v>67</v>
      </c>
      <c r="H54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 s="48">
        <f>tbl_raw_data[[#This Row],[Date Actioned]]-tbl_raw_data[[#This Row],[Date Tagged]]</f>
        <v>6.8634259296231903E-3</v>
      </c>
      <c r="J549" s="50">
        <f>HOUR(tbl_raw_data[[#This Row],[time_taken]])*60+MINUTE(tbl_raw_data[[#This Row],[time_taken]])+SECOND(tbl_raw_data[[#This Row],[time_taken]])/60</f>
        <v>9.8833333333333329</v>
      </c>
      <c r="K549" s="54">
        <f>DATE(YEAR(tbl_raw_data[[#This Row],[Date Actioned]]), MONTH(tbl_raw_data[[#This Row],[Date Actioned]]), DAY(tbl_raw_data[[#This Row],[Date Actioned]]))</f>
        <v>45137</v>
      </c>
      <c r="L549" s="55" t="str">
        <f>UPPER(TEXT(tbl_raw_data[[#This Row],[Updated_date]],"MMMM"))</f>
        <v>JULY</v>
      </c>
      <c r="M549" s="55" t="str">
        <f>UPPER("Week "&amp;IF(ROUNDUP(DAY(tbl_raw_data[[#This Row],[Updated_date]])/7,0)=5,4,ROUNDUP(DAY(tbl_raw_data[[#This Row],[Updated_date]])/7,0)))</f>
        <v>WEEK 4</v>
      </c>
      <c r="N549" s="57" t="str">
        <f>UPPER(VLOOKUP(tbl_raw_data[[#This Row],[Analyst]],[1]setting!$A$1:$B$15,2,0))</f>
        <v>NAVED</v>
      </c>
      <c r="O549" s="57" t="str">
        <f>UPPER(tbl_raw_data[[#This Row],[Outcome]])</f>
        <v>APPROVE</v>
      </c>
      <c r="P549" s="57" t="str">
        <f>UPPER(tbl_raw_data[[#This Row],[Queue Name]])</f>
        <v>CONSUMER POST BUREAU</v>
      </c>
      <c r="Q549" s="57" t="str">
        <f>IF(tbl_raw_data[[#This Row],[time_taken_in_mins]]&lt;=20,"SLA_MET","SLA_NOT_MET")</f>
        <v>SLA_MET</v>
      </c>
    </row>
    <row r="550" spans="1:17" ht="15" customHeight="1" x14ac:dyDescent="0.25">
      <c r="A550" s="5" t="s">
        <v>5987</v>
      </c>
      <c r="B550" s="6">
        <v>45137.75880787037</v>
      </c>
      <c r="C550" s="7">
        <v>45137.770636574074</v>
      </c>
      <c r="D550" s="8" t="s">
        <v>29</v>
      </c>
      <c r="E550" s="10" t="s">
        <v>28</v>
      </c>
      <c r="F550" s="8" t="s">
        <v>73</v>
      </c>
      <c r="G550" s="109"/>
      <c r="H5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 s="48">
        <f>tbl_raw_data[[#This Row],[Date Actioned]]-tbl_raw_data[[#This Row],[Date Tagged]]</f>
        <v>1.1828703703940846E-2</v>
      </c>
      <c r="J550" s="50">
        <f>HOUR(tbl_raw_data[[#This Row],[time_taken]])*60+MINUTE(tbl_raw_data[[#This Row],[time_taken]])+SECOND(tbl_raw_data[[#This Row],[time_taken]])/60</f>
        <v>17.033333333333335</v>
      </c>
      <c r="K550" s="54">
        <f>DATE(YEAR(tbl_raw_data[[#This Row],[Date Actioned]]), MONTH(tbl_raw_data[[#This Row],[Date Actioned]]), DAY(tbl_raw_data[[#This Row],[Date Actioned]]))</f>
        <v>45137</v>
      </c>
      <c r="L550" s="55" t="str">
        <f>UPPER(TEXT(tbl_raw_data[[#This Row],[Updated_date]],"MMMM"))</f>
        <v>JULY</v>
      </c>
      <c r="M550" s="55" t="str">
        <f>UPPER("Week "&amp;IF(ROUNDUP(DAY(tbl_raw_data[[#This Row],[Updated_date]])/7,0)=5,4,ROUNDUP(DAY(tbl_raw_data[[#This Row],[Updated_date]])/7,0)))</f>
        <v>WEEK 4</v>
      </c>
      <c r="N550" s="57" t="str">
        <f>UPPER(VLOOKUP(tbl_raw_data[[#This Row],[Analyst]],[1]setting!$A$1:$B$15,2,0))</f>
        <v>SHAHID</v>
      </c>
      <c r="O550" s="57" t="str">
        <f>UPPER(tbl_raw_data[[#This Row],[Outcome]])</f>
        <v>APPROVE</v>
      </c>
      <c r="P550" s="57" t="str">
        <f>UPPER(tbl_raw_data[[#This Row],[Queue Name]])</f>
        <v>CONSUMER EXISTING</v>
      </c>
      <c r="Q550" s="57" t="str">
        <f>IF(tbl_raw_data[[#This Row],[time_taken_in_mins]]&lt;=20,"SLA_MET","SLA_NOT_MET")</f>
        <v>SLA_MET</v>
      </c>
    </row>
    <row r="551" spans="1:17" ht="15" customHeight="1" x14ac:dyDescent="0.25">
      <c r="A551" s="11" t="s">
        <v>1114</v>
      </c>
      <c r="B551" s="12">
        <v>45137.760810185187</v>
      </c>
      <c r="C551" s="15">
        <v>45137.764664351853</v>
      </c>
      <c r="D551" s="16" t="s">
        <v>13</v>
      </c>
      <c r="E551" s="16" t="s">
        <v>41</v>
      </c>
      <c r="F551" s="16" t="s">
        <v>55</v>
      </c>
      <c r="G551" s="107" t="s">
        <v>67</v>
      </c>
      <c r="H55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 s="48">
        <f>tbl_raw_data[[#This Row],[Date Actioned]]-tbl_raw_data[[#This Row],[Date Tagged]]</f>
        <v>3.8541666654055007E-3</v>
      </c>
      <c r="J551" s="50">
        <f>HOUR(tbl_raw_data[[#This Row],[time_taken]])*60+MINUTE(tbl_raw_data[[#This Row],[time_taken]])+SECOND(tbl_raw_data[[#This Row],[time_taken]])/60</f>
        <v>5.55</v>
      </c>
      <c r="K551" s="54">
        <f>DATE(YEAR(tbl_raw_data[[#This Row],[Date Actioned]]), MONTH(tbl_raw_data[[#This Row],[Date Actioned]]), DAY(tbl_raw_data[[#This Row],[Date Actioned]]))</f>
        <v>45137</v>
      </c>
      <c r="L551" s="55" t="str">
        <f>UPPER(TEXT(tbl_raw_data[[#This Row],[Updated_date]],"MMMM"))</f>
        <v>JULY</v>
      </c>
      <c r="M551" s="55" t="str">
        <f>UPPER("Week "&amp;IF(ROUNDUP(DAY(tbl_raw_data[[#This Row],[Updated_date]])/7,0)=5,4,ROUNDUP(DAY(tbl_raw_data[[#This Row],[Updated_date]])/7,0)))</f>
        <v>WEEK 4</v>
      </c>
      <c r="N551" s="57" t="str">
        <f>UPPER(VLOOKUP(tbl_raw_data[[#This Row],[Analyst]],[1]setting!$A$1:$B$15,2,0))</f>
        <v>CAMERON</v>
      </c>
      <c r="O551" s="57" t="str">
        <f>UPPER(tbl_raw_data[[#This Row],[Outcome]])</f>
        <v>APPROVE</v>
      </c>
      <c r="P551" s="57" t="str">
        <f>UPPER(tbl_raw_data[[#This Row],[Queue Name]])</f>
        <v>CONSUMER POST BUREAU</v>
      </c>
      <c r="Q551" s="57" t="str">
        <f>IF(tbl_raw_data[[#This Row],[time_taken_in_mins]]&lt;=20,"SLA_MET","SLA_NOT_MET")</f>
        <v>SLA_MET</v>
      </c>
    </row>
    <row r="552" spans="1:17" ht="15" customHeight="1" x14ac:dyDescent="0.25">
      <c r="A552" s="22" t="s">
        <v>5650</v>
      </c>
      <c r="B552" s="6">
        <v>45137.762037037035</v>
      </c>
      <c r="C552" s="9">
        <v>45137.773032407407</v>
      </c>
      <c r="D552" s="10" t="s">
        <v>13</v>
      </c>
      <c r="E552" s="10" t="s">
        <v>41</v>
      </c>
      <c r="F552" s="10" t="s">
        <v>109</v>
      </c>
      <c r="G552" s="108" t="s">
        <v>67</v>
      </c>
      <c r="H55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 s="48">
        <f>tbl_raw_data[[#This Row],[Date Actioned]]-tbl_raw_data[[#This Row],[Date Tagged]]</f>
        <v>1.099537037225673E-2</v>
      </c>
      <c r="J552" s="50">
        <f>HOUR(tbl_raw_data[[#This Row],[time_taken]])*60+MINUTE(tbl_raw_data[[#This Row],[time_taken]])+SECOND(tbl_raw_data[[#This Row],[time_taken]])/60</f>
        <v>15.833333333333334</v>
      </c>
      <c r="K552" s="54">
        <f>DATE(YEAR(tbl_raw_data[[#This Row],[Date Actioned]]), MONTH(tbl_raw_data[[#This Row],[Date Actioned]]), DAY(tbl_raw_data[[#This Row],[Date Actioned]]))</f>
        <v>45137</v>
      </c>
      <c r="L552" s="55" t="str">
        <f>UPPER(TEXT(tbl_raw_data[[#This Row],[Updated_date]],"MMMM"))</f>
        <v>JULY</v>
      </c>
      <c r="M552" s="55" t="str">
        <f>UPPER("Week "&amp;IF(ROUNDUP(DAY(tbl_raw_data[[#This Row],[Updated_date]])/7,0)=5,4,ROUNDUP(DAY(tbl_raw_data[[#This Row],[Updated_date]])/7,0)))</f>
        <v>WEEK 4</v>
      </c>
      <c r="N552" s="57" t="str">
        <f>UPPER(VLOOKUP(tbl_raw_data[[#This Row],[Analyst]],[1]setting!$A$1:$B$15,2,0))</f>
        <v>NAVED</v>
      </c>
      <c r="O552" s="57" t="str">
        <f>UPPER(tbl_raw_data[[#This Row],[Outcome]])</f>
        <v>APPROVE</v>
      </c>
      <c r="P552" s="57" t="str">
        <f>UPPER(tbl_raw_data[[#This Row],[Queue Name]])</f>
        <v>CONSUMER POST BUREAU</v>
      </c>
      <c r="Q552" s="57" t="str">
        <f>IF(tbl_raw_data[[#This Row],[time_taken_in_mins]]&lt;=20,"SLA_MET","SLA_NOT_MET")</f>
        <v>SLA_MET</v>
      </c>
    </row>
    <row r="553" spans="1:17" ht="15" customHeight="1" x14ac:dyDescent="0.25">
      <c r="A553" s="5" t="s">
        <v>649</v>
      </c>
      <c r="B553" s="6">
        <v>45137.766597222224</v>
      </c>
      <c r="C553" s="9">
        <v>45137.769699074073</v>
      </c>
      <c r="D553" s="10" t="s">
        <v>8</v>
      </c>
      <c r="E553" s="10" t="s">
        <v>28</v>
      </c>
      <c r="F553" s="10" t="s">
        <v>55</v>
      </c>
      <c r="G553" s="108" t="s">
        <v>650</v>
      </c>
      <c r="H55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3" s="48">
        <f>tbl_raw_data[[#This Row],[Date Actioned]]-tbl_raw_data[[#This Row],[Date Tagged]]</f>
        <v>3.1018518493510783E-3</v>
      </c>
      <c r="J553" s="50">
        <f>HOUR(tbl_raw_data[[#This Row],[time_taken]])*60+MINUTE(tbl_raw_data[[#This Row],[time_taken]])+SECOND(tbl_raw_data[[#This Row],[time_taken]])/60</f>
        <v>4.4666666666666668</v>
      </c>
      <c r="K553" s="54">
        <f>DATE(YEAR(tbl_raw_data[[#This Row],[Date Actioned]]), MONTH(tbl_raw_data[[#This Row],[Date Actioned]]), DAY(tbl_raw_data[[#This Row],[Date Actioned]]))</f>
        <v>45137</v>
      </c>
      <c r="L553" s="55" t="str">
        <f>UPPER(TEXT(tbl_raw_data[[#This Row],[Updated_date]],"MMMM"))</f>
        <v>JULY</v>
      </c>
      <c r="M553" s="55" t="str">
        <f>UPPER("Week "&amp;IF(ROUNDUP(DAY(tbl_raw_data[[#This Row],[Updated_date]])/7,0)=5,4,ROUNDUP(DAY(tbl_raw_data[[#This Row],[Updated_date]])/7,0)))</f>
        <v>WEEK 4</v>
      </c>
      <c r="N553" s="57" t="str">
        <f>UPPER(VLOOKUP(tbl_raw_data[[#This Row],[Analyst]],[1]setting!$A$1:$B$15,2,0))</f>
        <v>CAMERON</v>
      </c>
      <c r="O553" s="57" t="str">
        <f>UPPER(tbl_raw_data[[#This Row],[Outcome]])</f>
        <v>WITHDRAW</v>
      </c>
      <c r="P553" s="57" t="str">
        <f>UPPER(tbl_raw_data[[#This Row],[Queue Name]])</f>
        <v>CONSUMER EXISTING</v>
      </c>
      <c r="Q553" s="57" t="str">
        <f>IF(tbl_raw_data[[#This Row],[time_taken_in_mins]]&lt;=20,"SLA_MET","SLA_NOT_MET")</f>
        <v>SLA_MET</v>
      </c>
    </row>
    <row r="554" spans="1:17" ht="15" customHeight="1" x14ac:dyDescent="0.25">
      <c r="A554" s="11" t="s">
        <v>4349</v>
      </c>
      <c r="B554" s="12">
        <v>45137.767002314817</v>
      </c>
      <c r="C554" s="15">
        <v>45137.775300925925</v>
      </c>
      <c r="D554" s="16" t="s">
        <v>8</v>
      </c>
      <c r="E554" s="16" t="s">
        <v>9</v>
      </c>
      <c r="F554" s="16" t="s">
        <v>455</v>
      </c>
      <c r="G554" s="107" t="s">
        <v>4350</v>
      </c>
      <c r="H55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 s="48">
        <f>tbl_raw_data[[#This Row],[Date Actioned]]-tbl_raw_data[[#This Row],[Date Tagged]]</f>
        <v>8.2986111083300784E-3</v>
      </c>
      <c r="J554" s="50">
        <f>HOUR(tbl_raw_data[[#This Row],[time_taken]])*60+MINUTE(tbl_raw_data[[#This Row],[time_taken]])+SECOND(tbl_raw_data[[#This Row],[time_taken]])/60</f>
        <v>11.95</v>
      </c>
      <c r="K554" s="54">
        <f>DATE(YEAR(tbl_raw_data[[#This Row],[Date Actioned]]), MONTH(tbl_raw_data[[#This Row],[Date Actioned]]), DAY(tbl_raw_data[[#This Row],[Date Actioned]]))</f>
        <v>45137</v>
      </c>
      <c r="L554" s="55" t="str">
        <f>UPPER(TEXT(tbl_raw_data[[#This Row],[Updated_date]],"MMMM"))</f>
        <v>JULY</v>
      </c>
      <c r="M554" s="55" t="str">
        <f>UPPER("Week "&amp;IF(ROUNDUP(DAY(tbl_raw_data[[#This Row],[Updated_date]])/7,0)=5,4,ROUNDUP(DAY(tbl_raw_data[[#This Row],[Updated_date]])/7,0)))</f>
        <v>WEEK 4</v>
      </c>
      <c r="N554" s="57" t="str">
        <f>UPPER(VLOOKUP(tbl_raw_data[[#This Row],[Analyst]],[1]setting!$A$1:$B$15,2,0))</f>
        <v>ROHAN</v>
      </c>
      <c r="O554" s="57" t="str">
        <f>UPPER(tbl_raw_data[[#This Row],[Outcome]])</f>
        <v>WITHDRAW</v>
      </c>
      <c r="P554" s="57" t="str">
        <f>UPPER(tbl_raw_data[[#This Row],[Queue Name]])</f>
        <v>CONSUMER PRE BUREAU</v>
      </c>
      <c r="Q554" s="57" t="str">
        <f>IF(tbl_raw_data[[#This Row],[time_taken_in_mins]]&lt;=20,"SLA_MET","SLA_NOT_MET")</f>
        <v>SLA_MET</v>
      </c>
    </row>
    <row r="555" spans="1:17" ht="15" customHeight="1" x14ac:dyDescent="0.25">
      <c r="A555" s="22" t="s">
        <v>697</v>
      </c>
      <c r="B555" s="6">
        <v>45137.771979166668</v>
      </c>
      <c r="C555" s="9">
        <v>45137.775138888886</v>
      </c>
      <c r="D555" s="10" t="s">
        <v>8</v>
      </c>
      <c r="E555" s="10" t="s">
        <v>28</v>
      </c>
      <c r="F555" s="10" t="s">
        <v>10</v>
      </c>
      <c r="G555" s="108" t="s">
        <v>172</v>
      </c>
      <c r="H55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5" s="48">
        <f>tbl_raw_data[[#This Row],[Date Actioned]]-tbl_raw_data[[#This Row],[Date Tagged]]</f>
        <v>3.159722218697425E-3</v>
      </c>
      <c r="J555" s="50">
        <f>HOUR(tbl_raw_data[[#This Row],[time_taken]])*60+MINUTE(tbl_raw_data[[#This Row],[time_taken]])+SECOND(tbl_raw_data[[#This Row],[time_taken]])/60</f>
        <v>4.55</v>
      </c>
      <c r="K555" s="54">
        <f>DATE(YEAR(tbl_raw_data[[#This Row],[Date Actioned]]), MONTH(tbl_raw_data[[#This Row],[Date Actioned]]), DAY(tbl_raw_data[[#This Row],[Date Actioned]]))</f>
        <v>45137</v>
      </c>
      <c r="L555" s="55" t="str">
        <f>UPPER(TEXT(tbl_raw_data[[#This Row],[Updated_date]],"MMMM"))</f>
        <v>JULY</v>
      </c>
      <c r="M555" s="55" t="str">
        <f>UPPER("Week "&amp;IF(ROUNDUP(DAY(tbl_raw_data[[#This Row],[Updated_date]])/7,0)=5,4,ROUNDUP(DAY(tbl_raw_data[[#This Row],[Updated_date]])/7,0)))</f>
        <v>WEEK 4</v>
      </c>
      <c r="N555" s="57" t="str">
        <f>UPPER(VLOOKUP(tbl_raw_data[[#This Row],[Analyst]],[1]setting!$A$1:$B$15,2,0))</f>
        <v>SAM</v>
      </c>
      <c r="O555" s="57" t="str">
        <f>UPPER(tbl_raw_data[[#This Row],[Outcome]])</f>
        <v>WITHDRAW</v>
      </c>
      <c r="P555" s="57" t="str">
        <f>UPPER(tbl_raw_data[[#This Row],[Queue Name]])</f>
        <v>CONSUMER EXISTING</v>
      </c>
      <c r="Q555" s="57" t="str">
        <f>IF(tbl_raw_data[[#This Row],[time_taken_in_mins]]&lt;=20,"SLA_MET","SLA_NOT_MET")</f>
        <v>SLA_MET</v>
      </c>
    </row>
    <row r="556" spans="1:17" ht="15" customHeight="1" x14ac:dyDescent="0.25">
      <c r="A556" s="5" t="s">
        <v>6062</v>
      </c>
      <c r="B556" s="12">
        <v>45137.772349537037</v>
      </c>
      <c r="C556" s="15">
        <v>45137.784409722219</v>
      </c>
      <c r="D556" s="16" t="s">
        <v>46</v>
      </c>
      <c r="E556" s="16" t="s">
        <v>28</v>
      </c>
      <c r="F556" s="16" t="s">
        <v>86</v>
      </c>
      <c r="G556" s="107" t="s">
        <v>6063</v>
      </c>
      <c r="H55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 s="48">
        <f>tbl_raw_data[[#This Row],[Date Actioned]]-tbl_raw_data[[#This Row],[Date Tagged]]</f>
        <v>1.2060185181326233E-2</v>
      </c>
      <c r="J556" s="50">
        <f>HOUR(tbl_raw_data[[#This Row],[time_taken]])*60+MINUTE(tbl_raw_data[[#This Row],[time_taken]])+SECOND(tbl_raw_data[[#This Row],[time_taken]])/60</f>
        <v>17.366666666666667</v>
      </c>
      <c r="K556" s="54">
        <f>DATE(YEAR(tbl_raw_data[[#This Row],[Date Actioned]]), MONTH(tbl_raw_data[[#This Row],[Date Actioned]]), DAY(tbl_raw_data[[#This Row],[Date Actioned]]))</f>
        <v>45137</v>
      </c>
      <c r="L556" s="55" t="str">
        <f>UPPER(TEXT(tbl_raw_data[[#This Row],[Updated_date]],"MMMM"))</f>
        <v>JULY</v>
      </c>
      <c r="M556" s="55" t="str">
        <f>UPPER("Week "&amp;IF(ROUNDUP(DAY(tbl_raw_data[[#This Row],[Updated_date]])/7,0)=5,4,ROUNDUP(DAY(tbl_raw_data[[#This Row],[Updated_date]])/7,0)))</f>
        <v>WEEK 4</v>
      </c>
      <c r="N556" s="57" t="str">
        <f>UPPER(VLOOKUP(tbl_raw_data[[#This Row],[Analyst]],[1]setting!$A$1:$B$15,2,0))</f>
        <v>ASIF</v>
      </c>
      <c r="O556" s="57" t="str">
        <f>UPPER(tbl_raw_data[[#This Row],[Outcome]])</f>
        <v>DECLINE</v>
      </c>
      <c r="P556" s="57" t="str">
        <f>UPPER(tbl_raw_data[[#This Row],[Queue Name]])</f>
        <v>CONSUMER EXISTING</v>
      </c>
      <c r="Q556" s="57" t="str">
        <f>IF(tbl_raw_data[[#This Row],[time_taken_in_mins]]&lt;=20,"SLA_MET","SLA_NOT_MET")</f>
        <v>SLA_MET</v>
      </c>
    </row>
    <row r="557" spans="1:17" ht="15" customHeight="1" x14ac:dyDescent="0.25">
      <c r="A557" s="5" t="s">
        <v>3042</v>
      </c>
      <c r="B557" s="12">
        <v>45137.775520833333</v>
      </c>
      <c r="C557" s="15">
        <v>45137.781967592593</v>
      </c>
      <c r="D557" s="16" t="s">
        <v>13</v>
      </c>
      <c r="E557" s="16" t="s">
        <v>9</v>
      </c>
      <c r="F557" s="16" t="s">
        <v>10</v>
      </c>
      <c r="G557" s="107" t="s">
        <v>67</v>
      </c>
      <c r="H55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 s="48">
        <f>tbl_raw_data[[#This Row],[Date Actioned]]-tbl_raw_data[[#This Row],[Date Tagged]]</f>
        <v>6.4467592601431534E-3</v>
      </c>
      <c r="J557" s="50">
        <f>HOUR(tbl_raw_data[[#This Row],[time_taken]])*60+MINUTE(tbl_raw_data[[#This Row],[time_taken]])+SECOND(tbl_raw_data[[#This Row],[time_taken]])/60</f>
        <v>9.2833333333333332</v>
      </c>
      <c r="K557" s="54">
        <f>DATE(YEAR(tbl_raw_data[[#This Row],[Date Actioned]]), MONTH(tbl_raw_data[[#This Row],[Date Actioned]]), DAY(tbl_raw_data[[#This Row],[Date Actioned]]))</f>
        <v>45137</v>
      </c>
      <c r="L557" s="55" t="str">
        <f>UPPER(TEXT(tbl_raw_data[[#This Row],[Updated_date]],"MMMM"))</f>
        <v>JULY</v>
      </c>
      <c r="M557" s="55" t="str">
        <f>UPPER("Week "&amp;IF(ROUNDUP(DAY(tbl_raw_data[[#This Row],[Updated_date]])/7,0)=5,4,ROUNDUP(DAY(tbl_raw_data[[#This Row],[Updated_date]])/7,0)))</f>
        <v>WEEK 4</v>
      </c>
      <c r="N557" s="57" t="str">
        <f>UPPER(VLOOKUP(tbl_raw_data[[#This Row],[Analyst]],[1]setting!$A$1:$B$15,2,0))</f>
        <v>SAM</v>
      </c>
      <c r="O557" s="57" t="str">
        <f>UPPER(tbl_raw_data[[#This Row],[Outcome]])</f>
        <v>APPROVE</v>
      </c>
      <c r="P557" s="57" t="str">
        <f>UPPER(tbl_raw_data[[#This Row],[Queue Name]])</f>
        <v>CONSUMER PRE BUREAU</v>
      </c>
      <c r="Q557" s="57" t="str">
        <f>IF(tbl_raw_data[[#This Row],[time_taken_in_mins]]&lt;=20,"SLA_MET","SLA_NOT_MET")</f>
        <v>SLA_MET</v>
      </c>
    </row>
    <row r="558" spans="1:17" ht="15" customHeight="1" x14ac:dyDescent="0.25">
      <c r="A558" s="5" t="s">
        <v>3990</v>
      </c>
      <c r="B558" s="12">
        <v>45137.777939814812</v>
      </c>
      <c r="C558" s="15">
        <v>45137.78564814815</v>
      </c>
      <c r="D558" s="16" t="s">
        <v>8</v>
      </c>
      <c r="E558" s="16" t="s">
        <v>9</v>
      </c>
      <c r="F558" s="16" t="s">
        <v>10</v>
      </c>
      <c r="G558" s="107" t="s">
        <v>3991</v>
      </c>
      <c r="H55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8" s="48">
        <f>tbl_raw_data[[#This Row],[Date Actioned]]-tbl_raw_data[[#This Row],[Date Tagged]]</f>
        <v>7.708333338086959E-3</v>
      </c>
      <c r="J558" s="50">
        <f>HOUR(tbl_raw_data[[#This Row],[time_taken]])*60+MINUTE(tbl_raw_data[[#This Row],[time_taken]])+SECOND(tbl_raw_data[[#This Row],[time_taken]])/60</f>
        <v>11.1</v>
      </c>
      <c r="K558" s="54">
        <f>DATE(YEAR(tbl_raw_data[[#This Row],[Date Actioned]]), MONTH(tbl_raw_data[[#This Row],[Date Actioned]]), DAY(tbl_raw_data[[#This Row],[Date Actioned]]))</f>
        <v>45137</v>
      </c>
      <c r="L558" s="55" t="str">
        <f>UPPER(TEXT(tbl_raw_data[[#This Row],[Updated_date]],"MMMM"))</f>
        <v>JULY</v>
      </c>
      <c r="M558" s="55" t="str">
        <f>UPPER("Week "&amp;IF(ROUNDUP(DAY(tbl_raw_data[[#This Row],[Updated_date]])/7,0)=5,4,ROUNDUP(DAY(tbl_raw_data[[#This Row],[Updated_date]])/7,0)))</f>
        <v>WEEK 4</v>
      </c>
      <c r="N558" s="57" t="str">
        <f>UPPER(VLOOKUP(tbl_raw_data[[#This Row],[Analyst]],[1]setting!$A$1:$B$15,2,0))</f>
        <v>SAM</v>
      </c>
      <c r="O558" s="57" t="str">
        <f>UPPER(tbl_raw_data[[#This Row],[Outcome]])</f>
        <v>WITHDRAW</v>
      </c>
      <c r="P558" s="57" t="str">
        <f>UPPER(tbl_raw_data[[#This Row],[Queue Name]])</f>
        <v>CONSUMER PRE BUREAU</v>
      </c>
      <c r="Q558" s="57" t="str">
        <f>IF(tbl_raw_data[[#This Row],[time_taken_in_mins]]&lt;=20,"SLA_MET","SLA_NOT_MET")</f>
        <v>SLA_MET</v>
      </c>
    </row>
    <row r="559" spans="1:17" ht="15" customHeight="1" x14ac:dyDescent="0.25">
      <c r="A559" s="11" t="s">
        <v>5794</v>
      </c>
      <c r="B559" s="6">
        <v>45137.777939814812</v>
      </c>
      <c r="C559" s="9">
        <v>45137.789305555554</v>
      </c>
      <c r="D559" s="10" t="s">
        <v>13</v>
      </c>
      <c r="E559" s="10" t="s">
        <v>9</v>
      </c>
      <c r="F559" s="10" t="s">
        <v>86</v>
      </c>
      <c r="G559" s="108" t="s">
        <v>67</v>
      </c>
      <c r="H55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 s="48">
        <f>tbl_raw_data[[#This Row],[Date Actioned]]-tbl_raw_data[[#This Row],[Date Tagged]]</f>
        <v>1.1365740741894115E-2</v>
      </c>
      <c r="J559" s="50">
        <f>HOUR(tbl_raw_data[[#This Row],[time_taken]])*60+MINUTE(tbl_raw_data[[#This Row],[time_taken]])+SECOND(tbl_raw_data[[#This Row],[time_taken]])/60</f>
        <v>16.366666666666667</v>
      </c>
      <c r="K559" s="54">
        <f>DATE(YEAR(tbl_raw_data[[#This Row],[Date Actioned]]), MONTH(tbl_raw_data[[#This Row],[Date Actioned]]), DAY(tbl_raw_data[[#This Row],[Date Actioned]]))</f>
        <v>45137</v>
      </c>
      <c r="L559" s="55" t="str">
        <f>UPPER(TEXT(tbl_raw_data[[#This Row],[Updated_date]],"MMMM"))</f>
        <v>JULY</v>
      </c>
      <c r="M559" s="55" t="str">
        <f>UPPER("Week "&amp;IF(ROUNDUP(DAY(tbl_raw_data[[#This Row],[Updated_date]])/7,0)=5,4,ROUNDUP(DAY(tbl_raw_data[[#This Row],[Updated_date]])/7,0)))</f>
        <v>WEEK 4</v>
      </c>
      <c r="N559" s="57" t="str">
        <f>UPPER(VLOOKUP(tbl_raw_data[[#This Row],[Analyst]],[1]setting!$A$1:$B$15,2,0))</f>
        <v>ASIF</v>
      </c>
      <c r="O559" s="57" t="str">
        <f>UPPER(tbl_raw_data[[#This Row],[Outcome]])</f>
        <v>APPROVE</v>
      </c>
      <c r="P559" s="57" t="str">
        <f>UPPER(tbl_raw_data[[#This Row],[Queue Name]])</f>
        <v>CONSUMER PRE BUREAU</v>
      </c>
      <c r="Q559" s="57" t="str">
        <f>IF(tbl_raw_data[[#This Row],[time_taken_in_mins]]&lt;=20,"SLA_MET","SLA_NOT_MET")</f>
        <v>SLA_MET</v>
      </c>
    </row>
    <row r="560" spans="1:17" ht="15" customHeight="1" x14ac:dyDescent="0.25">
      <c r="A560" s="22" t="s">
        <v>2622</v>
      </c>
      <c r="B560" s="12">
        <v>45137.783796296295</v>
      </c>
      <c r="C560" s="15">
        <v>45137.789618055554</v>
      </c>
      <c r="D560" s="16" t="s">
        <v>13</v>
      </c>
      <c r="E560" s="16" t="s">
        <v>41</v>
      </c>
      <c r="F560" s="16" t="s">
        <v>10</v>
      </c>
      <c r="G560" s="107" t="s">
        <v>67</v>
      </c>
      <c r="H56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 s="48">
        <f>tbl_raw_data[[#This Row],[Date Actioned]]-tbl_raw_data[[#This Row],[Date Tagged]]</f>
        <v>5.8217592595610768E-3</v>
      </c>
      <c r="J560" s="50">
        <f>HOUR(tbl_raw_data[[#This Row],[time_taken]])*60+MINUTE(tbl_raw_data[[#This Row],[time_taken]])+SECOND(tbl_raw_data[[#This Row],[time_taken]])/60</f>
        <v>8.3833333333333329</v>
      </c>
      <c r="K560" s="54">
        <f>DATE(YEAR(tbl_raw_data[[#This Row],[Date Actioned]]), MONTH(tbl_raw_data[[#This Row],[Date Actioned]]), DAY(tbl_raw_data[[#This Row],[Date Actioned]]))</f>
        <v>45137</v>
      </c>
      <c r="L560" s="55" t="str">
        <f>UPPER(TEXT(tbl_raw_data[[#This Row],[Updated_date]],"MMMM"))</f>
        <v>JULY</v>
      </c>
      <c r="M560" s="55" t="str">
        <f>UPPER("Week "&amp;IF(ROUNDUP(DAY(tbl_raw_data[[#This Row],[Updated_date]])/7,0)=5,4,ROUNDUP(DAY(tbl_raw_data[[#This Row],[Updated_date]])/7,0)))</f>
        <v>WEEK 4</v>
      </c>
      <c r="N560" s="57" t="str">
        <f>UPPER(VLOOKUP(tbl_raw_data[[#This Row],[Analyst]],[1]setting!$A$1:$B$15,2,0))</f>
        <v>SAM</v>
      </c>
      <c r="O560" s="57" t="str">
        <f>UPPER(tbl_raw_data[[#This Row],[Outcome]])</f>
        <v>APPROVE</v>
      </c>
      <c r="P560" s="57" t="str">
        <f>UPPER(tbl_raw_data[[#This Row],[Queue Name]])</f>
        <v>CONSUMER POST BUREAU</v>
      </c>
      <c r="Q560" s="57" t="str">
        <f>IF(tbl_raw_data[[#This Row],[time_taken_in_mins]]&lt;=20,"SLA_MET","SLA_NOT_MET")</f>
        <v>SLA_MET</v>
      </c>
    </row>
    <row r="561" spans="1:17" ht="15" customHeight="1" x14ac:dyDescent="0.25">
      <c r="A561" s="11" t="s">
        <v>4700</v>
      </c>
      <c r="B561" s="6">
        <v>45137.790173611109</v>
      </c>
      <c r="C561" s="7">
        <v>45137.799062500002</v>
      </c>
      <c r="D561" s="8" t="s">
        <v>40</v>
      </c>
      <c r="E561" s="10" t="s">
        <v>41</v>
      </c>
      <c r="F561" s="8" t="s">
        <v>455</v>
      </c>
      <c r="G561" s="109"/>
      <c r="H56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 s="48">
        <f>tbl_raw_data[[#This Row],[Date Actioned]]-tbl_raw_data[[#This Row],[Date Tagged]]</f>
        <v>8.8888888931251131E-3</v>
      </c>
      <c r="J561" s="50">
        <f>HOUR(tbl_raw_data[[#This Row],[time_taken]])*60+MINUTE(tbl_raw_data[[#This Row],[time_taken]])+SECOND(tbl_raw_data[[#This Row],[time_taken]])/60</f>
        <v>12.8</v>
      </c>
      <c r="K561" s="54">
        <f>DATE(YEAR(tbl_raw_data[[#This Row],[Date Actioned]]), MONTH(tbl_raw_data[[#This Row],[Date Actioned]]), DAY(tbl_raw_data[[#This Row],[Date Actioned]]))</f>
        <v>45137</v>
      </c>
      <c r="L561" s="55" t="str">
        <f>UPPER(TEXT(tbl_raw_data[[#This Row],[Updated_date]],"MMMM"))</f>
        <v>JULY</v>
      </c>
      <c r="M561" s="55" t="str">
        <f>UPPER("Week "&amp;IF(ROUNDUP(DAY(tbl_raw_data[[#This Row],[Updated_date]])/7,0)=5,4,ROUNDUP(DAY(tbl_raw_data[[#This Row],[Updated_date]])/7,0)))</f>
        <v>WEEK 4</v>
      </c>
      <c r="N561" s="57" t="str">
        <f>UPPER(VLOOKUP(tbl_raw_data[[#This Row],[Analyst]],[1]setting!$A$1:$B$15,2,0))</f>
        <v>ROHAN</v>
      </c>
      <c r="O561" s="57" t="str">
        <f>UPPER(tbl_raw_data[[#This Row],[Outcome]])</f>
        <v>WITHDRAW</v>
      </c>
      <c r="P561" s="57" t="str">
        <f>UPPER(tbl_raw_data[[#This Row],[Queue Name]])</f>
        <v>CONSUMER POST BUREAU</v>
      </c>
      <c r="Q561" s="57" t="str">
        <f>IF(tbl_raw_data[[#This Row],[time_taken_in_mins]]&lt;=20,"SLA_MET","SLA_NOT_MET")</f>
        <v>SLA_MET</v>
      </c>
    </row>
    <row r="562" spans="1:17" ht="15" customHeight="1" x14ac:dyDescent="0.25">
      <c r="A562" s="5" t="s">
        <v>5555</v>
      </c>
      <c r="B562" s="6">
        <v>45137.795844907407</v>
      </c>
      <c r="C562" s="7">
        <v>45137.806620370371</v>
      </c>
      <c r="D562" s="8" t="s">
        <v>29</v>
      </c>
      <c r="E562" s="10" t="s">
        <v>41</v>
      </c>
      <c r="F562" s="8" t="s">
        <v>86</v>
      </c>
      <c r="G562" s="109"/>
      <c r="H5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2" s="48">
        <f>tbl_raw_data[[#This Row],[Date Actioned]]-tbl_raw_data[[#This Row],[Date Tagged]]</f>
        <v>1.0775462964375038E-2</v>
      </c>
      <c r="J562" s="50">
        <f>HOUR(tbl_raw_data[[#This Row],[time_taken]])*60+MINUTE(tbl_raw_data[[#This Row],[time_taken]])+SECOND(tbl_raw_data[[#This Row],[time_taken]])/60</f>
        <v>15.516666666666667</v>
      </c>
      <c r="K562" s="54">
        <f>DATE(YEAR(tbl_raw_data[[#This Row],[Date Actioned]]), MONTH(tbl_raw_data[[#This Row],[Date Actioned]]), DAY(tbl_raw_data[[#This Row],[Date Actioned]]))</f>
        <v>45137</v>
      </c>
      <c r="L562" s="55" t="str">
        <f>UPPER(TEXT(tbl_raw_data[[#This Row],[Updated_date]],"MMMM"))</f>
        <v>JULY</v>
      </c>
      <c r="M562" s="55" t="str">
        <f>UPPER("Week "&amp;IF(ROUNDUP(DAY(tbl_raw_data[[#This Row],[Updated_date]])/7,0)=5,4,ROUNDUP(DAY(tbl_raw_data[[#This Row],[Updated_date]])/7,0)))</f>
        <v>WEEK 4</v>
      </c>
      <c r="N562" s="57" t="str">
        <f>UPPER(VLOOKUP(tbl_raw_data[[#This Row],[Analyst]],[1]setting!$A$1:$B$15,2,0))</f>
        <v>ASIF</v>
      </c>
      <c r="O562" s="57" t="str">
        <f>UPPER(tbl_raw_data[[#This Row],[Outcome]])</f>
        <v>APPROVE</v>
      </c>
      <c r="P562" s="57" t="str">
        <f>UPPER(tbl_raw_data[[#This Row],[Queue Name]])</f>
        <v>CONSUMER POST BUREAU</v>
      </c>
      <c r="Q562" s="57" t="str">
        <f>IF(tbl_raw_data[[#This Row],[time_taken_in_mins]]&lt;=20,"SLA_MET","SLA_NOT_MET")</f>
        <v>SLA_MET</v>
      </c>
    </row>
    <row r="563" spans="1:17" ht="15" customHeight="1" x14ac:dyDescent="0.25">
      <c r="A563" s="22" t="s">
        <v>2882</v>
      </c>
      <c r="B563" s="12">
        <v>45137.798032407409</v>
      </c>
      <c r="C563" s="15">
        <v>45137.804236111115</v>
      </c>
      <c r="D563" s="16" t="s">
        <v>8</v>
      </c>
      <c r="E563" s="16" t="s">
        <v>9</v>
      </c>
      <c r="F563" s="16" t="s">
        <v>109</v>
      </c>
      <c r="G563" s="107" t="s">
        <v>2883</v>
      </c>
      <c r="H56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63" s="48">
        <f>tbl_raw_data[[#This Row],[Date Actioned]]-tbl_raw_data[[#This Row],[Date Tagged]]</f>
        <v>6.2037037059781142E-3</v>
      </c>
      <c r="J563" s="50">
        <f>HOUR(tbl_raw_data[[#This Row],[time_taken]])*60+MINUTE(tbl_raw_data[[#This Row],[time_taken]])+SECOND(tbl_raw_data[[#This Row],[time_taken]])/60</f>
        <v>8.9333333333333336</v>
      </c>
      <c r="K563" s="54">
        <f>DATE(YEAR(tbl_raw_data[[#This Row],[Date Actioned]]), MONTH(tbl_raw_data[[#This Row],[Date Actioned]]), DAY(tbl_raw_data[[#This Row],[Date Actioned]]))</f>
        <v>45137</v>
      </c>
      <c r="L563" s="55" t="str">
        <f>UPPER(TEXT(tbl_raw_data[[#This Row],[Updated_date]],"MMMM"))</f>
        <v>JULY</v>
      </c>
      <c r="M563" s="55" t="str">
        <f>UPPER("Week "&amp;IF(ROUNDUP(DAY(tbl_raw_data[[#This Row],[Updated_date]])/7,0)=5,4,ROUNDUP(DAY(tbl_raw_data[[#This Row],[Updated_date]])/7,0)))</f>
        <v>WEEK 4</v>
      </c>
      <c r="N563" s="57" t="str">
        <f>UPPER(VLOOKUP(tbl_raw_data[[#This Row],[Analyst]],[1]setting!$A$1:$B$15,2,0))</f>
        <v>NAVED</v>
      </c>
      <c r="O563" s="57" t="str">
        <f>UPPER(tbl_raw_data[[#This Row],[Outcome]])</f>
        <v>WITHDRAW</v>
      </c>
      <c r="P563" s="57" t="str">
        <f>UPPER(tbl_raw_data[[#This Row],[Queue Name]])</f>
        <v>CONSUMER PRE BUREAU</v>
      </c>
      <c r="Q563" s="57" t="str">
        <f>IF(tbl_raw_data[[#This Row],[time_taken_in_mins]]&lt;=20,"SLA_MET","SLA_NOT_MET")</f>
        <v>SLA_MET</v>
      </c>
    </row>
    <row r="564" spans="1:17" ht="15" customHeight="1" x14ac:dyDescent="0.25">
      <c r="A564" s="11" t="s">
        <v>4821</v>
      </c>
      <c r="B564" s="12">
        <v>45137.800729166665</v>
      </c>
      <c r="C564" s="15">
        <v>45137.809837962966</v>
      </c>
      <c r="D564" s="16" t="s">
        <v>13</v>
      </c>
      <c r="E564" s="16" t="s">
        <v>41</v>
      </c>
      <c r="F564" s="16" t="s">
        <v>109</v>
      </c>
      <c r="G564" s="107" t="s">
        <v>67</v>
      </c>
      <c r="H56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 s="48">
        <f>tbl_raw_data[[#This Row],[Date Actioned]]-tbl_raw_data[[#This Row],[Date Tagged]]</f>
        <v>9.1087963010068052E-3</v>
      </c>
      <c r="J564" s="50">
        <f>HOUR(tbl_raw_data[[#This Row],[time_taken]])*60+MINUTE(tbl_raw_data[[#This Row],[time_taken]])+SECOND(tbl_raw_data[[#This Row],[time_taken]])/60</f>
        <v>13.116666666666667</v>
      </c>
      <c r="K564" s="54">
        <f>DATE(YEAR(tbl_raw_data[[#This Row],[Date Actioned]]), MONTH(tbl_raw_data[[#This Row],[Date Actioned]]), DAY(tbl_raw_data[[#This Row],[Date Actioned]]))</f>
        <v>45137</v>
      </c>
      <c r="L564" s="55" t="str">
        <f>UPPER(TEXT(tbl_raw_data[[#This Row],[Updated_date]],"MMMM"))</f>
        <v>JULY</v>
      </c>
      <c r="M564" s="55" t="str">
        <f>UPPER("Week "&amp;IF(ROUNDUP(DAY(tbl_raw_data[[#This Row],[Updated_date]])/7,0)=5,4,ROUNDUP(DAY(tbl_raw_data[[#This Row],[Updated_date]])/7,0)))</f>
        <v>WEEK 4</v>
      </c>
      <c r="N564" s="57" t="str">
        <f>UPPER(VLOOKUP(tbl_raw_data[[#This Row],[Analyst]],[1]setting!$A$1:$B$15,2,0))</f>
        <v>NAVED</v>
      </c>
      <c r="O564" s="57" t="str">
        <f>UPPER(tbl_raw_data[[#This Row],[Outcome]])</f>
        <v>APPROVE</v>
      </c>
      <c r="P564" s="57" t="str">
        <f>UPPER(tbl_raw_data[[#This Row],[Queue Name]])</f>
        <v>CONSUMER POST BUREAU</v>
      </c>
      <c r="Q564" s="57" t="str">
        <f>IF(tbl_raw_data[[#This Row],[time_taken_in_mins]]&lt;=20,"SLA_MET","SLA_NOT_MET")</f>
        <v>SLA_MET</v>
      </c>
    </row>
    <row r="565" spans="1:17" ht="15" customHeight="1" x14ac:dyDescent="0.25">
      <c r="A565" s="5" t="s">
        <v>319</v>
      </c>
      <c r="B565" s="6">
        <v>45137.804212962961</v>
      </c>
      <c r="C565" s="9">
        <v>45137.806504629632</v>
      </c>
      <c r="D565" s="10" t="s">
        <v>8</v>
      </c>
      <c r="E565" s="10" t="s">
        <v>9</v>
      </c>
      <c r="F565" s="10" t="s">
        <v>73</v>
      </c>
      <c r="G565" s="108" t="s">
        <v>57</v>
      </c>
      <c r="H56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5" s="48">
        <f>tbl_raw_data[[#This Row],[Date Actioned]]-tbl_raw_data[[#This Row],[Date Tagged]]</f>
        <v>2.2916666712262668E-3</v>
      </c>
      <c r="J565" s="50">
        <f>HOUR(tbl_raw_data[[#This Row],[time_taken]])*60+MINUTE(tbl_raw_data[[#This Row],[time_taken]])+SECOND(tbl_raw_data[[#This Row],[time_taken]])/60</f>
        <v>3.3</v>
      </c>
      <c r="K565" s="54">
        <f>DATE(YEAR(tbl_raw_data[[#This Row],[Date Actioned]]), MONTH(tbl_raw_data[[#This Row],[Date Actioned]]), DAY(tbl_raw_data[[#This Row],[Date Actioned]]))</f>
        <v>45137</v>
      </c>
      <c r="L565" s="55" t="str">
        <f>UPPER(TEXT(tbl_raw_data[[#This Row],[Updated_date]],"MMMM"))</f>
        <v>JULY</v>
      </c>
      <c r="M565" s="55" t="str">
        <f>UPPER("Week "&amp;IF(ROUNDUP(DAY(tbl_raw_data[[#This Row],[Updated_date]])/7,0)=5,4,ROUNDUP(DAY(tbl_raw_data[[#This Row],[Updated_date]])/7,0)))</f>
        <v>WEEK 4</v>
      </c>
      <c r="N565" s="57" t="str">
        <f>UPPER(VLOOKUP(tbl_raw_data[[#This Row],[Analyst]],[1]setting!$A$1:$B$15,2,0))</f>
        <v>SHAHID</v>
      </c>
      <c r="O565" s="57" t="str">
        <f>UPPER(tbl_raw_data[[#This Row],[Outcome]])</f>
        <v>WITHDRAW</v>
      </c>
      <c r="P565" s="57" t="str">
        <f>UPPER(tbl_raw_data[[#This Row],[Queue Name]])</f>
        <v>CONSUMER PRE BUREAU</v>
      </c>
      <c r="Q565" s="57" t="str">
        <f>IF(tbl_raw_data[[#This Row],[time_taken_in_mins]]&lt;=20,"SLA_MET","SLA_NOT_MET")</f>
        <v>SLA_MET</v>
      </c>
    </row>
    <row r="566" spans="1:17" ht="15" customHeight="1" x14ac:dyDescent="0.25">
      <c r="A566" s="11" t="s">
        <v>1280</v>
      </c>
      <c r="B566" s="12">
        <v>45137.807164351849</v>
      </c>
      <c r="C566" s="13">
        <v>45137.811249999999</v>
      </c>
      <c r="D566" s="14" t="s">
        <v>40</v>
      </c>
      <c r="E566" s="16" t="s">
        <v>41</v>
      </c>
      <c r="F566" s="14" t="s">
        <v>73</v>
      </c>
      <c r="G566" s="106"/>
      <c r="H56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6" s="48">
        <f>tbl_raw_data[[#This Row],[Date Actioned]]-tbl_raw_data[[#This Row],[Date Tagged]]</f>
        <v>4.0856481500668451E-3</v>
      </c>
      <c r="J566" s="50">
        <f>HOUR(tbl_raw_data[[#This Row],[time_taken]])*60+MINUTE(tbl_raw_data[[#This Row],[time_taken]])+SECOND(tbl_raw_data[[#This Row],[time_taken]])/60</f>
        <v>5.8833333333333329</v>
      </c>
      <c r="K566" s="54">
        <f>DATE(YEAR(tbl_raw_data[[#This Row],[Date Actioned]]), MONTH(tbl_raw_data[[#This Row],[Date Actioned]]), DAY(tbl_raw_data[[#This Row],[Date Actioned]]))</f>
        <v>45137</v>
      </c>
      <c r="L566" s="55" t="str">
        <f>UPPER(TEXT(tbl_raw_data[[#This Row],[Updated_date]],"MMMM"))</f>
        <v>JULY</v>
      </c>
      <c r="M566" s="55" t="str">
        <f>UPPER("Week "&amp;IF(ROUNDUP(DAY(tbl_raw_data[[#This Row],[Updated_date]])/7,0)=5,4,ROUNDUP(DAY(tbl_raw_data[[#This Row],[Updated_date]])/7,0)))</f>
        <v>WEEK 4</v>
      </c>
      <c r="N566" s="57" t="str">
        <f>UPPER(VLOOKUP(tbl_raw_data[[#This Row],[Analyst]],[1]setting!$A$1:$B$15,2,0))</f>
        <v>SHAHID</v>
      </c>
      <c r="O566" s="57" t="str">
        <f>UPPER(tbl_raw_data[[#This Row],[Outcome]])</f>
        <v>WITHDRAW</v>
      </c>
      <c r="P566" s="57" t="str">
        <f>UPPER(tbl_raw_data[[#This Row],[Queue Name]])</f>
        <v>CONSUMER POST BUREAU</v>
      </c>
      <c r="Q566" s="57" t="str">
        <f>IF(tbl_raw_data[[#This Row],[time_taken_in_mins]]&lt;=20,"SLA_MET","SLA_NOT_MET")</f>
        <v>SLA_MET</v>
      </c>
    </row>
    <row r="567" spans="1:17" ht="15" customHeight="1" x14ac:dyDescent="0.25">
      <c r="A567" s="22" t="s">
        <v>34</v>
      </c>
      <c r="B567" s="6">
        <v>45137.810381944444</v>
      </c>
      <c r="C567" s="9">
        <v>45137.811342592591</v>
      </c>
      <c r="D567" s="10" t="s">
        <v>8</v>
      </c>
      <c r="E567" s="10" t="s">
        <v>9</v>
      </c>
      <c r="F567" s="10" t="s">
        <v>10</v>
      </c>
      <c r="G567" s="108" t="s">
        <v>11</v>
      </c>
      <c r="H56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7" s="48">
        <f>tbl_raw_data[[#This Row],[Date Actioned]]-tbl_raw_data[[#This Row],[Date Tagged]]</f>
        <v>9.6064814715646207E-4</v>
      </c>
      <c r="J567" s="50">
        <f>HOUR(tbl_raw_data[[#This Row],[time_taken]])*60+MINUTE(tbl_raw_data[[#This Row],[time_taken]])+SECOND(tbl_raw_data[[#This Row],[time_taken]])/60</f>
        <v>1.3833333333333333</v>
      </c>
      <c r="K567" s="54">
        <f>DATE(YEAR(tbl_raw_data[[#This Row],[Date Actioned]]), MONTH(tbl_raw_data[[#This Row],[Date Actioned]]), DAY(tbl_raw_data[[#This Row],[Date Actioned]]))</f>
        <v>45137</v>
      </c>
      <c r="L567" s="55" t="str">
        <f>UPPER(TEXT(tbl_raw_data[[#This Row],[Updated_date]],"MMMM"))</f>
        <v>JULY</v>
      </c>
      <c r="M567" s="55" t="str">
        <f>UPPER("Week "&amp;IF(ROUNDUP(DAY(tbl_raw_data[[#This Row],[Updated_date]])/7,0)=5,4,ROUNDUP(DAY(tbl_raw_data[[#This Row],[Updated_date]])/7,0)))</f>
        <v>WEEK 4</v>
      </c>
      <c r="N567" s="57" t="str">
        <f>UPPER(VLOOKUP(tbl_raw_data[[#This Row],[Analyst]],[1]setting!$A$1:$B$15,2,0))</f>
        <v>SAM</v>
      </c>
      <c r="O567" s="57" t="str">
        <f>UPPER(tbl_raw_data[[#This Row],[Outcome]])</f>
        <v>WITHDRAW</v>
      </c>
      <c r="P567" s="57" t="str">
        <f>UPPER(tbl_raw_data[[#This Row],[Queue Name]])</f>
        <v>CONSUMER PRE BUREAU</v>
      </c>
      <c r="Q567" s="57" t="str">
        <f>IF(tbl_raw_data[[#This Row],[time_taken_in_mins]]&lt;=20,"SLA_MET","SLA_NOT_MET")</f>
        <v>SLA_MET</v>
      </c>
    </row>
    <row r="568" spans="1:17" ht="15" customHeight="1" x14ac:dyDescent="0.25">
      <c r="A568" s="11" t="s">
        <v>4429</v>
      </c>
      <c r="B568" s="6">
        <v>45137.811493055553</v>
      </c>
      <c r="C568" s="9">
        <v>45137.81994212963</v>
      </c>
      <c r="D568" s="10" t="s">
        <v>46</v>
      </c>
      <c r="E568" s="10" t="s">
        <v>28</v>
      </c>
      <c r="F568" s="10" t="s">
        <v>455</v>
      </c>
      <c r="G568" s="108" t="s">
        <v>4430</v>
      </c>
      <c r="H56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 s="48">
        <f>tbl_raw_data[[#This Row],[Date Actioned]]-tbl_raw_data[[#This Row],[Date Tagged]]</f>
        <v>8.449074077361729E-3</v>
      </c>
      <c r="J568" s="50">
        <f>HOUR(tbl_raw_data[[#This Row],[time_taken]])*60+MINUTE(tbl_raw_data[[#This Row],[time_taken]])+SECOND(tbl_raw_data[[#This Row],[time_taken]])/60</f>
        <v>12.166666666666666</v>
      </c>
      <c r="K568" s="54">
        <f>DATE(YEAR(tbl_raw_data[[#This Row],[Date Actioned]]), MONTH(tbl_raw_data[[#This Row],[Date Actioned]]), DAY(tbl_raw_data[[#This Row],[Date Actioned]]))</f>
        <v>45137</v>
      </c>
      <c r="L568" s="55" t="str">
        <f>UPPER(TEXT(tbl_raw_data[[#This Row],[Updated_date]],"MMMM"))</f>
        <v>JULY</v>
      </c>
      <c r="M568" s="55" t="str">
        <f>UPPER("Week "&amp;IF(ROUNDUP(DAY(tbl_raw_data[[#This Row],[Updated_date]])/7,0)=5,4,ROUNDUP(DAY(tbl_raw_data[[#This Row],[Updated_date]])/7,0)))</f>
        <v>WEEK 4</v>
      </c>
      <c r="N568" s="57" t="str">
        <f>UPPER(VLOOKUP(tbl_raw_data[[#This Row],[Analyst]],[1]setting!$A$1:$B$15,2,0))</f>
        <v>ROHAN</v>
      </c>
      <c r="O568" s="57" t="str">
        <f>UPPER(tbl_raw_data[[#This Row],[Outcome]])</f>
        <v>DECLINE</v>
      </c>
      <c r="P568" s="57" t="str">
        <f>UPPER(tbl_raw_data[[#This Row],[Queue Name]])</f>
        <v>CONSUMER EXISTING</v>
      </c>
      <c r="Q568" s="57" t="str">
        <f>IF(tbl_raw_data[[#This Row],[time_taken_in_mins]]&lt;=20,"SLA_MET","SLA_NOT_MET")</f>
        <v>SLA_MET</v>
      </c>
    </row>
    <row r="569" spans="1:17" ht="15" customHeight="1" x14ac:dyDescent="0.25">
      <c r="A569" s="22" t="s">
        <v>2113</v>
      </c>
      <c r="B569" s="6">
        <v>45137.813391203701</v>
      </c>
      <c r="C569" s="9">
        <v>45137.818622685183</v>
      </c>
      <c r="D569" s="10" t="s">
        <v>13</v>
      </c>
      <c r="E569" s="10" t="s">
        <v>9</v>
      </c>
      <c r="F569" s="10" t="s">
        <v>109</v>
      </c>
      <c r="G569" s="108" t="s">
        <v>67</v>
      </c>
      <c r="H56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 s="48">
        <f>tbl_raw_data[[#This Row],[Date Actioned]]-tbl_raw_data[[#This Row],[Date Tagged]]</f>
        <v>5.2314814820419997E-3</v>
      </c>
      <c r="J569" s="50">
        <f>HOUR(tbl_raw_data[[#This Row],[time_taken]])*60+MINUTE(tbl_raw_data[[#This Row],[time_taken]])+SECOND(tbl_raw_data[[#This Row],[time_taken]])/60</f>
        <v>7.5333333333333332</v>
      </c>
      <c r="K569" s="54">
        <f>DATE(YEAR(tbl_raw_data[[#This Row],[Date Actioned]]), MONTH(tbl_raw_data[[#This Row],[Date Actioned]]), DAY(tbl_raw_data[[#This Row],[Date Actioned]]))</f>
        <v>45137</v>
      </c>
      <c r="L569" s="55" t="str">
        <f>UPPER(TEXT(tbl_raw_data[[#This Row],[Updated_date]],"MMMM"))</f>
        <v>JULY</v>
      </c>
      <c r="M569" s="55" t="str">
        <f>UPPER("Week "&amp;IF(ROUNDUP(DAY(tbl_raw_data[[#This Row],[Updated_date]])/7,0)=5,4,ROUNDUP(DAY(tbl_raw_data[[#This Row],[Updated_date]])/7,0)))</f>
        <v>WEEK 4</v>
      </c>
      <c r="N569" s="57" t="str">
        <f>UPPER(VLOOKUP(tbl_raw_data[[#This Row],[Analyst]],[1]setting!$A$1:$B$15,2,0))</f>
        <v>NAVED</v>
      </c>
      <c r="O569" s="57" t="str">
        <f>UPPER(tbl_raw_data[[#This Row],[Outcome]])</f>
        <v>APPROVE</v>
      </c>
      <c r="P569" s="57" t="str">
        <f>UPPER(tbl_raw_data[[#This Row],[Queue Name]])</f>
        <v>CONSUMER PRE BUREAU</v>
      </c>
      <c r="Q569" s="57" t="str">
        <f>IF(tbl_raw_data[[#This Row],[time_taken_in_mins]]&lt;=20,"SLA_MET","SLA_NOT_MET")</f>
        <v>SLA_MET</v>
      </c>
    </row>
    <row r="570" spans="1:17" ht="15" customHeight="1" x14ac:dyDescent="0.25">
      <c r="A570" s="5" t="s">
        <v>835</v>
      </c>
      <c r="B570" s="12">
        <v>45137.816458333335</v>
      </c>
      <c r="C570" s="15">
        <v>45137.819872685184</v>
      </c>
      <c r="D570" s="16" t="s">
        <v>8</v>
      </c>
      <c r="E570" s="16" t="s">
        <v>41</v>
      </c>
      <c r="F570" s="16" t="s">
        <v>10</v>
      </c>
      <c r="G570" s="107" t="s">
        <v>836</v>
      </c>
      <c r="H57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0" s="48">
        <f>tbl_raw_data[[#This Row],[Date Actioned]]-tbl_raw_data[[#This Row],[Date Tagged]]</f>
        <v>3.4143518496421166E-3</v>
      </c>
      <c r="J570" s="50">
        <f>HOUR(tbl_raw_data[[#This Row],[time_taken]])*60+MINUTE(tbl_raw_data[[#This Row],[time_taken]])+SECOND(tbl_raw_data[[#This Row],[time_taken]])/60</f>
        <v>4.916666666666667</v>
      </c>
      <c r="K570" s="54">
        <f>DATE(YEAR(tbl_raw_data[[#This Row],[Date Actioned]]), MONTH(tbl_raw_data[[#This Row],[Date Actioned]]), DAY(tbl_raw_data[[#This Row],[Date Actioned]]))</f>
        <v>45137</v>
      </c>
      <c r="L570" s="55" t="str">
        <f>UPPER(TEXT(tbl_raw_data[[#This Row],[Updated_date]],"MMMM"))</f>
        <v>JULY</v>
      </c>
      <c r="M570" s="55" t="str">
        <f>UPPER("Week "&amp;IF(ROUNDUP(DAY(tbl_raw_data[[#This Row],[Updated_date]])/7,0)=5,4,ROUNDUP(DAY(tbl_raw_data[[#This Row],[Updated_date]])/7,0)))</f>
        <v>WEEK 4</v>
      </c>
      <c r="N570" s="57" t="str">
        <f>UPPER(VLOOKUP(tbl_raw_data[[#This Row],[Analyst]],[1]setting!$A$1:$B$15,2,0))</f>
        <v>SAM</v>
      </c>
      <c r="O570" s="57" t="str">
        <f>UPPER(tbl_raw_data[[#This Row],[Outcome]])</f>
        <v>WITHDRAW</v>
      </c>
      <c r="P570" s="57" t="str">
        <f>UPPER(tbl_raw_data[[#This Row],[Queue Name]])</f>
        <v>CONSUMER POST BUREAU</v>
      </c>
      <c r="Q570" s="57" t="str">
        <f>IF(tbl_raw_data[[#This Row],[time_taken_in_mins]]&lt;=20,"SLA_MET","SLA_NOT_MET")</f>
        <v>SLA_MET</v>
      </c>
    </row>
    <row r="571" spans="1:17" ht="15" customHeight="1" x14ac:dyDescent="0.25">
      <c r="A571" s="11" t="s">
        <v>3943</v>
      </c>
      <c r="B571" s="6">
        <v>45137.816458333335</v>
      </c>
      <c r="C571" s="9">
        <v>45137.82408564815</v>
      </c>
      <c r="D571" s="10" t="s">
        <v>8</v>
      </c>
      <c r="E571" s="10" t="s">
        <v>41</v>
      </c>
      <c r="F571" s="10" t="s">
        <v>109</v>
      </c>
      <c r="G571" s="108" t="s">
        <v>3944</v>
      </c>
      <c r="H57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1" s="48">
        <f>tbl_raw_data[[#This Row],[Date Actioned]]-tbl_raw_data[[#This Row],[Date Tagged]]</f>
        <v>7.6273148151813075E-3</v>
      </c>
      <c r="J571" s="50">
        <f>HOUR(tbl_raw_data[[#This Row],[time_taken]])*60+MINUTE(tbl_raw_data[[#This Row],[time_taken]])+SECOND(tbl_raw_data[[#This Row],[time_taken]])/60</f>
        <v>10.983333333333333</v>
      </c>
      <c r="K571" s="54">
        <f>DATE(YEAR(tbl_raw_data[[#This Row],[Date Actioned]]), MONTH(tbl_raw_data[[#This Row],[Date Actioned]]), DAY(tbl_raw_data[[#This Row],[Date Actioned]]))</f>
        <v>45137</v>
      </c>
      <c r="L571" s="55" t="str">
        <f>UPPER(TEXT(tbl_raw_data[[#This Row],[Updated_date]],"MMMM"))</f>
        <v>JULY</v>
      </c>
      <c r="M571" s="55" t="str">
        <f>UPPER("Week "&amp;IF(ROUNDUP(DAY(tbl_raw_data[[#This Row],[Updated_date]])/7,0)=5,4,ROUNDUP(DAY(tbl_raw_data[[#This Row],[Updated_date]])/7,0)))</f>
        <v>WEEK 4</v>
      </c>
      <c r="N571" s="57" t="str">
        <f>UPPER(VLOOKUP(tbl_raw_data[[#This Row],[Analyst]],[1]setting!$A$1:$B$15,2,0))</f>
        <v>NAVED</v>
      </c>
      <c r="O571" s="57" t="str">
        <f>UPPER(tbl_raw_data[[#This Row],[Outcome]])</f>
        <v>WITHDRAW</v>
      </c>
      <c r="P571" s="57" t="str">
        <f>UPPER(tbl_raw_data[[#This Row],[Queue Name]])</f>
        <v>CONSUMER POST BUREAU</v>
      </c>
      <c r="Q571" s="57" t="str">
        <f>IF(tbl_raw_data[[#This Row],[time_taken_in_mins]]&lt;=20,"SLA_MET","SLA_NOT_MET")</f>
        <v>SLA_MET</v>
      </c>
    </row>
    <row r="572" spans="1:17" ht="15" customHeight="1" x14ac:dyDescent="0.25">
      <c r="A572" s="5" t="s">
        <v>2000</v>
      </c>
      <c r="B572" s="12">
        <v>45137.818391203706</v>
      </c>
      <c r="C572" s="15">
        <v>45137.823460648149</v>
      </c>
      <c r="D572" s="16" t="s">
        <v>13</v>
      </c>
      <c r="E572" s="16" t="s">
        <v>28</v>
      </c>
      <c r="F572" s="16" t="s">
        <v>86</v>
      </c>
      <c r="G572" s="107" t="s">
        <v>29</v>
      </c>
      <c r="H57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 s="48">
        <f>tbl_raw_data[[#This Row],[Date Actioned]]-tbl_raw_data[[#This Row],[Date Tagged]]</f>
        <v>5.0694444435066544E-3</v>
      </c>
      <c r="J572" s="50">
        <f>HOUR(tbl_raw_data[[#This Row],[time_taken]])*60+MINUTE(tbl_raw_data[[#This Row],[time_taken]])+SECOND(tbl_raw_data[[#This Row],[time_taken]])/60</f>
        <v>7.3</v>
      </c>
      <c r="K572" s="54">
        <f>DATE(YEAR(tbl_raw_data[[#This Row],[Date Actioned]]), MONTH(tbl_raw_data[[#This Row],[Date Actioned]]), DAY(tbl_raw_data[[#This Row],[Date Actioned]]))</f>
        <v>45137</v>
      </c>
      <c r="L572" s="55" t="str">
        <f>UPPER(TEXT(tbl_raw_data[[#This Row],[Updated_date]],"MMMM"))</f>
        <v>JULY</v>
      </c>
      <c r="M572" s="55" t="str">
        <f>UPPER("Week "&amp;IF(ROUNDUP(DAY(tbl_raw_data[[#This Row],[Updated_date]])/7,0)=5,4,ROUNDUP(DAY(tbl_raw_data[[#This Row],[Updated_date]])/7,0)))</f>
        <v>WEEK 4</v>
      </c>
      <c r="N572" s="57" t="str">
        <f>UPPER(VLOOKUP(tbl_raw_data[[#This Row],[Analyst]],[1]setting!$A$1:$B$15,2,0))</f>
        <v>ASIF</v>
      </c>
      <c r="O572" s="57" t="str">
        <f>UPPER(tbl_raw_data[[#This Row],[Outcome]])</f>
        <v>APPROVE</v>
      </c>
      <c r="P572" s="57" t="str">
        <f>UPPER(tbl_raw_data[[#This Row],[Queue Name]])</f>
        <v>CONSUMER EXISTING</v>
      </c>
      <c r="Q572" s="57" t="str">
        <f>IF(tbl_raw_data[[#This Row],[time_taken_in_mins]]&lt;=20,"SLA_MET","SLA_NOT_MET")</f>
        <v>SLA_MET</v>
      </c>
    </row>
    <row r="573" spans="1:17" ht="15" customHeight="1" x14ac:dyDescent="0.25">
      <c r="A573" s="22" t="s">
        <v>7302</v>
      </c>
      <c r="B573" s="12">
        <v>45137.889178240737</v>
      </c>
      <c r="C573" s="13">
        <v>45138.359166666669</v>
      </c>
      <c r="D573" s="14" t="s">
        <v>40</v>
      </c>
      <c r="E573" s="16" t="s">
        <v>41</v>
      </c>
      <c r="F573" s="14" t="s">
        <v>254</v>
      </c>
      <c r="G573" s="106"/>
      <c r="H57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 s="48">
        <f>tbl_raw_data[[#This Row],[Date Actioned]]-tbl_raw_data[[#This Row],[Date Tagged]]</f>
        <v>0.46998842593166046</v>
      </c>
      <c r="J573" s="50">
        <f>HOUR(tbl_raw_data[[#This Row],[time_taken]])*60+MINUTE(tbl_raw_data[[#This Row],[time_taken]])+SECOND(tbl_raw_data[[#This Row],[time_taken]])/60</f>
        <v>676.7833333333333</v>
      </c>
      <c r="K573" s="54">
        <f>DATE(YEAR(tbl_raw_data[[#This Row],[Date Actioned]]), MONTH(tbl_raw_data[[#This Row],[Date Actioned]]), DAY(tbl_raw_data[[#This Row],[Date Actioned]]))</f>
        <v>45138</v>
      </c>
      <c r="L573" s="55" t="str">
        <f>UPPER(TEXT(tbl_raw_data[[#This Row],[Updated_date]],"MMMM"))</f>
        <v>JULY</v>
      </c>
      <c r="M573" s="55" t="str">
        <f>UPPER("Week "&amp;IF(ROUNDUP(DAY(tbl_raw_data[[#This Row],[Updated_date]])/7,0)=5,4,ROUNDUP(DAY(tbl_raw_data[[#This Row],[Updated_date]])/7,0)))</f>
        <v>WEEK 4</v>
      </c>
      <c r="N573" s="57" t="str">
        <f>UPPER(VLOOKUP(tbl_raw_data[[#This Row],[Analyst]],[1]setting!$A$1:$B$15,2,0))</f>
        <v>FARDIN</v>
      </c>
      <c r="O573" s="57" t="str">
        <f>UPPER(tbl_raw_data[[#This Row],[Outcome]])</f>
        <v>WITHDRAW</v>
      </c>
      <c r="P573" s="57" t="str">
        <f>UPPER(tbl_raw_data[[#This Row],[Queue Name]])</f>
        <v>CONSUMER POST BUREAU</v>
      </c>
      <c r="Q573" s="57" t="str">
        <f>IF(tbl_raw_data[[#This Row],[time_taken_in_mins]]&lt;=20,"SLA_MET","SLA_NOT_MET")</f>
        <v>SLA_NOT_MET</v>
      </c>
    </row>
    <row r="574" spans="1:17" ht="15" customHeight="1" x14ac:dyDescent="0.25">
      <c r="A574" s="11" t="s">
        <v>7252</v>
      </c>
      <c r="B574" s="12">
        <v>45138.160370370373</v>
      </c>
      <c r="C574" s="13">
        <v>45138.371793981481</v>
      </c>
      <c r="D574" s="14" t="s">
        <v>40</v>
      </c>
      <c r="E574" s="16" t="s">
        <v>41</v>
      </c>
      <c r="F574" s="14" t="s">
        <v>228</v>
      </c>
      <c r="G574" s="106"/>
      <c r="H57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 s="48">
        <f>tbl_raw_data[[#This Row],[Date Actioned]]-tbl_raw_data[[#This Row],[Date Tagged]]</f>
        <v>0.21142361110833008</v>
      </c>
      <c r="J574" s="50">
        <f>HOUR(tbl_raw_data[[#This Row],[time_taken]])*60+MINUTE(tbl_raw_data[[#This Row],[time_taken]])+SECOND(tbl_raw_data[[#This Row],[time_taken]])/60</f>
        <v>304.45</v>
      </c>
      <c r="K574" s="54">
        <f>DATE(YEAR(tbl_raw_data[[#This Row],[Date Actioned]]), MONTH(tbl_raw_data[[#This Row],[Date Actioned]]), DAY(tbl_raw_data[[#This Row],[Date Actioned]]))</f>
        <v>45138</v>
      </c>
      <c r="L574" s="55" t="str">
        <f>UPPER(TEXT(tbl_raw_data[[#This Row],[Updated_date]],"MMMM"))</f>
        <v>JULY</v>
      </c>
      <c r="M574" s="55" t="str">
        <f>UPPER("Week "&amp;IF(ROUNDUP(DAY(tbl_raw_data[[#This Row],[Updated_date]])/7,0)=5,4,ROUNDUP(DAY(tbl_raw_data[[#This Row],[Updated_date]])/7,0)))</f>
        <v>WEEK 4</v>
      </c>
      <c r="N574" s="57" t="str">
        <f>UPPER(VLOOKUP(tbl_raw_data[[#This Row],[Analyst]],[1]setting!$A$1:$B$15,2,0))</f>
        <v>OUADIR</v>
      </c>
      <c r="O574" s="57" t="str">
        <f>UPPER(tbl_raw_data[[#This Row],[Outcome]])</f>
        <v>WITHDRAW</v>
      </c>
      <c r="P574" s="57" t="str">
        <f>UPPER(tbl_raw_data[[#This Row],[Queue Name]])</f>
        <v>CONSUMER POST BUREAU</v>
      </c>
      <c r="Q574" s="57" t="str">
        <f>IF(tbl_raw_data[[#This Row],[time_taken_in_mins]]&lt;=20,"SLA_MET","SLA_NOT_MET")</f>
        <v>SLA_NOT_MET</v>
      </c>
    </row>
    <row r="575" spans="1:17" ht="15" customHeight="1" x14ac:dyDescent="0.25">
      <c r="A575" s="5" t="s">
        <v>5635</v>
      </c>
      <c r="B575" s="12">
        <v>45138.352106481485</v>
      </c>
      <c r="C575" s="13">
        <v>45138.363078703704</v>
      </c>
      <c r="D575" s="14" t="s">
        <v>29</v>
      </c>
      <c r="E575" s="16" t="s">
        <v>41</v>
      </c>
      <c r="F575" s="14" t="s">
        <v>254</v>
      </c>
      <c r="G575" s="106"/>
      <c r="H575"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 s="48">
        <f>tbl_raw_data[[#This Row],[Date Actioned]]-tbl_raw_data[[#This Row],[Date Tagged]]</f>
        <v>1.0972222218697425E-2</v>
      </c>
      <c r="J575" s="50">
        <f>HOUR(tbl_raw_data[[#This Row],[time_taken]])*60+MINUTE(tbl_raw_data[[#This Row],[time_taken]])+SECOND(tbl_raw_data[[#This Row],[time_taken]])/60</f>
        <v>15.8</v>
      </c>
      <c r="K575" s="54">
        <f>DATE(YEAR(tbl_raw_data[[#This Row],[Date Actioned]]), MONTH(tbl_raw_data[[#This Row],[Date Actioned]]), DAY(tbl_raw_data[[#This Row],[Date Actioned]]))</f>
        <v>45138</v>
      </c>
      <c r="L575" s="55" t="str">
        <f>UPPER(TEXT(tbl_raw_data[[#This Row],[Updated_date]],"MMMM"))</f>
        <v>JULY</v>
      </c>
      <c r="M575" s="55" t="str">
        <f>UPPER("Week "&amp;IF(ROUNDUP(DAY(tbl_raw_data[[#This Row],[Updated_date]])/7,0)=5,4,ROUNDUP(DAY(tbl_raw_data[[#This Row],[Updated_date]])/7,0)))</f>
        <v>WEEK 4</v>
      </c>
      <c r="N575" s="57" t="str">
        <f>UPPER(VLOOKUP(tbl_raw_data[[#This Row],[Analyst]],[1]setting!$A$1:$B$15,2,0))</f>
        <v>FARDIN</v>
      </c>
      <c r="O575" s="57" t="str">
        <f>UPPER(tbl_raw_data[[#This Row],[Outcome]])</f>
        <v>APPROVE</v>
      </c>
      <c r="P575" s="57" t="str">
        <f>UPPER(tbl_raw_data[[#This Row],[Queue Name]])</f>
        <v>CONSUMER POST BUREAU</v>
      </c>
      <c r="Q575" s="57" t="str">
        <f>IF(tbl_raw_data[[#This Row],[time_taken_in_mins]]&lt;=20,"SLA_MET","SLA_NOT_MET")</f>
        <v>SLA_MET</v>
      </c>
    </row>
    <row r="576" spans="1:17" ht="15" customHeight="1" x14ac:dyDescent="0.25">
      <c r="A576" s="11" t="s">
        <v>5286</v>
      </c>
      <c r="B576" s="6">
        <v>45138.364652777775</v>
      </c>
      <c r="C576" s="9">
        <v>45138.374826388892</v>
      </c>
      <c r="D576" s="10" t="s">
        <v>13</v>
      </c>
      <c r="E576" s="10" t="s">
        <v>28</v>
      </c>
      <c r="F576" s="10" t="s">
        <v>228</v>
      </c>
      <c r="G576" s="108" t="s">
        <v>29</v>
      </c>
      <c r="H57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6" s="48">
        <f>tbl_raw_data[[#This Row],[Date Actioned]]-tbl_raw_data[[#This Row],[Date Tagged]]</f>
        <v>1.0173611117352266E-2</v>
      </c>
      <c r="J576" s="50">
        <f>HOUR(tbl_raw_data[[#This Row],[time_taken]])*60+MINUTE(tbl_raw_data[[#This Row],[time_taken]])+SECOND(tbl_raw_data[[#This Row],[time_taken]])/60</f>
        <v>14.65</v>
      </c>
      <c r="K576" s="54">
        <f>DATE(YEAR(tbl_raw_data[[#This Row],[Date Actioned]]), MONTH(tbl_raw_data[[#This Row],[Date Actioned]]), DAY(tbl_raw_data[[#This Row],[Date Actioned]]))</f>
        <v>45138</v>
      </c>
      <c r="L576" s="55" t="str">
        <f>UPPER(TEXT(tbl_raw_data[[#This Row],[Updated_date]],"MMMM"))</f>
        <v>JULY</v>
      </c>
      <c r="M576" s="55" t="str">
        <f>UPPER("Week "&amp;IF(ROUNDUP(DAY(tbl_raw_data[[#This Row],[Updated_date]])/7,0)=5,4,ROUNDUP(DAY(tbl_raw_data[[#This Row],[Updated_date]])/7,0)))</f>
        <v>WEEK 4</v>
      </c>
      <c r="N576" s="57" t="str">
        <f>UPPER(VLOOKUP(tbl_raw_data[[#This Row],[Analyst]],[1]setting!$A$1:$B$15,2,0))</f>
        <v>OUADIR</v>
      </c>
      <c r="O576" s="57" t="str">
        <f>UPPER(tbl_raw_data[[#This Row],[Outcome]])</f>
        <v>APPROVE</v>
      </c>
      <c r="P576" s="57" t="str">
        <f>UPPER(tbl_raw_data[[#This Row],[Queue Name]])</f>
        <v>CONSUMER EXISTING</v>
      </c>
      <c r="Q576" s="57" t="str">
        <f>IF(tbl_raw_data[[#This Row],[time_taken_in_mins]]&lt;=20,"SLA_MET","SLA_NOT_MET")</f>
        <v>SLA_MET</v>
      </c>
    </row>
    <row r="577" spans="1:17" ht="15" customHeight="1" x14ac:dyDescent="0.25">
      <c r="A577" s="22" t="s">
        <v>6678</v>
      </c>
      <c r="B577" s="12">
        <v>45138.365497685183</v>
      </c>
      <c r="C577" s="15">
        <v>45138.380277777775</v>
      </c>
      <c r="D577" s="16" t="s">
        <v>13</v>
      </c>
      <c r="E577" s="16" t="s">
        <v>41</v>
      </c>
      <c r="F577" s="16" t="s">
        <v>254</v>
      </c>
      <c r="G577" s="107" t="s">
        <v>29</v>
      </c>
      <c r="H57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 s="48">
        <f>tbl_raw_data[[#This Row],[Date Actioned]]-tbl_raw_data[[#This Row],[Date Tagged]]</f>
        <v>1.4780092591536231E-2</v>
      </c>
      <c r="J577" s="50">
        <f>HOUR(tbl_raw_data[[#This Row],[time_taken]])*60+MINUTE(tbl_raw_data[[#This Row],[time_taken]])+SECOND(tbl_raw_data[[#This Row],[time_taken]])/60</f>
        <v>21.283333333333335</v>
      </c>
      <c r="K577" s="54">
        <f>DATE(YEAR(tbl_raw_data[[#This Row],[Date Actioned]]), MONTH(tbl_raw_data[[#This Row],[Date Actioned]]), DAY(tbl_raw_data[[#This Row],[Date Actioned]]))</f>
        <v>45138</v>
      </c>
      <c r="L577" s="55" t="str">
        <f>UPPER(TEXT(tbl_raw_data[[#This Row],[Updated_date]],"MMMM"))</f>
        <v>JULY</v>
      </c>
      <c r="M577" s="55" t="str">
        <f>UPPER("Week "&amp;IF(ROUNDUP(DAY(tbl_raw_data[[#This Row],[Updated_date]])/7,0)=5,4,ROUNDUP(DAY(tbl_raw_data[[#This Row],[Updated_date]])/7,0)))</f>
        <v>WEEK 4</v>
      </c>
      <c r="N577" s="57" t="str">
        <f>UPPER(VLOOKUP(tbl_raw_data[[#This Row],[Analyst]],[1]setting!$A$1:$B$15,2,0))</f>
        <v>FARDIN</v>
      </c>
      <c r="O577" s="57" t="str">
        <f>UPPER(tbl_raw_data[[#This Row],[Outcome]])</f>
        <v>APPROVE</v>
      </c>
      <c r="P577" s="57" t="str">
        <f>UPPER(tbl_raw_data[[#This Row],[Queue Name]])</f>
        <v>CONSUMER POST BUREAU</v>
      </c>
      <c r="Q577" s="57" t="str">
        <f>IF(tbl_raw_data[[#This Row],[time_taken_in_mins]]&lt;=20,"SLA_MET","SLA_NOT_MET")</f>
        <v>SLA_NOT_MET</v>
      </c>
    </row>
    <row r="578" spans="1:17" ht="15" customHeight="1" x14ac:dyDescent="0.25">
      <c r="A578" s="22" t="s">
        <v>6650</v>
      </c>
      <c r="B578" s="6">
        <v>45138.369050925925</v>
      </c>
      <c r="C578" s="7">
        <v>45138.383703703701</v>
      </c>
      <c r="D578" s="8" t="s">
        <v>40</v>
      </c>
      <c r="E578" s="10" t="s">
        <v>41</v>
      </c>
      <c r="F578" s="8" t="s">
        <v>228</v>
      </c>
      <c r="G578" s="109"/>
      <c r="H57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8" s="48">
        <f>tbl_raw_data[[#This Row],[Date Actioned]]-tbl_raw_data[[#This Row],[Date Tagged]]</f>
        <v>1.4652777776063886E-2</v>
      </c>
      <c r="J578" s="50">
        <f>HOUR(tbl_raw_data[[#This Row],[time_taken]])*60+MINUTE(tbl_raw_data[[#This Row],[time_taken]])+SECOND(tbl_raw_data[[#This Row],[time_taken]])/60</f>
        <v>21.1</v>
      </c>
      <c r="K578" s="54">
        <f>DATE(YEAR(tbl_raw_data[[#This Row],[Date Actioned]]), MONTH(tbl_raw_data[[#This Row],[Date Actioned]]), DAY(tbl_raw_data[[#This Row],[Date Actioned]]))</f>
        <v>45138</v>
      </c>
      <c r="L578" s="55" t="str">
        <f>UPPER(TEXT(tbl_raw_data[[#This Row],[Updated_date]],"MMMM"))</f>
        <v>JULY</v>
      </c>
      <c r="M578" s="55" t="str">
        <f>UPPER("Week "&amp;IF(ROUNDUP(DAY(tbl_raw_data[[#This Row],[Updated_date]])/7,0)=5,4,ROUNDUP(DAY(tbl_raw_data[[#This Row],[Updated_date]])/7,0)))</f>
        <v>WEEK 4</v>
      </c>
      <c r="N578" s="57" t="str">
        <f>UPPER(VLOOKUP(tbl_raw_data[[#This Row],[Analyst]],[1]setting!$A$1:$B$15,2,0))</f>
        <v>OUADIR</v>
      </c>
      <c r="O578" s="57" t="str">
        <f>UPPER(tbl_raw_data[[#This Row],[Outcome]])</f>
        <v>WITHDRAW</v>
      </c>
      <c r="P578" s="57" t="str">
        <f>UPPER(tbl_raw_data[[#This Row],[Queue Name]])</f>
        <v>CONSUMER POST BUREAU</v>
      </c>
      <c r="Q578" s="57" t="str">
        <f>IF(tbl_raw_data[[#This Row],[time_taken_in_mins]]&lt;=20,"SLA_MET","SLA_NOT_MET")</f>
        <v>SLA_NOT_MET</v>
      </c>
    </row>
    <row r="579" spans="1:17" ht="15" customHeight="1" x14ac:dyDescent="0.25">
      <c r="A579" s="5" t="s">
        <v>3590</v>
      </c>
      <c r="B579" s="6">
        <v>45138.370578703703</v>
      </c>
      <c r="C579" s="9">
        <v>45138.37771990741</v>
      </c>
      <c r="D579" s="10" t="s">
        <v>13</v>
      </c>
      <c r="E579" s="10" t="s">
        <v>41</v>
      </c>
      <c r="F579" s="10" t="s">
        <v>228</v>
      </c>
      <c r="G579" s="108" t="s">
        <v>67</v>
      </c>
      <c r="H57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 s="48">
        <f>tbl_raw_data[[#This Row],[Date Actioned]]-tbl_raw_data[[#This Row],[Date Tagged]]</f>
        <v>7.1412037068512291E-3</v>
      </c>
      <c r="J579" s="50">
        <f>HOUR(tbl_raw_data[[#This Row],[time_taken]])*60+MINUTE(tbl_raw_data[[#This Row],[time_taken]])+SECOND(tbl_raw_data[[#This Row],[time_taken]])/60</f>
        <v>10.283333333333333</v>
      </c>
      <c r="K579" s="54">
        <f>DATE(YEAR(tbl_raw_data[[#This Row],[Date Actioned]]), MONTH(tbl_raw_data[[#This Row],[Date Actioned]]), DAY(tbl_raw_data[[#This Row],[Date Actioned]]))</f>
        <v>45138</v>
      </c>
      <c r="L579" s="55" t="str">
        <f>UPPER(TEXT(tbl_raw_data[[#This Row],[Updated_date]],"MMMM"))</f>
        <v>JULY</v>
      </c>
      <c r="M579" s="55" t="str">
        <f>UPPER("Week "&amp;IF(ROUNDUP(DAY(tbl_raw_data[[#This Row],[Updated_date]])/7,0)=5,4,ROUNDUP(DAY(tbl_raw_data[[#This Row],[Updated_date]])/7,0)))</f>
        <v>WEEK 4</v>
      </c>
      <c r="N579" s="57" t="str">
        <f>UPPER(VLOOKUP(tbl_raw_data[[#This Row],[Analyst]],[1]setting!$A$1:$B$15,2,0))</f>
        <v>OUADIR</v>
      </c>
      <c r="O579" s="57" t="str">
        <f>UPPER(tbl_raw_data[[#This Row],[Outcome]])</f>
        <v>APPROVE</v>
      </c>
      <c r="P579" s="57" t="str">
        <f>UPPER(tbl_raw_data[[#This Row],[Queue Name]])</f>
        <v>CONSUMER POST BUREAU</v>
      </c>
      <c r="Q579" s="57" t="str">
        <f>IF(tbl_raw_data[[#This Row],[time_taken_in_mins]]&lt;=20,"SLA_MET","SLA_NOT_MET")</f>
        <v>SLA_MET</v>
      </c>
    </row>
    <row r="580" spans="1:17" ht="15" customHeight="1" x14ac:dyDescent="0.25">
      <c r="A580" s="5" t="s">
        <v>6852</v>
      </c>
      <c r="B580" s="12">
        <v>45138.372418981482</v>
      </c>
      <c r="C580" s="13">
        <v>45138.388749999998</v>
      </c>
      <c r="D580" s="14" t="s">
        <v>40</v>
      </c>
      <c r="E580" s="16" t="s">
        <v>41</v>
      </c>
      <c r="F580" s="14" t="s">
        <v>254</v>
      </c>
      <c r="G580" s="106"/>
      <c r="H58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 s="48">
        <f>tbl_raw_data[[#This Row],[Date Actioned]]-tbl_raw_data[[#This Row],[Date Tagged]]</f>
        <v>1.633101851621177E-2</v>
      </c>
      <c r="J580" s="50">
        <f>HOUR(tbl_raw_data[[#This Row],[time_taken]])*60+MINUTE(tbl_raw_data[[#This Row],[time_taken]])+SECOND(tbl_raw_data[[#This Row],[time_taken]])/60</f>
        <v>23.516666666666666</v>
      </c>
      <c r="K580" s="54">
        <f>DATE(YEAR(tbl_raw_data[[#This Row],[Date Actioned]]), MONTH(tbl_raw_data[[#This Row],[Date Actioned]]), DAY(tbl_raw_data[[#This Row],[Date Actioned]]))</f>
        <v>45138</v>
      </c>
      <c r="L580" s="55" t="str">
        <f>UPPER(TEXT(tbl_raw_data[[#This Row],[Updated_date]],"MMMM"))</f>
        <v>JULY</v>
      </c>
      <c r="M580" s="55" t="str">
        <f>UPPER("Week "&amp;IF(ROUNDUP(DAY(tbl_raw_data[[#This Row],[Updated_date]])/7,0)=5,4,ROUNDUP(DAY(tbl_raw_data[[#This Row],[Updated_date]])/7,0)))</f>
        <v>WEEK 4</v>
      </c>
      <c r="N580" s="57" t="str">
        <f>UPPER(VLOOKUP(tbl_raw_data[[#This Row],[Analyst]],[1]setting!$A$1:$B$15,2,0))</f>
        <v>FARDIN</v>
      </c>
      <c r="O580" s="57" t="str">
        <f>UPPER(tbl_raw_data[[#This Row],[Outcome]])</f>
        <v>WITHDRAW</v>
      </c>
      <c r="P580" s="57" t="str">
        <f>UPPER(tbl_raw_data[[#This Row],[Queue Name]])</f>
        <v>CONSUMER POST BUREAU</v>
      </c>
      <c r="Q580" s="57" t="str">
        <f>IF(tbl_raw_data[[#This Row],[time_taken_in_mins]]&lt;=20,"SLA_MET","SLA_NOT_MET")</f>
        <v>SLA_NOT_MET</v>
      </c>
    </row>
    <row r="581" spans="1:17" ht="15" customHeight="1" x14ac:dyDescent="0.25">
      <c r="A581" s="11" t="s">
        <v>662</v>
      </c>
      <c r="B581" s="12">
        <v>45138.376562500001</v>
      </c>
      <c r="C581" s="15">
        <v>45138.379675925928</v>
      </c>
      <c r="D581" s="16" t="s">
        <v>13</v>
      </c>
      <c r="E581" s="16" t="s">
        <v>41</v>
      </c>
      <c r="F581" s="16" t="s">
        <v>228</v>
      </c>
      <c r="G581" s="107" t="s">
        <v>67</v>
      </c>
      <c r="H58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 s="48">
        <f>tbl_raw_data[[#This Row],[Date Actioned]]-tbl_raw_data[[#This Row],[Date Tagged]]</f>
        <v>3.1134259261307307E-3</v>
      </c>
      <c r="J581" s="50">
        <f>HOUR(tbl_raw_data[[#This Row],[time_taken]])*60+MINUTE(tbl_raw_data[[#This Row],[time_taken]])+SECOND(tbl_raw_data[[#This Row],[time_taken]])/60</f>
        <v>4.4833333333333334</v>
      </c>
      <c r="K581" s="54">
        <f>DATE(YEAR(tbl_raw_data[[#This Row],[Date Actioned]]), MONTH(tbl_raw_data[[#This Row],[Date Actioned]]), DAY(tbl_raw_data[[#This Row],[Date Actioned]]))</f>
        <v>45138</v>
      </c>
      <c r="L581" s="55" t="str">
        <f>UPPER(TEXT(tbl_raw_data[[#This Row],[Updated_date]],"MMMM"))</f>
        <v>JULY</v>
      </c>
      <c r="M581" s="55" t="str">
        <f>UPPER("Week "&amp;IF(ROUNDUP(DAY(tbl_raw_data[[#This Row],[Updated_date]])/7,0)=5,4,ROUNDUP(DAY(tbl_raw_data[[#This Row],[Updated_date]])/7,0)))</f>
        <v>WEEK 4</v>
      </c>
      <c r="N581" s="57" t="str">
        <f>UPPER(VLOOKUP(tbl_raw_data[[#This Row],[Analyst]],[1]setting!$A$1:$B$15,2,0))</f>
        <v>OUADIR</v>
      </c>
      <c r="O581" s="57" t="str">
        <f>UPPER(tbl_raw_data[[#This Row],[Outcome]])</f>
        <v>APPROVE</v>
      </c>
      <c r="P581" s="57" t="str">
        <f>UPPER(tbl_raw_data[[#This Row],[Queue Name]])</f>
        <v>CONSUMER POST BUREAU</v>
      </c>
      <c r="Q581" s="57" t="str">
        <f>IF(tbl_raw_data[[#This Row],[time_taken_in_mins]]&lt;=20,"SLA_MET","SLA_NOT_MET")</f>
        <v>SLA_MET</v>
      </c>
    </row>
    <row r="582" spans="1:17" ht="15" customHeight="1" x14ac:dyDescent="0.25">
      <c r="A582" s="5" t="s">
        <v>3342</v>
      </c>
      <c r="B582" s="12">
        <v>45138.386238425926</v>
      </c>
      <c r="C582" s="15">
        <v>45138.393078703702</v>
      </c>
      <c r="D582" s="16" t="s">
        <v>13</v>
      </c>
      <c r="E582" s="16" t="s">
        <v>9</v>
      </c>
      <c r="F582" s="16" t="s">
        <v>254</v>
      </c>
      <c r="G582" s="107" t="s">
        <v>67</v>
      </c>
      <c r="H58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2" s="48">
        <f>tbl_raw_data[[#This Row],[Date Actioned]]-tbl_raw_data[[#This Row],[Date Tagged]]</f>
        <v>6.8402777760638855E-3</v>
      </c>
      <c r="J582" s="50">
        <f>HOUR(tbl_raw_data[[#This Row],[time_taken]])*60+MINUTE(tbl_raw_data[[#This Row],[time_taken]])+SECOND(tbl_raw_data[[#This Row],[time_taken]])/60</f>
        <v>9.85</v>
      </c>
      <c r="K582" s="54">
        <f>DATE(YEAR(tbl_raw_data[[#This Row],[Date Actioned]]), MONTH(tbl_raw_data[[#This Row],[Date Actioned]]), DAY(tbl_raw_data[[#This Row],[Date Actioned]]))</f>
        <v>45138</v>
      </c>
      <c r="L582" s="55" t="str">
        <f>UPPER(TEXT(tbl_raw_data[[#This Row],[Updated_date]],"MMMM"))</f>
        <v>JULY</v>
      </c>
      <c r="M582" s="55" t="str">
        <f>UPPER("Week "&amp;IF(ROUNDUP(DAY(tbl_raw_data[[#This Row],[Updated_date]])/7,0)=5,4,ROUNDUP(DAY(tbl_raw_data[[#This Row],[Updated_date]])/7,0)))</f>
        <v>WEEK 4</v>
      </c>
      <c r="N582" s="57" t="str">
        <f>UPPER(VLOOKUP(tbl_raw_data[[#This Row],[Analyst]],[1]setting!$A$1:$B$15,2,0))</f>
        <v>FARDIN</v>
      </c>
      <c r="O582" s="57" t="str">
        <f>UPPER(tbl_raw_data[[#This Row],[Outcome]])</f>
        <v>APPROVE</v>
      </c>
      <c r="P582" s="57" t="str">
        <f>UPPER(tbl_raw_data[[#This Row],[Queue Name]])</f>
        <v>CONSUMER PRE BUREAU</v>
      </c>
      <c r="Q582" s="57" t="str">
        <f>IF(tbl_raw_data[[#This Row],[time_taken_in_mins]]&lt;=20,"SLA_MET","SLA_NOT_MET")</f>
        <v>SLA_MET</v>
      </c>
    </row>
    <row r="583" spans="1:17" ht="15" customHeight="1" x14ac:dyDescent="0.25">
      <c r="A583" s="22" t="s">
        <v>3351</v>
      </c>
      <c r="B583" s="6">
        <v>45138.386238425926</v>
      </c>
      <c r="C583" s="9">
        <v>45138.393078703702</v>
      </c>
      <c r="D583" s="10" t="s">
        <v>13</v>
      </c>
      <c r="E583" s="10" t="s">
        <v>28</v>
      </c>
      <c r="F583" s="10" t="s">
        <v>228</v>
      </c>
      <c r="G583" s="108" t="s">
        <v>29</v>
      </c>
      <c r="H58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3" s="48">
        <f>tbl_raw_data[[#This Row],[Date Actioned]]-tbl_raw_data[[#This Row],[Date Tagged]]</f>
        <v>6.8402777760638855E-3</v>
      </c>
      <c r="J583" s="50">
        <f>HOUR(tbl_raw_data[[#This Row],[time_taken]])*60+MINUTE(tbl_raw_data[[#This Row],[time_taken]])+SECOND(tbl_raw_data[[#This Row],[time_taken]])/60</f>
        <v>9.85</v>
      </c>
      <c r="K583" s="54">
        <f>DATE(YEAR(tbl_raw_data[[#This Row],[Date Actioned]]), MONTH(tbl_raw_data[[#This Row],[Date Actioned]]), DAY(tbl_raw_data[[#This Row],[Date Actioned]]))</f>
        <v>45138</v>
      </c>
      <c r="L583" s="55" t="str">
        <f>UPPER(TEXT(tbl_raw_data[[#This Row],[Updated_date]],"MMMM"))</f>
        <v>JULY</v>
      </c>
      <c r="M583" s="55" t="str">
        <f>UPPER("Week "&amp;IF(ROUNDUP(DAY(tbl_raw_data[[#This Row],[Updated_date]])/7,0)=5,4,ROUNDUP(DAY(tbl_raw_data[[#This Row],[Updated_date]])/7,0)))</f>
        <v>WEEK 4</v>
      </c>
      <c r="N583" s="57" t="str">
        <f>UPPER(VLOOKUP(tbl_raw_data[[#This Row],[Analyst]],[1]setting!$A$1:$B$15,2,0))</f>
        <v>OUADIR</v>
      </c>
      <c r="O583" s="57" t="str">
        <f>UPPER(tbl_raw_data[[#This Row],[Outcome]])</f>
        <v>APPROVE</v>
      </c>
      <c r="P583" s="57" t="str">
        <f>UPPER(tbl_raw_data[[#This Row],[Queue Name]])</f>
        <v>CONSUMER EXISTING</v>
      </c>
      <c r="Q583" s="57" t="str">
        <f>IF(tbl_raw_data[[#This Row],[time_taken_in_mins]]&lt;=20,"SLA_MET","SLA_NOT_MET")</f>
        <v>SLA_MET</v>
      </c>
    </row>
    <row r="584" spans="1:17" ht="15" customHeight="1" x14ac:dyDescent="0.25">
      <c r="A584" s="11" t="s">
        <v>7055</v>
      </c>
      <c r="B584" s="6">
        <v>45138.388888888891</v>
      </c>
      <c r="C584" s="9">
        <v>45138.407997685186</v>
      </c>
      <c r="D584" s="10" t="s">
        <v>13</v>
      </c>
      <c r="E584" s="10" t="s">
        <v>28</v>
      </c>
      <c r="F584" s="10" t="s">
        <v>228</v>
      </c>
      <c r="G584" s="108" t="s">
        <v>29</v>
      </c>
      <c r="H58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 s="48">
        <f>tbl_raw_data[[#This Row],[Date Actioned]]-tbl_raw_data[[#This Row],[Date Tagged]]</f>
        <v>1.9108796295768116E-2</v>
      </c>
      <c r="J584" s="50">
        <f>HOUR(tbl_raw_data[[#This Row],[time_taken]])*60+MINUTE(tbl_raw_data[[#This Row],[time_taken]])+SECOND(tbl_raw_data[[#This Row],[time_taken]])/60</f>
        <v>27.516666666666666</v>
      </c>
      <c r="K584" s="54">
        <f>DATE(YEAR(tbl_raw_data[[#This Row],[Date Actioned]]), MONTH(tbl_raw_data[[#This Row],[Date Actioned]]), DAY(tbl_raw_data[[#This Row],[Date Actioned]]))</f>
        <v>45138</v>
      </c>
      <c r="L584" s="55" t="str">
        <f>UPPER(TEXT(tbl_raw_data[[#This Row],[Updated_date]],"MMMM"))</f>
        <v>JULY</v>
      </c>
      <c r="M584" s="55" t="str">
        <f>UPPER("Week "&amp;IF(ROUNDUP(DAY(tbl_raw_data[[#This Row],[Updated_date]])/7,0)=5,4,ROUNDUP(DAY(tbl_raw_data[[#This Row],[Updated_date]])/7,0)))</f>
        <v>WEEK 4</v>
      </c>
      <c r="N584" s="57" t="str">
        <f>UPPER(VLOOKUP(tbl_raw_data[[#This Row],[Analyst]],[1]setting!$A$1:$B$15,2,0))</f>
        <v>OUADIR</v>
      </c>
      <c r="O584" s="57" t="str">
        <f>UPPER(tbl_raw_data[[#This Row],[Outcome]])</f>
        <v>APPROVE</v>
      </c>
      <c r="P584" s="57" t="str">
        <f>UPPER(tbl_raw_data[[#This Row],[Queue Name]])</f>
        <v>CONSUMER EXISTING</v>
      </c>
      <c r="Q584" s="57" t="str">
        <f>IF(tbl_raw_data[[#This Row],[time_taken_in_mins]]&lt;=20,"SLA_MET","SLA_NOT_MET")</f>
        <v>SLA_NOT_MET</v>
      </c>
    </row>
    <row r="585" spans="1:17" ht="15" customHeight="1" x14ac:dyDescent="0.25">
      <c r="A585" s="11" t="s">
        <v>6853</v>
      </c>
      <c r="B585" s="6">
        <v>45138.390717592592</v>
      </c>
      <c r="C585" s="9">
        <v>45138.407048611109</v>
      </c>
      <c r="D585" s="10" t="s">
        <v>8</v>
      </c>
      <c r="E585" s="10" t="s">
        <v>28</v>
      </c>
      <c r="F585" s="10" t="s">
        <v>254</v>
      </c>
      <c r="G585" s="108" t="s">
        <v>6854</v>
      </c>
      <c r="H58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5" s="48">
        <f>tbl_raw_data[[#This Row],[Date Actioned]]-tbl_raw_data[[#This Row],[Date Tagged]]</f>
        <v>1.633101851621177E-2</v>
      </c>
      <c r="J585" s="50">
        <f>HOUR(tbl_raw_data[[#This Row],[time_taken]])*60+MINUTE(tbl_raw_data[[#This Row],[time_taken]])+SECOND(tbl_raw_data[[#This Row],[time_taken]])/60</f>
        <v>23.516666666666666</v>
      </c>
      <c r="K585" s="54">
        <f>DATE(YEAR(tbl_raw_data[[#This Row],[Date Actioned]]), MONTH(tbl_raw_data[[#This Row],[Date Actioned]]), DAY(tbl_raw_data[[#This Row],[Date Actioned]]))</f>
        <v>45138</v>
      </c>
      <c r="L585" s="55" t="str">
        <f>UPPER(TEXT(tbl_raw_data[[#This Row],[Updated_date]],"MMMM"))</f>
        <v>JULY</v>
      </c>
      <c r="M585" s="55" t="str">
        <f>UPPER("Week "&amp;IF(ROUNDUP(DAY(tbl_raw_data[[#This Row],[Updated_date]])/7,0)=5,4,ROUNDUP(DAY(tbl_raw_data[[#This Row],[Updated_date]])/7,0)))</f>
        <v>WEEK 4</v>
      </c>
      <c r="N585" s="57" t="str">
        <f>UPPER(VLOOKUP(tbl_raw_data[[#This Row],[Analyst]],[1]setting!$A$1:$B$15,2,0))</f>
        <v>FARDIN</v>
      </c>
      <c r="O585" s="57" t="str">
        <f>UPPER(tbl_raw_data[[#This Row],[Outcome]])</f>
        <v>WITHDRAW</v>
      </c>
      <c r="P585" s="57" t="str">
        <f>UPPER(tbl_raw_data[[#This Row],[Queue Name]])</f>
        <v>CONSUMER EXISTING</v>
      </c>
      <c r="Q585" s="57" t="str">
        <f>IF(tbl_raw_data[[#This Row],[time_taken_in_mins]]&lt;=20,"SLA_MET","SLA_NOT_MET")</f>
        <v>SLA_NOT_MET</v>
      </c>
    </row>
    <row r="586" spans="1:17" ht="15" customHeight="1" x14ac:dyDescent="0.25">
      <c r="A586" s="22" t="s">
        <v>3017</v>
      </c>
      <c r="B586" s="12">
        <v>45138.399814814817</v>
      </c>
      <c r="C586" s="15">
        <v>45138.406226851854</v>
      </c>
      <c r="D586" s="16" t="s">
        <v>13</v>
      </c>
      <c r="E586" s="16" t="s">
        <v>41</v>
      </c>
      <c r="F586" s="16" t="s">
        <v>55</v>
      </c>
      <c r="G586" s="107" t="s">
        <v>67</v>
      </c>
      <c r="H58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 s="48">
        <f>tbl_raw_data[[#This Row],[Date Actioned]]-tbl_raw_data[[#This Row],[Date Tagged]]</f>
        <v>6.4120370370801538E-3</v>
      </c>
      <c r="J586" s="50">
        <f>HOUR(tbl_raw_data[[#This Row],[time_taken]])*60+MINUTE(tbl_raw_data[[#This Row],[time_taken]])+SECOND(tbl_raw_data[[#This Row],[time_taken]])/60</f>
        <v>9.2333333333333325</v>
      </c>
      <c r="K586" s="54">
        <f>DATE(YEAR(tbl_raw_data[[#This Row],[Date Actioned]]), MONTH(tbl_raw_data[[#This Row],[Date Actioned]]), DAY(tbl_raw_data[[#This Row],[Date Actioned]]))</f>
        <v>45138</v>
      </c>
      <c r="L586" s="55" t="str">
        <f>UPPER(TEXT(tbl_raw_data[[#This Row],[Updated_date]],"MMMM"))</f>
        <v>JULY</v>
      </c>
      <c r="M586" s="55" t="str">
        <f>UPPER("Week "&amp;IF(ROUNDUP(DAY(tbl_raw_data[[#This Row],[Updated_date]])/7,0)=5,4,ROUNDUP(DAY(tbl_raw_data[[#This Row],[Updated_date]])/7,0)))</f>
        <v>WEEK 4</v>
      </c>
      <c r="N586" s="57" t="str">
        <f>UPPER(VLOOKUP(tbl_raw_data[[#This Row],[Analyst]],[1]setting!$A$1:$B$15,2,0))</f>
        <v>CAMERON</v>
      </c>
      <c r="O586" s="57" t="str">
        <f>UPPER(tbl_raw_data[[#This Row],[Outcome]])</f>
        <v>APPROVE</v>
      </c>
      <c r="P586" s="57" t="str">
        <f>UPPER(tbl_raw_data[[#This Row],[Queue Name]])</f>
        <v>CONSUMER POST BUREAU</v>
      </c>
      <c r="Q586" s="57" t="str">
        <f>IF(tbl_raw_data[[#This Row],[time_taken_in_mins]]&lt;=20,"SLA_MET","SLA_NOT_MET")</f>
        <v>SLA_MET</v>
      </c>
    </row>
    <row r="587" spans="1:17" ht="15" customHeight="1" x14ac:dyDescent="0.25">
      <c r="A587" s="22" t="s">
        <v>3480</v>
      </c>
      <c r="B587" s="12">
        <v>45138.403564814813</v>
      </c>
      <c r="C587" s="15">
        <v>45138.410578703704</v>
      </c>
      <c r="D587" s="16" t="s">
        <v>8</v>
      </c>
      <c r="E587" s="16" t="s">
        <v>41</v>
      </c>
      <c r="F587" s="16" t="s">
        <v>55</v>
      </c>
      <c r="G587" s="107" t="s">
        <v>632</v>
      </c>
      <c r="H58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 s="48">
        <f>tbl_raw_data[[#This Row],[Date Actioned]]-tbl_raw_data[[#This Row],[Date Tagged]]</f>
        <v>7.0138888913788833E-3</v>
      </c>
      <c r="J587" s="50">
        <f>HOUR(tbl_raw_data[[#This Row],[time_taken]])*60+MINUTE(tbl_raw_data[[#This Row],[time_taken]])+SECOND(tbl_raw_data[[#This Row],[time_taken]])/60</f>
        <v>10.1</v>
      </c>
      <c r="K587" s="54">
        <f>DATE(YEAR(tbl_raw_data[[#This Row],[Date Actioned]]), MONTH(tbl_raw_data[[#This Row],[Date Actioned]]), DAY(tbl_raw_data[[#This Row],[Date Actioned]]))</f>
        <v>45138</v>
      </c>
      <c r="L587" s="55" t="str">
        <f>UPPER(TEXT(tbl_raw_data[[#This Row],[Updated_date]],"MMMM"))</f>
        <v>JULY</v>
      </c>
      <c r="M587" s="55" t="str">
        <f>UPPER("Week "&amp;IF(ROUNDUP(DAY(tbl_raw_data[[#This Row],[Updated_date]])/7,0)=5,4,ROUNDUP(DAY(tbl_raw_data[[#This Row],[Updated_date]])/7,0)))</f>
        <v>WEEK 4</v>
      </c>
      <c r="N587" s="57" t="str">
        <f>UPPER(VLOOKUP(tbl_raw_data[[#This Row],[Analyst]],[1]setting!$A$1:$B$15,2,0))</f>
        <v>CAMERON</v>
      </c>
      <c r="O587" s="57" t="str">
        <f>UPPER(tbl_raw_data[[#This Row],[Outcome]])</f>
        <v>WITHDRAW</v>
      </c>
      <c r="P587" s="57" t="str">
        <f>UPPER(tbl_raw_data[[#This Row],[Queue Name]])</f>
        <v>CONSUMER POST BUREAU</v>
      </c>
      <c r="Q587" s="57" t="str">
        <f>IF(tbl_raw_data[[#This Row],[time_taken_in_mins]]&lt;=20,"SLA_MET","SLA_NOT_MET")</f>
        <v>SLA_MET</v>
      </c>
    </row>
    <row r="588" spans="1:17" ht="15" customHeight="1" x14ac:dyDescent="0.25">
      <c r="A588" s="5" t="s">
        <v>5625</v>
      </c>
      <c r="B588" s="6">
        <v>45138.405844907407</v>
      </c>
      <c r="C588" s="9">
        <v>45138.41678240741</v>
      </c>
      <c r="D588" s="10" t="s">
        <v>8</v>
      </c>
      <c r="E588" s="10" t="s">
        <v>28</v>
      </c>
      <c r="F588" s="10" t="s">
        <v>254</v>
      </c>
      <c r="G588" s="108" t="s">
        <v>11</v>
      </c>
      <c r="H58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8" s="48">
        <f>tbl_raw_data[[#This Row],[Date Actioned]]-tbl_raw_data[[#This Row],[Date Tagged]]</f>
        <v>1.0937500002910383E-2</v>
      </c>
      <c r="J588" s="50">
        <f>HOUR(tbl_raw_data[[#This Row],[time_taken]])*60+MINUTE(tbl_raw_data[[#This Row],[time_taken]])+SECOND(tbl_raw_data[[#This Row],[time_taken]])/60</f>
        <v>15.75</v>
      </c>
      <c r="K588" s="54">
        <f>DATE(YEAR(tbl_raw_data[[#This Row],[Date Actioned]]), MONTH(tbl_raw_data[[#This Row],[Date Actioned]]), DAY(tbl_raw_data[[#This Row],[Date Actioned]]))</f>
        <v>45138</v>
      </c>
      <c r="L588" s="55" t="str">
        <f>UPPER(TEXT(tbl_raw_data[[#This Row],[Updated_date]],"MMMM"))</f>
        <v>JULY</v>
      </c>
      <c r="M588" s="55" t="str">
        <f>UPPER("Week "&amp;IF(ROUNDUP(DAY(tbl_raw_data[[#This Row],[Updated_date]])/7,0)=5,4,ROUNDUP(DAY(tbl_raw_data[[#This Row],[Updated_date]])/7,0)))</f>
        <v>WEEK 4</v>
      </c>
      <c r="N588" s="57" t="str">
        <f>UPPER(VLOOKUP(tbl_raw_data[[#This Row],[Analyst]],[1]setting!$A$1:$B$15,2,0))</f>
        <v>FARDIN</v>
      </c>
      <c r="O588" s="57" t="str">
        <f>UPPER(tbl_raw_data[[#This Row],[Outcome]])</f>
        <v>WITHDRAW</v>
      </c>
      <c r="P588" s="57" t="str">
        <f>UPPER(tbl_raw_data[[#This Row],[Queue Name]])</f>
        <v>CONSUMER EXISTING</v>
      </c>
      <c r="Q588" s="57" t="str">
        <f>IF(tbl_raw_data[[#This Row],[time_taken_in_mins]]&lt;=20,"SLA_MET","SLA_NOT_MET")</f>
        <v>SLA_MET</v>
      </c>
    </row>
    <row r="589" spans="1:17" ht="15" customHeight="1" x14ac:dyDescent="0.25">
      <c r="A589" s="5" t="s">
        <v>5706</v>
      </c>
      <c r="B589" s="6">
        <v>45138.406041666669</v>
      </c>
      <c r="C589" s="7">
        <v>45138.417187500003</v>
      </c>
      <c r="D589" s="8" t="s">
        <v>29</v>
      </c>
      <c r="E589" s="10" t="s">
        <v>41</v>
      </c>
      <c r="F589" s="8" t="s">
        <v>228</v>
      </c>
      <c r="G589" s="109"/>
      <c r="H5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9" s="48">
        <f>tbl_raw_data[[#This Row],[Date Actioned]]-tbl_raw_data[[#This Row],[Date Tagged]]</f>
        <v>1.1145833334012423E-2</v>
      </c>
      <c r="J589" s="50">
        <f>HOUR(tbl_raw_data[[#This Row],[time_taken]])*60+MINUTE(tbl_raw_data[[#This Row],[time_taken]])+SECOND(tbl_raw_data[[#This Row],[time_taken]])/60</f>
        <v>16.05</v>
      </c>
      <c r="K589" s="54">
        <f>DATE(YEAR(tbl_raw_data[[#This Row],[Date Actioned]]), MONTH(tbl_raw_data[[#This Row],[Date Actioned]]), DAY(tbl_raw_data[[#This Row],[Date Actioned]]))</f>
        <v>45138</v>
      </c>
      <c r="L589" s="55" t="str">
        <f>UPPER(TEXT(tbl_raw_data[[#This Row],[Updated_date]],"MMMM"))</f>
        <v>JULY</v>
      </c>
      <c r="M589" s="55" t="str">
        <f>UPPER("Week "&amp;IF(ROUNDUP(DAY(tbl_raw_data[[#This Row],[Updated_date]])/7,0)=5,4,ROUNDUP(DAY(tbl_raw_data[[#This Row],[Updated_date]])/7,0)))</f>
        <v>WEEK 4</v>
      </c>
      <c r="N589" s="57" t="str">
        <f>UPPER(VLOOKUP(tbl_raw_data[[#This Row],[Analyst]],[1]setting!$A$1:$B$15,2,0))</f>
        <v>OUADIR</v>
      </c>
      <c r="O589" s="57" t="str">
        <f>UPPER(tbl_raw_data[[#This Row],[Outcome]])</f>
        <v>APPROVE</v>
      </c>
      <c r="P589" s="57" t="str">
        <f>UPPER(tbl_raw_data[[#This Row],[Queue Name]])</f>
        <v>CONSUMER POST BUREAU</v>
      </c>
      <c r="Q589" s="57" t="str">
        <f>IF(tbl_raw_data[[#This Row],[time_taken_in_mins]]&lt;=20,"SLA_MET","SLA_NOT_MET")</f>
        <v>SLA_MET</v>
      </c>
    </row>
    <row r="590" spans="1:17" ht="15" customHeight="1" x14ac:dyDescent="0.25">
      <c r="A590" s="11" t="s">
        <v>3054</v>
      </c>
      <c r="B590" s="12">
        <v>45138.406909722224</v>
      </c>
      <c r="C590" s="15">
        <v>45138.41337962963</v>
      </c>
      <c r="D590" s="16" t="s">
        <v>8</v>
      </c>
      <c r="E590" s="16" t="s">
        <v>9</v>
      </c>
      <c r="F590" s="16" t="s">
        <v>228</v>
      </c>
      <c r="G590" s="107" t="s">
        <v>632</v>
      </c>
      <c r="H59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0" s="48">
        <f>tbl_raw_data[[#This Row],[Date Actioned]]-tbl_raw_data[[#This Row],[Date Tagged]]</f>
        <v>6.4699074064265005E-3</v>
      </c>
      <c r="J590" s="50">
        <f>HOUR(tbl_raw_data[[#This Row],[time_taken]])*60+MINUTE(tbl_raw_data[[#This Row],[time_taken]])+SECOND(tbl_raw_data[[#This Row],[time_taken]])/60</f>
        <v>9.3166666666666664</v>
      </c>
      <c r="K590" s="54">
        <f>DATE(YEAR(tbl_raw_data[[#This Row],[Date Actioned]]), MONTH(tbl_raw_data[[#This Row],[Date Actioned]]), DAY(tbl_raw_data[[#This Row],[Date Actioned]]))</f>
        <v>45138</v>
      </c>
      <c r="L590" s="55" t="str">
        <f>UPPER(TEXT(tbl_raw_data[[#This Row],[Updated_date]],"MMMM"))</f>
        <v>JULY</v>
      </c>
      <c r="M590" s="55" t="str">
        <f>UPPER("Week "&amp;IF(ROUNDUP(DAY(tbl_raw_data[[#This Row],[Updated_date]])/7,0)=5,4,ROUNDUP(DAY(tbl_raw_data[[#This Row],[Updated_date]])/7,0)))</f>
        <v>WEEK 4</v>
      </c>
      <c r="N590" s="57" t="str">
        <f>UPPER(VLOOKUP(tbl_raw_data[[#This Row],[Analyst]],[1]setting!$A$1:$B$15,2,0))</f>
        <v>OUADIR</v>
      </c>
      <c r="O590" s="57" t="str">
        <f>UPPER(tbl_raw_data[[#This Row],[Outcome]])</f>
        <v>WITHDRAW</v>
      </c>
      <c r="P590" s="57" t="str">
        <f>UPPER(tbl_raw_data[[#This Row],[Queue Name]])</f>
        <v>CONSUMER PRE BUREAU</v>
      </c>
      <c r="Q590" s="57" t="str">
        <f>IF(tbl_raw_data[[#This Row],[time_taken_in_mins]]&lt;=20,"SLA_MET","SLA_NOT_MET")</f>
        <v>SLA_MET</v>
      </c>
    </row>
    <row r="591" spans="1:17" ht="15" customHeight="1" x14ac:dyDescent="0.25">
      <c r="A591" s="11" t="s">
        <v>6491</v>
      </c>
      <c r="B591" s="12">
        <v>45138.407650462963</v>
      </c>
      <c r="C591" s="13">
        <v>45138.421365740738</v>
      </c>
      <c r="D591" s="14" t="s">
        <v>29</v>
      </c>
      <c r="E591" s="16" t="s">
        <v>28</v>
      </c>
      <c r="F591" s="14" t="s">
        <v>228</v>
      </c>
      <c r="G591" s="106"/>
      <c r="H591"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1" s="48">
        <f>tbl_raw_data[[#This Row],[Date Actioned]]-tbl_raw_data[[#This Row],[Date Tagged]]</f>
        <v>1.3715277775190771E-2</v>
      </c>
      <c r="J591" s="50">
        <f>HOUR(tbl_raw_data[[#This Row],[time_taken]])*60+MINUTE(tbl_raw_data[[#This Row],[time_taken]])+SECOND(tbl_raw_data[[#This Row],[time_taken]])/60</f>
        <v>19.75</v>
      </c>
      <c r="K591" s="54">
        <f>DATE(YEAR(tbl_raw_data[[#This Row],[Date Actioned]]), MONTH(tbl_raw_data[[#This Row],[Date Actioned]]), DAY(tbl_raw_data[[#This Row],[Date Actioned]]))</f>
        <v>45138</v>
      </c>
      <c r="L591" s="55" t="str">
        <f>UPPER(TEXT(tbl_raw_data[[#This Row],[Updated_date]],"MMMM"))</f>
        <v>JULY</v>
      </c>
      <c r="M591" s="55" t="str">
        <f>UPPER("Week "&amp;IF(ROUNDUP(DAY(tbl_raw_data[[#This Row],[Updated_date]])/7,0)=5,4,ROUNDUP(DAY(tbl_raw_data[[#This Row],[Updated_date]])/7,0)))</f>
        <v>WEEK 4</v>
      </c>
      <c r="N591" s="57" t="str">
        <f>UPPER(VLOOKUP(tbl_raw_data[[#This Row],[Analyst]],[1]setting!$A$1:$B$15,2,0))</f>
        <v>OUADIR</v>
      </c>
      <c r="O591" s="57" t="str">
        <f>UPPER(tbl_raw_data[[#This Row],[Outcome]])</f>
        <v>APPROVE</v>
      </c>
      <c r="P591" s="57" t="str">
        <f>UPPER(tbl_raw_data[[#This Row],[Queue Name]])</f>
        <v>CONSUMER EXISTING</v>
      </c>
      <c r="Q591" s="57" t="str">
        <f>IF(tbl_raw_data[[#This Row],[time_taken_in_mins]]&lt;=20,"SLA_MET","SLA_NOT_MET")</f>
        <v>SLA_MET</v>
      </c>
    </row>
    <row r="592" spans="1:17" ht="15" customHeight="1" x14ac:dyDescent="0.25">
      <c r="A592" s="22" t="s">
        <v>6809</v>
      </c>
      <c r="B592" s="6">
        <v>45138.407789351855</v>
      </c>
      <c r="C592" s="7">
        <v>45138.423703703702</v>
      </c>
      <c r="D592" s="8" t="s">
        <v>29</v>
      </c>
      <c r="E592" s="10" t="s">
        <v>28</v>
      </c>
      <c r="F592" s="8" t="s">
        <v>254</v>
      </c>
      <c r="G592" s="109"/>
      <c r="H5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 s="48">
        <f>tbl_raw_data[[#This Row],[Date Actioned]]-tbl_raw_data[[#This Row],[Date Tagged]]</f>
        <v>1.5914351846731734E-2</v>
      </c>
      <c r="J592" s="50">
        <f>HOUR(tbl_raw_data[[#This Row],[time_taken]])*60+MINUTE(tbl_raw_data[[#This Row],[time_taken]])+SECOND(tbl_raw_data[[#This Row],[time_taken]])/60</f>
        <v>22.916666666666668</v>
      </c>
      <c r="K592" s="54">
        <f>DATE(YEAR(tbl_raw_data[[#This Row],[Date Actioned]]), MONTH(tbl_raw_data[[#This Row],[Date Actioned]]), DAY(tbl_raw_data[[#This Row],[Date Actioned]]))</f>
        <v>45138</v>
      </c>
      <c r="L592" s="55" t="str">
        <f>UPPER(TEXT(tbl_raw_data[[#This Row],[Updated_date]],"MMMM"))</f>
        <v>JULY</v>
      </c>
      <c r="M592" s="55" t="str">
        <f>UPPER("Week "&amp;IF(ROUNDUP(DAY(tbl_raw_data[[#This Row],[Updated_date]])/7,0)=5,4,ROUNDUP(DAY(tbl_raw_data[[#This Row],[Updated_date]])/7,0)))</f>
        <v>WEEK 4</v>
      </c>
      <c r="N592" s="57" t="str">
        <f>UPPER(VLOOKUP(tbl_raw_data[[#This Row],[Analyst]],[1]setting!$A$1:$B$15,2,0))</f>
        <v>FARDIN</v>
      </c>
      <c r="O592" s="57" t="str">
        <f>UPPER(tbl_raw_data[[#This Row],[Outcome]])</f>
        <v>APPROVE</v>
      </c>
      <c r="P592" s="57" t="str">
        <f>UPPER(tbl_raw_data[[#This Row],[Queue Name]])</f>
        <v>CONSUMER EXISTING</v>
      </c>
      <c r="Q592" s="57" t="str">
        <f>IF(tbl_raw_data[[#This Row],[time_taken_in_mins]]&lt;=20,"SLA_MET","SLA_NOT_MET")</f>
        <v>SLA_NOT_MET</v>
      </c>
    </row>
    <row r="593" spans="1:17" ht="15" customHeight="1" x14ac:dyDescent="0.25">
      <c r="A593" s="5" t="s">
        <v>6951</v>
      </c>
      <c r="B593" s="12">
        <v>45138.408993055556</v>
      </c>
      <c r="C593" s="13">
        <v>45138.42659722222</v>
      </c>
      <c r="D593" s="14" t="s">
        <v>29</v>
      </c>
      <c r="E593" s="16" t="s">
        <v>28</v>
      </c>
      <c r="F593" s="14" t="s">
        <v>228</v>
      </c>
      <c r="G593" s="106"/>
      <c r="H593"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3" s="48">
        <f>tbl_raw_data[[#This Row],[Date Actioned]]-tbl_raw_data[[#This Row],[Date Tagged]]</f>
        <v>1.7604166663659271E-2</v>
      </c>
      <c r="J593" s="50">
        <f>HOUR(tbl_raw_data[[#This Row],[time_taken]])*60+MINUTE(tbl_raw_data[[#This Row],[time_taken]])+SECOND(tbl_raw_data[[#This Row],[time_taken]])/60</f>
        <v>25.35</v>
      </c>
      <c r="K593" s="54">
        <f>DATE(YEAR(tbl_raw_data[[#This Row],[Date Actioned]]), MONTH(tbl_raw_data[[#This Row],[Date Actioned]]), DAY(tbl_raw_data[[#This Row],[Date Actioned]]))</f>
        <v>45138</v>
      </c>
      <c r="L593" s="55" t="str">
        <f>UPPER(TEXT(tbl_raw_data[[#This Row],[Updated_date]],"MMMM"))</f>
        <v>JULY</v>
      </c>
      <c r="M593" s="55" t="str">
        <f>UPPER("Week "&amp;IF(ROUNDUP(DAY(tbl_raw_data[[#This Row],[Updated_date]])/7,0)=5,4,ROUNDUP(DAY(tbl_raw_data[[#This Row],[Updated_date]])/7,0)))</f>
        <v>WEEK 4</v>
      </c>
      <c r="N593" s="57" t="str">
        <f>UPPER(VLOOKUP(tbl_raw_data[[#This Row],[Analyst]],[1]setting!$A$1:$B$15,2,0))</f>
        <v>OUADIR</v>
      </c>
      <c r="O593" s="57" t="str">
        <f>UPPER(tbl_raw_data[[#This Row],[Outcome]])</f>
        <v>APPROVE</v>
      </c>
      <c r="P593" s="57" t="str">
        <f>UPPER(tbl_raw_data[[#This Row],[Queue Name]])</f>
        <v>CONSUMER EXISTING</v>
      </c>
      <c r="Q593" s="57" t="str">
        <f>IF(tbl_raw_data[[#This Row],[time_taken_in_mins]]&lt;=20,"SLA_MET","SLA_NOT_MET")</f>
        <v>SLA_NOT_MET</v>
      </c>
    </row>
    <row r="594" spans="1:17" ht="15" customHeight="1" x14ac:dyDescent="0.25">
      <c r="A594" s="11" t="s">
        <v>7120</v>
      </c>
      <c r="B594" s="6">
        <v>45138.409074074072</v>
      </c>
      <c r="C594" s="7">
        <v>45138.4297337963</v>
      </c>
      <c r="D594" s="8" t="s">
        <v>29</v>
      </c>
      <c r="E594" s="10" t="s">
        <v>28</v>
      </c>
      <c r="F594" s="8" t="s">
        <v>254</v>
      </c>
      <c r="G594" s="109"/>
      <c r="H5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4" s="48">
        <f>tbl_raw_data[[#This Row],[Date Actioned]]-tbl_raw_data[[#This Row],[Date Tagged]]</f>
        <v>2.0659722227719612E-2</v>
      </c>
      <c r="J594" s="50">
        <f>HOUR(tbl_raw_data[[#This Row],[time_taken]])*60+MINUTE(tbl_raw_data[[#This Row],[time_taken]])+SECOND(tbl_raw_data[[#This Row],[time_taken]])/60</f>
        <v>29.75</v>
      </c>
      <c r="K594" s="54">
        <f>DATE(YEAR(tbl_raw_data[[#This Row],[Date Actioned]]), MONTH(tbl_raw_data[[#This Row],[Date Actioned]]), DAY(tbl_raw_data[[#This Row],[Date Actioned]]))</f>
        <v>45138</v>
      </c>
      <c r="L594" s="55" t="str">
        <f>UPPER(TEXT(tbl_raw_data[[#This Row],[Updated_date]],"MMMM"))</f>
        <v>JULY</v>
      </c>
      <c r="M594" s="55" t="str">
        <f>UPPER("Week "&amp;IF(ROUNDUP(DAY(tbl_raw_data[[#This Row],[Updated_date]])/7,0)=5,4,ROUNDUP(DAY(tbl_raw_data[[#This Row],[Updated_date]])/7,0)))</f>
        <v>WEEK 4</v>
      </c>
      <c r="N594" s="57" t="str">
        <f>UPPER(VLOOKUP(tbl_raw_data[[#This Row],[Analyst]],[1]setting!$A$1:$B$15,2,0))</f>
        <v>FARDIN</v>
      </c>
      <c r="O594" s="57" t="str">
        <f>UPPER(tbl_raw_data[[#This Row],[Outcome]])</f>
        <v>APPROVE</v>
      </c>
      <c r="P594" s="57" t="str">
        <f>UPPER(tbl_raw_data[[#This Row],[Queue Name]])</f>
        <v>CONSUMER EXISTING</v>
      </c>
      <c r="Q594" s="57" t="str">
        <f>IF(tbl_raw_data[[#This Row],[time_taken_in_mins]]&lt;=20,"SLA_MET","SLA_NOT_MET")</f>
        <v>SLA_NOT_MET</v>
      </c>
    </row>
    <row r="595" spans="1:17" ht="15" customHeight="1" x14ac:dyDescent="0.25">
      <c r="A595" s="22" t="s">
        <v>1139</v>
      </c>
      <c r="B595" s="6">
        <v>45138.409212962964</v>
      </c>
      <c r="C595" s="9">
        <v>45138.413101851853</v>
      </c>
      <c r="D595" s="10" t="s">
        <v>8</v>
      </c>
      <c r="E595" s="10" t="s">
        <v>9</v>
      </c>
      <c r="F595" s="10" t="s">
        <v>55</v>
      </c>
      <c r="G595" s="108" t="s">
        <v>632</v>
      </c>
      <c r="H59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 s="48">
        <f>tbl_raw_data[[#This Row],[Date Actioned]]-tbl_raw_data[[#This Row],[Date Tagged]]</f>
        <v>3.8888888884685002E-3</v>
      </c>
      <c r="J595" s="50">
        <f>HOUR(tbl_raw_data[[#This Row],[time_taken]])*60+MINUTE(tbl_raw_data[[#This Row],[time_taken]])+SECOND(tbl_raw_data[[#This Row],[time_taken]])/60</f>
        <v>5.6</v>
      </c>
      <c r="K595" s="54">
        <f>DATE(YEAR(tbl_raw_data[[#This Row],[Date Actioned]]), MONTH(tbl_raw_data[[#This Row],[Date Actioned]]), DAY(tbl_raw_data[[#This Row],[Date Actioned]]))</f>
        <v>45138</v>
      </c>
      <c r="L595" s="55" t="str">
        <f>UPPER(TEXT(tbl_raw_data[[#This Row],[Updated_date]],"MMMM"))</f>
        <v>JULY</v>
      </c>
      <c r="M595" s="55" t="str">
        <f>UPPER("Week "&amp;IF(ROUNDUP(DAY(tbl_raw_data[[#This Row],[Updated_date]])/7,0)=5,4,ROUNDUP(DAY(tbl_raw_data[[#This Row],[Updated_date]])/7,0)))</f>
        <v>WEEK 4</v>
      </c>
      <c r="N595" s="57" t="str">
        <f>UPPER(VLOOKUP(tbl_raw_data[[#This Row],[Analyst]],[1]setting!$A$1:$B$15,2,0))</f>
        <v>CAMERON</v>
      </c>
      <c r="O595" s="57" t="str">
        <f>UPPER(tbl_raw_data[[#This Row],[Outcome]])</f>
        <v>WITHDRAW</v>
      </c>
      <c r="P595" s="57" t="str">
        <f>UPPER(tbl_raw_data[[#This Row],[Queue Name]])</f>
        <v>CONSUMER PRE BUREAU</v>
      </c>
      <c r="Q595" s="57" t="str">
        <f>IF(tbl_raw_data[[#This Row],[time_taken_in_mins]]&lt;=20,"SLA_MET","SLA_NOT_MET")</f>
        <v>SLA_MET</v>
      </c>
    </row>
    <row r="596" spans="1:17" ht="15" customHeight="1" x14ac:dyDescent="0.25">
      <c r="A596" s="22" t="s">
        <v>1044</v>
      </c>
      <c r="B596" s="12">
        <v>45138.412569444445</v>
      </c>
      <c r="C596" s="15">
        <v>45138.416307870371</v>
      </c>
      <c r="D596" s="16" t="s">
        <v>13</v>
      </c>
      <c r="E596" s="16" t="s">
        <v>9</v>
      </c>
      <c r="F596" s="16" t="s">
        <v>55</v>
      </c>
      <c r="G596" s="107" t="s">
        <v>21</v>
      </c>
      <c r="H59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 s="48">
        <f>tbl_raw_data[[#This Row],[Date Actioned]]-tbl_raw_data[[#This Row],[Date Tagged]]</f>
        <v>3.7384259267128073E-3</v>
      </c>
      <c r="J596" s="50">
        <f>HOUR(tbl_raw_data[[#This Row],[time_taken]])*60+MINUTE(tbl_raw_data[[#This Row],[time_taken]])+SECOND(tbl_raw_data[[#This Row],[time_taken]])/60</f>
        <v>5.3833333333333337</v>
      </c>
      <c r="K596" s="54">
        <f>DATE(YEAR(tbl_raw_data[[#This Row],[Date Actioned]]), MONTH(tbl_raw_data[[#This Row],[Date Actioned]]), DAY(tbl_raw_data[[#This Row],[Date Actioned]]))</f>
        <v>45138</v>
      </c>
      <c r="L596" s="55" t="str">
        <f>UPPER(TEXT(tbl_raw_data[[#This Row],[Updated_date]],"MMMM"))</f>
        <v>JULY</v>
      </c>
      <c r="M596" s="55" t="str">
        <f>UPPER("Week "&amp;IF(ROUNDUP(DAY(tbl_raw_data[[#This Row],[Updated_date]])/7,0)=5,4,ROUNDUP(DAY(tbl_raw_data[[#This Row],[Updated_date]])/7,0)))</f>
        <v>WEEK 4</v>
      </c>
      <c r="N596" s="57" t="str">
        <f>UPPER(VLOOKUP(tbl_raw_data[[#This Row],[Analyst]],[1]setting!$A$1:$B$15,2,0))</f>
        <v>CAMERON</v>
      </c>
      <c r="O596" s="57" t="str">
        <f>UPPER(tbl_raw_data[[#This Row],[Outcome]])</f>
        <v>APPROVE</v>
      </c>
      <c r="P596" s="57" t="str">
        <f>UPPER(tbl_raw_data[[#This Row],[Queue Name]])</f>
        <v>CONSUMER PRE BUREAU</v>
      </c>
      <c r="Q596" s="57" t="str">
        <f>IF(tbl_raw_data[[#This Row],[time_taken_in_mins]]&lt;=20,"SLA_MET","SLA_NOT_MET")</f>
        <v>SLA_MET</v>
      </c>
    </row>
    <row r="597" spans="1:17" ht="15" customHeight="1" x14ac:dyDescent="0.25">
      <c r="A597" s="5" t="s">
        <v>5120</v>
      </c>
      <c r="B597" s="12">
        <v>45138.418564814812</v>
      </c>
      <c r="C597" s="15">
        <v>45138.428391203706</v>
      </c>
      <c r="D597" s="16" t="s">
        <v>8</v>
      </c>
      <c r="E597" s="16" t="s">
        <v>28</v>
      </c>
      <c r="F597" s="16" t="s">
        <v>55</v>
      </c>
      <c r="G597" s="107" t="s">
        <v>5036</v>
      </c>
      <c r="H59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7" s="48">
        <f>tbl_raw_data[[#This Row],[Date Actioned]]-tbl_raw_data[[#This Row],[Date Tagged]]</f>
        <v>9.826388893998228E-3</v>
      </c>
      <c r="J597" s="50">
        <f>HOUR(tbl_raw_data[[#This Row],[time_taken]])*60+MINUTE(tbl_raw_data[[#This Row],[time_taken]])+SECOND(tbl_raw_data[[#This Row],[time_taken]])/60</f>
        <v>14.15</v>
      </c>
      <c r="K597" s="54">
        <f>DATE(YEAR(tbl_raw_data[[#This Row],[Date Actioned]]), MONTH(tbl_raw_data[[#This Row],[Date Actioned]]), DAY(tbl_raw_data[[#This Row],[Date Actioned]]))</f>
        <v>45138</v>
      </c>
      <c r="L597" s="55" t="str">
        <f>UPPER(TEXT(tbl_raw_data[[#This Row],[Updated_date]],"MMMM"))</f>
        <v>JULY</v>
      </c>
      <c r="M597" s="55" t="str">
        <f>UPPER("Week "&amp;IF(ROUNDUP(DAY(tbl_raw_data[[#This Row],[Updated_date]])/7,0)=5,4,ROUNDUP(DAY(tbl_raw_data[[#This Row],[Updated_date]])/7,0)))</f>
        <v>WEEK 4</v>
      </c>
      <c r="N597" s="57" t="str">
        <f>UPPER(VLOOKUP(tbl_raw_data[[#This Row],[Analyst]],[1]setting!$A$1:$B$15,2,0))</f>
        <v>CAMERON</v>
      </c>
      <c r="O597" s="57" t="str">
        <f>UPPER(tbl_raw_data[[#This Row],[Outcome]])</f>
        <v>WITHDRAW</v>
      </c>
      <c r="P597" s="57" t="str">
        <f>UPPER(tbl_raw_data[[#This Row],[Queue Name]])</f>
        <v>CONSUMER EXISTING</v>
      </c>
      <c r="Q597" s="57" t="str">
        <f>IF(tbl_raw_data[[#This Row],[time_taken_in_mins]]&lt;=20,"SLA_MET","SLA_NOT_MET")</f>
        <v>SLA_MET</v>
      </c>
    </row>
    <row r="598" spans="1:17" ht="15" customHeight="1" x14ac:dyDescent="0.25">
      <c r="A598" s="11" t="s">
        <v>6462</v>
      </c>
      <c r="B598" s="6">
        <v>45138.41982638889</v>
      </c>
      <c r="C598" s="7">
        <v>45138.433344907404</v>
      </c>
      <c r="D598" s="8" t="s">
        <v>40</v>
      </c>
      <c r="E598" s="10" t="s">
        <v>41</v>
      </c>
      <c r="F598" s="8" t="s">
        <v>228</v>
      </c>
      <c r="G598" s="109"/>
      <c r="H59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8" s="48">
        <f>tbl_raw_data[[#This Row],[Date Actioned]]-tbl_raw_data[[#This Row],[Date Tagged]]</f>
        <v>1.3518518513592426E-2</v>
      </c>
      <c r="J598" s="50">
        <f>HOUR(tbl_raw_data[[#This Row],[time_taken]])*60+MINUTE(tbl_raw_data[[#This Row],[time_taken]])+SECOND(tbl_raw_data[[#This Row],[time_taken]])/60</f>
        <v>19.466666666666665</v>
      </c>
      <c r="K598" s="54">
        <f>DATE(YEAR(tbl_raw_data[[#This Row],[Date Actioned]]), MONTH(tbl_raw_data[[#This Row],[Date Actioned]]), DAY(tbl_raw_data[[#This Row],[Date Actioned]]))</f>
        <v>45138</v>
      </c>
      <c r="L598" s="55" t="str">
        <f>UPPER(TEXT(tbl_raw_data[[#This Row],[Updated_date]],"MMMM"))</f>
        <v>JULY</v>
      </c>
      <c r="M598" s="55" t="str">
        <f>UPPER("Week "&amp;IF(ROUNDUP(DAY(tbl_raw_data[[#This Row],[Updated_date]])/7,0)=5,4,ROUNDUP(DAY(tbl_raw_data[[#This Row],[Updated_date]])/7,0)))</f>
        <v>WEEK 4</v>
      </c>
      <c r="N598" s="57" t="str">
        <f>UPPER(VLOOKUP(tbl_raw_data[[#This Row],[Analyst]],[1]setting!$A$1:$B$15,2,0))</f>
        <v>OUADIR</v>
      </c>
      <c r="O598" s="57" t="str">
        <f>UPPER(tbl_raw_data[[#This Row],[Outcome]])</f>
        <v>WITHDRAW</v>
      </c>
      <c r="P598" s="57" t="str">
        <f>UPPER(tbl_raw_data[[#This Row],[Queue Name]])</f>
        <v>CONSUMER POST BUREAU</v>
      </c>
      <c r="Q598" s="57" t="str">
        <f>IF(tbl_raw_data[[#This Row],[time_taken_in_mins]]&lt;=20,"SLA_MET","SLA_NOT_MET")</f>
        <v>SLA_MET</v>
      </c>
    </row>
    <row r="599" spans="1:17" ht="15" customHeight="1" x14ac:dyDescent="0.25">
      <c r="A599" s="22" t="s">
        <v>1323</v>
      </c>
      <c r="B599" s="12">
        <v>45138.429768518516</v>
      </c>
      <c r="C599" s="15">
        <v>45138.433935185189</v>
      </c>
      <c r="D599" s="16" t="s">
        <v>8</v>
      </c>
      <c r="E599" s="16" t="s">
        <v>28</v>
      </c>
      <c r="F599" s="16" t="s">
        <v>55</v>
      </c>
      <c r="G599" s="107" t="s">
        <v>632</v>
      </c>
      <c r="H59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9" s="48">
        <f>tbl_raw_data[[#This Row],[Date Actioned]]-tbl_raw_data[[#This Row],[Date Tagged]]</f>
        <v>4.1666666729724966E-3</v>
      </c>
      <c r="J599" s="50">
        <f>HOUR(tbl_raw_data[[#This Row],[time_taken]])*60+MINUTE(tbl_raw_data[[#This Row],[time_taken]])+SECOND(tbl_raw_data[[#This Row],[time_taken]])/60</f>
        <v>6</v>
      </c>
      <c r="K599" s="54">
        <f>DATE(YEAR(tbl_raw_data[[#This Row],[Date Actioned]]), MONTH(tbl_raw_data[[#This Row],[Date Actioned]]), DAY(tbl_raw_data[[#This Row],[Date Actioned]]))</f>
        <v>45138</v>
      </c>
      <c r="L599" s="55" t="str">
        <f>UPPER(TEXT(tbl_raw_data[[#This Row],[Updated_date]],"MMMM"))</f>
        <v>JULY</v>
      </c>
      <c r="M599" s="55" t="str">
        <f>UPPER("Week "&amp;IF(ROUNDUP(DAY(tbl_raw_data[[#This Row],[Updated_date]])/7,0)=5,4,ROUNDUP(DAY(tbl_raw_data[[#This Row],[Updated_date]])/7,0)))</f>
        <v>WEEK 4</v>
      </c>
      <c r="N599" s="57" t="str">
        <f>UPPER(VLOOKUP(tbl_raw_data[[#This Row],[Analyst]],[1]setting!$A$1:$B$15,2,0))</f>
        <v>CAMERON</v>
      </c>
      <c r="O599" s="57" t="str">
        <f>UPPER(tbl_raw_data[[#This Row],[Outcome]])</f>
        <v>WITHDRAW</v>
      </c>
      <c r="P599" s="57" t="str">
        <f>UPPER(tbl_raw_data[[#This Row],[Queue Name]])</f>
        <v>CONSUMER EXISTING</v>
      </c>
      <c r="Q599" s="57" t="str">
        <f>IF(tbl_raw_data[[#This Row],[time_taken_in_mins]]&lt;=20,"SLA_MET","SLA_NOT_MET")</f>
        <v>SLA_MET</v>
      </c>
    </row>
    <row r="600" spans="1:17" ht="15" customHeight="1" x14ac:dyDescent="0.25">
      <c r="A600" s="5" t="s">
        <v>3793</v>
      </c>
      <c r="B600" s="6">
        <v>45138.438344907408</v>
      </c>
      <c r="C600" s="7">
        <v>45138.445775462962</v>
      </c>
      <c r="D600" s="8" t="s">
        <v>29</v>
      </c>
      <c r="E600" s="10" t="s">
        <v>41</v>
      </c>
      <c r="F600" s="8" t="s">
        <v>254</v>
      </c>
      <c r="G600" s="109"/>
      <c r="H6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 s="48">
        <f>tbl_raw_data[[#This Row],[Date Actioned]]-tbl_raw_data[[#This Row],[Date Tagged]]</f>
        <v>7.4305555535829626E-3</v>
      </c>
      <c r="J600" s="50">
        <f>HOUR(tbl_raw_data[[#This Row],[time_taken]])*60+MINUTE(tbl_raw_data[[#This Row],[time_taken]])+SECOND(tbl_raw_data[[#This Row],[time_taken]])/60</f>
        <v>10.7</v>
      </c>
      <c r="K600" s="54">
        <f>DATE(YEAR(tbl_raw_data[[#This Row],[Date Actioned]]), MONTH(tbl_raw_data[[#This Row],[Date Actioned]]), DAY(tbl_raw_data[[#This Row],[Date Actioned]]))</f>
        <v>45138</v>
      </c>
      <c r="L600" s="55" t="str">
        <f>UPPER(TEXT(tbl_raw_data[[#This Row],[Updated_date]],"MMMM"))</f>
        <v>JULY</v>
      </c>
      <c r="M600" s="55" t="str">
        <f>UPPER("Week "&amp;IF(ROUNDUP(DAY(tbl_raw_data[[#This Row],[Updated_date]])/7,0)=5,4,ROUNDUP(DAY(tbl_raw_data[[#This Row],[Updated_date]])/7,0)))</f>
        <v>WEEK 4</v>
      </c>
      <c r="N600" s="57" t="str">
        <f>UPPER(VLOOKUP(tbl_raw_data[[#This Row],[Analyst]],[1]setting!$A$1:$B$15,2,0))</f>
        <v>FARDIN</v>
      </c>
      <c r="O600" s="57" t="str">
        <f>UPPER(tbl_raw_data[[#This Row],[Outcome]])</f>
        <v>APPROVE</v>
      </c>
      <c r="P600" s="57" t="str">
        <f>UPPER(tbl_raw_data[[#This Row],[Queue Name]])</f>
        <v>CONSUMER POST BUREAU</v>
      </c>
      <c r="Q600" s="57" t="str">
        <f>IF(tbl_raw_data[[#This Row],[time_taken_in_mins]]&lt;=20,"SLA_MET","SLA_NOT_MET")</f>
        <v>SLA_MET</v>
      </c>
    </row>
    <row r="601" spans="1:17" ht="15" customHeight="1" x14ac:dyDescent="0.25">
      <c r="A601" s="11" t="s">
        <v>1510</v>
      </c>
      <c r="B601" s="12">
        <v>45138.438935185186</v>
      </c>
      <c r="C601" s="15">
        <v>45138.443402777775</v>
      </c>
      <c r="D601" s="16" t="s">
        <v>13</v>
      </c>
      <c r="E601" s="16" t="s">
        <v>9</v>
      </c>
      <c r="F601" s="16" t="s">
        <v>168</v>
      </c>
      <c r="G601" s="107" t="s">
        <v>67</v>
      </c>
      <c r="H60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 s="48">
        <f>tbl_raw_data[[#This Row],[Date Actioned]]-tbl_raw_data[[#This Row],[Date Tagged]]</f>
        <v>4.4675925892079249E-3</v>
      </c>
      <c r="J601" s="50">
        <f>HOUR(tbl_raw_data[[#This Row],[time_taken]])*60+MINUTE(tbl_raw_data[[#This Row],[time_taken]])+SECOND(tbl_raw_data[[#This Row],[time_taken]])/60</f>
        <v>6.4333333333333336</v>
      </c>
      <c r="K601" s="54">
        <f>DATE(YEAR(tbl_raw_data[[#This Row],[Date Actioned]]), MONTH(tbl_raw_data[[#This Row],[Date Actioned]]), DAY(tbl_raw_data[[#This Row],[Date Actioned]]))</f>
        <v>45138</v>
      </c>
      <c r="L601" s="55" t="str">
        <f>UPPER(TEXT(tbl_raw_data[[#This Row],[Updated_date]],"MMMM"))</f>
        <v>JULY</v>
      </c>
      <c r="M601" s="55" t="str">
        <f>UPPER("Week "&amp;IF(ROUNDUP(DAY(tbl_raw_data[[#This Row],[Updated_date]])/7,0)=5,4,ROUNDUP(DAY(tbl_raw_data[[#This Row],[Updated_date]])/7,0)))</f>
        <v>WEEK 4</v>
      </c>
      <c r="N601" s="57" t="str">
        <f>UPPER(VLOOKUP(tbl_raw_data[[#This Row],[Analyst]],[1]setting!$A$1:$B$15,2,0))</f>
        <v>MERCEDES</v>
      </c>
      <c r="O601" s="57" t="str">
        <f>UPPER(tbl_raw_data[[#This Row],[Outcome]])</f>
        <v>APPROVE</v>
      </c>
      <c r="P601" s="57" t="str">
        <f>UPPER(tbl_raw_data[[#This Row],[Queue Name]])</f>
        <v>CONSUMER PRE BUREAU</v>
      </c>
      <c r="Q601" s="57" t="str">
        <f>IF(tbl_raw_data[[#This Row],[time_taken_in_mins]]&lt;=20,"SLA_MET","SLA_NOT_MET")</f>
        <v>SLA_MET</v>
      </c>
    </row>
    <row r="602" spans="1:17" ht="15" customHeight="1" x14ac:dyDescent="0.25">
      <c r="A602" s="22" t="s">
        <v>6354</v>
      </c>
      <c r="B602" s="6">
        <v>45138.439074074071</v>
      </c>
      <c r="C602" s="9">
        <v>45138.452118055553</v>
      </c>
      <c r="D602" s="10" t="s">
        <v>13</v>
      </c>
      <c r="E602" s="10" t="s">
        <v>41</v>
      </c>
      <c r="F602" s="10" t="s">
        <v>55</v>
      </c>
      <c r="G602" s="108" t="s">
        <v>1016</v>
      </c>
      <c r="H60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 s="48">
        <f>tbl_raw_data[[#This Row],[Date Actioned]]-tbl_raw_data[[#This Row],[Date Tagged]]</f>
        <v>1.3043981482042E-2</v>
      </c>
      <c r="J602" s="50">
        <f>HOUR(tbl_raw_data[[#This Row],[time_taken]])*60+MINUTE(tbl_raw_data[[#This Row],[time_taken]])+SECOND(tbl_raw_data[[#This Row],[time_taken]])/60</f>
        <v>18.783333333333335</v>
      </c>
      <c r="K602" s="54">
        <f>DATE(YEAR(tbl_raw_data[[#This Row],[Date Actioned]]), MONTH(tbl_raw_data[[#This Row],[Date Actioned]]), DAY(tbl_raw_data[[#This Row],[Date Actioned]]))</f>
        <v>45138</v>
      </c>
      <c r="L602" s="55" t="str">
        <f>UPPER(TEXT(tbl_raw_data[[#This Row],[Updated_date]],"MMMM"))</f>
        <v>JULY</v>
      </c>
      <c r="M602" s="55" t="str">
        <f>UPPER("Week "&amp;IF(ROUNDUP(DAY(tbl_raw_data[[#This Row],[Updated_date]])/7,0)=5,4,ROUNDUP(DAY(tbl_raw_data[[#This Row],[Updated_date]])/7,0)))</f>
        <v>WEEK 4</v>
      </c>
      <c r="N602" s="57" t="str">
        <f>UPPER(VLOOKUP(tbl_raw_data[[#This Row],[Analyst]],[1]setting!$A$1:$B$15,2,0))</f>
        <v>CAMERON</v>
      </c>
      <c r="O602" s="57" t="str">
        <f>UPPER(tbl_raw_data[[#This Row],[Outcome]])</f>
        <v>APPROVE</v>
      </c>
      <c r="P602" s="57" t="str">
        <f>UPPER(tbl_raw_data[[#This Row],[Queue Name]])</f>
        <v>CONSUMER POST BUREAU</v>
      </c>
      <c r="Q602" s="57" t="str">
        <f>IF(tbl_raw_data[[#This Row],[time_taken_in_mins]]&lt;=20,"SLA_MET","SLA_NOT_MET")</f>
        <v>SLA_MET</v>
      </c>
    </row>
    <row r="603" spans="1:17" ht="15" customHeight="1" x14ac:dyDescent="0.25">
      <c r="A603" s="5" t="s">
        <v>2536</v>
      </c>
      <c r="B603" s="6">
        <v>45138.441574074073</v>
      </c>
      <c r="C603" s="9">
        <v>45138.447314814817</v>
      </c>
      <c r="D603" s="10" t="s">
        <v>8</v>
      </c>
      <c r="E603" s="10" t="s">
        <v>28</v>
      </c>
      <c r="F603" s="10" t="s">
        <v>168</v>
      </c>
      <c r="G603" s="108" t="s">
        <v>172</v>
      </c>
      <c r="H60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03" s="48">
        <f>tbl_raw_data[[#This Row],[Date Actioned]]-tbl_raw_data[[#This Row],[Date Tagged]]</f>
        <v>5.7407407439313829E-3</v>
      </c>
      <c r="J603" s="50">
        <f>HOUR(tbl_raw_data[[#This Row],[time_taken]])*60+MINUTE(tbl_raw_data[[#This Row],[time_taken]])+SECOND(tbl_raw_data[[#This Row],[time_taken]])/60</f>
        <v>8.2666666666666675</v>
      </c>
      <c r="K603" s="54">
        <f>DATE(YEAR(tbl_raw_data[[#This Row],[Date Actioned]]), MONTH(tbl_raw_data[[#This Row],[Date Actioned]]), DAY(tbl_raw_data[[#This Row],[Date Actioned]]))</f>
        <v>45138</v>
      </c>
      <c r="L603" s="55" t="str">
        <f>UPPER(TEXT(tbl_raw_data[[#This Row],[Updated_date]],"MMMM"))</f>
        <v>JULY</v>
      </c>
      <c r="M603" s="55" t="str">
        <f>UPPER("Week "&amp;IF(ROUNDUP(DAY(tbl_raw_data[[#This Row],[Updated_date]])/7,0)=5,4,ROUNDUP(DAY(tbl_raw_data[[#This Row],[Updated_date]])/7,0)))</f>
        <v>WEEK 4</v>
      </c>
      <c r="N603" s="57" t="str">
        <f>UPPER(VLOOKUP(tbl_raw_data[[#This Row],[Analyst]],[1]setting!$A$1:$B$15,2,0))</f>
        <v>MERCEDES</v>
      </c>
      <c r="O603" s="57" t="str">
        <f>UPPER(tbl_raw_data[[#This Row],[Outcome]])</f>
        <v>WITHDRAW</v>
      </c>
      <c r="P603" s="57" t="str">
        <f>UPPER(tbl_raw_data[[#This Row],[Queue Name]])</f>
        <v>CONSUMER EXISTING</v>
      </c>
      <c r="Q603" s="57" t="str">
        <f>IF(tbl_raw_data[[#This Row],[time_taken_in_mins]]&lt;=20,"SLA_MET","SLA_NOT_MET")</f>
        <v>SLA_MET</v>
      </c>
    </row>
    <row r="604" spans="1:17" ht="15" customHeight="1" x14ac:dyDescent="0.25">
      <c r="A604" s="5" t="s">
        <v>2760</v>
      </c>
      <c r="B604" s="12">
        <v>45138.444953703707</v>
      </c>
      <c r="C604" s="15">
        <v>45138.450972222221</v>
      </c>
      <c r="D604" s="16" t="s">
        <v>13</v>
      </c>
      <c r="E604" s="16" t="s">
        <v>9</v>
      </c>
      <c r="F604" s="16" t="s">
        <v>73</v>
      </c>
      <c r="G604" s="107" t="s">
        <v>1690</v>
      </c>
      <c r="H60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 s="48">
        <f>tbl_raw_data[[#This Row],[Date Actioned]]-tbl_raw_data[[#This Row],[Date Tagged]]</f>
        <v>6.018518513883464E-3</v>
      </c>
      <c r="J604" s="50">
        <f>HOUR(tbl_raw_data[[#This Row],[time_taken]])*60+MINUTE(tbl_raw_data[[#This Row],[time_taken]])+SECOND(tbl_raw_data[[#This Row],[time_taken]])/60</f>
        <v>8.6666666666666661</v>
      </c>
      <c r="K604" s="54">
        <f>DATE(YEAR(tbl_raw_data[[#This Row],[Date Actioned]]), MONTH(tbl_raw_data[[#This Row],[Date Actioned]]), DAY(tbl_raw_data[[#This Row],[Date Actioned]]))</f>
        <v>45138</v>
      </c>
      <c r="L604" s="55" t="str">
        <f>UPPER(TEXT(tbl_raw_data[[#This Row],[Updated_date]],"MMMM"))</f>
        <v>JULY</v>
      </c>
      <c r="M604" s="55" t="str">
        <f>UPPER("Week "&amp;IF(ROUNDUP(DAY(tbl_raw_data[[#This Row],[Updated_date]])/7,0)=5,4,ROUNDUP(DAY(tbl_raw_data[[#This Row],[Updated_date]])/7,0)))</f>
        <v>WEEK 4</v>
      </c>
      <c r="N604" s="57" t="str">
        <f>UPPER(VLOOKUP(tbl_raw_data[[#This Row],[Analyst]],[1]setting!$A$1:$B$15,2,0))</f>
        <v>SHAHID</v>
      </c>
      <c r="O604" s="57" t="str">
        <f>UPPER(tbl_raw_data[[#This Row],[Outcome]])</f>
        <v>APPROVE</v>
      </c>
      <c r="P604" s="57" t="str">
        <f>UPPER(tbl_raw_data[[#This Row],[Queue Name]])</f>
        <v>CONSUMER PRE BUREAU</v>
      </c>
      <c r="Q604" s="57" t="str">
        <f>IF(tbl_raw_data[[#This Row],[time_taken_in_mins]]&lt;=20,"SLA_MET","SLA_NOT_MET")</f>
        <v>SLA_MET</v>
      </c>
    </row>
    <row r="605" spans="1:17" ht="15" customHeight="1" x14ac:dyDescent="0.25">
      <c r="A605" s="11" t="s">
        <v>1202</v>
      </c>
      <c r="B605" s="6">
        <v>45138.447951388887</v>
      </c>
      <c r="C605" s="9">
        <v>45138.451932870368</v>
      </c>
      <c r="D605" s="10" t="s">
        <v>13</v>
      </c>
      <c r="E605" s="10" t="s">
        <v>28</v>
      </c>
      <c r="F605" s="10" t="s">
        <v>168</v>
      </c>
      <c r="G605" s="108" t="s">
        <v>29</v>
      </c>
      <c r="H60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 s="48">
        <f>tbl_raw_data[[#This Row],[Date Actioned]]-tbl_raw_data[[#This Row],[Date Tagged]]</f>
        <v>3.9814814808778465E-3</v>
      </c>
      <c r="J605" s="50">
        <f>HOUR(tbl_raw_data[[#This Row],[time_taken]])*60+MINUTE(tbl_raw_data[[#This Row],[time_taken]])+SECOND(tbl_raw_data[[#This Row],[time_taken]])/60</f>
        <v>5.7333333333333334</v>
      </c>
      <c r="K605" s="54">
        <f>DATE(YEAR(tbl_raw_data[[#This Row],[Date Actioned]]), MONTH(tbl_raw_data[[#This Row],[Date Actioned]]), DAY(tbl_raw_data[[#This Row],[Date Actioned]]))</f>
        <v>45138</v>
      </c>
      <c r="L605" s="55" t="str">
        <f>UPPER(TEXT(tbl_raw_data[[#This Row],[Updated_date]],"MMMM"))</f>
        <v>JULY</v>
      </c>
      <c r="M605" s="55" t="str">
        <f>UPPER("Week "&amp;IF(ROUNDUP(DAY(tbl_raw_data[[#This Row],[Updated_date]])/7,0)=5,4,ROUNDUP(DAY(tbl_raw_data[[#This Row],[Updated_date]])/7,0)))</f>
        <v>WEEK 4</v>
      </c>
      <c r="N605" s="57" t="str">
        <f>UPPER(VLOOKUP(tbl_raw_data[[#This Row],[Analyst]],[1]setting!$A$1:$B$15,2,0))</f>
        <v>MERCEDES</v>
      </c>
      <c r="O605" s="57" t="str">
        <f>UPPER(tbl_raw_data[[#This Row],[Outcome]])</f>
        <v>APPROVE</v>
      </c>
      <c r="P605" s="57" t="str">
        <f>UPPER(tbl_raw_data[[#This Row],[Queue Name]])</f>
        <v>CONSUMER EXISTING</v>
      </c>
      <c r="Q605" s="57" t="str">
        <f>IF(tbl_raw_data[[#This Row],[time_taken_in_mins]]&lt;=20,"SLA_MET","SLA_NOT_MET")</f>
        <v>SLA_MET</v>
      </c>
    </row>
    <row r="606" spans="1:17" ht="15" customHeight="1" x14ac:dyDescent="0.25">
      <c r="A606" s="11" t="s">
        <v>6779</v>
      </c>
      <c r="B606" s="12">
        <v>45138.448530092595</v>
      </c>
      <c r="C606" s="15">
        <v>45138.464131944442</v>
      </c>
      <c r="D606" s="16" t="s">
        <v>8</v>
      </c>
      <c r="E606" s="16" t="s">
        <v>9</v>
      </c>
      <c r="F606" s="16" t="s">
        <v>42</v>
      </c>
      <c r="G606" s="107" t="s">
        <v>6780</v>
      </c>
      <c r="H60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06" s="48">
        <f>tbl_raw_data[[#This Row],[Date Actioned]]-tbl_raw_data[[#This Row],[Date Tagged]]</f>
        <v>1.5601851846440695E-2</v>
      </c>
      <c r="J606" s="50">
        <f>HOUR(tbl_raw_data[[#This Row],[time_taken]])*60+MINUTE(tbl_raw_data[[#This Row],[time_taken]])+SECOND(tbl_raw_data[[#This Row],[time_taken]])/60</f>
        <v>22.466666666666665</v>
      </c>
      <c r="K606" s="54">
        <f>DATE(YEAR(tbl_raw_data[[#This Row],[Date Actioned]]), MONTH(tbl_raw_data[[#This Row],[Date Actioned]]), DAY(tbl_raw_data[[#This Row],[Date Actioned]]))</f>
        <v>45138</v>
      </c>
      <c r="L606" s="55" t="str">
        <f>UPPER(TEXT(tbl_raw_data[[#This Row],[Updated_date]],"MMMM"))</f>
        <v>JULY</v>
      </c>
      <c r="M606" s="55" t="str">
        <f>UPPER("Week "&amp;IF(ROUNDUP(DAY(tbl_raw_data[[#This Row],[Updated_date]])/7,0)=5,4,ROUNDUP(DAY(tbl_raw_data[[#This Row],[Updated_date]])/7,0)))</f>
        <v>WEEK 4</v>
      </c>
      <c r="N606" s="57" t="str">
        <f>UPPER(VLOOKUP(tbl_raw_data[[#This Row],[Analyst]],[1]setting!$A$1:$B$15,2,0))</f>
        <v>NITESH</v>
      </c>
      <c r="O606" s="57" t="str">
        <f>UPPER(tbl_raw_data[[#This Row],[Outcome]])</f>
        <v>WITHDRAW</v>
      </c>
      <c r="P606" s="57" t="str">
        <f>UPPER(tbl_raw_data[[#This Row],[Queue Name]])</f>
        <v>CONSUMER PRE BUREAU</v>
      </c>
      <c r="Q606" s="57" t="str">
        <f>IF(tbl_raw_data[[#This Row],[time_taken_in_mins]]&lt;=20,"SLA_MET","SLA_NOT_MET")</f>
        <v>SLA_NOT_MET</v>
      </c>
    </row>
    <row r="607" spans="1:17" ht="15" customHeight="1" x14ac:dyDescent="0.25">
      <c r="A607" s="22" t="s">
        <v>263</v>
      </c>
      <c r="B607" s="6">
        <v>45138.450138888889</v>
      </c>
      <c r="C607" s="7">
        <v>45138.452268518522</v>
      </c>
      <c r="D607" s="8" t="s">
        <v>40</v>
      </c>
      <c r="E607" s="10" t="s">
        <v>28</v>
      </c>
      <c r="F607" s="8" t="s">
        <v>228</v>
      </c>
      <c r="G607" s="109"/>
      <c r="H60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 s="48">
        <f>tbl_raw_data[[#This Row],[Date Actioned]]-tbl_raw_data[[#This Row],[Date Tagged]]</f>
        <v>2.1296296326909214E-3</v>
      </c>
      <c r="J607" s="50">
        <f>HOUR(tbl_raw_data[[#This Row],[time_taken]])*60+MINUTE(tbl_raw_data[[#This Row],[time_taken]])+SECOND(tbl_raw_data[[#This Row],[time_taken]])/60</f>
        <v>3.0666666666666669</v>
      </c>
      <c r="K607" s="54">
        <f>DATE(YEAR(tbl_raw_data[[#This Row],[Date Actioned]]), MONTH(tbl_raw_data[[#This Row],[Date Actioned]]), DAY(tbl_raw_data[[#This Row],[Date Actioned]]))</f>
        <v>45138</v>
      </c>
      <c r="L607" s="55" t="str">
        <f>UPPER(TEXT(tbl_raw_data[[#This Row],[Updated_date]],"MMMM"))</f>
        <v>JULY</v>
      </c>
      <c r="M607" s="55" t="str">
        <f>UPPER("Week "&amp;IF(ROUNDUP(DAY(tbl_raw_data[[#This Row],[Updated_date]])/7,0)=5,4,ROUNDUP(DAY(tbl_raw_data[[#This Row],[Updated_date]])/7,0)))</f>
        <v>WEEK 4</v>
      </c>
      <c r="N607" s="57" t="str">
        <f>UPPER(VLOOKUP(tbl_raw_data[[#This Row],[Analyst]],[1]setting!$A$1:$B$15,2,0))</f>
        <v>OUADIR</v>
      </c>
      <c r="O607" s="57" t="str">
        <f>UPPER(tbl_raw_data[[#This Row],[Outcome]])</f>
        <v>WITHDRAW</v>
      </c>
      <c r="P607" s="57" t="str">
        <f>UPPER(tbl_raw_data[[#This Row],[Queue Name]])</f>
        <v>CONSUMER EXISTING</v>
      </c>
      <c r="Q607" s="57" t="str">
        <f>IF(tbl_raw_data[[#This Row],[time_taken_in_mins]]&lt;=20,"SLA_MET","SLA_NOT_MET")</f>
        <v>SLA_MET</v>
      </c>
    </row>
    <row r="608" spans="1:17" ht="15" customHeight="1" x14ac:dyDescent="0.25">
      <c r="A608" s="22" t="s">
        <v>2225</v>
      </c>
      <c r="B608" s="12">
        <v>45138.452731481484</v>
      </c>
      <c r="C608" s="15">
        <v>45138.458101851851</v>
      </c>
      <c r="D608" s="16" t="s">
        <v>13</v>
      </c>
      <c r="E608" s="16" t="s">
        <v>28</v>
      </c>
      <c r="F608" s="16" t="s">
        <v>73</v>
      </c>
      <c r="G608" s="107" t="s">
        <v>2226</v>
      </c>
      <c r="H608"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 s="48">
        <f>tbl_raw_data[[#This Row],[Date Actioned]]-tbl_raw_data[[#This Row],[Date Tagged]]</f>
        <v>5.3703703670180403E-3</v>
      </c>
      <c r="J608" s="50">
        <f>HOUR(tbl_raw_data[[#This Row],[time_taken]])*60+MINUTE(tbl_raw_data[[#This Row],[time_taken]])+SECOND(tbl_raw_data[[#This Row],[time_taken]])/60</f>
        <v>7.7333333333333334</v>
      </c>
      <c r="K608" s="54">
        <f>DATE(YEAR(tbl_raw_data[[#This Row],[Date Actioned]]), MONTH(tbl_raw_data[[#This Row],[Date Actioned]]), DAY(tbl_raw_data[[#This Row],[Date Actioned]]))</f>
        <v>45138</v>
      </c>
      <c r="L608" s="55" t="str">
        <f>UPPER(TEXT(tbl_raw_data[[#This Row],[Updated_date]],"MMMM"))</f>
        <v>JULY</v>
      </c>
      <c r="M608" s="55" t="str">
        <f>UPPER("Week "&amp;IF(ROUNDUP(DAY(tbl_raw_data[[#This Row],[Updated_date]])/7,0)=5,4,ROUNDUP(DAY(tbl_raw_data[[#This Row],[Updated_date]])/7,0)))</f>
        <v>WEEK 4</v>
      </c>
      <c r="N608" s="57" t="str">
        <f>UPPER(VLOOKUP(tbl_raw_data[[#This Row],[Analyst]],[1]setting!$A$1:$B$15,2,0))</f>
        <v>SHAHID</v>
      </c>
      <c r="O608" s="57" t="str">
        <f>UPPER(tbl_raw_data[[#This Row],[Outcome]])</f>
        <v>APPROVE</v>
      </c>
      <c r="P608" s="57" t="str">
        <f>UPPER(tbl_raw_data[[#This Row],[Queue Name]])</f>
        <v>CONSUMER EXISTING</v>
      </c>
      <c r="Q608" s="57" t="str">
        <f>IF(tbl_raw_data[[#This Row],[time_taken_in_mins]]&lt;=20,"SLA_MET","SLA_NOT_MET")</f>
        <v>SLA_MET</v>
      </c>
    </row>
    <row r="609" spans="1:17" ht="15" customHeight="1" x14ac:dyDescent="0.25">
      <c r="A609" s="5" t="s">
        <v>227</v>
      </c>
      <c r="B609" s="6">
        <v>45138.455567129633</v>
      </c>
      <c r="C609" s="7">
        <v>45138.45758101852</v>
      </c>
      <c r="D609" s="8" t="s">
        <v>29</v>
      </c>
      <c r="E609" s="10" t="s">
        <v>28</v>
      </c>
      <c r="F609" s="8" t="s">
        <v>228</v>
      </c>
      <c r="G609" s="109"/>
      <c r="H6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 s="48">
        <f>tbl_raw_data[[#This Row],[Date Actioned]]-tbl_raw_data[[#This Row],[Date Tagged]]</f>
        <v>2.0138888867222704E-3</v>
      </c>
      <c r="J609" s="50">
        <f>HOUR(tbl_raw_data[[#This Row],[time_taken]])*60+MINUTE(tbl_raw_data[[#This Row],[time_taken]])+SECOND(tbl_raw_data[[#This Row],[time_taken]])/60</f>
        <v>2.9</v>
      </c>
      <c r="K609" s="54">
        <f>DATE(YEAR(tbl_raw_data[[#This Row],[Date Actioned]]), MONTH(tbl_raw_data[[#This Row],[Date Actioned]]), DAY(tbl_raw_data[[#This Row],[Date Actioned]]))</f>
        <v>45138</v>
      </c>
      <c r="L609" s="55" t="str">
        <f>UPPER(TEXT(tbl_raw_data[[#This Row],[Updated_date]],"MMMM"))</f>
        <v>JULY</v>
      </c>
      <c r="M609" s="55" t="str">
        <f>UPPER("Week "&amp;IF(ROUNDUP(DAY(tbl_raw_data[[#This Row],[Updated_date]])/7,0)=5,4,ROUNDUP(DAY(tbl_raw_data[[#This Row],[Updated_date]])/7,0)))</f>
        <v>WEEK 4</v>
      </c>
      <c r="N609" s="57" t="str">
        <f>UPPER(VLOOKUP(tbl_raw_data[[#This Row],[Analyst]],[1]setting!$A$1:$B$15,2,0))</f>
        <v>OUADIR</v>
      </c>
      <c r="O609" s="57" t="str">
        <f>UPPER(tbl_raw_data[[#This Row],[Outcome]])</f>
        <v>APPROVE</v>
      </c>
      <c r="P609" s="57" t="str">
        <f>UPPER(tbl_raw_data[[#This Row],[Queue Name]])</f>
        <v>CONSUMER EXISTING</v>
      </c>
      <c r="Q609" s="57" t="str">
        <f>IF(tbl_raw_data[[#This Row],[time_taken_in_mins]]&lt;=20,"SLA_MET","SLA_NOT_MET")</f>
        <v>SLA_MET</v>
      </c>
    </row>
    <row r="610" spans="1:17" ht="15" customHeight="1" x14ac:dyDescent="0.25">
      <c r="A610" s="11" t="s">
        <v>4132</v>
      </c>
      <c r="B610" s="12">
        <v>45138.460625</v>
      </c>
      <c r="C610" s="15">
        <v>45138.468553240738</v>
      </c>
      <c r="D610" s="16" t="s">
        <v>13</v>
      </c>
      <c r="E610" s="16" t="s">
        <v>28</v>
      </c>
      <c r="F610" s="16" t="s">
        <v>168</v>
      </c>
      <c r="G610" s="107" t="s">
        <v>29</v>
      </c>
      <c r="H61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 s="48">
        <f>tbl_raw_data[[#This Row],[Date Actioned]]-tbl_raw_data[[#This Row],[Date Tagged]]</f>
        <v>7.9282407386926934E-3</v>
      </c>
      <c r="J610" s="50">
        <f>HOUR(tbl_raw_data[[#This Row],[time_taken]])*60+MINUTE(tbl_raw_data[[#This Row],[time_taken]])+SECOND(tbl_raw_data[[#This Row],[time_taken]])/60</f>
        <v>11.416666666666666</v>
      </c>
      <c r="K610" s="54">
        <f>DATE(YEAR(tbl_raw_data[[#This Row],[Date Actioned]]), MONTH(tbl_raw_data[[#This Row],[Date Actioned]]), DAY(tbl_raw_data[[#This Row],[Date Actioned]]))</f>
        <v>45138</v>
      </c>
      <c r="L610" s="55" t="str">
        <f>UPPER(TEXT(tbl_raw_data[[#This Row],[Updated_date]],"MMMM"))</f>
        <v>JULY</v>
      </c>
      <c r="M610" s="55" t="str">
        <f>UPPER("Week "&amp;IF(ROUNDUP(DAY(tbl_raw_data[[#This Row],[Updated_date]])/7,0)=5,4,ROUNDUP(DAY(tbl_raw_data[[#This Row],[Updated_date]])/7,0)))</f>
        <v>WEEK 4</v>
      </c>
      <c r="N610" s="57" t="str">
        <f>UPPER(VLOOKUP(tbl_raw_data[[#This Row],[Analyst]],[1]setting!$A$1:$B$15,2,0))</f>
        <v>MERCEDES</v>
      </c>
      <c r="O610" s="57" t="str">
        <f>UPPER(tbl_raw_data[[#This Row],[Outcome]])</f>
        <v>APPROVE</v>
      </c>
      <c r="P610" s="57" t="str">
        <f>UPPER(tbl_raw_data[[#This Row],[Queue Name]])</f>
        <v>CONSUMER EXISTING</v>
      </c>
      <c r="Q610" s="57" t="str">
        <f>IF(tbl_raw_data[[#This Row],[time_taken_in_mins]]&lt;=20,"SLA_MET","SLA_NOT_MET")</f>
        <v>SLA_MET</v>
      </c>
    </row>
    <row r="611" spans="1:17" ht="15" customHeight="1" x14ac:dyDescent="0.25">
      <c r="A611" s="22" t="s">
        <v>2654</v>
      </c>
      <c r="B611" s="6">
        <v>45138.461446759262</v>
      </c>
      <c r="C611" s="9">
        <v>45138.467314814814</v>
      </c>
      <c r="D611" s="10" t="s">
        <v>13</v>
      </c>
      <c r="E611" s="10" t="s">
        <v>28</v>
      </c>
      <c r="F611" s="10" t="s">
        <v>55</v>
      </c>
      <c r="G611" s="108" t="s">
        <v>29</v>
      </c>
      <c r="H61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 s="48">
        <f>tbl_raw_data[[#This Row],[Date Actioned]]-tbl_raw_data[[#This Row],[Date Tagged]]</f>
        <v>5.8680555521277711E-3</v>
      </c>
      <c r="J611" s="50">
        <f>HOUR(tbl_raw_data[[#This Row],[time_taken]])*60+MINUTE(tbl_raw_data[[#This Row],[time_taken]])+SECOND(tbl_raw_data[[#This Row],[time_taken]])/60</f>
        <v>8.4499999999999993</v>
      </c>
      <c r="K611" s="54">
        <f>DATE(YEAR(tbl_raw_data[[#This Row],[Date Actioned]]), MONTH(tbl_raw_data[[#This Row],[Date Actioned]]), DAY(tbl_raw_data[[#This Row],[Date Actioned]]))</f>
        <v>45138</v>
      </c>
      <c r="L611" s="55" t="str">
        <f>UPPER(TEXT(tbl_raw_data[[#This Row],[Updated_date]],"MMMM"))</f>
        <v>JULY</v>
      </c>
      <c r="M611" s="55" t="str">
        <f>UPPER("Week "&amp;IF(ROUNDUP(DAY(tbl_raw_data[[#This Row],[Updated_date]])/7,0)=5,4,ROUNDUP(DAY(tbl_raw_data[[#This Row],[Updated_date]])/7,0)))</f>
        <v>WEEK 4</v>
      </c>
      <c r="N611" s="57" t="str">
        <f>UPPER(VLOOKUP(tbl_raw_data[[#This Row],[Analyst]],[1]setting!$A$1:$B$15,2,0))</f>
        <v>CAMERON</v>
      </c>
      <c r="O611" s="57" t="str">
        <f>UPPER(tbl_raw_data[[#This Row],[Outcome]])</f>
        <v>APPROVE</v>
      </c>
      <c r="P611" s="57" t="str">
        <f>UPPER(tbl_raw_data[[#This Row],[Queue Name]])</f>
        <v>CONSUMER EXISTING</v>
      </c>
      <c r="Q611" s="57" t="str">
        <f>IF(tbl_raw_data[[#This Row],[time_taken_in_mins]]&lt;=20,"SLA_MET","SLA_NOT_MET")</f>
        <v>SLA_MET</v>
      </c>
    </row>
    <row r="612" spans="1:17" ht="15" customHeight="1" x14ac:dyDescent="0.25">
      <c r="A612" s="5" t="s">
        <v>3503</v>
      </c>
      <c r="B612" s="12">
        <v>45138.463101851848</v>
      </c>
      <c r="C612" s="13">
        <v>45138.470138888886</v>
      </c>
      <c r="D612" s="14" t="s">
        <v>29</v>
      </c>
      <c r="E612" s="16" t="s">
        <v>41</v>
      </c>
      <c r="F612" s="14" t="s">
        <v>254</v>
      </c>
      <c r="G612" s="106"/>
      <c r="H612"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2" s="48">
        <f>tbl_raw_data[[#This Row],[Date Actioned]]-tbl_raw_data[[#This Row],[Date Tagged]]</f>
        <v>7.0370370376622304E-3</v>
      </c>
      <c r="J612" s="50">
        <f>HOUR(tbl_raw_data[[#This Row],[time_taken]])*60+MINUTE(tbl_raw_data[[#This Row],[time_taken]])+SECOND(tbl_raw_data[[#This Row],[time_taken]])/60</f>
        <v>10.133333333333333</v>
      </c>
      <c r="K612" s="54">
        <f>DATE(YEAR(tbl_raw_data[[#This Row],[Date Actioned]]), MONTH(tbl_raw_data[[#This Row],[Date Actioned]]), DAY(tbl_raw_data[[#This Row],[Date Actioned]]))</f>
        <v>45138</v>
      </c>
      <c r="L612" s="55" t="str">
        <f>UPPER(TEXT(tbl_raw_data[[#This Row],[Updated_date]],"MMMM"))</f>
        <v>JULY</v>
      </c>
      <c r="M612" s="55" t="str">
        <f>UPPER("Week "&amp;IF(ROUNDUP(DAY(tbl_raw_data[[#This Row],[Updated_date]])/7,0)=5,4,ROUNDUP(DAY(tbl_raw_data[[#This Row],[Updated_date]])/7,0)))</f>
        <v>WEEK 4</v>
      </c>
      <c r="N612" s="57" t="str">
        <f>UPPER(VLOOKUP(tbl_raw_data[[#This Row],[Analyst]],[1]setting!$A$1:$B$15,2,0))</f>
        <v>FARDIN</v>
      </c>
      <c r="O612" s="57" t="str">
        <f>UPPER(tbl_raw_data[[#This Row],[Outcome]])</f>
        <v>APPROVE</v>
      </c>
      <c r="P612" s="57" t="str">
        <f>UPPER(tbl_raw_data[[#This Row],[Queue Name]])</f>
        <v>CONSUMER POST BUREAU</v>
      </c>
      <c r="Q612" s="57" t="str">
        <f>IF(tbl_raw_data[[#This Row],[time_taken_in_mins]]&lt;=20,"SLA_MET","SLA_NOT_MET")</f>
        <v>SLA_MET</v>
      </c>
    </row>
    <row r="613" spans="1:17" ht="15" customHeight="1" x14ac:dyDescent="0.25">
      <c r="A613" s="11" t="s">
        <v>5177</v>
      </c>
      <c r="B613" s="6">
        <v>45138.465509259258</v>
      </c>
      <c r="C613" s="7">
        <v>45138.475451388891</v>
      </c>
      <c r="D613" s="8" t="s">
        <v>29</v>
      </c>
      <c r="E613" s="10" t="s">
        <v>41</v>
      </c>
      <c r="F613" s="8" t="s">
        <v>254</v>
      </c>
      <c r="G613" s="109"/>
      <c r="H6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3" s="48">
        <f>tbl_raw_data[[#This Row],[Date Actioned]]-tbl_raw_data[[#This Row],[Date Tagged]]</f>
        <v>9.9421296326909214E-3</v>
      </c>
      <c r="J613" s="50">
        <f>HOUR(tbl_raw_data[[#This Row],[time_taken]])*60+MINUTE(tbl_raw_data[[#This Row],[time_taken]])+SECOND(tbl_raw_data[[#This Row],[time_taken]])/60</f>
        <v>14.316666666666666</v>
      </c>
      <c r="K613" s="54">
        <f>DATE(YEAR(tbl_raw_data[[#This Row],[Date Actioned]]), MONTH(tbl_raw_data[[#This Row],[Date Actioned]]), DAY(tbl_raw_data[[#This Row],[Date Actioned]]))</f>
        <v>45138</v>
      </c>
      <c r="L613" s="55" t="str">
        <f>UPPER(TEXT(tbl_raw_data[[#This Row],[Updated_date]],"MMMM"))</f>
        <v>JULY</v>
      </c>
      <c r="M613" s="55" t="str">
        <f>UPPER("Week "&amp;IF(ROUNDUP(DAY(tbl_raw_data[[#This Row],[Updated_date]])/7,0)=5,4,ROUNDUP(DAY(tbl_raw_data[[#This Row],[Updated_date]])/7,0)))</f>
        <v>WEEK 4</v>
      </c>
      <c r="N613" s="57" t="str">
        <f>UPPER(VLOOKUP(tbl_raw_data[[#This Row],[Analyst]],[1]setting!$A$1:$B$15,2,0))</f>
        <v>FARDIN</v>
      </c>
      <c r="O613" s="57" t="str">
        <f>UPPER(tbl_raw_data[[#This Row],[Outcome]])</f>
        <v>APPROVE</v>
      </c>
      <c r="P613" s="57" t="str">
        <f>UPPER(tbl_raw_data[[#This Row],[Queue Name]])</f>
        <v>CONSUMER POST BUREAU</v>
      </c>
      <c r="Q613" s="57" t="str">
        <f>IF(tbl_raw_data[[#This Row],[time_taken_in_mins]]&lt;=20,"SLA_MET","SLA_NOT_MET")</f>
        <v>SLA_MET</v>
      </c>
    </row>
    <row r="614" spans="1:17" ht="15" customHeight="1" x14ac:dyDescent="0.25">
      <c r="A614" s="22" t="s">
        <v>6324</v>
      </c>
      <c r="B614" s="12">
        <v>45138.468032407407</v>
      </c>
      <c r="C614" s="13">
        <v>45138.48096064815</v>
      </c>
      <c r="D614" s="14" t="s">
        <v>29</v>
      </c>
      <c r="E614" s="16" t="s">
        <v>41</v>
      </c>
      <c r="F614" s="14" t="s">
        <v>455</v>
      </c>
      <c r="G614" s="106"/>
      <c r="H614"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 s="48">
        <f>tbl_raw_data[[#This Row],[Date Actioned]]-tbl_raw_data[[#This Row],[Date Tagged]]</f>
        <v>1.2928240743349306E-2</v>
      </c>
      <c r="J614" s="50">
        <f>HOUR(tbl_raw_data[[#This Row],[time_taken]])*60+MINUTE(tbl_raw_data[[#This Row],[time_taken]])+SECOND(tbl_raw_data[[#This Row],[time_taken]])/60</f>
        <v>18.616666666666667</v>
      </c>
      <c r="K614" s="54">
        <f>DATE(YEAR(tbl_raw_data[[#This Row],[Date Actioned]]), MONTH(tbl_raw_data[[#This Row],[Date Actioned]]), DAY(tbl_raw_data[[#This Row],[Date Actioned]]))</f>
        <v>45138</v>
      </c>
      <c r="L614" s="55" t="str">
        <f>UPPER(TEXT(tbl_raw_data[[#This Row],[Updated_date]],"MMMM"))</f>
        <v>JULY</v>
      </c>
      <c r="M614" s="55" t="str">
        <f>UPPER("Week "&amp;IF(ROUNDUP(DAY(tbl_raw_data[[#This Row],[Updated_date]])/7,0)=5,4,ROUNDUP(DAY(tbl_raw_data[[#This Row],[Updated_date]])/7,0)))</f>
        <v>WEEK 4</v>
      </c>
      <c r="N614" s="57" t="str">
        <f>UPPER(VLOOKUP(tbl_raw_data[[#This Row],[Analyst]],[1]setting!$A$1:$B$15,2,0))</f>
        <v>ROHAN</v>
      </c>
      <c r="O614" s="57" t="str">
        <f>UPPER(tbl_raw_data[[#This Row],[Outcome]])</f>
        <v>APPROVE</v>
      </c>
      <c r="P614" s="57" t="str">
        <f>UPPER(tbl_raw_data[[#This Row],[Queue Name]])</f>
        <v>CONSUMER POST BUREAU</v>
      </c>
      <c r="Q614" s="57" t="str">
        <f>IF(tbl_raw_data[[#This Row],[time_taken_in_mins]]&lt;=20,"SLA_MET","SLA_NOT_MET")</f>
        <v>SLA_MET</v>
      </c>
    </row>
    <row r="615" spans="1:17" ht="15" customHeight="1" x14ac:dyDescent="0.25">
      <c r="A615" s="5" t="s">
        <v>1677</v>
      </c>
      <c r="B615" s="6">
        <v>45138.470625000002</v>
      </c>
      <c r="C615" s="9">
        <v>45138.475266203706</v>
      </c>
      <c r="D615" s="10" t="s">
        <v>13</v>
      </c>
      <c r="E615" s="10" t="s">
        <v>28</v>
      </c>
      <c r="F615" s="10" t="s">
        <v>10</v>
      </c>
      <c r="G615" s="108" t="s">
        <v>67</v>
      </c>
      <c r="H61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 s="48">
        <f>tbl_raw_data[[#This Row],[Date Actioned]]-tbl_raw_data[[#This Row],[Date Tagged]]</f>
        <v>4.6412037045229226E-3</v>
      </c>
      <c r="J615" s="50">
        <f>HOUR(tbl_raw_data[[#This Row],[time_taken]])*60+MINUTE(tbl_raw_data[[#This Row],[time_taken]])+SECOND(tbl_raw_data[[#This Row],[time_taken]])/60</f>
        <v>6.6833333333333336</v>
      </c>
      <c r="K615" s="54">
        <f>DATE(YEAR(tbl_raw_data[[#This Row],[Date Actioned]]), MONTH(tbl_raw_data[[#This Row],[Date Actioned]]), DAY(tbl_raw_data[[#This Row],[Date Actioned]]))</f>
        <v>45138</v>
      </c>
      <c r="L615" s="55" t="str">
        <f>UPPER(TEXT(tbl_raw_data[[#This Row],[Updated_date]],"MMMM"))</f>
        <v>JULY</v>
      </c>
      <c r="M615" s="55" t="str">
        <f>UPPER("Week "&amp;IF(ROUNDUP(DAY(tbl_raw_data[[#This Row],[Updated_date]])/7,0)=5,4,ROUNDUP(DAY(tbl_raw_data[[#This Row],[Updated_date]])/7,0)))</f>
        <v>WEEK 4</v>
      </c>
      <c r="N615" s="57" t="str">
        <f>UPPER(VLOOKUP(tbl_raw_data[[#This Row],[Analyst]],[1]setting!$A$1:$B$15,2,0))</f>
        <v>SAM</v>
      </c>
      <c r="O615" s="57" t="str">
        <f>UPPER(tbl_raw_data[[#This Row],[Outcome]])</f>
        <v>APPROVE</v>
      </c>
      <c r="P615" s="57" t="str">
        <f>UPPER(tbl_raw_data[[#This Row],[Queue Name]])</f>
        <v>CONSUMER EXISTING</v>
      </c>
      <c r="Q615" s="57" t="str">
        <f>IF(tbl_raw_data[[#This Row],[time_taken_in_mins]]&lt;=20,"SLA_MET","SLA_NOT_MET")</f>
        <v>SLA_MET</v>
      </c>
    </row>
    <row r="616" spans="1:17" ht="15" customHeight="1" x14ac:dyDescent="0.25">
      <c r="A616" s="11" t="s">
        <v>5020</v>
      </c>
      <c r="B616" s="12">
        <v>45138.47184027778</v>
      </c>
      <c r="C616" s="13">
        <v>45138.481365740743</v>
      </c>
      <c r="D616" s="14" t="s">
        <v>29</v>
      </c>
      <c r="E616" s="16" t="s">
        <v>28</v>
      </c>
      <c r="F616" s="14" t="s">
        <v>254</v>
      </c>
      <c r="G616" s="106"/>
      <c r="H616"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6" s="48">
        <f>tbl_raw_data[[#This Row],[Date Actioned]]-tbl_raw_data[[#This Row],[Date Tagged]]</f>
        <v>9.5254629632108845E-3</v>
      </c>
      <c r="J616" s="50">
        <f>HOUR(tbl_raw_data[[#This Row],[time_taken]])*60+MINUTE(tbl_raw_data[[#This Row],[time_taken]])+SECOND(tbl_raw_data[[#This Row],[time_taken]])/60</f>
        <v>13.716666666666667</v>
      </c>
      <c r="K616" s="54">
        <f>DATE(YEAR(tbl_raw_data[[#This Row],[Date Actioned]]), MONTH(tbl_raw_data[[#This Row],[Date Actioned]]), DAY(tbl_raw_data[[#This Row],[Date Actioned]]))</f>
        <v>45138</v>
      </c>
      <c r="L616" s="55" t="str">
        <f>UPPER(TEXT(tbl_raw_data[[#This Row],[Updated_date]],"MMMM"))</f>
        <v>JULY</v>
      </c>
      <c r="M616" s="55" t="str">
        <f>UPPER("Week "&amp;IF(ROUNDUP(DAY(tbl_raw_data[[#This Row],[Updated_date]])/7,0)=5,4,ROUNDUP(DAY(tbl_raw_data[[#This Row],[Updated_date]])/7,0)))</f>
        <v>WEEK 4</v>
      </c>
      <c r="N616" s="57" t="str">
        <f>UPPER(VLOOKUP(tbl_raw_data[[#This Row],[Analyst]],[1]setting!$A$1:$B$15,2,0))</f>
        <v>FARDIN</v>
      </c>
      <c r="O616" s="57" t="str">
        <f>UPPER(tbl_raw_data[[#This Row],[Outcome]])</f>
        <v>APPROVE</v>
      </c>
      <c r="P616" s="57" t="str">
        <f>UPPER(tbl_raw_data[[#This Row],[Queue Name]])</f>
        <v>CONSUMER EXISTING</v>
      </c>
      <c r="Q616" s="57" t="str">
        <f>IF(tbl_raw_data[[#This Row],[time_taken_in_mins]]&lt;=20,"SLA_MET","SLA_NOT_MET")</f>
        <v>SLA_MET</v>
      </c>
    </row>
    <row r="617" spans="1:17" ht="15" customHeight="1" x14ac:dyDescent="0.25">
      <c r="A617" s="5" t="s">
        <v>6395</v>
      </c>
      <c r="B617" s="12">
        <v>45138.473576388889</v>
      </c>
      <c r="C617" s="15">
        <v>45138.48678240741</v>
      </c>
      <c r="D617" s="16" t="s">
        <v>8</v>
      </c>
      <c r="E617" s="16" t="s">
        <v>9</v>
      </c>
      <c r="F617" s="16" t="s">
        <v>168</v>
      </c>
      <c r="G617" s="107" t="s">
        <v>6396</v>
      </c>
      <c r="H61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17" s="48">
        <f>tbl_raw_data[[#This Row],[Date Actioned]]-tbl_raw_data[[#This Row],[Date Tagged]]</f>
        <v>1.3206018520577345E-2</v>
      </c>
      <c r="J617" s="50">
        <f>HOUR(tbl_raw_data[[#This Row],[time_taken]])*60+MINUTE(tbl_raw_data[[#This Row],[time_taken]])+SECOND(tbl_raw_data[[#This Row],[time_taken]])/60</f>
        <v>19.016666666666666</v>
      </c>
      <c r="K617" s="54">
        <f>DATE(YEAR(tbl_raw_data[[#This Row],[Date Actioned]]), MONTH(tbl_raw_data[[#This Row],[Date Actioned]]), DAY(tbl_raw_data[[#This Row],[Date Actioned]]))</f>
        <v>45138</v>
      </c>
      <c r="L617" s="55" t="str">
        <f>UPPER(TEXT(tbl_raw_data[[#This Row],[Updated_date]],"MMMM"))</f>
        <v>JULY</v>
      </c>
      <c r="M617" s="55" t="str">
        <f>UPPER("Week "&amp;IF(ROUNDUP(DAY(tbl_raw_data[[#This Row],[Updated_date]])/7,0)=5,4,ROUNDUP(DAY(tbl_raw_data[[#This Row],[Updated_date]])/7,0)))</f>
        <v>WEEK 4</v>
      </c>
      <c r="N617" s="57" t="str">
        <f>UPPER(VLOOKUP(tbl_raw_data[[#This Row],[Analyst]],[1]setting!$A$1:$B$15,2,0))</f>
        <v>MERCEDES</v>
      </c>
      <c r="O617" s="57" t="str">
        <f>UPPER(tbl_raw_data[[#This Row],[Outcome]])</f>
        <v>WITHDRAW</v>
      </c>
      <c r="P617" s="57" t="str">
        <f>UPPER(tbl_raw_data[[#This Row],[Queue Name]])</f>
        <v>CONSUMER PRE BUREAU</v>
      </c>
      <c r="Q617" s="57" t="str">
        <f>IF(tbl_raw_data[[#This Row],[time_taken_in_mins]]&lt;=20,"SLA_MET","SLA_NOT_MET")</f>
        <v>SLA_MET</v>
      </c>
    </row>
    <row r="618" spans="1:17" ht="15" customHeight="1" x14ac:dyDescent="0.25">
      <c r="A618" s="22" t="s">
        <v>6276</v>
      </c>
      <c r="B618" s="6">
        <v>45138.474050925928</v>
      </c>
      <c r="C618" s="9">
        <v>45138.48678240741</v>
      </c>
      <c r="D618" s="10" t="s">
        <v>13</v>
      </c>
      <c r="E618" s="10" t="s">
        <v>28</v>
      </c>
      <c r="F618" s="10" t="s">
        <v>86</v>
      </c>
      <c r="G618" s="108" t="s">
        <v>753</v>
      </c>
      <c r="H61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 s="48">
        <f>tbl_raw_data[[#This Row],[Date Actioned]]-tbl_raw_data[[#This Row],[Date Tagged]]</f>
        <v>1.2731481481750961E-2</v>
      </c>
      <c r="J618" s="50">
        <f>HOUR(tbl_raw_data[[#This Row],[time_taken]])*60+MINUTE(tbl_raw_data[[#This Row],[time_taken]])+SECOND(tbl_raw_data[[#This Row],[time_taken]])/60</f>
        <v>18.333333333333332</v>
      </c>
      <c r="K618" s="54">
        <f>DATE(YEAR(tbl_raw_data[[#This Row],[Date Actioned]]), MONTH(tbl_raw_data[[#This Row],[Date Actioned]]), DAY(tbl_raw_data[[#This Row],[Date Actioned]]))</f>
        <v>45138</v>
      </c>
      <c r="L618" s="55" t="str">
        <f>UPPER(TEXT(tbl_raw_data[[#This Row],[Updated_date]],"MMMM"))</f>
        <v>JULY</v>
      </c>
      <c r="M618" s="55" t="str">
        <f>UPPER("Week "&amp;IF(ROUNDUP(DAY(tbl_raw_data[[#This Row],[Updated_date]])/7,0)=5,4,ROUNDUP(DAY(tbl_raw_data[[#This Row],[Updated_date]])/7,0)))</f>
        <v>WEEK 4</v>
      </c>
      <c r="N618" s="57" t="str">
        <f>UPPER(VLOOKUP(tbl_raw_data[[#This Row],[Analyst]],[1]setting!$A$1:$B$15,2,0))</f>
        <v>ASIF</v>
      </c>
      <c r="O618" s="57" t="str">
        <f>UPPER(tbl_raw_data[[#This Row],[Outcome]])</f>
        <v>APPROVE</v>
      </c>
      <c r="P618" s="57" t="str">
        <f>UPPER(tbl_raw_data[[#This Row],[Queue Name]])</f>
        <v>CONSUMER EXISTING</v>
      </c>
      <c r="Q618" s="57" t="str">
        <f>IF(tbl_raw_data[[#This Row],[time_taken_in_mins]]&lt;=20,"SLA_MET","SLA_NOT_MET")</f>
        <v>SLA_MET</v>
      </c>
    </row>
    <row r="619" spans="1:17" ht="15" customHeight="1" x14ac:dyDescent="0.25">
      <c r="A619" s="5" t="s">
        <v>6869</v>
      </c>
      <c r="B619" s="12">
        <v>45138.474548611113</v>
      </c>
      <c r="C619" s="13">
        <v>45138.491030092591</v>
      </c>
      <c r="D619" s="14" t="s">
        <v>29</v>
      </c>
      <c r="E619" s="16" t="s">
        <v>28</v>
      </c>
      <c r="F619" s="14" t="s">
        <v>228</v>
      </c>
      <c r="G619" s="106"/>
      <c r="H619"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 s="48">
        <f>tbl_raw_data[[#This Row],[Date Actioned]]-tbl_raw_data[[#This Row],[Date Tagged]]</f>
        <v>1.6481481477967463E-2</v>
      </c>
      <c r="J619" s="50">
        <f>HOUR(tbl_raw_data[[#This Row],[time_taken]])*60+MINUTE(tbl_raw_data[[#This Row],[time_taken]])+SECOND(tbl_raw_data[[#This Row],[time_taken]])/60</f>
        <v>23.733333333333334</v>
      </c>
      <c r="K619" s="54">
        <f>DATE(YEAR(tbl_raw_data[[#This Row],[Date Actioned]]), MONTH(tbl_raw_data[[#This Row],[Date Actioned]]), DAY(tbl_raw_data[[#This Row],[Date Actioned]]))</f>
        <v>45138</v>
      </c>
      <c r="L619" s="55" t="str">
        <f>UPPER(TEXT(tbl_raw_data[[#This Row],[Updated_date]],"MMMM"))</f>
        <v>JULY</v>
      </c>
      <c r="M619" s="55" t="str">
        <f>UPPER("Week "&amp;IF(ROUNDUP(DAY(tbl_raw_data[[#This Row],[Updated_date]])/7,0)=5,4,ROUNDUP(DAY(tbl_raw_data[[#This Row],[Updated_date]])/7,0)))</f>
        <v>WEEK 4</v>
      </c>
      <c r="N619" s="57" t="str">
        <f>UPPER(VLOOKUP(tbl_raw_data[[#This Row],[Analyst]],[1]setting!$A$1:$B$15,2,0))</f>
        <v>OUADIR</v>
      </c>
      <c r="O619" s="57" t="str">
        <f>UPPER(tbl_raw_data[[#This Row],[Outcome]])</f>
        <v>APPROVE</v>
      </c>
      <c r="P619" s="57" t="str">
        <f>UPPER(tbl_raw_data[[#This Row],[Queue Name]])</f>
        <v>CONSUMER EXISTING</v>
      </c>
      <c r="Q619" s="57" t="str">
        <f>IF(tbl_raw_data[[#This Row],[time_taken_in_mins]]&lt;=20,"SLA_MET","SLA_NOT_MET")</f>
        <v>SLA_NOT_MET</v>
      </c>
    </row>
    <row r="620" spans="1:17" ht="15" customHeight="1" x14ac:dyDescent="0.25">
      <c r="A620" s="11" t="s">
        <v>2988</v>
      </c>
      <c r="B620" s="6">
        <v>45138.475486111114</v>
      </c>
      <c r="C620" s="7">
        <v>45138.481840277775</v>
      </c>
      <c r="D620" s="8" t="s">
        <v>29</v>
      </c>
      <c r="E620" s="10" t="s">
        <v>41</v>
      </c>
      <c r="F620" s="8" t="s">
        <v>73</v>
      </c>
      <c r="G620" s="109"/>
      <c r="H6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 s="48">
        <f>tbl_raw_data[[#This Row],[Date Actioned]]-tbl_raw_data[[#This Row],[Date Tagged]]</f>
        <v>6.3541666604578495E-3</v>
      </c>
      <c r="J620" s="50">
        <f>HOUR(tbl_raw_data[[#This Row],[time_taken]])*60+MINUTE(tbl_raw_data[[#This Row],[time_taken]])+SECOND(tbl_raw_data[[#This Row],[time_taken]])/60</f>
        <v>9.15</v>
      </c>
      <c r="K620" s="54">
        <f>DATE(YEAR(tbl_raw_data[[#This Row],[Date Actioned]]), MONTH(tbl_raw_data[[#This Row],[Date Actioned]]), DAY(tbl_raw_data[[#This Row],[Date Actioned]]))</f>
        <v>45138</v>
      </c>
      <c r="L620" s="55" t="str">
        <f>UPPER(TEXT(tbl_raw_data[[#This Row],[Updated_date]],"MMMM"))</f>
        <v>JULY</v>
      </c>
      <c r="M620" s="55" t="str">
        <f>UPPER("Week "&amp;IF(ROUNDUP(DAY(tbl_raw_data[[#This Row],[Updated_date]])/7,0)=5,4,ROUNDUP(DAY(tbl_raw_data[[#This Row],[Updated_date]])/7,0)))</f>
        <v>WEEK 4</v>
      </c>
      <c r="N620" s="57" t="str">
        <f>UPPER(VLOOKUP(tbl_raw_data[[#This Row],[Analyst]],[1]setting!$A$1:$B$15,2,0))</f>
        <v>SHAHID</v>
      </c>
      <c r="O620" s="57" t="str">
        <f>UPPER(tbl_raw_data[[#This Row],[Outcome]])</f>
        <v>APPROVE</v>
      </c>
      <c r="P620" s="57" t="str">
        <f>UPPER(tbl_raw_data[[#This Row],[Queue Name]])</f>
        <v>CONSUMER POST BUREAU</v>
      </c>
      <c r="Q620" s="57" t="str">
        <f>IF(tbl_raw_data[[#This Row],[time_taken_in_mins]]&lt;=20,"SLA_MET","SLA_NOT_MET")</f>
        <v>SLA_MET</v>
      </c>
    </row>
    <row r="621" spans="1:17" ht="15" customHeight="1" x14ac:dyDescent="0.25">
      <c r="A621" s="11" t="s">
        <v>2911</v>
      </c>
      <c r="B621" s="6">
        <v>45138.4766087963</v>
      </c>
      <c r="C621" s="9">
        <v>45138.482858796298</v>
      </c>
      <c r="D621" s="10" t="s">
        <v>8</v>
      </c>
      <c r="E621" s="10" t="s">
        <v>9</v>
      </c>
      <c r="F621" s="10" t="s">
        <v>168</v>
      </c>
      <c r="G621" s="108" t="s">
        <v>2912</v>
      </c>
      <c r="H62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21" s="48">
        <f>tbl_raw_data[[#This Row],[Date Actioned]]-tbl_raw_data[[#This Row],[Date Tagged]]</f>
        <v>6.2499999985448085E-3</v>
      </c>
      <c r="J621" s="50">
        <f>HOUR(tbl_raw_data[[#This Row],[time_taken]])*60+MINUTE(tbl_raw_data[[#This Row],[time_taken]])+SECOND(tbl_raw_data[[#This Row],[time_taken]])/60</f>
        <v>9</v>
      </c>
      <c r="K621" s="54">
        <f>DATE(YEAR(tbl_raw_data[[#This Row],[Date Actioned]]), MONTH(tbl_raw_data[[#This Row],[Date Actioned]]), DAY(tbl_raw_data[[#This Row],[Date Actioned]]))</f>
        <v>45138</v>
      </c>
      <c r="L621" s="55" t="str">
        <f>UPPER(TEXT(tbl_raw_data[[#This Row],[Updated_date]],"MMMM"))</f>
        <v>JULY</v>
      </c>
      <c r="M621" s="55" t="str">
        <f>UPPER("Week "&amp;IF(ROUNDUP(DAY(tbl_raw_data[[#This Row],[Updated_date]])/7,0)=5,4,ROUNDUP(DAY(tbl_raw_data[[#This Row],[Updated_date]])/7,0)))</f>
        <v>WEEK 4</v>
      </c>
      <c r="N621" s="57" t="str">
        <f>UPPER(VLOOKUP(tbl_raw_data[[#This Row],[Analyst]],[1]setting!$A$1:$B$15,2,0))</f>
        <v>MERCEDES</v>
      </c>
      <c r="O621" s="57" t="str">
        <f>UPPER(tbl_raw_data[[#This Row],[Outcome]])</f>
        <v>WITHDRAW</v>
      </c>
      <c r="P621" s="57" t="str">
        <f>UPPER(tbl_raw_data[[#This Row],[Queue Name]])</f>
        <v>CONSUMER PRE BUREAU</v>
      </c>
      <c r="Q621" s="57" t="str">
        <f>IF(tbl_raw_data[[#This Row],[time_taken_in_mins]]&lt;=20,"SLA_MET","SLA_NOT_MET")</f>
        <v>SLA_MET</v>
      </c>
    </row>
    <row r="622" spans="1:17" ht="15" customHeight="1" x14ac:dyDescent="0.25">
      <c r="A622" s="22" t="s">
        <v>2404</v>
      </c>
      <c r="B622" s="12">
        <v>45138.481469907405</v>
      </c>
      <c r="C622" s="15">
        <v>45138.487037037034</v>
      </c>
      <c r="D622" s="16" t="s">
        <v>8</v>
      </c>
      <c r="E622" s="16" t="s">
        <v>28</v>
      </c>
      <c r="F622" s="16" t="s">
        <v>10</v>
      </c>
      <c r="G622" s="107" t="s">
        <v>2405</v>
      </c>
      <c r="H62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2" s="48">
        <f>tbl_raw_data[[#This Row],[Date Actioned]]-tbl_raw_data[[#This Row],[Date Tagged]]</f>
        <v>5.5671296286163852E-3</v>
      </c>
      <c r="J622" s="50">
        <f>HOUR(tbl_raw_data[[#This Row],[time_taken]])*60+MINUTE(tbl_raw_data[[#This Row],[time_taken]])+SECOND(tbl_raw_data[[#This Row],[time_taken]])/60</f>
        <v>8.0166666666666675</v>
      </c>
      <c r="K622" s="54">
        <f>DATE(YEAR(tbl_raw_data[[#This Row],[Date Actioned]]), MONTH(tbl_raw_data[[#This Row],[Date Actioned]]), DAY(tbl_raw_data[[#This Row],[Date Actioned]]))</f>
        <v>45138</v>
      </c>
      <c r="L622" s="55" t="str">
        <f>UPPER(TEXT(tbl_raw_data[[#This Row],[Updated_date]],"MMMM"))</f>
        <v>JULY</v>
      </c>
      <c r="M622" s="55" t="str">
        <f>UPPER("Week "&amp;IF(ROUNDUP(DAY(tbl_raw_data[[#This Row],[Updated_date]])/7,0)=5,4,ROUNDUP(DAY(tbl_raw_data[[#This Row],[Updated_date]])/7,0)))</f>
        <v>WEEK 4</v>
      </c>
      <c r="N622" s="57" t="str">
        <f>UPPER(VLOOKUP(tbl_raw_data[[#This Row],[Analyst]],[1]setting!$A$1:$B$15,2,0))</f>
        <v>SAM</v>
      </c>
      <c r="O622" s="57" t="str">
        <f>UPPER(tbl_raw_data[[#This Row],[Outcome]])</f>
        <v>WITHDRAW</v>
      </c>
      <c r="P622" s="57" t="str">
        <f>UPPER(tbl_raw_data[[#This Row],[Queue Name]])</f>
        <v>CONSUMER EXISTING</v>
      </c>
      <c r="Q622" s="57" t="str">
        <f>IF(tbl_raw_data[[#This Row],[time_taken_in_mins]]&lt;=20,"SLA_MET","SLA_NOT_MET")</f>
        <v>SLA_MET</v>
      </c>
    </row>
    <row r="623" spans="1:17" ht="15" customHeight="1" x14ac:dyDescent="0.25">
      <c r="A623" s="5" t="s">
        <v>3046</v>
      </c>
      <c r="B623" s="6">
        <v>45138.481493055559</v>
      </c>
      <c r="C623" s="9">
        <v>45138.487951388888</v>
      </c>
      <c r="D623" s="10" t="s">
        <v>8</v>
      </c>
      <c r="E623" s="10" t="s">
        <v>9</v>
      </c>
      <c r="F623" s="10" t="s">
        <v>73</v>
      </c>
      <c r="G623" s="108" t="s">
        <v>3047</v>
      </c>
      <c r="H62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3" s="48">
        <f>tbl_raw_data[[#This Row],[Date Actioned]]-tbl_raw_data[[#This Row],[Date Tagged]]</f>
        <v>6.4583333296468481E-3</v>
      </c>
      <c r="J623" s="50">
        <f>HOUR(tbl_raw_data[[#This Row],[time_taken]])*60+MINUTE(tbl_raw_data[[#This Row],[time_taken]])+SECOND(tbl_raw_data[[#This Row],[time_taken]])/60</f>
        <v>9.3000000000000007</v>
      </c>
      <c r="K623" s="54">
        <f>DATE(YEAR(tbl_raw_data[[#This Row],[Date Actioned]]), MONTH(tbl_raw_data[[#This Row],[Date Actioned]]), DAY(tbl_raw_data[[#This Row],[Date Actioned]]))</f>
        <v>45138</v>
      </c>
      <c r="L623" s="55" t="str">
        <f>UPPER(TEXT(tbl_raw_data[[#This Row],[Updated_date]],"MMMM"))</f>
        <v>JULY</v>
      </c>
      <c r="M623" s="55" t="str">
        <f>UPPER("Week "&amp;IF(ROUNDUP(DAY(tbl_raw_data[[#This Row],[Updated_date]])/7,0)=5,4,ROUNDUP(DAY(tbl_raw_data[[#This Row],[Updated_date]])/7,0)))</f>
        <v>WEEK 4</v>
      </c>
      <c r="N623" s="57" t="str">
        <f>UPPER(VLOOKUP(tbl_raw_data[[#This Row],[Analyst]],[1]setting!$A$1:$B$15,2,0))</f>
        <v>SHAHID</v>
      </c>
      <c r="O623" s="57" t="str">
        <f>UPPER(tbl_raw_data[[#This Row],[Outcome]])</f>
        <v>WITHDRAW</v>
      </c>
      <c r="P623" s="57" t="str">
        <f>UPPER(tbl_raw_data[[#This Row],[Queue Name]])</f>
        <v>CONSUMER PRE BUREAU</v>
      </c>
      <c r="Q623" s="57" t="str">
        <f>IF(tbl_raw_data[[#This Row],[time_taken_in_mins]]&lt;=20,"SLA_MET","SLA_NOT_MET")</f>
        <v>SLA_MET</v>
      </c>
    </row>
    <row r="624" spans="1:17" ht="15" customHeight="1" x14ac:dyDescent="0.25">
      <c r="A624" s="11" t="s">
        <v>4847</v>
      </c>
      <c r="B624" s="12">
        <v>45138.484861111108</v>
      </c>
      <c r="C624" s="15">
        <v>45138.494039351855</v>
      </c>
      <c r="D624" s="16" t="s">
        <v>8</v>
      </c>
      <c r="E624" s="16" t="s">
        <v>28</v>
      </c>
      <c r="F624" s="16" t="s">
        <v>254</v>
      </c>
      <c r="G624" s="107" t="s">
        <v>172</v>
      </c>
      <c r="H62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24" s="48">
        <f>tbl_raw_data[[#This Row],[Date Actioned]]-tbl_raw_data[[#This Row],[Date Tagged]]</f>
        <v>9.1782407471328042E-3</v>
      </c>
      <c r="J624" s="50">
        <f>HOUR(tbl_raw_data[[#This Row],[time_taken]])*60+MINUTE(tbl_raw_data[[#This Row],[time_taken]])+SECOND(tbl_raw_data[[#This Row],[time_taken]])/60</f>
        <v>13.216666666666667</v>
      </c>
      <c r="K624" s="54">
        <f>DATE(YEAR(tbl_raw_data[[#This Row],[Date Actioned]]), MONTH(tbl_raw_data[[#This Row],[Date Actioned]]), DAY(tbl_raw_data[[#This Row],[Date Actioned]]))</f>
        <v>45138</v>
      </c>
      <c r="L624" s="55" t="str">
        <f>UPPER(TEXT(tbl_raw_data[[#This Row],[Updated_date]],"MMMM"))</f>
        <v>JULY</v>
      </c>
      <c r="M624" s="55" t="str">
        <f>UPPER("Week "&amp;IF(ROUNDUP(DAY(tbl_raw_data[[#This Row],[Updated_date]])/7,0)=5,4,ROUNDUP(DAY(tbl_raw_data[[#This Row],[Updated_date]])/7,0)))</f>
        <v>WEEK 4</v>
      </c>
      <c r="N624" s="57" t="str">
        <f>UPPER(VLOOKUP(tbl_raw_data[[#This Row],[Analyst]],[1]setting!$A$1:$B$15,2,0))</f>
        <v>FARDIN</v>
      </c>
      <c r="O624" s="57" t="str">
        <f>UPPER(tbl_raw_data[[#This Row],[Outcome]])</f>
        <v>WITHDRAW</v>
      </c>
      <c r="P624" s="57" t="str">
        <f>UPPER(tbl_raw_data[[#This Row],[Queue Name]])</f>
        <v>CONSUMER EXISTING</v>
      </c>
      <c r="Q624" s="57" t="str">
        <f>IF(tbl_raw_data[[#This Row],[time_taken_in_mins]]&lt;=20,"SLA_MET","SLA_NOT_MET")</f>
        <v>SLA_MET</v>
      </c>
    </row>
    <row r="625" spans="1:17" ht="15" customHeight="1" x14ac:dyDescent="0.25">
      <c r="A625" s="22" t="s">
        <v>4727</v>
      </c>
      <c r="B625" s="12">
        <v>45138.484953703701</v>
      </c>
      <c r="C625" s="15">
        <v>45138.493888888886</v>
      </c>
      <c r="D625" s="16" t="s">
        <v>13</v>
      </c>
      <c r="E625" s="16" t="s">
        <v>41</v>
      </c>
      <c r="F625" s="16" t="s">
        <v>10</v>
      </c>
      <c r="G625" s="107" t="s">
        <v>21</v>
      </c>
      <c r="H62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5" s="48">
        <f>tbl_raw_data[[#This Row],[Date Actioned]]-tbl_raw_data[[#This Row],[Date Tagged]]</f>
        <v>8.9351851856918074E-3</v>
      </c>
      <c r="J625" s="50">
        <f>HOUR(tbl_raw_data[[#This Row],[time_taken]])*60+MINUTE(tbl_raw_data[[#This Row],[time_taken]])+SECOND(tbl_raw_data[[#This Row],[time_taken]])/60</f>
        <v>12.866666666666667</v>
      </c>
      <c r="K625" s="54">
        <f>DATE(YEAR(tbl_raw_data[[#This Row],[Date Actioned]]), MONTH(tbl_raw_data[[#This Row],[Date Actioned]]), DAY(tbl_raw_data[[#This Row],[Date Actioned]]))</f>
        <v>45138</v>
      </c>
      <c r="L625" s="55" t="str">
        <f>UPPER(TEXT(tbl_raw_data[[#This Row],[Updated_date]],"MMMM"))</f>
        <v>JULY</v>
      </c>
      <c r="M625" s="55" t="str">
        <f>UPPER("Week "&amp;IF(ROUNDUP(DAY(tbl_raw_data[[#This Row],[Updated_date]])/7,0)=5,4,ROUNDUP(DAY(tbl_raw_data[[#This Row],[Updated_date]])/7,0)))</f>
        <v>WEEK 4</v>
      </c>
      <c r="N625" s="57" t="str">
        <f>UPPER(VLOOKUP(tbl_raw_data[[#This Row],[Analyst]],[1]setting!$A$1:$B$15,2,0))</f>
        <v>SAM</v>
      </c>
      <c r="O625" s="57" t="str">
        <f>UPPER(tbl_raw_data[[#This Row],[Outcome]])</f>
        <v>APPROVE</v>
      </c>
      <c r="P625" s="57" t="str">
        <f>UPPER(tbl_raw_data[[#This Row],[Queue Name]])</f>
        <v>CONSUMER POST BUREAU</v>
      </c>
      <c r="Q625" s="57" t="str">
        <f>IF(tbl_raw_data[[#This Row],[time_taken_in_mins]]&lt;=20,"SLA_MET","SLA_NOT_MET")</f>
        <v>SLA_MET</v>
      </c>
    </row>
    <row r="626" spans="1:17" ht="15" customHeight="1" x14ac:dyDescent="0.25">
      <c r="A626" s="5" t="s">
        <v>5379</v>
      </c>
      <c r="B626" s="6">
        <v>45138.488321759258</v>
      </c>
      <c r="C626" s="9">
        <v>45138.498657407406</v>
      </c>
      <c r="D626" s="10" t="s">
        <v>13</v>
      </c>
      <c r="E626" s="10" t="s">
        <v>9</v>
      </c>
      <c r="F626" s="10" t="s">
        <v>168</v>
      </c>
      <c r="G626" s="108" t="s">
        <v>67</v>
      </c>
      <c r="H62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 s="48">
        <f>tbl_raw_data[[#This Row],[Date Actioned]]-tbl_raw_data[[#This Row],[Date Tagged]]</f>
        <v>1.0335648148611654E-2</v>
      </c>
      <c r="J626" s="50">
        <f>HOUR(tbl_raw_data[[#This Row],[time_taken]])*60+MINUTE(tbl_raw_data[[#This Row],[time_taken]])+SECOND(tbl_raw_data[[#This Row],[time_taken]])/60</f>
        <v>14.883333333333333</v>
      </c>
      <c r="K626" s="54">
        <f>DATE(YEAR(tbl_raw_data[[#This Row],[Date Actioned]]), MONTH(tbl_raw_data[[#This Row],[Date Actioned]]), DAY(tbl_raw_data[[#This Row],[Date Actioned]]))</f>
        <v>45138</v>
      </c>
      <c r="L626" s="55" t="str">
        <f>UPPER(TEXT(tbl_raw_data[[#This Row],[Updated_date]],"MMMM"))</f>
        <v>JULY</v>
      </c>
      <c r="M626" s="55" t="str">
        <f>UPPER("Week "&amp;IF(ROUNDUP(DAY(tbl_raw_data[[#This Row],[Updated_date]])/7,0)=5,4,ROUNDUP(DAY(tbl_raw_data[[#This Row],[Updated_date]])/7,0)))</f>
        <v>WEEK 4</v>
      </c>
      <c r="N626" s="57" t="str">
        <f>UPPER(VLOOKUP(tbl_raw_data[[#This Row],[Analyst]],[1]setting!$A$1:$B$15,2,0))</f>
        <v>MERCEDES</v>
      </c>
      <c r="O626" s="57" t="str">
        <f>UPPER(tbl_raw_data[[#This Row],[Outcome]])</f>
        <v>APPROVE</v>
      </c>
      <c r="P626" s="57" t="str">
        <f>UPPER(tbl_raw_data[[#This Row],[Queue Name]])</f>
        <v>CONSUMER PRE BUREAU</v>
      </c>
      <c r="Q626" s="57" t="str">
        <f>IF(tbl_raw_data[[#This Row],[time_taken_in_mins]]&lt;=20,"SLA_MET","SLA_NOT_MET")</f>
        <v>SLA_MET</v>
      </c>
    </row>
    <row r="627" spans="1:17" ht="15" customHeight="1" x14ac:dyDescent="0.25">
      <c r="A627" s="22" t="s">
        <v>3164</v>
      </c>
      <c r="B627" s="6">
        <v>45138.491701388892</v>
      </c>
      <c r="C627" s="9">
        <v>45138.49832175926</v>
      </c>
      <c r="D627" s="10" t="s">
        <v>8</v>
      </c>
      <c r="E627" s="10" t="s">
        <v>9</v>
      </c>
      <c r="F627" s="10" t="s">
        <v>55</v>
      </c>
      <c r="G627" s="108" t="s">
        <v>3165</v>
      </c>
      <c r="H62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7" s="48">
        <f>tbl_raw_data[[#This Row],[Date Actioned]]-tbl_raw_data[[#This Row],[Date Tagged]]</f>
        <v>6.6203703681821935E-3</v>
      </c>
      <c r="J627" s="50">
        <f>HOUR(tbl_raw_data[[#This Row],[time_taken]])*60+MINUTE(tbl_raw_data[[#This Row],[time_taken]])+SECOND(tbl_raw_data[[#This Row],[time_taken]])/60</f>
        <v>9.5333333333333332</v>
      </c>
      <c r="K627" s="54">
        <f>DATE(YEAR(tbl_raw_data[[#This Row],[Date Actioned]]), MONTH(tbl_raw_data[[#This Row],[Date Actioned]]), DAY(tbl_raw_data[[#This Row],[Date Actioned]]))</f>
        <v>45138</v>
      </c>
      <c r="L627" s="55" t="str">
        <f>UPPER(TEXT(tbl_raw_data[[#This Row],[Updated_date]],"MMMM"))</f>
        <v>JULY</v>
      </c>
      <c r="M627" s="55" t="str">
        <f>UPPER("Week "&amp;IF(ROUNDUP(DAY(tbl_raw_data[[#This Row],[Updated_date]])/7,0)=5,4,ROUNDUP(DAY(tbl_raw_data[[#This Row],[Updated_date]])/7,0)))</f>
        <v>WEEK 4</v>
      </c>
      <c r="N627" s="57" t="str">
        <f>UPPER(VLOOKUP(tbl_raw_data[[#This Row],[Analyst]],[1]setting!$A$1:$B$15,2,0))</f>
        <v>CAMERON</v>
      </c>
      <c r="O627" s="57" t="str">
        <f>UPPER(tbl_raw_data[[#This Row],[Outcome]])</f>
        <v>WITHDRAW</v>
      </c>
      <c r="P627" s="57" t="str">
        <f>UPPER(tbl_raw_data[[#This Row],[Queue Name]])</f>
        <v>CONSUMER PRE BUREAU</v>
      </c>
      <c r="Q627" s="57" t="str">
        <f>IF(tbl_raw_data[[#This Row],[time_taken_in_mins]]&lt;=20,"SLA_MET","SLA_NOT_MET")</f>
        <v>SLA_MET</v>
      </c>
    </row>
    <row r="628" spans="1:17" ht="15" customHeight="1" x14ac:dyDescent="0.25">
      <c r="A628" s="5" t="s">
        <v>4334</v>
      </c>
      <c r="B628" s="12">
        <v>45138.493726851855</v>
      </c>
      <c r="C628" s="15">
        <v>45138.50199074074</v>
      </c>
      <c r="D628" s="16" t="s">
        <v>8</v>
      </c>
      <c r="E628" s="16" t="s">
        <v>9</v>
      </c>
      <c r="F628" s="16" t="s">
        <v>73</v>
      </c>
      <c r="G628" s="107" t="s">
        <v>4335</v>
      </c>
      <c r="H62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8" s="48">
        <f>tbl_raw_data[[#This Row],[Date Actioned]]-tbl_raw_data[[#This Row],[Date Tagged]]</f>
        <v>8.2638888852670789E-3</v>
      </c>
      <c r="J628" s="50">
        <f>HOUR(tbl_raw_data[[#This Row],[time_taken]])*60+MINUTE(tbl_raw_data[[#This Row],[time_taken]])+SECOND(tbl_raw_data[[#This Row],[time_taken]])/60</f>
        <v>11.9</v>
      </c>
      <c r="K628" s="54">
        <f>DATE(YEAR(tbl_raw_data[[#This Row],[Date Actioned]]), MONTH(tbl_raw_data[[#This Row],[Date Actioned]]), DAY(tbl_raw_data[[#This Row],[Date Actioned]]))</f>
        <v>45138</v>
      </c>
      <c r="L628" s="55" t="str">
        <f>UPPER(TEXT(tbl_raw_data[[#This Row],[Updated_date]],"MMMM"))</f>
        <v>JULY</v>
      </c>
      <c r="M628" s="55" t="str">
        <f>UPPER("Week "&amp;IF(ROUNDUP(DAY(tbl_raw_data[[#This Row],[Updated_date]])/7,0)=5,4,ROUNDUP(DAY(tbl_raw_data[[#This Row],[Updated_date]])/7,0)))</f>
        <v>WEEK 4</v>
      </c>
      <c r="N628" s="57" t="str">
        <f>UPPER(VLOOKUP(tbl_raw_data[[#This Row],[Analyst]],[1]setting!$A$1:$B$15,2,0))</f>
        <v>SHAHID</v>
      </c>
      <c r="O628" s="57" t="str">
        <f>UPPER(tbl_raw_data[[#This Row],[Outcome]])</f>
        <v>WITHDRAW</v>
      </c>
      <c r="P628" s="57" t="str">
        <f>UPPER(tbl_raw_data[[#This Row],[Queue Name]])</f>
        <v>CONSUMER PRE BUREAU</v>
      </c>
      <c r="Q628" s="57" t="str">
        <f>IF(tbl_raw_data[[#This Row],[time_taken_in_mins]]&lt;=20,"SLA_MET","SLA_NOT_MET")</f>
        <v>SLA_MET</v>
      </c>
    </row>
    <row r="629" spans="1:17" ht="15" customHeight="1" x14ac:dyDescent="0.25">
      <c r="A629" s="11" t="s">
        <v>3226</v>
      </c>
      <c r="B629" s="12">
        <v>45138.499548611115</v>
      </c>
      <c r="C629" s="15">
        <v>45138.506261574075</v>
      </c>
      <c r="D629" s="16" t="s">
        <v>13</v>
      </c>
      <c r="E629" s="16" t="s">
        <v>28</v>
      </c>
      <c r="F629" s="16" t="s">
        <v>10</v>
      </c>
      <c r="G629" s="107" t="s">
        <v>29</v>
      </c>
      <c r="H62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 s="48">
        <f>tbl_raw_data[[#This Row],[Date Actioned]]-tbl_raw_data[[#This Row],[Date Tagged]]</f>
        <v>6.7129629605915397E-3</v>
      </c>
      <c r="J629" s="50">
        <f>HOUR(tbl_raw_data[[#This Row],[time_taken]])*60+MINUTE(tbl_raw_data[[#This Row],[time_taken]])+SECOND(tbl_raw_data[[#This Row],[time_taken]])/60</f>
        <v>9.6666666666666661</v>
      </c>
      <c r="K629" s="54">
        <f>DATE(YEAR(tbl_raw_data[[#This Row],[Date Actioned]]), MONTH(tbl_raw_data[[#This Row],[Date Actioned]]), DAY(tbl_raw_data[[#This Row],[Date Actioned]]))</f>
        <v>45138</v>
      </c>
      <c r="L629" s="55" t="str">
        <f>UPPER(TEXT(tbl_raw_data[[#This Row],[Updated_date]],"MMMM"))</f>
        <v>JULY</v>
      </c>
      <c r="M629" s="55" t="str">
        <f>UPPER("Week "&amp;IF(ROUNDUP(DAY(tbl_raw_data[[#This Row],[Updated_date]])/7,0)=5,4,ROUNDUP(DAY(tbl_raw_data[[#This Row],[Updated_date]])/7,0)))</f>
        <v>WEEK 4</v>
      </c>
      <c r="N629" s="57" t="str">
        <f>UPPER(VLOOKUP(tbl_raw_data[[#This Row],[Analyst]],[1]setting!$A$1:$B$15,2,0))</f>
        <v>SAM</v>
      </c>
      <c r="O629" s="57" t="str">
        <f>UPPER(tbl_raw_data[[#This Row],[Outcome]])</f>
        <v>APPROVE</v>
      </c>
      <c r="P629" s="57" t="str">
        <f>UPPER(tbl_raw_data[[#This Row],[Queue Name]])</f>
        <v>CONSUMER EXISTING</v>
      </c>
      <c r="Q629" s="57" t="str">
        <f>IF(tbl_raw_data[[#This Row],[time_taken_in_mins]]&lt;=20,"SLA_MET","SLA_NOT_MET")</f>
        <v>SLA_MET</v>
      </c>
    </row>
    <row r="630" spans="1:17" ht="15" customHeight="1" x14ac:dyDescent="0.25">
      <c r="A630" s="22" t="s">
        <v>1448</v>
      </c>
      <c r="B630" s="6">
        <v>45138.500648148147</v>
      </c>
      <c r="C630" s="7">
        <v>45138.505011574074</v>
      </c>
      <c r="D630" s="8" t="s">
        <v>29</v>
      </c>
      <c r="E630" s="10" t="s">
        <v>28</v>
      </c>
      <c r="F630" s="8" t="s">
        <v>455</v>
      </c>
      <c r="G630" s="109"/>
      <c r="H6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 s="48">
        <f>tbl_raw_data[[#This Row],[Date Actioned]]-tbl_raw_data[[#This Row],[Date Tagged]]</f>
        <v>4.3634259272948839E-3</v>
      </c>
      <c r="J630" s="50">
        <f>HOUR(tbl_raw_data[[#This Row],[time_taken]])*60+MINUTE(tbl_raw_data[[#This Row],[time_taken]])+SECOND(tbl_raw_data[[#This Row],[time_taken]])/60</f>
        <v>6.2833333333333332</v>
      </c>
      <c r="K630" s="54">
        <f>DATE(YEAR(tbl_raw_data[[#This Row],[Date Actioned]]), MONTH(tbl_raw_data[[#This Row],[Date Actioned]]), DAY(tbl_raw_data[[#This Row],[Date Actioned]]))</f>
        <v>45138</v>
      </c>
      <c r="L630" s="55" t="str">
        <f>UPPER(TEXT(tbl_raw_data[[#This Row],[Updated_date]],"MMMM"))</f>
        <v>JULY</v>
      </c>
      <c r="M630" s="55" t="str">
        <f>UPPER("Week "&amp;IF(ROUNDUP(DAY(tbl_raw_data[[#This Row],[Updated_date]])/7,0)=5,4,ROUNDUP(DAY(tbl_raw_data[[#This Row],[Updated_date]])/7,0)))</f>
        <v>WEEK 4</v>
      </c>
      <c r="N630" s="57" t="str">
        <f>UPPER(VLOOKUP(tbl_raw_data[[#This Row],[Analyst]],[1]setting!$A$1:$B$15,2,0))</f>
        <v>ROHAN</v>
      </c>
      <c r="O630" s="57" t="str">
        <f>UPPER(tbl_raw_data[[#This Row],[Outcome]])</f>
        <v>APPROVE</v>
      </c>
      <c r="P630" s="57" t="str">
        <f>UPPER(tbl_raw_data[[#This Row],[Queue Name]])</f>
        <v>CONSUMER EXISTING</v>
      </c>
      <c r="Q630" s="57" t="str">
        <f>IF(tbl_raw_data[[#This Row],[time_taken_in_mins]]&lt;=20,"SLA_MET","SLA_NOT_MET")</f>
        <v>SLA_MET</v>
      </c>
    </row>
    <row r="631" spans="1:17" ht="15" customHeight="1" x14ac:dyDescent="0.25">
      <c r="A631" s="5" t="s">
        <v>985</v>
      </c>
      <c r="B631" s="12">
        <v>45138.502175925925</v>
      </c>
      <c r="C631" s="15">
        <v>45138.505833333336</v>
      </c>
      <c r="D631" s="16" t="s">
        <v>13</v>
      </c>
      <c r="E631" s="16" t="s">
        <v>9</v>
      </c>
      <c r="F631" s="16" t="s">
        <v>254</v>
      </c>
      <c r="G631" s="107" t="s">
        <v>67</v>
      </c>
      <c r="H63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 s="48">
        <f>tbl_raw_data[[#This Row],[Date Actioned]]-tbl_raw_data[[#This Row],[Date Tagged]]</f>
        <v>3.6574074110831134E-3</v>
      </c>
      <c r="J631" s="50">
        <f>HOUR(tbl_raw_data[[#This Row],[time_taken]])*60+MINUTE(tbl_raw_data[[#This Row],[time_taken]])+SECOND(tbl_raw_data[[#This Row],[time_taken]])/60</f>
        <v>5.2666666666666666</v>
      </c>
      <c r="K631" s="54">
        <f>DATE(YEAR(tbl_raw_data[[#This Row],[Date Actioned]]), MONTH(tbl_raw_data[[#This Row],[Date Actioned]]), DAY(tbl_raw_data[[#This Row],[Date Actioned]]))</f>
        <v>45138</v>
      </c>
      <c r="L631" s="55" t="str">
        <f>UPPER(TEXT(tbl_raw_data[[#This Row],[Updated_date]],"MMMM"))</f>
        <v>JULY</v>
      </c>
      <c r="M631" s="55" t="str">
        <f>UPPER("Week "&amp;IF(ROUNDUP(DAY(tbl_raw_data[[#This Row],[Updated_date]])/7,0)=5,4,ROUNDUP(DAY(tbl_raw_data[[#This Row],[Updated_date]])/7,0)))</f>
        <v>WEEK 4</v>
      </c>
      <c r="N631" s="57" t="str">
        <f>UPPER(VLOOKUP(tbl_raw_data[[#This Row],[Analyst]],[1]setting!$A$1:$B$15,2,0))</f>
        <v>FARDIN</v>
      </c>
      <c r="O631" s="57" t="str">
        <f>UPPER(tbl_raw_data[[#This Row],[Outcome]])</f>
        <v>APPROVE</v>
      </c>
      <c r="P631" s="57" t="str">
        <f>UPPER(tbl_raw_data[[#This Row],[Queue Name]])</f>
        <v>CONSUMER PRE BUREAU</v>
      </c>
      <c r="Q631" s="57" t="str">
        <f>IF(tbl_raw_data[[#This Row],[time_taken_in_mins]]&lt;=20,"SLA_MET","SLA_NOT_MET")</f>
        <v>SLA_MET</v>
      </c>
    </row>
    <row r="632" spans="1:17" ht="15" customHeight="1" x14ac:dyDescent="0.25">
      <c r="A632" s="11" t="s">
        <v>4236</v>
      </c>
      <c r="B632" s="6">
        <v>45138.503483796296</v>
      </c>
      <c r="C632" s="9">
        <v>45138.51158564815</v>
      </c>
      <c r="D632" s="10" t="s">
        <v>8</v>
      </c>
      <c r="E632" s="10" t="s">
        <v>9</v>
      </c>
      <c r="F632" s="10" t="s">
        <v>73</v>
      </c>
      <c r="G632" s="108" t="s">
        <v>4237</v>
      </c>
      <c r="H63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2" s="48">
        <f>tbl_raw_data[[#This Row],[Date Actioned]]-tbl_raw_data[[#This Row],[Date Tagged]]</f>
        <v>8.1018518540076911E-3</v>
      </c>
      <c r="J632" s="50">
        <f>HOUR(tbl_raw_data[[#This Row],[time_taken]])*60+MINUTE(tbl_raw_data[[#This Row],[time_taken]])+SECOND(tbl_raw_data[[#This Row],[time_taken]])/60</f>
        <v>11.666666666666666</v>
      </c>
      <c r="K632" s="54">
        <f>DATE(YEAR(tbl_raw_data[[#This Row],[Date Actioned]]), MONTH(tbl_raw_data[[#This Row],[Date Actioned]]), DAY(tbl_raw_data[[#This Row],[Date Actioned]]))</f>
        <v>45138</v>
      </c>
      <c r="L632" s="55" t="str">
        <f>UPPER(TEXT(tbl_raw_data[[#This Row],[Updated_date]],"MMMM"))</f>
        <v>JULY</v>
      </c>
      <c r="M632" s="55" t="str">
        <f>UPPER("Week "&amp;IF(ROUNDUP(DAY(tbl_raw_data[[#This Row],[Updated_date]])/7,0)=5,4,ROUNDUP(DAY(tbl_raw_data[[#This Row],[Updated_date]])/7,0)))</f>
        <v>WEEK 4</v>
      </c>
      <c r="N632" s="57" t="str">
        <f>UPPER(VLOOKUP(tbl_raw_data[[#This Row],[Analyst]],[1]setting!$A$1:$B$15,2,0))</f>
        <v>SHAHID</v>
      </c>
      <c r="O632" s="57" t="str">
        <f>UPPER(tbl_raw_data[[#This Row],[Outcome]])</f>
        <v>WITHDRAW</v>
      </c>
      <c r="P632" s="57" t="str">
        <f>UPPER(tbl_raw_data[[#This Row],[Queue Name]])</f>
        <v>CONSUMER PRE BUREAU</v>
      </c>
      <c r="Q632" s="57" t="str">
        <f>IF(tbl_raw_data[[#This Row],[time_taken_in_mins]]&lt;=20,"SLA_MET","SLA_NOT_MET")</f>
        <v>SLA_MET</v>
      </c>
    </row>
    <row r="633" spans="1:17" ht="15" customHeight="1" x14ac:dyDescent="0.25">
      <c r="A633" s="22" t="s">
        <v>5844</v>
      </c>
      <c r="B633" s="12">
        <v>45138.503530092596</v>
      </c>
      <c r="C633" s="15">
        <v>45138.514999999999</v>
      </c>
      <c r="D633" s="16" t="s">
        <v>8</v>
      </c>
      <c r="E633" s="16" t="s">
        <v>9</v>
      </c>
      <c r="F633" s="16" t="s">
        <v>42</v>
      </c>
      <c r="G633" s="107" t="s">
        <v>5845</v>
      </c>
      <c r="H63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3" s="48">
        <f>tbl_raw_data[[#This Row],[Date Actioned]]-tbl_raw_data[[#This Row],[Date Tagged]]</f>
        <v>1.1469907403807156E-2</v>
      </c>
      <c r="J633" s="50">
        <f>HOUR(tbl_raw_data[[#This Row],[time_taken]])*60+MINUTE(tbl_raw_data[[#This Row],[time_taken]])+SECOND(tbl_raw_data[[#This Row],[time_taken]])/60</f>
        <v>16.516666666666666</v>
      </c>
      <c r="K633" s="54">
        <f>DATE(YEAR(tbl_raw_data[[#This Row],[Date Actioned]]), MONTH(tbl_raw_data[[#This Row],[Date Actioned]]), DAY(tbl_raw_data[[#This Row],[Date Actioned]]))</f>
        <v>45138</v>
      </c>
      <c r="L633" s="55" t="str">
        <f>UPPER(TEXT(tbl_raw_data[[#This Row],[Updated_date]],"MMMM"))</f>
        <v>JULY</v>
      </c>
      <c r="M633" s="55" t="str">
        <f>UPPER("Week "&amp;IF(ROUNDUP(DAY(tbl_raw_data[[#This Row],[Updated_date]])/7,0)=5,4,ROUNDUP(DAY(tbl_raw_data[[#This Row],[Updated_date]])/7,0)))</f>
        <v>WEEK 4</v>
      </c>
      <c r="N633" s="57" t="str">
        <f>UPPER(VLOOKUP(tbl_raw_data[[#This Row],[Analyst]],[1]setting!$A$1:$B$15,2,0))</f>
        <v>NITESH</v>
      </c>
      <c r="O633" s="57" t="str">
        <f>UPPER(tbl_raw_data[[#This Row],[Outcome]])</f>
        <v>WITHDRAW</v>
      </c>
      <c r="P633" s="57" t="str">
        <f>UPPER(tbl_raw_data[[#This Row],[Queue Name]])</f>
        <v>CONSUMER PRE BUREAU</v>
      </c>
      <c r="Q633" s="57" t="str">
        <f>IF(tbl_raw_data[[#This Row],[time_taken_in_mins]]&lt;=20,"SLA_MET","SLA_NOT_MET")</f>
        <v>SLA_MET</v>
      </c>
    </row>
    <row r="634" spans="1:17" ht="15" customHeight="1" x14ac:dyDescent="0.25">
      <c r="A634" s="11" t="s">
        <v>2123</v>
      </c>
      <c r="B634" s="6">
        <v>45138.503784722219</v>
      </c>
      <c r="C634" s="7">
        <v>45138.509039351855</v>
      </c>
      <c r="D634" s="8" t="s">
        <v>29</v>
      </c>
      <c r="E634" s="10" t="s">
        <v>28</v>
      </c>
      <c r="F634" s="8" t="s">
        <v>455</v>
      </c>
      <c r="G634" s="109"/>
      <c r="H6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4" s="48">
        <f>tbl_raw_data[[#This Row],[Date Actioned]]-tbl_raw_data[[#This Row],[Date Tagged]]</f>
        <v>5.2546296356013045E-3</v>
      </c>
      <c r="J634" s="50">
        <f>HOUR(tbl_raw_data[[#This Row],[time_taken]])*60+MINUTE(tbl_raw_data[[#This Row],[time_taken]])+SECOND(tbl_raw_data[[#This Row],[time_taken]])/60</f>
        <v>7.5666666666666664</v>
      </c>
      <c r="K634" s="54">
        <f>DATE(YEAR(tbl_raw_data[[#This Row],[Date Actioned]]), MONTH(tbl_raw_data[[#This Row],[Date Actioned]]), DAY(tbl_raw_data[[#This Row],[Date Actioned]]))</f>
        <v>45138</v>
      </c>
      <c r="L634" s="55" t="str">
        <f>UPPER(TEXT(tbl_raw_data[[#This Row],[Updated_date]],"MMMM"))</f>
        <v>JULY</v>
      </c>
      <c r="M634" s="55" t="str">
        <f>UPPER("Week "&amp;IF(ROUNDUP(DAY(tbl_raw_data[[#This Row],[Updated_date]])/7,0)=5,4,ROUNDUP(DAY(tbl_raw_data[[#This Row],[Updated_date]])/7,0)))</f>
        <v>WEEK 4</v>
      </c>
      <c r="N634" s="57" t="str">
        <f>UPPER(VLOOKUP(tbl_raw_data[[#This Row],[Analyst]],[1]setting!$A$1:$B$15,2,0))</f>
        <v>ROHAN</v>
      </c>
      <c r="O634" s="57" t="str">
        <f>UPPER(tbl_raw_data[[#This Row],[Outcome]])</f>
        <v>APPROVE</v>
      </c>
      <c r="P634" s="57" t="str">
        <f>UPPER(tbl_raw_data[[#This Row],[Queue Name]])</f>
        <v>CONSUMER EXISTING</v>
      </c>
      <c r="Q634" s="57" t="str">
        <f>IF(tbl_raw_data[[#This Row],[time_taken_in_mins]]&lt;=20,"SLA_MET","SLA_NOT_MET")</f>
        <v>SLA_MET</v>
      </c>
    </row>
    <row r="635" spans="1:17" ht="15" customHeight="1" x14ac:dyDescent="0.25">
      <c r="A635" s="22" t="s">
        <v>3827</v>
      </c>
      <c r="B635" s="12">
        <v>45138.509305555555</v>
      </c>
      <c r="C635" s="15">
        <v>45138.516782407409</v>
      </c>
      <c r="D635" s="16" t="s">
        <v>13</v>
      </c>
      <c r="E635" s="16" t="s">
        <v>28</v>
      </c>
      <c r="F635" s="16" t="s">
        <v>254</v>
      </c>
      <c r="G635" s="107" t="s">
        <v>29</v>
      </c>
      <c r="H63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 s="48">
        <f>tbl_raw_data[[#This Row],[Date Actioned]]-tbl_raw_data[[#This Row],[Date Tagged]]</f>
        <v>7.4768518534256145E-3</v>
      </c>
      <c r="J635" s="50">
        <f>HOUR(tbl_raw_data[[#This Row],[time_taken]])*60+MINUTE(tbl_raw_data[[#This Row],[time_taken]])+SECOND(tbl_raw_data[[#This Row],[time_taken]])/60</f>
        <v>10.766666666666667</v>
      </c>
      <c r="K635" s="54">
        <f>DATE(YEAR(tbl_raw_data[[#This Row],[Date Actioned]]), MONTH(tbl_raw_data[[#This Row],[Date Actioned]]), DAY(tbl_raw_data[[#This Row],[Date Actioned]]))</f>
        <v>45138</v>
      </c>
      <c r="L635" s="55" t="str">
        <f>UPPER(TEXT(tbl_raw_data[[#This Row],[Updated_date]],"MMMM"))</f>
        <v>JULY</v>
      </c>
      <c r="M635" s="55" t="str">
        <f>UPPER("Week "&amp;IF(ROUNDUP(DAY(tbl_raw_data[[#This Row],[Updated_date]])/7,0)=5,4,ROUNDUP(DAY(tbl_raw_data[[#This Row],[Updated_date]])/7,0)))</f>
        <v>WEEK 4</v>
      </c>
      <c r="N635" s="57" t="str">
        <f>UPPER(VLOOKUP(tbl_raw_data[[#This Row],[Analyst]],[1]setting!$A$1:$B$15,2,0))</f>
        <v>FARDIN</v>
      </c>
      <c r="O635" s="57" t="str">
        <f>UPPER(tbl_raw_data[[#This Row],[Outcome]])</f>
        <v>APPROVE</v>
      </c>
      <c r="P635" s="57" t="str">
        <f>UPPER(tbl_raw_data[[#This Row],[Queue Name]])</f>
        <v>CONSUMER EXISTING</v>
      </c>
      <c r="Q635" s="57" t="str">
        <f>IF(tbl_raw_data[[#This Row],[time_taken_in_mins]]&lt;=20,"SLA_MET","SLA_NOT_MET")</f>
        <v>SLA_MET</v>
      </c>
    </row>
    <row r="636" spans="1:17" ht="15" customHeight="1" x14ac:dyDescent="0.25">
      <c r="A636" s="5" t="s">
        <v>1061</v>
      </c>
      <c r="B636" s="6">
        <v>45138.510162037041</v>
      </c>
      <c r="C636" s="7">
        <v>45138.513912037037</v>
      </c>
      <c r="D636" s="8" t="s">
        <v>29</v>
      </c>
      <c r="E636" s="10" t="s">
        <v>28</v>
      </c>
      <c r="F636" s="8" t="s">
        <v>455</v>
      </c>
      <c r="G636" s="109"/>
      <c r="H6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6" s="48">
        <f>tbl_raw_data[[#This Row],[Date Actioned]]-tbl_raw_data[[#This Row],[Date Tagged]]</f>
        <v>3.749999996216502E-3</v>
      </c>
      <c r="J636" s="50">
        <f>HOUR(tbl_raw_data[[#This Row],[time_taken]])*60+MINUTE(tbl_raw_data[[#This Row],[time_taken]])+SECOND(tbl_raw_data[[#This Row],[time_taken]])/60</f>
        <v>5.4</v>
      </c>
      <c r="K636" s="54">
        <f>DATE(YEAR(tbl_raw_data[[#This Row],[Date Actioned]]), MONTH(tbl_raw_data[[#This Row],[Date Actioned]]), DAY(tbl_raw_data[[#This Row],[Date Actioned]]))</f>
        <v>45138</v>
      </c>
      <c r="L636" s="55" t="str">
        <f>UPPER(TEXT(tbl_raw_data[[#This Row],[Updated_date]],"MMMM"))</f>
        <v>JULY</v>
      </c>
      <c r="M636" s="55" t="str">
        <f>UPPER("Week "&amp;IF(ROUNDUP(DAY(tbl_raw_data[[#This Row],[Updated_date]])/7,0)=5,4,ROUNDUP(DAY(tbl_raw_data[[#This Row],[Updated_date]])/7,0)))</f>
        <v>WEEK 4</v>
      </c>
      <c r="N636" s="57" t="str">
        <f>UPPER(VLOOKUP(tbl_raw_data[[#This Row],[Analyst]],[1]setting!$A$1:$B$15,2,0))</f>
        <v>ROHAN</v>
      </c>
      <c r="O636" s="57" t="str">
        <f>UPPER(tbl_raw_data[[#This Row],[Outcome]])</f>
        <v>APPROVE</v>
      </c>
      <c r="P636" s="57" t="str">
        <f>UPPER(tbl_raw_data[[#This Row],[Queue Name]])</f>
        <v>CONSUMER EXISTING</v>
      </c>
      <c r="Q636" s="57" t="str">
        <f>IF(tbl_raw_data[[#This Row],[time_taken_in_mins]]&lt;=20,"SLA_MET","SLA_NOT_MET")</f>
        <v>SLA_MET</v>
      </c>
    </row>
    <row r="637" spans="1:17" ht="15" customHeight="1" x14ac:dyDescent="0.25">
      <c r="A637" s="11" t="s">
        <v>250</v>
      </c>
      <c r="B637" s="12">
        <v>45138.511203703703</v>
      </c>
      <c r="C637" s="15">
        <v>45138.513298611113</v>
      </c>
      <c r="D637" s="16" t="s">
        <v>13</v>
      </c>
      <c r="E637" s="16" t="s">
        <v>9</v>
      </c>
      <c r="F637" s="16" t="s">
        <v>10</v>
      </c>
      <c r="G637" s="107" t="s">
        <v>183</v>
      </c>
      <c r="H63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 s="48">
        <f>tbl_raw_data[[#This Row],[Date Actioned]]-tbl_raw_data[[#This Row],[Date Tagged]]</f>
        <v>2.0949074096279219E-3</v>
      </c>
      <c r="J637" s="50">
        <f>HOUR(tbl_raw_data[[#This Row],[time_taken]])*60+MINUTE(tbl_raw_data[[#This Row],[time_taken]])+SECOND(tbl_raw_data[[#This Row],[time_taken]])/60</f>
        <v>3.0166666666666666</v>
      </c>
      <c r="K637" s="54">
        <f>DATE(YEAR(tbl_raw_data[[#This Row],[Date Actioned]]), MONTH(tbl_raw_data[[#This Row],[Date Actioned]]), DAY(tbl_raw_data[[#This Row],[Date Actioned]]))</f>
        <v>45138</v>
      </c>
      <c r="L637" s="55" t="str">
        <f>UPPER(TEXT(tbl_raw_data[[#This Row],[Updated_date]],"MMMM"))</f>
        <v>JULY</v>
      </c>
      <c r="M637" s="55" t="str">
        <f>UPPER("Week "&amp;IF(ROUNDUP(DAY(tbl_raw_data[[#This Row],[Updated_date]])/7,0)=5,4,ROUNDUP(DAY(tbl_raw_data[[#This Row],[Updated_date]])/7,0)))</f>
        <v>WEEK 4</v>
      </c>
      <c r="N637" s="57" t="str">
        <f>UPPER(VLOOKUP(tbl_raw_data[[#This Row],[Analyst]],[1]setting!$A$1:$B$15,2,0))</f>
        <v>SAM</v>
      </c>
      <c r="O637" s="57" t="str">
        <f>UPPER(tbl_raw_data[[#This Row],[Outcome]])</f>
        <v>APPROVE</v>
      </c>
      <c r="P637" s="57" t="str">
        <f>UPPER(tbl_raw_data[[#This Row],[Queue Name]])</f>
        <v>CONSUMER PRE BUREAU</v>
      </c>
      <c r="Q637" s="57" t="str">
        <f>IF(tbl_raw_data[[#This Row],[time_taken_in_mins]]&lt;=20,"SLA_MET","SLA_NOT_MET")</f>
        <v>SLA_MET</v>
      </c>
    </row>
    <row r="638" spans="1:17" ht="15" customHeight="1" x14ac:dyDescent="0.25">
      <c r="A638" s="22" t="s">
        <v>3826</v>
      </c>
      <c r="B638" s="6">
        <v>45138.512083333335</v>
      </c>
      <c r="C638" s="9">
        <v>45138.519560185188</v>
      </c>
      <c r="D638" s="10" t="s">
        <v>13</v>
      </c>
      <c r="E638" s="10" t="s">
        <v>28</v>
      </c>
      <c r="F638" s="10" t="s">
        <v>55</v>
      </c>
      <c r="G638" s="108" t="s">
        <v>29</v>
      </c>
      <c r="H63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 s="48">
        <f>tbl_raw_data[[#This Row],[Date Actioned]]-tbl_raw_data[[#This Row],[Date Tagged]]</f>
        <v>7.4768518534256145E-3</v>
      </c>
      <c r="J638" s="50">
        <f>HOUR(tbl_raw_data[[#This Row],[time_taken]])*60+MINUTE(tbl_raw_data[[#This Row],[time_taken]])+SECOND(tbl_raw_data[[#This Row],[time_taken]])/60</f>
        <v>10.766666666666667</v>
      </c>
      <c r="K638" s="54">
        <f>DATE(YEAR(tbl_raw_data[[#This Row],[Date Actioned]]), MONTH(tbl_raw_data[[#This Row],[Date Actioned]]), DAY(tbl_raw_data[[#This Row],[Date Actioned]]))</f>
        <v>45138</v>
      </c>
      <c r="L638" s="55" t="str">
        <f>UPPER(TEXT(tbl_raw_data[[#This Row],[Updated_date]],"MMMM"))</f>
        <v>JULY</v>
      </c>
      <c r="M638" s="55" t="str">
        <f>UPPER("Week "&amp;IF(ROUNDUP(DAY(tbl_raw_data[[#This Row],[Updated_date]])/7,0)=5,4,ROUNDUP(DAY(tbl_raw_data[[#This Row],[Updated_date]])/7,0)))</f>
        <v>WEEK 4</v>
      </c>
      <c r="N638" s="57" t="str">
        <f>UPPER(VLOOKUP(tbl_raw_data[[#This Row],[Analyst]],[1]setting!$A$1:$B$15,2,0))</f>
        <v>CAMERON</v>
      </c>
      <c r="O638" s="57" t="str">
        <f>UPPER(tbl_raw_data[[#This Row],[Outcome]])</f>
        <v>APPROVE</v>
      </c>
      <c r="P638" s="57" t="str">
        <f>UPPER(tbl_raw_data[[#This Row],[Queue Name]])</f>
        <v>CONSUMER EXISTING</v>
      </c>
      <c r="Q638" s="57" t="str">
        <f>IF(tbl_raw_data[[#This Row],[time_taken_in_mins]]&lt;=20,"SLA_MET","SLA_NOT_MET")</f>
        <v>SLA_MET</v>
      </c>
    </row>
    <row r="639" spans="1:17" ht="15" customHeight="1" x14ac:dyDescent="0.25">
      <c r="A639" s="5" t="s">
        <v>1365</v>
      </c>
      <c r="B639" s="12">
        <v>45138.513310185182</v>
      </c>
      <c r="C639" s="15">
        <v>45138.517523148148</v>
      </c>
      <c r="D639" s="16" t="s">
        <v>13</v>
      </c>
      <c r="E639" s="16" t="s">
        <v>9</v>
      </c>
      <c r="F639" s="16" t="s">
        <v>73</v>
      </c>
      <c r="G639" s="107" t="s">
        <v>147</v>
      </c>
      <c r="H63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 s="48">
        <f>tbl_raw_data[[#This Row],[Date Actioned]]-tbl_raw_data[[#This Row],[Date Tagged]]</f>
        <v>4.2129629655391909E-3</v>
      </c>
      <c r="J639" s="50">
        <f>HOUR(tbl_raw_data[[#This Row],[time_taken]])*60+MINUTE(tbl_raw_data[[#This Row],[time_taken]])+SECOND(tbl_raw_data[[#This Row],[time_taken]])/60</f>
        <v>6.0666666666666664</v>
      </c>
      <c r="K639" s="54">
        <f>DATE(YEAR(tbl_raw_data[[#This Row],[Date Actioned]]), MONTH(tbl_raw_data[[#This Row],[Date Actioned]]), DAY(tbl_raw_data[[#This Row],[Date Actioned]]))</f>
        <v>45138</v>
      </c>
      <c r="L639" s="55" t="str">
        <f>UPPER(TEXT(tbl_raw_data[[#This Row],[Updated_date]],"MMMM"))</f>
        <v>JULY</v>
      </c>
      <c r="M639" s="55" t="str">
        <f>UPPER("Week "&amp;IF(ROUNDUP(DAY(tbl_raw_data[[#This Row],[Updated_date]])/7,0)=5,4,ROUNDUP(DAY(tbl_raw_data[[#This Row],[Updated_date]])/7,0)))</f>
        <v>WEEK 4</v>
      </c>
      <c r="N639" s="57" t="str">
        <f>UPPER(VLOOKUP(tbl_raw_data[[#This Row],[Analyst]],[1]setting!$A$1:$B$15,2,0))</f>
        <v>SHAHID</v>
      </c>
      <c r="O639" s="57" t="str">
        <f>UPPER(tbl_raw_data[[#This Row],[Outcome]])</f>
        <v>APPROVE</v>
      </c>
      <c r="P639" s="57" t="str">
        <f>UPPER(tbl_raw_data[[#This Row],[Queue Name]])</f>
        <v>CONSUMER PRE BUREAU</v>
      </c>
      <c r="Q639" s="57" t="str">
        <f>IF(tbl_raw_data[[#This Row],[time_taken_in_mins]]&lt;=20,"SLA_MET","SLA_NOT_MET")</f>
        <v>SLA_MET</v>
      </c>
    </row>
    <row r="640" spans="1:17" ht="15" customHeight="1" x14ac:dyDescent="0.25">
      <c r="A640" s="11" t="s">
        <v>2675</v>
      </c>
      <c r="B640" s="6">
        <v>45138.513877314814</v>
      </c>
      <c r="C640" s="9">
        <v>45138.519756944443</v>
      </c>
      <c r="D640" s="10" t="s">
        <v>13</v>
      </c>
      <c r="E640" s="10" t="s">
        <v>41</v>
      </c>
      <c r="F640" s="10" t="s">
        <v>10</v>
      </c>
      <c r="G640" s="108" t="s">
        <v>21</v>
      </c>
      <c r="H64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 s="48">
        <f>tbl_raw_data[[#This Row],[Date Actioned]]-tbl_raw_data[[#This Row],[Date Tagged]]</f>
        <v>5.8796296289074235E-3</v>
      </c>
      <c r="J640" s="50">
        <f>HOUR(tbl_raw_data[[#This Row],[time_taken]])*60+MINUTE(tbl_raw_data[[#This Row],[time_taken]])+SECOND(tbl_raw_data[[#This Row],[time_taken]])/60</f>
        <v>8.4666666666666668</v>
      </c>
      <c r="K640" s="54">
        <f>DATE(YEAR(tbl_raw_data[[#This Row],[Date Actioned]]), MONTH(tbl_raw_data[[#This Row],[Date Actioned]]), DAY(tbl_raw_data[[#This Row],[Date Actioned]]))</f>
        <v>45138</v>
      </c>
      <c r="L640" s="55" t="str">
        <f>UPPER(TEXT(tbl_raw_data[[#This Row],[Updated_date]],"MMMM"))</f>
        <v>JULY</v>
      </c>
      <c r="M640" s="55" t="str">
        <f>UPPER("Week "&amp;IF(ROUNDUP(DAY(tbl_raw_data[[#This Row],[Updated_date]])/7,0)=5,4,ROUNDUP(DAY(tbl_raw_data[[#This Row],[Updated_date]])/7,0)))</f>
        <v>WEEK 4</v>
      </c>
      <c r="N640" s="57" t="str">
        <f>UPPER(VLOOKUP(tbl_raw_data[[#This Row],[Analyst]],[1]setting!$A$1:$B$15,2,0))</f>
        <v>SAM</v>
      </c>
      <c r="O640" s="57" t="str">
        <f>UPPER(tbl_raw_data[[#This Row],[Outcome]])</f>
        <v>APPROVE</v>
      </c>
      <c r="P640" s="57" t="str">
        <f>UPPER(tbl_raw_data[[#This Row],[Queue Name]])</f>
        <v>CONSUMER POST BUREAU</v>
      </c>
      <c r="Q640" s="57" t="str">
        <f>IF(tbl_raw_data[[#This Row],[time_taken_in_mins]]&lt;=20,"SLA_MET","SLA_NOT_MET")</f>
        <v>SLA_MET</v>
      </c>
    </row>
    <row r="641" spans="1:17" ht="15" customHeight="1" x14ac:dyDescent="0.25">
      <c r="A641" s="22" t="s">
        <v>3464</v>
      </c>
      <c r="B641" s="6">
        <v>45138.517106481479</v>
      </c>
      <c r="C641" s="9">
        <v>45138.524108796293</v>
      </c>
      <c r="D641" s="10" t="s">
        <v>46</v>
      </c>
      <c r="E641" s="10" t="s">
        <v>41</v>
      </c>
      <c r="F641" s="10" t="s">
        <v>254</v>
      </c>
      <c r="G641" s="108" t="s">
        <v>3465</v>
      </c>
      <c r="H64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 s="48">
        <f>tbl_raw_data[[#This Row],[Date Actioned]]-tbl_raw_data[[#This Row],[Date Tagged]]</f>
        <v>7.0023148145992309E-3</v>
      </c>
      <c r="J641" s="50">
        <f>HOUR(tbl_raw_data[[#This Row],[time_taken]])*60+MINUTE(tbl_raw_data[[#This Row],[time_taken]])+SECOND(tbl_raw_data[[#This Row],[time_taken]])/60</f>
        <v>10.083333333333334</v>
      </c>
      <c r="K641" s="54">
        <f>DATE(YEAR(tbl_raw_data[[#This Row],[Date Actioned]]), MONTH(tbl_raw_data[[#This Row],[Date Actioned]]), DAY(tbl_raw_data[[#This Row],[Date Actioned]]))</f>
        <v>45138</v>
      </c>
      <c r="L641" s="55" t="str">
        <f>UPPER(TEXT(tbl_raw_data[[#This Row],[Updated_date]],"MMMM"))</f>
        <v>JULY</v>
      </c>
      <c r="M641" s="55" t="str">
        <f>UPPER("Week "&amp;IF(ROUNDUP(DAY(tbl_raw_data[[#This Row],[Updated_date]])/7,0)=5,4,ROUNDUP(DAY(tbl_raw_data[[#This Row],[Updated_date]])/7,0)))</f>
        <v>WEEK 4</v>
      </c>
      <c r="N641" s="57" t="str">
        <f>UPPER(VLOOKUP(tbl_raw_data[[#This Row],[Analyst]],[1]setting!$A$1:$B$15,2,0))</f>
        <v>FARDIN</v>
      </c>
      <c r="O641" s="57" t="str">
        <f>UPPER(tbl_raw_data[[#This Row],[Outcome]])</f>
        <v>DECLINE</v>
      </c>
      <c r="P641" s="57" t="str">
        <f>UPPER(tbl_raw_data[[#This Row],[Queue Name]])</f>
        <v>CONSUMER POST BUREAU</v>
      </c>
      <c r="Q641" s="57" t="str">
        <f>IF(tbl_raw_data[[#This Row],[time_taken_in_mins]]&lt;=20,"SLA_MET","SLA_NOT_MET")</f>
        <v>SLA_MET</v>
      </c>
    </row>
    <row r="642" spans="1:17" ht="15" customHeight="1" x14ac:dyDescent="0.25">
      <c r="A642" s="5" t="s">
        <v>1197</v>
      </c>
      <c r="B642" s="12">
        <v>45138.518854166665</v>
      </c>
      <c r="C642" s="15">
        <v>45138.522824074076</v>
      </c>
      <c r="D642" s="16" t="s">
        <v>46</v>
      </c>
      <c r="E642" s="16" t="s">
        <v>28</v>
      </c>
      <c r="F642" s="16" t="s">
        <v>73</v>
      </c>
      <c r="G642" s="107" t="s">
        <v>74</v>
      </c>
      <c r="H64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2" s="48">
        <f>tbl_raw_data[[#This Row],[Date Actioned]]-tbl_raw_data[[#This Row],[Date Tagged]]</f>
        <v>3.9699074113741517E-3</v>
      </c>
      <c r="J642" s="50">
        <f>HOUR(tbl_raw_data[[#This Row],[time_taken]])*60+MINUTE(tbl_raw_data[[#This Row],[time_taken]])+SECOND(tbl_raw_data[[#This Row],[time_taken]])/60</f>
        <v>5.7166666666666668</v>
      </c>
      <c r="K642" s="54">
        <f>DATE(YEAR(tbl_raw_data[[#This Row],[Date Actioned]]), MONTH(tbl_raw_data[[#This Row],[Date Actioned]]), DAY(tbl_raw_data[[#This Row],[Date Actioned]]))</f>
        <v>45138</v>
      </c>
      <c r="L642" s="55" t="str">
        <f>UPPER(TEXT(tbl_raw_data[[#This Row],[Updated_date]],"MMMM"))</f>
        <v>JULY</v>
      </c>
      <c r="M642" s="55" t="str">
        <f>UPPER("Week "&amp;IF(ROUNDUP(DAY(tbl_raw_data[[#This Row],[Updated_date]])/7,0)=5,4,ROUNDUP(DAY(tbl_raw_data[[#This Row],[Updated_date]])/7,0)))</f>
        <v>WEEK 4</v>
      </c>
      <c r="N642" s="57" t="str">
        <f>UPPER(VLOOKUP(tbl_raw_data[[#This Row],[Analyst]],[1]setting!$A$1:$B$15,2,0))</f>
        <v>SHAHID</v>
      </c>
      <c r="O642" s="57" t="str">
        <f>UPPER(tbl_raw_data[[#This Row],[Outcome]])</f>
        <v>DECLINE</v>
      </c>
      <c r="P642" s="57" t="str">
        <f>UPPER(tbl_raw_data[[#This Row],[Queue Name]])</f>
        <v>CONSUMER EXISTING</v>
      </c>
      <c r="Q642" s="57" t="str">
        <f>IF(tbl_raw_data[[#This Row],[time_taken_in_mins]]&lt;=20,"SLA_MET","SLA_NOT_MET")</f>
        <v>SLA_MET</v>
      </c>
    </row>
    <row r="643" spans="1:17" ht="15" customHeight="1" x14ac:dyDescent="0.25">
      <c r="A643" s="22" t="s">
        <v>1761</v>
      </c>
      <c r="B643" s="12">
        <v>45138.519363425927</v>
      </c>
      <c r="C643" s="13">
        <v>45138.524097222224</v>
      </c>
      <c r="D643" s="14" t="s">
        <v>29</v>
      </c>
      <c r="E643" s="16" t="s">
        <v>41</v>
      </c>
      <c r="F643" s="14" t="s">
        <v>228</v>
      </c>
      <c r="G643" s="106"/>
      <c r="H643"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3" s="48">
        <f>tbl_raw_data[[#This Row],[Date Actioned]]-tbl_raw_data[[#This Row],[Date Tagged]]</f>
        <v>4.7337962969322689E-3</v>
      </c>
      <c r="J643" s="50">
        <f>HOUR(tbl_raw_data[[#This Row],[time_taken]])*60+MINUTE(tbl_raw_data[[#This Row],[time_taken]])+SECOND(tbl_raw_data[[#This Row],[time_taken]])/60</f>
        <v>6.8166666666666664</v>
      </c>
      <c r="K643" s="54">
        <f>DATE(YEAR(tbl_raw_data[[#This Row],[Date Actioned]]), MONTH(tbl_raw_data[[#This Row],[Date Actioned]]), DAY(tbl_raw_data[[#This Row],[Date Actioned]]))</f>
        <v>45138</v>
      </c>
      <c r="L643" s="55" t="str">
        <f>UPPER(TEXT(tbl_raw_data[[#This Row],[Updated_date]],"MMMM"))</f>
        <v>JULY</v>
      </c>
      <c r="M643" s="55" t="str">
        <f>UPPER("Week "&amp;IF(ROUNDUP(DAY(tbl_raw_data[[#This Row],[Updated_date]])/7,0)=5,4,ROUNDUP(DAY(tbl_raw_data[[#This Row],[Updated_date]])/7,0)))</f>
        <v>WEEK 4</v>
      </c>
      <c r="N643" s="57" t="str">
        <f>UPPER(VLOOKUP(tbl_raw_data[[#This Row],[Analyst]],[1]setting!$A$1:$B$15,2,0))</f>
        <v>OUADIR</v>
      </c>
      <c r="O643" s="57" t="str">
        <f>UPPER(tbl_raw_data[[#This Row],[Outcome]])</f>
        <v>APPROVE</v>
      </c>
      <c r="P643" s="57" t="str">
        <f>UPPER(tbl_raw_data[[#This Row],[Queue Name]])</f>
        <v>CONSUMER POST BUREAU</v>
      </c>
      <c r="Q643" s="57" t="str">
        <f>IF(tbl_raw_data[[#This Row],[time_taken_in_mins]]&lt;=20,"SLA_MET","SLA_NOT_MET")</f>
        <v>SLA_MET</v>
      </c>
    </row>
    <row r="644" spans="1:17" ht="15" customHeight="1" x14ac:dyDescent="0.25">
      <c r="A644" s="5" t="s">
        <v>568</v>
      </c>
      <c r="B644" s="6">
        <v>45138.525381944448</v>
      </c>
      <c r="C644" s="9">
        <v>45138.528298611112</v>
      </c>
      <c r="D644" s="10" t="s">
        <v>13</v>
      </c>
      <c r="E644" s="10" t="s">
        <v>28</v>
      </c>
      <c r="F644" s="10" t="s">
        <v>73</v>
      </c>
      <c r="G644" s="108" t="s">
        <v>29</v>
      </c>
      <c r="H64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4" s="48">
        <f>tbl_raw_data[[#This Row],[Date Actioned]]-tbl_raw_data[[#This Row],[Date Tagged]]</f>
        <v>2.9166666645323858E-3</v>
      </c>
      <c r="J644" s="50">
        <f>HOUR(tbl_raw_data[[#This Row],[time_taken]])*60+MINUTE(tbl_raw_data[[#This Row],[time_taken]])+SECOND(tbl_raw_data[[#This Row],[time_taken]])/60</f>
        <v>4.2</v>
      </c>
      <c r="K644" s="54">
        <f>DATE(YEAR(tbl_raw_data[[#This Row],[Date Actioned]]), MONTH(tbl_raw_data[[#This Row],[Date Actioned]]), DAY(tbl_raw_data[[#This Row],[Date Actioned]]))</f>
        <v>45138</v>
      </c>
      <c r="L644" s="55" t="str">
        <f>UPPER(TEXT(tbl_raw_data[[#This Row],[Updated_date]],"MMMM"))</f>
        <v>JULY</v>
      </c>
      <c r="M644" s="55" t="str">
        <f>UPPER("Week "&amp;IF(ROUNDUP(DAY(tbl_raw_data[[#This Row],[Updated_date]])/7,0)=5,4,ROUNDUP(DAY(tbl_raw_data[[#This Row],[Updated_date]])/7,0)))</f>
        <v>WEEK 4</v>
      </c>
      <c r="N644" s="57" t="str">
        <f>UPPER(VLOOKUP(tbl_raw_data[[#This Row],[Analyst]],[1]setting!$A$1:$B$15,2,0))</f>
        <v>SHAHID</v>
      </c>
      <c r="O644" s="57" t="str">
        <f>UPPER(tbl_raw_data[[#This Row],[Outcome]])</f>
        <v>APPROVE</v>
      </c>
      <c r="P644" s="57" t="str">
        <f>UPPER(tbl_raw_data[[#This Row],[Queue Name]])</f>
        <v>CONSUMER EXISTING</v>
      </c>
      <c r="Q644" s="57" t="str">
        <f>IF(tbl_raw_data[[#This Row],[time_taken_in_mins]]&lt;=20,"SLA_MET","SLA_NOT_MET")</f>
        <v>SLA_MET</v>
      </c>
    </row>
    <row r="645" spans="1:17" ht="15" customHeight="1" x14ac:dyDescent="0.25">
      <c r="A645" s="11" t="s">
        <v>6788</v>
      </c>
      <c r="B645" s="6">
        <v>45138.530370370368</v>
      </c>
      <c r="C645" s="7">
        <v>45138.546076388891</v>
      </c>
      <c r="D645" s="8" t="s">
        <v>209</v>
      </c>
      <c r="E645" s="10" t="s">
        <v>41</v>
      </c>
      <c r="F645" s="8" t="s">
        <v>228</v>
      </c>
      <c r="G645" s="109"/>
      <c r="H6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5" s="48">
        <f>tbl_raw_data[[#This Row],[Date Actioned]]-tbl_raw_data[[#This Row],[Date Tagged]]</f>
        <v>1.5706018522905651E-2</v>
      </c>
      <c r="J645" s="50">
        <f>HOUR(tbl_raw_data[[#This Row],[time_taken]])*60+MINUTE(tbl_raw_data[[#This Row],[time_taken]])+SECOND(tbl_raw_data[[#This Row],[time_taken]])/60</f>
        <v>22.616666666666667</v>
      </c>
      <c r="K645" s="54">
        <f>DATE(YEAR(tbl_raw_data[[#This Row],[Date Actioned]]), MONTH(tbl_raw_data[[#This Row],[Date Actioned]]), DAY(tbl_raw_data[[#This Row],[Date Actioned]]))</f>
        <v>45138</v>
      </c>
      <c r="L645" s="55" t="str">
        <f>UPPER(TEXT(tbl_raw_data[[#This Row],[Updated_date]],"MMMM"))</f>
        <v>JULY</v>
      </c>
      <c r="M645" s="55" t="str">
        <f>UPPER("Week "&amp;IF(ROUNDUP(DAY(tbl_raw_data[[#This Row],[Updated_date]])/7,0)=5,4,ROUNDUP(DAY(tbl_raw_data[[#This Row],[Updated_date]])/7,0)))</f>
        <v>WEEK 4</v>
      </c>
      <c r="N645" s="57" t="str">
        <f>UPPER(VLOOKUP(tbl_raw_data[[#This Row],[Analyst]],[1]setting!$A$1:$B$15,2,0))</f>
        <v>OUADIR</v>
      </c>
      <c r="O645" s="57" t="str">
        <f>UPPER(tbl_raw_data[[#This Row],[Outcome]])</f>
        <v>DECLINE</v>
      </c>
      <c r="P645" s="57" t="str">
        <f>UPPER(tbl_raw_data[[#This Row],[Queue Name]])</f>
        <v>CONSUMER POST BUREAU</v>
      </c>
      <c r="Q645" s="57" t="str">
        <f>IF(tbl_raw_data[[#This Row],[time_taken_in_mins]]&lt;=20,"SLA_MET","SLA_NOT_MET")</f>
        <v>SLA_NOT_MET</v>
      </c>
    </row>
    <row r="646" spans="1:17" ht="15" customHeight="1" x14ac:dyDescent="0.25">
      <c r="A646" s="11" t="s">
        <v>1441</v>
      </c>
      <c r="B646" s="12">
        <v>45138.530405092592</v>
      </c>
      <c r="C646" s="15">
        <v>45138.534756944442</v>
      </c>
      <c r="D646" s="16" t="s">
        <v>13</v>
      </c>
      <c r="E646" s="16" t="s">
        <v>9</v>
      </c>
      <c r="F646" s="16" t="s">
        <v>10</v>
      </c>
      <c r="G646" s="107" t="s">
        <v>147</v>
      </c>
      <c r="H64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6" s="48">
        <f>tbl_raw_data[[#This Row],[Date Actioned]]-tbl_raw_data[[#This Row],[Date Tagged]]</f>
        <v>4.3518518505152315E-3</v>
      </c>
      <c r="J646" s="50">
        <f>HOUR(tbl_raw_data[[#This Row],[time_taken]])*60+MINUTE(tbl_raw_data[[#This Row],[time_taken]])+SECOND(tbl_raw_data[[#This Row],[time_taken]])/60</f>
        <v>6.2666666666666666</v>
      </c>
      <c r="K646" s="54">
        <f>DATE(YEAR(tbl_raw_data[[#This Row],[Date Actioned]]), MONTH(tbl_raw_data[[#This Row],[Date Actioned]]), DAY(tbl_raw_data[[#This Row],[Date Actioned]]))</f>
        <v>45138</v>
      </c>
      <c r="L646" s="55" t="str">
        <f>UPPER(TEXT(tbl_raw_data[[#This Row],[Updated_date]],"MMMM"))</f>
        <v>JULY</v>
      </c>
      <c r="M646" s="55" t="str">
        <f>UPPER("Week "&amp;IF(ROUNDUP(DAY(tbl_raw_data[[#This Row],[Updated_date]])/7,0)=5,4,ROUNDUP(DAY(tbl_raw_data[[#This Row],[Updated_date]])/7,0)))</f>
        <v>WEEK 4</v>
      </c>
      <c r="N646" s="57" t="str">
        <f>UPPER(VLOOKUP(tbl_raw_data[[#This Row],[Analyst]],[1]setting!$A$1:$B$15,2,0))</f>
        <v>SAM</v>
      </c>
      <c r="O646" s="57" t="str">
        <f>UPPER(tbl_raw_data[[#This Row],[Outcome]])</f>
        <v>APPROVE</v>
      </c>
      <c r="P646" s="57" t="str">
        <f>UPPER(tbl_raw_data[[#This Row],[Queue Name]])</f>
        <v>CONSUMER PRE BUREAU</v>
      </c>
      <c r="Q646" s="57" t="str">
        <f>IF(tbl_raw_data[[#This Row],[time_taken_in_mins]]&lt;=20,"SLA_MET","SLA_NOT_MET")</f>
        <v>SLA_MET</v>
      </c>
    </row>
    <row r="647" spans="1:17" ht="15" customHeight="1" x14ac:dyDescent="0.25">
      <c r="A647" s="22" t="s">
        <v>780</v>
      </c>
      <c r="B647" s="6">
        <v>45138.530717592592</v>
      </c>
      <c r="C647" s="9">
        <v>45138.53402777778</v>
      </c>
      <c r="D647" s="10" t="s">
        <v>13</v>
      </c>
      <c r="E647" s="10" t="s">
        <v>28</v>
      </c>
      <c r="F647" s="10" t="s">
        <v>55</v>
      </c>
      <c r="G647" s="108" t="s">
        <v>29</v>
      </c>
      <c r="H64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7" s="48">
        <f>tbl_raw_data[[#This Row],[Date Actioned]]-tbl_raw_data[[#This Row],[Date Tagged]]</f>
        <v>3.3101851877290756E-3</v>
      </c>
      <c r="J647" s="50">
        <f>HOUR(tbl_raw_data[[#This Row],[time_taken]])*60+MINUTE(tbl_raw_data[[#This Row],[time_taken]])+SECOND(tbl_raw_data[[#This Row],[time_taken]])/60</f>
        <v>4.7666666666666666</v>
      </c>
      <c r="K647" s="54">
        <f>DATE(YEAR(tbl_raw_data[[#This Row],[Date Actioned]]), MONTH(tbl_raw_data[[#This Row],[Date Actioned]]), DAY(tbl_raw_data[[#This Row],[Date Actioned]]))</f>
        <v>45138</v>
      </c>
      <c r="L647" s="55" t="str">
        <f>UPPER(TEXT(tbl_raw_data[[#This Row],[Updated_date]],"MMMM"))</f>
        <v>JULY</v>
      </c>
      <c r="M647" s="55" t="str">
        <f>UPPER("Week "&amp;IF(ROUNDUP(DAY(tbl_raw_data[[#This Row],[Updated_date]])/7,0)=5,4,ROUNDUP(DAY(tbl_raw_data[[#This Row],[Updated_date]])/7,0)))</f>
        <v>WEEK 4</v>
      </c>
      <c r="N647" s="57" t="str">
        <f>UPPER(VLOOKUP(tbl_raw_data[[#This Row],[Analyst]],[1]setting!$A$1:$B$15,2,0))</f>
        <v>CAMERON</v>
      </c>
      <c r="O647" s="57" t="str">
        <f>UPPER(tbl_raw_data[[#This Row],[Outcome]])</f>
        <v>APPROVE</v>
      </c>
      <c r="P647" s="57" t="str">
        <f>UPPER(tbl_raw_data[[#This Row],[Queue Name]])</f>
        <v>CONSUMER EXISTING</v>
      </c>
      <c r="Q647" s="57" t="str">
        <f>IF(tbl_raw_data[[#This Row],[time_taken_in_mins]]&lt;=20,"SLA_MET","SLA_NOT_MET")</f>
        <v>SLA_MET</v>
      </c>
    </row>
    <row r="648" spans="1:17" ht="15" customHeight="1" x14ac:dyDescent="0.25">
      <c r="A648" s="5" t="s">
        <v>528</v>
      </c>
      <c r="B648" s="12">
        <v>45138.533090277779</v>
      </c>
      <c r="C648" s="15">
        <v>45138.535925925928</v>
      </c>
      <c r="D648" s="16" t="s">
        <v>13</v>
      </c>
      <c r="E648" s="16" t="s">
        <v>28</v>
      </c>
      <c r="F648" s="16" t="s">
        <v>73</v>
      </c>
      <c r="G648" s="107" t="s">
        <v>29</v>
      </c>
      <c r="H648"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8" s="48">
        <f>tbl_raw_data[[#This Row],[Date Actioned]]-tbl_raw_data[[#This Row],[Date Tagged]]</f>
        <v>2.8356481489026919E-3</v>
      </c>
      <c r="J648" s="50">
        <f>HOUR(tbl_raw_data[[#This Row],[time_taken]])*60+MINUTE(tbl_raw_data[[#This Row],[time_taken]])+SECOND(tbl_raw_data[[#This Row],[time_taken]])/60</f>
        <v>4.083333333333333</v>
      </c>
      <c r="K648" s="54">
        <f>DATE(YEAR(tbl_raw_data[[#This Row],[Date Actioned]]), MONTH(tbl_raw_data[[#This Row],[Date Actioned]]), DAY(tbl_raw_data[[#This Row],[Date Actioned]]))</f>
        <v>45138</v>
      </c>
      <c r="L648" s="55" t="str">
        <f>UPPER(TEXT(tbl_raw_data[[#This Row],[Updated_date]],"MMMM"))</f>
        <v>JULY</v>
      </c>
      <c r="M648" s="55" t="str">
        <f>UPPER("Week "&amp;IF(ROUNDUP(DAY(tbl_raw_data[[#This Row],[Updated_date]])/7,0)=5,4,ROUNDUP(DAY(tbl_raw_data[[#This Row],[Updated_date]])/7,0)))</f>
        <v>WEEK 4</v>
      </c>
      <c r="N648" s="57" t="str">
        <f>UPPER(VLOOKUP(tbl_raw_data[[#This Row],[Analyst]],[1]setting!$A$1:$B$15,2,0))</f>
        <v>SHAHID</v>
      </c>
      <c r="O648" s="57" t="str">
        <f>UPPER(tbl_raw_data[[#This Row],[Outcome]])</f>
        <v>APPROVE</v>
      </c>
      <c r="P648" s="57" t="str">
        <f>UPPER(tbl_raw_data[[#This Row],[Queue Name]])</f>
        <v>CONSUMER EXISTING</v>
      </c>
      <c r="Q648" s="57" t="str">
        <f>IF(tbl_raw_data[[#This Row],[time_taken_in_mins]]&lt;=20,"SLA_MET","SLA_NOT_MET")</f>
        <v>SLA_MET</v>
      </c>
    </row>
    <row r="649" spans="1:17" ht="15" customHeight="1" x14ac:dyDescent="0.25">
      <c r="A649" s="11" t="s">
        <v>2782</v>
      </c>
      <c r="B649" s="6">
        <v>45138.533090277779</v>
      </c>
      <c r="C649" s="9">
        <v>45138.539143518516</v>
      </c>
      <c r="D649" s="10" t="s">
        <v>13</v>
      </c>
      <c r="E649" s="10" t="s">
        <v>41</v>
      </c>
      <c r="F649" s="10" t="s">
        <v>168</v>
      </c>
      <c r="G649" s="108" t="s">
        <v>29</v>
      </c>
      <c r="H64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9" s="48">
        <f>tbl_raw_data[[#This Row],[Date Actioned]]-tbl_raw_data[[#This Row],[Date Tagged]]</f>
        <v>6.0532407369464636E-3</v>
      </c>
      <c r="J649" s="50">
        <f>HOUR(tbl_raw_data[[#This Row],[time_taken]])*60+MINUTE(tbl_raw_data[[#This Row],[time_taken]])+SECOND(tbl_raw_data[[#This Row],[time_taken]])/60</f>
        <v>8.7166666666666668</v>
      </c>
      <c r="K649" s="54">
        <f>DATE(YEAR(tbl_raw_data[[#This Row],[Date Actioned]]), MONTH(tbl_raw_data[[#This Row],[Date Actioned]]), DAY(tbl_raw_data[[#This Row],[Date Actioned]]))</f>
        <v>45138</v>
      </c>
      <c r="L649" s="55" t="str">
        <f>UPPER(TEXT(tbl_raw_data[[#This Row],[Updated_date]],"MMMM"))</f>
        <v>JULY</v>
      </c>
      <c r="M649" s="55" t="str">
        <f>UPPER("Week "&amp;IF(ROUNDUP(DAY(tbl_raw_data[[#This Row],[Updated_date]])/7,0)=5,4,ROUNDUP(DAY(tbl_raw_data[[#This Row],[Updated_date]])/7,0)))</f>
        <v>WEEK 4</v>
      </c>
      <c r="N649" s="57" t="str">
        <f>UPPER(VLOOKUP(tbl_raw_data[[#This Row],[Analyst]],[1]setting!$A$1:$B$15,2,0))</f>
        <v>MERCEDES</v>
      </c>
      <c r="O649" s="57" t="str">
        <f>UPPER(tbl_raw_data[[#This Row],[Outcome]])</f>
        <v>APPROVE</v>
      </c>
      <c r="P649" s="57" t="str">
        <f>UPPER(tbl_raw_data[[#This Row],[Queue Name]])</f>
        <v>CONSUMER POST BUREAU</v>
      </c>
      <c r="Q649" s="57" t="str">
        <f>IF(tbl_raw_data[[#This Row],[time_taken_in_mins]]&lt;=20,"SLA_MET","SLA_NOT_MET")</f>
        <v>SLA_MET</v>
      </c>
    </row>
    <row r="650" spans="1:17" ht="15" customHeight="1" x14ac:dyDescent="0.25">
      <c r="A650" s="22" t="s">
        <v>3744</v>
      </c>
      <c r="B650" s="12">
        <v>45138.535081018519</v>
      </c>
      <c r="C650" s="15">
        <v>45138.54241898148</v>
      </c>
      <c r="D650" s="16" t="s">
        <v>13</v>
      </c>
      <c r="E650" s="16" t="s">
        <v>28</v>
      </c>
      <c r="F650" s="16" t="s">
        <v>10</v>
      </c>
      <c r="G650" s="107" t="s">
        <v>29</v>
      </c>
      <c r="H65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0" s="48">
        <f>tbl_raw_data[[#This Row],[Date Actioned]]-tbl_raw_data[[#This Row],[Date Tagged]]</f>
        <v>7.3379629611736163E-3</v>
      </c>
      <c r="J650" s="50">
        <f>HOUR(tbl_raw_data[[#This Row],[time_taken]])*60+MINUTE(tbl_raw_data[[#This Row],[time_taken]])+SECOND(tbl_raw_data[[#This Row],[time_taken]])/60</f>
        <v>10.566666666666666</v>
      </c>
      <c r="K650" s="54">
        <f>DATE(YEAR(tbl_raw_data[[#This Row],[Date Actioned]]), MONTH(tbl_raw_data[[#This Row],[Date Actioned]]), DAY(tbl_raw_data[[#This Row],[Date Actioned]]))</f>
        <v>45138</v>
      </c>
      <c r="L650" s="55" t="str">
        <f>UPPER(TEXT(tbl_raw_data[[#This Row],[Updated_date]],"MMMM"))</f>
        <v>JULY</v>
      </c>
      <c r="M650" s="55" t="str">
        <f>UPPER("Week "&amp;IF(ROUNDUP(DAY(tbl_raw_data[[#This Row],[Updated_date]])/7,0)=5,4,ROUNDUP(DAY(tbl_raw_data[[#This Row],[Updated_date]])/7,0)))</f>
        <v>WEEK 4</v>
      </c>
      <c r="N650" s="57" t="str">
        <f>UPPER(VLOOKUP(tbl_raw_data[[#This Row],[Analyst]],[1]setting!$A$1:$B$15,2,0))</f>
        <v>SAM</v>
      </c>
      <c r="O650" s="57" t="str">
        <f>UPPER(tbl_raw_data[[#This Row],[Outcome]])</f>
        <v>APPROVE</v>
      </c>
      <c r="P650" s="57" t="str">
        <f>UPPER(tbl_raw_data[[#This Row],[Queue Name]])</f>
        <v>CONSUMER EXISTING</v>
      </c>
      <c r="Q650" s="57" t="str">
        <f>IF(tbl_raw_data[[#This Row],[time_taken_in_mins]]&lt;=20,"SLA_MET","SLA_NOT_MET")</f>
        <v>SLA_MET</v>
      </c>
    </row>
    <row r="651" spans="1:17" ht="15" customHeight="1" x14ac:dyDescent="0.25">
      <c r="A651" s="5" t="s">
        <v>3521</v>
      </c>
      <c r="B651" s="6">
        <v>45138.535405092596</v>
      </c>
      <c r="C651" s="9">
        <v>45138.542453703703</v>
      </c>
      <c r="D651" s="10" t="s">
        <v>13</v>
      </c>
      <c r="E651" s="10" t="s">
        <v>28</v>
      </c>
      <c r="F651" s="10" t="s">
        <v>73</v>
      </c>
      <c r="G651" s="108" t="s">
        <v>29</v>
      </c>
      <c r="H65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1" s="48">
        <f>tbl_raw_data[[#This Row],[Date Actioned]]-tbl_raw_data[[#This Row],[Date Tagged]]</f>
        <v>7.0486111071659252E-3</v>
      </c>
      <c r="J651" s="50">
        <f>HOUR(tbl_raw_data[[#This Row],[time_taken]])*60+MINUTE(tbl_raw_data[[#This Row],[time_taken]])+SECOND(tbl_raw_data[[#This Row],[time_taken]])/60</f>
        <v>10.15</v>
      </c>
      <c r="K651" s="54">
        <f>DATE(YEAR(tbl_raw_data[[#This Row],[Date Actioned]]), MONTH(tbl_raw_data[[#This Row],[Date Actioned]]), DAY(tbl_raw_data[[#This Row],[Date Actioned]]))</f>
        <v>45138</v>
      </c>
      <c r="L651" s="55" t="str">
        <f>UPPER(TEXT(tbl_raw_data[[#This Row],[Updated_date]],"MMMM"))</f>
        <v>JULY</v>
      </c>
      <c r="M651" s="55" t="str">
        <f>UPPER("Week "&amp;IF(ROUNDUP(DAY(tbl_raw_data[[#This Row],[Updated_date]])/7,0)=5,4,ROUNDUP(DAY(tbl_raw_data[[#This Row],[Updated_date]])/7,0)))</f>
        <v>WEEK 4</v>
      </c>
      <c r="N651" s="57" t="str">
        <f>UPPER(VLOOKUP(tbl_raw_data[[#This Row],[Analyst]],[1]setting!$A$1:$B$15,2,0))</f>
        <v>SHAHID</v>
      </c>
      <c r="O651" s="57" t="str">
        <f>UPPER(tbl_raw_data[[#This Row],[Outcome]])</f>
        <v>APPROVE</v>
      </c>
      <c r="P651" s="57" t="str">
        <f>UPPER(tbl_raw_data[[#This Row],[Queue Name]])</f>
        <v>CONSUMER EXISTING</v>
      </c>
      <c r="Q651" s="57" t="str">
        <f>IF(tbl_raw_data[[#This Row],[time_taken_in_mins]]&lt;=20,"SLA_MET","SLA_NOT_MET")</f>
        <v>SLA_MET</v>
      </c>
    </row>
    <row r="652" spans="1:17" ht="15" customHeight="1" x14ac:dyDescent="0.25">
      <c r="A652" s="11" t="s">
        <v>3385</v>
      </c>
      <c r="B652" s="12">
        <v>45138.540381944447</v>
      </c>
      <c r="C652" s="15">
        <v>45138.547280092593</v>
      </c>
      <c r="D652" s="16" t="s">
        <v>13</v>
      </c>
      <c r="E652" s="16" t="s">
        <v>9</v>
      </c>
      <c r="F652" s="16" t="s">
        <v>254</v>
      </c>
      <c r="G652" s="107" t="s">
        <v>67</v>
      </c>
      <c r="H65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2" s="48">
        <f>tbl_raw_data[[#This Row],[Date Actioned]]-tbl_raw_data[[#This Row],[Date Tagged]]</f>
        <v>6.8981481454102322E-3</v>
      </c>
      <c r="J652" s="50">
        <f>HOUR(tbl_raw_data[[#This Row],[time_taken]])*60+MINUTE(tbl_raw_data[[#This Row],[time_taken]])+SECOND(tbl_raw_data[[#This Row],[time_taken]])/60</f>
        <v>9.9333333333333336</v>
      </c>
      <c r="K652" s="54">
        <f>DATE(YEAR(tbl_raw_data[[#This Row],[Date Actioned]]), MONTH(tbl_raw_data[[#This Row],[Date Actioned]]), DAY(tbl_raw_data[[#This Row],[Date Actioned]]))</f>
        <v>45138</v>
      </c>
      <c r="L652" s="55" t="str">
        <f>UPPER(TEXT(tbl_raw_data[[#This Row],[Updated_date]],"MMMM"))</f>
        <v>JULY</v>
      </c>
      <c r="M652" s="55" t="str">
        <f>UPPER("Week "&amp;IF(ROUNDUP(DAY(tbl_raw_data[[#This Row],[Updated_date]])/7,0)=5,4,ROUNDUP(DAY(tbl_raw_data[[#This Row],[Updated_date]])/7,0)))</f>
        <v>WEEK 4</v>
      </c>
      <c r="N652" s="57" t="str">
        <f>UPPER(VLOOKUP(tbl_raw_data[[#This Row],[Analyst]],[1]setting!$A$1:$B$15,2,0))</f>
        <v>FARDIN</v>
      </c>
      <c r="O652" s="57" t="str">
        <f>UPPER(tbl_raw_data[[#This Row],[Outcome]])</f>
        <v>APPROVE</v>
      </c>
      <c r="P652" s="57" t="str">
        <f>UPPER(tbl_raw_data[[#This Row],[Queue Name]])</f>
        <v>CONSUMER PRE BUREAU</v>
      </c>
      <c r="Q652" s="57" t="str">
        <f>IF(tbl_raw_data[[#This Row],[time_taken_in_mins]]&lt;=20,"SLA_MET","SLA_NOT_MET")</f>
        <v>SLA_MET</v>
      </c>
    </row>
    <row r="653" spans="1:17" ht="15" customHeight="1" x14ac:dyDescent="0.25">
      <c r="A653" s="5" t="s">
        <v>7140</v>
      </c>
      <c r="B653" s="6">
        <v>45138.541724537034</v>
      </c>
      <c r="C653" s="9">
        <v>45138.563194444447</v>
      </c>
      <c r="D653" s="10" t="s">
        <v>8</v>
      </c>
      <c r="E653" s="10" t="s">
        <v>28</v>
      </c>
      <c r="F653" s="10" t="s">
        <v>42</v>
      </c>
      <c r="G653" s="108" t="s">
        <v>4223</v>
      </c>
      <c r="H65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53" s="48">
        <f>tbl_raw_data[[#This Row],[Date Actioned]]-tbl_raw_data[[#This Row],[Date Tagged]]</f>
        <v>2.1469907413120382E-2</v>
      </c>
      <c r="J653" s="50">
        <f>HOUR(tbl_raw_data[[#This Row],[time_taken]])*60+MINUTE(tbl_raw_data[[#This Row],[time_taken]])+SECOND(tbl_raw_data[[#This Row],[time_taken]])/60</f>
        <v>30.916666666666668</v>
      </c>
      <c r="K653" s="54">
        <f>DATE(YEAR(tbl_raw_data[[#This Row],[Date Actioned]]), MONTH(tbl_raw_data[[#This Row],[Date Actioned]]), DAY(tbl_raw_data[[#This Row],[Date Actioned]]))</f>
        <v>45138</v>
      </c>
      <c r="L653" s="55" t="str">
        <f>UPPER(TEXT(tbl_raw_data[[#This Row],[Updated_date]],"MMMM"))</f>
        <v>JULY</v>
      </c>
      <c r="M653" s="55" t="str">
        <f>UPPER("Week "&amp;IF(ROUNDUP(DAY(tbl_raw_data[[#This Row],[Updated_date]])/7,0)=5,4,ROUNDUP(DAY(tbl_raw_data[[#This Row],[Updated_date]])/7,0)))</f>
        <v>WEEK 4</v>
      </c>
      <c r="N653" s="57" t="str">
        <f>UPPER(VLOOKUP(tbl_raw_data[[#This Row],[Analyst]],[1]setting!$A$1:$B$15,2,0))</f>
        <v>NITESH</v>
      </c>
      <c r="O653" s="57" t="str">
        <f>UPPER(tbl_raw_data[[#This Row],[Outcome]])</f>
        <v>WITHDRAW</v>
      </c>
      <c r="P653" s="57" t="str">
        <f>UPPER(tbl_raw_data[[#This Row],[Queue Name]])</f>
        <v>CONSUMER EXISTING</v>
      </c>
      <c r="Q653" s="57" t="str">
        <f>IF(tbl_raw_data[[#This Row],[time_taken_in_mins]]&lt;=20,"SLA_MET","SLA_NOT_MET")</f>
        <v>SLA_NOT_MET</v>
      </c>
    </row>
    <row r="654" spans="1:17" ht="15" customHeight="1" x14ac:dyDescent="0.25">
      <c r="A654" s="22" t="s">
        <v>5835</v>
      </c>
      <c r="B654" s="6">
        <v>45138.542604166665</v>
      </c>
      <c r="C654" s="9">
        <v>45138.554062499999</v>
      </c>
      <c r="D654" s="10" t="s">
        <v>13</v>
      </c>
      <c r="E654" s="10" t="s">
        <v>9</v>
      </c>
      <c r="F654" s="10" t="s">
        <v>168</v>
      </c>
      <c r="G654" s="108" t="s">
        <v>19</v>
      </c>
      <c r="H65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4" s="48">
        <f>tbl_raw_data[[#This Row],[Date Actioned]]-tbl_raw_data[[#This Row],[Date Tagged]]</f>
        <v>1.1458333334303461E-2</v>
      </c>
      <c r="J654" s="50">
        <f>HOUR(tbl_raw_data[[#This Row],[time_taken]])*60+MINUTE(tbl_raw_data[[#This Row],[time_taken]])+SECOND(tbl_raw_data[[#This Row],[time_taken]])/60</f>
        <v>16.5</v>
      </c>
      <c r="K654" s="54">
        <f>DATE(YEAR(tbl_raw_data[[#This Row],[Date Actioned]]), MONTH(tbl_raw_data[[#This Row],[Date Actioned]]), DAY(tbl_raw_data[[#This Row],[Date Actioned]]))</f>
        <v>45138</v>
      </c>
      <c r="L654" s="55" t="str">
        <f>UPPER(TEXT(tbl_raw_data[[#This Row],[Updated_date]],"MMMM"))</f>
        <v>JULY</v>
      </c>
      <c r="M654" s="55" t="str">
        <f>UPPER("Week "&amp;IF(ROUNDUP(DAY(tbl_raw_data[[#This Row],[Updated_date]])/7,0)=5,4,ROUNDUP(DAY(tbl_raw_data[[#This Row],[Updated_date]])/7,0)))</f>
        <v>WEEK 4</v>
      </c>
      <c r="N654" s="57" t="str">
        <f>UPPER(VLOOKUP(tbl_raw_data[[#This Row],[Analyst]],[1]setting!$A$1:$B$15,2,0))</f>
        <v>MERCEDES</v>
      </c>
      <c r="O654" s="57" t="str">
        <f>UPPER(tbl_raw_data[[#This Row],[Outcome]])</f>
        <v>APPROVE</v>
      </c>
      <c r="P654" s="57" t="str">
        <f>UPPER(tbl_raw_data[[#This Row],[Queue Name]])</f>
        <v>CONSUMER PRE BUREAU</v>
      </c>
      <c r="Q654" s="57" t="str">
        <f>IF(tbl_raw_data[[#This Row],[time_taken_in_mins]]&lt;=20,"SLA_MET","SLA_NOT_MET")</f>
        <v>SLA_MET</v>
      </c>
    </row>
    <row r="655" spans="1:17" ht="15" customHeight="1" x14ac:dyDescent="0.25">
      <c r="A655" s="5" t="s">
        <v>2411</v>
      </c>
      <c r="B655" s="12">
        <v>45138.545034722221</v>
      </c>
      <c r="C655" s="15">
        <v>45138.550613425927</v>
      </c>
      <c r="D655" s="16" t="s">
        <v>13</v>
      </c>
      <c r="E655" s="16" t="s">
        <v>9</v>
      </c>
      <c r="F655" s="16" t="s">
        <v>86</v>
      </c>
      <c r="G655" s="107" t="s">
        <v>29</v>
      </c>
      <c r="H65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5" s="48">
        <f>tbl_raw_data[[#This Row],[Date Actioned]]-tbl_raw_data[[#This Row],[Date Tagged]]</f>
        <v>5.5787037053960375E-3</v>
      </c>
      <c r="J655" s="50">
        <f>HOUR(tbl_raw_data[[#This Row],[time_taken]])*60+MINUTE(tbl_raw_data[[#This Row],[time_taken]])+SECOND(tbl_raw_data[[#This Row],[time_taken]])/60</f>
        <v>8.0333333333333332</v>
      </c>
      <c r="K655" s="54">
        <f>DATE(YEAR(tbl_raw_data[[#This Row],[Date Actioned]]), MONTH(tbl_raw_data[[#This Row],[Date Actioned]]), DAY(tbl_raw_data[[#This Row],[Date Actioned]]))</f>
        <v>45138</v>
      </c>
      <c r="L655" s="55" t="str">
        <f>UPPER(TEXT(tbl_raw_data[[#This Row],[Updated_date]],"MMMM"))</f>
        <v>JULY</v>
      </c>
      <c r="M655" s="55" t="str">
        <f>UPPER("Week "&amp;IF(ROUNDUP(DAY(tbl_raw_data[[#This Row],[Updated_date]])/7,0)=5,4,ROUNDUP(DAY(tbl_raw_data[[#This Row],[Updated_date]])/7,0)))</f>
        <v>WEEK 4</v>
      </c>
      <c r="N655" s="57" t="str">
        <f>UPPER(VLOOKUP(tbl_raw_data[[#This Row],[Analyst]],[1]setting!$A$1:$B$15,2,0))</f>
        <v>ASIF</v>
      </c>
      <c r="O655" s="57" t="str">
        <f>UPPER(tbl_raw_data[[#This Row],[Outcome]])</f>
        <v>APPROVE</v>
      </c>
      <c r="P655" s="57" t="str">
        <f>UPPER(tbl_raw_data[[#This Row],[Queue Name]])</f>
        <v>CONSUMER PRE BUREAU</v>
      </c>
      <c r="Q655" s="57" t="str">
        <f>IF(tbl_raw_data[[#This Row],[time_taken_in_mins]]&lt;=20,"SLA_MET","SLA_NOT_MET")</f>
        <v>SLA_MET</v>
      </c>
    </row>
    <row r="656" spans="1:17" ht="15" customHeight="1" x14ac:dyDescent="0.25">
      <c r="A656" s="11" t="s">
        <v>244</v>
      </c>
      <c r="B656" s="6">
        <v>45138.549004629633</v>
      </c>
      <c r="C656" s="9">
        <v>45138.551064814812</v>
      </c>
      <c r="D656" s="10" t="s">
        <v>13</v>
      </c>
      <c r="E656" s="10" t="s">
        <v>28</v>
      </c>
      <c r="F656" s="10" t="s">
        <v>73</v>
      </c>
      <c r="G656" s="108" t="s">
        <v>21</v>
      </c>
      <c r="H65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56" s="48">
        <f>tbl_raw_data[[#This Row],[Date Actioned]]-tbl_raw_data[[#This Row],[Date Tagged]]</f>
        <v>2.0601851792889647E-3</v>
      </c>
      <c r="J656" s="50">
        <f>HOUR(tbl_raw_data[[#This Row],[time_taken]])*60+MINUTE(tbl_raw_data[[#This Row],[time_taken]])+SECOND(tbl_raw_data[[#This Row],[time_taken]])/60</f>
        <v>2.9666666666666668</v>
      </c>
      <c r="K656" s="54">
        <f>DATE(YEAR(tbl_raw_data[[#This Row],[Date Actioned]]), MONTH(tbl_raw_data[[#This Row],[Date Actioned]]), DAY(tbl_raw_data[[#This Row],[Date Actioned]]))</f>
        <v>45138</v>
      </c>
      <c r="L656" s="55" t="str">
        <f>UPPER(TEXT(tbl_raw_data[[#This Row],[Updated_date]],"MMMM"))</f>
        <v>JULY</v>
      </c>
      <c r="M656" s="55" t="str">
        <f>UPPER("Week "&amp;IF(ROUNDUP(DAY(tbl_raw_data[[#This Row],[Updated_date]])/7,0)=5,4,ROUNDUP(DAY(tbl_raw_data[[#This Row],[Updated_date]])/7,0)))</f>
        <v>WEEK 4</v>
      </c>
      <c r="N656" s="57" t="str">
        <f>UPPER(VLOOKUP(tbl_raw_data[[#This Row],[Analyst]],[1]setting!$A$1:$B$15,2,0))</f>
        <v>SHAHID</v>
      </c>
      <c r="O656" s="57" t="str">
        <f>UPPER(tbl_raw_data[[#This Row],[Outcome]])</f>
        <v>APPROVE</v>
      </c>
      <c r="P656" s="57" t="str">
        <f>UPPER(tbl_raw_data[[#This Row],[Queue Name]])</f>
        <v>CONSUMER EXISTING</v>
      </c>
      <c r="Q656" s="57" t="str">
        <f>IF(tbl_raw_data[[#This Row],[time_taken_in_mins]]&lt;=20,"SLA_MET","SLA_NOT_MET")</f>
        <v>SLA_MET</v>
      </c>
    </row>
    <row r="657" spans="1:17" ht="15" customHeight="1" x14ac:dyDescent="0.25">
      <c r="A657" s="22" t="s">
        <v>1733</v>
      </c>
      <c r="B657" s="12">
        <v>45138.550300925926</v>
      </c>
      <c r="C657" s="13">
        <v>45138.555</v>
      </c>
      <c r="D657" s="14" t="s">
        <v>29</v>
      </c>
      <c r="E657" s="16" t="s">
        <v>28</v>
      </c>
      <c r="F657" s="14" t="s">
        <v>455</v>
      </c>
      <c r="G657" s="106"/>
      <c r="H657"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57" s="48">
        <f>tbl_raw_data[[#This Row],[Date Actioned]]-tbl_raw_data[[#This Row],[Date Tagged]]</f>
        <v>4.6990740738692693E-3</v>
      </c>
      <c r="J657" s="50">
        <f>HOUR(tbl_raw_data[[#This Row],[time_taken]])*60+MINUTE(tbl_raw_data[[#This Row],[time_taken]])+SECOND(tbl_raw_data[[#This Row],[time_taken]])/60</f>
        <v>6.7666666666666666</v>
      </c>
      <c r="K657" s="54">
        <f>DATE(YEAR(tbl_raw_data[[#This Row],[Date Actioned]]), MONTH(tbl_raw_data[[#This Row],[Date Actioned]]), DAY(tbl_raw_data[[#This Row],[Date Actioned]]))</f>
        <v>45138</v>
      </c>
      <c r="L657" s="55" t="str">
        <f>UPPER(TEXT(tbl_raw_data[[#This Row],[Updated_date]],"MMMM"))</f>
        <v>JULY</v>
      </c>
      <c r="M657" s="55" t="str">
        <f>UPPER("Week "&amp;IF(ROUNDUP(DAY(tbl_raw_data[[#This Row],[Updated_date]])/7,0)=5,4,ROUNDUP(DAY(tbl_raw_data[[#This Row],[Updated_date]])/7,0)))</f>
        <v>WEEK 4</v>
      </c>
      <c r="N657" s="57" t="str">
        <f>UPPER(VLOOKUP(tbl_raw_data[[#This Row],[Analyst]],[1]setting!$A$1:$B$15,2,0))</f>
        <v>ROHAN</v>
      </c>
      <c r="O657" s="57" t="str">
        <f>UPPER(tbl_raw_data[[#This Row],[Outcome]])</f>
        <v>APPROVE</v>
      </c>
      <c r="P657" s="57" t="str">
        <f>UPPER(tbl_raw_data[[#This Row],[Queue Name]])</f>
        <v>CONSUMER EXISTING</v>
      </c>
      <c r="Q657" s="57" t="str">
        <f>IF(tbl_raw_data[[#This Row],[time_taken_in_mins]]&lt;=20,"SLA_MET","SLA_NOT_MET")</f>
        <v>SLA_MET</v>
      </c>
    </row>
    <row r="658" spans="1:17" ht="15" customHeight="1" x14ac:dyDescent="0.25">
      <c r="A658" s="11" t="s">
        <v>4205</v>
      </c>
      <c r="B658" s="12">
        <v>45138.551759259259</v>
      </c>
      <c r="C658" s="13">
        <v>45138.559803240743</v>
      </c>
      <c r="D658" s="14" t="s">
        <v>40</v>
      </c>
      <c r="E658" s="16" t="s">
        <v>41</v>
      </c>
      <c r="F658" s="14" t="s">
        <v>455</v>
      </c>
      <c r="G658" s="106"/>
      <c r="H65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58" s="48">
        <f>tbl_raw_data[[#This Row],[Date Actioned]]-tbl_raw_data[[#This Row],[Date Tagged]]</f>
        <v>8.0439814846613444E-3</v>
      </c>
      <c r="J658" s="50">
        <f>HOUR(tbl_raw_data[[#This Row],[time_taken]])*60+MINUTE(tbl_raw_data[[#This Row],[time_taken]])+SECOND(tbl_raw_data[[#This Row],[time_taken]])/60</f>
        <v>11.583333333333334</v>
      </c>
      <c r="K658" s="54">
        <f>DATE(YEAR(tbl_raw_data[[#This Row],[Date Actioned]]), MONTH(tbl_raw_data[[#This Row],[Date Actioned]]), DAY(tbl_raw_data[[#This Row],[Date Actioned]]))</f>
        <v>45138</v>
      </c>
      <c r="L658" s="55" t="str">
        <f>UPPER(TEXT(tbl_raw_data[[#This Row],[Updated_date]],"MMMM"))</f>
        <v>JULY</v>
      </c>
      <c r="M658" s="55" t="str">
        <f>UPPER("Week "&amp;IF(ROUNDUP(DAY(tbl_raw_data[[#This Row],[Updated_date]])/7,0)=5,4,ROUNDUP(DAY(tbl_raw_data[[#This Row],[Updated_date]])/7,0)))</f>
        <v>WEEK 4</v>
      </c>
      <c r="N658" s="57" t="str">
        <f>UPPER(VLOOKUP(tbl_raw_data[[#This Row],[Analyst]],[1]setting!$A$1:$B$15,2,0))</f>
        <v>ROHAN</v>
      </c>
      <c r="O658" s="57" t="str">
        <f>UPPER(tbl_raw_data[[#This Row],[Outcome]])</f>
        <v>WITHDRAW</v>
      </c>
      <c r="P658" s="57" t="str">
        <f>UPPER(tbl_raw_data[[#This Row],[Queue Name]])</f>
        <v>CONSUMER POST BUREAU</v>
      </c>
      <c r="Q658" s="57" t="str">
        <f>IF(tbl_raw_data[[#This Row],[time_taken_in_mins]]&lt;=20,"SLA_MET","SLA_NOT_MET")</f>
        <v>SLA_MET</v>
      </c>
    </row>
    <row r="659" spans="1:17" ht="15" customHeight="1" x14ac:dyDescent="0.25">
      <c r="A659" s="22" t="s">
        <v>152</v>
      </c>
      <c r="B659" s="6">
        <v>45138.553217592591</v>
      </c>
      <c r="C659" s="9">
        <v>45138.554930555554</v>
      </c>
      <c r="D659" s="10" t="s">
        <v>8</v>
      </c>
      <c r="E659" s="10" t="s">
        <v>9</v>
      </c>
      <c r="F659" s="10" t="s">
        <v>55</v>
      </c>
      <c r="G659" s="108" t="s">
        <v>11</v>
      </c>
      <c r="H65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59" s="48">
        <f>tbl_raw_data[[#This Row],[Date Actioned]]-tbl_raw_data[[#This Row],[Date Tagged]]</f>
        <v>1.7129629632108845E-3</v>
      </c>
      <c r="J659" s="50">
        <f>HOUR(tbl_raw_data[[#This Row],[time_taken]])*60+MINUTE(tbl_raw_data[[#This Row],[time_taken]])+SECOND(tbl_raw_data[[#This Row],[time_taken]])/60</f>
        <v>2.4666666666666668</v>
      </c>
      <c r="K659" s="54">
        <f>DATE(YEAR(tbl_raw_data[[#This Row],[Date Actioned]]), MONTH(tbl_raw_data[[#This Row],[Date Actioned]]), DAY(tbl_raw_data[[#This Row],[Date Actioned]]))</f>
        <v>45138</v>
      </c>
      <c r="L659" s="55" t="str">
        <f>UPPER(TEXT(tbl_raw_data[[#This Row],[Updated_date]],"MMMM"))</f>
        <v>JULY</v>
      </c>
      <c r="M659" s="55" t="str">
        <f>UPPER("Week "&amp;IF(ROUNDUP(DAY(tbl_raw_data[[#This Row],[Updated_date]])/7,0)=5,4,ROUNDUP(DAY(tbl_raw_data[[#This Row],[Updated_date]])/7,0)))</f>
        <v>WEEK 4</v>
      </c>
      <c r="N659" s="57" t="str">
        <f>UPPER(VLOOKUP(tbl_raw_data[[#This Row],[Analyst]],[1]setting!$A$1:$B$15,2,0))</f>
        <v>CAMERON</v>
      </c>
      <c r="O659" s="57" t="str">
        <f>UPPER(tbl_raw_data[[#This Row],[Outcome]])</f>
        <v>WITHDRAW</v>
      </c>
      <c r="P659" s="57" t="str">
        <f>UPPER(tbl_raw_data[[#This Row],[Queue Name]])</f>
        <v>CONSUMER PRE BUREAU</v>
      </c>
      <c r="Q659" s="57" t="str">
        <f>IF(tbl_raw_data[[#This Row],[time_taken_in_mins]]&lt;=20,"SLA_MET","SLA_NOT_MET")</f>
        <v>SLA_MET</v>
      </c>
    </row>
    <row r="660" spans="1:17" ht="15" customHeight="1" x14ac:dyDescent="0.25">
      <c r="A660" s="5" t="s">
        <v>4230</v>
      </c>
      <c r="B660" s="6">
        <v>45138.554525462961</v>
      </c>
      <c r="C660" s="9">
        <v>45138.562627314815</v>
      </c>
      <c r="D660" s="10" t="s">
        <v>13</v>
      </c>
      <c r="E660" s="10" t="s">
        <v>41</v>
      </c>
      <c r="F660" s="10" t="s">
        <v>254</v>
      </c>
      <c r="G660" s="108" t="s">
        <v>29</v>
      </c>
      <c r="H66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0" s="48">
        <f>tbl_raw_data[[#This Row],[Date Actioned]]-tbl_raw_data[[#This Row],[Date Tagged]]</f>
        <v>8.1018518540076911E-3</v>
      </c>
      <c r="J660" s="50">
        <f>HOUR(tbl_raw_data[[#This Row],[time_taken]])*60+MINUTE(tbl_raw_data[[#This Row],[time_taken]])+SECOND(tbl_raw_data[[#This Row],[time_taken]])/60</f>
        <v>11.666666666666666</v>
      </c>
      <c r="K660" s="54">
        <f>DATE(YEAR(tbl_raw_data[[#This Row],[Date Actioned]]), MONTH(tbl_raw_data[[#This Row],[Date Actioned]]), DAY(tbl_raw_data[[#This Row],[Date Actioned]]))</f>
        <v>45138</v>
      </c>
      <c r="L660" s="55" t="str">
        <f>UPPER(TEXT(tbl_raw_data[[#This Row],[Updated_date]],"MMMM"))</f>
        <v>JULY</v>
      </c>
      <c r="M660" s="55" t="str">
        <f>UPPER("Week "&amp;IF(ROUNDUP(DAY(tbl_raw_data[[#This Row],[Updated_date]])/7,0)=5,4,ROUNDUP(DAY(tbl_raw_data[[#This Row],[Updated_date]])/7,0)))</f>
        <v>WEEK 4</v>
      </c>
      <c r="N660" s="57" t="str">
        <f>UPPER(VLOOKUP(tbl_raw_data[[#This Row],[Analyst]],[1]setting!$A$1:$B$15,2,0))</f>
        <v>FARDIN</v>
      </c>
      <c r="O660" s="57" t="str">
        <f>UPPER(tbl_raw_data[[#This Row],[Outcome]])</f>
        <v>APPROVE</v>
      </c>
      <c r="P660" s="57" t="str">
        <f>UPPER(tbl_raw_data[[#This Row],[Queue Name]])</f>
        <v>CONSUMER POST BUREAU</v>
      </c>
      <c r="Q660" s="57" t="str">
        <f>IF(tbl_raw_data[[#This Row],[time_taken_in_mins]]&lt;=20,"SLA_MET","SLA_NOT_MET")</f>
        <v>SLA_MET</v>
      </c>
    </row>
    <row r="661" spans="1:17" ht="15" customHeight="1" x14ac:dyDescent="0.25">
      <c r="A661" s="5" t="s">
        <v>516</v>
      </c>
      <c r="B661" s="12">
        <v>45138.55541666667</v>
      </c>
      <c r="C661" s="15">
        <v>45138.558229166665</v>
      </c>
      <c r="D661" s="16" t="s">
        <v>8</v>
      </c>
      <c r="E661" s="16" t="s">
        <v>28</v>
      </c>
      <c r="F661" s="16" t="s">
        <v>168</v>
      </c>
      <c r="G661" s="107" t="s">
        <v>172</v>
      </c>
      <c r="H66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61" s="48">
        <f>tbl_raw_data[[#This Row],[Date Actioned]]-tbl_raw_data[[#This Row],[Date Tagged]]</f>
        <v>2.8124999953433871E-3</v>
      </c>
      <c r="J661" s="50">
        <f>HOUR(tbl_raw_data[[#This Row],[time_taken]])*60+MINUTE(tbl_raw_data[[#This Row],[time_taken]])+SECOND(tbl_raw_data[[#This Row],[time_taken]])/60</f>
        <v>4.05</v>
      </c>
      <c r="K661" s="54">
        <f>DATE(YEAR(tbl_raw_data[[#This Row],[Date Actioned]]), MONTH(tbl_raw_data[[#This Row],[Date Actioned]]), DAY(tbl_raw_data[[#This Row],[Date Actioned]]))</f>
        <v>45138</v>
      </c>
      <c r="L661" s="55" t="str">
        <f>UPPER(TEXT(tbl_raw_data[[#This Row],[Updated_date]],"MMMM"))</f>
        <v>JULY</v>
      </c>
      <c r="M661" s="55" t="str">
        <f>UPPER("Week "&amp;IF(ROUNDUP(DAY(tbl_raw_data[[#This Row],[Updated_date]])/7,0)=5,4,ROUNDUP(DAY(tbl_raw_data[[#This Row],[Updated_date]])/7,0)))</f>
        <v>WEEK 4</v>
      </c>
      <c r="N661" s="57" t="str">
        <f>UPPER(VLOOKUP(tbl_raw_data[[#This Row],[Analyst]],[1]setting!$A$1:$B$15,2,0))</f>
        <v>MERCEDES</v>
      </c>
      <c r="O661" s="57" t="str">
        <f>UPPER(tbl_raw_data[[#This Row],[Outcome]])</f>
        <v>WITHDRAW</v>
      </c>
      <c r="P661" s="57" t="str">
        <f>UPPER(tbl_raw_data[[#This Row],[Queue Name]])</f>
        <v>CONSUMER EXISTING</v>
      </c>
      <c r="Q661" s="57" t="str">
        <f>IF(tbl_raw_data[[#This Row],[time_taken_in_mins]]&lt;=20,"SLA_MET","SLA_NOT_MET")</f>
        <v>SLA_MET</v>
      </c>
    </row>
    <row r="662" spans="1:17" ht="15" customHeight="1" x14ac:dyDescent="0.25">
      <c r="A662" s="11" t="s">
        <v>4140</v>
      </c>
      <c r="B662" s="12">
        <v>45138.555601851855</v>
      </c>
      <c r="C662" s="13">
        <v>45138.56354166667</v>
      </c>
      <c r="D662" s="14" t="s">
        <v>29</v>
      </c>
      <c r="E662" s="16" t="s">
        <v>28</v>
      </c>
      <c r="F662" s="14" t="s">
        <v>73</v>
      </c>
      <c r="G662" s="106"/>
      <c r="H662"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62" s="48">
        <f>tbl_raw_data[[#This Row],[Date Actioned]]-tbl_raw_data[[#This Row],[Date Tagged]]</f>
        <v>7.9398148154723458E-3</v>
      </c>
      <c r="J662" s="50">
        <f>HOUR(tbl_raw_data[[#This Row],[time_taken]])*60+MINUTE(tbl_raw_data[[#This Row],[time_taken]])+SECOND(tbl_raw_data[[#This Row],[time_taken]])/60</f>
        <v>11.433333333333334</v>
      </c>
      <c r="K662" s="54">
        <f>DATE(YEAR(tbl_raw_data[[#This Row],[Date Actioned]]), MONTH(tbl_raw_data[[#This Row],[Date Actioned]]), DAY(tbl_raw_data[[#This Row],[Date Actioned]]))</f>
        <v>45138</v>
      </c>
      <c r="L662" s="55" t="str">
        <f>UPPER(TEXT(tbl_raw_data[[#This Row],[Updated_date]],"MMMM"))</f>
        <v>JULY</v>
      </c>
      <c r="M662" s="55" t="str">
        <f>UPPER("Week "&amp;IF(ROUNDUP(DAY(tbl_raw_data[[#This Row],[Updated_date]])/7,0)=5,4,ROUNDUP(DAY(tbl_raw_data[[#This Row],[Updated_date]])/7,0)))</f>
        <v>WEEK 4</v>
      </c>
      <c r="N662" s="57" t="str">
        <f>UPPER(VLOOKUP(tbl_raw_data[[#This Row],[Analyst]],[1]setting!$A$1:$B$15,2,0))</f>
        <v>SHAHID</v>
      </c>
      <c r="O662" s="57" t="str">
        <f>UPPER(tbl_raw_data[[#This Row],[Outcome]])</f>
        <v>APPROVE</v>
      </c>
      <c r="P662" s="57" t="str">
        <f>UPPER(tbl_raw_data[[#This Row],[Queue Name]])</f>
        <v>CONSUMER EXISTING</v>
      </c>
      <c r="Q662" s="57" t="str">
        <f>IF(tbl_raw_data[[#This Row],[time_taken_in_mins]]&lt;=20,"SLA_MET","SLA_NOT_MET")</f>
        <v>SLA_MET</v>
      </c>
    </row>
    <row r="663" spans="1:17" ht="15" customHeight="1" x14ac:dyDescent="0.25">
      <c r="A663" s="22" t="s">
        <v>6880</v>
      </c>
      <c r="B663" s="6">
        <v>45138.556631944448</v>
      </c>
      <c r="C663" s="7">
        <v>45138.573252314818</v>
      </c>
      <c r="D663" s="8" t="s">
        <v>29</v>
      </c>
      <c r="E663" s="10" t="s">
        <v>41</v>
      </c>
      <c r="F663" s="8" t="s">
        <v>455</v>
      </c>
      <c r="G663" s="109"/>
      <c r="H6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63" s="48">
        <f>tbl_raw_data[[#This Row],[Date Actioned]]-tbl_raw_data[[#This Row],[Date Tagged]]</f>
        <v>1.6620370370219462E-2</v>
      </c>
      <c r="J663" s="50">
        <f>HOUR(tbl_raw_data[[#This Row],[time_taken]])*60+MINUTE(tbl_raw_data[[#This Row],[time_taken]])+SECOND(tbl_raw_data[[#This Row],[time_taken]])/60</f>
        <v>23.933333333333334</v>
      </c>
      <c r="K663" s="54">
        <f>DATE(YEAR(tbl_raw_data[[#This Row],[Date Actioned]]), MONTH(tbl_raw_data[[#This Row],[Date Actioned]]), DAY(tbl_raw_data[[#This Row],[Date Actioned]]))</f>
        <v>45138</v>
      </c>
      <c r="L663" s="55" t="str">
        <f>UPPER(TEXT(tbl_raw_data[[#This Row],[Updated_date]],"MMMM"))</f>
        <v>JULY</v>
      </c>
      <c r="M663" s="55" t="str">
        <f>UPPER("Week "&amp;IF(ROUNDUP(DAY(tbl_raw_data[[#This Row],[Updated_date]])/7,0)=5,4,ROUNDUP(DAY(tbl_raw_data[[#This Row],[Updated_date]])/7,0)))</f>
        <v>WEEK 4</v>
      </c>
      <c r="N663" s="57" t="str">
        <f>UPPER(VLOOKUP(tbl_raw_data[[#This Row],[Analyst]],[1]setting!$A$1:$B$15,2,0))</f>
        <v>ROHAN</v>
      </c>
      <c r="O663" s="57" t="str">
        <f>UPPER(tbl_raw_data[[#This Row],[Outcome]])</f>
        <v>APPROVE</v>
      </c>
      <c r="P663" s="57" t="str">
        <f>UPPER(tbl_raw_data[[#This Row],[Queue Name]])</f>
        <v>CONSUMER POST BUREAU</v>
      </c>
      <c r="Q663" s="57" t="str">
        <f>IF(tbl_raw_data[[#This Row],[time_taken_in_mins]]&lt;=20,"SLA_MET","SLA_NOT_MET")</f>
        <v>SLA_NOT_MET</v>
      </c>
    </row>
    <row r="664" spans="1:17" ht="15" customHeight="1" x14ac:dyDescent="0.25">
      <c r="A664" s="5" t="s">
        <v>2273</v>
      </c>
      <c r="B664" s="12">
        <v>45138.557164351849</v>
      </c>
      <c r="C664" s="15">
        <v>45138.562604166669</v>
      </c>
      <c r="D664" s="16" t="s">
        <v>13</v>
      </c>
      <c r="E664" s="16" t="s">
        <v>41</v>
      </c>
      <c r="F664" s="16" t="s">
        <v>55</v>
      </c>
      <c r="G664" s="107" t="s">
        <v>21</v>
      </c>
      <c r="H664"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4" s="48">
        <f>tbl_raw_data[[#This Row],[Date Actioned]]-tbl_raw_data[[#This Row],[Date Tagged]]</f>
        <v>5.439814820419997E-3</v>
      </c>
      <c r="J664" s="50">
        <f>HOUR(tbl_raw_data[[#This Row],[time_taken]])*60+MINUTE(tbl_raw_data[[#This Row],[time_taken]])+SECOND(tbl_raw_data[[#This Row],[time_taken]])/60</f>
        <v>7.833333333333333</v>
      </c>
      <c r="K664" s="54">
        <f>DATE(YEAR(tbl_raw_data[[#This Row],[Date Actioned]]), MONTH(tbl_raw_data[[#This Row],[Date Actioned]]), DAY(tbl_raw_data[[#This Row],[Date Actioned]]))</f>
        <v>45138</v>
      </c>
      <c r="L664" s="55" t="str">
        <f>UPPER(TEXT(tbl_raw_data[[#This Row],[Updated_date]],"MMMM"))</f>
        <v>JULY</v>
      </c>
      <c r="M664" s="55" t="str">
        <f>UPPER("Week "&amp;IF(ROUNDUP(DAY(tbl_raw_data[[#This Row],[Updated_date]])/7,0)=5,4,ROUNDUP(DAY(tbl_raw_data[[#This Row],[Updated_date]])/7,0)))</f>
        <v>WEEK 4</v>
      </c>
      <c r="N664" s="57" t="str">
        <f>UPPER(VLOOKUP(tbl_raw_data[[#This Row],[Analyst]],[1]setting!$A$1:$B$15,2,0))</f>
        <v>CAMERON</v>
      </c>
      <c r="O664" s="57" t="str">
        <f>UPPER(tbl_raw_data[[#This Row],[Outcome]])</f>
        <v>APPROVE</v>
      </c>
      <c r="P664" s="57" t="str">
        <f>UPPER(tbl_raw_data[[#This Row],[Queue Name]])</f>
        <v>CONSUMER POST BUREAU</v>
      </c>
      <c r="Q664" s="57" t="str">
        <f>IF(tbl_raw_data[[#This Row],[time_taken_in_mins]]&lt;=20,"SLA_MET","SLA_NOT_MET")</f>
        <v>SLA_MET</v>
      </c>
    </row>
    <row r="665" spans="1:17" ht="15" customHeight="1" x14ac:dyDescent="0.25">
      <c r="A665" s="11" t="s">
        <v>3860</v>
      </c>
      <c r="B665" s="6">
        <v>45138.557685185187</v>
      </c>
      <c r="C665" s="9">
        <v>45138.565208333333</v>
      </c>
      <c r="D665" s="10" t="s">
        <v>13</v>
      </c>
      <c r="E665" s="10" t="s">
        <v>41</v>
      </c>
      <c r="F665" s="10" t="s">
        <v>86</v>
      </c>
      <c r="G665" s="108" t="s">
        <v>53</v>
      </c>
      <c r="H66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5" s="48">
        <f>tbl_raw_data[[#This Row],[Date Actioned]]-tbl_raw_data[[#This Row],[Date Tagged]]</f>
        <v>7.5231481459923089E-3</v>
      </c>
      <c r="J665" s="50">
        <f>HOUR(tbl_raw_data[[#This Row],[time_taken]])*60+MINUTE(tbl_raw_data[[#This Row],[time_taken]])+SECOND(tbl_raw_data[[#This Row],[time_taken]])/60</f>
        <v>10.833333333333334</v>
      </c>
      <c r="K665" s="54">
        <f>DATE(YEAR(tbl_raw_data[[#This Row],[Date Actioned]]), MONTH(tbl_raw_data[[#This Row],[Date Actioned]]), DAY(tbl_raw_data[[#This Row],[Date Actioned]]))</f>
        <v>45138</v>
      </c>
      <c r="L665" s="55" t="str">
        <f>UPPER(TEXT(tbl_raw_data[[#This Row],[Updated_date]],"MMMM"))</f>
        <v>JULY</v>
      </c>
      <c r="M665" s="55" t="str">
        <f>UPPER("Week "&amp;IF(ROUNDUP(DAY(tbl_raw_data[[#This Row],[Updated_date]])/7,0)=5,4,ROUNDUP(DAY(tbl_raw_data[[#This Row],[Updated_date]])/7,0)))</f>
        <v>WEEK 4</v>
      </c>
      <c r="N665" s="57" t="str">
        <f>UPPER(VLOOKUP(tbl_raw_data[[#This Row],[Analyst]],[1]setting!$A$1:$B$15,2,0))</f>
        <v>ASIF</v>
      </c>
      <c r="O665" s="57" t="str">
        <f>UPPER(tbl_raw_data[[#This Row],[Outcome]])</f>
        <v>APPROVE</v>
      </c>
      <c r="P665" s="57" t="str">
        <f>UPPER(tbl_raw_data[[#This Row],[Queue Name]])</f>
        <v>CONSUMER POST BUREAU</v>
      </c>
      <c r="Q665" s="57" t="str">
        <f>IF(tbl_raw_data[[#This Row],[time_taken_in_mins]]&lt;=20,"SLA_MET","SLA_NOT_MET")</f>
        <v>SLA_MET</v>
      </c>
    </row>
    <row r="666" spans="1:17" ht="15" customHeight="1" x14ac:dyDescent="0.25">
      <c r="A666" s="11" t="s">
        <v>3251</v>
      </c>
      <c r="B666" s="6">
        <v>45138.558148148149</v>
      </c>
      <c r="C666" s="9">
        <v>45138.564884259256</v>
      </c>
      <c r="D666" s="10" t="s">
        <v>8</v>
      </c>
      <c r="E666" s="10" t="s">
        <v>9</v>
      </c>
      <c r="F666" s="10" t="s">
        <v>10</v>
      </c>
      <c r="G666" s="108" t="s">
        <v>3252</v>
      </c>
      <c r="H66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66" s="48">
        <f>tbl_raw_data[[#This Row],[Date Actioned]]-tbl_raw_data[[#This Row],[Date Tagged]]</f>
        <v>6.7361111068748869E-3</v>
      </c>
      <c r="J666" s="50">
        <f>HOUR(tbl_raw_data[[#This Row],[time_taken]])*60+MINUTE(tbl_raw_data[[#This Row],[time_taken]])+SECOND(tbl_raw_data[[#This Row],[time_taken]])/60</f>
        <v>9.6999999999999993</v>
      </c>
      <c r="K666" s="54">
        <f>DATE(YEAR(tbl_raw_data[[#This Row],[Date Actioned]]), MONTH(tbl_raw_data[[#This Row],[Date Actioned]]), DAY(tbl_raw_data[[#This Row],[Date Actioned]]))</f>
        <v>45138</v>
      </c>
      <c r="L666" s="55" t="str">
        <f>UPPER(TEXT(tbl_raw_data[[#This Row],[Updated_date]],"MMMM"))</f>
        <v>JULY</v>
      </c>
      <c r="M666" s="55" t="str">
        <f>UPPER("Week "&amp;IF(ROUNDUP(DAY(tbl_raw_data[[#This Row],[Updated_date]])/7,0)=5,4,ROUNDUP(DAY(tbl_raw_data[[#This Row],[Updated_date]])/7,0)))</f>
        <v>WEEK 4</v>
      </c>
      <c r="N666" s="57" t="str">
        <f>UPPER(VLOOKUP(tbl_raw_data[[#This Row],[Analyst]],[1]setting!$A$1:$B$15,2,0))</f>
        <v>SAM</v>
      </c>
      <c r="O666" s="57" t="str">
        <f>UPPER(tbl_raw_data[[#This Row],[Outcome]])</f>
        <v>WITHDRAW</v>
      </c>
      <c r="P666" s="57" t="str">
        <f>UPPER(tbl_raw_data[[#This Row],[Queue Name]])</f>
        <v>CONSUMER PRE BUREAU</v>
      </c>
      <c r="Q666" s="57" t="str">
        <f>IF(tbl_raw_data[[#This Row],[time_taken_in_mins]]&lt;=20,"SLA_MET","SLA_NOT_MET")</f>
        <v>SLA_MET</v>
      </c>
    </row>
    <row r="667" spans="1:17" ht="15" customHeight="1" x14ac:dyDescent="0.25">
      <c r="A667" s="22" t="s">
        <v>3268</v>
      </c>
      <c r="B667" s="12">
        <v>45138.558437500003</v>
      </c>
      <c r="C667" s="15">
        <v>45138.565196759257</v>
      </c>
      <c r="D667" s="16" t="s">
        <v>13</v>
      </c>
      <c r="E667" s="16" t="s">
        <v>41</v>
      </c>
      <c r="F667" s="16" t="s">
        <v>168</v>
      </c>
      <c r="G667" s="107" t="s">
        <v>67</v>
      </c>
      <c r="H66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7" s="48">
        <f>tbl_raw_data[[#This Row],[Date Actioned]]-tbl_raw_data[[#This Row],[Date Tagged]]</f>
        <v>6.7592592531582341E-3</v>
      </c>
      <c r="J667" s="50">
        <f>HOUR(tbl_raw_data[[#This Row],[time_taken]])*60+MINUTE(tbl_raw_data[[#This Row],[time_taken]])+SECOND(tbl_raw_data[[#This Row],[time_taken]])/60</f>
        <v>9.7333333333333325</v>
      </c>
      <c r="K667" s="54">
        <f>DATE(YEAR(tbl_raw_data[[#This Row],[Date Actioned]]), MONTH(tbl_raw_data[[#This Row],[Date Actioned]]), DAY(tbl_raw_data[[#This Row],[Date Actioned]]))</f>
        <v>45138</v>
      </c>
      <c r="L667" s="55" t="str">
        <f>UPPER(TEXT(tbl_raw_data[[#This Row],[Updated_date]],"MMMM"))</f>
        <v>JULY</v>
      </c>
      <c r="M667" s="55" t="str">
        <f>UPPER("Week "&amp;IF(ROUNDUP(DAY(tbl_raw_data[[#This Row],[Updated_date]])/7,0)=5,4,ROUNDUP(DAY(tbl_raw_data[[#This Row],[Updated_date]])/7,0)))</f>
        <v>WEEK 4</v>
      </c>
      <c r="N667" s="57" t="str">
        <f>UPPER(VLOOKUP(tbl_raw_data[[#This Row],[Analyst]],[1]setting!$A$1:$B$15,2,0))</f>
        <v>MERCEDES</v>
      </c>
      <c r="O667" s="57" t="str">
        <f>UPPER(tbl_raw_data[[#This Row],[Outcome]])</f>
        <v>APPROVE</v>
      </c>
      <c r="P667" s="57" t="str">
        <f>UPPER(tbl_raw_data[[#This Row],[Queue Name]])</f>
        <v>CONSUMER POST BUREAU</v>
      </c>
      <c r="Q667" s="57" t="str">
        <f>IF(tbl_raw_data[[#This Row],[time_taken_in_mins]]&lt;=20,"SLA_MET","SLA_NOT_MET")</f>
        <v>SLA_MET</v>
      </c>
    </row>
    <row r="668" spans="1:17" ht="15" customHeight="1" x14ac:dyDescent="0.25">
      <c r="A668" s="5" t="s">
        <v>2640</v>
      </c>
      <c r="B668" s="6">
        <v>45138.561898148146</v>
      </c>
      <c r="C668" s="9">
        <v>45138.567743055559</v>
      </c>
      <c r="D668" s="10" t="s">
        <v>13</v>
      </c>
      <c r="E668" s="10" t="s">
        <v>28</v>
      </c>
      <c r="F668" s="10" t="s">
        <v>254</v>
      </c>
      <c r="G668" s="108" t="s">
        <v>29</v>
      </c>
      <c r="H66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68" s="48">
        <f>tbl_raw_data[[#This Row],[Date Actioned]]-tbl_raw_data[[#This Row],[Date Tagged]]</f>
        <v>5.8449074131203815E-3</v>
      </c>
      <c r="J668" s="50">
        <f>HOUR(tbl_raw_data[[#This Row],[time_taken]])*60+MINUTE(tbl_raw_data[[#This Row],[time_taken]])+SECOND(tbl_raw_data[[#This Row],[time_taken]])/60</f>
        <v>8.4166666666666661</v>
      </c>
      <c r="K668" s="54">
        <f>DATE(YEAR(tbl_raw_data[[#This Row],[Date Actioned]]), MONTH(tbl_raw_data[[#This Row],[Date Actioned]]), DAY(tbl_raw_data[[#This Row],[Date Actioned]]))</f>
        <v>45138</v>
      </c>
      <c r="L668" s="55" t="str">
        <f>UPPER(TEXT(tbl_raw_data[[#This Row],[Updated_date]],"MMMM"))</f>
        <v>JULY</v>
      </c>
      <c r="M668" s="55" t="str">
        <f>UPPER("Week "&amp;IF(ROUNDUP(DAY(tbl_raw_data[[#This Row],[Updated_date]])/7,0)=5,4,ROUNDUP(DAY(tbl_raw_data[[#This Row],[Updated_date]])/7,0)))</f>
        <v>WEEK 4</v>
      </c>
      <c r="N668" s="57" t="str">
        <f>UPPER(VLOOKUP(tbl_raw_data[[#This Row],[Analyst]],[1]setting!$A$1:$B$15,2,0))</f>
        <v>FARDIN</v>
      </c>
      <c r="O668" s="57" t="str">
        <f>UPPER(tbl_raw_data[[#This Row],[Outcome]])</f>
        <v>APPROVE</v>
      </c>
      <c r="P668" s="57" t="str">
        <f>UPPER(tbl_raw_data[[#This Row],[Queue Name]])</f>
        <v>CONSUMER EXISTING</v>
      </c>
      <c r="Q668" s="57" t="str">
        <f>IF(tbl_raw_data[[#This Row],[time_taken_in_mins]]&lt;=20,"SLA_MET","SLA_NOT_MET")</f>
        <v>SLA_MET</v>
      </c>
    </row>
    <row r="669" spans="1:17" ht="15" customHeight="1" x14ac:dyDescent="0.25">
      <c r="A669" s="11" t="s">
        <v>5132</v>
      </c>
      <c r="B669" s="12">
        <v>45138.564236111109</v>
      </c>
      <c r="C669" s="13">
        <v>45138.574074074073</v>
      </c>
      <c r="D669" s="14" t="s">
        <v>29</v>
      </c>
      <c r="E669" s="16" t="s">
        <v>41</v>
      </c>
      <c r="F669" s="14" t="s">
        <v>168</v>
      </c>
      <c r="G669" s="106"/>
      <c r="H669"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69" s="48">
        <f>tbl_raw_data[[#This Row],[Date Actioned]]-tbl_raw_data[[#This Row],[Date Tagged]]</f>
        <v>9.8379629635019228E-3</v>
      </c>
      <c r="J669" s="50">
        <f>HOUR(tbl_raw_data[[#This Row],[time_taken]])*60+MINUTE(tbl_raw_data[[#This Row],[time_taken]])+SECOND(tbl_raw_data[[#This Row],[time_taken]])/60</f>
        <v>14.166666666666666</v>
      </c>
      <c r="K669" s="54">
        <f>DATE(YEAR(tbl_raw_data[[#This Row],[Date Actioned]]), MONTH(tbl_raw_data[[#This Row],[Date Actioned]]), DAY(tbl_raw_data[[#This Row],[Date Actioned]]))</f>
        <v>45138</v>
      </c>
      <c r="L669" s="55" t="str">
        <f>UPPER(TEXT(tbl_raw_data[[#This Row],[Updated_date]],"MMMM"))</f>
        <v>JULY</v>
      </c>
      <c r="M669" s="55" t="str">
        <f>UPPER("Week "&amp;IF(ROUNDUP(DAY(tbl_raw_data[[#This Row],[Updated_date]])/7,0)=5,4,ROUNDUP(DAY(tbl_raw_data[[#This Row],[Updated_date]])/7,0)))</f>
        <v>WEEK 4</v>
      </c>
      <c r="N669" s="57" t="str">
        <f>UPPER(VLOOKUP(tbl_raw_data[[#This Row],[Analyst]],[1]setting!$A$1:$B$15,2,0))</f>
        <v>MERCEDES</v>
      </c>
      <c r="O669" s="57" t="str">
        <f>UPPER(tbl_raw_data[[#This Row],[Outcome]])</f>
        <v>APPROVE</v>
      </c>
      <c r="P669" s="57" t="str">
        <f>UPPER(tbl_raw_data[[#This Row],[Queue Name]])</f>
        <v>CONSUMER POST BUREAU</v>
      </c>
      <c r="Q669" s="57" t="str">
        <f>IF(tbl_raw_data[[#This Row],[time_taken_in_mins]]&lt;=20,"SLA_MET","SLA_NOT_MET")</f>
        <v>SLA_MET</v>
      </c>
    </row>
    <row r="670" spans="1:17" ht="15" customHeight="1" x14ac:dyDescent="0.25">
      <c r="A670" s="22" t="s">
        <v>1138</v>
      </c>
      <c r="B670" s="6">
        <v>45138.565312500003</v>
      </c>
      <c r="C670" s="9">
        <v>45138.569189814814</v>
      </c>
      <c r="D670" s="10" t="s">
        <v>13</v>
      </c>
      <c r="E670" s="10" t="s">
        <v>9</v>
      </c>
      <c r="F670" s="10" t="s">
        <v>10</v>
      </c>
      <c r="G670" s="108" t="s">
        <v>19</v>
      </c>
      <c r="H67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0" s="48">
        <f>tbl_raw_data[[#This Row],[Date Actioned]]-tbl_raw_data[[#This Row],[Date Tagged]]</f>
        <v>3.8773148116888478E-3</v>
      </c>
      <c r="J670" s="50">
        <f>HOUR(tbl_raw_data[[#This Row],[time_taken]])*60+MINUTE(tbl_raw_data[[#This Row],[time_taken]])+SECOND(tbl_raw_data[[#This Row],[time_taken]])/60</f>
        <v>5.583333333333333</v>
      </c>
      <c r="K670" s="54">
        <f>DATE(YEAR(tbl_raw_data[[#This Row],[Date Actioned]]), MONTH(tbl_raw_data[[#This Row],[Date Actioned]]), DAY(tbl_raw_data[[#This Row],[Date Actioned]]))</f>
        <v>45138</v>
      </c>
      <c r="L670" s="55" t="str">
        <f>UPPER(TEXT(tbl_raw_data[[#This Row],[Updated_date]],"MMMM"))</f>
        <v>JULY</v>
      </c>
      <c r="M670" s="55" t="str">
        <f>UPPER("Week "&amp;IF(ROUNDUP(DAY(tbl_raw_data[[#This Row],[Updated_date]])/7,0)=5,4,ROUNDUP(DAY(tbl_raw_data[[#This Row],[Updated_date]])/7,0)))</f>
        <v>WEEK 4</v>
      </c>
      <c r="N670" s="57" t="str">
        <f>UPPER(VLOOKUP(tbl_raw_data[[#This Row],[Analyst]],[1]setting!$A$1:$B$15,2,0))</f>
        <v>SAM</v>
      </c>
      <c r="O670" s="57" t="str">
        <f>UPPER(tbl_raw_data[[#This Row],[Outcome]])</f>
        <v>APPROVE</v>
      </c>
      <c r="P670" s="57" t="str">
        <f>UPPER(tbl_raw_data[[#This Row],[Queue Name]])</f>
        <v>CONSUMER PRE BUREAU</v>
      </c>
      <c r="Q670" s="57" t="str">
        <f>IF(tbl_raw_data[[#This Row],[time_taken_in_mins]]&lt;=20,"SLA_MET","SLA_NOT_MET")</f>
        <v>SLA_MET</v>
      </c>
    </row>
    <row r="671" spans="1:17" ht="15" customHeight="1" x14ac:dyDescent="0.25">
      <c r="A671" s="22" t="s">
        <v>3501</v>
      </c>
      <c r="B671" s="12">
        <v>45138.566030092596</v>
      </c>
      <c r="C671" s="13">
        <v>45138.573067129626</v>
      </c>
      <c r="D671" s="14" t="s">
        <v>40</v>
      </c>
      <c r="E671" s="16" t="s">
        <v>41</v>
      </c>
      <c r="F671" s="14" t="s">
        <v>86</v>
      </c>
      <c r="G671" s="106"/>
      <c r="H67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71" s="48">
        <f>tbl_raw_data[[#This Row],[Date Actioned]]-tbl_raw_data[[#This Row],[Date Tagged]]</f>
        <v>7.0370370303862728E-3</v>
      </c>
      <c r="J671" s="50">
        <f>HOUR(tbl_raw_data[[#This Row],[time_taken]])*60+MINUTE(tbl_raw_data[[#This Row],[time_taken]])+SECOND(tbl_raw_data[[#This Row],[time_taken]])/60</f>
        <v>10.133333333333333</v>
      </c>
      <c r="K671" s="54">
        <f>DATE(YEAR(tbl_raw_data[[#This Row],[Date Actioned]]), MONTH(tbl_raw_data[[#This Row],[Date Actioned]]), DAY(tbl_raw_data[[#This Row],[Date Actioned]]))</f>
        <v>45138</v>
      </c>
      <c r="L671" s="55" t="str">
        <f>UPPER(TEXT(tbl_raw_data[[#This Row],[Updated_date]],"MMMM"))</f>
        <v>JULY</v>
      </c>
      <c r="M671" s="55" t="str">
        <f>UPPER("Week "&amp;IF(ROUNDUP(DAY(tbl_raw_data[[#This Row],[Updated_date]])/7,0)=5,4,ROUNDUP(DAY(tbl_raw_data[[#This Row],[Updated_date]])/7,0)))</f>
        <v>WEEK 4</v>
      </c>
      <c r="N671" s="57" t="str">
        <f>UPPER(VLOOKUP(tbl_raw_data[[#This Row],[Analyst]],[1]setting!$A$1:$B$15,2,0))</f>
        <v>ASIF</v>
      </c>
      <c r="O671" s="57" t="str">
        <f>UPPER(tbl_raw_data[[#This Row],[Outcome]])</f>
        <v>WITHDRAW</v>
      </c>
      <c r="P671" s="57" t="str">
        <f>UPPER(tbl_raw_data[[#This Row],[Queue Name]])</f>
        <v>CONSUMER POST BUREAU</v>
      </c>
      <c r="Q671" s="57" t="str">
        <f>IF(tbl_raw_data[[#This Row],[time_taken_in_mins]]&lt;=20,"SLA_MET","SLA_NOT_MET")</f>
        <v>SLA_MET</v>
      </c>
    </row>
    <row r="672" spans="1:17" ht="15" customHeight="1" x14ac:dyDescent="0.25">
      <c r="A672" s="5" t="s">
        <v>2565</v>
      </c>
      <c r="B672" s="6">
        <v>45138.567986111113</v>
      </c>
      <c r="C672" s="9">
        <v>45138.573761574073</v>
      </c>
      <c r="D672" s="10" t="s">
        <v>8</v>
      </c>
      <c r="E672" s="10" t="s">
        <v>28</v>
      </c>
      <c r="F672" s="10" t="s">
        <v>55</v>
      </c>
      <c r="G672" s="108" t="s">
        <v>2566</v>
      </c>
      <c r="H67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72" s="48">
        <f>tbl_raw_data[[#This Row],[Date Actioned]]-tbl_raw_data[[#This Row],[Date Tagged]]</f>
        <v>5.7754629597184248E-3</v>
      </c>
      <c r="J672" s="50">
        <f>HOUR(tbl_raw_data[[#This Row],[time_taken]])*60+MINUTE(tbl_raw_data[[#This Row],[time_taken]])+SECOND(tbl_raw_data[[#This Row],[time_taken]])/60</f>
        <v>8.3166666666666664</v>
      </c>
      <c r="K672" s="54">
        <f>DATE(YEAR(tbl_raw_data[[#This Row],[Date Actioned]]), MONTH(tbl_raw_data[[#This Row],[Date Actioned]]), DAY(tbl_raw_data[[#This Row],[Date Actioned]]))</f>
        <v>45138</v>
      </c>
      <c r="L672" s="55" t="str">
        <f>UPPER(TEXT(tbl_raw_data[[#This Row],[Updated_date]],"MMMM"))</f>
        <v>JULY</v>
      </c>
      <c r="M672" s="55" t="str">
        <f>UPPER("Week "&amp;IF(ROUNDUP(DAY(tbl_raw_data[[#This Row],[Updated_date]])/7,0)=5,4,ROUNDUP(DAY(tbl_raw_data[[#This Row],[Updated_date]])/7,0)))</f>
        <v>WEEK 4</v>
      </c>
      <c r="N672" s="57" t="str">
        <f>UPPER(VLOOKUP(tbl_raw_data[[#This Row],[Analyst]],[1]setting!$A$1:$B$15,2,0))</f>
        <v>CAMERON</v>
      </c>
      <c r="O672" s="57" t="str">
        <f>UPPER(tbl_raw_data[[#This Row],[Outcome]])</f>
        <v>WITHDRAW</v>
      </c>
      <c r="P672" s="57" t="str">
        <f>UPPER(tbl_raw_data[[#This Row],[Queue Name]])</f>
        <v>CONSUMER EXISTING</v>
      </c>
      <c r="Q672" s="57" t="str">
        <f>IF(tbl_raw_data[[#This Row],[time_taken_in_mins]]&lt;=20,"SLA_MET","SLA_NOT_MET")</f>
        <v>SLA_MET</v>
      </c>
    </row>
    <row r="673" spans="1:17" ht="15" customHeight="1" x14ac:dyDescent="0.25">
      <c r="A673" s="22" t="s">
        <v>4860</v>
      </c>
      <c r="B673" s="12">
        <v>45138.569363425922</v>
      </c>
      <c r="C673" s="15">
        <v>45138.578564814816</v>
      </c>
      <c r="D673" s="16" t="s">
        <v>46</v>
      </c>
      <c r="E673" s="16" t="s">
        <v>28</v>
      </c>
      <c r="F673" s="16" t="s">
        <v>42</v>
      </c>
      <c r="G673" s="107" t="s">
        <v>1305</v>
      </c>
      <c r="H67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3" s="48">
        <f>tbl_raw_data[[#This Row],[Date Actioned]]-tbl_raw_data[[#This Row],[Date Tagged]]</f>
        <v>9.2013888934161514E-3</v>
      </c>
      <c r="J673" s="50">
        <f>HOUR(tbl_raw_data[[#This Row],[time_taken]])*60+MINUTE(tbl_raw_data[[#This Row],[time_taken]])+SECOND(tbl_raw_data[[#This Row],[time_taken]])/60</f>
        <v>13.25</v>
      </c>
      <c r="K673" s="54">
        <f>DATE(YEAR(tbl_raw_data[[#This Row],[Date Actioned]]), MONTH(tbl_raw_data[[#This Row],[Date Actioned]]), DAY(tbl_raw_data[[#This Row],[Date Actioned]]))</f>
        <v>45138</v>
      </c>
      <c r="L673" s="55" t="str">
        <f>UPPER(TEXT(tbl_raw_data[[#This Row],[Updated_date]],"MMMM"))</f>
        <v>JULY</v>
      </c>
      <c r="M673" s="55" t="str">
        <f>UPPER("Week "&amp;IF(ROUNDUP(DAY(tbl_raw_data[[#This Row],[Updated_date]])/7,0)=5,4,ROUNDUP(DAY(tbl_raw_data[[#This Row],[Updated_date]])/7,0)))</f>
        <v>WEEK 4</v>
      </c>
      <c r="N673" s="57" t="str">
        <f>UPPER(VLOOKUP(tbl_raw_data[[#This Row],[Analyst]],[1]setting!$A$1:$B$15,2,0))</f>
        <v>NITESH</v>
      </c>
      <c r="O673" s="57" t="str">
        <f>UPPER(tbl_raw_data[[#This Row],[Outcome]])</f>
        <v>DECLINE</v>
      </c>
      <c r="P673" s="57" t="str">
        <f>UPPER(tbl_raw_data[[#This Row],[Queue Name]])</f>
        <v>CONSUMER EXISTING</v>
      </c>
      <c r="Q673" s="57" t="str">
        <f>IF(tbl_raw_data[[#This Row],[time_taken_in_mins]]&lt;=20,"SLA_MET","SLA_NOT_MET")</f>
        <v>SLA_MET</v>
      </c>
    </row>
    <row r="674" spans="1:17" ht="15" customHeight="1" x14ac:dyDescent="0.25">
      <c r="A674" s="11" t="s">
        <v>926</v>
      </c>
      <c r="B674" s="12">
        <v>45138.570104166669</v>
      </c>
      <c r="C674" s="15">
        <v>45138.573634259257</v>
      </c>
      <c r="D674" s="16" t="s">
        <v>8</v>
      </c>
      <c r="E674" s="16" t="s">
        <v>9</v>
      </c>
      <c r="F674" s="16" t="s">
        <v>10</v>
      </c>
      <c r="G674" s="107" t="s">
        <v>927</v>
      </c>
      <c r="H67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74" s="48">
        <f>tbl_raw_data[[#This Row],[Date Actioned]]-tbl_raw_data[[#This Row],[Date Tagged]]</f>
        <v>3.53009258833481E-3</v>
      </c>
      <c r="J674" s="50">
        <f>HOUR(tbl_raw_data[[#This Row],[time_taken]])*60+MINUTE(tbl_raw_data[[#This Row],[time_taken]])+SECOND(tbl_raw_data[[#This Row],[time_taken]])/60</f>
        <v>5.083333333333333</v>
      </c>
      <c r="K674" s="54">
        <f>DATE(YEAR(tbl_raw_data[[#This Row],[Date Actioned]]), MONTH(tbl_raw_data[[#This Row],[Date Actioned]]), DAY(tbl_raw_data[[#This Row],[Date Actioned]]))</f>
        <v>45138</v>
      </c>
      <c r="L674" s="55" t="str">
        <f>UPPER(TEXT(tbl_raw_data[[#This Row],[Updated_date]],"MMMM"))</f>
        <v>JULY</v>
      </c>
      <c r="M674" s="55" t="str">
        <f>UPPER("Week "&amp;IF(ROUNDUP(DAY(tbl_raw_data[[#This Row],[Updated_date]])/7,0)=5,4,ROUNDUP(DAY(tbl_raw_data[[#This Row],[Updated_date]])/7,0)))</f>
        <v>WEEK 4</v>
      </c>
      <c r="N674" s="57" t="str">
        <f>UPPER(VLOOKUP(tbl_raw_data[[#This Row],[Analyst]],[1]setting!$A$1:$B$15,2,0))</f>
        <v>SAM</v>
      </c>
      <c r="O674" s="57" t="str">
        <f>UPPER(tbl_raw_data[[#This Row],[Outcome]])</f>
        <v>WITHDRAW</v>
      </c>
      <c r="P674" s="57" t="str">
        <f>UPPER(tbl_raw_data[[#This Row],[Queue Name]])</f>
        <v>CONSUMER PRE BUREAU</v>
      </c>
      <c r="Q674" s="57" t="str">
        <f>IF(tbl_raw_data[[#This Row],[time_taken_in_mins]]&lt;=20,"SLA_MET","SLA_NOT_MET")</f>
        <v>SLA_MET</v>
      </c>
    </row>
    <row r="675" spans="1:17" ht="15" customHeight="1" x14ac:dyDescent="0.25">
      <c r="A675" s="5" t="s">
        <v>5213</v>
      </c>
      <c r="B675" s="12">
        <v>45138.570115740738</v>
      </c>
      <c r="C675" s="15">
        <v>45138.580150462964</v>
      </c>
      <c r="D675" s="16" t="s">
        <v>13</v>
      </c>
      <c r="E675" s="16" t="s">
        <v>28</v>
      </c>
      <c r="F675" s="16" t="s">
        <v>86</v>
      </c>
      <c r="G675" s="107" t="s">
        <v>29</v>
      </c>
      <c r="H67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5" s="48">
        <f>tbl_raw_data[[#This Row],[Date Actioned]]-tbl_raw_data[[#This Row],[Date Tagged]]</f>
        <v>1.0034722225100268E-2</v>
      </c>
      <c r="J675" s="50">
        <f>HOUR(tbl_raw_data[[#This Row],[time_taken]])*60+MINUTE(tbl_raw_data[[#This Row],[time_taken]])+SECOND(tbl_raw_data[[#This Row],[time_taken]])/60</f>
        <v>14.45</v>
      </c>
      <c r="K675" s="54">
        <f>DATE(YEAR(tbl_raw_data[[#This Row],[Date Actioned]]), MONTH(tbl_raw_data[[#This Row],[Date Actioned]]), DAY(tbl_raw_data[[#This Row],[Date Actioned]]))</f>
        <v>45138</v>
      </c>
      <c r="L675" s="55" t="str">
        <f>UPPER(TEXT(tbl_raw_data[[#This Row],[Updated_date]],"MMMM"))</f>
        <v>JULY</v>
      </c>
      <c r="M675" s="55" t="str">
        <f>UPPER("Week "&amp;IF(ROUNDUP(DAY(tbl_raw_data[[#This Row],[Updated_date]])/7,0)=5,4,ROUNDUP(DAY(tbl_raw_data[[#This Row],[Updated_date]])/7,0)))</f>
        <v>WEEK 4</v>
      </c>
      <c r="N675" s="57" t="str">
        <f>UPPER(VLOOKUP(tbl_raw_data[[#This Row],[Analyst]],[1]setting!$A$1:$B$15,2,0))</f>
        <v>ASIF</v>
      </c>
      <c r="O675" s="57" t="str">
        <f>UPPER(tbl_raw_data[[#This Row],[Outcome]])</f>
        <v>APPROVE</v>
      </c>
      <c r="P675" s="57" t="str">
        <f>UPPER(tbl_raw_data[[#This Row],[Queue Name]])</f>
        <v>CONSUMER EXISTING</v>
      </c>
      <c r="Q675" s="57" t="str">
        <f>IF(tbl_raw_data[[#This Row],[time_taken_in_mins]]&lt;=20,"SLA_MET","SLA_NOT_MET")</f>
        <v>SLA_MET</v>
      </c>
    </row>
    <row r="676" spans="1:17" ht="15" customHeight="1" x14ac:dyDescent="0.25">
      <c r="A676" s="11" t="s">
        <v>915</v>
      </c>
      <c r="B676" s="6">
        <v>45138.572870370372</v>
      </c>
      <c r="C676" s="9">
        <v>45138.57640046296</v>
      </c>
      <c r="D676" s="10" t="s">
        <v>13</v>
      </c>
      <c r="E676" s="10" t="s">
        <v>9</v>
      </c>
      <c r="F676" s="10" t="s">
        <v>86</v>
      </c>
      <c r="G676" s="108" t="s">
        <v>916</v>
      </c>
      <c r="H67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6" s="48">
        <f>tbl_raw_data[[#This Row],[Date Actioned]]-tbl_raw_data[[#This Row],[Date Tagged]]</f>
        <v>3.53009258833481E-3</v>
      </c>
      <c r="J676" s="50">
        <f>HOUR(tbl_raw_data[[#This Row],[time_taken]])*60+MINUTE(tbl_raw_data[[#This Row],[time_taken]])+SECOND(tbl_raw_data[[#This Row],[time_taken]])/60</f>
        <v>5.083333333333333</v>
      </c>
      <c r="K676" s="54">
        <f>DATE(YEAR(tbl_raw_data[[#This Row],[Date Actioned]]), MONTH(tbl_raw_data[[#This Row],[Date Actioned]]), DAY(tbl_raw_data[[#This Row],[Date Actioned]]))</f>
        <v>45138</v>
      </c>
      <c r="L676" s="55" t="str">
        <f>UPPER(TEXT(tbl_raw_data[[#This Row],[Updated_date]],"MMMM"))</f>
        <v>JULY</v>
      </c>
      <c r="M676" s="55" t="str">
        <f>UPPER("Week "&amp;IF(ROUNDUP(DAY(tbl_raw_data[[#This Row],[Updated_date]])/7,0)=5,4,ROUNDUP(DAY(tbl_raw_data[[#This Row],[Updated_date]])/7,0)))</f>
        <v>WEEK 4</v>
      </c>
      <c r="N676" s="57" t="str">
        <f>UPPER(VLOOKUP(tbl_raw_data[[#This Row],[Analyst]],[1]setting!$A$1:$B$15,2,0))</f>
        <v>ASIF</v>
      </c>
      <c r="O676" s="57" t="str">
        <f>UPPER(tbl_raw_data[[#This Row],[Outcome]])</f>
        <v>APPROVE</v>
      </c>
      <c r="P676" s="57" t="str">
        <f>UPPER(tbl_raw_data[[#This Row],[Queue Name]])</f>
        <v>CONSUMER PRE BUREAU</v>
      </c>
      <c r="Q676" s="57" t="str">
        <f>IF(tbl_raw_data[[#This Row],[time_taken_in_mins]]&lt;=20,"SLA_MET","SLA_NOT_MET")</f>
        <v>SLA_MET</v>
      </c>
    </row>
    <row r="677" spans="1:17" ht="15" customHeight="1" x14ac:dyDescent="0.25">
      <c r="A677" s="22" t="s">
        <v>1322</v>
      </c>
      <c r="B677" s="12">
        <v>45138.572893518518</v>
      </c>
      <c r="C677" s="15">
        <v>45138.577060185184</v>
      </c>
      <c r="D677" s="16" t="s">
        <v>13</v>
      </c>
      <c r="E677" s="16" t="s">
        <v>28</v>
      </c>
      <c r="F677" s="16" t="s">
        <v>55</v>
      </c>
      <c r="G677" s="107" t="s">
        <v>29</v>
      </c>
      <c r="H67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7" s="48">
        <f>tbl_raw_data[[#This Row],[Date Actioned]]-tbl_raw_data[[#This Row],[Date Tagged]]</f>
        <v>4.166666665696539E-3</v>
      </c>
      <c r="J677" s="50">
        <f>HOUR(tbl_raw_data[[#This Row],[time_taken]])*60+MINUTE(tbl_raw_data[[#This Row],[time_taken]])+SECOND(tbl_raw_data[[#This Row],[time_taken]])/60</f>
        <v>6</v>
      </c>
      <c r="K677" s="54">
        <f>DATE(YEAR(tbl_raw_data[[#This Row],[Date Actioned]]), MONTH(tbl_raw_data[[#This Row],[Date Actioned]]), DAY(tbl_raw_data[[#This Row],[Date Actioned]]))</f>
        <v>45138</v>
      </c>
      <c r="L677" s="55" t="str">
        <f>UPPER(TEXT(tbl_raw_data[[#This Row],[Updated_date]],"MMMM"))</f>
        <v>JULY</v>
      </c>
      <c r="M677" s="55" t="str">
        <f>UPPER("Week "&amp;IF(ROUNDUP(DAY(tbl_raw_data[[#This Row],[Updated_date]])/7,0)=5,4,ROUNDUP(DAY(tbl_raw_data[[#This Row],[Updated_date]])/7,0)))</f>
        <v>WEEK 4</v>
      </c>
      <c r="N677" s="57" t="str">
        <f>UPPER(VLOOKUP(tbl_raw_data[[#This Row],[Analyst]],[1]setting!$A$1:$B$15,2,0))</f>
        <v>CAMERON</v>
      </c>
      <c r="O677" s="57" t="str">
        <f>UPPER(tbl_raw_data[[#This Row],[Outcome]])</f>
        <v>APPROVE</v>
      </c>
      <c r="P677" s="57" t="str">
        <f>UPPER(tbl_raw_data[[#This Row],[Queue Name]])</f>
        <v>CONSUMER EXISTING</v>
      </c>
      <c r="Q677" s="57" t="str">
        <f>IF(tbl_raw_data[[#This Row],[time_taken_in_mins]]&lt;=20,"SLA_MET","SLA_NOT_MET")</f>
        <v>SLA_MET</v>
      </c>
    </row>
    <row r="678" spans="1:17" ht="15" customHeight="1" x14ac:dyDescent="0.25">
      <c r="A678" s="5" t="s">
        <v>1351</v>
      </c>
      <c r="B678" s="6">
        <v>45138.573113425926</v>
      </c>
      <c r="C678" s="9">
        <v>45138.577303240738</v>
      </c>
      <c r="D678" s="10" t="s">
        <v>13</v>
      </c>
      <c r="E678" s="10" t="s">
        <v>9</v>
      </c>
      <c r="F678" s="10" t="s">
        <v>10</v>
      </c>
      <c r="G678" s="108" t="s">
        <v>147</v>
      </c>
      <c r="H67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8" s="48">
        <f>tbl_raw_data[[#This Row],[Date Actioned]]-tbl_raw_data[[#This Row],[Date Tagged]]</f>
        <v>4.1898148119798861E-3</v>
      </c>
      <c r="J678" s="50">
        <f>HOUR(tbl_raw_data[[#This Row],[time_taken]])*60+MINUTE(tbl_raw_data[[#This Row],[time_taken]])+SECOND(tbl_raw_data[[#This Row],[time_taken]])/60</f>
        <v>6.0333333333333332</v>
      </c>
      <c r="K678" s="54">
        <f>DATE(YEAR(tbl_raw_data[[#This Row],[Date Actioned]]), MONTH(tbl_raw_data[[#This Row],[Date Actioned]]), DAY(tbl_raw_data[[#This Row],[Date Actioned]]))</f>
        <v>45138</v>
      </c>
      <c r="L678" s="55" t="str">
        <f>UPPER(TEXT(tbl_raw_data[[#This Row],[Updated_date]],"MMMM"))</f>
        <v>JULY</v>
      </c>
      <c r="M678" s="55" t="str">
        <f>UPPER("Week "&amp;IF(ROUNDUP(DAY(tbl_raw_data[[#This Row],[Updated_date]])/7,0)=5,4,ROUNDUP(DAY(tbl_raw_data[[#This Row],[Updated_date]])/7,0)))</f>
        <v>WEEK 4</v>
      </c>
      <c r="N678" s="57" t="str">
        <f>UPPER(VLOOKUP(tbl_raw_data[[#This Row],[Analyst]],[1]setting!$A$1:$B$15,2,0))</f>
        <v>SAM</v>
      </c>
      <c r="O678" s="57" t="str">
        <f>UPPER(tbl_raw_data[[#This Row],[Outcome]])</f>
        <v>APPROVE</v>
      </c>
      <c r="P678" s="57" t="str">
        <f>UPPER(tbl_raw_data[[#This Row],[Queue Name]])</f>
        <v>CONSUMER PRE BUREAU</v>
      </c>
      <c r="Q678" s="57" t="str">
        <f>IF(tbl_raw_data[[#This Row],[time_taken_in_mins]]&lt;=20,"SLA_MET","SLA_NOT_MET")</f>
        <v>SLA_MET</v>
      </c>
    </row>
    <row r="679" spans="1:17" ht="15" customHeight="1" x14ac:dyDescent="0.25">
      <c r="A679" s="11" t="s">
        <v>2158</v>
      </c>
      <c r="B679" s="12">
        <v>45138.573587962965</v>
      </c>
      <c r="C679" s="15">
        <v>45138.578888888886</v>
      </c>
      <c r="D679" s="16" t="s">
        <v>13</v>
      </c>
      <c r="E679" s="16" t="s">
        <v>28</v>
      </c>
      <c r="F679" s="16" t="s">
        <v>168</v>
      </c>
      <c r="G679" s="107" t="s">
        <v>29</v>
      </c>
      <c r="H67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79" s="48">
        <f>tbl_raw_data[[#This Row],[Date Actioned]]-tbl_raw_data[[#This Row],[Date Tagged]]</f>
        <v>5.3009259208920412E-3</v>
      </c>
      <c r="J679" s="50">
        <f>HOUR(tbl_raw_data[[#This Row],[time_taken]])*60+MINUTE(tbl_raw_data[[#This Row],[time_taken]])+SECOND(tbl_raw_data[[#This Row],[time_taken]])/60</f>
        <v>7.6333333333333329</v>
      </c>
      <c r="K679" s="54">
        <f>DATE(YEAR(tbl_raw_data[[#This Row],[Date Actioned]]), MONTH(tbl_raw_data[[#This Row],[Date Actioned]]), DAY(tbl_raw_data[[#This Row],[Date Actioned]]))</f>
        <v>45138</v>
      </c>
      <c r="L679" s="55" t="str">
        <f>UPPER(TEXT(tbl_raw_data[[#This Row],[Updated_date]],"MMMM"))</f>
        <v>JULY</v>
      </c>
      <c r="M679" s="55" t="str">
        <f>UPPER("Week "&amp;IF(ROUNDUP(DAY(tbl_raw_data[[#This Row],[Updated_date]])/7,0)=5,4,ROUNDUP(DAY(tbl_raw_data[[#This Row],[Updated_date]])/7,0)))</f>
        <v>WEEK 4</v>
      </c>
      <c r="N679" s="57" t="str">
        <f>UPPER(VLOOKUP(tbl_raw_data[[#This Row],[Analyst]],[1]setting!$A$1:$B$15,2,0))</f>
        <v>MERCEDES</v>
      </c>
      <c r="O679" s="57" t="str">
        <f>UPPER(tbl_raw_data[[#This Row],[Outcome]])</f>
        <v>APPROVE</v>
      </c>
      <c r="P679" s="57" t="str">
        <f>UPPER(tbl_raw_data[[#This Row],[Queue Name]])</f>
        <v>CONSUMER EXISTING</v>
      </c>
      <c r="Q679" s="57" t="str">
        <f>IF(tbl_raw_data[[#This Row],[time_taken_in_mins]]&lt;=20,"SLA_MET","SLA_NOT_MET")</f>
        <v>SLA_MET</v>
      </c>
    </row>
    <row r="680" spans="1:17" ht="15" customHeight="1" x14ac:dyDescent="0.25">
      <c r="A680" s="22" t="s">
        <v>3222</v>
      </c>
      <c r="B680" s="6">
        <v>45138.576631944445</v>
      </c>
      <c r="C680" s="9">
        <v>45138.583333333336</v>
      </c>
      <c r="D680" s="10" t="s">
        <v>8</v>
      </c>
      <c r="E680" s="10" t="s">
        <v>9</v>
      </c>
      <c r="F680" s="10" t="s">
        <v>55</v>
      </c>
      <c r="G680" s="108" t="s">
        <v>3223</v>
      </c>
      <c r="H68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0" s="48">
        <f>tbl_raw_data[[#This Row],[Date Actioned]]-tbl_raw_data[[#This Row],[Date Tagged]]</f>
        <v>6.701388891087845E-3</v>
      </c>
      <c r="J680" s="50">
        <f>HOUR(tbl_raw_data[[#This Row],[time_taken]])*60+MINUTE(tbl_raw_data[[#This Row],[time_taken]])+SECOND(tbl_raw_data[[#This Row],[time_taken]])/60</f>
        <v>9.65</v>
      </c>
      <c r="K680" s="54">
        <f>DATE(YEAR(tbl_raw_data[[#This Row],[Date Actioned]]), MONTH(tbl_raw_data[[#This Row],[Date Actioned]]), DAY(tbl_raw_data[[#This Row],[Date Actioned]]))</f>
        <v>45138</v>
      </c>
      <c r="L680" s="55" t="str">
        <f>UPPER(TEXT(tbl_raw_data[[#This Row],[Updated_date]],"MMMM"))</f>
        <v>JULY</v>
      </c>
      <c r="M680" s="55" t="str">
        <f>UPPER("Week "&amp;IF(ROUNDUP(DAY(tbl_raw_data[[#This Row],[Updated_date]])/7,0)=5,4,ROUNDUP(DAY(tbl_raw_data[[#This Row],[Updated_date]])/7,0)))</f>
        <v>WEEK 4</v>
      </c>
      <c r="N680" s="57" t="str">
        <f>UPPER(VLOOKUP(tbl_raw_data[[#This Row],[Analyst]],[1]setting!$A$1:$B$15,2,0))</f>
        <v>CAMERON</v>
      </c>
      <c r="O680" s="57" t="str">
        <f>UPPER(tbl_raw_data[[#This Row],[Outcome]])</f>
        <v>WITHDRAW</v>
      </c>
      <c r="P680" s="57" t="str">
        <f>UPPER(tbl_raw_data[[#This Row],[Queue Name]])</f>
        <v>CONSUMER PRE BUREAU</v>
      </c>
      <c r="Q680" s="57" t="str">
        <f>IF(tbl_raw_data[[#This Row],[time_taken_in_mins]]&lt;=20,"SLA_MET","SLA_NOT_MET")</f>
        <v>SLA_MET</v>
      </c>
    </row>
    <row r="681" spans="1:17" ht="15" customHeight="1" x14ac:dyDescent="0.25">
      <c r="A681" s="22" t="s">
        <v>593</v>
      </c>
      <c r="B681" s="6">
        <v>45138.578043981484</v>
      </c>
      <c r="C681" s="9">
        <v>45138.581018518518</v>
      </c>
      <c r="D681" s="10" t="s">
        <v>13</v>
      </c>
      <c r="E681" s="10" t="s">
        <v>28</v>
      </c>
      <c r="F681" s="10" t="s">
        <v>73</v>
      </c>
      <c r="G681" s="108" t="s">
        <v>29</v>
      </c>
      <c r="H68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1" s="48">
        <f>tbl_raw_data[[#This Row],[Date Actioned]]-tbl_raw_data[[#This Row],[Date Tagged]]</f>
        <v>2.9745370338787325E-3</v>
      </c>
      <c r="J681" s="50">
        <f>HOUR(tbl_raw_data[[#This Row],[time_taken]])*60+MINUTE(tbl_raw_data[[#This Row],[time_taken]])+SECOND(tbl_raw_data[[#This Row],[time_taken]])/60</f>
        <v>4.2833333333333332</v>
      </c>
      <c r="K681" s="54">
        <f>DATE(YEAR(tbl_raw_data[[#This Row],[Date Actioned]]), MONTH(tbl_raw_data[[#This Row],[Date Actioned]]), DAY(tbl_raw_data[[#This Row],[Date Actioned]]))</f>
        <v>45138</v>
      </c>
      <c r="L681" s="55" t="str">
        <f>UPPER(TEXT(tbl_raw_data[[#This Row],[Updated_date]],"MMMM"))</f>
        <v>JULY</v>
      </c>
      <c r="M681" s="55" t="str">
        <f>UPPER("Week "&amp;IF(ROUNDUP(DAY(tbl_raw_data[[#This Row],[Updated_date]])/7,0)=5,4,ROUNDUP(DAY(tbl_raw_data[[#This Row],[Updated_date]])/7,0)))</f>
        <v>WEEK 4</v>
      </c>
      <c r="N681" s="57" t="str">
        <f>UPPER(VLOOKUP(tbl_raw_data[[#This Row],[Analyst]],[1]setting!$A$1:$B$15,2,0))</f>
        <v>SHAHID</v>
      </c>
      <c r="O681" s="57" t="str">
        <f>UPPER(tbl_raw_data[[#This Row],[Outcome]])</f>
        <v>APPROVE</v>
      </c>
      <c r="P681" s="57" t="str">
        <f>UPPER(tbl_raw_data[[#This Row],[Queue Name]])</f>
        <v>CONSUMER EXISTING</v>
      </c>
      <c r="Q681" s="57" t="str">
        <f>IF(tbl_raw_data[[#This Row],[time_taken_in_mins]]&lt;=20,"SLA_MET","SLA_NOT_MET")</f>
        <v>SLA_MET</v>
      </c>
    </row>
    <row r="682" spans="1:17" ht="15" customHeight="1" x14ac:dyDescent="0.25">
      <c r="A682" s="5" t="s">
        <v>1310</v>
      </c>
      <c r="B682" s="12">
        <v>45138.580405092594</v>
      </c>
      <c r="C682" s="15">
        <v>45138.584560185183</v>
      </c>
      <c r="D682" s="16" t="s">
        <v>8</v>
      </c>
      <c r="E682" s="16" t="s">
        <v>9</v>
      </c>
      <c r="F682" s="16" t="s">
        <v>86</v>
      </c>
      <c r="G682" s="107" t="s">
        <v>1311</v>
      </c>
      <c r="H68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82" s="48">
        <f>tbl_raw_data[[#This Row],[Date Actioned]]-tbl_raw_data[[#This Row],[Date Tagged]]</f>
        <v>4.1550925889168866E-3</v>
      </c>
      <c r="J682" s="50">
        <f>HOUR(tbl_raw_data[[#This Row],[time_taken]])*60+MINUTE(tbl_raw_data[[#This Row],[time_taken]])+SECOND(tbl_raw_data[[#This Row],[time_taken]])/60</f>
        <v>5.9833333333333334</v>
      </c>
      <c r="K682" s="54">
        <f>DATE(YEAR(tbl_raw_data[[#This Row],[Date Actioned]]), MONTH(tbl_raw_data[[#This Row],[Date Actioned]]), DAY(tbl_raw_data[[#This Row],[Date Actioned]]))</f>
        <v>45138</v>
      </c>
      <c r="L682" s="55" t="str">
        <f>UPPER(TEXT(tbl_raw_data[[#This Row],[Updated_date]],"MMMM"))</f>
        <v>JULY</v>
      </c>
      <c r="M682" s="55" t="str">
        <f>UPPER("Week "&amp;IF(ROUNDUP(DAY(tbl_raw_data[[#This Row],[Updated_date]])/7,0)=5,4,ROUNDUP(DAY(tbl_raw_data[[#This Row],[Updated_date]])/7,0)))</f>
        <v>WEEK 4</v>
      </c>
      <c r="N682" s="57" t="str">
        <f>UPPER(VLOOKUP(tbl_raw_data[[#This Row],[Analyst]],[1]setting!$A$1:$B$15,2,0))</f>
        <v>ASIF</v>
      </c>
      <c r="O682" s="57" t="str">
        <f>UPPER(tbl_raw_data[[#This Row],[Outcome]])</f>
        <v>WITHDRAW</v>
      </c>
      <c r="P682" s="57" t="str">
        <f>UPPER(tbl_raw_data[[#This Row],[Queue Name]])</f>
        <v>CONSUMER PRE BUREAU</v>
      </c>
      <c r="Q682" s="57" t="str">
        <f>IF(tbl_raw_data[[#This Row],[time_taken_in_mins]]&lt;=20,"SLA_MET","SLA_NOT_MET")</f>
        <v>SLA_MET</v>
      </c>
    </row>
    <row r="683" spans="1:17" ht="15" customHeight="1" x14ac:dyDescent="0.25">
      <c r="A683" s="5" t="s">
        <v>1333</v>
      </c>
      <c r="B683" s="12">
        <v>45138.58148148148</v>
      </c>
      <c r="C683" s="15">
        <v>45138.585648148146</v>
      </c>
      <c r="D683" s="16" t="s">
        <v>13</v>
      </c>
      <c r="E683" s="16" t="s">
        <v>41</v>
      </c>
      <c r="F683" s="16" t="s">
        <v>73</v>
      </c>
      <c r="G683" s="107" t="s">
        <v>29</v>
      </c>
      <c r="H68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3" s="48">
        <f>tbl_raw_data[[#This Row],[Date Actioned]]-tbl_raw_data[[#This Row],[Date Tagged]]</f>
        <v>4.166666665696539E-3</v>
      </c>
      <c r="J683" s="50">
        <f>HOUR(tbl_raw_data[[#This Row],[time_taken]])*60+MINUTE(tbl_raw_data[[#This Row],[time_taken]])+SECOND(tbl_raw_data[[#This Row],[time_taken]])/60</f>
        <v>6</v>
      </c>
      <c r="K683" s="54">
        <f>DATE(YEAR(tbl_raw_data[[#This Row],[Date Actioned]]), MONTH(tbl_raw_data[[#This Row],[Date Actioned]]), DAY(tbl_raw_data[[#This Row],[Date Actioned]]))</f>
        <v>45138</v>
      </c>
      <c r="L683" s="55" t="str">
        <f>UPPER(TEXT(tbl_raw_data[[#This Row],[Updated_date]],"MMMM"))</f>
        <v>JULY</v>
      </c>
      <c r="M683" s="55" t="str">
        <f>UPPER("Week "&amp;IF(ROUNDUP(DAY(tbl_raw_data[[#This Row],[Updated_date]])/7,0)=5,4,ROUNDUP(DAY(tbl_raw_data[[#This Row],[Updated_date]])/7,0)))</f>
        <v>WEEK 4</v>
      </c>
      <c r="N683" s="57" t="str">
        <f>UPPER(VLOOKUP(tbl_raw_data[[#This Row],[Analyst]],[1]setting!$A$1:$B$15,2,0))</f>
        <v>SHAHID</v>
      </c>
      <c r="O683" s="57" t="str">
        <f>UPPER(tbl_raw_data[[#This Row],[Outcome]])</f>
        <v>APPROVE</v>
      </c>
      <c r="P683" s="57" t="str">
        <f>UPPER(tbl_raw_data[[#This Row],[Queue Name]])</f>
        <v>CONSUMER POST BUREAU</v>
      </c>
      <c r="Q683" s="57" t="str">
        <f>IF(tbl_raw_data[[#This Row],[time_taken_in_mins]]&lt;=20,"SLA_MET","SLA_NOT_MET")</f>
        <v>SLA_MET</v>
      </c>
    </row>
    <row r="684" spans="1:17" ht="15" customHeight="1" x14ac:dyDescent="0.25">
      <c r="A684" s="11" t="s">
        <v>1352</v>
      </c>
      <c r="B684" s="6">
        <v>45138.582499999997</v>
      </c>
      <c r="C684" s="9">
        <v>45138.586701388886</v>
      </c>
      <c r="D684" s="10" t="s">
        <v>13</v>
      </c>
      <c r="E684" s="10" t="s">
        <v>28</v>
      </c>
      <c r="F684" s="10" t="s">
        <v>254</v>
      </c>
      <c r="G684" s="108" t="s">
        <v>29</v>
      </c>
      <c r="H68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4" s="48">
        <f>tbl_raw_data[[#This Row],[Date Actioned]]-tbl_raw_data[[#This Row],[Date Tagged]]</f>
        <v>4.2013888887595385E-3</v>
      </c>
      <c r="J684" s="50">
        <f>HOUR(tbl_raw_data[[#This Row],[time_taken]])*60+MINUTE(tbl_raw_data[[#This Row],[time_taken]])+SECOND(tbl_raw_data[[#This Row],[time_taken]])/60</f>
        <v>6.05</v>
      </c>
      <c r="K684" s="54">
        <f>DATE(YEAR(tbl_raw_data[[#This Row],[Date Actioned]]), MONTH(tbl_raw_data[[#This Row],[Date Actioned]]), DAY(tbl_raw_data[[#This Row],[Date Actioned]]))</f>
        <v>45138</v>
      </c>
      <c r="L684" s="55" t="str">
        <f>UPPER(TEXT(tbl_raw_data[[#This Row],[Updated_date]],"MMMM"))</f>
        <v>JULY</v>
      </c>
      <c r="M684" s="55" t="str">
        <f>UPPER("Week "&amp;IF(ROUNDUP(DAY(tbl_raw_data[[#This Row],[Updated_date]])/7,0)=5,4,ROUNDUP(DAY(tbl_raw_data[[#This Row],[Updated_date]])/7,0)))</f>
        <v>WEEK 4</v>
      </c>
      <c r="N684" s="57" t="str">
        <f>UPPER(VLOOKUP(tbl_raw_data[[#This Row],[Analyst]],[1]setting!$A$1:$B$15,2,0))</f>
        <v>FARDIN</v>
      </c>
      <c r="O684" s="57" t="str">
        <f>UPPER(tbl_raw_data[[#This Row],[Outcome]])</f>
        <v>APPROVE</v>
      </c>
      <c r="P684" s="57" t="str">
        <f>UPPER(tbl_raw_data[[#This Row],[Queue Name]])</f>
        <v>CONSUMER EXISTING</v>
      </c>
      <c r="Q684" s="57" t="str">
        <f>IF(tbl_raw_data[[#This Row],[time_taken_in_mins]]&lt;=20,"SLA_MET","SLA_NOT_MET")</f>
        <v>SLA_MET</v>
      </c>
    </row>
    <row r="685" spans="1:17" ht="15" customHeight="1" x14ac:dyDescent="0.25">
      <c r="A685" s="22" t="s">
        <v>276</v>
      </c>
      <c r="B685" s="12">
        <v>45138.589444444442</v>
      </c>
      <c r="C685" s="15">
        <v>45138.591608796298</v>
      </c>
      <c r="D685" s="16" t="s">
        <v>13</v>
      </c>
      <c r="E685" s="16" t="s">
        <v>28</v>
      </c>
      <c r="F685" s="16" t="s">
        <v>73</v>
      </c>
      <c r="G685" s="107" t="s">
        <v>29</v>
      </c>
      <c r="H68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5" s="48">
        <f>tbl_raw_data[[#This Row],[Date Actioned]]-tbl_raw_data[[#This Row],[Date Tagged]]</f>
        <v>2.164351855753921E-3</v>
      </c>
      <c r="J685" s="50">
        <f>HOUR(tbl_raw_data[[#This Row],[time_taken]])*60+MINUTE(tbl_raw_data[[#This Row],[time_taken]])+SECOND(tbl_raw_data[[#This Row],[time_taken]])/60</f>
        <v>3.1166666666666667</v>
      </c>
      <c r="K685" s="54">
        <f>DATE(YEAR(tbl_raw_data[[#This Row],[Date Actioned]]), MONTH(tbl_raw_data[[#This Row],[Date Actioned]]), DAY(tbl_raw_data[[#This Row],[Date Actioned]]))</f>
        <v>45138</v>
      </c>
      <c r="L685" s="55" t="str">
        <f>UPPER(TEXT(tbl_raw_data[[#This Row],[Updated_date]],"MMMM"))</f>
        <v>JULY</v>
      </c>
      <c r="M685" s="55" t="str">
        <f>UPPER("Week "&amp;IF(ROUNDUP(DAY(tbl_raw_data[[#This Row],[Updated_date]])/7,0)=5,4,ROUNDUP(DAY(tbl_raw_data[[#This Row],[Updated_date]])/7,0)))</f>
        <v>WEEK 4</v>
      </c>
      <c r="N685" s="57" t="str">
        <f>UPPER(VLOOKUP(tbl_raw_data[[#This Row],[Analyst]],[1]setting!$A$1:$B$15,2,0))</f>
        <v>SHAHID</v>
      </c>
      <c r="O685" s="57" t="str">
        <f>UPPER(tbl_raw_data[[#This Row],[Outcome]])</f>
        <v>APPROVE</v>
      </c>
      <c r="P685" s="57" t="str">
        <f>UPPER(tbl_raw_data[[#This Row],[Queue Name]])</f>
        <v>CONSUMER EXISTING</v>
      </c>
      <c r="Q685" s="57" t="str">
        <f>IF(tbl_raw_data[[#This Row],[time_taken_in_mins]]&lt;=20,"SLA_MET","SLA_NOT_MET")</f>
        <v>SLA_MET</v>
      </c>
    </row>
    <row r="686" spans="1:17" ht="15" customHeight="1" x14ac:dyDescent="0.25">
      <c r="A686" s="11" t="s">
        <v>636</v>
      </c>
      <c r="B686" s="6">
        <v>45138.589479166665</v>
      </c>
      <c r="C686" s="9">
        <v>45138.592557870368</v>
      </c>
      <c r="D686" s="10" t="s">
        <v>8</v>
      </c>
      <c r="E686" s="10" t="s">
        <v>28</v>
      </c>
      <c r="F686" s="10" t="s">
        <v>55</v>
      </c>
      <c r="G686" s="108" t="s">
        <v>637</v>
      </c>
      <c r="H68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6" s="48">
        <f>tbl_raw_data[[#This Row],[Date Actioned]]-tbl_raw_data[[#This Row],[Date Tagged]]</f>
        <v>3.0787037030677311E-3</v>
      </c>
      <c r="J686" s="50">
        <f>HOUR(tbl_raw_data[[#This Row],[time_taken]])*60+MINUTE(tbl_raw_data[[#This Row],[time_taken]])+SECOND(tbl_raw_data[[#This Row],[time_taken]])/60</f>
        <v>4.4333333333333336</v>
      </c>
      <c r="K686" s="54">
        <f>DATE(YEAR(tbl_raw_data[[#This Row],[Date Actioned]]), MONTH(tbl_raw_data[[#This Row],[Date Actioned]]), DAY(tbl_raw_data[[#This Row],[Date Actioned]]))</f>
        <v>45138</v>
      </c>
      <c r="L686" s="55" t="str">
        <f>UPPER(TEXT(tbl_raw_data[[#This Row],[Updated_date]],"MMMM"))</f>
        <v>JULY</v>
      </c>
      <c r="M686" s="55" t="str">
        <f>UPPER("Week "&amp;IF(ROUNDUP(DAY(tbl_raw_data[[#This Row],[Updated_date]])/7,0)=5,4,ROUNDUP(DAY(tbl_raw_data[[#This Row],[Updated_date]])/7,0)))</f>
        <v>WEEK 4</v>
      </c>
      <c r="N686" s="57" t="str">
        <f>UPPER(VLOOKUP(tbl_raw_data[[#This Row],[Analyst]],[1]setting!$A$1:$B$15,2,0))</f>
        <v>CAMERON</v>
      </c>
      <c r="O686" s="57" t="str">
        <f>UPPER(tbl_raw_data[[#This Row],[Outcome]])</f>
        <v>WITHDRAW</v>
      </c>
      <c r="P686" s="57" t="str">
        <f>UPPER(tbl_raw_data[[#This Row],[Queue Name]])</f>
        <v>CONSUMER EXISTING</v>
      </c>
      <c r="Q686" s="57" t="str">
        <f>IF(tbl_raw_data[[#This Row],[time_taken_in_mins]]&lt;=20,"SLA_MET","SLA_NOT_MET")</f>
        <v>SLA_MET</v>
      </c>
    </row>
    <row r="687" spans="1:17" ht="15" customHeight="1" x14ac:dyDescent="0.25">
      <c r="A687" s="5" t="s">
        <v>4929</v>
      </c>
      <c r="B687" s="6">
        <v>45138.590312499997</v>
      </c>
      <c r="C687" s="9">
        <v>45138.599618055552</v>
      </c>
      <c r="D687" s="10" t="s">
        <v>13</v>
      </c>
      <c r="E687" s="10" t="s">
        <v>41</v>
      </c>
      <c r="F687" s="10" t="s">
        <v>86</v>
      </c>
      <c r="G687" s="108" t="s">
        <v>67</v>
      </c>
      <c r="H68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87" s="48">
        <f>tbl_raw_data[[#This Row],[Date Actioned]]-tbl_raw_data[[#This Row],[Date Tagged]]</f>
        <v>9.3055555553291924E-3</v>
      </c>
      <c r="J687" s="50">
        <f>HOUR(tbl_raw_data[[#This Row],[time_taken]])*60+MINUTE(tbl_raw_data[[#This Row],[time_taken]])+SECOND(tbl_raw_data[[#This Row],[time_taken]])/60</f>
        <v>13.4</v>
      </c>
      <c r="K687" s="54">
        <f>DATE(YEAR(tbl_raw_data[[#This Row],[Date Actioned]]), MONTH(tbl_raw_data[[#This Row],[Date Actioned]]), DAY(tbl_raw_data[[#This Row],[Date Actioned]]))</f>
        <v>45138</v>
      </c>
      <c r="L687" s="55" t="str">
        <f>UPPER(TEXT(tbl_raw_data[[#This Row],[Updated_date]],"MMMM"))</f>
        <v>JULY</v>
      </c>
      <c r="M687" s="55" t="str">
        <f>UPPER("Week "&amp;IF(ROUNDUP(DAY(tbl_raw_data[[#This Row],[Updated_date]])/7,0)=5,4,ROUNDUP(DAY(tbl_raw_data[[#This Row],[Updated_date]])/7,0)))</f>
        <v>WEEK 4</v>
      </c>
      <c r="N687" s="57" t="str">
        <f>UPPER(VLOOKUP(tbl_raw_data[[#This Row],[Analyst]],[1]setting!$A$1:$B$15,2,0))</f>
        <v>ASIF</v>
      </c>
      <c r="O687" s="57" t="str">
        <f>UPPER(tbl_raw_data[[#This Row],[Outcome]])</f>
        <v>APPROVE</v>
      </c>
      <c r="P687" s="57" t="str">
        <f>UPPER(tbl_raw_data[[#This Row],[Queue Name]])</f>
        <v>CONSUMER POST BUREAU</v>
      </c>
      <c r="Q687" s="57" t="str">
        <f>IF(tbl_raw_data[[#This Row],[time_taken_in_mins]]&lt;=20,"SLA_MET","SLA_NOT_MET")</f>
        <v>SLA_MET</v>
      </c>
    </row>
    <row r="688" spans="1:17" ht="15" customHeight="1" x14ac:dyDescent="0.25">
      <c r="A688" s="22" t="s">
        <v>2198</v>
      </c>
      <c r="B688" s="12">
        <v>45138.591770833336</v>
      </c>
      <c r="C688" s="15">
        <v>45138.597118055557</v>
      </c>
      <c r="D688" s="16" t="s">
        <v>8</v>
      </c>
      <c r="E688" s="16" t="s">
        <v>28</v>
      </c>
      <c r="F688" s="16" t="s">
        <v>10</v>
      </c>
      <c r="G688" s="107" t="s">
        <v>2199</v>
      </c>
      <c r="H68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8" s="48">
        <f>tbl_raw_data[[#This Row],[Date Actioned]]-tbl_raw_data[[#This Row],[Date Tagged]]</f>
        <v>5.3472222207346931E-3</v>
      </c>
      <c r="J688" s="50">
        <f>HOUR(tbl_raw_data[[#This Row],[time_taken]])*60+MINUTE(tbl_raw_data[[#This Row],[time_taken]])+SECOND(tbl_raw_data[[#This Row],[time_taken]])/60</f>
        <v>7.7</v>
      </c>
      <c r="K688" s="54">
        <f>DATE(YEAR(tbl_raw_data[[#This Row],[Date Actioned]]), MONTH(tbl_raw_data[[#This Row],[Date Actioned]]), DAY(tbl_raw_data[[#This Row],[Date Actioned]]))</f>
        <v>45138</v>
      </c>
      <c r="L688" s="55" t="str">
        <f>UPPER(TEXT(tbl_raw_data[[#This Row],[Updated_date]],"MMMM"))</f>
        <v>JULY</v>
      </c>
      <c r="M688" s="55" t="str">
        <f>UPPER("Week "&amp;IF(ROUNDUP(DAY(tbl_raw_data[[#This Row],[Updated_date]])/7,0)=5,4,ROUNDUP(DAY(tbl_raw_data[[#This Row],[Updated_date]])/7,0)))</f>
        <v>WEEK 4</v>
      </c>
      <c r="N688" s="57" t="str">
        <f>UPPER(VLOOKUP(tbl_raw_data[[#This Row],[Analyst]],[1]setting!$A$1:$B$15,2,0))</f>
        <v>SAM</v>
      </c>
      <c r="O688" s="57" t="str">
        <f>UPPER(tbl_raw_data[[#This Row],[Outcome]])</f>
        <v>WITHDRAW</v>
      </c>
      <c r="P688" s="57" t="str">
        <f>UPPER(tbl_raw_data[[#This Row],[Queue Name]])</f>
        <v>CONSUMER EXISTING</v>
      </c>
      <c r="Q688" s="57" t="str">
        <f>IF(tbl_raw_data[[#This Row],[time_taken_in_mins]]&lt;=20,"SLA_MET","SLA_NOT_MET")</f>
        <v>SLA_MET</v>
      </c>
    </row>
    <row r="689" spans="1:17" ht="15" customHeight="1" x14ac:dyDescent="0.25">
      <c r="A689" s="5" t="s">
        <v>4695</v>
      </c>
      <c r="B689" s="6">
        <v>45138.592245370368</v>
      </c>
      <c r="C689" s="9">
        <v>45138.601134259261</v>
      </c>
      <c r="D689" s="10" t="s">
        <v>8</v>
      </c>
      <c r="E689" s="10" t="s">
        <v>41</v>
      </c>
      <c r="F689" s="10" t="s">
        <v>55</v>
      </c>
      <c r="G689" s="108" t="s">
        <v>4696</v>
      </c>
      <c r="H68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89" s="48">
        <f>tbl_raw_data[[#This Row],[Date Actioned]]-tbl_raw_data[[#This Row],[Date Tagged]]</f>
        <v>8.8888888931251131E-3</v>
      </c>
      <c r="J689" s="50">
        <f>HOUR(tbl_raw_data[[#This Row],[time_taken]])*60+MINUTE(tbl_raw_data[[#This Row],[time_taken]])+SECOND(tbl_raw_data[[#This Row],[time_taken]])/60</f>
        <v>12.8</v>
      </c>
      <c r="K689" s="54">
        <f>DATE(YEAR(tbl_raw_data[[#This Row],[Date Actioned]]), MONTH(tbl_raw_data[[#This Row],[Date Actioned]]), DAY(tbl_raw_data[[#This Row],[Date Actioned]]))</f>
        <v>45138</v>
      </c>
      <c r="L689" s="55" t="str">
        <f>UPPER(TEXT(tbl_raw_data[[#This Row],[Updated_date]],"MMMM"))</f>
        <v>JULY</v>
      </c>
      <c r="M689" s="55" t="str">
        <f>UPPER("Week "&amp;IF(ROUNDUP(DAY(tbl_raw_data[[#This Row],[Updated_date]])/7,0)=5,4,ROUNDUP(DAY(tbl_raw_data[[#This Row],[Updated_date]])/7,0)))</f>
        <v>WEEK 4</v>
      </c>
      <c r="N689" s="57" t="str">
        <f>UPPER(VLOOKUP(tbl_raw_data[[#This Row],[Analyst]],[1]setting!$A$1:$B$15,2,0))</f>
        <v>CAMERON</v>
      </c>
      <c r="O689" s="57" t="str">
        <f>UPPER(tbl_raw_data[[#This Row],[Outcome]])</f>
        <v>WITHDRAW</v>
      </c>
      <c r="P689" s="57" t="str">
        <f>UPPER(tbl_raw_data[[#This Row],[Queue Name]])</f>
        <v>CONSUMER POST BUREAU</v>
      </c>
      <c r="Q689" s="57" t="str">
        <f>IF(tbl_raw_data[[#This Row],[time_taken_in_mins]]&lt;=20,"SLA_MET","SLA_NOT_MET")</f>
        <v>SLA_MET</v>
      </c>
    </row>
    <row r="690" spans="1:17" ht="15" customHeight="1" x14ac:dyDescent="0.25">
      <c r="A690" s="11" t="s">
        <v>2027</v>
      </c>
      <c r="B690" s="12">
        <v>45138.593472222223</v>
      </c>
      <c r="C690" s="15">
        <v>45138.598553240743</v>
      </c>
      <c r="D690" s="16" t="s">
        <v>13</v>
      </c>
      <c r="E690" s="16" t="s">
        <v>9</v>
      </c>
      <c r="F690" s="16" t="s">
        <v>73</v>
      </c>
      <c r="G690" s="107" t="s">
        <v>147</v>
      </c>
      <c r="H69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0" s="48">
        <f>tbl_raw_data[[#This Row],[Date Actioned]]-tbl_raw_data[[#This Row],[Date Tagged]]</f>
        <v>5.0810185202863067E-3</v>
      </c>
      <c r="J690" s="50">
        <f>HOUR(tbl_raw_data[[#This Row],[time_taken]])*60+MINUTE(tbl_raw_data[[#This Row],[time_taken]])+SECOND(tbl_raw_data[[#This Row],[time_taken]])/60</f>
        <v>7.3166666666666664</v>
      </c>
      <c r="K690" s="54">
        <f>DATE(YEAR(tbl_raw_data[[#This Row],[Date Actioned]]), MONTH(tbl_raw_data[[#This Row],[Date Actioned]]), DAY(tbl_raw_data[[#This Row],[Date Actioned]]))</f>
        <v>45138</v>
      </c>
      <c r="L690" s="55" t="str">
        <f>UPPER(TEXT(tbl_raw_data[[#This Row],[Updated_date]],"MMMM"))</f>
        <v>JULY</v>
      </c>
      <c r="M690" s="55" t="str">
        <f>UPPER("Week "&amp;IF(ROUNDUP(DAY(tbl_raw_data[[#This Row],[Updated_date]])/7,0)=5,4,ROUNDUP(DAY(tbl_raw_data[[#This Row],[Updated_date]])/7,0)))</f>
        <v>WEEK 4</v>
      </c>
      <c r="N690" s="57" t="str">
        <f>UPPER(VLOOKUP(tbl_raw_data[[#This Row],[Analyst]],[1]setting!$A$1:$B$15,2,0))</f>
        <v>SHAHID</v>
      </c>
      <c r="O690" s="57" t="str">
        <f>UPPER(tbl_raw_data[[#This Row],[Outcome]])</f>
        <v>APPROVE</v>
      </c>
      <c r="P690" s="57" t="str">
        <f>UPPER(tbl_raw_data[[#This Row],[Queue Name]])</f>
        <v>CONSUMER PRE BUREAU</v>
      </c>
      <c r="Q690" s="57" t="str">
        <f>IF(tbl_raw_data[[#This Row],[time_taken_in_mins]]&lt;=20,"SLA_MET","SLA_NOT_MET")</f>
        <v>SLA_MET</v>
      </c>
    </row>
    <row r="691" spans="1:17" ht="15" customHeight="1" x14ac:dyDescent="0.25">
      <c r="A691" s="22" t="s">
        <v>5814</v>
      </c>
      <c r="B691" s="6">
        <v>45138.594224537039</v>
      </c>
      <c r="C691" s="9">
        <v>45138.605636574073</v>
      </c>
      <c r="D691" s="10" t="s">
        <v>13</v>
      </c>
      <c r="E691" s="10" t="s">
        <v>9</v>
      </c>
      <c r="F691" s="10" t="s">
        <v>168</v>
      </c>
      <c r="G691" s="108" t="s">
        <v>155</v>
      </c>
      <c r="H69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1" s="48">
        <f>tbl_raw_data[[#This Row],[Date Actioned]]-tbl_raw_data[[#This Row],[Date Tagged]]</f>
        <v>1.1412037034460809E-2</v>
      </c>
      <c r="J691" s="50">
        <f>HOUR(tbl_raw_data[[#This Row],[time_taken]])*60+MINUTE(tbl_raw_data[[#This Row],[time_taken]])+SECOND(tbl_raw_data[[#This Row],[time_taken]])/60</f>
        <v>16.433333333333334</v>
      </c>
      <c r="K691" s="54">
        <f>DATE(YEAR(tbl_raw_data[[#This Row],[Date Actioned]]), MONTH(tbl_raw_data[[#This Row],[Date Actioned]]), DAY(tbl_raw_data[[#This Row],[Date Actioned]]))</f>
        <v>45138</v>
      </c>
      <c r="L691" s="55" t="str">
        <f>UPPER(TEXT(tbl_raw_data[[#This Row],[Updated_date]],"MMMM"))</f>
        <v>JULY</v>
      </c>
      <c r="M691" s="55" t="str">
        <f>UPPER("Week "&amp;IF(ROUNDUP(DAY(tbl_raw_data[[#This Row],[Updated_date]])/7,0)=5,4,ROUNDUP(DAY(tbl_raw_data[[#This Row],[Updated_date]])/7,0)))</f>
        <v>WEEK 4</v>
      </c>
      <c r="N691" s="57" t="str">
        <f>UPPER(VLOOKUP(tbl_raw_data[[#This Row],[Analyst]],[1]setting!$A$1:$B$15,2,0))</f>
        <v>MERCEDES</v>
      </c>
      <c r="O691" s="57" t="str">
        <f>UPPER(tbl_raw_data[[#This Row],[Outcome]])</f>
        <v>APPROVE</v>
      </c>
      <c r="P691" s="57" t="str">
        <f>UPPER(tbl_raw_data[[#This Row],[Queue Name]])</f>
        <v>CONSUMER PRE BUREAU</v>
      </c>
      <c r="Q691" s="57" t="str">
        <f>IF(tbl_raw_data[[#This Row],[time_taken_in_mins]]&lt;=20,"SLA_MET","SLA_NOT_MET")</f>
        <v>SLA_MET</v>
      </c>
    </row>
    <row r="692" spans="1:17" ht="15" customHeight="1" x14ac:dyDescent="0.25">
      <c r="A692" s="5" t="s">
        <v>4561</v>
      </c>
      <c r="B692" s="12">
        <v>45138.595520833333</v>
      </c>
      <c r="C692" s="15">
        <v>45138.604189814818</v>
      </c>
      <c r="D692" s="16" t="s">
        <v>13</v>
      </c>
      <c r="E692" s="16" t="s">
        <v>9</v>
      </c>
      <c r="F692" s="16" t="s">
        <v>228</v>
      </c>
      <c r="G692" s="107" t="s">
        <v>29</v>
      </c>
      <c r="H69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2" s="48">
        <f>tbl_raw_data[[#This Row],[Date Actioned]]-tbl_raw_data[[#This Row],[Date Tagged]]</f>
        <v>8.668981485243421E-3</v>
      </c>
      <c r="J692" s="50">
        <f>HOUR(tbl_raw_data[[#This Row],[time_taken]])*60+MINUTE(tbl_raw_data[[#This Row],[time_taken]])+SECOND(tbl_raw_data[[#This Row],[time_taken]])/60</f>
        <v>12.483333333333333</v>
      </c>
      <c r="K692" s="54">
        <f>DATE(YEAR(tbl_raw_data[[#This Row],[Date Actioned]]), MONTH(tbl_raw_data[[#This Row],[Date Actioned]]), DAY(tbl_raw_data[[#This Row],[Date Actioned]]))</f>
        <v>45138</v>
      </c>
      <c r="L692" s="55" t="str">
        <f>UPPER(TEXT(tbl_raw_data[[#This Row],[Updated_date]],"MMMM"))</f>
        <v>JULY</v>
      </c>
      <c r="M692" s="55" t="str">
        <f>UPPER("Week "&amp;IF(ROUNDUP(DAY(tbl_raw_data[[#This Row],[Updated_date]])/7,0)=5,4,ROUNDUP(DAY(tbl_raw_data[[#This Row],[Updated_date]])/7,0)))</f>
        <v>WEEK 4</v>
      </c>
      <c r="N692" s="57" t="str">
        <f>UPPER(VLOOKUP(tbl_raw_data[[#This Row],[Analyst]],[1]setting!$A$1:$B$15,2,0))</f>
        <v>OUADIR</v>
      </c>
      <c r="O692" s="57" t="str">
        <f>UPPER(tbl_raw_data[[#This Row],[Outcome]])</f>
        <v>APPROVE</v>
      </c>
      <c r="P692" s="57" t="str">
        <f>UPPER(tbl_raw_data[[#This Row],[Queue Name]])</f>
        <v>CONSUMER PRE BUREAU</v>
      </c>
      <c r="Q692" s="57" t="str">
        <f>IF(tbl_raw_data[[#This Row],[time_taken_in_mins]]&lt;=20,"SLA_MET","SLA_NOT_MET")</f>
        <v>SLA_MET</v>
      </c>
    </row>
    <row r="693" spans="1:17" ht="15" customHeight="1" x14ac:dyDescent="0.25">
      <c r="A693" s="5" t="s">
        <v>4322</v>
      </c>
      <c r="B693" s="6">
        <v>45138.596192129633</v>
      </c>
      <c r="C693" s="9">
        <v>45138.604444444441</v>
      </c>
      <c r="D693" s="10" t="s">
        <v>46</v>
      </c>
      <c r="E693" s="10" t="s">
        <v>41</v>
      </c>
      <c r="F693" s="10" t="s">
        <v>10</v>
      </c>
      <c r="G693" s="108" t="s">
        <v>501</v>
      </c>
      <c r="H69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3" s="48">
        <f>tbl_raw_data[[#This Row],[Date Actioned]]-tbl_raw_data[[#This Row],[Date Tagged]]</f>
        <v>8.2523148084874265E-3</v>
      </c>
      <c r="J693" s="50">
        <f>HOUR(tbl_raw_data[[#This Row],[time_taken]])*60+MINUTE(tbl_raw_data[[#This Row],[time_taken]])+SECOND(tbl_raw_data[[#This Row],[time_taken]])/60</f>
        <v>11.883333333333333</v>
      </c>
      <c r="K693" s="54">
        <f>DATE(YEAR(tbl_raw_data[[#This Row],[Date Actioned]]), MONTH(tbl_raw_data[[#This Row],[Date Actioned]]), DAY(tbl_raw_data[[#This Row],[Date Actioned]]))</f>
        <v>45138</v>
      </c>
      <c r="L693" s="55" t="str">
        <f>UPPER(TEXT(tbl_raw_data[[#This Row],[Updated_date]],"MMMM"))</f>
        <v>JULY</v>
      </c>
      <c r="M693" s="55" t="str">
        <f>UPPER("Week "&amp;IF(ROUNDUP(DAY(tbl_raw_data[[#This Row],[Updated_date]])/7,0)=5,4,ROUNDUP(DAY(tbl_raw_data[[#This Row],[Updated_date]])/7,0)))</f>
        <v>WEEK 4</v>
      </c>
      <c r="N693" s="57" t="str">
        <f>UPPER(VLOOKUP(tbl_raw_data[[#This Row],[Analyst]],[1]setting!$A$1:$B$15,2,0))</f>
        <v>SAM</v>
      </c>
      <c r="O693" s="57" t="str">
        <f>UPPER(tbl_raw_data[[#This Row],[Outcome]])</f>
        <v>DECLINE</v>
      </c>
      <c r="P693" s="57" t="str">
        <f>UPPER(tbl_raw_data[[#This Row],[Queue Name]])</f>
        <v>CONSUMER POST BUREAU</v>
      </c>
      <c r="Q693" s="57" t="str">
        <f>IF(tbl_raw_data[[#This Row],[time_taken_in_mins]]&lt;=20,"SLA_MET","SLA_NOT_MET")</f>
        <v>SLA_MET</v>
      </c>
    </row>
    <row r="694" spans="1:17" ht="15" customHeight="1" x14ac:dyDescent="0.25">
      <c r="A694" s="11" t="s">
        <v>6863</v>
      </c>
      <c r="B694" s="6">
        <v>45138.597928240742</v>
      </c>
      <c r="C694" s="7">
        <v>45138.614363425928</v>
      </c>
      <c r="D694" s="8" t="s">
        <v>29</v>
      </c>
      <c r="E694" s="10" t="s">
        <v>41</v>
      </c>
      <c r="F694" s="8" t="s">
        <v>455</v>
      </c>
      <c r="G694" s="109"/>
      <c r="H6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94" s="48">
        <f>tbl_raw_data[[#This Row],[Date Actioned]]-tbl_raw_data[[#This Row],[Date Tagged]]</f>
        <v>1.6435185185400769E-2</v>
      </c>
      <c r="J694" s="50">
        <f>HOUR(tbl_raw_data[[#This Row],[time_taken]])*60+MINUTE(tbl_raw_data[[#This Row],[time_taken]])+SECOND(tbl_raw_data[[#This Row],[time_taken]])/60</f>
        <v>23.666666666666668</v>
      </c>
      <c r="K694" s="54">
        <f>DATE(YEAR(tbl_raw_data[[#This Row],[Date Actioned]]), MONTH(tbl_raw_data[[#This Row],[Date Actioned]]), DAY(tbl_raw_data[[#This Row],[Date Actioned]]))</f>
        <v>45138</v>
      </c>
      <c r="L694" s="55" t="str">
        <f>UPPER(TEXT(tbl_raw_data[[#This Row],[Updated_date]],"MMMM"))</f>
        <v>JULY</v>
      </c>
      <c r="M694" s="55" t="str">
        <f>UPPER("Week "&amp;IF(ROUNDUP(DAY(tbl_raw_data[[#This Row],[Updated_date]])/7,0)=5,4,ROUNDUP(DAY(tbl_raw_data[[#This Row],[Updated_date]])/7,0)))</f>
        <v>WEEK 4</v>
      </c>
      <c r="N694" s="57" t="str">
        <f>UPPER(VLOOKUP(tbl_raw_data[[#This Row],[Analyst]],[1]setting!$A$1:$B$15,2,0))</f>
        <v>ROHAN</v>
      </c>
      <c r="O694" s="57" t="str">
        <f>UPPER(tbl_raw_data[[#This Row],[Outcome]])</f>
        <v>APPROVE</v>
      </c>
      <c r="P694" s="57" t="str">
        <f>UPPER(tbl_raw_data[[#This Row],[Queue Name]])</f>
        <v>CONSUMER POST BUREAU</v>
      </c>
      <c r="Q694" s="57" t="str">
        <f>IF(tbl_raw_data[[#This Row],[time_taken_in_mins]]&lt;=20,"SLA_MET","SLA_NOT_MET")</f>
        <v>SLA_NOT_MET</v>
      </c>
    </row>
    <row r="695" spans="1:17" ht="15" customHeight="1" x14ac:dyDescent="0.25">
      <c r="A695" s="22" t="s">
        <v>312</v>
      </c>
      <c r="B695" s="12">
        <v>45138.599016203705</v>
      </c>
      <c r="C695" s="15">
        <v>45138.601284722223</v>
      </c>
      <c r="D695" s="16" t="s">
        <v>13</v>
      </c>
      <c r="E695" s="16" t="s">
        <v>28</v>
      </c>
      <c r="F695" s="16" t="s">
        <v>73</v>
      </c>
      <c r="G695" s="107" t="s">
        <v>29</v>
      </c>
      <c r="H69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5" s="48">
        <f>tbl_raw_data[[#This Row],[Date Actioned]]-tbl_raw_data[[#This Row],[Date Tagged]]</f>
        <v>2.268518517666962E-3</v>
      </c>
      <c r="J695" s="50">
        <f>HOUR(tbl_raw_data[[#This Row],[time_taken]])*60+MINUTE(tbl_raw_data[[#This Row],[time_taken]])+SECOND(tbl_raw_data[[#This Row],[time_taken]])/60</f>
        <v>3.2666666666666666</v>
      </c>
      <c r="K695" s="54">
        <f>DATE(YEAR(tbl_raw_data[[#This Row],[Date Actioned]]), MONTH(tbl_raw_data[[#This Row],[Date Actioned]]), DAY(tbl_raw_data[[#This Row],[Date Actioned]]))</f>
        <v>45138</v>
      </c>
      <c r="L695" s="55" t="str">
        <f>UPPER(TEXT(tbl_raw_data[[#This Row],[Updated_date]],"MMMM"))</f>
        <v>JULY</v>
      </c>
      <c r="M695" s="55" t="str">
        <f>UPPER("Week "&amp;IF(ROUNDUP(DAY(tbl_raw_data[[#This Row],[Updated_date]])/7,0)=5,4,ROUNDUP(DAY(tbl_raw_data[[#This Row],[Updated_date]])/7,0)))</f>
        <v>WEEK 4</v>
      </c>
      <c r="N695" s="57" t="str">
        <f>UPPER(VLOOKUP(tbl_raw_data[[#This Row],[Analyst]],[1]setting!$A$1:$B$15,2,0))</f>
        <v>SHAHID</v>
      </c>
      <c r="O695" s="57" t="str">
        <f>UPPER(tbl_raw_data[[#This Row],[Outcome]])</f>
        <v>APPROVE</v>
      </c>
      <c r="P695" s="57" t="str">
        <f>UPPER(tbl_raw_data[[#This Row],[Queue Name]])</f>
        <v>CONSUMER EXISTING</v>
      </c>
      <c r="Q695" s="57" t="str">
        <f>IF(tbl_raw_data[[#This Row],[time_taken_in_mins]]&lt;=20,"SLA_MET","SLA_NOT_MET")</f>
        <v>SLA_MET</v>
      </c>
    </row>
    <row r="696" spans="1:17" ht="15" customHeight="1" x14ac:dyDescent="0.25">
      <c r="A696" s="5" t="s">
        <v>713</v>
      </c>
      <c r="B696" s="6">
        <v>45138.600115740737</v>
      </c>
      <c r="C696" s="9">
        <v>45138.603298611109</v>
      </c>
      <c r="D696" s="10" t="s">
        <v>13</v>
      </c>
      <c r="E696" s="10" t="s">
        <v>28</v>
      </c>
      <c r="F696" s="10" t="s">
        <v>55</v>
      </c>
      <c r="G696" s="108" t="s">
        <v>53</v>
      </c>
      <c r="H69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6" s="48">
        <f>tbl_raw_data[[#This Row],[Date Actioned]]-tbl_raw_data[[#This Row],[Date Tagged]]</f>
        <v>3.1828703722567298E-3</v>
      </c>
      <c r="J696" s="50">
        <f>HOUR(tbl_raw_data[[#This Row],[time_taken]])*60+MINUTE(tbl_raw_data[[#This Row],[time_taken]])+SECOND(tbl_raw_data[[#This Row],[time_taken]])/60</f>
        <v>4.583333333333333</v>
      </c>
      <c r="K696" s="54">
        <f>DATE(YEAR(tbl_raw_data[[#This Row],[Date Actioned]]), MONTH(tbl_raw_data[[#This Row],[Date Actioned]]), DAY(tbl_raw_data[[#This Row],[Date Actioned]]))</f>
        <v>45138</v>
      </c>
      <c r="L696" s="55" t="str">
        <f>UPPER(TEXT(tbl_raw_data[[#This Row],[Updated_date]],"MMMM"))</f>
        <v>JULY</v>
      </c>
      <c r="M696" s="55" t="str">
        <f>UPPER("Week "&amp;IF(ROUNDUP(DAY(tbl_raw_data[[#This Row],[Updated_date]])/7,0)=5,4,ROUNDUP(DAY(tbl_raw_data[[#This Row],[Updated_date]])/7,0)))</f>
        <v>WEEK 4</v>
      </c>
      <c r="N696" s="57" t="str">
        <f>UPPER(VLOOKUP(tbl_raw_data[[#This Row],[Analyst]],[1]setting!$A$1:$B$15,2,0))</f>
        <v>CAMERON</v>
      </c>
      <c r="O696" s="57" t="str">
        <f>UPPER(tbl_raw_data[[#This Row],[Outcome]])</f>
        <v>APPROVE</v>
      </c>
      <c r="P696" s="57" t="str">
        <f>UPPER(tbl_raw_data[[#This Row],[Queue Name]])</f>
        <v>CONSUMER EXISTING</v>
      </c>
      <c r="Q696" s="57" t="str">
        <f>IF(tbl_raw_data[[#This Row],[time_taken_in_mins]]&lt;=20,"SLA_MET","SLA_NOT_MET")</f>
        <v>SLA_MET</v>
      </c>
    </row>
    <row r="697" spans="1:17" ht="15" customHeight="1" x14ac:dyDescent="0.25">
      <c r="A697" s="11" t="s">
        <v>1851</v>
      </c>
      <c r="B697" s="12">
        <v>45138.600335648145</v>
      </c>
      <c r="C697" s="15">
        <v>45138.605208333334</v>
      </c>
      <c r="D697" s="16" t="s">
        <v>13</v>
      </c>
      <c r="E697" s="16" t="s">
        <v>9</v>
      </c>
      <c r="F697" s="16" t="s">
        <v>73</v>
      </c>
      <c r="G697" s="107" t="s">
        <v>155</v>
      </c>
      <c r="H69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97" s="48">
        <f>tbl_raw_data[[#This Row],[Date Actioned]]-tbl_raw_data[[#This Row],[Date Tagged]]</f>
        <v>4.8726851891842671E-3</v>
      </c>
      <c r="J697" s="50">
        <f>HOUR(tbl_raw_data[[#This Row],[time_taken]])*60+MINUTE(tbl_raw_data[[#This Row],[time_taken]])+SECOND(tbl_raw_data[[#This Row],[time_taken]])/60</f>
        <v>7.0166666666666666</v>
      </c>
      <c r="K697" s="54">
        <f>DATE(YEAR(tbl_raw_data[[#This Row],[Date Actioned]]), MONTH(tbl_raw_data[[#This Row],[Date Actioned]]), DAY(tbl_raw_data[[#This Row],[Date Actioned]]))</f>
        <v>45138</v>
      </c>
      <c r="L697" s="55" t="str">
        <f>UPPER(TEXT(tbl_raw_data[[#This Row],[Updated_date]],"MMMM"))</f>
        <v>JULY</v>
      </c>
      <c r="M697" s="55" t="str">
        <f>UPPER("Week "&amp;IF(ROUNDUP(DAY(tbl_raw_data[[#This Row],[Updated_date]])/7,0)=5,4,ROUNDUP(DAY(tbl_raw_data[[#This Row],[Updated_date]])/7,0)))</f>
        <v>WEEK 4</v>
      </c>
      <c r="N697" s="57" t="str">
        <f>UPPER(VLOOKUP(tbl_raw_data[[#This Row],[Analyst]],[1]setting!$A$1:$B$15,2,0))</f>
        <v>SHAHID</v>
      </c>
      <c r="O697" s="57" t="str">
        <f>UPPER(tbl_raw_data[[#This Row],[Outcome]])</f>
        <v>APPROVE</v>
      </c>
      <c r="P697" s="57" t="str">
        <f>UPPER(tbl_raw_data[[#This Row],[Queue Name]])</f>
        <v>CONSUMER PRE BUREAU</v>
      </c>
      <c r="Q697" s="57" t="str">
        <f>IF(tbl_raw_data[[#This Row],[time_taken_in_mins]]&lt;=20,"SLA_MET","SLA_NOT_MET")</f>
        <v>SLA_MET</v>
      </c>
    </row>
    <row r="698" spans="1:17" ht="15" customHeight="1" x14ac:dyDescent="0.25">
      <c r="A698" s="11" t="s">
        <v>1704</v>
      </c>
      <c r="B698" s="12">
        <v>45138.603784722225</v>
      </c>
      <c r="C698" s="15">
        <v>45138.608460648145</v>
      </c>
      <c r="D698" s="16" t="s">
        <v>8</v>
      </c>
      <c r="E698" s="16" t="s">
        <v>9</v>
      </c>
      <c r="F698" s="16" t="s">
        <v>55</v>
      </c>
      <c r="G698" s="107" t="s">
        <v>632</v>
      </c>
      <c r="H69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98" s="48">
        <f>tbl_raw_data[[#This Row],[Date Actioned]]-tbl_raw_data[[#This Row],[Date Tagged]]</f>
        <v>4.6759259203099646E-3</v>
      </c>
      <c r="J698" s="50">
        <f>HOUR(tbl_raw_data[[#This Row],[time_taken]])*60+MINUTE(tbl_raw_data[[#This Row],[time_taken]])+SECOND(tbl_raw_data[[#This Row],[time_taken]])/60</f>
        <v>6.7333333333333334</v>
      </c>
      <c r="K698" s="54">
        <f>DATE(YEAR(tbl_raw_data[[#This Row],[Date Actioned]]), MONTH(tbl_raw_data[[#This Row],[Date Actioned]]), DAY(tbl_raw_data[[#This Row],[Date Actioned]]))</f>
        <v>45138</v>
      </c>
      <c r="L698" s="55" t="str">
        <f>UPPER(TEXT(tbl_raw_data[[#This Row],[Updated_date]],"MMMM"))</f>
        <v>JULY</v>
      </c>
      <c r="M698" s="55" t="str">
        <f>UPPER("Week "&amp;IF(ROUNDUP(DAY(tbl_raw_data[[#This Row],[Updated_date]])/7,0)=5,4,ROUNDUP(DAY(tbl_raw_data[[#This Row],[Updated_date]])/7,0)))</f>
        <v>WEEK 4</v>
      </c>
      <c r="N698" s="57" t="str">
        <f>UPPER(VLOOKUP(tbl_raw_data[[#This Row],[Analyst]],[1]setting!$A$1:$B$15,2,0))</f>
        <v>CAMERON</v>
      </c>
      <c r="O698" s="57" t="str">
        <f>UPPER(tbl_raw_data[[#This Row],[Outcome]])</f>
        <v>WITHDRAW</v>
      </c>
      <c r="P698" s="57" t="str">
        <f>UPPER(tbl_raw_data[[#This Row],[Queue Name]])</f>
        <v>CONSUMER PRE BUREAU</v>
      </c>
      <c r="Q698" s="57" t="str">
        <f>IF(tbl_raw_data[[#This Row],[time_taken_in_mins]]&lt;=20,"SLA_MET","SLA_NOT_MET")</f>
        <v>SLA_MET</v>
      </c>
    </row>
    <row r="699" spans="1:17" ht="15" customHeight="1" x14ac:dyDescent="0.25">
      <c r="A699" s="22" t="s">
        <v>3599</v>
      </c>
      <c r="B699" s="6">
        <v>45138.60496527778</v>
      </c>
      <c r="C699" s="7">
        <v>45138.612129629626</v>
      </c>
      <c r="D699" s="8" t="s">
        <v>29</v>
      </c>
      <c r="E699" s="10" t="s">
        <v>28</v>
      </c>
      <c r="F699" s="8" t="s">
        <v>86</v>
      </c>
      <c r="G699" s="109"/>
      <c r="H6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99" s="48">
        <f>tbl_raw_data[[#This Row],[Date Actioned]]-tbl_raw_data[[#This Row],[Date Tagged]]</f>
        <v>7.1643518458586186E-3</v>
      </c>
      <c r="J699" s="50">
        <f>HOUR(tbl_raw_data[[#This Row],[time_taken]])*60+MINUTE(tbl_raw_data[[#This Row],[time_taken]])+SECOND(tbl_raw_data[[#This Row],[time_taken]])/60</f>
        <v>10.316666666666666</v>
      </c>
      <c r="K699" s="54">
        <f>DATE(YEAR(tbl_raw_data[[#This Row],[Date Actioned]]), MONTH(tbl_raw_data[[#This Row],[Date Actioned]]), DAY(tbl_raw_data[[#This Row],[Date Actioned]]))</f>
        <v>45138</v>
      </c>
      <c r="L699" s="55" t="str">
        <f>UPPER(TEXT(tbl_raw_data[[#This Row],[Updated_date]],"MMMM"))</f>
        <v>JULY</v>
      </c>
      <c r="M699" s="55" t="str">
        <f>UPPER("Week "&amp;IF(ROUNDUP(DAY(tbl_raw_data[[#This Row],[Updated_date]])/7,0)=5,4,ROUNDUP(DAY(tbl_raw_data[[#This Row],[Updated_date]])/7,0)))</f>
        <v>WEEK 4</v>
      </c>
      <c r="N699" s="57" t="str">
        <f>UPPER(VLOOKUP(tbl_raw_data[[#This Row],[Analyst]],[1]setting!$A$1:$B$15,2,0))</f>
        <v>ASIF</v>
      </c>
      <c r="O699" s="57" t="str">
        <f>UPPER(tbl_raw_data[[#This Row],[Outcome]])</f>
        <v>APPROVE</v>
      </c>
      <c r="P699" s="57" t="str">
        <f>UPPER(tbl_raw_data[[#This Row],[Queue Name]])</f>
        <v>CONSUMER EXISTING</v>
      </c>
      <c r="Q699" s="57" t="str">
        <f>IF(tbl_raw_data[[#This Row],[time_taken_in_mins]]&lt;=20,"SLA_MET","SLA_NOT_MET")</f>
        <v>SLA_MET</v>
      </c>
    </row>
    <row r="700" spans="1:17" ht="15" customHeight="1" x14ac:dyDescent="0.25">
      <c r="A700" s="5" t="s">
        <v>1882</v>
      </c>
      <c r="B700" s="12">
        <v>45138.605034722219</v>
      </c>
      <c r="C700" s="15">
        <v>45138.609942129631</v>
      </c>
      <c r="D700" s="16" t="s">
        <v>13</v>
      </c>
      <c r="E700" s="16" t="s">
        <v>41</v>
      </c>
      <c r="F700" s="16" t="s">
        <v>10</v>
      </c>
      <c r="G700" s="107" t="s">
        <v>67</v>
      </c>
      <c r="H70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0" s="48">
        <f>tbl_raw_data[[#This Row],[Date Actioned]]-tbl_raw_data[[#This Row],[Date Tagged]]</f>
        <v>4.9074074122472666E-3</v>
      </c>
      <c r="J700" s="50">
        <f>HOUR(tbl_raw_data[[#This Row],[time_taken]])*60+MINUTE(tbl_raw_data[[#This Row],[time_taken]])+SECOND(tbl_raw_data[[#This Row],[time_taken]])/60</f>
        <v>7.0666666666666664</v>
      </c>
      <c r="K700" s="54">
        <f>DATE(YEAR(tbl_raw_data[[#This Row],[Date Actioned]]), MONTH(tbl_raw_data[[#This Row],[Date Actioned]]), DAY(tbl_raw_data[[#This Row],[Date Actioned]]))</f>
        <v>45138</v>
      </c>
      <c r="L700" s="55" t="str">
        <f>UPPER(TEXT(tbl_raw_data[[#This Row],[Updated_date]],"MMMM"))</f>
        <v>JULY</v>
      </c>
      <c r="M700" s="55" t="str">
        <f>UPPER("Week "&amp;IF(ROUNDUP(DAY(tbl_raw_data[[#This Row],[Updated_date]])/7,0)=5,4,ROUNDUP(DAY(tbl_raw_data[[#This Row],[Updated_date]])/7,0)))</f>
        <v>WEEK 4</v>
      </c>
      <c r="N700" s="57" t="str">
        <f>UPPER(VLOOKUP(tbl_raw_data[[#This Row],[Analyst]],[1]setting!$A$1:$B$15,2,0))</f>
        <v>SAM</v>
      </c>
      <c r="O700" s="57" t="str">
        <f>UPPER(tbl_raw_data[[#This Row],[Outcome]])</f>
        <v>APPROVE</v>
      </c>
      <c r="P700" s="57" t="str">
        <f>UPPER(tbl_raw_data[[#This Row],[Queue Name]])</f>
        <v>CONSUMER POST BUREAU</v>
      </c>
      <c r="Q700" s="57" t="str">
        <f>IF(tbl_raw_data[[#This Row],[time_taken_in_mins]]&lt;=20,"SLA_MET","SLA_NOT_MET")</f>
        <v>SLA_MET</v>
      </c>
    </row>
    <row r="701" spans="1:17" ht="15" customHeight="1" x14ac:dyDescent="0.25">
      <c r="A701" s="11" t="s">
        <v>3128</v>
      </c>
      <c r="B701" s="6">
        <v>45138.608055555553</v>
      </c>
      <c r="C701" s="7">
        <v>45138.614618055559</v>
      </c>
      <c r="D701" s="8" t="s">
        <v>29</v>
      </c>
      <c r="E701" s="10" t="s">
        <v>28</v>
      </c>
      <c r="F701" s="8" t="s">
        <v>73</v>
      </c>
      <c r="G701" s="109"/>
      <c r="H7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1" s="48">
        <f>tbl_raw_data[[#This Row],[Date Actioned]]-tbl_raw_data[[#This Row],[Date Tagged]]</f>
        <v>6.5625000061118044E-3</v>
      </c>
      <c r="J701" s="50">
        <f>HOUR(tbl_raw_data[[#This Row],[time_taken]])*60+MINUTE(tbl_raw_data[[#This Row],[time_taken]])+SECOND(tbl_raw_data[[#This Row],[time_taken]])/60</f>
        <v>9.4499999999999993</v>
      </c>
      <c r="K701" s="54">
        <f>DATE(YEAR(tbl_raw_data[[#This Row],[Date Actioned]]), MONTH(tbl_raw_data[[#This Row],[Date Actioned]]), DAY(tbl_raw_data[[#This Row],[Date Actioned]]))</f>
        <v>45138</v>
      </c>
      <c r="L701" s="55" t="str">
        <f>UPPER(TEXT(tbl_raw_data[[#This Row],[Updated_date]],"MMMM"))</f>
        <v>JULY</v>
      </c>
      <c r="M701" s="55" t="str">
        <f>UPPER("Week "&amp;IF(ROUNDUP(DAY(tbl_raw_data[[#This Row],[Updated_date]])/7,0)=5,4,ROUNDUP(DAY(tbl_raw_data[[#This Row],[Updated_date]])/7,0)))</f>
        <v>WEEK 4</v>
      </c>
      <c r="N701" s="57" t="str">
        <f>UPPER(VLOOKUP(tbl_raw_data[[#This Row],[Analyst]],[1]setting!$A$1:$B$15,2,0))</f>
        <v>SHAHID</v>
      </c>
      <c r="O701" s="57" t="str">
        <f>UPPER(tbl_raw_data[[#This Row],[Outcome]])</f>
        <v>APPROVE</v>
      </c>
      <c r="P701" s="57" t="str">
        <f>UPPER(tbl_raw_data[[#This Row],[Queue Name]])</f>
        <v>CONSUMER EXISTING</v>
      </c>
      <c r="Q701" s="57" t="str">
        <f>IF(tbl_raw_data[[#This Row],[time_taken_in_mins]]&lt;=20,"SLA_MET","SLA_NOT_MET")</f>
        <v>SLA_MET</v>
      </c>
    </row>
    <row r="702" spans="1:17" ht="15" customHeight="1" x14ac:dyDescent="0.25">
      <c r="A702" s="22" t="s">
        <v>3608</v>
      </c>
      <c r="B702" s="6">
        <v>45138.608831018515</v>
      </c>
      <c r="C702" s="7">
        <v>45138.616006944445</v>
      </c>
      <c r="D702" s="8" t="s">
        <v>40</v>
      </c>
      <c r="E702" s="10" t="s">
        <v>41</v>
      </c>
      <c r="F702" s="8" t="s">
        <v>86</v>
      </c>
      <c r="G702" s="109"/>
      <c r="H70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2" s="48">
        <f>tbl_raw_data[[#This Row],[Date Actioned]]-tbl_raw_data[[#This Row],[Date Tagged]]</f>
        <v>7.1759259299142286E-3</v>
      </c>
      <c r="J702" s="50">
        <f>HOUR(tbl_raw_data[[#This Row],[time_taken]])*60+MINUTE(tbl_raw_data[[#This Row],[time_taken]])+SECOND(tbl_raw_data[[#This Row],[time_taken]])/60</f>
        <v>10.333333333333334</v>
      </c>
      <c r="K702" s="54">
        <f>DATE(YEAR(tbl_raw_data[[#This Row],[Date Actioned]]), MONTH(tbl_raw_data[[#This Row],[Date Actioned]]), DAY(tbl_raw_data[[#This Row],[Date Actioned]]))</f>
        <v>45138</v>
      </c>
      <c r="L702" s="55" t="str">
        <f>UPPER(TEXT(tbl_raw_data[[#This Row],[Updated_date]],"MMMM"))</f>
        <v>JULY</v>
      </c>
      <c r="M702" s="55" t="str">
        <f>UPPER("Week "&amp;IF(ROUNDUP(DAY(tbl_raw_data[[#This Row],[Updated_date]])/7,0)=5,4,ROUNDUP(DAY(tbl_raw_data[[#This Row],[Updated_date]])/7,0)))</f>
        <v>WEEK 4</v>
      </c>
      <c r="N702" s="57" t="str">
        <f>UPPER(VLOOKUP(tbl_raw_data[[#This Row],[Analyst]],[1]setting!$A$1:$B$15,2,0))</f>
        <v>ASIF</v>
      </c>
      <c r="O702" s="57" t="str">
        <f>UPPER(tbl_raw_data[[#This Row],[Outcome]])</f>
        <v>WITHDRAW</v>
      </c>
      <c r="P702" s="57" t="str">
        <f>UPPER(tbl_raw_data[[#This Row],[Queue Name]])</f>
        <v>CONSUMER POST BUREAU</v>
      </c>
      <c r="Q702" s="57" t="str">
        <f>IF(tbl_raw_data[[#This Row],[time_taken_in_mins]]&lt;=20,"SLA_MET","SLA_NOT_MET")</f>
        <v>SLA_MET</v>
      </c>
    </row>
    <row r="703" spans="1:17" ht="15" customHeight="1" x14ac:dyDescent="0.25">
      <c r="A703" s="22" t="s">
        <v>3505</v>
      </c>
      <c r="B703" s="12">
        <v>45138.609236111108</v>
      </c>
      <c r="C703" s="15">
        <v>45138.616273148145</v>
      </c>
      <c r="D703" s="16" t="s">
        <v>13</v>
      </c>
      <c r="E703" s="16" t="s">
        <v>9</v>
      </c>
      <c r="F703" s="16" t="s">
        <v>10</v>
      </c>
      <c r="G703" s="107" t="s">
        <v>29</v>
      </c>
      <c r="H70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3" s="48">
        <f>tbl_raw_data[[#This Row],[Date Actioned]]-tbl_raw_data[[#This Row],[Date Tagged]]</f>
        <v>7.0370370376622304E-3</v>
      </c>
      <c r="J703" s="50">
        <f>HOUR(tbl_raw_data[[#This Row],[time_taken]])*60+MINUTE(tbl_raw_data[[#This Row],[time_taken]])+SECOND(tbl_raw_data[[#This Row],[time_taken]])/60</f>
        <v>10.133333333333333</v>
      </c>
      <c r="K703" s="54">
        <f>DATE(YEAR(tbl_raw_data[[#This Row],[Date Actioned]]), MONTH(tbl_raw_data[[#This Row],[Date Actioned]]), DAY(tbl_raw_data[[#This Row],[Date Actioned]]))</f>
        <v>45138</v>
      </c>
      <c r="L703" s="55" t="str">
        <f>UPPER(TEXT(tbl_raw_data[[#This Row],[Updated_date]],"MMMM"))</f>
        <v>JULY</v>
      </c>
      <c r="M703" s="55" t="str">
        <f>UPPER("Week "&amp;IF(ROUNDUP(DAY(tbl_raw_data[[#This Row],[Updated_date]])/7,0)=5,4,ROUNDUP(DAY(tbl_raw_data[[#This Row],[Updated_date]])/7,0)))</f>
        <v>WEEK 4</v>
      </c>
      <c r="N703" s="57" t="str">
        <f>UPPER(VLOOKUP(tbl_raw_data[[#This Row],[Analyst]],[1]setting!$A$1:$B$15,2,0))</f>
        <v>SAM</v>
      </c>
      <c r="O703" s="57" t="str">
        <f>UPPER(tbl_raw_data[[#This Row],[Outcome]])</f>
        <v>APPROVE</v>
      </c>
      <c r="P703" s="57" t="str">
        <f>UPPER(tbl_raw_data[[#This Row],[Queue Name]])</f>
        <v>CONSUMER PRE BUREAU</v>
      </c>
      <c r="Q703" s="57" t="str">
        <f>IF(tbl_raw_data[[#This Row],[time_taken_in_mins]]&lt;=20,"SLA_MET","SLA_NOT_MET")</f>
        <v>SLA_MET</v>
      </c>
    </row>
    <row r="704" spans="1:17" ht="15" customHeight="1" x14ac:dyDescent="0.25">
      <c r="A704" s="5" t="s">
        <v>3001</v>
      </c>
      <c r="B704" s="6">
        <v>45138.610810185186</v>
      </c>
      <c r="C704" s="9">
        <v>45138.6171875</v>
      </c>
      <c r="D704" s="10" t="s">
        <v>13</v>
      </c>
      <c r="E704" s="10" t="s">
        <v>28</v>
      </c>
      <c r="F704" s="10" t="s">
        <v>168</v>
      </c>
      <c r="G704" s="108" t="s">
        <v>29</v>
      </c>
      <c r="H70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4" s="48">
        <f>tbl_raw_data[[#This Row],[Date Actioned]]-tbl_raw_data[[#This Row],[Date Tagged]]</f>
        <v>6.3773148140171543E-3</v>
      </c>
      <c r="J704" s="50">
        <f>HOUR(tbl_raw_data[[#This Row],[time_taken]])*60+MINUTE(tbl_raw_data[[#This Row],[time_taken]])+SECOND(tbl_raw_data[[#This Row],[time_taken]])/60</f>
        <v>9.1833333333333336</v>
      </c>
      <c r="K704" s="54">
        <f>DATE(YEAR(tbl_raw_data[[#This Row],[Date Actioned]]), MONTH(tbl_raw_data[[#This Row],[Date Actioned]]), DAY(tbl_raw_data[[#This Row],[Date Actioned]]))</f>
        <v>45138</v>
      </c>
      <c r="L704" s="55" t="str">
        <f>UPPER(TEXT(tbl_raw_data[[#This Row],[Updated_date]],"MMMM"))</f>
        <v>JULY</v>
      </c>
      <c r="M704" s="55" t="str">
        <f>UPPER("Week "&amp;IF(ROUNDUP(DAY(tbl_raw_data[[#This Row],[Updated_date]])/7,0)=5,4,ROUNDUP(DAY(tbl_raw_data[[#This Row],[Updated_date]])/7,0)))</f>
        <v>WEEK 4</v>
      </c>
      <c r="N704" s="57" t="str">
        <f>UPPER(VLOOKUP(tbl_raw_data[[#This Row],[Analyst]],[1]setting!$A$1:$B$15,2,0))</f>
        <v>MERCEDES</v>
      </c>
      <c r="O704" s="57" t="str">
        <f>UPPER(tbl_raw_data[[#This Row],[Outcome]])</f>
        <v>APPROVE</v>
      </c>
      <c r="P704" s="57" t="str">
        <f>UPPER(tbl_raw_data[[#This Row],[Queue Name]])</f>
        <v>CONSUMER EXISTING</v>
      </c>
      <c r="Q704" s="57" t="str">
        <f>IF(tbl_raw_data[[#This Row],[time_taken_in_mins]]&lt;=20,"SLA_MET","SLA_NOT_MET")</f>
        <v>SLA_MET</v>
      </c>
    </row>
    <row r="705" spans="1:17" ht="15" customHeight="1" x14ac:dyDescent="0.25">
      <c r="A705" s="11" t="s">
        <v>5394</v>
      </c>
      <c r="B705" s="12">
        <v>45138.610949074071</v>
      </c>
      <c r="C705" s="13">
        <v>45138.621307870373</v>
      </c>
      <c r="D705" s="14" t="s">
        <v>29</v>
      </c>
      <c r="E705" s="16" t="s">
        <v>28</v>
      </c>
      <c r="F705" s="14" t="s">
        <v>73</v>
      </c>
      <c r="G705" s="106"/>
      <c r="H705"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5" s="48">
        <f>tbl_raw_data[[#This Row],[Date Actioned]]-tbl_raw_data[[#This Row],[Date Tagged]]</f>
        <v>1.0358796302170958E-2</v>
      </c>
      <c r="J705" s="50">
        <f>HOUR(tbl_raw_data[[#This Row],[time_taken]])*60+MINUTE(tbl_raw_data[[#This Row],[time_taken]])+SECOND(tbl_raw_data[[#This Row],[time_taken]])/60</f>
        <v>14.916666666666666</v>
      </c>
      <c r="K705" s="54">
        <f>DATE(YEAR(tbl_raw_data[[#This Row],[Date Actioned]]), MONTH(tbl_raw_data[[#This Row],[Date Actioned]]), DAY(tbl_raw_data[[#This Row],[Date Actioned]]))</f>
        <v>45138</v>
      </c>
      <c r="L705" s="55" t="str">
        <f>UPPER(TEXT(tbl_raw_data[[#This Row],[Updated_date]],"MMMM"))</f>
        <v>JULY</v>
      </c>
      <c r="M705" s="55" t="str">
        <f>UPPER("Week "&amp;IF(ROUNDUP(DAY(tbl_raw_data[[#This Row],[Updated_date]])/7,0)=5,4,ROUNDUP(DAY(tbl_raw_data[[#This Row],[Updated_date]])/7,0)))</f>
        <v>WEEK 4</v>
      </c>
      <c r="N705" s="57" t="str">
        <f>UPPER(VLOOKUP(tbl_raw_data[[#This Row],[Analyst]],[1]setting!$A$1:$B$15,2,0))</f>
        <v>SHAHID</v>
      </c>
      <c r="O705" s="57" t="str">
        <f>UPPER(tbl_raw_data[[#This Row],[Outcome]])</f>
        <v>APPROVE</v>
      </c>
      <c r="P705" s="57" t="str">
        <f>UPPER(tbl_raw_data[[#This Row],[Queue Name]])</f>
        <v>CONSUMER EXISTING</v>
      </c>
      <c r="Q705" s="57" t="str">
        <f>IF(tbl_raw_data[[#This Row],[time_taken_in_mins]]&lt;=20,"SLA_MET","SLA_NOT_MET")</f>
        <v>SLA_MET</v>
      </c>
    </row>
    <row r="706" spans="1:17" ht="15" customHeight="1" x14ac:dyDescent="0.25">
      <c r="A706" s="22" t="s">
        <v>3981</v>
      </c>
      <c r="B706" s="6">
        <v>45138.611215277779</v>
      </c>
      <c r="C706" s="7">
        <v>45138.61891203704</v>
      </c>
      <c r="D706" s="8" t="s">
        <v>29</v>
      </c>
      <c r="E706" s="10" t="s">
        <v>41</v>
      </c>
      <c r="F706" s="8" t="s">
        <v>455</v>
      </c>
      <c r="G706" s="109"/>
      <c r="H7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06" s="48">
        <f>tbl_raw_data[[#This Row],[Date Actioned]]-tbl_raw_data[[#This Row],[Date Tagged]]</f>
        <v>7.6967592613073066E-3</v>
      </c>
      <c r="J706" s="50">
        <f>HOUR(tbl_raw_data[[#This Row],[time_taken]])*60+MINUTE(tbl_raw_data[[#This Row],[time_taken]])+SECOND(tbl_raw_data[[#This Row],[time_taken]])/60</f>
        <v>11.083333333333334</v>
      </c>
      <c r="K706" s="54">
        <f>DATE(YEAR(tbl_raw_data[[#This Row],[Date Actioned]]), MONTH(tbl_raw_data[[#This Row],[Date Actioned]]), DAY(tbl_raw_data[[#This Row],[Date Actioned]]))</f>
        <v>45138</v>
      </c>
      <c r="L706" s="55" t="str">
        <f>UPPER(TEXT(tbl_raw_data[[#This Row],[Updated_date]],"MMMM"))</f>
        <v>JULY</v>
      </c>
      <c r="M706" s="55" t="str">
        <f>UPPER("Week "&amp;IF(ROUNDUP(DAY(tbl_raw_data[[#This Row],[Updated_date]])/7,0)=5,4,ROUNDUP(DAY(tbl_raw_data[[#This Row],[Updated_date]])/7,0)))</f>
        <v>WEEK 4</v>
      </c>
      <c r="N706" s="57" t="str">
        <f>UPPER(VLOOKUP(tbl_raw_data[[#This Row],[Analyst]],[1]setting!$A$1:$B$15,2,0))</f>
        <v>ROHAN</v>
      </c>
      <c r="O706" s="57" t="str">
        <f>UPPER(tbl_raw_data[[#This Row],[Outcome]])</f>
        <v>APPROVE</v>
      </c>
      <c r="P706" s="57" t="str">
        <f>UPPER(tbl_raw_data[[#This Row],[Queue Name]])</f>
        <v>CONSUMER POST BUREAU</v>
      </c>
      <c r="Q706" s="57" t="str">
        <f>IF(tbl_raw_data[[#This Row],[time_taken_in_mins]]&lt;=20,"SLA_MET","SLA_NOT_MET")</f>
        <v>SLA_MET</v>
      </c>
    </row>
    <row r="707" spans="1:17" ht="15" customHeight="1" x14ac:dyDescent="0.25">
      <c r="A707" s="5" t="s">
        <v>2484</v>
      </c>
      <c r="B707" s="12">
        <v>45138.614502314813</v>
      </c>
      <c r="C707" s="15">
        <v>45138.620173611111</v>
      </c>
      <c r="D707" s="16" t="s">
        <v>13</v>
      </c>
      <c r="E707" s="16" t="s">
        <v>9</v>
      </c>
      <c r="F707" s="16" t="s">
        <v>55</v>
      </c>
      <c r="G707" s="107" t="s">
        <v>29</v>
      </c>
      <c r="H70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7" s="48">
        <f>tbl_raw_data[[#This Row],[Date Actioned]]-tbl_raw_data[[#This Row],[Date Tagged]]</f>
        <v>5.6712962978053838E-3</v>
      </c>
      <c r="J707" s="50">
        <f>HOUR(tbl_raw_data[[#This Row],[time_taken]])*60+MINUTE(tbl_raw_data[[#This Row],[time_taken]])+SECOND(tbl_raw_data[[#This Row],[time_taken]])/60</f>
        <v>8.1666666666666661</v>
      </c>
      <c r="K707" s="54">
        <f>DATE(YEAR(tbl_raw_data[[#This Row],[Date Actioned]]), MONTH(tbl_raw_data[[#This Row],[Date Actioned]]), DAY(tbl_raw_data[[#This Row],[Date Actioned]]))</f>
        <v>45138</v>
      </c>
      <c r="L707" s="55" t="str">
        <f>UPPER(TEXT(tbl_raw_data[[#This Row],[Updated_date]],"MMMM"))</f>
        <v>JULY</v>
      </c>
      <c r="M707" s="55" t="str">
        <f>UPPER("Week "&amp;IF(ROUNDUP(DAY(tbl_raw_data[[#This Row],[Updated_date]])/7,0)=5,4,ROUNDUP(DAY(tbl_raw_data[[#This Row],[Updated_date]])/7,0)))</f>
        <v>WEEK 4</v>
      </c>
      <c r="N707" s="57" t="str">
        <f>UPPER(VLOOKUP(tbl_raw_data[[#This Row],[Analyst]],[1]setting!$A$1:$B$15,2,0))</f>
        <v>CAMERON</v>
      </c>
      <c r="O707" s="57" t="str">
        <f>UPPER(tbl_raw_data[[#This Row],[Outcome]])</f>
        <v>APPROVE</v>
      </c>
      <c r="P707" s="57" t="str">
        <f>UPPER(tbl_raw_data[[#This Row],[Queue Name]])</f>
        <v>CONSUMER PRE BUREAU</v>
      </c>
      <c r="Q707" s="57" t="str">
        <f>IF(tbl_raw_data[[#This Row],[time_taken_in_mins]]&lt;=20,"SLA_MET","SLA_NOT_MET")</f>
        <v>SLA_MET</v>
      </c>
    </row>
    <row r="708" spans="1:17" ht="15" customHeight="1" x14ac:dyDescent="0.25">
      <c r="A708" s="11" t="s">
        <v>1304</v>
      </c>
      <c r="B708" s="12">
        <v>45138.615636574075</v>
      </c>
      <c r="C708" s="15">
        <v>45138.619768518518</v>
      </c>
      <c r="D708" s="16" t="s">
        <v>46</v>
      </c>
      <c r="E708" s="16" t="s">
        <v>9</v>
      </c>
      <c r="F708" s="16" t="s">
        <v>10</v>
      </c>
      <c r="G708" s="107" t="s">
        <v>1305</v>
      </c>
      <c r="H708"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8" s="48">
        <f>tbl_raw_data[[#This Row],[Date Actioned]]-tbl_raw_data[[#This Row],[Date Tagged]]</f>
        <v>4.1319444426335394E-3</v>
      </c>
      <c r="J708" s="50">
        <f>HOUR(tbl_raw_data[[#This Row],[time_taken]])*60+MINUTE(tbl_raw_data[[#This Row],[time_taken]])+SECOND(tbl_raw_data[[#This Row],[time_taken]])/60</f>
        <v>5.95</v>
      </c>
      <c r="K708" s="54">
        <f>DATE(YEAR(tbl_raw_data[[#This Row],[Date Actioned]]), MONTH(tbl_raw_data[[#This Row],[Date Actioned]]), DAY(tbl_raw_data[[#This Row],[Date Actioned]]))</f>
        <v>45138</v>
      </c>
      <c r="L708" s="55" t="str">
        <f>UPPER(TEXT(tbl_raw_data[[#This Row],[Updated_date]],"MMMM"))</f>
        <v>JULY</v>
      </c>
      <c r="M708" s="55" t="str">
        <f>UPPER("Week "&amp;IF(ROUNDUP(DAY(tbl_raw_data[[#This Row],[Updated_date]])/7,0)=5,4,ROUNDUP(DAY(tbl_raw_data[[#This Row],[Updated_date]])/7,0)))</f>
        <v>WEEK 4</v>
      </c>
      <c r="N708" s="57" t="str">
        <f>UPPER(VLOOKUP(tbl_raw_data[[#This Row],[Analyst]],[1]setting!$A$1:$B$15,2,0))</f>
        <v>SAM</v>
      </c>
      <c r="O708" s="57" t="str">
        <f>UPPER(tbl_raw_data[[#This Row],[Outcome]])</f>
        <v>DECLINE</v>
      </c>
      <c r="P708" s="57" t="str">
        <f>UPPER(tbl_raw_data[[#This Row],[Queue Name]])</f>
        <v>CONSUMER PRE BUREAU</v>
      </c>
      <c r="Q708" s="57" t="str">
        <f>IF(tbl_raw_data[[#This Row],[time_taken_in_mins]]&lt;=20,"SLA_MET","SLA_NOT_MET")</f>
        <v>SLA_MET</v>
      </c>
    </row>
    <row r="709" spans="1:17" ht="15" customHeight="1" x14ac:dyDescent="0.25">
      <c r="A709" s="11" t="s">
        <v>6453</v>
      </c>
      <c r="B709" s="6">
        <v>45138.617777777778</v>
      </c>
      <c r="C709" s="9">
        <v>45138.631273148145</v>
      </c>
      <c r="D709" s="10" t="s">
        <v>13</v>
      </c>
      <c r="E709" s="10" t="s">
        <v>9</v>
      </c>
      <c r="F709" s="10" t="s">
        <v>42</v>
      </c>
      <c r="G709" s="108" t="s">
        <v>29</v>
      </c>
      <c r="H70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09" s="48">
        <f>tbl_raw_data[[#This Row],[Date Actioned]]-tbl_raw_data[[#This Row],[Date Tagged]]</f>
        <v>1.3495370367309079E-2</v>
      </c>
      <c r="J709" s="50">
        <f>HOUR(tbl_raw_data[[#This Row],[time_taken]])*60+MINUTE(tbl_raw_data[[#This Row],[time_taken]])+SECOND(tbl_raw_data[[#This Row],[time_taken]])/60</f>
        <v>19.433333333333334</v>
      </c>
      <c r="K709" s="54">
        <f>DATE(YEAR(tbl_raw_data[[#This Row],[Date Actioned]]), MONTH(tbl_raw_data[[#This Row],[Date Actioned]]), DAY(tbl_raw_data[[#This Row],[Date Actioned]]))</f>
        <v>45138</v>
      </c>
      <c r="L709" s="55" t="str">
        <f>UPPER(TEXT(tbl_raw_data[[#This Row],[Updated_date]],"MMMM"))</f>
        <v>JULY</v>
      </c>
      <c r="M709" s="55" t="str">
        <f>UPPER("Week "&amp;IF(ROUNDUP(DAY(tbl_raw_data[[#This Row],[Updated_date]])/7,0)=5,4,ROUNDUP(DAY(tbl_raw_data[[#This Row],[Updated_date]])/7,0)))</f>
        <v>WEEK 4</v>
      </c>
      <c r="N709" s="57" t="str">
        <f>UPPER(VLOOKUP(tbl_raw_data[[#This Row],[Analyst]],[1]setting!$A$1:$B$15,2,0))</f>
        <v>NITESH</v>
      </c>
      <c r="O709" s="57" t="str">
        <f>UPPER(tbl_raw_data[[#This Row],[Outcome]])</f>
        <v>APPROVE</v>
      </c>
      <c r="P709" s="57" t="str">
        <f>UPPER(tbl_raw_data[[#This Row],[Queue Name]])</f>
        <v>CONSUMER PRE BUREAU</v>
      </c>
      <c r="Q709" s="57" t="str">
        <f>IF(tbl_raw_data[[#This Row],[time_taken_in_mins]]&lt;=20,"SLA_MET","SLA_NOT_MET")</f>
        <v>SLA_MET</v>
      </c>
    </row>
    <row r="710" spans="1:17" ht="15" customHeight="1" x14ac:dyDescent="0.25">
      <c r="A710" s="5" t="s">
        <v>3518</v>
      </c>
      <c r="B710" s="12">
        <v>45138.620740740742</v>
      </c>
      <c r="C710" s="15">
        <v>45138.627789351849</v>
      </c>
      <c r="D710" s="16" t="s">
        <v>8</v>
      </c>
      <c r="E710" s="16" t="s">
        <v>9</v>
      </c>
      <c r="F710" s="16" t="s">
        <v>10</v>
      </c>
      <c r="G710" s="107" t="s">
        <v>3519</v>
      </c>
      <c r="H71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0" s="48">
        <f>tbl_raw_data[[#This Row],[Date Actioned]]-tbl_raw_data[[#This Row],[Date Tagged]]</f>
        <v>7.0486111071659252E-3</v>
      </c>
      <c r="J710" s="50">
        <f>HOUR(tbl_raw_data[[#This Row],[time_taken]])*60+MINUTE(tbl_raw_data[[#This Row],[time_taken]])+SECOND(tbl_raw_data[[#This Row],[time_taken]])/60</f>
        <v>10.15</v>
      </c>
      <c r="K710" s="54">
        <f>DATE(YEAR(tbl_raw_data[[#This Row],[Date Actioned]]), MONTH(tbl_raw_data[[#This Row],[Date Actioned]]), DAY(tbl_raw_data[[#This Row],[Date Actioned]]))</f>
        <v>45138</v>
      </c>
      <c r="L710" s="55" t="str">
        <f>UPPER(TEXT(tbl_raw_data[[#This Row],[Updated_date]],"MMMM"))</f>
        <v>JULY</v>
      </c>
      <c r="M710" s="55" t="str">
        <f>UPPER("Week "&amp;IF(ROUNDUP(DAY(tbl_raw_data[[#This Row],[Updated_date]])/7,0)=5,4,ROUNDUP(DAY(tbl_raw_data[[#This Row],[Updated_date]])/7,0)))</f>
        <v>WEEK 4</v>
      </c>
      <c r="N710" s="57" t="str">
        <f>UPPER(VLOOKUP(tbl_raw_data[[#This Row],[Analyst]],[1]setting!$A$1:$B$15,2,0))</f>
        <v>SAM</v>
      </c>
      <c r="O710" s="57" t="str">
        <f>UPPER(tbl_raw_data[[#This Row],[Outcome]])</f>
        <v>WITHDRAW</v>
      </c>
      <c r="P710" s="57" t="str">
        <f>UPPER(tbl_raw_data[[#This Row],[Queue Name]])</f>
        <v>CONSUMER PRE BUREAU</v>
      </c>
      <c r="Q710" s="57" t="str">
        <f>IF(tbl_raw_data[[#This Row],[time_taken_in_mins]]&lt;=20,"SLA_MET","SLA_NOT_MET")</f>
        <v>SLA_MET</v>
      </c>
    </row>
    <row r="711" spans="1:17" ht="15" customHeight="1" x14ac:dyDescent="0.25">
      <c r="A711" s="22" t="s">
        <v>1544</v>
      </c>
      <c r="B711" s="12">
        <v>45138.62300925926</v>
      </c>
      <c r="C711" s="15">
        <v>45138.627511574072</v>
      </c>
      <c r="D711" s="16" t="s">
        <v>13</v>
      </c>
      <c r="E711" s="16" t="s">
        <v>41</v>
      </c>
      <c r="F711" s="16" t="s">
        <v>73</v>
      </c>
      <c r="G711" s="107" t="s">
        <v>29</v>
      </c>
      <c r="H71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1" s="48">
        <f>tbl_raw_data[[#This Row],[Date Actioned]]-tbl_raw_data[[#This Row],[Date Tagged]]</f>
        <v>4.5023148122709244E-3</v>
      </c>
      <c r="J711" s="50">
        <f>HOUR(tbl_raw_data[[#This Row],[time_taken]])*60+MINUTE(tbl_raw_data[[#This Row],[time_taken]])+SECOND(tbl_raw_data[[#This Row],[time_taken]])/60</f>
        <v>6.4833333333333334</v>
      </c>
      <c r="K711" s="54">
        <f>DATE(YEAR(tbl_raw_data[[#This Row],[Date Actioned]]), MONTH(tbl_raw_data[[#This Row],[Date Actioned]]), DAY(tbl_raw_data[[#This Row],[Date Actioned]]))</f>
        <v>45138</v>
      </c>
      <c r="L711" s="55" t="str">
        <f>UPPER(TEXT(tbl_raw_data[[#This Row],[Updated_date]],"MMMM"))</f>
        <v>JULY</v>
      </c>
      <c r="M711" s="55" t="str">
        <f>UPPER("Week "&amp;IF(ROUNDUP(DAY(tbl_raw_data[[#This Row],[Updated_date]])/7,0)=5,4,ROUNDUP(DAY(tbl_raw_data[[#This Row],[Updated_date]])/7,0)))</f>
        <v>WEEK 4</v>
      </c>
      <c r="N711" s="57" t="str">
        <f>UPPER(VLOOKUP(tbl_raw_data[[#This Row],[Analyst]],[1]setting!$A$1:$B$15,2,0))</f>
        <v>SHAHID</v>
      </c>
      <c r="O711" s="57" t="str">
        <f>UPPER(tbl_raw_data[[#This Row],[Outcome]])</f>
        <v>APPROVE</v>
      </c>
      <c r="P711" s="57" t="str">
        <f>UPPER(tbl_raw_data[[#This Row],[Queue Name]])</f>
        <v>CONSUMER POST BUREAU</v>
      </c>
      <c r="Q711" s="57" t="str">
        <f>IF(tbl_raw_data[[#This Row],[time_taken_in_mins]]&lt;=20,"SLA_MET","SLA_NOT_MET")</f>
        <v>SLA_MET</v>
      </c>
    </row>
    <row r="712" spans="1:17" ht="15" customHeight="1" x14ac:dyDescent="0.25">
      <c r="A712" s="5" t="s">
        <v>2018</v>
      </c>
      <c r="B712" s="6">
        <v>45138.623391203706</v>
      </c>
      <c r="C712" s="7">
        <v>45138.628472222219</v>
      </c>
      <c r="D712" s="8" t="s">
        <v>29</v>
      </c>
      <c r="E712" s="10" t="s">
        <v>28</v>
      </c>
      <c r="F712" s="8" t="s">
        <v>254</v>
      </c>
      <c r="G712" s="109"/>
      <c r="H7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12" s="48">
        <f>tbl_raw_data[[#This Row],[Date Actioned]]-tbl_raw_data[[#This Row],[Date Tagged]]</f>
        <v>5.0810185130103491E-3</v>
      </c>
      <c r="J712" s="50">
        <f>HOUR(tbl_raw_data[[#This Row],[time_taken]])*60+MINUTE(tbl_raw_data[[#This Row],[time_taken]])+SECOND(tbl_raw_data[[#This Row],[time_taken]])/60</f>
        <v>7.3166666666666664</v>
      </c>
      <c r="K712" s="54">
        <f>DATE(YEAR(tbl_raw_data[[#This Row],[Date Actioned]]), MONTH(tbl_raw_data[[#This Row],[Date Actioned]]), DAY(tbl_raw_data[[#This Row],[Date Actioned]]))</f>
        <v>45138</v>
      </c>
      <c r="L712" s="55" t="str">
        <f>UPPER(TEXT(tbl_raw_data[[#This Row],[Updated_date]],"MMMM"))</f>
        <v>JULY</v>
      </c>
      <c r="M712" s="55" t="str">
        <f>UPPER("Week "&amp;IF(ROUNDUP(DAY(tbl_raw_data[[#This Row],[Updated_date]])/7,0)=5,4,ROUNDUP(DAY(tbl_raw_data[[#This Row],[Updated_date]])/7,0)))</f>
        <v>WEEK 4</v>
      </c>
      <c r="N712" s="57" t="str">
        <f>UPPER(VLOOKUP(tbl_raw_data[[#This Row],[Analyst]],[1]setting!$A$1:$B$15,2,0))</f>
        <v>FARDIN</v>
      </c>
      <c r="O712" s="57" t="str">
        <f>UPPER(tbl_raw_data[[#This Row],[Outcome]])</f>
        <v>APPROVE</v>
      </c>
      <c r="P712" s="57" t="str">
        <f>UPPER(tbl_raw_data[[#This Row],[Queue Name]])</f>
        <v>CONSUMER EXISTING</v>
      </c>
      <c r="Q712" s="57" t="str">
        <f>IF(tbl_raw_data[[#This Row],[time_taken_in_mins]]&lt;=20,"SLA_MET","SLA_NOT_MET")</f>
        <v>SLA_MET</v>
      </c>
    </row>
    <row r="713" spans="1:17" ht="15" customHeight="1" x14ac:dyDescent="0.25">
      <c r="A713" s="11" t="s">
        <v>4815</v>
      </c>
      <c r="B713" s="12">
        <v>45138.624652777777</v>
      </c>
      <c r="C713" s="15">
        <v>45138.633738425924</v>
      </c>
      <c r="D713" s="16" t="s">
        <v>13</v>
      </c>
      <c r="E713" s="16" t="s">
        <v>41</v>
      </c>
      <c r="F713" s="16" t="s">
        <v>168</v>
      </c>
      <c r="G713" s="107" t="s">
        <v>29</v>
      </c>
      <c r="H71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3" s="48">
        <f>tbl_raw_data[[#This Row],[Date Actioned]]-tbl_raw_data[[#This Row],[Date Tagged]]</f>
        <v>9.0856481474475004E-3</v>
      </c>
      <c r="J713" s="50">
        <f>HOUR(tbl_raw_data[[#This Row],[time_taken]])*60+MINUTE(tbl_raw_data[[#This Row],[time_taken]])+SECOND(tbl_raw_data[[#This Row],[time_taken]])/60</f>
        <v>13.083333333333334</v>
      </c>
      <c r="K713" s="54">
        <f>DATE(YEAR(tbl_raw_data[[#This Row],[Date Actioned]]), MONTH(tbl_raw_data[[#This Row],[Date Actioned]]), DAY(tbl_raw_data[[#This Row],[Date Actioned]]))</f>
        <v>45138</v>
      </c>
      <c r="L713" s="55" t="str">
        <f>UPPER(TEXT(tbl_raw_data[[#This Row],[Updated_date]],"MMMM"))</f>
        <v>JULY</v>
      </c>
      <c r="M713" s="55" t="str">
        <f>UPPER("Week "&amp;IF(ROUNDUP(DAY(tbl_raw_data[[#This Row],[Updated_date]])/7,0)=5,4,ROUNDUP(DAY(tbl_raw_data[[#This Row],[Updated_date]])/7,0)))</f>
        <v>WEEK 4</v>
      </c>
      <c r="N713" s="57" t="str">
        <f>UPPER(VLOOKUP(tbl_raw_data[[#This Row],[Analyst]],[1]setting!$A$1:$B$15,2,0))</f>
        <v>MERCEDES</v>
      </c>
      <c r="O713" s="57" t="str">
        <f>UPPER(tbl_raw_data[[#This Row],[Outcome]])</f>
        <v>APPROVE</v>
      </c>
      <c r="P713" s="57" t="str">
        <f>UPPER(tbl_raw_data[[#This Row],[Queue Name]])</f>
        <v>CONSUMER POST BUREAU</v>
      </c>
      <c r="Q713" s="57" t="str">
        <f>IF(tbl_raw_data[[#This Row],[time_taken_in_mins]]&lt;=20,"SLA_MET","SLA_NOT_MET")</f>
        <v>SLA_MET</v>
      </c>
    </row>
    <row r="714" spans="1:17" ht="15" customHeight="1" x14ac:dyDescent="0.25">
      <c r="A714" s="11" t="s">
        <v>724</v>
      </c>
      <c r="B714" s="6">
        <v>45138.62704861111</v>
      </c>
      <c r="C714" s="9">
        <v>45138.630254629628</v>
      </c>
      <c r="D714" s="10" t="s">
        <v>8</v>
      </c>
      <c r="E714" s="10" t="s">
        <v>9</v>
      </c>
      <c r="F714" s="10" t="s">
        <v>55</v>
      </c>
      <c r="G714" s="108" t="s">
        <v>11</v>
      </c>
      <c r="H71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4" s="48">
        <f>tbl_raw_data[[#This Row],[Date Actioned]]-tbl_raw_data[[#This Row],[Date Tagged]]</f>
        <v>3.2060185185400769E-3</v>
      </c>
      <c r="J714" s="50">
        <f>HOUR(tbl_raw_data[[#This Row],[time_taken]])*60+MINUTE(tbl_raw_data[[#This Row],[time_taken]])+SECOND(tbl_raw_data[[#This Row],[time_taken]])/60</f>
        <v>4.6166666666666671</v>
      </c>
      <c r="K714" s="54">
        <f>DATE(YEAR(tbl_raw_data[[#This Row],[Date Actioned]]), MONTH(tbl_raw_data[[#This Row],[Date Actioned]]), DAY(tbl_raw_data[[#This Row],[Date Actioned]]))</f>
        <v>45138</v>
      </c>
      <c r="L714" s="55" t="str">
        <f>UPPER(TEXT(tbl_raw_data[[#This Row],[Updated_date]],"MMMM"))</f>
        <v>JULY</v>
      </c>
      <c r="M714" s="55" t="str">
        <f>UPPER("Week "&amp;IF(ROUNDUP(DAY(tbl_raw_data[[#This Row],[Updated_date]])/7,0)=5,4,ROUNDUP(DAY(tbl_raw_data[[#This Row],[Updated_date]])/7,0)))</f>
        <v>WEEK 4</v>
      </c>
      <c r="N714" s="57" t="str">
        <f>UPPER(VLOOKUP(tbl_raw_data[[#This Row],[Analyst]],[1]setting!$A$1:$B$15,2,0))</f>
        <v>CAMERON</v>
      </c>
      <c r="O714" s="57" t="str">
        <f>UPPER(tbl_raw_data[[#This Row],[Outcome]])</f>
        <v>WITHDRAW</v>
      </c>
      <c r="P714" s="57" t="str">
        <f>UPPER(tbl_raw_data[[#This Row],[Queue Name]])</f>
        <v>CONSUMER PRE BUREAU</v>
      </c>
      <c r="Q714" s="57" t="str">
        <f>IF(tbl_raw_data[[#This Row],[time_taken_in_mins]]&lt;=20,"SLA_MET","SLA_NOT_MET")</f>
        <v>SLA_MET</v>
      </c>
    </row>
    <row r="715" spans="1:17" ht="15" customHeight="1" x14ac:dyDescent="0.25">
      <c r="A715" s="22" t="s">
        <v>6754</v>
      </c>
      <c r="B715" s="12">
        <v>45138.627199074072</v>
      </c>
      <c r="C715" s="15">
        <v>45138.642569444448</v>
      </c>
      <c r="D715" s="16" t="s">
        <v>8</v>
      </c>
      <c r="E715" s="16" t="s">
        <v>41</v>
      </c>
      <c r="F715" s="16" t="s">
        <v>228</v>
      </c>
      <c r="G715" s="107" t="s">
        <v>6755</v>
      </c>
      <c r="H71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5" s="48">
        <f>tbl_raw_data[[#This Row],[Date Actioned]]-tbl_raw_data[[#This Row],[Date Tagged]]</f>
        <v>1.5370370376331266E-2</v>
      </c>
      <c r="J715" s="50">
        <f>HOUR(tbl_raw_data[[#This Row],[time_taken]])*60+MINUTE(tbl_raw_data[[#This Row],[time_taken]])+SECOND(tbl_raw_data[[#This Row],[time_taken]])/60</f>
        <v>22.133333333333333</v>
      </c>
      <c r="K715" s="54">
        <f>DATE(YEAR(tbl_raw_data[[#This Row],[Date Actioned]]), MONTH(tbl_raw_data[[#This Row],[Date Actioned]]), DAY(tbl_raw_data[[#This Row],[Date Actioned]]))</f>
        <v>45138</v>
      </c>
      <c r="L715" s="55" t="str">
        <f>UPPER(TEXT(tbl_raw_data[[#This Row],[Updated_date]],"MMMM"))</f>
        <v>JULY</v>
      </c>
      <c r="M715" s="55" t="str">
        <f>UPPER("Week "&amp;IF(ROUNDUP(DAY(tbl_raw_data[[#This Row],[Updated_date]])/7,0)=5,4,ROUNDUP(DAY(tbl_raw_data[[#This Row],[Updated_date]])/7,0)))</f>
        <v>WEEK 4</v>
      </c>
      <c r="N715" s="57" t="str">
        <f>UPPER(VLOOKUP(tbl_raw_data[[#This Row],[Analyst]],[1]setting!$A$1:$B$15,2,0))</f>
        <v>OUADIR</v>
      </c>
      <c r="O715" s="57" t="str">
        <f>UPPER(tbl_raw_data[[#This Row],[Outcome]])</f>
        <v>WITHDRAW</v>
      </c>
      <c r="P715" s="57" t="str">
        <f>UPPER(tbl_raw_data[[#This Row],[Queue Name]])</f>
        <v>CONSUMER POST BUREAU</v>
      </c>
      <c r="Q715" s="57" t="str">
        <f>IF(tbl_raw_data[[#This Row],[time_taken_in_mins]]&lt;=20,"SLA_MET","SLA_NOT_MET")</f>
        <v>SLA_NOT_MET</v>
      </c>
    </row>
    <row r="716" spans="1:17" ht="15" customHeight="1" x14ac:dyDescent="0.25">
      <c r="A716" s="22" t="s">
        <v>1462</v>
      </c>
      <c r="B716" s="6">
        <v>45138.627916666665</v>
      </c>
      <c r="C716" s="9">
        <v>45138.632291666669</v>
      </c>
      <c r="D716" s="10" t="s">
        <v>13</v>
      </c>
      <c r="E716" s="10" t="s">
        <v>9</v>
      </c>
      <c r="F716" s="10" t="s">
        <v>10</v>
      </c>
      <c r="G716" s="108" t="s">
        <v>19</v>
      </c>
      <c r="H71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6" s="48">
        <f>tbl_raw_data[[#This Row],[Date Actioned]]-tbl_raw_data[[#This Row],[Date Tagged]]</f>
        <v>4.3750000040745363E-3</v>
      </c>
      <c r="J716" s="50">
        <f>HOUR(tbl_raw_data[[#This Row],[time_taken]])*60+MINUTE(tbl_raw_data[[#This Row],[time_taken]])+SECOND(tbl_raw_data[[#This Row],[time_taken]])/60</f>
        <v>6.3</v>
      </c>
      <c r="K716" s="54">
        <f>DATE(YEAR(tbl_raw_data[[#This Row],[Date Actioned]]), MONTH(tbl_raw_data[[#This Row],[Date Actioned]]), DAY(tbl_raw_data[[#This Row],[Date Actioned]]))</f>
        <v>45138</v>
      </c>
      <c r="L716" s="55" t="str">
        <f>UPPER(TEXT(tbl_raw_data[[#This Row],[Updated_date]],"MMMM"))</f>
        <v>JULY</v>
      </c>
      <c r="M716" s="55" t="str">
        <f>UPPER("Week "&amp;IF(ROUNDUP(DAY(tbl_raw_data[[#This Row],[Updated_date]])/7,0)=5,4,ROUNDUP(DAY(tbl_raw_data[[#This Row],[Updated_date]])/7,0)))</f>
        <v>WEEK 4</v>
      </c>
      <c r="N716" s="57" t="str">
        <f>UPPER(VLOOKUP(tbl_raw_data[[#This Row],[Analyst]],[1]setting!$A$1:$B$15,2,0))</f>
        <v>SAM</v>
      </c>
      <c r="O716" s="57" t="str">
        <f>UPPER(tbl_raw_data[[#This Row],[Outcome]])</f>
        <v>APPROVE</v>
      </c>
      <c r="P716" s="57" t="str">
        <f>UPPER(tbl_raw_data[[#This Row],[Queue Name]])</f>
        <v>CONSUMER PRE BUREAU</v>
      </c>
      <c r="Q716" s="57" t="str">
        <f>IF(tbl_raw_data[[#This Row],[time_taken_in_mins]]&lt;=20,"SLA_MET","SLA_NOT_MET")</f>
        <v>SLA_MET</v>
      </c>
    </row>
    <row r="717" spans="1:17" ht="15" customHeight="1" x14ac:dyDescent="0.25">
      <c r="A717" s="5" t="s">
        <v>903</v>
      </c>
      <c r="B717" s="6">
        <v>45138.628125000003</v>
      </c>
      <c r="C717" s="9">
        <v>45138.631631944445</v>
      </c>
      <c r="D717" s="10" t="s">
        <v>8</v>
      </c>
      <c r="E717" s="10" t="s">
        <v>41</v>
      </c>
      <c r="F717" s="10" t="s">
        <v>73</v>
      </c>
      <c r="G717" s="108" t="s">
        <v>25</v>
      </c>
      <c r="H71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7" s="48">
        <f>tbl_raw_data[[#This Row],[Date Actioned]]-tbl_raw_data[[#This Row],[Date Tagged]]</f>
        <v>3.5069444420514628E-3</v>
      </c>
      <c r="J717" s="50">
        <f>HOUR(tbl_raw_data[[#This Row],[time_taken]])*60+MINUTE(tbl_raw_data[[#This Row],[time_taken]])+SECOND(tbl_raw_data[[#This Row],[time_taken]])/60</f>
        <v>5.05</v>
      </c>
      <c r="K717" s="54">
        <f>DATE(YEAR(tbl_raw_data[[#This Row],[Date Actioned]]), MONTH(tbl_raw_data[[#This Row],[Date Actioned]]), DAY(tbl_raw_data[[#This Row],[Date Actioned]]))</f>
        <v>45138</v>
      </c>
      <c r="L717" s="55" t="str">
        <f>UPPER(TEXT(tbl_raw_data[[#This Row],[Updated_date]],"MMMM"))</f>
        <v>JULY</v>
      </c>
      <c r="M717" s="55" t="str">
        <f>UPPER("Week "&amp;IF(ROUNDUP(DAY(tbl_raw_data[[#This Row],[Updated_date]])/7,0)=5,4,ROUNDUP(DAY(tbl_raw_data[[#This Row],[Updated_date]])/7,0)))</f>
        <v>WEEK 4</v>
      </c>
      <c r="N717" s="57" t="str">
        <f>UPPER(VLOOKUP(tbl_raw_data[[#This Row],[Analyst]],[1]setting!$A$1:$B$15,2,0))</f>
        <v>SHAHID</v>
      </c>
      <c r="O717" s="57" t="str">
        <f>UPPER(tbl_raw_data[[#This Row],[Outcome]])</f>
        <v>WITHDRAW</v>
      </c>
      <c r="P717" s="57" t="str">
        <f>UPPER(tbl_raw_data[[#This Row],[Queue Name]])</f>
        <v>CONSUMER POST BUREAU</v>
      </c>
      <c r="Q717" s="57" t="str">
        <f>IF(tbl_raw_data[[#This Row],[time_taken_in_mins]]&lt;=20,"SLA_MET","SLA_NOT_MET")</f>
        <v>SLA_MET</v>
      </c>
    </row>
    <row r="718" spans="1:17" ht="15" customHeight="1" x14ac:dyDescent="0.25">
      <c r="A718" s="11" t="s">
        <v>2228</v>
      </c>
      <c r="B718" s="12">
        <v>45138.629027777781</v>
      </c>
      <c r="C718" s="15">
        <v>45138.634409722225</v>
      </c>
      <c r="D718" s="16" t="s">
        <v>8</v>
      </c>
      <c r="E718" s="16" t="s">
        <v>9</v>
      </c>
      <c r="F718" s="16" t="s">
        <v>55</v>
      </c>
      <c r="G718" s="107" t="s">
        <v>2229</v>
      </c>
      <c r="H71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18" s="48">
        <f>tbl_raw_data[[#This Row],[Date Actioned]]-tbl_raw_data[[#This Row],[Date Tagged]]</f>
        <v>5.3819444437976927E-3</v>
      </c>
      <c r="J718" s="50">
        <f>HOUR(tbl_raw_data[[#This Row],[time_taken]])*60+MINUTE(tbl_raw_data[[#This Row],[time_taken]])+SECOND(tbl_raw_data[[#This Row],[time_taken]])/60</f>
        <v>7.75</v>
      </c>
      <c r="K718" s="54">
        <f>DATE(YEAR(tbl_raw_data[[#This Row],[Date Actioned]]), MONTH(tbl_raw_data[[#This Row],[Date Actioned]]), DAY(tbl_raw_data[[#This Row],[Date Actioned]]))</f>
        <v>45138</v>
      </c>
      <c r="L718" s="55" t="str">
        <f>UPPER(TEXT(tbl_raw_data[[#This Row],[Updated_date]],"MMMM"))</f>
        <v>JULY</v>
      </c>
      <c r="M718" s="55" t="str">
        <f>UPPER("Week "&amp;IF(ROUNDUP(DAY(tbl_raw_data[[#This Row],[Updated_date]])/7,0)=5,4,ROUNDUP(DAY(tbl_raw_data[[#This Row],[Updated_date]])/7,0)))</f>
        <v>WEEK 4</v>
      </c>
      <c r="N718" s="57" t="str">
        <f>UPPER(VLOOKUP(tbl_raw_data[[#This Row],[Analyst]],[1]setting!$A$1:$B$15,2,0))</f>
        <v>CAMERON</v>
      </c>
      <c r="O718" s="57" t="str">
        <f>UPPER(tbl_raw_data[[#This Row],[Outcome]])</f>
        <v>WITHDRAW</v>
      </c>
      <c r="P718" s="57" t="str">
        <f>UPPER(tbl_raw_data[[#This Row],[Queue Name]])</f>
        <v>CONSUMER PRE BUREAU</v>
      </c>
      <c r="Q718" s="57" t="str">
        <f>IF(tbl_raw_data[[#This Row],[time_taken_in_mins]]&lt;=20,"SLA_MET","SLA_NOT_MET")</f>
        <v>SLA_MET</v>
      </c>
    </row>
    <row r="719" spans="1:17" ht="15" customHeight="1" x14ac:dyDescent="0.25">
      <c r="A719" s="5" t="s">
        <v>2181</v>
      </c>
      <c r="B719" s="12">
        <v>45138.62903935185</v>
      </c>
      <c r="C719" s="15">
        <v>45138.634363425925</v>
      </c>
      <c r="D719" s="16" t="s">
        <v>13</v>
      </c>
      <c r="E719" s="16" t="s">
        <v>28</v>
      </c>
      <c r="F719" s="16" t="s">
        <v>73</v>
      </c>
      <c r="G719" s="107" t="s">
        <v>29</v>
      </c>
      <c r="H71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19" s="48">
        <f>tbl_raw_data[[#This Row],[Date Actioned]]-tbl_raw_data[[#This Row],[Date Tagged]]</f>
        <v>5.324074074451346E-3</v>
      </c>
      <c r="J719" s="50">
        <f>HOUR(tbl_raw_data[[#This Row],[time_taken]])*60+MINUTE(tbl_raw_data[[#This Row],[time_taken]])+SECOND(tbl_raw_data[[#This Row],[time_taken]])/60</f>
        <v>7.666666666666667</v>
      </c>
      <c r="K719" s="54">
        <f>DATE(YEAR(tbl_raw_data[[#This Row],[Date Actioned]]), MONTH(tbl_raw_data[[#This Row],[Date Actioned]]), DAY(tbl_raw_data[[#This Row],[Date Actioned]]))</f>
        <v>45138</v>
      </c>
      <c r="L719" s="55" t="str">
        <f>UPPER(TEXT(tbl_raw_data[[#This Row],[Updated_date]],"MMMM"))</f>
        <v>JULY</v>
      </c>
      <c r="M719" s="55" t="str">
        <f>UPPER("Week "&amp;IF(ROUNDUP(DAY(tbl_raw_data[[#This Row],[Updated_date]])/7,0)=5,4,ROUNDUP(DAY(tbl_raw_data[[#This Row],[Updated_date]])/7,0)))</f>
        <v>WEEK 4</v>
      </c>
      <c r="N719" s="57" t="str">
        <f>UPPER(VLOOKUP(tbl_raw_data[[#This Row],[Analyst]],[1]setting!$A$1:$B$15,2,0))</f>
        <v>SHAHID</v>
      </c>
      <c r="O719" s="57" t="str">
        <f>UPPER(tbl_raw_data[[#This Row],[Outcome]])</f>
        <v>APPROVE</v>
      </c>
      <c r="P719" s="57" t="str">
        <f>UPPER(tbl_raw_data[[#This Row],[Queue Name]])</f>
        <v>CONSUMER EXISTING</v>
      </c>
      <c r="Q719" s="57" t="str">
        <f>IF(tbl_raw_data[[#This Row],[time_taken_in_mins]]&lt;=20,"SLA_MET","SLA_NOT_MET")</f>
        <v>SLA_MET</v>
      </c>
    </row>
    <row r="720" spans="1:17" ht="15" customHeight="1" x14ac:dyDescent="0.25">
      <c r="A720" s="11" t="s">
        <v>4089</v>
      </c>
      <c r="B720" s="6">
        <v>45138.629942129628</v>
      </c>
      <c r="C720" s="9">
        <v>45138.637789351851</v>
      </c>
      <c r="D720" s="10" t="s">
        <v>13</v>
      </c>
      <c r="E720" s="10" t="s">
        <v>28</v>
      </c>
      <c r="F720" s="10" t="s">
        <v>86</v>
      </c>
      <c r="G720" s="108" t="s">
        <v>67</v>
      </c>
      <c r="H72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0" s="48">
        <f>tbl_raw_data[[#This Row],[Date Actioned]]-tbl_raw_data[[#This Row],[Date Tagged]]</f>
        <v>7.8472222230629995E-3</v>
      </c>
      <c r="J720" s="50">
        <f>HOUR(tbl_raw_data[[#This Row],[time_taken]])*60+MINUTE(tbl_raw_data[[#This Row],[time_taken]])+SECOND(tbl_raw_data[[#This Row],[time_taken]])/60</f>
        <v>11.3</v>
      </c>
      <c r="K720" s="54">
        <f>DATE(YEAR(tbl_raw_data[[#This Row],[Date Actioned]]), MONTH(tbl_raw_data[[#This Row],[Date Actioned]]), DAY(tbl_raw_data[[#This Row],[Date Actioned]]))</f>
        <v>45138</v>
      </c>
      <c r="L720" s="55" t="str">
        <f>UPPER(TEXT(tbl_raw_data[[#This Row],[Updated_date]],"MMMM"))</f>
        <v>JULY</v>
      </c>
      <c r="M720" s="55" t="str">
        <f>UPPER("Week "&amp;IF(ROUNDUP(DAY(tbl_raw_data[[#This Row],[Updated_date]])/7,0)=5,4,ROUNDUP(DAY(tbl_raw_data[[#This Row],[Updated_date]])/7,0)))</f>
        <v>WEEK 4</v>
      </c>
      <c r="N720" s="57" t="str">
        <f>UPPER(VLOOKUP(tbl_raw_data[[#This Row],[Analyst]],[1]setting!$A$1:$B$15,2,0))</f>
        <v>ASIF</v>
      </c>
      <c r="O720" s="57" t="str">
        <f>UPPER(tbl_raw_data[[#This Row],[Outcome]])</f>
        <v>APPROVE</v>
      </c>
      <c r="P720" s="57" t="str">
        <f>UPPER(tbl_raw_data[[#This Row],[Queue Name]])</f>
        <v>CONSUMER EXISTING</v>
      </c>
      <c r="Q720" s="57" t="str">
        <f>IF(tbl_raw_data[[#This Row],[time_taken_in_mins]]&lt;=20,"SLA_MET","SLA_NOT_MET")</f>
        <v>SLA_MET</v>
      </c>
    </row>
    <row r="721" spans="1:17" ht="15" customHeight="1" x14ac:dyDescent="0.25">
      <c r="A721" s="22" t="s">
        <v>6806</v>
      </c>
      <c r="B721" s="12">
        <v>45138.630416666667</v>
      </c>
      <c r="C721" s="15">
        <v>45138.646273148152</v>
      </c>
      <c r="D721" s="16" t="s">
        <v>13</v>
      </c>
      <c r="E721" s="16" t="s">
        <v>28</v>
      </c>
      <c r="F721" s="16" t="s">
        <v>42</v>
      </c>
      <c r="G721" s="107" t="s">
        <v>29</v>
      </c>
      <c r="H72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1" s="48">
        <f>tbl_raw_data[[#This Row],[Date Actioned]]-tbl_raw_data[[#This Row],[Date Tagged]]</f>
        <v>1.5856481484661344E-2</v>
      </c>
      <c r="J721" s="50">
        <f>HOUR(tbl_raw_data[[#This Row],[time_taken]])*60+MINUTE(tbl_raw_data[[#This Row],[time_taken]])+SECOND(tbl_raw_data[[#This Row],[time_taken]])/60</f>
        <v>22.833333333333332</v>
      </c>
      <c r="K721" s="54">
        <f>DATE(YEAR(tbl_raw_data[[#This Row],[Date Actioned]]), MONTH(tbl_raw_data[[#This Row],[Date Actioned]]), DAY(tbl_raw_data[[#This Row],[Date Actioned]]))</f>
        <v>45138</v>
      </c>
      <c r="L721" s="55" t="str">
        <f>UPPER(TEXT(tbl_raw_data[[#This Row],[Updated_date]],"MMMM"))</f>
        <v>JULY</v>
      </c>
      <c r="M721" s="55" t="str">
        <f>UPPER("Week "&amp;IF(ROUNDUP(DAY(tbl_raw_data[[#This Row],[Updated_date]])/7,0)=5,4,ROUNDUP(DAY(tbl_raw_data[[#This Row],[Updated_date]])/7,0)))</f>
        <v>WEEK 4</v>
      </c>
      <c r="N721" s="57" t="str">
        <f>UPPER(VLOOKUP(tbl_raw_data[[#This Row],[Analyst]],[1]setting!$A$1:$B$15,2,0))</f>
        <v>NITESH</v>
      </c>
      <c r="O721" s="57" t="str">
        <f>UPPER(tbl_raw_data[[#This Row],[Outcome]])</f>
        <v>APPROVE</v>
      </c>
      <c r="P721" s="57" t="str">
        <f>UPPER(tbl_raw_data[[#This Row],[Queue Name]])</f>
        <v>CONSUMER EXISTING</v>
      </c>
      <c r="Q721" s="57" t="str">
        <f>IF(tbl_raw_data[[#This Row],[time_taken_in_mins]]&lt;=20,"SLA_MET","SLA_NOT_MET")</f>
        <v>SLA_NOT_MET</v>
      </c>
    </row>
    <row r="722" spans="1:17" ht="15" customHeight="1" x14ac:dyDescent="0.25">
      <c r="A722" s="5" t="s">
        <v>4045</v>
      </c>
      <c r="B722" s="6">
        <v>45138.632164351853</v>
      </c>
      <c r="C722" s="7">
        <v>45138.639965277776</v>
      </c>
      <c r="D722" s="8" t="s">
        <v>29</v>
      </c>
      <c r="E722" s="10" t="s">
        <v>28</v>
      </c>
      <c r="F722" s="8" t="s">
        <v>254</v>
      </c>
      <c r="G722" s="109"/>
      <c r="H7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22" s="48">
        <f>tbl_raw_data[[#This Row],[Date Actioned]]-tbl_raw_data[[#This Row],[Date Tagged]]</f>
        <v>7.8009259232203476E-3</v>
      </c>
      <c r="J722" s="50">
        <f>HOUR(tbl_raw_data[[#This Row],[time_taken]])*60+MINUTE(tbl_raw_data[[#This Row],[time_taken]])+SECOND(tbl_raw_data[[#This Row],[time_taken]])/60</f>
        <v>11.233333333333333</v>
      </c>
      <c r="K722" s="54">
        <f>DATE(YEAR(tbl_raw_data[[#This Row],[Date Actioned]]), MONTH(tbl_raw_data[[#This Row],[Date Actioned]]), DAY(tbl_raw_data[[#This Row],[Date Actioned]]))</f>
        <v>45138</v>
      </c>
      <c r="L722" s="55" t="str">
        <f>UPPER(TEXT(tbl_raw_data[[#This Row],[Updated_date]],"MMMM"))</f>
        <v>JULY</v>
      </c>
      <c r="M722" s="55" t="str">
        <f>UPPER("Week "&amp;IF(ROUNDUP(DAY(tbl_raw_data[[#This Row],[Updated_date]])/7,0)=5,4,ROUNDUP(DAY(tbl_raw_data[[#This Row],[Updated_date]])/7,0)))</f>
        <v>WEEK 4</v>
      </c>
      <c r="N722" s="57" t="str">
        <f>UPPER(VLOOKUP(tbl_raw_data[[#This Row],[Analyst]],[1]setting!$A$1:$B$15,2,0))</f>
        <v>FARDIN</v>
      </c>
      <c r="O722" s="57" t="str">
        <f>UPPER(tbl_raw_data[[#This Row],[Outcome]])</f>
        <v>APPROVE</v>
      </c>
      <c r="P722" s="57" t="str">
        <f>UPPER(tbl_raw_data[[#This Row],[Queue Name]])</f>
        <v>CONSUMER EXISTING</v>
      </c>
      <c r="Q722" s="57" t="str">
        <f>IF(tbl_raw_data[[#This Row],[time_taken_in_mins]]&lt;=20,"SLA_MET","SLA_NOT_MET")</f>
        <v>SLA_MET</v>
      </c>
    </row>
    <row r="723" spans="1:17" ht="15" customHeight="1" x14ac:dyDescent="0.25">
      <c r="A723" s="11" t="s">
        <v>842</v>
      </c>
      <c r="B723" s="12">
        <v>45138.633668981478</v>
      </c>
      <c r="C723" s="15">
        <v>45138.637094907404</v>
      </c>
      <c r="D723" s="16" t="s">
        <v>13</v>
      </c>
      <c r="E723" s="16" t="s">
        <v>28</v>
      </c>
      <c r="F723" s="16" t="s">
        <v>168</v>
      </c>
      <c r="G723" s="107" t="s">
        <v>29</v>
      </c>
      <c r="H72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3" s="48">
        <f>tbl_raw_data[[#This Row],[Date Actioned]]-tbl_raw_data[[#This Row],[Date Tagged]]</f>
        <v>3.425925926421769E-3</v>
      </c>
      <c r="J723" s="50">
        <f>HOUR(tbl_raw_data[[#This Row],[time_taken]])*60+MINUTE(tbl_raw_data[[#This Row],[time_taken]])+SECOND(tbl_raw_data[[#This Row],[time_taken]])/60</f>
        <v>4.9333333333333336</v>
      </c>
      <c r="K723" s="54">
        <f>DATE(YEAR(tbl_raw_data[[#This Row],[Date Actioned]]), MONTH(tbl_raw_data[[#This Row],[Date Actioned]]), DAY(tbl_raw_data[[#This Row],[Date Actioned]]))</f>
        <v>45138</v>
      </c>
      <c r="L723" s="55" t="str">
        <f>UPPER(TEXT(tbl_raw_data[[#This Row],[Updated_date]],"MMMM"))</f>
        <v>JULY</v>
      </c>
      <c r="M723" s="55" t="str">
        <f>UPPER("Week "&amp;IF(ROUNDUP(DAY(tbl_raw_data[[#This Row],[Updated_date]])/7,0)=5,4,ROUNDUP(DAY(tbl_raw_data[[#This Row],[Updated_date]])/7,0)))</f>
        <v>WEEK 4</v>
      </c>
      <c r="N723" s="57" t="str">
        <f>UPPER(VLOOKUP(tbl_raw_data[[#This Row],[Analyst]],[1]setting!$A$1:$B$15,2,0))</f>
        <v>MERCEDES</v>
      </c>
      <c r="O723" s="57" t="str">
        <f>UPPER(tbl_raw_data[[#This Row],[Outcome]])</f>
        <v>APPROVE</v>
      </c>
      <c r="P723" s="57" t="str">
        <f>UPPER(tbl_raw_data[[#This Row],[Queue Name]])</f>
        <v>CONSUMER EXISTING</v>
      </c>
      <c r="Q723" s="57" t="str">
        <f>IF(tbl_raw_data[[#This Row],[time_taken_in_mins]]&lt;=20,"SLA_MET","SLA_NOT_MET")</f>
        <v>SLA_MET</v>
      </c>
    </row>
    <row r="724" spans="1:17" ht="15" customHeight="1" x14ac:dyDescent="0.25">
      <c r="A724" s="22" t="s">
        <v>3522</v>
      </c>
      <c r="B724" s="6">
        <v>45138.635347222225</v>
      </c>
      <c r="C724" s="7">
        <v>45138.642395833333</v>
      </c>
      <c r="D724" s="8" t="s">
        <v>29</v>
      </c>
      <c r="E724" s="10" t="s">
        <v>41</v>
      </c>
      <c r="F724" s="8" t="s">
        <v>73</v>
      </c>
      <c r="G724" s="109"/>
      <c r="H7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24" s="48">
        <f>tbl_raw_data[[#This Row],[Date Actioned]]-tbl_raw_data[[#This Row],[Date Tagged]]</f>
        <v>7.0486111071659252E-3</v>
      </c>
      <c r="J724" s="50">
        <f>HOUR(tbl_raw_data[[#This Row],[time_taken]])*60+MINUTE(tbl_raw_data[[#This Row],[time_taken]])+SECOND(tbl_raw_data[[#This Row],[time_taken]])/60</f>
        <v>10.15</v>
      </c>
      <c r="K724" s="54">
        <f>DATE(YEAR(tbl_raw_data[[#This Row],[Date Actioned]]), MONTH(tbl_raw_data[[#This Row],[Date Actioned]]), DAY(tbl_raw_data[[#This Row],[Date Actioned]]))</f>
        <v>45138</v>
      </c>
      <c r="L724" s="55" t="str">
        <f>UPPER(TEXT(tbl_raw_data[[#This Row],[Updated_date]],"MMMM"))</f>
        <v>JULY</v>
      </c>
      <c r="M724" s="55" t="str">
        <f>UPPER("Week "&amp;IF(ROUNDUP(DAY(tbl_raw_data[[#This Row],[Updated_date]])/7,0)=5,4,ROUNDUP(DAY(tbl_raw_data[[#This Row],[Updated_date]])/7,0)))</f>
        <v>WEEK 4</v>
      </c>
      <c r="N724" s="57" t="str">
        <f>UPPER(VLOOKUP(tbl_raw_data[[#This Row],[Analyst]],[1]setting!$A$1:$B$15,2,0))</f>
        <v>SHAHID</v>
      </c>
      <c r="O724" s="57" t="str">
        <f>UPPER(tbl_raw_data[[#This Row],[Outcome]])</f>
        <v>APPROVE</v>
      </c>
      <c r="P724" s="57" t="str">
        <f>UPPER(tbl_raw_data[[#This Row],[Queue Name]])</f>
        <v>CONSUMER POST BUREAU</v>
      </c>
      <c r="Q724" s="57" t="str">
        <f>IF(tbl_raw_data[[#This Row],[time_taken_in_mins]]&lt;=20,"SLA_MET","SLA_NOT_MET")</f>
        <v>SLA_MET</v>
      </c>
    </row>
    <row r="725" spans="1:17" ht="15" customHeight="1" x14ac:dyDescent="0.25">
      <c r="A725" s="22" t="s">
        <v>1830</v>
      </c>
      <c r="B725" s="6">
        <v>45138.63559027778</v>
      </c>
      <c r="C725" s="9">
        <v>45138.640428240738</v>
      </c>
      <c r="D725" s="10" t="s">
        <v>46</v>
      </c>
      <c r="E725" s="10" t="s">
        <v>28</v>
      </c>
      <c r="F725" s="10" t="s">
        <v>10</v>
      </c>
      <c r="G725" s="108" t="s">
        <v>49</v>
      </c>
      <c r="H72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25" s="48">
        <f>tbl_raw_data[[#This Row],[Date Actioned]]-tbl_raw_data[[#This Row],[Date Tagged]]</f>
        <v>4.8379629588453099E-3</v>
      </c>
      <c r="J725" s="50">
        <f>HOUR(tbl_raw_data[[#This Row],[time_taken]])*60+MINUTE(tbl_raw_data[[#This Row],[time_taken]])+SECOND(tbl_raw_data[[#This Row],[time_taken]])/60</f>
        <v>6.9666666666666668</v>
      </c>
      <c r="K725" s="54">
        <f>DATE(YEAR(tbl_raw_data[[#This Row],[Date Actioned]]), MONTH(tbl_raw_data[[#This Row],[Date Actioned]]), DAY(tbl_raw_data[[#This Row],[Date Actioned]]))</f>
        <v>45138</v>
      </c>
      <c r="L725" s="55" t="str">
        <f>UPPER(TEXT(tbl_raw_data[[#This Row],[Updated_date]],"MMMM"))</f>
        <v>JULY</v>
      </c>
      <c r="M725" s="55" t="str">
        <f>UPPER("Week "&amp;IF(ROUNDUP(DAY(tbl_raw_data[[#This Row],[Updated_date]])/7,0)=5,4,ROUNDUP(DAY(tbl_raw_data[[#This Row],[Updated_date]])/7,0)))</f>
        <v>WEEK 4</v>
      </c>
      <c r="N725" s="57" t="str">
        <f>UPPER(VLOOKUP(tbl_raw_data[[#This Row],[Analyst]],[1]setting!$A$1:$B$15,2,0))</f>
        <v>SAM</v>
      </c>
      <c r="O725" s="57" t="str">
        <f>UPPER(tbl_raw_data[[#This Row],[Outcome]])</f>
        <v>DECLINE</v>
      </c>
      <c r="P725" s="57" t="str">
        <f>UPPER(tbl_raw_data[[#This Row],[Queue Name]])</f>
        <v>CONSUMER EXISTING</v>
      </c>
      <c r="Q725" s="57" t="str">
        <f>IF(tbl_raw_data[[#This Row],[time_taken_in_mins]]&lt;=20,"SLA_MET","SLA_NOT_MET")</f>
        <v>SLA_MET</v>
      </c>
    </row>
    <row r="726" spans="1:17" ht="15" customHeight="1" x14ac:dyDescent="0.25">
      <c r="A726" s="5" t="s">
        <v>3032</v>
      </c>
      <c r="B726" s="12">
        <v>45138.638333333336</v>
      </c>
      <c r="C726" s="15">
        <v>45138.644768518519</v>
      </c>
      <c r="D726" s="16" t="s">
        <v>13</v>
      </c>
      <c r="E726" s="16" t="s">
        <v>9</v>
      </c>
      <c r="F726" s="16" t="s">
        <v>168</v>
      </c>
      <c r="G726" s="107" t="s">
        <v>29</v>
      </c>
      <c r="H72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6" s="48">
        <f>tbl_raw_data[[#This Row],[Date Actioned]]-tbl_raw_data[[#This Row],[Date Tagged]]</f>
        <v>6.435185183363501E-3</v>
      </c>
      <c r="J726" s="50">
        <f>HOUR(tbl_raw_data[[#This Row],[time_taken]])*60+MINUTE(tbl_raw_data[[#This Row],[time_taken]])+SECOND(tbl_raw_data[[#This Row],[time_taken]])/60</f>
        <v>9.2666666666666675</v>
      </c>
      <c r="K726" s="54">
        <f>DATE(YEAR(tbl_raw_data[[#This Row],[Date Actioned]]), MONTH(tbl_raw_data[[#This Row],[Date Actioned]]), DAY(tbl_raw_data[[#This Row],[Date Actioned]]))</f>
        <v>45138</v>
      </c>
      <c r="L726" s="55" t="str">
        <f>UPPER(TEXT(tbl_raw_data[[#This Row],[Updated_date]],"MMMM"))</f>
        <v>JULY</v>
      </c>
      <c r="M726" s="55" t="str">
        <f>UPPER("Week "&amp;IF(ROUNDUP(DAY(tbl_raw_data[[#This Row],[Updated_date]])/7,0)=5,4,ROUNDUP(DAY(tbl_raw_data[[#This Row],[Updated_date]])/7,0)))</f>
        <v>WEEK 4</v>
      </c>
      <c r="N726" s="57" t="str">
        <f>UPPER(VLOOKUP(tbl_raw_data[[#This Row],[Analyst]],[1]setting!$A$1:$B$15,2,0))</f>
        <v>MERCEDES</v>
      </c>
      <c r="O726" s="57" t="str">
        <f>UPPER(tbl_raw_data[[#This Row],[Outcome]])</f>
        <v>APPROVE</v>
      </c>
      <c r="P726" s="57" t="str">
        <f>UPPER(tbl_raw_data[[#This Row],[Queue Name]])</f>
        <v>CONSUMER PRE BUREAU</v>
      </c>
      <c r="Q726" s="57" t="str">
        <f>IF(tbl_raw_data[[#This Row],[time_taken_in_mins]]&lt;=20,"SLA_MET","SLA_NOT_MET")</f>
        <v>SLA_MET</v>
      </c>
    </row>
    <row r="727" spans="1:17" ht="15" customHeight="1" x14ac:dyDescent="0.25">
      <c r="A727" s="11" t="s">
        <v>6605</v>
      </c>
      <c r="B727" s="6">
        <v>45138.641261574077</v>
      </c>
      <c r="C727" s="9">
        <v>45138.655682870369</v>
      </c>
      <c r="D727" s="10" t="s">
        <v>13</v>
      </c>
      <c r="E727" s="10" t="s">
        <v>28</v>
      </c>
      <c r="F727" s="10" t="s">
        <v>42</v>
      </c>
      <c r="G727" s="108" t="s">
        <v>29</v>
      </c>
      <c r="H72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7" s="48">
        <f>tbl_raw_data[[#This Row],[Date Actioned]]-tbl_raw_data[[#This Row],[Date Tagged]]</f>
        <v>1.4421296291402541E-2</v>
      </c>
      <c r="J727" s="50">
        <f>HOUR(tbl_raw_data[[#This Row],[time_taken]])*60+MINUTE(tbl_raw_data[[#This Row],[time_taken]])+SECOND(tbl_raw_data[[#This Row],[time_taken]])/60</f>
        <v>20.766666666666666</v>
      </c>
      <c r="K727" s="54">
        <f>DATE(YEAR(tbl_raw_data[[#This Row],[Date Actioned]]), MONTH(tbl_raw_data[[#This Row],[Date Actioned]]), DAY(tbl_raw_data[[#This Row],[Date Actioned]]))</f>
        <v>45138</v>
      </c>
      <c r="L727" s="55" t="str">
        <f>UPPER(TEXT(tbl_raw_data[[#This Row],[Updated_date]],"MMMM"))</f>
        <v>JULY</v>
      </c>
      <c r="M727" s="55" t="str">
        <f>UPPER("Week "&amp;IF(ROUNDUP(DAY(tbl_raw_data[[#This Row],[Updated_date]])/7,0)=5,4,ROUNDUP(DAY(tbl_raw_data[[#This Row],[Updated_date]])/7,0)))</f>
        <v>WEEK 4</v>
      </c>
      <c r="N727" s="57" t="str">
        <f>UPPER(VLOOKUP(tbl_raw_data[[#This Row],[Analyst]],[1]setting!$A$1:$B$15,2,0))</f>
        <v>NITESH</v>
      </c>
      <c r="O727" s="57" t="str">
        <f>UPPER(tbl_raw_data[[#This Row],[Outcome]])</f>
        <v>APPROVE</v>
      </c>
      <c r="P727" s="57" t="str">
        <f>UPPER(tbl_raw_data[[#This Row],[Queue Name]])</f>
        <v>CONSUMER EXISTING</v>
      </c>
      <c r="Q727" s="57" t="str">
        <f>IF(tbl_raw_data[[#This Row],[time_taken_in_mins]]&lt;=20,"SLA_MET","SLA_NOT_MET")</f>
        <v>SLA_NOT_MET</v>
      </c>
    </row>
    <row r="728" spans="1:17" ht="15" customHeight="1" x14ac:dyDescent="0.25">
      <c r="A728" s="22" t="s">
        <v>1253</v>
      </c>
      <c r="B728" s="12">
        <v>45138.641469907408</v>
      </c>
      <c r="C728" s="15">
        <v>45138.645509259259</v>
      </c>
      <c r="D728" s="16" t="s">
        <v>13</v>
      </c>
      <c r="E728" s="16" t="s">
        <v>28</v>
      </c>
      <c r="F728" s="16" t="s">
        <v>73</v>
      </c>
      <c r="G728" s="107" t="s">
        <v>29</v>
      </c>
      <c r="H728"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28" s="48">
        <f>tbl_raw_data[[#This Row],[Date Actioned]]-tbl_raw_data[[#This Row],[Date Tagged]]</f>
        <v>4.0393518502241932E-3</v>
      </c>
      <c r="J728" s="50">
        <f>HOUR(tbl_raw_data[[#This Row],[time_taken]])*60+MINUTE(tbl_raw_data[[#This Row],[time_taken]])+SECOND(tbl_raw_data[[#This Row],[time_taken]])/60</f>
        <v>5.8166666666666664</v>
      </c>
      <c r="K728" s="54">
        <f>DATE(YEAR(tbl_raw_data[[#This Row],[Date Actioned]]), MONTH(tbl_raw_data[[#This Row],[Date Actioned]]), DAY(tbl_raw_data[[#This Row],[Date Actioned]]))</f>
        <v>45138</v>
      </c>
      <c r="L728" s="55" t="str">
        <f>UPPER(TEXT(tbl_raw_data[[#This Row],[Updated_date]],"MMMM"))</f>
        <v>JULY</v>
      </c>
      <c r="M728" s="55" t="str">
        <f>UPPER("Week "&amp;IF(ROUNDUP(DAY(tbl_raw_data[[#This Row],[Updated_date]])/7,0)=5,4,ROUNDUP(DAY(tbl_raw_data[[#This Row],[Updated_date]])/7,0)))</f>
        <v>WEEK 4</v>
      </c>
      <c r="N728" s="57" t="str">
        <f>UPPER(VLOOKUP(tbl_raw_data[[#This Row],[Analyst]],[1]setting!$A$1:$B$15,2,0))</f>
        <v>SHAHID</v>
      </c>
      <c r="O728" s="57" t="str">
        <f>UPPER(tbl_raw_data[[#This Row],[Outcome]])</f>
        <v>APPROVE</v>
      </c>
      <c r="P728" s="57" t="str">
        <f>UPPER(tbl_raw_data[[#This Row],[Queue Name]])</f>
        <v>CONSUMER EXISTING</v>
      </c>
      <c r="Q728" s="57" t="str">
        <f>IF(tbl_raw_data[[#This Row],[time_taken_in_mins]]&lt;=20,"SLA_MET","SLA_NOT_MET")</f>
        <v>SLA_MET</v>
      </c>
    </row>
    <row r="729" spans="1:17" ht="15" customHeight="1" x14ac:dyDescent="0.25">
      <c r="A729" s="22" t="s">
        <v>3449</v>
      </c>
      <c r="B729" s="6">
        <v>45138.642384259256</v>
      </c>
      <c r="C729" s="9">
        <v>45138.649351851855</v>
      </c>
      <c r="D729" s="10" t="s">
        <v>8</v>
      </c>
      <c r="E729" s="10" t="s">
        <v>28</v>
      </c>
      <c r="F729" s="10" t="s">
        <v>228</v>
      </c>
      <c r="G729" s="108" t="s">
        <v>3450</v>
      </c>
      <c r="H72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29" s="48">
        <f>tbl_raw_data[[#This Row],[Date Actioned]]-tbl_raw_data[[#This Row],[Date Tagged]]</f>
        <v>6.967592598812189E-3</v>
      </c>
      <c r="J729" s="50">
        <f>HOUR(tbl_raw_data[[#This Row],[time_taken]])*60+MINUTE(tbl_raw_data[[#This Row],[time_taken]])+SECOND(tbl_raw_data[[#This Row],[time_taken]])/60</f>
        <v>10.033333333333333</v>
      </c>
      <c r="K729" s="54">
        <f>DATE(YEAR(tbl_raw_data[[#This Row],[Date Actioned]]), MONTH(tbl_raw_data[[#This Row],[Date Actioned]]), DAY(tbl_raw_data[[#This Row],[Date Actioned]]))</f>
        <v>45138</v>
      </c>
      <c r="L729" s="55" t="str">
        <f>UPPER(TEXT(tbl_raw_data[[#This Row],[Updated_date]],"MMMM"))</f>
        <v>JULY</v>
      </c>
      <c r="M729" s="55" t="str">
        <f>UPPER("Week "&amp;IF(ROUNDUP(DAY(tbl_raw_data[[#This Row],[Updated_date]])/7,0)=5,4,ROUNDUP(DAY(tbl_raw_data[[#This Row],[Updated_date]])/7,0)))</f>
        <v>WEEK 4</v>
      </c>
      <c r="N729" s="57" t="str">
        <f>UPPER(VLOOKUP(tbl_raw_data[[#This Row],[Analyst]],[1]setting!$A$1:$B$15,2,0))</f>
        <v>OUADIR</v>
      </c>
      <c r="O729" s="57" t="str">
        <f>UPPER(tbl_raw_data[[#This Row],[Outcome]])</f>
        <v>WITHDRAW</v>
      </c>
      <c r="P729" s="57" t="str">
        <f>UPPER(tbl_raw_data[[#This Row],[Queue Name]])</f>
        <v>CONSUMER EXISTING</v>
      </c>
      <c r="Q729" s="57" t="str">
        <f>IF(tbl_raw_data[[#This Row],[time_taken_in_mins]]&lt;=20,"SLA_MET","SLA_NOT_MET")</f>
        <v>SLA_MET</v>
      </c>
    </row>
    <row r="730" spans="1:17" ht="15" customHeight="1" x14ac:dyDescent="0.25">
      <c r="A730" s="5" t="s">
        <v>3610</v>
      </c>
      <c r="B730" s="6">
        <v>45138.642824074072</v>
      </c>
      <c r="C730" s="9">
        <v>45138.65</v>
      </c>
      <c r="D730" s="10" t="s">
        <v>13</v>
      </c>
      <c r="E730" s="10" t="s">
        <v>41</v>
      </c>
      <c r="F730" s="10" t="s">
        <v>10</v>
      </c>
      <c r="G730" s="108" t="s">
        <v>29</v>
      </c>
      <c r="H73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0" s="48">
        <f>tbl_raw_data[[#This Row],[Date Actioned]]-tbl_raw_data[[#This Row],[Date Tagged]]</f>
        <v>7.1759259299142286E-3</v>
      </c>
      <c r="J730" s="50">
        <f>HOUR(tbl_raw_data[[#This Row],[time_taken]])*60+MINUTE(tbl_raw_data[[#This Row],[time_taken]])+SECOND(tbl_raw_data[[#This Row],[time_taken]])/60</f>
        <v>10.333333333333334</v>
      </c>
      <c r="K730" s="54">
        <f>DATE(YEAR(tbl_raw_data[[#This Row],[Date Actioned]]), MONTH(tbl_raw_data[[#This Row],[Date Actioned]]), DAY(tbl_raw_data[[#This Row],[Date Actioned]]))</f>
        <v>45138</v>
      </c>
      <c r="L730" s="55" t="str">
        <f>UPPER(TEXT(tbl_raw_data[[#This Row],[Updated_date]],"MMMM"))</f>
        <v>JULY</v>
      </c>
      <c r="M730" s="55" t="str">
        <f>UPPER("Week "&amp;IF(ROUNDUP(DAY(tbl_raw_data[[#This Row],[Updated_date]])/7,0)=5,4,ROUNDUP(DAY(tbl_raw_data[[#This Row],[Updated_date]])/7,0)))</f>
        <v>WEEK 4</v>
      </c>
      <c r="N730" s="57" t="str">
        <f>UPPER(VLOOKUP(tbl_raw_data[[#This Row],[Analyst]],[1]setting!$A$1:$B$15,2,0))</f>
        <v>SAM</v>
      </c>
      <c r="O730" s="57" t="str">
        <f>UPPER(tbl_raw_data[[#This Row],[Outcome]])</f>
        <v>APPROVE</v>
      </c>
      <c r="P730" s="57" t="str">
        <f>UPPER(tbl_raw_data[[#This Row],[Queue Name]])</f>
        <v>CONSUMER POST BUREAU</v>
      </c>
      <c r="Q730" s="57" t="str">
        <f>IF(tbl_raw_data[[#This Row],[time_taken_in_mins]]&lt;=20,"SLA_MET","SLA_NOT_MET")</f>
        <v>SLA_MET</v>
      </c>
    </row>
    <row r="731" spans="1:17" ht="15" customHeight="1" x14ac:dyDescent="0.25">
      <c r="A731" s="11" t="s">
        <v>1747</v>
      </c>
      <c r="B731" s="12">
        <v>45138.644131944442</v>
      </c>
      <c r="C731" s="15">
        <v>45138.648854166669</v>
      </c>
      <c r="D731" s="16" t="s">
        <v>13</v>
      </c>
      <c r="E731" s="16" t="s">
        <v>41</v>
      </c>
      <c r="F731" s="16" t="s">
        <v>168</v>
      </c>
      <c r="G731" s="107" t="s">
        <v>29</v>
      </c>
      <c r="H73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1" s="48">
        <f>tbl_raw_data[[#This Row],[Date Actioned]]-tbl_raw_data[[#This Row],[Date Tagged]]</f>
        <v>4.7222222274285741E-3</v>
      </c>
      <c r="J731" s="50">
        <f>HOUR(tbl_raw_data[[#This Row],[time_taken]])*60+MINUTE(tbl_raw_data[[#This Row],[time_taken]])+SECOND(tbl_raw_data[[#This Row],[time_taken]])/60</f>
        <v>6.8</v>
      </c>
      <c r="K731" s="54">
        <f>DATE(YEAR(tbl_raw_data[[#This Row],[Date Actioned]]), MONTH(tbl_raw_data[[#This Row],[Date Actioned]]), DAY(tbl_raw_data[[#This Row],[Date Actioned]]))</f>
        <v>45138</v>
      </c>
      <c r="L731" s="55" t="str">
        <f>UPPER(TEXT(tbl_raw_data[[#This Row],[Updated_date]],"MMMM"))</f>
        <v>JULY</v>
      </c>
      <c r="M731" s="55" t="str">
        <f>UPPER("Week "&amp;IF(ROUNDUP(DAY(tbl_raw_data[[#This Row],[Updated_date]])/7,0)=5,4,ROUNDUP(DAY(tbl_raw_data[[#This Row],[Updated_date]])/7,0)))</f>
        <v>WEEK 4</v>
      </c>
      <c r="N731" s="57" t="str">
        <f>UPPER(VLOOKUP(tbl_raw_data[[#This Row],[Analyst]],[1]setting!$A$1:$B$15,2,0))</f>
        <v>MERCEDES</v>
      </c>
      <c r="O731" s="57" t="str">
        <f>UPPER(tbl_raw_data[[#This Row],[Outcome]])</f>
        <v>APPROVE</v>
      </c>
      <c r="P731" s="57" t="str">
        <f>UPPER(tbl_raw_data[[#This Row],[Queue Name]])</f>
        <v>CONSUMER POST BUREAU</v>
      </c>
      <c r="Q731" s="57" t="str">
        <f>IF(tbl_raw_data[[#This Row],[time_taken_in_mins]]&lt;=20,"SLA_MET","SLA_NOT_MET")</f>
        <v>SLA_MET</v>
      </c>
    </row>
    <row r="732" spans="1:17" ht="15" customHeight="1" x14ac:dyDescent="0.25">
      <c r="A732" s="5" t="s">
        <v>84</v>
      </c>
      <c r="B732" s="12">
        <v>45138.645833333336</v>
      </c>
      <c r="C732" s="15">
        <v>45138.647187499999</v>
      </c>
      <c r="D732" s="16" t="s">
        <v>46</v>
      </c>
      <c r="E732" s="16" t="s">
        <v>41</v>
      </c>
      <c r="F732" s="16" t="s">
        <v>73</v>
      </c>
      <c r="G732" s="107" t="s">
        <v>74</v>
      </c>
      <c r="H73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32" s="48">
        <f>tbl_raw_data[[#This Row],[Date Actioned]]-tbl_raw_data[[#This Row],[Date Tagged]]</f>
        <v>1.3541666630771942E-3</v>
      </c>
      <c r="J732" s="50">
        <f>HOUR(tbl_raw_data[[#This Row],[time_taken]])*60+MINUTE(tbl_raw_data[[#This Row],[time_taken]])+SECOND(tbl_raw_data[[#This Row],[time_taken]])/60</f>
        <v>1.95</v>
      </c>
      <c r="K732" s="54">
        <f>DATE(YEAR(tbl_raw_data[[#This Row],[Date Actioned]]), MONTH(tbl_raw_data[[#This Row],[Date Actioned]]), DAY(tbl_raw_data[[#This Row],[Date Actioned]]))</f>
        <v>45138</v>
      </c>
      <c r="L732" s="55" t="str">
        <f>UPPER(TEXT(tbl_raw_data[[#This Row],[Updated_date]],"MMMM"))</f>
        <v>JULY</v>
      </c>
      <c r="M732" s="55" t="str">
        <f>UPPER("Week "&amp;IF(ROUNDUP(DAY(tbl_raw_data[[#This Row],[Updated_date]])/7,0)=5,4,ROUNDUP(DAY(tbl_raw_data[[#This Row],[Updated_date]])/7,0)))</f>
        <v>WEEK 4</v>
      </c>
      <c r="N732" s="57" t="str">
        <f>UPPER(VLOOKUP(tbl_raw_data[[#This Row],[Analyst]],[1]setting!$A$1:$B$15,2,0))</f>
        <v>SHAHID</v>
      </c>
      <c r="O732" s="57" t="str">
        <f>UPPER(tbl_raw_data[[#This Row],[Outcome]])</f>
        <v>DECLINE</v>
      </c>
      <c r="P732" s="57" t="str">
        <f>UPPER(tbl_raw_data[[#This Row],[Queue Name]])</f>
        <v>CONSUMER POST BUREAU</v>
      </c>
      <c r="Q732" s="57" t="str">
        <f>IF(tbl_raw_data[[#This Row],[time_taken_in_mins]]&lt;=20,"SLA_MET","SLA_NOT_MET")</f>
        <v>SLA_MET</v>
      </c>
    </row>
    <row r="733" spans="1:17" ht="15" customHeight="1" x14ac:dyDescent="0.25">
      <c r="A733" s="22" t="s">
        <v>1299</v>
      </c>
      <c r="B733" s="6">
        <v>45138.647152777776</v>
      </c>
      <c r="C733" s="9">
        <v>45138.651284722226</v>
      </c>
      <c r="D733" s="10" t="s">
        <v>13</v>
      </c>
      <c r="E733" s="10" t="s">
        <v>28</v>
      </c>
      <c r="F733" s="10" t="s">
        <v>86</v>
      </c>
      <c r="G733" s="108" t="s">
        <v>29</v>
      </c>
      <c r="H73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3" s="48">
        <f>tbl_raw_data[[#This Row],[Date Actioned]]-tbl_raw_data[[#This Row],[Date Tagged]]</f>
        <v>4.1319444499094971E-3</v>
      </c>
      <c r="J733" s="50">
        <f>HOUR(tbl_raw_data[[#This Row],[time_taken]])*60+MINUTE(tbl_raw_data[[#This Row],[time_taken]])+SECOND(tbl_raw_data[[#This Row],[time_taken]])/60</f>
        <v>5.95</v>
      </c>
      <c r="K733" s="54">
        <f>DATE(YEAR(tbl_raw_data[[#This Row],[Date Actioned]]), MONTH(tbl_raw_data[[#This Row],[Date Actioned]]), DAY(tbl_raw_data[[#This Row],[Date Actioned]]))</f>
        <v>45138</v>
      </c>
      <c r="L733" s="55" t="str">
        <f>UPPER(TEXT(tbl_raw_data[[#This Row],[Updated_date]],"MMMM"))</f>
        <v>JULY</v>
      </c>
      <c r="M733" s="55" t="str">
        <f>UPPER("Week "&amp;IF(ROUNDUP(DAY(tbl_raw_data[[#This Row],[Updated_date]])/7,0)=5,4,ROUNDUP(DAY(tbl_raw_data[[#This Row],[Updated_date]])/7,0)))</f>
        <v>WEEK 4</v>
      </c>
      <c r="N733" s="57" t="str">
        <f>UPPER(VLOOKUP(tbl_raw_data[[#This Row],[Analyst]],[1]setting!$A$1:$B$15,2,0))</f>
        <v>ASIF</v>
      </c>
      <c r="O733" s="57" t="str">
        <f>UPPER(tbl_raw_data[[#This Row],[Outcome]])</f>
        <v>APPROVE</v>
      </c>
      <c r="P733" s="57" t="str">
        <f>UPPER(tbl_raw_data[[#This Row],[Queue Name]])</f>
        <v>CONSUMER EXISTING</v>
      </c>
      <c r="Q733" s="57" t="str">
        <f>IF(tbl_raw_data[[#This Row],[time_taken_in_mins]]&lt;=20,"SLA_MET","SLA_NOT_MET")</f>
        <v>SLA_MET</v>
      </c>
    </row>
    <row r="734" spans="1:17" ht="15" customHeight="1" x14ac:dyDescent="0.25">
      <c r="A734" s="5" t="s">
        <v>4663</v>
      </c>
      <c r="B734" s="12">
        <v>45138.649282407408</v>
      </c>
      <c r="C734" s="13">
        <v>45138.658101851855</v>
      </c>
      <c r="D734" s="14" t="s">
        <v>40</v>
      </c>
      <c r="E734" s="16" t="s">
        <v>28</v>
      </c>
      <c r="F734" s="14" t="s">
        <v>228</v>
      </c>
      <c r="G734" s="106"/>
      <c r="H73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34" s="48">
        <f>tbl_raw_data[[#This Row],[Date Actioned]]-tbl_raw_data[[#This Row],[Date Tagged]]</f>
        <v>8.819444446999114E-3</v>
      </c>
      <c r="J734" s="50">
        <f>HOUR(tbl_raw_data[[#This Row],[time_taken]])*60+MINUTE(tbl_raw_data[[#This Row],[time_taken]])+SECOND(tbl_raw_data[[#This Row],[time_taken]])/60</f>
        <v>12.7</v>
      </c>
      <c r="K734" s="54">
        <f>DATE(YEAR(tbl_raw_data[[#This Row],[Date Actioned]]), MONTH(tbl_raw_data[[#This Row],[Date Actioned]]), DAY(tbl_raw_data[[#This Row],[Date Actioned]]))</f>
        <v>45138</v>
      </c>
      <c r="L734" s="55" t="str">
        <f>UPPER(TEXT(tbl_raw_data[[#This Row],[Updated_date]],"MMMM"))</f>
        <v>JULY</v>
      </c>
      <c r="M734" s="55" t="str">
        <f>UPPER("Week "&amp;IF(ROUNDUP(DAY(tbl_raw_data[[#This Row],[Updated_date]])/7,0)=5,4,ROUNDUP(DAY(tbl_raw_data[[#This Row],[Updated_date]])/7,0)))</f>
        <v>WEEK 4</v>
      </c>
      <c r="N734" s="57" t="str">
        <f>UPPER(VLOOKUP(tbl_raw_data[[#This Row],[Analyst]],[1]setting!$A$1:$B$15,2,0))</f>
        <v>OUADIR</v>
      </c>
      <c r="O734" s="57" t="str">
        <f>UPPER(tbl_raw_data[[#This Row],[Outcome]])</f>
        <v>WITHDRAW</v>
      </c>
      <c r="P734" s="57" t="str">
        <f>UPPER(tbl_raw_data[[#This Row],[Queue Name]])</f>
        <v>CONSUMER EXISTING</v>
      </c>
      <c r="Q734" s="57" t="str">
        <f>IF(tbl_raw_data[[#This Row],[time_taken_in_mins]]&lt;=20,"SLA_MET","SLA_NOT_MET")</f>
        <v>SLA_MET</v>
      </c>
    </row>
    <row r="735" spans="1:17" ht="15" customHeight="1" x14ac:dyDescent="0.25">
      <c r="A735" s="11" t="s">
        <v>2931</v>
      </c>
      <c r="B735" s="6">
        <v>45138.649305555555</v>
      </c>
      <c r="C735" s="9">
        <v>45138.655590277776</v>
      </c>
      <c r="D735" s="10" t="s">
        <v>8</v>
      </c>
      <c r="E735" s="10" t="s">
        <v>41</v>
      </c>
      <c r="F735" s="10" t="s">
        <v>55</v>
      </c>
      <c r="G735" s="108" t="s">
        <v>2932</v>
      </c>
      <c r="H73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35" s="48">
        <f>tbl_raw_data[[#This Row],[Date Actioned]]-tbl_raw_data[[#This Row],[Date Tagged]]</f>
        <v>6.284722221607808E-3</v>
      </c>
      <c r="J735" s="50">
        <f>HOUR(tbl_raw_data[[#This Row],[time_taken]])*60+MINUTE(tbl_raw_data[[#This Row],[time_taken]])+SECOND(tbl_raw_data[[#This Row],[time_taken]])/60</f>
        <v>9.0500000000000007</v>
      </c>
      <c r="K735" s="54">
        <f>DATE(YEAR(tbl_raw_data[[#This Row],[Date Actioned]]), MONTH(tbl_raw_data[[#This Row],[Date Actioned]]), DAY(tbl_raw_data[[#This Row],[Date Actioned]]))</f>
        <v>45138</v>
      </c>
      <c r="L735" s="55" t="str">
        <f>UPPER(TEXT(tbl_raw_data[[#This Row],[Updated_date]],"MMMM"))</f>
        <v>JULY</v>
      </c>
      <c r="M735" s="55" t="str">
        <f>UPPER("Week "&amp;IF(ROUNDUP(DAY(tbl_raw_data[[#This Row],[Updated_date]])/7,0)=5,4,ROUNDUP(DAY(tbl_raw_data[[#This Row],[Updated_date]])/7,0)))</f>
        <v>WEEK 4</v>
      </c>
      <c r="N735" s="57" t="str">
        <f>UPPER(VLOOKUP(tbl_raw_data[[#This Row],[Analyst]],[1]setting!$A$1:$B$15,2,0))</f>
        <v>CAMERON</v>
      </c>
      <c r="O735" s="57" t="str">
        <f>UPPER(tbl_raw_data[[#This Row],[Outcome]])</f>
        <v>WITHDRAW</v>
      </c>
      <c r="P735" s="57" t="str">
        <f>UPPER(tbl_raw_data[[#This Row],[Queue Name]])</f>
        <v>CONSUMER POST BUREAU</v>
      </c>
      <c r="Q735" s="57" t="str">
        <f>IF(tbl_raw_data[[#This Row],[time_taken_in_mins]]&lt;=20,"SLA_MET","SLA_NOT_MET")</f>
        <v>SLA_MET</v>
      </c>
    </row>
    <row r="736" spans="1:17" ht="15" customHeight="1" x14ac:dyDescent="0.25">
      <c r="A736" s="5" t="s">
        <v>3893</v>
      </c>
      <c r="B736" s="12">
        <v>45138.650057870371</v>
      </c>
      <c r="C736" s="13">
        <v>45138.657627314817</v>
      </c>
      <c r="D736" s="14" t="s">
        <v>29</v>
      </c>
      <c r="E736" s="16" t="s">
        <v>41</v>
      </c>
      <c r="F736" s="14" t="s">
        <v>86</v>
      </c>
      <c r="G736" s="106"/>
      <c r="H736"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36" s="48">
        <f>tbl_raw_data[[#This Row],[Date Actioned]]-tbl_raw_data[[#This Row],[Date Tagged]]</f>
        <v>7.5694444458349608E-3</v>
      </c>
      <c r="J736" s="50">
        <f>HOUR(tbl_raw_data[[#This Row],[time_taken]])*60+MINUTE(tbl_raw_data[[#This Row],[time_taken]])+SECOND(tbl_raw_data[[#This Row],[time_taken]])/60</f>
        <v>10.9</v>
      </c>
      <c r="K736" s="54">
        <f>DATE(YEAR(tbl_raw_data[[#This Row],[Date Actioned]]), MONTH(tbl_raw_data[[#This Row],[Date Actioned]]), DAY(tbl_raw_data[[#This Row],[Date Actioned]]))</f>
        <v>45138</v>
      </c>
      <c r="L736" s="55" t="str">
        <f>UPPER(TEXT(tbl_raw_data[[#This Row],[Updated_date]],"MMMM"))</f>
        <v>JULY</v>
      </c>
      <c r="M736" s="55" t="str">
        <f>UPPER("Week "&amp;IF(ROUNDUP(DAY(tbl_raw_data[[#This Row],[Updated_date]])/7,0)=5,4,ROUNDUP(DAY(tbl_raw_data[[#This Row],[Updated_date]])/7,0)))</f>
        <v>WEEK 4</v>
      </c>
      <c r="N736" s="57" t="str">
        <f>UPPER(VLOOKUP(tbl_raw_data[[#This Row],[Analyst]],[1]setting!$A$1:$B$15,2,0))</f>
        <v>ASIF</v>
      </c>
      <c r="O736" s="57" t="str">
        <f>UPPER(tbl_raw_data[[#This Row],[Outcome]])</f>
        <v>APPROVE</v>
      </c>
      <c r="P736" s="57" t="str">
        <f>UPPER(tbl_raw_data[[#This Row],[Queue Name]])</f>
        <v>CONSUMER POST BUREAU</v>
      </c>
      <c r="Q736" s="57" t="str">
        <f>IF(tbl_raw_data[[#This Row],[time_taken_in_mins]]&lt;=20,"SLA_MET","SLA_NOT_MET")</f>
        <v>SLA_MET</v>
      </c>
    </row>
    <row r="737" spans="1:17" ht="15" customHeight="1" x14ac:dyDescent="0.25">
      <c r="A737" s="11" t="s">
        <v>972</v>
      </c>
      <c r="B737" s="6">
        <v>45138.651030092595</v>
      </c>
      <c r="C737" s="9">
        <v>45138.654652777775</v>
      </c>
      <c r="D737" s="10" t="s">
        <v>13</v>
      </c>
      <c r="E737" s="10" t="s">
        <v>28</v>
      </c>
      <c r="F737" s="10" t="s">
        <v>10</v>
      </c>
      <c r="G737" s="108" t="s">
        <v>29</v>
      </c>
      <c r="H73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7" s="48">
        <f>tbl_raw_data[[#This Row],[Date Actioned]]-tbl_raw_data[[#This Row],[Date Tagged]]</f>
        <v>3.6226851807441562E-3</v>
      </c>
      <c r="J737" s="50">
        <f>HOUR(tbl_raw_data[[#This Row],[time_taken]])*60+MINUTE(tbl_raw_data[[#This Row],[time_taken]])+SECOND(tbl_raw_data[[#This Row],[time_taken]])/60</f>
        <v>5.2166666666666668</v>
      </c>
      <c r="K737" s="54">
        <f>DATE(YEAR(tbl_raw_data[[#This Row],[Date Actioned]]), MONTH(tbl_raw_data[[#This Row],[Date Actioned]]), DAY(tbl_raw_data[[#This Row],[Date Actioned]]))</f>
        <v>45138</v>
      </c>
      <c r="L737" s="55" t="str">
        <f>UPPER(TEXT(tbl_raw_data[[#This Row],[Updated_date]],"MMMM"))</f>
        <v>JULY</v>
      </c>
      <c r="M737" s="55" t="str">
        <f>UPPER("Week "&amp;IF(ROUNDUP(DAY(tbl_raw_data[[#This Row],[Updated_date]])/7,0)=5,4,ROUNDUP(DAY(tbl_raw_data[[#This Row],[Updated_date]])/7,0)))</f>
        <v>WEEK 4</v>
      </c>
      <c r="N737" s="57" t="str">
        <f>UPPER(VLOOKUP(tbl_raw_data[[#This Row],[Analyst]],[1]setting!$A$1:$B$15,2,0))</f>
        <v>SAM</v>
      </c>
      <c r="O737" s="57" t="str">
        <f>UPPER(tbl_raw_data[[#This Row],[Outcome]])</f>
        <v>APPROVE</v>
      </c>
      <c r="P737" s="57" t="str">
        <f>UPPER(tbl_raw_data[[#This Row],[Queue Name]])</f>
        <v>CONSUMER EXISTING</v>
      </c>
      <c r="Q737" s="57" t="str">
        <f>IF(tbl_raw_data[[#This Row],[time_taken_in_mins]]&lt;=20,"SLA_MET","SLA_NOT_MET")</f>
        <v>SLA_MET</v>
      </c>
    </row>
    <row r="738" spans="1:17" ht="15" customHeight="1" x14ac:dyDescent="0.25">
      <c r="A738" s="22" t="s">
        <v>1643</v>
      </c>
      <c r="B738" s="12">
        <v>45138.652349537035</v>
      </c>
      <c r="C738" s="15">
        <v>45138.656967592593</v>
      </c>
      <c r="D738" s="16" t="s">
        <v>8</v>
      </c>
      <c r="E738" s="16" t="s">
        <v>28</v>
      </c>
      <c r="F738" s="16" t="s">
        <v>168</v>
      </c>
      <c r="G738" s="107" t="s">
        <v>149</v>
      </c>
      <c r="H73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38" s="48">
        <f>tbl_raw_data[[#This Row],[Date Actioned]]-tbl_raw_data[[#This Row],[Date Tagged]]</f>
        <v>4.6180555582395755E-3</v>
      </c>
      <c r="J738" s="50">
        <f>HOUR(tbl_raw_data[[#This Row],[time_taken]])*60+MINUTE(tbl_raw_data[[#This Row],[time_taken]])+SECOND(tbl_raw_data[[#This Row],[time_taken]])/60</f>
        <v>6.65</v>
      </c>
      <c r="K738" s="54">
        <f>DATE(YEAR(tbl_raw_data[[#This Row],[Date Actioned]]), MONTH(tbl_raw_data[[#This Row],[Date Actioned]]), DAY(tbl_raw_data[[#This Row],[Date Actioned]]))</f>
        <v>45138</v>
      </c>
      <c r="L738" s="55" t="str">
        <f>UPPER(TEXT(tbl_raw_data[[#This Row],[Updated_date]],"MMMM"))</f>
        <v>JULY</v>
      </c>
      <c r="M738" s="55" t="str">
        <f>UPPER("Week "&amp;IF(ROUNDUP(DAY(tbl_raw_data[[#This Row],[Updated_date]])/7,0)=5,4,ROUNDUP(DAY(tbl_raw_data[[#This Row],[Updated_date]])/7,0)))</f>
        <v>WEEK 4</v>
      </c>
      <c r="N738" s="57" t="str">
        <f>UPPER(VLOOKUP(tbl_raw_data[[#This Row],[Analyst]],[1]setting!$A$1:$B$15,2,0))</f>
        <v>MERCEDES</v>
      </c>
      <c r="O738" s="57" t="str">
        <f>UPPER(tbl_raw_data[[#This Row],[Outcome]])</f>
        <v>WITHDRAW</v>
      </c>
      <c r="P738" s="57" t="str">
        <f>UPPER(tbl_raw_data[[#This Row],[Queue Name]])</f>
        <v>CONSUMER EXISTING</v>
      </c>
      <c r="Q738" s="57" t="str">
        <f>IF(tbl_raw_data[[#This Row],[time_taken_in_mins]]&lt;=20,"SLA_MET","SLA_NOT_MET")</f>
        <v>SLA_MET</v>
      </c>
    </row>
    <row r="739" spans="1:17" ht="15" customHeight="1" x14ac:dyDescent="0.25">
      <c r="A739" s="22" t="s">
        <v>2587</v>
      </c>
      <c r="B739" s="12">
        <v>45138.652615740742</v>
      </c>
      <c r="C739" s="15">
        <v>45138.658402777779</v>
      </c>
      <c r="D739" s="16" t="s">
        <v>13</v>
      </c>
      <c r="E739" s="16" t="s">
        <v>28</v>
      </c>
      <c r="F739" s="16" t="s">
        <v>10</v>
      </c>
      <c r="G739" s="107" t="s">
        <v>53</v>
      </c>
      <c r="H73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39" s="48">
        <f>tbl_raw_data[[#This Row],[Date Actioned]]-tbl_raw_data[[#This Row],[Date Tagged]]</f>
        <v>5.7870370364980772E-3</v>
      </c>
      <c r="J739" s="50">
        <f>HOUR(tbl_raw_data[[#This Row],[time_taken]])*60+MINUTE(tbl_raw_data[[#This Row],[time_taken]])+SECOND(tbl_raw_data[[#This Row],[time_taken]])/60</f>
        <v>8.3333333333333339</v>
      </c>
      <c r="K739" s="54">
        <f>DATE(YEAR(tbl_raw_data[[#This Row],[Date Actioned]]), MONTH(tbl_raw_data[[#This Row],[Date Actioned]]), DAY(tbl_raw_data[[#This Row],[Date Actioned]]))</f>
        <v>45138</v>
      </c>
      <c r="L739" s="55" t="str">
        <f>UPPER(TEXT(tbl_raw_data[[#This Row],[Updated_date]],"MMMM"))</f>
        <v>JULY</v>
      </c>
      <c r="M739" s="55" t="str">
        <f>UPPER("Week "&amp;IF(ROUNDUP(DAY(tbl_raw_data[[#This Row],[Updated_date]])/7,0)=5,4,ROUNDUP(DAY(tbl_raw_data[[#This Row],[Updated_date]])/7,0)))</f>
        <v>WEEK 4</v>
      </c>
      <c r="N739" s="57" t="str">
        <f>UPPER(VLOOKUP(tbl_raw_data[[#This Row],[Analyst]],[1]setting!$A$1:$B$15,2,0))</f>
        <v>SAM</v>
      </c>
      <c r="O739" s="57" t="str">
        <f>UPPER(tbl_raw_data[[#This Row],[Outcome]])</f>
        <v>APPROVE</v>
      </c>
      <c r="P739" s="57" t="str">
        <f>UPPER(tbl_raw_data[[#This Row],[Queue Name]])</f>
        <v>CONSUMER EXISTING</v>
      </c>
      <c r="Q739" s="57" t="str">
        <f>IF(tbl_raw_data[[#This Row],[time_taken_in_mins]]&lt;=20,"SLA_MET","SLA_NOT_MET")</f>
        <v>SLA_MET</v>
      </c>
    </row>
    <row r="740" spans="1:17" ht="15" customHeight="1" x14ac:dyDescent="0.25">
      <c r="A740" s="5" t="s">
        <v>1284</v>
      </c>
      <c r="B740" s="6">
        <v>45138.655324074076</v>
      </c>
      <c r="C740" s="9">
        <v>45138.659421296295</v>
      </c>
      <c r="D740" s="10" t="s">
        <v>8</v>
      </c>
      <c r="E740" s="10" t="s">
        <v>9</v>
      </c>
      <c r="F740" s="10" t="s">
        <v>55</v>
      </c>
      <c r="G740" s="108" t="s">
        <v>1221</v>
      </c>
      <c r="H74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40" s="48">
        <f>tbl_raw_data[[#This Row],[Date Actioned]]-tbl_raw_data[[#This Row],[Date Tagged]]</f>
        <v>4.0972222195705399E-3</v>
      </c>
      <c r="J740" s="50">
        <f>HOUR(tbl_raw_data[[#This Row],[time_taken]])*60+MINUTE(tbl_raw_data[[#This Row],[time_taken]])+SECOND(tbl_raw_data[[#This Row],[time_taken]])/60</f>
        <v>5.9</v>
      </c>
      <c r="K740" s="54">
        <f>DATE(YEAR(tbl_raw_data[[#This Row],[Date Actioned]]), MONTH(tbl_raw_data[[#This Row],[Date Actioned]]), DAY(tbl_raw_data[[#This Row],[Date Actioned]]))</f>
        <v>45138</v>
      </c>
      <c r="L740" s="55" t="str">
        <f>UPPER(TEXT(tbl_raw_data[[#This Row],[Updated_date]],"MMMM"))</f>
        <v>JULY</v>
      </c>
      <c r="M740" s="55" t="str">
        <f>UPPER("Week "&amp;IF(ROUNDUP(DAY(tbl_raw_data[[#This Row],[Updated_date]])/7,0)=5,4,ROUNDUP(DAY(tbl_raw_data[[#This Row],[Updated_date]])/7,0)))</f>
        <v>WEEK 4</v>
      </c>
      <c r="N740" s="57" t="str">
        <f>UPPER(VLOOKUP(tbl_raw_data[[#This Row],[Analyst]],[1]setting!$A$1:$B$15,2,0))</f>
        <v>CAMERON</v>
      </c>
      <c r="O740" s="57" t="str">
        <f>UPPER(tbl_raw_data[[#This Row],[Outcome]])</f>
        <v>WITHDRAW</v>
      </c>
      <c r="P740" s="57" t="str">
        <f>UPPER(tbl_raw_data[[#This Row],[Queue Name]])</f>
        <v>CONSUMER PRE BUREAU</v>
      </c>
      <c r="Q740" s="57" t="str">
        <f>IF(tbl_raw_data[[#This Row],[time_taken_in_mins]]&lt;=20,"SLA_MET","SLA_NOT_MET")</f>
        <v>SLA_MET</v>
      </c>
    </row>
    <row r="741" spans="1:17" ht="15" customHeight="1" x14ac:dyDescent="0.25">
      <c r="A741" s="5" t="s">
        <v>2746</v>
      </c>
      <c r="B741" s="6">
        <v>45138.656215277777</v>
      </c>
      <c r="C741" s="9">
        <v>45138.662222222221</v>
      </c>
      <c r="D741" s="10" t="s">
        <v>13</v>
      </c>
      <c r="E741" s="10" t="s">
        <v>28</v>
      </c>
      <c r="F741" s="10" t="s">
        <v>86</v>
      </c>
      <c r="G741" s="108" t="s">
        <v>29</v>
      </c>
      <c r="H741"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1" s="48">
        <f>tbl_raw_data[[#This Row],[Date Actioned]]-tbl_raw_data[[#This Row],[Date Tagged]]</f>
        <v>6.0069444443797693E-3</v>
      </c>
      <c r="J741" s="50">
        <f>HOUR(tbl_raw_data[[#This Row],[time_taken]])*60+MINUTE(tbl_raw_data[[#This Row],[time_taken]])+SECOND(tbl_raw_data[[#This Row],[time_taken]])/60</f>
        <v>8.65</v>
      </c>
      <c r="K741" s="54">
        <f>DATE(YEAR(tbl_raw_data[[#This Row],[Date Actioned]]), MONTH(tbl_raw_data[[#This Row],[Date Actioned]]), DAY(tbl_raw_data[[#This Row],[Date Actioned]]))</f>
        <v>45138</v>
      </c>
      <c r="L741" s="55" t="str">
        <f>UPPER(TEXT(tbl_raw_data[[#This Row],[Updated_date]],"MMMM"))</f>
        <v>JULY</v>
      </c>
      <c r="M741" s="55" t="str">
        <f>UPPER("Week "&amp;IF(ROUNDUP(DAY(tbl_raw_data[[#This Row],[Updated_date]])/7,0)=5,4,ROUNDUP(DAY(tbl_raw_data[[#This Row],[Updated_date]])/7,0)))</f>
        <v>WEEK 4</v>
      </c>
      <c r="N741" s="57" t="str">
        <f>UPPER(VLOOKUP(tbl_raw_data[[#This Row],[Analyst]],[1]setting!$A$1:$B$15,2,0))</f>
        <v>ASIF</v>
      </c>
      <c r="O741" s="57" t="str">
        <f>UPPER(tbl_raw_data[[#This Row],[Outcome]])</f>
        <v>APPROVE</v>
      </c>
      <c r="P741" s="57" t="str">
        <f>UPPER(tbl_raw_data[[#This Row],[Queue Name]])</f>
        <v>CONSUMER EXISTING</v>
      </c>
      <c r="Q741" s="57" t="str">
        <f>IF(tbl_raw_data[[#This Row],[time_taken_in_mins]]&lt;=20,"SLA_MET","SLA_NOT_MET")</f>
        <v>SLA_MET</v>
      </c>
    </row>
    <row r="742" spans="1:17" ht="15" customHeight="1" x14ac:dyDescent="0.25">
      <c r="A742" s="11" t="s">
        <v>4983</v>
      </c>
      <c r="B742" s="12">
        <v>45138.656608796293</v>
      </c>
      <c r="C742" s="15">
        <v>45138.666041666664</v>
      </c>
      <c r="D742" s="16" t="s">
        <v>8</v>
      </c>
      <c r="E742" s="16" t="s">
        <v>9</v>
      </c>
      <c r="F742" s="16" t="s">
        <v>168</v>
      </c>
      <c r="G742" s="107" t="s">
        <v>4984</v>
      </c>
      <c r="H74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42" s="48">
        <f>tbl_raw_data[[#This Row],[Date Actioned]]-tbl_raw_data[[#This Row],[Date Tagged]]</f>
        <v>9.4328703708015382E-3</v>
      </c>
      <c r="J742" s="50">
        <f>HOUR(tbl_raw_data[[#This Row],[time_taken]])*60+MINUTE(tbl_raw_data[[#This Row],[time_taken]])+SECOND(tbl_raw_data[[#This Row],[time_taken]])/60</f>
        <v>13.583333333333334</v>
      </c>
      <c r="K742" s="54">
        <f>DATE(YEAR(tbl_raw_data[[#This Row],[Date Actioned]]), MONTH(tbl_raw_data[[#This Row],[Date Actioned]]), DAY(tbl_raw_data[[#This Row],[Date Actioned]]))</f>
        <v>45138</v>
      </c>
      <c r="L742" s="55" t="str">
        <f>UPPER(TEXT(tbl_raw_data[[#This Row],[Updated_date]],"MMMM"))</f>
        <v>JULY</v>
      </c>
      <c r="M742" s="55" t="str">
        <f>UPPER("Week "&amp;IF(ROUNDUP(DAY(tbl_raw_data[[#This Row],[Updated_date]])/7,0)=5,4,ROUNDUP(DAY(tbl_raw_data[[#This Row],[Updated_date]])/7,0)))</f>
        <v>WEEK 4</v>
      </c>
      <c r="N742" s="57" t="str">
        <f>UPPER(VLOOKUP(tbl_raw_data[[#This Row],[Analyst]],[1]setting!$A$1:$B$15,2,0))</f>
        <v>MERCEDES</v>
      </c>
      <c r="O742" s="57" t="str">
        <f>UPPER(tbl_raw_data[[#This Row],[Outcome]])</f>
        <v>WITHDRAW</v>
      </c>
      <c r="P742" s="57" t="str">
        <f>UPPER(tbl_raw_data[[#This Row],[Queue Name]])</f>
        <v>CONSUMER PRE BUREAU</v>
      </c>
      <c r="Q742" s="57" t="str">
        <f>IF(tbl_raw_data[[#This Row],[time_taken_in_mins]]&lt;=20,"SLA_MET","SLA_NOT_MET")</f>
        <v>SLA_MET</v>
      </c>
    </row>
    <row r="743" spans="1:17" ht="15" customHeight="1" x14ac:dyDescent="0.25">
      <c r="A743" s="11" t="s">
        <v>1121</v>
      </c>
      <c r="B743" s="12">
        <v>45138.659699074073</v>
      </c>
      <c r="C743" s="13">
        <v>45138.663553240738</v>
      </c>
      <c r="D743" s="14" t="s">
        <v>29</v>
      </c>
      <c r="E743" s="16" t="s">
        <v>28</v>
      </c>
      <c r="F743" s="14" t="s">
        <v>228</v>
      </c>
      <c r="G743" s="106"/>
      <c r="H743"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43" s="48">
        <f>tbl_raw_data[[#This Row],[Date Actioned]]-tbl_raw_data[[#This Row],[Date Tagged]]</f>
        <v>3.8541666654055007E-3</v>
      </c>
      <c r="J743" s="50">
        <f>HOUR(tbl_raw_data[[#This Row],[time_taken]])*60+MINUTE(tbl_raw_data[[#This Row],[time_taken]])+SECOND(tbl_raw_data[[#This Row],[time_taken]])/60</f>
        <v>5.55</v>
      </c>
      <c r="K743" s="54">
        <f>DATE(YEAR(tbl_raw_data[[#This Row],[Date Actioned]]), MONTH(tbl_raw_data[[#This Row],[Date Actioned]]), DAY(tbl_raw_data[[#This Row],[Date Actioned]]))</f>
        <v>45138</v>
      </c>
      <c r="L743" s="55" t="str">
        <f>UPPER(TEXT(tbl_raw_data[[#This Row],[Updated_date]],"MMMM"))</f>
        <v>JULY</v>
      </c>
      <c r="M743" s="55" t="str">
        <f>UPPER("Week "&amp;IF(ROUNDUP(DAY(tbl_raw_data[[#This Row],[Updated_date]])/7,0)=5,4,ROUNDUP(DAY(tbl_raw_data[[#This Row],[Updated_date]])/7,0)))</f>
        <v>WEEK 4</v>
      </c>
      <c r="N743" s="57" t="str">
        <f>UPPER(VLOOKUP(tbl_raw_data[[#This Row],[Analyst]],[1]setting!$A$1:$B$15,2,0))</f>
        <v>OUADIR</v>
      </c>
      <c r="O743" s="57" t="str">
        <f>UPPER(tbl_raw_data[[#This Row],[Outcome]])</f>
        <v>APPROVE</v>
      </c>
      <c r="P743" s="57" t="str">
        <f>UPPER(tbl_raw_data[[#This Row],[Queue Name]])</f>
        <v>CONSUMER EXISTING</v>
      </c>
      <c r="Q743" s="57" t="str">
        <f>IF(tbl_raw_data[[#This Row],[time_taken_in_mins]]&lt;=20,"SLA_MET","SLA_NOT_MET")</f>
        <v>SLA_MET</v>
      </c>
    </row>
    <row r="744" spans="1:17" ht="15" customHeight="1" x14ac:dyDescent="0.25">
      <c r="A744" s="11" t="s">
        <v>2927</v>
      </c>
      <c r="B744" s="6">
        <v>45138.661851851852</v>
      </c>
      <c r="C744" s="9">
        <v>45138.668124999997</v>
      </c>
      <c r="D744" s="10" t="s">
        <v>46</v>
      </c>
      <c r="E744" s="10" t="s">
        <v>28</v>
      </c>
      <c r="F744" s="10" t="s">
        <v>10</v>
      </c>
      <c r="G744" s="108" t="s">
        <v>1305</v>
      </c>
      <c r="H74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4" s="48">
        <f>tbl_raw_data[[#This Row],[Date Actioned]]-tbl_raw_data[[#This Row],[Date Tagged]]</f>
        <v>6.2731481448281556E-3</v>
      </c>
      <c r="J744" s="50">
        <f>HOUR(tbl_raw_data[[#This Row],[time_taken]])*60+MINUTE(tbl_raw_data[[#This Row],[time_taken]])+SECOND(tbl_raw_data[[#This Row],[time_taken]])/60</f>
        <v>9.0333333333333332</v>
      </c>
      <c r="K744" s="54">
        <f>DATE(YEAR(tbl_raw_data[[#This Row],[Date Actioned]]), MONTH(tbl_raw_data[[#This Row],[Date Actioned]]), DAY(tbl_raw_data[[#This Row],[Date Actioned]]))</f>
        <v>45138</v>
      </c>
      <c r="L744" s="55" t="str">
        <f>UPPER(TEXT(tbl_raw_data[[#This Row],[Updated_date]],"MMMM"))</f>
        <v>JULY</v>
      </c>
      <c r="M744" s="55" t="str">
        <f>UPPER("Week "&amp;IF(ROUNDUP(DAY(tbl_raw_data[[#This Row],[Updated_date]])/7,0)=5,4,ROUNDUP(DAY(tbl_raw_data[[#This Row],[Updated_date]])/7,0)))</f>
        <v>WEEK 4</v>
      </c>
      <c r="N744" s="57" t="str">
        <f>UPPER(VLOOKUP(tbl_raw_data[[#This Row],[Analyst]],[1]setting!$A$1:$B$15,2,0))</f>
        <v>SAM</v>
      </c>
      <c r="O744" s="57" t="str">
        <f>UPPER(tbl_raw_data[[#This Row],[Outcome]])</f>
        <v>DECLINE</v>
      </c>
      <c r="P744" s="57" t="str">
        <f>UPPER(tbl_raw_data[[#This Row],[Queue Name]])</f>
        <v>CONSUMER EXISTING</v>
      </c>
      <c r="Q744" s="57" t="str">
        <f>IF(tbl_raw_data[[#This Row],[time_taken_in_mins]]&lt;=20,"SLA_MET","SLA_NOT_MET")</f>
        <v>SLA_MET</v>
      </c>
    </row>
    <row r="745" spans="1:17" ht="15" customHeight="1" x14ac:dyDescent="0.25">
      <c r="A745" s="22" t="s">
        <v>342</v>
      </c>
      <c r="B745" s="6">
        <v>45138.662106481483</v>
      </c>
      <c r="C745" s="9">
        <v>45138.664490740739</v>
      </c>
      <c r="D745" s="10" t="s">
        <v>13</v>
      </c>
      <c r="E745" s="10" t="s">
        <v>9</v>
      </c>
      <c r="F745" s="10" t="s">
        <v>73</v>
      </c>
      <c r="G745" s="108" t="s">
        <v>147</v>
      </c>
      <c r="H74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5" s="48">
        <f>tbl_raw_data[[#This Row],[Date Actioned]]-tbl_raw_data[[#This Row],[Date Tagged]]</f>
        <v>2.3842592563596554E-3</v>
      </c>
      <c r="J745" s="50">
        <f>HOUR(tbl_raw_data[[#This Row],[time_taken]])*60+MINUTE(tbl_raw_data[[#This Row],[time_taken]])+SECOND(tbl_raw_data[[#This Row],[time_taken]])/60</f>
        <v>3.4333333333333336</v>
      </c>
      <c r="K745" s="54">
        <f>DATE(YEAR(tbl_raw_data[[#This Row],[Date Actioned]]), MONTH(tbl_raw_data[[#This Row],[Date Actioned]]), DAY(tbl_raw_data[[#This Row],[Date Actioned]]))</f>
        <v>45138</v>
      </c>
      <c r="L745" s="55" t="str">
        <f>UPPER(TEXT(tbl_raw_data[[#This Row],[Updated_date]],"MMMM"))</f>
        <v>JULY</v>
      </c>
      <c r="M745" s="55" t="str">
        <f>UPPER("Week "&amp;IF(ROUNDUP(DAY(tbl_raw_data[[#This Row],[Updated_date]])/7,0)=5,4,ROUNDUP(DAY(tbl_raw_data[[#This Row],[Updated_date]])/7,0)))</f>
        <v>WEEK 4</v>
      </c>
      <c r="N745" s="57" t="str">
        <f>UPPER(VLOOKUP(tbl_raw_data[[#This Row],[Analyst]],[1]setting!$A$1:$B$15,2,0))</f>
        <v>SHAHID</v>
      </c>
      <c r="O745" s="57" t="str">
        <f>UPPER(tbl_raw_data[[#This Row],[Outcome]])</f>
        <v>APPROVE</v>
      </c>
      <c r="P745" s="57" t="str">
        <f>UPPER(tbl_raw_data[[#This Row],[Queue Name]])</f>
        <v>CONSUMER PRE BUREAU</v>
      </c>
      <c r="Q745" s="57" t="str">
        <f>IF(tbl_raw_data[[#This Row],[time_taken_in_mins]]&lt;=20,"SLA_MET","SLA_NOT_MET")</f>
        <v>SLA_MET</v>
      </c>
    </row>
    <row r="746" spans="1:17" ht="15" customHeight="1" x14ac:dyDescent="0.25">
      <c r="A746" s="5" t="s">
        <v>4691</v>
      </c>
      <c r="B746" s="12">
        <v>45138.662395833337</v>
      </c>
      <c r="C746" s="13">
        <v>45138.671273148146</v>
      </c>
      <c r="D746" s="14" t="s">
        <v>29</v>
      </c>
      <c r="E746" s="16" t="s">
        <v>28</v>
      </c>
      <c r="F746" s="14" t="s">
        <v>86</v>
      </c>
      <c r="G746" s="106"/>
      <c r="H746"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46" s="48">
        <f>tbl_raw_data[[#This Row],[Date Actioned]]-tbl_raw_data[[#This Row],[Date Tagged]]</f>
        <v>8.8773148090695031E-3</v>
      </c>
      <c r="J746" s="50">
        <f>HOUR(tbl_raw_data[[#This Row],[time_taken]])*60+MINUTE(tbl_raw_data[[#This Row],[time_taken]])+SECOND(tbl_raw_data[[#This Row],[time_taken]])/60</f>
        <v>12.783333333333333</v>
      </c>
      <c r="K746" s="54">
        <f>DATE(YEAR(tbl_raw_data[[#This Row],[Date Actioned]]), MONTH(tbl_raw_data[[#This Row],[Date Actioned]]), DAY(tbl_raw_data[[#This Row],[Date Actioned]]))</f>
        <v>45138</v>
      </c>
      <c r="L746" s="55" t="str">
        <f>UPPER(TEXT(tbl_raw_data[[#This Row],[Updated_date]],"MMMM"))</f>
        <v>JULY</v>
      </c>
      <c r="M746" s="55" t="str">
        <f>UPPER("Week "&amp;IF(ROUNDUP(DAY(tbl_raw_data[[#This Row],[Updated_date]])/7,0)=5,4,ROUNDUP(DAY(tbl_raw_data[[#This Row],[Updated_date]])/7,0)))</f>
        <v>WEEK 4</v>
      </c>
      <c r="N746" s="57" t="str">
        <f>UPPER(VLOOKUP(tbl_raw_data[[#This Row],[Analyst]],[1]setting!$A$1:$B$15,2,0))</f>
        <v>ASIF</v>
      </c>
      <c r="O746" s="57" t="str">
        <f>UPPER(tbl_raw_data[[#This Row],[Outcome]])</f>
        <v>APPROVE</v>
      </c>
      <c r="P746" s="57" t="str">
        <f>UPPER(tbl_raw_data[[#This Row],[Queue Name]])</f>
        <v>CONSUMER EXISTING</v>
      </c>
      <c r="Q746" s="57" t="str">
        <f>IF(tbl_raw_data[[#This Row],[time_taken_in_mins]]&lt;=20,"SLA_MET","SLA_NOT_MET")</f>
        <v>SLA_MET</v>
      </c>
    </row>
    <row r="747" spans="1:17" ht="15" customHeight="1" x14ac:dyDescent="0.25">
      <c r="A747" s="11" t="s">
        <v>3413</v>
      </c>
      <c r="B747" s="6">
        <v>45138.662615740737</v>
      </c>
      <c r="C747" s="7">
        <v>45138.669560185182</v>
      </c>
      <c r="D747" s="8" t="s">
        <v>29</v>
      </c>
      <c r="E747" s="10" t="s">
        <v>41</v>
      </c>
      <c r="F747" s="8" t="s">
        <v>254</v>
      </c>
      <c r="G747" s="109"/>
      <c r="H7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47" s="48">
        <f>tbl_raw_data[[#This Row],[Date Actioned]]-tbl_raw_data[[#This Row],[Date Tagged]]</f>
        <v>6.9444444452528842E-3</v>
      </c>
      <c r="J747" s="50">
        <f>HOUR(tbl_raw_data[[#This Row],[time_taken]])*60+MINUTE(tbl_raw_data[[#This Row],[time_taken]])+SECOND(tbl_raw_data[[#This Row],[time_taken]])/60</f>
        <v>10</v>
      </c>
      <c r="K747" s="54">
        <f>DATE(YEAR(tbl_raw_data[[#This Row],[Date Actioned]]), MONTH(tbl_raw_data[[#This Row],[Date Actioned]]), DAY(tbl_raw_data[[#This Row],[Date Actioned]]))</f>
        <v>45138</v>
      </c>
      <c r="L747" s="55" t="str">
        <f>UPPER(TEXT(tbl_raw_data[[#This Row],[Updated_date]],"MMMM"))</f>
        <v>JULY</v>
      </c>
      <c r="M747" s="55" t="str">
        <f>UPPER("Week "&amp;IF(ROUNDUP(DAY(tbl_raw_data[[#This Row],[Updated_date]])/7,0)=5,4,ROUNDUP(DAY(tbl_raw_data[[#This Row],[Updated_date]])/7,0)))</f>
        <v>WEEK 4</v>
      </c>
      <c r="N747" s="57" t="str">
        <f>UPPER(VLOOKUP(tbl_raw_data[[#This Row],[Analyst]],[1]setting!$A$1:$B$15,2,0))</f>
        <v>FARDIN</v>
      </c>
      <c r="O747" s="57" t="str">
        <f>UPPER(tbl_raw_data[[#This Row],[Outcome]])</f>
        <v>APPROVE</v>
      </c>
      <c r="P747" s="57" t="str">
        <f>UPPER(tbl_raw_data[[#This Row],[Queue Name]])</f>
        <v>CONSUMER POST BUREAU</v>
      </c>
      <c r="Q747" s="57" t="str">
        <f>IF(tbl_raw_data[[#This Row],[time_taken_in_mins]]&lt;=20,"SLA_MET","SLA_NOT_MET")</f>
        <v>SLA_MET</v>
      </c>
    </row>
    <row r="748" spans="1:17" ht="15" customHeight="1" x14ac:dyDescent="0.25">
      <c r="A748" s="22" t="s">
        <v>967</v>
      </c>
      <c r="B748" s="12">
        <v>45138.663437499999</v>
      </c>
      <c r="C748" s="15">
        <v>45138.667060185187</v>
      </c>
      <c r="D748" s="16" t="s">
        <v>13</v>
      </c>
      <c r="E748" s="16" t="s">
        <v>28</v>
      </c>
      <c r="F748" s="16" t="s">
        <v>55</v>
      </c>
      <c r="G748" s="107" t="s">
        <v>29</v>
      </c>
      <c r="H748"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8" s="48">
        <f>tbl_raw_data[[#This Row],[Date Actioned]]-tbl_raw_data[[#This Row],[Date Tagged]]</f>
        <v>3.6226851880201139E-3</v>
      </c>
      <c r="J748" s="50">
        <f>HOUR(tbl_raw_data[[#This Row],[time_taken]])*60+MINUTE(tbl_raw_data[[#This Row],[time_taken]])+SECOND(tbl_raw_data[[#This Row],[time_taken]])/60</f>
        <v>5.2166666666666668</v>
      </c>
      <c r="K748" s="54">
        <f>DATE(YEAR(tbl_raw_data[[#This Row],[Date Actioned]]), MONTH(tbl_raw_data[[#This Row],[Date Actioned]]), DAY(tbl_raw_data[[#This Row],[Date Actioned]]))</f>
        <v>45138</v>
      </c>
      <c r="L748" s="55" t="str">
        <f>UPPER(TEXT(tbl_raw_data[[#This Row],[Updated_date]],"MMMM"))</f>
        <v>JULY</v>
      </c>
      <c r="M748" s="55" t="str">
        <f>UPPER("Week "&amp;IF(ROUNDUP(DAY(tbl_raw_data[[#This Row],[Updated_date]])/7,0)=5,4,ROUNDUP(DAY(tbl_raw_data[[#This Row],[Updated_date]])/7,0)))</f>
        <v>WEEK 4</v>
      </c>
      <c r="N748" s="57" t="str">
        <f>UPPER(VLOOKUP(tbl_raw_data[[#This Row],[Analyst]],[1]setting!$A$1:$B$15,2,0))</f>
        <v>CAMERON</v>
      </c>
      <c r="O748" s="57" t="str">
        <f>UPPER(tbl_raw_data[[#This Row],[Outcome]])</f>
        <v>APPROVE</v>
      </c>
      <c r="P748" s="57" t="str">
        <f>UPPER(tbl_raw_data[[#This Row],[Queue Name]])</f>
        <v>CONSUMER EXISTING</v>
      </c>
      <c r="Q748" s="57" t="str">
        <f>IF(tbl_raw_data[[#This Row],[time_taken_in_mins]]&lt;=20,"SLA_MET","SLA_NOT_MET")</f>
        <v>SLA_MET</v>
      </c>
    </row>
    <row r="749" spans="1:17" ht="15" customHeight="1" x14ac:dyDescent="0.25">
      <c r="A749" s="5" t="s">
        <v>2202</v>
      </c>
      <c r="B749" s="6">
        <v>45138.666296296295</v>
      </c>
      <c r="C749" s="9">
        <v>45138.671655092592</v>
      </c>
      <c r="D749" s="10" t="s">
        <v>13</v>
      </c>
      <c r="E749" s="10" t="s">
        <v>28</v>
      </c>
      <c r="F749" s="10" t="s">
        <v>55</v>
      </c>
      <c r="G749" s="108" t="s">
        <v>29</v>
      </c>
      <c r="H74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49" s="48">
        <f>tbl_raw_data[[#This Row],[Date Actioned]]-tbl_raw_data[[#This Row],[Date Tagged]]</f>
        <v>5.3587962975143455E-3</v>
      </c>
      <c r="J749" s="50">
        <f>HOUR(tbl_raw_data[[#This Row],[time_taken]])*60+MINUTE(tbl_raw_data[[#This Row],[time_taken]])+SECOND(tbl_raw_data[[#This Row],[time_taken]])/60</f>
        <v>7.7166666666666668</v>
      </c>
      <c r="K749" s="54">
        <f>DATE(YEAR(tbl_raw_data[[#This Row],[Date Actioned]]), MONTH(tbl_raw_data[[#This Row],[Date Actioned]]), DAY(tbl_raw_data[[#This Row],[Date Actioned]]))</f>
        <v>45138</v>
      </c>
      <c r="L749" s="55" t="str">
        <f>UPPER(TEXT(tbl_raw_data[[#This Row],[Updated_date]],"MMMM"))</f>
        <v>JULY</v>
      </c>
      <c r="M749" s="55" t="str">
        <f>UPPER("Week "&amp;IF(ROUNDUP(DAY(tbl_raw_data[[#This Row],[Updated_date]])/7,0)=5,4,ROUNDUP(DAY(tbl_raw_data[[#This Row],[Updated_date]])/7,0)))</f>
        <v>WEEK 4</v>
      </c>
      <c r="N749" s="57" t="str">
        <f>UPPER(VLOOKUP(tbl_raw_data[[#This Row],[Analyst]],[1]setting!$A$1:$B$15,2,0))</f>
        <v>CAMERON</v>
      </c>
      <c r="O749" s="57" t="str">
        <f>UPPER(tbl_raw_data[[#This Row],[Outcome]])</f>
        <v>APPROVE</v>
      </c>
      <c r="P749" s="57" t="str">
        <f>UPPER(tbl_raw_data[[#This Row],[Queue Name]])</f>
        <v>CONSUMER EXISTING</v>
      </c>
      <c r="Q749" s="57" t="str">
        <f>IF(tbl_raw_data[[#This Row],[time_taken_in_mins]]&lt;=20,"SLA_MET","SLA_NOT_MET")</f>
        <v>SLA_MET</v>
      </c>
    </row>
    <row r="750" spans="1:17" ht="15" customHeight="1" x14ac:dyDescent="0.25">
      <c r="A750" s="11" t="s">
        <v>2767</v>
      </c>
      <c r="B750" s="12">
        <v>45138.669259259259</v>
      </c>
      <c r="C750" s="15">
        <v>45138.67528935185</v>
      </c>
      <c r="D750" s="16" t="s">
        <v>13</v>
      </c>
      <c r="E750" s="16" t="s">
        <v>9</v>
      </c>
      <c r="F750" s="16" t="s">
        <v>168</v>
      </c>
      <c r="G750" s="107" t="s">
        <v>29</v>
      </c>
      <c r="H75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0" s="48">
        <f>tbl_raw_data[[#This Row],[Date Actioned]]-tbl_raw_data[[#This Row],[Date Tagged]]</f>
        <v>6.0300925906631164E-3</v>
      </c>
      <c r="J750" s="50">
        <f>HOUR(tbl_raw_data[[#This Row],[time_taken]])*60+MINUTE(tbl_raw_data[[#This Row],[time_taken]])+SECOND(tbl_raw_data[[#This Row],[time_taken]])/60</f>
        <v>8.6833333333333336</v>
      </c>
      <c r="K750" s="54">
        <f>DATE(YEAR(tbl_raw_data[[#This Row],[Date Actioned]]), MONTH(tbl_raw_data[[#This Row],[Date Actioned]]), DAY(tbl_raw_data[[#This Row],[Date Actioned]]))</f>
        <v>45138</v>
      </c>
      <c r="L750" s="55" t="str">
        <f>UPPER(TEXT(tbl_raw_data[[#This Row],[Updated_date]],"MMMM"))</f>
        <v>JULY</v>
      </c>
      <c r="M750" s="55" t="str">
        <f>UPPER("Week "&amp;IF(ROUNDUP(DAY(tbl_raw_data[[#This Row],[Updated_date]])/7,0)=5,4,ROUNDUP(DAY(tbl_raw_data[[#This Row],[Updated_date]])/7,0)))</f>
        <v>WEEK 4</v>
      </c>
      <c r="N750" s="57" t="str">
        <f>UPPER(VLOOKUP(tbl_raw_data[[#This Row],[Analyst]],[1]setting!$A$1:$B$15,2,0))</f>
        <v>MERCEDES</v>
      </c>
      <c r="O750" s="57" t="str">
        <f>UPPER(tbl_raw_data[[#This Row],[Outcome]])</f>
        <v>APPROVE</v>
      </c>
      <c r="P750" s="57" t="str">
        <f>UPPER(tbl_raw_data[[#This Row],[Queue Name]])</f>
        <v>CONSUMER PRE BUREAU</v>
      </c>
      <c r="Q750" s="57" t="str">
        <f>IF(tbl_raw_data[[#This Row],[time_taken_in_mins]]&lt;=20,"SLA_MET","SLA_NOT_MET")</f>
        <v>SLA_MET</v>
      </c>
    </row>
    <row r="751" spans="1:17" ht="15" customHeight="1" x14ac:dyDescent="0.25">
      <c r="A751" s="22" t="s">
        <v>3656</v>
      </c>
      <c r="B751" s="6">
        <v>45138.669444444444</v>
      </c>
      <c r="C751" s="9">
        <v>45138.676689814813</v>
      </c>
      <c r="D751" s="10" t="s">
        <v>8</v>
      </c>
      <c r="E751" s="10" t="s">
        <v>41</v>
      </c>
      <c r="F751" s="10" t="s">
        <v>86</v>
      </c>
      <c r="G751" s="108" t="s">
        <v>3657</v>
      </c>
      <c r="H75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1" s="48">
        <f>tbl_raw_data[[#This Row],[Date Actioned]]-tbl_raw_data[[#This Row],[Date Tagged]]</f>
        <v>7.2453703687642701E-3</v>
      </c>
      <c r="J751" s="50">
        <f>HOUR(tbl_raw_data[[#This Row],[time_taken]])*60+MINUTE(tbl_raw_data[[#This Row],[time_taken]])+SECOND(tbl_raw_data[[#This Row],[time_taken]])/60</f>
        <v>10.433333333333334</v>
      </c>
      <c r="K751" s="54">
        <f>DATE(YEAR(tbl_raw_data[[#This Row],[Date Actioned]]), MONTH(tbl_raw_data[[#This Row],[Date Actioned]]), DAY(tbl_raw_data[[#This Row],[Date Actioned]]))</f>
        <v>45138</v>
      </c>
      <c r="L751" s="55" t="str">
        <f>UPPER(TEXT(tbl_raw_data[[#This Row],[Updated_date]],"MMMM"))</f>
        <v>JULY</v>
      </c>
      <c r="M751" s="55" t="str">
        <f>UPPER("Week "&amp;IF(ROUNDUP(DAY(tbl_raw_data[[#This Row],[Updated_date]])/7,0)=5,4,ROUNDUP(DAY(tbl_raw_data[[#This Row],[Updated_date]])/7,0)))</f>
        <v>WEEK 4</v>
      </c>
      <c r="N751" s="57" t="str">
        <f>UPPER(VLOOKUP(tbl_raw_data[[#This Row],[Analyst]],[1]setting!$A$1:$B$15,2,0))</f>
        <v>ASIF</v>
      </c>
      <c r="O751" s="57" t="str">
        <f>UPPER(tbl_raw_data[[#This Row],[Outcome]])</f>
        <v>WITHDRAW</v>
      </c>
      <c r="P751" s="57" t="str">
        <f>UPPER(tbl_raw_data[[#This Row],[Queue Name]])</f>
        <v>CONSUMER POST BUREAU</v>
      </c>
      <c r="Q751" s="57" t="str">
        <f>IF(tbl_raw_data[[#This Row],[time_taken_in_mins]]&lt;=20,"SLA_MET","SLA_NOT_MET")</f>
        <v>SLA_MET</v>
      </c>
    </row>
    <row r="752" spans="1:17" ht="15" customHeight="1" x14ac:dyDescent="0.25">
      <c r="A752" s="5" t="s">
        <v>2317</v>
      </c>
      <c r="B752" s="12">
        <v>45138.669895833336</v>
      </c>
      <c r="C752" s="15">
        <v>45138.675381944442</v>
      </c>
      <c r="D752" s="16" t="s">
        <v>8</v>
      </c>
      <c r="E752" s="16" t="s">
        <v>9</v>
      </c>
      <c r="F752" s="16" t="s">
        <v>55</v>
      </c>
      <c r="G752" s="107" t="s">
        <v>11</v>
      </c>
      <c r="H75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2" s="48">
        <f>tbl_raw_data[[#This Row],[Date Actioned]]-tbl_raw_data[[#This Row],[Date Tagged]]</f>
        <v>5.4861111057107337E-3</v>
      </c>
      <c r="J752" s="50">
        <f>HOUR(tbl_raw_data[[#This Row],[time_taken]])*60+MINUTE(tbl_raw_data[[#This Row],[time_taken]])+SECOND(tbl_raw_data[[#This Row],[time_taken]])/60</f>
        <v>7.9</v>
      </c>
      <c r="K752" s="54">
        <f>DATE(YEAR(tbl_raw_data[[#This Row],[Date Actioned]]), MONTH(tbl_raw_data[[#This Row],[Date Actioned]]), DAY(tbl_raw_data[[#This Row],[Date Actioned]]))</f>
        <v>45138</v>
      </c>
      <c r="L752" s="55" t="str">
        <f>UPPER(TEXT(tbl_raw_data[[#This Row],[Updated_date]],"MMMM"))</f>
        <v>JULY</v>
      </c>
      <c r="M752" s="55" t="str">
        <f>UPPER("Week "&amp;IF(ROUNDUP(DAY(tbl_raw_data[[#This Row],[Updated_date]])/7,0)=5,4,ROUNDUP(DAY(tbl_raw_data[[#This Row],[Updated_date]])/7,0)))</f>
        <v>WEEK 4</v>
      </c>
      <c r="N752" s="57" t="str">
        <f>UPPER(VLOOKUP(tbl_raw_data[[#This Row],[Analyst]],[1]setting!$A$1:$B$15,2,0))</f>
        <v>CAMERON</v>
      </c>
      <c r="O752" s="57" t="str">
        <f>UPPER(tbl_raw_data[[#This Row],[Outcome]])</f>
        <v>WITHDRAW</v>
      </c>
      <c r="P752" s="57" t="str">
        <f>UPPER(tbl_raw_data[[#This Row],[Queue Name]])</f>
        <v>CONSUMER PRE BUREAU</v>
      </c>
      <c r="Q752" s="57" t="str">
        <f>IF(tbl_raw_data[[#This Row],[time_taken_in_mins]]&lt;=20,"SLA_MET","SLA_NOT_MET")</f>
        <v>SLA_MET</v>
      </c>
    </row>
    <row r="753" spans="1:17" ht="15" customHeight="1" x14ac:dyDescent="0.25">
      <c r="A753" s="22" t="s">
        <v>2574</v>
      </c>
      <c r="B753" s="6">
        <v>45138.671226851853</v>
      </c>
      <c r="C753" s="9">
        <v>45138.677002314813</v>
      </c>
      <c r="D753" s="10" t="s">
        <v>13</v>
      </c>
      <c r="E753" s="10" t="s">
        <v>9</v>
      </c>
      <c r="F753" s="10" t="s">
        <v>228</v>
      </c>
      <c r="G753" s="108" t="s">
        <v>67</v>
      </c>
      <c r="H753"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3" s="48">
        <f>tbl_raw_data[[#This Row],[Date Actioned]]-tbl_raw_data[[#This Row],[Date Tagged]]</f>
        <v>5.7754629597184248E-3</v>
      </c>
      <c r="J753" s="50">
        <f>HOUR(tbl_raw_data[[#This Row],[time_taken]])*60+MINUTE(tbl_raw_data[[#This Row],[time_taken]])+SECOND(tbl_raw_data[[#This Row],[time_taken]])/60</f>
        <v>8.3166666666666664</v>
      </c>
      <c r="K753" s="54">
        <f>DATE(YEAR(tbl_raw_data[[#This Row],[Date Actioned]]), MONTH(tbl_raw_data[[#This Row],[Date Actioned]]), DAY(tbl_raw_data[[#This Row],[Date Actioned]]))</f>
        <v>45138</v>
      </c>
      <c r="L753" s="55" t="str">
        <f>UPPER(TEXT(tbl_raw_data[[#This Row],[Updated_date]],"MMMM"))</f>
        <v>JULY</v>
      </c>
      <c r="M753" s="55" t="str">
        <f>UPPER("Week "&amp;IF(ROUNDUP(DAY(tbl_raw_data[[#This Row],[Updated_date]])/7,0)=5,4,ROUNDUP(DAY(tbl_raw_data[[#This Row],[Updated_date]])/7,0)))</f>
        <v>WEEK 4</v>
      </c>
      <c r="N753" s="57" t="str">
        <f>UPPER(VLOOKUP(tbl_raw_data[[#This Row],[Analyst]],[1]setting!$A$1:$B$15,2,0))</f>
        <v>OUADIR</v>
      </c>
      <c r="O753" s="57" t="str">
        <f>UPPER(tbl_raw_data[[#This Row],[Outcome]])</f>
        <v>APPROVE</v>
      </c>
      <c r="P753" s="57" t="str">
        <f>UPPER(tbl_raw_data[[#This Row],[Queue Name]])</f>
        <v>CONSUMER PRE BUREAU</v>
      </c>
      <c r="Q753" s="57" t="str">
        <f>IF(tbl_raw_data[[#This Row],[time_taken_in_mins]]&lt;=20,"SLA_MET","SLA_NOT_MET")</f>
        <v>SLA_MET</v>
      </c>
    </row>
    <row r="754" spans="1:17" ht="15" customHeight="1" x14ac:dyDescent="0.25">
      <c r="A754" s="11" t="s">
        <v>158</v>
      </c>
      <c r="B754" s="6">
        <v>45138.672071759262</v>
      </c>
      <c r="C754" s="9">
        <v>45138.673796296294</v>
      </c>
      <c r="D754" s="10" t="s">
        <v>8</v>
      </c>
      <c r="E754" s="10" t="s">
        <v>9</v>
      </c>
      <c r="F754" s="10" t="s">
        <v>10</v>
      </c>
      <c r="G754" s="108" t="s">
        <v>11</v>
      </c>
      <c r="H75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4" s="48">
        <f>tbl_raw_data[[#This Row],[Date Actioned]]-tbl_raw_data[[#This Row],[Date Tagged]]</f>
        <v>1.7245370327145793E-3</v>
      </c>
      <c r="J754" s="50">
        <f>HOUR(tbl_raw_data[[#This Row],[time_taken]])*60+MINUTE(tbl_raw_data[[#This Row],[time_taken]])+SECOND(tbl_raw_data[[#This Row],[time_taken]])/60</f>
        <v>2.4833333333333334</v>
      </c>
      <c r="K754" s="54">
        <f>DATE(YEAR(tbl_raw_data[[#This Row],[Date Actioned]]), MONTH(tbl_raw_data[[#This Row],[Date Actioned]]), DAY(tbl_raw_data[[#This Row],[Date Actioned]]))</f>
        <v>45138</v>
      </c>
      <c r="L754" s="55" t="str">
        <f>UPPER(TEXT(tbl_raw_data[[#This Row],[Updated_date]],"MMMM"))</f>
        <v>JULY</v>
      </c>
      <c r="M754" s="55" t="str">
        <f>UPPER("Week "&amp;IF(ROUNDUP(DAY(tbl_raw_data[[#This Row],[Updated_date]])/7,0)=5,4,ROUNDUP(DAY(tbl_raw_data[[#This Row],[Updated_date]])/7,0)))</f>
        <v>WEEK 4</v>
      </c>
      <c r="N754" s="57" t="str">
        <f>UPPER(VLOOKUP(tbl_raw_data[[#This Row],[Analyst]],[1]setting!$A$1:$B$15,2,0))</f>
        <v>SAM</v>
      </c>
      <c r="O754" s="57" t="str">
        <f>UPPER(tbl_raw_data[[#This Row],[Outcome]])</f>
        <v>WITHDRAW</v>
      </c>
      <c r="P754" s="57" t="str">
        <f>UPPER(tbl_raw_data[[#This Row],[Queue Name]])</f>
        <v>CONSUMER PRE BUREAU</v>
      </c>
      <c r="Q754" s="57" t="str">
        <f>IF(tbl_raw_data[[#This Row],[time_taken_in_mins]]&lt;=20,"SLA_MET","SLA_NOT_MET")</f>
        <v>SLA_MET</v>
      </c>
    </row>
    <row r="755" spans="1:17" ht="15" customHeight="1" x14ac:dyDescent="0.25">
      <c r="A755" s="22" t="s">
        <v>991</v>
      </c>
      <c r="B755" s="12">
        <v>45138.67292824074</v>
      </c>
      <c r="C755" s="15">
        <v>45138.67659722222</v>
      </c>
      <c r="D755" s="16" t="s">
        <v>8</v>
      </c>
      <c r="E755" s="16" t="s">
        <v>41</v>
      </c>
      <c r="F755" s="16" t="s">
        <v>455</v>
      </c>
      <c r="G755" s="107" t="s">
        <v>992</v>
      </c>
      <c r="H75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5" s="48">
        <f>tbl_raw_data[[#This Row],[Date Actioned]]-tbl_raw_data[[#This Row],[Date Tagged]]</f>
        <v>3.6689814805868082E-3</v>
      </c>
      <c r="J755" s="50">
        <f>HOUR(tbl_raw_data[[#This Row],[time_taken]])*60+MINUTE(tbl_raw_data[[#This Row],[time_taken]])+SECOND(tbl_raw_data[[#This Row],[time_taken]])/60</f>
        <v>5.2833333333333332</v>
      </c>
      <c r="K755" s="54">
        <f>DATE(YEAR(tbl_raw_data[[#This Row],[Date Actioned]]), MONTH(tbl_raw_data[[#This Row],[Date Actioned]]), DAY(tbl_raw_data[[#This Row],[Date Actioned]]))</f>
        <v>45138</v>
      </c>
      <c r="L755" s="55" t="str">
        <f>UPPER(TEXT(tbl_raw_data[[#This Row],[Updated_date]],"MMMM"))</f>
        <v>JULY</v>
      </c>
      <c r="M755" s="55" t="str">
        <f>UPPER("Week "&amp;IF(ROUNDUP(DAY(tbl_raw_data[[#This Row],[Updated_date]])/7,0)=5,4,ROUNDUP(DAY(tbl_raw_data[[#This Row],[Updated_date]])/7,0)))</f>
        <v>WEEK 4</v>
      </c>
      <c r="N755" s="57" t="str">
        <f>UPPER(VLOOKUP(tbl_raw_data[[#This Row],[Analyst]],[1]setting!$A$1:$B$15,2,0))</f>
        <v>ROHAN</v>
      </c>
      <c r="O755" s="57" t="str">
        <f>UPPER(tbl_raw_data[[#This Row],[Outcome]])</f>
        <v>WITHDRAW</v>
      </c>
      <c r="P755" s="57" t="str">
        <f>UPPER(tbl_raw_data[[#This Row],[Queue Name]])</f>
        <v>CONSUMER POST BUREAU</v>
      </c>
      <c r="Q755" s="57" t="str">
        <f>IF(tbl_raw_data[[#This Row],[time_taken_in_mins]]&lt;=20,"SLA_MET","SLA_NOT_MET")</f>
        <v>SLA_MET</v>
      </c>
    </row>
    <row r="756" spans="1:17" ht="15" customHeight="1" x14ac:dyDescent="0.25">
      <c r="A756" s="5" t="s">
        <v>1429</v>
      </c>
      <c r="B756" s="12">
        <v>45138.673356481479</v>
      </c>
      <c r="C756" s="15">
        <v>45138.677685185183</v>
      </c>
      <c r="D756" s="16" t="s">
        <v>13</v>
      </c>
      <c r="E756" s="16" t="s">
        <v>28</v>
      </c>
      <c r="F756" s="16" t="s">
        <v>10</v>
      </c>
      <c r="G756" s="107" t="s">
        <v>53</v>
      </c>
      <c r="H75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6" s="48">
        <f>tbl_raw_data[[#This Row],[Date Actioned]]-tbl_raw_data[[#This Row],[Date Tagged]]</f>
        <v>4.3287037042318843E-3</v>
      </c>
      <c r="J756" s="50">
        <f>HOUR(tbl_raw_data[[#This Row],[time_taken]])*60+MINUTE(tbl_raw_data[[#This Row],[time_taken]])+SECOND(tbl_raw_data[[#This Row],[time_taken]])/60</f>
        <v>6.2333333333333334</v>
      </c>
      <c r="K756" s="54">
        <f>DATE(YEAR(tbl_raw_data[[#This Row],[Date Actioned]]), MONTH(tbl_raw_data[[#This Row],[Date Actioned]]), DAY(tbl_raw_data[[#This Row],[Date Actioned]]))</f>
        <v>45138</v>
      </c>
      <c r="L756" s="55" t="str">
        <f>UPPER(TEXT(tbl_raw_data[[#This Row],[Updated_date]],"MMMM"))</f>
        <v>JULY</v>
      </c>
      <c r="M756" s="55" t="str">
        <f>UPPER("Week "&amp;IF(ROUNDUP(DAY(tbl_raw_data[[#This Row],[Updated_date]])/7,0)=5,4,ROUNDUP(DAY(tbl_raw_data[[#This Row],[Updated_date]])/7,0)))</f>
        <v>WEEK 4</v>
      </c>
      <c r="N756" s="57" t="str">
        <f>UPPER(VLOOKUP(tbl_raw_data[[#This Row],[Analyst]],[1]setting!$A$1:$B$15,2,0))</f>
        <v>SAM</v>
      </c>
      <c r="O756" s="57" t="str">
        <f>UPPER(tbl_raw_data[[#This Row],[Outcome]])</f>
        <v>APPROVE</v>
      </c>
      <c r="P756" s="57" t="str">
        <f>UPPER(tbl_raw_data[[#This Row],[Queue Name]])</f>
        <v>CONSUMER EXISTING</v>
      </c>
      <c r="Q756" s="57" t="str">
        <f>IF(tbl_raw_data[[#This Row],[time_taken_in_mins]]&lt;=20,"SLA_MET","SLA_NOT_MET")</f>
        <v>SLA_MET</v>
      </c>
    </row>
    <row r="757" spans="1:17" ht="15" customHeight="1" x14ac:dyDescent="0.25">
      <c r="A757" s="5" t="s">
        <v>2971</v>
      </c>
      <c r="B757" s="6">
        <v>45138.673784722225</v>
      </c>
      <c r="C757" s="9">
        <v>45138.680127314816</v>
      </c>
      <c r="D757" s="10" t="s">
        <v>8</v>
      </c>
      <c r="E757" s="10" t="s">
        <v>9</v>
      </c>
      <c r="F757" s="10" t="s">
        <v>55</v>
      </c>
      <c r="G757" s="108" t="s">
        <v>2972</v>
      </c>
      <c r="H75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57" s="48">
        <f>tbl_raw_data[[#This Row],[Date Actioned]]-tbl_raw_data[[#This Row],[Date Tagged]]</f>
        <v>6.3425925909541547E-3</v>
      </c>
      <c r="J757" s="50">
        <f>HOUR(tbl_raw_data[[#This Row],[time_taken]])*60+MINUTE(tbl_raw_data[[#This Row],[time_taken]])+SECOND(tbl_raw_data[[#This Row],[time_taken]])/60</f>
        <v>9.1333333333333329</v>
      </c>
      <c r="K757" s="54">
        <f>DATE(YEAR(tbl_raw_data[[#This Row],[Date Actioned]]), MONTH(tbl_raw_data[[#This Row],[Date Actioned]]), DAY(tbl_raw_data[[#This Row],[Date Actioned]]))</f>
        <v>45138</v>
      </c>
      <c r="L757" s="55" t="str">
        <f>UPPER(TEXT(tbl_raw_data[[#This Row],[Updated_date]],"MMMM"))</f>
        <v>JULY</v>
      </c>
      <c r="M757" s="55" t="str">
        <f>UPPER("Week "&amp;IF(ROUNDUP(DAY(tbl_raw_data[[#This Row],[Updated_date]])/7,0)=5,4,ROUNDUP(DAY(tbl_raw_data[[#This Row],[Updated_date]])/7,0)))</f>
        <v>WEEK 4</v>
      </c>
      <c r="N757" s="57" t="str">
        <f>UPPER(VLOOKUP(tbl_raw_data[[#This Row],[Analyst]],[1]setting!$A$1:$B$15,2,0))</f>
        <v>CAMERON</v>
      </c>
      <c r="O757" s="57" t="str">
        <f>UPPER(tbl_raw_data[[#This Row],[Outcome]])</f>
        <v>WITHDRAW</v>
      </c>
      <c r="P757" s="57" t="str">
        <f>UPPER(tbl_raw_data[[#This Row],[Queue Name]])</f>
        <v>CONSUMER PRE BUREAU</v>
      </c>
      <c r="Q757" s="57" t="str">
        <f>IF(tbl_raw_data[[#This Row],[time_taken_in_mins]]&lt;=20,"SLA_MET","SLA_NOT_MET")</f>
        <v>SLA_MET</v>
      </c>
    </row>
    <row r="758" spans="1:17" ht="15" customHeight="1" x14ac:dyDescent="0.25">
      <c r="A758" s="11" t="s">
        <v>2258</v>
      </c>
      <c r="B758" s="6">
        <v>45138.675787037035</v>
      </c>
      <c r="C758" s="9">
        <v>45138.681203703702</v>
      </c>
      <c r="D758" s="10" t="s">
        <v>13</v>
      </c>
      <c r="E758" s="10" t="s">
        <v>28</v>
      </c>
      <c r="F758" s="10" t="s">
        <v>168</v>
      </c>
      <c r="G758" s="108" t="s">
        <v>29</v>
      </c>
      <c r="H75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8" s="48">
        <f>tbl_raw_data[[#This Row],[Date Actioned]]-tbl_raw_data[[#This Row],[Date Tagged]]</f>
        <v>5.4166666668606922E-3</v>
      </c>
      <c r="J758" s="50">
        <f>HOUR(tbl_raw_data[[#This Row],[time_taken]])*60+MINUTE(tbl_raw_data[[#This Row],[time_taken]])+SECOND(tbl_raw_data[[#This Row],[time_taken]])/60</f>
        <v>7.8</v>
      </c>
      <c r="K758" s="54">
        <f>DATE(YEAR(tbl_raw_data[[#This Row],[Date Actioned]]), MONTH(tbl_raw_data[[#This Row],[Date Actioned]]), DAY(tbl_raw_data[[#This Row],[Date Actioned]]))</f>
        <v>45138</v>
      </c>
      <c r="L758" s="55" t="str">
        <f>UPPER(TEXT(tbl_raw_data[[#This Row],[Updated_date]],"MMMM"))</f>
        <v>JULY</v>
      </c>
      <c r="M758" s="55" t="str">
        <f>UPPER("Week "&amp;IF(ROUNDUP(DAY(tbl_raw_data[[#This Row],[Updated_date]])/7,0)=5,4,ROUNDUP(DAY(tbl_raw_data[[#This Row],[Updated_date]])/7,0)))</f>
        <v>WEEK 4</v>
      </c>
      <c r="N758" s="57" t="str">
        <f>UPPER(VLOOKUP(tbl_raw_data[[#This Row],[Analyst]],[1]setting!$A$1:$B$15,2,0))</f>
        <v>MERCEDES</v>
      </c>
      <c r="O758" s="57" t="str">
        <f>UPPER(tbl_raw_data[[#This Row],[Outcome]])</f>
        <v>APPROVE</v>
      </c>
      <c r="P758" s="57" t="str">
        <f>UPPER(tbl_raw_data[[#This Row],[Queue Name]])</f>
        <v>CONSUMER EXISTING</v>
      </c>
      <c r="Q758" s="57" t="str">
        <f>IF(tbl_raw_data[[#This Row],[time_taken_in_mins]]&lt;=20,"SLA_MET","SLA_NOT_MET")</f>
        <v>SLA_MET</v>
      </c>
    </row>
    <row r="759" spans="1:17" ht="15" customHeight="1" x14ac:dyDescent="0.25">
      <c r="A759" s="22" t="s">
        <v>2954</v>
      </c>
      <c r="B759" s="12">
        <v>45138.676261574074</v>
      </c>
      <c r="C759" s="15">
        <v>45138.682569444441</v>
      </c>
      <c r="D759" s="16" t="s">
        <v>13</v>
      </c>
      <c r="E759" s="16" t="s">
        <v>28</v>
      </c>
      <c r="F759" s="16" t="s">
        <v>455</v>
      </c>
      <c r="G759" s="107" t="s">
        <v>29</v>
      </c>
      <c r="H75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59" s="48">
        <f>tbl_raw_data[[#This Row],[Date Actioned]]-tbl_raw_data[[#This Row],[Date Tagged]]</f>
        <v>6.3078703678911552E-3</v>
      </c>
      <c r="J759" s="50">
        <f>HOUR(tbl_raw_data[[#This Row],[time_taken]])*60+MINUTE(tbl_raw_data[[#This Row],[time_taken]])+SECOND(tbl_raw_data[[#This Row],[time_taken]])/60</f>
        <v>9.0833333333333339</v>
      </c>
      <c r="K759" s="54">
        <f>DATE(YEAR(tbl_raw_data[[#This Row],[Date Actioned]]), MONTH(tbl_raw_data[[#This Row],[Date Actioned]]), DAY(tbl_raw_data[[#This Row],[Date Actioned]]))</f>
        <v>45138</v>
      </c>
      <c r="L759" s="55" t="str">
        <f>UPPER(TEXT(tbl_raw_data[[#This Row],[Updated_date]],"MMMM"))</f>
        <v>JULY</v>
      </c>
      <c r="M759" s="55" t="str">
        <f>UPPER("Week "&amp;IF(ROUNDUP(DAY(tbl_raw_data[[#This Row],[Updated_date]])/7,0)=5,4,ROUNDUP(DAY(tbl_raw_data[[#This Row],[Updated_date]])/7,0)))</f>
        <v>WEEK 4</v>
      </c>
      <c r="N759" s="57" t="str">
        <f>UPPER(VLOOKUP(tbl_raw_data[[#This Row],[Analyst]],[1]setting!$A$1:$B$15,2,0))</f>
        <v>ROHAN</v>
      </c>
      <c r="O759" s="57" t="str">
        <f>UPPER(tbl_raw_data[[#This Row],[Outcome]])</f>
        <v>APPROVE</v>
      </c>
      <c r="P759" s="57" t="str">
        <f>UPPER(tbl_raw_data[[#This Row],[Queue Name]])</f>
        <v>CONSUMER EXISTING</v>
      </c>
      <c r="Q759" s="57" t="str">
        <f>IF(tbl_raw_data[[#This Row],[time_taken_in_mins]]&lt;=20,"SLA_MET","SLA_NOT_MET")</f>
        <v>SLA_MET</v>
      </c>
    </row>
    <row r="760" spans="1:17" ht="15" customHeight="1" x14ac:dyDescent="0.25">
      <c r="A760" s="5" t="s">
        <v>901</v>
      </c>
      <c r="B760" s="6">
        <v>45138.678229166668</v>
      </c>
      <c r="C760" s="9">
        <v>45138.68173611111</v>
      </c>
      <c r="D760" s="10" t="s">
        <v>13</v>
      </c>
      <c r="E760" s="10" t="s">
        <v>28</v>
      </c>
      <c r="F760" s="10" t="s">
        <v>10</v>
      </c>
      <c r="G760" s="108" t="s">
        <v>29</v>
      </c>
      <c r="H76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0" s="48">
        <f>tbl_raw_data[[#This Row],[Date Actioned]]-tbl_raw_data[[#This Row],[Date Tagged]]</f>
        <v>3.5069444420514628E-3</v>
      </c>
      <c r="J760" s="50">
        <f>HOUR(tbl_raw_data[[#This Row],[time_taken]])*60+MINUTE(tbl_raw_data[[#This Row],[time_taken]])+SECOND(tbl_raw_data[[#This Row],[time_taken]])/60</f>
        <v>5.05</v>
      </c>
      <c r="K760" s="54">
        <f>DATE(YEAR(tbl_raw_data[[#This Row],[Date Actioned]]), MONTH(tbl_raw_data[[#This Row],[Date Actioned]]), DAY(tbl_raw_data[[#This Row],[Date Actioned]]))</f>
        <v>45138</v>
      </c>
      <c r="L760" s="55" t="str">
        <f>UPPER(TEXT(tbl_raw_data[[#This Row],[Updated_date]],"MMMM"))</f>
        <v>JULY</v>
      </c>
      <c r="M760" s="55" t="str">
        <f>UPPER("Week "&amp;IF(ROUNDUP(DAY(tbl_raw_data[[#This Row],[Updated_date]])/7,0)=5,4,ROUNDUP(DAY(tbl_raw_data[[#This Row],[Updated_date]])/7,0)))</f>
        <v>WEEK 4</v>
      </c>
      <c r="N760" s="57" t="str">
        <f>UPPER(VLOOKUP(tbl_raw_data[[#This Row],[Analyst]],[1]setting!$A$1:$B$15,2,0))</f>
        <v>SAM</v>
      </c>
      <c r="O760" s="57" t="str">
        <f>UPPER(tbl_raw_data[[#This Row],[Outcome]])</f>
        <v>APPROVE</v>
      </c>
      <c r="P760" s="57" t="str">
        <f>UPPER(tbl_raw_data[[#This Row],[Queue Name]])</f>
        <v>CONSUMER EXISTING</v>
      </c>
      <c r="Q760" s="57" t="str">
        <f>IF(tbl_raw_data[[#This Row],[time_taken_in_mins]]&lt;=20,"SLA_MET","SLA_NOT_MET")</f>
        <v>SLA_MET</v>
      </c>
    </row>
    <row r="761" spans="1:17" ht="15" customHeight="1" x14ac:dyDescent="0.25">
      <c r="A761" s="11" t="s">
        <v>2224</v>
      </c>
      <c r="B761" s="12">
        <v>45138.681377314817</v>
      </c>
      <c r="C761" s="15">
        <v>45138.686747685184</v>
      </c>
      <c r="D761" s="16" t="s">
        <v>13</v>
      </c>
      <c r="E761" s="16" t="s">
        <v>9</v>
      </c>
      <c r="F761" s="16" t="s">
        <v>10</v>
      </c>
      <c r="G761" s="107" t="s">
        <v>67</v>
      </c>
      <c r="H76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1" s="48">
        <f>tbl_raw_data[[#This Row],[Date Actioned]]-tbl_raw_data[[#This Row],[Date Tagged]]</f>
        <v>5.3703703670180403E-3</v>
      </c>
      <c r="J761" s="50">
        <f>HOUR(tbl_raw_data[[#This Row],[time_taken]])*60+MINUTE(tbl_raw_data[[#This Row],[time_taken]])+SECOND(tbl_raw_data[[#This Row],[time_taken]])/60</f>
        <v>7.7333333333333334</v>
      </c>
      <c r="K761" s="54">
        <f>DATE(YEAR(tbl_raw_data[[#This Row],[Date Actioned]]), MONTH(tbl_raw_data[[#This Row],[Date Actioned]]), DAY(tbl_raw_data[[#This Row],[Date Actioned]]))</f>
        <v>45138</v>
      </c>
      <c r="L761" s="55" t="str">
        <f>UPPER(TEXT(tbl_raw_data[[#This Row],[Updated_date]],"MMMM"))</f>
        <v>JULY</v>
      </c>
      <c r="M761" s="55" t="str">
        <f>UPPER("Week "&amp;IF(ROUNDUP(DAY(tbl_raw_data[[#This Row],[Updated_date]])/7,0)=5,4,ROUNDUP(DAY(tbl_raw_data[[#This Row],[Updated_date]])/7,0)))</f>
        <v>WEEK 4</v>
      </c>
      <c r="N761" s="57" t="str">
        <f>UPPER(VLOOKUP(tbl_raw_data[[#This Row],[Analyst]],[1]setting!$A$1:$B$15,2,0))</f>
        <v>SAM</v>
      </c>
      <c r="O761" s="57" t="str">
        <f>UPPER(tbl_raw_data[[#This Row],[Outcome]])</f>
        <v>APPROVE</v>
      </c>
      <c r="P761" s="57" t="str">
        <f>UPPER(tbl_raw_data[[#This Row],[Queue Name]])</f>
        <v>CONSUMER PRE BUREAU</v>
      </c>
      <c r="Q761" s="57" t="str">
        <f>IF(tbl_raw_data[[#This Row],[time_taken_in_mins]]&lt;=20,"SLA_MET","SLA_NOT_MET")</f>
        <v>SLA_MET</v>
      </c>
    </row>
    <row r="762" spans="1:17" ht="15" customHeight="1" x14ac:dyDescent="0.25">
      <c r="A762" s="22" t="s">
        <v>6794</v>
      </c>
      <c r="B762" s="6">
        <v>45138.682939814818</v>
      </c>
      <c r="C762" s="9">
        <v>45138.698692129627</v>
      </c>
      <c r="D762" s="10" t="s">
        <v>13</v>
      </c>
      <c r="E762" s="10" t="s">
        <v>28</v>
      </c>
      <c r="F762" s="10" t="s">
        <v>228</v>
      </c>
      <c r="G762" s="108" t="s">
        <v>29</v>
      </c>
      <c r="H76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2" s="48">
        <f>tbl_raw_data[[#This Row],[Date Actioned]]-tbl_raw_data[[#This Row],[Date Tagged]]</f>
        <v>1.5752314808196388E-2</v>
      </c>
      <c r="J762" s="50">
        <f>HOUR(tbl_raw_data[[#This Row],[time_taken]])*60+MINUTE(tbl_raw_data[[#This Row],[time_taken]])+SECOND(tbl_raw_data[[#This Row],[time_taken]])/60</f>
        <v>22.683333333333334</v>
      </c>
      <c r="K762" s="54">
        <f>DATE(YEAR(tbl_raw_data[[#This Row],[Date Actioned]]), MONTH(tbl_raw_data[[#This Row],[Date Actioned]]), DAY(tbl_raw_data[[#This Row],[Date Actioned]]))</f>
        <v>45138</v>
      </c>
      <c r="L762" s="55" t="str">
        <f>UPPER(TEXT(tbl_raw_data[[#This Row],[Updated_date]],"MMMM"))</f>
        <v>JULY</v>
      </c>
      <c r="M762" s="55" t="str">
        <f>UPPER("Week "&amp;IF(ROUNDUP(DAY(tbl_raw_data[[#This Row],[Updated_date]])/7,0)=5,4,ROUNDUP(DAY(tbl_raw_data[[#This Row],[Updated_date]])/7,0)))</f>
        <v>WEEK 4</v>
      </c>
      <c r="N762" s="57" t="str">
        <f>UPPER(VLOOKUP(tbl_raw_data[[#This Row],[Analyst]],[1]setting!$A$1:$B$15,2,0))</f>
        <v>OUADIR</v>
      </c>
      <c r="O762" s="57" t="str">
        <f>UPPER(tbl_raw_data[[#This Row],[Outcome]])</f>
        <v>APPROVE</v>
      </c>
      <c r="P762" s="57" t="str">
        <f>UPPER(tbl_raw_data[[#This Row],[Queue Name]])</f>
        <v>CONSUMER EXISTING</v>
      </c>
      <c r="Q762" s="57" t="str">
        <f>IF(tbl_raw_data[[#This Row],[time_taken_in_mins]]&lt;=20,"SLA_MET","SLA_NOT_MET")</f>
        <v>SLA_NOT_MET</v>
      </c>
    </row>
    <row r="763" spans="1:17" ht="15" customHeight="1" x14ac:dyDescent="0.25">
      <c r="A763" s="5" t="s">
        <v>1856</v>
      </c>
      <c r="B763" s="12">
        <v>45138.683576388888</v>
      </c>
      <c r="C763" s="15">
        <v>45138.688460648147</v>
      </c>
      <c r="D763" s="16" t="s">
        <v>13</v>
      </c>
      <c r="E763" s="16" t="s">
        <v>9</v>
      </c>
      <c r="F763" s="16" t="s">
        <v>55</v>
      </c>
      <c r="G763" s="107" t="s">
        <v>29</v>
      </c>
      <c r="H76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3" s="48">
        <f>tbl_raw_data[[#This Row],[Date Actioned]]-tbl_raw_data[[#This Row],[Date Tagged]]</f>
        <v>4.8842592586879618E-3</v>
      </c>
      <c r="J763" s="50">
        <f>HOUR(tbl_raw_data[[#This Row],[time_taken]])*60+MINUTE(tbl_raw_data[[#This Row],[time_taken]])+SECOND(tbl_raw_data[[#This Row],[time_taken]])/60</f>
        <v>7.0333333333333332</v>
      </c>
      <c r="K763" s="54">
        <f>DATE(YEAR(tbl_raw_data[[#This Row],[Date Actioned]]), MONTH(tbl_raw_data[[#This Row],[Date Actioned]]), DAY(tbl_raw_data[[#This Row],[Date Actioned]]))</f>
        <v>45138</v>
      </c>
      <c r="L763" s="55" t="str">
        <f>UPPER(TEXT(tbl_raw_data[[#This Row],[Updated_date]],"MMMM"))</f>
        <v>JULY</v>
      </c>
      <c r="M763" s="55" t="str">
        <f>UPPER("Week "&amp;IF(ROUNDUP(DAY(tbl_raw_data[[#This Row],[Updated_date]])/7,0)=5,4,ROUNDUP(DAY(tbl_raw_data[[#This Row],[Updated_date]])/7,0)))</f>
        <v>WEEK 4</v>
      </c>
      <c r="N763" s="57" t="str">
        <f>UPPER(VLOOKUP(tbl_raw_data[[#This Row],[Analyst]],[1]setting!$A$1:$B$15,2,0))</f>
        <v>CAMERON</v>
      </c>
      <c r="O763" s="57" t="str">
        <f>UPPER(tbl_raw_data[[#This Row],[Outcome]])</f>
        <v>APPROVE</v>
      </c>
      <c r="P763" s="57" t="str">
        <f>UPPER(tbl_raw_data[[#This Row],[Queue Name]])</f>
        <v>CONSUMER PRE BUREAU</v>
      </c>
      <c r="Q763" s="57" t="str">
        <f>IF(tbl_raw_data[[#This Row],[time_taken_in_mins]]&lt;=20,"SLA_MET","SLA_NOT_MET")</f>
        <v>SLA_MET</v>
      </c>
    </row>
    <row r="764" spans="1:17" ht="15" customHeight="1" x14ac:dyDescent="0.25">
      <c r="A764" s="22" t="s">
        <v>208</v>
      </c>
      <c r="B764" s="12">
        <v>45138.684942129628</v>
      </c>
      <c r="C764" s="13">
        <v>45138.686886574076</v>
      </c>
      <c r="D764" s="14" t="s">
        <v>209</v>
      </c>
      <c r="E764" s="16" t="s">
        <v>28</v>
      </c>
      <c r="F764" s="14" t="s">
        <v>86</v>
      </c>
      <c r="G764" s="106"/>
      <c r="H764"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64" s="48">
        <f>tbl_raw_data[[#This Row],[Date Actioned]]-tbl_raw_data[[#This Row],[Date Tagged]]</f>
        <v>1.9444444478722289E-3</v>
      </c>
      <c r="J764" s="50">
        <f>HOUR(tbl_raw_data[[#This Row],[time_taken]])*60+MINUTE(tbl_raw_data[[#This Row],[time_taken]])+SECOND(tbl_raw_data[[#This Row],[time_taken]])/60</f>
        <v>2.8</v>
      </c>
      <c r="K764" s="54">
        <f>DATE(YEAR(tbl_raw_data[[#This Row],[Date Actioned]]), MONTH(tbl_raw_data[[#This Row],[Date Actioned]]), DAY(tbl_raw_data[[#This Row],[Date Actioned]]))</f>
        <v>45138</v>
      </c>
      <c r="L764" s="55" t="str">
        <f>UPPER(TEXT(tbl_raw_data[[#This Row],[Updated_date]],"MMMM"))</f>
        <v>JULY</v>
      </c>
      <c r="M764" s="55" t="str">
        <f>UPPER("Week "&amp;IF(ROUNDUP(DAY(tbl_raw_data[[#This Row],[Updated_date]])/7,0)=5,4,ROUNDUP(DAY(tbl_raw_data[[#This Row],[Updated_date]])/7,0)))</f>
        <v>WEEK 4</v>
      </c>
      <c r="N764" s="57" t="str">
        <f>UPPER(VLOOKUP(tbl_raw_data[[#This Row],[Analyst]],[1]setting!$A$1:$B$15,2,0))</f>
        <v>ASIF</v>
      </c>
      <c r="O764" s="57" t="str">
        <f>UPPER(tbl_raw_data[[#This Row],[Outcome]])</f>
        <v>DECLINE</v>
      </c>
      <c r="P764" s="57" t="str">
        <f>UPPER(tbl_raw_data[[#This Row],[Queue Name]])</f>
        <v>CONSUMER EXISTING</v>
      </c>
      <c r="Q764" s="57" t="str">
        <f>IF(tbl_raw_data[[#This Row],[time_taken_in_mins]]&lt;=20,"SLA_MET","SLA_NOT_MET")</f>
        <v>SLA_MET</v>
      </c>
    </row>
    <row r="765" spans="1:17" ht="15" customHeight="1" x14ac:dyDescent="0.25">
      <c r="A765" s="5" t="s">
        <v>4569</v>
      </c>
      <c r="B765" s="6">
        <v>45138.687627314815</v>
      </c>
      <c r="C765" s="9">
        <v>45138.69630787037</v>
      </c>
      <c r="D765" s="10" t="s">
        <v>46</v>
      </c>
      <c r="E765" s="10" t="s">
        <v>41</v>
      </c>
      <c r="F765" s="10" t="s">
        <v>168</v>
      </c>
      <c r="G765" s="108" t="s">
        <v>1987</v>
      </c>
      <c r="H765"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65" s="48">
        <f>tbl_raw_data[[#This Row],[Date Actioned]]-tbl_raw_data[[#This Row],[Date Tagged]]</f>
        <v>8.6805555547471158E-3</v>
      </c>
      <c r="J765" s="50">
        <f>HOUR(tbl_raw_data[[#This Row],[time_taken]])*60+MINUTE(tbl_raw_data[[#This Row],[time_taken]])+SECOND(tbl_raw_data[[#This Row],[time_taken]])/60</f>
        <v>12.5</v>
      </c>
      <c r="K765" s="54">
        <f>DATE(YEAR(tbl_raw_data[[#This Row],[Date Actioned]]), MONTH(tbl_raw_data[[#This Row],[Date Actioned]]), DAY(tbl_raw_data[[#This Row],[Date Actioned]]))</f>
        <v>45138</v>
      </c>
      <c r="L765" s="55" t="str">
        <f>UPPER(TEXT(tbl_raw_data[[#This Row],[Updated_date]],"MMMM"))</f>
        <v>JULY</v>
      </c>
      <c r="M765" s="55" t="str">
        <f>UPPER("Week "&amp;IF(ROUNDUP(DAY(tbl_raw_data[[#This Row],[Updated_date]])/7,0)=5,4,ROUNDUP(DAY(tbl_raw_data[[#This Row],[Updated_date]])/7,0)))</f>
        <v>WEEK 4</v>
      </c>
      <c r="N765" s="57" t="str">
        <f>UPPER(VLOOKUP(tbl_raw_data[[#This Row],[Analyst]],[1]setting!$A$1:$B$15,2,0))</f>
        <v>MERCEDES</v>
      </c>
      <c r="O765" s="57" t="str">
        <f>UPPER(tbl_raw_data[[#This Row],[Outcome]])</f>
        <v>DECLINE</v>
      </c>
      <c r="P765" s="57" t="str">
        <f>UPPER(tbl_raw_data[[#This Row],[Queue Name]])</f>
        <v>CONSUMER POST BUREAU</v>
      </c>
      <c r="Q765" s="57" t="str">
        <f>IF(tbl_raw_data[[#This Row],[time_taken_in_mins]]&lt;=20,"SLA_MET","SLA_NOT_MET")</f>
        <v>SLA_MET</v>
      </c>
    </row>
    <row r="766" spans="1:17" ht="15" customHeight="1" x14ac:dyDescent="0.25">
      <c r="A766" s="11" t="s">
        <v>2609</v>
      </c>
      <c r="B766" s="12">
        <v>45138.687916666669</v>
      </c>
      <c r="C766" s="15">
        <v>45138.693738425929</v>
      </c>
      <c r="D766" s="16" t="s">
        <v>8</v>
      </c>
      <c r="E766" s="16" t="s">
        <v>9</v>
      </c>
      <c r="F766" s="16" t="s">
        <v>86</v>
      </c>
      <c r="G766" s="107" t="s">
        <v>2610</v>
      </c>
      <c r="H76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766" s="48">
        <f>tbl_raw_data[[#This Row],[Date Actioned]]-tbl_raw_data[[#This Row],[Date Tagged]]</f>
        <v>5.8217592595610768E-3</v>
      </c>
      <c r="J766" s="50">
        <f>HOUR(tbl_raw_data[[#This Row],[time_taken]])*60+MINUTE(tbl_raw_data[[#This Row],[time_taken]])+SECOND(tbl_raw_data[[#This Row],[time_taken]])/60</f>
        <v>8.3833333333333329</v>
      </c>
      <c r="K766" s="54">
        <f>DATE(YEAR(tbl_raw_data[[#This Row],[Date Actioned]]), MONTH(tbl_raw_data[[#This Row],[Date Actioned]]), DAY(tbl_raw_data[[#This Row],[Date Actioned]]))</f>
        <v>45138</v>
      </c>
      <c r="L766" s="55" t="str">
        <f>UPPER(TEXT(tbl_raw_data[[#This Row],[Updated_date]],"MMMM"))</f>
        <v>JULY</v>
      </c>
      <c r="M766" s="55" t="str">
        <f>UPPER("Week "&amp;IF(ROUNDUP(DAY(tbl_raw_data[[#This Row],[Updated_date]])/7,0)=5,4,ROUNDUP(DAY(tbl_raw_data[[#This Row],[Updated_date]])/7,0)))</f>
        <v>WEEK 4</v>
      </c>
      <c r="N766" s="57" t="str">
        <f>UPPER(VLOOKUP(tbl_raw_data[[#This Row],[Analyst]],[1]setting!$A$1:$B$15,2,0))</f>
        <v>ASIF</v>
      </c>
      <c r="O766" s="57" t="str">
        <f>UPPER(tbl_raw_data[[#This Row],[Outcome]])</f>
        <v>WITHDRAW</v>
      </c>
      <c r="P766" s="57" t="str">
        <f>UPPER(tbl_raw_data[[#This Row],[Queue Name]])</f>
        <v>CONSUMER PRE BUREAU</v>
      </c>
      <c r="Q766" s="57" t="str">
        <f>IF(tbl_raw_data[[#This Row],[time_taken_in_mins]]&lt;=20,"SLA_MET","SLA_NOT_MET")</f>
        <v>SLA_MET</v>
      </c>
    </row>
    <row r="767" spans="1:17" ht="15" customHeight="1" x14ac:dyDescent="0.25">
      <c r="A767" s="11" t="s">
        <v>4325</v>
      </c>
      <c r="B767" s="6">
        <v>45138.688784722224</v>
      </c>
      <c r="C767" s="9">
        <v>45138.697048611109</v>
      </c>
      <c r="D767" s="10" t="s">
        <v>13</v>
      </c>
      <c r="E767" s="10" t="s">
        <v>9</v>
      </c>
      <c r="F767" s="10" t="s">
        <v>55</v>
      </c>
      <c r="G767" s="108" t="s">
        <v>29</v>
      </c>
      <c r="H76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7" s="48">
        <f>tbl_raw_data[[#This Row],[Date Actioned]]-tbl_raw_data[[#This Row],[Date Tagged]]</f>
        <v>8.2638888852670789E-3</v>
      </c>
      <c r="J767" s="50">
        <f>HOUR(tbl_raw_data[[#This Row],[time_taken]])*60+MINUTE(tbl_raw_data[[#This Row],[time_taken]])+SECOND(tbl_raw_data[[#This Row],[time_taken]])/60</f>
        <v>11.9</v>
      </c>
      <c r="K767" s="54">
        <f>DATE(YEAR(tbl_raw_data[[#This Row],[Date Actioned]]), MONTH(tbl_raw_data[[#This Row],[Date Actioned]]), DAY(tbl_raw_data[[#This Row],[Date Actioned]]))</f>
        <v>45138</v>
      </c>
      <c r="L767" s="55" t="str">
        <f>UPPER(TEXT(tbl_raw_data[[#This Row],[Updated_date]],"MMMM"))</f>
        <v>JULY</v>
      </c>
      <c r="M767" s="55" t="str">
        <f>UPPER("Week "&amp;IF(ROUNDUP(DAY(tbl_raw_data[[#This Row],[Updated_date]])/7,0)=5,4,ROUNDUP(DAY(tbl_raw_data[[#This Row],[Updated_date]])/7,0)))</f>
        <v>WEEK 4</v>
      </c>
      <c r="N767" s="57" t="str">
        <f>UPPER(VLOOKUP(tbl_raw_data[[#This Row],[Analyst]],[1]setting!$A$1:$B$15,2,0))</f>
        <v>CAMERON</v>
      </c>
      <c r="O767" s="57" t="str">
        <f>UPPER(tbl_raw_data[[#This Row],[Outcome]])</f>
        <v>APPROVE</v>
      </c>
      <c r="P767" s="57" t="str">
        <f>UPPER(tbl_raw_data[[#This Row],[Queue Name]])</f>
        <v>CONSUMER PRE BUREAU</v>
      </c>
      <c r="Q767" s="57" t="str">
        <f>IF(tbl_raw_data[[#This Row],[time_taken_in_mins]]&lt;=20,"SLA_MET","SLA_NOT_MET")</f>
        <v>SLA_MET</v>
      </c>
    </row>
    <row r="768" spans="1:17" ht="15" customHeight="1" x14ac:dyDescent="0.25">
      <c r="A768" s="22" t="s">
        <v>2120</v>
      </c>
      <c r="B768" s="6">
        <v>45138.689421296294</v>
      </c>
      <c r="C768" s="9">
        <v>45138.694664351853</v>
      </c>
      <c r="D768" s="10" t="s">
        <v>8</v>
      </c>
      <c r="E768" s="10" t="s">
        <v>9</v>
      </c>
      <c r="F768" s="10" t="s">
        <v>455</v>
      </c>
      <c r="G768" s="108" t="s">
        <v>1867</v>
      </c>
      <c r="H76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68" s="48">
        <f>tbl_raw_data[[#This Row],[Date Actioned]]-tbl_raw_data[[#This Row],[Date Tagged]]</f>
        <v>5.2430555588216521E-3</v>
      </c>
      <c r="J768" s="50">
        <f>HOUR(tbl_raw_data[[#This Row],[time_taken]])*60+MINUTE(tbl_raw_data[[#This Row],[time_taken]])+SECOND(tbl_raw_data[[#This Row],[time_taken]])/60</f>
        <v>7.55</v>
      </c>
      <c r="K768" s="54">
        <f>DATE(YEAR(tbl_raw_data[[#This Row],[Date Actioned]]), MONTH(tbl_raw_data[[#This Row],[Date Actioned]]), DAY(tbl_raw_data[[#This Row],[Date Actioned]]))</f>
        <v>45138</v>
      </c>
      <c r="L768" s="55" t="str">
        <f>UPPER(TEXT(tbl_raw_data[[#This Row],[Updated_date]],"MMMM"))</f>
        <v>JULY</v>
      </c>
      <c r="M768" s="55" t="str">
        <f>UPPER("Week "&amp;IF(ROUNDUP(DAY(tbl_raw_data[[#This Row],[Updated_date]])/7,0)=5,4,ROUNDUP(DAY(tbl_raw_data[[#This Row],[Updated_date]])/7,0)))</f>
        <v>WEEK 4</v>
      </c>
      <c r="N768" s="57" t="str">
        <f>UPPER(VLOOKUP(tbl_raw_data[[#This Row],[Analyst]],[1]setting!$A$1:$B$15,2,0))</f>
        <v>ROHAN</v>
      </c>
      <c r="O768" s="57" t="str">
        <f>UPPER(tbl_raw_data[[#This Row],[Outcome]])</f>
        <v>WITHDRAW</v>
      </c>
      <c r="P768" s="57" t="str">
        <f>UPPER(tbl_raw_data[[#This Row],[Queue Name]])</f>
        <v>CONSUMER PRE BUREAU</v>
      </c>
      <c r="Q768" s="57" t="str">
        <f>IF(tbl_raw_data[[#This Row],[time_taken_in_mins]]&lt;=20,"SLA_MET","SLA_NOT_MET")</f>
        <v>SLA_MET</v>
      </c>
    </row>
    <row r="769" spans="1:17" ht="15" customHeight="1" x14ac:dyDescent="0.25">
      <c r="A769" s="22" t="s">
        <v>5818</v>
      </c>
      <c r="B769" s="12">
        <v>45138.689421296294</v>
      </c>
      <c r="C769" s="15">
        <v>45138.700833333336</v>
      </c>
      <c r="D769" s="16" t="s">
        <v>13</v>
      </c>
      <c r="E769" s="16" t="s">
        <v>9</v>
      </c>
      <c r="F769" s="16" t="s">
        <v>455</v>
      </c>
      <c r="G769" s="107" t="s">
        <v>67</v>
      </c>
      <c r="H76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69" s="48">
        <f>tbl_raw_data[[#This Row],[Date Actioned]]-tbl_raw_data[[#This Row],[Date Tagged]]</f>
        <v>1.1412037041736767E-2</v>
      </c>
      <c r="J769" s="50">
        <f>HOUR(tbl_raw_data[[#This Row],[time_taken]])*60+MINUTE(tbl_raw_data[[#This Row],[time_taken]])+SECOND(tbl_raw_data[[#This Row],[time_taken]])/60</f>
        <v>16.433333333333334</v>
      </c>
      <c r="K769" s="54">
        <f>DATE(YEAR(tbl_raw_data[[#This Row],[Date Actioned]]), MONTH(tbl_raw_data[[#This Row],[Date Actioned]]), DAY(tbl_raw_data[[#This Row],[Date Actioned]]))</f>
        <v>45138</v>
      </c>
      <c r="L769" s="55" t="str">
        <f>UPPER(TEXT(tbl_raw_data[[#This Row],[Updated_date]],"MMMM"))</f>
        <v>JULY</v>
      </c>
      <c r="M769" s="55" t="str">
        <f>UPPER("Week "&amp;IF(ROUNDUP(DAY(tbl_raw_data[[#This Row],[Updated_date]])/7,0)=5,4,ROUNDUP(DAY(tbl_raw_data[[#This Row],[Updated_date]])/7,0)))</f>
        <v>WEEK 4</v>
      </c>
      <c r="N769" s="57" t="str">
        <f>UPPER(VLOOKUP(tbl_raw_data[[#This Row],[Analyst]],[1]setting!$A$1:$B$15,2,0))</f>
        <v>ROHAN</v>
      </c>
      <c r="O769" s="57" t="str">
        <f>UPPER(tbl_raw_data[[#This Row],[Outcome]])</f>
        <v>APPROVE</v>
      </c>
      <c r="P769" s="57" t="str">
        <f>UPPER(tbl_raw_data[[#This Row],[Queue Name]])</f>
        <v>CONSUMER PRE BUREAU</v>
      </c>
      <c r="Q769" s="57" t="str">
        <f>IF(tbl_raw_data[[#This Row],[time_taken_in_mins]]&lt;=20,"SLA_MET","SLA_NOT_MET")</f>
        <v>SLA_MET</v>
      </c>
    </row>
    <row r="770" spans="1:17" ht="15" customHeight="1" x14ac:dyDescent="0.25">
      <c r="A770" s="5" t="s">
        <v>3273</v>
      </c>
      <c r="B770" s="6">
        <v>45138.689884259256</v>
      </c>
      <c r="C770" s="9">
        <v>45138.696655092594</v>
      </c>
      <c r="D770" s="10" t="s">
        <v>13</v>
      </c>
      <c r="E770" s="10" t="s">
        <v>28</v>
      </c>
      <c r="F770" s="10" t="s">
        <v>86</v>
      </c>
      <c r="G770" s="108" t="s">
        <v>29</v>
      </c>
      <c r="H77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0" s="48">
        <f>tbl_raw_data[[#This Row],[Date Actioned]]-tbl_raw_data[[#This Row],[Date Tagged]]</f>
        <v>6.7708333372138441E-3</v>
      </c>
      <c r="J770" s="50">
        <f>HOUR(tbl_raw_data[[#This Row],[time_taken]])*60+MINUTE(tbl_raw_data[[#This Row],[time_taken]])+SECOND(tbl_raw_data[[#This Row],[time_taken]])/60</f>
        <v>9.75</v>
      </c>
      <c r="K770" s="54">
        <f>DATE(YEAR(tbl_raw_data[[#This Row],[Date Actioned]]), MONTH(tbl_raw_data[[#This Row],[Date Actioned]]), DAY(tbl_raw_data[[#This Row],[Date Actioned]]))</f>
        <v>45138</v>
      </c>
      <c r="L770" s="55" t="str">
        <f>UPPER(TEXT(tbl_raw_data[[#This Row],[Updated_date]],"MMMM"))</f>
        <v>JULY</v>
      </c>
      <c r="M770" s="55" t="str">
        <f>UPPER("Week "&amp;IF(ROUNDUP(DAY(tbl_raw_data[[#This Row],[Updated_date]])/7,0)=5,4,ROUNDUP(DAY(tbl_raw_data[[#This Row],[Updated_date]])/7,0)))</f>
        <v>WEEK 4</v>
      </c>
      <c r="N770" s="57" t="str">
        <f>UPPER(VLOOKUP(tbl_raw_data[[#This Row],[Analyst]],[1]setting!$A$1:$B$15,2,0))</f>
        <v>ASIF</v>
      </c>
      <c r="O770" s="57" t="str">
        <f>UPPER(tbl_raw_data[[#This Row],[Outcome]])</f>
        <v>APPROVE</v>
      </c>
      <c r="P770" s="57" t="str">
        <f>UPPER(tbl_raw_data[[#This Row],[Queue Name]])</f>
        <v>CONSUMER EXISTING</v>
      </c>
      <c r="Q770" s="57" t="str">
        <f>IF(tbl_raw_data[[#This Row],[time_taken_in_mins]]&lt;=20,"SLA_MET","SLA_NOT_MET")</f>
        <v>SLA_MET</v>
      </c>
    </row>
    <row r="771" spans="1:17" ht="15" customHeight="1" x14ac:dyDescent="0.25">
      <c r="A771" s="5" t="s">
        <v>3133</v>
      </c>
      <c r="B771" s="12">
        <v>45138.691747685189</v>
      </c>
      <c r="C771" s="15">
        <v>45138.698321759257</v>
      </c>
      <c r="D771" s="16" t="s">
        <v>8</v>
      </c>
      <c r="E771" s="16" t="s">
        <v>28</v>
      </c>
      <c r="F771" s="16" t="s">
        <v>168</v>
      </c>
      <c r="G771" s="107" t="s">
        <v>172</v>
      </c>
      <c r="H77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771" s="48">
        <f>tbl_raw_data[[#This Row],[Date Actioned]]-tbl_raw_data[[#This Row],[Date Tagged]]</f>
        <v>6.5740740683395416E-3</v>
      </c>
      <c r="J771" s="50">
        <f>HOUR(tbl_raw_data[[#This Row],[time_taken]])*60+MINUTE(tbl_raw_data[[#This Row],[time_taken]])+SECOND(tbl_raw_data[[#This Row],[time_taken]])/60</f>
        <v>9.4666666666666668</v>
      </c>
      <c r="K771" s="54">
        <f>DATE(YEAR(tbl_raw_data[[#This Row],[Date Actioned]]), MONTH(tbl_raw_data[[#This Row],[Date Actioned]]), DAY(tbl_raw_data[[#This Row],[Date Actioned]]))</f>
        <v>45138</v>
      </c>
      <c r="L771" s="55" t="str">
        <f>UPPER(TEXT(tbl_raw_data[[#This Row],[Updated_date]],"MMMM"))</f>
        <v>JULY</v>
      </c>
      <c r="M771" s="55" t="str">
        <f>UPPER("Week "&amp;IF(ROUNDUP(DAY(tbl_raw_data[[#This Row],[Updated_date]])/7,0)=5,4,ROUNDUP(DAY(tbl_raw_data[[#This Row],[Updated_date]])/7,0)))</f>
        <v>WEEK 4</v>
      </c>
      <c r="N771" s="57" t="str">
        <f>UPPER(VLOOKUP(tbl_raw_data[[#This Row],[Analyst]],[1]setting!$A$1:$B$15,2,0))</f>
        <v>MERCEDES</v>
      </c>
      <c r="O771" s="57" t="str">
        <f>UPPER(tbl_raw_data[[#This Row],[Outcome]])</f>
        <v>WITHDRAW</v>
      </c>
      <c r="P771" s="57" t="str">
        <f>UPPER(tbl_raw_data[[#This Row],[Queue Name]])</f>
        <v>CONSUMER EXISTING</v>
      </c>
      <c r="Q771" s="57" t="str">
        <f>IF(tbl_raw_data[[#This Row],[time_taken_in_mins]]&lt;=20,"SLA_MET","SLA_NOT_MET")</f>
        <v>SLA_MET</v>
      </c>
    </row>
    <row r="772" spans="1:17" ht="15" customHeight="1" x14ac:dyDescent="0.25">
      <c r="A772" s="11" t="s">
        <v>6192</v>
      </c>
      <c r="B772" s="6">
        <v>45138.693043981482</v>
      </c>
      <c r="C772" s="9">
        <v>45138.705439814818</v>
      </c>
      <c r="D772" s="10" t="s">
        <v>8</v>
      </c>
      <c r="E772" s="10" t="s">
        <v>28</v>
      </c>
      <c r="F772" s="10" t="s">
        <v>42</v>
      </c>
      <c r="G772" s="108" t="s">
        <v>172</v>
      </c>
      <c r="H772"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772" s="48">
        <f>tbl_raw_data[[#This Row],[Date Actioned]]-tbl_raw_data[[#This Row],[Date Tagged]]</f>
        <v>1.2395833335176576E-2</v>
      </c>
      <c r="J772" s="50">
        <f>HOUR(tbl_raw_data[[#This Row],[time_taken]])*60+MINUTE(tbl_raw_data[[#This Row],[time_taken]])+SECOND(tbl_raw_data[[#This Row],[time_taken]])/60</f>
        <v>17.850000000000001</v>
      </c>
      <c r="K772" s="54">
        <f>DATE(YEAR(tbl_raw_data[[#This Row],[Date Actioned]]), MONTH(tbl_raw_data[[#This Row],[Date Actioned]]), DAY(tbl_raw_data[[#This Row],[Date Actioned]]))</f>
        <v>45138</v>
      </c>
      <c r="L772" s="55" t="str">
        <f>UPPER(TEXT(tbl_raw_data[[#This Row],[Updated_date]],"MMMM"))</f>
        <v>JULY</v>
      </c>
      <c r="M772" s="55" t="str">
        <f>UPPER("Week "&amp;IF(ROUNDUP(DAY(tbl_raw_data[[#This Row],[Updated_date]])/7,0)=5,4,ROUNDUP(DAY(tbl_raw_data[[#This Row],[Updated_date]])/7,0)))</f>
        <v>WEEK 4</v>
      </c>
      <c r="N772" s="57" t="str">
        <f>UPPER(VLOOKUP(tbl_raw_data[[#This Row],[Analyst]],[1]setting!$A$1:$B$15,2,0))</f>
        <v>NITESH</v>
      </c>
      <c r="O772" s="57" t="str">
        <f>UPPER(tbl_raw_data[[#This Row],[Outcome]])</f>
        <v>WITHDRAW</v>
      </c>
      <c r="P772" s="57" t="str">
        <f>UPPER(tbl_raw_data[[#This Row],[Queue Name]])</f>
        <v>CONSUMER EXISTING</v>
      </c>
      <c r="Q772" s="57" t="str">
        <f>IF(tbl_raw_data[[#This Row],[time_taken_in_mins]]&lt;=20,"SLA_MET","SLA_NOT_MET")</f>
        <v>SLA_MET</v>
      </c>
    </row>
    <row r="773" spans="1:17" ht="15" customHeight="1" x14ac:dyDescent="0.25">
      <c r="A773" s="11" t="s">
        <v>5092</v>
      </c>
      <c r="B773" s="12">
        <v>45138.695659722223</v>
      </c>
      <c r="C773" s="15">
        <v>45138.705405092594</v>
      </c>
      <c r="D773" s="16" t="s">
        <v>13</v>
      </c>
      <c r="E773" s="16" t="s">
        <v>41</v>
      </c>
      <c r="F773" s="16" t="s">
        <v>55</v>
      </c>
      <c r="G773" s="107" t="s">
        <v>21</v>
      </c>
      <c r="H77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3" s="48">
        <f>tbl_raw_data[[#This Row],[Date Actioned]]-tbl_raw_data[[#This Row],[Date Tagged]]</f>
        <v>9.7453703710925765E-3</v>
      </c>
      <c r="J773" s="50">
        <f>HOUR(tbl_raw_data[[#This Row],[time_taken]])*60+MINUTE(tbl_raw_data[[#This Row],[time_taken]])+SECOND(tbl_raw_data[[#This Row],[time_taken]])/60</f>
        <v>14.033333333333333</v>
      </c>
      <c r="K773" s="54">
        <f>DATE(YEAR(tbl_raw_data[[#This Row],[Date Actioned]]), MONTH(tbl_raw_data[[#This Row],[Date Actioned]]), DAY(tbl_raw_data[[#This Row],[Date Actioned]]))</f>
        <v>45138</v>
      </c>
      <c r="L773" s="55" t="str">
        <f>UPPER(TEXT(tbl_raw_data[[#This Row],[Updated_date]],"MMMM"))</f>
        <v>JULY</v>
      </c>
      <c r="M773" s="55" t="str">
        <f>UPPER("Week "&amp;IF(ROUNDUP(DAY(tbl_raw_data[[#This Row],[Updated_date]])/7,0)=5,4,ROUNDUP(DAY(tbl_raw_data[[#This Row],[Updated_date]])/7,0)))</f>
        <v>WEEK 4</v>
      </c>
      <c r="N773" s="57" t="str">
        <f>UPPER(VLOOKUP(tbl_raw_data[[#This Row],[Analyst]],[1]setting!$A$1:$B$15,2,0))</f>
        <v>CAMERON</v>
      </c>
      <c r="O773" s="57" t="str">
        <f>UPPER(tbl_raw_data[[#This Row],[Outcome]])</f>
        <v>APPROVE</v>
      </c>
      <c r="P773" s="57" t="str">
        <f>UPPER(tbl_raw_data[[#This Row],[Queue Name]])</f>
        <v>CONSUMER POST BUREAU</v>
      </c>
      <c r="Q773" s="57" t="str">
        <f>IF(tbl_raw_data[[#This Row],[time_taken_in_mins]]&lt;=20,"SLA_MET","SLA_NOT_MET")</f>
        <v>SLA_MET</v>
      </c>
    </row>
    <row r="774" spans="1:17" ht="15" customHeight="1" x14ac:dyDescent="0.25">
      <c r="A774" s="22" t="s">
        <v>3631</v>
      </c>
      <c r="B774" s="12">
        <v>45138.695671296293</v>
      </c>
      <c r="C774" s="15">
        <v>45138.702881944446</v>
      </c>
      <c r="D774" s="16" t="s">
        <v>8</v>
      </c>
      <c r="E774" s="16" t="s">
        <v>9</v>
      </c>
      <c r="F774" s="16" t="s">
        <v>86</v>
      </c>
      <c r="G774" s="107" t="s">
        <v>3632</v>
      </c>
      <c r="H77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74" s="48">
        <f>tbl_raw_data[[#This Row],[Date Actioned]]-tbl_raw_data[[#This Row],[Date Tagged]]</f>
        <v>7.2106481529772282E-3</v>
      </c>
      <c r="J774" s="50">
        <f>HOUR(tbl_raw_data[[#This Row],[time_taken]])*60+MINUTE(tbl_raw_data[[#This Row],[time_taken]])+SECOND(tbl_raw_data[[#This Row],[time_taken]])/60</f>
        <v>10.383333333333333</v>
      </c>
      <c r="K774" s="54">
        <f>DATE(YEAR(tbl_raw_data[[#This Row],[Date Actioned]]), MONTH(tbl_raw_data[[#This Row],[Date Actioned]]), DAY(tbl_raw_data[[#This Row],[Date Actioned]]))</f>
        <v>45138</v>
      </c>
      <c r="L774" s="55" t="str">
        <f>UPPER(TEXT(tbl_raw_data[[#This Row],[Updated_date]],"MMMM"))</f>
        <v>JULY</v>
      </c>
      <c r="M774" s="55" t="str">
        <f>UPPER("Week "&amp;IF(ROUNDUP(DAY(tbl_raw_data[[#This Row],[Updated_date]])/7,0)=5,4,ROUNDUP(DAY(tbl_raw_data[[#This Row],[Updated_date]])/7,0)))</f>
        <v>WEEK 4</v>
      </c>
      <c r="N774" s="57" t="str">
        <f>UPPER(VLOOKUP(tbl_raw_data[[#This Row],[Analyst]],[1]setting!$A$1:$B$15,2,0))</f>
        <v>ASIF</v>
      </c>
      <c r="O774" s="57" t="str">
        <f>UPPER(tbl_raw_data[[#This Row],[Outcome]])</f>
        <v>WITHDRAW</v>
      </c>
      <c r="P774" s="57" t="str">
        <f>UPPER(tbl_raw_data[[#This Row],[Queue Name]])</f>
        <v>CONSUMER PRE BUREAU</v>
      </c>
      <c r="Q774" s="57" t="str">
        <f>IF(tbl_raw_data[[#This Row],[time_taken_in_mins]]&lt;=20,"SLA_MET","SLA_NOT_MET")</f>
        <v>SLA_MET</v>
      </c>
    </row>
    <row r="775" spans="1:17" ht="15" customHeight="1" x14ac:dyDescent="0.25">
      <c r="A775" s="5" t="s">
        <v>4069</v>
      </c>
      <c r="B775" s="6">
        <v>45138.69568287037</v>
      </c>
      <c r="C775" s="9">
        <v>45138.703506944446</v>
      </c>
      <c r="D775" s="10" t="s">
        <v>8</v>
      </c>
      <c r="E775" s="10" t="s">
        <v>41</v>
      </c>
      <c r="F775" s="10" t="s">
        <v>168</v>
      </c>
      <c r="G775" s="108" t="s">
        <v>3545</v>
      </c>
      <c r="H77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75" s="48">
        <f>tbl_raw_data[[#This Row],[Date Actioned]]-tbl_raw_data[[#This Row],[Date Tagged]]</f>
        <v>7.8240740767796524E-3</v>
      </c>
      <c r="J775" s="50">
        <f>HOUR(tbl_raw_data[[#This Row],[time_taken]])*60+MINUTE(tbl_raw_data[[#This Row],[time_taken]])+SECOND(tbl_raw_data[[#This Row],[time_taken]])/60</f>
        <v>11.266666666666667</v>
      </c>
      <c r="K775" s="54">
        <f>DATE(YEAR(tbl_raw_data[[#This Row],[Date Actioned]]), MONTH(tbl_raw_data[[#This Row],[Date Actioned]]), DAY(tbl_raw_data[[#This Row],[Date Actioned]]))</f>
        <v>45138</v>
      </c>
      <c r="L775" s="55" t="str">
        <f>UPPER(TEXT(tbl_raw_data[[#This Row],[Updated_date]],"MMMM"))</f>
        <v>JULY</v>
      </c>
      <c r="M775" s="55" t="str">
        <f>UPPER("Week "&amp;IF(ROUNDUP(DAY(tbl_raw_data[[#This Row],[Updated_date]])/7,0)=5,4,ROUNDUP(DAY(tbl_raw_data[[#This Row],[Updated_date]])/7,0)))</f>
        <v>WEEK 4</v>
      </c>
      <c r="N775" s="57" t="str">
        <f>UPPER(VLOOKUP(tbl_raw_data[[#This Row],[Analyst]],[1]setting!$A$1:$B$15,2,0))</f>
        <v>MERCEDES</v>
      </c>
      <c r="O775" s="57" t="str">
        <f>UPPER(tbl_raw_data[[#This Row],[Outcome]])</f>
        <v>WITHDRAW</v>
      </c>
      <c r="P775" s="57" t="str">
        <f>UPPER(tbl_raw_data[[#This Row],[Queue Name]])</f>
        <v>CONSUMER POST BUREAU</v>
      </c>
      <c r="Q775" s="57" t="str">
        <f>IF(tbl_raw_data[[#This Row],[time_taken_in_mins]]&lt;=20,"SLA_MET","SLA_NOT_MET")</f>
        <v>SLA_MET</v>
      </c>
    </row>
    <row r="776" spans="1:17" ht="15" customHeight="1" x14ac:dyDescent="0.25">
      <c r="A776" s="22" t="s">
        <v>4852</v>
      </c>
      <c r="B776" s="6">
        <v>45138.696921296294</v>
      </c>
      <c r="C776" s="9">
        <v>45138.706099537034</v>
      </c>
      <c r="D776" s="10" t="s">
        <v>13</v>
      </c>
      <c r="E776" s="10" t="s">
        <v>9</v>
      </c>
      <c r="F776" s="10" t="s">
        <v>455</v>
      </c>
      <c r="G776" s="108" t="s">
        <v>67</v>
      </c>
      <c r="H77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6" s="48">
        <f>tbl_raw_data[[#This Row],[Date Actioned]]-tbl_raw_data[[#This Row],[Date Tagged]]</f>
        <v>9.1782407398568466E-3</v>
      </c>
      <c r="J776" s="50">
        <f>HOUR(tbl_raw_data[[#This Row],[time_taken]])*60+MINUTE(tbl_raw_data[[#This Row],[time_taken]])+SECOND(tbl_raw_data[[#This Row],[time_taken]])/60</f>
        <v>13.216666666666667</v>
      </c>
      <c r="K776" s="54">
        <f>DATE(YEAR(tbl_raw_data[[#This Row],[Date Actioned]]), MONTH(tbl_raw_data[[#This Row],[Date Actioned]]), DAY(tbl_raw_data[[#This Row],[Date Actioned]]))</f>
        <v>45138</v>
      </c>
      <c r="L776" s="55" t="str">
        <f>UPPER(TEXT(tbl_raw_data[[#This Row],[Updated_date]],"MMMM"))</f>
        <v>JULY</v>
      </c>
      <c r="M776" s="55" t="str">
        <f>UPPER("Week "&amp;IF(ROUNDUP(DAY(tbl_raw_data[[#This Row],[Updated_date]])/7,0)=5,4,ROUNDUP(DAY(tbl_raw_data[[#This Row],[Updated_date]])/7,0)))</f>
        <v>WEEK 4</v>
      </c>
      <c r="N776" s="57" t="str">
        <f>UPPER(VLOOKUP(tbl_raw_data[[#This Row],[Analyst]],[1]setting!$A$1:$B$15,2,0))</f>
        <v>ROHAN</v>
      </c>
      <c r="O776" s="57" t="str">
        <f>UPPER(tbl_raw_data[[#This Row],[Outcome]])</f>
        <v>APPROVE</v>
      </c>
      <c r="P776" s="57" t="str">
        <f>UPPER(tbl_raw_data[[#This Row],[Queue Name]])</f>
        <v>CONSUMER PRE BUREAU</v>
      </c>
      <c r="Q776" s="57" t="str">
        <f>IF(tbl_raw_data[[#This Row],[time_taken_in_mins]]&lt;=20,"SLA_MET","SLA_NOT_MET")</f>
        <v>SLA_MET</v>
      </c>
    </row>
    <row r="777" spans="1:17" ht="15" customHeight="1" x14ac:dyDescent="0.25">
      <c r="A777" s="11" t="s">
        <v>7010</v>
      </c>
      <c r="B777" s="12">
        <v>45138.69903935185</v>
      </c>
      <c r="C777" s="13">
        <v>45138.717407407406</v>
      </c>
      <c r="D777" s="14" t="s">
        <v>40</v>
      </c>
      <c r="E777" s="16" t="s">
        <v>41</v>
      </c>
      <c r="F777" s="14" t="s">
        <v>228</v>
      </c>
      <c r="G777" s="106"/>
      <c r="H777"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77" s="48">
        <f>tbl_raw_data[[#This Row],[Date Actioned]]-tbl_raw_data[[#This Row],[Date Tagged]]</f>
        <v>1.8368055556493346E-2</v>
      </c>
      <c r="J777" s="50">
        <f>HOUR(tbl_raw_data[[#This Row],[time_taken]])*60+MINUTE(tbl_raw_data[[#This Row],[time_taken]])+SECOND(tbl_raw_data[[#This Row],[time_taken]])/60</f>
        <v>26.45</v>
      </c>
      <c r="K777" s="54">
        <f>DATE(YEAR(tbl_raw_data[[#This Row],[Date Actioned]]), MONTH(tbl_raw_data[[#This Row],[Date Actioned]]), DAY(tbl_raw_data[[#This Row],[Date Actioned]]))</f>
        <v>45138</v>
      </c>
      <c r="L777" s="55" t="str">
        <f>UPPER(TEXT(tbl_raw_data[[#This Row],[Updated_date]],"MMMM"))</f>
        <v>JULY</v>
      </c>
      <c r="M777" s="55" t="str">
        <f>UPPER("Week "&amp;IF(ROUNDUP(DAY(tbl_raw_data[[#This Row],[Updated_date]])/7,0)=5,4,ROUNDUP(DAY(tbl_raw_data[[#This Row],[Updated_date]])/7,0)))</f>
        <v>WEEK 4</v>
      </c>
      <c r="N777" s="57" t="str">
        <f>UPPER(VLOOKUP(tbl_raw_data[[#This Row],[Analyst]],[1]setting!$A$1:$B$15,2,0))</f>
        <v>OUADIR</v>
      </c>
      <c r="O777" s="57" t="str">
        <f>UPPER(tbl_raw_data[[#This Row],[Outcome]])</f>
        <v>WITHDRAW</v>
      </c>
      <c r="P777" s="57" t="str">
        <f>UPPER(tbl_raw_data[[#This Row],[Queue Name]])</f>
        <v>CONSUMER POST BUREAU</v>
      </c>
      <c r="Q777" s="57" t="str">
        <f>IF(tbl_raw_data[[#This Row],[time_taken_in_mins]]&lt;=20,"SLA_MET","SLA_NOT_MET")</f>
        <v>SLA_NOT_MET</v>
      </c>
    </row>
    <row r="778" spans="1:17" ht="15" customHeight="1" x14ac:dyDescent="0.25">
      <c r="A778" s="11" t="s">
        <v>1557</v>
      </c>
      <c r="B778" s="12">
        <v>45138.699918981481</v>
      </c>
      <c r="C778" s="15">
        <v>45138.704432870371</v>
      </c>
      <c r="D778" s="16" t="s">
        <v>46</v>
      </c>
      <c r="E778" s="16" t="s">
        <v>28</v>
      </c>
      <c r="F778" s="16" t="s">
        <v>10</v>
      </c>
      <c r="G778" s="107" t="s">
        <v>49</v>
      </c>
      <c r="H778"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78" s="48">
        <f>tbl_raw_data[[#This Row],[Date Actioned]]-tbl_raw_data[[#This Row],[Date Tagged]]</f>
        <v>4.5138888890505768E-3</v>
      </c>
      <c r="J778" s="50">
        <f>HOUR(tbl_raw_data[[#This Row],[time_taken]])*60+MINUTE(tbl_raw_data[[#This Row],[time_taken]])+SECOND(tbl_raw_data[[#This Row],[time_taken]])/60</f>
        <v>6.5</v>
      </c>
      <c r="K778" s="54">
        <f>DATE(YEAR(tbl_raw_data[[#This Row],[Date Actioned]]), MONTH(tbl_raw_data[[#This Row],[Date Actioned]]), DAY(tbl_raw_data[[#This Row],[Date Actioned]]))</f>
        <v>45138</v>
      </c>
      <c r="L778" s="55" t="str">
        <f>UPPER(TEXT(tbl_raw_data[[#This Row],[Updated_date]],"MMMM"))</f>
        <v>JULY</v>
      </c>
      <c r="M778" s="55" t="str">
        <f>UPPER("Week "&amp;IF(ROUNDUP(DAY(tbl_raw_data[[#This Row],[Updated_date]])/7,0)=5,4,ROUNDUP(DAY(tbl_raw_data[[#This Row],[Updated_date]])/7,0)))</f>
        <v>WEEK 4</v>
      </c>
      <c r="N778" s="57" t="str">
        <f>UPPER(VLOOKUP(tbl_raw_data[[#This Row],[Analyst]],[1]setting!$A$1:$B$15,2,0))</f>
        <v>SAM</v>
      </c>
      <c r="O778" s="57" t="str">
        <f>UPPER(tbl_raw_data[[#This Row],[Outcome]])</f>
        <v>DECLINE</v>
      </c>
      <c r="P778" s="57" t="str">
        <f>UPPER(tbl_raw_data[[#This Row],[Queue Name]])</f>
        <v>CONSUMER EXISTING</v>
      </c>
      <c r="Q778" s="57" t="str">
        <f>IF(tbl_raw_data[[#This Row],[time_taken_in_mins]]&lt;=20,"SLA_MET","SLA_NOT_MET")</f>
        <v>SLA_MET</v>
      </c>
    </row>
    <row r="779" spans="1:17" ht="15" customHeight="1" x14ac:dyDescent="0.25">
      <c r="A779" s="5" t="s">
        <v>4679</v>
      </c>
      <c r="B779" s="12">
        <v>45138.700312499997</v>
      </c>
      <c r="C779" s="15">
        <v>45138.709166666667</v>
      </c>
      <c r="D779" s="16" t="s">
        <v>13</v>
      </c>
      <c r="E779" s="16" t="s">
        <v>28</v>
      </c>
      <c r="F779" s="16" t="s">
        <v>86</v>
      </c>
      <c r="G779" s="107" t="s">
        <v>29</v>
      </c>
      <c r="H77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79" s="48">
        <f>tbl_raw_data[[#This Row],[Date Actioned]]-tbl_raw_data[[#This Row],[Date Tagged]]</f>
        <v>8.8541666700621136E-3</v>
      </c>
      <c r="J779" s="50">
        <f>HOUR(tbl_raw_data[[#This Row],[time_taken]])*60+MINUTE(tbl_raw_data[[#This Row],[time_taken]])+SECOND(tbl_raw_data[[#This Row],[time_taken]])/60</f>
        <v>12.75</v>
      </c>
      <c r="K779" s="54">
        <f>DATE(YEAR(tbl_raw_data[[#This Row],[Date Actioned]]), MONTH(tbl_raw_data[[#This Row],[Date Actioned]]), DAY(tbl_raw_data[[#This Row],[Date Actioned]]))</f>
        <v>45138</v>
      </c>
      <c r="L779" s="55" t="str">
        <f>UPPER(TEXT(tbl_raw_data[[#This Row],[Updated_date]],"MMMM"))</f>
        <v>JULY</v>
      </c>
      <c r="M779" s="55" t="str">
        <f>UPPER("Week "&amp;IF(ROUNDUP(DAY(tbl_raw_data[[#This Row],[Updated_date]])/7,0)=5,4,ROUNDUP(DAY(tbl_raw_data[[#This Row],[Updated_date]])/7,0)))</f>
        <v>WEEK 4</v>
      </c>
      <c r="N779" s="57" t="str">
        <f>UPPER(VLOOKUP(tbl_raw_data[[#This Row],[Analyst]],[1]setting!$A$1:$B$15,2,0))</f>
        <v>ASIF</v>
      </c>
      <c r="O779" s="57" t="str">
        <f>UPPER(tbl_raw_data[[#This Row],[Outcome]])</f>
        <v>APPROVE</v>
      </c>
      <c r="P779" s="57" t="str">
        <f>UPPER(tbl_raw_data[[#This Row],[Queue Name]])</f>
        <v>CONSUMER EXISTING</v>
      </c>
      <c r="Q779" s="57" t="str">
        <f>IF(tbl_raw_data[[#This Row],[time_taken_in_mins]]&lt;=20,"SLA_MET","SLA_NOT_MET")</f>
        <v>SLA_MET</v>
      </c>
    </row>
    <row r="780" spans="1:17" ht="15" customHeight="1" x14ac:dyDescent="0.25">
      <c r="A780" s="11" t="s">
        <v>2732</v>
      </c>
      <c r="B780" s="6">
        <v>45138.70076388889</v>
      </c>
      <c r="C780" s="9">
        <v>45138.706747685188</v>
      </c>
      <c r="D780" s="10" t="s">
        <v>13</v>
      </c>
      <c r="E780" s="10" t="s">
        <v>28</v>
      </c>
      <c r="F780" s="10" t="s">
        <v>168</v>
      </c>
      <c r="G780" s="108" t="s">
        <v>29</v>
      </c>
      <c r="H78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0" s="48">
        <f>tbl_raw_data[[#This Row],[Date Actioned]]-tbl_raw_data[[#This Row],[Date Tagged]]</f>
        <v>5.9837962980964221E-3</v>
      </c>
      <c r="J780" s="50">
        <f>HOUR(tbl_raw_data[[#This Row],[time_taken]])*60+MINUTE(tbl_raw_data[[#This Row],[time_taken]])+SECOND(tbl_raw_data[[#This Row],[time_taken]])/60</f>
        <v>8.6166666666666671</v>
      </c>
      <c r="K780" s="54">
        <f>DATE(YEAR(tbl_raw_data[[#This Row],[Date Actioned]]), MONTH(tbl_raw_data[[#This Row],[Date Actioned]]), DAY(tbl_raw_data[[#This Row],[Date Actioned]]))</f>
        <v>45138</v>
      </c>
      <c r="L780" s="55" t="str">
        <f>UPPER(TEXT(tbl_raw_data[[#This Row],[Updated_date]],"MMMM"))</f>
        <v>JULY</v>
      </c>
      <c r="M780" s="55" t="str">
        <f>UPPER("Week "&amp;IF(ROUNDUP(DAY(tbl_raw_data[[#This Row],[Updated_date]])/7,0)=5,4,ROUNDUP(DAY(tbl_raw_data[[#This Row],[Updated_date]])/7,0)))</f>
        <v>WEEK 4</v>
      </c>
      <c r="N780" s="57" t="str">
        <f>UPPER(VLOOKUP(tbl_raw_data[[#This Row],[Analyst]],[1]setting!$A$1:$B$15,2,0))</f>
        <v>MERCEDES</v>
      </c>
      <c r="O780" s="57" t="str">
        <f>UPPER(tbl_raw_data[[#This Row],[Outcome]])</f>
        <v>APPROVE</v>
      </c>
      <c r="P780" s="57" t="str">
        <f>UPPER(tbl_raw_data[[#This Row],[Queue Name]])</f>
        <v>CONSUMER EXISTING</v>
      </c>
      <c r="Q780" s="57" t="str">
        <f>IF(tbl_raw_data[[#This Row],[time_taken_in_mins]]&lt;=20,"SLA_MET","SLA_NOT_MET")</f>
        <v>SLA_MET</v>
      </c>
    </row>
    <row r="781" spans="1:17" ht="15" customHeight="1" x14ac:dyDescent="0.25">
      <c r="A781" s="22" t="s">
        <v>2097</v>
      </c>
      <c r="B781" s="12">
        <v>45138.701006944444</v>
      </c>
      <c r="C781" s="15">
        <v>45138.706203703703</v>
      </c>
      <c r="D781" s="16" t="s">
        <v>13</v>
      </c>
      <c r="E781" s="16" t="s">
        <v>9</v>
      </c>
      <c r="F781" s="16" t="s">
        <v>10</v>
      </c>
      <c r="G781" s="107" t="s">
        <v>67</v>
      </c>
      <c r="H78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1" s="48">
        <f>tbl_raw_data[[#This Row],[Date Actioned]]-tbl_raw_data[[#This Row],[Date Tagged]]</f>
        <v>5.1967592589790002E-3</v>
      </c>
      <c r="J781" s="50">
        <f>HOUR(tbl_raw_data[[#This Row],[time_taken]])*60+MINUTE(tbl_raw_data[[#This Row],[time_taken]])+SECOND(tbl_raw_data[[#This Row],[time_taken]])/60</f>
        <v>7.4833333333333334</v>
      </c>
      <c r="K781" s="54">
        <f>DATE(YEAR(tbl_raw_data[[#This Row],[Date Actioned]]), MONTH(tbl_raw_data[[#This Row],[Date Actioned]]), DAY(tbl_raw_data[[#This Row],[Date Actioned]]))</f>
        <v>45138</v>
      </c>
      <c r="L781" s="55" t="str">
        <f>UPPER(TEXT(tbl_raw_data[[#This Row],[Updated_date]],"MMMM"))</f>
        <v>JULY</v>
      </c>
      <c r="M781" s="55" t="str">
        <f>UPPER("Week "&amp;IF(ROUNDUP(DAY(tbl_raw_data[[#This Row],[Updated_date]])/7,0)=5,4,ROUNDUP(DAY(tbl_raw_data[[#This Row],[Updated_date]])/7,0)))</f>
        <v>WEEK 4</v>
      </c>
      <c r="N781" s="57" t="str">
        <f>UPPER(VLOOKUP(tbl_raw_data[[#This Row],[Analyst]],[1]setting!$A$1:$B$15,2,0))</f>
        <v>SAM</v>
      </c>
      <c r="O781" s="57" t="str">
        <f>UPPER(tbl_raw_data[[#This Row],[Outcome]])</f>
        <v>APPROVE</v>
      </c>
      <c r="P781" s="57" t="str">
        <f>UPPER(tbl_raw_data[[#This Row],[Queue Name]])</f>
        <v>CONSUMER PRE BUREAU</v>
      </c>
      <c r="Q781" s="57" t="str">
        <f>IF(tbl_raw_data[[#This Row],[time_taken_in_mins]]&lt;=20,"SLA_MET","SLA_NOT_MET")</f>
        <v>SLA_MET</v>
      </c>
    </row>
    <row r="782" spans="1:17" ht="15" customHeight="1" x14ac:dyDescent="0.25">
      <c r="A782" s="5" t="s">
        <v>7030</v>
      </c>
      <c r="B782" s="6">
        <v>45138.701828703706</v>
      </c>
      <c r="C782" s="7">
        <v>45138.720509259256</v>
      </c>
      <c r="D782" s="8" t="s">
        <v>29</v>
      </c>
      <c r="E782" s="10" t="s">
        <v>28</v>
      </c>
      <c r="F782" s="8" t="s">
        <v>254</v>
      </c>
      <c r="G782" s="109"/>
      <c r="H7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82" s="48">
        <f>tbl_raw_data[[#This Row],[Date Actioned]]-tbl_raw_data[[#This Row],[Date Tagged]]</f>
        <v>1.8680555549508426E-2</v>
      </c>
      <c r="J782" s="50">
        <f>HOUR(tbl_raw_data[[#This Row],[time_taken]])*60+MINUTE(tbl_raw_data[[#This Row],[time_taken]])+SECOND(tbl_raw_data[[#This Row],[time_taken]])/60</f>
        <v>26.9</v>
      </c>
      <c r="K782" s="54">
        <f>DATE(YEAR(tbl_raw_data[[#This Row],[Date Actioned]]), MONTH(tbl_raw_data[[#This Row],[Date Actioned]]), DAY(tbl_raw_data[[#This Row],[Date Actioned]]))</f>
        <v>45138</v>
      </c>
      <c r="L782" s="55" t="str">
        <f>UPPER(TEXT(tbl_raw_data[[#This Row],[Updated_date]],"MMMM"))</f>
        <v>JULY</v>
      </c>
      <c r="M782" s="55" t="str">
        <f>UPPER("Week "&amp;IF(ROUNDUP(DAY(tbl_raw_data[[#This Row],[Updated_date]])/7,0)=5,4,ROUNDUP(DAY(tbl_raw_data[[#This Row],[Updated_date]])/7,0)))</f>
        <v>WEEK 4</v>
      </c>
      <c r="N782" s="57" t="str">
        <f>UPPER(VLOOKUP(tbl_raw_data[[#This Row],[Analyst]],[1]setting!$A$1:$B$15,2,0))</f>
        <v>FARDIN</v>
      </c>
      <c r="O782" s="57" t="str">
        <f>UPPER(tbl_raw_data[[#This Row],[Outcome]])</f>
        <v>APPROVE</v>
      </c>
      <c r="P782" s="57" t="str">
        <f>UPPER(tbl_raw_data[[#This Row],[Queue Name]])</f>
        <v>CONSUMER EXISTING</v>
      </c>
      <c r="Q782" s="57" t="str">
        <f>IF(tbl_raw_data[[#This Row],[time_taken_in_mins]]&lt;=20,"SLA_MET","SLA_NOT_MET")</f>
        <v>SLA_NOT_MET</v>
      </c>
    </row>
    <row r="783" spans="1:17" ht="15" customHeight="1" x14ac:dyDescent="0.25">
      <c r="A783" s="11" t="s">
        <v>935</v>
      </c>
      <c r="B783" s="12">
        <v>45138.704513888886</v>
      </c>
      <c r="C783" s="15">
        <v>45138.708067129628</v>
      </c>
      <c r="D783" s="16" t="s">
        <v>13</v>
      </c>
      <c r="E783" s="16" t="s">
        <v>28</v>
      </c>
      <c r="F783" s="16" t="s">
        <v>55</v>
      </c>
      <c r="G783" s="107" t="s">
        <v>29</v>
      </c>
      <c r="H78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3" s="48">
        <f>tbl_raw_data[[#This Row],[Date Actioned]]-tbl_raw_data[[#This Row],[Date Tagged]]</f>
        <v>3.5532407418941148E-3</v>
      </c>
      <c r="J783" s="50">
        <f>HOUR(tbl_raw_data[[#This Row],[time_taken]])*60+MINUTE(tbl_raw_data[[#This Row],[time_taken]])+SECOND(tbl_raw_data[[#This Row],[time_taken]])/60</f>
        <v>5.1166666666666663</v>
      </c>
      <c r="K783" s="54">
        <f>DATE(YEAR(tbl_raw_data[[#This Row],[Date Actioned]]), MONTH(tbl_raw_data[[#This Row],[Date Actioned]]), DAY(tbl_raw_data[[#This Row],[Date Actioned]]))</f>
        <v>45138</v>
      </c>
      <c r="L783" s="55" t="str">
        <f>UPPER(TEXT(tbl_raw_data[[#This Row],[Updated_date]],"MMMM"))</f>
        <v>JULY</v>
      </c>
      <c r="M783" s="55" t="str">
        <f>UPPER("Week "&amp;IF(ROUNDUP(DAY(tbl_raw_data[[#This Row],[Updated_date]])/7,0)=5,4,ROUNDUP(DAY(tbl_raw_data[[#This Row],[Updated_date]])/7,0)))</f>
        <v>WEEK 4</v>
      </c>
      <c r="N783" s="57" t="str">
        <f>UPPER(VLOOKUP(tbl_raw_data[[#This Row],[Analyst]],[1]setting!$A$1:$B$15,2,0))</f>
        <v>CAMERON</v>
      </c>
      <c r="O783" s="57" t="str">
        <f>UPPER(tbl_raw_data[[#This Row],[Outcome]])</f>
        <v>APPROVE</v>
      </c>
      <c r="P783" s="57" t="str">
        <f>UPPER(tbl_raw_data[[#This Row],[Queue Name]])</f>
        <v>CONSUMER EXISTING</v>
      </c>
      <c r="Q783" s="57" t="str">
        <f>IF(tbl_raw_data[[#This Row],[time_taken_in_mins]]&lt;=20,"SLA_MET","SLA_NOT_MET")</f>
        <v>SLA_MET</v>
      </c>
    </row>
    <row r="784" spans="1:17" ht="15" customHeight="1" x14ac:dyDescent="0.25">
      <c r="A784" s="22" t="s">
        <v>5520</v>
      </c>
      <c r="B784" s="6">
        <v>45138.705590277779</v>
      </c>
      <c r="C784" s="9">
        <v>45138.716296296298</v>
      </c>
      <c r="D784" s="10" t="s">
        <v>13</v>
      </c>
      <c r="E784" s="10" t="s">
        <v>41</v>
      </c>
      <c r="F784" s="10" t="s">
        <v>10</v>
      </c>
      <c r="G784" s="108" t="s">
        <v>29</v>
      </c>
      <c r="H78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4" s="48">
        <f>tbl_raw_data[[#This Row],[Date Actioned]]-tbl_raw_data[[#This Row],[Date Tagged]]</f>
        <v>1.0706018518249039E-2</v>
      </c>
      <c r="J784" s="50">
        <f>HOUR(tbl_raw_data[[#This Row],[time_taken]])*60+MINUTE(tbl_raw_data[[#This Row],[time_taken]])+SECOND(tbl_raw_data[[#This Row],[time_taken]])/60</f>
        <v>15.416666666666666</v>
      </c>
      <c r="K784" s="54">
        <f>DATE(YEAR(tbl_raw_data[[#This Row],[Date Actioned]]), MONTH(tbl_raw_data[[#This Row],[Date Actioned]]), DAY(tbl_raw_data[[#This Row],[Date Actioned]]))</f>
        <v>45138</v>
      </c>
      <c r="L784" s="55" t="str">
        <f>UPPER(TEXT(tbl_raw_data[[#This Row],[Updated_date]],"MMMM"))</f>
        <v>JULY</v>
      </c>
      <c r="M784" s="55" t="str">
        <f>UPPER("Week "&amp;IF(ROUNDUP(DAY(tbl_raw_data[[#This Row],[Updated_date]])/7,0)=5,4,ROUNDUP(DAY(tbl_raw_data[[#This Row],[Updated_date]])/7,0)))</f>
        <v>WEEK 4</v>
      </c>
      <c r="N784" s="57" t="str">
        <f>UPPER(VLOOKUP(tbl_raw_data[[#This Row],[Analyst]],[1]setting!$A$1:$B$15,2,0))</f>
        <v>SAM</v>
      </c>
      <c r="O784" s="57" t="str">
        <f>UPPER(tbl_raw_data[[#This Row],[Outcome]])</f>
        <v>APPROVE</v>
      </c>
      <c r="P784" s="57" t="str">
        <f>UPPER(tbl_raw_data[[#This Row],[Queue Name]])</f>
        <v>CONSUMER POST BUREAU</v>
      </c>
      <c r="Q784" s="57" t="str">
        <f>IF(tbl_raw_data[[#This Row],[time_taken_in_mins]]&lt;=20,"SLA_MET","SLA_NOT_MET")</f>
        <v>SLA_MET</v>
      </c>
    </row>
    <row r="785" spans="1:17" ht="15" customHeight="1" x14ac:dyDescent="0.25">
      <c r="A785" s="5" t="s">
        <v>3172</v>
      </c>
      <c r="B785" s="12">
        <v>45138.706030092595</v>
      </c>
      <c r="C785" s="15">
        <v>45138.712650462963</v>
      </c>
      <c r="D785" s="16" t="s">
        <v>13</v>
      </c>
      <c r="E785" s="16" t="s">
        <v>28</v>
      </c>
      <c r="F785" s="16" t="s">
        <v>455</v>
      </c>
      <c r="G785" s="107" t="s">
        <v>53</v>
      </c>
      <c r="H78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5" s="48">
        <f>tbl_raw_data[[#This Row],[Date Actioned]]-tbl_raw_data[[#This Row],[Date Tagged]]</f>
        <v>6.6203703681821935E-3</v>
      </c>
      <c r="J785" s="50">
        <f>HOUR(tbl_raw_data[[#This Row],[time_taken]])*60+MINUTE(tbl_raw_data[[#This Row],[time_taken]])+SECOND(tbl_raw_data[[#This Row],[time_taken]])/60</f>
        <v>9.5333333333333332</v>
      </c>
      <c r="K785" s="54">
        <f>DATE(YEAR(tbl_raw_data[[#This Row],[Date Actioned]]), MONTH(tbl_raw_data[[#This Row],[Date Actioned]]), DAY(tbl_raw_data[[#This Row],[Date Actioned]]))</f>
        <v>45138</v>
      </c>
      <c r="L785" s="55" t="str">
        <f>UPPER(TEXT(tbl_raw_data[[#This Row],[Updated_date]],"MMMM"))</f>
        <v>JULY</v>
      </c>
      <c r="M785" s="55" t="str">
        <f>UPPER("Week "&amp;IF(ROUNDUP(DAY(tbl_raw_data[[#This Row],[Updated_date]])/7,0)=5,4,ROUNDUP(DAY(tbl_raw_data[[#This Row],[Updated_date]])/7,0)))</f>
        <v>WEEK 4</v>
      </c>
      <c r="N785" s="57" t="str">
        <f>UPPER(VLOOKUP(tbl_raw_data[[#This Row],[Analyst]],[1]setting!$A$1:$B$15,2,0))</f>
        <v>ROHAN</v>
      </c>
      <c r="O785" s="57" t="str">
        <f>UPPER(tbl_raw_data[[#This Row],[Outcome]])</f>
        <v>APPROVE</v>
      </c>
      <c r="P785" s="57" t="str">
        <f>UPPER(tbl_raw_data[[#This Row],[Queue Name]])</f>
        <v>CONSUMER EXISTING</v>
      </c>
      <c r="Q785" s="57" t="str">
        <f>IF(tbl_raw_data[[#This Row],[time_taken_in_mins]]&lt;=20,"SLA_MET","SLA_NOT_MET")</f>
        <v>SLA_MET</v>
      </c>
    </row>
    <row r="786" spans="1:17" ht="15" customHeight="1" x14ac:dyDescent="0.25">
      <c r="A786" s="22" t="s">
        <v>3556</v>
      </c>
      <c r="B786" s="6">
        <v>45138.707372685189</v>
      </c>
      <c r="C786" s="9">
        <v>45138.714467592596</v>
      </c>
      <c r="D786" s="10" t="s">
        <v>8</v>
      </c>
      <c r="E786" s="10" t="s">
        <v>9</v>
      </c>
      <c r="F786" s="10" t="s">
        <v>168</v>
      </c>
      <c r="G786" s="108" t="s">
        <v>3557</v>
      </c>
      <c r="H78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86" s="48">
        <f>tbl_raw_data[[#This Row],[Date Actioned]]-tbl_raw_data[[#This Row],[Date Tagged]]</f>
        <v>7.0949074070085771E-3</v>
      </c>
      <c r="J786" s="50">
        <f>HOUR(tbl_raw_data[[#This Row],[time_taken]])*60+MINUTE(tbl_raw_data[[#This Row],[time_taken]])+SECOND(tbl_raw_data[[#This Row],[time_taken]])/60</f>
        <v>10.216666666666667</v>
      </c>
      <c r="K786" s="54">
        <f>DATE(YEAR(tbl_raw_data[[#This Row],[Date Actioned]]), MONTH(tbl_raw_data[[#This Row],[Date Actioned]]), DAY(tbl_raw_data[[#This Row],[Date Actioned]]))</f>
        <v>45138</v>
      </c>
      <c r="L786" s="55" t="str">
        <f>UPPER(TEXT(tbl_raw_data[[#This Row],[Updated_date]],"MMMM"))</f>
        <v>JULY</v>
      </c>
      <c r="M786" s="55" t="str">
        <f>UPPER("Week "&amp;IF(ROUNDUP(DAY(tbl_raw_data[[#This Row],[Updated_date]])/7,0)=5,4,ROUNDUP(DAY(tbl_raw_data[[#This Row],[Updated_date]])/7,0)))</f>
        <v>WEEK 4</v>
      </c>
      <c r="N786" s="57" t="str">
        <f>UPPER(VLOOKUP(tbl_raw_data[[#This Row],[Analyst]],[1]setting!$A$1:$B$15,2,0))</f>
        <v>MERCEDES</v>
      </c>
      <c r="O786" s="57" t="str">
        <f>UPPER(tbl_raw_data[[#This Row],[Outcome]])</f>
        <v>WITHDRAW</v>
      </c>
      <c r="P786" s="57" t="str">
        <f>UPPER(tbl_raw_data[[#This Row],[Queue Name]])</f>
        <v>CONSUMER PRE BUREAU</v>
      </c>
      <c r="Q786" s="57" t="str">
        <f>IF(tbl_raw_data[[#This Row],[time_taken_in_mins]]&lt;=20,"SLA_MET","SLA_NOT_MET")</f>
        <v>SLA_MET</v>
      </c>
    </row>
    <row r="787" spans="1:17" ht="15" customHeight="1" x14ac:dyDescent="0.25">
      <c r="A787" s="11" t="s">
        <v>4665</v>
      </c>
      <c r="B787" s="6">
        <v>45138.708668981482</v>
      </c>
      <c r="C787" s="9">
        <v>45138.717499999999</v>
      </c>
      <c r="D787" s="10" t="s">
        <v>13</v>
      </c>
      <c r="E787" s="10" t="s">
        <v>28</v>
      </c>
      <c r="F787" s="10" t="s">
        <v>55</v>
      </c>
      <c r="G787" s="108" t="s">
        <v>546</v>
      </c>
      <c r="H78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7" s="48">
        <f>tbl_raw_data[[#This Row],[Date Actioned]]-tbl_raw_data[[#This Row],[Date Tagged]]</f>
        <v>8.8310185165028088E-3</v>
      </c>
      <c r="J787" s="50">
        <f>HOUR(tbl_raw_data[[#This Row],[time_taken]])*60+MINUTE(tbl_raw_data[[#This Row],[time_taken]])+SECOND(tbl_raw_data[[#This Row],[time_taken]])/60</f>
        <v>12.716666666666667</v>
      </c>
      <c r="K787" s="54">
        <f>DATE(YEAR(tbl_raw_data[[#This Row],[Date Actioned]]), MONTH(tbl_raw_data[[#This Row],[Date Actioned]]), DAY(tbl_raw_data[[#This Row],[Date Actioned]]))</f>
        <v>45138</v>
      </c>
      <c r="L787" s="55" t="str">
        <f>UPPER(TEXT(tbl_raw_data[[#This Row],[Updated_date]],"MMMM"))</f>
        <v>JULY</v>
      </c>
      <c r="M787" s="55" t="str">
        <f>UPPER("Week "&amp;IF(ROUNDUP(DAY(tbl_raw_data[[#This Row],[Updated_date]])/7,0)=5,4,ROUNDUP(DAY(tbl_raw_data[[#This Row],[Updated_date]])/7,0)))</f>
        <v>WEEK 4</v>
      </c>
      <c r="N787" s="57" t="str">
        <f>UPPER(VLOOKUP(tbl_raw_data[[#This Row],[Analyst]],[1]setting!$A$1:$B$15,2,0))</f>
        <v>CAMERON</v>
      </c>
      <c r="O787" s="57" t="str">
        <f>UPPER(tbl_raw_data[[#This Row],[Outcome]])</f>
        <v>APPROVE</v>
      </c>
      <c r="P787" s="57" t="str">
        <f>UPPER(tbl_raw_data[[#This Row],[Queue Name]])</f>
        <v>CONSUMER EXISTING</v>
      </c>
      <c r="Q787" s="57" t="str">
        <f>IF(tbl_raw_data[[#This Row],[time_taken_in_mins]]&lt;=20,"SLA_MET","SLA_NOT_MET")</f>
        <v>SLA_MET</v>
      </c>
    </row>
    <row r="788" spans="1:17" ht="15" customHeight="1" x14ac:dyDescent="0.25">
      <c r="A788" s="22" t="s">
        <v>2810</v>
      </c>
      <c r="B788" s="6">
        <v>45138.709513888891</v>
      </c>
      <c r="C788" s="9">
        <v>45138.715601851851</v>
      </c>
      <c r="D788" s="10" t="s">
        <v>46</v>
      </c>
      <c r="E788" s="10" t="s">
        <v>9</v>
      </c>
      <c r="F788" s="10" t="s">
        <v>86</v>
      </c>
      <c r="G788" s="108" t="s">
        <v>2811</v>
      </c>
      <c r="H78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88" s="48">
        <f>tbl_raw_data[[#This Row],[Date Actioned]]-tbl_raw_data[[#This Row],[Date Tagged]]</f>
        <v>6.0879629600094631E-3</v>
      </c>
      <c r="J788" s="50">
        <f>HOUR(tbl_raw_data[[#This Row],[time_taken]])*60+MINUTE(tbl_raw_data[[#This Row],[time_taken]])+SECOND(tbl_raw_data[[#This Row],[time_taken]])/60</f>
        <v>8.7666666666666675</v>
      </c>
      <c r="K788" s="54">
        <f>DATE(YEAR(tbl_raw_data[[#This Row],[Date Actioned]]), MONTH(tbl_raw_data[[#This Row],[Date Actioned]]), DAY(tbl_raw_data[[#This Row],[Date Actioned]]))</f>
        <v>45138</v>
      </c>
      <c r="L788" s="55" t="str">
        <f>UPPER(TEXT(tbl_raw_data[[#This Row],[Updated_date]],"MMMM"))</f>
        <v>JULY</v>
      </c>
      <c r="M788" s="55" t="str">
        <f>UPPER("Week "&amp;IF(ROUNDUP(DAY(tbl_raw_data[[#This Row],[Updated_date]])/7,0)=5,4,ROUNDUP(DAY(tbl_raw_data[[#This Row],[Updated_date]])/7,0)))</f>
        <v>WEEK 4</v>
      </c>
      <c r="N788" s="57" t="str">
        <f>UPPER(VLOOKUP(tbl_raw_data[[#This Row],[Analyst]],[1]setting!$A$1:$B$15,2,0))</f>
        <v>ASIF</v>
      </c>
      <c r="O788" s="57" t="str">
        <f>UPPER(tbl_raw_data[[#This Row],[Outcome]])</f>
        <v>DECLINE</v>
      </c>
      <c r="P788" s="57" t="str">
        <f>UPPER(tbl_raw_data[[#This Row],[Queue Name]])</f>
        <v>CONSUMER PRE BUREAU</v>
      </c>
      <c r="Q788" s="57" t="str">
        <f>IF(tbl_raw_data[[#This Row],[time_taken_in_mins]]&lt;=20,"SLA_MET","SLA_NOT_MET")</f>
        <v>SLA_MET</v>
      </c>
    </row>
    <row r="789" spans="1:17" ht="15" customHeight="1" x14ac:dyDescent="0.25">
      <c r="A789" s="22" t="s">
        <v>6982</v>
      </c>
      <c r="B789" s="12">
        <v>45138.710636574076</v>
      </c>
      <c r="C789" s="13">
        <v>45138.728622685187</v>
      </c>
      <c r="D789" s="14" t="s">
        <v>29</v>
      </c>
      <c r="E789" s="16" t="s">
        <v>41</v>
      </c>
      <c r="F789" s="14" t="s">
        <v>228</v>
      </c>
      <c r="G789" s="106"/>
      <c r="H789"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89" s="48">
        <f>tbl_raw_data[[#This Row],[Date Actioned]]-tbl_raw_data[[#This Row],[Date Tagged]]</f>
        <v>1.7986111110076308E-2</v>
      </c>
      <c r="J789" s="50">
        <f>HOUR(tbl_raw_data[[#This Row],[time_taken]])*60+MINUTE(tbl_raw_data[[#This Row],[time_taken]])+SECOND(tbl_raw_data[[#This Row],[time_taken]])/60</f>
        <v>25.9</v>
      </c>
      <c r="K789" s="54">
        <f>DATE(YEAR(tbl_raw_data[[#This Row],[Date Actioned]]), MONTH(tbl_raw_data[[#This Row],[Date Actioned]]), DAY(tbl_raw_data[[#This Row],[Date Actioned]]))</f>
        <v>45138</v>
      </c>
      <c r="L789" s="55" t="str">
        <f>UPPER(TEXT(tbl_raw_data[[#This Row],[Updated_date]],"MMMM"))</f>
        <v>JULY</v>
      </c>
      <c r="M789" s="55" t="str">
        <f>UPPER("Week "&amp;IF(ROUNDUP(DAY(tbl_raw_data[[#This Row],[Updated_date]])/7,0)=5,4,ROUNDUP(DAY(tbl_raw_data[[#This Row],[Updated_date]])/7,0)))</f>
        <v>WEEK 4</v>
      </c>
      <c r="N789" s="57" t="str">
        <f>UPPER(VLOOKUP(tbl_raw_data[[#This Row],[Analyst]],[1]setting!$A$1:$B$15,2,0))</f>
        <v>OUADIR</v>
      </c>
      <c r="O789" s="57" t="str">
        <f>UPPER(tbl_raw_data[[#This Row],[Outcome]])</f>
        <v>APPROVE</v>
      </c>
      <c r="P789" s="57" t="str">
        <f>UPPER(tbl_raw_data[[#This Row],[Queue Name]])</f>
        <v>CONSUMER POST BUREAU</v>
      </c>
      <c r="Q789" s="57" t="str">
        <f>IF(tbl_raw_data[[#This Row],[time_taken_in_mins]]&lt;=20,"SLA_MET","SLA_NOT_MET")</f>
        <v>SLA_NOT_MET</v>
      </c>
    </row>
    <row r="790" spans="1:17" ht="15" customHeight="1" x14ac:dyDescent="0.25">
      <c r="A790" s="5" t="s">
        <v>6369</v>
      </c>
      <c r="B790" s="12">
        <v>45138.711226851854</v>
      </c>
      <c r="C790" s="15">
        <v>45138.724340277775</v>
      </c>
      <c r="D790" s="16" t="s">
        <v>8</v>
      </c>
      <c r="E790" s="16" t="s">
        <v>9</v>
      </c>
      <c r="F790" s="16" t="s">
        <v>455</v>
      </c>
      <c r="G790" s="107" t="s">
        <v>6370</v>
      </c>
      <c r="H790"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0" s="48">
        <f>tbl_raw_data[[#This Row],[Date Actioned]]-tbl_raw_data[[#This Row],[Date Tagged]]</f>
        <v>1.3113425920892041E-2</v>
      </c>
      <c r="J790" s="50">
        <f>HOUR(tbl_raw_data[[#This Row],[time_taken]])*60+MINUTE(tbl_raw_data[[#This Row],[time_taken]])+SECOND(tbl_raw_data[[#This Row],[time_taken]])/60</f>
        <v>18.883333333333333</v>
      </c>
      <c r="K790" s="54">
        <f>DATE(YEAR(tbl_raw_data[[#This Row],[Date Actioned]]), MONTH(tbl_raw_data[[#This Row],[Date Actioned]]), DAY(tbl_raw_data[[#This Row],[Date Actioned]]))</f>
        <v>45138</v>
      </c>
      <c r="L790" s="55" t="str">
        <f>UPPER(TEXT(tbl_raw_data[[#This Row],[Updated_date]],"MMMM"))</f>
        <v>JULY</v>
      </c>
      <c r="M790" s="55" t="str">
        <f>UPPER("Week "&amp;IF(ROUNDUP(DAY(tbl_raw_data[[#This Row],[Updated_date]])/7,0)=5,4,ROUNDUP(DAY(tbl_raw_data[[#This Row],[Updated_date]])/7,0)))</f>
        <v>WEEK 4</v>
      </c>
      <c r="N790" s="57" t="str">
        <f>UPPER(VLOOKUP(tbl_raw_data[[#This Row],[Analyst]],[1]setting!$A$1:$B$15,2,0))</f>
        <v>ROHAN</v>
      </c>
      <c r="O790" s="57" t="str">
        <f>UPPER(tbl_raw_data[[#This Row],[Outcome]])</f>
        <v>WITHDRAW</v>
      </c>
      <c r="P790" s="57" t="str">
        <f>UPPER(tbl_raw_data[[#This Row],[Queue Name]])</f>
        <v>CONSUMER PRE BUREAU</v>
      </c>
      <c r="Q790" s="57" t="str">
        <f>IF(tbl_raw_data[[#This Row],[time_taken_in_mins]]&lt;=20,"SLA_MET","SLA_NOT_MET")</f>
        <v>SLA_MET</v>
      </c>
    </row>
    <row r="791" spans="1:17" ht="15" customHeight="1" x14ac:dyDescent="0.25">
      <c r="A791" s="5" t="s">
        <v>1741</v>
      </c>
      <c r="B791" s="12">
        <v>45138.712766203702</v>
      </c>
      <c r="C791" s="15">
        <v>45138.717476851853</v>
      </c>
      <c r="D791" s="16" t="s">
        <v>46</v>
      </c>
      <c r="E791" s="16" t="s">
        <v>9</v>
      </c>
      <c r="F791" s="16" t="s">
        <v>168</v>
      </c>
      <c r="G791" s="107" t="s">
        <v>74</v>
      </c>
      <c r="H79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1" s="48">
        <f>tbl_raw_data[[#This Row],[Date Actioned]]-tbl_raw_data[[#This Row],[Date Tagged]]</f>
        <v>4.7106481506489217E-3</v>
      </c>
      <c r="J791" s="50">
        <f>HOUR(tbl_raw_data[[#This Row],[time_taken]])*60+MINUTE(tbl_raw_data[[#This Row],[time_taken]])+SECOND(tbl_raw_data[[#This Row],[time_taken]])/60</f>
        <v>6.7833333333333332</v>
      </c>
      <c r="K791" s="54">
        <f>DATE(YEAR(tbl_raw_data[[#This Row],[Date Actioned]]), MONTH(tbl_raw_data[[#This Row],[Date Actioned]]), DAY(tbl_raw_data[[#This Row],[Date Actioned]]))</f>
        <v>45138</v>
      </c>
      <c r="L791" s="55" t="str">
        <f>UPPER(TEXT(tbl_raw_data[[#This Row],[Updated_date]],"MMMM"))</f>
        <v>JULY</v>
      </c>
      <c r="M791" s="55" t="str">
        <f>UPPER("Week "&amp;IF(ROUNDUP(DAY(tbl_raw_data[[#This Row],[Updated_date]])/7,0)=5,4,ROUNDUP(DAY(tbl_raw_data[[#This Row],[Updated_date]])/7,0)))</f>
        <v>WEEK 4</v>
      </c>
      <c r="N791" s="57" t="str">
        <f>UPPER(VLOOKUP(tbl_raw_data[[#This Row],[Analyst]],[1]setting!$A$1:$B$15,2,0))</f>
        <v>MERCEDES</v>
      </c>
      <c r="O791" s="57" t="str">
        <f>UPPER(tbl_raw_data[[#This Row],[Outcome]])</f>
        <v>DECLINE</v>
      </c>
      <c r="P791" s="57" t="str">
        <f>UPPER(tbl_raw_data[[#This Row],[Queue Name]])</f>
        <v>CONSUMER PRE BUREAU</v>
      </c>
      <c r="Q791" s="57" t="str">
        <f>IF(tbl_raw_data[[#This Row],[time_taken_in_mins]]&lt;=20,"SLA_MET","SLA_NOT_MET")</f>
        <v>SLA_MET</v>
      </c>
    </row>
    <row r="792" spans="1:17" ht="15" customHeight="1" x14ac:dyDescent="0.25">
      <c r="A792" s="11" t="s">
        <v>3048</v>
      </c>
      <c r="B792" s="6">
        <v>45138.712951388887</v>
      </c>
      <c r="C792" s="9">
        <v>45138.719421296293</v>
      </c>
      <c r="D792" s="10" t="s">
        <v>46</v>
      </c>
      <c r="E792" s="10" t="s">
        <v>41</v>
      </c>
      <c r="F792" s="10" t="s">
        <v>86</v>
      </c>
      <c r="G792" s="108" t="s">
        <v>3049</v>
      </c>
      <c r="H79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2" s="48">
        <f>tbl_raw_data[[#This Row],[Date Actioned]]-tbl_raw_data[[#This Row],[Date Tagged]]</f>
        <v>6.4699074064265005E-3</v>
      </c>
      <c r="J792" s="50">
        <f>HOUR(tbl_raw_data[[#This Row],[time_taken]])*60+MINUTE(tbl_raw_data[[#This Row],[time_taken]])+SECOND(tbl_raw_data[[#This Row],[time_taken]])/60</f>
        <v>9.3166666666666664</v>
      </c>
      <c r="K792" s="54">
        <f>DATE(YEAR(tbl_raw_data[[#This Row],[Date Actioned]]), MONTH(tbl_raw_data[[#This Row],[Date Actioned]]), DAY(tbl_raw_data[[#This Row],[Date Actioned]]))</f>
        <v>45138</v>
      </c>
      <c r="L792" s="55" t="str">
        <f>UPPER(TEXT(tbl_raw_data[[#This Row],[Updated_date]],"MMMM"))</f>
        <v>JULY</v>
      </c>
      <c r="M792" s="55" t="str">
        <f>UPPER("Week "&amp;IF(ROUNDUP(DAY(tbl_raw_data[[#This Row],[Updated_date]])/7,0)=5,4,ROUNDUP(DAY(tbl_raw_data[[#This Row],[Updated_date]])/7,0)))</f>
        <v>WEEK 4</v>
      </c>
      <c r="N792" s="57" t="str">
        <f>UPPER(VLOOKUP(tbl_raw_data[[#This Row],[Analyst]],[1]setting!$A$1:$B$15,2,0))</f>
        <v>ASIF</v>
      </c>
      <c r="O792" s="57" t="str">
        <f>UPPER(tbl_raw_data[[#This Row],[Outcome]])</f>
        <v>DECLINE</v>
      </c>
      <c r="P792" s="57" t="str">
        <f>UPPER(tbl_raw_data[[#This Row],[Queue Name]])</f>
        <v>CONSUMER POST BUREAU</v>
      </c>
      <c r="Q792" s="57" t="str">
        <f>IF(tbl_raw_data[[#This Row],[time_taken_in_mins]]&lt;=20,"SLA_MET","SLA_NOT_MET")</f>
        <v>SLA_MET</v>
      </c>
    </row>
    <row r="793" spans="1:17" ht="15" customHeight="1" x14ac:dyDescent="0.25">
      <c r="A793" s="11" t="s">
        <v>6404</v>
      </c>
      <c r="B793" s="6">
        <v>45138.713842592595</v>
      </c>
      <c r="C793" s="9">
        <v>45138.727094907408</v>
      </c>
      <c r="D793" s="10" t="s">
        <v>8</v>
      </c>
      <c r="E793" s="10" t="s">
        <v>9</v>
      </c>
      <c r="F793" s="10" t="s">
        <v>42</v>
      </c>
      <c r="G793" s="108" t="s">
        <v>5684</v>
      </c>
      <c r="H79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793" s="48">
        <f>tbl_raw_data[[#This Row],[Date Actioned]]-tbl_raw_data[[#This Row],[Date Tagged]]</f>
        <v>1.3252314813144039E-2</v>
      </c>
      <c r="J793" s="50">
        <f>HOUR(tbl_raw_data[[#This Row],[time_taken]])*60+MINUTE(tbl_raw_data[[#This Row],[time_taken]])+SECOND(tbl_raw_data[[#This Row],[time_taken]])/60</f>
        <v>19.083333333333332</v>
      </c>
      <c r="K793" s="54">
        <f>DATE(YEAR(tbl_raw_data[[#This Row],[Date Actioned]]), MONTH(tbl_raw_data[[#This Row],[Date Actioned]]), DAY(tbl_raw_data[[#This Row],[Date Actioned]]))</f>
        <v>45138</v>
      </c>
      <c r="L793" s="55" t="str">
        <f>UPPER(TEXT(tbl_raw_data[[#This Row],[Updated_date]],"MMMM"))</f>
        <v>JULY</v>
      </c>
      <c r="M793" s="55" t="str">
        <f>UPPER("Week "&amp;IF(ROUNDUP(DAY(tbl_raw_data[[#This Row],[Updated_date]])/7,0)=5,4,ROUNDUP(DAY(tbl_raw_data[[#This Row],[Updated_date]])/7,0)))</f>
        <v>WEEK 4</v>
      </c>
      <c r="N793" s="57" t="str">
        <f>UPPER(VLOOKUP(tbl_raw_data[[#This Row],[Analyst]],[1]setting!$A$1:$B$15,2,0))</f>
        <v>NITESH</v>
      </c>
      <c r="O793" s="57" t="str">
        <f>UPPER(tbl_raw_data[[#This Row],[Outcome]])</f>
        <v>WITHDRAW</v>
      </c>
      <c r="P793" s="57" t="str">
        <f>UPPER(tbl_raw_data[[#This Row],[Queue Name]])</f>
        <v>CONSUMER PRE BUREAU</v>
      </c>
      <c r="Q793" s="57" t="str">
        <f>IF(tbl_raw_data[[#This Row],[time_taken_in_mins]]&lt;=20,"SLA_MET","SLA_NOT_MET")</f>
        <v>SLA_MET</v>
      </c>
    </row>
    <row r="794" spans="1:17" ht="15" customHeight="1" x14ac:dyDescent="0.25">
      <c r="A794" s="5" t="s">
        <v>1846</v>
      </c>
      <c r="B794" s="6">
        <v>45138.719456018516</v>
      </c>
      <c r="C794" s="9">
        <v>45138.724317129629</v>
      </c>
      <c r="D794" s="10" t="s">
        <v>13</v>
      </c>
      <c r="E794" s="10" t="s">
        <v>9</v>
      </c>
      <c r="F794" s="10" t="s">
        <v>10</v>
      </c>
      <c r="G794" s="108" t="s">
        <v>67</v>
      </c>
      <c r="H79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4" s="48">
        <f>tbl_raw_data[[#This Row],[Date Actioned]]-tbl_raw_data[[#This Row],[Date Tagged]]</f>
        <v>4.8611111124046147E-3</v>
      </c>
      <c r="J794" s="50">
        <f>HOUR(tbl_raw_data[[#This Row],[time_taken]])*60+MINUTE(tbl_raw_data[[#This Row],[time_taken]])+SECOND(tbl_raw_data[[#This Row],[time_taken]])/60</f>
        <v>7</v>
      </c>
      <c r="K794" s="54">
        <f>DATE(YEAR(tbl_raw_data[[#This Row],[Date Actioned]]), MONTH(tbl_raw_data[[#This Row],[Date Actioned]]), DAY(tbl_raw_data[[#This Row],[Date Actioned]]))</f>
        <v>45138</v>
      </c>
      <c r="L794" s="55" t="str">
        <f>UPPER(TEXT(tbl_raw_data[[#This Row],[Updated_date]],"MMMM"))</f>
        <v>JULY</v>
      </c>
      <c r="M794" s="55" t="str">
        <f>UPPER("Week "&amp;IF(ROUNDUP(DAY(tbl_raw_data[[#This Row],[Updated_date]])/7,0)=5,4,ROUNDUP(DAY(tbl_raw_data[[#This Row],[Updated_date]])/7,0)))</f>
        <v>WEEK 4</v>
      </c>
      <c r="N794" s="57" t="str">
        <f>UPPER(VLOOKUP(tbl_raw_data[[#This Row],[Analyst]],[1]setting!$A$1:$B$15,2,0))</f>
        <v>SAM</v>
      </c>
      <c r="O794" s="57" t="str">
        <f>UPPER(tbl_raw_data[[#This Row],[Outcome]])</f>
        <v>APPROVE</v>
      </c>
      <c r="P794" s="57" t="str">
        <f>UPPER(tbl_raw_data[[#This Row],[Queue Name]])</f>
        <v>CONSUMER PRE BUREAU</v>
      </c>
      <c r="Q794" s="57" t="str">
        <f>IF(tbl_raw_data[[#This Row],[time_taken_in_mins]]&lt;=20,"SLA_MET","SLA_NOT_MET")</f>
        <v>SLA_MET</v>
      </c>
    </row>
    <row r="795" spans="1:17" ht="15" customHeight="1" x14ac:dyDescent="0.25">
      <c r="A795" s="11" t="s">
        <v>1123</v>
      </c>
      <c r="B795" s="12">
        <v>45138.720300925925</v>
      </c>
      <c r="C795" s="15">
        <v>45138.724166666667</v>
      </c>
      <c r="D795" s="16" t="s">
        <v>13</v>
      </c>
      <c r="E795" s="16" t="s">
        <v>28</v>
      </c>
      <c r="F795" s="16" t="s">
        <v>55</v>
      </c>
      <c r="G795" s="107" t="s">
        <v>29</v>
      </c>
      <c r="H79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5" s="48">
        <f>tbl_raw_data[[#This Row],[Date Actioned]]-tbl_raw_data[[#This Row],[Date Tagged]]</f>
        <v>3.8657407421851531E-3</v>
      </c>
      <c r="J795" s="50">
        <f>HOUR(tbl_raw_data[[#This Row],[time_taken]])*60+MINUTE(tbl_raw_data[[#This Row],[time_taken]])+SECOND(tbl_raw_data[[#This Row],[time_taken]])/60</f>
        <v>5.5666666666666664</v>
      </c>
      <c r="K795" s="54">
        <f>DATE(YEAR(tbl_raw_data[[#This Row],[Date Actioned]]), MONTH(tbl_raw_data[[#This Row],[Date Actioned]]), DAY(tbl_raw_data[[#This Row],[Date Actioned]]))</f>
        <v>45138</v>
      </c>
      <c r="L795" s="55" t="str">
        <f>UPPER(TEXT(tbl_raw_data[[#This Row],[Updated_date]],"MMMM"))</f>
        <v>JULY</v>
      </c>
      <c r="M795" s="55" t="str">
        <f>UPPER("Week "&amp;IF(ROUNDUP(DAY(tbl_raw_data[[#This Row],[Updated_date]])/7,0)=5,4,ROUNDUP(DAY(tbl_raw_data[[#This Row],[Updated_date]])/7,0)))</f>
        <v>WEEK 4</v>
      </c>
      <c r="N795" s="57" t="str">
        <f>UPPER(VLOOKUP(tbl_raw_data[[#This Row],[Analyst]],[1]setting!$A$1:$B$15,2,0))</f>
        <v>CAMERON</v>
      </c>
      <c r="O795" s="57" t="str">
        <f>UPPER(tbl_raw_data[[#This Row],[Outcome]])</f>
        <v>APPROVE</v>
      </c>
      <c r="P795" s="57" t="str">
        <f>UPPER(tbl_raw_data[[#This Row],[Queue Name]])</f>
        <v>CONSUMER EXISTING</v>
      </c>
      <c r="Q795" s="57" t="str">
        <f>IF(tbl_raw_data[[#This Row],[time_taken_in_mins]]&lt;=20,"SLA_MET","SLA_NOT_MET")</f>
        <v>SLA_MET</v>
      </c>
    </row>
    <row r="796" spans="1:17" ht="15" customHeight="1" x14ac:dyDescent="0.25">
      <c r="A796" s="22" t="s">
        <v>6860</v>
      </c>
      <c r="B796" s="6">
        <v>45138.721180555556</v>
      </c>
      <c r="C796" s="7">
        <v>45138.737581018519</v>
      </c>
      <c r="D796" s="8" t="s">
        <v>29</v>
      </c>
      <c r="E796" s="10" t="s">
        <v>41</v>
      </c>
      <c r="F796" s="8" t="s">
        <v>228</v>
      </c>
      <c r="G796" s="109"/>
      <c r="H7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796" s="48">
        <f>tbl_raw_data[[#This Row],[Date Actioned]]-tbl_raw_data[[#This Row],[Date Tagged]]</f>
        <v>1.640046296233777E-2</v>
      </c>
      <c r="J796" s="50">
        <f>HOUR(tbl_raw_data[[#This Row],[time_taken]])*60+MINUTE(tbl_raw_data[[#This Row],[time_taken]])+SECOND(tbl_raw_data[[#This Row],[time_taken]])/60</f>
        <v>23.616666666666667</v>
      </c>
      <c r="K796" s="54">
        <f>DATE(YEAR(tbl_raw_data[[#This Row],[Date Actioned]]), MONTH(tbl_raw_data[[#This Row],[Date Actioned]]), DAY(tbl_raw_data[[#This Row],[Date Actioned]]))</f>
        <v>45138</v>
      </c>
      <c r="L796" s="55" t="str">
        <f>UPPER(TEXT(tbl_raw_data[[#This Row],[Updated_date]],"MMMM"))</f>
        <v>JULY</v>
      </c>
      <c r="M796" s="55" t="str">
        <f>UPPER("Week "&amp;IF(ROUNDUP(DAY(tbl_raw_data[[#This Row],[Updated_date]])/7,0)=5,4,ROUNDUP(DAY(tbl_raw_data[[#This Row],[Updated_date]])/7,0)))</f>
        <v>WEEK 4</v>
      </c>
      <c r="N796" s="57" t="str">
        <f>UPPER(VLOOKUP(tbl_raw_data[[#This Row],[Analyst]],[1]setting!$A$1:$B$15,2,0))</f>
        <v>OUADIR</v>
      </c>
      <c r="O796" s="57" t="str">
        <f>UPPER(tbl_raw_data[[#This Row],[Outcome]])</f>
        <v>APPROVE</v>
      </c>
      <c r="P796" s="57" t="str">
        <f>UPPER(tbl_raw_data[[#This Row],[Queue Name]])</f>
        <v>CONSUMER POST BUREAU</v>
      </c>
      <c r="Q796" s="57" t="str">
        <f>IF(tbl_raw_data[[#This Row],[time_taken_in_mins]]&lt;=20,"SLA_MET","SLA_NOT_MET")</f>
        <v>SLA_NOT_MET</v>
      </c>
    </row>
    <row r="797" spans="1:17" ht="15" customHeight="1" x14ac:dyDescent="0.25">
      <c r="A797" s="5" t="s">
        <v>1862</v>
      </c>
      <c r="B797" s="12">
        <v>45138.721585648149</v>
      </c>
      <c r="C797" s="15">
        <v>45138.726481481484</v>
      </c>
      <c r="D797" s="16" t="s">
        <v>13</v>
      </c>
      <c r="E797" s="16" t="s">
        <v>9</v>
      </c>
      <c r="F797" s="16" t="s">
        <v>86</v>
      </c>
      <c r="G797" s="107" t="s">
        <v>67</v>
      </c>
      <c r="H79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7" s="48">
        <f>tbl_raw_data[[#This Row],[Date Actioned]]-tbl_raw_data[[#This Row],[Date Tagged]]</f>
        <v>4.8958333354676142E-3</v>
      </c>
      <c r="J797" s="50">
        <f>HOUR(tbl_raw_data[[#This Row],[time_taken]])*60+MINUTE(tbl_raw_data[[#This Row],[time_taken]])+SECOND(tbl_raw_data[[#This Row],[time_taken]])/60</f>
        <v>7.05</v>
      </c>
      <c r="K797" s="54">
        <f>DATE(YEAR(tbl_raw_data[[#This Row],[Date Actioned]]), MONTH(tbl_raw_data[[#This Row],[Date Actioned]]), DAY(tbl_raw_data[[#This Row],[Date Actioned]]))</f>
        <v>45138</v>
      </c>
      <c r="L797" s="55" t="str">
        <f>UPPER(TEXT(tbl_raw_data[[#This Row],[Updated_date]],"MMMM"))</f>
        <v>JULY</v>
      </c>
      <c r="M797" s="55" t="str">
        <f>UPPER("Week "&amp;IF(ROUNDUP(DAY(tbl_raw_data[[#This Row],[Updated_date]])/7,0)=5,4,ROUNDUP(DAY(tbl_raw_data[[#This Row],[Updated_date]])/7,0)))</f>
        <v>WEEK 4</v>
      </c>
      <c r="N797" s="57" t="str">
        <f>UPPER(VLOOKUP(tbl_raw_data[[#This Row],[Analyst]],[1]setting!$A$1:$B$15,2,0))</f>
        <v>ASIF</v>
      </c>
      <c r="O797" s="57" t="str">
        <f>UPPER(tbl_raw_data[[#This Row],[Outcome]])</f>
        <v>APPROVE</v>
      </c>
      <c r="P797" s="57" t="str">
        <f>UPPER(tbl_raw_data[[#This Row],[Queue Name]])</f>
        <v>CONSUMER PRE BUREAU</v>
      </c>
      <c r="Q797" s="57" t="str">
        <f>IF(tbl_raw_data[[#This Row],[time_taken_in_mins]]&lt;=20,"SLA_MET","SLA_NOT_MET")</f>
        <v>SLA_MET</v>
      </c>
    </row>
    <row r="798" spans="1:17" ht="15" customHeight="1" x14ac:dyDescent="0.25">
      <c r="A798" s="11" t="s">
        <v>4346</v>
      </c>
      <c r="B798" s="6">
        <v>45138.72184027778</v>
      </c>
      <c r="C798" s="9">
        <v>45138.730138888888</v>
      </c>
      <c r="D798" s="10" t="s">
        <v>13</v>
      </c>
      <c r="E798" s="10" t="s">
        <v>41</v>
      </c>
      <c r="F798" s="10" t="s">
        <v>55</v>
      </c>
      <c r="G798" s="108" t="s">
        <v>29</v>
      </c>
      <c r="H798"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798" s="48">
        <f>tbl_raw_data[[#This Row],[Date Actioned]]-tbl_raw_data[[#This Row],[Date Tagged]]</f>
        <v>8.2986111083300784E-3</v>
      </c>
      <c r="J798" s="50">
        <f>HOUR(tbl_raw_data[[#This Row],[time_taken]])*60+MINUTE(tbl_raw_data[[#This Row],[time_taken]])+SECOND(tbl_raw_data[[#This Row],[time_taken]])/60</f>
        <v>11.95</v>
      </c>
      <c r="K798" s="54">
        <f>DATE(YEAR(tbl_raw_data[[#This Row],[Date Actioned]]), MONTH(tbl_raw_data[[#This Row],[Date Actioned]]), DAY(tbl_raw_data[[#This Row],[Date Actioned]]))</f>
        <v>45138</v>
      </c>
      <c r="L798" s="55" t="str">
        <f>UPPER(TEXT(tbl_raw_data[[#This Row],[Updated_date]],"MMMM"))</f>
        <v>JULY</v>
      </c>
      <c r="M798" s="55" t="str">
        <f>UPPER("Week "&amp;IF(ROUNDUP(DAY(tbl_raw_data[[#This Row],[Updated_date]])/7,0)=5,4,ROUNDUP(DAY(tbl_raw_data[[#This Row],[Updated_date]])/7,0)))</f>
        <v>WEEK 4</v>
      </c>
      <c r="N798" s="57" t="str">
        <f>UPPER(VLOOKUP(tbl_raw_data[[#This Row],[Analyst]],[1]setting!$A$1:$B$15,2,0))</f>
        <v>CAMERON</v>
      </c>
      <c r="O798" s="57" t="str">
        <f>UPPER(tbl_raw_data[[#This Row],[Outcome]])</f>
        <v>APPROVE</v>
      </c>
      <c r="P798" s="57" t="str">
        <f>UPPER(tbl_raw_data[[#This Row],[Queue Name]])</f>
        <v>CONSUMER POST BUREAU</v>
      </c>
      <c r="Q798" s="57" t="str">
        <f>IF(tbl_raw_data[[#This Row],[time_taken_in_mins]]&lt;=20,"SLA_MET","SLA_NOT_MET")</f>
        <v>SLA_MET</v>
      </c>
    </row>
    <row r="799" spans="1:17" ht="15" customHeight="1" x14ac:dyDescent="0.25">
      <c r="A799" s="22" t="s">
        <v>5895</v>
      </c>
      <c r="B799" s="12">
        <v>45138.722037037034</v>
      </c>
      <c r="C799" s="15">
        <v>45138.733634259261</v>
      </c>
      <c r="D799" s="16" t="s">
        <v>8</v>
      </c>
      <c r="E799" s="16" t="s">
        <v>9</v>
      </c>
      <c r="F799" s="16" t="s">
        <v>10</v>
      </c>
      <c r="G799" s="107" t="s">
        <v>5896</v>
      </c>
      <c r="H799"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799" s="48">
        <f>tbl_raw_data[[#This Row],[Date Actioned]]-tbl_raw_data[[#This Row],[Date Tagged]]</f>
        <v>1.1597222226555459E-2</v>
      </c>
      <c r="J799" s="50">
        <f>HOUR(tbl_raw_data[[#This Row],[time_taken]])*60+MINUTE(tbl_raw_data[[#This Row],[time_taken]])+SECOND(tbl_raw_data[[#This Row],[time_taken]])/60</f>
        <v>16.7</v>
      </c>
      <c r="K799" s="54">
        <f>DATE(YEAR(tbl_raw_data[[#This Row],[Date Actioned]]), MONTH(tbl_raw_data[[#This Row],[Date Actioned]]), DAY(tbl_raw_data[[#This Row],[Date Actioned]]))</f>
        <v>45138</v>
      </c>
      <c r="L799" s="55" t="str">
        <f>UPPER(TEXT(tbl_raw_data[[#This Row],[Updated_date]],"MMMM"))</f>
        <v>JULY</v>
      </c>
      <c r="M799" s="55" t="str">
        <f>UPPER("Week "&amp;IF(ROUNDUP(DAY(tbl_raw_data[[#This Row],[Updated_date]])/7,0)=5,4,ROUNDUP(DAY(tbl_raw_data[[#This Row],[Updated_date]])/7,0)))</f>
        <v>WEEK 4</v>
      </c>
      <c r="N799" s="57" t="str">
        <f>UPPER(VLOOKUP(tbl_raw_data[[#This Row],[Analyst]],[1]setting!$A$1:$B$15,2,0))</f>
        <v>SAM</v>
      </c>
      <c r="O799" s="57" t="str">
        <f>UPPER(tbl_raw_data[[#This Row],[Outcome]])</f>
        <v>WITHDRAW</v>
      </c>
      <c r="P799" s="57" t="str">
        <f>UPPER(tbl_raw_data[[#This Row],[Queue Name]])</f>
        <v>CONSUMER PRE BUREAU</v>
      </c>
      <c r="Q799" s="57" t="str">
        <f>IF(tbl_raw_data[[#This Row],[time_taken_in_mins]]&lt;=20,"SLA_MET","SLA_NOT_MET")</f>
        <v>SLA_MET</v>
      </c>
    </row>
    <row r="800" spans="1:17" ht="15" customHeight="1" x14ac:dyDescent="0.25">
      <c r="A800" s="22" t="s">
        <v>3923</v>
      </c>
      <c r="B800" s="12">
        <v>45138.722048611111</v>
      </c>
      <c r="C800" s="15">
        <v>45138.729664351849</v>
      </c>
      <c r="D800" s="16" t="s">
        <v>13</v>
      </c>
      <c r="E800" s="16" t="s">
        <v>9</v>
      </c>
      <c r="F800" s="16" t="s">
        <v>86</v>
      </c>
      <c r="G800" s="107" t="s">
        <v>67</v>
      </c>
      <c r="H80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0" s="48">
        <f>tbl_raw_data[[#This Row],[Date Actioned]]-tbl_raw_data[[#This Row],[Date Tagged]]</f>
        <v>7.6157407384016551E-3</v>
      </c>
      <c r="J800" s="50">
        <f>HOUR(tbl_raw_data[[#This Row],[time_taken]])*60+MINUTE(tbl_raw_data[[#This Row],[time_taken]])+SECOND(tbl_raw_data[[#This Row],[time_taken]])/60</f>
        <v>10.966666666666667</v>
      </c>
      <c r="K800" s="54">
        <f>DATE(YEAR(tbl_raw_data[[#This Row],[Date Actioned]]), MONTH(tbl_raw_data[[#This Row],[Date Actioned]]), DAY(tbl_raw_data[[#This Row],[Date Actioned]]))</f>
        <v>45138</v>
      </c>
      <c r="L800" s="55" t="str">
        <f>UPPER(TEXT(tbl_raw_data[[#This Row],[Updated_date]],"MMMM"))</f>
        <v>JULY</v>
      </c>
      <c r="M800" s="55" t="str">
        <f>UPPER("Week "&amp;IF(ROUNDUP(DAY(tbl_raw_data[[#This Row],[Updated_date]])/7,0)=5,4,ROUNDUP(DAY(tbl_raw_data[[#This Row],[Updated_date]])/7,0)))</f>
        <v>WEEK 4</v>
      </c>
      <c r="N800" s="57" t="str">
        <f>UPPER(VLOOKUP(tbl_raw_data[[#This Row],[Analyst]],[1]setting!$A$1:$B$15,2,0))</f>
        <v>ASIF</v>
      </c>
      <c r="O800" s="57" t="str">
        <f>UPPER(tbl_raw_data[[#This Row],[Outcome]])</f>
        <v>APPROVE</v>
      </c>
      <c r="P800" s="57" t="str">
        <f>UPPER(tbl_raw_data[[#This Row],[Queue Name]])</f>
        <v>CONSUMER PRE BUREAU</v>
      </c>
      <c r="Q800" s="57" t="str">
        <f>IF(tbl_raw_data[[#This Row],[time_taken_in_mins]]&lt;=20,"SLA_MET","SLA_NOT_MET")</f>
        <v>SLA_MET</v>
      </c>
    </row>
    <row r="801" spans="1:17" ht="15" customHeight="1" x14ac:dyDescent="0.25">
      <c r="A801" s="5" t="s">
        <v>6784</v>
      </c>
      <c r="B801" s="6">
        <v>45138.723356481481</v>
      </c>
      <c r="C801" s="9">
        <v>45138.739039351851</v>
      </c>
      <c r="D801" s="10" t="s">
        <v>8</v>
      </c>
      <c r="E801" s="10" t="s">
        <v>9</v>
      </c>
      <c r="F801" s="10" t="s">
        <v>42</v>
      </c>
      <c r="G801" s="108" t="s">
        <v>6785</v>
      </c>
      <c r="H801"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801" s="48">
        <f>tbl_raw_data[[#This Row],[Date Actioned]]-tbl_raw_data[[#This Row],[Date Tagged]]</f>
        <v>1.5682870369346347E-2</v>
      </c>
      <c r="J801" s="50">
        <f>HOUR(tbl_raw_data[[#This Row],[time_taken]])*60+MINUTE(tbl_raw_data[[#This Row],[time_taken]])+SECOND(tbl_raw_data[[#This Row],[time_taken]])/60</f>
        <v>22.583333333333332</v>
      </c>
      <c r="K801" s="54">
        <f>DATE(YEAR(tbl_raw_data[[#This Row],[Date Actioned]]), MONTH(tbl_raw_data[[#This Row],[Date Actioned]]), DAY(tbl_raw_data[[#This Row],[Date Actioned]]))</f>
        <v>45138</v>
      </c>
      <c r="L801" s="55" t="str">
        <f>UPPER(TEXT(tbl_raw_data[[#This Row],[Updated_date]],"MMMM"))</f>
        <v>JULY</v>
      </c>
      <c r="M801" s="55" t="str">
        <f>UPPER("Week "&amp;IF(ROUNDUP(DAY(tbl_raw_data[[#This Row],[Updated_date]])/7,0)=5,4,ROUNDUP(DAY(tbl_raw_data[[#This Row],[Updated_date]])/7,0)))</f>
        <v>WEEK 4</v>
      </c>
      <c r="N801" s="57" t="str">
        <f>UPPER(VLOOKUP(tbl_raw_data[[#This Row],[Analyst]],[1]setting!$A$1:$B$15,2,0))</f>
        <v>NITESH</v>
      </c>
      <c r="O801" s="57" t="str">
        <f>UPPER(tbl_raw_data[[#This Row],[Outcome]])</f>
        <v>WITHDRAW</v>
      </c>
      <c r="P801" s="57" t="str">
        <f>UPPER(tbl_raw_data[[#This Row],[Queue Name]])</f>
        <v>CONSUMER PRE BUREAU</v>
      </c>
      <c r="Q801" s="57" t="str">
        <f>IF(tbl_raw_data[[#This Row],[time_taken_in_mins]]&lt;=20,"SLA_MET","SLA_NOT_MET")</f>
        <v>SLA_NOT_MET</v>
      </c>
    </row>
    <row r="802" spans="1:17" ht="15" customHeight="1" x14ac:dyDescent="0.25">
      <c r="A802" s="5" t="s">
        <v>3644</v>
      </c>
      <c r="B802" s="6">
        <v>45138.723368055558</v>
      </c>
      <c r="C802" s="9">
        <v>45138.730590277781</v>
      </c>
      <c r="D802" s="10" t="s">
        <v>13</v>
      </c>
      <c r="E802" s="10" t="s">
        <v>9</v>
      </c>
      <c r="F802" s="10" t="s">
        <v>168</v>
      </c>
      <c r="G802" s="108" t="s">
        <v>67</v>
      </c>
      <c r="H80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2" s="48">
        <f>tbl_raw_data[[#This Row],[Date Actioned]]-tbl_raw_data[[#This Row],[Date Tagged]]</f>
        <v>7.2222222224809229E-3</v>
      </c>
      <c r="J802" s="50">
        <f>HOUR(tbl_raw_data[[#This Row],[time_taken]])*60+MINUTE(tbl_raw_data[[#This Row],[time_taken]])+SECOND(tbl_raw_data[[#This Row],[time_taken]])/60</f>
        <v>10.4</v>
      </c>
      <c r="K802" s="54">
        <f>DATE(YEAR(tbl_raw_data[[#This Row],[Date Actioned]]), MONTH(tbl_raw_data[[#This Row],[Date Actioned]]), DAY(tbl_raw_data[[#This Row],[Date Actioned]]))</f>
        <v>45138</v>
      </c>
      <c r="L802" s="55" t="str">
        <f>UPPER(TEXT(tbl_raw_data[[#This Row],[Updated_date]],"MMMM"))</f>
        <v>JULY</v>
      </c>
      <c r="M802" s="55" t="str">
        <f>UPPER("Week "&amp;IF(ROUNDUP(DAY(tbl_raw_data[[#This Row],[Updated_date]])/7,0)=5,4,ROUNDUP(DAY(tbl_raw_data[[#This Row],[Updated_date]])/7,0)))</f>
        <v>WEEK 4</v>
      </c>
      <c r="N802" s="57" t="str">
        <f>UPPER(VLOOKUP(tbl_raw_data[[#This Row],[Analyst]],[1]setting!$A$1:$B$15,2,0))</f>
        <v>MERCEDES</v>
      </c>
      <c r="O802" s="57" t="str">
        <f>UPPER(tbl_raw_data[[#This Row],[Outcome]])</f>
        <v>APPROVE</v>
      </c>
      <c r="P802" s="57" t="str">
        <f>UPPER(tbl_raw_data[[#This Row],[Queue Name]])</f>
        <v>CONSUMER PRE BUREAU</v>
      </c>
      <c r="Q802" s="57" t="str">
        <f>IF(tbl_raw_data[[#This Row],[time_taken_in_mins]]&lt;=20,"SLA_MET","SLA_NOT_MET")</f>
        <v>SLA_MET</v>
      </c>
    </row>
    <row r="803" spans="1:17" ht="15" customHeight="1" x14ac:dyDescent="0.25">
      <c r="A803" s="11" t="s">
        <v>3999</v>
      </c>
      <c r="B803" s="12">
        <v>45138.724641203706</v>
      </c>
      <c r="C803" s="15">
        <v>45138.732372685183</v>
      </c>
      <c r="D803" s="16" t="s">
        <v>13</v>
      </c>
      <c r="E803" s="16" t="s">
        <v>9</v>
      </c>
      <c r="F803" s="16" t="s">
        <v>86</v>
      </c>
      <c r="G803" s="107" t="s">
        <v>29</v>
      </c>
      <c r="H80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3" s="48">
        <f>tbl_raw_data[[#This Row],[Date Actioned]]-tbl_raw_data[[#This Row],[Date Tagged]]</f>
        <v>7.7314814770943485E-3</v>
      </c>
      <c r="J803" s="50">
        <f>HOUR(tbl_raw_data[[#This Row],[time_taken]])*60+MINUTE(tbl_raw_data[[#This Row],[time_taken]])+SECOND(tbl_raw_data[[#This Row],[time_taken]])/60</f>
        <v>11.133333333333333</v>
      </c>
      <c r="K803" s="54">
        <f>DATE(YEAR(tbl_raw_data[[#This Row],[Date Actioned]]), MONTH(tbl_raw_data[[#This Row],[Date Actioned]]), DAY(tbl_raw_data[[#This Row],[Date Actioned]]))</f>
        <v>45138</v>
      </c>
      <c r="L803" s="55" t="str">
        <f>UPPER(TEXT(tbl_raw_data[[#This Row],[Updated_date]],"MMMM"))</f>
        <v>JULY</v>
      </c>
      <c r="M803" s="55" t="str">
        <f>UPPER("Week "&amp;IF(ROUNDUP(DAY(tbl_raw_data[[#This Row],[Updated_date]])/7,0)=5,4,ROUNDUP(DAY(tbl_raw_data[[#This Row],[Updated_date]])/7,0)))</f>
        <v>WEEK 4</v>
      </c>
      <c r="N803" s="57" t="str">
        <f>UPPER(VLOOKUP(tbl_raw_data[[#This Row],[Analyst]],[1]setting!$A$1:$B$15,2,0))</f>
        <v>ASIF</v>
      </c>
      <c r="O803" s="57" t="str">
        <f>UPPER(tbl_raw_data[[#This Row],[Outcome]])</f>
        <v>APPROVE</v>
      </c>
      <c r="P803" s="57" t="str">
        <f>UPPER(tbl_raw_data[[#This Row],[Queue Name]])</f>
        <v>CONSUMER PRE BUREAU</v>
      </c>
      <c r="Q803" s="57" t="str">
        <f>IF(tbl_raw_data[[#This Row],[time_taken_in_mins]]&lt;=20,"SLA_MET","SLA_NOT_MET")</f>
        <v>SLA_MET</v>
      </c>
    </row>
    <row r="804" spans="1:17" ht="15" customHeight="1" x14ac:dyDescent="0.25">
      <c r="A804" s="22" t="s">
        <v>6299</v>
      </c>
      <c r="B804" s="6">
        <v>45138.724641203706</v>
      </c>
      <c r="C804" s="9">
        <v>45138.737476851849</v>
      </c>
      <c r="D804" s="10" t="s">
        <v>13</v>
      </c>
      <c r="E804" s="10" t="s">
        <v>9</v>
      </c>
      <c r="F804" s="10" t="s">
        <v>168</v>
      </c>
      <c r="G804" s="108" t="s">
        <v>29</v>
      </c>
      <c r="H80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4" s="48">
        <f>tbl_raw_data[[#This Row],[Date Actioned]]-tbl_raw_data[[#This Row],[Date Tagged]]</f>
        <v>1.2835648143664002E-2</v>
      </c>
      <c r="J804" s="50">
        <f>HOUR(tbl_raw_data[[#This Row],[time_taken]])*60+MINUTE(tbl_raw_data[[#This Row],[time_taken]])+SECOND(tbl_raw_data[[#This Row],[time_taken]])/60</f>
        <v>18.483333333333334</v>
      </c>
      <c r="K804" s="54">
        <f>DATE(YEAR(tbl_raw_data[[#This Row],[Date Actioned]]), MONTH(tbl_raw_data[[#This Row],[Date Actioned]]), DAY(tbl_raw_data[[#This Row],[Date Actioned]]))</f>
        <v>45138</v>
      </c>
      <c r="L804" s="55" t="str">
        <f>UPPER(TEXT(tbl_raw_data[[#This Row],[Updated_date]],"MMMM"))</f>
        <v>JULY</v>
      </c>
      <c r="M804" s="55" t="str">
        <f>UPPER("Week "&amp;IF(ROUNDUP(DAY(tbl_raw_data[[#This Row],[Updated_date]])/7,0)=5,4,ROUNDUP(DAY(tbl_raw_data[[#This Row],[Updated_date]])/7,0)))</f>
        <v>WEEK 4</v>
      </c>
      <c r="N804" s="57" t="str">
        <f>UPPER(VLOOKUP(tbl_raw_data[[#This Row],[Analyst]],[1]setting!$A$1:$B$15,2,0))</f>
        <v>MERCEDES</v>
      </c>
      <c r="O804" s="57" t="str">
        <f>UPPER(tbl_raw_data[[#This Row],[Outcome]])</f>
        <v>APPROVE</v>
      </c>
      <c r="P804" s="57" t="str">
        <f>UPPER(tbl_raw_data[[#This Row],[Queue Name]])</f>
        <v>CONSUMER PRE BUREAU</v>
      </c>
      <c r="Q804" s="57" t="str">
        <f>IF(tbl_raw_data[[#This Row],[time_taken_in_mins]]&lt;=20,"SLA_MET","SLA_NOT_MET")</f>
        <v>SLA_MET</v>
      </c>
    </row>
    <row r="805" spans="1:17" ht="15" customHeight="1" x14ac:dyDescent="0.25">
      <c r="A805" s="5" t="s">
        <v>3607</v>
      </c>
      <c r="B805" s="12">
        <v>45138.726840277777</v>
      </c>
      <c r="C805" s="15">
        <v>45138.73400462963</v>
      </c>
      <c r="D805" s="16" t="s">
        <v>13</v>
      </c>
      <c r="E805" s="16" t="s">
        <v>41</v>
      </c>
      <c r="F805" s="16" t="s">
        <v>73</v>
      </c>
      <c r="G805" s="107" t="s">
        <v>67</v>
      </c>
      <c r="H80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5" s="48">
        <f>tbl_raw_data[[#This Row],[Date Actioned]]-tbl_raw_data[[#This Row],[Date Tagged]]</f>
        <v>7.1643518531345762E-3</v>
      </c>
      <c r="J805" s="50">
        <f>HOUR(tbl_raw_data[[#This Row],[time_taken]])*60+MINUTE(tbl_raw_data[[#This Row],[time_taken]])+SECOND(tbl_raw_data[[#This Row],[time_taken]])/60</f>
        <v>10.316666666666666</v>
      </c>
      <c r="K805" s="54">
        <f>DATE(YEAR(tbl_raw_data[[#This Row],[Date Actioned]]), MONTH(tbl_raw_data[[#This Row],[Date Actioned]]), DAY(tbl_raw_data[[#This Row],[Date Actioned]]))</f>
        <v>45138</v>
      </c>
      <c r="L805" s="55" t="str">
        <f>UPPER(TEXT(tbl_raw_data[[#This Row],[Updated_date]],"MMMM"))</f>
        <v>JULY</v>
      </c>
      <c r="M805" s="55" t="str">
        <f>UPPER("Week "&amp;IF(ROUNDUP(DAY(tbl_raw_data[[#This Row],[Updated_date]])/7,0)=5,4,ROUNDUP(DAY(tbl_raw_data[[#This Row],[Updated_date]])/7,0)))</f>
        <v>WEEK 4</v>
      </c>
      <c r="N805" s="57" t="str">
        <f>UPPER(VLOOKUP(tbl_raw_data[[#This Row],[Analyst]],[1]setting!$A$1:$B$15,2,0))</f>
        <v>SHAHID</v>
      </c>
      <c r="O805" s="57" t="str">
        <f>UPPER(tbl_raw_data[[#This Row],[Outcome]])</f>
        <v>APPROVE</v>
      </c>
      <c r="P805" s="57" t="str">
        <f>UPPER(tbl_raw_data[[#This Row],[Queue Name]])</f>
        <v>CONSUMER POST BUREAU</v>
      </c>
      <c r="Q805" s="57" t="str">
        <f>IF(tbl_raw_data[[#This Row],[time_taken_in_mins]]&lt;=20,"SLA_MET","SLA_NOT_MET")</f>
        <v>SLA_MET</v>
      </c>
    </row>
    <row r="806" spans="1:17" ht="15" customHeight="1" x14ac:dyDescent="0.25">
      <c r="A806" s="11" t="s">
        <v>4186</v>
      </c>
      <c r="B806" s="6">
        <v>45138.726840277777</v>
      </c>
      <c r="C806" s="9">
        <v>45138.734872685185</v>
      </c>
      <c r="D806" s="10" t="s">
        <v>13</v>
      </c>
      <c r="E806" s="10" t="s">
        <v>28</v>
      </c>
      <c r="F806" s="10" t="s">
        <v>55</v>
      </c>
      <c r="G806" s="108" t="s">
        <v>29</v>
      </c>
      <c r="H806"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6" s="48">
        <f>tbl_raw_data[[#This Row],[Date Actioned]]-tbl_raw_data[[#This Row],[Date Tagged]]</f>
        <v>8.0324074078816921E-3</v>
      </c>
      <c r="J806" s="50">
        <f>HOUR(tbl_raw_data[[#This Row],[time_taken]])*60+MINUTE(tbl_raw_data[[#This Row],[time_taken]])+SECOND(tbl_raw_data[[#This Row],[time_taken]])/60</f>
        <v>11.566666666666666</v>
      </c>
      <c r="K806" s="54">
        <f>DATE(YEAR(tbl_raw_data[[#This Row],[Date Actioned]]), MONTH(tbl_raw_data[[#This Row],[Date Actioned]]), DAY(tbl_raw_data[[#This Row],[Date Actioned]]))</f>
        <v>45138</v>
      </c>
      <c r="L806" s="55" t="str">
        <f>UPPER(TEXT(tbl_raw_data[[#This Row],[Updated_date]],"MMMM"))</f>
        <v>JULY</v>
      </c>
      <c r="M806" s="55" t="str">
        <f>UPPER("Week "&amp;IF(ROUNDUP(DAY(tbl_raw_data[[#This Row],[Updated_date]])/7,0)=5,4,ROUNDUP(DAY(tbl_raw_data[[#This Row],[Updated_date]])/7,0)))</f>
        <v>WEEK 4</v>
      </c>
      <c r="N806" s="57" t="str">
        <f>UPPER(VLOOKUP(tbl_raw_data[[#This Row],[Analyst]],[1]setting!$A$1:$B$15,2,0))</f>
        <v>CAMERON</v>
      </c>
      <c r="O806" s="57" t="str">
        <f>UPPER(tbl_raw_data[[#This Row],[Outcome]])</f>
        <v>APPROVE</v>
      </c>
      <c r="P806" s="57" t="str">
        <f>UPPER(tbl_raw_data[[#This Row],[Queue Name]])</f>
        <v>CONSUMER EXISTING</v>
      </c>
      <c r="Q806" s="57" t="str">
        <f>IF(tbl_raw_data[[#This Row],[time_taken_in_mins]]&lt;=20,"SLA_MET","SLA_NOT_MET")</f>
        <v>SLA_MET</v>
      </c>
    </row>
    <row r="807" spans="1:17" ht="15" customHeight="1" x14ac:dyDescent="0.25">
      <c r="A807" s="11" t="s">
        <v>2635</v>
      </c>
      <c r="B807" s="12">
        <v>45138.726863425924</v>
      </c>
      <c r="C807" s="15">
        <v>45138.732708333337</v>
      </c>
      <c r="D807" s="16" t="s">
        <v>8</v>
      </c>
      <c r="E807" s="16" t="s">
        <v>9</v>
      </c>
      <c r="F807" s="16" t="s">
        <v>86</v>
      </c>
      <c r="G807" s="107" t="s">
        <v>2636</v>
      </c>
      <c r="H807"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807" s="48">
        <f>tbl_raw_data[[#This Row],[Date Actioned]]-tbl_raw_data[[#This Row],[Date Tagged]]</f>
        <v>5.8449074131203815E-3</v>
      </c>
      <c r="J807" s="50">
        <f>HOUR(tbl_raw_data[[#This Row],[time_taken]])*60+MINUTE(tbl_raw_data[[#This Row],[time_taken]])+SECOND(tbl_raw_data[[#This Row],[time_taken]])/60</f>
        <v>8.4166666666666661</v>
      </c>
      <c r="K807" s="54">
        <f>DATE(YEAR(tbl_raw_data[[#This Row],[Date Actioned]]), MONTH(tbl_raw_data[[#This Row],[Date Actioned]]), DAY(tbl_raw_data[[#This Row],[Date Actioned]]))</f>
        <v>45138</v>
      </c>
      <c r="L807" s="55" t="str">
        <f>UPPER(TEXT(tbl_raw_data[[#This Row],[Updated_date]],"MMMM"))</f>
        <v>JULY</v>
      </c>
      <c r="M807" s="55" t="str">
        <f>UPPER("Week "&amp;IF(ROUNDUP(DAY(tbl_raw_data[[#This Row],[Updated_date]])/7,0)=5,4,ROUNDUP(DAY(tbl_raw_data[[#This Row],[Updated_date]])/7,0)))</f>
        <v>WEEK 4</v>
      </c>
      <c r="N807" s="57" t="str">
        <f>UPPER(VLOOKUP(tbl_raw_data[[#This Row],[Analyst]],[1]setting!$A$1:$B$15,2,0))</f>
        <v>ASIF</v>
      </c>
      <c r="O807" s="57" t="str">
        <f>UPPER(tbl_raw_data[[#This Row],[Outcome]])</f>
        <v>WITHDRAW</v>
      </c>
      <c r="P807" s="57" t="str">
        <f>UPPER(tbl_raw_data[[#This Row],[Queue Name]])</f>
        <v>CONSUMER PRE BUREAU</v>
      </c>
      <c r="Q807" s="57" t="str">
        <f>IF(tbl_raw_data[[#This Row],[time_taken_in_mins]]&lt;=20,"SLA_MET","SLA_NOT_MET")</f>
        <v>SLA_MET</v>
      </c>
    </row>
    <row r="808" spans="1:17" ht="15" customHeight="1" x14ac:dyDescent="0.25">
      <c r="A808" s="22" t="s">
        <v>5979</v>
      </c>
      <c r="B808" s="12">
        <v>45138.727152777778</v>
      </c>
      <c r="C808" s="13">
        <v>45138.738969907405</v>
      </c>
      <c r="D808" s="14" t="s">
        <v>29</v>
      </c>
      <c r="E808" s="16" t="s">
        <v>41</v>
      </c>
      <c r="F808" s="14" t="s">
        <v>254</v>
      </c>
      <c r="G808" s="106"/>
      <c r="H808"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08" s="48">
        <f>tbl_raw_data[[#This Row],[Date Actioned]]-tbl_raw_data[[#This Row],[Date Tagged]]</f>
        <v>1.1817129627161194E-2</v>
      </c>
      <c r="J808" s="50">
        <f>HOUR(tbl_raw_data[[#This Row],[time_taken]])*60+MINUTE(tbl_raw_data[[#This Row],[time_taken]])+SECOND(tbl_raw_data[[#This Row],[time_taken]])/60</f>
        <v>17.016666666666666</v>
      </c>
      <c r="K808" s="54">
        <f>DATE(YEAR(tbl_raw_data[[#This Row],[Date Actioned]]), MONTH(tbl_raw_data[[#This Row],[Date Actioned]]), DAY(tbl_raw_data[[#This Row],[Date Actioned]]))</f>
        <v>45138</v>
      </c>
      <c r="L808" s="55" t="str">
        <f>UPPER(TEXT(tbl_raw_data[[#This Row],[Updated_date]],"MMMM"))</f>
        <v>JULY</v>
      </c>
      <c r="M808" s="55" t="str">
        <f>UPPER("Week "&amp;IF(ROUNDUP(DAY(tbl_raw_data[[#This Row],[Updated_date]])/7,0)=5,4,ROUNDUP(DAY(tbl_raw_data[[#This Row],[Updated_date]])/7,0)))</f>
        <v>WEEK 4</v>
      </c>
      <c r="N808" s="57" t="str">
        <f>UPPER(VLOOKUP(tbl_raw_data[[#This Row],[Analyst]],[1]setting!$A$1:$B$15,2,0))</f>
        <v>FARDIN</v>
      </c>
      <c r="O808" s="57" t="str">
        <f>UPPER(tbl_raw_data[[#This Row],[Outcome]])</f>
        <v>APPROVE</v>
      </c>
      <c r="P808" s="57" t="str">
        <f>UPPER(tbl_raw_data[[#This Row],[Queue Name]])</f>
        <v>CONSUMER POST BUREAU</v>
      </c>
      <c r="Q808" s="57" t="str">
        <f>IF(tbl_raw_data[[#This Row],[time_taken_in_mins]]&lt;=20,"SLA_MET","SLA_NOT_MET")</f>
        <v>SLA_MET</v>
      </c>
    </row>
    <row r="809" spans="1:17" ht="15" customHeight="1" x14ac:dyDescent="0.25">
      <c r="A809" s="5" t="s">
        <v>3797</v>
      </c>
      <c r="B809" s="6">
        <v>45138.727256944447</v>
      </c>
      <c r="C809" s="9">
        <v>45138.734699074077</v>
      </c>
      <c r="D809" s="10" t="s">
        <v>13</v>
      </c>
      <c r="E809" s="10" t="s">
        <v>9</v>
      </c>
      <c r="F809" s="10" t="s">
        <v>86</v>
      </c>
      <c r="G809" s="108" t="s">
        <v>67</v>
      </c>
      <c r="H809"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09" s="48">
        <f>tbl_raw_data[[#This Row],[Date Actioned]]-tbl_raw_data[[#This Row],[Date Tagged]]</f>
        <v>7.442129630362615E-3</v>
      </c>
      <c r="J809" s="50">
        <f>HOUR(tbl_raw_data[[#This Row],[time_taken]])*60+MINUTE(tbl_raw_data[[#This Row],[time_taken]])+SECOND(tbl_raw_data[[#This Row],[time_taken]])/60</f>
        <v>10.716666666666667</v>
      </c>
      <c r="K809" s="54">
        <f>DATE(YEAR(tbl_raw_data[[#This Row],[Date Actioned]]), MONTH(tbl_raw_data[[#This Row],[Date Actioned]]), DAY(tbl_raw_data[[#This Row],[Date Actioned]]))</f>
        <v>45138</v>
      </c>
      <c r="L809" s="55" t="str">
        <f>UPPER(TEXT(tbl_raw_data[[#This Row],[Updated_date]],"MMMM"))</f>
        <v>JULY</v>
      </c>
      <c r="M809" s="55" t="str">
        <f>UPPER("Week "&amp;IF(ROUNDUP(DAY(tbl_raw_data[[#This Row],[Updated_date]])/7,0)=5,4,ROUNDUP(DAY(tbl_raw_data[[#This Row],[Updated_date]])/7,0)))</f>
        <v>WEEK 4</v>
      </c>
      <c r="N809" s="57" t="str">
        <f>UPPER(VLOOKUP(tbl_raw_data[[#This Row],[Analyst]],[1]setting!$A$1:$B$15,2,0))</f>
        <v>ASIF</v>
      </c>
      <c r="O809" s="57" t="str">
        <f>UPPER(tbl_raw_data[[#This Row],[Outcome]])</f>
        <v>APPROVE</v>
      </c>
      <c r="P809" s="57" t="str">
        <f>UPPER(tbl_raw_data[[#This Row],[Queue Name]])</f>
        <v>CONSUMER PRE BUREAU</v>
      </c>
      <c r="Q809" s="57" t="str">
        <f>IF(tbl_raw_data[[#This Row],[time_taken_in_mins]]&lt;=20,"SLA_MET","SLA_NOT_MET")</f>
        <v>SLA_MET</v>
      </c>
    </row>
    <row r="810" spans="1:17" ht="15" customHeight="1" x14ac:dyDescent="0.25">
      <c r="A810" s="11" t="s">
        <v>5856</v>
      </c>
      <c r="B810" s="12">
        <v>45138.727685185186</v>
      </c>
      <c r="C810" s="15">
        <v>45138.739189814813</v>
      </c>
      <c r="D810" s="16" t="s">
        <v>13</v>
      </c>
      <c r="E810" s="16" t="s">
        <v>41</v>
      </c>
      <c r="F810" s="16" t="s">
        <v>10</v>
      </c>
      <c r="G810" s="107" t="s">
        <v>67</v>
      </c>
      <c r="H810"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0" s="48">
        <f>tbl_raw_data[[#This Row],[Date Actioned]]-tbl_raw_data[[#This Row],[Date Tagged]]</f>
        <v>1.1504629626870155E-2</v>
      </c>
      <c r="J810" s="50">
        <f>HOUR(tbl_raw_data[[#This Row],[time_taken]])*60+MINUTE(tbl_raw_data[[#This Row],[time_taken]])+SECOND(tbl_raw_data[[#This Row],[time_taken]])/60</f>
        <v>16.566666666666666</v>
      </c>
      <c r="K810" s="54">
        <f>DATE(YEAR(tbl_raw_data[[#This Row],[Date Actioned]]), MONTH(tbl_raw_data[[#This Row],[Date Actioned]]), DAY(tbl_raw_data[[#This Row],[Date Actioned]]))</f>
        <v>45138</v>
      </c>
      <c r="L810" s="55" t="str">
        <f>UPPER(TEXT(tbl_raw_data[[#This Row],[Updated_date]],"MMMM"))</f>
        <v>JULY</v>
      </c>
      <c r="M810" s="55" t="str">
        <f>UPPER("Week "&amp;IF(ROUNDUP(DAY(tbl_raw_data[[#This Row],[Updated_date]])/7,0)=5,4,ROUNDUP(DAY(tbl_raw_data[[#This Row],[Updated_date]])/7,0)))</f>
        <v>WEEK 4</v>
      </c>
      <c r="N810" s="57" t="str">
        <f>UPPER(VLOOKUP(tbl_raw_data[[#This Row],[Analyst]],[1]setting!$A$1:$B$15,2,0))</f>
        <v>SAM</v>
      </c>
      <c r="O810" s="57" t="str">
        <f>UPPER(tbl_raw_data[[#This Row],[Outcome]])</f>
        <v>APPROVE</v>
      </c>
      <c r="P810" s="57" t="str">
        <f>UPPER(tbl_raw_data[[#This Row],[Queue Name]])</f>
        <v>CONSUMER POST BUREAU</v>
      </c>
      <c r="Q810" s="57" t="str">
        <f>IF(tbl_raw_data[[#This Row],[time_taken_in_mins]]&lt;=20,"SLA_MET","SLA_NOT_MET")</f>
        <v>SLA_MET</v>
      </c>
    </row>
    <row r="811" spans="1:17" ht="15" customHeight="1" x14ac:dyDescent="0.25">
      <c r="A811" s="22" t="s">
        <v>6313</v>
      </c>
      <c r="B811" s="12">
        <v>45138.728159722225</v>
      </c>
      <c r="C811" s="13">
        <v>45138.741064814814</v>
      </c>
      <c r="D811" s="14" t="s">
        <v>209</v>
      </c>
      <c r="E811" s="16" t="s">
        <v>28</v>
      </c>
      <c r="F811" s="14" t="s">
        <v>86</v>
      </c>
      <c r="G811" s="106"/>
      <c r="H811"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1" s="48">
        <f>tbl_raw_data[[#This Row],[Date Actioned]]-tbl_raw_data[[#This Row],[Date Tagged]]</f>
        <v>1.2905092589790002E-2</v>
      </c>
      <c r="J811" s="50">
        <f>HOUR(tbl_raw_data[[#This Row],[time_taken]])*60+MINUTE(tbl_raw_data[[#This Row],[time_taken]])+SECOND(tbl_raw_data[[#This Row],[time_taken]])/60</f>
        <v>18.583333333333332</v>
      </c>
      <c r="K811" s="54">
        <f>DATE(YEAR(tbl_raw_data[[#This Row],[Date Actioned]]), MONTH(tbl_raw_data[[#This Row],[Date Actioned]]), DAY(tbl_raw_data[[#This Row],[Date Actioned]]))</f>
        <v>45138</v>
      </c>
      <c r="L811" s="55" t="str">
        <f>UPPER(TEXT(tbl_raw_data[[#This Row],[Updated_date]],"MMMM"))</f>
        <v>JULY</v>
      </c>
      <c r="M811" s="55" t="str">
        <f>UPPER("Week "&amp;IF(ROUNDUP(DAY(tbl_raw_data[[#This Row],[Updated_date]])/7,0)=5,4,ROUNDUP(DAY(tbl_raw_data[[#This Row],[Updated_date]])/7,0)))</f>
        <v>WEEK 4</v>
      </c>
      <c r="N811" s="57" t="str">
        <f>UPPER(VLOOKUP(tbl_raw_data[[#This Row],[Analyst]],[1]setting!$A$1:$B$15,2,0))</f>
        <v>ASIF</v>
      </c>
      <c r="O811" s="57" t="str">
        <f>UPPER(tbl_raw_data[[#This Row],[Outcome]])</f>
        <v>DECLINE</v>
      </c>
      <c r="P811" s="57" t="str">
        <f>UPPER(tbl_raw_data[[#This Row],[Queue Name]])</f>
        <v>CONSUMER EXISTING</v>
      </c>
      <c r="Q811" s="57" t="str">
        <f>IF(tbl_raw_data[[#This Row],[time_taken_in_mins]]&lt;=20,"SLA_MET","SLA_NOT_MET")</f>
        <v>SLA_MET</v>
      </c>
    </row>
    <row r="812" spans="1:17" ht="15" customHeight="1" x14ac:dyDescent="0.25">
      <c r="A812" s="22" t="s">
        <v>7039</v>
      </c>
      <c r="B812" s="6">
        <v>45138.729780092595</v>
      </c>
      <c r="C812" s="7">
        <v>45138.74863425926</v>
      </c>
      <c r="D812" s="8" t="s">
        <v>29</v>
      </c>
      <c r="E812" s="10" t="s">
        <v>28</v>
      </c>
      <c r="F812" s="8" t="s">
        <v>455</v>
      </c>
      <c r="G812" s="109"/>
      <c r="H8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2" s="48">
        <f>tbl_raw_data[[#This Row],[Date Actioned]]-tbl_raw_data[[#This Row],[Date Tagged]]</f>
        <v>1.8854166664823424E-2</v>
      </c>
      <c r="J812" s="50">
        <f>HOUR(tbl_raw_data[[#This Row],[time_taken]])*60+MINUTE(tbl_raw_data[[#This Row],[time_taken]])+SECOND(tbl_raw_data[[#This Row],[time_taken]])/60</f>
        <v>27.15</v>
      </c>
      <c r="K812" s="54">
        <f>DATE(YEAR(tbl_raw_data[[#This Row],[Date Actioned]]), MONTH(tbl_raw_data[[#This Row],[Date Actioned]]), DAY(tbl_raw_data[[#This Row],[Date Actioned]]))</f>
        <v>45138</v>
      </c>
      <c r="L812" s="55" t="str">
        <f>UPPER(TEXT(tbl_raw_data[[#This Row],[Updated_date]],"MMMM"))</f>
        <v>JULY</v>
      </c>
      <c r="M812" s="55" t="str">
        <f>UPPER("Week "&amp;IF(ROUNDUP(DAY(tbl_raw_data[[#This Row],[Updated_date]])/7,0)=5,4,ROUNDUP(DAY(tbl_raw_data[[#This Row],[Updated_date]])/7,0)))</f>
        <v>WEEK 4</v>
      </c>
      <c r="N812" s="57" t="str">
        <f>UPPER(VLOOKUP(tbl_raw_data[[#This Row],[Analyst]],[1]setting!$A$1:$B$15,2,0))</f>
        <v>ROHAN</v>
      </c>
      <c r="O812" s="57" t="str">
        <f>UPPER(tbl_raw_data[[#This Row],[Outcome]])</f>
        <v>APPROVE</v>
      </c>
      <c r="P812" s="57" t="str">
        <f>UPPER(tbl_raw_data[[#This Row],[Queue Name]])</f>
        <v>CONSUMER EXISTING</v>
      </c>
      <c r="Q812" s="57" t="str">
        <f>IF(tbl_raw_data[[#This Row],[time_taken_in_mins]]&lt;=20,"SLA_MET","SLA_NOT_MET")</f>
        <v>SLA_NOT_MET</v>
      </c>
    </row>
    <row r="813" spans="1:17" ht="15" customHeight="1" x14ac:dyDescent="0.25">
      <c r="A813" s="5" t="s">
        <v>4422</v>
      </c>
      <c r="B813" s="12">
        <v>45138.733402777776</v>
      </c>
      <c r="C813" s="13">
        <v>45138.741840277777</v>
      </c>
      <c r="D813" s="14" t="s">
        <v>29</v>
      </c>
      <c r="E813" s="16" t="s">
        <v>41</v>
      </c>
      <c r="F813" s="14" t="s">
        <v>168</v>
      </c>
      <c r="G813" s="106"/>
      <c r="H813"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3" s="48">
        <f>tbl_raw_data[[#This Row],[Date Actioned]]-tbl_raw_data[[#This Row],[Date Tagged]]</f>
        <v>8.4375000005820766E-3</v>
      </c>
      <c r="J813" s="50">
        <f>HOUR(tbl_raw_data[[#This Row],[time_taken]])*60+MINUTE(tbl_raw_data[[#This Row],[time_taken]])+SECOND(tbl_raw_data[[#This Row],[time_taken]])/60</f>
        <v>12.15</v>
      </c>
      <c r="K813" s="54">
        <f>DATE(YEAR(tbl_raw_data[[#This Row],[Date Actioned]]), MONTH(tbl_raw_data[[#This Row],[Date Actioned]]), DAY(tbl_raw_data[[#This Row],[Date Actioned]]))</f>
        <v>45138</v>
      </c>
      <c r="L813" s="55" t="str">
        <f>UPPER(TEXT(tbl_raw_data[[#This Row],[Updated_date]],"MMMM"))</f>
        <v>JULY</v>
      </c>
      <c r="M813" s="55" t="str">
        <f>UPPER("Week "&amp;IF(ROUNDUP(DAY(tbl_raw_data[[#This Row],[Updated_date]])/7,0)=5,4,ROUNDUP(DAY(tbl_raw_data[[#This Row],[Updated_date]])/7,0)))</f>
        <v>WEEK 4</v>
      </c>
      <c r="N813" s="57" t="str">
        <f>UPPER(VLOOKUP(tbl_raw_data[[#This Row],[Analyst]],[1]setting!$A$1:$B$15,2,0))</f>
        <v>MERCEDES</v>
      </c>
      <c r="O813" s="57" t="str">
        <f>UPPER(tbl_raw_data[[#This Row],[Outcome]])</f>
        <v>APPROVE</v>
      </c>
      <c r="P813" s="57" t="str">
        <f>UPPER(tbl_raw_data[[#This Row],[Queue Name]])</f>
        <v>CONSUMER POST BUREAU</v>
      </c>
      <c r="Q813" s="57" t="str">
        <f>IF(tbl_raw_data[[#This Row],[time_taken_in_mins]]&lt;=20,"SLA_MET","SLA_NOT_MET")</f>
        <v>SLA_MET</v>
      </c>
    </row>
    <row r="814" spans="1:17" ht="15" customHeight="1" x14ac:dyDescent="0.25">
      <c r="A814" s="5" t="s">
        <v>229</v>
      </c>
      <c r="B814" s="6">
        <v>45138.741319444445</v>
      </c>
      <c r="C814" s="9">
        <v>45138.743333333332</v>
      </c>
      <c r="D814" s="10" t="s">
        <v>46</v>
      </c>
      <c r="E814" s="10" t="s">
        <v>28</v>
      </c>
      <c r="F814" s="10" t="s">
        <v>10</v>
      </c>
      <c r="G814" s="108" t="s">
        <v>49</v>
      </c>
      <c r="H81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14" s="48">
        <f>tbl_raw_data[[#This Row],[Date Actioned]]-tbl_raw_data[[#This Row],[Date Tagged]]</f>
        <v>2.0138888867222704E-3</v>
      </c>
      <c r="J814" s="50">
        <f>HOUR(tbl_raw_data[[#This Row],[time_taken]])*60+MINUTE(tbl_raw_data[[#This Row],[time_taken]])+SECOND(tbl_raw_data[[#This Row],[time_taken]])/60</f>
        <v>2.9</v>
      </c>
      <c r="K814" s="54">
        <f>DATE(YEAR(tbl_raw_data[[#This Row],[Date Actioned]]), MONTH(tbl_raw_data[[#This Row],[Date Actioned]]), DAY(tbl_raw_data[[#This Row],[Date Actioned]]))</f>
        <v>45138</v>
      </c>
      <c r="L814" s="55" t="str">
        <f>UPPER(TEXT(tbl_raw_data[[#This Row],[Updated_date]],"MMMM"))</f>
        <v>JULY</v>
      </c>
      <c r="M814" s="55" t="str">
        <f>UPPER("Week "&amp;IF(ROUNDUP(DAY(tbl_raw_data[[#This Row],[Updated_date]])/7,0)=5,4,ROUNDUP(DAY(tbl_raw_data[[#This Row],[Updated_date]])/7,0)))</f>
        <v>WEEK 4</v>
      </c>
      <c r="N814" s="57" t="str">
        <f>UPPER(VLOOKUP(tbl_raw_data[[#This Row],[Analyst]],[1]setting!$A$1:$B$15,2,0))</f>
        <v>SAM</v>
      </c>
      <c r="O814" s="57" t="str">
        <f>UPPER(tbl_raw_data[[#This Row],[Outcome]])</f>
        <v>DECLINE</v>
      </c>
      <c r="P814" s="57" t="str">
        <f>UPPER(tbl_raw_data[[#This Row],[Queue Name]])</f>
        <v>CONSUMER EXISTING</v>
      </c>
      <c r="Q814" s="57" t="str">
        <f>IF(tbl_raw_data[[#This Row],[time_taken_in_mins]]&lt;=20,"SLA_MET","SLA_NOT_MET")</f>
        <v>SLA_MET</v>
      </c>
    </row>
    <row r="815" spans="1:17" ht="15" customHeight="1" x14ac:dyDescent="0.25">
      <c r="A815" s="11" t="s">
        <v>3228</v>
      </c>
      <c r="B815" s="6">
        <v>45138.74355324074</v>
      </c>
      <c r="C815" s="7">
        <v>45138.750277777777</v>
      </c>
      <c r="D815" s="8" t="s">
        <v>29</v>
      </c>
      <c r="E815" s="10" t="s">
        <v>41</v>
      </c>
      <c r="F815" s="8" t="s">
        <v>86</v>
      </c>
      <c r="G815" s="109"/>
      <c r="H8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15" s="48">
        <f>tbl_raw_data[[#This Row],[Date Actioned]]-tbl_raw_data[[#This Row],[Date Tagged]]</f>
        <v>6.7245370373711921E-3</v>
      </c>
      <c r="J815" s="50">
        <f>HOUR(tbl_raw_data[[#This Row],[time_taken]])*60+MINUTE(tbl_raw_data[[#This Row],[time_taken]])+SECOND(tbl_raw_data[[#This Row],[time_taken]])/60</f>
        <v>9.6833333333333336</v>
      </c>
      <c r="K815" s="54">
        <f>DATE(YEAR(tbl_raw_data[[#This Row],[Date Actioned]]), MONTH(tbl_raw_data[[#This Row],[Date Actioned]]), DAY(tbl_raw_data[[#This Row],[Date Actioned]]))</f>
        <v>45138</v>
      </c>
      <c r="L815" s="55" t="str">
        <f>UPPER(TEXT(tbl_raw_data[[#This Row],[Updated_date]],"MMMM"))</f>
        <v>JULY</v>
      </c>
      <c r="M815" s="55" t="str">
        <f>UPPER("Week "&amp;IF(ROUNDUP(DAY(tbl_raw_data[[#This Row],[Updated_date]])/7,0)=5,4,ROUNDUP(DAY(tbl_raw_data[[#This Row],[Updated_date]])/7,0)))</f>
        <v>WEEK 4</v>
      </c>
      <c r="N815" s="57" t="str">
        <f>UPPER(VLOOKUP(tbl_raw_data[[#This Row],[Analyst]],[1]setting!$A$1:$B$15,2,0))</f>
        <v>ASIF</v>
      </c>
      <c r="O815" s="57" t="str">
        <f>UPPER(tbl_raw_data[[#This Row],[Outcome]])</f>
        <v>APPROVE</v>
      </c>
      <c r="P815" s="57" t="str">
        <f>UPPER(tbl_raw_data[[#This Row],[Queue Name]])</f>
        <v>CONSUMER POST BUREAU</v>
      </c>
      <c r="Q815" s="57" t="str">
        <f>IF(tbl_raw_data[[#This Row],[time_taken_in_mins]]&lt;=20,"SLA_MET","SLA_NOT_MET")</f>
        <v>SLA_MET</v>
      </c>
    </row>
    <row r="816" spans="1:17" ht="15" customHeight="1" x14ac:dyDescent="0.25">
      <c r="A816" s="22" t="s">
        <v>6648</v>
      </c>
      <c r="B816" s="12">
        <v>45138.744710648149</v>
      </c>
      <c r="C816" s="15">
        <v>45138.759351851855</v>
      </c>
      <c r="D816" s="16" t="s">
        <v>13</v>
      </c>
      <c r="E816" s="16" t="s">
        <v>28</v>
      </c>
      <c r="F816" s="16" t="s">
        <v>10</v>
      </c>
      <c r="G816" s="107" t="s">
        <v>29</v>
      </c>
      <c r="H816"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6" s="48">
        <f>tbl_raw_data[[#This Row],[Date Actioned]]-tbl_raw_data[[#This Row],[Date Tagged]]</f>
        <v>1.4641203706560191E-2</v>
      </c>
      <c r="J816" s="50">
        <f>HOUR(tbl_raw_data[[#This Row],[time_taken]])*60+MINUTE(tbl_raw_data[[#This Row],[time_taken]])+SECOND(tbl_raw_data[[#This Row],[time_taken]])/60</f>
        <v>21.083333333333332</v>
      </c>
      <c r="K816" s="54">
        <f>DATE(YEAR(tbl_raw_data[[#This Row],[Date Actioned]]), MONTH(tbl_raw_data[[#This Row],[Date Actioned]]), DAY(tbl_raw_data[[#This Row],[Date Actioned]]))</f>
        <v>45138</v>
      </c>
      <c r="L816" s="55" t="str">
        <f>UPPER(TEXT(tbl_raw_data[[#This Row],[Updated_date]],"MMMM"))</f>
        <v>JULY</v>
      </c>
      <c r="M816" s="55" t="str">
        <f>UPPER("Week "&amp;IF(ROUNDUP(DAY(tbl_raw_data[[#This Row],[Updated_date]])/7,0)=5,4,ROUNDUP(DAY(tbl_raw_data[[#This Row],[Updated_date]])/7,0)))</f>
        <v>WEEK 4</v>
      </c>
      <c r="N816" s="57" t="str">
        <f>UPPER(VLOOKUP(tbl_raw_data[[#This Row],[Analyst]],[1]setting!$A$1:$B$15,2,0))</f>
        <v>SAM</v>
      </c>
      <c r="O816" s="57" t="str">
        <f>UPPER(tbl_raw_data[[#This Row],[Outcome]])</f>
        <v>APPROVE</v>
      </c>
      <c r="P816" s="57" t="str">
        <f>UPPER(tbl_raw_data[[#This Row],[Queue Name]])</f>
        <v>CONSUMER EXISTING</v>
      </c>
      <c r="Q816" s="57" t="str">
        <f>IF(tbl_raw_data[[#This Row],[time_taken_in_mins]]&lt;=20,"SLA_MET","SLA_NOT_MET")</f>
        <v>SLA_NOT_MET</v>
      </c>
    </row>
    <row r="817" spans="1:17" ht="15" customHeight="1" x14ac:dyDescent="0.25">
      <c r="A817" s="5" t="s">
        <v>6781</v>
      </c>
      <c r="B817" s="6">
        <v>45138.748356481483</v>
      </c>
      <c r="C817" s="9">
        <v>45138.763981481483</v>
      </c>
      <c r="D817" s="10" t="s">
        <v>13</v>
      </c>
      <c r="E817" s="10" t="s">
        <v>28</v>
      </c>
      <c r="F817" s="10" t="s">
        <v>42</v>
      </c>
      <c r="G817" s="108" t="s">
        <v>29</v>
      </c>
      <c r="H81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7" s="48">
        <f>tbl_raw_data[[#This Row],[Date Actioned]]-tbl_raw_data[[#This Row],[Date Tagged]]</f>
        <v>1.5625E-2</v>
      </c>
      <c r="J817" s="50">
        <f>HOUR(tbl_raw_data[[#This Row],[time_taken]])*60+MINUTE(tbl_raw_data[[#This Row],[time_taken]])+SECOND(tbl_raw_data[[#This Row],[time_taken]])/60</f>
        <v>22.5</v>
      </c>
      <c r="K817" s="54">
        <f>DATE(YEAR(tbl_raw_data[[#This Row],[Date Actioned]]), MONTH(tbl_raw_data[[#This Row],[Date Actioned]]), DAY(tbl_raw_data[[#This Row],[Date Actioned]]))</f>
        <v>45138</v>
      </c>
      <c r="L817" s="55" t="str">
        <f>UPPER(TEXT(tbl_raw_data[[#This Row],[Updated_date]],"MMMM"))</f>
        <v>JULY</v>
      </c>
      <c r="M817" s="55" t="str">
        <f>UPPER("Week "&amp;IF(ROUNDUP(DAY(tbl_raw_data[[#This Row],[Updated_date]])/7,0)=5,4,ROUNDUP(DAY(tbl_raw_data[[#This Row],[Updated_date]])/7,0)))</f>
        <v>WEEK 4</v>
      </c>
      <c r="N817" s="57" t="str">
        <f>UPPER(VLOOKUP(tbl_raw_data[[#This Row],[Analyst]],[1]setting!$A$1:$B$15,2,0))</f>
        <v>NITESH</v>
      </c>
      <c r="O817" s="57" t="str">
        <f>UPPER(tbl_raw_data[[#This Row],[Outcome]])</f>
        <v>APPROVE</v>
      </c>
      <c r="P817" s="57" t="str">
        <f>UPPER(tbl_raw_data[[#This Row],[Queue Name]])</f>
        <v>CONSUMER EXISTING</v>
      </c>
      <c r="Q817" s="57" t="str">
        <f>IF(tbl_raw_data[[#This Row],[time_taken_in_mins]]&lt;=20,"SLA_MET","SLA_NOT_MET")</f>
        <v>SLA_NOT_MET</v>
      </c>
    </row>
    <row r="818" spans="1:17" ht="15" customHeight="1" x14ac:dyDescent="0.25">
      <c r="A818" s="22" t="s">
        <v>3544</v>
      </c>
      <c r="B818" s="6">
        <v>45138.753148148149</v>
      </c>
      <c r="C818" s="9">
        <v>45138.76021990741</v>
      </c>
      <c r="D818" s="10" t="s">
        <v>8</v>
      </c>
      <c r="E818" s="10" t="s">
        <v>28</v>
      </c>
      <c r="F818" s="10" t="s">
        <v>168</v>
      </c>
      <c r="G818" s="108" t="s">
        <v>3545</v>
      </c>
      <c r="H81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818" s="48">
        <f>tbl_raw_data[[#This Row],[Date Actioned]]-tbl_raw_data[[#This Row],[Date Tagged]]</f>
        <v>7.07175926072523E-3</v>
      </c>
      <c r="J818" s="50">
        <f>HOUR(tbl_raw_data[[#This Row],[time_taken]])*60+MINUTE(tbl_raw_data[[#This Row],[time_taken]])+SECOND(tbl_raw_data[[#This Row],[time_taken]])/60</f>
        <v>10.183333333333334</v>
      </c>
      <c r="K818" s="54">
        <f>DATE(YEAR(tbl_raw_data[[#This Row],[Date Actioned]]), MONTH(tbl_raw_data[[#This Row],[Date Actioned]]), DAY(tbl_raw_data[[#This Row],[Date Actioned]]))</f>
        <v>45138</v>
      </c>
      <c r="L818" s="55" t="str">
        <f>UPPER(TEXT(tbl_raw_data[[#This Row],[Updated_date]],"MMMM"))</f>
        <v>JULY</v>
      </c>
      <c r="M818" s="55" t="str">
        <f>UPPER("Week "&amp;IF(ROUNDUP(DAY(tbl_raw_data[[#This Row],[Updated_date]])/7,0)=5,4,ROUNDUP(DAY(tbl_raw_data[[#This Row],[Updated_date]])/7,0)))</f>
        <v>WEEK 4</v>
      </c>
      <c r="N818" s="57" t="str">
        <f>UPPER(VLOOKUP(tbl_raw_data[[#This Row],[Analyst]],[1]setting!$A$1:$B$15,2,0))</f>
        <v>MERCEDES</v>
      </c>
      <c r="O818" s="57" t="str">
        <f>UPPER(tbl_raw_data[[#This Row],[Outcome]])</f>
        <v>WITHDRAW</v>
      </c>
      <c r="P818" s="57" t="str">
        <f>UPPER(tbl_raw_data[[#This Row],[Queue Name]])</f>
        <v>CONSUMER EXISTING</v>
      </c>
      <c r="Q818" s="57" t="str">
        <f>IF(tbl_raw_data[[#This Row],[time_taken_in_mins]]&lt;=20,"SLA_MET","SLA_NOT_MET")</f>
        <v>SLA_MET</v>
      </c>
    </row>
    <row r="819" spans="1:17" ht="15" customHeight="1" x14ac:dyDescent="0.25">
      <c r="A819" s="11" t="s">
        <v>1978</v>
      </c>
      <c r="B819" s="12">
        <v>45138.753229166665</v>
      </c>
      <c r="C819" s="15">
        <v>45138.758263888885</v>
      </c>
      <c r="D819" s="16" t="s">
        <v>13</v>
      </c>
      <c r="E819" s="16" t="s">
        <v>28</v>
      </c>
      <c r="F819" s="16" t="s">
        <v>455</v>
      </c>
      <c r="G819" s="107" t="s">
        <v>29</v>
      </c>
      <c r="H81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19" s="48">
        <f>tbl_raw_data[[#This Row],[Date Actioned]]-tbl_raw_data[[#This Row],[Date Tagged]]</f>
        <v>5.0347222204436548E-3</v>
      </c>
      <c r="J819" s="50">
        <f>HOUR(tbl_raw_data[[#This Row],[time_taken]])*60+MINUTE(tbl_raw_data[[#This Row],[time_taken]])+SECOND(tbl_raw_data[[#This Row],[time_taken]])/60</f>
        <v>7.25</v>
      </c>
      <c r="K819" s="54">
        <f>DATE(YEAR(tbl_raw_data[[#This Row],[Date Actioned]]), MONTH(tbl_raw_data[[#This Row],[Date Actioned]]), DAY(tbl_raw_data[[#This Row],[Date Actioned]]))</f>
        <v>45138</v>
      </c>
      <c r="L819" s="55" t="str">
        <f>UPPER(TEXT(tbl_raw_data[[#This Row],[Updated_date]],"MMMM"))</f>
        <v>JULY</v>
      </c>
      <c r="M819" s="55" t="str">
        <f>UPPER("Week "&amp;IF(ROUNDUP(DAY(tbl_raw_data[[#This Row],[Updated_date]])/7,0)=5,4,ROUNDUP(DAY(tbl_raw_data[[#This Row],[Updated_date]])/7,0)))</f>
        <v>WEEK 4</v>
      </c>
      <c r="N819" s="57" t="str">
        <f>UPPER(VLOOKUP(tbl_raw_data[[#This Row],[Analyst]],[1]setting!$A$1:$B$15,2,0))</f>
        <v>ROHAN</v>
      </c>
      <c r="O819" s="57" t="str">
        <f>UPPER(tbl_raw_data[[#This Row],[Outcome]])</f>
        <v>APPROVE</v>
      </c>
      <c r="P819" s="57" t="str">
        <f>UPPER(tbl_raw_data[[#This Row],[Queue Name]])</f>
        <v>CONSUMER EXISTING</v>
      </c>
      <c r="Q819" s="57" t="str">
        <f>IF(tbl_raw_data[[#This Row],[time_taken_in_mins]]&lt;=20,"SLA_MET","SLA_NOT_MET")</f>
        <v>SLA_MET</v>
      </c>
    </row>
    <row r="820" spans="1:17" ht="15" customHeight="1" x14ac:dyDescent="0.25">
      <c r="A820" s="22" t="s">
        <v>1923</v>
      </c>
      <c r="B820" s="6">
        <v>45138.754351851851</v>
      </c>
      <c r="C820" s="9">
        <v>45138.759328703702</v>
      </c>
      <c r="D820" s="10" t="s">
        <v>13</v>
      </c>
      <c r="E820" s="10" t="s">
        <v>9</v>
      </c>
      <c r="F820" s="10" t="s">
        <v>55</v>
      </c>
      <c r="G820" s="108" t="s">
        <v>67</v>
      </c>
      <c r="H82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0" s="48">
        <f>tbl_raw_data[[#This Row],[Date Actioned]]-tbl_raw_data[[#This Row],[Date Tagged]]</f>
        <v>4.9768518510973081E-3</v>
      </c>
      <c r="J820" s="50">
        <f>HOUR(tbl_raw_data[[#This Row],[time_taken]])*60+MINUTE(tbl_raw_data[[#This Row],[time_taken]])+SECOND(tbl_raw_data[[#This Row],[time_taken]])/60</f>
        <v>7.166666666666667</v>
      </c>
      <c r="K820" s="54">
        <f>DATE(YEAR(tbl_raw_data[[#This Row],[Date Actioned]]), MONTH(tbl_raw_data[[#This Row],[Date Actioned]]), DAY(tbl_raw_data[[#This Row],[Date Actioned]]))</f>
        <v>45138</v>
      </c>
      <c r="L820" s="55" t="str">
        <f>UPPER(TEXT(tbl_raw_data[[#This Row],[Updated_date]],"MMMM"))</f>
        <v>JULY</v>
      </c>
      <c r="M820" s="55" t="str">
        <f>UPPER("Week "&amp;IF(ROUNDUP(DAY(tbl_raw_data[[#This Row],[Updated_date]])/7,0)=5,4,ROUNDUP(DAY(tbl_raw_data[[#This Row],[Updated_date]])/7,0)))</f>
        <v>WEEK 4</v>
      </c>
      <c r="N820" s="57" t="str">
        <f>UPPER(VLOOKUP(tbl_raw_data[[#This Row],[Analyst]],[1]setting!$A$1:$B$15,2,0))</f>
        <v>CAMERON</v>
      </c>
      <c r="O820" s="57" t="str">
        <f>UPPER(tbl_raw_data[[#This Row],[Outcome]])</f>
        <v>APPROVE</v>
      </c>
      <c r="P820" s="57" t="str">
        <f>UPPER(tbl_raw_data[[#This Row],[Queue Name]])</f>
        <v>CONSUMER PRE BUREAU</v>
      </c>
      <c r="Q820" s="57" t="str">
        <f>IF(tbl_raw_data[[#This Row],[time_taken_in_mins]]&lt;=20,"SLA_MET","SLA_NOT_MET")</f>
        <v>SLA_MET</v>
      </c>
    </row>
    <row r="821" spans="1:17" ht="15" customHeight="1" x14ac:dyDescent="0.25">
      <c r="A821" s="5" t="s">
        <v>6199</v>
      </c>
      <c r="B821" s="12">
        <v>45138.754733796297</v>
      </c>
      <c r="C821" s="15">
        <v>45138.767129629632</v>
      </c>
      <c r="D821" s="16" t="s">
        <v>8</v>
      </c>
      <c r="E821" s="16" t="s">
        <v>9</v>
      </c>
      <c r="F821" s="16" t="s">
        <v>455</v>
      </c>
      <c r="G821" s="107" t="s">
        <v>6200</v>
      </c>
      <c r="H821"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1" s="48">
        <f>tbl_raw_data[[#This Row],[Date Actioned]]-tbl_raw_data[[#This Row],[Date Tagged]]</f>
        <v>1.2395833335176576E-2</v>
      </c>
      <c r="J821" s="50">
        <f>HOUR(tbl_raw_data[[#This Row],[time_taken]])*60+MINUTE(tbl_raw_data[[#This Row],[time_taken]])+SECOND(tbl_raw_data[[#This Row],[time_taken]])/60</f>
        <v>17.850000000000001</v>
      </c>
      <c r="K821" s="54">
        <f>DATE(YEAR(tbl_raw_data[[#This Row],[Date Actioned]]), MONTH(tbl_raw_data[[#This Row],[Date Actioned]]), DAY(tbl_raw_data[[#This Row],[Date Actioned]]))</f>
        <v>45138</v>
      </c>
      <c r="L821" s="55" t="str">
        <f>UPPER(TEXT(tbl_raw_data[[#This Row],[Updated_date]],"MMMM"))</f>
        <v>JULY</v>
      </c>
      <c r="M821" s="55" t="str">
        <f>UPPER("Week "&amp;IF(ROUNDUP(DAY(tbl_raw_data[[#This Row],[Updated_date]])/7,0)=5,4,ROUNDUP(DAY(tbl_raw_data[[#This Row],[Updated_date]])/7,0)))</f>
        <v>WEEK 4</v>
      </c>
      <c r="N821" s="57" t="str">
        <f>UPPER(VLOOKUP(tbl_raw_data[[#This Row],[Analyst]],[1]setting!$A$1:$B$15,2,0))</f>
        <v>ROHAN</v>
      </c>
      <c r="O821" s="57" t="str">
        <f>UPPER(tbl_raw_data[[#This Row],[Outcome]])</f>
        <v>WITHDRAW</v>
      </c>
      <c r="P821" s="57" t="str">
        <f>UPPER(tbl_raw_data[[#This Row],[Queue Name]])</f>
        <v>CONSUMER PRE BUREAU</v>
      </c>
      <c r="Q821" s="57" t="str">
        <f>IF(tbl_raw_data[[#This Row],[time_taken_in_mins]]&lt;=20,"SLA_MET","SLA_NOT_MET")</f>
        <v>SLA_MET</v>
      </c>
    </row>
    <row r="822" spans="1:17" ht="15" customHeight="1" x14ac:dyDescent="0.25">
      <c r="A822" s="5" t="s">
        <v>2466</v>
      </c>
      <c r="B822" s="12">
        <v>45138.755127314813</v>
      </c>
      <c r="C822" s="15">
        <v>45138.760775462964</v>
      </c>
      <c r="D822" s="16" t="s">
        <v>13</v>
      </c>
      <c r="E822" s="16" t="s">
        <v>9</v>
      </c>
      <c r="F822" s="16" t="s">
        <v>86</v>
      </c>
      <c r="G822" s="107" t="s">
        <v>29</v>
      </c>
      <c r="H822"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2" s="48">
        <f>tbl_raw_data[[#This Row],[Date Actioned]]-tbl_raw_data[[#This Row],[Date Tagged]]</f>
        <v>5.6481481515220366E-3</v>
      </c>
      <c r="J822" s="50">
        <f>HOUR(tbl_raw_data[[#This Row],[time_taken]])*60+MINUTE(tbl_raw_data[[#This Row],[time_taken]])+SECOND(tbl_raw_data[[#This Row],[time_taken]])/60</f>
        <v>8.1333333333333329</v>
      </c>
      <c r="K822" s="54">
        <f>DATE(YEAR(tbl_raw_data[[#This Row],[Date Actioned]]), MONTH(tbl_raw_data[[#This Row],[Date Actioned]]), DAY(tbl_raw_data[[#This Row],[Date Actioned]]))</f>
        <v>45138</v>
      </c>
      <c r="L822" s="55" t="str">
        <f>UPPER(TEXT(tbl_raw_data[[#This Row],[Updated_date]],"MMMM"))</f>
        <v>JULY</v>
      </c>
      <c r="M822" s="55" t="str">
        <f>UPPER("Week "&amp;IF(ROUNDUP(DAY(tbl_raw_data[[#This Row],[Updated_date]])/7,0)=5,4,ROUNDUP(DAY(tbl_raw_data[[#This Row],[Updated_date]])/7,0)))</f>
        <v>WEEK 4</v>
      </c>
      <c r="N822" s="57" t="str">
        <f>UPPER(VLOOKUP(tbl_raw_data[[#This Row],[Analyst]],[1]setting!$A$1:$B$15,2,0))</f>
        <v>ASIF</v>
      </c>
      <c r="O822" s="57" t="str">
        <f>UPPER(tbl_raw_data[[#This Row],[Outcome]])</f>
        <v>APPROVE</v>
      </c>
      <c r="P822" s="57" t="str">
        <f>UPPER(tbl_raw_data[[#This Row],[Queue Name]])</f>
        <v>CONSUMER PRE BUREAU</v>
      </c>
      <c r="Q822" s="57" t="str">
        <f>IF(tbl_raw_data[[#This Row],[time_taken_in_mins]]&lt;=20,"SLA_MET","SLA_NOT_MET")</f>
        <v>SLA_MET</v>
      </c>
    </row>
    <row r="823" spans="1:17" ht="15" customHeight="1" x14ac:dyDescent="0.25">
      <c r="A823" s="11" t="s">
        <v>3711</v>
      </c>
      <c r="B823" s="6">
        <v>45138.756319444445</v>
      </c>
      <c r="C823" s="9">
        <v>45138.76363425926</v>
      </c>
      <c r="D823" s="10" t="s">
        <v>8</v>
      </c>
      <c r="E823" s="10" t="s">
        <v>9</v>
      </c>
      <c r="F823" s="10" t="s">
        <v>55</v>
      </c>
      <c r="G823" s="108" t="s">
        <v>3712</v>
      </c>
      <c r="H823"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3" s="48">
        <f>tbl_raw_data[[#This Row],[Date Actioned]]-tbl_raw_data[[#This Row],[Date Tagged]]</f>
        <v>7.3148148148902692E-3</v>
      </c>
      <c r="J823" s="50">
        <f>HOUR(tbl_raw_data[[#This Row],[time_taken]])*60+MINUTE(tbl_raw_data[[#This Row],[time_taken]])+SECOND(tbl_raw_data[[#This Row],[time_taken]])/60</f>
        <v>10.533333333333333</v>
      </c>
      <c r="K823" s="54">
        <f>DATE(YEAR(tbl_raw_data[[#This Row],[Date Actioned]]), MONTH(tbl_raw_data[[#This Row],[Date Actioned]]), DAY(tbl_raw_data[[#This Row],[Date Actioned]]))</f>
        <v>45138</v>
      </c>
      <c r="L823" s="55" t="str">
        <f>UPPER(TEXT(tbl_raw_data[[#This Row],[Updated_date]],"MMMM"))</f>
        <v>JULY</v>
      </c>
      <c r="M823" s="55" t="str">
        <f>UPPER("Week "&amp;IF(ROUNDUP(DAY(tbl_raw_data[[#This Row],[Updated_date]])/7,0)=5,4,ROUNDUP(DAY(tbl_raw_data[[#This Row],[Updated_date]])/7,0)))</f>
        <v>WEEK 4</v>
      </c>
      <c r="N823" s="57" t="str">
        <f>UPPER(VLOOKUP(tbl_raw_data[[#This Row],[Analyst]],[1]setting!$A$1:$B$15,2,0))</f>
        <v>CAMERON</v>
      </c>
      <c r="O823" s="57" t="str">
        <f>UPPER(tbl_raw_data[[#This Row],[Outcome]])</f>
        <v>WITHDRAW</v>
      </c>
      <c r="P823" s="57" t="str">
        <f>UPPER(tbl_raw_data[[#This Row],[Queue Name]])</f>
        <v>CONSUMER PRE BUREAU</v>
      </c>
      <c r="Q823" s="57" t="str">
        <f>IF(tbl_raw_data[[#This Row],[time_taken_in_mins]]&lt;=20,"SLA_MET","SLA_NOT_MET")</f>
        <v>SLA_MET</v>
      </c>
    </row>
    <row r="824" spans="1:17" ht="15" customHeight="1" x14ac:dyDescent="0.25">
      <c r="A824" s="22" t="s">
        <v>123</v>
      </c>
      <c r="B824" s="12">
        <v>45138.762615740743</v>
      </c>
      <c r="C824" s="15">
        <v>45138.764155092591</v>
      </c>
      <c r="D824" s="16" t="s">
        <v>8</v>
      </c>
      <c r="E824" s="16" t="s">
        <v>9</v>
      </c>
      <c r="F824" s="16" t="s">
        <v>10</v>
      </c>
      <c r="G824" s="107" t="s">
        <v>11</v>
      </c>
      <c r="H824"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4" s="48">
        <f>tbl_raw_data[[#This Row],[Date Actioned]]-tbl_raw_data[[#This Row],[Date Tagged]]</f>
        <v>1.5393518478958867E-3</v>
      </c>
      <c r="J824" s="50">
        <f>HOUR(tbl_raw_data[[#This Row],[time_taken]])*60+MINUTE(tbl_raw_data[[#This Row],[time_taken]])+SECOND(tbl_raw_data[[#This Row],[time_taken]])/60</f>
        <v>2.2166666666666668</v>
      </c>
      <c r="K824" s="54">
        <f>DATE(YEAR(tbl_raw_data[[#This Row],[Date Actioned]]), MONTH(tbl_raw_data[[#This Row],[Date Actioned]]), DAY(tbl_raw_data[[#This Row],[Date Actioned]]))</f>
        <v>45138</v>
      </c>
      <c r="L824" s="55" t="str">
        <f>UPPER(TEXT(tbl_raw_data[[#This Row],[Updated_date]],"MMMM"))</f>
        <v>JULY</v>
      </c>
      <c r="M824" s="55" t="str">
        <f>UPPER("Week "&amp;IF(ROUNDUP(DAY(tbl_raw_data[[#This Row],[Updated_date]])/7,0)=5,4,ROUNDUP(DAY(tbl_raw_data[[#This Row],[Updated_date]])/7,0)))</f>
        <v>WEEK 4</v>
      </c>
      <c r="N824" s="57" t="str">
        <f>UPPER(VLOOKUP(tbl_raw_data[[#This Row],[Analyst]],[1]setting!$A$1:$B$15,2,0))</f>
        <v>SAM</v>
      </c>
      <c r="O824" s="57" t="str">
        <f>UPPER(tbl_raw_data[[#This Row],[Outcome]])</f>
        <v>WITHDRAW</v>
      </c>
      <c r="P824" s="57" t="str">
        <f>UPPER(tbl_raw_data[[#This Row],[Queue Name]])</f>
        <v>CONSUMER PRE BUREAU</v>
      </c>
      <c r="Q824" s="57" t="str">
        <f>IF(tbl_raw_data[[#This Row],[time_taken_in_mins]]&lt;=20,"SLA_MET","SLA_NOT_MET")</f>
        <v>SLA_MET</v>
      </c>
    </row>
    <row r="825" spans="1:17" ht="15" customHeight="1" x14ac:dyDescent="0.25">
      <c r="A825" s="5" t="s">
        <v>379</v>
      </c>
      <c r="B825" s="6">
        <v>45138.763009259259</v>
      </c>
      <c r="C825" s="9">
        <v>45138.765497685185</v>
      </c>
      <c r="D825" s="10" t="s">
        <v>8</v>
      </c>
      <c r="E825" s="10" t="s">
        <v>9</v>
      </c>
      <c r="F825" s="10" t="s">
        <v>55</v>
      </c>
      <c r="G825" s="108" t="s">
        <v>380</v>
      </c>
      <c r="H825"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5" s="48">
        <f>tbl_raw_data[[#This Row],[Date Actioned]]-tbl_raw_data[[#This Row],[Date Tagged]]</f>
        <v>2.488425925548654E-3</v>
      </c>
      <c r="J825" s="50">
        <f>HOUR(tbl_raw_data[[#This Row],[time_taken]])*60+MINUTE(tbl_raw_data[[#This Row],[time_taken]])+SECOND(tbl_raw_data[[#This Row],[time_taken]])/60</f>
        <v>3.5833333333333335</v>
      </c>
      <c r="K825" s="54">
        <f>DATE(YEAR(tbl_raw_data[[#This Row],[Date Actioned]]), MONTH(tbl_raw_data[[#This Row],[Date Actioned]]), DAY(tbl_raw_data[[#This Row],[Date Actioned]]))</f>
        <v>45138</v>
      </c>
      <c r="L825" s="55" t="str">
        <f>UPPER(TEXT(tbl_raw_data[[#This Row],[Updated_date]],"MMMM"))</f>
        <v>JULY</v>
      </c>
      <c r="M825" s="55" t="str">
        <f>UPPER("Week "&amp;IF(ROUNDUP(DAY(tbl_raw_data[[#This Row],[Updated_date]])/7,0)=5,4,ROUNDUP(DAY(tbl_raw_data[[#This Row],[Updated_date]])/7,0)))</f>
        <v>WEEK 4</v>
      </c>
      <c r="N825" s="57" t="str">
        <f>UPPER(VLOOKUP(tbl_raw_data[[#This Row],[Analyst]],[1]setting!$A$1:$B$15,2,0))</f>
        <v>CAMERON</v>
      </c>
      <c r="O825" s="57" t="str">
        <f>UPPER(tbl_raw_data[[#This Row],[Outcome]])</f>
        <v>WITHDRAW</v>
      </c>
      <c r="P825" s="57" t="str">
        <f>UPPER(tbl_raw_data[[#This Row],[Queue Name]])</f>
        <v>CONSUMER PRE BUREAU</v>
      </c>
      <c r="Q825" s="57" t="str">
        <f>IF(tbl_raw_data[[#This Row],[time_taken_in_mins]]&lt;=20,"SLA_MET","SLA_NOT_MET")</f>
        <v>SLA_MET</v>
      </c>
    </row>
    <row r="826" spans="1:17" ht="15" customHeight="1" x14ac:dyDescent="0.25">
      <c r="A826" s="11" t="s">
        <v>2406</v>
      </c>
      <c r="B826" s="12">
        <v>45138.763391203705</v>
      </c>
      <c r="C826" s="15">
        <v>45138.768958333334</v>
      </c>
      <c r="D826" s="16" t="s">
        <v>8</v>
      </c>
      <c r="E826" s="16" t="s">
        <v>9</v>
      </c>
      <c r="F826" s="16" t="s">
        <v>10</v>
      </c>
      <c r="G826" s="107" t="s">
        <v>2407</v>
      </c>
      <c r="H82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6" s="48">
        <f>tbl_raw_data[[#This Row],[Date Actioned]]-tbl_raw_data[[#This Row],[Date Tagged]]</f>
        <v>5.5671296286163852E-3</v>
      </c>
      <c r="J826" s="50">
        <f>HOUR(tbl_raw_data[[#This Row],[time_taken]])*60+MINUTE(tbl_raw_data[[#This Row],[time_taken]])+SECOND(tbl_raw_data[[#This Row],[time_taken]])/60</f>
        <v>8.0166666666666675</v>
      </c>
      <c r="K826" s="54">
        <f>DATE(YEAR(tbl_raw_data[[#This Row],[Date Actioned]]), MONTH(tbl_raw_data[[#This Row],[Date Actioned]]), DAY(tbl_raw_data[[#This Row],[Date Actioned]]))</f>
        <v>45138</v>
      </c>
      <c r="L826" s="55" t="str">
        <f>UPPER(TEXT(tbl_raw_data[[#This Row],[Updated_date]],"MMMM"))</f>
        <v>JULY</v>
      </c>
      <c r="M826" s="55" t="str">
        <f>UPPER("Week "&amp;IF(ROUNDUP(DAY(tbl_raw_data[[#This Row],[Updated_date]])/7,0)=5,4,ROUNDUP(DAY(tbl_raw_data[[#This Row],[Updated_date]])/7,0)))</f>
        <v>WEEK 4</v>
      </c>
      <c r="N826" s="57" t="str">
        <f>UPPER(VLOOKUP(tbl_raw_data[[#This Row],[Analyst]],[1]setting!$A$1:$B$15,2,0))</f>
        <v>SAM</v>
      </c>
      <c r="O826" s="57" t="str">
        <f>UPPER(tbl_raw_data[[#This Row],[Outcome]])</f>
        <v>WITHDRAW</v>
      </c>
      <c r="P826" s="57" t="str">
        <f>UPPER(tbl_raw_data[[#This Row],[Queue Name]])</f>
        <v>CONSUMER PRE BUREAU</v>
      </c>
      <c r="Q826" s="57" t="str">
        <f>IF(tbl_raw_data[[#This Row],[time_taken_in_mins]]&lt;=20,"SLA_MET","SLA_NOT_MET")</f>
        <v>SLA_MET</v>
      </c>
    </row>
    <row r="827" spans="1:17" ht="15" customHeight="1" x14ac:dyDescent="0.25">
      <c r="A827" s="11" t="s">
        <v>4848</v>
      </c>
      <c r="B827" s="6">
        <v>45138.764189814814</v>
      </c>
      <c r="C827" s="9">
        <v>45138.773368055554</v>
      </c>
      <c r="D827" s="10" t="s">
        <v>13</v>
      </c>
      <c r="E827" s="10" t="s">
        <v>28</v>
      </c>
      <c r="F827" s="10" t="s">
        <v>168</v>
      </c>
      <c r="G827" s="108" t="s">
        <v>29</v>
      </c>
      <c r="H82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7" s="48">
        <f>tbl_raw_data[[#This Row],[Date Actioned]]-tbl_raw_data[[#This Row],[Date Tagged]]</f>
        <v>9.1782407398568466E-3</v>
      </c>
      <c r="J827" s="50">
        <f>HOUR(tbl_raw_data[[#This Row],[time_taken]])*60+MINUTE(tbl_raw_data[[#This Row],[time_taken]])+SECOND(tbl_raw_data[[#This Row],[time_taken]])/60</f>
        <v>13.216666666666667</v>
      </c>
      <c r="K827" s="54">
        <f>DATE(YEAR(tbl_raw_data[[#This Row],[Date Actioned]]), MONTH(tbl_raw_data[[#This Row],[Date Actioned]]), DAY(tbl_raw_data[[#This Row],[Date Actioned]]))</f>
        <v>45138</v>
      </c>
      <c r="L827" s="55" t="str">
        <f>UPPER(TEXT(tbl_raw_data[[#This Row],[Updated_date]],"MMMM"))</f>
        <v>JULY</v>
      </c>
      <c r="M827" s="55" t="str">
        <f>UPPER("Week "&amp;IF(ROUNDUP(DAY(tbl_raw_data[[#This Row],[Updated_date]])/7,0)=5,4,ROUNDUP(DAY(tbl_raw_data[[#This Row],[Updated_date]])/7,0)))</f>
        <v>WEEK 4</v>
      </c>
      <c r="N827" s="57" t="str">
        <f>UPPER(VLOOKUP(tbl_raw_data[[#This Row],[Analyst]],[1]setting!$A$1:$B$15,2,0))</f>
        <v>MERCEDES</v>
      </c>
      <c r="O827" s="57" t="str">
        <f>UPPER(tbl_raw_data[[#This Row],[Outcome]])</f>
        <v>APPROVE</v>
      </c>
      <c r="P827" s="57" t="str">
        <f>UPPER(tbl_raw_data[[#This Row],[Queue Name]])</f>
        <v>CONSUMER EXISTING</v>
      </c>
      <c r="Q827" s="57" t="str">
        <f>IF(tbl_raw_data[[#This Row],[time_taken_in_mins]]&lt;=20,"SLA_MET","SLA_NOT_MET")</f>
        <v>SLA_MET</v>
      </c>
    </row>
    <row r="828" spans="1:17" ht="15" customHeight="1" x14ac:dyDescent="0.25">
      <c r="A828" s="22" t="s">
        <v>4670</v>
      </c>
      <c r="B828" s="6">
        <v>45138.780821759261</v>
      </c>
      <c r="C828" s="9">
        <v>45138.789664351854</v>
      </c>
      <c r="D828" s="10" t="s">
        <v>8</v>
      </c>
      <c r="E828" s="10" t="s">
        <v>41</v>
      </c>
      <c r="F828" s="10" t="s">
        <v>86</v>
      </c>
      <c r="G828" s="108" t="s">
        <v>4671</v>
      </c>
      <c r="H828"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28" s="48">
        <f>tbl_raw_data[[#This Row],[Date Actioned]]-tbl_raw_data[[#This Row],[Date Tagged]]</f>
        <v>8.8425925932824612E-3</v>
      </c>
      <c r="J828" s="50">
        <f>HOUR(tbl_raw_data[[#This Row],[time_taken]])*60+MINUTE(tbl_raw_data[[#This Row],[time_taken]])+SECOND(tbl_raw_data[[#This Row],[time_taken]])/60</f>
        <v>12.733333333333333</v>
      </c>
      <c r="K828" s="54">
        <f>DATE(YEAR(tbl_raw_data[[#This Row],[Date Actioned]]), MONTH(tbl_raw_data[[#This Row],[Date Actioned]]), DAY(tbl_raw_data[[#This Row],[Date Actioned]]))</f>
        <v>45138</v>
      </c>
      <c r="L828" s="55" t="str">
        <f>UPPER(TEXT(tbl_raw_data[[#This Row],[Updated_date]],"MMMM"))</f>
        <v>JULY</v>
      </c>
      <c r="M828" s="55" t="str">
        <f>UPPER("Week "&amp;IF(ROUNDUP(DAY(tbl_raw_data[[#This Row],[Updated_date]])/7,0)=5,4,ROUNDUP(DAY(tbl_raw_data[[#This Row],[Updated_date]])/7,0)))</f>
        <v>WEEK 4</v>
      </c>
      <c r="N828" s="57" t="str">
        <f>UPPER(VLOOKUP(tbl_raw_data[[#This Row],[Analyst]],[1]setting!$A$1:$B$15,2,0))</f>
        <v>ASIF</v>
      </c>
      <c r="O828" s="57" t="str">
        <f>UPPER(tbl_raw_data[[#This Row],[Outcome]])</f>
        <v>WITHDRAW</v>
      </c>
      <c r="P828" s="57" t="str">
        <f>UPPER(tbl_raw_data[[#This Row],[Queue Name]])</f>
        <v>CONSUMER POST BUREAU</v>
      </c>
      <c r="Q828" s="57" t="str">
        <f>IF(tbl_raw_data[[#This Row],[time_taken_in_mins]]&lt;=20,"SLA_MET","SLA_NOT_MET")</f>
        <v>SLA_MET</v>
      </c>
    </row>
    <row r="829" spans="1:17" ht="15" customHeight="1" x14ac:dyDescent="0.25">
      <c r="A829" s="22" t="s">
        <v>4338</v>
      </c>
      <c r="B829" s="12">
        <v>45138.783576388887</v>
      </c>
      <c r="C829" s="15">
        <v>45138.791851851849</v>
      </c>
      <c r="D829" s="16" t="s">
        <v>13</v>
      </c>
      <c r="E829" s="16" t="s">
        <v>9</v>
      </c>
      <c r="F829" s="16" t="s">
        <v>455</v>
      </c>
      <c r="G829" s="107" t="s">
        <v>29</v>
      </c>
      <c r="H829"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29" s="48">
        <f>tbl_raw_data[[#This Row],[Date Actioned]]-tbl_raw_data[[#This Row],[Date Tagged]]</f>
        <v>8.2754629620467313E-3</v>
      </c>
      <c r="J829" s="50">
        <f>HOUR(tbl_raw_data[[#This Row],[time_taken]])*60+MINUTE(tbl_raw_data[[#This Row],[time_taken]])+SECOND(tbl_raw_data[[#This Row],[time_taken]])/60</f>
        <v>11.916666666666666</v>
      </c>
      <c r="K829" s="54">
        <f>DATE(YEAR(tbl_raw_data[[#This Row],[Date Actioned]]), MONTH(tbl_raw_data[[#This Row],[Date Actioned]]), DAY(tbl_raw_data[[#This Row],[Date Actioned]]))</f>
        <v>45138</v>
      </c>
      <c r="L829" s="55" t="str">
        <f>UPPER(TEXT(tbl_raw_data[[#This Row],[Updated_date]],"MMMM"))</f>
        <v>JULY</v>
      </c>
      <c r="M829" s="55" t="str">
        <f>UPPER("Week "&amp;IF(ROUNDUP(DAY(tbl_raw_data[[#This Row],[Updated_date]])/7,0)=5,4,ROUNDUP(DAY(tbl_raw_data[[#This Row],[Updated_date]])/7,0)))</f>
        <v>WEEK 4</v>
      </c>
      <c r="N829" s="57" t="str">
        <f>UPPER(VLOOKUP(tbl_raw_data[[#This Row],[Analyst]],[1]setting!$A$1:$B$15,2,0))</f>
        <v>ROHAN</v>
      </c>
      <c r="O829" s="57" t="str">
        <f>UPPER(tbl_raw_data[[#This Row],[Outcome]])</f>
        <v>APPROVE</v>
      </c>
      <c r="P829" s="57" t="str">
        <f>UPPER(tbl_raw_data[[#This Row],[Queue Name]])</f>
        <v>CONSUMER PRE BUREAU</v>
      </c>
      <c r="Q829" s="57" t="str">
        <f>IF(tbl_raw_data[[#This Row],[time_taken_in_mins]]&lt;=20,"SLA_MET","SLA_NOT_MET")</f>
        <v>SLA_MET</v>
      </c>
    </row>
    <row r="830" spans="1:17" ht="15" customHeight="1" x14ac:dyDescent="0.25">
      <c r="A830" s="5" t="s">
        <v>896</v>
      </c>
      <c r="B830" s="6">
        <v>45138.790173611109</v>
      </c>
      <c r="C830" s="9">
        <v>45138.793680555558</v>
      </c>
      <c r="D830" s="10" t="s">
        <v>13</v>
      </c>
      <c r="E830" s="10" t="s">
        <v>41</v>
      </c>
      <c r="F830" s="10" t="s">
        <v>86</v>
      </c>
      <c r="G830" s="108" t="s">
        <v>29</v>
      </c>
      <c r="H830"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0" s="48">
        <f>tbl_raw_data[[#This Row],[Date Actioned]]-tbl_raw_data[[#This Row],[Date Tagged]]</f>
        <v>3.5069444493274204E-3</v>
      </c>
      <c r="J830" s="50">
        <f>HOUR(tbl_raw_data[[#This Row],[time_taken]])*60+MINUTE(tbl_raw_data[[#This Row],[time_taken]])+SECOND(tbl_raw_data[[#This Row],[time_taken]])/60</f>
        <v>5.05</v>
      </c>
      <c r="K830" s="54">
        <f>DATE(YEAR(tbl_raw_data[[#This Row],[Date Actioned]]), MONTH(tbl_raw_data[[#This Row],[Date Actioned]]), DAY(tbl_raw_data[[#This Row],[Date Actioned]]))</f>
        <v>45138</v>
      </c>
      <c r="L830" s="55" t="str">
        <f>UPPER(TEXT(tbl_raw_data[[#This Row],[Updated_date]],"MMMM"))</f>
        <v>JULY</v>
      </c>
      <c r="M830" s="55" t="str">
        <f>UPPER("Week "&amp;IF(ROUNDUP(DAY(tbl_raw_data[[#This Row],[Updated_date]])/7,0)=5,4,ROUNDUP(DAY(tbl_raw_data[[#This Row],[Updated_date]])/7,0)))</f>
        <v>WEEK 4</v>
      </c>
      <c r="N830" s="57" t="str">
        <f>UPPER(VLOOKUP(tbl_raw_data[[#This Row],[Analyst]],[1]setting!$A$1:$B$15,2,0))</f>
        <v>ASIF</v>
      </c>
      <c r="O830" s="57" t="str">
        <f>UPPER(tbl_raw_data[[#This Row],[Outcome]])</f>
        <v>APPROVE</v>
      </c>
      <c r="P830" s="57" t="str">
        <f>UPPER(tbl_raw_data[[#This Row],[Queue Name]])</f>
        <v>CONSUMER POST BUREAU</v>
      </c>
      <c r="Q830" s="57" t="str">
        <f>IF(tbl_raw_data[[#This Row],[time_taken_in_mins]]&lt;=20,"SLA_MET","SLA_NOT_MET")</f>
        <v>SLA_MET</v>
      </c>
    </row>
    <row r="831" spans="1:17" ht="15" customHeight="1" x14ac:dyDescent="0.25">
      <c r="A831" s="11" t="s">
        <v>4318</v>
      </c>
      <c r="B831" s="12">
        <v>45138.795069444444</v>
      </c>
      <c r="C831" s="13">
        <v>45138.803310185183</v>
      </c>
      <c r="D831" s="14" t="s">
        <v>29</v>
      </c>
      <c r="E831" s="16" t="s">
        <v>41</v>
      </c>
      <c r="F831" s="14" t="s">
        <v>73</v>
      </c>
      <c r="G831" s="106"/>
      <c r="H831" s="121"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31" s="48">
        <f>tbl_raw_data[[#This Row],[Date Actioned]]-tbl_raw_data[[#This Row],[Date Tagged]]</f>
        <v>8.2407407389837317E-3</v>
      </c>
      <c r="J831" s="50">
        <f>HOUR(tbl_raw_data[[#This Row],[time_taken]])*60+MINUTE(tbl_raw_data[[#This Row],[time_taken]])+SECOND(tbl_raw_data[[#This Row],[time_taken]])/60</f>
        <v>11.866666666666667</v>
      </c>
      <c r="K831" s="54">
        <f>DATE(YEAR(tbl_raw_data[[#This Row],[Date Actioned]]), MONTH(tbl_raw_data[[#This Row],[Date Actioned]]), DAY(tbl_raw_data[[#This Row],[Date Actioned]]))</f>
        <v>45138</v>
      </c>
      <c r="L831" s="55" t="str">
        <f>UPPER(TEXT(tbl_raw_data[[#This Row],[Updated_date]],"MMMM"))</f>
        <v>JULY</v>
      </c>
      <c r="M831" s="55" t="str">
        <f>UPPER("Week "&amp;IF(ROUNDUP(DAY(tbl_raw_data[[#This Row],[Updated_date]])/7,0)=5,4,ROUNDUP(DAY(tbl_raw_data[[#This Row],[Updated_date]])/7,0)))</f>
        <v>WEEK 4</v>
      </c>
      <c r="N831" s="57" t="str">
        <f>UPPER(VLOOKUP(tbl_raw_data[[#This Row],[Analyst]],[1]setting!$A$1:$B$15,2,0))</f>
        <v>SHAHID</v>
      </c>
      <c r="O831" s="57" t="str">
        <f>UPPER(tbl_raw_data[[#This Row],[Outcome]])</f>
        <v>APPROVE</v>
      </c>
      <c r="P831" s="57" t="str">
        <f>UPPER(tbl_raw_data[[#This Row],[Queue Name]])</f>
        <v>CONSUMER POST BUREAU</v>
      </c>
      <c r="Q831" s="57" t="str">
        <f>IF(tbl_raw_data[[#This Row],[time_taken_in_mins]]&lt;=20,"SLA_MET","SLA_NOT_MET")</f>
        <v>SLA_MET</v>
      </c>
    </row>
    <row r="832" spans="1:17" ht="15" customHeight="1" x14ac:dyDescent="0.25">
      <c r="A832" s="22" t="s">
        <v>1460</v>
      </c>
      <c r="B832" s="6">
        <v>45138.795543981483</v>
      </c>
      <c r="C832" s="9">
        <v>45138.79991898148</v>
      </c>
      <c r="D832" s="10" t="s">
        <v>13</v>
      </c>
      <c r="E832" s="10" t="s">
        <v>9</v>
      </c>
      <c r="F832" s="10" t="s">
        <v>455</v>
      </c>
      <c r="G832" s="108" t="s">
        <v>1461</v>
      </c>
      <c r="H832"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2" s="48">
        <f>tbl_raw_data[[#This Row],[Date Actioned]]-tbl_raw_data[[#This Row],[Date Tagged]]</f>
        <v>4.3749999967985786E-3</v>
      </c>
      <c r="J832" s="50">
        <f>HOUR(tbl_raw_data[[#This Row],[time_taken]])*60+MINUTE(tbl_raw_data[[#This Row],[time_taken]])+SECOND(tbl_raw_data[[#This Row],[time_taken]])/60</f>
        <v>6.3</v>
      </c>
      <c r="K832" s="54">
        <f>DATE(YEAR(tbl_raw_data[[#This Row],[Date Actioned]]), MONTH(tbl_raw_data[[#This Row],[Date Actioned]]), DAY(tbl_raw_data[[#This Row],[Date Actioned]]))</f>
        <v>45138</v>
      </c>
      <c r="L832" s="55" t="str">
        <f>UPPER(TEXT(tbl_raw_data[[#This Row],[Updated_date]],"MMMM"))</f>
        <v>JULY</v>
      </c>
      <c r="M832" s="55" t="str">
        <f>UPPER("Week "&amp;IF(ROUNDUP(DAY(tbl_raw_data[[#This Row],[Updated_date]])/7,0)=5,4,ROUNDUP(DAY(tbl_raw_data[[#This Row],[Updated_date]])/7,0)))</f>
        <v>WEEK 4</v>
      </c>
      <c r="N832" s="57" t="str">
        <f>UPPER(VLOOKUP(tbl_raw_data[[#This Row],[Analyst]],[1]setting!$A$1:$B$15,2,0))</f>
        <v>ROHAN</v>
      </c>
      <c r="O832" s="57" t="str">
        <f>UPPER(tbl_raw_data[[#This Row],[Outcome]])</f>
        <v>APPROVE</v>
      </c>
      <c r="P832" s="57" t="str">
        <f>UPPER(tbl_raw_data[[#This Row],[Queue Name]])</f>
        <v>CONSUMER PRE BUREAU</v>
      </c>
      <c r="Q832" s="57" t="str">
        <f>IF(tbl_raw_data[[#This Row],[time_taken_in_mins]]&lt;=20,"SLA_MET","SLA_NOT_MET")</f>
        <v>SLA_MET</v>
      </c>
    </row>
    <row r="833" spans="1:17" ht="15" customHeight="1" x14ac:dyDescent="0.25">
      <c r="A833" s="5" t="s">
        <v>170</v>
      </c>
      <c r="B833" s="12">
        <v>45138.809502314813</v>
      </c>
      <c r="C833" s="15">
        <v>45138.811284722222</v>
      </c>
      <c r="D833" s="16" t="s">
        <v>13</v>
      </c>
      <c r="E833" s="16" t="s">
        <v>28</v>
      </c>
      <c r="F833" s="16" t="s">
        <v>10</v>
      </c>
      <c r="G833" s="107" t="s">
        <v>21</v>
      </c>
      <c r="H833"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3" s="48">
        <f>tbl_raw_data[[#This Row],[Date Actioned]]-tbl_raw_data[[#This Row],[Date Tagged]]</f>
        <v>1.7824074093368836E-3</v>
      </c>
      <c r="J833" s="50">
        <f>HOUR(tbl_raw_data[[#This Row],[time_taken]])*60+MINUTE(tbl_raw_data[[#This Row],[time_taken]])+SECOND(tbl_raw_data[[#This Row],[time_taken]])/60</f>
        <v>2.5666666666666664</v>
      </c>
      <c r="K833" s="54">
        <f>DATE(YEAR(tbl_raw_data[[#This Row],[Date Actioned]]), MONTH(tbl_raw_data[[#This Row],[Date Actioned]]), DAY(tbl_raw_data[[#This Row],[Date Actioned]]))</f>
        <v>45138</v>
      </c>
      <c r="L833" s="55" t="str">
        <f>UPPER(TEXT(tbl_raw_data[[#This Row],[Updated_date]],"MMMM"))</f>
        <v>JULY</v>
      </c>
      <c r="M833" s="55" t="str">
        <f>UPPER("Week "&amp;IF(ROUNDUP(DAY(tbl_raw_data[[#This Row],[Updated_date]])/7,0)=5,4,ROUNDUP(DAY(tbl_raw_data[[#This Row],[Updated_date]])/7,0)))</f>
        <v>WEEK 4</v>
      </c>
      <c r="N833" s="57" t="str">
        <f>UPPER(VLOOKUP(tbl_raw_data[[#This Row],[Analyst]],[1]setting!$A$1:$B$15,2,0))</f>
        <v>SAM</v>
      </c>
      <c r="O833" s="57" t="str">
        <f>UPPER(tbl_raw_data[[#This Row],[Outcome]])</f>
        <v>APPROVE</v>
      </c>
      <c r="P833" s="57" t="str">
        <f>UPPER(tbl_raw_data[[#This Row],[Queue Name]])</f>
        <v>CONSUMER EXISTING</v>
      </c>
      <c r="Q833" s="57" t="str">
        <f>IF(tbl_raw_data[[#This Row],[time_taken_in_mins]]&lt;=20,"SLA_MET","SLA_NOT_MET")</f>
        <v>SLA_MET</v>
      </c>
    </row>
    <row r="834" spans="1:17" ht="15" customHeight="1" x14ac:dyDescent="0.25">
      <c r="A834" s="11" t="s">
        <v>828</v>
      </c>
      <c r="B834" s="6">
        <v>45138.810208333336</v>
      </c>
      <c r="C834" s="9">
        <v>45138.813611111109</v>
      </c>
      <c r="D834" s="10" t="s">
        <v>13</v>
      </c>
      <c r="E834" s="10" t="s">
        <v>28</v>
      </c>
      <c r="F834" s="10" t="s">
        <v>86</v>
      </c>
      <c r="G834" s="108" t="s">
        <v>29</v>
      </c>
      <c r="H834"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4" s="48">
        <f>tbl_raw_data[[#This Row],[Date Actioned]]-tbl_raw_data[[#This Row],[Date Tagged]]</f>
        <v>3.4027777728624642E-3</v>
      </c>
      <c r="J834" s="50">
        <f>HOUR(tbl_raw_data[[#This Row],[time_taken]])*60+MINUTE(tbl_raw_data[[#This Row],[time_taken]])+SECOND(tbl_raw_data[[#This Row],[time_taken]])/60</f>
        <v>4.9000000000000004</v>
      </c>
      <c r="K834" s="54">
        <f>DATE(YEAR(tbl_raw_data[[#This Row],[Date Actioned]]), MONTH(tbl_raw_data[[#This Row],[Date Actioned]]), DAY(tbl_raw_data[[#This Row],[Date Actioned]]))</f>
        <v>45138</v>
      </c>
      <c r="L834" s="55" t="str">
        <f>UPPER(TEXT(tbl_raw_data[[#This Row],[Updated_date]],"MMMM"))</f>
        <v>JULY</v>
      </c>
      <c r="M834" s="55" t="str">
        <f>UPPER("Week "&amp;IF(ROUNDUP(DAY(tbl_raw_data[[#This Row],[Updated_date]])/7,0)=5,4,ROUNDUP(DAY(tbl_raw_data[[#This Row],[Updated_date]])/7,0)))</f>
        <v>WEEK 4</v>
      </c>
      <c r="N834" s="57" t="str">
        <f>UPPER(VLOOKUP(tbl_raw_data[[#This Row],[Analyst]],[1]setting!$A$1:$B$15,2,0))</f>
        <v>ASIF</v>
      </c>
      <c r="O834" s="57" t="str">
        <f>UPPER(tbl_raw_data[[#This Row],[Outcome]])</f>
        <v>APPROVE</v>
      </c>
      <c r="P834" s="57" t="str">
        <f>UPPER(tbl_raw_data[[#This Row],[Queue Name]])</f>
        <v>CONSUMER EXISTING</v>
      </c>
      <c r="Q834" s="57" t="str">
        <f>IF(tbl_raw_data[[#This Row],[time_taken_in_mins]]&lt;=20,"SLA_MET","SLA_NOT_MET")</f>
        <v>SLA_MET</v>
      </c>
    </row>
    <row r="835" spans="1:17" ht="15" customHeight="1" x14ac:dyDescent="0.25">
      <c r="A835" s="22" t="s">
        <v>1455</v>
      </c>
      <c r="B835" s="12">
        <v>45138.815891203703</v>
      </c>
      <c r="C835" s="15">
        <v>45138.8202662037</v>
      </c>
      <c r="D835" s="16" t="s">
        <v>13</v>
      </c>
      <c r="E835" s="16" t="s">
        <v>28</v>
      </c>
      <c r="F835" s="16" t="s">
        <v>86</v>
      </c>
      <c r="G835" s="107" t="s">
        <v>53</v>
      </c>
      <c r="H835"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5" s="48">
        <f>tbl_raw_data[[#This Row],[Date Actioned]]-tbl_raw_data[[#This Row],[Date Tagged]]</f>
        <v>4.3749999967985786E-3</v>
      </c>
      <c r="J835" s="50">
        <f>HOUR(tbl_raw_data[[#This Row],[time_taken]])*60+MINUTE(tbl_raw_data[[#This Row],[time_taken]])+SECOND(tbl_raw_data[[#This Row],[time_taken]])/60</f>
        <v>6.3</v>
      </c>
      <c r="K835" s="54">
        <f>DATE(YEAR(tbl_raw_data[[#This Row],[Date Actioned]]), MONTH(tbl_raw_data[[#This Row],[Date Actioned]]), DAY(tbl_raw_data[[#This Row],[Date Actioned]]))</f>
        <v>45138</v>
      </c>
      <c r="L835" s="55" t="str">
        <f>UPPER(TEXT(tbl_raw_data[[#This Row],[Updated_date]],"MMMM"))</f>
        <v>JULY</v>
      </c>
      <c r="M835" s="55" t="str">
        <f>UPPER("Week "&amp;IF(ROUNDUP(DAY(tbl_raw_data[[#This Row],[Updated_date]])/7,0)=5,4,ROUNDUP(DAY(tbl_raw_data[[#This Row],[Updated_date]])/7,0)))</f>
        <v>WEEK 4</v>
      </c>
      <c r="N835" s="57" t="str">
        <f>UPPER(VLOOKUP(tbl_raw_data[[#This Row],[Analyst]],[1]setting!$A$1:$B$15,2,0))</f>
        <v>ASIF</v>
      </c>
      <c r="O835" s="57" t="str">
        <f>UPPER(tbl_raw_data[[#This Row],[Outcome]])</f>
        <v>APPROVE</v>
      </c>
      <c r="P835" s="57" t="str">
        <f>UPPER(tbl_raw_data[[#This Row],[Queue Name]])</f>
        <v>CONSUMER EXISTING</v>
      </c>
      <c r="Q835" s="57" t="str">
        <f>IF(tbl_raw_data[[#This Row],[time_taken_in_mins]]&lt;=20,"SLA_MET","SLA_NOT_MET")</f>
        <v>SLA_MET</v>
      </c>
    </row>
    <row r="836" spans="1:17" ht="15" customHeight="1" x14ac:dyDescent="0.25">
      <c r="A836" s="5" t="s">
        <v>5391</v>
      </c>
      <c r="B836" s="12">
        <v>45138.822164351855</v>
      </c>
      <c r="C836" s="15">
        <v>45138.83252314815</v>
      </c>
      <c r="D836" s="16" t="s">
        <v>8</v>
      </c>
      <c r="E836" s="16" t="s">
        <v>41</v>
      </c>
      <c r="F836" s="16" t="s">
        <v>455</v>
      </c>
      <c r="G836" s="107" t="s">
        <v>149</v>
      </c>
      <c r="H836" s="120"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36" s="48">
        <f>tbl_raw_data[[#This Row],[Date Actioned]]-tbl_raw_data[[#This Row],[Date Tagged]]</f>
        <v>1.0358796294895001E-2</v>
      </c>
      <c r="J836" s="50">
        <f>HOUR(tbl_raw_data[[#This Row],[time_taken]])*60+MINUTE(tbl_raw_data[[#This Row],[time_taken]])+SECOND(tbl_raw_data[[#This Row],[time_taken]])/60</f>
        <v>14.916666666666666</v>
      </c>
      <c r="K836" s="54">
        <f>DATE(YEAR(tbl_raw_data[[#This Row],[Date Actioned]]), MONTH(tbl_raw_data[[#This Row],[Date Actioned]]), DAY(tbl_raw_data[[#This Row],[Date Actioned]]))</f>
        <v>45138</v>
      </c>
      <c r="L836" s="55" t="str">
        <f>UPPER(TEXT(tbl_raw_data[[#This Row],[Updated_date]],"MMMM"))</f>
        <v>JULY</v>
      </c>
      <c r="M836" s="55" t="str">
        <f>UPPER("Week "&amp;IF(ROUNDUP(DAY(tbl_raw_data[[#This Row],[Updated_date]])/7,0)=5,4,ROUNDUP(DAY(tbl_raw_data[[#This Row],[Updated_date]])/7,0)))</f>
        <v>WEEK 4</v>
      </c>
      <c r="N836" s="57" t="str">
        <f>UPPER(VLOOKUP(tbl_raw_data[[#This Row],[Analyst]],[1]setting!$A$1:$B$15,2,0))</f>
        <v>ROHAN</v>
      </c>
      <c r="O836" s="57" t="str">
        <f>UPPER(tbl_raw_data[[#This Row],[Outcome]])</f>
        <v>WITHDRAW</v>
      </c>
      <c r="P836" s="57" t="str">
        <f>UPPER(tbl_raw_data[[#This Row],[Queue Name]])</f>
        <v>CONSUMER POST BUREAU</v>
      </c>
      <c r="Q836" s="57" t="str">
        <f>IF(tbl_raw_data[[#This Row],[time_taken_in_mins]]&lt;=20,"SLA_MET","SLA_NOT_MET")</f>
        <v>SLA_MET</v>
      </c>
    </row>
    <row r="837" spans="1:17" ht="15" customHeight="1" x14ac:dyDescent="0.25">
      <c r="A837" s="5" t="s">
        <v>230</v>
      </c>
      <c r="B837" s="6">
        <v>45138.822743055556</v>
      </c>
      <c r="C837" s="9">
        <v>45138.82476851852</v>
      </c>
      <c r="D837" s="10" t="s">
        <v>13</v>
      </c>
      <c r="E837" s="10" t="s">
        <v>28</v>
      </c>
      <c r="F837" s="10" t="s">
        <v>10</v>
      </c>
      <c r="G837" s="108" t="s">
        <v>53</v>
      </c>
      <c r="H837" s="122"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7" s="48">
        <f>tbl_raw_data[[#This Row],[Date Actioned]]-tbl_raw_data[[#This Row],[Date Tagged]]</f>
        <v>2.0254629635019228E-3</v>
      </c>
      <c r="J837" s="50">
        <f>HOUR(tbl_raw_data[[#This Row],[time_taken]])*60+MINUTE(tbl_raw_data[[#This Row],[time_taken]])+SECOND(tbl_raw_data[[#This Row],[time_taken]])/60</f>
        <v>2.9166666666666665</v>
      </c>
      <c r="K837" s="54">
        <f>DATE(YEAR(tbl_raw_data[[#This Row],[Date Actioned]]), MONTH(tbl_raw_data[[#This Row],[Date Actioned]]), DAY(tbl_raw_data[[#This Row],[Date Actioned]]))</f>
        <v>45138</v>
      </c>
      <c r="L837" s="55" t="str">
        <f>UPPER(TEXT(tbl_raw_data[[#This Row],[Updated_date]],"MMMM"))</f>
        <v>JULY</v>
      </c>
      <c r="M837" s="55" t="str">
        <f>UPPER("Week "&amp;IF(ROUNDUP(DAY(tbl_raw_data[[#This Row],[Updated_date]])/7,0)=5,4,ROUNDUP(DAY(tbl_raw_data[[#This Row],[Updated_date]])/7,0)))</f>
        <v>WEEK 4</v>
      </c>
      <c r="N837" s="57" t="str">
        <f>UPPER(VLOOKUP(tbl_raw_data[[#This Row],[Analyst]],[1]setting!$A$1:$B$15,2,0))</f>
        <v>SAM</v>
      </c>
      <c r="O837" s="57" t="str">
        <f>UPPER(tbl_raw_data[[#This Row],[Outcome]])</f>
        <v>APPROVE</v>
      </c>
      <c r="P837" s="57" t="str">
        <f>UPPER(tbl_raw_data[[#This Row],[Queue Name]])</f>
        <v>CONSUMER EXISTING</v>
      </c>
      <c r="Q837" s="57" t="str">
        <f>IF(tbl_raw_data[[#This Row],[time_taken_in_mins]]&lt;=20,"SLA_MET","SLA_NOT_MET")</f>
        <v>SLA_MET</v>
      </c>
    </row>
    <row r="838" spans="1:17" ht="15" customHeight="1" x14ac:dyDescent="0.25">
      <c r="A838" s="11" t="s">
        <v>527</v>
      </c>
      <c r="B838" s="12">
        <v>45138.826504629629</v>
      </c>
      <c r="C838" s="15">
        <v>45138.829340277778</v>
      </c>
      <c r="D838" s="16" t="s">
        <v>13</v>
      </c>
      <c r="E838" s="16" t="s">
        <v>28</v>
      </c>
      <c r="F838" s="16" t="s">
        <v>10</v>
      </c>
      <c r="G838" s="107" t="s">
        <v>53</v>
      </c>
      <c r="H838" s="123"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38" s="48">
        <f>tbl_raw_data[[#This Row],[Date Actioned]]-tbl_raw_data[[#This Row],[Date Tagged]]</f>
        <v>2.8356481489026919E-3</v>
      </c>
      <c r="J838" s="50">
        <f>HOUR(tbl_raw_data[[#This Row],[time_taken]])*60+MINUTE(tbl_raw_data[[#This Row],[time_taken]])+SECOND(tbl_raw_data[[#This Row],[time_taken]])/60</f>
        <v>4.083333333333333</v>
      </c>
      <c r="K838" s="54">
        <f>DATE(YEAR(tbl_raw_data[[#This Row],[Date Actioned]]), MONTH(tbl_raw_data[[#This Row],[Date Actioned]]), DAY(tbl_raw_data[[#This Row],[Date Actioned]]))</f>
        <v>45138</v>
      </c>
      <c r="L838" s="55" t="str">
        <f>UPPER(TEXT(tbl_raw_data[[#This Row],[Updated_date]],"MMMM"))</f>
        <v>JULY</v>
      </c>
      <c r="M838" s="55" t="str">
        <f>UPPER("Week "&amp;IF(ROUNDUP(DAY(tbl_raw_data[[#This Row],[Updated_date]])/7,0)=5,4,ROUNDUP(DAY(tbl_raw_data[[#This Row],[Updated_date]])/7,0)))</f>
        <v>WEEK 4</v>
      </c>
      <c r="N838" s="57" t="str">
        <f>UPPER(VLOOKUP(tbl_raw_data[[#This Row],[Analyst]],[1]setting!$A$1:$B$15,2,0))</f>
        <v>SAM</v>
      </c>
      <c r="O838" s="57" t="str">
        <f>UPPER(tbl_raw_data[[#This Row],[Outcome]])</f>
        <v>APPROVE</v>
      </c>
      <c r="P838" s="57" t="str">
        <f>UPPER(tbl_raw_data[[#This Row],[Queue Name]])</f>
        <v>CONSUMER EXISTING</v>
      </c>
      <c r="Q838" s="57" t="str">
        <f>IF(tbl_raw_data[[#This Row],[time_taken_in_mins]]&lt;=20,"SLA_MET","SLA_NOT_MET")</f>
        <v>SLA_MET</v>
      </c>
    </row>
    <row r="839" spans="1:17" ht="15" customHeight="1" x14ac:dyDescent="0.25">
      <c r="A839" s="22" t="s">
        <v>7308</v>
      </c>
      <c r="B839" s="6">
        <v>45138.879548611112</v>
      </c>
      <c r="C839" s="7">
        <v>45139.358634259261</v>
      </c>
      <c r="D839" s="8" t="s">
        <v>209</v>
      </c>
      <c r="E839" s="10" t="s">
        <v>28</v>
      </c>
      <c r="F839" s="8" t="s">
        <v>254</v>
      </c>
      <c r="G839" s="109"/>
      <c r="H8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39" s="48">
        <f>tbl_raw_data[[#This Row],[Date Actioned]]-tbl_raw_data[[#This Row],[Date Tagged]]</f>
        <v>0.47908564814861165</v>
      </c>
      <c r="J839" s="50">
        <f>HOUR(tbl_raw_data[[#This Row],[time_taken]])*60+MINUTE(tbl_raw_data[[#This Row],[time_taken]])+SECOND(tbl_raw_data[[#This Row],[time_taken]])/60</f>
        <v>689.88333333333333</v>
      </c>
      <c r="K839" s="54">
        <f>DATE(YEAR(tbl_raw_data[[#This Row],[Date Actioned]]), MONTH(tbl_raw_data[[#This Row],[Date Actioned]]), DAY(tbl_raw_data[[#This Row],[Date Actioned]]))</f>
        <v>45139</v>
      </c>
      <c r="L839" s="55" t="str">
        <f>UPPER(TEXT(tbl_raw_data[[#This Row],[Updated_date]],"MMMM"))</f>
        <v>AUGUST</v>
      </c>
      <c r="M839" s="55" t="str">
        <f>UPPER("Week "&amp;IF(ROUNDUP(DAY(tbl_raw_data[[#This Row],[Updated_date]])/7,0)=5,4,ROUNDUP(DAY(tbl_raw_data[[#This Row],[Updated_date]])/7,0)))</f>
        <v>WEEK 1</v>
      </c>
      <c r="N839" s="57" t="str">
        <f>UPPER(VLOOKUP(tbl_raw_data[[#This Row],[Analyst]],[1]setting!$A$1:$B$15,2,0))</f>
        <v>FARDIN</v>
      </c>
      <c r="O839" s="57" t="str">
        <f>UPPER(tbl_raw_data[[#This Row],[Outcome]])</f>
        <v>DECLINE</v>
      </c>
      <c r="P839" s="57" t="str">
        <f>UPPER(tbl_raw_data[[#This Row],[Queue Name]])</f>
        <v>CONSUMER EXISTING</v>
      </c>
      <c r="Q839" s="57" t="str">
        <f>IF(tbl_raw_data[[#This Row],[time_taken_in_mins]]&lt;=20,"SLA_MET","SLA_NOT_MET")</f>
        <v>SLA_NOT_MET</v>
      </c>
    </row>
    <row r="840" spans="1:17" ht="15" customHeight="1" x14ac:dyDescent="0.25">
      <c r="A840" s="5" t="s">
        <v>7289</v>
      </c>
      <c r="B840" s="6">
        <v>45138.928472222222</v>
      </c>
      <c r="C840" s="7">
        <v>45139.364363425928</v>
      </c>
      <c r="D840" s="8" t="s">
        <v>29</v>
      </c>
      <c r="E840" s="10" t="s">
        <v>41</v>
      </c>
      <c r="F840" s="8" t="s">
        <v>254</v>
      </c>
      <c r="G840" s="109"/>
      <c r="H8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0" s="48">
        <f>tbl_raw_data[[#This Row],[Date Actioned]]-tbl_raw_data[[#This Row],[Date Tagged]]</f>
        <v>0.43589120370597811</v>
      </c>
      <c r="J840" s="50">
        <f>HOUR(tbl_raw_data[[#This Row],[time_taken]])*60+MINUTE(tbl_raw_data[[#This Row],[time_taken]])+SECOND(tbl_raw_data[[#This Row],[time_taken]])/60</f>
        <v>627.68333333333328</v>
      </c>
      <c r="K840" s="54">
        <f>DATE(YEAR(tbl_raw_data[[#This Row],[Date Actioned]]), MONTH(tbl_raw_data[[#This Row],[Date Actioned]]), DAY(tbl_raw_data[[#This Row],[Date Actioned]]))</f>
        <v>45139</v>
      </c>
      <c r="L840" s="55" t="str">
        <f>UPPER(TEXT(tbl_raw_data[[#This Row],[Updated_date]],"MMMM"))</f>
        <v>AUGUST</v>
      </c>
      <c r="M840" s="55" t="str">
        <f>UPPER("Week "&amp;IF(ROUNDUP(DAY(tbl_raw_data[[#This Row],[Updated_date]])/7,0)=5,4,ROUNDUP(DAY(tbl_raw_data[[#This Row],[Updated_date]])/7,0)))</f>
        <v>WEEK 1</v>
      </c>
      <c r="N840" s="57" t="str">
        <f>UPPER(VLOOKUP(tbl_raw_data[[#This Row],[Analyst]],[1]setting!$A$1:$B$15,2,0))</f>
        <v>FARDIN</v>
      </c>
      <c r="O840" s="57" t="str">
        <f>UPPER(tbl_raw_data[[#This Row],[Outcome]])</f>
        <v>APPROVE</v>
      </c>
      <c r="P840" s="57" t="str">
        <f>UPPER(tbl_raw_data[[#This Row],[Queue Name]])</f>
        <v>CONSUMER POST BUREAU</v>
      </c>
      <c r="Q840" s="57" t="str">
        <f>IF(tbl_raw_data[[#This Row],[time_taken_in_mins]]&lt;=20,"SLA_MET","SLA_NOT_MET")</f>
        <v>SLA_NOT_MET</v>
      </c>
    </row>
    <row r="841" spans="1:17" ht="15" customHeight="1" x14ac:dyDescent="0.25">
      <c r="A841" s="11" t="s">
        <v>7285</v>
      </c>
      <c r="B841" s="12">
        <v>45138.967662037037</v>
      </c>
      <c r="C841" s="13">
        <v>45139.368668981479</v>
      </c>
      <c r="D841" s="14" t="s">
        <v>29</v>
      </c>
      <c r="E841" s="16" t="s">
        <v>41</v>
      </c>
      <c r="F841" s="14" t="s">
        <v>254</v>
      </c>
      <c r="G841" s="106"/>
      <c r="H8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1" s="48">
        <f>tbl_raw_data[[#This Row],[Date Actioned]]-tbl_raw_data[[#This Row],[Date Tagged]]</f>
        <v>0.40100694444117835</v>
      </c>
      <c r="J841" s="50">
        <f>HOUR(tbl_raw_data[[#This Row],[time_taken]])*60+MINUTE(tbl_raw_data[[#This Row],[time_taken]])+SECOND(tbl_raw_data[[#This Row],[time_taken]])/60</f>
        <v>577.45000000000005</v>
      </c>
      <c r="K841" s="54">
        <f>DATE(YEAR(tbl_raw_data[[#This Row],[Date Actioned]]), MONTH(tbl_raw_data[[#This Row],[Date Actioned]]), DAY(tbl_raw_data[[#This Row],[Date Actioned]]))</f>
        <v>45139</v>
      </c>
      <c r="L841" s="55" t="str">
        <f>UPPER(TEXT(tbl_raw_data[[#This Row],[Updated_date]],"MMMM"))</f>
        <v>AUGUST</v>
      </c>
      <c r="M841" s="55" t="str">
        <f>UPPER("Week "&amp;IF(ROUNDUP(DAY(tbl_raw_data[[#This Row],[Updated_date]])/7,0)=5,4,ROUNDUP(DAY(tbl_raw_data[[#This Row],[Updated_date]])/7,0)))</f>
        <v>WEEK 1</v>
      </c>
      <c r="N841" s="57" t="str">
        <f>UPPER(VLOOKUP(tbl_raw_data[[#This Row],[Analyst]],[1]setting!$A$1:$B$15,2,0))</f>
        <v>FARDIN</v>
      </c>
      <c r="O841" s="57" t="str">
        <f>UPPER(tbl_raw_data[[#This Row],[Outcome]])</f>
        <v>APPROVE</v>
      </c>
      <c r="P841" s="57" t="str">
        <f>UPPER(tbl_raw_data[[#This Row],[Queue Name]])</f>
        <v>CONSUMER POST BUREAU</v>
      </c>
      <c r="Q841" s="57" t="str">
        <f>IF(tbl_raw_data[[#This Row],[time_taken_in_mins]]&lt;=20,"SLA_MET","SLA_NOT_MET")</f>
        <v>SLA_NOT_MET</v>
      </c>
    </row>
    <row r="842" spans="1:17" ht="15" customHeight="1" x14ac:dyDescent="0.25">
      <c r="A842" s="11" t="s">
        <v>6838</v>
      </c>
      <c r="B842" s="6">
        <v>45139.365532407406</v>
      </c>
      <c r="C842" s="9">
        <v>45139.38177083333</v>
      </c>
      <c r="D842" s="10" t="s">
        <v>13</v>
      </c>
      <c r="E842" s="10" t="s">
        <v>28</v>
      </c>
      <c r="F842" s="10" t="s">
        <v>42</v>
      </c>
      <c r="G842" s="108" t="s">
        <v>67</v>
      </c>
      <c r="H8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42" s="48">
        <f>tbl_raw_data[[#This Row],[Date Actioned]]-tbl_raw_data[[#This Row],[Date Tagged]]</f>
        <v>1.6238425923802424E-2</v>
      </c>
      <c r="J842" s="50">
        <f>HOUR(tbl_raw_data[[#This Row],[time_taken]])*60+MINUTE(tbl_raw_data[[#This Row],[time_taken]])+SECOND(tbl_raw_data[[#This Row],[time_taken]])/60</f>
        <v>23.383333333333333</v>
      </c>
      <c r="K842" s="54">
        <f>DATE(YEAR(tbl_raw_data[[#This Row],[Date Actioned]]), MONTH(tbl_raw_data[[#This Row],[Date Actioned]]), DAY(tbl_raw_data[[#This Row],[Date Actioned]]))</f>
        <v>45139</v>
      </c>
      <c r="L842" s="55" t="str">
        <f>UPPER(TEXT(tbl_raw_data[[#This Row],[Updated_date]],"MMMM"))</f>
        <v>AUGUST</v>
      </c>
      <c r="M842" s="55" t="str">
        <f>UPPER("Week "&amp;IF(ROUNDUP(DAY(tbl_raw_data[[#This Row],[Updated_date]])/7,0)=5,4,ROUNDUP(DAY(tbl_raw_data[[#This Row],[Updated_date]])/7,0)))</f>
        <v>WEEK 1</v>
      </c>
      <c r="N842" s="57" t="str">
        <f>UPPER(VLOOKUP(tbl_raw_data[[#This Row],[Analyst]],[1]setting!$A$1:$B$15,2,0))</f>
        <v>NITESH</v>
      </c>
      <c r="O842" s="57" t="str">
        <f>UPPER(tbl_raw_data[[#This Row],[Outcome]])</f>
        <v>APPROVE</v>
      </c>
      <c r="P842" s="57" t="str">
        <f>UPPER(tbl_raw_data[[#This Row],[Queue Name]])</f>
        <v>CONSUMER EXISTING</v>
      </c>
      <c r="Q842" s="57" t="str">
        <f>IF(tbl_raw_data[[#This Row],[time_taken_in_mins]]&lt;=20,"SLA_MET","SLA_NOT_MET")</f>
        <v>SLA_NOT_MET</v>
      </c>
    </row>
    <row r="843" spans="1:17" x14ac:dyDescent="0.25">
      <c r="A843" s="11" t="s">
        <v>6963</v>
      </c>
      <c r="B843" s="6">
        <v>45139.383032407408</v>
      </c>
      <c r="C843" s="9">
        <v>45139.400775462964</v>
      </c>
      <c r="D843" s="10" t="s">
        <v>8</v>
      </c>
      <c r="E843" s="10" t="s">
        <v>28</v>
      </c>
      <c r="F843" s="10" t="s">
        <v>42</v>
      </c>
      <c r="G843" s="108" t="s">
        <v>3550</v>
      </c>
      <c r="H8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843" s="48">
        <f>tbl_raw_data[[#This Row],[Date Actioned]]-tbl_raw_data[[#This Row],[Date Tagged]]</f>
        <v>1.7743055555911269E-2</v>
      </c>
      <c r="J843" s="50">
        <f>HOUR(tbl_raw_data[[#This Row],[time_taken]])*60+MINUTE(tbl_raw_data[[#This Row],[time_taken]])+SECOND(tbl_raw_data[[#This Row],[time_taken]])/60</f>
        <v>25.55</v>
      </c>
      <c r="K843" s="54">
        <f>DATE(YEAR(tbl_raw_data[[#This Row],[Date Actioned]]), MONTH(tbl_raw_data[[#This Row],[Date Actioned]]), DAY(tbl_raw_data[[#This Row],[Date Actioned]]))</f>
        <v>45139</v>
      </c>
      <c r="L843" s="55" t="str">
        <f>UPPER(TEXT(tbl_raw_data[[#This Row],[Updated_date]],"MMMM"))</f>
        <v>AUGUST</v>
      </c>
      <c r="M843" s="55" t="str">
        <f>UPPER("Week "&amp;IF(ROUNDUP(DAY(tbl_raw_data[[#This Row],[Updated_date]])/7,0)=5,4,ROUNDUP(DAY(tbl_raw_data[[#This Row],[Updated_date]])/7,0)))</f>
        <v>WEEK 1</v>
      </c>
      <c r="N843" s="57" t="str">
        <f>UPPER(VLOOKUP(tbl_raw_data[[#This Row],[Analyst]],[1]setting!$A$1:$B$15,2,0))</f>
        <v>NITESH</v>
      </c>
      <c r="O843" s="57" t="str">
        <f>UPPER(tbl_raw_data[[#This Row],[Outcome]])</f>
        <v>WITHDRAW</v>
      </c>
      <c r="P843" s="57" t="str">
        <f>UPPER(tbl_raw_data[[#This Row],[Queue Name]])</f>
        <v>CONSUMER EXISTING</v>
      </c>
      <c r="Q843" s="57" t="str">
        <f>IF(tbl_raw_data[[#This Row],[time_taken_in_mins]]&lt;=20,"SLA_MET","SLA_NOT_MET")</f>
        <v>SLA_NOT_MET</v>
      </c>
    </row>
    <row r="844" spans="1:17" ht="15" customHeight="1" x14ac:dyDescent="0.25">
      <c r="A844" s="22" t="s">
        <v>6845</v>
      </c>
      <c r="B844" s="12">
        <v>45139.392025462963</v>
      </c>
      <c r="C844" s="13">
        <v>45139.408321759256</v>
      </c>
      <c r="D844" s="14" t="s">
        <v>40</v>
      </c>
      <c r="E844" s="16" t="s">
        <v>41</v>
      </c>
      <c r="F844" s="14" t="s">
        <v>168</v>
      </c>
      <c r="G844" s="106"/>
      <c r="H8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4" s="48">
        <f>tbl_raw_data[[#This Row],[Date Actioned]]-tbl_raw_data[[#This Row],[Date Tagged]]</f>
        <v>1.6296296293148771E-2</v>
      </c>
      <c r="J844" s="50">
        <f>HOUR(tbl_raw_data[[#This Row],[time_taken]])*60+MINUTE(tbl_raw_data[[#This Row],[time_taken]])+SECOND(tbl_raw_data[[#This Row],[time_taken]])/60</f>
        <v>23.466666666666665</v>
      </c>
      <c r="K844" s="54">
        <f>DATE(YEAR(tbl_raw_data[[#This Row],[Date Actioned]]), MONTH(tbl_raw_data[[#This Row],[Date Actioned]]), DAY(tbl_raw_data[[#This Row],[Date Actioned]]))</f>
        <v>45139</v>
      </c>
      <c r="L844" s="55" t="str">
        <f>UPPER(TEXT(tbl_raw_data[[#This Row],[Updated_date]],"MMMM"))</f>
        <v>AUGUST</v>
      </c>
      <c r="M844" s="55" t="str">
        <f>UPPER("Week "&amp;IF(ROUNDUP(DAY(tbl_raw_data[[#This Row],[Updated_date]])/7,0)=5,4,ROUNDUP(DAY(tbl_raw_data[[#This Row],[Updated_date]])/7,0)))</f>
        <v>WEEK 1</v>
      </c>
      <c r="N844" s="57" t="str">
        <f>UPPER(VLOOKUP(tbl_raw_data[[#This Row],[Analyst]],[1]setting!$A$1:$B$15,2,0))</f>
        <v>MERCEDES</v>
      </c>
      <c r="O844" s="57" t="str">
        <f>UPPER(tbl_raw_data[[#This Row],[Outcome]])</f>
        <v>WITHDRAW</v>
      </c>
      <c r="P844" s="57" t="str">
        <f>UPPER(tbl_raw_data[[#This Row],[Queue Name]])</f>
        <v>CONSUMER POST BUREAU</v>
      </c>
      <c r="Q844" s="57" t="str">
        <f>IF(tbl_raw_data[[#This Row],[time_taken_in_mins]]&lt;=20,"SLA_MET","SLA_NOT_MET")</f>
        <v>SLA_NOT_MET</v>
      </c>
    </row>
    <row r="845" spans="1:17" ht="15" customHeight="1" x14ac:dyDescent="0.25">
      <c r="A845" s="22" t="s">
        <v>7085</v>
      </c>
      <c r="B845" s="12">
        <v>45139.400196759256</v>
      </c>
      <c r="C845" s="13">
        <v>45139.420231481483</v>
      </c>
      <c r="D845" s="14" t="s">
        <v>29</v>
      </c>
      <c r="E845" s="16" t="s">
        <v>28</v>
      </c>
      <c r="F845" s="14" t="s">
        <v>168</v>
      </c>
      <c r="G845" s="106"/>
      <c r="H8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5" s="48">
        <f>tbl_raw_data[[#This Row],[Date Actioned]]-tbl_raw_data[[#This Row],[Date Tagged]]</f>
        <v>2.0034722227137536E-2</v>
      </c>
      <c r="J845" s="50">
        <f>HOUR(tbl_raw_data[[#This Row],[time_taken]])*60+MINUTE(tbl_raw_data[[#This Row],[time_taken]])+SECOND(tbl_raw_data[[#This Row],[time_taken]])/60</f>
        <v>28.85</v>
      </c>
      <c r="K845" s="54">
        <f>DATE(YEAR(tbl_raw_data[[#This Row],[Date Actioned]]), MONTH(tbl_raw_data[[#This Row],[Date Actioned]]), DAY(tbl_raw_data[[#This Row],[Date Actioned]]))</f>
        <v>45139</v>
      </c>
      <c r="L845" s="55" t="str">
        <f>UPPER(TEXT(tbl_raw_data[[#This Row],[Updated_date]],"MMMM"))</f>
        <v>AUGUST</v>
      </c>
      <c r="M845" s="55" t="str">
        <f>UPPER("Week "&amp;IF(ROUNDUP(DAY(tbl_raw_data[[#This Row],[Updated_date]])/7,0)=5,4,ROUNDUP(DAY(tbl_raw_data[[#This Row],[Updated_date]])/7,0)))</f>
        <v>WEEK 1</v>
      </c>
      <c r="N845" s="57" t="str">
        <f>UPPER(VLOOKUP(tbl_raw_data[[#This Row],[Analyst]],[1]setting!$A$1:$B$15,2,0))</f>
        <v>MERCEDES</v>
      </c>
      <c r="O845" s="57" t="str">
        <f>UPPER(tbl_raw_data[[#This Row],[Outcome]])</f>
        <v>APPROVE</v>
      </c>
      <c r="P845" s="57" t="str">
        <f>UPPER(tbl_raw_data[[#This Row],[Queue Name]])</f>
        <v>CONSUMER EXISTING</v>
      </c>
      <c r="Q845" s="57" t="str">
        <f>IF(tbl_raw_data[[#This Row],[time_taken_in_mins]]&lt;=20,"SLA_MET","SLA_NOT_MET")</f>
        <v>SLA_NOT_MET</v>
      </c>
    </row>
    <row r="846" spans="1:17" ht="15" customHeight="1" x14ac:dyDescent="0.25">
      <c r="A846" s="5" t="s">
        <v>5923</v>
      </c>
      <c r="B846" s="6">
        <v>45139.403958333336</v>
      </c>
      <c r="C846" s="9">
        <v>45139.415659722225</v>
      </c>
      <c r="D846" s="10" t="s">
        <v>8</v>
      </c>
      <c r="E846" s="10" t="s">
        <v>41</v>
      </c>
      <c r="F846" s="10" t="s">
        <v>42</v>
      </c>
      <c r="G846" s="108" t="s">
        <v>4223</v>
      </c>
      <c r="H8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46" s="48">
        <f>tbl_raw_data[[#This Row],[Date Actioned]]-tbl_raw_data[[#This Row],[Date Tagged]]</f>
        <v>1.17013888884685E-2</v>
      </c>
      <c r="J846" s="50">
        <f>HOUR(tbl_raw_data[[#This Row],[time_taken]])*60+MINUTE(tbl_raw_data[[#This Row],[time_taken]])+SECOND(tbl_raw_data[[#This Row],[time_taken]])/60</f>
        <v>16.850000000000001</v>
      </c>
      <c r="K846" s="54">
        <f>DATE(YEAR(tbl_raw_data[[#This Row],[Date Actioned]]), MONTH(tbl_raw_data[[#This Row],[Date Actioned]]), DAY(tbl_raw_data[[#This Row],[Date Actioned]]))</f>
        <v>45139</v>
      </c>
      <c r="L846" s="55" t="str">
        <f>UPPER(TEXT(tbl_raw_data[[#This Row],[Updated_date]],"MMMM"))</f>
        <v>AUGUST</v>
      </c>
      <c r="M846" s="55" t="str">
        <f>UPPER("Week "&amp;IF(ROUNDUP(DAY(tbl_raw_data[[#This Row],[Updated_date]])/7,0)=5,4,ROUNDUP(DAY(tbl_raw_data[[#This Row],[Updated_date]])/7,0)))</f>
        <v>WEEK 1</v>
      </c>
      <c r="N846" s="57" t="str">
        <f>UPPER(VLOOKUP(tbl_raw_data[[#This Row],[Analyst]],[1]setting!$A$1:$B$15,2,0))</f>
        <v>NITESH</v>
      </c>
      <c r="O846" s="57" t="str">
        <f>UPPER(tbl_raw_data[[#This Row],[Outcome]])</f>
        <v>WITHDRAW</v>
      </c>
      <c r="P846" s="57" t="str">
        <f>UPPER(tbl_raw_data[[#This Row],[Queue Name]])</f>
        <v>CONSUMER POST BUREAU</v>
      </c>
      <c r="Q846" s="57" t="str">
        <f>IF(tbl_raw_data[[#This Row],[time_taken_in_mins]]&lt;=20,"SLA_MET","SLA_NOT_MET")</f>
        <v>SLA_MET</v>
      </c>
    </row>
    <row r="847" spans="1:17" ht="15" customHeight="1" x14ac:dyDescent="0.25">
      <c r="A847" s="11" t="s">
        <v>7043</v>
      </c>
      <c r="B847" s="12">
        <v>45139.404386574075</v>
      </c>
      <c r="C847" s="13">
        <v>45139.423275462963</v>
      </c>
      <c r="D847" s="14" t="s">
        <v>40</v>
      </c>
      <c r="E847" s="16" t="s">
        <v>41</v>
      </c>
      <c r="F847" s="14" t="s">
        <v>168</v>
      </c>
      <c r="G847" s="106"/>
      <c r="H8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7" s="48">
        <f>tbl_raw_data[[#This Row],[Date Actioned]]-tbl_raw_data[[#This Row],[Date Tagged]]</f>
        <v>1.8888888887886424E-2</v>
      </c>
      <c r="J847" s="50">
        <f>HOUR(tbl_raw_data[[#This Row],[time_taken]])*60+MINUTE(tbl_raw_data[[#This Row],[time_taken]])+SECOND(tbl_raw_data[[#This Row],[time_taken]])/60</f>
        <v>27.2</v>
      </c>
      <c r="K847" s="54">
        <f>DATE(YEAR(tbl_raw_data[[#This Row],[Date Actioned]]), MONTH(tbl_raw_data[[#This Row],[Date Actioned]]), DAY(tbl_raw_data[[#This Row],[Date Actioned]]))</f>
        <v>45139</v>
      </c>
      <c r="L847" s="55" t="str">
        <f>UPPER(TEXT(tbl_raw_data[[#This Row],[Updated_date]],"MMMM"))</f>
        <v>AUGUST</v>
      </c>
      <c r="M847" s="55" t="str">
        <f>UPPER("Week "&amp;IF(ROUNDUP(DAY(tbl_raw_data[[#This Row],[Updated_date]])/7,0)=5,4,ROUNDUP(DAY(tbl_raw_data[[#This Row],[Updated_date]])/7,0)))</f>
        <v>WEEK 1</v>
      </c>
      <c r="N847" s="57" t="str">
        <f>UPPER(VLOOKUP(tbl_raw_data[[#This Row],[Analyst]],[1]setting!$A$1:$B$15,2,0))</f>
        <v>MERCEDES</v>
      </c>
      <c r="O847" s="57" t="str">
        <f>UPPER(tbl_raw_data[[#This Row],[Outcome]])</f>
        <v>WITHDRAW</v>
      </c>
      <c r="P847" s="57" t="str">
        <f>UPPER(tbl_raw_data[[#This Row],[Queue Name]])</f>
        <v>CONSUMER POST BUREAU</v>
      </c>
      <c r="Q847" s="57" t="str">
        <f>IF(tbl_raw_data[[#This Row],[time_taken_in_mins]]&lt;=20,"SLA_MET","SLA_NOT_MET")</f>
        <v>SLA_NOT_MET</v>
      </c>
    </row>
    <row r="848" spans="1:17" x14ac:dyDescent="0.25">
      <c r="A848" s="22" t="s">
        <v>7176</v>
      </c>
      <c r="B848" s="6">
        <v>45139.408101851855</v>
      </c>
      <c r="C848" s="9">
        <v>45139.431550925925</v>
      </c>
      <c r="D848" s="10" t="s">
        <v>8</v>
      </c>
      <c r="E848" s="10" t="s">
        <v>28</v>
      </c>
      <c r="F848" s="10" t="s">
        <v>42</v>
      </c>
      <c r="G848" s="108" t="s">
        <v>4223</v>
      </c>
      <c r="H8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48" s="48">
        <f>tbl_raw_data[[#This Row],[Date Actioned]]-tbl_raw_data[[#This Row],[Date Tagged]]</f>
        <v>2.3449074069503695E-2</v>
      </c>
      <c r="J848" s="50">
        <f>HOUR(tbl_raw_data[[#This Row],[time_taken]])*60+MINUTE(tbl_raw_data[[#This Row],[time_taken]])+SECOND(tbl_raw_data[[#This Row],[time_taken]])/60</f>
        <v>33.766666666666666</v>
      </c>
      <c r="K848" s="54">
        <f>DATE(YEAR(tbl_raw_data[[#This Row],[Date Actioned]]), MONTH(tbl_raw_data[[#This Row],[Date Actioned]]), DAY(tbl_raw_data[[#This Row],[Date Actioned]]))</f>
        <v>45139</v>
      </c>
      <c r="L848" s="55" t="str">
        <f>UPPER(TEXT(tbl_raw_data[[#This Row],[Updated_date]],"MMMM"))</f>
        <v>AUGUST</v>
      </c>
      <c r="M848" s="55" t="str">
        <f>UPPER("Week "&amp;IF(ROUNDUP(DAY(tbl_raw_data[[#This Row],[Updated_date]])/7,0)=5,4,ROUNDUP(DAY(tbl_raw_data[[#This Row],[Updated_date]])/7,0)))</f>
        <v>WEEK 1</v>
      </c>
      <c r="N848" s="57" t="str">
        <f>UPPER(VLOOKUP(tbl_raw_data[[#This Row],[Analyst]],[1]setting!$A$1:$B$15,2,0))</f>
        <v>NITESH</v>
      </c>
      <c r="O848" s="57" t="str">
        <f>UPPER(tbl_raw_data[[#This Row],[Outcome]])</f>
        <v>WITHDRAW</v>
      </c>
      <c r="P848" s="57" t="str">
        <f>UPPER(tbl_raw_data[[#This Row],[Queue Name]])</f>
        <v>CONSUMER EXISTING</v>
      </c>
      <c r="Q848" s="57" t="str">
        <f>IF(tbl_raw_data[[#This Row],[time_taken_in_mins]]&lt;=20,"SLA_MET","SLA_NOT_MET")</f>
        <v>SLA_NOT_MET</v>
      </c>
    </row>
    <row r="849" spans="1:17" ht="15" customHeight="1" x14ac:dyDescent="0.25">
      <c r="A849" s="5" t="s">
        <v>6969</v>
      </c>
      <c r="B849" s="6">
        <v>45139.408437500002</v>
      </c>
      <c r="C849" s="7">
        <v>45139.426319444443</v>
      </c>
      <c r="D849" s="8" t="s">
        <v>29</v>
      </c>
      <c r="E849" s="10" t="s">
        <v>41</v>
      </c>
      <c r="F849" s="8" t="s">
        <v>254</v>
      </c>
      <c r="G849" s="109"/>
      <c r="H8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49" s="48">
        <f>tbl_raw_data[[#This Row],[Date Actioned]]-tbl_raw_data[[#This Row],[Date Tagged]]</f>
        <v>1.788194444088731E-2</v>
      </c>
      <c r="J849" s="50">
        <f>HOUR(tbl_raw_data[[#This Row],[time_taken]])*60+MINUTE(tbl_raw_data[[#This Row],[time_taken]])+SECOND(tbl_raw_data[[#This Row],[time_taken]])/60</f>
        <v>25.75</v>
      </c>
      <c r="K849" s="54">
        <f>DATE(YEAR(tbl_raw_data[[#This Row],[Date Actioned]]), MONTH(tbl_raw_data[[#This Row],[Date Actioned]]), DAY(tbl_raw_data[[#This Row],[Date Actioned]]))</f>
        <v>45139</v>
      </c>
      <c r="L849" s="55" t="str">
        <f>UPPER(TEXT(tbl_raw_data[[#This Row],[Updated_date]],"MMMM"))</f>
        <v>AUGUST</v>
      </c>
      <c r="M849" s="55" t="str">
        <f>UPPER("Week "&amp;IF(ROUNDUP(DAY(tbl_raw_data[[#This Row],[Updated_date]])/7,0)=5,4,ROUNDUP(DAY(tbl_raw_data[[#This Row],[Updated_date]])/7,0)))</f>
        <v>WEEK 1</v>
      </c>
      <c r="N849" s="57" t="str">
        <f>UPPER(VLOOKUP(tbl_raw_data[[#This Row],[Analyst]],[1]setting!$A$1:$B$15,2,0))</f>
        <v>FARDIN</v>
      </c>
      <c r="O849" s="57" t="str">
        <f>UPPER(tbl_raw_data[[#This Row],[Outcome]])</f>
        <v>APPROVE</v>
      </c>
      <c r="P849" s="57" t="str">
        <f>UPPER(tbl_raw_data[[#This Row],[Queue Name]])</f>
        <v>CONSUMER POST BUREAU</v>
      </c>
      <c r="Q849" s="57" t="str">
        <f>IF(tbl_raw_data[[#This Row],[time_taken_in_mins]]&lt;=20,"SLA_MET","SLA_NOT_MET")</f>
        <v>SLA_NOT_MET</v>
      </c>
    </row>
    <row r="850" spans="1:17" ht="15" customHeight="1" x14ac:dyDescent="0.25">
      <c r="A850" s="5" t="s">
        <v>6988</v>
      </c>
      <c r="B850" s="12">
        <v>45139.40896990741</v>
      </c>
      <c r="C850" s="13">
        <v>45139.427037037036</v>
      </c>
      <c r="D850" s="14" t="s">
        <v>40</v>
      </c>
      <c r="E850" s="16" t="s">
        <v>41</v>
      </c>
      <c r="F850" s="14" t="s">
        <v>168</v>
      </c>
      <c r="G850" s="106"/>
      <c r="H8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0" s="48">
        <f>tbl_raw_data[[#This Row],[Date Actioned]]-tbl_raw_data[[#This Row],[Date Tagged]]</f>
        <v>1.8067129625706002E-2</v>
      </c>
      <c r="J850" s="50">
        <f>HOUR(tbl_raw_data[[#This Row],[time_taken]])*60+MINUTE(tbl_raw_data[[#This Row],[time_taken]])+SECOND(tbl_raw_data[[#This Row],[time_taken]])/60</f>
        <v>26.016666666666666</v>
      </c>
      <c r="K850" s="54">
        <f>DATE(YEAR(tbl_raw_data[[#This Row],[Date Actioned]]), MONTH(tbl_raw_data[[#This Row],[Date Actioned]]), DAY(tbl_raw_data[[#This Row],[Date Actioned]]))</f>
        <v>45139</v>
      </c>
      <c r="L850" s="55" t="str">
        <f>UPPER(TEXT(tbl_raw_data[[#This Row],[Updated_date]],"MMMM"))</f>
        <v>AUGUST</v>
      </c>
      <c r="M850" s="55" t="str">
        <f>UPPER("Week "&amp;IF(ROUNDUP(DAY(tbl_raw_data[[#This Row],[Updated_date]])/7,0)=5,4,ROUNDUP(DAY(tbl_raw_data[[#This Row],[Updated_date]])/7,0)))</f>
        <v>WEEK 1</v>
      </c>
      <c r="N850" s="57" t="str">
        <f>UPPER(VLOOKUP(tbl_raw_data[[#This Row],[Analyst]],[1]setting!$A$1:$B$15,2,0))</f>
        <v>MERCEDES</v>
      </c>
      <c r="O850" s="57" t="str">
        <f>UPPER(tbl_raw_data[[#This Row],[Outcome]])</f>
        <v>WITHDRAW</v>
      </c>
      <c r="P850" s="57" t="str">
        <f>UPPER(tbl_raw_data[[#This Row],[Queue Name]])</f>
        <v>CONSUMER POST BUREAU</v>
      </c>
      <c r="Q850" s="57" t="str">
        <f>IF(tbl_raw_data[[#This Row],[time_taken_in_mins]]&lt;=20,"SLA_MET","SLA_NOT_MET")</f>
        <v>SLA_NOT_MET</v>
      </c>
    </row>
    <row r="851" spans="1:17" ht="15" customHeight="1" x14ac:dyDescent="0.25">
      <c r="A851" s="11" t="s">
        <v>7099</v>
      </c>
      <c r="B851" s="6">
        <v>45139.413622685184</v>
      </c>
      <c r="C851" s="7">
        <v>45139.433946759258</v>
      </c>
      <c r="D851" s="8" t="s">
        <v>40</v>
      </c>
      <c r="E851" s="10" t="s">
        <v>41</v>
      </c>
      <c r="F851" s="8" t="s">
        <v>168</v>
      </c>
      <c r="G851" s="109"/>
      <c r="H8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1" s="48">
        <f>tbl_raw_data[[#This Row],[Date Actioned]]-tbl_raw_data[[#This Row],[Date Tagged]]</f>
        <v>2.0324074073869269E-2</v>
      </c>
      <c r="J851" s="50">
        <f>HOUR(tbl_raw_data[[#This Row],[time_taken]])*60+MINUTE(tbl_raw_data[[#This Row],[time_taken]])+SECOND(tbl_raw_data[[#This Row],[time_taken]])/60</f>
        <v>29.266666666666666</v>
      </c>
      <c r="K851" s="54">
        <f>DATE(YEAR(tbl_raw_data[[#This Row],[Date Actioned]]), MONTH(tbl_raw_data[[#This Row],[Date Actioned]]), DAY(tbl_raw_data[[#This Row],[Date Actioned]]))</f>
        <v>45139</v>
      </c>
      <c r="L851" s="55" t="str">
        <f>UPPER(TEXT(tbl_raw_data[[#This Row],[Updated_date]],"MMMM"))</f>
        <v>AUGUST</v>
      </c>
      <c r="M851" s="55" t="str">
        <f>UPPER("Week "&amp;IF(ROUNDUP(DAY(tbl_raw_data[[#This Row],[Updated_date]])/7,0)=5,4,ROUNDUP(DAY(tbl_raw_data[[#This Row],[Updated_date]])/7,0)))</f>
        <v>WEEK 1</v>
      </c>
      <c r="N851" s="57" t="str">
        <f>UPPER(VLOOKUP(tbl_raw_data[[#This Row],[Analyst]],[1]setting!$A$1:$B$15,2,0))</f>
        <v>MERCEDES</v>
      </c>
      <c r="O851" s="57" t="str">
        <f>UPPER(tbl_raw_data[[#This Row],[Outcome]])</f>
        <v>WITHDRAW</v>
      </c>
      <c r="P851" s="57" t="str">
        <f>UPPER(tbl_raw_data[[#This Row],[Queue Name]])</f>
        <v>CONSUMER POST BUREAU</v>
      </c>
      <c r="Q851" s="57" t="str">
        <f>IF(tbl_raw_data[[#This Row],[time_taken_in_mins]]&lt;=20,"SLA_MET","SLA_NOT_MET")</f>
        <v>SLA_NOT_MET</v>
      </c>
    </row>
    <row r="852" spans="1:17" ht="15" customHeight="1" x14ac:dyDescent="0.25">
      <c r="A852" s="11" t="s">
        <v>7221</v>
      </c>
      <c r="B852" s="12">
        <v>45139.415648148148</v>
      </c>
      <c r="C852" s="15">
        <v>45139.445370370369</v>
      </c>
      <c r="D852" s="16" t="s">
        <v>13</v>
      </c>
      <c r="E852" s="16" t="s">
        <v>28</v>
      </c>
      <c r="F852" s="16" t="s">
        <v>42</v>
      </c>
      <c r="G852" s="107" t="s">
        <v>67</v>
      </c>
      <c r="H8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2" s="48">
        <f>tbl_raw_data[[#This Row],[Date Actioned]]-tbl_raw_data[[#This Row],[Date Tagged]]</f>
        <v>2.9722222221607808E-2</v>
      </c>
      <c r="J852" s="50">
        <f>HOUR(tbl_raw_data[[#This Row],[time_taken]])*60+MINUTE(tbl_raw_data[[#This Row],[time_taken]])+SECOND(tbl_raw_data[[#This Row],[time_taken]])/60</f>
        <v>42.8</v>
      </c>
      <c r="K852" s="54">
        <f>DATE(YEAR(tbl_raw_data[[#This Row],[Date Actioned]]), MONTH(tbl_raw_data[[#This Row],[Date Actioned]]), DAY(tbl_raw_data[[#This Row],[Date Actioned]]))</f>
        <v>45139</v>
      </c>
      <c r="L852" s="55" t="str">
        <f>UPPER(TEXT(tbl_raw_data[[#This Row],[Updated_date]],"MMMM"))</f>
        <v>AUGUST</v>
      </c>
      <c r="M852" s="55" t="str">
        <f>UPPER("Week "&amp;IF(ROUNDUP(DAY(tbl_raw_data[[#This Row],[Updated_date]])/7,0)=5,4,ROUNDUP(DAY(tbl_raw_data[[#This Row],[Updated_date]])/7,0)))</f>
        <v>WEEK 1</v>
      </c>
      <c r="N852" s="57" t="str">
        <f>UPPER(VLOOKUP(tbl_raw_data[[#This Row],[Analyst]],[1]setting!$A$1:$B$15,2,0))</f>
        <v>NITESH</v>
      </c>
      <c r="O852" s="57" t="str">
        <f>UPPER(tbl_raw_data[[#This Row],[Outcome]])</f>
        <v>APPROVE</v>
      </c>
      <c r="P852" s="57" t="str">
        <f>UPPER(tbl_raw_data[[#This Row],[Queue Name]])</f>
        <v>CONSUMER EXISTING</v>
      </c>
      <c r="Q852" s="57" t="str">
        <f>IF(tbl_raw_data[[#This Row],[time_taken_in_mins]]&lt;=20,"SLA_MET","SLA_NOT_MET")</f>
        <v>SLA_NOT_MET</v>
      </c>
    </row>
    <row r="853" spans="1:17" ht="15" customHeight="1" x14ac:dyDescent="0.25">
      <c r="A853" s="22" t="s">
        <v>7241</v>
      </c>
      <c r="B853" s="6">
        <v>45139.415648148148</v>
      </c>
      <c r="C853" s="9">
        <v>45139.45753472222</v>
      </c>
      <c r="D853" s="10" t="s">
        <v>13</v>
      </c>
      <c r="E853" s="10" t="s">
        <v>28</v>
      </c>
      <c r="F853" s="10" t="s">
        <v>42</v>
      </c>
      <c r="G853" s="108" t="s">
        <v>29</v>
      </c>
      <c r="H8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3" s="48">
        <f>tbl_raw_data[[#This Row],[Date Actioned]]-tbl_raw_data[[#This Row],[Date Tagged]]</f>
        <v>4.188657407212304E-2</v>
      </c>
      <c r="J853" s="50">
        <f>HOUR(tbl_raw_data[[#This Row],[time_taken]])*60+MINUTE(tbl_raw_data[[#This Row],[time_taken]])+SECOND(tbl_raw_data[[#This Row],[time_taken]])/60</f>
        <v>60.31666666666667</v>
      </c>
      <c r="K853" s="54">
        <f>DATE(YEAR(tbl_raw_data[[#This Row],[Date Actioned]]), MONTH(tbl_raw_data[[#This Row],[Date Actioned]]), DAY(tbl_raw_data[[#This Row],[Date Actioned]]))</f>
        <v>45139</v>
      </c>
      <c r="L853" s="55" t="str">
        <f>UPPER(TEXT(tbl_raw_data[[#This Row],[Updated_date]],"MMMM"))</f>
        <v>AUGUST</v>
      </c>
      <c r="M853" s="55" t="str">
        <f>UPPER("Week "&amp;IF(ROUNDUP(DAY(tbl_raw_data[[#This Row],[Updated_date]])/7,0)=5,4,ROUNDUP(DAY(tbl_raw_data[[#This Row],[Updated_date]])/7,0)))</f>
        <v>WEEK 1</v>
      </c>
      <c r="N853" s="57" t="str">
        <f>UPPER(VLOOKUP(tbl_raw_data[[#This Row],[Analyst]],[1]setting!$A$1:$B$15,2,0))</f>
        <v>NITESH</v>
      </c>
      <c r="O853" s="57" t="str">
        <f>UPPER(tbl_raw_data[[#This Row],[Outcome]])</f>
        <v>APPROVE</v>
      </c>
      <c r="P853" s="57" t="str">
        <f>UPPER(tbl_raw_data[[#This Row],[Queue Name]])</f>
        <v>CONSUMER EXISTING</v>
      </c>
      <c r="Q853" s="57" t="str">
        <f>IF(tbl_raw_data[[#This Row],[time_taken_in_mins]]&lt;=20,"SLA_MET","SLA_NOT_MET")</f>
        <v>SLA_NOT_MET</v>
      </c>
    </row>
    <row r="854" spans="1:17" ht="15" customHeight="1" x14ac:dyDescent="0.25">
      <c r="A854" s="22" t="s">
        <v>6811</v>
      </c>
      <c r="B854" s="12">
        <v>45139.416203703702</v>
      </c>
      <c r="C854" s="13">
        <v>45139.432141203702</v>
      </c>
      <c r="D854" s="14" t="s">
        <v>40</v>
      </c>
      <c r="E854" s="16" t="s">
        <v>41</v>
      </c>
      <c r="F854" s="14" t="s">
        <v>254</v>
      </c>
      <c r="G854" s="106"/>
      <c r="H8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4" s="48">
        <f>tbl_raw_data[[#This Row],[Date Actioned]]-tbl_raw_data[[#This Row],[Date Tagged]]</f>
        <v>1.5937500000291038E-2</v>
      </c>
      <c r="J854" s="50">
        <f>HOUR(tbl_raw_data[[#This Row],[time_taken]])*60+MINUTE(tbl_raw_data[[#This Row],[time_taken]])+SECOND(tbl_raw_data[[#This Row],[time_taken]])/60</f>
        <v>22.95</v>
      </c>
      <c r="K854" s="54">
        <f>DATE(YEAR(tbl_raw_data[[#This Row],[Date Actioned]]), MONTH(tbl_raw_data[[#This Row],[Date Actioned]]), DAY(tbl_raw_data[[#This Row],[Date Actioned]]))</f>
        <v>45139</v>
      </c>
      <c r="L854" s="55" t="str">
        <f>UPPER(TEXT(tbl_raw_data[[#This Row],[Updated_date]],"MMMM"))</f>
        <v>AUGUST</v>
      </c>
      <c r="M854" s="55" t="str">
        <f>UPPER("Week "&amp;IF(ROUNDUP(DAY(tbl_raw_data[[#This Row],[Updated_date]])/7,0)=5,4,ROUNDUP(DAY(tbl_raw_data[[#This Row],[Updated_date]])/7,0)))</f>
        <v>WEEK 1</v>
      </c>
      <c r="N854" s="57" t="str">
        <f>UPPER(VLOOKUP(tbl_raw_data[[#This Row],[Analyst]],[1]setting!$A$1:$B$15,2,0))</f>
        <v>FARDIN</v>
      </c>
      <c r="O854" s="57" t="str">
        <f>UPPER(tbl_raw_data[[#This Row],[Outcome]])</f>
        <v>WITHDRAW</v>
      </c>
      <c r="P854" s="57" t="str">
        <f>UPPER(tbl_raw_data[[#This Row],[Queue Name]])</f>
        <v>CONSUMER POST BUREAU</v>
      </c>
      <c r="Q854" s="57" t="str">
        <f>IF(tbl_raw_data[[#This Row],[time_taken_in_mins]]&lt;=20,"SLA_MET","SLA_NOT_MET")</f>
        <v>SLA_NOT_MET</v>
      </c>
    </row>
    <row r="855" spans="1:17" ht="15" customHeight="1" x14ac:dyDescent="0.25">
      <c r="A855" s="5" t="s">
        <v>7239</v>
      </c>
      <c r="B855" s="12">
        <v>45139.420520833337</v>
      </c>
      <c r="C855" s="15">
        <v>45139.456990740742</v>
      </c>
      <c r="D855" s="16" t="s">
        <v>13</v>
      </c>
      <c r="E855" s="16" t="s">
        <v>9</v>
      </c>
      <c r="F855" s="16" t="s">
        <v>109</v>
      </c>
      <c r="G855" s="107" t="s">
        <v>29</v>
      </c>
      <c r="H8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5" s="48">
        <f>tbl_raw_data[[#This Row],[Date Actioned]]-tbl_raw_data[[#This Row],[Date Tagged]]</f>
        <v>3.6469907405262347E-2</v>
      </c>
      <c r="J855" s="50">
        <f>HOUR(tbl_raw_data[[#This Row],[time_taken]])*60+MINUTE(tbl_raw_data[[#This Row],[time_taken]])+SECOND(tbl_raw_data[[#This Row],[time_taken]])/60</f>
        <v>52.516666666666666</v>
      </c>
      <c r="K855" s="54">
        <f>DATE(YEAR(tbl_raw_data[[#This Row],[Date Actioned]]), MONTH(tbl_raw_data[[#This Row],[Date Actioned]]), DAY(tbl_raw_data[[#This Row],[Date Actioned]]))</f>
        <v>45139</v>
      </c>
      <c r="L855" s="55" t="str">
        <f>UPPER(TEXT(tbl_raw_data[[#This Row],[Updated_date]],"MMMM"))</f>
        <v>AUGUST</v>
      </c>
      <c r="M855" s="55" t="str">
        <f>UPPER("Week "&amp;IF(ROUNDUP(DAY(tbl_raw_data[[#This Row],[Updated_date]])/7,0)=5,4,ROUNDUP(DAY(tbl_raw_data[[#This Row],[Updated_date]])/7,0)))</f>
        <v>WEEK 1</v>
      </c>
      <c r="N855" s="57" t="str">
        <f>UPPER(VLOOKUP(tbl_raw_data[[#This Row],[Analyst]],[1]setting!$A$1:$B$15,2,0))</f>
        <v>NAVED</v>
      </c>
      <c r="O855" s="57" t="str">
        <f>UPPER(tbl_raw_data[[#This Row],[Outcome]])</f>
        <v>APPROVE</v>
      </c>
      <c r="P855" s="57" t="str">
        <f>UPPER(tbl_raw_data[[#This Row],[Queue Name]])</f>
        <v>CONSUMER PRE BUREAU</v>
      </c>
      <c r="Q855" s="57" t="str">
        <f>IF(tbl_raw_data[[#This Row],[time_taken_in_mins]]&lt;=20,"SLA_MET","SLA_NOT_MET")</f>
        <v>SLA_NOT_MET</v>
      </c>
    </row>
    <row r="856" spans="1:17" ht="15" customHeight="1" x14ac:dyDescent="0.25">
      <c r="A856" s="11" t="s">
        <v>7194</v>
      </c>
      <c r="B856" s="6">
        <v>45139.421377314815</v>
      </c>
      <c r="C856" s="9">
        <v>45139.44630787037</v>
      </c>
      <c r="D856" s="10" t="s">
        <v>13</v>
      </c>
      <c r="E856" s="10" t="s">
        <v>41</v>
      </c>
      <c r="F856" s="10" t="s">
        <v>73</v>
      </c>
      <c r="G856" s="108" t="s">
        <v>67</v>
      </c>
      <c r="H8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6" s="48">
        <f>tbl_raw_data[[#This Row],[Date Actioned]]-tbl_raw_data[[#This Row],[Date Tagged]]</f>
        <v>2.4930555555329192E-2</v>
      </c>
      <c r="J856" s="50">
        <f>HOUR(tbl_raw_data[[#This Row],[time_taken]])*60+MINUTE(tbl_raw_data[[#This Row],[time_taken]])+SECOND(tbl_raw_data[[#This Row],[time_taken]])/60</f>
        <v>35.9</v>
      </c>
      <c r="K856" s="54">
        <f>DATE(YEAR(tbl_raw_data[[#This Row],[Date Actioned]]), MONTH(tbl_raw_data[[#This Row],[Date Actioned]]), DAY(tbl_raw_data[[#This Row],[Date Actioned]]))</f>
        <v>45139</v>
      </c>
      <c r="L856" s="55" t="str">
        <f>UPPER(TEXT(tbl_raw_data[[#This Row],[Updated_date]],"MMMM"))</f>
        <v>AUGUST</v>
      </c>
      <c r="M856" s="55" t="str">
        <f>UPPER("Week "&amp;IF(ROUNDUP(DAY(tbl_raw_data[[#This Row],[Updated_date]])/7,0)=5,4,ROUNDUP(DAY(tbl_raw_data[[#This Row],[Updated_date]])/7,0)))</f>
        <v>WEEK 1</v>
      </c>
      <c r="N856" s="57" t="str">
        <f>UPPER(VLOOKUP(tbl_raw_data[[#This Row],[Analyst]],[1]setting!$A$1:$B$15,2,0))</f>
        <v>SHAHID</v>
      </c>
      <c r="O856" s="57" t="str">
        <f>UPPER(tbl_raw_data[[#This Row],[Outcome]])</f>
        <v>APPROVE</v>
      </c>
      <c r="P856" s="57" t="str">
        <f>UPPER(tbl_raw_data[[#This Row],[Queue Name]])</f>
        <v>CONSUMER POST BUREAU</v>
      </c>
      <c r="Q856" s="57" t="str">
        <f>IF(tbl_raw_data[[#This Row],[time_taken_in_mins]]&lt;=20,"SLA_MET","SLA_NOT_MET")</f>
        <v>SLA_NOT_MET</v>
      </c>
    </row>
    <row r="857" spans="1:17" ht="15" customHeight="1" x14ac:dyDescent="0.25">
      <c r="A857" s="22" t="s">
        <v>7103</v>
      </c>
      <c r="B857" s="12">
        <v>45139.421770833331</v>
      </c>
      <c r="C857" s="13">
        <v>45139.442141203705</v>
      </c>
      <c r="D857" s="14" t="s">
        <v>29</v>
      </c>
      <c r="E857" s="16" t="s">
        <v>28</v>
      </c>
      <c r="F857" s="14" t="s">
        <v>254</v>
      </c>
      <c r="G857" s="106"/>
      <c r="H8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57" s="48">
        <f>tbl_raw_data[[#This Row],[Date Actioned]]-tbl_raw_data[[#This Row],[Date Tagged]]</f>
        <v>2.0370370373711921E-2</v>
      </c>
      <c r="J857" s="50">
        <f>HOUR(tbl_raw_data[[#This Row],[time_taken]])*60+MINUTE(tbl_raw_data[[#This Row],[time_taken]])+SECOND(tbl_raw_data[[#This Row],[time_taken]])/60</f>
        <v>29.333333333333332</v>
      </c>
      <c r="K857" s="54">
        <f>DATE(YEAR(tbl_raw_data[[#This Row],[Date Actioned]]), MONTH(tbl_raw_data[[#This Row],[Date Actioned]]), DAY(tbl_raw_data[[#This Row],[Date Actioned]]))</f>
        <v>45139</v>
      </c>
      <c r="L857" s="55" t="str">
        <f>UPPER(TEXT(tbl_raw_data[[#This Row],[Updated_date]],"MMMM"))</f>
        <v>AUGUST</v>
      </c>
      <c r="M857" s="55" t="str">
        <f>UPPER("Week "&amp;IF(ROUNDUP(DAY(tbl_raw_data[[#This Row],[Updated_date]])/7,0)=5,4,ROUNDUP(DAY(tbl_raw_data[[#This Row],[Updated_date]])/7,0)))</f>
        <v>WEEK 1</v>
      </c>
      <c r="N857" s="57" t="str">
        <f>UPPER(VLOOKUP(tbl_raw_data[[#This Row],[Analyst]],[1]setting!$A$1:$B$15,2,0))</f>
        <v>FARDIN</v>
      </c>
      <c r="O857" s="57" t="str">
        <f>UPPER(tbl_raw_data[[#This Row],[Outcome]])</f>
        <v>APPROVE</v>
      </c>
      <c r="P857" s="57" t="str">
        <f>UPPER(tbl_raw_data[[#This Row],[Queue Name]])</f>
        <v>CONSUMER EXISTING</v>
      </c>
      <c r="Q857" s="57" t="str">
        <f>IF(tbl_raw_data[[#This Row],[time_taken_in_mins]]&lt;=20,"SLA_MET","SLA_NOT_MET")</f>
        <v>SLA_NOT_MET</v>
      </c>
    </row>
    <row r="858" spans="1:17" ht="15" customHeight="1" x14ac:dyDescent="0.25">
      <c r="A858" s="5" t="s">
        <v>7173</v>
      </c>
      <c r="B858" s="6">
        <v>45139.427928240744</v>
      </c>
      <c r="C858" s="9">
        <v>45139.451238425929</v>
      </c>
      <c r="D858" s="10" t="s">
        <v>13</v>
      </c>
      <c r="E858" s="10" t="s">
        <v>28</v>
      </c>
      <c r="F858" s="10" t="s">
        <v>73</v>
      </c>
      <c r="G858" s="108" t="s">
        <v>29</v>
      </c>
      <c r="H8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8" s="48">
        <f>tbl_raw_data[[#This Row],[Date Actioned]]-tbl_raw_data[[#This Row],[Date Tagged]]</f>
        <v>2.3310185184527654E-2</v>
      </c>
      <c r="J858" s="50">
        <f>HOUR(tbl_raw_data[[#This Row],[time_taken]])*60+MINUTE(tbl_raw_data[[#This Row],[time_taken]])+SECOND(tbl_raw_data[[#This Row],[time_taken]])/60</f>
        <v>33.56666666666667</v>
      </c>
      <c r="K858" s="54">
        <f>DATE(YEAR(tbl_raw_data[[#This Row],[Date Actioned]]), MONTH(tbl_raw_data[[#This Row],[Date Actioned]]), DAY(tbl_raw_data[[#This Row],[Date Actioned]]))</f>
        <v>45139</v>
      </c>
      <c r="L858" s="55" t="str">
        <f>UPPER(TEXT(tbl_raw_data[[#This Row],[Updated_date]],"MMMM"))</f>
        <v>AUGUST</v>
      </c>
      <c r="M858" s="55" t="str">
        <f>UPPER("Week "&amp;IF(ROUNDUP(DAY(tbl_raw_data[[#This Row],[Updated_date]])/7,0)=5,4,ROUNDUP(DAY(tbl_raw_data[[#This Row],[Updated_date]])/7,0)))</f>
        <v>WEEK 1</v>
      </c>
      <c r="N858" s="57" t="str">
        <f>UPPER(VLOOKUP(tbl_raw_data[[#This Row],[Analyst]],[1]setting!$A$1:$B$15,2,0))</f>
        <v>SHAHID</v>
      </c>
      <c r="O858" s="57" t="str">
        <f>UPPER(tbl_raw_data[[#This Row],[Outcome]])</f>
        <v>APPROVE</v>
      </c>
      <c r="P858" s="57" t="str">
        <f>UPPER(tbl_raw_data[[#This Row],[Queue Name]])</f>
        <v>CONSUMER EXISTING</v>
      </c>
      <c r="Q858" s="57" t="str">
        <f>IF(tbl_raw_data[[#This Row],[time_taken_in_mins]]&lt;=20,"SLA_MET","SLA_NOT_MET")</f>
        <v>SLA_NOT_MET</v>
      </c>
    </row>
    <row r="859" spans="1:17" ht="15" customHeight="1" x14ac:dyDescent="0.25">
      <c r="A859" s="11" t="s">
        <v>7229</v>
      </c>
      <c r="B859" s="12">
        <v>45139.42796296296</v>
      </c>
      <c r="C859" s="15">
        <v>45139.459537037037</v>
      </c>
      <c r="D859" s="16" t="s">
        <v>13</v>
      </c>
      <c r="E859" s="16" t="s">
        <v>28</v>
      </c>
      <c r="F859" s="16" t="s">
        <v>73</v>
      </c>
      <c r="G859" s="107" t="s">
        <v>29</v>
      </c>
      <c r="H8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59" s="48">
        <f>tbl_raw_data[[#This Row],[Date Actioned]]-tbl_raw_data[[#This Row],[Date Tagged]]</f>
        <v>3.1574074077070691E-2</v>
      </c>
      <c r="J859" s="50">
        <f>HOUR(tbl_raw_data[[#This Row],[time_taken]])*60+MINUTE(tbl_raw_data[[#This Row],[time_taken]])+SECOND(tbl_raw_data[[#This Row],[time_taken]])/60</f>
        <v>45.466666666666669</v>
      </c>
      <c r="K859" s="54">
        <f>DATE(YEAR(tbl_raw_data[[#This Row],[Date Actioned]]), MONTH(tbl_raw_data[[#This Row],[Date Actioned]]), DAY(tbl_raw_data[[#This Row],[Date Actioned]]))</f>
        <v>45139</v>
      </c>
      <c r="L859" s="55" t="str">
        <f>UPPER(TEXT(tbl_raw_data[[#This Row],[Updated_date]],"MMMM"))</f>
        <v>AUGUST</v>
      </c>
      <c r="M859" s="55" t="str">
        <f>UPPER("Week "&amp;IF(ROUNDUP(DAY(tbl_raw_data[[#This Row],[Updated_date]])/7,0)=5,4,ROUNDUP(DAY(tbl_raw_data[[#This Row],[Updated_date]])/7,0)))</f>
        <v>WEEK 1</v>
      </c>
      <c r="N859" s="57" t="str">
        <f>UPPER(VLOOKUP(tbl_raw_data[[#This Row],[Analyst]],[1]setting!$A$1:$B$15,2,0))</f>
        <v>SHAHID</v>
      </c>
      <c r="O859" s="57" t="str">
        <f>UPPER(tbl_raw_data[[#This Row],[Outcome]])</f>
        <v>APPROVE</v>
      </c>
      <c r="P859" s="57" t="str">
        <f>UPPER(tbl_raw_data[[#This Row],[Queue Name]])</f>
        <v>CONSUMER EXISTING</v>
      </c>
      <c r="Q859" s="57" t="str">
        <f>IF(tbl_raw_data[[#This Row],[time_taken_in_mins]]&lt;=20,"SLA_MET","SLA_NOT_MET")</f>
        <v>SLA_NOT_MET</v>
      </c>
    </row>
    <row r="860" spans="1:17" ht="15" customHeight="1" x14ac:dyDescent="0.25">
      <c r="A860" s="22" t="s">
        <v>5561</v>
      </c>
      <c r="B860" s="12">
        <v>45139.429791666669</v>
      </c>
      <c r="C860" s="13">
        <v>45139.440578703703</v>
      </c>
      <c r="D860" s="14" t="s">
        <v>209</v>
      </c>
      <c r="E860" s="16" t="s">
        <v>41</v>
      </c>
      <c r="F860" s="14" t="s">
        <v>168</v>
      </c>
      <c r="G860" s="106"/>
      <c r="H8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60" s="48">
        <f>tbl_raw_data[[#This Row],[Date Actioned]]-tbl_raw_data[[#This Row],[Date Tagged]]</f>
        <v>1.0787037033878732E-2</v>
      </c>
      <c r="J860" s="50">
        <f>HOUR(tbl_raw_data[[#This Row],[time_taken]])*60+MINUTE(tbl_raw_data[[#This Row],[time_taken]])+SECOND(tbl_raw_data[[#This Row],[time_taken]])/60</f>
        <v>15.533333333333333</v>
      </c>
      <c r="K860" s="54">
        <f>DATE(YEAR(tbl_raw_data[[#This Row],[Date Actioned]]), MONTH(tbl_raw_data[[#This Row],[Date Actioned]]), DAY(tbl_raw_data[[#This Row],[Date Actioned]]))</f>
        <v>45139</v>
      </c>
      <c r="L860" s="55" t="str">
        <f>UPPER(TEXT(tbl_raw_data[[#This Row],[Updated_date]],"MMMM"))</f>
        <v>AUGUST</v>
      </c>
      <c r="M860" s="55" t="str">
        <f>UPPER("Week "&amp;IF(ROUNDUP(DAY(tbl_raw_data[[#This Row],[Updated_date]])/7,0)=5,4,ROUNDUP(DAY(tbl_raw_data[[#This Row],[Updated_date]])/7,0)))</f>
        <v>WEEK 1</v>
      </c>
      <c r="N860" s="57" t="str">
        <f>UPPER(VLOOKUP(tbl_raw_data[[#This Row],[Analyst]],[1]setting!$A$1:$B$15,2,0))</f>
        <v>MERCEDES</v>
      </c>
      <c r="O860" s="57" t="str">
        <f>UPPER(tbl_raw_data[[#This Row],[Outcome]])</f>
        <v>DECLINE</v>
      </c>
      <c r="P860" s="57" t="str">
        <f>UPPER(tbl_raw_data[[#This Row],[Queue Name]])</f>
        <v>CONSUMER POST BUREAU</v>
      </c>
      <c r="Q860" s="57" t="str">
        <f>IF(tbl_raw_data[[#This Row],[time_taken_in_mins]]&lt;=20,"SLA_MET","SLA_NOT_MET")</f>
        <v>SLA_MET</v>
      </c>
    </row>
    <row r="861" spans="1:17" ht="15" customHeight="1" x14ac:dyDescent="0.25">
      <c r="A861" s="22" t="s">
        <v>6577</v>
      </c>
      <c r="B861" s="6">
        <v>45139.431770833333</v>
      </c>
      <c r="C861" s="7">
        <v>45139.445983796293</v>
      </c>
      <c r="D861" s="8" t="s">
        <v>29</v>
      </c>
      <c r="E861" s="10" t="s">
        <v>41</v>
      </c>
      <c r="F861" s="8" t="s">
        <v>168</v>
      </c>
      <c r="G861" s="109"/>
      <c r="H8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61" s="48">
        <f>tbl_raw_data[[#This Row],[Date Actioned]]-tbl_raw_data[[#This Row],[Date Tagged]]</f>
        <v>1.4212962960300501E-2</v>
      </c>
      <c r="J861" s="50">
        <f>HOUR(tbl_raw_data[[#This Row],[time_taken]])*60+MINUTE(tbl_raw_data[[#This Row],[time_taken]])+SECOND(tbl_raw_data[[#This Row],[time_taken]])/60</f>
        <v>20.466666666666665</v>
      </c>
      <c r="K861" s="54">
        <f>DATE(YEAR(tbl_raw_data[[#This Row],[Date Actioned]]), MONTH(tbl_raw_data[[#This Row],[Date Actioned]]), DAY(tbl_raw_data[[#This Row],[Date Actioned]]))</f>
        <v>45139</v>
      </c>
      <c r="L861" s="55" t="str">
        <f>UPPER(TEXT(tbl_raw_data[[#This Row],[Updated_date]],"MMMM"))</f>
        <v>AUGUST</v>
      </c>
      <c r="M861" s="55" t="str">
        <f>UPPER("Week "&amp;IF(ROUNDUP(DAY(tbl_raw_data[[#This Row],[Updated_date]])/7,0)=5,4,ROUNDUP(DAY(tbl_raw_data[[#This Row],[Updated_date]])/7,0)))</f>
        <v>WEEK 1</v>
      </c>
      <c r="N861" s="57" t="str">
        <f>UPPER(VLOOKUP(tbl_raw_data[[#This Row],[Analyst]],[1]setting!$A$1:$B$15,2,0))</f>
        <v>MERCEDES</v>
      </c>
      <c r="O861" s="57" t="str">
        <f>UPPER(tbl_raw_data[[#This Row],[Outcome]])</f>
        <v>APPROVE</v>
      </c>
      <c r="P861" s="57" t="str">
        <f>UPPER(tbl_raw_data[[#This Row],[Queue Name]])</f>
        <v>CONSUMER POST BUREAU</v>
      </c>
      <c r="Q861" s="57" t="str">
        <f>IF(tbl_raw_data[[#This Row],[time_taken_in_mins]]&lt;=20,"SLA_MET","SLA_NOT_MET")</f>
        <v>SLA_NOT_MET</v>
      </c>
    </row>
    <row r="862" spans="1:17" ht="15" customHeight="1" x14ac:dyDescent="0.25">
      <c r="A862" s="5" t="s">
        <v>7182</v>
      </c>
      <c r="B862" s="12">
        <v>45139.44253472222</v>
      </c>
      <c r="C862" s="15">
        <v>45139.466840277775</v>
      </c>
      <c r="D862" s="16" t="s">
        <v>13</v>
      </c>
      <c r="E862" s="16" t="s">
        <v>28</v>
      </c>
      <c r="F862" s="16" t="s">
        <v>109</v>
      </c>
      <c r="G862" s="107" t="s">
        <v>29</v>
      </c>
      <c r="H8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2" s="48">
        <f>tbl_raw_data[[#This Row],[Date Actioned]]-tbl_raw_data[[#This Row],[Date Tagged]]</f>
        <v>2.4305555554747116E-2</v>
      </c>
      <c r="J862" s="50">
        <f>HOUR(tbl_raw_data[[#This Row],[time_taken]])*60+MINUTE(tbl_raw_data[[#This Row],[time_taken]])+SECOND(tbl_raw_data[[#This Row],[time_taken]])/60</f>
        <v>35</v>
      </c>
      <c r="K862" s="54">
        <f>DATE(YEAR(tbl_raw_data[[#This Row],[Date Actioned]]), MONTH(tbl_raw_data[[#This Row],[Date Actioned]]), DAY(tbl_raw_data[[#This Row],[Date Actioned]]))</f>
        <v>45139</v>
      </c>
      <c r="L862" s="55" t="str">
        <f>UPPER(TEXT(tbl_raw_data[[#This Row],[Updated_date]],"MMMM"))</f>
        <v>AUGUST</v>
      </c>
      <c r="M862" s="55" t="str">
        <f>UPPER("Week "&amp;IF(ROUNDUP(DAY(tbl_raw_data[[#This Row],[Updated_date]])/7,0)=5,4,ROUNDUP(DAY(tbl_raw_data[[#This Row],[Updated_date]])/7,0)))</f>
        <v>WEEK 1</v>
      </c>
      <c r="N862" s="57" t="str">
        <f>UPPER(VLOOKUP(tbl_raw_data[[#This Row],[Analyst]],[1]setting!$A$1:$B$15,2,0))</f>
        <v>NAVED</v>
      </c>
      <c r="O862" s="57" t="str">
        <f>UPPER(tbl_raw_data[[#This Row],[Outcome]])</f>
        <v>APPROVE</v>
      </c>
      <c r="P862" s="57" t="str">
        <f>UPPER(tbl_raw_data[[#This Row],[Queue Name]])</f>
        <v>CONSUMER EXISTING</v>
      </c>
      <c r="Q862" s="57" t="str">
        <f>IF(tbl_raw_data[[#This Row],[time_taken_in_mins]]&lt;=20,"SLA_MET","SLA_NOT_MET")</f>
        <v>SLA_NOT_MET</v>
      </c>
    </row>
    <row r="863" spans="1:17" ht="15" customHeight="1" x14ac:dyDescent="0.25">
      <c r="A863" s="5" t="s">
        <v>7069</v>
      </c>
      <c r="B863" s="6">
        <v>45139.445</v>
      </c>
      <c r="C863" s="9">
        <v>45139.464479166665</v>
      </c>
      <c r="D863" s="10" t="s">
        <v>8</v>
      </c>
      <c r="E863" s="10" t="s">
        <v>9</v>
      </c>
      <c r="F863" s="10" t="s">
        <v>73</v>
      </c>
      <c r="G863" s="108" t="s">
        <v>7070</v>
      </c>
      <c r="H8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3" s="48">
        <f>tbl_raw_data[[#This Row],[Date Actioned]]-tbl_raw_data[[#This Row],[Date Tagged]]</f>
        <v>1.9479166665405501E-2</v>
      </c>
      <c r="J863" s="50">
        <f>HOUR(tbl_raw_data[[#This Row],[time_taken]])*60+MINUTE(tbl_raw_data[[#This Row],[time_taken]])+SECOND(tbl_raw_data[[#This Row],[time_taken]])/60</f>
        <v>28.05</v>
      </c>
      <c r="K863" s="54">
        <f>DATE(YEAR(tbl_raw_data[[#This Row],[Date Actioned]]), MONTH(tbl_raw_data[[#This Row],[Date Actioned]]), DAY(tbl_raw_data[[#This Row],[Date Actioned]]))</f>
        <v>45139</v>
      </c>
      <c r="L863" s="55" t="str">
        <f>UPPER(TEXT(tbl_raw_data[[#This Row],[Updated_date]],"MMMM"))</f>
        <v>AUGUST</v>
      </c>
      <c r="M863" s="55" t="str">
        <f>UPPER("Week "&amp;IF(ROUNDUP(DAY(tbl_raw_data[[#This Row],[Updated_date]])/7,0)=5,4,ROUNDUP(DAY(tbl_raw_data[[#This Row],[Updated_date]])/7,0)))</f>
        <v>WEEK 1</v>
      </c>
      <c r="N863" s="57" t="str">
        <f>UPPER(VLOOKUP(tbl_raw_data[[#This Row],[Analyst]],[1]setting!$A$1:$B$15,2,0))</f>
        <v>SHAHID</v>
      </c>
      <c r="O863" s="57" t="str">
        <f>UPPER(tbl_raw_data[[#This Row],[Outcome]])</f>
        <v>WITHDRAW</v>
      </c>
      <c r="P863" s="57" t="str">
        <f>UPPER(tbl_raw_data[[#This Row],[Queue Name]])</f>
        <v>CONSUMER PRE BUREAU</v>
      </c>
      <c r="Q863" s="57" t="str">
        <f>IF(tbl_raw_data[[#This Row],[time_taken_in_mins]]&lt;=20,"SLA_MET","SLA_NOT_MET")</f>
        <v>SLA_NOT_MET</v>
      </c>
    </row>
    <row r="864" spans="1:17" ht="15" customHeight="1" x14ac:dyDescent="0.25">
      <c r="A864" s="11" t="s">
        <v>7217</v>
      </c>
      <c r="B864" s="12">
        <v>45139.45103009259</v>
      </c>
      <c r="C864" s="15">
        <v>45139.479363425926</v>
      </c>
      <c r="D864" s="16" t="s">
        <v>8</v>
      </c>
      <c r="E864" s="16" t="s">
        <v>9</v>
      </c>
      <c r="F864" s="16" t="s">
        <v>42</v>
      </c>
      <c r="G864" s="107" t="s">
        <v>4223</v>
      </c>
      <c r="H8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4" s="48">
        <f>tbl_raw_data[[#This Row],[Date Actioned]]-tbl_raw_data[[#This Row],[Date Tagged]]</f>
        <v>2.8333333335467614E-2</v>
      </c>
      <c r="J864" s="50">
        <f>HOUR(tbl_raw_data[[#This Row],[time_taken]])*60+MINUTE(tbl_raw_data[[#This Row],[time_taken]])+SECOND(tbl_raw_data[[#This Row],[time_taken]])/60</f>
        <v>40.799999999999997</v>
      </c>
      <c r="K864" s="54">
        <f>DATE(YEAR(tbl_raw_data[[#This Row],[Date Actioned]]), MONTH(tbl_raw_data[[#This Row],[Date Actioned]]), DAY(tbl_raw_data[[#This Row],[Date Actioned]]))</f>
        <v>45139</v>
      </c>
      <c r="L864" s="55" t="str">
        <f>UPPER(TEXT(tbl_raw_data[[#This Row],[Updated_date]],"MMMM"))</f>
        <v>AUGUST</v>
      </c>
      <c r="M864" s="55" t="str">
        <f>UPPER("Week "&amp;IF(ROUNDUP(DAY(tbl_raw_data[[#This Row],[Updated_date]])/7,0)=5,4,ROUNDUP(DAY(tbl_raw_data[[#This Row],[Updated_date]])/7,0)))</f>
        <v>WEEK 1</v>
      </c>
      <c r="N864" s="57" t="str">
        <f>UPPER(VLOOKUP(tbl_raw_data[[#This Row],[Analyst]],[1]setting!$A$1:$B$15,2,0))</f>
        <v>NITESH</v>
      </c>
      <c r="O864" s="57" t="str">
        <f>UPPER(tbl_raw_data[[#This Row],[Outcome]])</f>
        <v>WITHDRAW</v>
      </c>
      <c r="P864" s="57" t="str">
        <f>UPPER(tbl_raw_data[[#This Row],[Queue Name]])</f>
        <v>CONSUMER PRE BUREAU</v>
      </c>
      <c r="Q864" s="57" t="str">
        <f>IF(tbl_raw_data[[#This Row],[time_taken_in_mins]]&lt;=20,"SLA_MET","SLA_NOT_MET")</f>
        <v>SLA_NOT_MET</v>
      </c>
    </row>
    <row r="865" spans="1:17" ht="15" customHeight="1" x14ac:dyDescent="0.25">
      <c r="A865" s="11" t="s">
        <v>7116</v>
      </c>
      <c r="B865" s="6">
        <v>45139.453472222223</v>
      </c>
      <c r="C865" s="9">
        <v>45139.474004629628</v>
      </c>
      <c r="D865" s="10" t="s">
        <v>13</v>
      </c>
      <c r="E865" s="10" t="s">
        <v>28</v>
      </c>
      <c r="F865" s="10" t="s">
        <v>73</v>
      </c>
      <c r="G865" s="108" t="s">
        <v>29</v>
      </c>
      <c r="H8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5" s="48">
        <f>tbl_raw_data[[#This Row],[Date Actioned]]-tbl_raw_data[[#This Row],[Date Tagged]]</f>
        <v>2.0532407404971309E-2</v>
      </c>
      <c r="J865" s="50">
        <f>HOUR(tbl_raw_data[[#This Row],[time_taken]])*60+MINUTE(tbl_raw_data[[#This Row],[time_taken]])+SECOND(tbl_raw_data[[#This Row],[time_taken]])/60</f>
        <v>29.566666666666666</v>
      </c>
      <c r="K865" s="54">
        <f>DATE(YEAR(tbl_raw_data[[#This Row],[Date Actioned]]), MONTH(tbl_raw_data[[#This Row],[Date Actioned]]), DAY(tbl_raw_data[[#This Row],[Date Actioned]]))</f>
        <v>45139</v>
      </c>
      <c r="L865" s="55" t="str">
        <f>UPPER(TEXT(tbl_raw_data[[#This Row],[Updated_date]],"MMMM"))</f>
        <v>AUGUST</v>
      </c>
      <c r="M865" s="55" t="str">
        <f>UPPER("Week "&amp;IF(ROUNDUP(DAY(tbl_raw_data[[#This Row],[Updated_date]])/7,0)=5,4,ROUNDUP(DAY(tbl_raw_data[[#This Row],[Updated_date]])/7,0)))</f>
        <v>WEEK 1</v>
      </c>
      <c r="N865" s="57" t="str">
        <f>UPPER(VLOOKUP(tbl_raw_data[[#This Row],[Analyst]],[1]setting!$A$1:$B$15,2,0))</f>
        <v>SHAHID</v>
      </c>
      <c r="O865" s="57" t="str">
        <f>UPPER(tbl_raw_data[[#This Row],[Outcome]])</f>
        <v>APPROVE</v>
      </c>
      <c r="P865" s="57" t="str">
        <f>UPPER(tbl_raw_data[[#This Row],[Queue Name]])</f>
        <v>CONSUMER EXISTING</v>
      </c>
      <c r="Q865" s="57" t="str">
        <f>IF(tbl_raw_data[[#This Row],[time_taken_in_mins]]&lt;=20,"SLA_MET","SLA_NOT_MET")</f>
        <v>SLA_NOT_MET</v>
      </c>
    </row>
    <row r="866" spans="1:17" ht="15" customHeight="1" x14ac:dyDescent="0.25">
      <c r="A866" s="22" t="s">
        <v>2310</v>
      </c>
      <c r="B866" s="12">
        <v>45139.469305555554</v>
      </c>
      <c r="C866" s="15">
        <v>45139.474768518521</v>
      </c>
      <c r="D866" s="16" t="s">
        <v>13</v>
      </c>
      <c r="E866" s="16" t="s">
        <v>9</v>
      </c>
      <c r="F866" s="16" t="s">
        <v>109</v>
      </c>
      <c r="G866" s="107" t="s">
        <v>67</v>
      </c>
      <c r="H8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6" s="48">
        <f>tbl_raw_data[[#This Row],[Date Actioned]]-tbl_raw_data[[#This Row],[Date Tagged]]</f>
        <v>5.4629629667033441E-3</v>
      </c>
      <c r="J866" s="50">
        <f>HOUR(tbl_raw_data[[#This Row],[time_taken]])*60+MINUTE(tbl_raw_data[[#This Row],[time_taken]])+SECOND(tbl_raw_data[[#This Row],[time_taken]])/60</f>
        <v>7.8666666666666671</v>
      </c>
      <c r="K866" s="54">
        <f>DATE(YEAR(tbl_raw_data[[#This Row],[Date Actioned]]), MONTH(tbl_raw_data[[#This Row],[Date Actioned]]), DAY(tbl_raw_data[[#This Row],[Date Actioned]]))</f>
        <v>45139</v>
      </c>
      <c r="L866" s="55" t="str">
        <f>UPPER(TEXT(tbl_raw_data[[#This Row],[Updated_date]],"MMMM"))</f>
        <v>AUGUST</v>
      </c>
      <c r="M866" s="55" t="str">
        <f>UPPER("Week "&amp;IF(ROUNDUP(DAY(tbl_raw_data[[#This Row],[Updated_date]])/7,0)=5,4,ROUNDUP(DAY(tbl_raw_data[[#This Row],[Updated_date]])/7,0)))</f>
        <v>WEEK 1</v>
      </c>
      <c r="N866" s="57" t="str">
        <f>UPPER(VLOOKUP(tbl_raw_data[[#This Row],[Analyst]],[1]setting!$A$1:$B$15,2,0))</f>
        <v>NAVED</v>
      </c>
      <c r="O866" s="57" t="str">
        <f>UPPER(tbl_raw_data[[#This Row],[Outcome]])</f>
        <v>APPROVE</v>
      </c>
      <c r="P866" s="57" t="str">
        <f>UPPER(tbl_raw_data[[#This Row],[Queue Name]])</f>
        <v>CONSUMER PRE BUREAU</v>
      </c>
      <c r="Q866" s="57" t="str">
        <f>IF(tbl_raw_data[[#This Row],[time_taken_in_mins]]&lt;=20,"SLA_MET","SLA_NOT_MET")</f>
        <v>SLA_MET</v>
      </c>
    </row>
    <row r="867" spans="1:17" ht="15" customHeight="1" x14ac:dyDescent="0.25">
      <c r="A867" s="5" t="s">
        <v>5255</v>
      </c>
      <c r="B867" s="6">
        <v>45139.471851851849</v>
      </c>
      <c r="C867" s="7">
        <v>45139.481979166667</v>
      </c>
      <c r="D867" s="8" t="s">
        <v>29</v>
      </c>
      <c r="E867" s="10" t="s">
        <v>28</v>
      </c>
      <c r="F867" s="8" t="s">
        <v>168</v>
      </c>
      <c r="G867" s="109"/>
      <c r="H8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67" s="48">
        <f>tbl_raw_data[[#This Row],[Date Actioned]]-tbl_raw_data[[#This Row],[Date Tagged]]</f>
        <v>1.0127314817509614E-2</v>
      </c>
      <c r="J867" s="50">
        <f>HOUR(tbl_raw_data[[#This Row],[time_taken]])*60+MINUTE(tbl_raw_data[[#This Row],[time_taken]])+SECOND(tbl_raw_data[[#This Row],[time_taken]])/60</f>
        <v>14.583333333333334</v>
      </c>
      <c r="K867" s="54">
        <f>DATE(YEAR(tbl_raw_data[[#This Row],[Date Actioned]]), MONTH(tbl_raw_data[[#This Row],[Date Actioned]]), DAY(tbl_raw_data[[#This Row],[Date Actioned]]))</f>
        <v>45139</v>
      </c>
      <c r="L867" s="55" t="str">
        <f>UPPER(TEXT(tbl_raw_data[[#This Row],[Updated_date]],"MMMM"))</f>
        <v>AUGUST</v>
      </c>
      <c r="M867" s="55" t="str">
        <f>UPPER("Week "&amp;IF(ROUNDUP(DAY(tbl_raw_data[[#This Row],[Updated_date]])/7,0)=5,4,ROUNDUP(DAY(tbl_raw_data[[#This Row],[Updated_date]])/7,0)))</f>
        <v>WEEK 1</v>
      </c>
      <c r="N867" s="57" t="str">
        <f>UPPER(VLOOKUP(tbl_raw_data[[#This Row],[Analyst]],[1]setting!$A$1:$B$15,2,0))</f>
        <v>MERCEDES</v>
      </c>
      <c r="O867" s="57" t="str">
        <f>UPPER(tbl_raw_data[[#This Row],[Outcome]])</f>
        <v>APPROVE</v>
      </c>
      <c r="P867" s="57" t="str">
        <f>UPPER(tbl_raw_data[[#This Row],[Queue Name]])</f>
        <v>CONSUMER EXISTING</v>
      </c>
      <c r="Q867" s="57" t="str">
        <f>IF(tbl_raw_data[[#This Row],[time_taken_in_mins]]&lt;=20,"SLA_MET","SLA_NOT_MET")</f>
        <v>SLA_MET</v>
      </c>
    </row>
    <row r="868" spans="1:17" ht="15" customHeight="1" x14ac:dyDescent="0.25">
      <c r="A868" s="11" t="s">
        <v>2778</v>
      </c>
      <c r="B868" s="12">
        <v>45139.472592592596</v>
      </c>
      <c r="C868" s="15">
        <v>45139.478634259256</v>
      </c>
      <c r="D868" s="16" t="s">
        <v>13</v>
      </c>
      <c r="E868" s="16" t="s">
        <v>28</v>
      </c>
      <c r="F868" s="16" t="s">
        <v>73</v>
      </c>
      <c r="G868" s="107" t="s">
        <v>29</v>
      </c>
      <c r="H8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68" s="48">
        <f>tbl_raw_data[[#This Row],[Date Actioned]]-tbl_raw_data[[#This Row],[Date Tagged]]</f>
        <v>6.0416666601668112E-3</v>
      </c>
      <c r="J868" s="50">
        <f>HOUR(tbl_raw_data[[#This Row],[time_taken]])*60+MINUTE(tbl_raw_data[[#This Row],[time_taken]])+SECOND(tbl_raw_data[[#This Row],[time_taken]])/60</f>
        <v>8.6999999999999993</v>
      </c>
      <c r="K868" s="54">
        <f>DATE(YEAR(tbl_raw_data[[#This Row],[Date Actioned]]), MONTH(tbl_raw_data[[#This Row],[Date Actioned]]), DAY(tbl_raw_data[[#This Row],[Date Actioned]]))</f>
        <v>45139</v>
      </c>
      <c r="L868" s="55" t="str">
        <f>UPPER(TEXT(tbl_raw_data[[#This Row],[Updated_date]],"MMMM"))</f>
        <v>AUGUST</v>
      </c>
      <c r="M868" s="55" t="str">
        <f>UPPER("Week "&amp;IF(ROUNDUP(DAY(tbl_raw_data[[#This Row],[Updated_date]])/7,0)=5,4,ROUNDUP(DAY(tbl_raw_data[[#This Row],[Updated_date]])/7,0)))</f>
        <v>WEEK 1</v>
      </c>
      <c r="N868" s="57" t="str">
        <f>UPPER(VLOOKUP(tbl_raw_data[[#This Row],[Analyst]],[1]setting!$A$1:$B$15,2,0))</f>
        <v>SHAHID</v>
      </c>
      <c r="O868" s="57" t="str">
        <f>UPPER(tbl_raw_data[[#This Row],[Outcome]])</f>
        <v>APPROVE</v>
      </c>
      <c r="P868" s="57" t="str">
        <f>UPPER(tbl_raw_data[[#This Row],[Queue Name]])</f>
        <v>CONSUMER EXISTING</v>
      </c>
      <c r="Q868" s="57" t="str">
        <f>IF(tbl_raw_data[[#This Row],[time_taken_in_mins]]&lt;=20,"SLA_MET","SLA_NOT_MET")</f>
        <v>SLA_MET</v>
      </c>
    </row>
    <row r="869" spans="1:17" ht="15" customHeight="1" x14ac:dyDescent="0.25">
      <c r="A869" s="22" t="s">
        <v>6046</v>
      </c>
      <c r="B869" s="6">
        <v>45139.472997685189</v>
      </c>
      <c r="C869" s="9">
        <v>45139.485034722224</v>
      </c>
      <c r="D869" s="10" t="s">
        <v>8</v>
      </c>
      <c r="E869" s="10" t="s">
        <v>9</v>
      </c>
      <c r="F869" s="10" t="s">
        <v>109</v>
      </c>
      <c r="G869" s="108" t="s">
        <v>6047</v>
      </c>
      <c r="H8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69" s="48">
        <f>tbl_raw_data[[#This Row],[Date Actioned]]-tbl_raw_data[[#This Row],[Date Tagged]]</f>
        <v>1.2037037035042886E-2</v>
      </c>
      <c r="J869" s="50">
        <f>HOUR(tbl_raw_data[[#This Row],[time_taken]])*60+MINUTE(tbl_raw_data[[#This Row],[time_taken]])+SECOND(tbl_raw_data[[#This Row],[time_taken]])/60</f>
        <v>17.333333333333332</v>
      </c>
      <c r="K869" s="54">
        <f>DATE(YEAR(tbl_raw_data[[#This Row],[Date Actioned]]), MONTH(tbl_raw_data[[#This Row],[Date Actioned]]), DAY(tbl_raw_data[[#This Row],[Date Actioned]]))</f>
        <v>45139</v>
      </c>
      <c r="L869" s="55" t="str">
        <f>UPPER(TEXT(tbl_raw_data[[#This Row],[Updated_date]],"MMMM"))</f>
        <v>AUGUST</v>
      </c>
      <c r="M869" s="55" t="str">
        <f>UPPER("Week "&amp;IF(ROUNDUP(DAY(tbl_raw_data[[#This Row],[Updated_date]])/7,0)=5,4,ROUNDUP(DAY(tbl_raw_data[[#This Row],[Updated_date]])/7,0)))</f>
        <v>WEEK 1</v>
      </c>
      <c r="N869" s="57" t="str">
        <f>UPPER(VLOOKUP(tbl_raw_data[[#This Row],[Analyst]],[1]setting!$A$1:$B$15,2,0))</f>
        <v>NAVED</v>
      </c>
      <c r="O869" s="57" t="str">
        <f>UPPER(tbl_raw_data[[#This Row],[Outcome]])</f>
        <v>WITHDRAW</v>
      </c>
      <c r="P869" s="57" t="str">
        <f>UPPER(tbl_raw_data[[#This Row],[Queue Name]])</f>
        <v>CONSUMER PRE BUREAU</v>
      </c>
      <c r="Q869" s="57" t="str">
        <f>IF(tbl_raw_data[[#This Row],[time_taken_in_mins]]&lt;=20,"SLA_MET","SLA_NOT_MET")</f>
        <v>SLA_MET</v>
      </c>
    </row>
    <row r="870" spans="1:17" ht="26.25" x14ac:dyDescent="0.25">
      <c r="A870" s="5" t="s">
        <v>2560</v>
      </c>
      <c r="B870" s="12">
        <v>45139.478321759256</v>
      </c>
      <c r="C870" s="15">
        <v>45139.484085648146</v>
      </c>
      <c r="D870" s="16" t="s">
        <v>8</v>
      </c>
      <c r="E870" s="16" t="s">
        <v>28</v>
      </c>
      <c r="F870" s="16" t="s">
        <v>73</v>
      </c>
      <c r="G870" s="107" t="s">
        <v>2561</v>
      </c>
      <c r="H8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0" s="48">
        <f>tbl_raw_data[[#This Row],[Date Actioned]]-tbl_raw_data[[#This Row],[Date Tagged]]</f>
        <v>5.7638888902147301E-3</v>
      </c>
      <c r="J870" s="50">
        <f>HOUR(tbl_raw_data[[#This Row],[time_taken]])*60+MINUTE(tbl_raw_data[[#This Row],[time_taken]])+SECOND(tbl_raw_data[[#This Row],[time_taken]])/60</f>
        <v>8.3000000000000007</v>
      </c>
      <c r="K870" s="54">
        <f>DATE(YEAR(tbl_raw_data[[#This Row],[Date Actioned]]), MONTH(tbl_raw_data[[#This Row],[Date Actioned]]), DAY(tbl_raw_data[[#This Row],[Date Actioned]]))</f>
        <v>45139</v>
      </c>
      <c r="L870" s="55" t="str">
        <f>UPPER(TEXT(tbl_raw_data[[#This Row],[Updated_date]],"MMMM"))</f>
        <v>AUGUST</v>
      </c>
      <c r="M870" s="55" t="str">
        <f>UPPER("Week "&amp;IF(ROUNDUP(DAY(tbl_raw_data[[#This Row],[Updated_date]])/7,0)=5,4,ROUNDUP(DAY(tbl_raw_data[[#This Row],[Updated_date]])/7,0)))</f>
        <v>WEEK 1</v>
      </c>
      <c r="N870" s="57" t="str">
        <f>UPPER(VLOOKUP(tbl_raw_data[[#This Row],[Analyst]],[1]setting!$A$1:$B$15,2,0))</f>
        <v>SHAHID</v>
      </c>
      <c r="O870" s="57" t="str">
        <f>UPPER(tbl_raw_data[[#This Row],[Outcome]])</f>
        <v>WITHDRAW</v>
      </c>
      <c r="P870" s="57" t="str">
        <f>UPPER(tbl_raw_data[[#This Row],[Queue Name]])</f>
        <v>CONSUMER EXISTING</v>
      </c>
      <c r="Q870" s="57" t="str">
        <f>IF(tbl_raw_data[[#This Row],[time_taken_in_mins]]&lt;=20,"SLA_MET","SLA_NOT_MET")</f>
        <v>SLA_MET</v>
      </c>
    </row>
    <row r="871" spans="1:17" ht="15" customHeight="1" x14ac:dyDescent="0.25">
      <c r="A871" s="22" t="s">
        <v>6683</v>
      </c>
      <c r="B871" s="6">
        <v>45139.479062500002</v>
      </c>
      <c r="C871" s="9">
        <v>45139.493877314817</v>
      </c>
      <c r="D871" s="10" t="s">
        <v>13</v>
      </c>
      <c r="E871" s="10" t="s">
        <v>28</v>
      </c>
      <c r="F871" s="10" t="s">
        <v>86</v>
      </c>
      <c r="G871" s="108" t="s">
        <v>29</v>
      </c>
      <c r="H8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71" s="48">
        <f>tbl_raw_data[[#This Row],[Date Actioned]]-tbl_raw_data[[#This Row],[Date Tagged]]</f>
        <v>1.4814814814599231E-2</v>
      </c>
      <c r="J871" s="50">
        <f>HOUR(tbl_raw_data[[#This Row],[time_taken]])*60+MINUTE(tbl_raw_data[[#This Row],[time_taken]])+SECOND(tbl_raw_data[[#This Row],[time_taken]])/60</f>
        <v>21.333333333333332</v>
      </c>
      <c r="K871" s="54">
        <f>DATE(YEAR(tbl_raw_data[[#This Row],[Date Actioned]]), MONTH(tbl_raw_data[[#This Row],[Date Actioned]]), DAY(tbl_raw_data[[#This Row],[Date Actioned]]))</f>
        <v>45139</v>
      </c>
      <c r="L871" s="55" t="str">
        <f>UPPER(TEXT(tbl_raw_data[[#This Row],[Updated_date]],"MMMM"))</f>
        <v>AUGUST</v>
      </c>
      <c r="M871" s="55" t="str">
        <f>UPPER("Week "&amp;IF(ROUNDUP(DAY(tbl_raw_data[[#This Row],[Updated_date]])/7,0)=5,4,ROUNDUP(DAY(tbl_raw_data[[#This Row],[Updated_date]])/7,0)))</f>
        <v>WEEK 1</v>
      </c>
      <c r="N871" s="57" t="str">
        <f>UPPER(VLOOKUP(tbl_raw_data[[#This Row],[Analyst]],[1]setting!$A$1:$B$15,2,0))</f>
        <v>ASIF</v>
      </c>
      <c r="O871" s="57" t="str">
        <f>UPPER(tbl_raw_data[[#This Row],[Outcome]])</f>
        <v>APPROVE</v>
      </c>
      <c r="P871" s="57" t="str">
        <f>UPPER(tbl_raw_data[[#This Row],[Queue Name]])</f>
        <v>CONSUMER EXISTING</v>
      </c>
      <c r="Q871" s="57" t="str">
        <f>IF(tbl_raw_data[[#This Row],[time_taken_in_mins]]&lt;=20,"SLA_MET","SLA_NOT_MET")</f>
        <v>SLA_NOT_MET</v>
      </c>
    </row>
    <row r="872" spans="1:17" ht="15" customHeight="1" x14ac:dyDescent="0.25">
      <c r="A872" s="11" t="s">
        <v>1567</v>
      </c>
      <c r="B872" s="6">
        <v>45139.481030092589</v>
      </c>
      <c r="C872" s="9">
        <v>45139.485555555555</v>
      </c>
      <c r="D872" s="10" t="s">
        <v>8</v>
      </c>
      <c r="E872" s="10" t="s">
        <v>9</v>
      </c>
      <c r="F872" s="10" t="s">
        <v>10</v>
      </c>
      <c r="G872" s="108" t="s">
        <v>11</v>
      </c>
      <c r="H8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2" s="48">
        <f>tbl_raw_data[[#This Row],[Date Actioned]]-tbl_raw_data[[#This Row],[Date Tagged]]</f>
        <v>4.5254629658302292E-3</v>
      </c>
      <c r="J872" s="50">
        <f>HOUR(tbl_raw_data[[#This Row],[time_taken]])*60+MINUTE(tbl_raw_data[[#This Row],[time_taken]])+SECOND(tbl_raw_data[[#This Row],[time_taken]])/60</f>
        <v>6.5166666666666666</v>
      </c>
      <c r="K872" s="54">
        <f>DATE(YEAR(tbl_raw_data[[#This Row],[Date Actioned]]), MONTH(tbl_raw_data[[#This Row],[Date Actioned]]), DAY(tbl_raw_data[[#This Row],[Date Actioned]]))</f>
        <v>45139</v>
      </c>
      <c r="L872" s="55" t="str">
        <f>UPPER(TEXT(tbl_raw_data[[#This Row],[Updated_date]],"MMMM"))</f>
        <v>AUGUST</v>
      </c>
      <c r="M872" s="55" t="str">
        <f>UPPER("Week "&amp;IF(ROUNDUP(DAY(tbl_raw_data[[#This Row],[Updated_date]])/7,0)=5,4,ROUNDUP(DAY(tbl_raw_data[[#This Row],[Updated_date]])/7,0)))</f>
        <v>WEEK 1</v>
      </c>
      <c r="N872" s="57" t="str">
        <f>UPPER(VLOOKUP(tbl_raw_data[[#This Row],[Analyst]],[1]setting!$A$1:$B$15,2,0))</f>
        <v>SAM</v>
      </c>
      <c r="O872" s="57" t="str">
        <f>UPPER(tbl_raw_data[[#This Row],[Outcome]])</f>
        <v>WITHDRAW</v>
      </c>
      <c r="P872" s="57" t="str">
        <f>UPPER(tbl_raw_data[[#This Row],[Queue Name]])</f>
        <v>CONSUMER PRE BUREAU</v>
      </c>
      <c r="Q872" s="57" t="str">
        <f>IF(tbl_raw_data[[#This Row],[time_taken_in_mins]]&lt;=20,"SLA_MET","SLA_NOT_MET")</f>
        <v>SLA_MET</v>
      </c>
    </row>
    <row r="873" spans="1:17" ht="26.25" x14ac:dyDescent="0.25">
      <c r="A873" s="22" t="s">
        <v>3428</v>
      </c>
      <c r="B873" s="12">
        <v>45139.482905092591</v>
      </c>
      <c r="C873" s="15">
        <v>45139.489849537036</v>
      </c>
      <c r="D873" s="16" t="s">
        <v>8</v>
      </c>
      <c r="E873" s="16" t="s">
        <v>28</v>
      </c>
      <c r="F873" s="16" t="s">
        <v>73</v>
      </c>
      <c r="G873" s="107" t="s">
        <v>3429</v>
      </c>
      <c r="H8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3" s="48">
        <f>tbl_raw_data[[#This Row],[Date Actioned]]-tbl_raw_data[[#This Row],[Date Tagged]]</f>
        <v>6.9444444452528842E-3</v>
      </c>
      <c r="J873" s="50">
        <f>HOUR(tbl_raw_data[[#This Row],[time_taken]])*60+MINUTE(tbl_raw_data[[#This Row],[time_taken]])+SECOND(tbl_raw_data[[#This Row],[time_taken]])/60</f>
        <v>10</v>
      </c>
      <c r="K873" s="54">
        <f>DATE(YEAR(tbl_raw_data[[#This Row],[Date Actioned]]), MONTH(tbl_raw_data[[#This Row],[Date Actioned]]), DAY(tbl_raw_data[[#This Row],[Date Actioned]]))</f>
        <v>45139</v>
      </c>
      <c r="L873" s="55" t="str">
        <f>UPPER(TEXT(tbl_raw_data[[#This Row],[Updated_date]],"MMMM"))</f>
        <v>AUGUST</v>
      </c>
      <c r="M873" s="55" t="str">
        <f>UPPER("Week "&amp;IF(ROUNDUP(DAY(tbl_raw_data[[#This Row],[Updated_date]])/7,0)=5,4,ROUNDUP(DAY(tbl_raw_data[[#This Row],[Updated_date]])/7,0)))</f>
        <v>WEEK 1</v>
      </c>
      <c r="N873" s="57" t="str">
        <f>UPPER(VLOOKUP(tbl_raw_data[[#This Row],[Analyst]],[1]setting!$A$1:$B$15,2,0))</f>
        <v>SHAHID</v>
      </c>
      <c r="O873" s="57" t="str">
        <f>UPPER(tbl_raw_data[[#This Row],[Outcome]])</f>
        <v>WITHDRAW</v>
      </c>
      <c r="P873" s="57" t="str">
        <f>UPPER(tbl_raw_data[[#This Row],[Queue Name]])</f>
        <v>CONSUMER EXISTING</v>
      </c>
      <c r="Q873" s="57" t="str">
        <f>IF(tbl_raw_data[[#This Row],[time_taken_in_mins]]&lt;=20,"SLA_MET","SLA_NOT_MET")</f>
        <v>SLA_MET</v>
      </c>
    </row>
    <row r="874" spans="1:17" ht="15" customHeight="1" x14ac:dyDescent="0.25">
      <c r="A874" s="5" t="s">
        <v>3336</v>
      </c>
      <c r="B874" s="12">
        <v>45139.484317129631</v>
      </c>
      <c r="C874" s="15">
        <v>45139.49114583333</v>
      </c>
      <c r="D874" s="16" t="s">
        <v>13</v>
      </c>
      <c r="E874" s="16" t="s">
        <v>28</v>
      </c>
      <c r="F874" s="16" t="s">
        <v>109</v>
      </c>
      <c r="G874" s="107" t="s">
        <v>53</v>
      </c>
      <c r="H8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74" s="48">
        <f>tbl_raw_data[[#This Row],[Date Actioned]]-tbl_raw_data[[#This Row],[Date Tagged]]</f>
        <v>6.8287036992842332E-3</v>
      </c>
      <c r="J874" s="50">
        <f>HOUR(tbl_raw_data[[#This Row],[time_taken]])*60+MINUTE(tbl_raw_data[[#This Row],[time_taken]])+SECOND(tbl_raw_data[[#This Row],[time_taken]])/60</f>
        <v>9.8333333333333339</v>
      </c>
      <c r="K874" s="54">
        <f>DATE(YEAR(tbl_raw_data[[#This Row],[Date Actioned]]), MONTH(tbl_raw_data[[#This Row],[Date Actioned]]), DAY(tbl_raw_data[[#This Row],[Date Actioned]]))</f>
        <v>45139</v>
      </c>
      <c r="L874" s="55" t="str">
        <f>UPPER(TEXT(tbl_raw_data[[#This Row],[Updated_date]],"MMMM"))</f>
        <v>AUGUST</v>
      </c>
      <c r="M874" s="55" t="str">
        <f>UPPER("Week "&amp;IF(ROUNDUP(DAY(tbl_raw_data[[#This Row],[Updated_date]])/7,0)=5,4,ROUNDUP(DAY(tbl_raw_data[[#This Row],[Updated_date]])/7,0)))</f>
        <v>WEEK 1</v>
      </c>
      <c r="N874" s="57" t="str">
        <f>UPPER(VLOOKUP(tbl_raw_data[[#This Row],[Analyst]],[1]setting!$A$1:$B$15,2,0))</f>
        <v>NAVED</v>
      </c>
      <c r="O874" s="57" t="str">
        <f>UPPER(tbl_raw_data[[#This Row],[Outcome]])</f>
        <v>APPROVE</v>
      </c>
      <c r="P874" s="57" t="str">
        <f>UPPER(tbl_raw_data[[#This Row],[Queue Name]])</f>
        <v>CONSUMER EXISTING</v>
      </c>
      <c r="Q874" s="57" t="str">
        <f>IF(tbl_raw_data[[#This Row],[time_taken_in_mins]]&lt;=20,"SLA_MET","SLA_NOT_MET")</f>
        <v>SLA_MET</v>
      </c>
    </row>
    <row r="875" spans="1:17" ht="15" customHeight="1" x14ac:dyDescent="0.25">
      <c r="A875" s="11" t="s">
        <v>4576</v>
      </c>
      <c r="B875" s="6">
        <v>45139.485312500001</v>
      </c>
      <c r="C875" s="7">
        <v>45139.494004629632</v>
      </c>
      <c r="D875" s="8" t="s">
        <v>29</v>
      </c>
      <c r="E875" s="10" t="s">
        <v>28</v>
      </c>
      <c r="F875" s="8" t="s">
        <v>455</v>
      </c>
      <c r="G875" s="109"/>
      <c r="H8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75" s="48">
        <f>tbl_raw_data[[#This Row],[Date Actioned]]-tbl_raw_data[[#This Row],[Date Tagged]]</f>
        <v>8.6921296315267682E-3</v>
      </c>
      <c r="J875" s="50">
        <f>HOUR(tbl_raw_data[[#This Row],[time_taken]])*60+MINUTE(tbl_raw_data[[#This Row],[time_taken]])+SECOND(tbl_raw_data[[#This Row],[time_taken]])/60</f>
        <v>12.516666666666667</v>
      </c>
      <c r="K875" s="54">
        <f>DATE(YEAR(tbl_raw_data[[#This Row],[Date Actioned]]), MONTH(tbl_raw_data[[#This Row],[Date Actioned]]), DAY(tbl_raw_data[[#This Row],[Date Actioned]]))</f>
        <v>45139</v>
      </c>
      <c r="L875" s="55" t="str">
        <f>UPPER(TEXT(tbl_raw_data[[#This Row],[Updated_date]],"MMMM"))</f>
        <v>AUGUST</v>
      </c>
      <c r="M875" s="55" t="str">
        <f>UPPER("Week "&amp;IF(ROUNDUP(DAY(tbl_raw_data[[#This Row],[Updated_date]])/7,0)=5,4,ROUNDUP(DAY(tbl_raw_data[[#This Row],[Updated_date]])/7,0)))</f>
        <v>WEEK 1</v>
      </c>
      <c r="N875" s="57" t="str">
        <f>UPPER(VLOOKUP(tbl_raw_data[[#This Row],[Analyst]],[1]setting!$A$1:$B$15,2,0))</f>
        <v>ROHAN</v>
      </c>
      <c r="O875" s="57" t="str">
        <f>UPPER(tbl_raw_data[[#This Row],[Outcome]])</f>
        <v>APPROVE</v>
      </c>
      <c r="P875" s="57" t="str">
        <f>UPPER(tbl_raw_data[[#This Row],[Queue Name]])</f>
        <v>CONSUMER EXISTING</v>
      </c>
      <c r="Q875" s="57" t="str">
        <f>IF(tbl_raw_data[[#This Row],[time_taken_in_mins]]&lt;=20,"SLA_MET","SLA_NOT_MET")</f>
        <v>SLA_MET</v>
      </c>
    </row>
    <row r="876" spans="1:17" ht="15" customHeight="1" x14ac:dyDescent="0.25">
      <c r="A876" s="22" t="s">
        <v>3286</v>
      </c>
      <c r="B876" s="12">
        <v>45139.48636574074</v>
      </c>
      <c r="C876" s="13">
        <v>45139.493148148147</v>
      </c>
      <c r="D876" s="14" t="s">
        <v>29</v>
      </c>
      <c r="E876" s="16" t="s">
        <v>41</v>
      </c>
      <c r="F876" s="14" t="s">
        <v>254</v>
      </c>
      <c r="G876" s="106"/>
      <c r="H8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76" s="48">
        <f>tbl_raw_data[[#This Row],[Date Actioned]]-tbl_raw_data[[#This Row],[Date Tagged]]</f>
        <v>6.7824074067175388E-3</v>
      </c>
      <c r="J876" s="50">
        <f>HOUR(tbl_raw_data[[#This Row],[time_taken]])*60+MINUTE(tbl_raw_data[[#This Row],[time_taken]])+SECOND(tbl_raw_data[[#This Row],[time_taken]])/60</f>
        <v>9.7666666666666675</v>
      </c>
      <c r="K876" s="54">
        <f>DATE(YEAR(tbl_raw_data[[#This Row],[Date Actioned]]), MONTH(tbl_raw_data[[#This Row],[Date Actioned]]), DAY(tbl_raw_data[[#This Row],[Date Actioned]]))</f>
        <v>45139</v>
      </c>
      <c r="L876" s="55" t="str">
        <f>UPPER(TEXT(tbl_raw_data[[#This Row],[Updated_date]],"MMMM"))</f>
        <v>AUGUST</v>
      </c>
      <c r="M876" s="55" t="str">
        <f>UPPER("Week "&amp;IF(ROUNDUP(DAY(tbl_raw_data[[#This Row],[Updated_date]])/7,0)=5,4,ROUNDUP(DAY(tbl_raw_data[[#This Row],[Updated_date]])/7,0)))</f>
        <v>WEEK 1</v>
      </c>
      <c r="N876" s="57" t="str">
        <f>UPPER(VLOOKUP(tbl_raw_data[[#This Row],[Analyst]],[1]setting!$A$1:$B$15,2,0))</f>
        <v>FARDIN</v>
      </c>
      <c r="O876" s="57" t="str">
        <f>UPPER(tbl_raw_data[[#This Row],[Outcome]])</f>
        <v>APPROVE</v>
      </c>
      <c r="P876" s="57" t="str">
        <f>UPPER(tbl_raw_data[[#This Row],[Queue Name]])</f>
        <v>CONSUMER POST BUREAU</v>
      </c>
      <c r="Q876" s="57" t="str">
        <f>IF(tbl_raw_data[[#This Row],[time_taken_in_mins]]&lt;=20,"SLA_MET","SLA_NOT_MET")</f>
        <v>SLA_MET</v>
      </c>
    </row>
    <row r="877" spans="1:17" ht="15" customHeight="1" x14ac:dyDescent="0.25">
      <c r="A877" s="5" t="s">
        <v>5009</v>
      </c>
      <c r="B877" s="6">
        <v>45139.497997685183</v>
      </c>
      <c r="C877" s="9">
        <v>45139.507488425923</v>
      </c>
      <c r="D877" s="10" t="s">
        <v>46</v>
      </c>
      <c r="E877" s="10" t="s">
        <v>28</v>
      </c>
      <c r="F877" s="10" t="s">
        <v>10</v>
      </c>
      <c r="G877" s="108" t="s">
        <v>201</v>
      </c>
      <c r="H8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77" s="48">
        <f>tbl_raw_data[[#This Row],[Date Actioned]]-tbl_raw_data[[#This Row],[Date Tagged]]</f>
        <v>9.4907407401478849E-3</v>
      </c>
      <c r="J877" s="50">
        <f>HOUR(tbl_raw_data[[#This Row],[time_taken]])*60+MINUTE(tbl_raw_data[[#This Row],[time_taken]])+SECOND(tbl_raw_data[[#This Row],[time_taken]])/60</f>
        <v>13.666666666666666</v>
      </c>
      <c r="K877" s="54">
        <f>DATE(YEAR(tbl_raw_data[[#This Row],[Date Actioned]]), MONTH(tbl_raw_data[[#This Row],[Date Actioned]]), DAY(tbl_raw_data[[#This Row],[Date Actioned]]))</f>
        <v>45139</v>
      </c>
      <c r="L877" s="55" t="str">
        <f>UPPER(TEXT(tbl_raw_data[[#This Row],[Updated_date]],"MMMM"))</f>
        <v>AUGUST</v>
      </c>
      <c r="M877" s="55" t="str">
        <f>UPPER("Week "&amp;IF(ROUNDUP(DAY(tbl_raw_data[[#This Row],[Updated_date]])/7,0)=5,4,ROUNDUP(DAY(tbl_raw_data[[#This Row],[Updated_date]])/7,0)))</f>
        <v>WEEK 1</v>
      </c>
      <c r="N877" s="57" t="str">
        <f>UPPER(VLOOKUP(tbl_raw_data[[#This Row],[Analyst]],[1]setting!$A$1:$B$15,2,0))</f>
        <v>SAM</v>
      </c>
      <c r="O877" s="57" t="str">
        <f>UPPER(tbl_raw_data[[#This Row],[Outcome]])</f>
        <v>DECLINE</v>
      </c>
      <c r="P877" s="57" t="str">
        <f>UPPER(tbl_raw_data[[#This Row],[Queue Name]])</f>
        <v>CONSUMER EXISTING</v>
      </c>
      <c r="Q877" s="57" t="str">
        <f>IF(tbl_raw_data[[#This Row],[time_taken_in_mins]]&lt;=20,"SLA_MET","SLA_NOT_MET")</f>
        <v>SLA_MET</v>
      </c>
    </row>
    <row r="878" spans="1:17" ht="15" customHeight="1" x14ac:dyDescent="0.25">
      <c r="A878" s="5" t="s">
        <v>435</v>
      </c>
      <c r="B878" s="6">
        <v>45139.501284722224</v>
      </c>
      <c r="C878" s="9">
        <v>45139.503912037035</v>
      </c>
      <c r="D878" s="10" t="s">
        <v>8</v>
      </c>
      <c r="E878" s="10" t="s">
        <v>9</v>
      </c>
      <c r="F878" s="10" t="s">
        <v>109</v>
      </c>
      <c r="G878" s="108" t="s">
        <v>11</v>
      </c>
      <c r="H8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78" s="48">
        <f>tbl_raw_data[[#This Row],[Date Actioned]]-tbl_raw_data[[#This Row],[Date Tagged]]</f>
        <v>2.6273148105246946E-3</v>
      </c>
      <c r="J878" s="50">
        <f>HOUR(tbl_raw_data[[#This Row],[time_taken]])*60+MINUTE(tbl_raw_data[[#This Row],[time_taken]])+SECOND(tbl_raw_data[[#This Row],[time_taken]])/60</f>
        <v>3.7833333333333332</v>
      </c>
      <c r="K878" s="54">
        <f>DATE(YEAR(tbl_raw_data[[#This Row],[Date Actioned]]), MONTH(tbl_raw_data[[#This Row],[Date Actioned]]), DAY(tbl_raw_data[[#This Row],[Date Actioned]]))</f>
        <v>45139</v>
      </c>
      <c r="L878" s="55" t="str">
        <f>UPPER(TEXT(tbl_raw_data[[#This Row],[Updated_date]],"MMMM"))</f>
        <v>AUGUST</v>
      </c>
      <c r="M878" s="55" t="str">
        <f>UPPER("Week "&amp;IF(ROUNDUP(DAY(tbl_raw_data[[#This Row],[Updated_date]])/7,0)=5,4,ROUNDUP(DAY(tbl_raw_data[[#This Row],[Updated_date]])/7,0)))</f>
        <v>WEEK 1</v>
      </c>
      <c r="N878" s="57" t="str">
        <f>UPPER(VLOOKUP(tbl_raw_data[[#This Row],[Analyst]],[1]setting!$A$1:$B$15,2,0))</f>
        <v>NAVED</v>
      </c>
      <c r="O878" s="57" t="str">
        <f>UPPER(tbl_raw_data[[#This Row],[Outcome]])</f>
        <v>WITHDRAW</v>
      </c>
      <c r="P878" s="57" t="str">
        <f>UPPER(tbl_raw_data[[#This Row],[Queue Name]])</f>
        <v>CONSUMER PRE BUREAU</v>
      </c>
      <c r="Q878" s="57" t="str">
        <f>IF(tbl_raw_data[[#This Row],[time_taken_in_mins]]&lt;=20,"SLA_MET","SLA_NOT_MET")</f>
        <v>SLA_MET</v>
      </c>
    </row>
    <row r="879" spans="1:17" ht="15" customHeight="1" x14ac:dyDescent="0.25">
      <c r="A879" s="5" t="s">
        <v>3894</v>
      </c>
      <c r="B879" s="6">
        <v>45139.507060185184</v>
      </c>
      <c r="C879" s="7">
        <v>45139.51462962963</v>
      </c>
      <c r="D879" s="8" t="s">
        <v>29</v>
      </c>
      <c r="E879" s="10" t="s">
        <v>28</v>
      </c>
      <c r="F879" s="8" t="s">
        <v>86</v>
      </c>
      <c r="G879" s="109"/>
      <c r="H8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79" s="48">
        <f>tbl_raw_data[[#This Row],[Date Actioned]]-tbl_raw_data[[#This Row],[Date Tagged]]</f>
        <v>7.5694444458349608E-3</v>
      </c>
      <c r="J879" s="50">
        <f>HOUR(tbl_raw_data[[#This Row],[time_taken]])*60+MINUTE(tbl_raw_data[[#This Row],[time_taken]])+SECOND(tbl_raw_data[[#This Row],[time_taken]])/60</f>
        <v>10.9</v>
      </c>
      <c r="K879" s="54">
        <f>DATE(YEAR(tbl_raw_data[[#This Row],[Date Actioned]]), MONTH(tbl_raw_data[[#This Row],[Date Actioned]]), DAY(tbl_raw_data[[#This Row],[Date Actioned]]))</f>
        <v>45139</v>
      </c>
      <c r="L879" s="55" t="str">
        <f>UPPER(TEXT(tbl_raw_data[[#This Row],[Updated_date]],"MMMM"))</f>
        <v>AUGUST</v>
      </c>
      <c r="M879" s="55" t="str">
        <f>UPPER("Week "&amp;IF(ROUNDUP(DAY(tbl_raw_data[[#This Row],[Updated_date]])/7,0)=5,4,ROUNDUP(DAY(tbl_raw_data[[#This Row],[Updated_date]])/7,0)))</f>
        <v>WEEK 1</v>
      </c>
      <c r="N879" s="57" t="str">
        <f>UPPER(VLOOKUP(tbl_raw_data[[#This Row],[Analyst]],[1]setting!$A$1:$B$15,2,0))</f>
        <v>ASIF</v>
      </c>
      <c r="O879" s="57" t="str">
        <f>UPPER(tbl_raw_data[[#This Row],[Outcome]])</f>
        <v>APPROVE</v>
      </c>
      <c r="P879" s="57" t="str">
        <f>UPPER(tbl_raw_data[[#This Row],[Queue Name]])</f>
        <v>CONSUMER EXISTING</v>
      </c>
      <c r="Q879" s="57" t="str">
        <f>IF(tbl_raw_data[[#This Row],[time_taken_in_mins]]&lt;=20,"SLA_MET","SLA_NOT_MET")</f>
        <v>SLA_MET</v>
      </c>
    </row>
    <row r="880" spans="1:17" ht="15" customHeight="1" x14ac:dyDescent="0.25">
      <c r="A880" s="11" t="s">
        <v>4539</v>
      </c>
      <c r="B880" s="12">
        <v>45139.507847222223</v>
      </c>
      <c r="C880" s="15">
        <v>45139.516481481478</v>
      </c>
      <c r="D880" s="16" t="s">
        <v>13</v>
      </c>
      <c r="E880" s="16" t="s">
        <v>28</v>
      </c>
      <c r="F880" s="16" t="s">
        <v>73</v>
      </c>
      <c r="G880" s="107" t="s">
        <v>4540</v>
      </c>
      <c r="H8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0" s="48">
        <f>tbl_raw_data[[#This Row],[Date Actioned]]-tbl_raw_data[[#This Row],[Date Tagged]]</f>
        <v>8.6342592549044639E-3</v>
      </c>
      <c r="J880" s="50">
        <f>HOUR(tbl_raw_data[[#This Row],[time_taken]])*60+MINUTE(tbl_raw_data[[#This Row],[time_taken]])+SECOND(tbl_raw_data[[#This Row],[time_taken]])/60</f>
        <v>12.433333333333334</v>
      </c>
      <c r="K880" s="54">
        <f>DATE(YEAR(tbl_raw_data[[#This Row],[Date Actioned]]), MONTH(tbl_raw_data[[#This Row],[Date Actioned]]), DAY(tbl_raw_data[[#This Row],[Date Actioned]]))</f>
        <v>45139</v>
      </c>
      <c r="L880" s="55" t="str">
        <f>UPPER(TEXT(tbl_raw_data[[#This Row],[Updated_date]],"MMMM"))</f>
        <v>AUGUST</v>
      </c>
      <c r="M880" s="55" t="str">
        <f>UPPER("Week "&amp;IF(ROUNDUP(DAY(tbl_raw_data[[#This Row],[Updated_date]])/7,0)=5,4,ROUNDUP(DAY(tbl_raw_data[[#This Row],[Updated_date]])/7,0)))</f>
        <v>WEEK 1</v>
      </c>
      <c r="N880" s="57" t="str">
        <f>UPPER(VLOOKUP(tbl_raw_data[[#This Row],[Analyst]],[1]setting!$A$1:$B$15,2,0))</f>
        <v>SHAHID</v>
      </c>
      <c r="O880" s="57" t="str">
        <f>UPPER(tbl_raw_data[[#This Row],[Outcome]])</f>
        <v>APPROVE</v>
      </c>
      <c r="P880" s="57" t="str">
        <f>UPPER(tbl_raw_data[[#This Row],[Queue Name]])</f>
        <v>CONSUMER EXISTING</v>
      </c>
      <c r="Q880" s="57" t="str">
        <f>IF(tbl_raw_data[[#This Row],[time_taken_in_mins]]&lt;=20,"SLA_MET","SLA_NOT_MET")</f>
        <v>SLA_MET</v>
      </c>
    </row>
    <row r="881" spans="1:17" ht="15" customHeight="1" x14ac:dyDescent="0.25">
      <c r="A881" s="22" t="s">
        <v>3339</v>
      </c>
      <c r="B881" s="6">
        <v>45139.510520833333</v>
      </c>
      <c r="C881" s="9">
        <v>45139.51734953704</v>
      </c>
      <c r="D881" s="10" t="s">
        <v>13</v>
      </c>
      <c r="E881" s="10" t="s">
        <v>9</v>
      </c>
      <c r="F881" s="10" t="s">
        <v>10</v>
      </c>
      <c r="G881" s="108" t="s">
        <v>53</v>
      </c>
      <c r="H8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1" s="48">
        <f>tbl_raw_data[[#This Row],[Date Actioned]]-tbl_raw_data[[#This Row],[Date Tagged]]</f>
        <v>6.8287037065601908E-3</v>
      </c>
      <c r="J881" s="50">
        <f>HOUR(tbl_raw_data[[#This Row],[time_taken]])*60+MINUTE(tbl_raw_data[[#This Row],[time_taken]])+SECOND(tbl_raw_data[[#This Row],[time_taken]])/60</f>
        <v>9.8333333333333339</v>
      </c>
      <c r="K881" s="54">
        <f>DATE(YEAR(tbl_raw_data[[#This Row],[Date Actioned]]), MONTH(tbl_raw_data[[#This Row],[Date Actioned]]), DAY(tbl_raw_data[[#This Row],[Date Actioned]]))</f>
        <v>45139</v>
      </c>
      <c r="L881" s="55" t="str">
        <f>UPPER(TEXT(tbl_raw_data[[#This Row],[Updated_date]],"MMMM"))</f>
        <v>AUGUST</v>
      </c>
      <c r="M881" s="55" t="str">
        <f>UPPER("Week "&amp;IF(ROUNDUP(DAY(tbl_raw_data[[#This Row],[Updated_date]])/7,0)=5,4,ROUNDUP(DAY(tbl_raw_data[[#This Row],[Updated_date]])/7,0)))</f>
        <v>WEEK 1</v>
      </c>
      <c r="N881" s="57" t="str">
        <f>UPPER(VLOOKUP(tbl_raw_data[[#This Row],[Analyst]],[1]setting!$A$1:$B$15,2,0))</f>
        <v>SAM</v>
      </c>
      <c r="O881" s="57" t="str">
        <f>UPPER(tbl_raw_data[[#This Row],[Outcome]])</f>
        <v>APPROVE</v>
      </c>
      <c r="P881" s="57" t="str">
        <f>UPPER(tbl_raw_data[[#This Row],[Queue Name]])</f>
        <v>CONSUMER PRE BUREAU</v>
      </c>
      <c r="Q881" s="57" t="str">
        <f>IF(tbl_raw_data[[#This Row],[time_taken_in_mins]]&lt;=20,"SLA_MET","SLA_NOT_MET")</f>
        <v>SLA_MET</v>
      </c>
    </row>
    <row r="882" spans="1:17" ht="15" customHeight="1" x14ac:dyDescent="0.25">
      <c r="A882" s="11" t="s">
        <v>4270</v>
      </c>
      <c r="B882" s="12">
        <v>45139.512025462966</v>
      </c>
      <c r="C882" s="15">
        <v>45139.520196759258</v>
      </c>
      <c r="D882" s="16" t="s">
        <v>8</v>
      </c>
      <c r="E882" s="16" t="s">
        <v>41</v>
      </c>
      <c r="F882" s="16" t="s">
        <v>86</v>
      </c>
      <c r="G882" s="107" t="s">
        <v>4271</v>
      </c>
      <c r="H8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882" s="48">
        <f>tbl_raw_data[[#This Row],[Date Actioned]]-tbl_raw_data[[#This Row],[Date Tagged]]</f>
        <v>8.1712962928577326E-3</v>
      </c>
      <c r="J882" s="50">
        <f>HOUR(tbl_raw_data[[#This Row],[time_taken]])*60+MINUTE(tbl_raw_data[[#This Row],[time_taken]])+SECOND(tbl_raw_data[[#This Row],[time_taken]])/60</f>
        <v>11.766666666666667</v>
      </c>
      <c r="K882" s="54">
        <f>DATE(YEAR(tbl_raw_data[[#This Row],[Date Actioned]]), MONTH(tbl_raw_data[[#This Row],[Date Actioned]]), DAY(tbl_raw_data[[#This Row],[Date Actioned]]))</f>
        <v>45139</v>
      </c>
      <c r="L882" s="55" t="str">
        <f>UPPER(TEXT(tbl_raw_data[[#This Row],[Updated_date]],"MMMM"))</f>
        <v>AUGUST</v>
      </c>
      <c r="M882" s="55" t="str">
        <f>UPPER("Week "&amp;IF(ROUNDUP(DAY(tbl_raw_data[[#This Row],[Updated_date]])/7,0)=5,4,ROUNDUP(DAY(tbl_raw_data[[#This Row],[Updated_date]])/7,0)))</f>
        <v>WEEK 1</v>
      </c>
      <c r="N882" s="57" t="str">
        <f>UPPER(VLOOKUP(tbl_raw_data[[#This Row],[Analyst]],[1]setting!$A$1:$B$15,2,0))</f>
        <v>ASIF</v>
      </c>
      <c r="O882" s="57" t="str">
        <f>UPPER(tbl_raw_data[[#This Row],[Outcome]])</f>
        <v>WITHDRAW</v>
      </c>
      <c r="P882" s="57" t="str">
        <f>UPPER(tbl_raw_data[[#This Row],[Queue Name]])</f>
        <v>CONSUMER POST BUREAU</v>
      </c>
      <c r="Q882" s="57" t="str">
        <f>IF(tbl_raw_data[[#This Row],[time_taken_in_mins]]&lt;=20,"SLA_MET","SLA_NOT_MET")</f>
        <v>SLA_MET</v>
      </c>
    </row>
    <row r="883" spans="1:17" ht="15" customHeight="1" x14ac:dyDescent="0.25">
      <c r="A883" s="11" t="s">
        <v>6948</v>
      </c>
      <c r="B883" s="12">
        <v>45139.51363425926</v>
      </c>
      <c r="C883" s="13">
        <v>45139.531180555554</v>
      </c>
      <c r="D883" s="14" t="s">
        <v>209</v>
      </c>
      <c r="E883" s="16" t="s">
        <v>28</v>
      </c>
      <c r="F883" s="14" t="s">
        <v>168</v>
      </c>
      <c r="G883" s="106"/>
      <c r="H8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83" s="48">
        <f>tbl_raw_data[[#This Row],[Date Actioned]]-tbl_raw_data[[#This Row],[Date Tagged]]</f>
        <v>1.7546296294312924E-2</v>
      </c>
      <c r="J883" s="50">
        <f>HOUR(tbl_raw_data[[#This Row],[time_taken]])*60+MINUTE(tbl_raw_data[[#This Row],[time_taken]])+SECOND(tbl_raw_data[[#This Row],[time_taken]])/60</f>
        <v>25.266666666666666</v>
      </c>
      <c r="K883" s="54">
        <f>DATE(YEAR(tbl_raw_data[[#This Row],[Date Actioned]]), MONTH(tbl_raw_data[[#This Row],[Date Actioned]]), DAY(tbl_raw_data[[#This Row],[Date Actioned]]))</f>
        <v>45139</v>
      </c>
      <c r="L883" s="55" t="str">
        <f>UPPER(TEXT(tbl_raw_data[[#This Row],[Updated_date]],"MMMM"))</f>
        <v>AUGUST</v>
      </c>
      <c r="M883" s="55" t="str">
        <f>UPPER("Week "&amp;IF(ROUNDUP(DAY(tbl_raw_data[[#This Row],[Updated_date]])/7,0)=5,4,ROUNDUP(DAY(tbl_raw_data[[#This Row],[Updated_date]])/7,0)))</f>
        <v>WEEK 1</v>
      </c>
      <c r="N883" s="57" t="str">
        <f>UPPER(VLOOKUP(tbl_raw_data[[#This Row],[Analyst]],[1]setting!$A$1:$B$15,2,0))</f>
        <v>MERCEDES</v>
      </c>
      <c r="O883" s="57" t="str">
        <f>UPPER(tbl_raw_data[[#This Row],[Outcome]])</f>
        <v>DECLINE</v>
      </c>
      <c r="P883" s="57" t="str">
        <f>UPPER(tbl_raw_data[[#This Row],[Queue Name]])</f>
        <v>CONSUMER EXISTING</v>
      </c>
      <c r="Q883" s="57" t="str">
        <f>IF(tbl_raw_data[[#This Row],[time_taken_in_mins]]&lt;=20,"SLA_MET","SLA_NOT_MET")</f>
        <v>SLA_NOT_MET</v>
      </c>
    </row>
    <row r="884" spans="1:17" ht="15" customHeight="1" x14ac:dyDescent="0.25">
      <c r="A884" s="5" t="s">
        <v>3176</v>
      </c>
      <c r="B884" s="12">
        <v>45139.515729166669</v>
      </c>
      <c r="C884" s="15">
        <v>45139.522349537037</v>
      </c>
      <c r="D884" s="16" t="s">
        <v>13</v>
      </c>
      <c r="E884" s="16" t="s">
        <v>28</v>
      </c>
      <c r="F884" s="16" t="s">
        <v>73</v>
      </c>
      <c r="G884" s="107" t="s">
        <v>67</v>
      </c>
      <c r="H8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4" s="48">
        <f>tbl_raw_data[[#This Row],[Date Actioned]]-tbl_raw_data[[#This Row],[Date Tagged]]</f>
        <v>6.6203703681821935E-3</v>
      </c>
      <c r="J884" s="50">
        <f>HOUR(tbl_raw_data[[#This Row],[time_taken]])*60+MINUTE(tbl_raw_data[[#This Row],[time_taken]])+SECOND(tbl_raw_data[[#This Row],[time_taken]])/60</f>
        <v>9.5333333333333332</v>
      </c>
      <c r="K884" s="54">
        <f>DATE(YEAR(tbl_raw_data[[#This Row],[Date Actioned]]), MONTH(tbl_raw_data[[#This Row],[Date Actioned]]), DAY(tbl_raw_data[[#This Row],[Date Actioned]]))</f>
        <v>45139</v>
      </c>
      <c r="L884" s="55" t="str">
        <f>UPPER(TEXT(tbl_raw_data[[#This Row],[Updated_date]],"MMMM"))</f>
        <v>AUGUST</v>
      </c>
      <c r="M884" s="55" t="str">
        <f>UPPER("Week "&amp;IF(ROUNDUP(DAY(tbl_raw_data[[#This Row],[Updated_date]])/7,0)=5,4,ROUNDUP(DAY(tbl_raw_data[[#This Row],[Updated_date]])/7,0)))</f>
        <v>WEEK 1</v>
      </c>
      <c r="N884" s="57" t="str">
        <f>UPPER(VLOOKUP(tbl_raw_data[[#This Row],[Analyst]],[1]setting!$A$1:$B$15,2,0))</f>
        <v>SHAHID</v>
      </c>
      <c r="O884" s="57" t="str">
        <f>UPPER(tbl_raw_data[[#This Row],[Outcome]])</f>
        <v>APPROVE</v>
      </c>
      <c r="P884" s="57" t="str">
        <f>UPPER(tbl_raw_data[[#This Row],[Queue Name]])</f>
        <v>CONSUMER EXISTING</v>
      </c>
      <c r="Q884" s="57" t="str">
        <f>IF(tbl_raw_data[[#This Row],[time_taken_in_mins]]&lt;=20,"SLA_MET","SLA_NOT_MET")</f>
        <v>SLA_MET</v>
      </c>
    </row>
    <row r="885" spans="1:17" ht="15" customHeight="1" x14ac:dyDescent="0.25">
      <c r="A885" s="22" t="s">
        <v>2348</v>
      </c>
      <c r="B885" s="6">
        <v>45139.518483796295</v>
      </c>
      <c r="C885" s="9">
        <v>45139.523993055554</v>
      </c>
      <c r="D885" s="10" t="s">
        <v>8</v>
      </c>
      <c r="E885" s="10" t="s">
        <v>9</v>
      </c>
      <c r="F885" s="10" t="s">
        <v>10</v>
      </c>
      <c r="G885" s="108" t="s">
        <v>2349</v>
      </c>
      <c r="H8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85" s="48">
        <f>tbl_raw_data[[#This Row],[Date Actioned]]-tbl_raw_data[[#This Row],[Date Tagged]]</f>
        <v>5.5092592592700385E-3</v>
      </c>
      <c r="J885" s="50">
        <f>HOUR(tbl_raw_data[[#This Row],[time_taken]])*60+MINUTE(tbl_raw_data[[#This Row],[time_taken]])+SECOND(tbl_raw_data[[#This Row],[time_taken]])/60</f>
        <v>7.9333333333333336</v>
      </c>
      <c r="K885" s="54">
        <f>DATE(YEAR(tbl_raw_data[[#This Row],[Date Actioned]]), MONTH(tbl_raw_data[[#This Row],[Date Actioned]]), DAY(tbl_raw_data[[#This Row],[Date Actioned]]))</f>
        <v>45139</v>
      </c>
      <c r="L885" s="55" t="str">
        <f>UPPER(TEXT(tbl_raw_data[[#This Row],[Updated_date]],"MMMM"))</f>
        <v>AUGUST</v>
      </c>
      <c r="M885" s="55" t="str">
        <f>UPPER("Week "&amp;IF(ROUNDUP(DAY(tbl_raw_data[[#This Row],[Updated_date]])/7,0)=5,4,ROUNDUP(DAY(tbl_raw_data[[#This Row],[Updated_date]])/7,0)))</f>
        <v>WEEK 1</v>
      </c>
      <c r="N885" s="57" t="str">
        <f>UPPER(VLOOKUP(tbl_raw_data[[#This Row],[Analyst]],[1]setting!$A$1:$B$15,2,0))</f>
        <v>SAM</v>
      </c>
      <c r="O885" s="57" t="str">
        <f>UPPER(tbl_raw_data[[#This Row],[Outcome]])</f>
        <v>WITHDRAW</v>
      </c>
      <c r="P885" s="57" t="str">
        <f>UPPER(tbl_raw_data[[#This Row],[Queue Name]])</f>
        <v>CONSUMER PRE BUREAU</v>
      </c>
      <c r="Q885" s="57" t="str">
        <f>IF(tbl_raw_data[[#This Row],[time_taken_in_mins]]&lt;=20,"SLA_MET","SLA_NOT_MET")</f>
        <v>SLA_MET</v>
      </c>
    </row>
    <row r="886" spans="1:17" ht="15" customHeight="1" x14ac:dyDescent="0.25">
      <c r="A886" s="11" t="s">
        <v>2630</v>
      </c>
      <c r="B886" s="6">
        <v>45139.522974537038</v>
      </c>
      <c r="C886" s="9">
        <v>45139.528807870367</v>
      </c>
      <c r="D886" s="10" t="s">
        <v>13</v>
      </c>
      <c r="E886" s="10" t="s">
        <v>9</v>
      </c>
      <c r="F886" s="10" t="s">
        <v>109</v>
      </c>
      <c r="G886" s="108" t="s">
        <v>67</v>
      </c>
      <c r="H8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86" s="48">
        <f>tbl_raw_data[[#This Row],[Date Actioned]]-tbl_raw_data[[#This Row],[Date Tagged]]</f>
        <v>5.8333333290647715E-3</v>
      </c>
      <c r="J886" s="50">
        <f>HOUR(tbl_raw_data[[#This Row],[time_taken]])*60+MINUTE(tbl_raw_data[[#This Row],[time_taken]])+SECOND(tbl_raw_data[[#This Row],[time_taken]])/60</f>
        <v>8.4</v>
      </c>
      <c r="K886" s="54">
        <f>DATE(YEAR(tbl_raw_data[[#This Row],[Date Actioned]]), MONTH(tbl_raw_data[[#This Row],[Date Actioned]]), DAY(tbl_raw_data[[#This Row],[Date Actioned]]))</f>
        <v>45139</v>
      </c>
      <c r="L886" s="55" t="str">
        <f>UPPER(TEXT(tbl_raw_data[[#This Row],[Updated_date]],"MMMM"))</f>
        <v>AUGUST</v>
      </c>
      <c r="M886" s="55" t="str">
        <f>UPPER("Week "&amp;IF(ROUNDUP(DAY(tbl_raw_data[[#This Row],[Updated_date]])/7,0)=5,4,ROUNDUP(DAY(tbl_raw_data[[#This Row],[Updated_date]])/7,0)))</f>
        <v>WEEK 1</v>
      </c>
      <c r="N886" s="57" t="str">
        <f>UPPER(VLOOKUP(tbl_raw_data[[#This Row],[Analyst]],[1]setting!$A$1:$B$15,2,0))</f>
        <v>NAVED</v>
      </c>
      <c r="O886" s="57" t="str">
        <f>UPPER(tbl_raw_data[[#This Row],[Outcome]])</f>
        <v>APPROVE</v>
      </c>
      <c r="P886" s="57" t="str">
        <f>UPPER(tbl_raw_data[[#This Row],[Queue Name]])</f>
        <v>CONSUMER PRE BUREAU</v>
      </c>
      <c r="Q886" s="57" t="str">
        <f>IF(tbl_raw_data[[#This Row],[time_taken_in_mins]]&lt;=20,"SLA_MET","SLA_NOT_MET")</f>
        <v>SLA_MET</v>
      </c>
    </row>
    <row r="887" spans="1:17" ht="15" customHeight="1" x14ac:dyDescent="0.25">
      <c r="A887" s="5" t="s">
        <v>3968</v>
      </c>
      <c r="B887" s="12">
        <v>45139.523229166669</v>
      </c>
      <c r="C887" s="15">
        <v>45139.530914351853</v>
      </c>
      <c r="D887" s="16" t="s">
        <v>8</v>
      </c>
      <c r="E887" s="16" t="s">
        <v>9</v>
      </c>
      <c r="F887" s="16" t="s">
        <v>86</v>
      </c>
      <c r="G887" s="107" t="s">
        <v>3969</v>
      </c>
      <c r="H8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887" s="48">
        <f>tbl_raw_data[[#This Row],[Date Actioned]]-tbl_raw_data[[#This Row],[Date Tagged]]</f>
        <v>7.6851851845276542E-3</v>
      </c>
      <c r="J887" s="50">
        <f>HOUR(tbl_raw_data[[#This Row],[time_taken]])*60+MINUTE(tbl_raw_data[[#This Row],[time_taken]])+SECOND(tbl_raw_data[[#This Row],[time_taken]])/60</f>
        <v>11.066666666666666</v>
      </c>
      <c r="K887" s="54">
        <f>DATE(YEAR(tbl_raw_data[[#This Row],[Date Actioned]]), MONTH(tbl_raw_data[[#This Row],[Date Actioned]]), DAY(tbl_raw_data[[#This Row],[Date Actioned]]))</f>
        <v>45139</v>
      </c>
      <c r="L887" s="55" t="str">
        <f>UPPER(TEXT(tbl_raw_data[[#This Row],[Updated_date]],"MMMM"))</f>
        <v>AUGUST</v>
      </c>
      <c r="M887" s="55" t="str">
        <f>UPPER("Week "&amp;IF(ROUNDUP(DAY(tbl_raw_data[[#This Row],[Updated_date]])/7,0)=5,4,ROUNDUP(DAY(tbl_raw_data[[#This Row],[Updated_date]])/7,0)))</f>
        <v>WEEK 1</v>
      </c>
      <c r="N887" s="57" t="str">
        <f>UPPER(VLOOKUP(tbl_raw_data[[#This Row],[Analyst]],[1]setting!$A$1:$B$15,2,0))</f>
        <v>ASIF</v>
      </c>
      <c r="O887" s="57" t="str">
        <f>UPPER(tbl_raw_data[[#This Row],[Outcome]])</f>
        <v>WITHDRAW</v>
      </c>
      <c r="P887" s="57" t="str">
        <f>UPPER(tbl_raw_data[[#This Row],[Queue Name]])</f>
        <v>CONSUMER PRE BUREAU</v>
      </c>
      <c r="Q887" s="57" t="str">
        <f>IF(tbl_raw_data[[#This Row],[time_taken_in_mins]]&lt;=20,"SLA_MET","SLA_NOT_MET")</f>
        <v>SLA_MET</v>
      </c>
    </row>
    <row r="888" spans="1:17" ht="15" customHeight="1" x14ac:dyDescent="0.25">
      <c r="A888" s="22" t="s">
        <v>3564</v>
      </c>
      <c r="B888" s="12">
        <v>45139.530370370368</v>
      </c>
      <c r="C888" s="13">
        <v>45139.537476851852</v>
      </c>
      <c r="D888" s="14" t="s">
        <v>29</v>
      </c>
      <c r="E888" s="16" t="s">
        <v>41</v>
      </c>
      <c r="F888" s="14" t="s">
        <v>86</v>
      </c>
      <c r="G888" s="106"/>
      <c r="H8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88" s="48">
        <f>tbl_raw_data[[#This Row],[Date Actioned]]-tbl_raw_data[[#This Row],[Date Tagged]]</f>
        <v>7.1064814837882295E-3</v>
      </c>
      <c r="J888" s="50">
        <f>HOUR(tbl_raw_data[[#This Row],[time_taken]])*60+MINUTE(tbl_raw_data[[#This Row],[time_taken]])+SECOND(tbl_raw_data[[#This Row],[time_taken]])/60</f>
        <v>10.233333333333333</v>
      </c>
      <c r="K888" s="54">
        <f>DATE(YEAR(tbl_raw_data[[#This Row],[Date Actioned]]), MONTH(tbl_raw_data[[#This Row],[Date Actioned]]), DAY(tbl_raw_data[[#This Row],[Date Actioned]]))</f>
        <v>45139</v>
      </c>
      <c r="L888" s="55" t="str">
        <f>UPPER(TEXT(tbl_raw_data[[#This Row],[Updated_date]],"MMMM"))</f>
        <v>AUGUST</v>
      </c>
      <c r="M888" s="55" t="str">
        <f>UPPER("Week "&amp;IF(ROUNDUP(DAY(tbl_raw_data[[#This Row],[Updated_date]])/7,0)=5,4,ROUNDUP(DAY(tbl_raw_data[[#This Row],[Updated_date]])/7,0)))</f>
        <v>WEEK 1</v>
      </c>
      <c r="N888" s="57" t="str">
        <f>UPPER(VLOOKUP(tbl_raw_data[[#This Row],[Analyst]],[1]setting!$A$1:$B$15,2,0))</f>
        <v>ASIF</v>
      </c>
      <c r="O888" s="57" t="str">
        <f>UPPER(tbl_raw_data[[#This Row],[Outcome]])</f>
        <v>APPROVE</v>
      </c>
      <c r="P888" s="57" t="str">
        <f>UPPER(tbl_raw_data[[#This Row],[Queue Name]])</f>
        <v>CONSUMER POST BUREAU</v>
      </c>
      <c r="Q888" s="57" t="str">
        <f>IF(tbl_raw_data[[#This Row],[time_taken_in_mins]]&lt;=20,"SLA_MET","SLA_NOT_MET")</f>
        <v>SLA_MET</v>
      </c>
    </row>
    <row r="889" spans="1:17" ht="15" customHeight="1" x14ac:dyDescent="0.25">
      <c r="A889" s="5" t="s">
        <v>5265</v>
      </c>
      <c r="B889" s="6">
        <v>45139.531180555554</v>
      </c>
      <c r="C889" s="7">
        <v>45139.541319444441</v>
      </c>
      <c r="D889" s="8" t="s">
        <v>29</v>
      </c>
      <c r="E889" s="10" t="s">
        <v>41</v>
      </c>
      <c r="F889" s="8" t="s">
        <v>455</v>
      </c>
      <c r="G889" s="109"/>
      <c r="H8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89" s="48">
        <f>tbl_raw_data[[#This Row],[Date Actioned]]-tbl_raw_data[[#This Row],[Date Tagged]]</f>
        <v>1.0138888887013309E-2</v>
      </c>
      <c r="J889" s="50">
        <f>HOUR(tbl_raw_data[[#This Row],[time_taken]])*60+MINUTE(tbl_raw_data[[#This Row],[time_taken]])+SECOND(tbl_raw_data[[#This Row],[time_taken]])/60</f>
        <v>14.6</v>
      </c>
      <c r="K889" s="54">
        <f>DATE(YEAR(tbl_raw_data[[#This Row],[Date Actioned]]), MONTH(tbl_raw_data[[#This Row],[Date Actioned]]), DAY(tbl_raw_data[[#This Row],[Date Actioned]]))</f>
        <v>45139</v>
      </c>
      <c r="L889" s="55" t="str">
        <f>UPPER(TEXT(tbl_raw_data[[#This Row],[Updated_date]],"MMMM"))</f>
        <v>AUGUST</v>
      </c>
      <c r="M889" s="55" t="str">
        <f>UPPER("Week "&amp;IF(ROUNDUP(DAY(tbl_raw_data[[#This Row],[Updated_date]])/7,0)=5,4,ROUNDUP(DAY(tbl_raw_data[[#This Row],[Updated_date]])/7,0)))</f>
        <v>WEEK 1</v>
      </c>
      <c r="N889" s="57" t="str">
        <f>UPPER(VLOOKUP(tbl_raw_data[[#This Row],[Analyst]],[1]setting!$A$1:$B$15,2,0))</f>
        <v>ROHAN</v>
      </c>
      <c r="O889" s="57" t="str">
        <f>UPPER(tbl_raw_data[[#This Row],[Outcome]])</f>
        <v>APPROVE</v>
      </c>
      <c r="P889" s="57" t="str">
        <f>UPPER(tbl_raw_data[[#This Row],[Queue Name]])</f>
        <v>CONSUMER POST BUREAU</v>
      </c>
      <c r="Q889" s="57" t="str">
        <f>IF(tbl_raw_data[[#This Row],[time_taken_in_mins]]&lt;=20,"SLA_MET","SLA_NOT_MET")</f>
        <v>SLA_MET</v>
      </c>
    </row>
    <row r="890" spans="1:17" ht="15" customHeight="1" x14ac:dyDescent="0.25">
      <c r="A890" s="11" t="s">
        <v>6084</v>
      </c>
      <c r="B890" s="12">
        <v>45139.531643518516</v>
      </c>
      <c r="C890" s="13">
        <v>45139.543749999997</v>
      </c>
      <c r="D890" s="14" t="s">
        <v>29</v>
      </c>
      <c r="E890" s="16" t="s">
        <v>28</v>
      </c>
      <c r="F890" s="14" t="s">
        <v>86</v>
      </c>
      <c r="G890" s="106"/>
      <c r="H8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890" s="48">
        <f>tbl_raw_data[[#This Row],[Date Actioned]]-tbl_raw_data[[#This Row],[Date Tagged]]</f>
        <v>1.2106481481168885E-2</v>
      </c>
      <c r="J890" s="50">
        <f>HOUR(tbl_raw_data[[#This Row],[time_taken]])*60+MINUTE(tbl_raw_data[[#This Row],[time_taken]])+SECOND(tbl_raw_data[[#This Row],[time_taken]])/60</f>
        <v>17.433333333333334</v>
      </c>
      <c r="K890" s="54">
        <f>DATE(YEAR(tbl_raw_data[[#This Row],[Date Actioned]]), MONTH(tbl_raw_data[[#This Row],[Date Actioned]]), DAY(tbl_raw_data[[#This Row],[Date Actioned]]))</f>
        <v>45139</v>
      </c>
      <c r="L890" s="55" t="str">
        <f>UPPER(TEXT(tbl_raw_data[[#This Row],[Updated_date]],"MMMM"))</f>
        <v>AUGUST</v>
      </c>
      <c r="M890" s="55" t="str">
        <f>UPPER("Week "&amp;IF(ROUNDUP(DAY(tbl_raw_data[[#This Row],[Updated_date]])/7,0)=5,4,ROUNDUP(DAY(tbl_raw_data[[#This Row],[Updated_date]])/7,0)))</f>
        <v>WEEK 1</v>
      </c>
      <c r="N890" s="57" t="str">
        <f>UPPER(VLOOKUP(tbl_raw_data[[#This Row],[Analyst]],[1]setting!$A$1:$B$15,2,0))</f>
        <v>ASIF</v>
      </c>
      <c r="O890" s="57" t="str">
        <f>UPPER(tbl_raw_data[[#This Row],[Outcome]])</f>
        <v>APPROVE</v>
      </c>
      <c r="P890" s="57" t="str">
        <f>UPPER(tbl_raw_data[[#This Row],[Queue Name]])</f>
        <v>CONSUMER EXISTING</v>
      </c>
      <c r="Q890" s="57" t="str">
        <f>IF(tbl_raw_data[[#This Row],[time_taken_in_mins]]&lt;=20,"SLA_MET","SLA_NOT_MET")</f>
        <v>SLA_MET</v>
      </c>
    </row>
    <row r="891" spans="1:17" ht="15" customHeight="1" x14ac:dyDescent="0.25">
      <c r="A891" s="11" t="s">
        <v>871</v>
      </c>
      <c r="B891" s="6">
        <v>45139.5391087963</v>
      </c>
      <c r="C891" s="9">
        <v>45139.542569444442</v>
      </c>
      <c r="D891" s="10" t="s">
        <v>8</v>
      </c>
      <c r="E891" s="10" t="s">
        <v>9</v>
      </c>
      <c r="F891" s="10" t="s">
        <v>10</v>
      </c>
      <c r="G891" s="108" t="s">
        <v>872</v>
      </c>
      <c r="H8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1" s="48">
        <f>tbl_raw_data[[#This Row],[Date Actioned]]-tbl_raw_data[[#This Row],[Date Tagged]]</f>
        <v>3.4606481422088109E-3</v>
      </c>
      <c r="J891" s="50">
        <f>HOUR(tbl_raw_data[[#This Row],[time_taken]])*60+MINUTE(tbl_raw_data[[#This Row],[time_taken]])+SECOND(tbl_raw_data[[#This Row],[time_taken]])/60</f>
        <v>4.9833333333333334</v>
      </c>
      <c r="K891" s="54">
        <f>DATE(YEAR(tbl_raw_data[[#This Row],[Date Actioned]]), MONTH(tbl_raw_data[[#This Row],[Date Actioned]]), DAY(tbl_raw_data[[#This Row],[Date Actioned]]))</f>
        <v>45139</v>
      </c>
      <c r="L891" s="55" t="str">
        <f>UPPER(TEXT(tbl_raw_data[[#This Row],[Updated_date]],"MMMM"))</f>
        <v>AUGUST</v>
      </c>
      <c r="M891" s="55" t="str">
        <f>UPPER("Week "&amp;IF(ROUNDUP(DAY(tbl_raw_data[[#This Row],[Updated_date]])/7,0)=5,4,ROUNDUP(DAY(tbl_raw_data[[#This Row],[Updated_date]])/7,0)))</f>
        <v>WEEK 1</v>
      </c>
      <c r="N891" s="57" t="str">
        <f>UPPER(VLOOKUP(tbl_raw_data[[#This Row],[Analyst]],[1]setting!$A$1:$B$15,2,0))</f>
        <v>SAM</v>
      </c>
      <c r="O891" s="57" t="str">
        <f>UPPER(tbl_raw_data[[#This Row],[Outcome]])</f>
        <v>WITHDRAW</v>
      </c>
      <c r="P891" s="57" t="str">
        <f>UPPER(tbl_raw_data[[#This Row],[Queue Name]])</f>
        <v>CONSUMER PRE BUREAU</v>
      </c>
      <c r="Q891" s="57" t="str">
        <f>IF(tbl_raw_data[[#This Row],[time_taken_in_mins]]&lt;=20,"SLA_MET","SLA_NOT_MET")</f>
        <v>SLA_MET</v>
      </c>
    </row>
    <row r="892" spans="1:17" ht="15" customHeight="1" x14ac:dyDescent="0.25">
      <c r="A892" s="22" t="s">
        <v>3371</v>
      </c>
      <c r="B892" s="6">
        <v>45139.540393518517</v>
      </c>
      <c r="C892" s="9">
        <v>45139.547268518516</v>
      </c>
      <c r="D892" s="10" t="s">
        <v>13</v>
      </c>
      <c r="E892" s="10" t="s">
        <v>9</v>
      </c>
      <c r="F892" s="10" t="s">
        <v>109</v>
      </c>
      <c r="G892" s="108" t="s">
        <v>29</v>
      </c>
      <c r="H8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2" s="48">
        <f>tbl_raw_data[[#This Row],[Date Actioned]]-tbl_raw_data[[#This Row],[Date Tagged]]</f>
        <v>6.8749999991268851E-3</v>
      </c>
      <c r="J892" s="50">
        <f>HOUR(tbl_raw_data[[#This Row],[time_taken]])*60+MINUTE(tbl_raw_data[[#This Row],[time_taken]])+SECOND(tbl_raw_data[[#This Row],[time_taken]])/60</f>
        <v>9.9</v>
      </c>
      <c r="K892" s="54">
        <f>DATE(YEAR(tbl_raw_data[[#This Row],[Date Actioned]]), MONTH(tbl_raw_data[[#This Row],[Date Actioned]]), DAY(tbl_raw_data[[#This Row],[Date Actioned]]))</f>
        <v>45139</v>
      </c>
      <c r="L892" s="55" t="str">
        <f>UPPER(TEXT(tbl_raw_data[[#This Row],[Updated_date]],"MMMM"))</f>
        <v>AUGUST</v>
      </c>
      <c r="M892" s="55" t="str">
        <f>UPPER("Week "&amp;IF(ROUNDUP(DAY(tbl_raw_data[[#This Row],[Updated_date]])/7,0)=5,4,ROUNDUP(DAY(tbl_raw_data[[#This Row],[Updated_date]])/7,0)))</f>
        <v>WEEK 1</v>
      </c>
      <c r="N892" s="57" t="str">
        <f>UPPER(VLOOKUP(tbl_raw_data[[#This Row],[Analyst]],[1]setting!$A$1:$B$15,2,0))</f>
        <v>NAVED</v>
      </c>
      <c r="O892" s="57" t="str">
        <f>UPPER(tbl_raw_data[[#This Row],[Outcome]])</f>
        <v>APPROVE</v>
      </c>
      <c r="P892" s="57" t="str">
        <f>UPPER(tbl_raw_data[[#This Row],[Queue Name]])</f>
        <v>CONSUMER PRE BUREAU</v>
      </c>
      <c r="Q892" s="57" t="str">
        <f>IF(tbl_raw_data[[#This Row],[time_taken_in_mins]]&lt;=20,"SLA_MET","SLA_NOT_MET")</f>
        <v>SLA_MET</v>
      </c>
    </row>
    <row r="893" spans="1:17" ht="15" customHeight="1" x14ac:dyDescent="0.25">
      <c r="A893" s="22" t="s">
        <v>1449</v>
      </c>
      <c r="B893" s="12">
        <v>45139.542627314811</v>
      </c>
      <c r="C893" s="15">
        <v>45139.546990740739</v>
      </c>
      <c r="D893" s="16" t="s">
        <v>8</v>
      </c>
      <c r="E893" s="16" t="s">
        <v>41</v>
      </c>
      <c r="F893" s="16" t="s">
        <v>10</v>
      </c>
      <c r="G893" s="107" t="s">
        <v>1450</v>
      </c>
      <c r="H8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3" s="48">
        <f>tbl_raw_data[[#This Row],[Date Actioned]]-tbl_raw_data[[#This Row],[Date Tagged]]</f>
        <v>4.3634259272948839E-3</v>
      </c>
      <c r="J893" s="50">
        <f>HOUR(tbl_raw_data[[#This Row],[time_taken]])*60+MINUTE(tbl_raw_data[[#This Row],[time_taken]])+SECOND(tbl_raw_data[[#This Row],[time_taken]])/60</f>
        <v>6.2833333333333332</v>
      </c>
      <c r="K893" s="54">
        <f>DATE(YEAR(tbl_raw_data[[#This Row],[Date Actioned]]), MONTH(tbl_raw_data[[#This Row],[Date Actioned]]), DAY(tbl_raw_data[[#This Row],[Date Actioned]]))</f>
        <v>45139</v>
      </c>
      <c r="L893" s="55" t="str">
        <f>UPPER(TEXT(tbl_raw_data[[#This Row],[Updated_date]],"MMMM"))</f>
        <v>AUGUST</v>
      </c>
      <c r="M893" s="55" t="str">
        <f>UPPER("Week "&amp;IF(ROUNDUP(DAY(tbl_raw_data[[#This Row],[Updated_date]])/7,0)=5,4,ROUNDUP(DAY(tbl_raw_data[[#This Row],[Updated_date]])/7,0)))</f>
        <v>WEEK 1</v>
      </c>
      <c r="N893" s="57" t="str">
        <f>UPPER(VLOOKUP(tbl_raw_data[[#This Row],[Analyst]],[1]setting!$A$1:$B$15,2,0))</f>
        <v>SAM</v>
      </c>
      <c r="O893" s="57" t="str">
        <f>UPPER(tbl_raw_data[[#This Row],[Outcome]])</f>
        <v>WITHDRAW</v>
      </c>
      <c r="P893" s="57" t="str">
        <f>UPPER(tbl_raw_data[[#This Row],[Queue Name]])</f>
        <v>CONSUMER POST BUREAU</v>
      </c>
      <c r="Q893" s="57" t="str">
        <f>IF(tbl_raw_data[[#This Row],[time_taken_in_mins]]&lt;=20,"SLA_MET","SLA_NOT_MET")</f>
        <v>SLA_MET</v>
      </c>
    </row>
    <row r="894" spans="1:17" ht="15" customHeight="1" x14ac:dyDescent="0.25">
      <c r="A894" s="5" t="s">
        <v>3082</v>
      </c>
      <c r="B894" s="12">
        <v>45139.545057870368</v>
      </c>
      <c r="C894" s="15">
        <v>45139.551574074074</v>
      </c>
      <c r="D894" s="16" t="s">
        <v>13</v>
      </c>
      <c r="E894" s="16" t="s">
        <v>28</v>
      </c>
      <c r="F894" s="16" t="s">
        <v>86</v>
      </c>
      <c r="G894" s="107" t="s">
        <v>53</v>
      </c>
      <c r="H8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4" s="48">
        <f>tbl_raw_data[[#This Row],[Date Actioned]]-tbl_raw_data[[#This Row],[Date Tagged]]</f>
        <v>6.5162037062691525E-3</v>
      </c>
      <c r="J894" s="50">
        <f>HOUR(tbl_raw_data[[#This Row],[time_taken]])*60+MINUTE(tbl_raw_data[[#This Row],[time_taken]])+SECOND(tbl_raw_data[[#This Row],[time_taken]])/60</f>
        <v>9.3833333333333329</v>
      </c>
      <c r="K894" s="54">
        <f>DATE(YEAR(tbl_raw_data[[#This Row],[Date Actioned]]), MONTH(tbl_raw_data[[#This Row],[Date Actioned]]), DAY(tbl_raw_data[[#This Row],[Date Actioned]]))</f>
        <v>45139</v>
      </c>
      <c r="L894" s="55" t="str">
        <f>UPPER(TEXT(tbl_raw_data[[#This Row],[Updated_date]],"MMMM"))</f>
        <v>AUGUST</v>
      </c>
      <c r="M894" s="55" t="str">
        <f>UPPER("Week "&amp;IF(ROUNDUP(DAY(tbl_raw_data[[#This Row],[Updated_date]])/7,0)=5,4,ROUNDUP(DAY(tbl_raw_data[[#This Row],[Updated_date]])/7,0)))</f>
        <v>WEEK 1</v>
      </c>
      <c r="N894" s="57" t="str">
        <f>UPPER(VLOOKUP(tbl_raw_data[[#This Row],[Analyst]],[1]setting!$A$1:$B$15,2,0))</f>
        <v>ASIF</v>
      </c>
      <c r="O894" s="57" t="str">
        <f>UPPER(tbl_raw_data[[#This Row],[Outcome]])</f>
        <v>APPROVE</v>
      </c>
      <c r="P894" s="57" t="str">
        <f>UPPER(tbl_raw_data[[#This Row],[Queue Name]])</f>
        <v>CONSUMER EXISTING</v>
      </c>
      <c r="Q894" s="57" t="str">
        <f>IF(tbl_raw_data[[#This Row],[time_taken_in_mins]]&lt;=20,"SLA_MET","SLA_NOT_MET")</f>
        <v>SLA_MET</v>
      </c>
    </row>
    <row r="895" spans="1:17" ht="26.25" x14ac:dyDescent="0.25">
      <c r="A895" s="5" t="s">
        <v>6639</v>
      </c>
      <c r="B895" s="6">
        <v>45139.54787037037</v>
      </c>
      <c r="C895" s="9">
        <v>45139.562442129631</v>
      </c>
      <c r="D895" s="10" t="s">
        <v>8</v>
      </c>
      <c r="E895" s="10" t="s">
        <v>28</v>
      </c>
      <c r="F895" s="10" t="s">
        <v>109</v>
      </c>
      <c r="G895" s="108" t="s">
        <v>6640</v>
      </c>
      <c r="H8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895" s="48">
        <f>tbl_raw_data[[#This Row],[Date Actioned]]-tbl_raw_data[[#This Row],[Date Tagged]]</f>
        <v>1.4571759260434192E-2</v>
      </c>
      <c r="J895" s="50">
        <f>HOUR(tbl_raw_data[[#This Row],[time_taken]])*60+MINUTE(tbl_raw_data[[#This Row],[time_taken]])+SECOND(tbl_raw_data[[#This Row],[time_taken]])/60</f>
        <v>20.983333333333334</v>
      </c>
      <c r="K895" s="54">
        <f>DATE(YEAR(tbl_raw_data[[#This Row],[Date Actioned]]), MONTH(tbl_raw_data[[#This Row],[Date Actioned]]), DAY(tbl_raw_data[[#This Row],[Date Actioned]]))</f>
        <v>45139</v>
      </c>
      <c r="L895" s="55" t="str">
        <f>UPPER(TEXT(tbl_raw_data[[#This Row],[Updated_date]],"MMMM"))</f>
        <v>AUGUST</v>
      </c>
      <c r="M895" s="55" t="str">
        <f>UPPER("Week "&amp;IF(ROUNDUP(DAY(tbl_raw_data[[#This Row],[Updated_date]])/7,0)=5,4,ROUNDUP(DAY(tbl_raw_data[[#This Row],[Updated_date]])/7,0)))</f>
        <v>WEEK 1</v>
      </c>
      <c r="N895" s="57" t="str">
        <f>UPPER(VLOOKUP(tbl_raw_data[[#This Row],[Analyst]],[1]setting!$A$1:$B$15,2,0))</f>
        <v>NAVED</v>
      </c>
      <c r="O895" s="57" t="str">
        <f>UPPER(tbl_raw_data[[#This Row],[Outcome]])</f>
        <v>WITHDRAW</v>
      </c>
      <c r="P895" s="57" t="str">
        <f>UPPER(tbl_raw_data[[#This Row],[Queue Name]])</f>
        <v>CONSUMER EXISTING</v>
      </c>
      <c r="Q895" s="57" t="str">
        <f>IF(tbl_raw_data[[#This Row],[time_taken_in_mins]]&lt;=20,"SLA_MET","SLA_NOT_MET")</f>
        <v>SLA_NOT_MET</v>
      </c>
    </row>
    <row r="896" spans="1:17" ht="15" customHeight="1" x14ac:dyDescent="0.25">
      <c r="A896" s="22" t="s">
        <v>72</v>
      </c>
      <c r="B896" s="6">
        <v>45139.549814814818</v>
      </c>
      <c r="C896" s="9">
        <v>45139.551053240742</v>
      </c>
      <c r="D896" s="10" t="s">
        <v>46</v>
      </c>
      <c r="E896" s="10" t="s">
        <v>41</v>
      </c>
      <c r="F896" s="10" t="s">
        <v>73</v>
      </c>
      <c r="G896" s="108" t="s">
        <v>74</v>
      </c>
      <c r="H8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6" s="48">
        <f>tbl_raw_data[[#This Row],[Date Actioned]]-tbl_raw_data[[#This Row],[Date Tagged]]</f>
        <v>1.2384259243845008E-3</v>
      </c>
      <c r="J896" s="50">
        <f>HOUR(tbl_raw_data[[#This Row],[time_taken]])*60+MINUTE(tbl_raw_data[[#This Row],[time_taken]])+SECOND(tbl_raw_data[[#This Row],[time_taken]])/60</f>
        <v>1.7833333333333332</v>
      </c>
      <c r="K896" s="54">
        <f>DATE(YEAR(tbl_raw_data[[#This Row],[Date Actioned]]), MONTH(tbl_raw_data[[#This Row],[Date Actioned]]), DAY(tbl_raw_data[[#This Row],[Date Actioned]]))</f>
        <v>45139</v>
      </c>
      <c r="L896" s="55" t="str">
        <f>UPPER(TEXT(tbl_raw_data[[#This Row],[Updated_date]],"MMMM"))</f>
        <v>AUGUST</v>
      </c>
      <c r="M896" s="55" t="str">
        <f>UPPER("Week "&amp;IF(ROUNDUP(DAY(tbl_raw_data[[#This Row],[Updated_date]])/7,0)=5,4,ROUNDUP(DAY(tbl_raw_data[[#This Row],[Updated_date]])/7,0)))</f>
        <v>WEEK 1</v>
      </c>
      <c r="N896" s="57" t="str">
        <f>UPPER(VLOOKUP(tbl_raw_data[[#This Row],[Analyst]],[1]setting!$A$1:$B$15,2,0))</f>
        <v>SHAHID</v>
      </c>
      <c r="O896" s="57" t="str">
        <f>UPPER(tbl_raw_data[[#This Row],[Outcome]])</f>
        <v>DECLINE</v>
      </c>
      <c r="P896" s="57" t="str">
        <f>UPPER(tbl_raw_data[[#This Row],[Queue Name]])</f>
        <v>CONSUMER POST BUREAU</v>
      </c>
      <c r="Q896" s="57" t="str">
        <f>IF(tbl_raw_data[[#This Row],[time_taken_in_mins]]&lt;=20,"SLA_MET","SLA_NOT_MET")</f>
        <v>SLA_MET</v>
      </c>
    </row>
    <row r="897" spans="1:17" ht="15" customHeight="1" x14ac:dyDescent="0.25">
      <c r="A897" s="11" t="s">
        <v>4927</v>
      </c>
      <c r="B897" s="6">
        <v>45139.552789351852</v>
      </c>
      <c r="C897" s="9">
        <v>45139.562083333331</v>
      </c>
      <c r="D897" s="10" t="s">
        <v>13</v>
      </c>
      <c r="E897" s="10" t="s">
        <v>28</v>
      </c>
      <c r="F897" s="10" t="s">
        <v>10</v>
      </c>
      <c r="G897" s="108" t="s">
        <v>53</v>
      </c>
      <c r="H8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7" s="48">
        <f>tbl_raw_data[[#This Row],[Date Actioned]]-tbl_raw_data[[#This Row],[Date Tagged]]</f>
        <v>9.29398147854954E-3</v>
      </c>
      <c r="J897" s="50">
        <f>HOUR(tbl_raw_data[[#This Row],[time_taken]])*60+MINUTE(tbl_raw_data[[#This Row],[time_taken]])+SECOND(tbl_raw_data[[#This Row],[time_taken]])/60</f>
        <v>13.383333333333333</v>
      </c>
      <c r="K897" s="54">
        <f>DATE(YEAR(tbl_raw_data[[#This Row],[Date Actioned]]), MONTH(tbl_raw_data[[#This Row],[Date Actioned]]), DAY(tbl_raw_data[[#This Row],[Date Actioned]]))</f>
        <v>45139</v>
      </c>
      <c r="L897" s="55" t="str">
        <f>UPPER(TEXT(tbl_raw_data[[#This Row],[Updated_date]],"MMMM"))</f>
        <v>AUGUST</v>
      </c>
      <c r="M897" s="55" t="str">
        <f>UPPER("Week "&amp;IF(ROUNDUP(DAY(tbl_raw_data[[#This Row],[Updated_date]])/7,0)=5,4,ROUNDUP(DAY(tbl_raw_data[[#This Row],[Updated_date]])/7,0)))</f>
        <v>WEEK 1</v>
      </c>
      <c r="N897" s="57" t="str">
        <f>UPPER(VLOOKUP(tbl_raw_data[[#This Row],[Analyst]],[1]setting!$A$1:$B$15,2,0))</f>
        <v>SAM</v>
      </c>
      <c r="O897" s="57" t="str">
        <f>UPPER(tbl_raw_data[[#This Row],[Outcome]])</f>
        <v>APPROVE</v>
      </c>
      <c r="P897" s="57" t="str">
        <f>UPPER(tbl_raw_data[[#This Row],[Queue Name]])</f>
        <v>CONSUMER EXISTING</v>
      </c>
      <c r="Q897" s="57" t="str">
        <f>IF(tbl_raw_data[[#This Row],[time_taken_in_mins]]&lt;=20,"SLA_MET","SLA_NOT_MET")</f>
        <v>SLA_MET</v>
      </c>
    </row>
    <row r="898" spans="1:17" ht="15" customHeight="1" x14ac:dyDescent="0.25">
      <c r="A898" s="5" t="s">
        <v>2044</v>
      </c>
      <c r="B898" s="12">
        <v>45139.553831018522</v>
      </c>
      <c r="C898" s="15">
        <v>45139.558946759258</v>
      </c>
      <c r="D898" s="16" t="s">
        <v>46</v>
      </c>
      <c r="E898" s="16" t="s">
        <v>41</v>
      </c>
      <c r="F898" s="16" t="s">
        <v>73</v>
      </c>
      <c r="G898" s="107" t="s">
        <v>94</v>
      </c>
      <c r="H8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898" s="48">
        <f>tbl_raw_data[[#This Row],[Date Actioned]]-tbl_raw_data[[#This Row],[Date Tagged]]</f>
        <v>5.1157407360733487E-3</v>
      </c>
      <c r="J898" s="50">
        <f>HOUR(tbl_raw_data[[#This Row],[time_taken]])*60+MINUTE(tbl_raw_data[[#This Row],[time_taken]])+SECOND(tbl_raw_data[[#This Row],[time_taken]])/60</f>
        <v>7.3666666666666663</v>
      </c>
      <c r="K898" s="54">
        <f>DATE(YEAR(tbl_raw_data[[#This Row],[Date Actioned]]), MONTH(tbl_raw_data[[#This Row],[Date Actioned]]), DAY(tbl_raw_data[[#This Row],[Date Actioned]]))</f>
        <v>45139</v>
      </c>
      <c r="L898" s="55" t="str">
        <f>UPPER(TEXT(tbl_raw_data[[#This Row],[Updated_date]],"MMMM"))</f>
        <v>AUGUST</v>
      </c>
      <c r="M898" s="55" t="str">
        <f>UPPER("Week "&amp;IF(ROUNDUP(DAY(tbl_raw_data[[#This Row],[Updated_date]])/7,0)=5,4,ROUNDUP(DAY(tbl_raw_data[[#This Row],[Updated_date]])/7,0)))</f>
        <v>WEEK 1</v>
      </c>
      <c r="N898" s="57" t="str">
        <f>UPPER(VLOOKUP(tbl_raw_data[[#This Row],[Analyst]],[1]setting!$A$1:$B$15,2,0))</f>
        <v>SHAHID</v>
      </c>
      <c r="O898" s="57" t="str">
        <f>UPPER(tbl_raw_data[[#This Row],[Outcome]])</f>
        <v>DECLINE</v>
      </c>
      <c r="P898" s="57" t="str">
        <f>UPPER(tbl_raw_data[[#This Row],[Queue Name]])</f>
        <v>CONSUMER POST BUREAU</v>
      </c>
      <c r="Q898" s="57" t="str">
        <f>IF(tbl_raw_data[[#This Row],[time_taken_in_mins]]&lt;=20,"SLA_MET","SLA_NOT_MET")</f>
        <v>SLA_MET</v>
      </c>
    </row>
    <row r="899" spans="1:17" ht="15" customHeight="1" x14ac:dyDescent="0.25">
      <c r="A899" s="22" t="s">
        <v>5829</v>
      </c>
      <c r="B899" s="12">
        <v>45139.553831018522</v>
      </c>
      <c r="C899" s="15">
        <v>45139.56527777778</v>
      </c>
      <c r="D899" s="16" t="s">
        <v>13</v>
      </c>
      <c r="E899" s="16" t="s">
        <v>9</v>
      </c>
      <c r="F899" s="16" t="s">
        <v>86</v>
      </c>
      <c r="G899" s="107" t="s">
        <v>67</v>
      </c>
      <c r="H8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899" s="48">
        <f>tbl_raw_data[[#This Row],[Date Actioned]]-tbl_raw_data[[#This Row],[Date Tagged]]</f>
        <v>1.1446759257523809E-2</v>
      </c>
      <c r="J899" s="50">
        <f>HOUR(tbl_raw_data[[#This Row],[time_taken]])*60+MINUTE(tbl_raw_data[[#This Row],[time_taken]])+SECOND(tbl_raw_data[[#This Row],[time_taken]])/60</f>
        <v>16.483333333333334</v>
      </c>
      <c r="K899" s="54">
        <f>DATE(YEAR(tbl_raw_data[[#This Row],[Date Actioned]]), MONTH(tbl_raw_data[[#This Row],[Date Actioned]]), DAY(tbl_raw_data[[#This Row],[Date Actioned]]))</f>
        <v>45139</v>
      </c>
      <c r="L899" s="55" t="str">
        <f>UPPER(TEXT(tbl_raw_data[[#This Row],[Updated_date]],"MMMM"))</f>
        <v>AUGUST</v>
      </c>
      <c r="M899" s="55" t="str">
        <f>UPPER("Week "&amp;IF(ROUNDUP(DAY(tbl_raw_data[[#This Row],[Updated_date]])/7,0)=5,4,ROUNDUP(DAY(tbl_raw_data[[#This Row],[Updated_date]])/7,0)))</f>
        <v>WEEK 1</v>
      </c>
      <c r="N899" s="57" t="str">
        <f>UPPER(VLOOKUP(tbl_raw_data[[#This Row],[Analyst]],[1]setting!$A$1:$B$15,2,0))</f>
        <v>ASIF</v>
      </c>
      <c r="O899" s="57" t="str">
        <f>UPPER(tbl_raw_data[[#This Row],[Outcome]])</f>
        <v>APPROVE</v>
      </c>
      <c r="P899" s="57" t="str">
        <f>UPPER(tbl_raw_data[[#This Row],[Queue Name]])</f>
        <v>CONSUMER PRE BUREAU</v>
      </c>
      <c r="Q899" s="57" t="str">
        <f>IF(tbl_raw_data[[#This Row],[time_taken_in_mins]]&lt;=20,"SLA_MET","SLA_NOT_MET")</f>
        <v>SLA_MET</v>
      </c>
    </row>
    <row r="900" spans="1:17" ht="15" customHeight="1" x14ac:dyDescent="0.25">
      <c r="A900" s="11" t="s">
        <v>6351</v>
      </c>
      <c r="B900" s="12">
        <v>45139.555162037039</v>
      </c>
      <c r="C900" s="15">
        <v>45139.568194444444</v>
      </c>
      <c r="D900" s="16" t="s">
        <v>8</v>
      </c>
      <c r="E900" s="16" t="s">
        <v>9</v>
      </c>
      <c r="F900" s="16" t="s">
        <v>73</v>
      </c>
      <c r="G900" s="107" t="s">
        <v>6352</v>
      </c>
      <c r="H9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00" s="48">
        <f>tbl_raw_data[[#This Row],[Date Actioned]]-tbl_raw_data[[#This Row],[Date Tagged]]</f>
        <v>1.3032407405262347E-2</v>
      </c>
      <c r="J900" s="50">
        <f>HOUR(tbl_raw_data[[#This Row],[time_taken]])*60+MINUTE(tbl_raw_data[[#This Row],[time_taken]])+SECOND(tbl_raw_data[[#This Row],[time_taken]])/60</f>
        <v>18.766666666666666</v>
      </c>
      <c r="K900" s="54">
        <f>DATE(YEAR(tbl_raw_data[[#This Row],[Date Actioned]]), MONTH(tbl_raw_data[[#This Row],[Date Actioned]]), DAY(tbl_raw_data[[#This Row],[Date Actioned]]))</f>
        <v>45139</v>
      </c>
      <c r="L900" s="55" t="str">
        <f>UPPER(TEXT(tbl_raw_data[[#This Row],[Updated_date]],"MMMM"))</f>
        <v>AUGUST</v>
      </c>
      <c r="M900" s="55" t="str">
        <f>UPPER("Week "&amp;IF(ROUNDUP(DAY(tbl_raw_data[[#This Row],[Updated_date]])/7,0)=5,4,ROUNDUP(DAY(tbl_raw_data[[#This Row],[Updated_date]])/7,0)))</f>
        <v>WEEK 1</v>
      </c>
      <c r="N900" s="57" t="str">
        <f>UPPER(VLOOKUP(tbl_raw_data[[#This Row],[Analyst]],[1]setting!$A$1:$B$15,2,0))</f>
        <v>SHAHID</v>
      </c>
      <c r="O900" s="57" t="str">
        <f>UPPER(tbl_raw_data[[#This Row],[Outcome]])</f>
        <v>WITHDRAW</v>
      </c>
      <c r="P900" s="57" t="str">
        <f>UPPER(tbl_raw_data[[#This Row],[Queue Name]])</f>
        <v>CONSUMER PRE BUREAU</v>
      </c>
      <c r="Q900" s="57" t="str">
        <f>IF(tbl_raw_data[[#This Row],[time_taken_in_mins]]&lt;=20,"SLA_MET","SLA_NOT_MET")</f>
        <v>SLA_MET</v>
      </c>
    </row>
    <row r="901" spans="1:17" ht="15" customHeight="1" x14ac:dyDescent="0.25">
      <c r="A901" s="22" t="s">
        <v>6013</v>
      </c>
      <c r="B901" s="6">
        <v>45139.555173611108</v>
      </c>
      <c r="C901" s="9">
        <v>45139.567106481481</v>
      </c>
      <c r="D901" s="10" t="s">
        <v>8</v>
      </c>
      <c r="E901" s="10" t="s">
        <v>9</v>
      </c>
      <c r="F901" s="10" t="s">
        <v>10</v>
      </c>
      <c r="G901" s="108" t="s">
        <v>6014</v>
      </c>
      <c r="H9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01" s="48">
        <f>tbl_raw_data[[#This Row],[Date Actioned]]-tbl_raw_data[[#This Row],[Date Tagged]]</f>
        <v>1.1932870373129845E-2</v>
      </c>
      <c r="J901" s="50">
        <f>HOUR(tbl_raw_data[[#This Row],[time_taken]])*60+MINUTE(tbl_raw_data[[#This Row],[time_taken]])+SECOND(tbl_raw_data[[#This Row],[time_taken]])/60</f>
        <v>17.183333333333334</v>
      </c>
      <c r="K901" s="54">
        <f>DATE(YEAR(tbl_raw_data[[#This Row],[Date Actioned]]), MONTH(tbl_raw_data[[#This Row],[Date Actioned]]), DAY(tbl_raw_data[[#This Row],[Date Actioned]]))</f>
        <v>45139</v>
      </c>
      <c r="L901" s="55" t="str">
        <f>UPPER(TEXT(tbl_raw_data[[#This Row],[Updated_date]],"MMMM"))</f>
        <v>AUGUST</v>
      </c>
      <c r="M901" s="55" t="str">
        <f>UPPER("Week "&amp;IF(ROUNDUP(DAY(tbl_raw_data[[#This Row],[Updated_date]])/7,0)=5,4,ROUNDUP(DAY(tbl_raw_data[[#This Row],[Updated_date]])/7,0)))</f>
        <v>WEEK 1</v>
      </c>
      <c r="N901" s="57" t="str">
        <f>UPPER(VLOOKUP(tbl_raw_data[[#This Row],[Analyst]],[1]setting!$A$1:$B$15,2,0))</f>
        <v>SAM</v>
      </c>
      <c r="O901" s="57" t="str">
        <f>UPPER(tbl_raw_data[[#This Row],[Outcome]])</f>
        <v>WITHDRAW</v>
      </c>
      <c r="P901" s="57" t="str">
        <f>UPPER(tbl_raw_data[[#This Row],[Queue Name]])</f>
        <v>CONSUMER PRE BUREAU</v>
      </c>
      <c r="Q901" s="57" t="str">
        <f>IF(tbl_raw_data[[#This Row],[time_taken_in_mins]]&lt;=20,"SLA_MET","SLA_NOT_MET")</f>
        <v>SLA_MET</v>
      </c>
    </row>
    <row r="902" spans="1:17" ht="15" customHeight="1" x14ac:dyDescent="0.25">
      <c r="A902" s="5" t="s">
        <v>5536</v>
      </c>
      <c r="B902" s="6">
        <v>45139.557662037034</v>
      </c>
      <c r="C902" s="7">
        <v>45139.568402777775</v>
      </c>
      <c r="D902" s="8" t="s">
        <v>29</v>
      </c>
      <c r="E902" s="10" t="s">
        <v>28</v>
      </c>
      <c r="F902" s="8" t="s">
        <v>168</v>
      </c>
      <c r="G902" s="109"/>
      <c r="H9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02" s="48">
        <f>tbl_raw_data[[#This Row],[Date Actioned]]-tbl_raw_data[[#This Row],[Date Tagged]]</f>
        <v>1.0740740741312038E-2</v>
      </c>
      <c r="J902" s="50">
        <f>HOUR(tbl_raw_data[[#This Row],[time_taken]])*60+MINUTE(tbl_raw_data[[#This Row],[time_taken]])+SECOND(tbl_raw_data[[#This Row],[time_taken]])/60</f>
        <v>15.466666666666667</v>
      </c>
      <c r="K902" s="54">
        <f>DATE(YEAR(tbl_raw_data[[#This Row],[Date Actioned]]), MONTH(tbl_raw_data[[#This Row],[Date Actioned]]), DAY(tbl_raw_data[[#This Row],[Date Actioned]]))</f>
        <v>45139</v>
      </c>
      <c r="L902" s="55" t="str">
        <f>UPPER(TEXT(tbl_raw_data[[#This Row],[Updated_date]],"MMMM"))</f>
        <v>AUGUST</v>
      </c>
      <c r="M902" s="55" t="str">
        <f>UPPER("Week "&amp;IF(ROUNDUP(DAY(tbl_raw_data[[#This Row],[Updated_date]])/7,0)=5,4,ROUNDUP(DAY(tbl_raw_data[[#This Row],[Updated_date]])/7,0)))</f>
        <v>WEEK 1</v>
      </c>
      <c r="N902" s="57" t="str">
        <f>UPPER(VLOOKUP(tbl_raw_data[[#This Row],[Analyst]],[1]setting!$A$1:$B$15,2,0))</f>
        <v>MERCEDES</v>
      </c>
      <c r="O902" s="57" t="str">
        <f>UPPER(tbl_raw_data[[#This Row],[Outcome]])</f>
        <v>APPROVE</v>
      </c>
      <c r="P902" s="57" t="str">
        <f>UPPER(tbl_raw_data[[#This Row],[Queue Name]])</f>
        <v>CONSUMER EXISTING</v>
      </c>
      <c r="Q902" s="57" t="str">
        <f>IF(tbl_raw_data[[#This Row],[time_taken_in_mins]]&lt;=20,"SLA_MET","SLA_NOT_MET")</f>
        <v>SLA_MET</v>
      </c>
    </row>
    <row r="903" spans="1:17" ht="15" customHeight="1" x14ac:dyDescent="0.25">
      <c r="A903" s="11" t="s">
        <v>6966</v>
      </c>
      <c r="B903" s="6">
        <v>45139.557835648149</v>
      </c>
      <c r="C903" s="9">
        <v>45139.575659722221</v>
      </c>
      <c r="D903" s="10" t="s">
        <v>46</v>
      </c>
      <c r="E903" s="10" t="s">
        <v>28</v>
      </c>
      <c r="F903" s="10" t="s">
        <v>109</v>
      </c>
      <c r="G903" s="108" t="s">
        <v>1305</v>
      </c>
      <c r="H9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3" s="48">
        <f>tbl_raw_data[[#This Row],[Date Actioned]]-tbl_raw_data[[#This Row],[Date Tagged]]</f>
        <v>1.7824074071540963E-2</v>
      </c>
      <c r="J903" s="50">
        <f>HOUR(tbl_raw_data[[#This Row],[time_taken]])*60+MINUTE(tbl_raw_data[[#This Row],[time_taken]])+SECOND(tbl_raw_data[[#This Row],[time_taken]])/60</f>
        <v>25.666666666666668</v>
      </c>
      <c r="K903" s="54">
        <f>DATE(YEAR(tbl_raw_data[[#This Row],[Date Actioned]]), MONTH(tbl_raw_data[[#This Row],[Date Actioned]]), DAY(tbl_raw_data[[#This Row],[Date Actioned]]))</f>
        <v>45139</v>
      </c>
      <c r="L903" s="55" t="str">
        <f>UPPER(TEXT(tbl_raw_data[[#This Row],[Updated_date]],"MMMM"))</f>
        <v>AUGUST</v>
      </c>
      <c r="M903" s="55" t="str">
        <f>UPPER("Week "&amp;IF(ROUNDUP(DAY(tbl_raw_data[[#This Row],[Updated_date]])/7,0)=5,4,ROUNDUP(DAY(tbl_raw_data[[#This Row],[Updated_date]])/7,0)))</f>
        <v>WEEK 1</v>
      </c>
      <c r="N903" s="57" t="str">
        <f>UPPER(VLOOKUP(tbl_raw_data[[#This Row],[Analyst]],[1]setting!$A$1:$B$15,2,0))</f>
        <v>NAVED</v>
      </c>
      <c r="O903" s="57" t="str">
        <f>UPPER(tbl_raw_data[[#This Row],[Outcome]])</f>
        <v>DECLINE</v>
      </c>
      <c r="P903" s="57" t="str">
        <f>UPPER(tbl_raw_data[[#This Row],[Queue Name]])</f>
        <v>CONSUMER EXISTING</v>
      </c>
      <c r="Q903" s="57" t="str">
        <f>IF(tbl_raw_data[[#This Row],[time_taken_in_mins]]&lt;=20,"SLA_MET","SLA_NOT_MET")</f>
        <v>SLA_NOT_MET</v>
      </c>
    </row>
    <row r="904" spans="1:17" ht="15" customHeight="1" x14ac:dyDescent="0.25">
      <c r="A904" s="11" t="s">
        <v>5963</v>
      </c>
      <c r="B904" s="12">
        <v>45139.560219907406</v>
      </c>
      <c r="C904" s="15">
        <v>45139.572013888886</v>
      </c>
      <c r="D904" s="16" t="s">
        <v>13</v>
      </c>
      <c r="E904" s="16" t="s">
        <v>28</v>
      </c>
      <c r="F904" s="16" t="s">
        <v>86</v>
      </c>
      <c r="G904" s="107" t="s">
        <v>29</v>
      </c>
      <c r="H9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4" s="48">
        <f>tbl_raw_data[[#This Row],[Date Actioned]]-tbl_raw_data[[#This Row],[Date Tagged]]</f>
        <v>1.1793981480877846E-2</v>
      </c>
      <c r="J904" s="50">
        <f>HOUR(tbl_raw_data[[#This Row],[time_taken]])*60+MINUTE(tbl_raw_data[[#This Row],[time_taken]])+SECOND(tbl_raw_data[[#This Row],[time_taken]])/60</f>
        <v>16.983333333333334</v>
      </c>
      <c r="K904" s="54">
        <f>DATE(YEAR(tbl_raw_data[[#This Row],[Date Actioned]]), MONTH(tbl_raw_data[[#This Row],[Date Actioned]]), DAY(tbl_raw_data[[#This Row],[Date Actioned]]))</f>
        <v>45139</v>
      </c>
      <c r="L904" s="55" t="str">
        <f>UPPER(TEXT(tbl_raw_data[[#This Row],[Updated_date]],"MMMM"))</f>
        <v>AUGUST</v>
      </c>
      <c r="M904" s="55" t="str">
        <f>UPPER("Week "&amp;IF(ROUNDUP(DAY(tbl_raw_data[[#This Row],[Updated_date]])/7,0)=5,4,ROUNDUP(DAY(tbl_raw_data[[#This Row],[Updated_date]])/7,0)))</f>
        <v>WEEK 1</v>
      </c>
      <c r="N904" s="57" t="str">
        <f>UPPER(VLOOKUP(tbl_raw_data[[#This Row],[Analyst]],[1]setting!$A$1:$B$15,2,0))</f>
        <v>ASIF</v>
      </c>
      <c r="O904" s="57" t="str">
        <f>UPPER(tbl_raw_data[[#This Row],[Outcome]])</f>
        <v>APPROVE</v>
      </c>
      <c r="P904" s="57" t="str">
        <f>UPPER(tbl_raw_data[[#This Row],[Queue Name]])</f>
        <v>CONSUMER EXISTING</v>
      </c>
      <c r="Q904" s="57" t="str">
        <f>IF(tbl_raw_data[[#This Row],[time_taken_in_mins]]&lt;=20,"SLA_MET","SLA_NOT_MET")</f>
        <v>SLA_MET</v>
      </c>
    </row>
    <row r="905" spans="1:17" ht="15" customHeight="1" x14ac:dyDescent="0.25">
      <c r="A905" s="22" t="s">
        <v>7198</v>
      </c>
      <c r="B905" s="6">
        <v>45139.564212962963</v>
      </c>
      <c r="C905" s="9">
        <v>45139.589375000003</v>
      </c>
      <c r="D905" s="10" t="s">
        <v>13</v>
      </c>
      <c r="E905" s="10" t="s">
        <v>28</v>
      </c>
      <c r="F905" s="10" t="s">
        <v>10</v>
      </c>
      <c r="G905" s="108" t="s">
        <v>29</v>
      </c>
      <c r="H9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5" s="48">
        <f>tbl_raw_data[[#This Row],[Date Actioned]]-tbl_raw_data[[#This Row],[Date Tagged]]</f>
        <v>2.5162037039990537E-2</v>
      </c>
      <c r="J905" s="50">
        <f>HOUR(tbl_raw_data[[#This Row],[time_taken]])*60+MINUTE(tbl_raw_data[[#This Row],[time_taken]])+SECOND(tbl_raw_data[[#This Row],[time_taken]])/60</f>
        <v>36.233333333333334</v>
      </c>
      <c r="K905" s="54">
        <f>DATE(YEAR(tbl_raw_data[[#This Row],[Date Actioned]]), MONTH(tbl_raw_data[[#This Row],[Date Actioned]]), DAY(tbl_raw_data[[#This Row],[Date Actioned]]))</f>
        <v>45139</v>
      </c>
      <c r="L905" s="55" t="str">
        <f>UPPER(TEXT(tbl_raw_data[[#This Row],[Updated_date]],"MMMM"))</f>
        <v>AUGUST</v>
      </c>
      <c r="M905" s="55" t="str">
        <f>UPPER("Week "&amp;IF(ROUNDUP(DAY(tbl_raw_data[[#This Row],[Updated_date]])/7,0)=5,4,ROUNDUP(DAY(tbl_raw_data[[#This Row],[Updated_date]])/7,0)))</f>
        <v>WEEK 1</v>
      </c>
      <c r="N905" s="57" t="str">
        <f>UPPER(VLOOKUP(tbl_raw_data[[#This Row],[Analyst]],[1]setting!$A$1:$B$15,2,0))</f>
        <v>SAM</v>
      </c>
      <c r="O905" s="57" t="str">
        <f>UPPER(tbl_raw_data[[#This Row],[Outcome]])</f>
        <v>APPROVE</v>
      </c>
      <c r="P905" s="57" t="str">
        <f>UPPER(tbl_raw_data[[#This Row],[Queue Name]])</f>
        <v>CONSUMER EXISTING</v>
      </c>
      <c r="Q905" s="57" t="str">
        <f>IF(tbl_raw_data[[#This Row],[time_taken_in_mins]]&lt;=20,"SLA_MET","SLA_NOT_MET")</f>
        <v>SLA_NOT_MET</v>
      </c>
    </row>
    <row r="906" spans="1:17" ht="15" customHeight="1" x14ac:dyDescent="0.25">
      <c r="A906" s="5" t="s">
        <v>2352</v>
      </c>
      <c r="B906" s="12">
        <v>45139.568761574075</v>
      </c>
      <c r="C906" s="15">
        <v>45139.574270833335</v>
      </c>
      <c r="D906" s="16" t="s">
        <v>13</v>
      </c>
      <c r="E906" s="16" t="s">
        <v>28</v>
      </c>
      <c r="F906" s="16" t="s">
        <v>73</v>
      </c>
      <c r="G906" s="107" t="s">
        <v>29</v>
      </c>
      <c r="H9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6" s="48">
        <f>tbl_raw_data[[#This Row],[Date Actioned]]-tbl_raw_data[[#This Row],[Date Tagged]]</f>
        <v>5.5092592592700385E-3</v>
      </c>
      <c r="J906" s="50">
        <f>HOUR(tbl_raw_data[[#This Row],[time_taken]])*60+MINUTE(tbl_raw_data[[#This Row],[time_taken]])+SECOND(tbl_raw_data[[#This Row],[time_taken]])/60</f>
        <v>7.9333333333333336</v>
      </c>
      <c r="K906" s="54">
        <f>DATE(YEAR(tbl_raw_data[[#This Row],[Date Actioned]]), MONTH(tbl_raw_data[[#This Row],[Date Actioned]]), DAY(tbl_raw_data[[#This Row],[Date Actioned]]))</f>
        <v>45139</v>
      </c>
      <c r="L906" s="55" t="str">
        <f>UPPER(TEXT(tbl_raw_data[[#This Row],[Updated_date]],"MMMM"))</f>
        <v>AUGUST</v>
      </c>
      <c r="M906" s="55" t="str">
        <f>UPPER("Week "&amp;IF(ROUNDUP(DAY(tbl_raw_data[[#This Row],[Updated_date]])/7,0)=5,4,ROUNDUP(DAY(tbl_raw_data[[#This Row],[Updated_date]])/7,0)))</f>
        <v>WEEK 1</v>
      </c>
      <c r="N906" s="57" t="str">
        <f>UPPER(VLOOKUP(tbl_raw_data[[#This Row],[Analyst]],[1]setting!$A$1:$B$15,2,0))</f>
        <v>SHAHID</v>
      </c>
      <c r="O906" s="57" t="str">
        <f>UPPER(tbl_raw_data[[#This Row],[Outcome]])</f>
        <v>APPROVE</v>
      </c>
      <c r="P906" s="57" t="str">
        <f>UPPER(tbl_raw_data[[#This Row],[Queue Name]])</f>
        <v>CONSUMER EXISTING</v>
      </c>
      <c r="Q906" s="57" t="str">
        <f>IF(tbl_raw_data[[#This Row],[time_taken_in_mins]]&lt;=20,"SLA_MET","SLA_NOT_MET")</f>
        <v>SLA_MET</v>
      </c>
    </row>
    <row r="907" spans="1:17" ht="15" customHeight="1" x14ac:dyDescent="0.25">
      <c r="A907" s="11" t="s">
        <v>4764</v>
      </c>
      <c r="B907" s="6">
        <v>45139.569675925923</v>
      </c>
      <c r="C907" s="9">
        <v>45139.578680555554</v>
      </c>
      <c r="D907" s="10" t="s">
        <v>13</v>
      </c>
      <c r="E907" s="10" t="s">
        <v>9</v>
      </c>
      <c r="F907" s="10" t="s">
        <v>86</v>
      </c>
      <c r="G907" s="108" t="s">
        <v>29</v>
      </c>
      <c r="H9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7" s="48">
        <f>tbl_raw_data[[#This Row],[Date Actioned]]-tbl_raw_data[[#This Row],[Date Tagged]]</f>
        <v>9.0046296318178065E-3</v>
      </c>
      <c r="J907" s="50">
        <f>HOUR(tbl_raw_data[[#This Row],[time_taken]])*60+MINUTE(tbl_raw_data[[#This Row],[time_taken]])+SECOND(tbl_raw_data[[#This Row],[time_taken]])/60</f>
        <v>12.966666666666667</v>
      </c>
      <c r="K907" s="54">
        <f>DATE(YEAR(tbl_raw_data[[#This Row],[Date Actioned]]), MONTH(tbl_raw_data[[#This Row],[Date Actioned]]), DAY(tbl_raw_data[[#This Row],[Date Actioned]]))</f>
        <v>45139</v>
      </c>
      <c r="L907" s="55" t="str">
        <f>UPPER(TEXT(tbl_raw_data[[#This Row],[Updated_date]],"MMMM"))</f>
        <v>AUGUST</v>
      </c>
      <c r="M907" s="55" t="str">
        <f>UPPER("Week "&amp;IF(ROUNDUP(DAY(tbl_raw_data[[#This Row],[Updated_date]])/7,0)=5,4,ROUNDUP(DAY(tbl_raw_data[[#This Row],[Updated_date]])/7,0)))</f>
        <v>WEEK 1</v>
      </c>
      <c r="N907" s="57" t="str">
        <f>UPPER(VLOOKUP(tbl_raw_data[[#This Row],[Analyst]],[1]setting!$A$1:$B$15,2,0))</f>
        <v>ASIF</v>
      </c>
      <c r="O907" s="57" t="str">
        <f>UPPER(tbl_raw_data[[#This Row],[Outcome]])</f>
        <v>APPROVE</v>
      </c>
      <c r="P907" s="57" t="str">
        <f>UPPER(tbl_raw_data[[#This Row],[Queue Name]])</f>
        <v>CONSUMER PRE BUREAU</v>
      </c>
      <c r="Q907" s="57" t="str">
        <f>IF(tbl_raw_data[[#This Row],[time_taken_in_mins]]&lt;=20,"SLA_MET","SLA_NOT_MET")</f>
        <v>SLA_MET</v>
      </c>
    </row>
    <row r="908" spans="1:17" ht="15" customHeight="1" x14ac:dyDescent="0.25">
      <c r="A908" s="22" t="s">
        <v>1979</v>
      </c>
      <c r="B908" s="12">
        <v>45139.569722222222</v>
      </c>
      <c r="C908" s="13">
        <v>45139.574756944443</v>
      </c>
      <c r="D908" s="14" t="s">
        <v>29</v>
      </c>
      <c r="E908" s="16" t="s">
        <v>28</v>
      </c>
      <c r="F908" s="14" t="s">
        <v>455</v>
      </c>
      <c r="G908" s="106"/>
      <c r="H9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08" s="48">
        <f>tbl_raw_data[[#This Row],[Date Actioned]]-tbl_raw_data[[#This Row],[Date Tagged]]</f>
        <v>5.0347222204436548E-3</v>
      </c>
      <c r="J908" s="50">
        <f>HOUR(tbl_raw_data[[#This Row],[time_taken]])*60+MINUTE(tbl_raw_data[[#This Row],[time_taken]])+SECOND(tbl_raw_data[[#This Row],[time_taken]])/60</f>
        <v>7.25</v>
      </c>
      <c r="K908" s="54">
        <f>DATE(YEAR(tbl_raw_data[[#This Row],[Date Actioned]]), MONTH(tbl_raw_data[[#This Row],[Date Actioned]]), DAY(tbl_raw_data[[#This Row],[Date Actioned]]))</f>
        <v>45139</v>
      </c>
      <c r="L908" s="55" t="str">
        <f>UPPER(TEXT(tbl_raw_data[[#This Row],[Updated_date]],"MMMM"))</f>
        <v>AUGUST</v>
      </c>
      <c r="M908" s="55" t="str">
        <f>UPPER("Week "&amp;IF(ROUNDUP(DAY(tbl_raw_data[[#This Row],[Updated_date]])/7,0)=5,4,ROUNDUP(DAY(tbl_raw_data[[#This Row],[Updated_date]])/7,0)))</f>
        <v>WEEK 1</v>
      </c>
      <c r="N908" s="57" t="str">
        <f>UPPER(VLOOKUP(tbl_raw_data[[#This Row],[Analyst]],[1]setting!$A$1:$B$15,2,0))</f>
        <v>ROHAN</v>
      </c>
      <c r="O908" s="57" t="str">
        <f>UPPER(tbl_raw_data[[#This Row],[Outcome]])</f>
        <v>APPROVE</v>
      </c>
      <c r="P908" s="57" t="str">
        <f>UPPER(tbl_raw_data[[#This Row],[Queue Name]])</f>
        <v>CONSUMER EXISTING</v>
      </c>
      <c r="Q908" s="57" t="str">
        <f>IF(tbl_raw_data[[#This Row],[time_taken_in_mins]]&lt;=20,"SLA_MET","SLA_NOT_MET")</f>
        <v>SLA_MET</v>
      </c>
    </row>
    <row r="909" spans="1:17" ht="15" customHeight="1" x14ac:dyDescent="0.25">
      <c r="A909" s="5" t="s">
        <v>5873</v>
      </c>
      <c r="B909" s="6">
        <v>45139.571157407408</v>
      </c>
      <c r="C909" s="9">
        <v>45139.582696759258</v>
      </c>
      <c r="D909" s="10" t="s">
        <v>13</v>
      </c>
      <c r="E909" s="10" t="s">
        <v>28</v>
      </c>
      <c r="F909" s="10" t="s">
        <v>73</v>
      </c>
      <c r="G909" s="108" t="s">
        <v>5874</v>
      </c>
      <c r="H9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09" s="48">
        <f>tbl_raw_data[[#This Row],[Date Actioned]]-tbl_raw_data[[#This Row],[Date Tagged]]</f>
        <v>1.1539351849933155E-2</v>
      </c>
      <c r="J909" s="50">
        <f>HOUR(tbl_raw_data[[#This Row],[time_taken]])*60+MINUTE(tbl_raw_data[[#This Row],[time_taken]])+SECOND(tbl_raw_data[[#This Row],[time_taken]])/60</f>
        <v>16.616666666666667</v>
      </c>
      <c r="K909" s="54">
        <f>DATE(YEAR(tbl_raw_data[[#This Row],[Date Actioned]]), MONTH(tbl_raw_data[[#This Row],[Date Actioned]]), DAY(tbl_raw_data[[#This Row],[Date Actioned]]))</f>
        <v>45139</v>
      </c>
      <c r="L909" s="55" t="str">
        <f>UPPER(TEXT(tbl_raw_data[[#This Row],[Updated_date]],"MMMM"))</f>
        <v>AUGUST</v>
      </c>
      <c r="M909" s="55" t="str">
        <f>UPPER("Week "&amp;IF(ROUNDUP(DAY(tbl_raw_data[[#This Row],[Updated_date]])/7,0)=5,4,ROUNDUP(DAY(tbl_raw_data[[#This Row],[Updated_date]])/7,0)))</f>
        <v>WEEK 1</v>
      </c>
      <c r="N909" s="57" t="str">
        <f>UPPER(VLOOKUP(tbl_raw_data[[#This Row],[Analyst]],[1]setting!$A$1:$B$15,2,0))</f>
        <v>SHAHID</v>
      </c>
      <c r="O909" s="57" t="str">
        <f>UPPER(tbl_raw_data[[#This Row],[Outcome]])</f>
        <v>APPROVE</v>
      </c>
      <c r="P909" s="57" t="str">
        <f>UPPER(tbl_raw_data[[#This Row],[Queue Name]])</f>
        <v>CONSUMER EXISTING</v>
      </c>
      <c r="Q909" s="57" t="str">
        <f>IF(tbl_raw_data[[#This Row],[time_taken_in_mins]]&lt;=20,"SLA_MET","SLA_NOT_MET")</f>
        <v>SLA_MET</v>
      </c>
    </row>
    <row r="910" spans="1:17" ht="15" customHeight="1" x14ac:dyDescent="0.25">
      <c r="A910" s="5" t="s">
        <v>7243</v>
      </c>
      <c r="B910" s="12">
        <v>45139.576215277775</v>
      </c>
      <c r="C910" s="15">
        <v>45139.625150462962</v>
      </c>
      <c r="D910" s="16" t="s">
        <v>8</v>
      </c>
      <c r="E910" s="16" t="s">
        <v>9</v>
      </c>
      <c r="F910" s="16" t="s">
        <v>1160</v>
      </c>
      <c r="G910" s="107" t="s">
        <v>7244</v>
      </c>
      <c r="H9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10" s="48">
        <f>tbl_raw_data[[#This Row],[Date Actioned]]-tbl_raw_data[[#This Row],[Date Tagged]]</f>
        <v>4.8935185186564922E-2</v>
      </c>
      <c r="J910" s="50">
        <f>HOUR(tbl_raw_data[[#This Row],[time_taken]])*60+MINUTE(tbl_raw_data[[#This Row],[time_taken]])+SECOND(tbl_raw_data[[#This Row],[time_taken]])/60</f>
        <v>70.466666666666669</v>
      </c>
      <c r="K910" s="54">
        <f>DATE(YEAR(tbl_raw_data[[#This Row],[Date Actioned]]), MONTH(tbl_raw_data[[#This Row],[Date Actioned]]), DAY(tbl_raw_data[[#This Row],[Date Actioned]]))</f>
        <v>45139</v>
      </c>
      <c r="L910" s="55" t="str">
        <f>UPPER(TEXT(tbl_raw_data[[#This Row],[Updated_date]],"MMMM"))</f>
        <v>AUGUST</v>
      </c>
      <c r="M910" s="55" t="str">
        <f>UPPER("Week "&amp;IF(ROUNDUP(DAY(tbl_raw_data[[#This Row],[Updated_date]])/7,0)=5,4,ROUNDUP(DAY(tbl_raw_data[[#This Row],[Updated_date]])/7,0)))</f>
        <v>WEEK 1</v>
      </c>
      <c r="N910" s="57" t="str">
        <f>UPPER(VLOOKUP(tbl_raw_data[[#This Row],[Analyst]],[1]setting!$A$1:$B$15,2,0))</f>
        <v>JULIA</v>
      </c>
      <c r="O910" s="57" t="str">
        <f>UPPER(tbl_raw_data[[#This Row],[Outcome]])</f>
        <v>WITHDRAW</v>
      </c>
      <c r="P910" s="57" t="str">
        <f>UPPER(tbl_raw_data[[#This Row],[Queue Name]])</f>
        <v>CONSUMER PRE BUREAU</v>
      </c>
      <c r="Q910" s="57" t="str">
        <f>IF(tbl_raw_data[[#This Row],[time_taken_in_mins]]&lt;=20,"SLA_MET","SLA_NOT_MET")</f>
        <v>SLA_NOT_MET</v>
      </c>
    </row>
    <row r="911" spans="1:17" ht="15" customHeight="1" x14ac:dyDescent="0.25">
      <c r="A911" s="11" t="s">
        <v>2947</v>
      </c>
      <c r="B911" s="12">
        <v>45139.577337962961</v>
      </c>
      <c r="C911" s="15">
        <v>45139.583645833336</v>
      </c>
      <c r="D911" s="16" t="s">
        <v>13</v>
      </c>
      <c r="E911" s="16" t="s">
        <v>9</v>
      </c>
      <c r="F911" s="16" t="s">
        <v>86</v>
      </c>
      <c r="G911" s="107" t="s">
        <v>67</v>
      </c>
      <c r="H9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1" s="48">
        <f>tbl_raw_data[[#This Row],[Date Actioned]]-tbl_raw_data[[#This Row],[Date Tagged]]</f>
        <v>6.3078703751671128E-3</v>
      </c>
      <c r="J911" s="50">
        <f>HOUR(tbl_raw_data[[#This Row],[time_taken]])*60+MINUTE(tbl_raw_data[[#This Row],[time_taken]])+SECOND(tbl_raw_data[[#This Row],[time_taken]])/60</f>
        <v>9.0833333333333339</v>
      </c>
      <c r="K911" s="54">
        <f>DATE(YEAR(tbl_raw_data[[#This Row],[Date Actioned]]), MONTH(tbl_raw_data[[#This Row],[Date Actioned]]), DAY(tbl_raw_data[[#This Row],[Date Actioned]]))</f>
        <v>45139</v>
      </c>
      <c r="L911" s="55" t="str">
        <f>UPPER(TEXT(tbl_raw_data[[#This Row],[Updated_date]],"MMMM"))</f>
        <v>AUGUST</v>
      </c>
      <c r="M911" s="55" t="str">
        <f>UPPER("Week "&amp;IF(ROUNDUP(DAY(tbl_raw_data[[#This Row],[Updated_date]])/7,0)=5,4,ROUNDUP(DAY(tbl_raw_data[[#This Row],[Updated_date]])/7,0)))</f>
        <v>WEEK 1</v>
      </c>
      <c r="N911" s="57" t="str">
        <f>UPPER(VLOOKUP(tbl_raw_data[[#This Row],[Analyst]],[1]setting!$A$1:$B$15,2,0))</f>
        <v>ASIF</v>
      </c>
      <c r="O911" s="57" t="str">
        <f>UPPER(tbl_raw_data[[#This Row],[Outcome]])</f>
        <v>APPROVE</v>
      </c>
      <c r="P911" s="57" t="str">
        <f>UPPER(tbl_raw_data[[#This Row],[Queue Name]])</f>
        <v>CONSUMER PRE BUREAU</v>
      </c>
      <c r="Q911" s="57" t="str">
        <f>IF(tbl_raw_data[[#This Row],[time_taken_in_mins]]&lt;=20,"SLA_MET","SLA_NOT_MET")</f>
        <v>SLA_MET</v>
      </c>
    </row>
    <row r="912" spans="1:17" ht="15" customHeight="1" x14ac:dyDescent="0.25">
      <c r="A912" s="22" t="s">
        <v>6417</v>
      </c>
      <c r="B912" s="6">
        <v>45139.578009259261</v>
      </c>
      <c r="C912" s="7">
        <v>45139.591284722221</v>
      </c>
      <c r="D912" s="8" t="s">
        <v>29</v>
      </c>
      <c r="E912" s="10" t="s">
        <v>28</v>
      </c>
      <c r="F912" s="8" t="s">
        <v>168</v>
      </c>
      <c r="G912" s="109"/>
      <c r="H9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12" s="48">
        <f>tbl_raw_data[[#This Row],[Date Actioned]]-tbl_raw_data[[#This Row],[Date Tagged]]</f>
        <v>1.3275462959427387E-2</v>
      </c>
      <c r="J912" s="50">
        <f>HOUR(tbl_raw_data[[#This Row],[time_taken]])*60+MINUTE(tbl_raw_data[[#This Row],[time_taken]])+SECOND(tbl_raw_data[[#This Row],[time_taken]])/60</f>
        <v>19.116666666666667</v>
      </c>
      <c r="K912" s="54">
        <f>DATE(YEAR(tbl_raw_data[[#This Row],[Date Actioned]]), MONTH(tbl_raw_data[[#This Row],[Date Actioned]]), DAY(tbl_raw_data[[#This Row],[Date Actioned]]))</f>
        <v>45139</v>
      </c>
      <c r="L912" s="55" t="str">
        <f>UPPER(TEXT(tbl_raw_data[[#This Row],[Updated_date]],"MMMM"))</f>
        <v>AUGUST</v>
      </c>
      <c r="M912" s="55" t="str">
        <f>UPPER("Week "&amp;IF(ROUNDUP(DAY(tbl_raw_data[[#This Row],[Updated_date]])/7,0)=5,4,ROUNDUP(DAY(tbl_raw_data[[#This Row],[Updated_date]])/7,0)))</f>
        <v>WEEK 1</v>
      </c>
      <c r="N912" s="57" t="str">
        <f>UPPER(VLOOKUP(tbl_raw_data[[#This Row],[Analyst]],[1]setting!$A$1:$B$15,2,0))</f>
        <v>MERCEDES</v>
      </c>
      <c r="O912" s="57" t="str">
        <f>UPPER(tbl_raw_data[[#This Row],[Outcome]])</f>
        <v>APPROVE</v>
      </c>
      <c r="P912" s="57" t="str">
        <f>UPPER(tbl_raw_data[[#This Row],[Queue Name]])</f>
        <v>CONSUMER EXISTING</v>
      </c>
      <c r="Q912" s="57" t="str">
        <f>IF(tbl_raw_data[[#This Row],[time_taken_in_mins]]&lt;=20,"SLA_MET","SLA_NOT_MET")</f>
        <v>SLA_MET</v>
      </c>
    </row>
    <row r="913" spans="1:17" ht="15" customHeight="1" x14ac:dyDescent="0.25">
      <c r="A913" s="11" t="s">
        <v>3901</v>
      </c>
      <c r="B913" s="6">
        <v>45139.578043981484</v>
      </c>
      <c r="C913" s="9">
        <v>45139.585613425923</v>
      </c>
      <c r="D913" s="10" t="s">
        <v>8</v>
      </c>
      <c r="E913" s="10" t="s">
        <v>9</v>
      </c>
      <c r="F913" s="10" t="s">
        <v>73</v>
      </c>
      <c r="G913" s="108" t="s">
        <v>2653</v>
      </c>
      <c r="H9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13" s="48">
        <f>tbl_raw_data[[#This Row],[Date Actioned]]-tbl_raw_data[[#This Row],[Date Tagged]]</f>
        <v>7.5694444385590032E-3</v>
      </c>
      <c r="J913" s="50">
        <f>HOUR(tbl_raw_data[[#This Row],[time_taken]])*60+MINUTE(tbl_raw_data[[#This Row],[time_taken]])+SECOND(tbl_raw_data[[#This Row],[time_taken]])/60</f>
        <v>10.9</v>
      </c>
      <c r="K913" s="54">
        <f>DATE(YEAR(tbl_raw_data[[#This Row],[Date Actioned]]), MONTH(tbl_raw_data[[#This Row],[Date Actioned]]), DAY(tbl_raw_data[[#This Row],[Date Actioned]]))</f>
        <v>45139</v>
      </c>
      <c r="L913" s="55" t="str">
        <f>UPPER(TEXT(tbl_raw_data[[#This Row],[Updated_date]],"MMMM"))</f>
        <v>AUGUST</v>
      </c>
      <c r="M913" s="55" t="str">
        <f>UPPER("Week "&amp;IF(ROUNDUP(DAY(tbl_raw_data[[#This Row],[Updated_date]])/7,0)=5,4,ROUNDUP(DAY(tbl_raw_data[[#This Row],[Updated_date]])/7,0)))</f>
        <v>WEEK 1</v>
      </c>
      <c r="N913" s="57" t="str">
        <f>UPPER(VLOOKUP(tbl_raw_data[[#This Row],[Analyst]],[1]setting!$A$1:$B$15,2,0))</f>
        <v>SHAHID</v>
      </c>
      <c r="O913" s="57" t="str">
        <f>UPPER(tbl_raw_data[[#This Row],[Outcome]])</f>
        <v>WITHDRAW</v>
      </c>
      <c r="P913" s="57" t="str">
        <f>UPPER(tbl_raw_data[[#This Row],[Queue Name]])</f>
        <v>CONSUMER PRE BUREAU</v>
      </c>
      <c r="Q913" s="57" t="str">
        <f>IF(tbl_raw_data[[#This Row],[time_taken_in_mins]]&lt;=20,"SLA_MET","SLA_NOT_MET")</f>
        <v>SLA_MET</v>
      </c>
    </row>
    <row r="914" spans="1:17" ht="15" customHeight="1" x14ac:dyDescent="0.25">
      <c r="A914" s="22" t="s">
        <v>5630</v>
      </c>
      <c r="B914" s="12">
        <v>45139.578865740739</v>
      </c>
      <c r="C914" s="15">
        <v>45139.589826388888</v>
      </c>
      <c r="D914" s="16" t="s">
        <v>46</v>
      </c>
      <c r="E914" s="16" t="s">
        <v>28</v>
      </c>
      <c r="F914" s="16" t="s">
        <v>455</v>
      </c>
      <c r="G914" s="107" t="s">
        <v>74</v>
      </c>
      <c r="H9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14" s="48">
        <f>tbl_raw_data[[#This Row],[Date Actioned]]-tbl_raw_data[[#This Row],[Date Tagged]]</f>
        <v>1.096064814919373E-2</v>
      </c>
      <c r="J914" s="50">
        <f>HOUR(tbl_raw_data[[#This Row],[time_taken]])*60+MINUTE(tbl_raw_data[[#This Row],[time_taken]])+SECOND(tbl_raw_data[[#This Row],[time_taken]])/60</f>
        <v>15.783333333333333</v>
      </c>
      <c r="K914" s="54">
        <f>DATE(YEAR(tbl_raw_data[[#This Row],[Date Actioned]]), MONTH(tbl_raw_data[[#This Row],[Date Actioned]]), DAY(tbl_raw_data[[#This Row],[Date Actioned]]))</f>
        <v>45139</v>
      </c>
      <c r="L914" s="55" t="str">
        <f>UPPER(TEXT(tbl_raw_data[[#This Row],[Updated_date]],"MMMM"))</f>
        <v>AUGUST</v>
      </c>
      <c r="M914" s="55" t="str">
        <f>UPPER("Week "&amp;IF(ROUNDUP(DAY(tbl_raw_data[[#This Row],[Updated_date]])/7,0)=5,4,ROUNDUP(DAY(tbl_raw_data[[#This Row],[Updated_date]])/7,0)))</f>
        <v>WEEK 1</v>
      </c>
      <c r="N914" s="57" t="str">
        <f>UPPER(VLOOKUP(tbl_raw_data[[#This Row],[Analyst]],[1]setting!$A$1:$B$15,2,0))</f>
        <v>ROHAN</v>
      </c>
      <c r="O914" s="57" t="str">
        <f>UPPER(tbl_raw_data[[#This Row],[Outcome]])</f>
        <v>DECLINE</v>
      </c>
      <c r="P914" s="57" t="str">
        <f>UPPER(tbl_raw_data[[#This Row],[Queue Name]])</f>
        <v>CONSUMER EXISTING</v>
      </c>
      <c r="Q914" s="57" t="str">
        <f>IF(tbl_raw_data[[#This Row],[time_taken_in_mins]]&lt;=20,"SLA_MET","SLA_NOT_MET")</f>
        <v>SLA_MET</v>
      </c>
    </row>
    <row r="915" spans="1:17" ht="15" customHeight="1" x14ac:dyDescent="0.25">
      <c r="A915" s="5" t="s">
        <v>4908</v>
      </c>
      <c r="B915" s="12">
        <v>45139.580891203703</v>
      </c>
      <c r="C915" s="15">
        <v>45139.590150462966</v>
      </c>
      <c r="D915" s="16" t="s">
        <v>13</v>
      </c>
      <c r="E915" s="16" t="s">
        <v>41</v>
      </c>
      <c r="F915" s="16" t="s">
        <v>73</v>
      </c>
      <c r="G915" s="107" t="s">
        <v>29</v>
      </c>
      <c r="H9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5" s="48">
        <f>tbl_raw_data[[#This Row],[Date Actioned]]-tbl_raw_data[[#This Row],[Date Tagged]]</f>
        <v>9.2592592627624981E-3</v>
      </c>
      <c r="J915" s="50">
        <f>HOUR(tbl_raw_data[[#This Row],[time_taken]])*60+MINUTE(tbl_raw_data[[#This Row],[time_taken]])+SECOND(tbl_raw_data[[#This Row],[time_taken]])/60</f>
        <v>13.333333333333334</v>
      </c>
      <c r="K915" s="54">
        <f>DATE(YEAR(tbl_raw_data[[#This Row],[Date Actioned]]), MONTH(tbl_raw_data[[#This Row],[Date Actioned]]), DAY(tbl_raw_data[[#This Row],[Date Actioned]]))</f>
        <v>45139</v>
      </c>
      <c r="L915" s="55" t="str">
        <f>UPPER(TEXT(tbl_raw_data[[#This Row],[Updated_date]],"MMMM"))</f>
        <v>AUGUST</v>
      </c>
      <c r="M915" s="55" t="str">
        <f>UPPER("Week "&amp;IF(ROUNDUP(DAY(tbl_raw_data[[#This Row],[Updated_date]])/7,0)=5,4,ROUNDUP(DAY(tbl_raw_data[[#This Row],[Updated_date]])/7,0)))</f>
        <v>WEEK 1</v>
      </c>
      <c r="N915" s="57" t="str">
        <f>UPPER(VLOOKUP(tbl_raw_data[[#This Row],[Analyst]],[1]setting!$A$1:$B$15,2,0))</f>
        <v>SHAHID</v>
      </c>
      <c r="O915" s="57" t="str">
        <f>UPPER(tbl_raw_data[[#This Row],[Outcome]])</f>
        <v>APPROVE</v>
      </c>
      <c r="P915" s="57" t="str">
        <f>UPPER(tbl_raw_data[[#This Row],[Queue Name]])</f>
        <v>CONSUMER POST BUREAU</v>
      </c>
      <c r="Q915" s="57" t="str">
        <f>IF(tbl_raw_data[[#This Row],[time_taken_in_mins]]&lt;=20,"SLA_MET","SLA_NOT_MET")</f>
        <v>SLA_MET</v>
      </c>
    </row>
    <row r="916" spans="1:17" ht="15" customHeight="1" x14ac:dyDescent="0.25">
      <c r="A916" s="11" t="s">
        <v>6992</v>
      </c>
      <c r="B916" s="6">
        <v>45139.581099537034</v>
      </c>
      <c r="C916" s="9">
        <v>45139.599236111113</v>
      </c>
      <c r="D916" s="10" t="s">
        <v>13</v>
      </c>
      <c r="E916" s="10" t="s">
        <v>28</v>
      </c>
      <c r="F916" s="10" t="s">
        <v>42</v>
      </c>
      <c r="G916" s="108" t="s">
        <v>29</v>
      </c>
      <c r="H9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6" s="48">
        <f>tbl_raw_data[[#This Row],[Date Actioned]]-tbl_raw_data[[#This Row],[Date Tagged]]</f>
        <v>1.8136574079107959E-2</v>
      </c>
      <c r="J916" s="50">
        <f>HOUR(tbl_raw_data[[#This Row],[time_taken]])*60+MINUTE(tbl_raw_data[[#This Row],[time_taken]])+SECOND(tbl_raw_data[[#This Row],[time_taken]])/60</f>
        <v>26.116666666666667</v>
      </c>
      <c r="K916" s="54">
        <f>DATE(YEAR(tbl_raw_data[[#This Row],[Date Actioned]]), MONTH(tbl_raw_data[[#This Row],[Date Actioned]]), DAY(tbl_raw_data[[#This Row],[Date Actioned]]))</f>
        <v>45139</v>
      </c>
      <c r="L916" s="55" t="str">
        <f>UPPER(TEXT(tbl_raw_data[[#This Row],[Updated_date]],"MMMM"))</f>
        <v>AUGUST</v>
      </c>
      <c r="M916" s="55" t="str">
        <f>UPPER("Week "&amp;IF(ROUNDUP(DAY(tbl_raw_data[[#This Row],[Updated_date]])/7,0)=5,4,ROUNDUP(DAY(tbl_raw_data[[#This Row],[Updated_date]])/7,0)))</f>
        <v>WEEK 1</v>
      </c>
      <c r="N916" s="57" t="str">
        <f>UPPER(VLOOKUP(tbl_raw_data[[#This Row],[Analyst]],[1]setting!$A$1:$B$15,2,0))</f>
        <v>NITESH</v>
      </c>
      <c r="O916" s="57" t="str">
        <f>UPPER(tbl_raw_data[[#This Row],[Outcome]])</f>
        <v>APPROVE</v>
      </c>
      <c r="P916" s="57" t="str">
        <f>UPPER(tbl_raw_data[[#This Row],[Queue Name]])</f>
        <v>CONSUMER EXISTING</v>
      </c>
      <c r="Q916" s="57" t="str">
        <f>IF(tbl_raw_data[[#This Row],[time_taken_in_mins]]&lt;=20,"SLA_MET","SLA_NOT_MET")</f>
        <v>SLA_NOT_MET</v>
      </c>
    </row>
    <row r="917" spans="1:17" ht="15" customHeight="1" x14ac:dyDescent="0.25">
      <c r="A917" s="22" t="s">
        <v>6610</v>
      </c>
      <c r="B917" s="12">
        <v>45139.58153935185</v>
      </c>
      <c r="C917" s="15">
        <v>45139.596018518518</v>
      </c>
      <c r="D917" s="16" t="s">
        <v>13</v>
      </c>
      <c r="E917" s="16" t="s">
        <v>28</v>
      </c>
      <c r="F917" s="16" t="s">
        <v>10</v>
      </c>
      <c r="G917" s="107" t="s">
        <v>67</v>
      </c>
      <c r="H9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17" s="48">
        <f>tbl_raw_data[[#This Row],[Date Actioned]]-tbl_raw_data[[#This Row],[Date Tagged]]</f>
        <v>1.4479166668024845E-2</v>
      </c>
      <c r="J917" s="50">
        <f>HOUR(tbl_raw_data[[#This Row],[time_taken]])*60+MINUTE(tbl_raw_data[[#This Row],[time_taken]])+SECOND(tbl_raw_data[[#This Row],[time_taken]])/60</f>
        <v>20.85</v>
      </c>
      <c r="K917" s="54">
        <f>DATE(YEAR(tbl_raw_data[[#This Row],[Date Actioned]]), MONTH(tbl_raw_data[[#This Row],[Date Actioned]]), DAY(tbl_raw_data[[#This Row],[Date Actioned]]))</f>
        <v>45139</v>
      </c>
      <c r="L917" s="55" t="str">
        <f>UPPER(TEXT(tbl_raw_data[[#This Row],[Updated_date]],"MMMM"))</f>
        <v>AUGUST</v>
      </c>
      <c r="M917" s="55" t="str">
        <f>UPPER("Week "&amp;IF(ROUNDUP(DAY(tbl_raw_data[[#This Row],[Updated_date]])/7,0)=5,4,ROUNDUP(DAY(tbl_raw_data[[#This Row],[Updated_date]])/7,0)))</f>
        <v>WEEK 1</v>
      </c>
      <c r="N917" s="57" t="str">
        <f>UPPER(VLOOKUP(tbl_raw_data[[#This Row],[Analyst]],[1]setting!$A$1:$B$15,2,0))</f>
        <v>SAM</v>
      </c>
      <c r="O917" s="57" t="str">
        <f>UPPER(tbl_raw_data[[#This Row],[Outcome]])</f>
        <v>APPROVE</v>
      </c>
      <c r="P917" s="57" t="str">
        <f>UPPER(tbl_raw_data[[#This Row],[Queue Name]])</f>
        <v>CONSUMER EXISTING</v>
      </c>
      <c r="Q917" s="57" t="str">
        <f>IF(tbl_raw_data[[#This Row],[time_taken_in_mins]]&lt;=20,"SLA_MET","SLA_NOT_MET")</f>
        <v>SLA_NOT_MET</v>
      </c>
    </row>
    <row r="918" spans="1:17" ht="15" customHeight="1" x14ac:dyDescent="0.25">
      <c r="A918" s="5" t="s">
        <v>4838</v>
      </c>
      <c r="B918" s="6">
        <v>45139.586909722224</v>
      </c>
      <c r="C918" s="7">
        <v>45139.596064814818</v>
      </c>
      <c r="D918" s="8" t="s">
        <v>29</v>
      </c>
      <c r="E918" s="10" t="s">
        <v>41</v>
      </c>
      <c r="F918" s="8" t="s">
        <v>168</v>
      </c>
      <c r="G918" s="109"/>
      <c r="H9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18" s="48">
        <f>tbl_raw_data[[#This Row],[Date Actioned]]-tbl_raw_data[[#This Row],[Date Tagged]]</f>
        <v>9.1550925935734995E-3</v>
      </c>
      <c r="J918" s="50">
        <f>HOUR(tbl_raw_data[[#This Row],[time_taken]])*60+MINUTE(tbl_raw_data[[#This Row],[time_taken]])+SECOND(tbl_raw_data[[#This Row],[time_taken]])/60</f>
        <v>13.183333333333334</v>
      </c>
      <c r="K918" s="54">
        <f>DATE(YEAR(tbl_raw_data[[#This Row],[Date Actioned]]), MONTH(tbl_raw_data[[#This Row],[Date Actioned]]), DAY(tbl_raw_data[[#This Row],[Date Actioned]]))</f>
        <v>45139</v>
      </c>
      <c r="L918" s="55" t="str">
        <f>UPPER(TEXT(tbl_raw_data[[#This Row],[Updated_date]],"MMMM"))</f>
        <v>AUGUST</v>
      </c>
      <c r="M918" s="55" t="str">
        <f>UPPER("Week "&amp;IF(ROUNDUP(DAY(tbl_raw_data[[#This Row],[Updated_date]])/7,0)=5,4,ROUNDUP(DAY(tbl_raw_data[[#This Row],[Updated_date]])/7,0)))</f>
        <v>WEEK 1</v>
      </c>
      <c r="N918" s="57" t="str">
        <f>UPPER(VLOOKUP(tbl_raw_data[[#This Row],[Analyst]],[1]setting!$A$1:$B$15,2,0))</f>
        <v>MERCEDES</v>
      </c>
      <c r="O918" s="57" t="str">
        <f>UPPER(tbl_raw_data[[#This Row],[Outcome]])</f>
        <v>APPROVE</v>
      </c>
      <c r="P918" s="57" t="str">
        <f>UPPER(tbl_raw_data[[#This Row],[Queue Name]])</f>
        <v>CONSUMER POST BUREAU</v>
      </c>
      <c r="Q918" s="57" t="str">
        <f>IF(tbl_raw_data[[#This Row],[time_taken_in_mins]]&lt;=20,"SLA_MET","SLA_NOT_MET")</f>
        <v>SLA_MET</v>
      </c>
    </row>
    <row r="919" spans="1:17" ht="15" customHeight="1" x14ac:dyDescent="0.25">
      <c r="A919" s="22" t="s">
        <v>1644</v>
      </c>
      <c r="B919" s="12">
        <v>45139.587777777779</v>
      </c>
      <c r="C919" s="15">
        <v>45139.592395833337</v>
      </c>
      <c r="D919" s="16" t="s">
        <v>8</v>
      </c>
      <c r="E919" s="16" t="s">
        <v>9</v>
      </c>
      <c r="F919" s="16" t="s">
        <v>109</v>
      </c>
      <c r="G919" s="107" t="s">
        <v>1645</v>
      </c>
      <c r="H9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919" s="48">
        <f>tbl_raw_data[[#This Row],[Date Actioned]]-tbl_raw_data[[#This Row],[Date Tagged]]</f>
        <v>4.6180555582395755E-3</v>
      </c>
      <c r="J919" s="50">
        <f>HOUR(tbl_raw_data[[#This Row],[time_taken]])*60+MINUTE(tbl_raw_data[[#This Row],[time_taken]])+SECOND(tbl_raw_data[[#This Row],[time_taken]])/60</f>
        <v>6.65</v>
      </c>
      <c r="K919" s="54">
        <f>DATE(YEAR(tbl_raw_data[[#This Row],[Date Actioned]]), MONTH(tbl_raw_data[[#This Row],[Date Actioned]]), DAY(tbl_raw_data[[#This Row],[Date Actioned]]))</f>
        <v>45139</v>
      </c>
      <c r="L919" s="55" t="str">
        <f>UPPER(TEXT(tbl_raw_data[[#This Row],[Updated_date]],"MMMM"))</f>
        <v>AUGUST</v>
      </c>
      <c r="M919" s="55" t="str">
        <f>UPPER("Week "&amp;IF(ROUNDUP(DAY(tbl_raw_data[[#This Row],[Updated_date]])/7,0)=5,4,ROUNDUP(DAY(tbl_raw_data[[#This Row],[Updated_date]])/7,0)))</f>
        <v>WEEK 1</v>
      </c>
      <c r="N919" s="57" t="str">
        <f>UPPER(VLOOKUP(tbl_raw_data[[#This Row],[Analyst]],[1]setting!$A$1:$B$15,2,0))</f>
        <v>NAVED</v>
      </c>
      <c r="O919" s="57" t="str">
        <f>UPPER(tbl_raw_data[[#This Row],[Outcome]])</f>
        <v>WITHDRAW</v>
      </c>
      <c r="P919" s="57" t="str">
        <f>UPPER(tbl_raw_data[[#This Row],[Queue Name]])</f>
        <v>CONSUMER PRE BUREAU</v>
      </c>
      <c r="Q919" s="57" t="str">
        <f>IF(tbl_raw_data[[#This Row],[time_taken_in_mins]]&lt;=20,"SLA_MET","SLA_NOT_MET")</f>
        <v>SLA_MET</v>
      </c>
    </row>
    <row r="920" spans="1:17" ht="15" customHeight="1" x14ac:dyDescent="0.25">
      <c r="A920" s="11" t="s">
        <v>2742</v>
      </c>
      <c r="B920" s="12">
        <v>45139.590879629628</v>
      </c>
      <c r="C920" s="15">
        <v>45139.596875000003</v>
      </c>
      <c r="D920" s="16" t="s">
        <v>13</v>
      </c>
      <c r="E920" s="16" t="s">
        <v>9</v>
      </c>
      <c r="F920" s="16" t="s">
        <v>109</v>
      </c>
      <c r="G920" s="107" t="s">
        <v>67</v>
      </c>
      <c r="H9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0" s="48">
        <f>tbl_raw_data[[#This Row],[Date Actioned]]-tbl_raw_data[[#This Row],[Date Tagged]]</f>
        <v>5.9953703748760745E-3</v>
      </c>
      <c r="J920" s="50">
        <f>HOUR(tbl_raw_data[[#This Row],[time_taken]])*60+MINUTE(tbl_raw_data[[#This Row],[time_taken]])+SECOND(tbl_raw_data[[#This Row],[time_taken]])/60</f>
        <v>8.6333333333333329</v>
      </c>
      <c r="K920" s="54">
        <f>DATE(YEAR(tbl_raw_data[[#This Row],[Date Actioned]]), MONTH(tbl_raw_data[[#This Row],[Date Actioned]]), DAY(tbl_raw_data[[#This Row],[Date Actioned]]))</f>
        <v>45139</v>
      </c>
      <c r="L920" s="55" t="str">
        <f>UPPER(TEXT(tbl_raw_data[[#This Row],[Updated_date]],"MMMM"))</f>
        <v>AUGUST</v>
      </c>
      <c r="M920" s="55" t="str">
        <f>UPPER("Week "&amp;IF(ROUNDUP(DAY(tbl_raw_data[[#This Row],[Updated_date]])/7,0)=5,4,ROUNDUP(DAY(tbl_raw_data[[#This Row],[Updated_date]])/7,0)))</f>
        <v>WEEK 1</v>
      </c>
      <c r="N920" s="57" t="str">
        <f>UPPER(VLOOKUP(tbl_raw_data[[#This Row],[Analyst]],[1]setting!$A$1:$B$15,2,0))</f>
        <v>NAVED</v>
      </c>
      <c r="O920" s="57" t="str">
        <f>UPPER(tbl_raw_data[[#This Row],[Outcome]])</f>
        <v>APPROVE</v>
      </c>
      <c r="P920" s="57" t="str">
        <f>UPPER(tbl_raw_data[[#This Row],[Queue Name]])</f>
        <v>CONSUMER PRE BUREAU</v>
      </c>
      <c r="Q920" s="57" t="str">
        <f>IF(tbl_raw_data[[#This Row],[time_taken_in_mins]]&lt;=20,"SLA_MET","SLA_NOT_MET")</f>
        <v>SLA_MET</v>
      </c>
    </row>
    <row r="921" spans="1:17" ht="15" customHeight="1" x14ac:dyDescent="0.25">
      <c r="A921" s="22" t="s">
        <v>1467</v>
      </c>
      <c r="B921" s="6">
        <v>45139.593344907407</v>
      </c>
      <c r="C921" s="9">
        <v>45139.597731481481</v>
      </c>
      <c r="D921" s="10" t="s">
        <v>13</v>
      </c>
      <c r="E921" s="10" t="s">
        <v>9</v>
      </c>
      <c r="F921" s="10" t="s">
        <v>10</v>
      </c>
      <c r="G921" s="108" t="s">
        <v>19</v>
      </c>
      <c r="H9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1" s="48">
        <f>tbl_raw_data[[#This Row],[Date Actioned]]-tbl_raw_data[[#This Row],[Date Tagged]]</f>
        <v>4.386574073578231E-3</v>
      </c>
      <c r="J921" s="50">
        <f>HOUR(tbl_raw_data[[#This Row],[time_taken]])*60+MINUTE(tbl_raw_data[[#This Row],[time_taken]])+SECOND(tbl_raw_data[[#This Row],[time_taken]])/60</f>
        <v>6.3166666666666664</v>
      </c>
      <c r="K921" s="54">
        <f>DATE(YEAR(tbl_raw_data[[#This Row],[Date Actioned]]), MONTH(tbl_raw_data[[#This Row],[Date Actioned]]), DAY(tbl_raw_data[[#This Row],[Date Actioned]]))</f>
        <v>45139</v>
      </c>
      <c r="L921" s="55" t="str">
        <f>UPPER(TEXT(tbl_raw_data[[#This Row],[Updated_date]],"MMMM"))</f>
        <v>AUGUST</v>
      </c>
      <c r="M921" s="55" t="str">
        <f>UPPER("Week "&amp;IF(ROUNDUP(DAY(tbl_raw_data[[#This Row],[Updated_date]])/7,0)=5,4,ROUNDUP(DAY(tbl_raw_data[[#This Row],[Updated_date]])/7,0)))</f>
        <v>WEEK 1</v>
      </c>
      <c r="N921" s="57" t="str">
        <f>UPPER(VLOOKUP(tbl_raw_data[[#This Row],[Analyst]],[1]setting!$A$1:$B$15,2,0))</f>
        <v>SAM</v>
      </c>
      <c r="O921" s="57" t="str">
        <f>UPPER(tbl_raw_data[[#This Row],[Outcome]])</f>
        <v>APPROVE</v>
      </c>
      <c r="P921" s="57" t="str">
        <f>UPPER(tbl_raw_data[[#This Row],[Queue Name]])</f>
        <v>CONSUMER PRE BUREAU</v>
      </c>
      <c r="Q921" s="57" t="str">
        <f>IF(tbl_raw_data[[#This Row],[time_taken_in_mins]]&lt;=20,"SLA_MET","SLA_NOT_MET")</f>
        <v>SLA_MET</v>
      </c>
    </row>
    <row r="922" spans="1:17" ht="15" customHeight="1" x14ac:dyDescent="0.25">
      <c r="A922" s="5" t="s">
        <v>2657</v>
      </c>
      <c r="B922" s="12">
        <v>45139.595092592594</v>
      </c>
      <c r="C922" s="15">
        <v>45139.600960648146</v>
      </c>
      <c r="D922" s="16" t="s">
        <v>13</v>
      </c>
      <c r="E922" s="16" t="s">
        <v>41</v>
      </c>
      <c r="F922" s="16" t="s">
        <v>109</v>
      </c>
      <c r="G922" s="107" t="s">
        <v>67</v>
      </c>
      <c r="H9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2" s="48">
        <f>tbl_raw_data[[#This Row],[Date Actioned]]-tbl_raw_data[[#This Row],[Date Tagged]]</f>
        <v>5.8680555521277711E-3</v>
      </c>
      <c r="J922" s="50">
        <f>HOUR(tbl_raw_data[[#This Row],[time_taken]])*60+MINUTE(tbl_raw_data[[#This Row],[time_taken]])+SECOND(tbl_raw_data[[#This Row],[time_taken]])/60</f>
        <v>8.4499999999999993</v>
      </c>
      <c r="K922" s="54">
        <f>DATE(YEAR(tbl_raw_data[[#This Row],[Date Actioned]]), MONTH(tbl_raw_data[[#This Row],[Date Actioned]]), DAY(tbl_raw_data[[#This Row],[Date Actioned]]))</f>
        <v>45139</v>
      </c>
      <c r="L922" s="55" t="str">
        <f>UPPER(TEXT(tbl_raw_data[[#This Row],[Updated_date]],"MMMM"))</f>
        <v>AUGUST</v>
      </c>
      <c r="M922" s="55" t="str">
        <f>UPPER("Week "&amp;IF(ROUNDUP(DAY(tbl_raw_data[[#This Row],[Updated_date]])/7,0)=5,4,ROUNDUP(DAY(tbl_raw_data[[#This Row],[Updated_date]])/7,0)))</f>
        <v>WEEK 1</v>
      </c>
      <c r="N922" s="57" t="str">
        <f>UPPER(VLOOKUP(tbl_raw_data[[#This Row],[Analyst]],[1]setting!$A$1:$B$15,2,0))</f>
        <v>NAVED</v>
      </c>
      <c r="O922" s="57" t="str">
        <f>UPPER(tbl_raw_data[[#This Row],[Outcome]])</f>
        <v>APPROVE</v>
      </c>
      <c r="P922" s="57" t="str">
        <f>UPPER(tbl_raw_data[[#This Row],[Queue Name]])</f>
        <v>CONSUMER POST BUREAU</v>
      </c>
      <c r="Q922" s="57" t="str">
        <f>IF(tbl_raw_data[[#This Row],[time_taken_in_mins]]&lt;=20,"SLA_MET","SLA_NOT_MET")</f>
        <v>SLA_MET</v>
      </c>
    </row>
    <row r="923" spans="1:17" ht="26.25" x14ac:dyDescent="0.25">
      <c r="A923" s="5" t="s">
        <v>5780</v>
      </c>
      <c r="B923" s="6">
        <v>45139.595104166663</v>
      </c>
      <c r="C923" s="9">
        <v>45139.606423611112</v>
      </c>
      <c r="D923" s="10" t="s">
        <v>8</v>
      </c>
      <c r="E923" s="10" t="s">
        <v>28</v>
      </c>
      <c r="F923" s="10" t="s">
        <v>73</v>
      </c>
      <c r="G923" s="108" t="s">
        <v>5781</v>
      </c>
      <c r="H9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23" s="48">
        <f>tbl_raw_data[[#This Row],[Date Actioned]]-tbl_raw_data[[#This Row],[Date Tagged]]</f>
        <v>1.131944444932742E-2</v>
      </c>
      <c r="J923" s="50">
        <f>HOUR(tbl_raw_data[[#This Row],[time_taken]])*60+MINUTE(tbl_raw_data[[#This Row],[time_taken]])+SECOND(tbl_raw_data[[#This Row],[time_taken]])/60</f>
        <v>16.3</v>
      </c>
      <c r="K923" s="54">
        <f>DATE(YEAR(tbl_raw_data[[#This Row],[Date Actioned]]), MONTH(tbl_raw_data[[#This Row],[Date Actioned]]), DAY(tbl_raw_data[[#This Row],[Date Actioned]]))</f>
        <v>45139</v>
      </c>
      <c r="L923" s="55" t="str">
        <f>UPPER(TEXT(tbl_raw_data[[#This Row],[Updated_date]],"MMMM"))</f>
        <v>AUGUST</v>
      </c>
      <c r="M923" s="55" t="str">
        <f>UPPER("Week "&amp;IF(ROUNDUP(DAY(tbl_raw_data[[#This Row],[Updated_date]])/7,0)=5,4,ROUNDUP(DAY(tbl_raw_data[[#This Row],[Updated_date]])/7,0)))</f>
        <v>WEEK 1</v>
      </c>
      <c r="N923" s="57" t="str">
        <f>UPPER(VLOOKUP(tbl_raw_data[[#This Row],[Analyst]],[1]setting!$A$1:$B$15,2,0))</f>
        <v>SHAHID</v>
      </c>
      <c r="O923" s="57" t="str">
        <f>UPPER(tbl_raw_data[[#This Row],[Outcome]])</f>
        <v>WITHDRAW</v>
      </c>
      <c r="P923" s="57" t="str">
        <f>UPPER(tbl_raw_data[[#This Row],[Queue Name]])</f>
        <v>CONSUMER EXISTING</v>
      </c>
      <c r="Q923" s="57" t="str">
        <f>IF(tbl_raw_data[[#This Row],[time_taken_in_mins]]&lt;=20,"SLA_MET","SLA_NOT_MET")</f>
        <v>SLA_MET</v>
      </c>
    </row>
    <row r="924" spans="1:17" ht="15" customHeight="1" x14ac:dyDescent="0.25">
      <c r="A924" s="11" t="s">
        <v>4076</v>
      </c>
      <c r="B924" s="12">
        <v>45139.598703703705</v>
      </c>
      <c r="C924" s="15">
        <v>45139.606527777774</v>
      </c>
      <c r="D924" s="16" t="s">
        <v>8</v>
      </c>
      <c r="E924" s="16" t="s">
        <v>41</v>
      </c>
      <c r="F924" s="16" t="s">
        <v>10</v>
      </c>
      <c r="G924" s="107" t="s">
        <v>416</v>
      </c>
      <c r="H9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24" s="48">
        <f>tbl_raw_data[[#This Row],[Date Actioned]]-tbl_raw_data[[#This Row],[Date Tagged]]</f>
        <v>7.8240740695036948E-3</v>
      </c>
      <c r="J924" s="50">
        <f>HOUR(tbl_raw_data[[#This Row],[time_taken]])*60+MINUTE(tbl_raw_data[[#This Row],[time_taken]])+SECOND(tbl_raw_data[[#This Row],[time_taken]])/60</f>
        <v>11.266666666666667</v>
      </c>
      <c r="K924" s="54">
        <f>DATE(YEAR(tbl_raw_data[[#This Row],[Date Actioned]]), MONTH(tbl_raw_data[[#This Row],[Date Actioned]]), DAY(tbl_raw_data[[#This Row],[Date Actioned]]))</f>
        <v>45139</v>
      </c>
      <c r="L924" s="55" t="str">
        <f>UPPER(TEXT(tbl_raw_data[[#This Row],[Updated_date]],"MMMM"))</f>
        <v>AUGUST</v>
      </c>
      <c r="M924" s="55" t="str">
        <f>UPPER("Week "&amp;IF(ROUNDUP(DAY(tbl_raw_data[[#This Row],[Updated_date]])/7,0)=5,4,ROUNDUP(DAY(tbl_raw_data[[#This Row],[Updated_date]])/7,0)))</f>
        <v>WEEK 1</v>
      </c>
      <c r="N924" s="57" t="str">
        <f>UPPER(VLOOKUP(tbl_raw_data[[#This Row],[Analyst]],[1]setting!$A$1:$B$15,2,0))</f>
        <v>SAM</v>
      </c>
      <c r="O924" s="57" t="str">
        <f>UPPER(tbl_raw_data[[#This Row],[Outcome]])</f>
        <v>WITHDRAW</v>
      </c>
      <c r="P924" s="57" t="str">
        <f>UPPER(tbl_raw_data[[#This Row],[Queue Name]])</f>
        <v>CONSUMER POST BUREAU</v>
      </c>
      <c r="Q924" s="57" t="str">
        <f>IF(tbl_raw_data[[#This Row],[time_taken_in_mins]]&lt;=20,"SLA_MET","SLA_NOT_MET")</f>
        <v>SLA_MET</v>
      </c>
    </row>
    <row r="925" spans="1:17" ht="15" customHeight="1" x14ac:dyDescent="0.25">
      <c r="A925" s="11" t="s">
        <v>6984</v>
      </c>
      <c r="B925" s="6">
        <v>45139.599548611113</v>
      </c>
      <c r="C925" s="9">
        <v>45139.61755787037</v>
      </c>
      <c r="D925" s="10" t="s">
        <v>13</v>
      </c>
      <c r="E925" s="10" t="s">
        <v>28</v>
      </c>
      <c r="F925" s="10" t="s">
        <v>42</v>
      </c>
      <c r="G925" s="108" t="s">
        <v>29</v>
      </c>
      <c r="H9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5" s="48">
        <f>tbl_raw_data[[#This Row],[Date Actioned]]-tbl_raw_data[[#This Row],[Date Tagged]]</f>
        <v>1.8009259256359655E-2</v>
      </c>
      <c r="J925" s="50">
        <f>HOUR(tbl_raw_data[[#This Row],[time_taken]])*60+MINUTE(tbl_raw_data[[#This Row],[time_taken]])+SECOND(tbl_raw_data[[#This Row],[time_taken]])/60</f>
        <v>25.933333333333334</v>
      </c>
      <c r="K925" s="54">
        <f>DATE(YEAR(tbl_raw_data[[#This Row],[Date Actioned]]), MONTH(tbl_raw_data[[#This Row],[Date Actioned]]), DAY(tbl_raw_data[[#This Row],[Date Actioned]]))</f>
        <v>45139</v>
      </c>
      <c r="L925" s="55" t="str">
        <f>UPPER(TEXT(tbl_raw_data[[#This Row],[Updated_date]],"MMMM"))</f>
        <v>AUGUST</v>
      </c>
      <c r="M925" s="55" t="str">
        <f>UPPER("Week "&amp;IF(ROUNDUP(DAY(tbl_raw_data[[#This Row],[Updated_date]])/7,0)=5,4,ROUNDUP(DAY(tbl_raw_data[[#This Row],[Updated_date]])/7,0)))</f>
        <v>WEEK 1</v>
      </c>
      <c r="N925" s="57" t="str">
        <f>UPPER(VLOOKUP(tbl_raw_data[[#This Row],[Analyst]],[1]setting!$A$1:$B$15,2,0))</f>
        <v>NITESH</v>
      </c>
      <c r="O925" s="57" t="str">
        <f>UPPER(tbl_raw_data[[#This Row],[Outcome]])</f>
        <v>APPROVE</v>
      </c>
      <c r="P925" s="57" t="str">
        <f>UPPER(tbl_raw_data[[#This Row],[Queue Name]])</f>
        <v>CONSUMER EXISTING</v>
      </c>
      <c r="Q925" s="57" t="str">
        <f>IF(tbl_raw_data[[#This Row],[time_taken_in_mins]]&lt;=20,"SLA_MET","SLA_NOT_MET")</f>
        <v>SLA_NOT_MET</v>
      </c>
    </row>
    <row r="926" spans="1:17" ht="15" customHeight="1" x14ac:dyDescent="0.25">
      <c r="A926" s="22" t="s">
        <v>2454</v>
      </c>
      <c r="B926" s="12">
        <v>45139.601770833331</v>
      </c>
      <c r="C926" s="15">
        <v>45139.607395833336</v>
      </c>
      <c r="D926" s="16" t="s">
        <v>13</v>
      </c>
      <c r="E926" s="16" t="s">
        <v>28</v>
      </c>
      <c r="F926" s="16" t="s">
        <v>109</v>
      </c>
      <c r="G926" s="107" t="s">
        <v>29</v>
      </c>
      <c r="H9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26" s="48">
        <f>tbl_raw_data[[#This Row],[Date Actioned]]-tbl_raw_data[[#This Row],[Date Tagged]]</f>
        <v>5.6250000052386895E-3</v>
      </c>
      <c r="J926" s="50">
        <f>HOUR(tbl_raw_data[[#This Row],[time_taken]])*60+MINUTE(tbl_raw_data[[#This Row],[time_taken]])+SECOND(tbl_raw_data[[#This Row],[time_taken]])/60</f>
        <v>8.1</v>
      </c>
      <c r="K926" s="54">
        <f>DATE(YEAR(tbl_raw_data[[#This Row],[Date Actioned]]), MONTH(tbl_raw_data[[#This Row],[Date Actioned]]), DAY(tbl_raw_data[[#This Row],[Date Actioned]]))</f>
        <v>45139</v>
      </c>
      <c r="L926" s="55" t="str">
        <f>UPPER(TEXT(tbl_raw_data[[#This Row],[Updated_date]],"MMMM"))</f>
        <v>AUGUST</v>
      </c>
      <c r="M926" s="55" t="str">
        <f>UPPER("Week "&amp;IF(ROUNDUP(DAY(tbl_raw_data[[#This Row],[Updated_date]])/7,0)=5,4,ROUNDUP(DAY(tbl_raw_data[[#This Row],[Updated_date]])/7,0)))</f>
        <v>WEEK 1</v>
      </c>
      <c r="N926" s="57" t="str">
        <f>UPPER(VLOOKUP(tbl_raw_data[[#This Row],[Analyst]],[1]setting!$A$1:$B$15,2,0))</f>
        <v>NAVED</v>
      </c>
      <c r="O926" s="57" t="str">
        <f>UPPER(tbl_raw_data[[#This Row],[Outcome]])</f>
        <v>APPROVE</v>
      </c>
      <c r="P926" s="57" t="str">
        <f>UPPER(tbl_raw_data[[#This Row],[Queue Name]])</f>
        <v>CONSUMER EXISTING</v>
      </c>
      <c r="Q926" s="57" t="str">
        <f>IF(tbl_raw_data[[#This Row],[time_taken_in_mins]]&lt;=20,"SLA_MET","SLA_NOT_MET")</f>
        <v>SLA_MET</v>
      </c>
    </row>
    <row r="927" spans="1:17" ht="15" customHeight="1" x14ac:dyDescent="0.25">
      <c r="A927" s="22" t="s">
        <v>1866</v>
      </c>
      <c r="B927" s="6">
        <v>45139.602337962962</v>
      </c>
      <c r="C927" s="9">
        <v>45139.607233796298</v>
      </c>
      <c r="D927" s="10" t="s">
        <v>8</v>
      </c>
      <c r="E927" s="10" t="s">
        <v>9</v>
      </c>
      <c r="F927" s="10" t="s">
        <v>455</v>
      </c>
      <c r="G927" s="108" t="s">
        <v>1867</v>
      </c>
      <c r="H9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27" s="48">
        <f>tbl_raw_data[[#This Row],[Date Actioned]]-tbl_raw_data[[#This Row],[Date Tagged]]</f>
        <v>4.8958333354676142E-3</v>
      </c>
      <c r="J927" s="50">
        <f>HOUR(tbl_raw_data[[#This Row],[time_taken]])*60+MINUTE(tbl_raw_data[[#This Row],[time_taken]])+SECOND(tbl_raw_data[[#This Row],[time_taken]])/60</f>
        <v>7.05</v>
      </c>
      <c r="K927" s="54">
        <f>DATE(YEAR(tbl_raw_data[[#This Row],[Date Actioned]]), MONTH(tbl_raw_data[[#This Row],[Date Actioned]]), DAY(tbl_raw_data[[#This Row],[Date Actioned]]))</f>
        <v>45139</v>
      </c>
      <c r="L927" s="55" t="str">
        <f>UPPER(TEXT(tbl_raw_data[[#This Row],[Updated_date]],"MMMM"))</f>
        <v>AUGUST</v>
      </c>
      <c r="M927" s="55" t="str">
        <f>UPPER("Week "&amp;IF(ROUNDUP(DAY(tbl_raw_data[[#This Row],[Updated_date]])/7,0)=5,4,ROUNDUP(DAY(tbl_raw_data[[#This Row],[Updated_date]])/7,0)))</f>
        <v>WEEK 1</v>
      </c>
      <c r="N927" s="57" t="str">
        <f>UPPER(VLOOKUP(tbl_raw_data[[#This Row],[Analyst]],[1]setting!$A$1:$B$15,2,0))</f>
        <v>ROHAN</v>
      </c>
      <c r="O927" s="57" t="str">
        <f>UPPER(tbl_raw_data[[#This Row],[Outcome]])</f>
        <v>WITHDRAW</v>
      </c>
      <c r="P927" s="57" t="str">
        <f>UPPER(tbl_raw_data[[#This Row],[Queue Name]])</f>
        <v>CONSUMER PRE BUREAU</v>
      </c>
      <c r="Q927" s="57" t="str">
        <f>IF(tbl_raw_data[[#This Row],[time_taken_in_mins]]&lt;=20,"SLA_MET","SLA_NOT_MET")</f>
        <v>SLA_MET</v>
      </c>
    </row>
    <row r="928" spans="1:17" ht="15" customHeight="1" x14ac:dyDescent="0.25">
      <c r="A928" s="5" t="s">
        <v>6237</v>
      </c>
      <c r="B928" s="6">
        <v>45139.603263888886</v>
      </c>
      <c r="C928" s="7">
        <v>45139.615810185183</v>
      </c>
      <c r="D928" s="8" t="s">
        <v>209</v>
      </c>
      <c r="E928" s="10" t="s">
        <v>41</v>
      </c>
      <c r="F928" s="8" t="s">
        <v>168</v>
      </c>
      <c r="G928" s="109"/>
      <c r="H9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28" s="48">
        <f>tbl_raw_data[[#This Row],[Date Actioned]]-tbl_raw_data[[#This Row],[Date Tagged]]</f>
        <v>1.2546296296932269E-2</v>
      </c>
      <c r="J928" s="50">
        <f>HOUR(tbl_raw_data[[#This Row],[time_taken]])*60+MINUTE(tbl_raw_data[[#This Row],[time_taken]])+SECOND(tbl_raw_data[[#This Row],[time_taken]])/60</f>
        <v>18.066666666666666</v>
      </c>
      <c r="K928" s="54">
        <f>DATE(YEAR(tbl_raw_data[[#This Row],[Date Actioned]]), MONTH(tbl_raw_data[[#This Row],[Date Actioned]]), DAY(tbl_raw_data[[#This Row],[Date Actioned]]))</f>
        <v>45139</v>
      </c>
      <c r="L928" s="55" t="str">
        <f>UPPER(TEXT(tbl_raw_data[[#This Row],[Updated_date]],"MMMM"))</f>
        <v>AUGUST</v>
      </c>
      <c r="M928" s="55" t="str">
        <f>UPPER("Week "&amp;IF(ROUNDUP(DAY(tbl_raw_data[[#This Row],[Updated_date]])/7,0)=5,4,ROUNDUP(DAY(tbl_raw_data[[#This Row],[Updated_date]])/7,0)))</f>
        <v>WEEK 1</v>
      </c>
      <c r="N928" s="57" t="str">
        <f>UPPER(VLOOKUP(tbl_raw_data[[#This Row],[Analyst]],[1]setting!$A$1:$B$15,2,0))</f>
        <v>MERCEDES</v>
      </c>
      <c r="O928" s="57" t="str">
        <f>UPPER(tbl_raw_data[[#This Row],[Outcome]])</f>
        <v>DECLINE</v>
      </c>
      <c r="P928" s="57" t="str">
        <f>UPPER(tbl_raw_data[[#This Row],[Queue Name]])</f>
        <v>CONSUMER POST BUREAU</v>
      </c>
      <c r="Q928" s="57" t="str">
        <f>IF(tbl_raw_data[[#This Row],[time_taken_in_mins]]&lt;=20,"SLA_MET","SLA_NOT_MET")</f>
        <v>SLA_MET</v>
      </c>
    </row>
    <row r="929" spans="1:17" ht="15" customHeight="1" x14ac:dyDescent="0.25">
      <c r="A929" s="5" t="s">
        <v>2576</v>
      </c>
      <c r="B929" s="12">
        <v>45139.603773148148</v>
      </c>
      <c r="C929" s="15">
        <v>45139.609548611108</v>
      </c>
      <c r="D929" s="16" t="s">
        <v>8</v>
      </c>
      <c r="E929" s="16" t="s">
        <v>9</v>
      </c>
      <c r="F929" s="16" t="s">
        <v>10</v>
      </c>
      <c r="G929" s="107" t="s">
        <v>2577</v>
      </c>
      <c r="H9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29" s="48">
        <f>tbl_raw_data[[#This Row],[Date Actioned]]-tbl_raw_data[[#This Row],[Date Tagged]]</f>
        <v>5.7754629597184248E-3</v>
      </c>
      <c r="J929" s="50">
        <f>HOUR(tbl_raw_data[[#This Row],[time_taken]])*60+MINUTE(tbl_raw_data[[#This Row],[time_taken]])+SECOND(tbl_raw_data[[#This Row],[time_taken]])/60</f>
        <v>8.3166666666666664</v>
      </c>
      <c r="K929" s="54">
        <f>DATE(YEAR(tbl_raw_data[[#This Row],[Date Actioned]]), MONTH(tbl_raw_data[[#This Row],[Date Actioned]]), DAY(tbl_raw_data[[#This Row],[Date Actioned]]))</f>
        <v>45139</v>
      </c>
      <c r="L929" s="55" t="str">
        <f>UPPER(TEXT(tbl_raw_data[[#This Row],[Updated_date]],"MMMM"))</f>
        <v>AUGUST</v>
      </c>
      <c r="M929" s="55" t="str">
        <f>UPPER("Week "&amp;IF(ROUNDUP(DAY(tbl_raw_data[[#This Row],[Updated_date]])/7,0)=5,4,ROUNDUP(DAY(tbl_raw_data[[#This Row],[Updated_date]])/7,0)))</f>
        <v>WEEK 1</v>
      </c>
      <c r="N929" s="57" t="str">
        <f>UPPER(VLOOKUP(tbl_raw_data[[#This Row],[Analyst]],[1]setting!$A$1:$B$15,2,0))</f>
        <v>SAM</v>
      </c>
      <c r="O929" s="57" t="str">
        <f>UPPER(tbl_raw_data[[#This Row],[Outcome]])</f>
        <v>WITHDRAW</v>
      </c>
      <c r="P929" s="57" t="str">
        <f>UPPER(tbl_raw_data[[#This Row],[Queue Name]])</f>
        <v>CONSUMER PRE BUREAU</v>
      </c>
      <c r="Q929" s="57" t="str">
        <f>IF(tbl_raw_data[[#This Row],[time_taken_in_mins]]&lt;=20,"SLA_MET","SLA_NOT_MET")</f>
        <v>SLA_MET</v>
      </c>
    </row>
    <row r="930" spans="1:17" ht="26.25" x14ac:dyDescent="0.25">
      <c r="A930" s="11" t="s">
        <v>5753</v>
      </c>
      <c r="B930" s="6">
        <v>45139.603784722225</v>
      </c>
      <c r="C930" s="9">
        <v>45139.615046296298</v>
      </c>
      <c r="D930" s="10" t="s">
        <v>8</v>
      </c>
      <c r="E930" s="10" t="s">
        <v>28</v>
      </c>
      <c r="F930" s="10" t="s">
        <v>109</v>
      </c>
      <c r="G930" s="108" t="s">
        <v>5754</v>
      </c>
      <c r="H9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30" s="48">
        <f>tbl_raw_data[[#This Row],[Date Actioned]]-tbl_raw_data[[#This Row],[Date Tagged]]</f>
        <v>1.1261574072705116E-2</v>
      </c>
      <c r="J930" s="50">
        <f>HOUR(tbl_raw_data[[#This Row],[time_taken]])*60+MINUTE(tbl_raw_data[[#This Row],[time_taken]])+SECOND(tbl_raw_data[[#This Row],[time_taken]])/60</f>
        <v>16.216666666666665</v>
      </c>
      <c r="K930" s="54">
        <f>DATE(YEAR(tbl_raw_data[[#This Row],[Date Actioned]]), MONTH(tbl_raw_data[[#This Row],[Date Actioned]]), DAY(tbl_raw_data[[#This Row],[Date Actioned]]))</f>
        <v>45139</v>
      </c>
      <c r="L930" s="55" t="str">
        <f>UPPER(TEXT(tbl_raw_data[[#This Row],[Updated_date]],"MMMM"))</f>
        <v>AUGUST</v>
      </c>
      <c r="M930" s="55" t="str">
        <f>UPPER("Week "&amp;IF(ROUNDUP(DAY(tbl_raw_data[[#This Row],[Updated_date]])/7,0)=5,4,ROUNDUP(DAY(tbl_raw_data[[#This Row],[Updated_date]])/7,0)))</f>
        <v>WEEK 1</v>
      </c>
      <c r="N930" s="57" t="str">
        <f>UPPER(VLOOKUP(tbl_raw_data[[#This Row],[Analyst]],[1]setting!$A$1:$B$15,2,0))</f>
        <v>NAVED</v>
      </c>
      <c r="O930" s="57" t="str">
        <f>UPPER(tbl_raw_data[[#This Row],[Outcome]])</f>
        <v>WITHDRAW</v>
      </c>
      <c r="P930" s="57" t="str">
        <f>UPPER(tbl_raw_data[[#This Row],[Queue Name]])</f>
        <v>CONSUMER EXISTING</v>
      </c>
      <c r="Q930" s="57" t="str">
        <f>IF(tbl_raw_data[[#This Row],[time_taken_in_mins]]&lt;=20,"SLA_MET","SLA_NOT_MET")</f>
        <v>SLA_MET</v>
      </c>
    </row>
    <row r="931" spans="1:17" ht="15" customHeight="1" x14ac:dyDescent="0.25">
      <c r="A931" s="22" t="s">
        <v>3731</v>
      </c>
      <c r="B931" s="12">
        <v>45139.607835648145</v>
      </c>
      <c r="C931" s="15">
        <v>45139.615162037036</v>
      </c>
      <c r="D931" s="16" t="s">
        <v>8</v>
      </c>
      <c r="E931" s="16" t="s">
        <v>9</v>
      </c>
      <c r="F931" s="16" t="s">
        <v>10</v>
      </c>
      <c r="G931" s="107" t="s">
        <v>2349</v>
      </c>
      <c r="H9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31" s="48">
        <f>tbl_raw_data[[#This Row],[Date Actioned]]-tbl_raw_data[[#This Row],[Date Tagged]]</f>
        <v>7.3263888916699216E-3</v>
      </c>
      <c r="J931" s="50">
        <f>HOUR(tbl_raw_data[[#This Row],[time_taken]])*60+MINUTE(tbl_raw_data[[#This Row],[time_taken]])+SECOND(tbl_raw_data[[#This Row],[time_taken]])/60</f>
        <v>10.55</v>
      </c>
      <c r="K931" s="54">
        <f>DATE(YEAR(tbl_raw_data[[#This Row],[Date Actioned]]), MONTH(tbl_raw_data[[#This Row],[Date Actioned]]), DAY(tbl_raw_data[[#This Row],[Date Actioned]]))</f>
        <v>45139</v>
      </c>
      <c r="L931" s="55" t="str">
        <f>UPPER(TEXT(tbl_raw_data[[#This Row],[Updated_date]],"MMMM"))</f>
        <v>AUGUST</v>
      </c>
      <c r="M931" s="55" t="str">
        <f>UPPER("Week "&amp;IF(ROUNDUP(DAY(tbl_raw_data[[#This Row],[Updated_date]])/7,0)=5,4,ROUNDUP(DAY(tbl_raw_data[[#This Row],[Updated_date]])/7,0)))</f>
        <v>WEEK 1</v>
      </c>
      <c r="N931" s="57" t="str">
        <f>UPPER(VLOOKUP(tbl_raw_data[[#This Row],[Analyst]],[1]setting!$A$1:$B$15,2,0))</f>
        <v>SAM</v>
      </c>
      <c r="O931" s="57" t="str">
        <f>UPPER(tbl_raw_data[[#This Row],[Outcome]])</f>
        <v>WITHDRAW</v>
      </c>
      <c r="P931" s="57" t="str">
        <f>UPPER(tbl_raw_data[[#This Row],[Queue Name]])</f>
        <v>CONSUMER PRE BUREAU</v>
      </c>
      <c r="Q931" s="57" t="str">
        <f>IF(tbl_raw_data[[#This Row],[time_taken_in_mins]]&lt;=20,"SLA_MET","SLA_NOT_MET")</f>
        <v>SLA_MET</v>
      </c>
    </row>
    <row r="932" spans="1:17" ht="15" customHeight="1" x14ac:dyDescent="0.25">
      <c r="A932" s="5" t="s">
        <v>4444</v>
      </c>
      <c r="B932" s="6">
        <v>45139.609432870369</v>
      </c>
      <c r="C932" s="9">
        <v>45139.617893518516</v>
      </c>
      <c r="D932" s="10" t="s">
        <v>13</v>
      </c>
      <c r="E932" s="10" t="s">
        <v>41</v>
      </c>
      <c r="F932" s="10" t="s">
        <v>73</v>
      </c>
      <c r="G932" s="108" t="s">
        <v>29</v>
      </c>
      <c r="H9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2" s="48">
        <f>tbl_raw_data[[#This Row],[Date Actioned]]-tbl_raw_data[[#This Row],[Date Tagged]]</f>
        <v>8.4606481468654238E-3</v>
      </c>
      <c r="J932" s="50">
        <f>HOUR(tbl_raw_data[[#This Row],[time_taken]])*60+MINUTE(tbl_raw_data[[#This Row],[time_taken]])+SECOND(tbl_raw_data[[#This Row],[time_taken]])/60</f>
        <v>12.183333333333334</v>
      </c>
      <c r="K932" s="54">
        <f>DATE(YEAR(tbl_raw_data[[#This Row],[Date Actioned]]), MONTH(tbl_raw_data[[#This Row],[Date Actioned]]), DAY(tbl_raw_data[[#This Row],[Date Actioned]]))</f>
        <v>45139</v>
      </c>
      <c r="L932" s="55" t="str">
        <f>UPPER(TEXT(tbl_raw_data[[#This Row],[Updated_date]],"MMMM"))</f>
        <v>AUGUST</v>
      </c>
      <c r="M932" s="55" t="str">
        <f>UPPER("Week "&amp;IF(ROUNDUP(DAY(tbl_raw_data[[#This Row],[Updated_date]])/7,0)=5,4,ROUNDUP(DAY(tbl_raw_data[[#This Row],[Updated_date]])/7,0)))</f>
        <v>WEEK 1</v>
      </c>
      <c r="N932" s="57" t="str">
        <f>UPPER(VLOOKUP(tbl_raw_data[[#This Row],[Analyst]],[1]setting!$A$1:$B$15,2,0))</f>
        <v>SHAHID</v>
      </c>
      <c r="O932" s="57" t="str">
        <f>UPPER(tbl_raw_data[[#This Row],[Outcome]])</f>
        <v>APPROVE</v>
      </c>
      <c r="P932" s="57" t="str">
        <f>UPPER(tbl_raw_data[[#This Row],[Queue Name]])</f>
        <v>CONSUMER POST BUREAU</v>
      </c>
      <c r="Q932" s="57" t="str">
        <f>IF(tbl_raw_data[[#This Row],[time_taken_in_mins]]&lt;=20,"SLA_MET","SLA_NOT_MET")</f>
        <v>SLA_MET</v>
      </c>
    </row>
    <row r="933" spans="1:17" ht="15" customHeight="1" x14ac:dyDescent="0.25">
      <c r="A933" s="5" t="s">
        <v>3323</v>
      </c>
      <c r="B933" s="6">
        <v>45139.611956018518</v>
      </c>
      <c r="C933" s="9">
        <v>45139.618773148148</v>
      </c>
      <c r="D933" s="10" t="s">
        <v>8</v>
      </c>
      <c r="E933" s="10" t="s">
        <v>9</v>
      </c>
      <c r="F933" s="10" t="s">
        <v>10</v>
      </c>
      <c r="G933" s="108" t="s">
        <v>3324</v>
      </c>
      <c r="H9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33" s="48">
        <f>tbl_raw_data[[#This Row],[Date Actioned]]-tbl_raw_data[[#This Row],[Date Tagged]]</f>
        <v>6.8171296297805384E-3</v>
      </c>
      <c r="J933" s="50">
        <f>HOUR(tbl_raw_data[[#This Row],[time_taken]])*60+MINUTE(tbl_raw_data[[#This Row],[time_taken]])+SECOND(tbl_raw_data[[#This Row],[time_taken]])/60</f>
        <v>9.8166666666666664</v>
      </c>
      <c r="K933" s="54">
        <f>DATE(YEAR(tbl_raw_data[[#This Row],[Date Actioned]]), MONTH(tbl_raw_data[[#This Row],[Date Actioned]]), DAY(tbl_raw_data[[#This Row],[Date Actioned]]))</f>
        <v>45139</v>
      </c>
      <c r="L933" s="55" t="str">
        <f>UPPER(TEXT(tbl_raw_data[[#This Row],[Updated_date]],"MMMM"))</f>
        <v>AUGUST</v>
      </c>
      <c r="M933" s="55" t="str">
        <f>UPPER("Week "&amp;IF(ROUNDUP(DAY(tbl_raw_data[[#This Row],[Updated_date]])/7,0)=5,4,ROUNDUP(DAY(tbl_raw_data[[#This Row],[Updated_date]])/7,0)))</f>
        <v>WEEK 1</v>
      </c>
      <c r="N933" s="57" t="str">
        <f>UPPER(VLOOKUP(tbl_raw_data[[#This Row],[Analyst]],[1]setting!$A$1:$B$15,2,0))</f>
        <v>SAM</v>
      </c>
      <c r="O933" s="57" t="str">
        <f>UPPER(tbl_raw_data[[#This Row],[Outcome]])</f>
        <v>WITHDRAW</v>
      </c>
      <c r="P933" s="57" t="str">
        <f>UPPER(tbl_raw_data[[#This Row],[Queue Name]])</f>
        <v>CONSUMER PRE BUREAU</v>
      </c>
      <c r="Q933" s="57" t="str">
        <f>IF(tbl_raw_data[[#This Row],[time_taken_in_mins]]&lt;=20,"SLA_MET","SLA_NOT_MET")</f>
        <v>SLA_MET</v>
      </c>
    </row>
    <row r="934" spans="1:17" ht="15" customHeight="1" x14ac:dyDescent="0.25">
      <c r="A934" s="11" t="s">
        <v>2804</v>
      </c>
      <c r="B934" s="12">
        <v>45139.617685185185</v>
      </c>
      <c r="C934" s="15">
        <v>45139.623761574076</v>
      </c>
      <c r="D934" s="16" t="s">
        <v>13</v>
      </c>
      <c r="E934" s="16" t="s">
        <v>41</v>
      </c>
      <c r="F934" s="16" t="s">
        <v>42</v>
      </c>
      <c r="G934" s="107" t="s">
        <v>67</v>
      </c>
      <c r="H9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4" s="48">
        <f>tbl_raw_data[[#This Row],[Date Actioned]]-tbl_raw_data[[#This Row],[Date Tagged]]</f>
        <v>6.0763888905057684E-3</v>
      </c>
      <c r="J934" s="50">
        <f>HOUR(tbl_raw_data[[#This Row],[time_taken]])*60+MINUTE(tbl_raw_data[[#This Row],[time_taken]])+SECOND(tbl_raw_data[[#This Row],[time_taken]])/60</f>
        <v>8.75</v>
      </c>
      <c r="K934" s="54">
        <f>DATE(YEAR(tbl_raw_data[[#This Row],[Date Actioned]]), MONTH(tbl_raw_data[[#This Row],[Date Actioned]]), DAY(tbl_raw_data[[#This Row],[Date Actioned]]))</f>
        <v>45139</v>
      </c>
      <c r="L934" s="55" t="str">
        <f>UPPER(TEXT(tbl_raw_data[[#This Row],[Updated_date]],"MMMM"))</f>
        <v>AUGUST</v>
      </c>
      <c r="M934" s="55" t="str">
        <f>UPPER("Week "&amp;IF(ROUNDUP(DAY(tbl_raw_data[[#This Row],[Updated_date]])/7,0)=5,4,ROUNDUP(DAY(tbl_raw_data[[#This Row],[Updated_date]])/7,0)))</f>
        <v>WEEK 1</v>
      </c>
      <c r="N934" s="57" t="str">
        <f>UPPER(VLOOKUP(tbl_raw_data[[#This Row],[Analyst]],[1]setting!$A$1:$B$15,2,0))</f>
        <v>NITESH</v>
      </c>
      <c r="O934" s="57" t="str">
        <f>UPPER(tbl_raw_data[[#This Row],[Outcome]])</f>
        <v>APPROVE</v>
      </c>
      <c r="P934" s="57" t="str">
        <f>UPPER(tbl_raw_data[[#This Row],[Queue Name]])</f>
        <v>CONSUMER POST BUREAU</v>
      </c>
      <c r="Q934" s="57" t="str">
        <f>IF(tbl_raw_data[[#This Row],[time_taken_in_mins]]&lt;=20,"SLA_MET","SLA_NOT_MET")</f>
        <v>SLA_MET</v>
      </c>
    </row>
    <row r="935" spans="1:17" ht="15" customHeight="1" x14ac:dyDescent="0.25">
      <c r="A935" s="22" t="s">
        <v>6800</v>
      </c>
      <c r="B935" s="6">
        <v>45139.617928240739</v>
      </c>
      <c r="C935" s="9">
        <v>45139.633703703701</v>
      </c>
      <c r="D935" s="10" t="s">
        <v>13</v>
      </c>
      <c r="E935" s="10" t="s">
        <v>28</v>
      </c>
      <c r="F935" s="10" t="s">
        <v>10</v>
      </c>
      <c r="G935" s="108" t="s">
        <v>67</v>
      </c>
      <c r="H9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5" s="48">
        <f>tbl_raw_data[[#This Row],[Date Actioned]]-tbl_raw_data[[#This Row],[Date Tagged]]</f>
        <v>1.5775462961755693E-2</v>
      </c>
      <c r="J935" s="50">
        <f>HOUR(tbl_raw_data[[#This Row],[time_taken]])*60+MINUTE(tbl_raw_data[[#This Row],[time_taken]])+SECOND(tbl_raw_data[[#This Row],[time_taken]])/60</f>
        <v>22.716666666666665</v>
      </c>
      <c r="K935" s="54">
        <f>DATE(YEAR(tbl_raw_data[[#This Row],[Date Actioned]]), MONTH(tbl_raw_data[[#This Row],[Date Actioned]]), DAY(tbl_raw_data[[#This Row],[Date Actioned]]))</f>
        <v>45139</v>
      </c>
      <c r="L935" s="55" t="str">
        <f>UPPER(TEXT(tbl_raw_data[[#This Row],[Updated_date]],"MMMM"))</f>
        <v>AUGUST</v>
      </c>
      <c r="M935" s="55" t="str">
        <f>UPPER("Week "&amp;IF(ROUNDUP(DAY(tbl_raw_data[[#This Row],[Updated_date]])/7,0)=5,4,ROUNDUP(DAY(tbl_raw_data[[#This Row],[Updated_date]])/7,0)))</f>
        <v>WEEK 1</v>
      </c>
      <c r="N935" s="57" t="str">
        <f>UPPER(VLOOKUP(tbl_raw_data[[#This Row],[Analyst]],[1]setting!$A$1:$B$15,2,0))</f>
        <v>SAM</v>
      </c>
      <c r="O935" s="57" t="str">
        <f>UPPER(tbl_raw_data[[#This Row],[Outcome]])</f>
        <v>APPROVE</v>
      </c>
      <c r="P935" s="57" t="str">
        <f>UPPER(tbl_raw_data[[#This Row],[Queue Name]])</f>
        <v>CONSUMER EXISTING</v>
      </c>
      <c r="Q935" s="57" t="str">
        <f>IF(tbl_raw_data[[#This Row],[time_taken_in_mins]]&lt;=20,"SLA_MET","SLA_NOT_MET")</f>
        <v>SLA_NOT_MET</v>
      </c>
    </row>
    <row r="936" spans="1:17" ht="15" customHeight="1" x14ac:dyDescent="0.25">
      <c r="A936" s="5" t="s">
        <v>5432</v>
      </c>
      <c r="B936" s="12">
        <v>45139.619120370371</v>
      </c>
      <c r="C936" s="15">
        <v>45139.629594907405</v>
      </c>
      <c r="D936" s="16" t="s">
        <v>13</v>
      </c>
      <c r="E936" s="16" t="s">
        <v>28</v>
      </c>
      <c r="F936" s="16" t="s">
        <v>86</v>
      </c>
      <c r="G936" s="107" t="s">
        <v>67</v>
      </c>
      <c r="H9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6" s="48">
        <f>tbl_raw_data[[#This Row],[Date Actioned]]-tbl_raw_data[[#This Row],[Date Tagged]]</f>
        <v>1.0474537033587694E-2</v>
      </c>
      <c r="J936" s="50">
        <f>HOUR(tbl_raw_data[[#This Row],[time_taken]])*60+MINUTE(tbl_raw_data[[#This Row],[time_taken]])+SECOND(tbl_raw_data[[#This Row],[time_taken]])/60</f>
        <v>15.083333333333334</v>
      </c>
      <c r="K936" s="54">
        <f>DATE(YEAR(tbl_raw_data[[#This Row],[Date Actioned]]), MONTH(tbl_raw_data[[#This Row],[Date Actioned]]), DAY(tbl_raw_data[[#This Row],[Date Actioned]]))</f>
        <v>45139</v>
      </c>
      <c r="L936" s="55" t="str">
        <f>UPPER(TEXT(tbl_raw_data[[#This Row],[Updated_date]],"MMMM"))</f>
        <v>AUGUST</v>
      </c>
      <c r="M936" s="55" t="str">
        <f>UPPER("Week "&amp;IF(ROUNDUP(DAY(tbl_raw_data[[#This Row],[Updated_date]])/7,0)=5,4,ROUNDUP(DAY(tbl_raw_data[[#This Row],[Updated_date]])/7,0)))</f>
        <v>WEEK 1</v>
      </c>
      <c r="N936" s="57" t="str">
        <f>UPPER(VLOOKUP(tbl_raw_data[[#This Row],[Analyst]],[1]setting!$A$1:$B$15,2,0))</f>
        <v>ASIF</v>
      </c>
      <c r="O936" s="57" t="str">
        <f>UPPER(tbl_raw_data[[#This Row],[Outcome]])</f>
        <v>APPROVE</v>
      </c>
      <c r="P936" s="57" t="str">
        <f>UPPER(tbl_raw_data[[#This Row],[Queue Name]])</f>
        <v>CONSUMER EXISTING</v>
      </c>
      <c r="Q936" s="57" t="str">
        <f>IF(tbl_raw_data[[#This Row],[time_taken_in_mins]]&lt;=20,"SLA_MET","SLA_NOT_MET")</f>
        <v>SLA_MET</v>
      </c>
    </row>
    <row r="937" spans="1:17" ht="15" customHeight="1" x14ac:dyDescent="0.25">
      <c r="A937" s="11" t="s">
        <v>2668</v>
      </c>
      <c r="B937" s="6">
        <v>45139.619687500002</v>
      </c>
      <c r="C937" s="7">
        <v>45139.625567129631</v>
      </c>
      <c r="D937" s="8" t="s">
        <v>29</v>
      </c>
      <c r="E937" s="10" t="s">
        <v>28</v>
      </c>
      <c r="F937" s="8" t="s">
        <v>168</v>
      </c>
      <c r="G937" s="109"/>
      <c r="H9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37" s="48">
        <f>tbl_raw_data[[#This Row],[Date Actioned]]-tbl_raw_data[[#This Row],[Date Tagged]]</f>
        <v>5.8796296289074235E-3</v>
      </c>
      <c r="J937" s="50">
        <f>HOUR(tbl_raw_data[[#This Row],[time_taken]])*60+MINUTE(tbl_raw_data[[#This Row],[time_taken]])+SECOND(tbl_raw_data[[#This Row],[time_taken]])/60</f>
        <v>8.4666666666666668</v>
      </c>
      <c r="K937" s="54">
        <f>DATE(YEAR(tbl_raw_data[[#This Row],[Date Actioned]]), MONTH(tbl_raw_data[[#This Row],[Date Actioned]]), DAY(tbl_raw_data[[#This Row],[Date Actioned]]))</f>
        <v>45139</v>
      </c>
      <c r="L937" s="55" t="str">
        <f>UPPER(TEXT(tbl_raw_data[[#This Row],[Updated_date]],"MMMM"))</f>
        <v>AUGUST</v>
      </c>
      <c r="M937" s="55" t="str">
        <f>UPPER("Week "&amp;IF(ROUNDUP(DAY(tbl_raw_data[[#This Row],[Updated_date]])/7,0)=5,4,ROUNDUP(DAY(tbl_raw_data[[#This Row],[Updated_date]])/7,0)))</f>
        <v>WEEK 1</v>
      </c>
      <c r="N937" s="57" t="str">
        <f>UPPER(VLOOKUP(tbl_raw_data[[#This Row],[Analyst]],[1]setting!$A$1:$B$15,2,0))</f>
        <v>MERCEDES</v>
      </c>
      <c r="O937" s="57" t="str">
        <f>UPPER(tbl_raw_data[[#This Row],[Outcome]])</f>
        <v>APPROVE</v>
      </c>
      <c r="P937" s="57" t="str">
        <f>UPPER(tbl_raw_data[[#This Row],[Queue Name]])</f>
        <v>CONSUMER EXISTING</v>
      </c>
      <c r="Q937" s="57" t="str">
        <f>IF(tbl_raw_data[[#This Row],[time_taken_in_mins]]&lt;=20,"SLA_MET","SLA_NOT_MET")</f>
        <v>SLA_MET</v>
      </c>
    </row>
    <row r="938" spans="1:17" ht="15" customHeight="1" x14ac:dyDescent="0.25">
      <c r="A938" s="22" t="s">
        <v>4855</v>
      </c>
      <c r="B938" s="12">
        <v>45139.620729166665</v>
      </c>
      <c r="C938" s="13">
        <v>45139.629918981482</v>
      </c>
      <c r="D938" s="14" t="s">
        <v>29</v>
      </c>
      <c r="E938" s="16" t="s">
        <v>28</v>
      </c>
      <c r="F938" s="14" t="s">
        <v>455</v>
      </c>
      <c r="G938" s="106"/>
      <c r="H9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38" s="48">
        <f>tbl_raw_data[[#This Row],[Date Actioned]]-tbl_raw_data[[#This Row],[Date Tagged]]</f>
        <v>9.189814816636499E-3</v>
      </c>
      <c r="J938" s="50">
        <f>HOUR(tbl_raw_data[[#This Row],[time_taken]])*60+MINUTE(tbl_raw_data[[#This Row],[time_taken]])+SECOND(tbl_raw_data[[#This Row],[time_taken]])/60</f>
        <v>13.233333333333333</v>
      </c>
      <c r="K938" s="54">
        <f>DATE(YEAR(tbl_raw_data[[#This Row],[Date Actioned]]), MONTH(tbl_raw_data[[#This Row],[Date Actioned]]), DAY(tbl_raw_data[[#This Row],[Date Actioned]]))</f>
        <v>45139</v>
      </c>
      <c r="L938" s="55" t="str">
        <f>UPPER(TEXT(tbl_raw_data[[#This Row],[Updated_date]],"MMMM"))</f>
        <v>AUGUST</v>
      </c>
      <c r="M938" s="55" t="str">
        <f>UPPER("Week "&amp;IF(ROUNDUP(DAY(tbl_raw_data[[#This Row],[Updated_date]])/7,0)=5,4,ROUNDUP(DAY(tbl_raw_data[[#This Row],[Updated_date]])/7,0)))</f>
        <v>WEEK 1</v>
      </c>
      <c r="N938" s="57" t="str">
        <f>UPPER(VLOOKUP(tbl_raw_data[[#This Row],[Analyst]],[1]setting!$A$1:$B$15,2,0))</f>
        <v>ROHAN</v>
      </c>
      <c r="O938" s="57" t="str">
        <f>UPPER(tbl_raw_data[[#This Row],[Outcome]])</f>
        <v>APPROVE</v>
      </c>
      <c r="P938" s="57" t="str">
        <f>UPPER(tbl_raw_data[[#This Row],[Queue Name]])</f>
        <v>CONSUMER EXISTING</v>
      </c>
      <c r="Q938" s="57" t="str">
        <f>IF(tbl_raw_data[[#This Row],[time_taken_in_mins]]&lt;=20,"SLA_MET","SLA_NOT_MET")</f>
        <v>SLA_MET</v>
      </c>
    </row>
    <row r="939" spans="1:17" ht="15" customHeight="1" x14ac:dyDescent="0.25">
      <c r="A939" s="5" t="s">
        <v>4342</v>
      </c>
      <c r="B939" s="6">
        <v>45139.621076388888</v>
      </c>
      <c r="C939" s="9">
        <v>45139.629363425927</v>
      </c>
      <c r="D939" s="10" t="s">
        <v>13</v>
      </c>
      <c r="E939" s="10" t="s">
        <v>9</v>
      </c>
      <c r="F939" s="10" t="s">
        <v>109</v>
      </c>
      <c r="G939" s="108" t="s">
        <v>29</v>
      </c>
      <c r="H9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39" s="48">
        <f>tbl_raw_data[[#This Row],[Date Actioned]]-tbl_raw_data[[#This Row],[Date Tagged]]</f>
        <v>8.2870370388263837E-3</v>
      </c>
      <c r="J939" s="50">
        <f>HOUR(tbl_raw_data[[#This Row],[time_taken]])*60+MINUTE(tbl_raw_data[[#This Row],[time_taken]])+SECOND(tbl_raw_data[[#This Row],[time_taken]])/60</f>
        <v>11.933333333333334</v>
      </c>
      <c r="K939" s="54">
        <f>DATE(YEAR(tbl_raw_data[[#This Row],[Date Actioned]]), MONTH(tbl_raw_data[[#This Row],[Date Actioned]]), DAY(tbl_raw_data[[#This Row],[Date Actioned]]))</f>
        <v>45139</v>
      </c>
      <c r="L939" s="55" t="str">
        <f>UPPER(TEXT(tbl_raw_data[[#This Row],[Updated_date]],"MMMM"))</f>
        <v>AUGUST</v>
      </c>
      <c r="M939" s="55" t="str">
        <f>UPPER("Week "&amp;IF(ROUNDUP(DAY(tbl_raw_data[[#This Row],[Updated_date]])/7,0)=5,4,ROUNDUP(DAY(tbl_raw_data[[#This Row],[Updated_date]])/7,0)))</f>
        <v>WEEK 1</v>
      </c>
      <c r="N939" s="57" t="str">
        <f>UPPER(VLOOKUP(tbl_raw_data[[#This Row],[Analyst]],[1]setting!$A$1:$B$15,2,0))</f>
        <v>NAVED</v>
      </c>
      <c r="O939" s="57" t="str">
        <f>UPPER(tbl_raw_data[[#This Row],[Outcome]])</f>
        <v>APPROVE</v>
      </c>
      <c r="P939" s="57" t="str">
        <f>UPPER(tbl_raw_data[[#This Row],[Queue Name]])</f>
        <v>CONSUMER PRE BUREAU</v>
      </c>
      <c r="Q939" s="57" t="str">
        <f>IF(tbl_raw_data[[#This Row],[time_taken_in_mins]]&lt;=20,"SLA_MET","SLA_NOT_MET")</f>
        <v>SLA_MET</v>
      </c>
    </row>
    <row r="940" spans="1:17" ht="15" customHeight="1" x14ac:dyDescent="0.25">
      <c r="A940" s="11" t="s">
        <v>3571</v>
      </c>
      <c r="B940" s="12">
        <v>45139.621111111112</v>
      </c>
      <c r="C940" s="15">
        <v>45139.628229166665</v>
      </c>
      <c r="D940" s="16" t="s">
        <v>8</v>
      </c>
      <c r="E940" s="16" t="s">
        <v>41</v>
      </c>
      <c r="F940" s="16" t="s">
        <v>73</v>
      </c>
      <c r="G940" s="107" t="s">
        <v>3572</v>
      </c>
      <c r="H9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940" s="48">
        <f>tbl_raw_data[[#This Row],[Date Actioned]]-tbl_raw_data[[#This Row],[Date Tagged]]</f>
        <v>7.1180555532919243E-3</v>
      </c>
      <c r="J940" s="50">
        <f>HOUR(tbl_raw_data[[#This Row],[time_taken]])*60+MINUTE(tbl_raw_data[[#This Row],[time_taken]])+SECOND(tbl_raw_data[[#This Row],[time_taken]])/60</f>
        <v>10.25</v>
      </c>
      <c r="K940" s="54">
        <f>DATE(YEAR(tbl_raw_data[[#This Row],[Date Actioned]]), MONTH(tbl_raw_data[[#This Row],[Date Actioned]]), DAY(tbl_raw_data[[#This Row],[Date Actioned]]))</f>
        <v>45139</v>
      </c>
      <c r="L940" s="55" t="str">
        <f>UPPER(TEXT(tbl_raw_data[[#This Row],[Updated_date]],"MMMM"))</f>
        <v>AUGUST</v>
      </c>
      <c r="M940" s="55" t="str">
        <f>UPPER("Week "&amp;IF(ROUNDUP(DAY(tbl_raw_data[[#This Row],[Updated_date]])/7,0)=5,4,ROUNDUP(DAY(tbl_raw_data[[#This Row],[Updated_date]])/7,0)))</f>
        <v>WEEK 1</v>
      </c>
      <c r="N940" s="57" t="str">
        <f>UPPER(VLOOKUP(tbl_raw_data[[#This Row],[Analyst]],[1]setting!$A$1:$B$15,2,0))</f>
        <v>SHAHID</v>
      </c>
      <c r="O940" s="57" t="str">
        <f>UPPER(tbl_raw_data[[#This Row],[Outcome]])</f>
        <v>WITHDRAW</v>
      </c>
      <c r="P940" s="57" t="str">
        <f>UPPER(tbl_raw_data[[#This Row],[Queue Name]])</f>
        <v>CONSUMER POST BUREAU</v>
      </c>
      <c r="Q940" s="57" t="str">
        <f>IF(tbl_raw_data[[#This Row],[time_taken_in_mins]]&lt;=20,"SLA_MET","SLA_NOT_MET")</f>
        <v>SLA_MET</v>
      </c>
    </row>
    <row r="941" spans="1:17" ht="15" customHeight="1" x14ac:dyDescent="0.25">
      <c r="A941" s="11" t="s">
        <v>5413</v>
      </c>
      <c r="B941" s="12">
        <v>45139.621874999997</v>
      </c>
      <c r="C941" s="15">
        <v>45139.632280092592</v>
      </c>
      <c r="D941" s="16" t="s">
        <v>13</v>
      </c>
      <c r="E941" s="16" t="s">
        <v>9</v>
      </c>
      <c r="F941" s="16" t="s">
        <v>42</v>
      </c>
      <c r="G941" s="107" t="s">
        <v>29</v>
      </c>
      <c r="H9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1" s="48">
        <f>tbl_raw_data[[#This Row],[Date Actioned]]-tbl_raw_data[[#This Row],[Date Tagged]]</f>
        <v>1.0405092594737653E-2</v>
      </c>
      <c r="J941" s="50">
        <f>HOUR(tbl_raw_data[[#This Row],[time_taken]])*60+MINUTE(tbl_raw_data[[#This Row],[time_taken]])+SECOND(tbl_raw_data[[#This Row],[time_taken]])/60</f>
        <v>14.983333333333333</v>
      </c>
      <c r="K941" s="54">
        <f>DATE(YEAR(tbl_raw_data[[#This Row],[Date Actioned]]), MONTH(tbl_raw_data[[#This Row],[Date Actioned]]), DAY(tbl_raw_data[[#This Row],[Date Actioned]]))</f>
        <v>45139</v>
      </c>
      <c r="L941" s="55" t="str">
        <f>UPPER(TEXT(tbl_raw_data[[#This Row],[Updated_date]],"MMMM"))</f>
        <v>AUGUST</v>
      </c>
      <c r="M941" s="55" t="str">
        <f>UPPER("Week "&amp;IF(ROUNDUP(DAY(tbl_raw_data[[#This Row],[Updated_date]])/7,0)=5,4,ROUNDUP(DAY(tbl_raw_data[[#This Row],[Updated_date]])/7,0)))</f>
        <v>WEEK 1</v>
      </c>
      <c r="N941" s="57" t="str">
        <f>UPPER(VLOOKUP(tbl_raw_data[[#This Row],[Analyst]],[1]setting!$A$1:$B$15,2,0))</f>
        <v>NITESH</v>
      </c>
      <c r="O941" s="57" t="str">
        <f>UPPER(tbl_raw_data[[#This Row],[Outcome]])</f>
        <v>APPROVE</v>
      </c>
      <c r="P941" s="57" t="str">
        <f>UPPER(tbl_raw_data[[#This Row],[Queue Name]])</f>
        <v>CONSUMER PRE BUREAU</v>
      </c>
      <c r="Q941" s="57" t="str">
        <f>IF(tbl_raw_data[[#This Row],[time_taken_in_mins]]&lt;=20,"SLA_MET","SLA_NOT_MET")</f>
        <v>SLA_MET</v>
      </c>
    </row>
    <row r="942" spans="1:17" ht="15" customHeight="1" x14ac:dyDescent="0.25">
      <c r="A942" s="22" t="s">
        <v>4921</v>
      </c>
      <c r="B942" s="6">
        <v>45139.624525462961</v>
      </c>
      <c r="C942" s="7">
        <v>45139.63380787037</v>
      </c>
      <c r="D942" s="8" t="s">
        <v>40</v>
      </c>
      <c r="E942" s="10" t="s">
        <v>41</v>
      </c>
      <c r="F942" s="8" t="s">
        <v>168</v>
      </c>
      <c r="G942" s="109"/>
      <c r="H9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42" s="48">
        <f>tbl_raw_data[[#This Row],[Date Actioned]]-tbl_raw_data[[#This Row],[Date Tagged]]</f>
        <v>9.2824074090458453E-3</v>
      </c>
      <c r="J942" s="50">
        <f>HOUR(tbl_raw_data[[#This Row],[time_taken]])*60+MINUTE(tbl_raw_data[[#This Row],[time_taken]])+SECOND(tbl_raw_data[[#This Row],[time_taken]])/60</f>
        <v>13.366666666666667</v>
      </c>
      <c r="K942" s="54">
        <f>DATE(YEAR(tbl_raw_data[[#This Row],[Date Actioned]]), MONTH(tbl_raw_data[[#This Row],[Date Actioned]]), DAY(tbl_raw_data[[#This Row],[Date Actioned]]))</f>
        <v>45139</v>
      </c>
      <c r="L942" s="55" t="str">
        <f>UPPER(TEXT(tbl_raw_data[[#This Row],[Updated_date]],"MMMM"))</f>
        <v>AUGUST</v>
      </c>
      <c r="M942" s="55" t="str">
        <f>UPPER("Week "&amp;IF(ROUNDUP(DAY(tbl_raw_data[[#This Row],[Updated_date]])/7,0)=5,4,ROUNDUP(DAY(tbl_raw_data[[#This Row],[Updated_date]])/7,0)))</f>
        <v>WEEK 1</v>
      </c>
      <c r="N942" s="57" t="str">
        <f>UPPER(VLOOKUP(tbl_raw_data[[#This Row],[Analyst]],[1]setting!$A$1:$B$15,2,0))</f>
        <v>MERCEDES</v>
      </c>
      <c r="O942" s="57" t="str">
        <f>UPPER(tbl_raw_data[[#This Row],[Outcome]])</f>
        <v>WITHDRAW</v>
      </c>
      <c r="P942" s="57" t="str">
        <f>UPPER(tbl_raw_data[[#This Row],[Queue Name]])</f>
        <v>CONSUMER POST BUREAU</v>
      </c>
      <c r="Q942" s="57" t="str">
        <f>IF(tbl_raw_data[[#This Row],[time_taken_in_mins]]&lt;=20,"SLA_MET","SLA_NOT_MET")</f>
        <v>SLA_MET</v>
      </c>
    </row>
    <row r="943" spans="1:17" x14ac:dyDescent="0.25">
      <c r="A943" s="5" t="s">
        <v>3966</v>
      </c>
      <c r="B943" s="12">
        <v>45139.624930555554</v>
      </c>
      <c r="C943" s="15">
        <v>45139.632604166669</v>
      </c>
      <c r="D943" s="16" t="s">
        <v>8</v>
      </c>
      <c r="E943" s="16" t="s">
        <v>28</v>
      </c>
      <c r="F943" s="16" t="s">
        <v>73</v>
      </c>
      <c r="G943" s="107" t="s">
        <v>172</v>
      </c>
      <c r="H9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43" s="48">
        <f>tbl_raw_data[[#This Row],[Date Actioned]]-tbl_raw_data[[#This Row],[Date Tagged]]</f>
        <v>7.6736111150239594E-3</v>
      </c>
      <c r="J943" s="50">
        <f>HOUR(tbl_raw_data[[#This Row],[time_taken]])*60+MINUTE(tbl_raw_data[[#This Row],[time_taken]])+SECOND(tbl_raw_data[[#This Row],[time_taken]])/60</f>
        <v>11.05</v>
      </c>
      <c r="K943" s="54">
        <f>DATE(YEAR(tbl_raw_data[[#This Row],[Date Actioned]]), MONTH(tbl_raw_data[[#This Row],[Date Actioned]]), DAY(tbl_raw_data[[#This Row],[Date Actioned]]))</f>
        <v>45139</v>
      </c>
      <c r="L943" s="55" t="str">
        <f>UPPER(TEXT(tbl_raw_data[[#This Row],[Updated_date]],"MMMM"))</f>
        <v>AUGUST</v>
      </c>
      <c r="M943" s="55" t="str">
        <f>UPPER("Week "&amp;IF(ROUNDUP(DAY(tbl_raw_data[[#This Row],[Updated_date]])/7,0)=5,4,ROUNDUP(DAY(tbl_raw_data[[#This Row],[Updated_date]])/7,0)))</f>
        <v>WEEK 1</v>
      </c>
      <c r="N943" s="57" t="str">
        <f>UPPER(VLOOKUP(tbl_raw_data[[#This Row],[Analyst]],[1]setting!$A$1:$B$15,2,0))</f>
        <v>SHAHID</v>
      </c>
      <c r="O943" s="57" t="str">
        <f>UPPER(tbl_raw_data[[#This Row],[Outcome]])</f>
        <v>WITHDRAW</v>
      </c>
      <c r="P943" s="57" t="str">
        <f>UPPER(tbl_raw_data[[#This Row],[Queue Name]])</f>
        <v>CONSUMER EXISTING</v>
      </c>
      <c r="Q943" s="57" t="str">
        <f>IF(tbl_raw_data[[#This Row],[time_taken_in_mins]]&lt;=20,"SLA_MET","SLA_NOT_MET")</f>
        <v>SLA_MET</v>
      </c>
    </row>
    <row r="944" spans="1:17" ht="15" customHeight="1" x14ac:dyDescent="0.25">
      <c r="A944" s="22" t="s">
        <v>2205</v>
      </c>
      <c r="B944" s="6">
        <v>45139.631747685184</v>
      </c>
      <c r="C944" s="9">
        <v>45139.637106481481</v>
      </c>
      <c r="D944" s="10" t="s">
        <v>13</v>
      </c>
      <c r="E944" s="10" t="s">
        <v>9</v>
      </c>
      <c r="F944" s="10" t="s">
        <v>109</v>
      </c>
      <c r="G944" s="108" t="s">
        <v>29</v>
      </c>
      <c r="H9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4" s="48">
        <f>tbl_raw_data[[#This Row],[Date Actioned]]-tbl_raw_data[[#This Row],[Date Tagged]]</f>
        <v>5.3587962975143455E-3</v>
      </c>
      <c r="J944" s="50">
        <f>HOUR(tbl_raw_data[[#This Row],[time_taken]])*60+MINUTE(tbl_raw_data[[#This Row],[time_taken]])+SECOND(tbl_raw_data[[#This Row],[time_taken]])/60</f>
        <v>7.7166666666666668</v>
      </c>
      <c r="K944" s="54">
        <f>DATE(YEAR(tbl_raw_data[[#This Row],[Date Actioned]]), MONTH(tbl_raw_data[[#This Row],[Date Actioned]]), DAY(tbl_raw_data[[#This Row],[Date Actioned]]))</f>
        <v>45139</v>
      </c>
      <c r="L944" s="55" t="str">
        <f>UPPER(TEXT(tbl_raw_data[[#This Row],[Updated_date]],"MMMM"))</f>
        <v>AUGUST</v>
      </c>
      <c r="M944" s="55" t="str">
        <f>UPPER("Week "&amp;IF(ROUNDUP(DAY(tbl_raw_data[[#This Row],[Updated_date]])/7,0)=5,4,ROUNDUP(DAY(tbl_raw_data[[#This Row],[Updated_date]])/7,0)))</f>
        <v>WEEK 1</v>
      </c>
      <c r="N944" s="57" t="str">
        <f>UPPER(VLOOKUP(tbl_raw_data[[#This Row],[Analyst]],[1]setting!$A$1:$B$15,2,0))</f>
        <v>NAVED</v>
      </c>
      <c r="O944" s="57" t="str">
        <f>UPPER(tbl_raw_data[[#This Row],[Outcome]])</f>
        <v>APPROVE</v>
      </c>
      <c r="P944" s="57" t="str">
        <f>UPPER(tbl_raw_data[[#This Row],[Queue Name]])</f>
        <v>CONSUMER PRE BUREAU</v>
      </c>
      <c r="Q944" s="57" t="str">
        <f>IF(tbl_raw_data[[#This Row],[time_taken_in_mins]]&lt;=20,"SLA_MET","SLA_NOT_MET")</f>
        <v>SLA_MET</v>
      </c>
    </row>
    <row r="945" spans="1:17" ht="15" customHeight="1" x14ac:dyDescent="0.25">
      <c r="A945" s="11" t="s">
        <v>1514</v>
      </c>
      <c r="B945" s="6">
        <v>45139.639756944445</v>
      </c>
      <c r="C945" s="9">
        <v>45139.644224537034</v>
      </c>
      <c r="D945" s="10" t="s">
        <v>8</v>
      </c>
      <c r="E945" s="10" t="s">
        <v>9</v>
      </c>
      <c r="F945" s="10" t="s">
        <v>73</v>
      </c>
      <c r="G945" s="108" t="s">
        <v>1515</v>
      </c>
      <c r="H9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45" s="48">
        <f>tbl_raw_data[[#This Row],[Date Actioned]]-tbl_raw_data[[#This Row],[Date Tagged]]</f>
        <v>4.4675925892079249E-3</v>
      </c>
      <c r="J945" s="50">
        <f>HOUR(tbl_raw_data[[#This Row],[time_taken]])*60+MINUTE(tbl_raw_data[[#This Row],[time_taken]])+SECOND(tbl_raw_data[[#This Row],[time_taken]])/60</f>
        <v>6.4333333333333336</v>
      </c>
      <c r="K945" s="54">
        <f>DATE(YEAR(tbl_raw_data[[#This Row],[Date Actioned]]), MONTH(tbl_raw_data[[#This Row],[Date Actioned]]), DAY(tbl_raw_data[[#This Row],[Date Actioned]]))</f>
        <v>45139</v>
      </c>
      <c r="L945" s="55" t="str">
        <f>UPPER(TEXT(tbl_raw_data[[#This Row],[Updated_date]],"MMMM"))</f>
        <v>AUGUST</v>
      </c>
      <c r="M945" s="55" t="str">
        <f>UPPER("Week "&amp;IF(ROUNDUP(DAY(tbl_raw_data[[#This Row],[Updated_date]])/7,0)=5,4,ROUNDUP(DAY(tbl_raw_data[[#This Row],[Updated_date]])/7,0)))</f>
        <v>WEEK 1</v>
      </c>
      <c r="N945" s="57" t="str">
        <f>UPPER(VLOOKUP(tbl_raw_data[[#This Row],[Analyst]],[1]setting!$A$1:$B$15,2,0))</f>
        <v>SHAHID</v>
      </c>
      <c r="O945" s="57" t="str">
        <f>UPPER(tbl_raw_data[[#This Row],[Outcome]])</f>
        <v>WITHDRAW</v>
      </c>
      <c r="P945" s="57" t="str">
        <f>UPPER(tbl_raw_data[[#This Row],[Queue Name]])</f>
        <v>CONSUMER PRE BUREAU</v>
      </c>
      <c r="Q945" s="57" t="str">
        <f>IF(tbl_raw_data[[#This Row],[time_taken_in_mins]]&lt;=20,"SLA_MET","SLA_NOT_MET")</f>
        <v>SLA_MET</v>
      </c>
    </row>
    <row r="946" spans="1:17" ht="15" customHeight="1" x14ac:dyDescent="0.25">
      <c r="A946" s="5" t="s">
        <v>3418</v>
      </c>
      <c r="B946" s="12">
        <v>45139.643819444442</v>
      </c>
      <c r="C946" s="15">
        <v>45139.650763888887</v>
      </c>
      <c r="D946" s="16" t="s">
        <v>13</v>
      </c>
      <c r="E946" s="16" t="s">
        <v>28</v>
      </c>
      <c r="F946" s="16" t="s">
        <v>109</v>
      </c>
      <c r="G946" s="107" t="s">
        <v>29</v>
      </c>
      <c r="H9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6" s="48">
        <f>tbl_raw_data[[#This Row],[Date Actioned]]-tbl_raw_data[[#This Row],[Date Tagged]]</f>
        <v>6.9444444452528842E-3</v>
      </c>
      <c r="J946" s="50">
        <f>HOUR(tbl_raw_data[[#This Row],[time_taken]])*60+MINUTE(tbl_raw_data[[#This Row],[time_taken]])+SECOND(tbl_raw_data[[#This Row],[time_taken]])/60</f>
        <v>10</v>
      </c>
      <c r="K946" s="54">
        <f>DATE(YEAR(tbl_raw_data[[#This Row],[Date Actioned]]), MONTH(tbl_raw_data[[#This Row],[Date Actioned]]), DAY(tbl_raw_data[[#This Row],[Date Actioned]]))</f>
        <v>45139</v>
      </c>
      <c r="L946" s="55" t="str">
        <f>UPPER(TEXT(tbl_raw_data[[#This Row],[Updated_date]],"MMMM"))</f>
        <v>AUGUST</v>
      </c>
      <c r="M946" s="55" t="str">
        <f>UPPER("Week "&amp;IF(ROUNDUP(DAY(tbl_raw_data[[#This Row],[Updated_date]])/7,0)=5,4,ROUNDUP(DAY(tbl_raw_data[[#This Row],[Updated_date]])/7,0)))</f>
        <v>WEEK 1</v>
      </c>
      <c r="N946" s="57" t="str">
        <f>UPPER(VLOOKUP(tbl_raw_data[[#This Row],[Analyst]],[1]setting!$A$1:$B$15,2,0))</f>
        <v>NAVED</v>
      </c>
      <c r="O946" s="57" t="str">
        <f>UPPER(tbl_raw_data[[#This Row],[Outcome]])</f>
        <v>APPROVE</v>
      </c>
      <c r="P946" s="57" t="str">
        <f>UPPER(tbl_raw_data[[#This Row],[Queue Name]])</f>
        <v>CONSUMER EXISTING</v>
      </c>
      <c r="Q946" s="57" t="str">
        <f>IF(tbl_raw_data[[#This Row],[time_taken_in_mins]]&lt;=20,"SLA_MET","SLA_NOT_MET")</f>
        <v>SLA_MET</v>
      </c>
    </row>
    <row r="947" spans="1:17" ht="15" customHeight="1" x14ac:dyDescent="0.25">
      <c r="A947" s="11" t="s">
        <v>839</v>
      </c>
      <c r="B947" s="6">
        <v>45139.644756944443</v>
      </c>
      <c r="C947" s="9">
        <v>45139.6481712963</v>
      </c>
      <c r="D947" s="10" t="s">
        <v>13</v>
      </c>
      <c r="E947" s="10" t="s">
        <v>28</v>
      </c>
      <c r="F947" s="10" t="s">
        <v>73</v>
      </c>
      <c r="G947" s="108" t="s">
        <v>29</v>
      </c>
      <c r="H9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7" s="48">
        <f>tbl_raw_data[[#This Row],[Date Actioned]]-tbl_raw_data[[#This Row],[Date Tagged]]</f>
        <v>3.4143518569180742E-3</v>
      </c>
      <c r="J947" s="50">
        <f>HOUR(tbl_raw_data[[#This Row],[time_taken]])*60+MINUTE(tbl_raw_data[[#This Row],[time_taken]])+SECOND(tbl_raw_data[[#This Row],[time_taken]])/60</f>
        <v>4.916666666666667</v>
      </c>
      <c r="K947" s="54">
        <f>DATE(YEAR(tbl_raw_data[[#This Row],[Date Actioned]]), MONTH(tbl_raw_data[[#This Row],[Date Actioned]]), DAY(tbl_raw_data[[#This Row],[Date Actioned]]))</f>
        <v>45139</v>
      </c>
      <c r="L947" s="55" t="str">
        <f>UPPER(TEXT(tbl_raw_data[[#This Row],[Updated_date]],"MMMM"))</f>
        <v>AUGUST</v>
      </c>
      <c r="M947" s="55" t="str">
        <f>UPPER("Week "&amp;IF(ROUNDUP(DAY(tbl_raw_data[[#This Row],[Updated_date]])/7,0)=5,4,ROUNDUP(DAY(tbl_raw_data[[#This Row],[Updated_date]])/7,0)))</f>
        <v>WEEK 1</v>
      </c>
      <c r="N947" s="57" t="str">
        <f>UPPER(VLOOKUP(tbl_raw_data[[#This Row],[Analyst]],[1]setting!$A$1:$B$15,2,0))</f>
        <v>SHAHID</v>
      </c>
      <c r="O947" s="57" t="str">
        <f>UPPER(tbl_raw_data[[#This Row],[Outcome]])</f>
        <v>APPROVE</v>
      </c>
      <c r="P947" s="57" t="str">
        <f>UPPER(tbl_raw_data[[#This Row],[Queue Name]])</f>
        <v>CONSUMER EXISTING</v>
      </c>
      <c r="Q947" s="57" t="str">
        <f>IF(tbl_raw_data[[#This Row],[time_taken_in_mins]]&lt;=20,"SLA_MET","SLA_NOT_MET")</f>
        <v>SLA_MET</v>
      </c>
    </row>
    <row r="948" spans="1:17" ht="15" customHeight="1" x14ac:dyDescent="0.25">
      <c r="A948" s="22" t="s">
        <v>2037</v>
      </c>
      <c r="B948" s="12">
        <v>45139.645439814813</v>
      </c>
      <c r="C948" s="15">
        <v>45139.650543981479</v>
      </c>
      <c r="D948" s="16" t="s">
        <v>13</v>
      </c>
      <c r="E948" s="16" t="s">
        <v>28</v>
      </c>
      <c r="F948" s="16" t="s">
        <v>10</v>
      </c>
      <c r="G948" s="107" t="s">
        <v>53</v>
      </c>
      <c r="H9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48" s="48">
        <f>tbl_raw_data[[#This Row],[Date Actioned]]-tbl_raw_data[[#This Row],[Date Tagged]]</f>
        <v>5.1041666665696539E-3</v>
      </c>
      <c r="J948" s="50">
        <f>HOUR(tbl_raw_data[[#This Row],[time_taken]])*60+MINUTE(tbl_raw_data[[#This Row],[time_taken]])+SECOND(tbl_raw_data[[#This Row],[time_taken]])/60</f>
        <v>7.35</v>
      </c>
      <c r="K948" s="54">
        <f>DATE(YEAR(tbl_raw_data[[#This Row],[Date Actioned]]), MONTH(tbl_raw_data[[#This Row],[Date Actioned]]), DAY(tbl_raw_data[[#This Row],[Date Actioned]]))</f>
        <v>45139</v>
      </c>
      <c r="L948" s="55" t="str">
        <f>UPPER(TEXT(tbl_raw_data[[#This Row],[Updated_date]],"MMMM"))</f>
        <v>AUGUST</v>
      </c>
      <c r="M948" s="55" t="str">
        <f>UPPER("Week "&amp;IF(ROUNDUP(DAY(tbl_raw_data[[#This Row],[Updated_date]])/7,0)=5,4,ROUNDUP(DAY(tbl_raw_data[[#This Row],[Updated_date]])/7,0)))</f>
        <v>WEEK 1</v>
      </c>
      <c r="N948" s="57" t="str">
        <f>UPPER(VLOOKUP(tbl_raw_data[[#This Row],[Analyst]],[1]setting!$A$1:$B$15,2,0))</f>
        <v>SAM</v>
      </c>
      <c r="O948" s="57" t="str">
        <f>UPPER(tbl_raw_data[[#This Row],[Outcome]])</f>
        <v>APPROVE</v>
      </c>
      <c r="P948" s="57" t="str">
        <f>UPPER(tbl_raw_data[[#This Row],[Queue Name]])</f>
        <v>CONSUMER EXISTING</v>
      </c>
      <c r="Q948" s="57" t="str">
        <f>IF(tbl_raw_data[[#This Row],[time_taken_in_mins]]&lt;=20,"SLA_MET","SLA_NOT_MET")</f>
        <v>SLA_MET</v>
      </c>
    </row>
    <row r="949" spans="1:17" ht="15" customHeight="1" x14ac:dyDescent="0.25">
      <c r="A949" s="5" t="s">
        <v>6336</v>
      </c>
      <c r="B949" s="6">
        <v>45139.648495370369</v>
      </c>
      <c r="C949" s="7">
        <v>45139.661469907405</v>
      </c>
      <c r="D949" s="8" t="s">
        <v>29</v>
      </c>
      <c r="E949" s="10" t="s">
        <v>41</v>
      </c>
      <c r="F949" s="8" t="s">
        <v>455</v>
      </c>
      <c r="G949" s="109"/>
      <c r="H9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49" s="48">
        <f>tbl_raw_data[[#This Row],[Date Actioned]]-tbl_raw_data[[#This Row],[Date Tagged]]</f>
        <v>1.2974537035916001E-2</v>
      </c>
      <c r="J949" s="50">
        <f>HOUR(tbl_raw_data[[#This Row],[time_taken]])*60+MINUTE(tbl_raw_data[[#This Row],[time_taken]])+SECOND(tbl_raw_data[[#This Row],[time_taken]])/60</f>
        <v>18.683333333333334</v>
      </c>
      <c r="K949" s="54">
        <f>DATE(YEAR(tbl_raw_data[[#This Row],[Date Actioned]]), MONTH(tbl_raw_data[[#This Row],[Date Actioned]]), DAY(tbl_raw_data[[#This Row],[Date Actioned]]))</f>
        <v>45139</v>
      </c>
      <c r="L949" s="55" t="str">
        <f>UPPER(TEXT(tbl_raw_data[[#This Row],[Updated_date]],"MMMM"))</f>
        <v>AUGUST</v>
      </c>
      <c r="M949" s="55" t="str">
        <f>UPPER("Week "&amp;IF(ROUNDUP(DAY(tbl_raw_data[[#This Row],[Updated_date]])/7,0)=5,4,ROUNDUP(DAY(tbl_raw_data[[#This Row],[Updated_date]])/7,0)))</f>
        <v>WEEK 1</v>
      </c>
      <c r="N949" s="57" t="str">
        <f>UPPER(VLOOKUP(tbl_raw_data[[#This Row],[Analyst]],[1]setting!$A$1:$B$15,2,0))</f>
        <v>ROHAN</v>
      </c>
      <c r="O949" s="57" t="str">
        <f>UPPER(tbl_raw_data[[#This Row],[Outcome]])</f>
        <v>APPROVE</v>
      </c>
      <c r="P949" s="57" t="str">
        <f>UPPER(tbl_raw_data[[#This Row],[Queue Name]])</f>
        <v>CONSUMER POST BUREAU</v>
      </c>
      <c r="Q949" s="57" t="str">
        <f>IF(tbl_raw_data[[#This Row],[time_taken_in_mins]]&lt;=20,"SLA_MET","SLA_NOT_MET")</f>
        <v>SLA_MET</v>
      </c>
    </row>
    <row r="950" spans="1:17" ht="15" customHeight="1" x14ac:dyDescent="0.25">
      <c r="A950" s="22" t="s">
        <v>3985</v>
      </c>
      <c r="B950" s="12">
        <v>45139.648819444446</v>
      </c>
      <c r="C950" s="15">
        <v>45139.656527777777</v>
      </c>
      <c r="D950" s="16" t="s">
        <v>8</v>
      </c>
      <c r="E950" s="16" t="s">
        <v>41</v>
      </c>
      <c r="F950" s="16" t="s">
        <v>109</v>
      </c>
      <c r="G950" s="107" t="s">
        <v>3986</v>
      </c>
      <c r="H9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50" s="48">
        <f>tbl_raw_data[[#This Row],[Date Actioned]]-tbl_raw_data[[#This Row],[Date Tagged]]</f>
        <v>7.7083333308110014E-3</v>
      </c>
      <c r="J950" s="50">
        <f>HOUR(tbl_raw_data[[#This Row],[time_taken]])*60+MINUTE(tbl_raw_data[[#This Row],[time_taken]])+SECOND(tbl_raw_data[[#This Row],[time_taken]])/60</f>
        <v>11.1</v>
      </c>
      <c r="K950" s="54">
        <f>DATE(YEAR(tbl_raw_data[[#This Row],[Date Actioned]]), MONTH(tbl_raw_data[[#This Row],[Date Actioned]]), DAY(tbl_raw_data[[#This Row],[Date Actioned]]))</f>
        <v>45139</v>
      </c>
      <c r="L950" s="55" t="str">
        <f>UPPER(TEXT(tbl_raw_data[[#This Row],[Updated_date]],"MMMM"))</f>
        <v>AUGUST</v>
      </c>
      <c r="M950" s="55" t="str">
        <f>UPPER("Week "&amp;IF(ROUNDUP(DAY(tbl_raw_data[[#This Row],[Updated_date]])/7,0)=5,4,ROUNDUP(DAY(tbl_raw_data[[#This Row],[Updated_date]])/7,0)))</f>
        <v>WEEK 1</v>
      </c>
      <c r="N950" s="57" t="str">
        <f>UPPER(VLOOKUP(tbl_raw_data[[#This Row],[Analyst]],[1]setting!$A$1:$B$15,2,0))</f>
        <v>NAVED</v>
      </c>
      <c r="O950" s="57" t="str">
        <f>UPPER(tbl_raw_data[[#This Row],[Outcome]])</f>
        <v>WITHDRAW</v>
      </c>
      <c r="P950" s="57" t="str">
        <f>UPPER(tbl_raw_data[[#This Row],[Queue Name]])</f>
        <v>CONSUMER POST BUREAU</v>
      </c>
      <c r="Q950" s="57" t="str">
        <f>IF(tbl_raw_data[[#This Row],[time_taken_in_mins]]&lt;=20,"SLA_MET","SLA_NOT_MET")</f>
        <v>SLA_MET</v>
      </c>
    </row>
    <row r="951" spans="1:17" ht="15" customHeight="1" x14ac:dyDescent="0.25">
      <c r="A951" s="11" t="s">
        <v>3738</v>
      </c>
      <c r="B951" s="12">
        <v>45139.653055555558</v>
      </c>
      <c r="C951" s="15">
        <v>45139.660393518519</v>
      </c>
      <c r="D951" s="16" t="s">
        <v>13</v>
      </c>
      <c r="E951" s="16" t="s">
        <v>9</v>
      </c>
      <c r="F951" s="16" t="s">
        <v>109</v>
      </c>
      <c r="G951" s="107" t="s">
        <v>886</v>
      </c>
      <c r="H9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1" s="48">
        <f>tbl_raw_data[[#This Row],[Date Actioned]]-tbl_raw_data[[#This Row],[Date Tagged]]</f>
        <v>7.3379629611736163E-3</v>
      </c>
      <c r="J951" s="50">
        <f>HOUR(tbl_raw_data[[#This Row],[time_taken]])*60+MINUTE(tbl_raw_data[[#This Row],[time_taken]])+SECOND(tbl_raw_data[[#This Row],[time_taken]])/60</f>
        <v>10.566666666666666</v>
      </c>
      <c r="K951" s="54">
        <f>DATE(YEAR(tbl_raw_data[[#This Row],[Date Actioned]]), MONTH(tbl_raw_data[[#This Row],[Date Actioned]]), DAY(tbl_raw_data[[#This Row],[Date Actioned]]))</f>
        <v>45139</v>
      </c>
      <c r="L951" s="55" t="str">
        <f>UPPER(TEXT(tbl_raw_data[[#This Row],[Updated_date]],"MMMM"))</f>
        <v>AUGUST</v>
      </c>
      <c r="M951" s="55" t="str">
        <f>UPPER("Week "&amp;IF(ROUNDUP(DAY(tbl_raw_data[[#This Row],[Updated_date]])/7,0)=5,4,ROUNDUP(DAY(tbl_raw_data[[#This Row],[Updated_date]])/7,0)))</f>
        <v>WEEK 1</v>
      </c>
      <c r="N951" s="57" t="str">
        <f>UPPER(VLOOKUP(tbl_raw_data[[#This Row],[Analyst]],[1]setting!$A$1:$B$15,2,0))</f>
        <v>NAVED</v>
      </c>
      <c r="O951" s="57" t="str">
        <f>UPPER(tbl_raw_data[[#This Row],[Outcome]])</f>
        <v>APPROVE</v>
      </c>
      <c r="P951" s="57" t="str">
        <f>UPPER(tbl_raw_data[[#This Row],[Queue Name]])</f>
        <v>CONSUMER PRE BUREAU</v>
      </c>
      <c r="Q951" s="57" t="str">
        <f>IF(tbl_raw_data[[#This Row],[time_taken_in_mins]]&lt;=20,"SLA_MET","SLA_NOT_MET")</f>
        <v>SLA_MET</v>
      </c>
    </row>
    <row r="952" spans="1:17" ht="15" customHeight="1" x14ac:dyDescent="0.25">
      <c r="A952" s="5" t="s">
        <v>517</v>
      </c>
      <c r="B952" s="6">
        <v>45139.656006944446</v>
      </c>
      <c r="C952" s="9">
        <v>45139.658819444441</v>
      </c>
      <c r="D952" s="10" t="s">
        <v>8</v>
      </c>
      <c r="E952" s="10" t="s">
        <v>9</v>
      </c>
      <c r="F952" s="10" t="s">
        <v>10</v>
      </c>
      <c r="G952" s="108" t="s">
        <v>11</v>
      </c>
      <c r="H9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52" s="48">
        <f>tbl_raw_data[[#This Row],[Date Actioned]]-tbl_raw_data[[#This Row],[Date Tagged]]</f>
        <v>2.8124999953433871E-3</v>
      </c>
      <c r="J952" s="50">
        <f>HOUR(tbl_raw_data[[#This Row],[time_taken]])*60+MINUTE(tbl_raw_data[[#This Row],[time_taken]])+SECOND(tbl_raw_data[[#This Row],[time_taken]])/60</f>
        <v>4.05</v>
      </c>
      <c r="K952" s="54">
        <f>DATE(YEAR(tbl_raw_data[[#This Row],[Date Actioned]]), MONTH(tbl_raw_data[[#This Row],[Date Actioned]]), DAY(tbl_raw_data[[#This Row],[Date Actioned]]))</f>
        <v>45139</v>
      </c>
      <c r="L952" s="55" t="str">
        <f>UPPER(TEXT(tbl_raw_data[[#This Row],[Updated_date]],"MMMM"))</f>
        <v>AUGUST</v>
      </c>
      <c r="M952" s="55" t="str">
        <f>UPPER("Week "&amp;IF(ROUNDUP(DAY(tbl_raw_data[[#This Row],[Updated_date]])/7,0)=5,4,ROUNDUP(DAY(tbl_raw_data[[#This Row],[Updated_date]])/7,0)))</f>
        <v>WEEK 1</v>
      </c>
      <c r="N952" s="57" t="str">
        <f>UPPER(VLOOKUP(tbl_raw_data[[#This Row],[Analyst]],[1]setting!$A$1:$B$15,2,0))</f>
        <v>SAM</v>
      </c>
      <c r="O952" s="57" t="str">
        <f>UPPER(tbl_raw_data[[#This Row],[Outcome]])</f>
        <v>WITHDRAW</v>
      </c>
      <c r="P952" s="57" t="str">
        <f>UPPER(tbl_raw_data[[#This Row],[Queue Name]])</f>
        <v>CONSUMER PRE BUREAU</v>
      </c>
      <c r="Q952" s="57" t="str">
        <f>IF(tbl_raw_data[[#This Row],[time_taken_in_mins]]&lt;=20,"SLA_MET","SLA_NOT_MET")</f>
        <v>SLA_MET</v>
      </c>
    </row>
    <row r="953" spans="1:17" ht="15" customHeight="1" x14ac:dyDescent="0.25">
      <c r="A953" s="11" t="s">
        <v>7052</v>
      </c>
      <c r="B953" s="12">
        <v>45139.657025462962</v>
      </c>
      <c r="C953" s="15">
        <v>45139.676076388889</v>
      </c>
      <c r="D953" s="16" t="s">
        <v>46</v>
      </c>
      <c r="E953" s="16" t="s">
        <v>28</v>
      </c>
      <c r="F953" s="16" t="s">
        <v>73</v>
      </c>
      <c r="G953" s="107" t="s">
        <v>501</v>
      </c>
      <c r="H9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3" s="48">
        <f>tbl_raw_data[[#This Row],[Date Actioned]]-tbl_raw_data[[#This Row],[Date Tagged]]</f>
        <v>1.9050925926421769E-2</v>
      </c>
      <c r="J953" s="50">
        <f>HOUR(tbl_raw_data[[#This Row],[time_taken]])*60+MINUTE(tbl_raw_data[[#This Row],[time_taken]])+SECOND(tbl_raw_data[[#This Row],[time_taken]])/60</f>
        <v>27.433333333333334</v>
      </c>
      <c r="K953" s="54">
        <f>DATE(YEAR(tbl_raw_data[[#This Row],[Date Actioned]]), MONTH(tbl_raw_data[[#This Row],[Date Actioned]]), DAY(tbl_raw_data[[#This Row],[Date Actioned]]))</f>
        <v>45139</v>
      </c>
      <c r="L953" s="55" t="str">
        <f>UPPER(TEXT(tbl_raw_data[[#This Row],[Updated_date]],"MMMM"))</f>
        <v>AUGUST</v>
      </c>
      <c r="M953" s="55" t="str">
        <f>UPPER("Week "&amp;IF(ROUNDUP(DAY(tbl_raw_data[[#This Row],[Updated_date]])/7,0)=5,4,ROUNDUP(DAY(tbl_raw_data[[#This Row],[Updated_date]])/7,0)))</f>
        <v>WEEK 1</v>
      </c>
      <c r="N953" s="57" t="str">
        <f>UPPER(VLOOKUP(tbl_raw_data[[#This Row],[Analyst]],[1]setting!$A$1:$B$15,2,0))</f>
        <v>SHAHID</v>
      </c>
      <c r="O953" s="57" t="str">
        <f>UPPER(tbl_raw_data[[#This Row],[Outcome]])</f>
        <v>DECLINE</v>
      </c>
      <c r="P953" s="57" t="str">
        <f>UPPER(tbl_raw_data[[#This Row],[Queue Name]])</f>
        <v>CONSUMER EXISTING</v>
      </c>
      <c r="Q953" s="57" t="str">
        <f>IF(tbl_raw_data[[#This Row],[time_taken_in_mins]]&lt;=20,"SLA_MET","SLA_NOT_MET")</f>
        <v>SLA_NOT_MET</v>
      </c>
    </row>
    <row r="954" spans="1:17" ht="15" customHeight="1" x14ac:dyDescent="0.25">
      <c r="A954" s="22" t="s">
        <v>5857</v>
      </c>
      <c r="B954" s="6">
        <v>45139.65997685185</v>
      </c>
      <c r="C954" s="7">
        <v>45139.671481481484</v>
      </c>
      <c r="D954" s="8" t="s">
        <v>29</v>
      </c>
      <c r="E954" s="10" t="s">
        <v>28</v>
      </c>
      <c r="F954" s="8" t="s">
        <v>10</v>
      </c>
      <c r="G954" s="109"/>
      <c r="H9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54" s="48">
        <f>tbl_raw_data[[#This Row],[Date Actioned]]-tbl_raw_data[[#This Row],[Date Tagged]]</f>
        <v>1.1504629634146113E-2</v>
      </c>
      <c r="J954" s="50">
        <f>HOUR(tbl_raw_data[[#This Row],[time_taken]])*60+MINUTE(tbl_raw_data[[#This Row],[time_taken]])+SECOND(tbl_raw_data[[#This Row],[time_taken]])/60</f>
        <v>16.566666666666666</v>
      </c>
      <c r="K954" s="54">
        <f>DATE(YEAR(tbl_raw_data[[#This Row],[Date Actioned]]), MONTH(tbl_raw_data[[#This Row],[Date Actioned]]), DAY(tbl_raw_data[[#This Row],[Date Actioned]]))</f>
        <v>45139</v>
      </c>
      <c r="L954" s="55" t="str">
        <f>UPPER(TEXT(tbl_raw_data[[#This Row],[Updated_date]],"MMMM"))</f>
        <v>AUGUST</v>
      </c>
      <c r="M954" s="55" t="str">
        <f>UPPER("Week "&amp;IF(ROUNDUP(DAY(tbl_raw_data[[#This Row],[Updated_date]])/7,0)=5,4,ROUNDUP(DAY(tbl_raw_data[[#This Row],[Updated_date]])/7,0)))</f>
        <v>WEEK 1</v>
      </c>
      <c r="N954" s="57" t="str">
        <f>UPPER(VLOOKUP(tbl_raw_data[[#This Row],[Analyst]],[1]setting!$A$1:$B$15,2,0))</f>
        <v>SAM</v>
      </c>
      <c r="O954" s="57" t="str">
        <f>UPPER(tbl_raw_data[[#This Row],[Outcome]])</f>
        <v>APPROVE</v>
      </c>
      <c r="P954" s="57" t="str">
        <f>UPPER(tbl_raw_data[[#This Row],[Queue Name]])</f>
        <v>CONSUMER EXISTING</v>
      </c>
      <c r="Q954" s="57" t="str">
        <f>IF(tbl_raw_data[[#This Row],[time_taken_in_mins]]&lt;=20,"SLA_MET","SLA_NOT_MET")</f>
        <v>SLA_MET</v>
      </c>
    </row>
    <row r="955" spans="1:17" ht="15" customHeight="1" x14ac:dyDescent="0.25">
      <c r="A955" s="22" t="s">
        <v>6004</v>
      </c>
      <c r="B955" s="6">
        <v>45139.661643518521</v>
      </c>
      <c r="C955" s="7">
        <v>45139.673564814817</v>
      </c>
      <c r="D955" s="8" t="s">
        <v>209</v>
      </c>
      <c r="E955" s="10" t="s">
        <v>41</v>
      </c>
      <c r="F955" s="8" t="s">
        <v>73</v>
      </c>
      <c r="G955" s="109"/>
      <c r="H9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55" s="48">
        <f>tbl_raw_data[[#This Row],[Date Actioned]]-tbl_raw_data[[#This Row],[Date Tagged]]</f>
        <v>1.1921296296350192E-2</v>
      </c>
      <c r="J955" s="50">
        <f>HOUR(tbl_raw_data[[#This Row],[time_taken]])*60+MINUTE(tbl_raw_data[[#This Row],[time_taken]])+SECOND(tbl_raw_data[[#This Row],[time_taken]])/60</f>
        <v>17.166666666666668</v>
      </c>
      <c r="K955" s="54">
        <f>DATE(YEAR(tbl_raw_data[[#This Row],[Date Actioned]]), MONTH(tbl_raw_data[[#This Row],[Date Actioned]]), DAY(tbl_raw_data[[#This Row],[Date Actioned]]))</f>
        <v>45139</v>
      </c>
      <c r="L955" s="55" t="str">
        <f>UPPER(TEXT(tbl_raw_data[[#This Row],[Updated_date]],"MMMM"))</f>
        <v>AUGUST</v>
      </c>
      <c r="M955" s="55" t="str">
        <f>UPPER("Week "&amp;IF(ROUNDUP(DAY(tbl_raw_data[[#This Row],[Updated_date]])/7,0)=5,4,ROUNDUP(DAY(tbl_raw_data[[#This Row],[Updated_date]])/7,0)))</f>
        <v>WEEK 1</v>
      </c>
      <c r="N955" s="57" t="str">
        <f>UPPER(VLOOKUP(tbl_raw_data[[#This Row],[Analyst]],[1]setting!$A$1:$B$15,2,0))</f>
        <v>SHAHID</v>
      </c>
      <c r="O955" s="57" t="str">
        <f>UPPER(tbl_raw_data[[#This Row],[Outcome]])</f>
        <v>DECLINE</v>
      </c>
      <c r="P955" s="57" t="str">
        <f>UPPER(tbl_raw_data[[#This Row],[Queue Name]])</f>
        <v>CONSUMER POST BUREAU</v>
      </c>
      <c r="Q955" s="57" t="str">
        <f>IF(tbl_raw_data[[#This Row],[time_taken_in_mins]]&lt;=20,"SLA_MET","SLA_NOT_MET")</f>
        <v>SLA_MET</v>
      </c>
    </row>
    <row r="956" spans="1:17" ht="15" customHeight="1" x14ac:dyDescent="0.25">
      <c r="A956" s="5" t="s">
        <v>4992</v>
      </c>
      <c r="B956" s="12">
        <v>45139.662361111114</v>
      </c>
      <c r="C956" s="13">
        <v>45139.671817129631</v>
      </c>
      <c r="D956" s="14" t="s">
        <v>209</v>
      </c>
      <c r="E956" s="16" t="s">
        <v>28</v>
      </c>
      <c r="F956" s="14" t="s">
        <v>168</v>
      </c>
      <c r="G956" s="106"/>
      <c r="H9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56" s="48">
        <f>tbl_raw_data[[#This Row],[Date Actioned]]-tbl_raw_data[[#This Row],[Date Tagged]]</f>
        <v>9.4560185170848854E-3</v>
      </c>
      <c r="J956" s="50">
        <f>HOUR(tbl_raw_data[[#This Row],[time_taken]])*60+MINUTE(tbl_raw_data[[#This Row],[time_taken]])+SECOND(tbl_raw_data[[#This Row],[time_taken]])/60</f>
        <v>13.616666666666667</v>
      </c>
      <c r="K956" s="54">
        <f>DATE(YEAR(tbl_raw_data[[#This Row],[Date Actioned]]), MONTH(tbl_raw_data[[#This Row],[Date Actioned]]), DAY(tbl_raw_data[[#This Row],[Date Actioned]]))</f>
        <v>45139</v>
      </c>
      <c r="L956" s="55" t="str">
        <f>UPPER(TEXT(tbl_raw_data[[#This Row],[Updated_date]],"MMMM"))</f>
        <v>AUGUST</v>
      </c>
      <c r="M956" s="55" t="str">
        <f>UPPER("Week "&amp;IF(ROUNDUP(DAY(tbl_raw_data[[#This Row],[Updated_date]])/7,0)=5,4,ROUNDUP(DAY(tbl_raw_data[[#This Row],[Updated_date]])/7,0)))</f>
        <v>WEEK 1</v>
      </c>
      <c r="N956" s="57" t="str">
        <f>UPPER(VLOOKUP(tbl_raw_data[[#This Row],[Analyst]],[1]setting!$A$1:$B$15,2,0))</f>
        <v>MERCEDES</v>
      </c>
      <c r="O956" s="57" t="str">
        <f>UPPER(tbl_raw_data[[#This Row],[Outcome]])</f>
        <v>DECLINE</v>
      </c>
      <c r="P956" s="57" t="str">
        <f>UPPER(tbl_raw_data[[#This Row],[Queue Name]])</f>
        <v>CONSUMER EXISTING</v>
      </c>
      <c r="Q956" s="57" t="str">
        <f>IF(tbl_raw_data[[#This Row],[time_taken_in_mins]]&lt;=20,"SLA_MET","SLA_NOT_MET")</f>
        <v>SLA_MET</v>
      </c>
    </row>
    <row r="957" spans="1:17" ht="15" customHeight="1" x14ac:dyDescent="0.25">
      <c r="A957" s="5" t="s">
        <v>1559</v>
      </c>
      <c r="B957" s="12">
        <v>45139.664236111108</v>
      </c>
      <c r="C957" s="15">
        <v>45139.668761574074</v>
      </c>
      <c r="D957" s="16" t="s">
        <v>13</v>
      </c>
      <c r="E957" s="16" t="s">
        <v>41</v>
      </c>
      <c r="F957" s="16" t="s">
        <v>86</v>
      </c>
      <c r="G957" s="107" t="s">
        <v>29</v>
      </c>
      <c r="H9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7" s="48">
        <f>tbl_raw_data[[#This Row],[Date Actioned]]-tbl_raw_data[[#This Row],[Date Tagged]]</f>
        <v>4.5254629658302292E-3</v>
      </c>
      <c r="J957" s="50">
        <f>HOUR(tbl_raw_data[[#This Row],[time_taken]])*60+MINUTE(tbl_raw_data[[#This Row],[time_taken]])+SECOND(tbl_raw_data[[#This Row],[time_taken]])/60</f>
        <v>6.5166666666666666</v>
      </c>
      <c r="K957" s="54">
        <f>DATE(YEAR(tbl_raw_data[[#This Row],[Date Actioned]]), MONTH(tbl_raw_data[[#This Row],[Date Actioned]]), DAY(tbl_raw_data[[#This Row],[Date Actioned]]))</f>
        <v>45139</v>
      </c>
      <c r="L957" s="55" t="str">
        <f>UPPER(TEXT(tbl_raw_data[[#This Row],[Updated_date]],"MMMM"))</f>
        <v>AUGUST</v>
      </c>
      <c r="M957" s="55" t="str">
        <f>UPPER("Week "&amp;IF(ROUNDUP(DAY(tbl_raw_data[[#This Row],[Updated_date]])/7,0)=5,4,ROUNDUP(DAY(tbl_raw_data[[#This Row],[Updated_date]])/7,0)))</f>
        <v>WEEK 1</v>
      </c>
      <c r="N957" s="57" t="str">
        <f>UPPER(VLOOKUP(tbl_raw_data[[#This Row],[Analyst]],[1]setting!$A$1:$B$15,2,0))</f>
        <v>ASIF</v>
      </c>
      <c r="O957" s="57" t="str">
        <f>UPPER(tbl_raw_data[[#This Row],[Outcome]])</f>
        <v>APPROVE</v>
      </c>
      <c r="P957" s="57" t="str">
        <f>UPPER(tbl_raw_data[[#This Row],[Queue Name]])</f>
        <v>CONSUMER POST BUREAU</v>
      </c>
      <c r="Q957" s="57" t="str">
        <f>IF(tbl_raw_data[[#This Row],[time_taken_in_mins]]&lt;=20,"SLA_MET","SLA_NOT_MET")</f>
        <v>SLA_MET</v>
      </c>
    </row>
    <row r="958" spans="1:17" ht="15" customHeight="1" x14ac:dyDescent="0.25">
      <c r="A958" s="11" t="s">
        <v>3624</v>
      </c>
      <c r="B958" s="6">
        <v>45139.669895833336</v>
      </c>
      <c r="C958" s="9">
        <v>45139.677094907405</v>
      </c>
      <c r="D958" s="10" t="s">
        <v>13</v>
      </c>
      <c r="E958" s="10" t="s">
        <v>28</v>
      </c>
      <c r="F958" s="10" t="s">
        <v>168</v>
      </c>
      <c r="G958" s="108" t="s">
        <v>29</v>
      </c>
      <c r="H9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8" s="48">
        <f>tbl_raw_data[[#This Row],[Date Actioned]]-tbl_raw_data[[#This Row],[Date Tagged]]</f>
        <v>7.1990740689216182E-3</v>
      </c>
      <c r="J958" s="50">
        <f>HOUR(tbl_raw_data[[#This Row],[time_taken]])*60+MINUTE(tbl_raw_data[[#This Row],[time_taken]])+SECOND(tbl_raw_data[[#This Row],[time_taken]])/60</f>
        <v>10.366666666666667</v>
      </c>
      <c r="K958" s="54">
        <f>DATE(YEAR(tbl_raw_data[[#This Row],[Date Actioned]]), MONTH(tbl_raw_data[[#This Row],[Date Actioned]]), DAY(tbl_raw_data[[#This Row],[Date Actioned]]))</f>
        <v>45139</v>
      </c>
      <c r="L958" s="55" t="str">
        <f>UPPER(TEXT(tbl_raw_data[[#This Row],[Updated_date]],"MMMM"))</f>
        <v>AUGUST</v>
      </c>
      <c r="M958" s="55" t="str">
        <f>UPPER("Week "&amp;IF(ROUNDUP(DAY(tbl_raw_data[[#This Row],[Updated_date]])/7,0)=5,4,ROUNDUP(DAY(tbl_raw_data[[#This Row],[Updated_date]])/7,0)))</f>
        <v>WEEK 1</v>
      </c>
      <c r="N958" s="57" t="str">
        <f>UPPER(VLOOKUP(tbl_raw_data[[#This Row],[Analyst]],[1]setting!$A$1:$B$15,2,0))</f>
        <v>MERCEDES</v>
      </c>
      <c r="O958" s="57" t="str">
        <f>UPPER(tbl_raw_data[[#This Row],[Outcome]])</f>
        <v>APPROVE</v>
      </c>
      <c r="P958" s="57" t="str">
        <f>UPPER(tbl_raw_data[[#This Row],[Queue Name]])</f>
        <v>CONSUMER EXISTING</v>
      </c>
      <c r="Q958" s="57" t="str">
        <f>IF(tbl_raw_data[[#This Row],[time_taken_in_mins]]&lt;=20,"SLA_MET","SLA_NOT_MET")</f>
        <v>SLA_MET</v>
      </c>
    </row>
    <row r="959" spans="1:17" ht="15" customHeight="1" x14ac:dyDescent="0.25">
      <c r="A959" s="22" t="s">
        <v>1192</v>
      </c>
      <c r="B959" s="12">
        <v>45139.669930555552</v>
      </c>
      <c r="C959" s="15">
        <v>45139.673900462964</v>
      </c>
      <c r="D959" s="16" t="s">
        <v>13</v>
      </c>
      <c r="E959" s="16" t="s">
        <v>28</v>
      </c>
      <c r="F959" s="16" t="s">
        <v>109</v>
      </c>
      <c r="G959" s="107" t="s">
        <v>29</v>
      </c>
      <c r="H9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59" s="48">
        <f>tbl_raw_data[[#This Row],[Date Actioned]]-tbl_raw_data[[#This Row],[Date Tagged]]</f>
        <v>3.9699074113741517E-3</v>
      </c>
      <c r="J959" s="50">
        <f>HOUR(tbl_raw_data[[#This Row],[time_taken]])*60+MINUTE(tbl_raw_data[[#This Row],[time_taken]])+SECOND(tbl_raw_data[[#This Row],[time_taken]])/60</f>
        <v>5.7166666666666668</v>
      </c>
      <c r="K959" s="54">
        <f>DATE(YEAR(tbl_raw_data[[#This Row],[Date Actioned]]), MONTH(tbl_raw_data[[#This Row],[Date Actioned]]), DAY(tbl_raw_data[[#This Row],[Date Actioned]]))</f>
        <v>45139</v>
      </c>
      <c r="L959" s="55" t="str">
        <f>UPPER(TEXT(tbl_raw_data[[#This Row],[Updated_date]],"MMMM"))</f>
        <v>AUGUST</v>
      </c>
      <c r="M959" s="55" t="str">
        <f>UPPER("Week "&amp;IF(ROUNDUP(DAY(tbl_raw_data[[#This Row],[Updated_date]])/7,0)=5,4,ROUNDUP(DAY(tbl_raw_data[[#This Row],[Updated_date]])/7,0)))</f>
        <v>WEEK 1</v>
      </c>
      <c r="N959" s="57" t="str">
        <f>UPPER(VLOOKUP(tbl_raw_data[[#This Row],[Analyst]],[1]setting!$A$1:$B$15,2,0))</f>
        <v>NAVED</v>
      </c>
      <c r="O959" s="57" t="str">
        <f>UPPER(tbl_raw_data[[#This Row],[Outcome]])</f>
        <v>APPROVE</v>
      </c>
      <c r="P959" s="57" t="str">
        <f>UPPER(tbl_raw_data[[#This Row],[Queue Name]])</f>
        <v>CONSUMER EXISTING</v>
      </c>
      <c r="Q959" s="57" t="str">
        <f>IF(tbl_raw_data[[#This Row],[time_taken_in_mins]]&lt;=20,"SLA_MET","SLA_NOT_MET")</f>
        <v>SLA_MET</v>
      </c>
    </row>
    <row r="960" spans="1:17" ht="15" customHeight="1" x14ac:dyDescent="0.25">
      <c r="A960" s="5" t="s">
        <v>2959</v>
      </c>
      <c r="B960" s="6">
        <v>45139.671550925923</v>
      </c>
      <c r="C960" s="9">
        <v>45139.677870370368</v>
      </c>
      <c r="D960" s="10" t="s">
        <v>13</v>
      </c>
      <c r="E960" s="10" t="s">
        <v>28</v>
      </c>
      <c r="F960" s="10" t="s">
        <v>109</v>
      </c>
      <c r="G960" s="108" t="s">
        <v>29</v>
      </c>
      <c r="H9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0" s="48">
        <f>tbl_raw_data[[#This Row],[Date Actioned]]-tbl_raw_data[[#This Row],[Date Tagged]]</f>
        <v>6.3194444446708076E-3</v>
      </c>
      <c r="J960" s="50">
        <f>HOUR(tbl_raw_data[[#This Row],[time_taken]])*60+MINUTE(tbl_raw_data[[#This Row],[time_taken]])+SECOND(tbl_raw_data[[#This Row],[time_taken]])/60</f>
        <v>9.1</v>
      </c>
      <c r="K960" s="54">
        <f>DATE(YEAR(tbl_raw_data[[#This Row],[Date Actioned]]), MONTH(tbl_raw_data[[#This Row],[Date Actioned]]), DAY(tbl_raw_data[[#This Row],[Date Actioned]]))</f>
        <v>45139</v>
      </c>
      <c r="L960" s="55" t="str">
        <f>UPPER(TEXT(tbl_raw_data[[#This Row],[Updated_date]],"MMMM"))</f>
        <v>AUGUST</v>
      </c>
      <c r="M960" s="55" t="str">
        <f>UPPER("Week "&amp;IF(ROUNDUP(DAY(tbl_raw_data[[#This Row],[Updated_date]])/7,0)=5,4,ROUNDUP(DAY(tbl_raw_data[[#This Row],[Updated_date]])/7,0)))</f>
        <v>WEEK 1</v>
      </c>
      <c r="N960" s="57" t="str">
        <f>UPPER(VLOOKUP(tbl_raw_data[[#This Row],[Analyst]],[1]setting!$A$1:$B$15,2,0))</f>
        <v>NAVED</v>
      </c>
      <c r="O960" s="57" t="str">
        <f>UPPER(tbl_raw_data[[#This Row],[Outcome]])</f>
        <v>APPROVE</v>
      </c>
      <c r="P960" s="57" t="str">
        <f>UPPER(tbl_raw_data[[#This Row],[Queue Name]])</f>
        <v>CONSUMER EXISTING</v>
      </c>
      <c r="Q960" s="57" t="str">
        <f>IF(tbl_raw_data[[#This Row],[time_taken_in_mins]]&lt;=20,"SLA_MET","SLA_NOT_MET")</f>
        <v>SLA_MET</v>
      </c>
    </row>
    <row r="961" spans="1:17" ht="15" customHeight="1" x14ac:dyDescent="0.25">
      <c r="A961" s="11" t="s">
        <v>2293</v>
      </c>
      <c r="B961" s="12">
        <v>45139.675393518519</v>
      </c>
      <c r="C961" s="15">
        <v>45139.680833333332</v>
      </c>
      <c r="D961" s="16" t="s">
        <v>8</v>
      </c>
      <c r="E961" s="16" t="s">
        <v>9</v>
      </c>
      <c r="F961" s="16" t="s">
        <v>73</v>
      </c>
      <c r="G961" s="107" t="s">
        <v>57</v>
      </c>
      <c r="H9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61" s="48">
        <f>tbl_raw_data[[#This Row],[Date Actioned]]-tbl_raw_data[[#This Row],[Date Tagged]]</f>
        <v>5.4398148131440394E-3</v>
      </c>
      <c r="J961" s="50">
        <f>HOUR(tbl_raw_data[[#This Row],[time_taken]])*60+MINUTE(tbl_raw_data[[#This Row],[time_taken]])+SECOND(tbl_raw_data[[#This Row],[time_taken]])/60</f>
        <v>7.833333333333333</v>
      </c>
      <c r="K961" s="54">
        <f>DATE(YEAR(tbl_raw_data[[#This Row],[Date Actioned]]), MONTH(tbl_raw_data[[#This Row],[Date Actioned]]), DAY(tbl_raw_data[[#This Row],[Date Actioned]]))</f>
        <v>45139</v>
      </c>
      <c r="L961" s="55" t="str">
        <f>UPPER(TEXT(tbl_raw_data[[#This Row],[Updated_date]],"MMMM"))</f>
        <v>AUGUST</v>
      </c>
      <c r="M961" s="55" t="str">
        <f>UPPER("Week "&amp;IF(ROUNDUP(DAY(tbl_raw_data[[#This Row],[Updated_date]])/7,0)=5,4,ROUNDUP(DAY(tbl_raw_data[[#This Row],[Updated_date]])/7,0)))</f>
        <v>WEEK 1</v>
      </c>
      <c r="N961" s="57" t="str">
        <f>UPPER(VLOOKUP(tbl_raw_data[[#This Row],[Analyst]],[1]setting!$A$1:$B$15,2,0))</f>
        <v>SHAHID</v>
      </c>
      <c r="O961" s="57" t="str">
        <f>UPPER(tbl_raw_data[[#This Row],[Outcome]])</f>
        <v>WITHDRAW</v>
      </c>
      <c r="P961" s="57" t="str">
        <f>UPPER(tbl_raw_data[[#This Row],[Queue Name]])</f>
        <v>CONSUMER PRE BUREAU</v>
      </c>
      <c r="Q961" s="57" t="str">
        <f>IF(tbl_raw_data[[#This Row],[time_taken_in_mins]]&lt;=20,"SLA_MET","SLA_NOT_MET")</f>
        <v>SLA_MET</v>
      </c>
    </row>
    <row r="962" spans="1:17" ht="15" customHeight="1" x14ac:dyDescent="0.25">
      <c r="A962" s="11" t="s">
        <v>6619</v>
      </c>
      <c r="B962" s="12">
        <v>45139.675740740742</v>
      </c>
      <c r="C962" s="15">
        <v>45139.690254629626</v>
      </c>
      <c r="D962" s="16" t="s">
        <v>13</v>
      </c>
      <c r="E962" s="16" t="s">
        <v>9</v>
      </c>
      <c r="F962" s="16" t="s">
        <v>42</v>
      </c>
      <c r="G962" s="107" t="s">
        <v>29</v>
      </c>
      <c r="H9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2" s="48">
        <f>tbl_raw_data[[#This Row],[Date Actioned]]-tbl_raw_data[[#This Row],[Date Tagged]]</f>
        <v>1.4513888883811887E-2</v>
      </c>
      <c r="J962" s="50">
        <f>HOUR(tbl_raw_data[[#This Row],[time_taken]])*60+MINUTE(tbl_raw_data[[#This Row],[time_taken]])+SECOND(tbl_raw_data[[#This Row],[time_taken]])/60</f>
        <v>20.9</v>
      </c>
      <c r="K962" s="54">
        <f>DATE(YEAR(tbl_raw_data[[#This Row],[Date Actioned]]), MONTH(tbl_raw_data[[#This Row],[Date Actioned]]), DAY(tbl_raw_data[[#This Row],[Date Actioned]]))</f>
        <v>45139</v>
      </c>
      <c r="L962" s="55" t="str">
        <f>UPPER(TEXT(tbl_raw_data[[#This Row],[Updated_date]],"MMMM"))</f>
        <v>AUGUST</v>
      </c>
      <c r="M962" s="55" t="str">
        <f>UPPER("Week "&amp;IF(ROUNDUP(DAY(tbl_raw_data[[#This Row],[Updated_date]])/7,0)=5,4,ROUNDUP(DAY(tbl_raw_data[[#This Row],[Updated_date]])/7,0)))</f>
        <v>WEEK 1</v>
      </c>
      <c r="N962" s="57" t="str">
        <f>UPPER(VLOOKUP(tbl_raw_data[[#This Row],[Analyst]],[1]setting!$A$1:$B$15,2,0))</f>
        <v>NITESH</v>
      </c>
      <c r="O962" s="57" t="str">
        <f>UPPER(tbl_raw_data[[#This Row],[Outcome]])</f>
        <v>APPROVE</v>
      </c>
      <c r="P962" s="57" t="str">
        <f>UPPER(tbl_raw_data[[#This Row],[Queue Name]])</f>
        <v>CONSUMER PRE BUREAU</v>
      </c>
      <c r="Q962" s="57" t="str">
        <f>IF(tbl_raw_data[[#This Row],[time_taken_in_mins]]&lt;=20,"SLA_MET","SLA_NOT_MET")</f>
        <v>SLA_NOT_MET</v>
      </c>
    </row>
    <row r="963" spans="1:17" ht="15" customHeight="1" x14ac:dyDescent="0.25">
      <c r="A963" s="22" t="s">
        <v>1656</v>
      </c>
      <c r="B963" s="6">
        <v>45139.677743055552</v>
      </c>
      <c r="C963" s="9">
        <v>45139.682372685187</v>
      </c>
      <c r="D963" s="10" t="s">
        <v>13</v>
      </c>
      <c r="E963" s="10" t="s">
        <v>9</v>
      </c>
      <c r="F963" s="10" t="s">
        <v>109</v>
      </c>
      <c r="G963" s="108" t="s">
        <v>21</v>
      </c>
      <c r="H9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3" s="48">
        <f>tbl_raw_data[[#This Row],[Date Actioned]]-tbl_raw_data[[#This Row],[Date Tagged]]</f>
        <v>4.6296296350192279E-3</v>
      </c>
      <c r="J963" s="50">
        <f>HOUR(tbl_raw_data[[#This Row],[time_taken]])*60+MINUTE(tbl_raw_data[[#This Row],[time_taken]])+SECOND(tbl_raw_data[[#This Row],[time_taken]])/60</f>
        <v>6.666666666666667</v>
      </c>
      <c r="K963" s="54">
        <f>DATE(YEAR(tbl_raw_data[[#This Row],[Date Actioned]]), MONTH(tbl_raw_data[[#This Row],[Date Actioned]]), DAY(tbl_raw_data[[#This Row],[Date Actioned]]))</f>
        <v>45139</v>
      </c>
      <c r="L963" s="55" t="str">
        <f>UPPER(TEXT(tbl_raw_data[[#This Row],[Updated_date]],"MMMM"))</f>
        <v>AUGUST</v>
      </c>
      <c r="M963" s="55" t="str">
        <f>UPPER("Week "&amp;IF(ROUNDUP(DAY(tbl_raw_data[[#This Row],[Updated_date]])/7,0)=5,4,ROUNDUP(DAY(tbl_raw_data[[#This Row],[Updated_date]])/7,0)))</f>
        <v>WEEK 1</v>
      </c>
      <c r="N963" s="57" t="str">
        <f>UPPER(VLOOKUP(tbl_raw_data[[#This Row],[Analyst]],[1]setting!$A$1:$B$15,2,0))</f>
        <v>NAVED</v>
      </c>
      <c r="O963" s="57" t="str">
        <f>UPPER(tbl_raw_data[[#This Row],[Outcome]])</f>
        <v>APPROVE</v>
      </c>
      <c r="P963" s="57" t="str">
        <f>UPPER(tbl_raw_data[[#This Row],[Queue Name]])</f>
        <v>CONSUMER PRE BUREAU</v>
      </c>
      <c r="Q963" s="57" t="str">
        <f>IF(tbl_raw_data[[#This Row],[time_taken_in_mins]]&lt;=20,"SLA_MET","SLA_NOT_MET")</f>
        <v>SLA_MET</v>
      </c>
    </row>
    <row r="964" spans="1:17" ht="15" customHeight="1" x14ac:dyDescent="0.25">
      <c r="A964" s="5" t="s">
        <v>4769</v>
      </c>
      <c r="B964" s="12">
        <v>45139.680462962962</v>
      </c>
      <c r="C964" s="15">
        <v>45139.689467592594</v>
      </c>
      <c r="D964" s="16" t="s">
        <v>13</v>
      </c>
      <c r="E964" s="16" t="s">
        <v>41</v>
      </c>
      <c r="F964" s="16" t="s">
        <v>168</v>
      </c>
      <c r="G964" s="107" t="s">
        <v>29</v>
      </c>
      <c r="H9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4" s="48">
        <f>tbl_raw_data[[#This Row],[Date Actioned]]-tbl_raw_data[[#This Row],[Date Tagged]]</f>
        <v>9.0046296318178065E-3</v>
      </c>
      <c r="J964" s="50">
        <f>HOUR(tbl_raw_data[[#This Row],[time_taken]])*60+MINUTE(tbl_raw_data[[#This Row],[time_taken]])+SECOND(tbl_raw_data[[#This Row],[time_taken]])/60</f>
        <v>12.966666666666667</v>
      </c>
      <c r="K964" s="54">
        <f>DATE(YEAR(tbl_raw_data[[#This Row],[Date Actioned]]), MONTH(tbl_raw_data[[#This Row],[Date Actioned]]), DAY(tbl_raw_data[[#This Row],[Date Actioned]]))</f>
        <v>45139</v>
      </c>
      <c r="L964" s="55" t="str">
        <f>UPPER(TEXT(tbl_raw_data[[#This Row],[Updated_date]],"MMMM"))</f>
        <v>AUGUST</v>
      </c>
      <c r="M964" s="55" t="str">
        <f>UPPER("Week "&amp;IF(ROUNDUP(DAY(tbl_raw_data[[#This Row],[Updated_date]])/7,0)=5,4,ROUNDUP(DAY(tbl_raw_data[[#This Row],[Updated_date]])/7,0)))</f>
        <v>WEEK 1</v>
      </c>
      <c r="N964" s="57" t="str">
        <f>UPPER(VLOOKUP(tbl_raw_data[[#This Row],[Analyst]],[1]setting!$A$1:$B$15,2,0))</f>
        <v>MERCEDES</v>
      </c>
      <c r="O964" s="57" t="str">
        <f>UPPER(tbl_raw_data[[#This Row],[Outcome]])</f>
        <v>APPROVE</v>
      </c>
      <c r="P964" s="57" t="str">
        <f>UPPER(tbl_raw_data[[#This Row],[Queue Name]])</f>
        <v>CONSUMER POST BUREAU</v>
      </c>
      <c r="Q964" s="57" t="str">
        <f>IF(tbl_raw_data[[#This Row],[time_taken_in_mins]]&lt;=20,"SLA_MET","SLA_NOT_MET")</f>
        <v>SLA_MET</v>
      </c>
    </row>
    <row r="965" spans="1:17" ht="15" customHeight="1" x14ac:dyDescent="0.25">
      <c r="A965" s="11" t="s">
        <v>1702</v>
      </c>
      <c r="B965" s="6">
        <v>45139.681620370371</v>
      </c>
      <c r="C965" s="9">
        <v>45139.686296296299</v>
      </c>
      <c r="D965" s="10" t="s">
        <v>13</v>
      </c>
      <c r="E965" s="10" t="s">
        <v>9</v>
      </c>
      <c r="F965" s="10" t="s">
        <v>86</v>
      </c>
      <c r="G965" s="108" t="s">
        <v>29</v>
      </c>
      <c r="H9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5" s="48">
        <f>tbl_raw_data[[#This Row],[Date Actioned]]-tbl_raw_data[[#This Row],[Date Tagged]]</f>
        <v>4.6759259275859222E-3</v>
      </c>
      <c r="J965" s="50">
        <f>HOUR(tbl_raw_data[[#This Row],[time_taken]])*60+MINUTE(tbl_raw_data[[#This Row],[time_taken]])+SECOND(tbl_raw_data[[#This Row],[time_taken]])/60</f>
        <v>6.7333333333333334</v>
      </c>
      <c r="K965" s="54">
        <f>DATE(YEAR(tbl_raw_data[[#This Row],[Date Actioned]]), MONTH(tbl_raw_data[[#This Row],[Date Actioned]]), DAY(tbl_raw_data[[#This Row],[Date Actioned]]))</f>
        <v>45139</v>
      </c>
      <c r="L965" s="55" t="str">
        <f>UPPER(TEXT(tbl_raw_data[[#This Row],[Updated_date]],"MMMM"))</f>
        <v>AUGUST</v>
      </c>
      <c r="M965" s="55" t="str">
        <f>UPPER("Week "&amp;IF(ROUNDUP(DAY(tbl_raw_data[[#This Row],[Updated_date]])/7,0)=5,4,ROUNDUP(DAY(tbl_raw_data[[#This Row],[Updated_date]])/7,0)))</f>
        <v>WEEK 1</v>
      </c>
      <c r="N965" s="57" t="str">
        <f>UPPER(VLOOKUP(tbl_raw_data[[#This Row],[Analyst]],[1]setting!$A$1:$B$15,2,0))</f>
        <v>ASIF</v>
      </c>
      <c r="O965" s="57" t="str">
        <f>UPPER(tbl_raw_data[[#This Row],[Outcome]])</f>
        <v>APPROVE</v>
      </c>
      <c r="P965" s="57" t="str">
        <f>UPPER(tbl_raw_data[[#This Row],[Queue Name]])</f>
        <v>CONSUMER PRE BUREAU</v>
      </c>
      <c r="Q965" s="57" t="str">
        <f>IF(tbl_raw_data[[#This Row],[time_taken_in_mins]]&lt;=20,"SLA_MET","SLA_NOT_MET")</f>
        <v>SLA_MET</v>
      </c>
    </row>
    <row r="966" spans="1:17" ht="15" customHeight="1" x14ac:dyDescent="0.25">
      <c r="A966" s="22" t="s">
        <v>2599</v>
      </c>
      <c r="B966" s="12">
        <v>45139.681620370371</v>
      </c>
      <c r="C966" s="15">
        <v>45139.687418981484</v>
      </c>
      <c r="D966" s="16" t="s">
        <v>13</v>
      </c>
      <c r="E966" s="16" t="s">
        <v>41</v>
      </c>
      <c r="F966" s="16" t="s">
        <v>73</v>
      </c>
      <c r="G966" s="107" t="s">
        <v>29</v>
      </c>
      <c r="H9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6" s="48">
        <f>tbl_raw_data[[#This Row],[Date Actioned]]-tbl_raw_data[[#This Row],[Date Tagged]]</f>
        <v>5.7986111132777296E-3</v>
      </c>
      <c r="J966" s="50">
        <f>HOUR(tbl_raw_data[[#This Row],[time_taken]])*60+MINUTE(tbl_raw_data[[#This Row],[time_taken]])+SECOND(tbl_raw_data[[#This Row],[time_taken]])/60</f>
        <v>8.35</v>
      </c>
      <c r="K966" s="54">
        <f>DATE(YEAR(tbl_raw_data[[#This Row],[Date Actioned]]), MONTH(tbl_raw_data[[#This Row],[Date Actioned]]), DAY(tbl_raw_data[[#This Row],[Date Actioned]]))</f>
        <v>45139</v>
      </c>
      <c r="L966" s="55" t="str">
        <f>UPPER(TEXT(tbl_raw_data[[#This Row],[Updated_date]],"MMMM"))</f>
        <v>AUGUST</v>
      </c>
      <c r="M966" s="55" t="str">
        <f>UPPER("Week "&amp;IF(ROUNDUP(DAY(tbl_raw_data[[#This Row],[Updated_date]])/7,0)=5,4,ROUNDUP(DAY(tbl_raw_data[[#This Row],[Updated_date]])/7,0)))</f>
        <v>WEEK 1</v>
      </c>
      <c r="N966" s="57" t="str">
        <f>UPPER(VLOOKUP(tbl_raw_data[[#This Row],[Analyst]],[1]setting!$A$1:$B$15,2,0))</f>
        <v>SHAHID</v>
      </c>
      <c r="O966" s="57" t="str">
        <f>UPPER(tbl_raw_data[[#This Row],[Outcome]])</f>
        <v>APPROVE</v>
      </c>
      <c r="P966" s="57" t="str">
        <f>UPPER(tbl_raw_data[[#This Row],[Queue Name]])</f>
        <v>CONSUMER POST BUREAU</v>
      </c>
      <c r="Q966" s="57" t="str">
        <f>IF(tbl_raw_data[[#This Row],[time_taken_in_mins]]&lt;=20,"SLA_MET","SLA_NOT_MET")</f>
        <v>SLA_MET</v>
      </c>
    </row>
    <row r="967" spans="1:17" ht="15" customHeight="1" x14ac:dyDescent="0.25">
      <c r="A967" s="5" t="s">
        <v>1119</v>
      </c>
      <c r="B967" s="6">
        <v>45139.682789351849</v>
      </c>
      <c r="C967" s="9">
        <v>45139.686643518522</v>
      </c>
      <c r="D967" s="10" t="s">
        <v>13</v>
      </c>
      <c r="E967" s="10" t="s">
        <v>28</v>
      </c>
      <c r="F967" s="10" t="s">
        <v>109</v>
      </c>
      <c r="G967" s="108" t="s">
        <v>67</v>
      </c>
      <c r="H9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67" s="48">
        <f>tbl_raw_data[[#This Row],[Date Actioned]]-tbl_raw_data[[#This Row],[Date Tagged]]</f>
        <v>3.8541666726814583E-3</v>
      </c>
      <c r="J967" s="50">
        <f>HOUR(tbl_raw_data[[#This Row],[time_taken]])*60+MINUTE(tbl_raw_data[[#This Row],[time_taken]])+SECOND(tbl_raw_data[[#This Row],[time_taken]])/60</f>
        <v>5.55</v>
      </c>
      <c r="K967" s="54">
        <f>DATE(YEAR(tbl_raw_data[[#This Row],[Date Actioned]]), MONTH(tbl_raw_data[[#This Row],[Date Actioned]]), DAY(tbl_raw_data[[#This Row],[Date Actioned]]))</f>
        <v>45139</v>
      </c>
      <c r="L967" s="55" t="str">
        <f>UPPER(TEXT(tbl_raw_data[[#This Row],[Updated_date]],"MMMM"))</f>
        <v>AUGUST</v>
      </c>
      <c r="M967" s="55" t="str">
        <f>UPPER("Week "&amp;IF(ROUNDUP(DAY(tbl_raw_data[[#This Row],[Updated_date]])/7,0)=5,4,ROUNDUP(DAY(tbl_raw_data[[#This Row],[Updated_date]])/7,0)))</f>
        <v>WEEK 1</v>
      </c>
      <c r="N967" s="57" t="str">
        <f>UPPER(VLOOKUP(tbl_raw_data[[#This Row],[Analyst]],[1]setting!$A$1:$B$15,2,0))</f>
        <v>NAVED</v>
      </c>
      <c r="O967" s="57" t="str">
        <f>UPPER(tbl_raw_data[[#This Row],[Outcome]])</f>
        <v>APPROVE</v>
      </c>
      <c r="P967" s="57" t="str">
        <f>UPPER(tbl_raw_data[[#This Row],[Queue Name]])</f>
        <v>CONSUMER EXISTING</v>
      </c>
      <c r="Q967" s="57" t="str">
        <f>IF(tbl_raw_data[[#This Row],[time_taken_in_mins]]&lt;=20,"SLA_MET","SLA_NOT_MET")</f>
        <v>SLA_MET</v>
      </c>
    </row>
    <row r="968" spans="1:17" ht="15" customHeight="1" x14ac:dyDescent="0.25">
      <c r="A968" s="11" t="s">
        <v>2708</v>
      </c>
      <c r="B968" s="6">
        <v>45139.68377314815</v>
      </c>
      <c r="C968" s="7">
        <v>45139.689710648148</v>
      </c>
      <c r="D968" s="8" t="s">
        <v>209</v>
      </c>
      <c r="E968" s="10" t="s">
        <v>28</v>
      </c>
      <c r="F968" s="8" t="s">
        <v>10</v>
      </c>
      <c r="G968" s="109"/>
      <c r="H9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68" s="48">
        <f>tbl_raw_data[[#This Row],[Date Actioned]]-tbl_raw_data[[#This Row],[Date Tagged]]</f>
        <v>5.9374999982537702E-3</v>
      </c>
      <c r="J968" s="50">
        <f>HOUR(tbl_raw_data[[#This Row],[time_taken]])*60+MINUTE(tbl_raw_data[[#This Row],[time_taken]])+SECOND(tbl_raw_data[[#This Row],[time_taken]])/60</f>
        <v>8.5500000000000007</v>
      </c>
      <c r="K968" s="54">
        <f>DATE(YEAR(tbl_raw_data[[#This Row],[Date Actioned]]), MONTH(tbl_raw_data[[#This Row],[Date Actioned]]), DAY(tbl_raw_data[[#This Row],[Date Actioned]]))</f>
        <v>45139</v>
      </c>
      <c r="L968" s="55" t="str">
        <f>UPPER(TEXT(tbl_raw_data[[#This Row],[Updated_date]],"MMMM"))</f>
        <v>AUGUST</v>
      </c>
      <c r="M968" s="55" t="str">
        <f>UPPER("Week "&amp;IF(ROUNDUP(DAY(tbl_raw_data[[#This Row],[Updated_date]])/7,0)=5,4,ROUNDUP(DAY(tbl_raw_data[[#This Row],[Updated_date]])/7,0)))</f>
        <v>WEEK 1</v>
      </c>
      <c r="N968" s="57" t="str">
        <f>UPPER(VLOOKUP(tbl_raw_data[[#This Row],[Analyst]],[1]setting!$A$1:$B$15,2,0))</f>
        <v>SAM</v>
      </c>
      <c r="O968" s="57" t="str">
        <f>UPPER(tbl_raw_data[[#This Row],[Outcome]])</f>
        <v>DECLINE</v>
      </c>
      <c r="P968" s="57" t="str">
        <f>UPPER(tbl_raw_data[[#This Row],[Queue Name]])</f>
        <v>CONSUMER EXISTING</v>
      </c>
      <c r="Q968" s="57" t="str">
        <f>IF(tbl_raw_data[[#This Row],[time_taken_in_mins]]&lt;=20,"SLA_MET","SLA_NOT_MET")</f>
        <v>SLA_MET</v>
      </c>
    </row>
    <row r="969" spans="1:17" ht="15" customHeight="1" x14ac:dyDescent="0.25">
      <c r="A969" s="11" t="s">
        <v>6242</v>
      </c>
      <c r="B969" s="12">
        <v>45139.683888888889</v>
      </c>
      <c r="C969" s="13">
        <v>45139.696458333332</v>
      </c>
      <c r="D969" s="14" t="s">
        <v>29</v>
      </c>
      <c r="E969" s="16" t="s">
        <v>28</v>
      </c>
      <c r="F969" s="14" t="s">
        <v>254</v>
      </c>
      <c r="G969" s="106"/>
      <c r="H9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69" s="48">
        <f>tbl_raw_data[[#This Row],[Date Actioned]]-tbl_raw_data[[#This Row],[Date Tagged]]</f>
        <v>1.2569444443215616E-2</v>
      </c>
      <c r="J969" s="50">
        <f>HOUR(tbl_raw_data[[#This Row],[time_taken]])*60+MINUTE(tbl_raw_data[[#This Row],[time_taken]])+SECOND(tbl_raw_data[[#This Row],[time_taken]])/60</f>
        <v>18.100000000000001</v>
      </c>
      <c r="K969" s="54">
        <f>DATE(YEAR(tbl_raw_data[[#This Row],[Date Actioned]]), MONTH(tbl_raw_data[[#This Row],[Date Actioned]]), DAY(tbl_raw_data[[#This Row],[Date Actioned]]))</f>
        <v>45139</v>
      </c>
      <c r="L969" s="55" t="str">
        <f>UPPER(TEXT(tbl_raw_data[[#This Row],[Updated_date]],"MMMM"))</f>
        <v>AUGUST</v>
      </c>
      <c r="M969" s="55" t="str">
        <f>UPPER("Week "&amp;IF(ROUNDUP(DAY(tbl_raw_data[[#This Row],[Updated_date]])/7,0)=5,4,ROUNDUP(DAY(tbl_raw_data[[#This Row],[Updated_date]])/7,0)))</f>
        <v>WEEK 1</v>
      </c>
      <c r="N969" s="57" t="str">
        <f>UPPER(VLOOKUP(tbl_raw_data[[#This Row],[Analyst]],[1]setting!$A$1:$B$15,2,0))</f>
        <v>FARDIN</v>
      </c>
      <c r="O969" s="57" t="str">
        <f>UPPER(tbl_raw_data[[#This Row],[Outcome]])</f>
        <v>APPROVE</v>
      </c>
      <c r="P969" s="57" t="str">
        <f>UPPER(tbl_raw_data[[#This Row],[Queue Name]])</f>
        <v>CONSUMER EXISTING</v>
      </c>
      <c r="Q969" s="57" t="str">
        <f>IF(tbl_raw_data[[#This Row],[time_taken_in_mins]]&lt;=20,"SLA_MET","SLA_NOT_MET")</f>
        <v>SLA_MET</v>
      </c>
    </row>
    <row r="970" spans="1:17" ht="15" customHeight="1" x14ac:dyDescent="0.25">
      <c r="A970" s="22" t="s">
        <v>2353</v>
      </c>
      <c r="B970" s="6">
        <v>45139.688437500001</v>
      </c>
      <c r="C970" s="9">
        <v>45139.69394675926</v>
      </c>
      <c r="D970" s="10" t="s">
        <v>13</v>
      </c>
      <c r="E970" s="10" t="s">
        <v>41</v>
      </c>
      <c r="F970" s="10" t="s">
        <v>73</v>
      </c>
      <c r="G970" s="108" t="s">
        <v>29</v>
      </c>
      <c r="H9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0" s="48">
        <f>tbl_raw_data[[#This Row],[Date Actioned]]-tbl_raw_data[[#This Row],[Date Tagged]]</f>
        <v>5.5092592592700385E-3</v>
      </c>
      <c r="J970" s="50">
        <f>HOUR(tbl_raw_data[[#This Row],[time_taken]])*60+MINUTE(tbl_raw_data[[#This Row],[time_taken]])+SECOND(tbl_raw_data[[#This Row],[time_taken]])/60</f>
        <v>7.9333333333333336</v>
      </c>
      <c r="K970" s="54">
        <f>DATE(YEAR(tbl_raw_data[[#This Row],[Date Actioned]]), MONTH(tbl_raw_data[[#This Row],[Date Actioned]]), DAY(tbl_raw_data[[#This Row],[Date Actioned]]))</f>
        <v>45139</v>
      </c>
      <c r="L970" s="55" t="str">
        <f>UPPER(TEXT(tbl_raw_data[[#This Row],[Updated_date]],"MMMM"))</f>
        <v>AUGUST</v>
      </c>
      <c r="M970" s="55" t="str">
        <f>UPPER("Week "&amp;IF(ROUNDUP(DAY(tbl_raw_data[[#This Row],[Updated_date]])/7,0)=5,4,ROUNDUP(DAY(tbl_raw_data[[#This Row],[Updated_date]])/7,0)))</f>
        <v>WEEK 1</v>
      </c>
      <c r="N970" s="57" t="str">
        <f>UPPER(VLOOKUP(tbl_raw_data[[#This Row],[Analyst]],[1]setting!$A$1:$B$15,2,0))</f>
        <v>SHAHID</v>
      </c>
      <c r="O970" s="57" t="str">
        <f>UPPER(tbl_raw_data[[#This Row],[Outcome]])</f>
        <v>APPROVE</v>
      </c>
      <c r="P970" s="57" t="str">
        <f>UPPER(tbl_raw_data[[#This Row],[Queue Name]])</f>
        <v>CONSUMER POST BUREAU</v>
      </c>
      <c r="Q970" s="57" t="str">
        <f>IF(tbl_raw_data[[#This Row],[time_taken_in_mins]]&lt;=20,"SLA_MET","SLA_NOT_MET")</f>
        <v>SLA_MET</v>
      </c>
    </row>
    <row r="971" spans="1:17" ht="15" customHeight="1" x14ac:dyDescent="0.25">
      <c r="A971" s="22" t="s">
        <v>200</v>
      </c>
      <c r="B971" s="12">
        <v>45139.689814814818</v>
      </c>
      <c r="C971" s="15">
        <v>45139.691736111112</v>
      </c>
      <c r="D971" s="16" t="s">
        <v>46</v>
      </c>
      <c r="E971" s="16" t="s">
        <v>28</v>
      </c>
      <c r="F971" s="16" t="s">
        <v>168</v>
      </c>
      <c r="G971" s="107" t="s">
        <v>201</v>
      </c>
      <c r="H9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1" s="48">
        <f>tbl_raw_data[[#This Row],[Date Actioned]]-tbl_raw_data[[#This Row],[Date Tagged]]</f>
        <v>1.9212962943129241E-3</v>
      </c>
      <c r="J971" s="50">
        <f>HOUR(tbl_raw_data[[#This Row],[time_taken]])*60+MINUTE(tbl_raw_data[[#This Row],[time_taken]])+SECOND(tbl_raw_data[[#This Row],[time_taken]])/60</f>
        <v>2.7666666666666666</v>
      </c>
      <c r="K971" s="54">
        <f>DATE(YEAR(tbl_raw_data[[#This Row],[Date Actioned]]), MONTH(tbl_raw_data[[#This Row],[Date Actioned]]), DAY(tbl_raw_data[[#This Row],[Date Actioned]]))</f>
        <v>45139</v>
      </c>
      <c r="L971" s="55" t="str">
        <f>UPPER(TEXT(tbl_raw_data[[#This Row],[Updated_date]],"MMMM"))</f>
        <v>AUGUST</v>
      </c>
      <c r="M971" s="55" t="str">
        <f>UPPER("Week "&amp;IF(ROUNDUP(DAY(tbl_raw_data[[#This Row],[Updated_date]])/7,0)=5,4,ROUNDUP(DAY(tbl_raw_data[[#This Row],[Updated_date]])/7,0)))</f>
        <v>WEEK 1</v>
      </c>
      <c r="N971" s="57" t="str">
        <f>UPPER(VLOOKUP(tbl_raw_data[[#This Row],[Analyst]],[1]setting!$A$1:$B$15,2,0))</f>
        <v>MERCEDES</v>
      </c>
      <c r="O971" s="57" t="str">
        <f>UPPER(tbl_raw_data[[#This Row],[Outcome]])</f>
        <v>DECLINE</v>
      </c>
      <c r="P971" s="57" t="str">
        <f>UPPER(tbl_raw_data[[#This Row],[Queue Name]])</f>
        <v>CONSUMER EXISTING</v>
      </c>
      <c r="Q971" s="57" t="str">
        <f>IF(tbl_raw_data[[#This Row],[time_taken_in_mins]]&lt;=20,"SLA_MET","SLA_NOT_MET")</f>
        <v>SLA_MET</v>
      </c>
    </row>
    <row r="972" spans="1:17" ht="15" customHeight="1" x14ac:dyDescent="0.25">
      <c r="A972" s="5" t="s">
        <v>1649</v>
      </c>
      <c r="B972" s="12">
        <v>45139.692546296297</v>
      </c>
      <c r="C972" s="15">
        <v>45139.697164351855</v>
      </c>
      <c r="D972" s="16" t="s">
        <v>13</v>
      </c>
      <c r="E972" s="16" t="s">
        <v>9</v>
      </c>
      <c r="F972" s="16" t="s">
        <v>73</v>
      </c>
      <c r="G972" s="107" t="s">
        <v>183</v>
      </c>
      <c r="H9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2" s="48">
        <f>tbl_raw_data[[#This Row],[Date Actioned]]-tbl_raw_data[[#This Row],[Date Tagged]]</f>
        <v>4.6180555582395755E-3</v>
      </c>
      <c r="J972" s="50">
        <f>HOUR(tbl_raw_data[[#This Row],[time_taken]])*60+MINUTE(tbl_raw_data[[#This Row],[time_taken]])+SECOND(tbl_raw_data[[#This Row],[time_taken]])/60</f>
        <v>6.65</v>
      </c>
      <c r="K972" s="54">
        <f>DATE(YEAR(tbl_raw_data[[#This Row],[Date Actioned]]), MONTH(tbl_raw_data[[#This Row],[Date Actioned]]), DAY(tbl_raw_data[[#This Row],[Date Actioned]]))</f>
        <v>45139</v>
      </c>
      <c r="L972" s="55" t="str">
        <f>UPPER(TEXT(tbl_raw_data[[#This Row],[Updated_date]],"MMMM"))</f>
        <v>AUGUST</v>
      </c>
      <c r="M972" s="55" t="str">
        <f>UPPER("Week "&amp;IF(ROUNDUP(DAY(tbl_raw_data[[#This Row],[Updated_date]])/7,0)=5,4,ROUNDUP(DAY(tbl_raw_data[[#This Row],[Updated_date]])/7,0)))</f>
        <v>WEEK 1</v>
      </c>
      <c r="N972" s="57" t="str">
        <f>UPPER(VLOOKUP(tbl_raw_data[[#This Row],[Analyst]],[1]setting!$A$1:$B$15,2,0))</f>
        <v>SHAHID</v>
      </c>
      <c r="O972" s="57" t="str">
        <f>UPPER(tbl_raw_data[[#This Row],[Outcome]])</f>
        <v>APPROVE</v>
      </c>
      <c r="P972" s="57" t="str">
        <f>UPPER(tbl_raw_data[[#This Row],[Queue Name]])</f>
        <v>CONSUMER PRE BUREAU</v>
      </c>
      <c r="Q972" s="57" t="str">
        <f>IF(tbl_raw_data[[#This Row],[time_taken_in_mins]]&lt;=20,"SLA_MET","SLA_NOT_MET")</f>
        <v>SLA_MET</v>
      </c>
    </row>
    <row r="973" spans="1:17" ht="15" customHeight="1" x14ac:dyDescent="0.25">
      <c r="A973" s="11" t="s">
        <v>1992</v>
      </c>
      <c r="B973" s="6">
        <v>45139.694722222222</v>
      </c>
      <c r="C973" s="9">
        <v>45139.699780092589</v>
      </c>
      <c r="D973" s="10" t="s">
        <v>13</v>
      </c>
      <c r="E973" s="10" t="s">
        <v>28</v>
      </c>
      <c r="F973" s="10" t="s">
        <v>109</v>
      </c>
      <c r="G973" s="108" t="s">
        <v>29</v>
      </c>
      <c r="H9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3" s="48">
        <f>tbl_raw_data[[#This Row],[Date Actioned]]-tbl_raw_data[[#This Row],[Date Tagged]]</f>
        <v>5.057870366727002E-3</v>
      </c>
      <c r="J973" s="50">
        <f>HOUR(tbl_raw_data[[#This Row],[time_taken]])*60+MINUTE(tbl_raw_data[[#This Row],[time_taken]])+SECOND(tbl_raw_data[[#This Row],[time_taken]])/60</f>
        <v>7.2833333333333332</v>
      </c>
      <c r="K973" s="54">
        <f>DATE(YEAR(tbl_raw_data[[#This Row],[Date Actioned]]), MONTH(tbl_raw_data[[#This Row],[Date Actioned]]), DAY(tbl_raw_data[[#This Row],[Date Actioned]]))</f>
        <v>45139</v>
      </c>
      <c r="L973" s="55" t="str">
        <f>UPPER(TEXT(tbl_raw_data[[#This Row],[Updated_date]],"MMMM"))</f>
        <v>AUGUST</v>
      </c>
      <c r="M973" s="55" t="str">
        <f>UPPER("Week "&amp;IF(ROUNDUP(DAY(tbl_raw_data[[#This Row],[Updated_date]])/7,0)=5,4,ROUNDUP(DAY(tbl_raw_data[[#This Row],[Updated_date]])/7,0)))</f>
        <v>WEEK 1</v>
      </c>
      <c r="N973" s="57" t="str">
        <f>UPPER(VLOOKUP(tbl_raw_data[[#This Row],[Analyst]],[1]setting!$A$1:$B$15,2,0))</f>
        <v>NAVED</v>
      </c>
      <c r="O973" s="57" t="str">
        <f>UPPER(tbl_raw_data[[#This Row],[Outcome]])</f>
        <v>APPROVE</v>
      </c>
      <c r="P973" s="57" t="str">
        <f>UPPER(tbl_raw_data[[#This Row],[Queue Name]])</f>
        <v>CONSUMER EXISTING</v>
      </c>
      <c r="Q973" s="57" t="str">
        <f>IF(tbl_raw_data[[#This Row],[time_taken_in_mins]]&lt;=20,"SLA_MET","SLA_NOT_MET")</f>
        <v>SLA_MET</v>
      </c>
    </row>
    <row r="974" spans="1:17" ht="15" customHeight="1" x14ac:dyDescent="0.25">
      <c r="A974" s="22" t="s">
        <v>2295</v>
      </c>
      <c r="B974" s="12">
        <v>45139.697754629633</v>
      </c>
      <c r="C974" s="15">
        <v>45139.703206018516</v>
      </c>
      <c r="D974" s="16" t="s">
        <v>13</v>
      </c>
      <c r="E974" s="16" t="s">
        <v>41</v>
      </c>
      <c r="F974" s="16" t="s">
        <v>86</v>
      </c>
      <c r="G974" s="107" t="s">
        <v>67</v>
      </c>
      <c r="H9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4" s="48">
        <f>tbl_raw_data[[#This Row],[Date Actioned]]-tbl_raw_data[[#This Row],[Date Tagged]]</f>
        <v>5.4513888826477341E-3</v>
      </c>
      <c r="J974" s="50">
        <f>HOUR(tbl_raw_data[[#This Row],[time_taken]])*60+MINUTE(tbl_raw_data[[#This Row],[time_taken]])+SECOND(tbl_raw_data[[#This Row],[time_taken]])/60</f>
        <v>7.85</v>
      </c>
      <c r="K974" s="54">
        <f>DATE(YEAR(tbl_raw_data[[#This Row],[Date Actioned]]), MONTH(tbl_raw_data[[#This Row],[Date Actioned]]), DAY(tbl_raw_data[[#This Row],[Date Actioned]]))</f>
        <v>45139</v>
      </c>
      <c r="L974" s="55" t="str">
        <f>UPPER(TEXT(tbl_raw_data[[#This Row],[Updated_date]],"MMMM"))</f>
        <v>AUGUST</v>
      </c>
      <c r="M974" s="55" t="str">
        <f>UPPER("Week "&amp;IF(ROUNDUP(DAY(tbl_raw_data[[#This Row],[Updated_date]])/7,0)=5,4,ROUNDUP(DAY(tbl_raw_data[[#This Row],[Updated_date]])/7,0)))</f>
        <v>WEEK 1</v>
      </c>
      <c r="N974" s="57" t="str">
        <f>UPPER(VLOOKUP(tbl_raw_data[[#This Row],[Analyst]],[1]setting!$A$1:$B$15,2,0))</f>
        <v>ASIF</v>
      </c>
      <c r="O974" s="57" t="str">
        <f>UPPER(tbl_raw_data[[#This Row],[Outcome]])</f>
        <v>APPROVE</v>
      </c>
      <c r="P974" s="57" t="str">
        <f>UPPER(tbl_raw_data[[#This Row],[Queue Name]])</f>
        <v>CONSUMER POST BUREAU</v>
      </c>
      <c r="Q974" s="57" t="str">
        <f>IF(tbl_raw_data[[#This Row],[time_taken_in_mins]]&lt;=20,"SLA_MET","SLA_NOT_MET")</f>
        <v>SLA_MET</v>
      </c>
    </row>
    <row r="975" spans="1:17" ht="15" customHeight="1" x14ac:dyDescent="0.25">
      <c r="A975" s="5" t="s">
        <v>3809</v>
      </c>
      <c r="B975" s="6">
        <v>45139.697766203702</v>
      </c>
      <c r="C975" s="9">
        <v>45139.70521990741</v>
      </c>
      <c r="D975" s="10" t="s">
        <v>13</v>
      </c>
      <c r="E975" s="10" t="s">
        <v>41</v>
      </c>
      <c r="F975" s="10" t="s">
        <v>73</v>
      </c>
      <c r="G975" s="108" t="s">
        <v>29</v>
      </c>
      <c r="H9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5" s="48">
        <f>tbl_raw_data[[#This Row],[Date Actioned]]-tbl_raw_data[[#This Row],[Date Tagged]]</f>
        <v>7.4537037071422674E-3</v>
      </c>
      <c r="J975" s="50">
        <f>HOUR(tbl_raw_data[[#This Row],[time_taken]])*60+MINUTE(tbl_raw_data[[#This Row],[time_taken]])+SECOND(tbl_raw_data[[#This Row],[time_taken]])/60</f>
        <v>10.733333333333333</v>
      </c>
      <c r="K975" s="54">
        <f>DATE(YEAR(tbl_raw_data[[#This Row],[Date Actioned]]), MONTH(tbl_raw_data[[#This Row],[Date Actioned]]), DAY(tbl_raw_data[[#This Row],[Date Actioned]]))</f>
        <v>45139</v>
      </c>
      <c r="L975" s="55" t="str">
        <f>UPPER(TEXT(tbl_raw_data[[#This Row],[Updated_date]],"MMMM"))</f>
        <v>AUGUST</v>
      </c>
      <c r="M975" s="55" t="str">
        <f>UPPER("Week "&amp;IF(ROUNDUP(DAY(tbl_raw_data[[#This Row],[Updated_date]])/7,0)=5,4,ROUNDUP(DAY(tbl_raw_data[[#This Row],[Updated_date]])/7,0)))</f>
        <v>WEEK 1</v>
      </c>
      <c r="N975" s="57" t="str">
        <f>UPPER(VLOOKUP(tbl_raw_data[[#This Row],[Analyst]],[1]setting!$A$1:$B$15,2,0))</f>
        <v>SHAHID</v>
      </c>
      <c r="O975" s="57" t="str">
        <f>UPPER(tbl_raw_data[[#This Row],[Outcome]])</f>
        <v>APPROVE</v>
      </c>
      <c r="P975" s="57" t="str">
        <f>UPPER(tbl_raw_data[[#This Row],[Queue Name]])</f>
        <v>CONSUMER POST BUREAU</v>
      </c>
      <c r="Q975" s="57" t="str">
        <f>IF(tbl_raw_data[[#This Row],[time_taken_in_mins]]&lt;=20,"SLA_MET","SLA_NOT_MET")</f>
        <v>SLA_MET</v>
      </c>
    </row>
    <row r="976" spans="1:17" ht="15" customHeight="1" x14ac:dyDescent="0.25">
      <c r="A976" s="11" t="s">
        <v>1193</v>
      </c>
      <c r="B976" s="12">
        <v>45139.700127314813</v>
      </c>
      <c r="C976" s="15">
        <v>45139.704097222224</v>
      </c>
      <c r="D976" s="16" t="s">
        <v>13</v>
      </c>
      <c r="E976" s="16" t="s">
        <v>28</v>
      </c>
      <c r="F976" s="16" t="s">
        <v>109</v>
      </c>
      <c r="G976" s="107" t="s">
        <v>29</v>
      </c>
      <c r="H9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6" s="48">
        <f>tbl_raw_data[[#This Row],[Date Actioned]]-tbl_raw_data[[#This Row],[Date Tagged]]</f>
        <v>3.9699074113741517E-3</v>
      </c>
      <c r="J976" s="50">
        <f>HOUR(tbl_raw_data[[#This Row],[time_taken]])*60+MINUTE(tbl_raw_data[[#This Row],[time_taken]])+SECOND(tbl_raw_data[[#This Row],[time_taken]])/60</f>
        <v>5.7166666666666668</v>
      </c>
      <c r="K976" s="54">
        <f>DATE(YEAR(tbl_raw_data[[#This Row],[Date Actioned]]), MONTH(tbl_raw_data[[#This Row],[Date Actioned]]), DAY(tbl_raw_data[[#This Row],[Date Actioned]]))</f>
        <v>45139</v>
      </c>
      <c r="L976" s="55" t="str">
        <f>UPPER(TEXT(tbl_raw_data[[#This Row],[Updated_date]],"MMMM"))</f>
        <v>AUGUST</v>
      </c>
      <c r="M976" s="55" t="str">
        <f>UPPER("Week "&amp;IF(ROUNDUP(DAY(tbl_raw_data[[#This Row],[Updated_date]])/7,0)=5,4,ROUNDUP(DAY(tbl_raw_data[[#This Row],[Updated_date]])/7,0)))</f>
        <v>WEEK 1</v>
      </c>
      <c r="N976" s="57" t="str">
        <f>UPPER(VLOOKUP(tbl_raw_data[[#This Row],[Analyst]],[1]setting!$A$1:$B$15,2,0))</f>
        <v>NAVED</v>
      </c>
      <c r="O976" s="57" t="str">
        <f>UPPER(tbl_raw_data[[#This Row],[Outcome]])</f>
        <v>APPROVE</v>
      </c>
      <c r="P976" s="57" t="str">
        <f>UPPER(tbl_raw_data[[#This Row],[Queue Name]])</f>
        <v>CONSUMER EXISTING</v>
      </c>
      <c r="Q976" s="57" t="str">
        <f>IF(tbl_raw_data[[#This Row],[time_taken_in_mins]]&lt;=20,"SLA_MET","SLA_NOT_MET")</f>
        <v>SLA_MET</v>
      </c>
    </row>
    <row r="977" spans="1:17" ht="15" customHeight="1" x14ac:dyDescent="0.25">
      <c r="A977" s="5" t="s">
        <v>3149</v>
      </c>
      <c r="B977" s="6">
        <v>45139.701053240744</v>
      </c>
      <c r="C977" s="9">
        <v>45139.707650462966</v>
      </c>
      <c r="D977" s="10" t="s">
        <v>46</v>
      </c>
      <c r="E977" s="10" t="s">
        <v>9</v>
      </c>
      <c r="F977" s="10" t="s">
        <v>42</v>
      </c>
      <c r="G977" s="108" t="s">
        <v>49</v>
      </c>
      <c r="H9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77" s="48">
        <f>tbl_raw_data[[#This Row],[Date Actioned]]-tbl_raw_data[[#This Row],[Date Tagged]]</f>
        <v>6.5972222218988463E-3</v>
      </c>
      <c r="J977" s="50">
        <f>HOUR(tbl_raw_data[[#This Row],[time_taken]])*60+MINUTE(tbl_raw_data[[#This Row],[time_taken]])+SECOND(tbl_raw_data[[#This Row],[time_taken]])/60</f>
        <v>9.5</v>
      </c>
      <c r="K977" s="54">
        <f>DATE(YEAR(tbl_raw_data[[#This Row],[Date Actioned]]), MONTH(tbl_raw_data[[#This Row],[Date Actioned]]), DAY(tbl_raw_data[[#This Row],[Date Actioned]]))</f>
        <v>45139</v>
      </c>
      <c r="L977" s="55" t="str">
        <f>UPPER(TEXT(tbl_raw_data[[#This Row],[Updated_date]],"MMMM"))</f>
        <v>AUGUST</v>
      </c>
      <c r="M977" s="55" t="str">
        <f>UPPER("Week "&amp;IF(ROUNDUP(DAY(tbl_raw_data[[#This Row],[Updated_date]])/7,0)=5,4,ROUNDUP(DAY(tbl_raw_data[[#This Row],[Updated_date]])/7,0)))</f>
        <v>WEEK 1</v>
      </c>
      <c r="N977" s="57" t="str">
        <f>UPPER(VLOOKUP(tbl_raw_data[[#This Row],[Analyst]],[1]setting!$A$1:$B$15,2,0))</f>
        <v>NITESH</v>
      </c>
      <c r="O977" s="57" t="str">
        <f>UPPER(tbl_raw_data[[#This Row],[Outcome]])</f>
        <v>DECLINE</v>
      </c>
      <c r="P977" s="57" t="str">
        <f>UPPER(tbl_raw_data[[#This Row],[Queue Name]])</f>
        <v>CONSUMER PRE BUREAU</v>
      </c>
      <c r="Q977" s="57" t="str">
        <f>IF(tbl_raw_data[[#This Row],[time_taken_in_mins]]&lt;=20,"SLA_MET","SLA_NOT_MET")</f>
        <v>SLA_MET</v>
      </c>
    </row>
    <row r="978" spans="1:17" ht="15" customHeight="1" x14ac:dyDescent="0.25">
      <c r="A978" s="22" t="s">
        <v>4626</v>
      </c>
      <c r="B978" s="6">
        <v>45139.701064814813</v>
      </c>
      <c r="C978" s="9">
        <v>45139.709849537037</v>
      </c>
      <c r="D978" s="10" t="s">
        <v>13</v>
      </c>
      <c r="E978" s="10" t="s">
        <v>28</v>
      </c>
      <c r="F978" s="10" t="s">
        <v>86</v>
      </c>
      <c r="G978" s="108" t="s">
        <v>29</v>
      </c>
      <c r="H9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8" s="48">
        <f>tbl_raw_data[[#This Row],[Date Actioned]]-tbl_raw_data[[#This Row],[Date Tagged]]</f>
        <v>8.7847222239361145E-3</v>
      </c>
      <c r="J978" s="50">
        <f>HOUR(tbl_raw_data[[#This Row],[time_taken]])*60+MINUTE(tbl_raw_data[[#This Row],[time_taken]])+SECOND(tbl_raw_data[[#This Row],[time_taken]])/60</f>
        <v>12.65</v>
      </c>
      <c r="K978" s="54">
        <f>DATE(YEAR(tbl_raw_data[[#This Row],[Date Actioned]]), MONTH(tbl_raw_data[[#This Row],[Date Actioned]]), DAY(tbl_raw_data[[#This Row],[Date Actioned]]))</f>
        <v>45139</v>
      </c>
      <c r="L978" s="55" t="str">
        <f>UPPER(TEXT(tbl_raw_data[[#This Row],[Updated_date]],"MMMM"))</f>
        <v>AUGUST</v>
      </c>
      <c r="M978" s="55" t="str">
        <f>UPPER("Week "&amp;IF(ROUNDUP(DAY(tbl_raw_data[[#This Row],[Updated_date]])/7,0)=5,4,ROUNDUP(DAY(tbl_raw_data[[#This Row],[Updated_date]])/7,0)))</f>
        <v>WEEK 1</v>
      </c>
      <c r="N978" s="57" t="str">
        <f>UPPER(VLOOKUP(tbl_raw_data[[#This Row],[Analyst]],[1]setting!$A$1:$B$15,2,0))</f>
        <v>ASIF</v>
      </c>
      <c r="O978" s="57" t="str">
        <f>UPPER(tbl_raw_data[[#This Row],[Outcome]])</f>
        <v>APPROVE</v>
      </c>
      <c r="P978" s="57" t="str">
        <f>UPPER(tbl_raw_data[[#This Row],[Queue Name]])</f>
        <v>CONSUMER EXISTING</v>
      </c>
      <c r="Q978" s="57" t="str">
        <f>IF(tbl_raw_data[[#This Row],[time_taken_in_mins]]&lt;=20,"SLA_MET","SLA_NOT_MET")</f>
        <v>SLA_MET</v>
      </c>
    </row>
    <row r="979" spans="1:17" ht="15" customHeight="1" x14ac:dyDescent="0.25">
      <c r="A979" s="5" t="s">
        <v>3419</v>
      </c>
      <c r="B979" s="12">
        <v>45139.701840277776</v>
      </c>
      <c r="C979" s="15">
        <v>45139.708784722221</v>
      </c>
      <c r="D979" s="16" t="s">
        <v>13</v>
      </c>
      <c r="E979" s="16" t="s">
        <v>28</v>
      </c>
      <c r="F979" s="16" t="s">
        <v>109</v>
      </c>
      <c r="G979" s="107" t="s">
        <v>29</v>
      </c>
      <c r="H9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79" s="48">
        <f>tbl_raw_data[[#This Row],[Date Actioned]]-tbl_raw_data[[#This Row],[Date Tagged]]</f>
        <v>6.9444444452528842E-3</v>
      </c>
      <c r="J979" s="50">
        <f>HOUR(tbl_raw_data[[#This Row],[time_taken]])*60+MINUTE(tbl_raw_data[[#This Row],[time_taken]])+SECOND(tbl_raw_data[[#This Row],[time_taken]])/60</f>
        <v>10</v>
      </c>
      <c r="K979" s="54">
        <f>DATE(YEAR(tbl_raw_data[[#This Row],[Date Actioned]]), MONTH(tbl_raw_data[[#This Row],[Date Actioned]]), DAY(tbl_raw_data[[#This Row],[Date Actioned]]))</f>
        <v>45139</v>
      </c>
      <c r="L979" s="55" t="str">
        <f>UPPER(TEXT(tbl_raw_data[[#This Row],[Updated_date]],"MMMM"))</f>
        <v>AUGUST</v>
      </c>
      <c r="M979" s="55" t="str">
        <f>UPPER("Week "&amp;IF(ROUNDUP(DAY(tbl_raw_data[[#This Row],[Updated_date]])/7,0)=5,4,ROUNDUP(DAY(tbl_raw_data[[#This Row],[Updated_date]])/7,0)))</f>
        <v>WEEK 1</v>
      </c>
      <c r="N979" s="57" t="str">
        <f>UPPER(VLOOKUP(tbl_raw_data[[#This Row],[Analyst]],[1]setting!$A$1:$B$15,2,0))</f>
        <v>NAVED</v>
      </c>
      <c r="O979" s="57" t="str">
        <f>UPPER(tbl_raw_data[[#This Row],[Outcome]])</f>
        <v>APPROVE</v>
      </c>
      <c r="P979" s="57" t="str">
        <f>UPPER(tbl_raw_data[[#This Row],[Queue Name]])</f>
        <v>CONSUMER EXISTING</v>
      </c>
      <c r="Q979" s="57" t="str">
        <f>IF(tbl_raw_data[[#This Row],[time_taken_in_mins]]&lt;=20,"SLA_MET","SLA_NOT_MET")</f>
        <v>SLA_MET</v>
      </c>
    </row>
    <row r="980" spans="1:17" ht="15" customHeight="1" x14ac:dyDescent="0.25">
      <c r="A980" s="11" t="s">
        <v>6185</v>
      </c>
      <c r="B980" s="6">
        <v>45139.702905092592</v>
      </c>
      <c r="C980" s="9">
        <v>45139.715266203704</v>
      </c>
      <c r="D980" s="10" t="s">
        <v>13</v>
      </c>
      <c r="E980" s="10" t="s">
        <v>28</v>
      </c>
      <c r="F980" s="10" t="s">
        <v>73</v>
      </c>
      <c r="G980" s="108" t="s">
        <v>6186</v>
      </c>
      <c r="H9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0" s="48">
        <f>tbl_raw_data[[#This Row],[Date Actioned]]-tbl_raw_data[[#This Row],[Date Tagged]]</f>
        <v>1.2361111112113576E-2</v>
      </c>
      <c r="J980" s="50">
        <f>HOUR(tbl_raw_data[[#This Row],[time_taken]])*60+MINUTE(tbl_raw_data[[#This Row],[time_taken]])+SECOND(tbl_raw_data[[#This Row],[time_taken]])/60</f>
        <v>17.8</v>
      </c>
      <c r="K980" s="54">
        <f>DATE(YEAR(tbl_raw_data[[#This Row],[Date Actioned]]), MONTH(tbl_raw_data[[#This Row],[Date Actioned]]), DAY(tbl_raw_data[[#This Row],[Date Actioned]]))</f>
        <v>45139</v>
      </c>
      <c r="L980" s="55" t="str">
        <f>UPPER(TEXT(tbl_raw_data[[#This Row],[Updated_date]],"MMMM"))</f>
        <v>AUGUST</v>
      </c>
      <c r="M980" s="55" t="str">
        <f>UPPER("Week "&amp;IF(ROUNDUP(DAY(tbl_raw_data[[#This Row],[Updated_date]])/7,0)=5,4,ROUNDUP(DAY(tbl_raw_data[[#This Row],[Updated_date]])/7,0)))</f>
        <v>WEEK 1</v>
      </c>
      <c r="N980" s="57" t="str">
        <f>UPPER(VLOOKUP(tbl_raw_data[[#This Row],[Analyst]],[1]setting!$A$1:$B$15,2,0))</f>
        <v>SHAHID</v>
      </c>
      <c r="O980" s="57" t="str">
        <f>UPPER(tbl_raw_data[[#This Row],[Outcome]])</f>
        <v>APPROVE</v>
      </c>
      <c r="P980" s="57" t="str">
        <f>UPPER(tbl_raw_data[[#This Row],[Queue Name]])</f>
        <v>CONSUMER EXISTING</v>
      </c>
      <c r="Q980" s="57" t="str">
        <f>IF(tbl_raw_data[[#This Row],[time_taken_in_mins]]&lt;=20,"SLA_MET","SLA_NOT_MET")</f>
        <v>SLA_MET</v>
      </c>
    </row>
    <row r="981" spans="1:17" ht="15" customHeight="1" x14ac:dyDescent="0.25">
      <c r="A981" s="22" t="s">
        <v>2672</v>
      </c>
      <c r="B981" s="12">
        <v>45139.703020833331</v>
      </c>
      <c r="C981" s="15">
        <v>45139.70890046296</v>
      </c>
      <c r="D981" s="16" t="s">
        <v>13</v>
      </c>
      <c r="E981" s="16" t="s">
        <v>28</v>
      </c>
      <c r="F981" s="16" t="s">
        <v>455</v>
      </c>
      <c r="G981" s="107" t="s">
        <v>29</v>
      </c>
      <c r="H9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1" s="48">
        <f>tbl_raw_data[[#This Row],[Date Actioned]]-tbl_raw_data[[#This Row],[Date Tagged]]</f>
        <v>5.8796296289074235E-3</v>
      </c>
      <c r="J981" s="50">
        <f>HOUR(tbl_raw_data[[#This Row],[time_taken]])*60+MINUTE(tbl_raw_data[[#This Row],[time_taken]])+SECOND(tbl_raw_data[[#This Row],[time_taken]])/60</f>
        <v>8.4666666666666668</v>
      </c>
      <c r="K981" s="54">
        <f>DATE(YEAR(tbl_raw_data[[#This Row],[Date Actioned]]), MONTH(tbl_raw_data[[#This Row],[Date Actioned]]), DAY(tbl_raw_data[[#This Row],[Date Actioned]]))</f>
        <v>45139</v>
      </c>
      <c r="L981" s="55" t="str">
        <f>UPPER(TEXT(tbl_raw_data[[#This Row],[Updated_date]],"MMMM"))</f>
        <v>AUGUST</v>
      </c>
      <c r="M981" s="55" t="str">
        <f>UPPER("Week "&amp;IF(ROUNDUP(DAY(tbl_raw_data[[#This Row],[Updated_date]])/7,0)=5,4,ROUNDUP(DAY(tbl_raw_data[[#This Row],[Updated_date]])/7,0)))</f>
        <v>WEEK 1</v>
      </c>
      <c r="N981" s="57" t="str">
        <f>UPPER(VLOOKUP(tbl_raw_data[[#This Row],[Analyst]],[1]setting!$A$1:$B$15,2,0))</f>
        <v>ROHAN</v>
      </c>
      <c r="O981" s="57" t="str">
        <f>UPPER(tbl_raw_data[[#This Row],[Outcome]])</f>
        <v>APPROVE</v>
      </c>
      <c r="P981" s="57" t="str">
        <f>UPPER(tbl_raw_data[[#This Row],[Queue Name]])</f>
        <v>CONSUMER EXISTING</v>
      </c>
      <c r="Q981" s="57" t="str">
        <f>IF(tbl_raw_data[[#This Row],[time_taken_in_mins]]&lt;=20,"SLA_MET","SLA_NOT_MET")</f>
        <v>SLA_MET</v>
      </c>
    </row>
    <row r="982" spans="1:17" ht="26.25" x14ac:dyDescent="0.25">
      <c r="A982" s="22" t="s">
        <v>6900</v>
      </c>
      <c r="B982" s="6">
        <v>45139.703148148146</v>
      </c>
      <c r="C982" s="9">
        <v>45139.719953703701</v>
      </c>
      <c r="D982" s="10" t="s">
        <v>8</v>
      </c>
      <c r="E982" s="10" t="s">
        <v>28</v>
      </c>
      <c r="F982" s="10" t="s">
        <v>455</v>
      </c>
      <c r="G982" s="108" t="s">
        <v>4996</v>
      </c>
      <c r="H9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82" s="48">
        <f>tbl_raw_data[[#This Row],[Date Actioned]]-tbl_raw_data[[#This Row],[Date Tagged]]</f>
        <v>1.6805555555038154E-2</v>
      </c>
      <c r="J982" s="50">
        <f>HOUR(tbl_raw_data[[#This Row],[time_taken]])*60+MINUTE(tbl_raw_data[[#This Row],[time_taken]])+SECOND(tbl_raw_data[[#This Row],[time_taken]])/60</f>
        <v>24.2</v>
      </c>
      <c r="K982" s="54">
        <f>DATE(YEAR(tbl_raw_data[[#This Row],[Date Actioned]]), MONTH(tbl_raw_data[[#This Row],[Date Actioned]]), DAY(tbl_raw_data[[#This Row],[Date Actioned]]))</f>
        <v>45139</v>
      </c>
      <c r="L982" s="55" t="str">
        <f>UPPER(TEXT(tbl_raw_data[[#This Row],[Updated_date]],"MMMM"))</f>
        <v>AUGUST</v>
      </c>
      <c r="M982" s="55" t="str">
        <f>UPPER("Week "&amp;IF(ROUNDUP(DAY(tbl_raw_data[[#This Row],[Updated_date]])/7,0)=5,4,ROUNDUP(DAY(tbl_raw_data[[#This Row],[Updated_date]])/7,0)))</f>
        <v>WEEK 1</v>
      </c>
      <c r="N982" s="57" t="str">
        <f>UPPER(VLOOKUP(tbl_raw_data[[#This Row],[Analyst]],[1]setting!$A$1:$B$15,2,0))</f>
        <v>ROHAN</v>
      </c>
      <c r="O982" s="57" t="str">
        <f>UPPER(tbl_raw_data[[#This Row],[Outcome]])</f>
        <v>WITHDRAW</v>
      </c>
      <c r="P982" s="57" t="str">
        <f>UPPER(tbl_raw_data[[#This Row],[Queue Name]])</f>
        <v>CONSUMER EXISTING</v>
      </c>
      <c r="Q982" s="57" t="str">
        <f>IF(tbl_raw_data[[#This Row],[time_taken_in_mins]]&lt;=20,"SLA_MET","SLA_NOT_MET")</f>
        <v>SLA_NOT_MET</v>
      </c>
    </row>
    <row r="983" spans="1:17" ht="15" customHeight="1" x14ac:dyDescent="0.25">
      <c r="A983" s="5" t="s">
        <v>4085</v>
      </c>
      <c r="B983" s="6">
        <v>45139.705231481479</v>
      </c>
      <c r="C983" s="9">
        <v>45139.713067129633</v>
      </c>
      <c r="D983" s="10" t="s">
        <v>13</v>
      </c>
      <c r="E983" s="10" t="s">
        <v>9</v>
      </c>
      <c r="F983" s="10" t="s">
        <v>109</v>
      </c>
      <c r="G983" s="108" t="s">
        <v>29</v>
      </c>
      <c r="H9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3" s="48">
        <f>tbl_raw_data[[#This Row],[Date Actioned]]-tbl_raw_data[[#This Row],[Date Tagged]]</f>
        <v>7.8356481535593048E-3</v>
      </c>
      <c r="J983" s="50">
        <f>HOUR(tbl_raw_data[[#This Row],[time_taken]])*60+MINUTE(tbl_raw_data[[#This Row],[time_taken]])+SECOND(tbl_raw_data[[#This Row],[time_taken]])/60</f>
        <v>11.283333333333333</v>
      </c>
      <c r="K983" s="54">
        <f>DATE(YEAR(tbl_raw_data[[#This Row],[Date Actioned]]), MONTH(tbl_raw_data[[#This Row],[Date Actioned]]), DAY(tbl_raw_data[[#This Row],[Date Actioned]]))</f>
        <v>45139</v>
      </c>
      <c r="L983" s="55" t="str">
        <f>UPPER(TEXT(tbl_raw_data[[#This Row],[Updated_date]],"MMMM"))</f>
        <v>AUGUST</v>
      </c>
      <c r="M983" s="55" t="str">
        <f>UPPER("Week "&amp;IF(ROUNDUP(DAY(tbl_raw_data[[#This Row],[Updated_date]])/7,0)=5,4,ROUNDUP(DAY(tbl_raw_data[[#This Row],[Updated_date]])/7,0)))</f>
        <v>WEEK 1</v>
      </c>
      <c r="N983" s="57" t="str">
        <f>UPPER(VLOOKUP(tbl_raw_data[[#This Row],[Analyst]],[1]setting!$A$1:$B$15,2,0))</f>
        <v>NAVED</v>
      </c>
      <c r="O983" s="57" t="str">
        <f>UPPER(tbl_raw_data[[#This Row],[Outcome]])</f>
        <v>APPROVE</v>
      </c>
      <c r="P983" s="57" t="str">
        <f>UPPER(tbl_raw_data[[#This Row],[Queue Name]])</f>
        <v>CONSUMER PRE BUREAU</v>
      </c>
      <c r="Q983" s="57" t="str">
        <f>IF(tbl_raw_data[[#This Row],[time_taken_in_mins]]&lt;=20,"SLA_MET","SLA_NOT_MET")</f>
        <v>SLA_MET</v>
      </c>
    </row>
    <row r="984" spans="1:17" ht="15" customHeight="1" x14ac:dyDescent="0.25">
      <c r="A984" s="11" t="s">
        <v>3319</v>
      </c>
      <c r="B984" s="12">
        <v>45139.70548611111</v>
      </c>
      <c r="C984" s="15">
        <v>45139.71230324074</v>
      </c>
      <c r="D984" s="16" t="s">
        <v>13</v>
      </c>
      <c r="E984" s="16" t="s">
        <v>41</v>
      </c>
      <c r="F984" s="16" t="s">
        <v>86</v>
      </c>
      <c r="G984" s="107" t="s">
        <v>67</v>
      </c>
      <c r="H9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4" s="48">
        <f>tbl_raw_data[[#This Row],[Date Actioned]]-tbl_raw_data[[#This Row],[Date Tagged]]</f>
        <v>6.8171296297805384E-3</v>
      </c>
      <c r="J984" s="50">
        <f>HOUR(tbl_raw_data[[#This Row],[time_taken]])*60+MINUTE(tbl_raw_data[[#This Row],[time_taken]])+SECOND(tbl_raw_data[[#This Row],[time_taken]])/60</f>
        <v>9.8166666666666664</v>
      </c>
      <c r="K984" s="54">
        <f>DATE(YEAR(tbl_raw_data[[#This Row],[Date Actioned]]), MONTH(tbl_raw_data[[#This Row],[Date Actioned]]), DAY(tbl_raw_data[[#This Row],[Date Actioned]]))</f>
        <v>45139</v>
      </c>
      <c r="L984" s="55" t="str">
        <f>UPPER(TEXT(tbl_raw_data[[#This Row],[Updated_date]],"MMMM"))</f>
        <v>AUGUST</v>
      </c>
      <c r="M984" s="55" t="str">
        <f>UPPER("Week "&amp;IF(ROUNDUP(DAY(tbl_raw_data[[#This Row],[Updated_date]])/7,0)=5,4,ROUNDUP(DAY(tbl_raw_data[[#This Row],[Updated_date]])/7,0)))</f>
        <v>WEEK 1</v>
      </c>
      <c r="N984" s="57" t="str">
        <f>UPPER(VLOOKUP(tbl_raw_data[[#This Row],[Analyst]],[1]setting!$A$1:$B$15,2,0))</f>
        <v>ASIF</v>
      </c>
      <c r="O984" s="57" t="str">
        <f>UPPER(tbl_raw_data[[#This Row],[Outcome]])</f>
        <v>APPROVE</v>
      </c>
      <c r="P984" s="57" t="str">
        <f>UPPER(tbl_raw_data[[#This Row],[Queue Name]])</f>
        <v>CONSUMER POST BUREAU</v>
      </c>
      <c r="Q984" s="57" t="str">
        <f>IF(tbl_raw_data[[#This Row],[time_taken_in_mins]]&lt;=20,"SLA_MET","SLA_NOT_MET")</f>
        <v>SLA_MET</v>
      </c>
    </row>
    <row r="985" spans="1:17" ht="15" customHeight="1" x14ac:dyDescent="0.25">
      <c r="A985" s="22" t="s">
        <v>2623</v>
      </c>
      <c r="B985" s="6">
        <v>45139.705567129633</v>
      </c>
      <c r="C985" s="7">
        <v>45139.711388888885</v>
      </c>
      <c r="D985" s="8" t="s">
        <v>29</v>
      </c>
      <c r="E985" s="10" t="s">
        <v>28</v>
      </c>
      <c r="F985" s="8" t="s">
        <v>10</v>
      </c>
      <c r="G985" s="109"/>
      <c r="H9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85" s="48">
        <f>tbl_raw_data[[#This Row],[Date Actioned]]-tbl_raw_data[[#This Row],[Date Tagged]]</f>
        <v>5.8217592522851191E-3</v>
      </c>
      <c r="J985" s="50">
        <f>HOUR(tbl_raw_data[[#This Row],[time_taken]])*60+MINUTE(tbl_raw_data[[#This Row],[time_taken]])+SECOND(tbl_raw_data[[#This Row],[time_taken]])/60</f>
        <v>8.3833333333333329</v>
      </c>
      <c r="K985" s="54">
        <f>DATE(YEAR(tbl_raw_data[[#This Row],[Date Actioned]]), MONTH(tbl_raw_data[[#This Row],[Date Actioned]]), DAY(tbl_raw_data[[#This Row],[Date Actioned]]))</f>
        <v>45139</v>
      </c>
      <c r="L985" s="55" t="str">
        <f>UPPER(TEXT(tbl_raw_data[[#This Row],[Updated_date]],"MMMM"))</f>
        <v>AUGUST</v>
      </c>
      <c r="M985" s="55" t="str">
        <f>UPPER("Week "&amp;IF(ROUNDUP(DAY(tbl_raw_data[[#This Row],[Updated_date]])/7,0)=5,4,ROUNDUP(DAY(tbl_raw_data[[#This Row],[Updated_date]])/7,0)))</f>
        <v>WEEK 1</v>
      </c>
      <c r="N985" s="57" t="str">
        <f>UPPER(VLOOKUP(tbl_raw_data[[#This Row],[Analyst]],[1]setting!$A$1:$B$15,2,0))</f>
        <v>SAM</v>
      </c>
      <c r="O985" s="57" t="str">
        <f>UPPER(tbl_raw_data[[#This Row],[Outcome]])</f>
        <v>APPROVE</v>
      </c>
      <c r="P985" s="57" t="str">
        <f>UPPER(tbl_raw_data[[#This Row],[Queue Name]])</f>
        <v>CONSUMER EXISTING</v>
      </c>
      <c r="Q985" s="57" t="str">
        <f>IF(tbl_raw_data[[#This Row],[time_taken_in_mins]]&lt;=20,"SLA_MET","SLA_NOT_MET")</f>
        <v>SLA_MET</v>
      </c>
    </row>
    <row r="986" spans="1:17" ht="15" customHeight="1" x14ac:dyDescent="0.25">
      <c r="A986" s="5" t="s">
        <v>6637</v>
      </c>
      <c r="B986" s="12">
        <v>45139.705891203703</v>
      </c>
      <c r="C986" s="13">
        <v>45139.720451388886</v>
      </c>
      <c r="D986" s="14" t="s">
        <v>29</v>
      </c>
      <c r="E986" s="16" t="s">
        <v>28</v>
      </c>
      <c r="F986" s="14" t="s">
        <v>10</v>
      </c>
      <c r="G986" s="106"/>
      <c r="H9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86" s="48">
        <f>tbl_raw_data[[#This Row],[Date Actioned]]-tbl_raw_data[[#This Row],[Date Tagged]]</f>
        <v>1.4560185183654539E-2</v>
      </c>
      <c r="J986" s="50">
        <f>HOUR(tbl_raw_data[[#This Row],[time_taken]])*60+MINUTE(tbl_raw_data[[#This Row],[time_taken]])+SECOND(tbl_raw_data[[#This Row],[time_taken]])/60</f>
        <v>20.966666666666665</v>
      </c>
      <c r="K986" s="54">
        <f>DATE(YEAR(tbl_raw_data[[#This Row],[Date Actioned]]), MONTH(tbl_raw_data[[#This Row],[Date Actioned]]), DAY(tbl_raw_data[[#This Row],[Date Actioned]]))</f>
        <v>45139</v>
      </c>
      <c r="L986" s="55" t="str">
        <f>UPPER(TEXT(tbl_raw_data[[#This Row],[Updated_date]],"MMMM"))</f>
        <v>AUGUST</v>
      </c>
      <c r="M986" s="55" t="str">
        <f>UPPER("Week "&amp;IF(ROUNDUP(DAY(tbl_raw_data[[#This Row],[Updated_date]])/7,0)=5,4,ROUNDUP(DAY(tbl_raw_data[[#This Row],[Updated_date]])/7,0)))</f>
        <v>WEEK 1</v>
      </c>
      <c r="N986" s="57" t="str">
        <f>UPPER(VLOOKUP(tbl_raw_data[[#This Row],[Analyst]],[1]setting!$A$1:$B$15,2,0))</f>
        <v>SAM</v>
      </c>
      <c r="O986" s="57" t="str">
        <f>UPPER(tbl_raw_data[[#This Row],[Outcome]])</f>
        <v>APPROVE</v>
      </c>
      <c r="P986" s="57" t="str">
        <f>UPPER(tbl_raw_data[[#This Row],[Queue Name]])</f>
        <v>CONSUMER EXISTING</v>
      </c>
      <c r="Q986" s="57" t="str">
        <f>IF(tbl_raw_data[[#This Row],[time_taken_in_mins]]&lt;=20,"SLA_MET","SLA_NOT_MET")</f>
        <v>SLA_NOT_MET</v>
      </c>
    </row>
    <row r="987" spans="1:17" ht="15" customHeight="1" x14ac:dyDescent="0.25">
      <c r="A987" s="5" t="s">
        <v>2064</v>
      </c>
      <c r="B987" s="12">
        <v>45139.709189814814</v>
      </c>
      <c r="C987" s="15">
        <v>45139.71435185185</v>
      </c>
      <c r="D987" s="16" t="s">
        <v>8</v>
      </c>
      <c r="E987" s="16" t="s">
        <v>41</v>
      </c>
      <c r="F987" s="16" t="s">
        <v>86</v>
      </c>
      <c r="G987" s="107" t="s">
        <v>2065</v>
      </c>
      <c r="H9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87" s="48">
        <f>tbl_raw_data[[#This Row],[Date Actioned]]-tbl_raw_data[[#This Row],[Date Tagged]]</f>
        <v>5.1620370359160006E-3</v>
      </c>
      <c r="J987" s="50">
        <f>HOUR(tbl_raw_data[[#This Row],[time_taken]])*60+MINUTE(tbl_raw_data[[#This Row],[time_taken]])+SECOND(tbl_raw_data[[#This Row],[time_taken]])/60</f>
        <v>7.4333333333333336</v>
      </c>
      <c r="K987" s="54">
        <f>DATE(YEAR(tbl_raw_data[[#This Row],[Date Actioned]]), MONTH(tbl_raw_data[[#This Row],[Date Actioned]]), DAY(tbl_raw_data[[#This Row],[Date Actioned]]))</f>
        <v>45139</v>
      </c>
      <c r="L987" s="55" t="str">
        <f>UPPER(TEXT(tbl_raw_data[[#This Row],[Updated_date]],"MMMM"))</f>
        <v>AUGUST</v>
      </c>
      <c r="M987" s="55" t="str">
        <f>UPPER("Week "&amp;IF(ROUNDUP(DAY(tbl_raw_data[[#This Row],[Updated_date]])/7,0)=5,4,ROUNDUP(DAY(tbl_raw_data[[#This Row],[Updated_date]])/7,0)))</f>
        <v>WEEK 1</v>
      </c>
      <c r="N987" s="57" t="str">
        <f>UPPER(VLOOKUP(tbl_raw_data[[#This Row],[Analyst]],[1]setting!$A$1:$B$15,2,0))</f>
        <v>ASIF</v>
      </c>
      <c r="O987" s="57" t="str">
        <f>UPPER(tbl_raw_data[[#This Row],[Outcome]])</f>
        <v>WITHDRAW</v>
      </c>
      <c r="P987" s="57" t="str">
        <f>UPPER(tbl_raw_data[[#This Row],[Queue Name]])</f>
        <v>CONSUMER POST BUREAU</v>
      </c>
      <c r="Q987" s="57" t="str">
        <f>IF(tbl_raw_data[[#This Row],[time_taken_in_mins]]&lt;=20,"SLA_MET","SLA_NOT_MET")</f>
        <v>SLA_MET</v>
      </c>
    </row>
    <row r="988" spans="1:17" ht="15" customHeight="1" x14ac:dyDescent="0.25">
      <c r="A988" s="11" t="s">
        <v>999</v>
      </c>
      <c r="B988" s="6">
        <v>45139.710127314815</v>
      </c>
      <c r="C988" s="9">
        <v>45139.713807870372</v>
      </c>
      <c r="D988" s="10" t="s">
        <v>13</v>
      </c>
      <c r="E988" s="10" t="s">
        <v>9</v>
      </c>
      <c r="F988" s="10" t="s">
        <v>168</v>
      </c>
      <c r="G988" s="108" t="s">
        <v>29</v>
      </c>
      <c r="H9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8" s="48">
        <f>tbl_raw_data[[#This Row],[Date Actioned]]-tbl_raw_data[[#This Row],[Date Tagged]]</f>
        <v>3.6805555573664606E-3</v>
      </c>
      <c r="J988" s="50">
        <f>HOUR(tbl_raw_data[[#This Row],[time_taken]])*60+MINUTE(tbl_raw_data[[#This Row],[time_taken]])+SECOND(tbl_raw_data[[#This Row],[time_taken]])/60</f>
        <v>5.3</v>
      </c>
      <c r="K988" s="54">
        <f>DATE(YEAR(tbl_raw_data[[#This Row],[Date Actioned]]), MONTH(tbl_raw_data[[#This Row],[Date Actioned]]), DAY(tbl_raw_data[[#This Row],[Date Actioned]]))</f>
        <v>45139</v>
      </c>
      <c r="L988" s="55" t="str">
        <f>UPPER(TEXT(tbl_raw_data[[#This Row],[Updated_date]],"MMMM"))</f>
        <v>AUGUST</v>
      </c>
      <c r="M988" s="55" t="str">
        <f>UPPER("Week "&amp;IF(ROUNDUP(DAY(tbl_raw_data[[#This Row],[Updated_date]])/7,0)=5,4,ROUNDUP(DAY(tbl_raw_data[[#This Row],[Updated_date]])/7,0)))</f>
        <v>WEEK 1</v>
      </c>
      <c r="N988" s="57" t="str">
        <f>UPPER(VLOOKUP(tbl_raw_data[[#This Row],[Analyst]],[1]setting!$A$1:$B$15,2,0))</f>
        <v>MERCEDES</v>
      </c>
      <c r="O988" s="57" t="str">
        <f>UPPER(tbl_raw_data[[#This Row],[Outcome]])</f>
        <v>APPROVE</v>
      </c>
      <c r="P988" s="57" t="str">
        <f>UPPER(tbl_raw_data[[#This Row],[Queue Name]])</f>
        <v>CONSUMER PRE BUREAU</v>
      </c>
      <c r="Q988" s="57" t="str">
        <f>IF(tbl_raw_data[[#This Row],[time_taken_in_mins]]&lt;=20,"SLA_MET","SLA_NOT_MET")</f>
        <v>SLA_MET</v>
      </c>
    </row>
    <row r="989" spans="1:17" ht="15" customHeight="1" x14ac:dyDescent="0.25">
      <c r="A989" s="22" t="s">
        <v>5186</v>
      </c>
      <c r="B989" s="12">
        <v>45139.712604166663</v>
      </c>
      <c r="C989" s="15">
        <v>45139.722581018519</v>
      </c>
      <c r="D989" s="16" t="s">
        <v>13</v>
      </c>
      <c r="E989" s="16" t="s">
        <v>41</v>
      </c>
      <c r="F989" s="16" t="s">
        <v>86</v>
      </c>
      <c r="G989" s="107" t="s">
        <v>29</v>
      </c>
      <c r="H9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89" s="48">
        <f>tbl_raw_data[[#This Row],[Date Actioned]]-tbl_raw_data[[#This Row],[Date Tagged]]</f>
        <v>9.976851855753921E-3</v>
      </c>
      <c r="J989" s="50">
        <f>HOUR(tbl_raw_data[[#This Row],[time_taken]])*60+MINUTE(tbl_raw_data[[#This Row],[time_taken]])+SECOND(tbl_raw_data[[#This Row],[time_taken]])/60</f>
        <v>14.366666666666667</v>
      </c>
      <c r="K989" s="54">
        <f>DATE(YEAR(tbl_raw_data[[#This Row],[Date Actioned]]), MONTH(tbl_raw_data[[#This Row],[Date Actioned]]), DAY(tbl_raw_data[[#This Row],[Date Actioned]]))</f>
        <v>45139</v>
      </c>
      <c r="L989" s="55" t="str">
        <f>UPPER(TEXT(tbl_raw_data[[#This Row],[Updated_date]],"MMMM"))</f>
        <v>AUGUST</v>
      </c>
      <c r="M989" s="55" t="str">
        <f>UPPER("Week "&amp;IF(ROUNDUP(DAY(tbl_raw_data[[#This Row],[Updated_date]])/7,0)=5,4,ROUNDUP(DAY(tbl_raw_data[[#This Row],[Updated_date]])/7,0)))</f>
        <v>WEEK 1</v>
      </c>
      <c r="N989" s="57" t="str">
        <f>UPPER(VLOOKUP(tbl_raw_data[[#This Row],[Analyst]],[1]setting!$A$1:$B$15,2,0))</f>
        <v>ASIF</v>
      </c>
      <c r="O989" s="57" t="str">
        <f>UPPER(tbl_raw_data[[#This Row],[Outcome]])</f>
        <v>APPROVE</v>
      </c>
      <c r="P989" s="57" t="str">
        <f>UPPER(tbl_raw_data[[#This Row],[Queue Name]])</f>
        <v>CONSUMER POST BUREAU</v>
      </c>
      <c r="Q989" s="57" t="str">
        <f>IF(tbl_raw_data[[#This Row],[time_taken_in_mins]]&lt;=20,"SLA_MET","SLA_NOT_MET")</f>
        <v>SLA_MET</v>
      </c>
    </row>
    <row r="990" spans="1:17" ht="15" customHeight="1" x14ac:dyDescent="0.25">
      <c r="A990" s="5" t="s">
        <v>3761</v>
      </c>
      <c r="B990" s="6">
        <v>45139.718842592592</v>
      </c>
      <c r="C990" s="7">
        <v>45139.726226851853</v>
      </c>
      <c r="D990" s="8" t="s">
        <v>29</v>
      </c>
      <c r="E990" s="10" t="s">
        <v>28</v>
      </c>
      <c r="F990" s="8" t="s">
        <v>10</v>
      </c>
      <c r="G990" s="109"/>
      <c r="H9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0" s="48">
        <f>tbl_raw_data[[#This Row],[Date Actioned]]-tbl_raw_data[[#This Row],[Date Tagged]]</f>
        <v>7.3842592610162683E-3</v>
      </c>
      <c r="J990" s="50">
        <f>HOUR(tbl_raw_data[[#This Row],[time_taken]])*60+MINUTE(tbl_raw_data[[#This Row],[time_taken]])+SECOND(tbl_raw_data[[#This Row],[time_taken]])/60</f>
        <v>10.633333333333333</v>
      </c>
      <c r="K990" s="54">
        <f>DATE(YEAR(tbl_raw_data[[#This Row],[Date Actioned]]), MONTH(tbl_raw_data[[#This Row],[Date Actioned]]), DAY(tbl_raw_data[[#This Row],[Date Actioned]]))</f>
        <v>45139</v>
      </c>
      <c r="L990" s="55" t="str">
        <f>UPPER(TEXT(tbl_raw_data[[#This Row],[Updated_date]],"MMMM"))</f>
        <v>AUGUST</v>
      </c>
      <c r="M990" s="55" t="str">
        <f>UPPER("Week "&amp;IF(ROUNDUP(DAY(tbl_raw_data[[#This Row],[Updated_date]])/7,0)=5,4,ROUNDUP(DAY(tbl_raw_data[[#This Row],[Updated_date]])/7,0)))</f>
        <v>WEEK 1</v>
      </c>
      <c r="N990" s="57" t="str">
        <f>UPPER(VLOOKUP(tbl_raw_data[[#This Row],[Analyst]],[1]setting!$A$1:$B$15,2,0))</f>
        <v>SAM</v>
      </c>
      <c r="O990" s="57" t="str">
        <f>UPPER(tbl_raw_data[[#This Row],[Outcome]])</f>
        <v>APPROVE</v>
      </c>
      <c r="P990" s="57" t="str">
        <f>UPPER(tbl_raw_data[[#This Row],[Queue Name]])</f>
        <v>CONSUMER EXISTING</v>
      </c>
      <c r="Q990" s="57" t="str">
        <f>IF(tbl_raw_data[[#This Row],[time_taken_in_mins]]&lt;=20,"SLA_MET","SLA_NOT_MET")</f>
        <v>SLA_MET</v>
      </c>
    </row>
    <row r="991" spans="1:17" ht="15" customHeight="1" x14ac:dyDescent="0.25">
      <c r="A991" s="11" t="s">
        <v>306</v>
      </c>
      <c r="B991" s="12">
        <v>45139.719317129631</v>
      </c>
      <c r="C991" s="15">
        <v>45139.721574074072</v>
      </c>
      <c r="D991" s="16" t="s">
        <v>13</v>
      </c>
      <c r="E991" s="16" t="s">
        <v>28</v>
      </c>
      <c r="F991" s="16" t="s">
        <v>73</v>
      </c>
      <c r="G991" s="107" t="s">
        <v>29</v>
      </c>
      <c r="H9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1" s="48">
        <f>tbl_raw_data[[#This Row],[Date Actioned]]-tbl_raw_data[[#This Row],[Date Tagged]]</f>
        <v>2.2569444408873096E-3</v>
      </c>
      <c r="J991" s="50">
        <f>HOUR(tbl_raw_data[[#This Row],[time_taken]])*60+MINUTE(tbl_raw_data[[#This Row],[time_taken]])+SECOND(tbl_raw_data[[#This Row],[time_taken]])/60</f>
        <v>3.25</v>
      </c>
      <c r="K991" s="54">
        <f>DATE(YEAR(tbl_raw_data[[#This Row],[Date Actioned]]), MONTH(tbl_raw_data[[#This Row],[Date Actioned]]), DAY(tbl_raw_data[[#This Row],[Date Actioned]]))</f>
        <v>45139</v>
      </c>
      <c r="L991" s="55" t="str">
        <f>UPPER(TEXT(tbl_raw_data[[#This Row],[Updated_date]],"MMMM"))</f>
        <v>AUGUST</v>
      </c>
      <c r="M991" s="55" t="str">
        <f>UPPER("Week "&amp;IF(ROUNDUP(DAY(tbl_raw_data[[#This Row],[Updated_date]])/7,0)=5,4,ROUNDUP(DAY(tbl_raw_data[[#This Row],[Updated_date]])/7,0)))</f>
        <v>WEEK 1</v>
      </c>
      <c r="N991" s="57" t="str">
        <f>UPPER(VLOOKUP(tbl_raw_data[[#This Row],[Analyst]],[1]setting!$A$1:$B$15,2,0))</f>
        <v>SHAHID</v>
      </c>
      <c r="O991" s="57" t="str">
        <f>UPPER(tbl_raw_data[[#This Row],[Outcome]])</f>
        <v>APPROVE</v>
      </c>
      <c r="P991" s="57" t="str">
        <f>UPPER(tbl_raw_data[[#This Row],[Queue Name]])</f>
        <v>CONSUMER EXISTING</v>
      </c>
      <c r="Q991" s="57" t="str">
        <f>IF(tbl_raw_data[[#This Row],[time_taken_in_mins]]&lt;=20,"SLA_MET","SLA_NOT_MET")</f>
        <v>SLA_MET</v>
      </c>
    </row>
    <row r="992" spans="1:17" x14ac:dyDescent="0.25">
      <c r="A992" s="11" t="s">
        <v>1887</v>
      </c>
      <c r="B992" s="6">
        <v>45139.71974537037</v>
      </c>
      <c r="C992" s="9">
        <v>45139.724664351852</v>
      </c>
      <c r="D992" s="10" t="s">
        <v>8</v>
      </c>
      <c r="E992" s="10" t="s">
        <v>28</v>
      </c>
      <c r="F992" s="10" t="s">
        <v>168</v>
      </c>
      <c r="G992" s="108" t="s">
        <v>172</v>
      </c>
      <c r="H9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992" s="48">
        <f>tbl_raw_data[[#This Row],[Date Actioned]]-tbl_raw_data[[#This Row],[Date Tagged]]</f>
        <v>4.9189814817509614E-3</v>
      </c>
      <c r="J992" s="50">
        <f>HOUR(tbl_raw_data[[#This Row],[time_taken]])*60+MINUTE(tbl_raw_data[[#This Row],[time_taken]])+SECOND(tbl_raw_data[[#This Row],[time_taken]])/60</f>
        <v>7.083333333333333</v>
      </c>
      <c r="K992" s="54">
        <f>DATE(YEAR(tbl_raw_data[[#This Row],[Date Actioned]]), MONTH(tbl_raw_data[[#This Row],[Date Actioned]]), DAY(tbl_raw_data[[#This Row],[Date Actioned]]))</f>
        <v>45139</v>
      </c>
      <c r="L992" s="55" t="str">
        <f>UPPER(TEXT(tbl_raw_data[[#This Row],[Updated_date]],"MMMM"))</f>
        <v>AUGUST</v>
      </c>
      <c r="M992" s="55" t="str">
        <f>UPPER("Week "&amp;IF(ROUNDUP(DAY(tbl_raw_data[[#This Row],[Updated_date]])/7,0)=5,4,ROUNDUP(DAY(tbl_raw_data[[#This Row],[Updated_date]])/7,0)))</f>
        <v>WEEK 1</v>
      </c>
      <c r="N992" s="57" t="str">
        <f>UPPER(VLOOKUP(tbl_raw_data[[#This Row],[Analyst]],[1]setting!$A$1:$B$15,2,0))</f>
        <v>MERCEDES</v>
      </c>
      <c r="O992" s="57" t="str">
        <f>UPPER(tbl_raw_data[[#This Row],[Outcome]])</f>
        <v>WITHDRAW</v>
      </c>
      <c r="P992" s="57" t="str">
        <f>UPPER(tbl_raw_data[[#This Row],[Queue Name]])</f>
        <v>CONSUMER EXISTING</v>
      </c>
      <c r="Q992" s="57" t="str">
        <f>IF(tbl_raw_data[[#This Row],[time_taken_in_mins]]&lt;=20,"SLA_MET","SLA_NOT_MET")</f>
        <v>SLA_MET</v>
      </c>
    </row>
    <row r="993" spans="1:17" ht="15" customHeight="1" x14ac:dyDescent="0.25">
      <c r="A993" s="22" t="s">
        <v>3495</v>
      </c>
      <c r="B993" s="6">
        <v>45139.721689814818</v>
      </c>
      <c r="C993" s="9">
        <v>45139.728715277779</v>
      </c>
      <c r="D993" s="10" t="s">
        <v>13</v>
      </c>
      <c r="E993" s="10" t="s">
        <v>9</v>
      </c>
      <c r="F993" s="10" t="s">
        <v>109</v>
      </c>
      <c r="G993" s="108" t="s">
        <v>21</v>
      </c>
      <c r="H9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3" s="48">
        <f>tbl_raw_data[[#This Row],[Date Actioned]]-tbl_raw_data[[#This Row],[Date Tagged]]</f>
        <v>7.025462960882578E-3</v>
      </c>
      <c r="J993" s="50">
        <f>HOUR(tbl_raw_data[[#This Row],[time_taken]])*60+MINUTE(tbl_raw_data[[#This Row],[time_taken]])+SECOND(tbl_raw_data[[#This Row],[time_taken]])/60</f>
        <v>10.116666666666667</v>
      </c>
      <c r="K993" s="54">
        <f>DATE(YEAR(tbl_raw_data[[#This Row],[Date Actioned]]), MONTH(tbl_raw_data[[#This Row],[Date Actioned]]), DAY(tbl_raw_data[[#This Row],[Date Actioned]]))</f>
        <v>45139</v>
      </c>
      <c r="L993" s="55" t="str">
        <f>UPPER(TEXT(tbl_raw_data[[#This Row],[Updated_date]],"MMMM"))</f>
        <v>AUGUST</v>
      </c>
      <c r="M993" s="55" t="str">
        <f>UPPER("Week "&amp;IF(ROUNDUP(DAY(tbl_raw_data[[#This Row],[Updated_date]])/7,0)=5,4,ROUNDUP(DAY(tbl_raw_data[[#This Row],[Updated_date]])/7,0)))</f>
        <v>WEEK 1</v>
      </c>
      <c r="N993" s="57" t="str">
        <f>UPPER(VLOOKUP(tbl_raw_data[[#This Row],[Analyst]],[1]setting!$A$1:$B$15,2,0))</f>
        <v>NAVED</v>
      </c>
      <c r="O993" s="57" t="str">
        <f>UPPER(tbl_raw_data[[#This Row],[Outcome]])</f>
        <v>APPROVE</v>
      </c>
      <c r="P993" s="57" t="str">
        <f>UPPER(tbl_raw_data[[#This Row],[Queue Name]])</f>
        <v>CONSUMER PRE BUREAU</v>
      </c>
      <c r="Q993" s="57" t="str">
        <f>IF(tbl_raw_data[[#This Row],[time_taken_in_mins]]&lt;=20,"SLA_MET","SLA_NOT_MET")</f>
        <v>SLA_MET</v>
      </c>
    </row>
    <row r="994" spans="1:17" ht="15" customHeight="1" x14ac:dyDescent="0.25">
      <c r="A994" s="11" t="s">
        <v>2493</v>
      </c>
      <c r="B994" s="12">
        <v>45139.722581018519</v>
      </c>
      <c r="C994" s="15">
        <v>45139.728263888886</v>
      </c>
      <c r="D994" s="16" t="s">
        <v>46</v>
      </c>
      <c r="E994" s="16" t="s">
        <v>28</v>
      </c>
      <c r="F994" s="16" t="s">
        <v>455</v>
      </c>
      <c r="G994" s="107" t="s">
        <v>2494</v>
      </c>
      <c r="H9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994" s="48">
        <f>tbl_raw_data[[#This Row],[Date Actioned]]-tbl_raw_data[[#This Row],[Date Tagged]]</f>
        <v>5.6828703673090786E-3</v>
      </c>
      <c r="J994" s="50">
        <f>HOUR(tbl_raw_data[[#This Row],[time_taken]])*60+MINUTE(tbl_raw_data[[#This Row],[time_taken]])+SECOND(tbl_raw_data[[#This Row],[time_taken]])/60</f>
        <v>8.1833333333333336</v>
      </c>
      <c r="K994" s="54">
        <f>DATE(YEAR(tbl_raw_data[[#This Row],[Date Actioned]]), MONTH(tbl_raw_data[[#This Row],[Date Actioned]]), DAY(tbl_raw_data[[#This Row],[Date Actioned]]))</f>
        <v>45139</v>
      </c>
      <c r="L994" s="55" t="str">
        <f>UPPER(TEXT(tbl_raw_data[[#This Row],[Updated_date]],"MMMM"))</f>
        <v>AUGUST</v>
      </c>
      <c r="M994" s="55" t="str">
        <f>UPPER("Week "&amp;IF(ROUNDUP(DAY(tbl_raw_data[[#This Row],[Updated_date]])/7,0)=5,4,ROUNDUP(DAY(tbl_raw_data[[#This Row],[Updated_date]])/7,0)))</f>
        <v>WEEK 1</v>
      </c>
      <c r="N994" s="57" t="str">
        <f>UPPER(VLOOKUP(tbl_raw_data[[#This Row],[Analyst]],[1]setting!$A$1:$B$15,2,0))</f>
        <v>ROHAN</v>
      </c>
      <c r="O994" s="57" t="str">
        <f>UPPER(tbl_raw_data[[#This Row],[Outcome]])</f>
        <v>DECLINE</v>
      </c>
      <c r="P994" s="57" t="str">
        <f>UPPER(tbl_raw_data[[#This Row],[Queue Name]])</f>
        <v>CONSUMER EXISTING</v>
      </c>
      <c r="Q994" s="57" t="str">
        <f>IF(tbl_raw_data[[#This Row],[time_taken_in_mins]]&lt;=20,"SLA_MET","SLA_NOT_MET")</f>
        <v>SLA_MET</v>
      </c>
    </row>
    <row r="995" spans="1:17" ht="15" customHeight="1" x14ac:dyDescent="0.25">
      <c r="A995" s="22" t="s">
        <v>5179</v>
      </c>
      <c r="B995" s="6">
        <v>45139.73605324074</v>
      </c>
      <c r="C995" s="9">
        <v>45139.745995370373</v>
      </c>
      <c r="D995" s="10" t="s">
        <v>46</v>
      </c>
      <c r="E995" s="10" t="s">
        <v>28</v>
      </c>
      <c r="F995" s="10" t="s">
        <v>109</v>
      </c>
      <c r="G995" s="108" t="s">
        <v>94</v>
      </c>
      <c r="H9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995" s="48">
        <f>tbl_raw_data[[#This Row],[Date Actioned]]-tbl_raw_data[[#This Row],[Date Tagged]]</f>
        <v>9.9421296326909214E-3</v>
      </c>
      <c r="J995" s="50">
        <f>HOUR(tbl_raw_data[[#This Row],[time_taken]])*60+MINUTE(tbl_raw_data[[#This Row],[time_taken]])+SECOND(tbl_raw_data[[#This Row],[time_taken]])/60</f>
        <v>14.316666666666666</v>
      </c>
      <c r="K995" s="54">
        <f>DATE(YEAR(tbl_raw_data[[#This Row],[Date Actioned]]), MONTH(tbl_raw_data[[#This Row],[Date Actioned]]), DAY(tbl_raw_data[[#This Row],[Date Actioned]]))</f>
        <v>45139</v>
      </c>
      <c r="L995" s="55" t="str">
        <f>UPPER(TEXT(tbl_raw_data[[#This Row],[Updated_date]],"MMMM"))</f>
        <v>AUGUST</v>
      </c>
      <c r="M995" s="55" t="str">
        <f>UPPER("Week "&amp;IF(ROUNDUP(DAY(tbl_raw_data[[#This Row],[Updated_date]])/7,0)=5,4,ROUNDUP(DAY(tbl_raw_data[[#This Row],[Updated_date]])/7,0)))</f>
        <v>WEEK 1</v>
      </c>
      <c r="N995" s="57" t="str">
        <f>UPPER(VLOOKUP(tbl_raw_data[[#This Row],[Analyst]],[1]setting!$A$1:$B$15,2,0))</f>
        <v>NAVED</v>
      </c>
      <c r="O995" s="57" t="str">
        <f>UPPER(tbl_raw_data[[#This Row],[Outcome]])</f>
        <v>DECLINE</v>
      </c>
      <c r="P995" s="57" t="str">
        <f>UPPER(tbl_raw_data[[#This Row],[Queue Name]])</f>
        <v>CONSUMER EXISTING</v>
      </c>
      <c r="Q995" s="57" t="str">
        <f>IF(tbl_raw_data[[#This Row],[time_taken_in_mins]]&lt;=20,"SLA_MET","SLA_NOT_MET")</f>
        <v>SLA_MET</v>
      </c>
    </row>
    <row r="996" spans="1:17" ht="15" customHeight="1" x14ac:dyDescent="0.25">
      <c r="A996" s="22" t="s">
        <v>3855</v>
      </c>
      <c r="B996" s="12">
        <v>45139.73810185185</v>
      </c>
      <c r="C996" s="13">
        <v>45139.745613425926</v>
      </c>
      <c r="D996" s="14" t="s">
        <v>40</v>
      </c>
      <c r="E996" s="16" t="s">
        <v>41</v>
      </c>
      <c r="F996" s="14" t="s">
        <v>455</v>
      </c>
      <c r="G996" s="106"/>
      <c r="H9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6" s="48">
        <f>tbl_raw_data[[#This Row],[Date Actioned]]-tbl_raw_data[[#This Row],[Date Tagged]]</f>
        <v>7.5115740764886141E-3</v>
      </c>
      <c r="J996" s="50">
        <f>HOUR(tbl_raw_data[[#This Row],[time_taken]])*60+MINUTE(tbl_raw_data[[#This Row],[time_taken]])+SECOND(tbl_raw_data[[#This Row],[time_taken]])/60</f>
        <v>10.816666666666666</v>
      </c>
      <c r="K996" s="54">
        <f>DATE(YEAR(tbl_raw_data[[#This Row],[Date Actioned]]), MONTH(tbl_raw_data[[#This Row],[Date Actioned]]), DAY(tbl_raw_data[[#This Row],[Date Actioned]]))</f>
        <v>45139</v>
      </c>
      <c r="L996" s="55" t="str">
        <f>UPPER(TEXT(tbl_raw_data[[#This Row],[Updated_date]],"MMMM"))</f>
        <v>AUGUST</v>
      </c>
      <c r="M996" s="55" t="str">
        <f>UPPER("Week "&amp;IF(ROUNDUP(DAY(tbl_raw_data[[#This Row],[Updated_date]])/7,0)=5,4,ROUNDUP(DAY(tbl_raw_data[[#This Row],[Updated_date]])/7,0)))</f>
        <v>WEEK 1</v>
      </c>
      <c r="N996" s="57" t="str">
        <f>UPPER(VLOOKUP(tbl_raw_data[[#This Row],[Analyst]],[1]setting!$A$1:$B$15,2,0))</f>
        <v>ROHAN</v>
      </c>
      <c r="O996" s="57" t="str">
        <f>UPPER(tbl_raw_data[[#This Row],[Outcome]])</f>
        <v>WITHDRAW</v>
      </c>
      <c r="P996" s="57" t="str">
        <f>UPPER(tbl_raw_data[[#This Row],[Queue Name]])</f>
        <v>CONSUMER POST BUREAU</v>
      </c>
      <c r="Q996" s="57" t="str">
        <f>IF(tbl_raw_data[[#This Row],[time_taken_in_mins]]&lt;=20,"SLA_MET","SLA_NOT_MET")</f>
        <v>SLA_MET</v>
      </c>
    </row>
    <row r="997" spans="1:17" ht="15" customHeight="1" x14ac:dyDescent="0.25">
      <c r="A997" s="5" t="s">
        <v>3691</v>
      </c>
      <c r="B997" s="12">
        <v>45139.746157407404</v>
      </c>
      <c r="C997" s="13">
        <v>45139.753437500003</v>
      </c>
      <c r="D997" s="14" t="s">
        <v>29</v>
      </c>
      <c r="E997" s="16" t="s">
        <v>41</v>
      </c>
      <c r="F997" s="14" t="s">
        <v>73</v>
      </c>
      <c r="G997" s="106"/>
      <c r="H9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7" s="48">
        <f>tbl_raw_data[[#This Row],[Date Actioned]]-tbl_raw_data[[#This Row],[Date Tagged]]</f>
        <v>7.2800925991032273E-3</v>
      </c>
      <c r="J997" s="50">
        <f>HOUR(tbl_raw_data[[#This Row],[time_taken]])*60+MINUTE(tbl_raw_data[[#This Row],[time_taken]])+SECOND(tbl_raw_data[[#This Row],[time_taken]])/60</f>
        <v>10.483333333333333</v>
      </c>
      <c r="K997" s="54">
        <f>DATE(YEAR(tbl_raw_data[[#This Row],[Date Actioned]]), MONTH(tbl_raw_data[[#This Row],[Date Actioned]]), DAY(tbl_raw_data[[#This Row],[Date Actioned]]))</f>
        <v>45139</v>
      </c>
      <c r="L997" s="55" t="str">
        <f>UPPER(TEXT(tbl_raw_data[[#This Row],[Updated_date]],"MMMM"))</f>
        <v>AUGUST</v>
      </c>
      <c r="M997" s="55" t="str">
        <f>UPPER("Week "&amp;IF(ROUNDUP(DAY(tbl_raw_data[[#This Row],[Updated_date]])/7,0)=5,4,ROUNDUP(DAY(tbl_raw_data[[#This Row],[Updated_date]])/7,0)))</f>
        <v>WEEK 1</v>
      </c>
      <c r="N997" s="57" t="str">
        <f>UPPER(VLOOKUP(tbl_raw_data[[#This Row],[Analyst]],[1]setting!$A$1:$B$15,2,0))</f>
        <v>SHAHID</v>
      </c>
      <c r="O997" s="57" t="str">
        <f>UPPER(tbl_raw_data[[#This Row],[Outcome]])</f>
        <v>APPROVE</v>
      </c>
      <c r="P997" s="57" t="str">
        <f>UPPER(tbl_raw_data[[#This Row],[Queue Name]])</f>
        <v>CONSUMER POST BUREAU</v>
      </c>
      <c r="Q997" s="57" t="str">
        <f>IF(tbl_raw_data[[#This Row],[time_taken_in_mins]]&lt;=20,"SLA_MET","SLA_NOT_MET")</f>
        <v>SLA_MET</v>
      </c>
    </row>
    <row r="998" spans="1:17" ht="15" customHeight="1" x14ac:dyDescent="0.25">
      <c r="A998" s="5" t="s">
        <v>5028</v>
      </c>
      <c r="B998" s="6">
        <v>45139.751180555555</v>
      </c>
      <c r="C998" s="7">
        <v>45139.760729166665</v>
      </c>
      <c r="D998" s="8" t="s">
        <v>40</v>
      </c>
      <c r="E998" s="10" t="s">
        <v>41</v>
      </c>
      <c r="F998" s="8" t="s">
        <v>73</v>
      </c>
      <c r="G998" s="109"/>
      <c r="H9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8" s="48">
        <f>tbl_raw_data[[#This Row],[Date Actioned]]-tbl_raw_data[[#This Row],[Date Tagged]]</f>
        <v>9.5486111094942316E-3</v>
      </c>
      <c r="J998" s="50">
        <f>HOUR(tbl_raw_data[[#This Row],[time_taken]])*60+MINUTE(tbl_raw_data[[#This Row],[time_taken]])+SECOND(tbl_raw_data[[#This Row],[time_taken]])/60</f>
        <v>13.75</v>
      </c>
      <c r="K998" s="54">
        <f>DATE(YEAR(tbl_raw_data[[#This Row],[Date Actioned]]), MONTH(tbl_raw_data[[#This Row],[Date Actioned]]), DAY(tbl_raw_data[[#This Row],[Date Actioned]]))</f>
        <v>45139</v>
      </c>
      <c r="L998" s="55" t="str">
        <f>UPPER(TEXT(tbl_raw_data[[#This Row],[Updated_date]],"MMMM"))</f>
        <v>AUGUST</v>
      </c>
      <c r="M998" s="55" t="str">
        <f>UPPER("Week "&amp;IF(ROUNDUP(DAY(tbl_raw_data[[#This Row],[Updated_date]])/7,0)=5,4,ROUNDUP(DAY(tbl_raw_data[[#This Row],[Updated_date]])/7,0)))</f>
        <v>WEEK 1</v>
      </c>
      <c r="N998" s="57" t="str">
        <f>UPPER(VLOOKUP(tbl_raw_data[[#This Row],[Analyst]],[1]setting!$A$1:$B$15,2,0))</f>
        <v>SHAHID</v>
      </c>
      <c r="O998" s="57" t="str">
        <f>UPPER(tbl_raw_data[[#This Row],[Outcome]])</f>
        <v>WITHDRAW</v>
      </c>
      <c r="P998" s="57" t="str">
        <f>UPPER(tbl_raw_data[[#This Row],[Queue Name]])</f>
        <v>CONSUMER POST BUREAU</v>
      </c>
      <c r="Q998" s="57" t="str">
        <f>IF(tbl_raw_data[[#This Row],[time_taken_in_mins]]&lt;=20,"SLA_MET","SLA_NOT_MET")</f>
        <v>SLA_MET</v>
      </c>
    </row>
    <row r="999" spans="1:17" ht="15" customHeight="1" x14ac:dyDescent="0.25">
      <c r="A999" s="11" t="s">
        <v>4627</v>
      </c>
      <c r="B999" s="6">
        <v>45139.75980324074</v>
      </c>
      <c r="C999" s="7">
        <v>45139.768587962964</v>
      </c>
      <c r="D999" s="8" t="s">
        <v>29</v>
      </c>
      <c r="E999" s="10" t="s">
        <v>41</v>
      </c>
      <c r="F999" s="8" t="s">
        <v>86</v>
      </c>
      <c r="G999" s="109"/>
      <c r="H9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999" s="48">
        <f>tbl_raw_data[[#This Row],[Date Actioned]]-tbl_raw_data[[#This Row],[Date Tagged]]</f>
        <v>8.7847222239361145E-3</v>
      </c>
      <c r="J999" s="50">
        <f>HOUR(tbl_raw_data[[#This Row],[time_taken]])*60+MINUTE(tbl_raw_data[[#This Row],[time_taken]])+SECOND(tbl_raw_data[[#This Row],[time_taken]])/60</f>
        <v>12.65</v>
      </c>
      <c r="K999" s="54">
        <f>DATE(YEAR(tbl_raw_data[[#This Row],[Date Actioned]]), MONTH(tbl_raw_data[[#This Row],[Date Actioned]]), DAY(tbl_raw_data[[#This Row],[Date Actioned]]))</f>
        <v>45139</v>
      </c>
      <c r="L999" s="55" t="str">
        <f>UPPER(TEXT(tbl_raw_data[[#This Row],[Updated_date]],"MMMM"))</f>
        <v>AUGUST</v>
      </c>
      <c r="M999" s="55" t="str">
        <f>UPPER("Week "&amp;IF(ROUNDUP(DAY(tbl_raw_data[[#This Row],[Updated_date]])/7,0)=5,4,ROUNDUP(DAY(tbl_raw_data[[#This Row],[Updated_date]])/7,0)))</f>
        <v>WEEK 1</v>
      </c>
      <c r="N999" s="57" t="str">
        <f>UPPER(VLOOKUP(tbl_raw_data[[#This Row],[Analyst]],[1]setting!$A$1:$B$15,2,0))</f>
        <v>ASIF</v>
      </c>
      <c r="O999" s="57" t="str">
        <f>UPPER(tbl_raw_data[[#This Row],[Outcome]])</f>
        <v>APPROVE</v>
      </c>
      <c r="P999" s="57" t="str">
        <f>UPPER(tbl_raw_data[[#This Row],[Queue Name]])</f>
        <v>CONSUMER POST BUREAU</v>
      </c>
      <c r="Q999" s="57" t="str">
        <f>IF(tbl_raw_data[[#This Row],[time_taken_in_mins]]&lt;=20,"SLA_MET","SLA_NOT_MET")</f>
        <v>SLA_MET</v>
      </c>
    </row>
    <row r="1000" spans="1:17" ht="15" customHeight="1" x14ac:dyDescent="0.25">
      <c r="A1000" s="5" t="s">
        <v>197</v>
      </c>
      <c r="B1000" s="12">
        <v>45139.768425925926</v>
      </c>
      <c r="C1000" s="15">
        <v>45139.770324074074</v>
      </c>
      <c r="D1000" s="16" t="s">
        <v>46</v>
      </c>
      <c r="E1000" s="16" t="s">
        <v>28</v>
      </c>
      <c r="F1000" s="16" t="s">
        <v>86</v>
      </c>
      <c r="G1000" s="107" t="s">
        <v>74</v>
      </c>
      <c r="H10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00" s="48">
        <f>tbl_raw_data[[#This Row],[Date Actioned]]-tbl_raw_data[[#This Row],[Date Tagged]]</f>
        <v>1.898148148029577E-3</v>
      </c>
      <c r="J1000" s="50">
        <f>HOUR(tbl_raw_data[[#This Row],[time_taken]])*60+MINUTE(tbl_raw_data[[#This Row],[time_taken]])+SECOND(tbl_raw_data[[#This Row],[time_taken]])/60</f>
        <v>2.7333333333333334</v>
      </c>
      <c r="K1000" s="54">
        <f>DATE(YEAR(tbl_raw_data[[#This Row],[Date Actioned]]), MONTH(tbl_raw_data[[#This Row],[Date Actioned]]), DAY(tbl_raw_data[[#This Row],[Date Actioned]]))</f>
        <v>45139</v>
      </c>
      <c r="L1000" s="55" t="str">
        <f>UPPER(TEXT(tbl_raw_data[[#This Row],[Updated_date]],"MMMM"))</f>
        <v>AUGUST</v>
      </c>
      <c r="M1000" s="55" t="str">
        <f>UPPER("Week "&amp;IF(ROUNDUP(DAY(tbl_raw_data[[#This Row],[Updated_date]])/7,0)=5,4,ROUNDUP(DAY(tbl_raw_data[[#This Row],[Updated_date]])/7,0)))</f>
        <v>WEEK 1</v>
      </c>
      <c r="N1000" s="57" t="str">
        <f>UPPER(VLOOKUP(tbl_raw_data[[#This Row],[Analyst]],[1]setting!$A$1:$B$15,2,0))</f>
        <v>ASIF</v>
      </c>
      <c r="O1000" s="57" t="str">
        <f>UPPER(tbl_raw_data[[#This Row],[Outcome]])</f>
        <v>DECLINE</v>
      </c>
      <c r="P1000" s="57" t="str">
        <f>UPPER(tbl_raw_data[[#This Row],[Queue Name]])</f>
        <v>CONSUMER EXISTING</v>
      </c>
      <c r="Q1000" s="57" t="str">
        <f>IF(tbl_raw_data[[#This Row],[time_taken_in_mins]]&lt;=20,"SLA_MET","SLA_NOT_MET")</f>
        <v>SLA_MET</v>
      </c>
    </row>
    <row r="1001" spans="1:17" ht="15" customHeight="1" x14ac:dyDescent="0.25">
      <c r="A1001" s="22" t="s">
        <v>405</v>
      </c>
      <c r="B1001" s="12">
        <v>45139.775347222225</v>
      </c>
      <c r="C1001" s="15">
        <v>45139.77789351852</v>
      </c>
      <c r="D1001" s="16" t="s">
        <v>13</v>
      </c>
      <c r="E1001" s="16" t="s">
        <v>28</v>
      </c>
      <c r="F1001" s="16" t="s">
        <v>73</v>
      </c>
      <c r="G1001" s="107" t="s">
        <v>29</v>
      </c>
      <c r="H10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1" s="48">
        <f>tbl_raw_data[[#This Row],[Date Actioned]]-tbl_raw_data[[#This Row],[Date Tagged]]</f>
        <v>2.5462962948950008E-3</v>
      </c>
      <c r="J1001" s="50">
        <f>HOUR(tbl_raw_data[[#This Row],[time_taken]])*60+MINUTE(tbl_raw_data[[#This Row],[time_taken]])+SECOND(tbl_raw_data[[#This Row],[time_taken]])/60</f>
        <v>3.6666666666666665</v>
      </c>
      <c r="K1001" s="54">
        <f>DATE(YEAR(tbl_raw_data[[#This Row],[Date Actioned]]), MONTH(tbl_raw_data[[#This Row],[Date Actioned]]), DAY(tbl_raw_data[[#This Row],[Date Actioned]]))</f>
        <v>45139</v>
      </c>
      <c r="L1001" s="55" t="str">
        <f>UPPER(TEXT(tbl_raw_data[[#This Row],[Updated_date]],"MMMM"))</f>
        <v>AUGUST</v>
      </c>
      <c r="M1001" s="55" t="str">
        <f>UPPER("Week "&amp;IF(ROUNDUP(DAY(tbl_raw_data[[#This Row],[Updated_date]])/7,0)=5,4,ROUNDUP(DAY(tbl_raw_data[[#This Row],[Updated_date]])/7,0)))</f>
        <v>WEEK 1</v>
      </c>
      <c r="N1001" s="57" t="str">
        <f>UPPER(VLOOKUP(tbl_raw_data[[#This Row],[Analyst]],[1]setting!$A$1:$B$15,2,0))</f>
        <v>SHAHID</v>
      </c>
      <c r="O1001" s="57" t="str">
        <f>UPPER(tbl_raw_data[[#This Row],[Outcome]])</f>
        <v>APPROVE</v>
      </c>
      <c r="P1001" s="57" t="str">
        <f>UPPER(tbl_raw_data[[#This Row],[Queue Name]])</f>
        <v>CONSUMER EXISTING</v>
      </c>
      <c r="Q1001" s="57" t="str">
        <f>IF(tbl_raw_data[[#This Row],[time_taken_in_mins]]&lt;=20,"SLA_MET","SLA_NOT_MET")</f>
        <v>SLA_MET</v>
      </c>
    </row>
    <row r="1002" spans="1:17" ht="15" customHeight="1" x14ac:dyDescent="0.25">
      <c r="A1002" s="5" t="s">
        <v>1498</v>
      </c>
      <c r="B1002" s="6">
        <v>45139.778217592589</v>
      </c>
      <c r="C1002" s="9">
        <v>45139.78266203704</v>
      </c>
      <c r="D1002" s="10" t="s">
        <v>13</v>
      </c>
      <c r="E1002" s="10" t="s">
        <v>41</v>
      </c>
      <c r="F1002" s="10" t="s">
        <v>109</v>
      </c>
      <c r="G1002" s="108" t="s">
        <v>29</v>
      </c>
      <c r="H10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2" s="48">
        <f>tbl_raw_data[[#This Row],[Date Actioned]]-tbl_raw_data[[#This Row],[Date Tagged]]</f>
        <v>4.4444444502005354E-3</v>
      </c>
      <c r="J1002" s="50">
        <f>HOUR(tbl_raw_data[[#This Row],[time_taken]])*60+MINUTE(tbl_raw_data[[#This Row],[time_taken]])+SECOND(tbl_raw_data[[#This Row],[time_taken]])/60</f>
        <v>6.4</v>
      </c>
      <c r="K1002" s="54">
        <f>DATE(YEAR(tbl_raw_data[[#This Row],[Date Actioned]]), MONTH(tbl_raw_data[[#This Row],[Date Actioned]]), DAY(tbl_raw_data[[#This Row],[Date Actioned]]))</f>
        <v>45139</v>
      </c>
      <c r="L1002" s="55" t="str">
        <f>UPPER(TEXT(tbl_raw_data[[#This Row],[Updated_date]],"MMMM"))</f>
        <v>AUGUST</v>
      </c>
      <c r="M1002" s="55" t="str">
        <f>UPPER("Week "&amp;IF(ROUNDUP(DAY(tbl_raw_data[[#This Row],[Updated_date]])/7,0)=5,4,ROUNDUP(DAY(tbl_raw_data[[#This Row],[Updated_date]])/7,0)))</f>
        <v>WEEK 1</v>
      </c>
      <c r="N1002" s="57" t="str">
        <f>UPPER(VLOOKUP(tbl_raw_data[[#This Row],[Analyst]],[1]setting!$A$1:$B$15,2,0))</f>
        <v>NAVED</v>
      </c>
      <c r="O1002" s="57" t="str">
        <f>UPPER(tbl_raw_data[[#This Row],[Outcome]])</f>
        <v>APPROVE</v>
      </c>
      <c r="P1002" s="57" t="str">
        <f>UPPER(tbl_raw_data[[#This Row],[Queue Name]])</f>
        <v>CONSUMER POST BUREAU</v>
      </c>
      <c r="Q1002" s="57" t="str">
        <f>IF(tbl_raw_data[[#This Row],[time_taken_in_mins]]&lt;=20,"SLA_MET","SLA_NOT_MET")</f>
        <v>SLA_MET</v>
      </c>
    </row>
    <row r="1003" spans="1:17" ht="15" customHeight="1" x14ac:dyDescent="0.25">
      <c r="A1003" s="11" t="s">
        <v>704</v>
      </c>
      <c r="B1003" s="12">
        <v>45139.781863425924</v>
      </c>
      <c r="C1003" s="15">
        <v>45139.785034722219</v>
      </c>
      <c r="D1003" s="16" t="s">
        <v>13</v>
      </c>
      <c r="E1003" s="16" t="s">
        <v>9</v>
      </c>
      <c r="F1003" s="16" t="s">
        <v>73</v>
      </c>
      <c r="G1003" s="107" t="s">
        <v>705</v>
      </c>
      <c r="H10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3" s="48">
        <f>tbl_raw_data[[#This Row],[Date Actioned]]-tbl_raw_data[[#This Row],[Date Tagged]]</f>
        <v>3.1712962954770774E-3</v>
      </c>
      <c r="J1003" s="50">
        <f>HOUR(tbl_raw_data[[#This Row],[time_taken]])*60+MINUTE(tbl_raw_data[[#This Row],[time_taken]])+SECOND(tbl_raw_data[[#This Row],[time_taken]])/60</f>
        <v>4.5666666666666664</v>
      </c>
      <c r="K1003" s="54">
        <f>DATE(YEAR(tbl_raw_data[[#This Row],[Date Actioned]]), MONTH(tbl_raw_data[[#This Row],[Date Actioned]]), DAY(tbl_raw_data[[#This Row],[Date Actioned]]))</f>
        <v>45139</v>
      </c>
      <c r="L1003" s="55" t="str">
        <f>UPPER(TEXT(tbl_raw_data[[#This Row],[Updated_date]],"MMMM"))</f>
        <v>AUGUST</v>
      </c>
      <c r="M1003" s="55" t="str">
        <f>UPPER("Week "&amp;IF(ROUNDUP(DAY(tbl_raw_data[[#This Row],[Updated_date]])/7,0)=5,4,ROUNDUP(DAY(tbl_raw_data[[#This Row],[Updated_date]])/7,0)))</f>
        <v>WEEK 1</v>
      </c>
      <c r="N1003" s="57" t="str">
        <f>UPPER(VLOOKUP(tbl_raw_data[[#This Row],[Analyst]],[1]setting!$A$1:$B$15,2,0))</f>
        <v>SHAHID</v>
      </c>
      <c r="O1003" s="57" t="str">
        <f>UPPER(tbl_raw_data[[#This Row],[Outcome]])</f>
        <v>APPROVE</v>
      </c>
      <c r="P1003" s="57" t="str">
        <f>UPPER(tbl_raw_data[[#This Row],[Queue Name]])</f>
        <v>CONSUMER PRE BUREAU</v>
      </c>
      <c r="Q1003" s="57" t="str">
        <f>IF(tbl_raw_data[[#This Row],[time_taken_in_mins]]&lt;=20,"SLA_MET","SLA_NOT_MET")</f>
        <v>SLA_MET</v>
      </c>
    </row>
    <row r="1004" spans="1:17" ht="15" customHeight="1" x14ac:dyDescent="0.25">
      <c r="A1004" s="11" t="s">
        <v>4206</v>
      </c>
      <c r="B1004" s="12">
        <v>45139.792546296296</v>
      </c>
      <c r="C1004" s="13">
        <v>45139.80059027778</v>
      </c>
      <c r="D1004" s="14" t="s">
        <v>40</v>
      </c>
      <c r="E1004" s="16" t="s">
        <v>41</v>
      </c>
      <c r="F1004" s="14" t="s">
        <v>73</v>
      </c>
      <c r="G1004" s="106"/>
      <c r="H10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04" s="48">
        <f>tbl_raw_data[[#This Row],[Date Actioned]]-tbl_raw_data[[#This Row],[Date Tagged]]</f>
        <v>8.0439814846613444E-3</v>
      </c>
      <c r="J1004" s="50">
        <f>HOUR(tbl_raw_data[[#This Row],[time_taken]])*60+MINUTE(tbl_raw_data[[#This Row],[time_taken]])+SECOND(tbl_raw_data[[#This Row],[time_taken]])/60</f>
        <v>11.583333333333334</v>
      </c>
      <c r="K1004" s="54">
        <f>DATE(YEAR(tbl_raw_data[[#This Row],[Date Actioned]]), MONTH(tbl_raw_data[[#This Row],[Date Actioned]]), DAY(tbl_raw_data[[#This Row],[Date Actioned]]))</f>
        <v>45139</v>
      </c>
      <c r="L1004" s="55" t="str">
        <f>UPPER(TEXT(tbl_raw_data[[#This Row],[Updated_date]],"MMMM"))</f>
        <v>AUGUST</v>
      </c>
      <c r="M1004" s="55" t="str">
        <f>UPPER("Week "&amp;IF(ROUNDUP(DAY(tbl_raw_data[[#This Row],[Updated_date]])/7,0)=5,4,ROUNDUP(DAY(tbl_raw_data[[#This Row],[Updated_date]])/7,0)))</f>
        <v>WEEK 1</v>
      </c>
      <c r="N1004" s="57" t="str">
        <f>UPPER(VLOOKUP(tbl_raw_data[[#This Row],[Analyst]],[1]setting!$A$1:$B$15,2,0))</f>
        <v>SHAHID</v>
      </c>
      <c r="O1004" s="57" t="str">
        <f>UPPER(tbl_raw_data[[#This Row],[Outcome]])</f>
        <v>WITHDRAW</v>
      </c>
      <c r="P1004" s="57" t="str">
        <f>UPPER(tbl_raw_data[[#This Row],[Queue Name]])</f>
        <v>CONSUMER POST BUREAU</v>
      </c>
      <c r="Q1004" s="57" t="str">
        <f>IF(tbl_raw_data[[#This Row],[time_taken_in_mins]]&lt;=20,"SLA_MET","SLA_NOT_MET")</f>
        <v>SLA_MET</v>
      </c>
    </row>
    <row r="1005" spans="1:17" ht="15" customHeight="1" x14ac:dyDescent="0.25">
      <c r="A1005" s="22" t="s">
        <v>4965</v>
      </c>
      <c r="B1005" s="6">
        <v>45139.79314814815</v>
      </c>
      <c r="C1005" s="7">
        <v>45139.802534722221</v>
      </c>
      <c r="D1005" s="8" t="s">
        <v>40</v>
      </c>
      <c r="E1005" s="10" t="s">
        <v>41</v>
      </c>
      <c r="F1005" s="8" t="s">
        <v>455</v>
      </c>
      <c r="G1005" s="109"/>
      <c r="H10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05" s="48">
        <f>tbl_raw_data[[#This Row],[Date Actioned]]-tbl_raw_data[[#This Row],[Date Tagged]]</f>
        <v>9.3865740709588863E-3</v>
      </c>
      <c r="J1005" s="50">
        <f>HOUR(tbl_raw_data[[#This Row],[time_taken]])*60+MINUTE(tbl_raw_data[[#This Row],[time_taken]])+SECOND(tbl_raw_data[[#This Row],[time_taken]])/60</f>
        <v>13.516666666666667</v>
      </c>
      <c r="K1005" s="54">
        <f>DATE(YEAR(tbl_raw_data[[#This Row],[Date Actioned]]), MONTH(tbl_raw_data[[#This Row],[Date Actioned]]), DAY(tbl_raw_data[[#This Row],[Date Actioned]]))</f>
        <v>45139</v>
      </c>
      <c r="L1005" s="55" t="str">
        <f>UPPER(TEXT(tbl_raw_data[[#This Row],[Updated_date]],"MMMM"))</f>
        <v>AUGUST</v>
      </c>
      <c r="M1005" s="55" t="str">
        <f>UPPER("Week "&amp;IF(ROUNDUP(DAY(tbl_raw_data[[#This Row],[Updated_date]])/7,0)=5,4,ROUNDUP(DAY(tbl_raw_data[[#This Row],[Updated_date]])/7,0)))</f>
        <v>WEEK 1</v>
      </c>
      <c r="N1005" s="57" t="str">
        <f>UPPER(VLOOKUP(tbl_raw_data[[#This Row],[Analyst]],[1]setting!$A$1:$B$15,2,0))</f>
        <v>ROHAN</v>
      </c>
      <c r="O1005" s="57" t="str">
        <f>UPPER(tbl_raw_data[[#This Row],[Outcome]])</f>
        <v>WITHDRAW</v>
      </c>
      <c r="P1005" s="57" t="str">
        <f>UPPER(tbl_raw_data[[#This Row],[Queue Name]])</f>
        <v>CONSUMER POST BUREAU</v>
      </c>
      <c r="Q1005" s="57" t="str">
        <f>IF(tbl_raw_data[[#This Row],[time_taken_in_mins]]&lt;=20,"SLA_MET","SLA_NOT_MET")</f>
        <v>SLA_MET</v>
      </c>
    </row>
    <row r="1006" spans="1:17" ht="15" customHeight="1" x14ac:dyDescent="0.25">
      <c r="A1006" s="22" t="s">
        <v>1895</v>
      </c>
      <c r="B1006" s="6">
        <v>45139.799513888887</v>
      </c>
      <c r="C1006" s="9">
        <v>45139.804444444446</v>
      </c>
      <c r="D1006" s="10" t="s">
        <v>13</v>
      </c>
      <c r="E1006" s="10" t="s">
        <v>9</v>
      </c>
      <c r="F1006" s="10" t="s">
        <v>86</v>
      </c>
      <c r="G1006" s="108" t="s">
        <v>29</v>
      </c>
      <c r="H10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6" s="48">
        <f>tbl_raw_data[[#This Row],[Date Actioned]]-tbl_raw_data[[#This Row],[Date Tagged]]</f>
        <v>4.9305555585306138E-3</v>
      </c>
      <c r="J1006" s="50">
        <f>HOUR(tbl_raw_data[[#This Row],[time_taken]])*60+MINUTE(tbl_raw_data[[#This Row],[time_taken]])+SECOND(tbl_raw_data[[#This Row],[time_taken]])/60</f>
        <v>7.1</v>
      </c>
      <c r="K1006" s="54">
        <f>DATE(YEAR(tbl_raw_data[[#This Row],[Date Actioned]]), MONTH(tbl_raw_data[[#This Row],[Date Actioned]]), DAY(tbl_raw_data[[#This Row],[Date Actioned]]))</f>
        <v>45139</v>
      </c>
      <c r="L1006" s="55" t="str">
        <f>UPPER(TEXT(tbl_raw_data[[#This Row],[Updated_date]],"MMMM"))</f>
        <v>AUGUST</v>
      </c>
      <c r="M1006" s="55" t="str">
        <f>UPPER("Week "&amp;IF(ROUNDUP(DAY(tbl_raw_data[[#This Row],[Updated_date]])/7,0)=5,4,ROUNDUP(DAY(tbl_raw_data[[#This Row],[Updated_date]])/7,0)))</f>
        <v>WEEK 1</v>
      </c>
      <c r="N1006" s="57" t="str">
        <f>UPPER(VLOOKUP(tbl_raw_data[[#This Row],[Analyst]],[1]setting!$A$1:$B$15,2,0))</f>
        <v>ASIF</v>
      </c>
      <c r="O1006" s="57" t="str">
        <f>UPPER(tbl_raw_data[[#This Row],[Outcome]])</f>
        <v>APPROVE</v>
      </c>
      <c r="P1006" s="57" t="str">
        <f>UPPER(tbl_raw_data[[#This Row],[Queue Name]])</f>
        <v>CONSUMER PRE BUREAU</v>
      </c>
      <c r="Q1006" s="57" t="str">
        <f>IF(tbl_raw_data[[#This Row],[time_taken_in_mins]]&lt;=20,"SLA_MET","SLA_NOT_MET")</f>
        <v>SLA_MET</v>
      </c>
    </row>
    <row r="1007" spans="1:17" ht="15" customHeight="1" x14ac:dyDescent="0.25">
      <c r="A1007" s="5" t="s">
        <v>776</v>
      </c>
      <c r="B1007" s="12">
        <v>45139.802291666667</v>
      </c>
      <c r="C1007" s="15">
        <v>45139.805590277778</v>
      </c>
      <c r="D1007" s="16" t="s">
        <v>13</v>
      </c>
      <c r="E1007" s="16" t="s">
        <v>28</v>
      </c>
      <c r="F1007" s="16" t="s">
        <v>109</v>
      </c>
      <c r="G1007" s="107" t="s">
        <v>67</v>
      </c>
      <c r="H10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7" s="48">
        <f>tbl_raw_data[[#This Row],[Date Actioned]]-tbl_raw_data[[#This Row],[Date Tagged]]</f>
        <v>3.2986111109494232E-3</v>
      </c>
      <c r="J1007" s="50">
        <f>HOUR(tbl_raw_data[[#This Row],[time_taken]])*60+MINUTE(tbl_raw_data[[#This Row],[time_taken]])+SECOND(tbl_raw_data[[#This Row],[time_taken]])/60</f>
        <v>4.75</v>
      </c>
      <c r="K1007" s="54">
        <f>DATE(YEAR(tbl_raw_data[[#This Row],[Date Actioned]]), MONTH(tbl_raw_data[[#This Row],[Date Actioned]]), DAY(tbl_raw_data[[#This Row],[Date Actioned]]))</f>
        <v>45139</v>
      </c>
      <c r="L1007" s="55" t="str">
        <f>UPPER(TEXT(tbl_raw_data[[#This Row],[Updated_date]],"MMMM"))</f>
        <v>AUGUST</v>
      </c>
      <c r="M1007" s="55" t="str">
        <f>UPPER("Week "&amp;IF(ROUNDUP(DAY(tbl_raw_data[[#This Row],[Updated_date]])/7,0)=5,4,ROUNDUP(DAY(tbl_raw_data[[#This Row],[Updated_date]])/7,0)))</f>
        <v>WEEK 1</v>
      </c>
      <c r="N1007" s="57" t="str">
        <f>UPPER(VLOOKUP(tbl_raw_data[[#This Row],[Analyst]],[1]setting!$A$1:$B$15,2,0))</f>
        <v>NAVED</v>
      </c>
      <c r="O1007" s="57" t="str">
        <f>UPPER(tbl_raw_data[[#This Row],[Outcome]])</f>
        <v>APPROVE</v>
      </c>
      <c r="P1007" s="57" t="str">
        <f>UPPER(tbl_raw_data[[#This Row],[Queue Name]])</f>
        <v>CONSUMER EXISTING</v>
      </c>
      <c r="Q1007" s="57" t="str">
        <f>IF(tbl_raw_data[[#This Row],[time_taken_in_mins]]&lt;=20,"SLA_MET","SLA_NOT_MET")</f>
        <v>SLA_MET</v>
      </c>
    </row>
    <row r="1008" spans="1:17" ht="15" customHeight="1" x14ac:dyDescent="0.25">
      <c r="A1008" s="11" t="s">
        <v>4728</v>
      </c>
      <c r="B1008" s="6">
        <v>45139.813946759263</v>
      </c>
      <c r="C1008" s="7">
        <v>45139.822881944441</v>
      </c>
      <c r="D1008" s="8" t="s">
        <v>29</v>
      </c>
      <c r="E1008" s="10" t="s">
        <v>41</v>
      </c>
      <c r="F1008" s="8" t="s">
        <v>10</v>
      </c>
      <c r="G1008" s="109"/>
      <c r="H10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08" s="48">
        <f>tbl_raw_data[[#This Row],[Date Actioned]]-tbl_raw_data[[#This Row],[Date Tagged]]</f>
        <v>8.9351851784158498E-3</v>
      </c>
      <c r="J1008" s="50">
        <f>HOUR(tbl_raw_data[[#This Row],[time_taken]])*60+MINUTE(tbl_raw_data[[#This Row],[time_taken]])+SECOND(tbl_raw_data[[#This Row],[time_taken]])/60</f>
        <v>12.866666666666667</v>
      </c>
      <c r="K1008" s="54">
        <f>DATE(YEAR(tbl_raw_data[[#This Row],[Date Actioned]]), MONTH(tbl_raw_data[[#This Row],[Date Actioned]]), DAY(tbl_raw_data[[#This Row],[Date Actioned]]))</f>
        <v>45139</v>
      </c>
      <c r="L1008" s="55" t="str">
        <f>UPPER(TEXT(tbl_raw_data[[#This Row],[Updated_date]],"MMMM"))</f>
        <v>AUGUST</v>
      </c>
      <c r="M1008" s="55" t="str">
        <f>UPPER("Week "&amp;IF(ROUNDUP(DAY(tbl_raw_data[[#This Row],[Updated_date]])/7,0)=5,4,ROUNDUP(DAY(tbl_raw_data[[#This Row],[Updated_date]])/7,0)))</f>
        <v>WEEK 1</v>
      </c>
      <c r="N1008" s="57" t="str">
        <f>UPPER(VLOOKUP(tbl_raw_data[[#This Row],[Analyst]],[1]setting!$A$1:$B$15,2,0))</f>
        <v>SAM</v>
      </c>
      <c r="O1008" s="57" t="str">
        <f>UPPER(tbl_raw_data[[#This Row],[Outcome]])</f>
        <v>APPROVE</v>
      </c>
      <c r="P1008" s="57" t="str">
        <f>UPPER(tbl_raw_data[[#This Row],[Queue Name]])</f>
        <v>CONSUMER POST BUREAU</v>
      </c>
      <c r="Q1008" s="57" t="str">
        <f>IF(tbl_raw_data[[#This Row],[time_taken_in_mins]]&lt;=20,"SLA_MET","SLA_NOT_MET")</f>
        <v>SLA_MET</v>
      </c>
    </row>
    <row r="1009" spans="1:17" ht="15" customHeight="1" x14ac:dyDescent="0.25">
      <c r="A1009" s="22" t="s">
        <v>2611</v>
      </c>
      <c r="B1009" s="12">
        <v>45139.831886574073</v>
      </c>
      <c r="C1009" s="15">
        <v>45139.837708333333</v>
      </c>
      <c r="D1009" s="16" t="s">
        <v>13</v>
      </c>
      <c r="E1009" s="16" t="s">
        <v>28</v>
      </c>
      <c r="F1009" s="16" t="s">
        <v>86</v>
      </c>
      <c r="G1009" s="107" t="s">
        <v>29</v>
      </c>
      <c r="H10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09" s="48">
        <f>tbl_raw_data[[#This Row],[Date Actioned]]-tbl_raw_data[[#This Row],[Date Tagged]]</f>
        <v>5.8217592595610768E-3</v>
      </c>
      <c r="J1009" s="50">
        <f>HOUR(tbl_raw_data[[#This Row],[time_taken]])*60+MINUTE(tbl_raw_data[[#This Row],[time_taken]])+SECOND(tbl_raw_data[[#This Row],[time_taken]])/60</f>
        <v>8.3833333333333329</v>
      </c>
      <c r="K1009" s="54">
        <f>DATE(YEAR(tbl_raw_data[[#This Row],[Date Actioned]]), MONTH(tbl_raw_data[[#This Row],[Date Actioned]]), DAY(tbl_raw_data[[#This Row],[Date Actioned]]))</f>
        <v>45139</v>
      </c>
      <c r="L1009" s="55" t="str">
        <f>UPPER(TEXT(tbl_raw_data[[#This Row],[Updated_date]],"MMMM"))</f>
        <v>AUGUST</v>
      </c>
      <c r="M1009" s="55" t="str">
        <f>UPPER("Week "&amp;IF(ROUNDUP(DAY(tbl_raw_data[[#This Row],[Updated_date]])/7,0)=5,4,ROUNDUP(DAY(tbl_raw_data[[#This Row],[Updated_date]])/7,0)))</f>
        <v>WEEK 1</v>
      </c>
      <c r="N1009" s="57" t="str">
        <f>UPPER(VLOOKUP(tbl_raw_data[[#This Row],[Analyst]],[1]setting!$A$1:$B$15,2,0))</f>
        <v>ASIF</v>
      </c>
      <c r="O1009" s="57" t="str">
        <f>UPPER(tbl_raw_data[[#This Row],[Outcome]])</f>
        <v>APPROVE</v>
      </c>
      <c r="P1009" s="57" t="str">
        <f>UPPER(tbl_raw_data[[#This Row],[Queue Name]])</f>
        <v>CONSUMER EXISTING</v>
      </c>
      <c r="Q1009" s="57" t="str">
        <f>IF(tbl_raw_data[[#This Row],[time_taken_in_mins]]&lt;=20,"SLA_MET","SLA_NOT_MET")</f>
        <v>SLA_MET</v>
      </c>
    </row>
    <row r="1010" spans="1:17" ht="15" customHeight="1" x14ac:dyDescent="0.25">
      <c r="A1010" s="5" t="s">
        <v>4010</v>
      </c>
      <c r="B1010" s="12">
        <v>45139.833171296297</v>
      </c>
      <c r="C1010" s="15">
        <v>45139.840914351851</v>
      </c>
      <c r="D1010" s="16" t="s">
        <v>8</v>
      </c>
      <c r="E1010" s="16" t="s">
        <v>9</v>
      </c>
      <c r="F1010" s="16" t="s">
        <v>86</v>
      </c>
      <c r="G1010" s="107" t="s">
        <v>4011</v>
      </c>
      <c r="H10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0" s="48">
        <f>tbl_raw_data[[#This Row],[Date Actioned]]-tbl_raw_data[[#This Row],[Date Tagged]]</f>
        <v>7.7430555538740009E-3</v>
      </c>
      <c r="J1010" s="50">
        <f>HOUR(tbl_raw_data[[#This Row],[time_taken]])*60+MINUTE(tbl_raw_data[[#This Row],[time_taken]])+SECOND(tbl_raw_data[[#This Row],[time_taken]])/60</f>
        <v>11.15</v>
      </c>
      <c r="K1010" s="54">
        <f>DATE(YEAR(tbl_raw_data[[#This Row],[Date Actioned]]), MONTH(tbl_raw_data[[#This Row],[Date Actioned]]), DAY(tbl_raw_data[[#This Row],[Date Actioned]]))</f>
        <v>45139</v>
      </c>
      <c r="L1010" s="55" t="str">
        <f>UPPER(TEXT(tbl_raw_data[[#This Row],[Updated_date]],"MMMM"))</f>
        <v>AUGUST</v>
      </c>
      <c r="M1010" s="55" t="str">
        <f>UPPER("Week "&amp;IF(ROUNDUP(DAY(tbl_raw_data[[#This Row],[Updated_date]])/7,0)=5,4,ROUNDUP(DAY(tbl_raw_data[[#This Row],[Updated_date]])/7,0)))</f>
        <v>WEEK 1</v>
      </c>
      <c r="N1010" s="57" t="str">
        <f>UPPER(VLOOKUP(tbl_raw_data[[#This Row],[Analyst]],[1]setting!$A$1:$B$15,2,0))</f>
        <v>ASIF</v>
      </c>
      <c r="O1010" s="57" t="str">
        <f>UPPER(tbl_raw_data[[#This Row],[Outcome]])</f>
        <v>WITHDRAW</v>
      </c>
      <c r="P1010" s="57" t="str">
        <f>UPPER(tbl_raw_data[[#This Row],[Queue Name]])</f>
        <v>CONSUMER PRE BUREAU</v>
      </c>
      <c r="Q1010" s="57" t="str">
        <f>IF(tbl_raw_data[[#This Row],[time_taken_in_mins]]&lt;=20,"SLA_MET","SLA_NOT_MET")</f>
        <v>SLA_MET</v>
      </c>
    </row>
    <row r="1011" spans="1:17" ht="15" customHeight="1" x14ac:dyDescent="0.25">
      <c r="A1011" s="5" t="s">
        <v>1969</v>
      </c>
      <c r="B1011" s="6">
        <v>45139.838530092595</v>
      </c>
      <c r="C1011" s="9">
        <v>45139.843564814815</v>
      </c>
      <c r="D1011" s="10" t="s">
        <v>13</v>
      </c>
      <c r="E1011" s="10" t="s">
        <v>9</v>
      </c>
      <c r="F1011" s="10" t="s">
        <v>86</v>
      </c>
      <c r="G1011" s="108" t="s">
        <v>147</v>
      </c>
      <c r="H10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11" s="48">
        <f>tbl_raw_data[[#This Row],[Date Actioned]]-tbl_raw_data[[#This Row],[Date Tagged]]</f>
        <v>5.0347222204436548E-3</v>
      </c>
      <c r="J1011" s="50">
        <f>HOUR(tbl_raw_data[[#This Row],[time_taken]])*60+MINUTE(tbl_raw_data[[#This Row],[time_taken]])+SECOND(tbl_raw_data[[#This Row],[time_taken]])/60</f>
        <v>7.25</v>
      </c>
      <c r="K1011" s="54">
        <f>DATE(YEAR(tbl_raw_data[[#This Row],[Date Actioned]]), MONTH(tbl_raw_data[[#This Row],[Date Actioned]]), DAY(tbl_raw_data[[#This Row],[Date Actioned]]))</f>
        <v>45139</v>
      </c>
      <c r="L1011" s="55" t="str">
        <f>UPPER(TEXT(tbl_raw_data[[#This Row],[Updated_date]],"MMMM"))</f>
        <v>AUGUST</v>
      </c>
      <c r="M1011" s="55" t="str">
        <f>UPPER("Week "&amp;IF(ROUNDUP(DAY(tbl_raw_data[[#This Row],[Updated_date]])/7,0)=5,4,ROUNDUP(DAY(tbl_raw_data[[#This Row],[Updated_date]])/7,0)))</f>
        <v>WEEK 1</v>
      </c>
      <c r="N1011" s="57" t="str">
        <f>UPPER(VLOOKUP(tbl_raw_data[[#This Row],[Analyst]],[1]setting!$A$1:$B$15,2,0))</f>
        <v>ASIF</v>
      </c>
      <c r="O1011" s="57" t="str">
        <f>UPPER(tbl_raw_data[[#This Row],[Outcome]])</f>
        <v>APPROVE</v>
      </c>
      <c r="P1011" s="57" t="str">
        <f>UPPER(tbl_raw_data[[#This Row],[Queue Name]])</f>
        <v>CONSUMER PRE BUREAU</v>
      </c>
      <c r="Q1011" s="57" t="str">
        <f>IF(tbl_raw_data[[#This Row],[time_taken_in_mins]]&lt;=20,"SLA_MET","SLA_NOT_MET")</f>
        <v>SLA_MET</v>
      </c>
    </row>
    <row r="1012" spans="1:17" ht="15" customHeight="1" x14ac:dyDescent="0.25">
      <c r="A1012" s="11" t="s">
        <v>7331</v>
      </c>
      <c r="B1012" s="12">
        <v>45139.858541666668</v>
      </c>
      <c r="C1012" s="13">
        <v>45140.369456018518</v>
      </c>
      <c r="D1012" s="14" t="s">
        <v>29</v>
      </c>
      <c r="E1012" s="16" t="s">
        <v>41</v>
      </c>
      <c r="F1012" s="14" t="s">
        <v>228</v>
      </c>
      <c r="G1012" s="106"/>
      <c r="H10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2" s="48">
        <f>tbl_raw_data[[#This Row],[Date Actioned]]-tbl_raw_data[[#This Row],[Date Tagged]]</f>
        <v>0.51091435184935108</v>
      </c>
      <c r="J1012" s="50">
        <f>HOUR(tbl_raw_data[[#This Row],[time_taken]])*60+MINUTE(tbl_raw_data[[#This Row],[time_taken]])+SECOND(tbl_raw_data[[#This Row],[time_taken]])/60</f>
        <v>735.7166666666667</v>
      </c>
      <c r="K1012" s="54">
        <f>DATE(YEAR(tbl_raw_data[[#This Row],[Date Actioned]]), MONTH(tbl_raw_data[[#This Row],[Date Actioned]]), DAY(tbl_raw_data[[#This Row],[Date Actioned]]))</f>
        <v>45140</v>
      </c>
      <c r="L1012" s="55" t="str">
        <f>UPPER(TEXT(tbl_raw_data[[#This Row],[Updated_date]],"MMMM"))</f>
        <v>AUGUST</v>
      </c>
      <c r="M1012" s="55" t="str">
        <f>UPPER("Week "&amp;IF(ROUNDUP(DAY(tbl_raw_data[[#This Row],[Updated_date]])/7,0)=5,4,ROUNDUP(DAY(tbl_raw_data[[#This Row],[Updated_date]])/7,0)))</f>
        <v>WEEK 1</v>
      </c>
      <c r="N1012" s="57" t="str">
        <f>UPPER(VLOOKUP(tbl_raw_data[[#This Row],[Analyst]],[1]setting!$A$1:$B$15,2,0))</f>
        <v>OUADIR</v>
      </c>
      <c r="O1012" s="57" t="str">
        <f>UPPER(tbl_raw_data[[#This Row],[Outcome]])</f>
        <v>APPROVE</v>
      </c>
      <c r="P1012" s="57" t="str">
        <f>UPPER(tbl_raw_data[[#This Row],[Queue Name]])</f>
        <v>CONSUMER POST BUREAU</v>
      </c>
      <c r="Q1012" s="57" t="str">
        <f>IF(tbl_raw_data[[#This Row],[time_taken_in_mins]]&lt;=20,"SLA_MET","SLA_NOT_MET")</f>
        <v>SLA_NOT_MET</v>
      </c>
    </row>
    <row r="1013" spans="1:17" ht="15" customHeight="1" x14ac:dyDescent="0.25">
      <c r="A1013" s="22" t="s">
        <v>7323</v>
      </c>
      <c r="B1013" s="6">
        <v>45139.874525462961</v>
      </c>
      <c r="C1013" s="7">
        <v>45140.372488425928</v>
      </c>
      <c r="D1013" s="8" t="s">
        <v>29</v>
      </c>
      <c r="E1013" s="10" t="s">
        <v>41</v>
      </c>
      <c r="F1013" s="8" t="s">
        <v>228</v>
      </c>
      <c r="G1013" s="109"/>
      <c r="H10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3" s="48">
        <f>tbl_raw_data[[#This Row],[Date Actioned]]-tbl_raw_data[[#This Row],[Date Tagged]]</f>
        <v>0.49796296296699438</v>
      </c>
      <c r="J1013" s="50">
        <f>HOUR(tbl_raw_data[[#This Row],[time_taken]])*60+MINUTE(tbl_raw_data[[#This Row],[time_taken]])+SECOND(tbl_raw_data[[#This Row],[time_taken]])/60</f>
        <v>717.06666666666672</v>
      </c>
      <c r="K1013" s="54">
        <f>DATE(YEAR(tbl_raw_data[[#This Row],[Date Actioned]]), MONTH(tbl_raw_data[[#This Row],[Date Actioned]]), DAY(tbl_raw_data[[#This Row],[Date Actioned]]))</f>
        <v>45140</v>
      </c>
      <c r="L1013" s="55" t="str">
        <f>UPPER(TEXT(tbl_raw_data[[#This Row],[Updated_date]],"MMMM"))</f>
        <v>AUGUST</v>
      </c>
      <c r="M1013" s="55" t="str">
        <f>UPPER("Week "&amp;IF(ROUNDUP(DAY(tbl_raw_data[[#This Row],[Updated_date]])/7,0)=5,4,ROUNDUP(DAY(tbl_raw_data[[#This Row],[Updated_date]])/7,0)))</f>
        <v>WEEK 1</v>
      </c>
      <c r="N1013" s="57" t="str">
        <f>UPPER(VLOOKUP(tbl_raw_data[[#This Row],[Analyst]],[1]setting!$A$1:$B$15,2,0))</f>
        <v>OUADIR</v>
      </c>
      <c r="O1013" s="57" t="str">
        <f>UPPER(tbl_raw_data[[#This Row],[Outcome]])</f>
        <v>APPROVE</v>
      </c>
      <c r="P1013" s="57" t="str">
        <f>UPPER(tbl_raw_data[[#This Row],[Queue Name]])</f>
        <v>CONSUMER POST BUREAU</v>
      </c>
      <c r="Q1013" s="57" t="str">
        <f>IF(tbl_raw_data[[#This Row],[time_taken_in_mins]]&lt;=20,"SLA_MET","SLA_NOT_MET")</f>
        <v>SLA_NOT_MET</v>
      </c>
    </row>
    <row r="1014" spans="1:17" ht="15" customHeight="1" x14ac:dyDescent="0.25">
      <c r="A1014" s="5" t="s">
        <v>7318</v>
      </c>
      <c r="B1014" s="12">
        <v>45139.884571759256</v>
      </c>
      <c r="C1014" s="13">
        <v>45140.374641203707</v>
      </c>
      <c r="D1014" s="14" t="s">
        <v>29</v>
      </c>
      <c r="E1014" s="16" t="s">
        <v>41</v>
      </c>
      <c r="F1014" s="14" t="s">
        <v>228</v>
      </c>
      <c r="G1014" s="106"/>
      <c r="H10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4" s="48">
        <f>tbl_raw_data[[#This Row],[Date Actioned]]-tbl_raw_data[[#This Row],[Date Tagged]]</f>
        <v>0.49006944445136469</v>
      </c>
      <c r="J1014" s="50">
        <f>HOUR(tbl_raw_data[[#This Row],[time_taken]])*60+MINUTE(tbl_raw_data[[#This Row],[time_taken]])+SECOND(tbl_raw_data[[#This Row],[time_taken]])/60</f>
        <v>705.7</v>
      </c>
      <c r="K1014" s="54">
        <f>DATE(YEAR(tbl_raw_data[[#This Row],[Date Actioned]]), MONTH(tbl_raw_data[[#This Row],[Date Actioned]]), DAY(tbl_raw_data[[#This Row],[Date Actioned]]))</f>
        <v>45140</v>
      </c>
      <c r="L1014" s="55" t="str">
        <f>UPPER(TEXT(tbl_raw_data[[#This Row],[Updated_date]],"MMMM"))</f>
        <v>AUGUST</v>
      </c>
      <c r="M1014" s="55" t="str">
        <f>UPPER("Week "&amp;IF(ROUNDUP(DAY(tbl_raw_data[[#This Row],[Updated_date]])/7,0)=5,4,ROUNDUP(DAY(tbl_raw_data[[#This Row],[Updated_date]])/7,0)))</f>
        <v>WEEK 1</v>
      </c>
      <c r="N1014" s="57" t="str">
        <f>UPPER(VLOOKUP(tbl_raw_data[[#This Row],[Analyst]],[1]setting!$A$1:$B$15,2,0))</f>
        <v>OUADIR</v>
      </c>
      <c r="O1014" s="57" t="str">
        <f>UPPER(tbl_raw_data[[#This Row],[Outcome]])</f>
        <v>APPROVE</v>
      </c>
      <c r="P1014" s="57" t="str">
        <f>UPPER(tbl_raw_data[[#This Row],[Queue Name]])</f>
        <v>CONSUMER POST BUREAU</v>
      </c>
      <c r="Q1014" s="57" t="str">
        <f>IF(tbl_raw_data[[#This Row],[time_taken_in_mins]]&lt;=20,"SLA_MET","SLA_NOT_MET")</f>
        <v>SLA_NOT_MET</v>
      </c>
    </row>
    <row r="1015" spans="1:17" ht="15" customHeight="1" x14ac:dyDescent="0.25">
      <c r="A1015" s="11" t="s">
        <v>7301</v>
      </c>
      <c r="B1015" s="6">
        <v>45139.909675925926</v>
      </c>
      <c r="C1015" s="7">
        <v>45140.377349537041</v>
      </c>
      <c r="D1015" s="8" t="s">
        <v>29</v>
      </c>
      <c r="E1015" s="10" t="s">
        <v>28</v>
      </c>
      <c r="F1015" s="8" t="s">
        <v>228</v>
      </c>
      <c r="G1015" s="109"/>
      <c r="H10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5" s="48">
        <f>tbl_raw_data[[#This Row],[Date Actioned]]-tbl_raw_data[[#This Row],[Date Tagged]]</f>
        <v>0.46767361111415084</v>
      </c>
      <c r="J1015" s="50">
        <f>HOUR(tbl_raw_data[[#This Row],[time_taken]])*60+MINUTE(tbl_raw_data[[#This Row],[time_taken]])+SECOND(tbl_raw_data[[#This Row],[time_taken]])/60</f>
        <v>673.45</v>
      </c>
      <c r="K1015" s="54">
        <f>DATE(YEAR(tbl_raw_data[[#This Row],[Date Actioned]]), MONTH(tbl_raw_data[[#This Row],[Date Actioned]]), DAY(tbl_raw_data[[#This Row],[Date Actioned]]))</f>
        <v>45140</v>
      </c>
      <c r="L1015" s="55" t="str">
        <f>UPPER(TEXT(tbl_raw_data[[#This Row],[Updated_date]],"MMMM"))</f>
        <v>AUGUST</v>
      </c>
      <c r="M1015" s="55" t="str">
        <f>UPPER("Week "&amp;IF(ROUNDUP(DAY(tbl_raw_data[[#This Row],[Updated_date]])/7,0)=5,4,ROUNDUP(DAY(tbl_raw_data[[#This Row],[Updated_date]])/7,0)))</f>
        <v>WEEK 1</v>
      </c>
      <c r="N1015" s="57" t="str">
        <f>UPPER(VLOOKUP(tbl_raw_data[[#This Row],[Analyst]],[1]setting!$A$1:$B$15,2,0))</f>
        <v>OUADIR</v>
      </c>
      <c r="O1015" s="57" t="str">
        <f>UPPER(tbl_raw_data[[#This Row],[Outcome]])</f>
        <v>APPROVE</v>
      </c>
      <c r="P1015" s="57" t="str">
        <f>UPPER(tbl_raw_data[[#This Row],[Queue Name]])</f>
        <v>CONSUMER EXISTING</v>
      </c>
      <c r="Q1015" s="57" t="str">
        <f>IF(tbl_raw_data[[#This Row],[time_taken_in_mins]]&lt;=20,"SLA_MET","SLA_NOT_MET")</f>
        <v>SLA_NOT_MET</v>
      </c>
    </row>
    <row r="1016" spans="1:17" ht="15" customHeight="1" x14ac:dyDescent="0.25">
      <c r="A1016" s="11" t="s">
        <v>1966</v>
      </c>
      <c r="B1016" s="6">
        <v>45140.374675925923</v>
      </c>
      <c r="C1016" s="7">
        <v>45140.379699074074</v>
      </c>
      <c r="D1016" s="8" t="s">
        <v>29</v>
      </c>
      <c r="E1016" s="10" t="s">
        <v>41</v>
      </c>
      <c r="F1016" s="8" t="s">
        <v>228</v>
      </c>
      <c r="G1016" s="109"/>
      <c r="H10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16" s="48">
        <f>tbl_raw_data[[#This Row],[Date Actioned]]-tbl_raw_data[[#This Row],[Date Tagged]]</f>
        <v>5.02314815093996E-3</v>
      </c>
      <c r="J1016" s="50">
        <f>HOUR(tbl_raw_data[[#This Row],[time_taken]])*60+MINUTE(tbl_raw_data[[#This Row],[time_taken]])+SECOND(tbl_raw_data[[#This Row],[time_taken]])/60</f>
        <v>7.2333333333333334</v>
      </c>
      <c r="K1016" s="54">
        <f>DATE(YEAR(tbl_raw_data[[#This Row],[Date Actioned]]), MONTH(tbl_raw_data[[#This Row],[Date Actioned]]), DAY(tbl_raw_data[[#This Row],[Date Actioned]]))</f>
        <v>45140</v>
      </c>
      <c r="L1016" s="55" t="str">
        <f>UPPER(TEXT(tbl_raw_data[[#This Row],[Updated_date]],"MMMM"))</f>
        <v>AUGUST</v>
      </c>
      <c r="M1016" s="55" t="str">
        <f>UPPER("Week "&amp;IF(ROUNDUP(DAY(tbl_raw_data[[#This Row],[Updated_date]])/7,0)=5,4,ROUNDUP(DAY(tbl_raw_data[[#This Row],[Updated_date]])/7,0)))</f>
        <v>WEEK 1</v>
      </c>
      <c r="N1016" s="57" t="str">
        <f>UPPER(VLOOKUP(tbl_raw_data[[#This Row],[Analyst]],[1]setting!$A$1:$B$15,2,0))</f>
        <v>OUADIR</v>
      </c>
      <c r="O1016" s="57" t="str">
        <f>UPPER(tbl_raw_data[[#This Row],[Outcome]])</f>
        <v>APPROVE</v>
      </c>
      <c r="P1016" s="57" t="str">
        <f>UPPER(tbl_raw_data[[#This Row],[Queue Name]])</f>
        <v>CONSUMER POST BUREAU</v>
      </c>
      <c r="Q1016" s="57" t="str">
        <f>IF(tbl_raw_data[[#This Row],[time_taken_in_mins]]&lt;=20,"SLA_MET","SLA_NOT_MET")</f>
        <v>SLA_MET</v>
      </c>
    </row>
    <row r="1017" spans="1:17" ht="15" customHeight="1" x14ac:dyDescent="0.25">
      <c r="A1017" s="22" t="s">
        <v>1640</v>
      </c>
      <c r="B1017" s="12">
        <v>45140.376145833332</v>
      </c>
      <c r="C1017" s="15">
        <v>45140.38076388889</v>
      </c>
      <c r="D1017" s="16" t="s">
        <v>13</v>
      </c>
      <c r="E1017" s="16" t="s">
        <v>28</v>
      </c>
      <c r="F1017" s="16" t="s">
        <v>14</v>
      </c>
      <c r="G1017" s="107" t="s">
        <v>29</v>
      </c>
      <c r="H10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17" s="48">
        <f>tbl_raw_data[[#This Row],[Date Actioned]]-tbl_raw_data[[#This Row],[Date Tagged]]</f>
        <v>4.6180555582395755E-3</v>
      </c>
      <c r="J1017" s="50">
        <f>HOUR(tbl_raw_data[[#This Row],[time_taken]])*60+MINUTE(tbl_raw_data[[#This Row],[time_taken]])+SECOND(tbl_raw_data[[#This Row],[time_taken]])/60</f>
        <v>6.65</v>
      </c>
      <c r="K1017" s="54">
        <f>DATE(YEAR(tbl_raw_data[[#This Row],[Date Actioned]]), MONTH(tbl_raw_data[[#This Row],[Date Actioned]]), DAY(tbl_raw_data[[#This Row],[Date Actioned]]))</f>
        <v>45140</v>
      </c>
      <c r="L1017" s="55" t="str">
        <f>UPPER(TEXT(tbl_raw_data[[#This Row],[Updated_date]],"MMMM"))</f>
        <v>AUGUST</v>
      </c>
      <c r="M1017" s="55" t="str">
        <f>UPPER("Week "&amp;IF(ROUNDUP(DAY(tbl_raw_data[[#This Row],[Updated_date]])/7,0)=5,4,ROUNDUP(DAY(tbl_raw_data[[#This Row],[Updated_date]])/7,0)))</f>
        <v>WEEK 1</v>
      </c>
      <c r="N1017" s="57" t="str">
        <f>UPPER(VLOOKUP(tbl_raw_data[[#This Row],[Analyst]],[1]setting!$A$1:$B$15,2,0))</f>
        <v>HARDIK</v>
      </c>
      <c r="O1017" s="57" t="str">
        <f>UPPER(tbl_raw_data[[#This Row],[Outcome]])</f>
        <v>APPROVE</v>
      </c>
      <c r="P1017" s="57" t="str">
        <f>UPPER(tbl_raw_data[[#This Row],[Queue Name]])</f>
        <v>CONSUMER EXISTING</v>
      </c>
      <c r="Q1017" s="57" t="str">
        <f>IF(tbl_raw_data[[#This Row],[time_taken_in_mins]]&lt;=20,"SLA_MET","SLA_NOT_MET")</f>
        <v>SLA_MET</v>
      </c>
    </row>
    <row r="1018" spans="1:17" ht="26.25" x14ac:dyDescent="0.25">
      <c r="A1018" s="11" t="s">
        <v>2765</v>
      </c>
      <c r="B1018" s="12">
        <v>45140.381331018521</v>
      </c>
      <c r="C1018" s="15">
        <v>45140.387361111112</v>
      </c>
      <c r="D1018" s="16" t="s">
        <v>8</v>
      </c>
      <c r="E1018" s="16" t="s">
        <v>28</v>
      </c>
      <c r="F1018" s="16" t="s">
        <v>14</v>
      </c>
      <c r="G1018" s="107" t="s">
        <v>2766</v>
      </c>
      <c r="H10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8" s="48">
        <f>tbl_raw_data[[#This Row],[Date Actioned]]-tbl_raw_data[[#This Row],[Date Tagged]]</f>
        <v>6.0300925906631164E-3</v>
      </c>
      <c r="J1018" s="50">
        <f>HOUR(tbl_raw_data[[#This Row],[time_taken]])*60+MINUTE(tbl_raw_data[[#This Row],[time_taken]])+SECOND(tbl_raw_data[[#This Row],[time_taken]])/60</f>
        <v>8.6833333333333336</v>
      </c>
      <c r="K1018" s="54">
        <f>DATE(YEAR(tbl_raw_data[[#This Row],[Date Actioned]]), MONTH(tbl_raw_data[[#This Row],[Date Actioned]]), DAY(tbl_raw_data[[#This Row],[Date Actioned]]))</f>
        <v>45140</v>
      </c>
      <c r="L1018" s="55" t="str">
        <f>UPPER(TEXT(tbl_raw_data[[#This Row],[Updated_date]],"MMMM"))</f>
        <v>AUGUST</v>
      </c>
      <c r="M1018" s="55" t="str">
        <f>UPPER("Week "&amp;IF(ROUNDUP(DAY(tbl_raw_data[[#This Row],[Updated_date]])/7,0)=5,4,ROUNDUP(DAY(tbl_raw_data[[#This Row],[Updated_date]])/7,0)))</f>
        <v>WEEK 1</v>
      </c>
      <c r="N1018" s="57" t="str">
        <f>UPPER(VLOOKUP(tbl_raw_data[[#This Row],[Analyst]],[1]setting!$A$1:$B$15,2,0))</f>
        <v>HARDIK</v>
      </c>
      <c r="O1018" s="57" t="str">
        <f>UPPER(tbl_raw_data[[#This Row],[Outcome]])</f>
        <v>WITHDRAW</v>
      </c>
      <c r="P1018" s="57" t="str">
        <f>UPPER(tbl_raw_data[[#This Row],[Queue Name]])</f>
        <v>CONSUMER EXISTING</v>
      </c>
      <c r="Q1018" s="57" t="str">
        <f>IF(tbl_raw_data[[#This Row],[time_taken_in_mins]]&lt;=20,"SLA_MET","SLA_NOT_MET")</f>
        <v>SLA_MET</v>
      </c>
    </row>
    <row r="1019" spans="1:17" ht="15" customHeight="1" x14ac:dyDescent="0.25">
      <c r="A1019" s="22" t="s">
        <v>1447</v>
      </c>
      <c r="B1019" s="6">
        <v>45140.391840277778</v>
      </c>
      <c r="C1019" s="9">
        <v>45140.396203703705</v>
      </c>
      <c r="D1019" s="10" t="s">
        <v>8</v>
      </c>
      <c r="E1019" s="10" t="s">
        <v>41</v>
      </c>
      <c r="F1019" s="10" t="s">
        <v>14</v>
      </c>
      <c r="G1019" s="108" t="s">
        <v>149</v>
      </c>
      <c r="H10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19" s="48">
        <f>tbl_raw_data[[#This Row],[Date Actioned]]-tbl_raw_data[[#This Row],[Date Tagged]]</f>
        <v>4.3634259272948839E-3</v>
      </c>
      <c r="J1019" s="50">
        <f>HOUR(tbl_raw_data[[#This Row],[time_taken]])*60+MINUTE(tbl_raw_data[[#This Row],[time_taken]])+SECOND(tbl_raw_data[[#This Row],[time_taken]])/60</f>
        <v>6.2833333333333332</v>
      </c>
      <c r="K1019" s="54">
        <f>DATE(YEAR(tbl_raw_data[[#This Row],[Date Actioned]]), MONTH(tbl_raw_data[[#This Row],[Date Actioned]]), DAY(tbl_raw_data[[#This Row],[Date Actioned]]))</f>
        <v>45140</v>
      </c>
      <c r="L1019" s="55" t="str">
        <f>UPPER(TEXT(tbl_raw_data[[#This Row],[Updated_date]],"MMMM"))</f>
        <v>AUGUST</v>
      </c>
      <c r="M1019" s="55" t="str">
        <f>UPPER("Week "&amp;IF(ROUNDUP(DAY(tbl_raw_data[[#This Row],[Updated_date]])/7,0)=5,4,ROUNDUP(DAY(tbl_raw_data[[#This Row],[Updated_date]])/7,0)))</f>
        <v>WEEK 1</v>
      </c>
      <c r="N1019" s="57" t="str">
        <f>UPPER(VLOOKUP(tbl_raw_data[[#This Row],[Analyst]],[1]setting!$A$1:$B$15,2,0))</f>
        <v>HARDIK</v>
      </c>
      <c r="O1019" s="57" t="str">
        <f>UPPER(tbl_raw_data[[#This Row],[Outcome]])</f>
        <v>WITHDRAW</v>
      </c>
      <c r="P1019" s="57" t="str">
        <f>UPPER(tbl_raw_data[[#This Row],[Queue Name]])</f>
        <v>CONSUMER POST BUREAU</v>
      </c>
      <c r="Q1019" s="57" t="str">
        <f>IF(tbl_raw_data[[#This Row],[time_taken_in_mins]]&lt;=20,"SLA_MET","SLA_NOT_MET")</f>
        <v>SLA_MET</v>
      </c>
    </row>
    <row r="1020" spans="1:17" ht="15" customHeight="1" x14ac:dyDescent="0.25">
      <c r="A1020" s="5" t="s">
        <v>7133</v>
      </c>
      <c r="B1020" s="6">
        <v>45140.40556712963</v>
      </c>
      <c r="C1020" s="7">
        <v>45140.426701388889</v>
      </c>
      <c r="D1020" s="8" t="s">
        <v>29</v>
      </c>
      <c r="E1020" s="10" t="s">
        <v>41</v>
      </c>
      <c r="F1020" s="8" t="s">
        <v>55</v>
      </c>
      <c r="G1020" s="109"/>
      <c r="H10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0" s="48">
        <f>tbl_raw_data[[#This Row],[Date Actioned]]-tbl_raw_data[[#This Row],[Date Tagged]]</f>
        <v>2.1134259259270038E-2</v>
      </c>
      <c r="J1020" s="50">
        <f>HOUR(tbl_raw_data[[#This Row],[time_taken]])*60+MINUTE(tbl_raw_data[[#This Row],[time_taken]])+SECOND(tbl_raw_data[[#This Row],[time_taken]])/60</f>
        <v>30.433333333333334</v>
      </c>
      <c r="K1020" s="54">
        <f>DATE(YEAR(tbl_raw_data[[#This Row],[Date Actioned]]), MONTH(tbl_raw_data[[#This Row],[Date Actioned]]), DAY(tbl_raw_data[[#This Row],[Date Actioned]]))</f>
        <v>45140</v>
      </c>
      <c r="L1020" s="55" t="str">
        <f>UPPER(TEXT(tbl_raw_data[[#This Row],[Updated_date]],"MMMM"))</f>
        <v>AUGUST</v>
      </c>
      <c r="M1020" s="55" t="str">
        <f>UPPER("Week "&amp;IF(ROUNDUP(DAY(tbl_raw_data[[#This Row],[Updated_date]])/7,0)=5,4,ROUNDUP(DAY(tbl_raw_data[[#This Row],[Updated_date]])/7,0)))</f>
        <v>WEEK 1</v>
      </c>
      <c r="N1020" s="57" t="str">
        <f>UPPER(VLOOKUP(tbl_raw_data[[#This Row],[Analyst]],[1]setting!$A$1:$B$15,2,0))</f>
        <v>CAMERON</v>
      </c>
      <c r="O1020" s="57" t="str">
        <f>UPPER(tbl_raw_data[[#This Row],[Outcome]])</f>
        <v>APPROVE</v>
      </c>
      <c r="P1020" s="57" t="str">
        <f>UPPER(tbl_raw_data[[#This Row],[Queue Name]])</f>
        <v>CONSUMER POST BUREAU</v>
      </c>
      <c r="Q1020" s="57" t="str">
        <f>IF(tbl_raw_data[[#This Row],[time_taken_in_mins]]&lt;=20,"SLA_MET","SLA_NOT_MET")</f>
        <v>SLA_NOT_MET</v>
      </c>
    </row>
    <row r="1021" spans="1:17" ht="15" customHeight="1" x14ac:dyDescent="0.25">
      <c r="A1021" s="5" t="s">
        <v>2345</v>
      </c>
      <c r="B1021" s="12">
        <v>45140.411932870367</v>
      </c>
      <c r="C1021" s="15">
        <v>45140.417442129627</v>
      </c>
      <c r="D1021" s="16" t="s">
        <v>8</v>
      </c>
      <c r="E1021" s="16" t="s">
        <v>9</v>
      </c>
      <c r="F1021" s="16" t="s">
        <v>18</v>
      </c>
      <c r="G1021" s="107" t="s">
        <v>2346</v>
      </c>
      <c r="H10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21" s="48">
        <f>tbl_raw_data[[#This Row],[Date Actioned]]-tbl_raw_data[[#This Row],[Date Tagged]]</f>
        <v>5.5092592592700385E-3</v>
      </c>
      <c r="J1021" s="50">
        <f>HOUR(tbl_raw_data[[#This Row],[time_taken]])*60+MINUTE(tbl_raw_data[[#This Row],[time_taken]])+SECOND(tbl_raw_data[[#This Row],[time_taken]])/60</f>
        <v>7.9333333333333336</v>
      </c>
      <c r="K1021" s="54">
        <f>DATE(YEAR(tbl_raw_data[[#This Row],[Date Actioned]]), MONTH(tbl_raw_data[[#This Row],[Date Actioned]]), DAY(tbl_raw_data[[#This Row],[Date Actioned]]))</f>
        <v>45140</v>
      </c>
      <c r="L1021" s="55" t="str">
        <f>UPPER(TEXT(tbl_raw_data[[#This Row],[Updated_date]],"MMMM"))</f>
        <v>AUGUST</v>
      </c>
      <c r="M1021" s="55" t="str">
        <f>UPPER("Week "&amp;IF(ROUNDUP(DAY(tbl_raw_data[[#This Row],[Updated_date]])/7,0)=5,4,ROUNDUP(DAY(tbl_raw_data[[#This Row],[Updated_date]])/7,0)))</f>
        <v>WEEK 1</v>
      </c>
      <c r="N1021" s="57" t="str">
        <f>UPPER(VLOOKUP(tbl_raw_data[[#This Row],[Analyst]],[1]setting!$A$1:$B$15,2,0))</f>
        <v>RAJ</v>
      </c>
      <c r="O1021" s="57" t="str">
        <f>UPPER(tbl_raw_data[[#This Row],[Outcome]])</f>
        <v>WITHDRAW</v>
      </c>
      <c r="P1021" s="57" t="str">
        <f>UPPER(tbl_raw_data[[#This Row],[Queue Name]])</f>
        <v>CONSUMER PRE BUREAU</v>
      </c>
      <c r="Q1021" s="57" t="str">
        <f>IF(tbl_raw_data[[#This Row],[time_taken_in_mins]]&lt;=20,"SLA_MET","SLA_NOT_MET")</f>
        <v>SLA_MET</v>
      </c>
    </row>
    <row r="1022" spans="1:17" ht="15" customHeight="1" x14ac:dyDescent="0.25">
      <c r="A1022" s="11" t="s">
        <v>236</v>
      </c>
      <c r="B1022" s="12">
        <v>45140.415381944447</v>
      </c>
      <c r="C1022" s="15">
        <v>45140.417430555557</v>
      </c>
      <c r="D1022" s="16" t="s">
        <v>13</v>
      </c>
      <c r="E1022" s="16" t="s">
        <v>28</v>
      </c>
      <c r="F1022" s="16" t="s">
        <v>14</v>
      </c>
      <c r="G1022" s="107" t="s">
        <v>29</v>
      </c>
      <c r="H10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22" s="48">
        <f>tbl_raw_data[[#This Row],[Date Actioned]]-tbl_raw_data[[#This Row],[Date Tagged]]</f>
        <v>2.0486111097852699E-3</v>
      </c>
      <c r="J1022" s="50">
        <f>HOUR(tbl_raw_data[[#This Row],[time_taken]])*60+MINUTE(tbl_raw_data[[#This Row],[time_taken]])+SECOND(tbl_raw_data[[#This Row],[time_taken]])/60</f>
        <v>2.95</v>
      </c>
      <c r="K1022" s="54">
        <f>DATE(YEAR(tbl_raw_data[[#This Row],[Date Actioned]]), MONTH(tbl_raw_data[[#This Row],[Date Actioned]]), DAY(tbl_raw_data[[#This Row],[Date Actioned]]))</f>
        <v>45140</v>
      </c>
      <c r="L1022" s="55" t="str">
        <f>UPPER(TEXT(tbl_raw_data[[#This Row],[Updated_date]],"MMMM"))</f>
        <v>AUGUST</v>
      </c>
      <c r="M1022" s="55" t="str">
        <f>UPPER("Week "&amp;IF(ROUNDUP(DAY(tbl_raw_data[[#This Row],[Updated_date]])/7,0)=5,4,ROUNDUP(DAY(tbl_raw_data[[#This Row],[Updated_date]])/7,0)))</f>
        <v>WEEK 1</v>
      </c>
      <c r="N1022" s="57" t="str">
        <f>UPPER(VLOOKUP(tbl_raw_data[[#This Row],[Analyst]],[1]setting!$A$1:$B$15,2,0))</f>
        <v>HARDIK</v>
      </c>
      <c r="O1022" s="57" t="str">
        <f>UPPER(tbl_raw_data[[#This Row],[Outcome]])</f>
        <v>APPROVE</v>
      </c>
      <c r="P1022" s="57" t="str">
        <f>UPPER(tbl_raw_data[[#This Row],[Queue Name]])</f>
        <v>CONSUMER EXISTING</v>
      </c>
      <c r="Q1022" s="57" t="str">
        <f>IF(tbl_raw_data[[#This Row],[time_taken_in_mins]]&lt;=20,"SLA_MET","SLA_NOT_MET")</f>
        <v>SLA_MET</v>
      </c>
    </row>
    <row r="1023" spans="1:17" ht="15" customHeight="1" x14ac:dyDescent="0.25">
      <c r="A1023" s="11" t="s">
        <v>398</v>
      </c>
      <c r="B1023" s="6">
        <v>45140.418796296297</v>
      </c>
      <c r="C1023" s="9">
        <v>45140.421319444446</v>
      </c>
      <c r="D1023" s="10" t="s">
        <v>8</v>
      </c>
      <c r="E1023" s="10" t="s">
        <v>41</v>
      </c>
      <c r="F1023" s="10" t="s">
        <v>18</v>
      </c>
      <c r="G1023" s="108" t="s">
        <v>399</v>
      </c>
      <c r="H10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023" s="48">
        <f>tbl_raw_data[[#This Row],[Date Actioned]]-tbl_raw_data[[#This Row],[Date Tagged]]</f>
        <v>2.5231481486116536E-3</v>
      </c>
      <c r="J1023" s="50">
        <f>HOUR(tbl_raw_data[[#This Row],[time_taken]])*60+MINUTE(tbl_raw_data[[#This Row],[time_taken]])+SECOND(tbl_raw_data[[#This Row],[time_taken]])/60</f>
        <v>3.6333333333333333</v>
      </c>
      <c r="K1023" s="54">
        <f>DATE(YEAR(tbl_raw_data[[#This Row],[Date Actioned]]), MONTH(tbl_raw_data[[#This Row],[Date Actioned]]), DAY(tbl_raw_data[[#This Row],[Date Actioned]]))</f>
        <v>45140</v>
      </c>
      <c r="L1023" s="55" t="str">
        <f>UPPER(TEXT(tbl_raw_data[[#This Row],[Updated_date]],"MMMM"))</f>
        <v>AUGUST</v>
      </c>
      <c r="M1023" s="55" t="str">
        <f>UPPER("Week "&amp;IF(ROUNDUP(DAY(tbl_raw_data[[#This Row],[Updated_date]])/7,0)=5,4,ROUNDUP(DAY(tbl_raw_data[[#This Row],[Updated_date]])/7,0)))</f>
        <v>WEEK 1</v>
      </c>
      <c r="N1023" s="57" t="str">
        <f>UPPER(VLOOKUP(tbl_raw_data[[#This Row],[Analyst]],[1]setting!$A$1:$B$15,2,0))</f>
        <v>RAJ</v>
      </c>
      <c r="O1023" s="57" t="str">
        <f>UPPER(tbl_raw_data[[#This Row],[Outcome]])</f>
        <v>WITHDRAW</v>
      </c>
      <c r="P1023" s="57" t="str">
        <f>UPPER(tbl_raw_data[[#This Row],[Queue Name]])</f>
        <v>CONSUMER POST BUREAU</v>
      </c>
      <c r="Q1023" s="57" t="str">
        <f>IF(tbl_raw_data[[#This Row],[time_taken_in_mins]]&lt;=20,"SLA_MET","SLA_NOT_MET")</f>
        <v>SLA_MET</v>
      </c>
    </row>
    <row r="1024" spans="1:17" ht="15" customHeight="1" x14ac:dyDescent="0.25">
      <c r="A1024" s="22" t="s">
        <v>7150</v>
      </c>
      <c r="B1024" s="6">
        <v>45140.422256944446</v>
      </c>
      <c r="C1024" s="7">
        <v>45140.444039351853</v>
      </c>
      <c r="D1024" s="8" t="s">
        <v>29</v>
      </c>
      <c r="E1024" s="10" t="s">
        <v>41</v>
      </c>
      <c r="F1024" s="8" t="s">
        <v>55</v>
      </c>
      <c r="G1024" s="109"/>
      <c r="H10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4" s="48">
        <f>tbl_raw_data[[#This Row],[Date Actioned]]-tbl_raw_data[[#This Row],[Date Tagged]]</f>
        <v>2.1782407406135462E-2</v>
      </c>
      <c r="J1024" s="50">
        <f>HOUR(tbl_raw_data[[#This Row],[time_taken]])*60+MINUTE(tbl_raw_data[[#This Row],[time_taken]])+SECOND(tbl_raw_data[[#This Row],[time_taken]])/60</f>
        <v>31.366666666666667</v>
      </c>
      <c r="K1024" s="54">
        <f>DATE(YEAR(tbl_raw_data[[#This Row],[Date Actioned]]), MONTH(tbl_raw_data[[#This Row],[Date Actioned]]), DAY(tbl_raw_data[[#This Row],[Date Actioned]]))</f>
        <v>45140</v>
      </c>
      <c r="L1024" s="55" t="str">
        <f>UPPER(TEXT(tbl_raw_data[[#This Row],[Updated_date]],"MMMM"))</f>
        <v>AUGUST</v>
      </c>
      <c r="M1024" s="55" t="str">
        <f>UPPER("Week "&amp;IF(ROUNDUP(DAY(tbl_raw_data[[#This Row],[Updated_date]])/7,0)=5,4,ROUNDUP(DAY(tbl_raw_data[[#This Row],[Updated_date]])/7,0)))</f>
        <v>WEEK 1</v>
      </c>
      <c r="N1024" s="57" t="str">
        <f>UPPER(VLOOKUP(tbl_raw_data[[#This Row],[Analyst]],[1]setting!$A$1:$B$15,2,0))</f>
        <v>CAMERON</v>
      </c>
      <c r="O1024" s="57" t="str">
        <f>UPPER(tbl_raw_data[[#This Row],[Outcome]])</f>
        <v>APPROVE</v>
      </c>
      <c r="P1024" s="57" t="str">
        <f>UPPER(tbl_raw_data[[#This Row],[Queue Name]])</f>
        <v>CONSUMER POST BUREAU</v>
      </c>
      <c r="Q1024" s="57" t="str">
        <f>IF(tbl_raw_data[[#This Row],[time_taken_in_mins]]&lt;=20,"SLA_MET","SLA_NOT_MET")</f>
        <v>SLA_NOT_MET</v>
      </c>
    </row>
    <row r="1025" spans="1:17" ht="15" customHeight="1" x14ac:dyDescent="0.25">
      <c r="A1025" s="22" t="s">
        <v>450</v>
      </c>
      <c r="B1025" s="12">
        <v>45140.42391203704</v>
      </c>
      <c r="C1025" s="15">
        <v>45140.426562499997</v>
      </c>
      <c r="D1025" s="16" t="s">
        <v>8</v>
      </c>
      <c r="E1025" s="16" t="s">
        <v>9</v>
      </c>
      <c r="F1025" s="16" t="s">
        <v>14</v>
      </c>
      <c r="G1025" s="107" t="s">
        <v>451</v>
      </c>
      <c r="H10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25" s="48">
        <f>tbl_raw_data[[#This Row],[Date Actioned]]-tbl_raw_data[[#This Row],[Date Tagged]]</f>
        <v>2.6504629568080418E-3</v>
      </c>
      <c r="J1025" s="50">
        <f>HOUR(tbl_raw_data[[#This Row],[time_taken]])*60+MINUTE(tbl_raw_data[[#This Row],[time_taken]])+SECOND(tbl_raw_data[[#This Row],[time_taken]])/60</f>
        <v>3.8166666666666664</v>
      </c>
      <c r="K1025" s="54">
        <f>DATE(YEAR(tbl_raw_data[[#This Row],[Date Actioned]]), MONTH(tbl_raw_data[[#This Row],[Date Actioned]]), DAY(tbl_raw_data[[#This Row],[Date Actioned]]))</f>
        <v>45140</v>
      </c>
      <c r="L1025" s="55" t="str">
        <f>UPPER(TEXT(tbl_raw_data[[#This Row],[Updated_date]],"MMMM"))</f>
        <v>AUGUST</v>
      </c>
      <c r="M1025" s="55" t="str">
        <f>UPPER("Week "&amp;IF(ROUNDUP(DAY(tbl_raw_data[[#This Row],[Updated_date]])/7,0)=5,4,ROUNDUP(DAY(tbl_raw_data[[#This Row],[Updated_date]])/7,0)))</f>
        <v>WEEK 1</v>
      </c>
      <c r="N1025" s="57" t="str">
        <f>UPPER(VLOOKUP(tbl_raw_data[[#This Row],[Analyst]],[1]setting!$A$1:$B$15,2,0))</f>
        <v>HARDIK</v>
      </c>
      <c r="O1025" s="57" t="str">
        <f>UPPER(tbl_raw_data[[#This Row],[Outcome]])</f>
        <v>WITHDRAW</v>
      </c>
      <c r="P1025" s="57" t="str">
        <f>UPPER(tbl_raw_data[[#This Row],[Queue Name]])</f>
        <v>CONSUMER PRE BUREAU</v>
      </c>
      <c r="Q1025" s="57" t="str">
        <f>IF(tbl_raw_data[[#This Row],[time_taken_in_mins]]&lt;=20,"SLA_MET","SLA_NOT_MET")</f>
        <v>SLA_MET</v>
      </c>
    </row>
    <row r="1026" spans="1:17" ht="15" customHeight="1" x14ac:dyDescent="0.25">
      <c r="A1026" s="5" t="s">
        <v>1268</v>
      </c>
      <c r="B1026" s="12">
        <v>45140.424131944441</v>
      </c>
      <c r="C1026" s="15">
        <v>45140.428206018521</v>
      </c>
      <c r="D1026" s="16" t="s">
        <v>13</v>
      </c>
      <c r="E1026" s="16" t="s">
        <v>9</v>
      </c>
      <c r="F1026" s="16" t="s">
        <v>18</v>
      </c>
      <c r="G1026" s="107" t="s">
        <v>29</v>
      </c>
      <c r="H10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26" s="48">
        <f>tbl_raw_data[[#This Row],[Date Actioned]]-tbl_raw_data[[#This Row],[Date Tagged]]</f>
        <v>4.0740740805631503E-3</v>
      </c>
      <c r="J1026" s="50">
        <f>HOUR(tbl_raw_data[[#This Row],[time_taken]])*60+MINUTE(tbl_raw_data[[#This Row],[time_taken]])+SECOND(tbl_raw_data[[#This Row],[time_taken]])/60</f>
        <v>5.8666666666666671</v>
      </c>
      <c r="K1026" s="54">
        <f>DATE(YEAR(tbl_raw_data[[#This Row],[Date Actioned]]), MONTH(tbl_raw_data[[#This Row],[Date Actioned]]), DAY(tbl_raw_data[[#This Row],[Date Actioned]]))</f>
        <v>45140</v>
      </c>
      <c r="L1026" s="55" t="str">
        <f>UPPER(TEXT(tbl_raw_data[[#This Row],[Updated_date]],"MMMM"))</f>
        <v>AUGUST</v>
      </c>
      <c r="M1026" s="55" t="str">
        <f>UPPER("Week "&amp;IF(ROUNDUP(DAY(tbl_raw_data[[#This Row],[Updated_date]])/7,0)=5,4,ROUNDUP(DAY(tbl_raw_data[[#This Row],[Updated_date]])/7,0)))</f>
        <v>WEEK 1</v>
      </c>
      <c r="N1026" s="57" t="str">
        <f>UPPER(VLOOKUP(tbl_raw_data[[#This Row],[Analyst]],[1]setting!$A$1:$B$15,2,0))</f>
        <v>RAJ</v>
      </c>
      <c r="O1026" s="57" t="str">
        <f>UPPER(tbl_raw_data[[#This Row],[Outcome]])</f>
        <v>APPROVE</v>
      </c>
      <c r="P1026" s="57" t="str">
        <f>UPPER(tbl_raw_data[[#This Row],[Queue Name]])</f>
        <v>CONSUMER PRE BUREAU</v>
      </c>
      <c r="Q1026" s="57" t="str">
        <f>IF(tbl_raw_data[[#This Row],[time_taken_in_mins]]&lt;=20,"SLA_MET","SLA_NOT_MET")</f>
        <v>SLA_MET</v>
      </c>
    </row>
    <row r="1027" spans="1:17" ht="15" customHeight="1" x14ac:dyDescent="0.25">
      <c r="A1027" s="11" t="s">
        <v>7189</v>
      </c>
      <c r="B1027" s="6">
        <v>45140.42597222222</v>
      </c>
      <c r="C1027" s="7">
        <v>45140.450555555559</v>
      </c>
      <c r="D1027" s="8" t="s">
        <v>29</v>
      </c>
      <c r="E1027" s="10" t="s">
        <v>41</v>
      </c>
      <c r="F1027" s="8" t="s">
        <v>55</v>
      </c>
      <c r="G1027" s="109"/>
      <c r="H10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7" s="48">
        <f>tbl_raw_data[[#This Row],[Date Actioned]]-tbl_raw_data[[#This Row],[Date Tagged]]</f>
        <v>2.4583333339251112E-2</v>
      </c>
      <c r="J1027" s="50">
        <f>HOUR(tbl_raw_data[[#This Row],[time_taken]])*60+MINUTE(tbl_raw_data[[#This Row],[time_taken]])+SECOND(tbl_raw_data[[#This Row],[time_taken]])/60</f>
        <v>35.4</v>
      </c>
      <c r="K1027" s="54">
        <f>DATE(YEAR(tbl_raw_data[[#This Row],[Date Actioned]]), MONTH(tbl_raw_data[[#This Row],[Date Actioned]]), DAY(tbl_raw_data[[#This Row],[Date Actioned]]))</f>
        <v>45140</v>
      </c>
      <c r="L1027" s="55" t="str">
        <f>UPPER(TEXT(tbl_raw_data[[#This Row],[Updated_date]],"MMMM"))</f>
        <v>AUGUST</v>
      </c>
      <c r="M1027" s="55" t="str">
        <f>UPPER("Week "&amp;IF(ROUNDUP(DAY(tbl_raw_data[[#This Row],[Updated_date]])/7,0)=5,4,ROUNDUP(DAY(tbl_raw_data[[#This Row],[Updated_date]])/7,0)))</f>
        <v>WEEK 1</v>
      </c>
      <c r="N1027" s="57" t="str">
        <f>UPPER(VLOOKUP(tbl_raw_data[[#This Row],[Analyst]],[1]setting!$A$1:$B$15,2,0))</f>
        <v>CAMERON</v>
      </c>
      <c r="O1027" s="57" t="str">
        <f>UPPER(tbl_raw_data[[#This Row],[Outcome]])</f>
        <v>APPROVE</v>
      </c>
      <c r="P1027" s="57" t="str">
        <f>UPPER(tbl_raw_data[[#This Row],[Queue Name]])</f>
        <v>CONSUMER POST BUREAU</v>
      </c>
      <c r="Q1027" s="57" t="str">
        <f>IF(tbl_raw_data[[#This Row],[time_taken_in_mins]]&lt;=20,"SLA_MET","SLA_NOT_MET")</f>
        <v>SLA_NOT_MET</v>
      </c>
    </row>
    <row r="1028" spans="1:17" ht="15" customHeight="1" x14ac:dyDescent="0.25">
      <c r="A1028" s="22" t="s">
        <v>7115</v>
      </c>
      <c r="B1028" s="6">
        <v>45140.428888888891</v>
      </c>
      <c r="C1028" s="7">
        <v>45140.44940972222</v>
      </c>
      <c r="D1028" s="8" t="s">
        <v>209</v>
      </c>
      <c r="E1028" s="10" t="s">
        <v>28</v>
      </c>
      <c r="F1028" s="8" t="s">
        <v>86</v>
      </c>
      <c r="G1028" s="109"/>
      <c r="H10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8" s="48">
        <f>tbl_raw_data[[#This Row],[Date Actioned]]-tbl_raw_data[[#This Row],[Date Tagged]]</f>
        <v>2.0520833328191657E-2</v>
      </c>
      <c r="J1028" s="50">
        <f>HOUR(tbl_raw_data[[#This Row],[time_taken]])*60+MINUTE(tbl_raw_data[[#This Row],[time_taken]])+SECOND(tbl_raw_data[[#This Row],[time_taken]])/60</f>
        <v>29.55</v>
      </c>
      <c r="K1028" s="54">
        <f>DATE(YEAR(tbl_raw_data[[#This Row],[Date Actioned]]), MONTH(tbl_raw_data[[#This Row],[Date Actioned]]), DAY(tbl_raw_data[[#This Row],[Date Actioned]]))</f>
        <v>45140</v>
      </c>
      <c r="L1028" s="55" t="str">
        <f>UPPER(TEXT(tbl_raw_data[[#This Row],[Updated_date]],"MMMM"))</f>
        <v>AUGUST</v>
      </c>
      <c r="M1028" s="55" t="str">
        <f>UPPER("Week "&amp;IF(ROUNDUP(DAY(tbl_raw_data[[#This Row],[Updated_date]])/7,0)=5,4,ROUNDUP(DAY(tbl_raw_data[[#This Row],[Updated_date]])/7,0)))</f>
        <v>WEEK 1</v>
      </c>
      <c r="N1028" s="57" t="str">
        <f>UPPER(VLOOKUP(tbl_raw_data[[#This Row],[Analyst]],[1]setting!$A$1:$B$15,2,0))</f>
        <v>ASIF</v>
      </c>
      <c r="O1028" s="57" t="str">
        <f>UPPER(tbl_raw_data[[#This Row],[Outcome]])</f>
        <v>DECLINE</v>
      </c>
      <c r="P1028" s="57" t="str">
        <f>UPPER(tbl_raw_data[[#This Row],[Queue Name]])</f>
        <v>CONSUMER EXISTING</v>
      </c>
      <c r="Q1028" s="57" t="str">
        <f>IF(tbl_raw_data[[#This Row],[time_taken_in_mins]]&lt;=20,"SLA_MET","SLA_NOT_MET")</f>
        <v>SLA_NOT_MET</v>
      </c>
    </row>
    <row r="1029" spans="1:17" ht="15" customHeight="1" x14ac:dyDescent="0.25">
      <c r="A1029" s="5" t="s">
        <v>7093</v>
      </c>
      <c r="B1029" s="12">
        <v>45140.431875000002</v>
      </c>
      <c r="C1029" s="13">
        <v>45140.45212962963</v>
      </c>
      <c r="D1029" s="14" t="s">
        <v>209</v>
      </c>
      <c r="E1029" s="16" t="s">
        <v>41</v>
      </c>
      <c r="F1029" s="14" t="s">
        <v>86</v>
      </c>
      <c r="G1029" s="106"/>
      <c r="H10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29" s="48">
        <f>tbl_raw_data[[#This Row],[Date Actioned]]-tbl_raw_data[[#This Row],[Date Tagged]]</f>
        <v>2.025462962774327E-2</v>
      </c>
      <c r="J1029" s="50">
        <f>HOUR(tbl_raw_data[[#This Row],[time_taken]])*60+MINUTE(tbl_raw_data[[#This Row],[time_taken]])+SECOND(tbl_raw_data[[#This Row],[time_taken]])/60</f>
        <v>29.166666666666668</v>
      </c>
      <c r="K1029" s="54">
        <f>DATE(YEAR(tbl_raw_data[[#This Row],[Date Actioned]]), MONTH(tbl_raw_data[[#This Row],[Date Actioned]]), DAY(tbl_raw_data[[#This Row],[Date Actioned]]))</f>
        <v>45140</v>
      </c>
      <c r="L1029" s="55" t="str">
        <f>UPPER(TEXT(tbl_raw_data[[#This Row],[Updated_date]],"MMMM"))</f>
        <v>AUGUST</v>
      </c>
      <c r="M1029" s="55" t="str">
        <f>UPPER("Week "&amp;IF(ROUNDUP(DAY(tbl_raw_data[[#This Row],[Updated_date]])/7,0)=5,4,ROUNDUP(DAY(tbl_raw_data[[#This Row],[Updated_date]])/7,0)))</f>
        <v>WEEK 1</v>
      </c>
      <c r="N1029" s="57" t="str">
        <f>UPPER(VLOOKUP(tbl_raw_data[[#This Row],[Analyst]],[1]setting!$A$1:$B$15,2,0))</f>
        <v>ASIF</v>
      </c>
      <c r="O1029" s="57" t="str">
        <f>UPPER(tbl_raw_data[[#This Row],[Outcome]])</f>
        <v>DECLINE</v>
      </c>
      <c r="P1029" s="57" t="str">
        <f>UPPER(tbl_raw_data[[#This Row],[Queue Name]])</f>
        <v>CONSUMER POST BUREAU</v>
      </c>
      <c r="Q1029" s="57" t="str">
        <f>IF(tbl_raw_data[[#This Row],[time_taken_in_mins]]&lt;=20,"SLA_MET","SLA_NOT_MET")</f>
        <v>SLA_NOT_MET</v>
      </c>
    </row>
    <row r="1030" spans="1:17" ht="15" customHeight="1" x14ac:dyDescent="0.25">
      <c r="A1030" s="5" t="s">
        <v>1162</v>
      </c>
      <c r="B1030" s="6">
        <v>45140.432870370372</v>
      </c>
      <c r="C1030" s="9">
        <v>45140.436782407407</v>
      </c>
      <c r="D1030" s="10" t="s">
        <v>8</v>
      </c>
      <c r="E1030" s="10" t="s">
        <v>9</v>
      </c>
      <c r="F1030" s="10" t="s">
        <v>18</v>
      </c>
      <c r="G1030" s="108" t="s">
        <v>1163</v>
      </c>
      <c r="H10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30" s="48">
        <f>tbl_raw_data[[#This Row],[Date Actioned]]-tbl_raw_data[[#This Row],[Date Tagged]]</f>
        <v>3.9120370347518474E-3</v>
      </c>
      <c r="J1030" s="50">
        <f>HOUR(tbl_raw_data[[#This Row],[time_taken]])*60+MINUTE(tbl_raw_data[[#This Row],[time_taken]])+SECOND(tbl_raw_data[[#This Row],[time_taken]])/60</f>
        <v>5.6333333333333329</v>
      </c>
      <c r="K1030" s="54">
        <f>DATE(YEAR(tbl_raw_data[[#This Row],[Date Actioned]]), MONTH(tbl_raw_data[[#This Row],[Date Actioned]]), DAY(tbl_raw_data[[#This Row],[Date Actioned]]))</f>
        <v>45140</v>
      </c>
      <c r="L1030" s="55" t="str">
        <f>UPPER(TEXT(tbl_raw_data[[#This Row],[Updated_date]],"MMMM"))</f>
        <v>AUGUST</v>
      </c>
      <c r="M1030" s="55" t="str">
        <f>UPPER("Week "&amp;IF(ROUNDUP(DAY(tbl_raw_data[[#This Row],[Updated_date]])/7,0)=5,4,ROUNDUP(DAY(tbl_raw_data[[#This Row],[Updated_date]])/7,0)))</f>
        <v>WEEK 1</v>
      </c>
      <c r="N1030" s="57" t="str">
        <f>UPPER(VLOOKUP(tbl_raw_data[[#This Row],[Analyst]],[1]setting!$A$1:$B$15,2,0))</f>
        <v>RAJ</v>
      </c>
      <c r="O1030" s="57" t="str">
        <f>UPPER(tbl_raw_data[[#This Row],[Outcome]])</f>
        <v>WITHDRAW</v>
      </c>
      <c r="P1030" s="57" t="str">
        <f>UPPER(tbl_raw_data[[#This Row],[Queue Name]])</f>
        <v>CONSUMER PRE BUREAU</v>
      </c>
      <c r="Q1030" s="57" t="str">
        <f>IF(tbl_raw_data[[#This Row],[time_taken_in_mins]]&lt;=20,"SLA_MET","SLA_NOT_MET")</f>
        <v>SLA_MET</v>
      </c>
    </row>
    <row r="1031" spans="1:17" ht="15" customHeight="1" x14ac:dyDescent="0.25">
      <c r="A1031" s="22" t="s">
        <v>1314</v>
      </c>
      <c r="B1031" s="12">
        <v>45140.432870370372</v>
      </c>
      <c r="C1031" s="15">
        <v>45140.437025462961</v>
      </c>
      <c r="D1031" s="16" t="s">
        <v>13</v>
      </c>
      <c r="E1031" s="16" t="s">
        <v>28</v>
      </c>
      <c r="F1031" s="16" t="s">
        <v>14</v>
      </c>
      <c r="G1031" s="107" t="s">
        <v>29</v>
      </c>
      <c r="H10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1" s="48">
        <f>tbl_raw_data[[#This Row],[Date Actioned]]-tbl_raw_data[[#This Row],[Date Tagged]]</f>
        <v>4.1550925889168866E-3</v>
      </c>
      <c r="J1031" s="50">
        <f>HOUR(tbl_raw_data[[#This Row],[time_taken]])*60+MINUTE(tbl_raw_data[[#This Row],[time_taken]])+SECOND(tbl_raw_data[[#This Row],[time_taken]])/60</f>
        <v>5.9833333333333334</v>
      </c>
      <c r="K1031" s="54">
        <f>DATE(YEAR(tbl_raw_data[[#This Row],[Date Actioned]]), MONTH(tbl_raw_data[[#This Row],[Date Actioned]]), DAY(tbl_raw_data[[#This Row],[Date Actioned]]))</f>
        <v>45140</v>
      </c>
      <c r="L1031" s="55" t="str">
        <f>UPPER(TEXT(tbl_raw_data[[#This Row],[Updated_date]],"MMMM"))</f>
        <v>AUGUST</v>
      </c>
      <c r="M1031" s="55" t="str">
        <f>UPPER("Week "&amp;IF(ROUNDUP(DAY(tbl_raw_data[[#This Row],[Updated_date]])/7,0)=5,4,ROUNDUP(DAY(tbl_raw_data[[#This Row],[Updated_date]])/7,0)))</f>
        <v>WEEK 1</v>
      </c>
      <c r="N1031" s="57" t="str">
        <f>UPPER(VLOOKUP(tbl_raw_data[[#This Row],[Analyst]],[1]setting!$A$1:$B$15,2,0))</f>
        <v>HARDIK</v>
      </c>
      <c r="O1031" s="57" t="str">
        <f>UPPER(tbl_raw_data[[#This Row],[Outcome]])</f>
        <v>APPROVE</v>
      </c>
      <c r="P1031" s="57" t="str">
        <f>UPPER(tbl_raw_data[[#This Row],[Queue Name]])</f>
        <v>CONSUMER EXISTING</v>
      </c>
      <c r="Q1031" s="57" t="str">
        <f>IF(tbl_raw_data[[#This Row],[time_taken_in_mins]]&lt;=20,"SLA_MET","SLA_NOT_MET")</f>
        <v>SLA_MET</v>
      </c>
    </row>
    <row r="1032" spans="1:17" ht="15" customHeight="1" x14ac:dyDescent="0.25">
      <c r="A1032" s="5" t="s">
        <v>7204</v>
      </c>
      <c r="B1032" s="6">
        <v>45140.433206018519</v>
      </c>
      <c r="C1032" s="7">
        <v>45140.458645833336</v>
      </c>
      <c r="D1032" s="8" t="s">
        <v>29</v>
      </c>
      <c r="E1032" s="10" t="s">
        <v>28</v>
      </c>
      <c r="F1032" s="8" t="s">
        <v>55</v>
      </c>
      <c r="G1032" s="109"/>
      <c r="H10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2" s="48">
        <f>tbl_raw_data[[#This Row],[Date Actioned]]-tbl_raw_data[[#This Row],[Date Tagged]]</f>
        <v>2.5439814817218576E-2</v>
      </c>
      <c r="J1032" s="50">
        <f>HOUR(tbl_raw_data[[#This Row],[time_taken]])*60+MINUTE(tbl_raw_data[[#This Row],[time_taken]])+SECOND(tbl_raw_data[[#This Row],[time_taken]])/60</f>
        <v>36.633333333333333</v>
      </c>
      <c r="K1032" s="54">
        <f>DATE(YEAR(tbl_raw_data[[#This Row],[Date Actioned]]), MONTH(tbl_raw_data[[#This Row],[Date Actioned]]), DAY(tbl_raw_data[[#This Row],[Date Actioned]]))</f>
        <v>45140</v>
      </c>
      <c r="L1032" s="55" t="str">
        <f>UPPER(TEXT(tbl_raw_data[[#This Row],[Updated_date]],"MMMM"))</f>
        <v>AUGUST</v>
      </c>
      <c r="M1032" s="55" t="str">
        <f>UPPER("Week "&amp;IF(ROUNDUP(DAY(tbl_raw_data[[#This Row],[Updated_date]])/7,0)=5,4,ROUNDUP(DAY(tbl_raw_data[[#This Row],[Updated_date]])/7,0)))</f>
        <v>WEEK 1</v>
      </c>
      <c r="N1032" s="57" t="str">
        <f>UPPER(VLOOKUP(tbl_raw_data[[#This Row],[Analyst]],[1]setting!$A$1:$B$15,2,0))</f>
        <v>CAMERON</v>
      </c>
      <c r="O1032" s="57" t="str">
        <f>UPPER(tbl_raw_data[[#This Row],[Outcome]])</f>
        <v>APPROVE</v>
      </c>
      <c r="P1032" s="57" t="str">
        <f>UPPER(tbl_raw_data[[#This Row],[Queue Name]])</f>
        <v>CONSUMER EXISTING</v>
      </c>
      <c r="Q1032" s="57" t="str">
        <f>IF(tbl_raw_data[[#This Row],[time_taken_in_mins]]&lt;=20,"SLA_MET","SLA_NOT_MET")</f>
        <v>SLA_NOT_MET</v>
      </c>
    </row>
    <row r="1033" spans="1:17" ht="15" customHeight="1" x14ac:dyDescent="0.25">
      <c r="A1033" s="11" t="s">
        <v>1907</v>
      </c>
      <c r="B1033" s="12">
        <v>45140.433807870373</v>
      </c>
      <c r="C1033" s="15">
        <v>45140.438750000001</v>
      </c>
      <c r="D1033" s="16" t="s">
        <v>13</v>
      </c>
      <c r="E1033" s="16" t="s">
        <v>28</v>
      </c>
      <c r="F1033" s="16" t="s">
        <v>18</v>
      </c>
      <c r="G1033" s="107" t="s">
        <v>29</v>
      </c>
      <c r="H10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3" s="48">
        <f>tbl_raw_data[[#This Row],[Date Actioned]]-tbl_raw_data[[#This Row],[Date Tagged]]</f>
        <v>4.9421296280343086E-3</v>
      </c>
      <c r="J1033" s="50">
        <f>HOUR(tbl_raw_data[[#This Row],[time_taken]])*60+MINUTE(tbl_raw_data[[#This Row],[time_taken]])+SECOND(tbl_raw_data[[#This Row],[time_taken]])/60</f>
        <v>7.1166666666666663</v>
      </c>
      <c r="K1033" s="54">
        <f>DATE(YEAR(tbl_raw_data[[#This Row],[Date Actioned]]), MONTH(tbl_raw_data[[#This Row],[Date Actioned]]), DAY(tbl_raw_data[[#This Row],[Date Actioned]]))</f>
        <v>45140</v>
      </c>
      <c r="L1033" s="55" t="str">
        <f>UPPER(TEXT(tbl_raw_data[[#This Row],[Updated_date]],"MMMM"))</f>
        <v>AUGUST</v>
      </c>
      <c r="M1033" s="55" t="str">
        <f>UPPER("Week "&amp;IF(ROUNDUP(DAY(tbl_raw_data[[#This Row],[Updated_date]])/7,0)=5,4,ROUNDUP(DAY(tbl_raw_data[[#This Row],[Updated_date]])/7,0)))</f>
        <v>WEEK 1</v>
      </c>
      <c r="N1033" s="57" t="str">
        <f>UPPER(VLOOKUP(tbl_raw_data[[#This Row],[Analyst]],[1]setting!$A$1:$B$15,2,0))</f>
        <v>RAJ</v>
      </c>
      <c r="O1033" s="57" t="str">
        <f>UPPER(tbl_raw_data[[#This Row],[Outcome]])</f>
        <v>APPROVE</v>
      </c>
      <c r="P1033" s="57" t="str">
        <f>UPPER(tbl_raw_data[[#This Row],[Queue Name]])</f>
        <v>CONSUMER EXISTING</v>
      </c>
      <c r="Q1033" s="57" t="str">
        <f>IF(tbl_raw_data[[#This Row],[time_taken_in_mins]]&lt;=20,"SLA_MET","SLA_NOT_MET")</f>
        <v>SLA_MET</v>
      </c>
    </row>
    <row r="1034" spans="1:17" ht="15" customHeight="1" x14ac:dyDescent="0.25">
      <c r="A1034" s="22" t="s">
        <v>1285</v>
      </c>
      <c r="B1034" s="6">
        <v>45140.435243055559</v>
      </c>
      <c r="C1034" s="9">
        <v>45140.439340277779</v>
      </c>
      <c r="D1034" s="10" t="s">
        <v>13</v>
      </c>
      <c r="E1034" s="10" t="s">
        <v>9</v>
      </c>
      <c r="F1034" s="10" t="s">
        <v>14</v>
      </c>
      <c r="G1034" s="108" t="s">
        <v>29</v>
      </c>
      <c r="H10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4" s="48">
        <f>tbl_raw_data[[#This Row],[Date Actioned]]-tbl_raw_data[[#This Row],[Date Tagged]]</f>
        <v>4.0972222195705399E-3</v>
      </c>
      <c r="J1034" s="50">
        <f>HOUR(tbl_raw_data[[#This Row],[time_taken]])*60+MINUTE(tbl_raw_data[[#This Row],[time_taken]])+SECOND(tbl_raw_data[[#This Row],[time_taken]])/60</f>
        <v>5.9</v>
      </c>
      <c r="K1034" s="54">
        <f>DATE(YEAR(tbl_raw_data[[#This Row],[Date Actioned]]), MONTH(tbl_raw_data[[#This Row],[Date Actioned]]), DAY(tbl_raw_data[[#This Row],[Date Actioned]]))</f>
        <v>45140</v>
      </c>
      <c r="L1034" s="55" t="str">
        <f>UPPER(TEXT(tbl_raw_data[[#This Row],[Updated_date]],"MMMM"))</f>
        <v>AUGUST</v>
      </c>
      <c r="M1034" s="55" t="str">
        <f>UPPER("Week "&amp;IF(ROUNDUP(DAY(tbl_raw_data[[#This Row],[Updated_date]])/7,0)=5,4,ROUNDUP(DAY(tbl_raw_data[[#This Row],[Updated_date]])/7,0)))</f>
        <v>WEEK 1</v>
      </c>
      <c r="N1034" s="57" t="str">
        <f>UPPER(VLOOKUP(tbl_raw_data[[#This Row],[Analyst]],[1]setting!$A$1:$B$15,2,0))</f>
        <v>HARDIK</v>
      </c>
      <c r="O1034" s="57" t="str">
        <f>UPPER(tbl_raw_data[[#This Row],[Outcome]])</f>
        <v>APPROVE</v>
      </c>
      <c r="P1034" s="57" t="str">
        <f>UPPER(tbl_raw_data[[#This Row],[Queue Name]])</f>
        <v>CONSUMER PRE BUREAU</v>
      </c>
      <c r="Q1034" s="57" t="str">
        <f>IF(tbl_raw_data[[#This Row],[time_taken_in_mins]]&lt;=20,"SLA_MET","SLA_NOT_MET")</f>
        <v>SLA_MET</v>
      </c>
    </row>
    <row r="1035" spans="1:17" ht="15" customHeight="1" x14ac:dyDescent="0.25">
      <c r="A1035" s="5" t="s">
        <v>7017</v>
      </c>
      <c r="B1035" s="12">
        <v>45140.437997685185</v>
      </c>
      <c r="C1035" s="13">
        <v>45140.456423611111</v>
      </c>
      <c r="D1035" s="14" t="s">
        <v>29</v>
      </c>
      <c r="E1035" s="16" t="s">
        <v>41</v>
      </c>
      <c r="F1035" s="14" t="s">
        <v>86</v>
      </c>
      <c r="G1035" s="106"/>
      <c r="H10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5" s="48">
        <f>tbl_raw_data[[#This Row],[Date Actioned]]-tbl_raw_data[[#This Row],[Date Tagged]]</f>
        <v>1.8425925925839692E-2</v>
      </c>
      <c r="J1035" s="50">
        <f>HOUR(tbl_raw_data[[#This Row],[time_taken]])*60+MINUTE(tbl_raw_data[[#This Row],[time_taken]])+SECOND(tbl_raw_data[[#This Row],[time_taken]])/60</f>
        <v>26.533333333333335</v>
      </c>
      <c r="K1035" s="54">
        <f>DATE(YEAR(tbl_raw_data[[#This Row],[Date Actioned]]), MONTH(tbl_raw_data[[#This Row],[Date Actioned]]), DAY(tbl_raw_data[[#This Row],[Date Actioned]]))</f>
        <v>45140</v>
      </c>
      <c r="L1035" s="55" t="str">
        <f>UPPER(TEXT(tbl_raw_data[[#This Row],[Updated_date]],"MMMM"))</f>
        <v>AUGUST</v>
      </c>
      <c r="M1035" s="55" t="str">
        <f>UPPER("Week "&amp;IF(ROUNDUP(DAY(tbl_raw_data[[#This Row],[Updated_date]])/7,0)=5,4,ROUNDUP(DAY(tbl_raw_data[[#This Row],[Updated_date]])/7,0)))</f>
        <v>WEEK 1</v>
      </c>
      <c r="N1035" s="57" t="str">
        <f>UPPER(VLOOKUP(tbl_raw_data[[#This Row],[Analyst]],[1]setting!$A$1:$B$15,2,0))</f>
        <v>ASIF</v>
      </c>
      <c r="O1035" s="57" t="str">
        <f>UPPER(tbl_raw_data[[#This Row],[Outcome]])</f>
        <v>APPROVE</v>
      </c>
      <c r="P1035" s="57" t="str">
        <f>UPPER(tbl_raw_data[[#This Row],[Queue Name]])</f>
        <v>CONSUMER POST BUREAU</v>
      </c>
      <c r="Q1035" s="57" t="str">
        <f>IF(tbl_raw_data[[#This Row],[time_taken_in_mins]]&lt;=20,"SLA_MET","SLA_NOT_MET")</f>
        <v>SLA_NOT_MET</v>
      </c>
    </row>
    <row r="1036" spans="1:17" ht="15" customHeight="1" x14ac:dyDescent="0.25">
      <c r="A1036" s="11" t="s">
        <v>238</v>
      </c>
      <c r="B1036" s="6">
        <v>45140.43990740741</v>
      </c>
      <c r="C1036" s="9">
        <v>45140.44195601852</v>
      </c>
      <c r="D1036" s="10" t="s">
        <v>13</v>
      </c>
      <c r="E1036" s="10" t="s">
        <v>28</v>
      </c>
      <c r="F1036" s="10" t="s">
        <v>18</v>
      </c>
      <c r="G1036" s="108" t="s">
        <v>29</v>
      </c>
      <c r="H10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6" s="48">
        <f>tbl_raw_data[[#This Row],[Date Actioned]]-tbl_raw_data[[#This Row],[Date Tagged]]</f>
        <v>2.0486111097852699E-3</v>
      </c>
      <c r="J1036" s="50">
        <f>HOUR(tbl_raw_data[[#This Row],[time_taken]])*60+MINUTE(tbl_raw_data[[#This Row],[time_taken]])+SECOND(tbl_raw_data[[#This Row],[time_taken]])/60</f>
        <v>2.95</v>
      </c>
      <c r="K1036" s="54">
        <f>DATE(YEAR(tbl_raw_data[[#This Row],[Date Actioned]]), MONTH(tbl_raw_data[[#This Row],[Date Actioned]]), DAY(tbl_raw_data[[#This Row],[Date Actioned]]))</f>
        <v>45140</v>
      </c>
      <c r="L1036" s="55" t="str">
        <f>UPPER(TEXT(tbl_raw_data[[#This Row],[Updated_date]],"MMMM"))</f>
        <v>AUGUST</v>
      </c>
      <c r="M1036" s="55" t="str">
        <f>UPPER("Week "&amp;IF(ROUNDUP(DAY(tbl_raw_data[[#This Row],[Updated_date]])/7,0)=5,4,ROUNDUP(DAY(tbl_raw_data[[#This Row],[Updated_date]])/7,0)))</f>
        <v>WEEK 1</v>
      </c>
      <c r="N1036" s="57" t="str">
        <f>UPPER(VLOOKUP(tbl_raw_data[[#This Row],[Analyst]],[1]setting!$A$1:$B$15,2,0))</f>
        <v>RAJ</v>
      </c>
      <c r="O1036" s="57" t="str">
        <f>UPPER(tbl_raw_data[[#This Row],[Outcome]])</f>
        <v>APPROVE</v>
      </c>
      <c r="P1036" s="57" t="str">
        <f>UPPER(tbl_raw_data[[#This Row],[Queue Name]])</f>
        <v>CONSUMER EXISTING</v>
      </c>
      <c r="Q1036" s="57" t="str">
        <f>IF(tbl_raw_data[[#This Row],[time_taken_in_mins]]&lt;=20,"SLA_MET","SLA_NOT_MET")</f>
        <v>SLA_MET</v>
      </c>
    </row>
    <row r="1037" spans="1:17" ht="15" customHeight="1" x14ac:dyDescent="0.25">
      <c r="A1037" s="22" t="s">
        <v>210</v>
      </c>
      <c r="B1037" s="12">
        <v>45140.444560185184</v>
      </c>
      <c r="C1037" s="15">
        <v>45140.446504629632</v>
      </c>
      <c r="D1037" s="16" t="s">
        <v>13</v>
      </c>
      <c r="E1037" s="16" t="s">
        <v>9</v>
      </c>
      <c r="F1037" s="16" t="s">
        <v>14</v>
      </c>
      <c r="G1037" s="107" t="s">
        <v>29</v>
      </c>
      <c r="H10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7" s="48">
        <f>tbl_raw_data[[#This Row],[Date Actioned]]-tbl_raw_data[[#This Row],[Date Tagged]]</f>
        <v>1.9444444478722289E-3</v>
      </c>
      <c r="J1037" s="50">
        <f>HOUR(tbl_raw_data[[#This Row],[time_taken]])*60+MINUTE(tbl_raw_data[[#This Row],[time_taken]])+SECOND(tbl_raw_data[[#This Row],[time_taken]])/60</f>
        <v>2.8</v>
      </c>
      <c r="K1037" s="54">
        <f>DATE(YEAR(tbl_raw_data[[#This Row],[Date Actioned]]), MONTH(tbl_raw_data[[#This Row],[Date Actioned]]), DAY(tbl_raw_data[[#This Row],[Date Actioned]]))</f>
        <v>45140</v>
      </c>
      <c r="L1037" s="55" t="str">
        <f>UPPER(TEXT(tbl_raw_data[[#This Row],[Updated_date]],"MMMM"))</f>
        <v>AUGUST</v>
      </c>
      <c r="M1037" s="55" t="str">
        <f>UPPER("Week "&amp;IF(ROUNDUP(DAY(tbl_raw_data[[#This Row],[Updated_date]])/7,0)=5,4,ROUNDUP(DAY(tbl_raw_data[[#This Row],[Updated_date]])/7,0)))</f>
        <v>WEEK 1</v>
      </c>
      <c r="N1037" s="57" t="str">
        <f>UPPER(VLOOKUP(tbl_raw_data[[#This Row],[Analyst]],[1]setting!$A$1:$B$15,2,0))</f>
        <v>HARDIK</v>
      </c>
      <c r="O1037" s="57" t="str">
        <f>UPPER(tbl_raw_data[[#This Row],[Outcome]])</f>
        <v>APPROVE</v>
      </c>
      <c r="P1037" s="57" t="str">
        <f>UPPER(tbl_raw_data[[#This Row],[Queue Name]])</f>
        <v>CONSUMER PRE BUREAU</v>
      </c>
      <c r="Q1037" s="57" t="str">
        <f>IF(tbl_raw_data[[#This Row],[time_taken_in_mins]]&lt;=20,"SLA_MET","SLA_NOT_MET")</f>
        <v>SLA_MET</v>
      </c>
    </row>
    <row r="1038" spans="1:17" ht="15" customHeight="1" x14ac:dyDescent="0.25">
      <c r="A1038" s="5" t="s">
        <v>266</v>
      </c>
      <c r="B1038" s="6">
        <v>45140.449305555558</v>
      </c>
      <c r="C1038" s="9">
        <v>45140.45144675926</v>
      </c>
      <c r="D1038" s="10" t="s">
        <v>13</v>
      </c>
      <c r="E1038" s="10" t="s">
        <v>28</v>
      </c>
      <c r="F1038" s="10" t="s">
        <v>18</v>
      </c>
      <c r="G1038" s="108" t="s">
        <v>29</v>
      </c>
      <c r="H10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38" s="48">
        <f>tbl_raw_data[[#This Row],[Date Actioned]]-tbl_raw_data[[#This Row],[Date Tagged]]</f>
        <v>2.1412037021946162E-3</v>
      </c>
      <c r="J1038" s="50">
        <f>HOUR(tbl_raw_data[[#This Row],[time_taken]])*60+MINUTE(tbl_raw_data[[#This Row],[time_taken]])+SECOND(tbl_raw_data[[#This Row],[time_taken]])/60</f>
        <v>3.0833333333333335</v>
      </c>
      <c r="K1038" s="54">
        <f>DATE(YEAR(tbl_raw_data[[#This Row],[Date Actioned]]), MONTH(tbl_raw_data[[#This Row],[Date Actioned]]), DAY(tbl_raw_data[[#This Row],[Date Actioned]]))</f>
        <v>45140</v>
      </c>
      <c r="L1038" s="55" t="str">
        <f>UPPER(TEXT(tbl_raw_data[[#This Row],[Updated_date]],"MMMM"))</f>
        <v>AUGUST</v>
      </c>
      <c r="M1038" s="55" t="str">
        <f>UPPER("Week "&amp;IF(ROUNDUP(DAY(tbl_raw_data[[#This Row],[Updated_date]])/7,0)=5,4,ROUNDUP(DAY(tbl_raw_data[[#This Row],[Updated_date]])/7,0)))</f>
        <v>WEEK 1</v>
      </c>
      <c r="N1038" s="57" t="str">
        <f>UPPER(VLOOKUP(tbl_raw_data[[#This Row],[Analyst]],[1]setting!$A$1:$B$15,2,0))</f>
        <v>RAJ</v>
      </c>
      <c r="O1038" s="57" t="str">
        <f>UPPER(tbl_raw_data[[#This Row],[Outcome]])</f>
        <v>APPROVE</v>
      </c>
      <c r="P1038" s="57" t="str">
        <f>UPPER(tbl_raw_data[[#This Row],[Queue Name]])</f>
        <v>CONSUMER EXISTING</v>
      </c>
      <c r="Q1038" s="57" t="str">
        <f>IF(tbl_raw_data[[#This Row],[time_taken_in_mins]]&lt;=20,"SLA_MET","SLA_NOT_MET")</f>
        <v>SLA_MET</v>
      </c>
    </row>
    <row r="1039" spans="1:17" ht="15" customHeight="1" x14ac:dyDescent="0.25">
      <c r="A1039" s="11" t="s">
        <v>6118</v>
      </c>
      <c r="B1039" s="12">
        <v>45140.449548611112</v>
      </c>
      <c r="C1039" s="13">
        <v>45140.461747685185</v>
      </c>
      <c r="D1039" s="14" t="s">
        <v>29</v>
      </c>
      <c r="E1039" s="16" t="s">
        <v>41</v>
      </c>
      <c r="F1039" s="14" t="s">
        <v>86</v>
      </c>
      <c r="G1039" s="106"/>
      <c r="H10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39" s="48">
        <f>tbl_raw_data[[#This Row],[Date Actioned]]-tbl_raw_data[[#This Row],[Date Tagged]]</f>
        <v>1.2199074073578231E-2</v>
      </c>
      <c r="J1039" s="50">
        <f>HOUR(tbl_raw_data[[#This Row],[time_taken]])*60+MINUTE(tbl_raw_data[[#This Row],[time_taken]])+SECOND(tbl_raw_data[[#This Row],[time_taken]])/60</f>
        <v>17.566666666666666</v>
      </c>
      <c r="K1039" s="54">
        <f>DATE(YEAR(tbl_raw_data[[#This Row],[Date Actioned]]), MONTH(tbl_raw_data[[#This Row],[Date Actioned]]), DAY(tbl_raw_data[[#This Row],[Date Actioned]]))</f>
        <v>45140</v>
      </c>
      <c r="L1039" s="55" t="str">
        <f>UPPER(TEXT(tbl_raw_data[[#This Row],[Updated_date]],"MMMM"))</f>
        <v>AUGUST</v>
      </c>
      <c r="M1039" s="55" t="str">
        <f>UPPER("Week "&amp;IF(ROUNDUP(DAY(tbl_raw_data[[#This Row],[Updated_date]])/7,0)=5,4,ROUNDUP(DAY(tbl_raw_data[[#This Row],[Updated_date]])/7,0)))</f>
        <v>WEEK 1</v>
      </c>
      <c r="N1039" s="57" t="str">
        <f>UPPER(VLOOKUP(tbl_raw_data[[#This Row],[Analyst]],[1]setting!$A$1:$B$15,2,0))</f>
        <v>ASIF</v>
      </c>
      <c r="O1039" s="57" t="str">
        <f>UPPER(tbl_raw_data[[#This Row],[Outcome]])</f>
        <v>APPROVE</v>
      </c>
      <c r="P1039" s="57" t="str">
        <f>UPPER(tbl_raw_data[[#This Row],[Queue Name]])</f>
        <v>CONSUMER POST BUREAU</v>
      </c>
      <c r="Q1039" s="57" t="str">
        <f>IF(tbl_raw_data[[#This Row],[time_taken_in_mins]]&lt;=20,"SLA_MET","SLA_NOT_MET")</f>
        <v>SLA_MET</v>
      </c>
    </row>
    <row r="1040" spans="1:17" ht="15" customHeight="1" x14ac:dyDescent="0.25">
      <c r="A1040" s="22" t="s">
        <v>1109</v>
      </c>
      <c r="B1040" s="6">
        <v>45140.449664351851</v>
      </c>
      <c r="C1040" s="9">
        <v>45140.45349537037</v>
      </c>
      <c r="D1040" s="10" t="s">
        <v>13</v>
      </c>
      <c r="E1040" s="10" t="s">
        <v>28</v>
      </c>
      <c r="F1040" s="10" t="s">
        <v>18</v>
      </c>
      <c r="G1040" s="108" t="s">
        <v>29</v>
      </c>
      <c r="H10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0" s="48">
        <f>tbl_raw_data[[#This Row],[Date Actioned]]-tbl_raw_data[[#This Row],[Date Tagged]]</f>
        <v>3.8310185191221535E-3</v>
      </c>
      <c r="J1040" s="50">
        <f>HOUR(tbl_raw_data[[#This Row],[time_taken]])*60+MINUTE(tbl_raw_data[[#This Row],[time_taken]])+SECOND(tbl_raw_data[[#This Row],[time_taken]])/60</f>
        <v>5.5166666666666666</v>
      </c>
      <c r="K1040" s="54">
        <f>DATE(YEAR(tbl_raw_data[[#This Row],[Date Actioned]]), MONTH(tbl_raw_data[[#This Row],[Date Actioned]]), DAY(tbl_raw_data[[#This Row],[Date Actioned]]))</f>
        <v>45140</v>
      </c>
      <c r="L1040" s="55" t="str">
        <f>UPPER(TEXT(tbl_raw_data[[#This Row],[Updated_date]],"MMMM"))</f>
        <v>AUGUST</v>
      </c>
      <c r="M1040" s="55" t="str">
        <f>UPPER("Week "&amp;IF(ROUNDUP(DAY(tbl_raw_data[[#This Row],[Updated_date]])/7,0)=5,4,ROUNDUP(DAY(tbl_raw_data[[#This Row],[Updated_date]])/7,0)))</f>
        <v>WEEK 1</v>
      </c>
      <c r="N1040" s="57" t="str">
        <f>UPPER(VLOOKUP(tbl_raw_data[[#This Row],[Analyst]],[1]setting!$A$1:$B$15,2,0))</f>
        <v>RAJ</v>
      </c>
      <c r="O1040" s="57" t="str">
        <f>UPPER(tbl_raw_data[[#This Row],[Outcome]])</f>
        <v>APPROVE</v>
      </c>
      <c r="P1040" s="57" t="str">
        <f>UPPER(tbl_raw_data[[#This Row],[Queue Name]])</f>
        <v>CONSUMER EXISTING</v>
      </c>
      <c r="Q1040" s="57" t="str">
        <f>IF(tbl_raw_data[[#This Row],[time_taken_in_mins]]&lt;=20,"SLA_MET","SLA_NOT_MET")</f>
        <v>SLA_MET</v>
      </c>
    </row>
    <row r="1041" spans="1:17" ht="15" customHeight="1" x14ac:dyDescent="0.25">
      <c r="A1041" s="5" t="s">
        <v>1011</v>
      </c>
      <c r="B1041" s="12">
        <v>45140.453530092593</v>
      </c>
      <c r="C1041" s="15">
        <v>45140.45722222222</v>
      </c>
      <c r="D1041" s="16" t="s">
        <v>13</v>
      </c>
      <c r="E1041" s="16" t="s">
        <v>41</v>
      </c>
      <c r="F1041" s="16" t="s">
        <v>18</v>
      </c>
      <c r="G1041" s="107" t="s">
        <v>67</v>
      </c>
      <c r="H10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1" s="48">
        <f>tbl_raw_data[[#This Row],[Date Actioned]]-tbl_raw_data[[#This Row],[Date Tagged]]</f>
        <v>3.6921296268701553E-3</v>
      </c>
      <c r="J1041" s="50">
        <f>HOUR(tbl_raw_data[[#This Row],[time_taken]])*60+MINUTE(tbl_raw_data[[#This Row],[time_taken]])+SECOND(tbl_raw_data[[#This Row],[time_taken]])/60</f>
        <v>5.3166666666666664</v>
      </c>
      <c r="K1041" s="54">
        <f>DATE(YEAR(tbl_raw_data[[#This Row],[Date Actioned]]), MONTH(tbl_raw_data[[#This Row],[Date Actioned]]), DAY(tbl_raw_data[[#This Row],[Date Actioned]]))</f>
        <v>45140</v>
      </c>
      <c r="L1041" s="55" t="str">
        <f>UPPER(TEXT(tbl_raw_data[[#This Row],[Updated_date]],"MMMM"))</f>
        <v>AUGUST</v>
      </c>
      <c r="M1041" s="55" t="str">
        <f>UPPER("Week "&amp;IF(ROUNDUP(DAY(tbl_raw_data[[#This Row],[Updated_date]])/7,0)=5,4,ROUNDUP(DAY(tbl_raw_data[[#This Row],[Updated_date]])/7,0)))</f>
        <v>WEEK 1</v>
      </c>
      <c r="N1041" s="57" t="str">
        <f>UPPER(VLOOKUP(tbl_raw_data[[#This Row],[Analyst]],[1]setting!$A$1:$B$15,2,0))</f>
        <v>RAJ</v>
      </c>
      <c r="O1041" s="57" t="str">
        <f>UPPER(tbl_raw_data[[#This Row],[Outcome]])</f>
        <v>APPROVE</v>
      </c>
      <c r="P1041" s="57" t="str">
        <f>UPPER(tbl_raw_data[[#This Row],[Queue Name]])</f>
        <v>CONSUMER POST BUREAU</v>
      </c>
      <c r="Q1041" s="57" t="str">
        <f>IF(tbl_raw_data[[#This Row],[time_taken_in_mins]]&lt;=20,"SLA_MET","SLA_NOT_MET")</f>
        <v>SLA_MET</v>
      </c>
    </row>
    <row r="1042" spans="1:17" ht="15" customHeight="1" x14ac:dyDescent="0.25">
      <c r="A1042" s="11" t="s">
        <v>1713</v>
      </c>
      <c r="B1042" s="12">
        <v>45140.457083333335</v>
      </c>
      <c r="C1042" s="15">
        <v>45140.461770833332</v>
      </c>
      <c r="D1042" s="16" t="s">
        <v>8</v>
      </c>
      <c r="E1042" s="16" t="s">
        <v>9</v>
      </c>
      <c r="F1042" s="16" t="s">
        <v>109</v>
      </c>
      <c r="G1042" s="107" t="s">
        <v>632</v>
      </c>
      <c r="H10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42" s="48">
        <f>tbl_raw_data[[#This Row],[Date Actioned]]-tbl_raw_data[[#This Row],[Date Tagged]]</f>
        <v>4.687499997089617E-3</v>
      </c>
      <c r="J1042" s="50">
        <f>HOUR(tbl_raw_data[[#This Row],[time_taken]])*60+MINUTE(tbl_raw_data[[#This Row],[time_taken]])+SECOND(tbl_raw_data[[#This Row],[time_taken]])/60</f>
        <v>6.75</v>
      </c>
      <c r="K1042" s="54">
        <f>DATE(YEAR(tbl_raw_data[[#This Row],[Date Actioned]]), MONTH(tbl_raw_data[[#This Row],[Date Actioned]]), DAY(tbl_raw_data[[#This Row],[Date Actioned]]))</f>
        <v>45140</v>
      </c>
      <c r="L1042" s="55" t="str">
        <f>UPPER(TEXT(tbl_raw_data[[#This Row],[Updated_date]],"MMMM"))</f>
        <v>AUGUST</v>
      </c>
      <c r="M1042" s="55" t="str">
        <f>UPPER("Week "&amp;IF(ROUNDUP(DAY(tbl_raw_data[[#This Row],[Updated_date]])/7,0)=5,4,ROUNDUP(DAY(tbl_raw_data[[#This Row],[Updated_date]])/7,0)))</f>
        <v>WEEK 1</v>
      </c>
      <c r="N1042" s="57" t="str">
        <f>UPPER(VLOOKUP(tbl_raw_data[[#This Row],[Analyst]],[1]setting!$A$1:$B$15,2,0))</f>
        <v>NAVED</v>
      </c>
      <c r="O1042" s="57" t="str">
        <f>UPPER(tbl_raw_data[[#This Row],[Outcome]])</f>
        <v>WITHDRAW</v>
      </c>
      <c r="P1042" s="57" t="str">
        <f>UPPER(tbl_raw_data[[#This Row],[Queue Name]])</f>
        <v>CONSUMER PRE BUREAU</v>
      </c>
      <c r="Q1042" s="57" t="str">
        <f>IF(tbl_raw_data[[#This Row],[time_taken_in_mins]]&lt;=20,"SLA_MET","SLA_NOT_MET")</f>
        <v>SLA_MET</v>
      </c>
    </row>
    <row r="1043" spans="1:17" ht="15" customHeight="1" x14ac:dyDescent="0.25">
      <c r="A1043" s="11" t="s">
        <v>4558</v>
      </c>
      <c r="B1043" s="6">
        <v>45140.457499999997</v>
      </c>
      <c r="C1043" s="7">
        <v>45140.466168981482</v>
      </c>
      <c r="D1043" s="8" t="s">
        <v>209</v>
      </c>
      <c r="E1043" s="10" t="s">
        <v>41</v>
      </c>
      <c r="F1043" s="8" t="s">
        <v>55</v>
      </c>
      <c r="G1043" s="109"/>
      <c r="H10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3" s="48">
        <f>tbl_raw_data[[#This Row],[Date Actioned]]-tbl_raw_data[[#This Row],[Date Tagged]]</f>
        <v>8.668981485243421E-3</v>
      </c>
      <c r="J1043" s="50">
        <f>HOUR(tbl_raw_data[[#This Row],[time_taken]])*60+MINUTE(tbl_raw_data[[#This Row],[time_taken]])+SECOND(tbl_raw_data[[#This Row],[time_taken]])/60</f>
        <v>12.483333333333333</v>
      </c>
      <c r="K1043" s="54">
        <f>DATE(YEAR(tbl_raw_data[[#This Row],[Date Actioned]]), MONTH(tbl_raw_data[[#This Row],[Date Actioned]]), DAY(tbl_raw_data[[#This Row],[Date Actioned]]))</f>
        <v>45140</v>
      </c>
      <c r="L1043" s="55" t="str">
        <f>UPPER(TEXT(tbl_raw_data[[#This Row],[Updated_date]],"MMMM"))</f>
        <v>AUGUST</v>
      </c>
      <c r="M1043" s="55" t="str">
        <f>UPPER("Week "&amp;IF(ROUNDUP(DAY(tbl_raw_data[[#This Row],[Updated_date]])/7,0)=5,4,ROUNDUP(DAY(tbl_raw_data[[#This Row],[Updated_date]])/7,0)))</f>
        <v>WEEK 1</v>
      </c>
      <c r="N1043" s="57" t="str">
        <f>UPPER(VLOOKUP(tbl_raw_data[[#This Row],[Analyst]],[1]setting!$A$1:$B$15,2,0))</f>
        <v>CAMERON</v>
      </c>
      <c r="O1043" s="57" t="str">
        <f>UPPER(tbl_raw_data[[#This Row],[Outcome]])</f>
        <v>DECLINE</v>
      </c>
      <c r="P1043" s="57" t="str">
        <f>UPPER(tbl_raw_data[[#This Row],[Queue Name]])</f>
        <v>CONSUMER POST BUREAU</v>
      </c>
      <c r="Q1043" s="57" t="str">
        <f>IF(tbl_raw_data[[#This Row],[time_taken_in_mins]]&lt;=20,"SLA_MET","SLA_NOT_MET")</f>
        <v>SLA_MET</v>
      </c>
    </row>
    <row r="1044" spans="1:17" ht="15" customHeight="1" x14ac:dyDescent="0.25">
      <c r="A1044" s="11" t="s">
        <v>884</v>
      </c>
      <c r="B1044" s="6">
        <v>45140.462326388886</v>
      </c>
      <c r="C1044" s="9">
        <v>45140.465810185182</v>
      </c>
      <c r="D1044" s="10" t="s">
        <v>13</v>
      </c>
      <c r="E1044" s="10" t="s">
        <v>28</v>
      </c>
      <c r="F1044" s="10" t="s">
        <v>14</v>
      </c>
      <c r="G1044" s="108" t="s">
        <v>53</v>
      </c>
      <c r="H10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4" s="48">
        <f>tbl_raw_data[[#This Row],[Date Actioned]]-tbl_raw_data[[#This Row],[Date Tagged]]</f>
        <v>3.4837962957681157E-3</v>
      </c>
      <c r="J1044" s="50">
        <f>HOUR(tbl_raw_data[[#This Row],[time_taken]])*60+MINUTE(tbl_raw_data[[#This Row],[time_taken]])+SECOND(tbl_raw_data[[#This Row],[time_taken]])/60</f>
        <v>5.0166666666666666</v>
      </c>
      <c r="K1044" s="54">
        <f>DATE(YEAR(tbl_raw_data[[#This Row],[Date Actioned]]), MONTH(tbl_raw_data[[#This Row],[Date Actioned]]), DAY(tbl_raw_data[[#This Row],[Date Actioned]]))</f>
        <v>45140</v>
      </c>
      <c r="L1044" s="55" t="str">
        <f>UPPER(TEXT(tbl_raw_data[[#This Row],[Updated_date]],"MMMM"))</f>
        <v>AUGUST</v>
      </c>
      <c r="M1044" s="55" t="str">
        <f>UPPER("Week "&amp;IF(ROUNDUP(DAY(tbl_raw_data[[#This Row],[Updated_date]])/7,0)=5,4,ROUNDUP(DAY(tbl_raw_data[[#This Row],[Updated_date]])/7,0)))</f>
        <v>WEEK 1</v>
      </c>
      <c r="N1044" s="57" t="str">
        <f>UPPER(VLOOKUP(tbl_raw_data[[#This Row],[Analyst]],[1]setting!$A$1:$B$15,2,0))</f>
        <v>HARDIK</v>
      </c>
      <c r="O1044" s="57" t="str">
        <f>UPPER(tbl_raw_data[[#This Row],[Outcome]])</f>
        <v>APPROVE</v>
      </c>
      <c r="P1044" s="57" t="str">
        <f>UPPER(tbl_raw_data[[#This Row],[Queue Name]])</f>
        <v>CONSUMER EXISTING</v>
      </c>
      <c r="Q1044" s="57" t="str">
        <f>IF(tbl_raw_data[[#This Row],[time_taken_in_mins]]&lt;=20,"SLA_MET","SLA_NOT_MET")</f>
        <v>SLA_MET</v>
      </c>
    </row>
    <row r="1045" spans="1:17" ht="15" customHeight="1" x14ac:dyDescent="0.25">
      <c r="A1045" s="22" t="s">
        <v>663</v>
      </c>
      <c r="B1045" s="6">
        <v>45140.462870370371</v>
      </c>
      <c r="C1045" s="9">
        <v>45140.465983796297</v>
      </c>
      <c r="D1045" s="10" t="s">
        <v>8</v>
      </c>
      <c r="E1045" s="10" t="s">
        <v>41</v>
      </c>
      <c r="F1045" s="10" t="s">
        <v>18</v>
      </c>
      <c r="G1045" s="108" t="s">
        <v>664</v>
      </c>
      <c r="H10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45" s="48">
        <f>tbl_raw_data[[#This Row],[Date Actioned]]-tbl_raw_data[[#This Row],[Date Tagged]]</f>
        <v>3.1134259261307307E-3</v>
      </c>
      <c r="J1045" s="50">
        <f>HOUR(tbl_raw_data[[#This Row],[time_taken]])*60+MINUTE(tbl_raw_data[[#This Row],[time_taken]])+SECOND(tbl_raw_data[[#This Row],[time_taken]])/60</f>
        <v>4.4833333333333334</v>
      </c>
      <c r="K1045" s="54">
        <f>DATE(YEAR(tbl_raw_data[[#This Row],[Date Actioned]]), MONTH(tbl_raw_data[[#This Row],[Date Actioned]]), DAY(tbl_raw_data[[#This Row],[Date Actioned]]))</f>
        <v>45140</v>
      </c>
      <c r="L1045" s="55" t="str">
        <f>UPPER(TEXT(tbl_raw_data[[#This Row],[Updated_date]],"MMMM"))</f>
        <v>AUGUST</v>
      </c>
      <c r="M1045" s="55" t="str">
        <f>UPPER("Week "&amp;IF(ROUNDUP(DAY(tbl_raw_data[[#This Row],[Updated_date]])/7,0)=5,4,ROUNDUP(DAY(tbl_raw_data[[#This Row],[Updated_date]])/7,0)))</f>
        <v>WEEK 1</v>
      </c>
      <c r="N1045" s="57" t="str">
        <f>UPPER(VLOOKUP(tbl_raw_data[[#This Row],[Analyst]],[1]setting!$A$1:$B$15,2,0))</f>
        <v>RAJ</v>
      </c>
      <c r="O1045" s="57" t="str">
        <f>UPPER(tbl_raw_data[[#This Row],[Outcome]])</f>
        <v>WITHDRAW</v>
      </c>
      <c r="P1045" s="57" t="str">
        <f>UPPER(tbl_raw_data[[#This Row],[Queue Name]])</f>
        <v>CONSUMER POST BUREAU</v>
      </c>
      <c r="Q1045" s="57" t="str">
        <f>IF(tbl_raw_data[[#This Row],[time_taken_in_mins]]&lt;=20,"SLA_MET","SLA_NOT_MET")</f>
        <v>SLA_MET</v>
      </c>
    </row>
    <row r="1046" spans="1:17" ht="15" customHeight="1" x14ac:dyDescent="0.25">
      <c r="A1046" s="22" t="s">
        <v>1929</v>
      </c>
      <c r="B1046" s="12">
        <v>45140.46738425926</v>
      </c>
      <c r="C1046" s="15">
        <v>45140.472361111111</v>
      </c>
      <c r="D1046" s="16" t="s">
        <v>46</v>
      </c>
      <c r="E1046" s="16" t="s">
        <v>28</v>
      </c>
      <c r="F1046" s="16" t="s">
        <v>109</v>
      </c>
      <c r="G1046" s="107" t="s">
        <v>1930</v>
      </c>
      <c r="H10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046" s="48">
        <f>tbl_raw_data[[#This Row],[Date Actioned]]-tbl_raw_data[[#This Row],[Date Tagged]]</f>
        <v>4.9768518510973081E-3</v>
      </c>
      <c r="J1046" s="50">
        <f>HOUR(tbl_raw_data[[#This Row],[time_taken]])*60+MINUTE(tbl_raw_data[[#This Row],[time_taken]])+SECOND(tbl_raw_data[[#This Row],[time_taken]])/60</f>
        <v>7.166666666666667</v>
      </c>
      <c r="K1046" s="54">
        <f>DATE(YEAR(tbl_raw_data[[#This Row],[Date Actioned]]), MONTH(tbl_raw_data[[#This Row],[Date Actioned]]), DAY(tbl_raw_data[[#This Row],[Date Actioned]]))</f>
        <v>45140</v>
      </c>
      <c r="L1046" s="55" t="str">
        <f>UPPER(TEXT(tbl_raw_data[[#This Row],[Updated_date]],"MMMM"))</f>
        <v>AUGUST</v>
      </c>
      <c r="M1046" s="55" t="str">
        <f>UPPER("Week "&amp;IF(ROUNDUP(DAY(tbl_raw_data[[#This Row],[Updated_date]])/7,0)=5,4,ROUNDUP(DAY(tbl_raw_data[[#This Row],[Updated_date]])/7,0)))</f>
        <v>WEEK 1</v>
      </c>
      <c r="N1046" s="57" t="str">
        <f>UPPER(VLOOKUP(tbl_raw_data[[#This Row],[Analyst]],[1]setting!$A$1:$B$15,2,0))</f>
        <v>NAVED</v>
      </c>
      <c r="O1046" s="57" t="str">
        <f>UPPER(tbl_raw_data[[#This Row],[Outcome]])</f>
        <v>DECLINE</v>
      </c>
      <c r="P1046" s="57" t="str">
        <f>UPPER(tbl_raw_data[[#This Row],[Queue Name]])</f>
        <v>CONSUMER EXISTING</v>
      </c>
      <c r="Q1046" s="57" t="str">
        <f>IF(tbl_raw_data[[#This Row],[time_taken_in_mins]]&lt;=20,"SLA_MET","SLA_NOT_MET")</f>
        <v>SLA_MET</v>
      </c>
    </row>
    <row r="1047" spans="1:17" ht="15" customHeight="1" x14ac:dyDescent="0.25">
      <c r="A1047" s="22" t="s">
        <v>2603</v>
      </c>
      <c r="B1047" s="12">
        <v>45140.470289351855</v>
      </c>
      <c r="C1047" s="15">
        <v>45140.476099537038</v>
      </c>
      <c r="D1047" s="16" t="s">
        <v>13</v>
      </c>
      <c r="E1047" s="16" t="s">
        <v>9</v>
      </c>
      <c r="F1047" s="16" t="s">
        <v>14</v>
      </c>
      <c r="G1047" s="107" t="s">
        <v>155</v>
      </c>
      <c r="H10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47" s="48">
        <f>tbl_raw_data[[#This Row],[Date Actioned]]-tbl_raw_data[[#This Row],[Date Tagged]]</f>
        <v>5.8101851827814244E-3</v>
      </c>
      <c r="J1047" s="50">
        <f>HOUR(tbl_raw_data[[#This Row],[time_taken]])*60+MINUTE(tbl_raw_data[[#This Row],[time_taken]])+SECOND(tbl_raw_data[[#This Row],[time_taken]])/60</f>
        <v>8.3666666666666671</v>
      </c>
      <c r="K1047" s="54">
        <f>DATE(YEAR(tbl_raw_data[[#This Row],[Date Actioned]]), MONTH(tbl_raw_data[[#This Row],[Date Actioned]]), DAY(tbl_raw_data[[#This Row],[Date Actioned]]))</f>
        <v>45140</v>
      </c>
      <c r="L1047" s="55" t="str">
        <f>UPPER(TEXT(tbl_raw_data[[#This Row],[Updated_date]],"MMMM"))</f>
        <v>AUGUST</v>
      </c>
      <c r="M1047" s="55" t="str">
        <f>UPPER("Week "&amp;IF(ROUNDUP(DAY(tbl_raw_data[[#This Row],[Updated_date]])/7,0)=5,4,ROUNDUP(DAY(tbl_raw_data[[#This Row],[Updated_date]])/7,0)))</f>
        <v>WEEK 1</v>
      </c>
      <c r="N1047" s="57" t="str">
        <f>UPPER(VLOOKUP(tbl_raw_data[[#This Row],[Analyst]],[1]setting!$A$1:$B$15,2,0))</f>
        <v>HARDIK</v>
      </c>
      <c r="O1047" s="57" t="str">
        <f>UPPER(tbl_raw_data[[#This Row],[Outcome]])</f>
        <v>APPROVE</v>
      </c>
      <c r="P1047" s="57" t="str">
        <f>UPPER(tbl_raw_data[[#This Row],[Queue Name]])</f>
        <v>CONSUMER PRE BUREAU</v>
      </c>
      <c r="Q1047" s="57" t="str">
        <f>IF(tbl_raw_data[[#This Row],[time_taken_in_mins]]&lt;=20,"SLA_MET","SLA_NOT_MET")</f>
        <v>SLA_MET</v>
      </c>
    </row>
    <row r="1048" spans="1:17" ht="15" customHeight="1" x14ac:dyDescent="0.25">
      <c r="A1048" s="5" t="s">
        <v>12</v>
      </c>
      <c r="B1048" s="6">
        <v>45140.480567129627</v>
      </c>
      <c r="C1048" s="9">
        <v>45140.481342592589</v>
      </c>
      <c r="D1048" s="10" t="s">
        <v>13</v>
      </c>
      <c r="E1048" s="10" t="s">
        <v>9</v>
      </c>
      <c r="F1048" s="10" t="s">
        <v>14</v>
      </c>
      <c r="G1048" s="108" t="s">
        <v>15</v>
      </c>
      <c r="H10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8" s="48">
        <f>tbl_raw_data[[#This Row],[Date Actioned]]-tbl_raw_data[[#This Row],[Date Tagged]]</f>
        <v>7.7546296233776957E-4</v>
      </c>
      <c r="J1048" s="50">
        <f>HOUR(tbl_raw_data[[#This Row],[time_taken]])*60+MINUTE(tbl_raw_data[[#This Row],[time_taken]])+SECOND(tbl_raw_data[[#This Row],[time_taken]])/60</f>
        <v>1.1166666666666667</v>
      </c>
      <c r="K1048" s="54">
        <f>DATE(YEAR(tbl_raw_data[[#This Row],[Date Actioned]]), MONTH(tbl_raw_data[[#This Row],[Date Actioned]]), DAY(tbl_raw_data[[#This Row],[Date Actioned]]))</f>
        <v>45140</v>
      </c>
      <c r="L1048" s="55" t="str">
        <f>UPPER(TEXT(tbl_raw_data[[#This Row],[Updated_date]],"MMMM"))</f>
        <v>AUGUST</v>
      </c>
      <c r="M1048" s="55" t="str">
        <f>UPPER("Week "&amp;IF(ROUNDUP(DAY(tbl_raw_data[[#This Row],[Updated_date]])/7,0)=5,4,ROUNDUP(DAY(tbl_raw_data[[#This Row],[Updated_date]])/7,0)))</f>
        <v>WEEK 1</v>
      </c>
      <c r="N1048" s="57" t="str">
        <f>UPPER(VLOOKUP(tbl_raw_data[[#This Row],[Analyst]],[1]setting!$A$1:$B$15,2,0))</f>
        <v>HARDIK</v>
      </c>
      <c r="O1048" s="57" t="str">
        <f>UPPER(tbl_raw_data[[#This Row],[Outcome]])</f>
        <v>APPROVE</v>
      </c>
      <c r="P1048" s="57" t="str">
        <f>UPPER(tbl_raw_data[[#This Row],[Queue Name]])</f>
        <v>CONSUMER PRE BUREAU</v>
      </c>
      <c r="Q1048" s="57" t="str">
        <f>IF(tbl_raw_data[[#This Row],[time_taken_in_mins]]&lt;=20,"SLA_MET","SLA_NOT_MET")</f>
        <v>SLA_MET</v>
      </c>
    </row>
    <row r="1049" spans="1:17" ht="15" customHeight="1" x14ac:dyDescent="0.25">
      <c r="A1049" s="11" t="s">
        <v>5510</v>
      </c>
      <c r="B1049" s="12">
        <v>45140.482719907406</v>
      </c>
      <c r="C1049" s="13">
        <v>45140.493402777778</v>
      </c>
      <c r="D1049" s="14" t="s">
        <v>29</v>
      </c>
      <c r="E1049" s="16" t="s">
        <v>28</v>
      </c>
      <c r="F1049" s="14" t="s">
        <v>86</v>
      </c>
      <c r="G1049" s="106"/>
      <c r="H10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49" s="48">
        <f>tbl_raw_data[[#This Row],[Date Actioned]]-tbl_raw_data[[#This Row],[Date Tagged]]</f>
        <v>1.0682870371965691E-2</v>
      </c>
      <c r="J1049" s="50">
        <f>HOUR(tbl_raw_data[[#This Row],[time_taken]])*60+MINUTE(tbl_raw_data[[#This Row],[time_taken]])+SECOND(tbl_raw_data[[#This Row],[time_taken]])/60</f>
        <v>15.383333333333333</v>
      </c>
      <c r="K1049" s="54">
        <f>DATE(YEAR(tbl_raw_data[[#This Row],[Date Actioned]]), MONTH(tbl_raw_data[[#This Row],[Date Actioned]]), DAY(tbl_raw_data[[#This Row],[Date Actioned]]))</f>
        <v>45140</v>
      </c>
      <c r="L1049" s="55" t="str">
        <f>UPPER(TEXT(tbl_raw_data[[#This Row],[Updated_date]],"MMMM"))</f>
        <v>AUGUST</v>
      </c>
      <c r="M1049" s="55" t="str">
        <f>UPPER("Week "&amp;IF(ROUNDUP(DAY(tbl_raw_data[[#This Row],[Updated_date]])/7,0)=5,4,ROUNDUP(DAY(tbl_raw_data[[#This Row],[Updated_date]])/7,0)))</f>
        <v>WEEK 1</v>
      </c>
      <c r="N1049" s="57" t="str">
        <f>UPPER(VLOOKUP(tbl_raw_data[[#This Row],[Analyst]],[1]setting!$A$1:$B$15,2,0))</f>
        <v>ASIF</v>
      </c>
      <c r="O1049" s="57" t="str">
        <f>UPPER(tbl_raw_data[[#This Row],[Outcome]])</f>
        <v>APPROVE</v>
      </c>
      <c r="P1049" s="57" t="str">
        <f>UPPER(tbl_raw_data[[#This Row],[Queue Name]])</f>
        <v>CONSUMER EXISTING</v>
      </c>
      <c r="Q1049" s="57" t="str">
        <f>IF(tbl_raw_data[[#This Row],[time_taken_in_mins]]&lt;=20,"SLA_MET","SLA_NOT_MET")</f>
        <v>SLA_MET</v>
      </c>
    </row>
    <row r="1050" spans="1:17" ht="15" customHeight="1" x14ac:dyDescent="0.25">
      <c r="A1050" s="22" t="s">
        <v>2340</v>
      </c>
      <c r="B1050" s="6">
        <v>45140.483506944445</v>
      </c>
      <c r="C1050" s="9">
        <v>45140.489016203705</v>
      </c>
      <c r="D1050" s="10" t="s">
        <v>13</v>
      </c>
      <c r="E1050" s="10" t="s">
        <v>28</v>
      </c>
      <c r="F1050" s="10" t="s">
        <v>109</v>
      </c>
      <c r="G1050" s="108" t="s">
        <v>2341</v>
      </c>
      <c r="H10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0" s="48">
        <f>tbl_raw_data[[#This Row],[Date Actioned]]-tbl_raw_data[[#This Row],[Date Tagged]]</f>
        <v>5.5092592592700385E-3</v>
      </c>
      <c r="J1050" s="50">
        <f>HOUR(tbl_raw_data[[#This Row],[time_taken]])*60+MINUTE(tbl_raw_data[[#This Row],[time_taken]])+SECOND(tbl_raw_data[[#This Row],[time_taken]])/60</f>
        <v>7.9333333333333336</v>
      </c>
      <c r="K1050" s="54">
        <f>DATE(YEAR(tbl_raw_data[[#This Row],[Date Actioned]]), MONTH(tbl_raw_data[[#This Row],[Date Actioned]]), DAY(tbl_raw_data[[#This Row],[Date Actioned]]))</f>
        <v>45140</v>
      </c>
      <c r="L1050" s="55" t="str">
        <f>UPPER(TEXT(tbl_raw_data[[#This Row],[Updated_date]],"MMMM"))</f>
        <v>AUGUST</v>
      </c>
      <c r="M1050" s="55" t="str">
        <f>UPPER("Week "&amp;IF(ROUNDUP(DAY(tbl_raw_data[[#This Row],[Updated_date]])/7,0)=5,4,ROUNDUP(DAY(tbl_raw_data[[#This Row],[Updated_date]])/7,0)))</f>
        <v>WEEK 1</v>
      </c>
      <c r="N1050" s="57" t="str">
        <f>UPPER(VLOOKUP(tbl_raw_data[[#This Row],[Analyst]],[1]setting!$A$1:$B$15,2,0))</f>
        <v>NAVED</v>
      </c>
      <c r="O1050" s="57" t="str">
        <f>UPPER(tbl_raw_data[[#This Row],[Outcome]])</f>
        <v>APPROVE</v>
      </c>
      <c r="P1050" s="57" t="str">
        <f>UPPER(tbl_raw_data[[#This Row],[Queue Name]])</f>
        <v>CONSUMER EXISTING</v>
      </c>
      <c r="Q1050" s="57" t="str">
        <f>IF(tbl_raw_data[[#This Row],[time_taken_in_mins]]&lt;=20,"SLA_MET","SLA_NOT_MET")</f>
        <v>SLA_MET</v>
      </c>
    </row>
    <row r="1051" spans="1:17" ht="15" customHeight="1" x14ac:dyDescent="0.25">
      <c r="A1051" s="5" t="s">
        <v>7126</v>
      </c>
      <c r="B1051" s="6">
        <v>45140.484664351854</v>
      </c>
      <c r="C1051" s="7">
        <v>45140.505474537036</v>
      </c>
      <c r="D1051" s="8" t="s">
        <v>209</v>
      </c>
      <c r="E1051" s="10" t="s">
        <v>28</v>
      </c>
      <c r="F1051" s="8" t="s">
        <v>228</v>
      </c>
      <c r="G1051" s="109"/>
      <c r="H10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51" s="48">
        <f>tbl_raw_data[[#This Row],[Date Actioned]]-tbl_raw_data[[#This Row],[Date Tagged]]</f>
        <v>2.0810185182199348E-2</v>
      </c>
      <c r="J1051" s="50">
        <f>HOUR(tbl_raw_data[[#This Row],[time_taken]])*60+MINUTE(tbl_raw_data[[#This Row],[time_taken]])+SECOND(tbl_raw_data[[#This Row],[time_taken]])/60</f>
        <v>29.966666666666665</v>
      </c>
      <c r="K1051" s="54">
        <f>DATE(YEAR(tbl_raw_data[[#This Row],[Date Actioned]]), MONTH(tbl_raw_data[[#This Row],[Date Actioned]]), DAY(tbl_raw_data[[#This Row],[Date Actioned]]))</f>
        <v>45140</v>
      </c>
      <c r="L1051" s="55" t="str">
        <f>UPPER(TEXT(tbl_raw_data[[#This Row],[Updated_date]],"MMMM"))</f>
        <v>AUGUST</v>
      </c>
      <c r="M1051" s="55" t="str">
        <f>UPPER("Week "&amp;IF(ROUNDUP(DAY(tbl_raw_data[[#This Row],[Updated_date]])/7,0)=5,4,ROUNDUP(DAY(tbl_raw_data[[#This Row],[Updated_date]])/7,0)))</f>
        <v>WEEK 1</v>
      </c>
      <c r="N1051" s="57" t="str">
        <f>UPPER(VLOOKUP(tbl_raw_data[[#This Row],[Analyst]],[1]setting!$A$1:$B$15,2,0))</f>
        <v>OUADIR</v>
      </c>
      <c r="O1051" s="57" t="str">
        <f>UPPER(tbl_raw_data[[#This Row],[Outcome]])</f>
        <v>DECLINE</v>
      </c>
      <c r="P1051" s="57" t="str">
        <f>UPPER(tbl_raw_data[[#This Row],[Queue Name]])</f>
        <v>CONSUMER EXISTING</v>
      </c>
      <c r="Q1051" s="57" t="str">
        <f>IF(tbl_raw_data[[#This Row],[time_taken_in_mins]]&lt;=20,"SLA_MET","SLA_NOT_MET")</f>
        <v>SLA_NOT_MET</v>
      </c>
    </row>
    <row r="1052" spans="1:17" ht="15" customHeight="1" x14ac:dyDescent="0.25">
      <c r="A1052" s="5" t="s">
        <v>2173</v>
      </c>
      <c r="B1052" s="12">
        <v>45140.492928240739</v>
      </c>
      <c r="C1052" s="13">
        <v>45140.498252314814</v>
      </c>
      <c r="D1052" s="14" t="s">
        <v>29</v>
      </c>
      <c r="E1052" s="16" t="s">
        <v>41</v>
      </c>
      <c r="F1052" s="14" t="s">
        <v>254</v>
      </c>
      <c r="G1052" s="106"/>
      <c r="H10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52" s="48">
        <f>tbl_raw_data[[#This Row],[Date Actioned]]-tbl_raw_data[[#This Row],[Date Tagged]]</f>
        <v>5.324074074451346E-3</v>
      </c>
      <c r="J1052" s="50">
        <f>HOUR(tbl_raw_data[[#This Row],[time_taken]])*60+MINUTE(tbl_raw_data[[#This Row],[time_taken]])+SECOND(tbl_raw_data[[#This Row],[time_taken]])/60</f>
        <v>7.666666666666667</v>
      </c>
      <c r="K1052" s="54">
        <f>DATE(YEAR(tbl_raw_data[[#This Row],[Date Actioned]]), MONTH(tbl_raw_data[[#This Row],[Date Actioned]]), DAY(tbl_raw_data[[#This Row],[Date Actioned]]))</f>
        <v>45140</v>
      </c>
      <c r="L1052" s="55" t="str">
        <f>UPPER(TEXT(tbl_raw_data[[#This Row],[Updated_date]],"MMMM"))</f>
        <v>AUGUST</v>
      </c>
      <c r="M1052" s="55" t="str">
        <f>UPPER("Week "&amp;IF(ROUNDUP(DAY(tbl_raw_data[[#This Row],[Updated_date]])/7,0)=5,4,ROUNDUP(DAY(tbl_raw_data[[#This Row],[Updated_date]])/7,0)))</f>
        <v>WEEK 1</v>
      </c>
      <c r="N1052" s="57" t="str">
        <f>UPPER(VLOOKUP(tbl_raw_data[[#This Row],[Analyst]],[1]setting!$A$1:$B$15,2,0))</f>
        <v>FARDIN</v>
      </c>
      <c r="O1052" s="57" t="str">
        <f>UPPER(tbl_raw_data[[#This Row],[Outcome]])</f>
        <v>APPROVE</v>
      </c>
      <c r="P1052" s="57" t="str">
        <f>UPPER(tbl_raw_data[[#This Row],[Queue Name]])</f>
        <v>CONSUMER POST BUREAU</v>
      </c>
      <c r="Q1052" s="57" t="str">
        <f>IF(tbl_raw_data[[#This Row],[time_taken_in_mins]]&lt;=20,"SLA_MET","SLA_NOT_MET")</f>
        <v>SLA_MET</v>
      </c>
    </row>
    <row r="1053" spans="1:17" ht="15" customHeight="1" x14ac:dyDescent="0.25">
      <c r="A1053" s="11" t="s">
        <v>336</v>
      </c>
      <c r="B1053" s="6">
        <v>45140.496469907404</v>
      </c>
      <c r="C1053" s="9">
        <v>45140.498842592591</v>
      </c>
      <c r="D1053" s="10" t="s">
        <v>13</v>
      </c>
      <c r="E1053" s="10" t="s">
        <v>9</v>
      </c>
      <c r="F1053" s="10" t="s">
        <v>86</v>
      </c>
      <c r="G1053" s="108" t="s">
        <v>147</v>
      </c>
      <c r="H10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3" s="48">
        <f>tbl_raw_data[[#This Row],[Date Actioned]]-tbl_raw_data[[#This Row],[Date Tagged]]</f>
        <v>2.3726851868559606E-3</v>
      </c>
      <c r="J1053" s="50">
        <f>HOUR(tbl_raw_data[[#This Row],[time_taken]])*60+MINUTE(tbl_raw_data[[#This Row],[time_taken]])+SECOND(tbl_raw_data[[#This Row],[time_taken]])/60</f>
        <v>3.4166666666666665</v>
      </c>
      <c r="K1053" s="54">
        <f>DATE(YEAR(tbl_raw_data[[#This Row],[Date Actioned]]), MONTH(tbl_raw_data[[#This Row],[Date Actioned]]), DAY(tbl_raw_data[[#This Row],[Date Actioned]]))</f>
        <v>45140</v>
      </c>
      <c r="L1053" s="55" t="str">
        <f>UPPER(TEXT(tbl_raw_data[[#This Row],[Updated_date]],"MMMM"))</f>
        <v>AUGUST</v>
      </c>
      <c r="M1053" s="55" t="str">
        <f>UPPER("Week "&amp;IF(ROUNDUP(DAY(tbl_raw_data[[#This Row],[Updated_date]])/7,0)=5,4,ROUNDUP(DAY(tbl_raw_data[[#This Row],[Updated_date]])/7,0)))</f>
        <v>WEEK 1</v>
      </c>
      <c r="N1053" s="57" t="str">
        <f>UPPER(VLOOKUP(tbl_raw_data[[#This Row],[Analyst]],[1]setting!$A$1:$B$15,2,0))</f>
        <v>ASIF</v>
      </c>
      <c r="O1053" s="57" t="str">
        <f>UPPER(tbl_raw_data[[#This Row],[Outcome]])</f>
        <v>APPROVE</v>
      </c>
      <c r="P1053" s="57" t="str">
        <f>UPPER(tbl_raw_data[[#This Row],[Queue Name]])</f>
        <v>CONSUMER PRE BUREAU</v>
      </c>
      <c r="Q1053" s="57" t="str">
        <f>IF(tbl_raw_data[[#This Row],[time_taken_in_mins]]&lt;=20,"SLA_MET","SLA_NOT_MET")</f>
        <v>SLA_MET</v>
      </c>
    </row>
    <row r="1054" spans="1:17" ht="15" customHeight="1" x14ac:dyDescent="0.25">
      <c r="A1054" s="22" t="s">
        <v>1876</v>
      </c>
      <c r="B1054" s="12">
        <v>45140.49659722222</v>
      </c>
      <c r="C1054" s="13">
        <v>45140.501504629632</v>
      </c>
      <c r="D1054" s="14" t="s">
        <v>29</v>
      </c>
      <c r="E1054" s="16" t="s">
        <v>41</v>
      </c>
      <c r="F1054" s="14" t="s">
        <v>254</v>
      </c>
      <c r="G1054" s="106"/>
      <c r="H10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54" s="48">
        <f>tbl_raw_data[[#This Row],[Date Actioned]]-tbl_raw_data[[#This Row],[Date Tagged]]</f>
        <v>4.9074074122472666E-3</v>
      </c>
      <c r="J1054" s="50">
        <f>HOUR(tbl_raw_data[[#This Row],[time_taken]])*60+MINUTE(tbl_raw_data[[#This Row],[time_taken]])+SECOND(tbl_raw_data[[#This Row],[time_taken]])/60</f>
        <v>7.0666666666666664</v>
      </c>
      <c r="K1054" s="54">
        <f>DATE(YEAR(tbl_raw_data[[#This Row],[Date Actioned]]), MONTH(tbl_raw_data[[#This Row],[Date Actioned]]), DAY(tbl_raw_data[[#This Row],[Date Actioned]]))</f>
        <v>45140</v>
      </c>
      <c r="L1054" s="55" t="str">
        <f>UPPER(TEXT(tbl_raw_data[[#This Row],[Updated_date]],"MMMM"))</f>
        <v>AUGUST</v>
      </c>
      <c r="M1054" s="55" t="str">
        <f>UPPER("Week "&amp;IF(ROUNDUP(DAY(tbl_raw_data[[#This Row],[Updated_date]])/7,0)=5,4,ROUNDUP(DAY(tbl_raw_data[[#This Row],[Updated_date]])/7,0)))</f>
        <v>WEEK 1</v>
      </c>
      <c r="N1054" s="57" t="str">
        <f>UPPER(VLOOKUP(tbl_raw_data[[#This Row],[Analyst]],[1]setting!$A$1:$B$15,2,0))</f>
        <v>FARDIN</v>
      </c>
      <c r="O1054" s="57" t="str">
        <f>UPPER(tbl_raw_data[[#This Row],[Outcome]])</f>
        <v>APPROVE</v>
      </c>
      <c r="P1054" s="57" t="str">
        <f>UPPER(tbl_raw_data[[#This Row],[Queue Name]])</f>
        <v>CONSUMER POST BUREAU</v>
      </c>
      <c r="Q1054" s="57" t="str">
        <f>IF(tbl_raw_data[[#This Row],[time_taken_in_mins]]&lt;=20,"SLA_MET","SLA_NOT_MET")</f>
        <v>SLA_MET</v>
      </c>
    </row>
    <row r="1055" spans="1:17" ht="15" customHeight="1" x14ac:dyDescent="0.25">
      <c r="A1055" s="5" t="s">
        <v>816</v>
      </c>
      <c r="B1055" s="12">
        <v>45140.497430555559</v>
      </c>
      <c r="C1055" s="15">
        <v>45140.500810185185</v>
      </c>
      <c r="D1055" s="16" t="s">
        <v>8</v>
      </c>
      <c r="E1055" s="16" t="s">
        <v>9</v>
      </c>
      <c r="F1055" s="16" t="s">
        <v>14</v>
      </c>
      <c r="G1055" s="107" t="s">
        <v>149</v>
      </c>
      <c r="H10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55" s="48">
        <f>tbl_raw_data[[#This Row],[Date Actioned]]-tbl_raw_data[[#This Row],[Date Tagged]]</f>
        <v>3.379629626579117E-3</v>
      </c>
      <c r="J1055" s="50">
        <f>HOUR(tbl_raw_data[[#This Row],[time_taken]])*60+MINUTE(tbl_raw_data[[#This Row],[time_taken]])+SECOND(tbl_raw_data[[#This Row],[time_taken]])/60</f>
        <v>4.8666666666666671</v>
      </c>
      <c r="K1055" s="54">
        <f>DATE(YEAR(tbl_raw_data[[#This Row],[Date Actioned]]), MONTH(tbl_raw_data[[#This Row],[Date Actioned]]), DAY(tbl_raw_data[[#This Row],[Date Actioned]]))</f>
        <v>45140</v>
      </c>
      <c r="L1055" s="55" t="str">
        <f>UPPER(TEXT(tbl_raw_data[[#This Row],[Updated_date]],"MMMM"))</f>
        <v>AUGUST</v>
      </c>
      <c r="M1055" s="55" t="str">
        <f>UPPER("Week "&amp;IF(ROUNDUP(DAY(tbl_raw_data[[#This Row],[Updated_date]])/7,0)=5,4,ROUNDUP(DAY(tbl_raw_data[[#This Row],[Updated_date]])/7,0)))</f>
        <v>WEEK 1</v>
      </c>
      <c r="N1055" s="57" t="str">
        <f>UPPER(VLOOKUP(tbl_raw_data[[#This Row],[Analyst]],[1]setting!$A$1:$B$15,2,0))</f>
        <v>HARDIK</v>
      </c>
      <c r="O1055" s="57" t="str">
        <f>UPPER(tbl_raw_data[[#This Row],[Outcome]])</f>
        <v>WITHDRAW</v>
      </c>
      <c r="P1055" s="57" t="str">
        <f>UPPER(tbl_raw_data[[#This Row],[Queue Name]])</f>
        <v>CONSUMER PRE BUREAU</v>
      </c>
      <c r="Q1055" s="57" t="str">
        <f>IF(tbl_raw_data[[#This Row],[time_taken_in_mins]]&lt;=20,"SLA_MET","SLA_NOT_MET")</f>
        <v>SLA_MET</v>
      </c>
    </row>
    <row r="1056" spans="1:17" ht="15" customHeight="1" x14ac:dyDescent="0.25">
      <c r="A1056" s="5" t="s">
        <v>600</v>
      </c>
      <c r="B1056" s="6">
        <v>45140.498344907406</v>
      </c>
      <c r="C1056" s="9">
        <v>45140.501342592594</v>
      </c>
      <c r="D1056" s="10" t="s">
        <v>13</v>
      </c>
      <c r="E1056" s="10" t="s">
        <v>9</v>
      </c>
      <c r="F1056" s="10" t="s">
        <v>18</v>
      </c>
      <c r="G1056" s="108" t="s">
        <v>147</v>
      </c>
      <c r="H10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6" s="48">
        <f>tbl_raw_data[[#This Row],[Date Actioned]]-tbl_raw_data[[#This Row],[Date Tagged]]</f>
        <v>2.9976851874380372E-3</v>
      </c>
      <c r="J1056" s="50">
        <f>HOUR(tbl_raw_data[[#This Row],[time_taken]])*60+MINUTE(tbl_raw_data[[#This Row],[time_taken]])+SECOND(tbl_raw_data[[#This Row],[time_taken]])/60</f>
        <v>4.3166666666666664</v>
      </c>
      <c r="K1056" s="54">
        <f>DATE(YEAR(tbl_raw_data[[#This Row],[Date Actioned]]), MONTH(tbl_raw_data[[#This Row],[Date Actioned]]), DAY(tbl_raw_data[[#This Row],[Date Actioned]]))</f>
        <v>45140</v>
      </c>
      <c r="L1056" s="55" t="str">
        <f>UPPER(TEXT(tbl_raw_data[[#This Row],[Updated_date]],"MMMM"))</f>
        <v>AUGUST</v>
      </c>
      <c r="M1056" s="55" t="str">
        <f>UPPER("Week "&amp;IF(ROUNDUP(DAY(tbl_raw_data[[#This Row],[Updated_date]])/7,0)=5,4,ROUNDUP(DAY(tbl_raw_data[[#This Row],[Updated_date]])/7,0)))</f>
        <v>WEEK 1</v>
      </c>
      <c r="N1056" s="57" t="str">
        <f>UPPER(VLOOKUP(tbl_raw_data[[#This Row],[Analyst]],[1]setting!$A$1:$B$15,2,0))</f>
        <v>RAJ</v>
      </c>
      <c r="O1056" s="57" t="str">
        <f>UPPER(tbl_raw_data[[#This Row],[Outcome]])</f>
        <v>APPROVE</v>
      </c>
      <c r="P1056" s="57" t="str">
        <f>UPPER(tbl_raw_data[[#This Row],[Queue Name]])</f>
        <v>CONSUMER PRE BUREAU</v>
      </c>
      <c r="Q1056" s="57" t="str">
        <f>IF(tbl_raw_data[[#This Row],[time_taken_in_mins]]&lt;=20,"SLA_MET","SLA_NOT_MET")</f>
        <v>SLA_MET</v>
      </c>
    </row>
    <row r="1057" spans="1:17" ht="26.25" x14ac:dyDescent="0.25">
      <c r="A1057" s="11" t="s">
        <v>1763</v>
      </c>
      <c r="B1057" s="6">
        <v>45140.500891203701</v>
      </c>
      <c r="C1057" s="9">
        <v>45140.505636574075</v>
      </c>
      <c r="D1057" s="10" t="s">
        <v>8</v>
      </c>
      <c r="E1057" s="10" t="s">
        <v>28</v>
      </c>
      <c r="F1057" s="10" t="s">
        <v>14</v>
      </c>
      <c r="G1057" s="108" t="s">
        <v>1764</v>
      </c>
      <c r="H10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57" s="48">
        <f>tbl_raw_data[[#This Row],[Date Actioned]]-tbl_raw_data[[#This Row],[Date Tagged]]</f>
        <v>4.7453703737119213E-3</v>
      </c>
      <c r="J1057" s="50">
        <f>HOUR(tbl_raw_data[[#This Row],[time_taken]])*60+MINUTE(tbl_raw_data[[#This Row],[time_taken]])+SECOND(tbl_raw_data[[#This Row],[time_taken]])/60</f>
        <v>6.833333333333333</v>
      </c>
      <c r="K1057" s="54">
        <f>DATE(YEAR(tbl_raw_data[[#This Row],[Date Actioned]]), MONTH(tbl_raw_data[[#This Row],[Date Actioned]]), DAY(tbl_raw_data[[#This Row],[Date Actioned]]))</f>
        <v>45140</v>
      </c>
      <c r="L1057" s="55" t="str">
        <f>UPPER(TEXT(tbl_raw_data[[#This Row],[Updated_date]],"MMMM"))</f>
        <v>AUGUST</v>
      </c>
      <c r="M1057" s="55" t="str">
        <f>UPPER("Week "&amp;IF(ROUNDUP(DAY(tbl_raw_data[[#This Row],[Updated_date]])/7,0)=5,4,ROUNDUP(DAY(tbl_raw_data[[#This Row],[Updated_date]])/7,0)))</f>
        <v>WEEK 1</v>
      </c>
      <c r="N1057" s="57" t="str">
        <f>UPPER(VLOOKUP(tbl_raw_data[[#This Row],[Analyst]],[1]setting!$A$1:$B$15,2,0))</f>
        <v>HARDIK</v>
      </c>
      <c r="O1057" s="57" t="str">
        <f>UPPER(tbl_raw_data[[#This Row],[Outcome]])</f>
        <v>WITHDRAW</v>
      </c>
      <c r="P1057" s="57" t="str">
        <f>UPPER(tbl_raw_data[[#This Row],[Queue Name]])</f>
        <v>CONSUMER EXISTING</v>
      </c>
      <c r="Q1057" s="57" t="str">
        <f>IF(tbl_raw_data[[#This Row],[time_taken_in_mins]]&lt;=20,"SLA_MET","SLA_NOT_MET")</f>
        <v>SLA_MET</v>
      </c>
    </row>
    <row r="1058" spans="1:17" ht="15" customHeight="1" x14ac:dyDescent="0.25">
      <c r="A1058" s="11" t="s">
        <v>3693</v>
      </c>
      <c r="B1058" s="12">
        <v>45140.50304398148</v>
      </c>
      <c r="C1058" s="15">
        <v>45140.510335648149</v>
      </c>
      <c r="D1058" s="16" t="s">
        <v>13</v>
      </c>
      <c r="E1058" s="16" t="s">
        <v>9</v>
      </c>
      <c r="F1058" s="16" t="s">
        <v>86</v>
      </c>
      <c r="G1058" s="107" t="s">
        <v>155</v>
      </c>
      <c r="H10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8" s="48">
        <f>tbl_raw_data[[#This Row],[Date Actioned]]-tbl_raw_data[[#This Row],[Date Tagged]]</f>
        <v>7.291666668606922E-3</v>
      </c>
      <c r="J1058" s="50">
        <f>HOUR(tbl_raw_data[[#This Row],[time_taken]])*60+MINUTE(tbl_raw_data[[#This Row],[time_taken]])+SECOND(tbl_raw_data[[#This Row],[time_taken]])/60</f>
        <v>10.5</v>
      </c>
      <c r="K1058" s="54">
        <f>DATE(YEAR(tbl_raw_data[[#This Row],[Date Actioned]]), MONTH(tbl_raw_data[[#This Row],[Date Actioned]]), DAY(tbl_raw_data[[#This Row],[Date Actioned]]))</f>
        <v>45140</v>
      </c>
      <c r="L1058" s="55" t="str">
        <f>UPPER(TEXT(tbl_raw_data[[#This Row],[Updated_date]],"MMMM"))</f>
        <v>AUGUST</v>
      </c>
      <c r="M1058" s="55" t="str">
        <f>UPPER("Week "&amp;IF(ROUNDUP(DAY(tbl_raw_data[[#This Row],[Updated_date]])/7,0)=5,4,ROUNDUP(DAY(tbl_raw_data[[#This Row],[Updated_date]])/7,0)))</f>
        <v>WEEK 1</v>
      </c>
      <c r="N1058" s="57" t="str">
        <f>UPPER(VLOOKUP(tbl_raw_data[[#This Row],[Analyst]],[1]setting!$A$1:$B$15,2,0))</f>
        <v>ASIF</v>
      </c>
      <c r="O1058" s="57" t="str">
        <f>UPPER(tbl_raw_data[[#This Row],[Outcome]])</f>
        <v>APPROVE</v>
      </c>
      <c r="P1058" s="57" t="str">
        <f>UPPER(tbl_raw_data[[#This Row],[Queue Name]])</f>
        <v>CONSUMER PRE BUREAU</v>
      </c>
      <c r="Q1058" s="57" t="str">
        <f>IF(tbl_raw_data[[#This Row],[time_taken_in_mins]]&lt;=20,"SLA_MET","SLA_NOT_MET")</f>
        <v>SLA_MET</v>
      </c>
    </row>
    <row r="1059" spans="1:17" ht="15" customHeight="1" x14ac:dyDescent="0.25">
      <c r="A1059" s="22" t="s">
        <v>255</v>
      </c>
      <c r="B1059" s="6">
        <v>45140.507187499999</v>
      </c>
      <c r="C1059" s="9">
        <v>45140.509293981479</v>
      </c>
      <c r="D1059" s="10" t="s">
        <v>13</v>
      </c>
      <c r="E1059" s="10" t="s">
        <v>28</v>
      </c>
      <c r="F1059" s="10" t="s">
        <v>14</v>
      </c>
      <c r="G1059" s="108" t="s">
        <v>29</v>
      </c>
      <c r="H10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59" s="48">
        <f>tbl_raw_data[[#This Row],[Date Actioned]]-tbl_raw_data[[#This Row],[Date Tagged]]</f>
        <v>2.1064814791316167E-3</v>
      </c>
      <c r="J1059" s="50">
        <f>HOUR(tbl_raw_data[[#This Row],[time_taken]])*60+MINUTE(tbl_raw_data[[#This Row],[time_taken]])+SECOND(tbl_raw_data[[#This Row],[time_taken]])/60</f>
        <v>3.0333333333333332</v>
      </c>
      <c r="K1059" s="54">
        <f>DATE(YEAR(tbl_raw_data[[#This Row],[Date Actioned]]), MONTH(tbl_raw_data[[#This Row],[Date Actioned]]), DAY(tbl_raw_data[[#This Row],[Date Actioned]]))</f>
        <v>45140</v>
      </c>
      <c r="L1059" s="55" t="str">
        <f>UPPER(TEXT(tbl_raw_data[[#This Row],[Updated_date]],"MMMM"))</f>
        <v>AUGUST</v>
      </c>
      <c r="M1059" s="55" t="str">
        <f>UPPER("Week "&amp;IF(ROUNDUP(DAY(tbl_raw_data[[#This Row],[Updated_date]])/7,0)=5,4,ROUNDUP(DAY(tbl_raw_data[[#This Row],[Updated_date]])/7,0)))</f>
        <v>WEEK 1</v>
      </c>
      <c r="N1059" s="57" t="str">
        <f>UPPER(VLOOKUP(tbl_raw_data[[#This Row],[Analyst]],[1]setting!$A$1:$B$15,2,0))</f>
        <v>HARDIK</v>
      </c>
      <c r="O1059" s="57" t="str">
        <f>UPPER(tbl_raw_data[[#This Row],[Outcome]])</f>
        <v>APPROVE</v>
      </c>
      <c r="P1059" s="57" t="str">
        <f>UPPER(tbl_raw_data[[#This Row],[Queue Name]])</f>
        <v>CONSUMER EXISTING</v>
      </c>
      <c r="Q1059" s="57" t="str">
        <f>IF(tbl_raw_data[[#This Row],[time_taken_in_mins]]&lt;=20,"SLA_MET","SLA_NOT_MET")</f>
        <v>SLA_MET</v>
      </c>
    </row>
    <row r="1060" spans="1:17" ht="15" customHeight="1" x14ac:dyDescent="0.25">
      <c r="A1060" s="22" t="s">
        <v>313</v>
      </c>
      <c r="B1060" s="12">
        <v>45140.510046296295</v>
      </c>
      <c r="C1060" s="15">
        <v>45140.512326388889</v>
      </c>
      <c r="D1060" s="16" t="s">
        <v>8</v>
      </c>
      <c r="E1060" s="16" t="s">
        <v>9</v>
      </c>
      <c r="F1060" s="16" t="s">
        <v>14</v>
      </c>
      <c r="G1060" s="107" t="s">
        <v>314</v>
      </c>
      <c r="H10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0" s="48">
        <f>tbl_raw_data[[#This Row],[Date Actioned]]-tbl_raw_data[[#This Row],[Date Tagged]]</f>
        <v>2.2800925944466144E-3</v>
      </c>
      <c r="J1060" s="50">
        <f>HOUR(tbl_raw_data[[#This Row],[time_taken]])*60+MINUTE(tbl_raw_data[[#This Row],[time_taken]])+SECOND(tbl_raw_data[[#This Row],[time_taken]])/60</f>
        <v>3.2833333333333332</v>
      </c>
      <c r="K1060" s="54">
        <f>DATE(YEAR(tbl_raw_data[[#This Row],[Date Actioned]]), MONTH(tbl_raw_data[[#This Row],[Date Actioned]]), DAY(tbl_raw_data[[#This Row],[Date Actioned]]))</f>
        <v>45140</v>
      </c>
      <c r="L1060" s="55" t="str">
        <f>UPPER(TEXT(tbl_raw_data[[#This Row],[Updated_date]],"MMMM"))</f>
        <v>AUGUST</v>
      </c>
      <c r="M1060" s="55" t="str">
        <f>UPPER("Week "&amp;IF(ROUNDUP(DAY(tbl_raw_data[[#This Row],[Updated_date]])/7,0)=5,4,ROUNDUP(DAY(tbl_raw_data[[#This Row],[Updated_date]])/7,0)))</f>
        <v>WEEK 1</v>
      </c>
      <c r="N1060" s="57" t="str">
        <f>UPPER(VLOOKUP(tbl_raw_data[[#This Row],[Analyst]],[1]setting!$A$1:$B$15,2,0))</f>
        <v>HARDIK</v>
      </c>
      <c r="O1060" s="57" t="str">
        <f>UPPER(tbl_raw_data[[#This Row],[Outcome]])</f>
        <v>WITHDRAW</v>
      </c>
      <c r="P1060" s="57" t="str">
        <f>UPPER(tbl_raw_data[[#This Row],[Queue Name]])</f>
        <v>CONSUMER PRE BUREAU</v>
      </c>
      <c r="Q1060" s="57" t="str">
        <f>IF(tbl_raw_data[[#This Row],[time_taken_in_mins]]&lt;=20,"SLA_MET","SLA_NOT_MET")</f>
        <v>SLA_MET</v>
      </c>
    </row>
    <row r="1061" spans="1:17" ht="15" customHeight="1" x14ac:dyDescent="0.25">
      <c r="A1061" s="5" t="s">
        <v>4889</v>
      </c>
      <c r="B1061" s="6">
        <v>45140.513564814813</v>
      </c>
      <c r="C1061" s="9">
        <v>45140.522800925923</v>
      </c>
      <c r="D1061" s="10" t="s">
        <v>8</v>
      </c>
      <c r="E1061" s="10" t="s">
        <v>9</v>
      </c>
      <c r="F1061" s="10" t="s">
        <v>109</v>
      </c>
      <c r="G1061" s="108" t="s">
        <v>4890</v>
      </c>
      <c r="H10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1" s="48">
        <f>tbl_raw_data[[#This Row],[Date Actioned]]-tbl_raw_data[[#This Row],[Date Tagged]]</f>
        <v>9.2361111092031933E-3</v>
      </c>
      <c r="J1061" s="50">
        <f>HOUR(tbl_raw_data[[#This Row],[time_taken]])*60+MINUTE(tbl_raw_data[[#This Row],[time_taken]])+SECOND(tbl_raw_data[[#This Row],[time_taken]])/60</f>
        <v>13.3</v>
      </c>
      <c r="K1061" s="54">
        <f>DATE(YEAR(tbl_raw_data[[#This Row],[Date Actioned]]), MONTH(tbl_raw_data[[#This Row],[Date Actioned]]), DAY(tbl_raw_data[[#This Row],[Date Actioned]]))</f>
        <v>45140</v>
      </c>
      <c r="L1061" s="55" t="str">
        <f>UPPER(TEXT(tbl_raw_data[[#This Row],[Updated_date]],"MMMM"))</f>
        <v>AUGUST</v>
      </c>
      <c r="M1061" s="55" t="str">
        <f>UPPER("Week "&amp;IF(ROUNDUP(DAY(tbl_raw_data[[#This Row],[Updated_date]])/7,0)=5,4,ROUNDUP(DAY(tbl_raw_data[[#This Row],[Updated_date]])/7,0)))</f>
        <v>WEEK 1</v>
      </c>
      <c r="N1061" s="57" t="str">
        <f>UPPER(VLOOKUP(tbl_raw_data[[#This Row],[Analyst]],[1]setting!$A$1:$B$15,2,0))</f>
        <v>NAVED</v>
      </c>
      <c r="O1061" s="57" t="str">
        <f>UPPER(tbl_raw_data[[#This Row],[Outcome]])</f>
        <v>WITHDRAW</v>
      </c>
      <c r="P1061" s="57" t="str">
        <f>UPPER(tbl_raw_data[[#This Row],[Queue Name]])</f>
        <v>CONSUMER PRE BUREAU</v>
      </c>
      <c r="Q1061" s="57" t="str">
        <f>IF(tbl_raw_data[[#This Row],[time_taken_in_mins]]&lt;=20,"SLA_MET","SLA_NOT_MET")</f>
        <v>SLA_MET</v>
      </c>
    </row>
    <row r="1062" spans="1:17" ht="15" customHeight="1" x14ac:dyDescent="0.25">
      <c r="A1062" s="5" t="s">
        <v>1925</v>
      </c>
      <c r="B1062" s="12">
        <v>45140.516087962962</v>
      </c>
      <c r="C1062" s="15">
        <v>45140.521064814813</v>
      </c>
      <c r="D1062" s="16" t="s">
        <v>13</v>
      </c>
      <c r="E1062" s="16" t="s">
        <v>41</v>
      </c>
      <c r="F1062" s="16" t="s">
        <v>14</v>
      </c>
      <c r="G1062" s="107" t="s">
        <v>29</v>
      </c>
      <c r="H10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2" s="48">
        <f>tbl_raw_data[[#This Row],[Date Actioned]]-tbl_raw_data[[#This Row],[Date Tagged]]</f>
        <v>4.9768518510973081E-3</v>
      </c>
      <c r="J1062" s="50">
        <f>HOUR(tbl_raw_data[[#This Row],[time_taken]])*60+MINUTE(tbl_raw_data[[#This Row],[time_taken]])+SECOND(tbl_raw_data[[#This Row],[time_taken]])/60</f>
        <v>7.166666666666667</v>
      </c>
      <c r="K1062" s="54">
        <f>DATE(YEAR(tbl_raw_data[[#This Row],[Date Actioned]]), MONTH(tbl_raw_data[[#This Row],[Date Actioned]]), DAY(tbl_raw_data[[#This Row],[Date Actioned]]))</f>
        <v>45140</v>
      </c>
      <c r="L1062" s="55" t="str">
        <f>UPPER(TEXT(tbl_raw_data[[#This Row],[Updated_date]],"MMMM"))</f>
        <v>AUGUST</v>
      </c>
      <c r="M1062" s="55" t="str">
        <f>UPPER("Week "&amp;IF(ROUNDUP(DAY(tbl_raw_data[[#This Row],[Updated_date]])/7,0)=5,4,ROUNDUP(DAY(tbl_raw_data[[#This Row],[Updated_date]])/7,0)))</f>
        <v>WEEK 1</v>
      </c>
      <c r="N1062" s="57" t="str">
        <f>UPPER(VLOOKUP(tbl_raw_data[[#This Row],[Analyst]],[1]setting!$A$1:$B$15,2,0))</f>
        <v>HARDIK</v>
      </c>
      <c r="O1062" s="57" t="str">
        <f>UPPER(tbl_raw_data[[#This Row],[Outcome]])</f>
        <v>APPROVE</v>
      </c>
      <c r="P1062" s="57" t="str">
        <f>UPPER(tbl_raw_data[[#This Row],[Queue Name]])</f>
        <v>CONSUMER POST BUREAU</v>
      </c>
      <c r="Q1062" s="57" t="str">
        <f>IF(tbl_raw_data[[#This Row],[time_taken_in_mins]]&lt;=20,"SLA_MET","SLA_NOT_MET")</f>
        <v>SLA_MET</v>
      </c>
    </row>
    <row r="1063" spans="1:17" ht="15" customHeight="1" x14ac:dyDescent="0.25">
      <c r="A1063" s="11" t="s">
        <v>3080</v>
      </c>
      <c r="B1063" s="12">
        <v>45140.516215277778</v>
      </c>
      <c r="C1063" s="15">
        <v>45140.522719907407</v>
      </c>
      <c r="D1063" s="16" t="s">
        <v>8</v>
      </c>
      <c r="E1063" s="16" t="s">
        <v>9</v>
      </c>
      <c r="F1063" s="16" t="s">
        <v>455</v>
      </c>
      <c r="G1063" s="107" t="s">
        <v>149</v>
      </c>
      <c r="H10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3" s="48">
        <f>tbl_raw_data[[#This Row],[Date Actioned]]-tbl_raw_data[[#This Row],[Date Tagged]]</f>
        <v>6.5046296294895001E-3</v>
      </c>
      <c r="J1063" s="50">
        <f>HOUR(tbl_raw_data[[#This Row],[time_taken]])*60+MINUTE(tbl_raw_data[[#This Row],[time_taken]])+SECOND(tbl_raw_data[[#This Row],[time_taken]])/60</f>
        <v>9.3666666666666671</v>
      </c>
      <c r="K1063" s="54">
        <f>DATE(YEAR(tbl_raw_data[[#This Row],[Date Actioned]]), MONTH(tbl_raw_data[[#This Row],[Date Actioned]]), DAY(tbl_raw_data[[#This Row],[Date Actioned]]))</f>
        <v>45140</v>
      </c>
      <c r="L1063" s="55" t="str">
        <f>UPPER(TEXT(tbl_raw_data[[#This Row],[Updated_date]],"MMMM"))</f>
        <v>AUGUST</v>
      </c>
      <c r="M1063" s="55" t="str">
        <f>UPPER("Week "&amp;IF(ROUNDUP(DAY(tbl_raw_data[[#This Row],[Updated_date]])/7,0)=5,4,ROUNDUP(DAY(tbl_raw_data[[#This Row],[Updated_date]])/7,0)))</f>
        <v>WEEK 1</v>
      </c>
      <c r="N1063" s="57" t="str">
        <f>UPPER(VLOOKUP(tbl_raw_data[[#This Row],[Analyst]],[1]setting!$A$1:$B$15,2,0))</f>
        <v>ROHAN</v>
      </c>
      <c r="O1063" s="57" t="str">
        <f>UPPER(tbl_raw_data[[#This Row],[Outcome]])</f>
        <v>WITHDRAW</v>
      </c>
      <c r="P1063" s="57" t="str">
        <f>UPPER(tbl_raw_data[[#This Row],[Queue Name]])</f>
        <v>CONSUMER PRE BUREAU</v>
      </c>
      <c r="Q1063" s="57" t="str">
        <f>IF(tbl_raw_data[[#This Row],[time_taken_in_mins]]&lt;=20,"SLA_MET","SLA_NOT_MET")</f>
        <v>SLA_MET</v>
      </c>
    </row>
    <row r="1064" spans="1:17" ht="26.25" x14ac:dyDescent="0.25">
      <c r="A1064" s="22" t="s">
        <v>7231</v>
      </c>
      <c r="B1064" s="6">
        <v>45140.516284722224</v>
      </c>
      <c r="C1064" s="9">
        <v>45140.550196759257</v>
      </c>
      <c r="D1064" s="10" t="s">
        <v>8</v>
      </c>
      <c r="E1064" s="10" t="s">
        <v>28</v>
      </c>
      <c r="F1064" s="10" t="s">
        <v>42</v>
      </c>
      <c r="G1064" s="108" t="s">
        <v>7232</v>
      </c>
      <c r="H10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4" s="48">
        <f>tbl_raw_data[[#This Row],[Date Actioned]]-tbl_raw_data[[#This Row],[Date Tagged]]</f>
        <v>3.3912037033587694E-2</v>
      </c>
      <c r="J1064" s="50">
        <f>HOUR(tbl_raw_data[[#This Row],[time_taken]])*60+MINUTE(tbl_raw_data[[#This Row],[time_taken]])+SECOND(tbl_raw_data[[#This Row],[time_taken]])/60</f>
        <v>48.833333333333336</v>
      </c>
      <c r="K1064" s="54">
        <f>DATE(YEAR(tbl_raw_data[[#This Row],[Date Actioned]]), MONTH(tbl_raw_data[[#This Row],[Date Actioned]]), DAY(tbl_raw_data[[#This Row],[Date Actioned]]))</f>
        <v>45140</v>
      </c>
      <c r="L1064" s="55" t="str">
        <f>UPPER(TEXT(tbl_raw_data[[#This Row],[Updated_date]],"MMMM"))</f>
        <v>AUGUST</v>
      </c>
      <c r="M1064" s="55" t="str">
        <f>UPPER("Week "&amp;IF(ROUNDUP(DAY(tbl_raw_data[[#This Row],[Updated_date]])/7,0)=5,4,ROUNDUP(DAY(tbl_raw_data[[#This Row],[Updated_date]])/7,0)))</f>
        <v>WEEK 1</v>
      </c>
      <c r="N1064" s="57" t="str">
        <f>UPPER(VLOOKUP(tbl_raw_data[[#This Row],[Analyst]],[1]setting!$A$1:$B$15,2,0))</f>
        <v>NITESH</v>
      </c>
      <c r="O1064" s="57" t="str">
        <f>UPPER(tbl_raw_data[[#This Row],[Outcome]])</f>
        <v>WITHDRAW</v>
      </c>
      <c r="P1064" s="57" t="str">
        <f>UPPER(tbl_raw_data[[#This Row],[Queue Name]])</f>
        <v>CONSUMER EXISTING</v>
      </c>
      <c r="Q1064" s="57" t="str">
        <f>IF(tbl_raw_data[[#This Row],[time_taken_in_mins]]&lt;=20,"SLA_MET","SLA_NOT_MET")</f>
        <v>SLA_NOT_MET</v>
      </c>
    </row>
    <row r="1065" spans="1:17" ht="15" customHeight="1" x14ac:dyDescent="0.25">
      <c r="A1065" s="5" t="s">
        <v>1073</v>
      </c>
      <c r="B1065" s="12">
        <v>45140.517418981479</v>
      </c>
      <c r="C1065" s="15">
        <v>45140.521180555559</v>
      </c>
      <c r="D1065" s="16" t="s">
        <v>8</v>
      </c>
      <c r="E1065" s="16" t="s">
        <v>41</v>
      </c>
      <c r="F1065" s="16" t="s">
        <v>18</v>
      </c>
      <c r="G1065" s="107" t="s">
        <v>1074</v>
      </c>
      <c r="H10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65" s="48">
        <f>tbl_raw_data[[#This Row],[Date Actioned]]-tbl_raw_data[[#This Row],[Date Tagged]]</f>
        <v>3.761574080272112E-3</v>
      </c>
      <c r="J1065" s="50">
        <f>HOUR(tbl_raw_data[[#This Row],[time_taken]])*60+MINUTE(tbl_raw_data[[#This Row],[time_taken]])+SECOND(tbl_raw_data[[#This Row],[time_taken]])/60</f>
        <v>5.416666666666667</v>
      </c>
      <c r="K1065" s="54">
        <f>DATE(YEAR(tbl_raw_data[[#This Row],[Date Actioned]]), MONTH(tbl_raw_data[[#This Row],[Date Actioned]]), DAY(tbl_raw_data[[#This Row],[Date Actioned]]))</f>
        <v>45140</v>
      </c>
      <c r="L1065" s="55" t="str">
        <f>UPPER(TEXT(tbl_raw_data[[#This Row],[Updated_date]],"MMMM"))</f>
        <v>AUGUST</v>
      </c>
      <c r="M1065" s="55" t="str">
        <f>UPPER("Week "&amp;IF(ROUNDUP(DAY(tbl_raw_data[[#This Row],[Updated_date]])/7,0)=5,4,ROUNDUP(DAY(tbl_raw_data[[#This Row],[Updated_date]])/7,0)))</f>
        <v>WEEK 1</v>
      </c>
      <c r="N1065" s="57" t="str">
        <f>UPPER(VLOOKUP(tbl_raw_data[[#This Row],[Analyst]],[1]setting!$A$1:$B$15,2,0))</f>
        <v>RAJ</v>
      </c>
      <c r="O1065" s="57" t="str">
        <f>UPPER(tbl_raw_data[[#This Row],[Outcome]])</f>
        <v>WITHDRAW</v>
      </c>
      <c r="P1065" s="57" t="str">
        <f>UPPER(tbl_raw_data[[#This Row],[Queue Name]])</f>
        <v>CONSUMER POST BUREAU</v>
      </c>
      <c r="Q1065" s="57" t="str">
        <f>IF(tbl_raw_data[[#This Row],[time_taken_in_mins]]&lt;=20,"SLA_MET","SLA_NOT_MET")</f>
        <v>SLA_MET</v>
      </c>
    </row>
    <row r="1066" spans="1:17" ht="15" customHeight="1" x14ac:dyDescent="0.25">
      <c r="A1066" s="11" t="s">
        <v>1368</v>
      </c>
      <c r="B1066" s="6">
        <v>45140.518449074072</v>
      </c>
      <c r="C1066" s="9">
        <v>45140.522673611114</v>
      </c>
      <c r="D1066" s="10" t="s">
        <v>13</v>
      </c>
      <c r="E1066" s="10" t="s">
        <v>9</v>
      </c>
      <c r="F1066" s="10" t="s">
        <v>254</v>
      </c>
      <c r="G1066" s="108" t="s">
        <v>29</v>
      </c>
      <c r="H10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6" s="48">
        <f>tbl_raw_data[[#This Row],[Date Actioned]]-tbl_raw_data[[#This Row],[Date Tagged]]</f>
        <v>4.2245370423188433E-3</v>
      </c>
      <c r="J1066" s="50">
        <f>HOUR(tbl_raw_data[[#This Row],[time_taken]])*60+MINUTE(tbl_raw_data[[#This Row],[time_taken]])+SECOND(tbl_raw_data[[#This Row],[time_taken]])/60</f>
        <v>6.083333333333333</v>
      </c>
      <c r="K1066" s="54">
        <f>DATE(YEAR(tbl_raw_data[[#This Row],[Date Actioned]]), MONTH(tbl_raw_data[[#This Row],[Date Actioned]]), DAY(tbl_raw_data[[#This Row],[Date Actioned]]))</f>
        <v>45140</v>
      </c>
      <c r="L1066" s="55" t="str">
        <f>UPPER(TEXT(tbl_raw_data[[#This Row],[Updated_date]],"MMMM"))</f>
        <v>AUGUST</v>
      </c>
      <c r="M1066" s="55" t="str">
        <f>UPPER("Week "&amp;IF(ROUNDUP(DAY(tbl_raw_data[[#This Row],[Updated_date]])/7,0)=5,4,ROUNDUP(DAY(tbl_raw_data[[#This Row],[Updated_date]])/7,0)))</f>
        <v>WEEK 1</v>
      </c>
      <c r="N1066" s="57" t="str">
        <f>UPPER(VLOOKUP(tbl_raw_data[[#This Row],[Analyst]],[1]setting!$A$1:$B$15,2,0))</f>
        <v>FARDIN</v>
      </c>
      <c r="O1066" s="57" t="str">
        <f>UPPER(tbl_raw_data[[#This Row],[Outcome]])</f>
        <v>APPROVE</v>
      </c>
      <c r="P1066" s="57" t="str">
        <f>UPPER(tbl_raw_data[[#This Row],[Queue Name]])</f>
        <v>CONSUMER PRE BUREAU</v>
      </c>
      <c r="Q1066" s="57" t="str">
        <f>IF(tbl_raw_data[[#This Row],[time_taken_in_mins]]&lt;=20,"SLA_MET","SLA_NOT_MET")</f>
        <v>SLA_MET</v>
      </c>
    </row>
    <row r="1067" spans="1:17" ht="15" customHeight="1" x14ac:dyDescent="0.25">
      <c r="A1067" s="22" t="s">
        <v>1683</v>
      </c>
      <c r="B1067" s="12">
        <v>45140.518449074072</v>
      </c>
      <c r="C1067" s="15">
        <v>45140.523101851853</v>
      </c>
      <c r="D1067" s="16" t="s">
        <v>13</v>
      </c>
      <c r="E1067" s="16" t="s">
        <v>41</v>
      </c>
      <c r="F1067" s="16" t="s">
        <v>14</v>
      </c>
      <c r="G1067" s="107" t="s">
        <v>67</v>
      </c>
      <c r="H10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67" s="48">
        <f>tbl_raw_data[[#This Row],[Date Actioned]]-tbl_raw_data[[#This Row],[Date Tagged]]</f>
        <v>4.652777781302575E-3</v>
      </c>
      <c r="J1067" s="50">
        <f>HOUR(tbl_raw_data[[#This Row],[time_taken]])*60+MINUTE(tbl_raw_data[[#This Row],[time_taken]])+SECOND(tbl_raw_data[[#This Row],[time_taken]])/60</f>
        <v>6.7</v>
      </c>
      <c r="K1067" s="54">
        <f>DATE(YEAR(tbl_raw_data[[#This Row],[Date Actioned]]), MONTH(tbl_raw_data[[#This Row],[Date Actioned]]), DAY(tbl_raw_data[[#This Row],[Date Actioned]]))</f>
        <v>45140</v>
      </c>
      <c r="L1067" s="55" t="str">
        <f>UPPER(TEXT(tbl_raw_data[[#This Row],[Updated_date]],"MMMM"))</f>
        <v>AUGUST</v>
      </c>
      <c r="M1067" s="55" t="str">
        <f>UPPER("Week "&amp;IF(ROUNDUP(DAY(tbl_raw_data[[#This Row],[Updated_date]])/7,0)=5,4,ROUNDUP(DAY(tbl_raw_data[[#This Row],[Updated_date]])/7,0)))</f>
        <v>WEEK 1</v>
      </c>
      <c r="N1067" s="57" t="str">
        <f>UPPER(VLOOKUP(tbl_raw_data[[#This Row],[Analyst]],[1]setting!$A$1:$B$15,2,0))</f>
        <v>HARDIK</v>
      </c>
      <c r="O1067" s="57" t="str">
        <f>UPPER(tbl_raw_data[[#This Row],[Outcome]])</f>
        <v>APPROVE</v>
      </c>
      <c r="P1067" s="57" t="str">
        <f>UPPER(tbl_raw_data[[#This Row],[Queue Name]])</f>
        <v>CONSUMER POST BUREAU</v>
      </c>
      <c r="Q1067" s="57" t="str">
        <f>IF(tbl_raw_data[[#This Row],[time_taken_in_mins]]&lt;=20,"SLA_MET","SLA_NOT_MET")</f>
        <v>SLA_MET</v>
      </c>
    </row>
    <row r="1068" spans="1:17" ht="15" customHeight="1" x14ac:dyDescent="0.25">
      <c r="A1068" s="5" t="s">
        <v>4157</v>
      </c>
      <c r="B1068" s="6">
        <v>45140.522303240738</v>
      </c>
      <c r="C1068" s="7">
        <v>45140.530277777776</v>
      </c>
      <c r="D1068" s="8" t="s">
        <v>29</v>
      </c>
      <c r="E1068" s="10" t="s">
        <v>28</v>
      </c>
      <c r="F1068" s="8" t="s">
        <v>228</v>
      </c>
      <c r="G1068" s="109"/>
      <c r="H10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68" s="48">
        <f>tbl_raw_data[[#This Row],[Date Actioned]]-tbl_raw_data[[#This Row],[Date Tagged]]</f>
        <v>7.9745370385353453E-3</v>
      </c>
      <c r="J1068" s="50">
        <f>HOUR(tbl_raw_data[[#This Row],[time_taken]])*60+MINUTE(tbl_raw_data[[#This Row],[time_taken]])+SECOND(tbl_raw_data[[#This Row],[time_taken]])/60</f>
        <v>11.483333333333333</v>
      </c>
      <c r="K1068" s="54">
        <f>DATE(YEAR(tbl_raw_data[[#This Row],[Date Actioned]]), MONTH(tbl_raw_data[[#This Row],[Date Actioned]]), DAY(tbl_raw_data[[#This Row],[Date Actioned]]))</f>
        <v>45140</v>
      </c>
      <c r="L1068" s="55" t="str">
        <f>UPPER(TEXT(tbl_raw_data[[#This Row],[Updated_date]],"MMMM"))</f>
        <v>AUGUST</v>
      </c>
      <c r="M1068" s="55" t="str">
        <f>UPPER("Week "&amp;IF(ROUNDUP(DAY(tbl_raw_data[[#This Row],[Updated_date]])/7,0)=5,4,ROUNDUP(DAY(tbl_raw_data[[#This Row],[Updated_date]])/7,0)))</f>
        <v>WEEK 1</v>
      </c>
      <c r="N1068" s="57" t="str">
        <f>UPPER(VLOOKUP(tbl_raw_data[[#This Row],[Analyst]],[1]setting!$A$1:$B$15,2,0))</f>
        <v>OUADIR</v>
      </c>
      <c r="O1068" s="57" t="str">
        <f>UPPER(tbl_raw_data[[#This Row],[Outcome]])</f>
        <v>APPROVE</v>
      </c>
      <c r="P1068" s="57" t="str">
        <f>UPPER(tbl_raw_data[[#This Row],[Queue Name]])</f>
        <v>CONSUMER EXISTING</v>
      </c>
      <c r="Q1068" s="57" t="str">
        <f>IF(tbl_raw_data[[#This Row],[time_taken_in_mins]]&lt;=20,"SLA_MET","SLA_NOT_MET")</f>
        <v>SLA_MET</v>
      </c>
    </row>
    <row r="1069" spans="1:17" ht="15" customHeight="1" x14ac:dyDescent="0.25">
      <c r="A1069" s="11" t="s">
        <v>4657</v>
      </c>
      <c r="B1069" s="12">
        <v>45140.522650462961</v>
      </c>
      <c r="C1069" s="13">
        <v>45140.531469907408</v>
      </c>
      <c r="D1069" s="14" t="s">
        <v>29</v>
      </c>
      <c r="E1069" s="16" t="s">
        <v>28</v>
      </c>
      <c r="F1069" s="14" t="s">
        <v>86</v>
      </c>
      <c r="G1069" s="106"/>
      <c r="H10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69" s="48">
        <f>tbl_raw_data[[#This Row],[Date Actioned]]-tbl_raw_data[[#This Row],[Date Tagged]]</f>
        <v>8.819444446999114E-3</v>
      </c>
      <c r="J1069" s="50">
        <f>HOUR(tbl_raw_data[[#This Row],[time_taken]])*60+MINUTE(tbl_raw_data[[#This Row],[time_taken]])+SECOND(tbl_raw_data[[#This Row],[time_taken]])/60</f>
        <v>12.7</v>
      </c>
      <c r="K1069" s="54">
        <f>DATE(YEAR(tbl_raw_data[[#This Row],[Date Actioned]]), MONTH(tbl_raw_data[[#This Row],[Date Actioned]]), DAY(tbl_raw_data[[#This Row],[Date Actioned]]))</f>
        <v>45140</v>
      </c>
      <c r="L1069" s="55" t="str">
        <f>UPPER(TEXT(tbl_raw_data[[#This Row],[Updated_date]],"MMMM"))</f>
        <v>AUGUST</v>
      </c>
      <c r="M1069" s="55" t="str">
        <f>UPPER("Week "&amp;IF(ROUNDUP(DAY(tbl_raw_data[[#This Row],[Updated_date]])/7,0)=5,4,ROUNDUP(DAY(tbl_raw_data[[#This Row],[Updated_date]])/7,0)))</f>
        <v>WEEK 1</v>
      </c>
      <c r="N1069" s="57" t="str">
        <f>UPPER(VLOOKUP(tbl_raw_data[[#This Row],[Analyst]],[1]setting!$A$1:$B$15,2,0))</f>
        <v>ASIF</v>
      </c>
      <c r="O1069" s="57" t="str">
        <f>UPPER(tbl_raw_data[[#This Row],[Outcome]])</f>
        <v>APPROVE</v>
      </c>
      <c r="P1069" s="57" t="str">
        <f>UPPER(tbl_raw_data[[#This Row],[Queue Name]])</f>
        <v>CONSUMER EXISTING</v>
      </c>
      <c r="Q1069" s="57" t="str">
        <f>IF(tbl_raw_data[[#This Row],[time_taken_in_mins]]&lt;=20,"SLA_MET","SLA_NOT_MET")</f>
        <v>SLA_MET</v>
      </c>
    </row>
    <row r="1070" spans="1:17" ht="15" customHeight="1" x14ac:dyDescent="0.25">
      <c r="A1070" s="11" t="s">
        <v>4377</v>
      </c>
      <c r="B1070" s="12">
        <v>45140.525509259256</v>
      </c>
      <c r="C1070" s="13">
        <v>45140.533854166664</v>
      </c>
      <c r="D1070" s="14" t="s">
        <v>209</v>
      </c>
      <c r="E1070" s="16" t="s">
        <v>41</v>
      </c>
      <c r="F1070" s="14" t="s">
        <v>55</v>
      </c>
      <c r="G1070" s="106"/>
      <c r="H10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70" s="48">
        <f>tbl_raw_data[[#This Row],[Date Actioned]]-tbl_raw_data[[#This Row],[Date Tagged]]</f>
        <v>8.3449074081727304E-3</v>
      </c>
      <c r="J1070" s="50">
        <f>HOUR(tbl_raw_data[[#This Row],[time_taken]])*60+MINUTE(tbl_raw_data[[#This Row],[time_taken]])+SECOND(tbl_raw_data[[#This Row],[time_taken]])/60</f>
        <v>12.016666666666667</v>
      </c>
      <c r="K1070" s="54">
        <f>DATE(YEAR(tbl_raw_data[[#This Row],[Date Actioned]]), MONTH(tbl_raw_data[[#This Row],[Date Actioned]]), DAY(tbl_raw_data[[#This Row],[Date Actioned]]))</f>
        <v>45140</v>
      </c>
      <c r="L1070" s="55" t="str">
        <f>UPPER(TEXT(tbl_raw_data[[#This Row],[Updated_date]],"MMMM"))</f>
        <v>AUGUST</v>
      </c>
      <c r="M1070" s="55" t="str">
        <f>UPPER("Week "&amp;IF(ROUNDUP(DAY(tbl_raw_data[[#This Row],[Updated_date]])/7,0)=5,4,ROUNDUP(DAY(tbl_raw_data[[#This Row],[Updated_date]])/7,0)))</f>
        <v>WEEK 1</v>
      </c>
      <c r="N1070" s="57" t="str">
        <f>UPPER(VLOOKUP(tbl_raw_data[[#This Row],[Analyst]],[1]setting!$A$1:$B$15,2,0))</f>
        <v>CAMERON</v>
      </c>
      <c r="O1070" s="57" t="str">
        <f>UPPER(tbl_raw_data[[#This Row],[Outcome]])</f>
        <v>DECLINE</v>
      </c>
      <c r="P1070" s="57" t="str">
        <f>UPPER(tbl_raw_data[[#This Row],[Queue Name]])</f>
        <v>CONSUMER POST BUREAU</v>
      </c>
      <c r="Q1070" s="57" t="str">
        <f>IF(tbl_raw_data[[#This Row],[time_taken_in_mins]]&lt;=20,"SLA_MET","SLA_NOT_MET")</f>
        <v>SLA_MET</v>
      </c>
    </row>
    <row r="1071" spans="1:17" ht="26.25" x14ac:dyDescent="0.25">
      <c r="A1071" s="11" t="s">
        <v>4214</v>
      </c>
      <c r="B1071" s="6">
        <v>45140.526030092595</v>
      </c>
      <c r="C1071" s="9">
        <v>45140.534097222226</v>
      </c>
      <c r="D1071" s="10" t="s">
        <v>8</v>
      </c>
      <c r="E1071" s="10" t="s">
        <v>28</v>
      </c>
      <c r="F1071" s="10" t="s">
        <v>254</v>
      </c>
      <c r="G1071" s="108" t="s">
        <v>2653</v>
      </c>
      <c r="H10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071" s="48">
        <f>tbl_raw_data[[#This Row],[Date Actioned]]-tbl_raw_data[[#This Row],[Date Tagged]]</f>
        <v>8.0671296309446916E-3</v>
      </c>
      <c r="J1071" s="50">
        <f>HOUR(tbl_raw_data[[#This Row],[time_taken]])*60+MINUTE(tbl_raw_data[[#This Row],[time_taken]])+SECOND(tbl_raw_data[[#This Row],[time_taken]])/60</f>
        <v>11.616666666666667</v>
      </c>
      <c r="K1071" s="54">
        <f>DATE(YEAR(tbl_raw_data[[#This Row],[Date Actioned]]), MONTH(tbl_raw_data[[#This Row],[Date Actioned]]), DAY(tbl_raw_data[[#This Row],[Date Actioned]]))</f>
        <v>45140</v>
      </c>
      <c r="L1071" s="55" t="str">
        <f>UPPER(TEXT(tbl_raw_data[[#This Row],[Updated_date]],"MMMM"))</f>
        <v>AUGUST</v>
      </c>
      <c r="M1071" s="55" t="str">
        <f>UPPER("Week "&amp;IF(ROUNDUP(DAY(tbl_raw_data[[#This Row],[Updated_date]])/7,0)=5,4,ROUNDUP(DAY(tbl_raw_data[[#This Row],[Updated_date]])/7,0)))</f>
        <v>WEEK 1</v>
      </c>
      <c r="N1071" s="57" t="str">
        <f>UPPER(VLOOKUP(tbl_raw_data[[#This Row],[Analyst]],[1]setting!$A$1:$B$15,2,0))</f>
        <v>FARDIN</v>
      </c>
      <c r="O1071" s="57" t="str">
        <f>UPPER(tbl_raw_data[[#This Row],[Outcome]])</f>
        <v>WITHDRAW</v>
      </c>
      <c r="P1071" s="57" t="str">
        <f>UPPER(tbl_raw_data[[#This Row],[Queue Name]])</f>
        <v>CONSUMER EXISTING</v>
      </c>
      <c r="Q1071" s="57" t="str">
        <f>IF(tbl_raw_data[[#This Row],[time_taken_in_mins]]&lt;=20,"SLA_MET","SLA_NOT_MET")</f>
        <v>SLA_MET</v>
      </c>
    </row>
    <row r="1072" spans="1:17" ht="15" customHeight="1" x14ac:dyDescent="0.25">
      <c r="A1072" s="22" t="s">
        <v>1863</v>
      </c>
      <c r="B1072" s="6">
        <v>45140.52648148148</v>
      </c>
      <c r="C1072" s="9">
        <v>45140.531377314815</v>
      </c>
      <c r="D1072" s="10" t="s">
        <v>13</v>
      </c>
      <c r="E1072" s="10" t="s">
        <v>9</v>
      </c>
      <c r="F1072" s="10" t="s">
        <v>14</v>
      </c>
      <c r="G1072" s="108" t="s">
        <v>67</v>
      </c>
      <c r="H10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2" s="48">
        <f>tbl_raw_data[[#This Row],[Date Actioned]]-tbl_raw_data[[#This Row],[Date Tagged]]</f>
        <v>4.8958333354676142E-3</v>
      </c>
      <c r="J1072" s="50">
        <f>HOUR(tbl_raw_data[[#This Row],[time_taken]])*60+MINUTE(tbl_raw_data[[#This Row],[time_taken]])+SECOND(tbl_raw_data[[#This Row],[time_taken]])/60</f>
        <v>7.05</v>
      </c>
      <c r="K1072" s="54">
        <f>DATE(YEAR(tbl_raw_data[[#This Row],[Date Actioned]]), MONTH(tbl_raw_data[[#This Row],[Date Actioned]]), DAY(tbl_raw_data[[#This Row],[Date Actioned]]))</f>
        <v>45140</v>
      </c>
      <c r="L1072" s="55" t="str">
        <f>UPPER(TEXT(tbl_raw_data[[#This Row],[Updated_date]],"MMMM"))</f>
        <v>AUGUST</v>
      </c>
      <c r="M1072" s="55" t="str">
        <f>UPPER("Week "&amp;IF(ROUNDUP(DAY(tbl_raw_data[[#This Row],[Updated_date]])/7,0)=5,4,ROUNDUP(DAY(tbl_raw_data[[#This Row],[Updated_date]])/7,0)))</f>
        <v>WEEK 1</v>
      </c>
      <c r="N1072" s="57" t="str">
        <f>UPPER(VLOOKUP(tbl_raw_data[[#This Row],[Analyst]],[1]setting!$A$1:$B$15,2,0))</f>
        <v>HARDIK</v>
      </c>
      <c r="O1072" s="57" t="str">
        <f>UPPER(tbl_raw_data[[#This Row],[Outcome]])</f>
        <v>APPROVE</v>
      </c>
      <c r="P1072" s="57" t="str">
        <f>UPPER(tbl_raw_data[[#This Row],[Queue Name]])</f>
        <v>CONSUMER PRE BUREAU</v>
      </c>
      <c r="Q1072" s="57" t="str">
        <f>IF(tbl_raw_data[[#This Row],[time_taken_in_mins]]&lt;=20,"SLA_MET","SLA_NOT_MET")</f>
        <v>SLA_MET</v>
      </c>
    </row>
    <row r="1073" spans="1:17" ht="15" customHeight="1" x14ac:dyDescent="0.25">
      <c r="A1073" s="5" t="s">
        <v>570</v>
      </c>
      <c r="B1073" s="12">
        <v>45140.532187500001</v>
      </c>
      <c r="C1073" s="15">
        <v>45140.535115740742</v>
      </c>
      <c r="D1073" s="16" t="s">
        <v>13</v>
      </c>
      <c r="E1073" s="16" t="s">
        <v>28</v>
      </c>
      <c r="F1073" s="16" t="s">
        <v>455</v>
      </c>
      <c r="G1073" s="107" t="s">
        <v>29</v>
      </c>
      <c r="H10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3" s="48">
        <f>tbl_raw_data[[#This Row],[Date Actioned]]-tbl_raw_data[[#This Row],[Date Tagged]]</f>
        <v>2.9282407413120382E-3</v>
      </c>
      <c r="J1073" s="50">
        <f>HOUR(tbl_raw_data[[#This Row],[time_taken]])*60+MINUTE(tbl_raw_data[[#This Row],[time_taken]])+SECOND(tbl_raw_data[[#This Row],[time_taken]])/60</f>
        <v>4.2166666666666668</v>
      </c>
      <c r="K1073" s="54">
        <f>DATE(YEAR(tbl_raw_data[[#This Row],[Date Actioned]]), MONTH(tbl_raw_data[[#This Row],[Date Actioned]]), DAY(tbl_raw_data[[#This Row],[Date Actioned]]))</f>
        <v>45140</v>
      </c>
      <c r="L1073" s="55" t="str">
        <f>UPPER(TEXT(tbl_raw_data[[#This Row],[Updated_date]],"MMMM"))</f>
        <v>AUGUST</v>
      </c>
      <c r="M1073" s="55" t="str">
        <f>UPPER("Week "&amp;IF(ROUNDUP(DAY(tbl_raw_data[[#This Row],[Updated_date]])/7,0)=5,4,ROUNDUP(DAY(tbl_raw_data[[#This Row],[Updated_date]])/7,0)))</f>
        <v>WEEK 1</v>
      </c>
      <c r="N1073" s="57" t="str">
        <f>UPPER(VLOOKUP(tbl_raw_data[[#This Row],[Analyst]],[1]setting!$A$1:$B$15,2,0))</f>
        <v>ROHAN</v>
      </c>
      <c r="O1073" s="57" t="str">
        <f>UPPER(tbl_raw_data[[#This Row],[Outcome]])</f>
        <v>APPROVE</v>
      </c>
      <c r="P1073" s="57" t="str">
        <f>UPPER(tbl_raw_data[[#This Row],[Queue Name]])</f>
        <v>CONSUMER EXISTING</v>
      </c>
      <c r="Q1073" s="57" t="str">
        <f>IF(tbl_raw_data[[#This Row],[time_taken_in_mins]]&lt;=20,"SLA_MET","SLA_NOT_MET")</f>
        <v>SLA_MET</v>
      </c>
    </row>
    <row r="1074" spans="1:17" ht="15" customHeight="1" x14ac:dyDescent="0.25">
      <c r="A1074" s="11" t="s">
        <v>1021</v>
      </c>
      <c r="B1074" s="6">
        <v>45140.534942129627</v>
      </c>
      <c r="C1074" s="9">
        <v>45140.538645833331</v>
      </c>
      <c r="D1074" s="10" t="s">
        <v>13</v>
      </c>
      <c r="E1074" s="10" t="s">
        <v>9</v>
      </c>
      <c r="F1074" s="10" t="s">
        <v>254</v>
      </c>
      <c r="G1074" s="108" t="s">
        <v>21</v>
      </c>
      <c r="H10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4" s="48">
        <f>tbl_raw_data[[#This Row],[Date Actioned]]-tbl_raw_data[[#This Row],[Date Tagged]]</f>
        <v>3.7037037036498077E-3</v>
      </c>
      <c r="J1074" s="50">
        <f>HOUR(tbl_raw_data[[#This Row],[time_taken]])*60+MINUTE(tbl_raw_data[[#This Row],[time_taken]])+SECOND(tbl_raw_data[[#This Row],[time_taken]])/60</f>
        <v>5.333333333333333</v>
      </c>
      <c r="K1074" s="54">
        <f>DATE(YEAR(tbl_raw_data[[#This Row],[Date Actioned]]), MONTH(tbl_raw_data[[#This Row],[Date Actioned]]), DAY(tbl_raw_data[[#This Row],[Date Actioned]]))</f>
        <v>45140</v>
      </c>
      <c r="L1074" s="55" t="str">
        <f>UPPER(TEXT(tbl_raw_data[[#This Row],[Updated_date]],"MMMM"))</f>
        <v>AUGUST</v>
      </c>
      <c r="M1074" s="55" t="str">
        <f>UPPER("Week "&amp;IF(ROUNDUP(DAY(tbl_raw_data[[#This Row],[Updated_date]])/7,0)=5,4,ROUNDUP(DAY(tbl_raw_data[[#This Row],[Updated_date]])/7,0)))</f>
        <v>WEEK 1</v>
      </c>
      <c r="N1074" s="57" t="str">
        <f>UPPER(VLOOKUP(tbl_raw_data[[#This Row],[Analyst]],[1]setting!$A$1:$B$15,2,0))</f>
        <v>FARDIN</v>
      </c>
      <c r="O1074" s="57" t="str">
        <f>UPPER(tbl_raw_data[[#This Row],[Outcome]])</f>
        <v>APPROVE</v>
      </c>
      <c r="P1074" s="57" t="str">
        <f>UPPER(tbl_raw_data[[#This Row],[Queue Name]])</f>
        <v>CONSUMER PRE BUREAU</v>
      </c>
      <c r="Q1074" s="57" t="str">
        <f>IF(tbl_raw_data[[#This Row],[time_taken_in_mins]]&lt;=20,"SLA_MET","SLA_NOT_MET")</f>
        <v>SLA_MET</v>
      </c>
    </row>
    <row r="1075" spans="1:17" ht="15" customHeight="1" x14ac:dyDescent="0.25">
      <c r="A1075" s="22" t="s">
        <v>3585</v>
      </c>
      <c r="B1075" s="12">
        <v>45140.536087962966</v>
      </c>
      <c r="C1075" s="15">
        <v>45140.543217592596</v>
      </c>
      <c r="D1075" s="16" t="s">
        <v>13</v>
      </c>
      <c r="E1075" s="16" t="s">
        <v>28</v>
      </c>
      <c r="F1075" s="16" t="s">
        <v>455</v>
      </c>
      <c r="G1075" s="107" t="s">
        <v>29</v>
      </c>
      <c r="H10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5" s="48">
        <f>tbl_raw_data[[#This Row],[Date Actioned]]-tbl_raw_data[[#This Row],[Date Tagged]]</f>
        <v>7.1296296300715767E-3</v>
      </c>
      <c r="J1075" s="50">
        <f>HOUR(tbl_raw_data[[#This Row],[time_taken]])*60+MINUTE(tbl_raw_data[[#This Row],[time_taken]])+SECOND(tbl_raw_data[[#This Row],[time_taken]])/60</f>
        <v>10.266666666666667</v>
      </c>
      <c r="K1075" s="54">
        <f>DATE(YEAR(tbl_raw_data[[#This Row],[Date Actioned]]), MONTH(tbl_raw_data[[#This Row],[Date Actioned]]), DAY(tbl_raw_data[[#This Row],[Date Actioned]]))</f>
        <v>45140</v>
      </c>
      <c r="L1075" s="55" t="str">
        <f>UPPER(TEXT(tbl_raw_data[[#This Row],[Updated_date]],"MMMM"))</f>
        <v>AUGUST</v>
      </c>
      <c r="M1075" s="55" t="str">
        <f>UPPER("Week "&amp;IF(ROUNDUP(DAY(tbl_raw_data[[#This Row],[Updated_date]])/7,0)=5,4,ROUNDUP(DAY(tbl_raw_data[[#This Row],[Updated_date]])/7,0)))</f>
        <v>WEEK 1</v>
      </c>
      <c r="N1075" s="57" t="str">
        <f>UPPER(VLOOKUP(tbl_raw_data[[#This Row],[Analyst]],[1]setting!$A$1:$B$15,2,0))</f>
        <v>ROHAN</v>
      </c>
      <c r="O1075" s="57" t="str">
        <f>UPPER(tbl_raw_data[[#This Row],[Outcome]])</f>
        <v>APPROVE</v>
      </c>
      <c r="P1075" s="57" t="str">
        <f>UPPER(tbl_raw_data[[#This Row],[Queue Name]])</f>
        <v>CONSUMER EXISTING</v>
      </c>
      <c r="Q1075" s="57" t="str">
        <f>IF(tbl_raw_data[[#This Row],[time_taken_in_mins]]&lt;=20,"SLA_MET","SLA_NOT_MET")</f>
        <v>SLA_MET</v>
      </c>
    </row>
    <row r="1076" spans="1:17" ht="15" customHeight="1" x14ac:dyDescent="0.25">
      <c r="A1076" s="22" t="s">
        <v>1272</v>
      </c>
      <c r="B1076" s="12">
        <v>45140.538530092592</v>
      </c>
      <c r="C1076" s="15">
        <v>45140.542615740742</v>
      </c>
      <c r="D1076" s="16" t="s">
        <v>8</v>
      </c>
      <c r="E1076" s="16" t="s">
        <v>9</v>
      </c>
      <c r="F1076" s="16" t="s">
        <v>254</v>
      </c>
      <c r="G1076" s="107" t="s">
        <v>11</v>
      </c>
      <c r="H10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76" s="48">
        <f>tbl_raw_data[[#This Row],[Date Actioned]]-tbl_raw_data[[#This Row],[Date Tagged]]</f>
        <v>4.0856481500668451E-3</v>
      </c>
      <c r="J1076" s="50">
        <f>HOUR(tbl_raw_data[[#This Row],[time_taken]])*60+MINUTE(tbl_raw_data[[#This Row],[time_taken]])+SECOND(tbl_raw_data[[#This Row],[time_taken]])/60</f>
        <v>5.8833333333333329</v>
      </c>
      <c r="K1076" s="54">
        <f>DATE(YEAR(tbl_raw_data[[#This Row],[Date Actioned]]), MONTH(tbl_raw_data[[#This Row],[Date Actioned]]), DAY(tbl_raw_data[[#This Row],[Date Actioned]]))</f>
        <v>45140</v>
      </c>
      <c r="L1076" s="55" t="str">
        <f>UPPER(TEXT(tbl_raw_data[[#This Row],[Updated_date]],"MMMM"))</f>
        <v>AUGUST</v>
      </c>
      <c r="M1076" s="55" t="str">
        <f>UPPER("Week "&amp;IF(ROUNDUP(DAY(tbl_raw_data[[#This Row],[Updated_date]])/7,0)=5,4,ROUNDUP(DAY(tbl_raw_data[[#This Row],[Updated_date]])/7,0)))</f>
        <v>WEEK 1</v>
      </c>
      <c r="N1076" s="57" t="str">
        <f>UPPER(VLOOKUP(tbl_raw_data[[#This Row],[Analyst]],[1]setting!$A$1:$B$15,2,0))</f>
        <v>FARDIN</v>
      </c>
      <c r="O1076" s="57" t="str">
        <f>UPPER(tbl_raw_data[[#This Row],[Outcome]])</f>
        <v>WITHDRAW</v>
      </c>
      <c r="P1076" s="57" t="str">
        <f>UPPER(tbl_raw_data[[#This Row],[Queue Name]])</f>
        <v>CONSUMER PRE BUREAU</v>
      </c>
      <c r="Q1076" s="57" t="str">
        <f>IF(tbl_raw_data[[#This Row],[time_taken_in_mins]]&lt;=20,"SLA_MET","SLA_NOT_MET")</f>
        <v>SLA_MET</v>
      </c>
    </row>
    <row r="1077" spans="1:17" ht="15" customHeight="1" x14ac:dyDescent="0.25">
      <c r="A1077" s="5" t="s">
        <v>3490</v>
      </c>
      <c r="B1077" s="6">
        <v>45140.538807870369</v>
      </c>
      <c r="C1077" s="9">
        <v>45140.54583333333</v>
      </c>
      <c r="D1077" s="10" t="s">
        <v>13</v>
      </c>
      <c r="E1077" s="10" t="s">
        <v>28</v>
      </c>
      <c r="F1077" s="10" t="s">
        <v>55</v>
      </c>
      <c r="G1077" s="108" t="s">
        <v>53</v>
      </c>
      <c r="H10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7" s="48">
        <f>tbl_raw_data[[#This Row],[Date Actioned]]-tbl_raw_data[[#This Row],[Date Tagged]]</f>
        <v>7.025462960882578E-3</v>
      </c>
      <c r="J1077" s="50">
        <f>HOUR(tbl_raw_data[[#This Row],[time_taken]])*60+MINUTE(tbl_raw_data[[#This Row],[time_taken]])+SECOND(tbl_raw_data[[#This Row],[time_taken]])/60</f>
        <v>10.116666666666667</v>
      </c>
      <c r="K1077" s="54">
        <f>DATE(YEAR(tbl_raw_data[[#This Row],[Date Actioned]]), MONTH(tbl_raw_data[[#This Row],[Date Actioned]]), DAY(tbl_raw_data[[#This Row],[Date Actioned]]))</f>
        <v>45140</v>
      </c>
      <c r="L1077" s="55" t="str">
        <f>UPPER(TEXT(tbl_raw_data[[#This Row],[Updated_date]],"MMMM"))</f>
        <v>AUGUST</v>
      </c>
      <c r="M1077" s="55" t="str">
        <f>UPPER("Week "&amp;IF(ROUNDUP(DAY(tbl_raw_data[[#This Row],[Updated_date]])/7,0)=5,4,ROUNDUP(DAY(tbl_raw_data[[#This Row],[Updated_date]])/7,0)))</f>
        <v>WEEK 1</v>
      </c>
      <c r="N1077" s="57" t="str">
        <f>UPPER(VLOOKUP(tbl_raw_data[[#This Row],[Analyst]],[1]setting!$A$1:$B$15,2,0))</f>
        <v>CAMERON</v>
      </c>
      <c r="O1077" s="57" t="str">
        <f>UPPER(tbl_raw_data[[#This Row],[Outcome]])</f>
        <v>APPROVE</v>
      </c>
      <c r="P1077" s="57" t="str">
        <f>UPPER(tbl_raw_data[[#This Row],[Queue Name]])</f>
        <v>CONSUMER EXISTING</v>
      </c>
      <c r="Q1077" s="57" t="str">
        <f>IF(tbl_raw_data[[#This Row],[time_taken_in_mins]]&lt;=20,"SLA_MET","SLA_NOT_MET")</f>
        <v>SLA_MET</v>
      </c>
    </row>
    <row r="1078" spans="1:17" ht="15" customHeight="1" x14ac:dyDescent="0.25">
      <c r="A1078" s="11" t="s">
        <v>907</v>
      </c>
      <c r="B1078" s="12">
        <v>45140.538969907408</v>
      </c>
      <c r="C1078" s="15">
        <v>45140.542488425926</v>
      </c>
      <c r="D1078" s="16" t="s">
        <v>13</v>
      </c>
      <c r="E1078" s="16" t="s">
        <v>28</v>
      </c>
      <c r="F1078" s="16" t="s">
        <v>18</v>
      </c>
      <c r="G1078" s="107" t="s">
        <v>67</v>
      </c>
      <c r="H10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78" s="48">
        <f>tbl_raw_data[[#This Row],[Date Actioned]]-tbl_raw_data[[#This Row],[Date Tagged]]</f>
        <v>3.5185185188311152E-3</v>
      </c>
      <c r="J1078" s="50">
        <f>HOUR(tbl_raw_data[[#This Row],[time_taken]])*60+MINUTE(tbl_raw_data[[#This Row],[time_taken]])+SECOND(tbl_raw_data[[#This Row],[time_taken]])/60</f>
        <v>5.0666666666666664</v>
      </c>
      <c r="K1078" s="54">
        <f>DATE(YEAR(tbl_raw_data[[#This Row],[Date Actioned]]), MONTH(tbl_raw_data[[#This Row],[Date Actioned]]), DAY(tbl_raw_data[[#This Row],[Date Actioned]]))</f>
        <v>45140</v>
      </c>
      <c r="L1078" s="55" t="str">
        <f>UPPER(TEXT(tbl_raw_data[[#This Row],[Updated_date]],"MMMM"))</f>
        <v>AUGUST</v>
      </c>
      <c r="M1078" s="55" t="str">
        <f>UPPER("Week "&amp;IF(ROUNDUP(DAY(tbl_raw_data[[#This Row],[Updated_date]])/7,0)=5,4,ROUNDUP(DAY(tbl_raw_data[[#This Row],[Updated_date]])/7,0)))</f>
        <v>WEEK 1</v>
      </c>
      <c r="N1078" s="57" t="str">
        <f>UPPER(VLOOKUP(tbl_raw_data[[#This Row],[Analyst]],[1]setting!$A$1:$B$15,2,0))</f>
        <v>RAJ</v>
      </c>
      <c r="O1078" s="57" t="str">
        <f>UPPER(tbl_raw_data[[#This Row],[Outcome]])</f>
        <v>APPROVE</v>
      </c>
      <c r="P1078" s="57" t="str">
        <f>UPPER(tbl_raw_data[[#This Row],[Queue Name]])</f>
        <v>CONSUMER EXISTING</v>
      </c>
      <c r="Q1078" s="57" t="str">
        <f>IF(tbl_raw_data[[#This Row],[time_taken_in_mins]]&lt;=20,"SLA_MET","SLA_NOT_MET")</f>
        <v>SLA_MET</v>
      </c>
    </row>
    <row r="1079" spans="1:17" ht="15" customHeight="1" x14ac:dyDescent="0.25">
      <c r="A1079" s="22" t="s">
        <v>3666</v>
      </c>
      <c r="B1079" s="6">
        <v>45140.541956018518</v>
      </c>
      <c r="C1079" s="9">
        <v>45140.549201388887</v>
      </c>
      <c r="D1079" s="10" t="s">
        <v>46</v>
      </c>
      <c r="E1079" s="10" t="s">
        <v>9</v>
      </c>
      <c r="F1079" s="10" t="s">
        <v>109</v>
      </c>
      <c r="G1079" s="108" t="s">
        <v>3667</v>
      </c>
      <c r="H10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079" s="48">
        <f>tbl_raw_data[[#This Row],[Date Actioned]]-tbl_raw_data[[#This Row],[Date Tagged]]</f>
        <v>7.2453703687642701E-3</v>
      </c>
      <c r="J1079" s="50">
        <f>HOUR(tbl_raw_data[[#This Row],[time_taken]])*60+MINUTE(tbl_raw_data[[#This Row],[time_taken]])+SECOND(tbl_raw_data[[#This Row],[time_taken]])/60</f>
        <v>10.433333333333334</v>
      </c>
      <c r="K1079" s="54">
        <f>DATE(YEAR(tbl_raw_data[[#This Row],[Date Actioned]]), MONTH(tbl_raw_data[[#This Row],[Date Actioned]]), DAY(tbl_raw_data[[#This Row],[Date Actioned]]))</f>
        <v>45140</v>
      </c>
      <c r="L1079" s="55" t="str">
        <f>UPPER(TEXT(tbl_raw_data[[#This Row],[Updated_date]],"MMMM"))</f>
        <v>AUGUST</v>
      </c>
      <c r="M1079" s="55" t="str">
        <f>UPPER("Week "&amp;IF(ROUNDUP(DAY(tbl_raw_data[[#This Row],[Updated_date]])/7,0)=5,4,ROUNDUP(DAY(tbl_raw_data[[#This Row],[Updated_date]])/7,0)))</f>
        <v>WEEK 1</v>
      </c>
      <c r="N1079" s="57" t="str">
        <f>UPPER(VLOOKUP(tbl_raw_data[[#This Row],[Analyst]],[1]setting!$A$1:$B$15,2,0))</f>
        <v>NAVED</v>
      </c>
      <c r="O1079" s="57" t="str">
        <f>UPPER(tbl_raw_data[[#This Row],[Outcome]])</f>
        <v>DECLINE</v>
      </c>
      <c r="P1079" s="57" t="str">
        <f>UPPER(tbl_raw_data[[#This Row],[Queue Name]])</f>
        <v>CONSUMER PRE BUREAU</v>
      </c>
      <c r="Q1079" s="57" t="str">
        <f>IF(tbl_raw_data[[#This Row],[time_taken_in_mins]]&lt;=20,"SLA_MET","SLA_NOT_MET")</f>
        <v>SLA_MET</v>
      </c>
    </row>
    <row r="1080" spans="1:17" ht="15" customHeight="1" x14ac:dyDescent="0.25">
      <c r="A1080" s="5" t="s">
        <v>945</v>
      </c>
      <c r="B1080" s="6">
        <v>45140.5471875</v>
      </c>
      <c r="C1080" s="9">
        <v>45140.550763888888</v>
      </c>
      <c r="D1080" s="10" t="s">
        <v>8</v>
      </c>
      <c r="E1080" s="10" t="s">
        <v>9</v>
      </c>
      <c r="F1080" s="10" t="s">
        <v>18</v>
      </c>
      <c r="G1080" s="108" t="s">
        <v>78</v>
      </c>
      <c r="H10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0" s="48">
        <f>tbl_raw_data[[#This Row],[Date Actioned]]-tbl_raw_data[[#This Row],[Date Tagged]]</f>
        <v>3.5763888881774619E-3</v>
      </c>
      <c r="J1080" s="50">
        <f>HOUR(tbl_raw_data[[#This Row],[time_taken]])*60+MINUTE(tbl_raw_data[[#This Row],[time_taken]])+SECOND(tbl_raw_data[[#This Row],[time_taken]])/60</f>
        <v>5.15</v>
      </c>
      <c r="K1080" s="54">
        <f>DATE(YEAR(tbl_raw_data[[#This Row],[Date Actioned]]), MONTH(tbl_raw_data[[#This Row],[Date Actioned]]), DAY(tbl_raw_data[[#This Row],[Date Actioned]]))</f>
        <v>45140</v>
      </c>
      <c r="L1080" s="55" t="str">
        <f>UPPER(TEXT(tbl_raw_data[[#This Row],[Updated_date]],"MMMM"))</f>
        <v>AUGUST</v>
      </c>
      <c r="M1080" s="55" t="str">
        <f>UPPER("Week "&amp;IF(ROUNDUP(DAY(tbl_raw_data[[#This Row],[Updated_date]])/7,0)=5,4,ROUNDUP(DAY(tbl_raw_data[[#This Row],[Updated_date]])/7,0)))</f>
        <v>WEEK 1</v>
      </c>
      <c r="N1080" s="57" t="str">
        <f>UPPER(VLOOKUP(tbl_raw_data[[#This Row],[Analyst]],[1]setting!$A$1:$B$15,2,0))</f>
        <v>RAJ</v>
      </c>
      <c r="O1080" s="57" t="str">
        <f>UPPER(tbl_raw_data[[#This Row],[Outcome]])</f>
        <v>WITHDRAW</v>
      </c>
      <c r="P1080" s="57" t="str">
        <f>UPPER(tbl_raw_data[[#This Row],[Queue Name]])</f>
        <v>CONSUMER PRE BUREAU</v>
      </c>
      <c r="Q1080" s="57" t="str">
        <f>IF(tbl_raw_data[[#This Row],[time_taken_in_mins]]&lt;=20,"SLA_MET","SLA_NOT_MET")</f>
        <v>SLA_MET</v>
      </c>
    </row>
    <row r="1081" spans="1:17" ht="15" customHeight="1" x14ac:dyDescent="0.25">
      <c r="A1081" s="5" t="s">
        <v>3161</v>
      </c>
      <c r="B1081" s="12">
        <v>45140.549212962964</v>
      </c>
      <c r="C1081" s="15">
        <v>45140.555833333332</v>
      </c>
      <c r="D1081" s="16" t="s">
        <v>46</v>
      </c>
      <c r="E1081" s="16" t="s">
        <v>9</v>
      </c>
      <c r="F1081" s="16" t="s">
        <v>86</v>
      </c>
      <c r="G1081" s="107" t="s">
        <v>94</v>
      </c>
      <c r="H10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1" s="48">
        <f>tbl_raw_data[[#This Row],[Date Actioned]]-tbl_raw_data[[#This Row],[Date Tagged]]</f>
        <v>6.6203703681821935E-3</v>
      </c>
      <c r="J1081" s="50">
        <f>HOUR(tbl_raw_data[[#This Row],[time_taken]])*60+MINUTE(tbl_raw_data[[#This Row],[time_taken]])+SECOND(tbl_raw_data[[#This Row],[time_taken]])/60</f>
        <v>9.5333333333333332</v>
      </c>
      <c r="K1081" s="54">
        <f>DATE(YEAR(tbl_raw_data[[#This Row],[Date Actioned]]), MONTH(tbl_raw_data[[#This Row],[Date Actioned]]), DAY(tbl_raw_data[[#This Row],[Date Actioned]]))</f>
        <v>45140</v>
      </c>
      <c r="L1081" s="55" t="str">
        <f>UPPER(TEXT(tbl_raw_data[[#This Row],[Updated_date]],"MMMM"))</f>
        <v>AUGUST</v>
      </c>
      <c r="M1081" s="55" t="str">
        <f>UPPER("Week "&amp;IF(ROUNDUP(DAY(tbl_raw_data[[#This Row],[Updated_date]])/7,0)=5,4,ROUNDUP(DAY(tbl_raw_data[[#This Row],[Updated_date]])/7,0)))</f>
        <v>WEEK 1</v>
      </c>
      <c r="N1081" s="57" t="str">
        <f>UPPER(VLOOKUP(tbl_raw_data[[#This Row],[Analyst]],[1]setting!$A$1:$B$15,2,0))</f>
        <v>ASIF</v>
      </c>
      <c r="O1081" s="57" t="str">
        <f>UPPER(tbl_raw_data[[#This Row],[Outcome]])</f>
        <v>DECLINE</v>
      </c>
      <c r="P1081" s="57" t="str">
        <f>UPPER(tbl_raw_data[[#This Row],[Queue Name]])</f>
        <v>CONSUMER PRE BUREAU</v>
      </c>
      <c r="Q1081" s="57" t="str">
        <f>IF(tbl_raw_data[[#This Row],[time_taken_in_mins]]&lt;=20,"SLA_MET","SLA_NOT_MET")</f>
        <v>SLA_MET</v>
      </c>
    </row>
    <row r="1082" spans="1:17" ht="15" customHeight="1" x14ac:dyDescent="0.25">
      <c r="A1082" s="22" t="s">
        <v>1820</v>
      </c>
      <c r="B1082" s="6">
        <v>45140.550543981481</v>
      </c>
      <c r="C1082" s="9">
        <v>45140.55537037037</v>
      </c>
      <c r="D1082" s="10" t="s">
        <v>13</v>
      </c>
      <c r="E1082" s="10" t="s">
        <v>41</v>
      </c>
      <c r="F1082" s="10" t="s">
        <v>109</v>
      </c>
      <c r="G1082" s="108" t="s">
        <v>67</v>
      </c>
      <c r="H10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2" s="48">
        <f>tbl_raw_data[[#This Row],[Date Actioned]]-tbl_raw_data[[#This Row],[Date Tagged]]</f>
        <v>4.8263888893416151E-3</v>
      </c>
      <c r="J1082" s="50">
        <f>HOUR(tbl_raw_data[[#This Row],[time_taken]])*60+MINUTE(tbl_raw_data[[#This Row],[time_taken]])+SECOND(tbl_raw_data[[#This Row],[time_taken]])/60</f>
        <v>6.95</v>
      </c>
      <c r="K1082" s="54">
        <f>DATE(YEAR(tbl_raw_data[[#This Row],[Date Actioned]]), MONTH(tbl_raw_data[[#This Row],[Date Actioned]]), DAY(tbl_raw_data[[#This Row],[Date Actioned]]))</f>
        <v>45140</v>
      </c>
      <c r="L1082" s="55" t="str">
        <f>UPPER(TEXT(tbl_raw_data[[#This Row],[Updated_date]],"MMMM"))</f>
        <v>AUGUST</v>
      </c>
      <c r="M1082" s="55" t="str">
        <f>UPPER("Week "&amp;IF(ROUNDUP(DAY(tbl_raw_data[[#This Row],[Updated_date]])/7,0)=5,4,ROUNDUP(DAY(tbl_raw_data[[#This Row],[Updated_date]])/7,0)))</f>
        <v>WEEK 1</v>
      </c>
      <c r="N1082" s="57" t="str">
        <f>UPPER(VLOOKUP(tbl_raw_data[[#This Row],[Analyst]],[1]setting!$A$1:$B$15,2,0))</f>
        <v>NAVED</v>
      </c>
      <c r="O1082" s="57" t="str">
        <f>UPPER(tbl_raw_data[[#This Row],[Outcome]])</f>
        <v>APPROVE</v>
      </c>
      <c r="P1082" s="57" t="str">
        <f>UPPER(tbl_raw_data[[#This Row],[Queue Name]])</f>
        <v>CONSUMER POST BUREAU</v>
      </c>
      <c r="Q1082" s="57" t="str">
        <f>IF(tbl_raw_data[[#This Row],[time_taken_in_mins]]&lt;=20,"SLA_MET","SLA_NOT_MET")</f>
        <v>SLA_MET</v>
      </c>
    </row>
    <row r="1083" spans="1:17" ht="26.25" x14ac:dyDescent="0.25">
      <c r="A1083" s="11" t="s">
        <v>2605</v>
      </c>
      <c r="B1083" s="12">
        <v>45140.554062499999</v>
      </c>
      <c r="C1083" s="15">
        <v>45140.559872685182</v>
      </c>
      <c r="D1083" s="16" t="s">
        <v>8</v>
      </c>
      <c r="E1083" s="16" t="s">
        <v>28</v>
      </c>
      <c r="F1083" s="16" t="s">
        <v>18</v>
      </c>
      <c r="G1083" s="107" t="s">
        <v>2606</v>
      </c>
      <c r="H10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3" s="48">
        <f>tbl_raw_data[[#This Row],[Date Actioned]]-tbl_raw_data[[#This Row],[Date Tagged]]</f>
        <v>5.8101851827814244E-3</v>
      </c>
      <c r="J1083" s="50">
        <f>HOUR(tbl_raw_data[[#This Row],[time_taken]])*60+MINUTE(tbl_raw_data[[#This Row],[time_taken]])+SECOND(tbl_raw_data[[#This Row],[time_taken]])/60</f>
        <v>8.3666666666666671</v>
      </c>
      <c r="K1083" s="54">
        <f>DATE(YEAR(tbl_raw_data[[#This Row],[Date Actioned]]), MONTH(tbl_raw_data[[#This Row],[Date Actioned]]), DAY(tbl_raw_data[[#This Row],[Date Actioned]]))</f>
        <v>45140</v>
      </c>
      <c r="L1083" s="55" t="str">
        <f>UPPER(TEXT(tbl_raw_data[[#This Row],[Updated_date]],"MMMM"))</f>
        <v>AUGUST</v>
      </c>
      <c r="M1083" s="55" t="str">
        <f>UPPER("Week "&amp;IF(ROUNDUP(DAY(tbl_raw_data[[#This Row],[Updated_date]])/7,0)=5,4,ROUNDUP(DAY(tbl_raw_data[[#This Row],[Updated_date]])/7,0)))</f>
        <v>WEEK 1</v>
      </c>
      <c r="N1083" s="57" t="str">
        <f>UPPER(VLOOKUP(tbl_raw_data[[#This Row],[Analyst]],[1]setting!$A$1:$B$15,2,0))</f>
        <v>RAJ</v>
      </c>
      <c r="O1083" s="57" t="str">
        <f>UPPER(tbl_raw_data[[#This Row],[Outcome]])</f>
        <v>WITHDRAW</v>
      </c>
      <c r="P1083" s="57" t="str">
        <f>UPPER(tbl_raw_data[[#This Row],[Queue Name]])</f>
        <v>CONSUMER EXISTING</v>
      </c>
      <c r="Q1083" s="57" t="str">
        <f>IF(tbl_raw_data[[#This Row],[time_taken_in_mins]]&lt;=20,"SLA_MET","SLA_NOT_MET")</f>
        <v>SLA_MET</v>
      </c>
    </row>
    <row r="1084" spans="1:17" ht="15" customHeight="1" x14ac:dyDescent="0.25">
      <c r="A1084" s="22" t="s">
        <v>1879</v>
      </c>
      <c r="B1084" s="6">
        <v>45140.554965277777</v>
      </c>
      <c r="C1084" s="9">
        <v>45140.559872685182</v>
      </c>
      <c r="D1084" s="10" t="s">
        <v>8</v>
      </c>
      <c r="E1084" s="10" t="s">
        <v>9</v>
      </c>
      <c r="F1084" s="10" t="s">
        <v>109</v>
      </c>
      <c r="G1084" s="108" t="s">
        <v>11</v>
      </c>
      <c r="H10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84" s="48">
        <f>tbl_raw_data[[#This Row],[Date Actioned]]-tbl_raw_data[[#This Row],[Date Tagged]]</f>
        <v>4.907407404971309E-3</v>
      </c>
      <c r="J1084" s="50">
        <f>HOUR(tbl_raw_data[[#This Row],[time_taken]])*60+MINUTE(tbl_raw_data[[#This Row],[time_taken]])+SECOND(tbl_raw_data[[#This Row],[time_taken]])/60</f>
        <v>7.0666666666666664</v>
      </c>
      <c r="K1084" s="54">
        <f>DATE(YEAR(tbl_raw_data[[#This Row],[Date Actioned]]), MONTH(tbl_raw_data[[#This Row],[Date Actioned]]), DAY(tbl_raw_data[[#This Row],[Date Actioned]]))</f>
        <v>45140</v>
      </c>
      <c r="L1084" s="55" t="str">
        <f>UPPER(TEXT(tbl_raw_data[[#This Row],[Updated_date]],"MMMM"))</f>
        <v>AUGUST</v>
      </c>
      <c r="M1084" s="55" t="str">
        <f>UPPER("Week "&amp;IF(ROUNDUP(DAY(tbl_raw_data[[#This Row],[Updated_date]])/7,0)=5,4,ROUNDUP(DAY(tbl_raw_data[[#This Row],[Updated_date]])/7,0)))</f>
        <v>WEEK 1</v>
      </c>
      <c r="N1084" s="57" t="str">
        <f>UPPER(VLOOKUP(tbl_raw_data[[#This Row],[Analyst]],[1]setting!$A$1:$B$15,2,0))</f>
        <v>NAVED</v>
      </c>
      <c r="O1084" s="57" t="str">
        <f>UPPER(tbl_raw_data[[#This Row],[Outcome]])</f>
        <v>WITHDRAW</v>
      </c>
      <c r="P1084" s="57" t="str">
        <f>UPPER(tbl_raw_data[[#This Row],[Queue Name]])</f>
        <v>CONSUMER PRE BUREAU</v>
      </c>
      <c r="Q1084" s="57" t="str">
        <f>IF(tbl_raw_data[[#This Row],[time_taken_in_mins]]&lt;=20,"SLA_MET","SLA_NOT_MET")</f>
        <v>SLA_MET</v>
      </c>
    </row>
    <row r="1085" spans="1:17" ht="15" customHeight="1" x14ac:dyDescent="0.25">
      <c r="A1085" s="5" t="s">
        <v>5466</v>
      </c>
      <c r="B1085" s="12">
        <v>45140.558599537035</v>
      </c>
      <c r="C1085" s="13">
        <v>45140.569166666668</v>
      </c>
      <c r="D1085" s="14" t="s">
        <v>29</v>
      </c>
      <c r="E1085" s="16" t="s">
        <v>28</v>
      </c>
      <c r="F1085" s="14" t="s">
        <v>86</v>
      </c>
      <c r="G1085" s="106"/>
      <c r="H10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85" s="48">
        <f>tbl_raw_data[[#This Row],[Date Actioned]]-tbl_raw_data[[#This Row],[Date Tagged]]</f>
        <v>1.0567129633272998E-2</v>
      </c>
      <c r="J1085" s="50">
        <f>HOUR(tbl_raw_data[[#This Row],[time_taken]])*60+MINUTE(tbl_raw_data[[#This Row],[time_taken]])+SECOND(tbl_raw_data[[#This Row],[time_taken]])/60</f>
        <v>15.216666666666667</v>
      </c>
      <c r="K1085" s="54">
        <f>DATE(YEAR(tbl_raw_data[[#This Row],[Date Actioned]]), MONTH(tbl_raw_data[[#This Row],[Date Actioned]]), DAY(tbl_raw_data[[#This Row],[Date Actioned]]))</f>
        <v>45140</v>
      </c>
      <c r="L1085" s="55" t="str">
        <f>UPPER(TEXT(tbl_raw_data[[#This Row],[Updated_date]],"MMMM"))</f>
        <v>AUGUST</v>
      </c>
      <c r="M1085" s="55" t="str">
        <f>UPPER("Week "&amp;IF(ROUNDUP(DAY(tbl_raw_data[[#This Row],[Updated_date]])/7,0)=5,4,ROUNDUP(DAY(tbl_raw_data[[#This Row],[Updated_date]])/7,0)))</f>
        <v>WEEK 1</v>
      </c>
      <c r="N1085" s="57" t="str">
        <f>UPPER(VLOOKUP(tbl_raw_data[[#This Row],[Analyst]],[1]setting!$A$1:$B$15,2,0))</f>
        <v>ASIF</v>
      </c>
      <c r="O1085" s="57" t="str">
        <f>UPPER(tbl_raw_data[[#This Row],[Outcome]])</f>
        <v>APPROVE</v>
      </c>
      <c r="P1085" s="57" t="str">
        <f>UPPER(tbl_raw_data[[#This Row],[Queue Name]])</f>
        <v>CONSUMER EXISTING</v>
      </c>
      <c r="Q1085" s="57" t="str">
        <f>IF(tbl_raw_data[[#This Row],[time_taken_in_mins]]&lt;=20,"SLA_MET","SLA_NOT_MET")</f>
        <v>SLA_MET</v>
      </c>
    </row>
    <row r="1086" spans="1:17" ht="15" customHeight="1" x14ac:dyDescent="0.25">
      <c r="A1086" s="11" t="s">
        <v>7009</v>
      </c>
      <c r="B1086" s="6">
        <v>45140.55877314815</v>
      </c>
      <c r="C1086" s="7">
        <v>45140.577118055553</v>
      </c>
      <c r="D1086" s="8" t="s">
        <v>209</v>
      </c>
      <c r="E1086" s="10" t="s">
        <v>28</v>
      </c>
      <c r="F1086" s="8" t="s">
        <v>228</v>
      </c>
      <c r="G1086" s="109"/>
      <c r="H10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86" s="48">
        <f>tbl_raw_data[[#This Row],[Date Actioned]]-tbl_raw_data[[#This Row],[Date Tagged]]</f>
        <v>1.8344907402934041E-2</v>
      </c>
      <c r="J1086" s="50">
        <f>HOUR(tbl_raw_data[[#This Row],[time_taken]])*60+MINUTE(tbl_raw_data[[#This Row],[time_taken]])+SECOND(tbl_raw_data[[#This Row],[time_taken]])/60</f>
        <v>26.416666666666668</v>
      </c>
      <c r="K1086" s="54">
        <f>DATE(YEAR(tbl_raw_data[[#This Row],[Date Actioned]]), MONTH(tbl_raw_data[[#This Row],[Date Actioned]]), DAY(tbl_raw_data[[#This Row],[Date Actioned]]))</f>
        <v>45140</v>
      </c>
      <c r="L1086" s="55" t="str">
        <f>UPPER(TEXT(tbl_raw_data[[#This Row],[Updated_date]],"MMMM"))</f>
        <v>AUGUST</v>
      </c>
      <c r="M1086" s="55" t="str">
        <f>UPPER("Week "&amp;IF(ROUNDUP(DAY(tbl_raw_data[[#This Row],[Updated_date]])/7,0)=5,4,ROUNDUP(DAY(tbl_raw_data[[#This Row],[Updated_date]])/7,0)))</f>
        <v>WEEK 1</v>
      </c>
      <c r="N1086" s="57" t="str">
        <f>UPPER(VLOOKUP(tbl_raw_data[[#This Row],[Analyst]],[1]setting!$A$1:$B$15,2,0))</f>
        <v>OUADIR</v>
      </c>
      <c r="O1086" s="57" t="str">
        <f>UPPER(tbl_raw_data[[#This Row],[Outcome]])</f>
        <v>DECLINE</v>
      </c>
      <c r="P1086" s="57" t="str">
        <f>UPPER(tbl_raw_data[[#This Row],[Queue Name]])</f>
        <v>CONSUMER EXISTING</v>
      </c>
      <c r="Q1086" s="57" t="str">
        <f>IF(tbl_raw_data[[#This Row],[time_taken_in_mins]]&lt;=20,"SLA_MET","SLA_NOT_MET")</f>
        <v>SLA_NOT_MET</v>
      </c>
    </row>
    <row r="1087" spans="1:17" ht="15" customHeight="1" x14ac:dyDescent="0.25">
      <c r="A1087" s="11" t="s">
        <v>1233</v>
      </c>
      <c r="B1087" s="6">
        <v>45140.568449074075</v>
      </c>
      <c r="C1087" s="9">
        <v>45140.572476851848</v>
      </c>
      <c r="D1087" s="10" t="s">
        <v>13</v>
      </c>
      <c r="E1087" s="10" t="s">
        <v>28</v>
      </c>
      <c r="F1087" s="10" t="s">
        <v>18</v>
      </c>
      <c r="G1087" s="108" t="s">
        <v>21</v>
      </c>
      <c r="H10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7" s="48">
        <f>tbl_raw_data[[#This Row],[Date Actioned]]-tbl_raw_data[[#This Row],[Date Tagged]]</f>
        <v>4.0277777734445408E-3</v>
      </c>
      <c r="J1087" s="50">
        <f>HOUR(tbl_raw_data[[#This Row],[time_taken]])*60+MINUTE(tbl_raw_data[[#This Row],[time_taken]])+SECOND(tbl_raw_data[[#This Row],[time_taken]])/60</f>
        <v>5.8</v>
      </c>
      <c r="K1087" s="54">
        <f>DATE(YEAR(tbl_raw_data[[#This Row],[Date Actioned]]), MONTH(tbl_raw_data[[#This Row],[Date Actioned]]), DAY(tbl_raw_data[[#This Row],[Date Actioned]]))</f>
        <v>45140</v>
      </c>
      <c r="L1087" s="55" t="str">
        <f>UPPER(TEXT(tbl_raw_data[[#This Row],[Updated_date]],"MMMM"))</f>
        <v>AUGUST</v>
      </c>
      <c r="M1087" s="55" t="str">
        <f>UPPER("Week "&amp;IF(ROUNDUP(DAY(tbl_raw_data[[#This Row],[Updated_date]])/7,0)=5,4,ROUNDUP(DAY(tbl_raw_data[[#This Row],[Updated_date]])/7,0)))</f>
        <v>WEEK 1</v>
      </c>
      <c r="N1087" s="57" t="str">
        <f>UPPER(VLOOKUP(tbl_raw_data[[#This Row],[Analyst]],[1]setting!$A$1:$B$15,2,0))</f>
        <v>RAJ</v>
      </c>
      <c r="O1087" s="57" t="str">
        <f>UPPER(tbl_raw_data[[#This Row],[Outcome]])</f>
        <v>APPROVE</v>
      </c>
      <c r="P1087" s="57" t="str">
        <f>UPPER(tbl_raw_data[[#This Row],[Queue Name]])</f>
        <v>CONSUMER EXISTING</v>
      </c>
      <c r="Q1087" s="57" t="str">
        <f>IF(tbl_raw_data[[#This Row],[time_taken_in_mins]]&lt;=20,"SLA_MET","SLA_NOT_MET")</f>
        <v>SLA_MET</v>
      </c>
    </row>
    <row r="1088" spans="1:17" ht="15" customHeight="1" x14ac:dyDescent="0.25">
      <c r="A1088" s="22" t="s">
        <v>6302</v>
      </c>
      <c r="B1088" s="12">
        <v>45140.569016203706</v>
      </c>
      <c r="C1088" s="13">
        <v>45140.581886574073</v>
      </c>
      <c r="D1088" s="14" t="s">
        <v>209</v>
      </c>
      <c r="E1088" s="16" t="s">
        <v>41</v>
      </c>
      <c r="F1088" s="14" t="s">
        <v>254</v>
      </c>
      <c r="G1088" s="106"/>
      <c r="H10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88" s="48">
        <f>tbl_raw_data[[#This Row],[Date Actioned]]-tbl_raw_data[[#This Row],[Date Tagged]]</f>
        <v>1.2870370366727002E-2</v>
      </c>
      <c r="J1088" s="50">
        <f>HOUR(tbl_raw_data[[#This Row],[time_taken]])*60+MINUTE(tbl_raw_data[[#This Row],[time_taken]])+SECOND(tbl_raw_data[[#This Row],[time_taken]])/60</f>
        <v>18.533333333333335</v>
      </c>
      <c r="K1088" s="54">
        <f>DATE(YEAR(tbl_raw_data[[#This Row],[Date Actioned]]), MONTH(tbl_raw_data[[#This Row],[Date Actioned]]), DAY(tbl_raw_data[[#This Row],[Date Actioned]]))</f>
        <v>45140</v>
      </c>
      <c r="L1088" s="55" t="str">
        <f>UPPER(TEXT(tbl_raw_data[[#This Row],[Updated_date]],"MMMM"))</f>
        <v>AUGUST</v>
      </c>
      <c r="M1088" s="55" t="str">
        <f>UPPER("Week "&amp;IF(ROUNDUP(DAY(tbl_raw_data[[#This Row],[Updated_date]])/7,0)=5,4,ROUNDUP(DAY(tbl_raw_data[[#This Row],[Updated_date]])/7,0)))</f>
        <v>WEEK 1</v>
      </c>
      <c r="N1088" s="57" t="str">
        <f>UPPER(VLOOKUP(tbl_raw_data[[#This Row],[Analyst]],[1]setting!$A$1:$B$15,2,0))</f>
        <v>FARDIN</v>
      </c>
      <c r="O1088" s="57" t="str">
        <f>UPPER(tbl_raw_data[[#This Row],[Outcome]])</f>
        <v>DECLINE</v>
      </c>
      <c r="P1088" s="57" t="str">
        <f>UPPER(tbl_raw_data[[#This Row],[Queue Name]])</f>
        <v>CONSUMER POST BUREAU</v>
      </c>
      <c r="Q1088" s="57" t="str">
        <f>IF(tbl_raw_data[[#This Row],[time_taken_in_mins]]&lt;=20,"SLA_MET","SLA_NOT_MET")</f>
        <v>SLA_MET</v>
      </c>
    </row>
    <row r="1089" spans="1:17" ht="15" customHeight="1" x14ac:dyDescent="0.25">
      <c r="A1089" s="5" t="s">
        <v>2356</v>
      </c>
      <c r="B1089" s="6">
        <v>45140.571215277778</v>
      </c>
      <c r="C1089" s="9">
        <v>45140.576736111114</v>
      </c>
      <c r="D1089" s="10" t="s">
        <v>46</v>
      </c>
      <c r="E1089" s="10" t="s">
        <v>28</v>
      </c>
      <c r="F1089" s="10" t="s">
        <v>86</v>
      </c>
      <c r="G1089" s="108" t="s">
        <v>1305</v>
      </c>
      <c r="H10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89" s="48">
        <f>tbl_raw_data[[#This Row],[Date Actioned]]-tbl_raw_data[[#This Row],[Date Tagged]]</f>
        <v>5.5208333360496908E-3</v>
      </c>
      <c r="J1089" s="50">
        <f>HOUR(tbl_raw_data[[#This Row],[time_taken]])*60+MINUTE(tbl_raw_data[[#This Row],[time_taken]])+SECOND(tbl_raw_data[[#This Row],[time_taken]])/60</f>
        <v>7.95</v>
      </c>
      <c r="K1089" s="54">
        <f>DATE(YEAR(tbl_raw_data[[#This Row],[Date Actioned]]), MONTH(tbl_raw_data[[#This Row],[Date Actioned]]), DAY(tbl_raw_data[[#This Row],[Date Actioned]]))</f>
        <v>45140</v>
      </c>
      <c r="L1089" s="55" t="str">
        <f>UPPER(TEXT(tbl_raw_data[[#This Row],[Updated_date]],"MMMM"))</f>
        <v>AUGUST</v>
      </c>
      <c r="M1089" s="55" t="str">
        <f>UPPER("Week "&amp;IF(ROUNDUP(DAY(tbl_raw_data[[#This Row],[Updated_date]])/7,0)=5,4,ROUNDUP(DAY(tbl_raw_data[[#This Row],[Updated_date]])/7,0)))</f>
        <v>WEEK 1</v>
      </c>
      <c r="N1089" s="57" t="str">
        <f>UPPER(VLOOKUP(tbl_raw_data[[#This Row],[Analyst]],[1]setting!$A$1:$B$15,2,0))</f>
        <v>ASIF</v>
      </c>
      <c r="O1089" s="57" t="str">
        <f>UPPER(tbl_raw_data[[#This Row],[Outcome]])</f>
        <v>DECLINE</v>
      </c>
      <c r="P1089" s="57" t="str">
        <f>UPPER(tbl_raw_data[[#This Row],[Queue Name]])</f>
        <v>CONSUMER EXISTING</v>
      </c>
      <c r="Q1089" s="57" t="str">
        <f>IF(tbl_raw_data[[#This Row],[time_taken_in_mins]]&lt;=20,"SLA_MET","SLA_NOT_MET")</f>
        <v>SLA_MET</v>
      </c>
    </row>
    <row r="1090" spans="1:17" ht="15" customHeight="1" x14ac:dyDescent="0.25">
      <c r="A1090" s="22" t="s">
        <v>1036</v>
      </c>
      <c r="B1090" s="12">
        <v>45140.571701388886</v>
      </c>
      <c r="C1090" s="15">
        <v>45140.575416666667</v>
      </c>
      <c r="D1090" s="16" t="s">
        <v>13</v>
      </c>
      <c r="E1090" s="16" t="s">
        <v>28</v>
      </c>
      <c r="F1090" s="16" t="s">
        <v>18</v>
      </c>
      <c r="G1090" s="107" t="s">
        <v>29</v>
      </c>
      <c r="H10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0" s="48">
        <f>tbl_raw_data[[#This Row],[Date Actioned]]-tbl_raw_data[[#This Row],[Date Tagged]]</f>
        <v>3.7152777804294601E-3</v>
      </c>
      <c r="J1090" s="50">
        <f>HOUR(tbl_raw_data[[#This Row],[time_taken]])*60+MINUTE(tbl_raw_data[[#This Row],[time_taken]])+SECOND(tbl_raw_data[[#This Row],[time_taken]])/60</f>
        <v>5.35</v>
      </c>
      <c r="K1090" s="54">
        <f>DATE(YEAR(tbl_raw_data[[#This Row],[Date Actioned]]), MONTH(tbl_raw_data[[#This Row],[Date Actioned]]), DAY(tbl_raw_data[[#This Row],[Date Actioned]]))</f>
        <v>45140</v>
      </c>
      <c r="L1090" s="55" t="str">
        <f>UPPER(TEXT(tbl_raw_data[[#This Row],[Updated_date]],"MMMM"))</f>
        <v>AUGUST</v>
      </c>
      <c r="M1090" s="55" t="str">
        <f>UPPER("Week "&amp;IF(ROUNDUP(DAY(tbl_raw_data[[#This Row],[Updated_date]])/7,0)=5,4,ROUNDUP(DAY(tbl_raw_data[[#This Row],[Updated_date]])/7,0)))</f>
        <v>WEEK 1</v>
      </c>
      <c r="N1090" s="57" t="str">
        <f>UPPER(VLOOKUP(tbl_raw_data[[#This Row],[Analyst]],[1]setting!$A$1:$B$15,2,0))</f>
        <v>RAJ</v>
      </c>
      <c r="O1090" s="57" t="str">
        <f>UPPER(tbl_raw_data[[#This Row],[Outcome]])</f>
        <v>APPROVE</v>
      </c>
      <c r="P1090" s="57" t="str">
        <f>UPPER(tbl_raw_data[[#This Row],[Queue Name]])</f>
        <v>CONSUMER EXISTING</v>
      </c>
      <c r="Q1090" s="57" t="str">
        <f>IF(tbl_raw_data[[#This Row],[time_taken_in_mins]]&lt;=20,"SLA_MET","SLA_NOT_MET")</f>
        <v>SLA_MET</v>
      </c>
    </row>
    <row r="1091" spans="1:17" ht="15" customHeight="1" x14ac:dyDescent="0.25">
      <c r="A1091" s="5" t="s">
        <v>5930</v>
      </c>
      <c r="B1091" s="6">
        <v>45140.574999999997</v>
      </c>
      <c r="C1091" s="7">
        <v>45140.586712962962</v>
      </c>
      <c r="D1091" s="8" t="s">
        <v>29</v>
      </c>
      <c r="E1091" s="10" t="s">
        <v>41</v>
      </c>
      <c r="F1091" s="8" t="s">
        <v>228</v>
      </c>
      <c r="G1091" s="109"/>
      <c r="H10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91" s="48">
        <f>tbl_raw_data[[#This Row],[Date Actioned]]-tbl_raw_data[[#This Row],[Date Tagged]]</f>
        <v>1.1712962965248153E-2</v>
      </c>
      <c r="J1091" s="50">
        <f>HOUR(tbl_raw_data[[#This Row],[time_taken]])*60+MINUTE(tbl_raw_data[[#This Row],[time_taken]])+SECOND(tbl_raw_data[[#This Row],[time_taken]])/60</f>
        <v>16.866666666666667</v>
      </c>
      <c r="K1091" s="54">
        <f>DATE(YEAR(tbl_raw_data[[#This Row],[Date Actioned]]), MONTH(tbl_raw_data[[#This Row],[Date Actioned]]), DAY(tbl_raw_data[[#This Row],[Date Actioned]]))</f>
        <v>45140</v>
      </c>
      <c r="L1091" s="55" t="str">
        <f>UPPER(TEXT(tbl_raw_data[[#This Row],[Updated_date]],"MMMM"))</f>
        <v>AUGUST</v>
      </c>
      <c r="M1091" s="55" t="str">
        <f>UPPER("Week "&amp;IF(ROUNDUP(DAY(tbl_raw_data[[#This Row],[Updated_date]])/7,0)=5,4,ROUNDUP(DAY(tbl_raw_data[[#This Row],[Updated_date]])/7,0)))</f>
        <v>WEEK 1</v>
      </c>
      <c r="N1091" s="57" t="str">
        <f>UPPER(VLOOKUP(tbl_raw_data[[#This Row],[Analyst]],[1]setting!$A$1:$B$15,2,0))</f>
        <v>OUADIR</v>
      </c>
      <c r="O1091" s="57" t="str">
        <f>UPPER(tbl_raw_data[[#This Row],[Outcome]])</f>
        <v>APPROVE</v>
      </c>
      <c r="P1091" s="57" t="str">
        <f>UPPER(tbl_raw_data[[#This Row],[Queue Name]])</f>
        <v>CONSUMER POST BUREAU</v>
      </c>
      <c r="Q1091" s="57" t="str">
        <f>IF(tbl_raw_data[[#This Row],[time_taken_in_mins]]&lt;=20,"SLA_MET","SLA_NOT_MET")</f>
        <v>SLA_MET</v>
      </c>
    </row>
    <row r="1092" spans="1:17" ht="15" customHeight="1" x14ac:dyDescent="0.25">
      <c r="A1092" s="11" t="s">
        <v>1912</v>
      </c>
      <c r="B1092" s="12">
        <v>45140.575752314813</v>
      </c>
      <c r="C1092" s="15">
        <v>45140.580706018518</v>
      </c>
      <c r="D1092" s="16" t="s">
        <v>13</v>
      </c>
      <c r="E1092" s="16" t="s">
        <v>9</v>
      </c>
      <c r="F1092" s="16" t="s">
        <v>42</v>
      </c>
      <c r="G1092" s="107" t="s">
        <v>67</v>
      </c>
      <c r="H10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2" s="48">
        <f>tbl_raw_data[[#This Row],[Date Actioned]]-tbl_raw_data[[#This Row],[Date Tagged]]</f>
        <v>4.9537037048139609E-3</v>
      </c>
      <c r="J1092" s="50">
        <f>HOUR(tbl_raw_data[[#This Row],[time_taken]])*60+MINUTE(tbl_raw_data[[#This Row],[time_taken]])+SECOND(tbl_raw_data[[#This Row],[time_taken]])/60</f>
        <v>7.1333333333333337</v>
      </c>
      <c r="K1092" s="54">
        <f>DATE(YEAR(tbl_raw_data[[#This Row],[Date Actioned]]), MONTH(tbl_raw_data[[#This Row],[Date Actioned]]), DAY(tbl_raw_data[[#This Row],[Date Actioned]]))</f>
        <v>45140</v>
      </c>
      <c r="L1092" s="55" t="str">
        <f>UPPER(TEXT(tbl_raw_data[[#This Row],[Updated_date]],"MMMM"))</f>
        <v>AUGUST</v>
      </c>
      <c r="M1092" s="55" t="str">
        <f>UPPER("Week "&amp;IF(ROUNDUP(DAY(tbl_raw_data[[#This Row],[Updated_date]])/7,0)=5,4,ROUNDUP(DAY(tbl_raw_data[[#This Row],[Updated_date]])/7,0)))</f>
        <v>WEEK 1</v>
      </c>
      <c r="N1092" s="57" t="str">
        <f>UPPER(VLOOKUP(tbl_raw_data[[#This Row],[Analyst]],[1]setting!$A$1:$B$15,2,0))</f>
        <v>NITESH</v>
      </c>
      <c r="O1092" s="57" t="str">
        <f>UPPER(tbl_raw_data[[#This Row],[Outcome]])</f>
        <v>APPROVE</v>
      </c>
      <c r="P1092" s="57" t="str">
        <f>UPPER(tbl_raw_data[[#This Row],[Queue Name]])</f>
        <v>CONSUMER PRE BUREAU</v>
      </c>
      <c r="Q1092" s="57" t="str">
        <f>IF(tbl_raw_data[[#This Row],[time_taken_in_mins]]&lt;=20,"SLA_MET","SLA_NOT_MET")</f>
        <v>SLA_MET</v>
      </c>
    </row>
    <row r="1093" spans="1:17" ht="15" customHeight="1" x14ac:dyDescent="0.25">
      <c r="A1093" s="22" t="s">
        <v>5465</v>
      </c>
      <c r="B1093" s="6">
        <v>45140.575902777775</v>
      </c>
      <c r="C1093" s="9">
        <v>45140.586458333331</v>
      </c>
      <c r="D1093" s="10" t="s">
        <v>13</v>
      </c>
      <c r="E1093" s="10" t="s">
        <v>28</v>
      </c>
      <c r="F1093" s="10" t="s">
        <v>18</v>
      </c>
      <c r="G1093" s="108" t="s">
        <v>29</v>
      </c>
      <c r="H10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3" s="48">
        <f>tbl_raw_data[[#This Row],[Date Actioned]]-tbl_raw_data[[#This Row],[Date Tagged]]</f>
        <v>1.0555555556493346E-2</v>
      </c>
      <c r="J1093" s="50">
        <f>HOUR(tbl_raw_data[[#This Row],[time_taken]])*60+MINUTE(tbl_raw_data[[#This Row],[time_taken]])+SECOND(tbl_raw_data[[#This Row],[time_taken]])/60</f>
        <v>15.2</v>
      </c>
      <c r="K1093" s="54">
        <f>DATE(YEAR(tbl_raw_data[[#This Row],[Date Actioned]]), MONTH(tbl_raw_data[[#This Row],[Date Actioned]]), DAY(tbl_raw_data[[#This Row],[Date Actioned]]))</f>
        <v>45140</v>
      </c>
      <c r="L1093" s="55" t="str">
        <f>UPPER(TEXT(tbl_raw_data[[#This Row],[Updated_date]],"MMMM"))</f>
        <v>AUGUST</v>
      </c>
      <c r="M1093" s="55" t="str">
        <f>UPPER("Week "&amp;IF(ROUNDUP(DAY(tbl_raw_data[[#This Row],[Updated_date]])/7,0)=5,4,ROUNDUP(DAY(tbl_raw_data[[#This Row],[Updated_date]])/7,0)))</f>
        <v>WEEK 1</v>
      </c>
      <c r="N1093" s="57" t="str">
        <f>UPPER(VLOOKUP(tbl_raw_data[[#This Row],[Analyst]],[1]setting!$A$1:$B$15,2,0))</f>
        <v>RAJ</v>
      </c>
      <c r="O1093" s="57" t="str">
        <f>UPPER(tbl_raw_data[[#This Row],[Outcome]])</f>
        <v>APPROVE</v>
      </c>
      <c r="P1093" s="57" t="str">
        <f>UPPER(tbl_raw_data[[#This Row],[Queue Name]])</f>
        <v>CONSUMER EXISTING</v>
      </c>
      <c r="Q1093" s="57" t="str">
        <f>IF(tbl_raw_data[[#This Row],[time_taken_in_mins]]&lt;=20,"SLA_MET","SLA_NOT_MET")</f>
        <v>SLA_MET</v>
      </c>
    </row>
    <row r="1094" spans="1:17" ht="15" customHeight="1" x14ac:dyDescent="0.25">
      <c r="A1094" s="5" t="s">
        <v>6250</v>
      </c>
      <c r="B1094" s="12">
        <v>45140.576458333337</v>
      </c>
      <c r="C1094" s="13">
        <v>45140.589050925926</v>
      </c>
      <c r="D1094" s="14" t="s">
        <v>29</v>
      </c>
      <c r="E1094" s="16" t="s">
        <v>28</v>
      </c>
      <c r="F1094" s="14" t="s">
        <v>228</v>
      </c>
      <c r="G1094" s="106"/>
      <c r="H10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94" s="48">
        <f>tbl_raw_data[[#This Row],[Date Actioned]]-tbl_raw_data[[#This Row],[Date Tagged]]</f>
        <v>1.2592592589498963E-2</v>
      </c>
      <c r="J1094" s="50">
        <f>HOUR(tbl_raw_data[[#This Row],[time_taken]])*60+MINUTE(tbl_raw_data[[#This Row],[time_taken]])+SECOND(tbl_raw_data[[#This Row],[time_taken]])/60</f>
        <v>18.133333333333333</v>
      </c>
      <c r="K1094" s="54">
        <f>DATE(YEAR(tbl_raw_data[[#This Row],[Date Actioned]]), MONTH(tbl_raw_data[[#This Row],[Date Actioned]]), DAY(tbl_raw_data[[#This Row],[Date Actioned]]))</f>
        <v>45140</v>
      </c>
      <c r="L1094" s="55" t="str">
        <f>UPPER(TEXT(tbl_raw_data[[#This Row],[Updated_date]],"MMMM"))</f>
        <v>AUGUST</v>
      </c>
      <c r="M1094" s="55" t="str">
        <f>UPPER("Week "&amp;IF(ROUNDUP(DAY(tbl_raw_data[[#This Row],[Updated_date]])/7,0)=5,4,ROUNDUP(DAY(tbl_raw_data[[#This Row],[Updated_date]])/7,0)))</f>
        <v>WEEK 1</v>
      </c>
      <c r="N1094" s="57" t="str">
        <f>UPPER(VLOOKUP(tbl_raw_data[[#This Row],[Analyst]],[1]setting!$A$1:$B$15,2,0))</f>
        <v>OUADIR</v>
      </c>
      <c r="O1094" s="57" t="str">
        <f>UPPER(tbl_raw_data[[#This Row],[Outcome]])</f>
        <v>APPROVE</v>
      </c>
      <c r="P1094" s="57" t="str">
        <f>UPPER(tbl_raw_data[[#This Row],[Queue Name]])</f>
        <v>CONSUMER EXISTING</v>
      </c>
      <c r="Q1094" s="57" t="str">
        <f>IF(tbl_raw_data[[#This Row],[time_taken_in_mins]]&lt;=20,"SLA_MET","SLA_NOT_MET")</f>
        <v>SLA_MET</v>
      </c>
    </row>
    <row r="1095" spans="1:17" ht="15" customHeight="1" x14ac:dyDescent="0.25">
      <c r="A1095" s="11" t="s">
        <v>4546</v>
      </c>
      <c r="B1095" s="6">
        <v>45140.577291666668</v>
      </c>
      <c r="C1095" s="9">
        <v>45140.5859375</v>
      </c>
      <c r="D1095" s="10" t="s">
        <v>13</v>
      </c>
      <c r="E1095" s="10" t="s">
        <v>28</v>
      </c>
      <c r="F1095" s="10" t="s">
        <v>109</v>
      </c>
      <c r="G1095" s="108" t="s">
        <v>53</v>
      </c>
      <c r="H10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5" s="48">
        <f>tbl_raw_data[[#This Row],[Date Actioned]]-tbl_raw_data[[#This Row],[Date Tagged]]</f>
        <v>8.6458333316841163E-3</v>
      </c>
      <c r="J1095" s="50">
        <f>HOUR(tbl_raw_data[[#This Row],[time_taken]])*60+MINUTE(tbl_raw_data[[#This Row],[time_taken]])+SECOND(tbl_raw_data[[#This Row],[time_taken]])/60</f>
        <v>12.45</v>
      </c>
      <c r="K1095" s="54">
        <f>DATE(YEAR(tbl_raw_data[[#This Row],[Date Actioned]]), MONTH(tbl_raw_data[[#This Row],[Date Actioned]]), DAY(tbl_raw_data[[#This Row],[Date Actioned]]))</f>
        <v>45140</v>
      </c>
      <c r="L1095" s="55" t="str">
        <f>UPPER(TEXT(tbl_raw_data[[#This Row],[Updated_date]],"MMMM"))</f>
        <v>AUGUST</v>
      </c>
      <c r="M1095" s="55" t="str">
        <f>UPPER("Week "&amp;IF(ROUNDUP(DAY(tbl_raw_data[[#This Row],[Updated_date]])/7,0)=5,4,ROUNDUP(DAY(tbl_raw_data[[#This Row],[Updated_date]])/7,0)))</f>
        <v>WEEK 1</v>
      </c>
      <c r="N1095" s="57" t="str">
        <f>UPPER(VLOOKUP(tbl_raw_data[[#This Row],[Analyst]],[1]setting!$A$1:$B$15,2,0))</f>
        <v>NAVED</v>
      </c>
      <c r="O1095" s="57" t="str">
        <f>UPPER(tbl_raw_data[[#This Row],[Outcome]])</f>
        <v>APPROVE</v>
      </c>
      <c r="P1095" s="57" t="str">
        <f>UPPER(tbl_raw_data[[#This Row],[Queue Name]])</f>
        <v>CONSUMER EXISTING</v>
      </c>
      <c r="Q1095" s="57" t="str">
        <f>IF(tbl_raw_data[[#This Row],[time_taken_in_mins]]&lt;=20,"SLA_MET","SLA_NOT_MET")</f>
        <v>SLA_MET</v>
      </c>
    </row>
    <row r="1096" spans="1:17" ht="15" customHeight="1" x14ac:dyDescent="0.25">
      <c r="A1096" s="22" t="s">
        <v>2637</v>
      </c>
      <c r="B1096" s="12">
        <v>45140.578622685185</v>
      </c>
      <c r="C1096" s="15">
        <v>45140.584467592591</v>
      </c>
      <c r="D1096" s="16" t="s">
        <v>13</v>
      </c>
      <c r="E1096" s="16" t="s">
        <v>28</v>
      </c>
      <c r="F1096" s="16" t="s">
        <v>86</v>
      </c>
      <c r="G1096" s="107" t="s">
        <v>53</v>
      </c>
      <c r="H10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6" s="48">
        <f>tbl_raw_data[[#This Row],[Date Actioned]]-tbl_raw_data[[#This Row],[Date Tagged]]</f>
        <v>5.8449074058444239E-3</v>
      </c>
      <c r="J1096" s="50">
        <f>HOUR(tbl_raw_data[[#This Row],[time_taken]])*60+MINUTE(tbl_raw_data[[#This Row],[time_taken]])+SECOND(tbl_raw_data[[#This Row],[time_taken]])/60</f>
        <v>8.4166666666666661</v>
      </c>
      <c r="K1096" s="54">
        <f>DATE(YEAR(tbl_raw_data[[#This Row],[Date Actioned]]), MONTH(tbl_raw_data[[#This Row],[Date Actioned]]), DAY(tbl_raw_data[[#This Row],[Date Actioned]]))</f>
        <v>45140</v>
      </c>
      <c r="L1096" s="55" t="str">
        <f>UPPER(TEXT(tbl_raw_data[[#This Row],[Updated_date]],"MMMM"))</f>
        <v>AUGUST</v>
      </c>
      <c r="M1096" s="55" t="str">
        <f>UPPER("Week "&amp;IF(ROUNDUP(DAY(tbl_raw_data[[#This Row],[Updated_date]])/7,0)=5,4,ROUNDUP(DAY(tbl_raw_data[[#This Row],[Updated_date]])/7,0)))</f>
        <v>WEEK 1</v>
      </c>
      <c r="N1096" s="57" t="str">
        <f>UPPER(VLOOKUP(tbl_raw_data[[#This Row],[Analyst]],[1]setting!$A$1:$B$15,2,0))</f>
        <v>ASIF</v>
      </c>
      <c r="O1096" s="57" t="str">
        <f>UPPER(tbl_raw_data[[#This Row],[Outcome]])</f>
        <v>APPROVE</v>
      </c>
      <c r="P1096" s="57" t="str">
        <f>UPPER(tbl_raw_data[[#This Row],[Queue Name]])</f>
        <v>CONSUMER EXISTING</v>
      </c>
      <c r="Q1096" s="57" t="str">
        <f>IF(tbl_raw_data[[#This Row],[time_taken_in_mins]]&lt;=20,"SLA_MET","SLA_NOT_MET")</f>
        <v>SLA_MET</v>
      </c>
    </row>
    <row r="1097" spans="1:17" ht="15" customHeight="1" x14ac:dyDescent="0.25">
      <c r="A1097" s="5" t="s">
        <v>5404</v>
      </c>
      <c r="B1097" s="6">
        <v>45140.579131944447</v>
      </c>
      <c r="C1097" s="9">
        <v>45140.589525462965</v>
      </c>
      <c r="D1097" s="10" t="s">
        <v>13</v>
      </c>
      <c r="E1097" s="10" t="s">
        <v>28</v>
      </c>
      <c r="F1097" s="10" t="s">
        <v>14</v>
      </c>
      <c r="G1097" s="108" t="s">
        <v>29</v>
      </c>
      <c r="H10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097" s="48">
        <f>tbl_raw_data[[#This Row],[Date Actioned]]-tbl_raw_data[[#This Row],[Date Tagged]]</f>
        <v>1.0393518517958E-2</v>
      </c>
      <c r="J1097" s="50">
        <f>HOUR(tbl_raw_data[[#This Row],[time_taken]])*60+MINUTE(tbl_raw_data[[#This Row],[time_taken]])+SECOND(tbl_raw_data[[#This Row],[time_taken]])/60</f>
        <v>14.966666666666667</v>
      </c>
      <c r="K1097" s="54">
        <f>DATE(YEAR(tbl_raw_data[[#This Row],[Date Actioned]]), MONTH(tbl_raw_data[[#This Row],[Date Actioned]]), DAY(tbl_raw_data[[#This Row],[Date Actioned]]))</f>
        <v>45140</v>
      </c>
      <c r="L1097" s="55" t="str">
        <f>UPPER(TEXT(tbl_raw_data[[#This Row],[Updated_date]],"MMMM"))</f>
        <v>AUGUST</v>
      </c>
      <c r="M1097" s="55" t="str">
        <f>UPPER("Week "&amp;IF(ROUNDUP(DAY(tbl_raw_data[[#This Row],[Updated_date]])/7,0)=5,4,ROUNDUP(DAY(tbl_raw_data[[#This Row],[Updated_date]])/7,0)))</f>
        <v>WEEK 1</v>
      </c>
      <c r="N1097" s="57" t="str">
        <f>UPPER(VLOOKUP(tbl_raw_data[[#This Row],[Analyst]],[1]setting!$A$1:$B$15,2,0))</f>
        <v>HARDIK</v>
      </c>
      <c r="O1097" s="57" t="str">
        <f>UPPER(tbl_raw_data[[#This Row],[Outcome]])</f>
        <v>APPROVE</v>
      </c>
      <c r="P1097" s="57" t="str">
        <f>UPPER(tbl_raw_data[[#This Row],[Queue Name]])</f>
        <v>CONSUMER EXISTING</v>
      </c>
      <c r="Q1097" s="57" t="str">
        <f>IF(tbl_raw_data[[#This Row],[time_taken_in_mins]]&lt;=20,"SLA_MET","SLA_NOT_MET")</f>
        <v>SLA_MET</v>
      </c>
    </row>
    <row r="1098" spans="1:17" ht="15" customHeight="1" x14ac:dyDescent="0.25">
      <c r="A1098" s="11" t="s">
        <v>3178</v>
      </c>
      <c r="B1098" s="12">
        <v>45140.580752314818</v>
      </c>
      <c r="C1098" s="13">
        <v>45140.587384259263</v>
      </c>
      <c r="D1098" s="14" t="s">
        <v>29</v>
      </c>
      <c r="E1098" s="16" t="s">
        <v>28</v>
      </c>
      <c r="F1098" s="14" t="s">
        <v>55</v>
      </c>
      <c r="G1098" s="106"/>
      <c r="H10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098" s="48">
        <f>tbl_raw_data[[#This Row],[Date Actioned]]-tbl_raw_data[[#This Row],[Date Tagged]]</f>
        <v>6.6319444449618459E-3</v>
      </c>
      <c r="J1098" s="50">
        <f>HOUR(tbl_raw_data[[#This Row],[time_taken]])*60+MINUTE(tbl_raw_data[[#This Row],[time_taken]])+SECOND(tbl_raw_data[[#This Row],[time_taken]])/60</f>
        <v>9.5500000000000007</v>
      </c>
      <c r="K1098" s="54">
        <f>DATE(YEAR(tbl_raw_data[[#This Row],[Date Actioned]]), MONTH(tbl_raw_data[[#This Row],[Date Actioned]]), DAY(tbl_raw_data[[#This Row],[Date Actioned]]))</f>
        <v>45140</v>
      </c>
      <c r="L1098" s="55" t="str">
        <f>UPPER(TEXT(tbl_raw_data[[#This Row],[Updated_date]],"MMMM"))</f>
        <v>AUGUST</v>
      </c>
      <c r="M1098" s="55" t="str">
        <f>UPPER("Week "&amp;IF(ROUNDUP(DAY(tbl_raw_data[[#This Row],[Updated_date]])/7,0)=5,4,ROUNDUP(DAY(tbl_raw_data[[#This Row],[Updated_date]])/7,0)))</f>
        <v>WEEK 1</v>
      </c>
      <c r="N1098" s="57" t="str">
        <f>UPPER(VLOOKUP(tbl_raw_data[[#This Row],[Analyst]],[1]setting!$A$1:$B$15,2,0))</f>
        <v>CAMERON</v>
      </c>
      <c r="O1098" s="57" t="str">
        <f>UPPER(tbl_raw_data[[#This Row],[Outcome]])</f>
        <v>APPROVE</v>
      </c>
      <c r="P1098" s="57" t="str">
        <f>UPPER(tbl_raw_data[[#This Row],[Queue Name]])</f>
        <v>CONSUMER EXISTING</v>
      </c>
      <c r="Q1098" s="57" t="str">
        <f>IF(tbl_raw_data[[#This Row],[time_taken_in_mins]]&lt;=20,"SLA_MET","SLA_NOT_MET")</f>
        <v>SLA_MET</v>
      </c>
    </row>
    <row r="1099" spans="1:17" ht="26.25" x14ac:dyDescent="0.25">
      <c r="A1099" s="5" t="s">
        <v>4934</v>
      </c>
      <c r="B1099" s="12">
        <v>45140.58221064815</v>
      </c>
      <c r="C1099" s="15">
        <v>45140.591516203705</v>
      </c>
      <c r="D1099" s="16" t="s">
        <v>8</v>
      </c>
      <c r="E1099" s="16" t="s">
        <v>28</v>
      </c>
      <c r="F1099" s="16" t="s">
        <v>10</v>
      </c>
      <c r="G1099" s="107" t="s">
        <v>4935</v>
      </c>
      <c r="H10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099" s="48">
        <f>tbl_raw_data[[#This Row],[Date Actioned]]-tbl_raw_data[[#This Row],[Date Tagged]]</f>
        <v>9.3055555553291924E-3</v>
      </c>
      <c r="J1099" s="50">
        <f>HOUR(tbl_raw_data[[#This Row],[time_taken]])*60+MINUTE(tbl_raw_data[[#This Row],[time_taken]])+SECOND(tbl_raw_data[[#This Row],[time_taken]])/60</f>
        <v>13.4</v>
      </c>
      <c r="K1099" s="54">
        <f>DATE(YEAR(tbl_raw_data[[#This Row],[Date Actioned]]), MONTH(tbl_raw_data[[#This Row],[Date Actioned]]), DAY(tbl_raw_data[[#This Row],[Date Actioned]]))</f>
        <v>45140</v>
      </c>
      <c r="L1099" s="55" t="str">
        <f>UPPER(TEXT(tbl_raw_data[[#This Row],[Updated_date]],"MMMM"))</f>
        <v>AUGUST</v>
      </c>
      <c r="M1099" s="55" t="str">
        <f>UPPER("Week "&amp;IF(ROUNDUP(DAY(tbl_raw_data[[#This Row],[Updated_date]])/7,0)=5,4,ROUNDUP(DAY(tbl_raw_data[[#This Row],[Updated_date]])/7,0)))</f>
        <v>WEEK 1</v>
      </c>
      <c r="N1099" s="57" t="str">
        <f>UPPER(VLOOKUP(tbl_raw_data[[#This Row],[Analyst]],[1]setting!$A$1:$B$15,2,0))</f>
        <v>SAM</v>
      </c>
      <c r="O1099" s="57" t="str">
        <f>UPPER(tbl_raw_data[[#This Row],[Outcome]])</f>
        <v>WITHDRAW</v>
      </c>
      <c r="P1099" s="57" t="str">
        <f>UPPER(tbl_raw_data[[#This Row],[Queue Name]])</f>
        <v>CONSUMER EXISTING</v>
      </c>
      <c r="Q1099" s="57" t="str">
        <f>IF(tbl_raw_data[[#This Row],[time_taken_in_mins]]&lt;=20,"SLA_MET","SLA_NOT_MET")</f>
        <v>SLA_MET</v>
      </c>
    </row>
    <row r="1100" spans="1:17" ht="15" customHeight="1" x14ac:dyDescent="0.25">
      <c r="A1100" s="11" t="s">
        <v>5273</v>
      </c>
      <c r="B1100" s="6">
        <v>45140.58289351852</v>
      </c>
      <c r="C1100" s="9">
        <v>45140.593043981484</v>
      </c>
      <c r="D1100" s="10" t="s">
        <v>8</v>
      </c>
      <c r="E1100" s="10" t="s">
        <v>9</v>
      </c>
      <c r="F1100" s="10" t="s">
        <v>42</v>
      </c>
      <c r="G1100" s="108" t="s">
        <v>11</v>
      </c>
      <c r="H11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00" s="48">
        <f>tbl_raw_data[[#This Row],[Date Actioned]]-tbl_raw_data[[#This Row],[Date Tagged]]</f>
        <v>1.0150462963792961E-2</v>
      </c>
      <c r="J1100" s="50">
        <f>HOUR(tbl_raw_data[[#This Row],[time_taken]])*60+MINUTE(tbl_raw_data[[#This Row],[time_taken]])+SECOND(tbl_raw_data[[#This Row],[time_taken]])/60</f>
        <v>14.616666666666667</v>
      </c>
      <c r="K1100" s="54">
        <f>DATE(YEAR(tbl_raw_data[[#This Row],[Date Actioned]]), MONTH(tbl_raw_data[[#This Row],[Date Actioned]]), DAY(tbl_raw_data[[#This Row],[Date Actioned]]))</f>
        <v>45140</v>
      </c>
      <c r="L1100" s="55" t="str">
        <f>UPPER(TEXT(tbl_raw_data[[#This Row],[Updated_date]],"MMMM"))</f>
        <v>AUGUST</v>
      </c>
      <c r="M1100" s="55" t="str">
        <f>UPPER("Week "&amp;IF(ROUNDUP(DAY(tbl_raw_data[[#This Row],[Updated_date]])/7,0)=5,4,ROUNDUP(DAY(tbl_raw_data[[#This Row],[Updated_date]])/7,0)))</f>
        <v>WEEK 1</v>
      </c>
      <c r="N1100" s="57" t="str">
        <f>UPPER(VLOOKUP(tbl_raw_data[[#This Row],[Analyst]],[1]setting!$A$1:$B$15,2,0))</f>
        <v>NITESH</v>
      </c>
      <c r="O1100" s="57" t="str">
        <f>UPPER(tbl_raw_data[[#This Row],[Outcome]])</f>
        <v>WITHDRAW</v>
      </c>
      <c r="P1100" s="57" t="str">
        <f>UPPER(tbl_raw_data[[#This Row],[Queue Name]])</f>
        <v>CONSUMER PRE BUREAU</v>
      </c>
      <c r="Q1100" s="57" t="str">
        <f>IF(tbl_raw_data[[#This Row],[time_taken_in_mins]]&lt;=20,"SLA_MET","SLA_NOT_MET")</f>
        <v>SLA_MET</v>
      </c>
    </row>
    <row r="1101" spans="1:17" ht="15" customHeight="1" x14ac:dyDescent="0.25">
      <c r="A1101" s="22" t="s">
        <v>771</v>
      </c>
      <c r="B1101" s="6">
        <v>45140.587881944448</v>
      </c>
      <c r="C1101" s="9">
        <v>45140.591168981482</v>
      </c>
      <c r="D1101" s="10" t="s">
        <v>13</v>
      </c>
      <c r="E1101" s="10" t="s">
        <v>28</v>
      </c>
      <c r="F1101" s="10" t="s">
        <v>18</v>
      </c>
      <c r="G1101" s="108" t="s">
        <v>546</v>
      </c>
      <c r="H11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1" s="48">
        <f>tbl_raw_data[[#This Row],[Date Actioned]]-tbl_raw_data[[#This Row],[Date Tagged]]</f>
        <v>3.2870370341697708E-3</v>
      </c>
      <c r="J1101" s="50">
        <f>HOUR(tbl_raw_data[[#This Row],[time_taken]])*60+MINUTE(tbl_raw_data[[#This Row],[time_taken]])+SECOND(tbl_raw_data[[#This Row],[time_taken]])/60</f>
        <v>4.7333333333333334</v>
      </c>
      <c r="K1101" s="54">
        <f>DATE(YEAR(tbl_raw_data[[#This Row],[Date Actioned]]), MONTH(tbl_raw_data[[#This Row],[Date Actioned]]), DAY(tbl_raw_data[[#This Row],[Date Actioned]]))</f>
        <v>45140</v>
      </c>
      <c r="L1101" s="55" t="str">
        <f>UPPER(TEXT(tbl_raw_data[[#This Row],[Updated_date]],"MMMM"))</f>
        <v>AUGUST</v>
      </c>
      <c r="M1101" s="55" t="str">
        <f>UPPER("Week "&amp;IF(ROUNDUP(DAY(tbl_raw_data[[#This Row],[Updated_date]])/7,0)=5,4,ROUNDUP(DAY(tbl_raw_data[[#This Row],[Updated_date]])/7,0)))</f>
        <v>WEEK 1</v>
      </c>
      <c r="N1101" s="57" t="str">
        <f>UPPER(VLOOKUP(tbl_raw_data[[#This Row],[Analyst]],[1]setting!$A$1:$B$15,2,0))</f>
        <v>RAJ</v>
      </c>
      <c r="O1101" s="57" t="str">
        <f>UPPER(tbl_raw_data[[#This Row],[Outcome]])</f>
        <v>APPROVE</v>
      </c>
      <c r="P1101" s="57" t="str">
        <f>UPPER(tbl_raw_data[[#This Row],[Queue Name]])</f>
        <v>CONSUMER EXISTING</v>
      </c>
      <c r="Q1101" s="57" t="str">
        <f>IF(tbl_raw_data[[#This Row],[time_taken_in_mins]]&lt;=20,"SLA_MET","SLA_NOT_MET")</f>
        <v>SLA_MET</v>
      </c>
    </row>
    <row r="1102" spans="1:17" ht="15" customHeight="1" x14ac:dyDescent="0.25">
      <c r="A1102" s="5" t="s">
        <v>1709</v>
      </c>
      <c r="B1102" s="12">
        <v>45140.58929398148</v>
      </c>
      <c r="C1102" s="15">
        <v>45140.593981481485</v>
      </c>
      <c r="D1102" s="16" t="s">
        <v>13</v>
      </c>
      <c r="E1102" s="16" t="s">
        <v>41</v>
      </c>
      <c r="F1102" s="16" t="s">
        <v>14</v>
      </c>
      <c r="G1102" s="107" t="s">
        <v>21</v>
      </c>
      <c r="H11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2" s="48">
        <f>tbl_raw_data[[#This Row],[Date Actioned]]-tbl_raw_data[[#This Row],[Date Tagged]]</f>
        <v>4.6875000043655746E-3</v>
      </c>
      <c r="J1102" s="50">
        <f>HOUR(tbl_raw_data[[#This Row],[time_taken]])*60+MINUTE(tbl_raw_data[[#This Row],[time_taken]])+SECOND(tbl_raw_data[[#This Row],[time_taken]])/60</f>
        <v>6.75</v>
      </c>
      <c r="K1102" s="54">
        <f>DATE(YEAR(tbl_raw_data[[#This Row],[Date Actioned]]), MONTH(tbl_raw_data[[#This Row],[Date Actioned]]), DAY(tbl_raw_data[[#This Row],[Date Actioned]]))</f>
        <v>45140</v>
      </c>
      <c r="L1102" s="55" t="str">
        <f>UPPER(TEXT(tbl_raw_data[[#This Row],[Updated_date]],"MMMM"))</f>
        <v>AUGUST</v>
      </c>
      <c r="M1102" s="55" t="str">
        <f>UPPER("Week "&amp;IF(ROUNDUP(DAY(tbl_raw_data[[#This Row],[Updated_date]])/7,0)=5,4,ROUNDUP(DAY(tbl_raw_data[[#This Row],[Updated_date]])/7,0)))</f>
        <v>WEEK 1</v>
      </c>
      <c r="N1102" s="57" t="str">
        <f>UPPER(VLOOKUP(tbl_raw_data[[#This Row],[Analyst]],[1]setting!$A$1:$B$15,2,0))</f>
        <v>HARDIK</v>
      </c>
      <c r="O1102" s="57" t="str">
        <f>UPPER(tbl_raw_data[[#This Row],[Outcome]])</f>
        <v>APPROVE</v>
      </c>
      <c r="P1102" s="57" t="str">
        <f>UPPER(tbl_raw_data[[#This Row],[Queue Name]])</f>
        <v>CONSUMER POST BUREAU</v>
      </c>
      <c r="Q1102" s="57" t="str">
        <f>IF(tbl_raw_data[[#This Row],[time_taken_in_mins]]&lt;=20,"SLA_MET","SLA_NOT_MET")</f>
        <v>SLA_MET</v>
      </c>
    </row>
    <row r="1103" spans="1:17" ht="15" customHeight="1" x14ac:dyDescent="0.25">
      <c r="A1103" s="11" t="s">
        <v>52</v>
      </c>
      <c r="B1103" s="6">
        <v>45140.593935185185</v>
      </c>
      <c r="C1103" s="9">
        <v>45140.595034722224</v>
      </c>
      <c r="D1103" s="10" t="s">
        <v>13</v>
      </c>
      <c r="E1103" s="10" t="s">
        <v>28</v>
      </c>
      <c r="F1103" s="10" t="s">
        <v>10</v>
      </c>
      <c r="G1103" s="108" t="s">
        <v>53</v>
      </c>
      <c r="H11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3" s="48">
        <f>tbl_raw_data[[#This Row],[Date Actioned]]-tbl_raw_data[[#This Row],[Date Tagged]]</f>
        <v>1.0995370394084603E-3</v>
      </c>
      <c r="J1103" s="50">
        <f>HOUR(tbl_raw_data[[#This Row],[time_taken]])*60+MINUTE(tbl_raw_data[[#This Row],[time_taken]])+SECOND(tbl_raw_data[[#This Row],[time_taken]])/60</f>
        <v>1.5833333333333335</v>
      </c>
      <c r="K1103" s="54">
        <f>DATE(YEAR(tbl_raw_data[[#This Row],[Date Actioned]]), MONTH(tbl_raw_data[[#This Row],[Date Actioned]]), DAY(tbl_raw_data[[#This Row],[Date Actioned]]))</f>
        <v>45140</v>
      </c>
      <c r="L1103" s="55" t="str">
        <f>UPPER(TEXT(tbl_raw_data[[#This Row],[Updated_date]],"MMMM"))</f>
        <v>AUGUST</v>
      </c>
      <c r="M1103" s="55" t="str">
        <f>UPPER("Week "&amp;IF(ROUNDUP(DAY(tbl_raw_data[[#This Row],[Updated_date]])/7,0)=5,4,ROUNDUP(DAY(tbl_raw_data[[#This Row],[Updated_date]])/7,0)))</f>
        <v>WEEK 1</v>
      </c>
      <c r="N1103" s="57" t="str">
        <f>UPPER(VLOOKUP(tbl_raw_data[[#This Row],[Analyst]],[1]setting!$A$1:$B$15,2,0))</f>
        <v>SAM</v>
      </c>
      <c r="O1103" s="57" t="str">
        <f>UPPER(tbl_raw_data[[#This Row],[Outcome]])</f>
        <v>APPROVE</v>
      </c>
      <c r="P1103" s="57" t="str">
        <f>UPPER(tbl_raw_data[[#This Row],[Queue Name]])</f>
        <v>CONSUMER EXISTING</v>
      </c>
      <c r="Q1103" s="57" t="str">
        <f>IF(tbl_raw_data[[#This Row],[time_taken_in_mins]]&lt;=20,"SLA_MET","SLA_NOT_MET")</f>
        <v>SLA_MET</v>
      </c>
    </row>
    <row r="1104" spans="1:17" ht="15" customHeight="1" x14ac:dyDescent="0.25">
      <c r="A1104" s="22" t="s">
        <v>6635</v>
      </c>
      <c r="B1104" s="12">
        <v>45140.594375000001</v>
      </c>
      <c r="C1104" s="13">
        <v>45140.608923611115</v>
      </c>
      <c r="D1104" s="14" t="s">
        <v>29</v>
      </c>
      <c r="E1104" s="16" t="s">
        <v>28</v>
      </c>
      <c r="F1104" s="14" t="s">
        <v>10</v>
      </c>
      <c r="G1104" s="106"/>
      <c r="H11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04" s="48">
        <f>tbl_raw_data[[#This Row],[Date Actioned]]-tbl_raw_data[[#This Row],[Date Tagged]]</f>
        <v>1.4548611114150845E-2</v>
      </c>
      <c r="J1104" s="50">
        <f>HOUR(tbl_raw_data[[#This Row],[time_taken]])*60+MINUTE(tbl_raw_data[[#This Row],[time_taken]])+SECOND(tbl_raw_data[[#This Row],[time_taken]])/60</f>
        <v>20.95</v>
      </c>
      <c r="K1104" s="54">
        <f>DATE(YEAR(tbl_raw_data[[#This Row],[Date Actioned]]), MONTH(tbl_raw_data[[#This Row],[Date Actioned]]), DAY(tbl_raw_data[[#This Row],[Date Actioned]]))</f>
        <v>45140</v>
      </c>
      <c r="L1104" s="55" t="str">
        <f>UPPER(TEXT(tbl_raw_data[[#This Row],[Updated_date]],"MMMM"))</f>
        <v>AUGUST</v>
      </c>
      <c r="M1104" s="55" t="str">
        <f>UPPER("Week "&amp;IF(ROUNDUP(DAY(tbl_raw_data[[#This Row],[Updated_date]])/7,0)=5,4,ROUNDUP(DAY(tbl_raw_data[[#This Row],[Updated_date]])/7,0)))</f>
        <v>WEEK 1</v>
      </c>
      <c r="N1104" s="57" t="str">
        <f>UPPER(VLOOKUP(tbl_raw_data[[#This Row],[Analyst]],[1]setting!$A$1:$B$15,2,0))</f>
        <v>SAM</v>
      </c>
      <c r="O1104" s="57" t="str">
        <f>UPPER(tbl_raw_data[[#This Row],[Outcome]])</f>
        <v>APPROVE</v>
      </c>
      <c r="P1104" s="57" t="str">
        <f>UPPER(tbl_raw_data[[#This Row],[Queue Name]])</f>
        <v>CONSUMER EXISTING</v>
      </c>
      <c r="Q1104" s="57" t="str">
        <f>IF(tbl_raw_data[[#This Row],[time_taken_in_mins]]&lt;=20,"SLA_MET","SLA_NOT_MET")</f>
        <v>SLA_NOT_MET</v>
      </c>
    </row>
    <row r="1105" spans="1:17" ht="15" customHeight="1" x14ac:dyDescent="0.25">
      <c r="A1105" s="5" t="s">
        <v>3924</v>
      </c>
      <c r="B1105" s="6">
        <v>45140.597662037035</v>
      </c>
      <c r="C1105" s="7">
        <v>45140.60527777778</v>
      </c>
      <c r="D1105" s="8" t="s">
        <v>29</v>
      </c>
      <c r="E1105" s="10" t="s">
        <v>28</v>
      </c>
      <c r="F1105" s="8" t="s">
        <v>55</v>
      </c>
      <c r="G1105" s="109"/>
      <c r="H11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05" s="48">
        <f>tbl_raw_data[[#This Row],[Date Actioned]]-tbl_raw_data[[#This Row],[Date Tagged]]</f>
        <v>7.6157407456776127E-3</v>
      </c>
      <c r="J1105" s="50">
        <f>HOUR(tbl_raw_data[[#This Row],[time_taken]])*60+MINUTE(tbl_raw_data[[#This Row],[time_taken]])+SECOND(tbl_raw_data[[#This Row],[time_taken]])/60</f>
        <v>10.966666666666667</v>
      </c>
      <c r="K1105" s="54">
        <f>DATE(YEAR(tbl_raw_data[[#This Row],[Date Actioned]]), MONTH(tbl_raw_data[[#This Row],[Date Actioned]]), DAY(tbl_raw_data[[#This Row],[Date Actioned]]))</f>
        <v>45140</v>
      </c>
      <c r="L1105" s="55" t="str">
        <f>UPPER(TEXT(tbl_raw_data[[#This Row],[Updated_date]],"MMMM"))</f>
        <v>AUGUST</v>
      </c>
      <c r="M1105" s="55" t="str">
        <f>UPPER("Week "&amp;IF(ROUNDUP(DAY(tbl_raw_data[[#This Row],[Updated_date]])/7,0)=5,4,ROUNDUP(DAY(tbl_raw_data[[#This Row],[Updated_date]])/7,0)))</f>
        <v>WEEK 1</v>
      </c>
      <c r="N1105" s="57" t="str">
        <f>UPPER(VLOOKUP(tbl_raw_data[[#This Row],[Analyst]],[1]setting!$A$1:$B$15,2,0))</f>
        <v>CAMERON</v>
      </c>
      <c r="O1105" s="57" t="str">
        <f>UPPER(tbl_raw_data[[#This Row],[Outcome]])</f>
        <v>APPROVE</v>
      </c>
      <c r="P1105" s="57" t="str">
        <f>UPPER(tbl_raw_data[[#This Row],[Queue Name]])</f>
        <v>CONSUMER EXISTING</v>
      </c>
      <c r="Q1105" s="57" t="str">
        <f>IF(tbl_raw_data[[#This Row],[time_taken_in_mins]]&lt;=20,"SLA_MET","SLA_NOT_MET")</f>
        <v>SLA_MET</v>
      </c>
    </row>
    <row r="1106" spans="1:17" ht="15" customHeight="1" x14ac:dyDescent="0.25">
      <c r="A1106" s="11" t="s">
        <v>3198</v>
      </c>
      <c r="B1106" s="12">
        <v>45140.599143518521</v>
      </c>
      <c r="C1106" s="15">
        <v>45140.605798611112</v>
      </c>
      <c r="D1106" s="16" t="s">
        <v>13</v>
      </c>
      <c r="E1106" s="16" t="s">
        <v>9</v>
      </c>
      <c r="F1106" s="16" t="s">
        <v>109</v>
      </c>
      <c r="G1106" s="107" t="s">
        <v>29</v>
      </c>
      <c r="H11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6" s="48">
        <f>tbl_raw_data[[#This Row],[Date Actioned]]-tbl_raw_data[[#This Row],[Date Tagged]]</f>
        <v>6.655092591245193E-3</v>
      </c>
      <c r="J1106" s="50">
        <f>HOUR(tbl_raw_data[[#This Row],[time_taken]])*60+MINUTE(tbl_raw_data[[#This Row],[time_taken]])+SECOND(tbl_raw_data[[#This Row],[time_taken]])/60</f>
        <v>9.5833333333333339</v>
      </c>
      <c r="K1106" s="54">
        <f>DATE(YEAR(tbl_raw_data[[#This Row],[Date Actioned]]), MONTH(tbl_raw_data[[#This Row],[Date Actioned]]), DAY(tbl_raw_data[[#This Row],[Date Actioned]]))</f>
        <v>45140</v>
      </c>
      <c r="L1106" s="55" t="str">
        <f>UPPER(TEXT(tbl_raw_data[[#This Row],[Updated_date]],"MMMM"))</f>
        <v>AUGUST</v>
      </c>
      <c r="M1106" s="55" t="str">
        <f>UPPER("Week "&amp;IF(ROUNDUP(DAY(tbl_raw_data[[#This Row],[Updated_date]])/7,0)=5,4,ROUNDUP(DAY(tbl_raw_data[[#This Row],[Updated_date]])/7,0)))</f>
        <v>WEEK 1</v>
      </c>
      <c r="N1106" s="57" t="str">
        <f>UPPER(VLOOKUP(tbl_raw_data[[#This Row],[Analyst]],[1]setting!$A$1:$B$15,2,0))</f>
        <v>NAVED</v>
      </c>
      <c r="O1106" s="57" t="str">
        <f>UPPER(tbl_raw_data[[#This Row],[Outcome]])</f>
        <v>APPROVE</v>
      </c>
      <c r="P1106" s="57" t="str">
        <f>UPPER(tbl_raw_data[[#This Row],[Queue Name]])</f>
        <v>CONSUMER PRE BUREAU</v>
      </c>
      <c r="Q1106" s="57" t="str">
        <f>IF(tbl_raw_data[[#This Row],[time_taken_in_mins]]&lt;=20,"SLA_MET","SLA_NOT_MET")</f>
        <v>SLA_MET</v>
      </c>
    </row>
    <row r="1107" spans="1:17" ht="15" customHeight="1" x14ac:dyDescent="0.25">
      <c r="A1107" s="22" t="s">
        <v>3394</v>
      </c>
      <c r="B1107" s="6">
        <v>45140.602488425924</v>
      </c>
      <c r="C1107" s="9">
        <v>45140.609398148146</v>
      </c>
      <c r="D1107" s="10" t="s">
        <v>13</v>
      </c>
      <c r="E1107" s="10" t="s">
        <v>41</v>
      </c>
      <c r="F1107" s="10" t="s">
        <v>18</v>
      </c>
      <c r="G1107" s="108" t="s">
        <v>29</v>
      </c>
      <c r="H11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07" s="48">
        <f>tbl_raw_data[[#This Row],[Date Actioned]]-tbl_raw_data[[#This Row],[Date Tagged]]</f>
        <v>6.9097222221898846E-3</v>
      </c>
      <c r="J1107" s="50">
        <f>HOUR(tbl_raw_data[[#This Row],[time_taken]])*60+MINUTE(tbl_raw_data[[#This Row],[time_taken]])+SECOND(tbl_raw_data[[#This Row],[time_taken]])/60</f>
        <v>9.9499999999999993</v>
      </c>
      <c r="K1107" s="54">
        <f>DATE(YEAR(tbl_raw_data[[#This Row],[Date Actioned]]), MONTH(tbl_raw_data[[#This Row],[Date Actioned]]), DAY(tbl_raw_data[[#This Row],[Date Actioned]]))</f>
        <v>45140</v>
      </c>
      <c r="L1107" s="55" t="str">
        <f>UPPER(TEXT(tbl_raw_data[[#This Row],[Updated_date]],"MMMM"))</f>
        <v>AUGUST</v>
      </c>
      <c r="M1107" s="55" t="str">
        <f>UPPER("Week "&amp;IF(ROUNDUP(DAY(tbl_raw_data[[#This Row],[Updated_date]])/7,0)=5,4,ROUNDUP(DAY(tbl_raw_data[[#This Row],[Updated_date]])/7,0)))</f>
        <v>WEEK 1</v>
      </c>
      <c r="N1107" s="57" t="str">
        <f>UPPER(VLOOKUP(tbl_raw_data[[#This Row],[Analyst]],[1]setting!$A$1:$B$15,2,0))</f>
        <v>RAJ</v>
      </c>
      <c r="O1107" s="57" t="str">
        <f>UPPER(tbl_raw_data[[#This Row],[Outcome]])</f>
        <v>APPROVE</v>
      </c>
      <c r="P1107" s="57" t="str">
        <f>UPPER(tbl_raw_data[[#This Row],[Queue Name]])</f>
        <v>CONSUMER POST BUREAU</v>
      </c>
      <c r="Q1107" s="57" t="str">
        <f>IF(tbl_raw_data[[#This Row],[time_taken_in_mins]]&lt;=20,"SLA_MET","SLA_NOT_MET")</f>
        <v>SLA_MET</v>
      </c>
    </row>
    <row r="1108" spans="1:17" ht="15" customHeight="1" x14ac:dyDescent="0.25">
      <c r="A1108" s="22" t="s">
        <v>725</v>
      </c>
      <c r="B1108" s="12">
        <v>45140.602696759262</v>
      </c>
      <c r="C1108" s="15">
        <v>45140.605902777781</v>
      </c>
      <c r="D1108" s="16" t="s">
        <v>8</v>
      </c>
      <c r="E1108" s="16" t="s">
        <v>9</v>
      </c>
      <c r="F1108" s="16" t="s">
        <v>14</v>
      </c>
      <c r="G1108" s="107" t="s">
        <v>726</v>
      </c>
      <c r="H11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108" s="48">
        <f>tbl_raw_data[[#This Row],[Date Actioned]]-tbl_raw_data[[#This Row],[Date Tagged]]</f>
        <v>3.2060185185400769E-3</v>
      </c>
      <c r="J1108" s="50">
        <f>HOUR(tbl_raw_data[[#This Row],[time_taken]])*60+MINUTE(tbl_raw_data[[#This Row],[time_taken]])+SECOND(tbl_raw_data[[#This Row],[time_taken]])/60</f>
        <v>4.6166666666666671</v>
      </c>
      <c r="K1108" s="54">
        <f>DATE(YEAR(tbl_raw_data[[#This Row],[Date Actioned]]), MONTH(tbl_raw_data[[#This Row],[Date Actioned]]), DAY(tbl_raw_data[[#This Row],[Date Actioned]]))</f>
        <v>45140</v>
      </c>
      <c r="L1108" s="55" t="str">
        <f>UPPER(TEXT(tbl_raw_data[[#This Row],[Updated_date]],"MMMM"))</f>
        <v>AUGUST</v>
      </c>
      <c r="M1108" s="55" t="str">
        <f>UPPER("Week "&amp;IF(ROUNDUP(DAY(tbl_raw_data[[#This Row],[Updated_date]])/7,0)=5,4,ROUNDUP(DAY(tbl_raw_data[[#This Row],[Updated_date]])/7,0)))</f>
        <v>WEEK 1</v>
      </c>
      <c r="N1108" s="57" t="str">
        <f>UPPER(VLOOKUP(tbl_raw_data[[#This Row],[Analyst]],[1]setting!$A$1:$B$15,2,0))</f>
        <v>HARDIK</v>
      </c>
      <c r="O1108" s="57" t="str">
        <f>UPPER(tbl_raw_data[[#This Row],[Outcome]])</f>
        <v>WITHDRAW</v>
      </c>
      <c r="P1108" s="57" t="str">
        <f>UPPER(tbl_raw_data[[#This Row],[Queue Name]])</f>
        <v>CONSUMER PRE BUREAU</v>
      </c>
      <c r="Q1108" s="57" t="str">
        <f>IF(tbl_raw_data[[#This Row],[time_taken_in_mins]]&lt;=20,"SLA_MET","SLA_NOT_MET")</f>
        <v>SLA_MET</v>
      </c>
    </row>
    <row r="1109" spans="1:17" ht="15" customHeight="1" x14ac:dyDescent="0.25">
      <c r="A1109" s="5" t="s">
        <v>1501</v>
      </c>
      <c r="B1109" s="6">
        <v>45140.603784722225</v>
      </c>
      <c r="C1109" s="9">
        <v>45140.608240740738</v>
      </c>
      <c r="D1109" s="10" t="s">
        <v>8</v>
      </c>
      <c r="E1109" s="10" t="s">
        <v>9</v>
      </c>
      <c r="F1109" s="10" t="s">
        <v>109</v>
      </c>
      <c r="G1109" s="108" t="s">
        <v>25</v>
      </c>
      <c r="H11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09" s="48">
        <f>tbl_raw_data[[#This Row],[Date Actioned]]-tbl_raw_data[[#This Row],[Date Tagged]]</f>
        <v>4.4560185124282725E-3</v>
      </c>
      <c r="J1109" s="50">
        <f>HOUR(tbl_raw_data[[#This Row],[time_taken]])*60+MINUTE(tbl_raw_data[[#This Row],[time_taken]])+SECOND(tbl_raw_data[[#This Row],[time_taken]])/60</f>
        <v>6.416666666666667</v>
      </c>
      <c r="K1109" s="54">
        <f>DATE(YEAR(tbl_raw_data[[#This Row],[Date Actioned]]), MONTH(tbl_raw_data[[#This Row],[Date Actioned]]), DAY(tbl_raw_data[[#This Row],[Date Actioned]]))</f>
        <v>45140</v>
      </c>
      <c r="L1109" s="55" t="str">
        <f>UPPER(TEXT(tbl_raw_data[[#This Row],[Updated_date]],"MMMM"))</f>
        <v>AUGUST</v>
      </c>
      <c r="M1109" s="55" t="str">
        <f>UPPER("Week "&amp;IF(ROUNDUP(DAY(tbl_raw_data[[#This Row],[Updated_date]])/7,0)=5,4,ROUNDUP(DAY(tbl_raw_data[[#This Row],[Updated_date]])/7,0)))</f>
        <v>WEEK 1</v>
      </c>
      <c r="N1109" s="57" t="str">
        <f>UPPER(VLOOKUP(tbl_raw_data[[#This Row],[Analyst]],[1]setting!$A$1:$B$15,2,0))</f>
        <v>NAVED</v>
      </c>
      <c r="O1109" s="57" t="str">
        <f>UPPER(tbl_raw_data[[#This Row],[Outcome]])</f>
        <v>WITHDRAW</v>
      </c>
      <c r="P1109" s="57" t="str">
        <f>UPPER(tbl_raw_data[[#This Row],[Queue Name]])</f>
        <v>CONSUMER PRE BUREAU</v>
      </c>
      <c r="Q1109" s="57" t="str">
        <f>IF(tbl_raw_data[[#This Row],[time_taken_in_mins]]&lt;=20,"SLA_MET","SLA_NOT_MET")</f>
        <v>SLA_MET</v>
      </c>
    </row>
    <row r="1110" spans="1:17" ht="15" customHeight="1" x14ac:dyDescent="0.25">
      <c r="A1110" s="11" t="s">
        <v>4047</v>
      </c>
      <c r="B1110" s="12">
        <v>45140.603807870371</v>
      </c>
      <c r="C1110" s="15">
        <v>45140.611608796295</v>
      </c>
      <c r="D1110" s="16" t="s">
        <v>8</v>
      </c>
      <c r="E1110" s="16" t="s">
        <v>9</v>
      </c>
      <c r="F1110" s="16" t="s">
        <v>14</v>
      </c>
      <c r="G1110" s="107" t="s">
        <v>242</v>
      </c>
      <c r="H11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1110" s="48">
        <f>tbl_raw_data[[#This Row],[Date Actioned]]-tbl_raw_data[[#This Row],[Date Tagged]]</f>
        <v>7.8009259232203476E-3</v>
      </c>
      <c r="J1110" s="50">
        <f>HOUR(tbl_raw_data[[#This Row],[time_taken]])*60+MINUTE(tbl_raw_data[[#This Row],[time_taken]])+SECOND(tbl_raw_data[[#This Row],[time_taken]])/60</f>
        <v>11.233333333333333</v>
      </c>
      <c r="K1110" s="54">
        <f>DATE(YEAR(tbl_raw_data[[#This Row],[Date Actioned]]), MONTH(tbl_raw_data[[#This Row],[Date Actioned]]), DAY(tbl_raw_data[[#This Row],[Date Actioned]]))</f>
        <v>45140</v>
      </c>
      <c r="L1110" s="55" t="str">
        <f>UPPER(TEXT(tbl_raw_data[[#This Row],[Updated_date]],"MMMM"))</f>
        <v>AUGUST</v>
      </c>
      <c r="M1110" s="55" t="str">
        <f>UPPER("Week "&amp;IF(ROUNDUP(DAY(tbl_raw_data[[#This Row],[Updated_date]])/7,0)=5,4,ROUNDUP(DAY(tbl_raw_data[[#This Row],[Updated_date]])/7,0)))</f>
        <v>WEEK 1</v>
      </c>
      <c r="N1110" s="57" t="str">
        <f>UPPER(VLOOKUP(tbl_raw_data[[#This Row],[Analyst]],[1]setting!$A$1:$B$15,2,0))</f>
        <v>HARDIK</v>
      </c>
      <c r="O1110" s="57" t="str">
        <f>UPPER(tbl_raw_data[[#This Row],[Outcome]])</f>
        <v>WITHDRAW</v>
      </c>
      <c r="P1110" s="57" t="str">
        <f>UPPER(tbl_raw_data[[#This Row],[Queue Name]])</f>
        <v>CONSUMER PRE BUREAU</v>
      </c>
      <c r="Q1110" s="57" t="str">
        <f>IF(tbl_raw_data[[#This Row],[time_taken_in_mins]]&lt;=20,"SLA_MET","SLA_NOT_MET")</f>
        <v>SLA_MET</v>
      </c>
    </row>
    <row r="1111" spans="1:17" ht="15" customHeight="1" x14ac:dyDescent="0.25">
      <c r="A1111" s="5" t="s">
        <v>4981</v>
      </c>
      <c r="B1111" s="12">
        <v>45140.603993055556</v>
      </c>
      <c r="C1111" s="13">
        <v>45140.613425925927</v>
      </c>
      <c r="D1111" s="14" t="s">
        <v>29</v>
      </c>
      <c r="E1111" s="16" t="s">
        <v>28</v>
      </c>
      <c r="F1111" s="14" t="s">
        <v>55</v>
      </c>
      <c r="G1111" s="106"/>
      <c r="H11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11" s="48">
        <f>tbl_raw_data[[#This Row],[Date Actioned]]-tbl_raw_data[[#This Row],[Date Tagged]]</f>
        <v>9.4328703708015382E-3</v>
      </c>
      <c r="J1111" s="50">
        <f>HOUR(tbl_raw_data[[#This Row],[time_taken]])*60+MINUTE(tbl_raw_data[[#This Row],[time_taken]])+SECOND(tbl_raw_data[[#This Row],[time_taken]])/60</f>
        <v>13.583333333333334</v>
      </c>
      <c r="K1111" s="54">
        <f>DATE(YEAR(tbl_raw_data[[#This Row],[Date Actioned]]), MONTH(tbl_raw_data[[#This Row],[Date Actioned]]), DAY(tbl_raw_data[[#This Row],[Date Actioned]]))</f>
        <v>45140</v>
      </c>
      <c r="L1111" s="55" t="str">
        <f>UPPER(TEXT(tbl_raw_data[[#This Row],[Updated_date]],"MMMM"))</f>
        <v>AUGUST</v>
      </c>
      <c r="M1111" s="55" t="str">
        <f>UPPER("Week "&amp;IF(ROUNDUP(DAY(tbl_raw_data[[#This Row],[Updated_date]])/7,0)=5,4,ROUNDUP(DAY(tbl_raw_data[[#This Row],[Updated_date]])/7,0)))</f>
        <v>WEEK 1</v>
      </c>
      <c r="N1111" s="57" t="str">
        <f>UPPER(VLOOKUP(tbl_raw_data[[#This Row],[Analyst]],[1]setting!$A$1:$B$15,2,0))</f>
        <v>CAMERON</v>
      </c>
      <c r="O1111" s="57" t="str">
        <f>UPPER(tbl_raw_data[[#This Row],[Outcome]])</f>
        <v>APPROVE</v>
      </c>
      <c r="P1111" s="57" t="str">
        <f>UPPER(tbl_raw_data[[#This Row],[Queue Name]])</f>
        <v>CONSUMER EXISTING</v>
      </c>
      <c r="Q1111" s="57" t="str">
        <f>IF(tbl_raw_data[[#This Row],[time_taken_in_mins]]&lt;=20,"SLA_MET","SLA_NOT_MET")</f>
        <v>SLA_MET</v>
      </c>
    </row>
    <row r="1112" spans="1:17" ht="15" customHeight="1" x14ac:dyDescent="0.25">
      <c r="A1112" s="11" t="s">
        <v>3337</v>
      </c>
      <c r="B1112" s="6">
        <v>45140.606053240743</v>
      </c>
      <c r="C1112" s="9">
        <v>45140.612881944442</v>
      </c>
      <c r="D1112" s="10" t="s">
        <v>13</v>
      </c>
      <c r="E1112" s="10" t="s">
        <v>9</v>
      </c>
      <c r="F1112" s="10" t="s">
        <v>109</v>
      </c>
      <c r="G1112" s="108" t="s">
        <v>67</v>
      </c>
      <c r="H11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2" s="48">
        <f>tbl_raw_data[[#This Row],[Date Actioned]]-tbl_raw_data[[#This Row],[Date Tagged]]</f>
        <v>6.8287036992842332E-3</v>
      </c>
      <c r="J1112" s="50">
        <f>HOUR(tbl_raw_data[[#This Row],[time_taken]])*60+MINUTE(tbl_raw_data[[#This Row],[time_taken]])+SECOND(tbl_raw_data[[#This Row],[time_taken]])/60</f>
        <v>9.8333333333333339</v>
      </c>
      <c r="K1112" s="54">
        <f>DATE(YEAR(tbl_raw_data[[#This Row],[Date Actioned]]), MONTH(tbl_raw_data[[#This Row],[Date Actioned]]), DAY(tbl_raw_data[[#This Row],[Date Actioned]]))</f>
        <v>45140</v>
      </c>
      <c r="L1112" s="55" t="str">
        <f>UPPER(TEXT(tbl_raw_data[[#This Row],[Updated_date]],"MMMM"))</f>
        <v>AUGUST</v>
      </c>
      <c r="M1112" s="55" t="str">
        <f>UPPER("Week "&amp;IF(ROUNDUP(DAY(tbl_raw_data[[#This Row],[Updated_date]])/7,0)=5,4,ROUNDUP(DAY(tbl_raw_data[[#This Row],[Updated_date]])/7,0)))</f>
        <v>WEEK 1</v>
      </c>
      <c r="N1112" s="57" t="str">
        <f>UPPER(VLOOKUP(tbl_raw_data[[#This Row],[Analyst]],[1]setting!$A$1:$B$15,2,0))</f>
        <v>NAVED</v>
      </c>
      <c r="O1112" s="57" t="str">
        <f>UPPER(tbl_raw_data[[#This Row],[Outcome]])</f>
        <v>APPROVE</v>
      </c>
      <c r="P1112" s="57" t="str">
        <f>UPPER(tbl_raw_data[[#This Row],[Queue Name]])</f>
        <v>CONSUMER PRE BUREAU</v>
      </c>
      <c r="Q1112" s="57" t="str">
        <f>IF(tbl_raw_data[[#This Row],[time_taken_in_mins]]&lt;=20,"SLA_MET","SLA_NOT_MET")</f>
        <v>SLA_MET</v>
      </c>
    </row>
    <row r="1113" spans="1:17" ht="15" customHeight="1" x14ac:dyDescent="0.25">
      <c r="A1113" s="22" t="s">
        <v>2698</v>
      </c>
      <c r="B1113" s="6">
        <v>45140.608344907407</v>
      </c>
      <c r="C1113" s="9">
        <v>45140.614270833335</v>
      </c>
      <c r="D1113" s="10" t="s">
        <v>8</v>
      </c>
      <c r="E1113" s="10" t="s">
        <v>41</v>
      </c>
      <c r="F1113" s="10" t="s">
        <v>86</v>
      </c>
      <c r="G1113" s="108" t="s">
        <v>82</v>
      </c>
      <c r="H11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13" s="48">
        <f>tbl_raw_data[[#This Row],[Date Actioned]]-tbl_raw_data[[#This Row],[Date Tagged]]</f>
        <v>5.9259259287500754E-3</v>
      </c>
      <c r="J1113" s="50">
        <f>HOUR(tbl_raw_data[[#This Row],[time_taken]])*60+MINUTE(tbl_raw_data[[#This Row],[time_taken]])+SECOND(tbl_raw_data[[#This Row],[time_taken]])/60</f>
        <v>8.5333333333333332</v>
      </c>
      <c r="K1113" s="54">
        <f>DATE(YEAR(tbl_raw_data[[#This Row],[Date Actioned]]), MONTH(tbl_raw_data[[#This Row],[Date Actioned]]), DAY(tbl_raw_data[[#This Row],[Date Actioned]]))</f>
        <v>45140</v>
      </c>
      <c r="L1113" s="55" t="str">
        <f>UPPER(TEXT(tbl_raw_data[[#This Row],[Updated_date]],"MMMM"))</f>
        <v>AUGUST</v>
      </c>
      <c r="M1113" s="55" t="str">
        <f>UPPER("Week "&amp;IF(ROUNDUP(DAY(tbl_raw_data[[#This Row],[Updated_date]])/7,0)=5,4,ROUNDUP(DAY(tbl_raw_data[[#This Row],[Updated_date]])/7,0)))</f>
        <v>WEEK 1</v>
      </c>
      <c r="N1113" s="57" t="str">
        <f>UPPER(VLOOKUP(tbl_raw_data[[#This Row],[Analyst]],[1]setting!$A$1:$B$15,2,0))</f>
        <v>ASIF</v>
      </c>
      <c r="O1113" s="57" t="str">
        <f>UPPER(tbl_raw_data[[#This Row],[Outcome]])</f>
        <v>WITHDRAW</v>
      </c>
      <c r="P1113" s="57" t="str">
        <f>UPPER(tbl_raw_data[[#This Row],[Queue Name]])</f>
        <v>CONSUMER POST BUREAU</v>
      </c>
      <c r="Q1113" s="57" t="str">
        <f>IF(tbl_raw_data[[#This Row],[time_taken_in_mins]]&lt;=20,"SLA_MET","SLA_NOT_MET")</f>
        <v>SLA_MET</v>
      </c>
    </row>
    <row r="1114" spans="1:17" ht="15" customHeight="1" x14ac:dyDescent="0.25">
      <c r="A1114" s="22" t="s">
        <v>456</v>
      </c>
      <c r="B1114" s="12">
        <v>45140.608807870369</v>
      </c>
      <c r="C1114" s="15">
        <v>45140.61146990741</v>
      </c>
      <c r="D1114" s="16" t="s">
        <v>13</v>
      </c>
      <c r="E1114" s="16" t="s">
        <v>28</v>
      </c>
      <c r="F1114" s="16" t="s">
        <v>18</v>
      </c>
      <c r="G1114" s="107" t="s">
        <v>53</v>
      </c>
      <c r="H11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4" s="48">
        <f>tbl_raw_data[[#This Row],[Date Actioned]]-tbl_raw_data[[#This Row],[Date Tagged]]</f>
        <v>2.6620370408636518E-3</v>
      </c>
      <c r="J1114" s="50">
        <f>HOUR(tbl_raw_data[[#This Row],[time_taken]])*60+MINUTE(tbl_raw_data[[#This Row],[time_taken]])+SECOND(tbl_raw_data[[#This Row],[time_taken]])/60</f>
        <v>3.8333333333333335</v>
      </c>
      <c r="K1114" s="54">
        <f>DATE(YEAR(tbl_raw_data[[#This Row],[Date Actioned]]), MONTH(tbl_raw_data[[#This Row],[Date Actioned]]), DAY(tbl_raw_data[[#This Row],[Date Actioned]]))</f>
        <v>45140</v>
      </c>
      <c r="L1114" s="55" t="str">
        <f>UPPER(TEXT(tbl_raw_data[[#This Row],[Updated_date]],"MMMM"))</f>
        <v>AUGUST</v>
      </c>
      <c r="M1114" s="55" t="str">
        <f>UPPER("Week "&amp;IF(ROUNDUP(DAY(tbl_raw_data[[#This Row],[Updated_date]])/7,0)=5,4,ROUNDUP(DAY(tbl_raw_data[[#This Row],[Updated_date]])/7,0)))</f>
        <v>WEEK 1</v>
      </c>
      <c r="N1114" s="57" t="str">
        <f>UPPER(VLOOKUP(tbl_raw_data[[#This Row],[Analyst]],[1]setting!$A$1:$B$15,2,0))</f>
        <v>RAJ</v>
      </c>
      <c r="O1114" s="57" t="str">
        <f>UPPER(tbl_raw_data[[#This Row],[Outcome]])</f>
        <v>APPROVE</v>
      </c>
      <c r="P1114" s="57" t="str">
        <f>UPPER(tbl_raw_data[[#This Row],[Queue Name]])</f>
        <v>CONSUMER EXISTING</v>
      </c>
      <c r="Q1114" s="57" t="str">
        <f>IF(tbl_raw_data[[#This Row],[time_taken_in_mins]]&lt;=20,"SLA_MET","SLA_NOT_MET")</f>
        <v>SLA_MET</v>
      </c>
    </row>
    <row r="1115" spans="1:17" ht="15" customHeight="1" x14ac:dyDescent="0.25">
      <c r="A1115" s="5" t="s">
        <v>296</v>
      </c>
      <c r="B1115" s="6">
        <v>45140.610092592593</v>
      </c>
      <c r="C1115" s="9">
        <v>45140.612291666665</v>
      </c>
      <c r="D1115" s="10" t="s">
        <v>13</v>
      </c>
      <c r="E1115" s="10" t="s">
        <v>9</v>
      </c>
      <c r="F1115" s="10" t="s">
        <v>10</v>
      </c>
      <c r="G1115" s="108" t="s">
        <v>147</v>
      </c>
      <c r="H11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5" s="48">
        <f>tbl_raw_data[[#This Row],[Date Actioned]]-tbl_raw_data[[#This Row],[Date Tagged]]</f>
        <v>2.1990740715409629E-3</v>
      </c>
      <c r="J1115" s="50">
        <f>HOUR(tbl_raw_data[[#This Row],[time_taken]])*60+MINUTE(tbl_raw_data[[#This Row],[time_taken]])+SECOND(tbl_raw_data[[#This Row],[time_taken]])/60</f>
        <v>3.1666666666666665</v>
      </c>
      <c r="K1115" s="54">
        <f>DATE(YEAR(tbl_raw_data[[#This Row],[Date Actioned]]), MONTH(tbl_raw_data[[#This Row],[Date Actioned]]), DAY(tbl_raw_data[[#This Row],[Date Actioned]]))</f>
        <v>45140</v>
      </c>
      <c r="L1115" s="55" t="str">
        <f>UPPER(TEXT(tbl_raw_data[[#This Row],[Updated_date]],"MMMM"))</f>
        <v>AUGUST</v>
      </c>
      <c r="M1115" s="55" t="str">
        <f>UPPER("Week "&amp;IF(ROUNDUP(DAY(tbl_raw_data[[#This Row],[Updated_date]])/7,0)=5,4,ROUNDUP(DAY(tbl_raw_data[[#This Row],[Updated_date]])/7,0)))</f>
        <v>WEEK 1</v>
      </c>
      <c r="N1115" s="57" t="str">
        <f>UPPER(VLOOKUP(tbl_raw_data[[#This Row],[Analyst]],[1]setting!$A$1:$B$15,2,0))</f>
        <v>SAM</v>
      </c>
      <c r="O1115" s="57" t="str">
        <f>UPPER(tbl_raw_data[[#This Row],[Outcome]])</f>
        <v>APPROVE</v>
      </c>
      <c r="P1115" s="57" t="str">
        <f>UPPER(tbl_raw_data[[#This Row],[Queue Name]])</f>
        <v>CONSUMER PRE BUREAU</v>
      </c>
      <c r="Q1115" s="57" t="str">
        <f>IF(tbl_raw_data[[#This Row],[time_taken_in_mins]]&lt;=20,"SLA_MET","SLA_NOT_MET")</f>
        <v>SLA_MET</v>
      </c>
    </row>
    <row r="1116" spans="1:17" ht="15" customHeight="1" x14ac:dyDescent="0.25">
      <c r="A1116" s="11" t="s">
        <v>846</v>
      </c>
      <c r="B1116" s="12">
        <v>45140.61377314815</v>
      </c>
      <c r="C1116" s="15">
        <v>45140.617199074077</v>
      </c>
      <c r="D1116" s="16" t="s">
        <v>13</v>
      </c>
      <c r="E1116" s="16" t="s">
        <v>28</v>
      </c>
      <c r="F1116" s="16" t="s">
        <v>10</v>
      </c>
      <c r="G1116" s="107" t="s">
        <v>29</v>
      </c>
      <c r="H11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6" s="48">
        <f>tbl_raw_data[[#This Row],[Date Actioned]]-tbl_raw_data[[#This Row],[Date Tagged]]</f>
        <v>3.425925926421769E-3</v>
      </c>
      <c r="J1116" s="50">
        <f>HOUR(tbl_raw_data[[#This Row],[time_taken]])*60+MINUTE(tbl_raw_data[[#This Row],[time_taken]])+SECOND(tbl_raw_data[[#This Row],[time_taken]])/60</f>
        <v>4.9333333333333336</v>
      </c>
      <c r="K1116" s="54">
        <f>DATE(YEAR(tbl_raw_data[[#This Row],[Date Actioned]]), MONTH(tbl_raw_data[[#This Row],[Date Actioned]]), DAY(tbl_raw_data[[#This Row],[Date Actioned]]))</f>
        <v>45140</v>
      </c>
      <c r="L1116" s="55" t="str">
        <f>UPPER(TEXT(tbl_raw_data[[#This Row],[Updated_date]],"MMMM"))</f>
        <v>AUGUST</v>
      </c>
      <c r="M1116" s="55" t="str">
        <f>UPPER("Week "&amp;IF(ROUNDUP(DAY(tbl_raw_data[[#This Row],[Updated_date]])/7,0)=5,4,ROUNDUP(DAY(tbl_raw_data[[#This Row],[Updated_date]])/7,0)))</f>
        <v>WEEK 1</v>
      </c>
      <c r="N1116" s="57" t="str">
        <f>UPPER(VLOOKUP(tbl_raw_data[[#This Row],[Analyst]],[1]setting!$A$1:$B$15,2,0))</f>
        <v>SAM</v>
      </c>
      <c r="O1116" s="57" t="str">
        <f>UPPER(tbl_raw_data[[#This Row],[Outcome]])</f>
        <v>APPROVE</v>
      </c>
      <c r="P1116" s="57" t="str">
        <f>UPPER(tbl_raw_data[[#This Row],[Queue Name]])</f>
        <v>CONSUMER EXISTING</v>
      </c>
      <c r="Q1116" s="57" t="str">
        <f>IF(tbl_raw_data[[#This Row],[time_taken_in_mins]]&lt;=20,"SLA_MET","SLA_NOT_MET")</f>
        <v>SLA_MET</v>
      </c>
    </row>
    <row r="1117" spans="1:17" ht="15" customHeight="1" x14ac:dyDescent="0.25">
      <c r="A1117" s="22" t="s">
        <v>4532</v>
      </c>
      <c r="B1117" s="6">
        <v>45140.62054398148</v>
      </c>
      <c r="C1117" s="7">
        <v>45140.629166666666</v>
      </c>
      <c r="D1117" s="8" t="s">
        <v>29</v>
      </c>
      <c r="E1117" s="10" t="s">
        <v>41</v>
      </c>
      <c r="F1117" s="8" t="s">
        <v>10</v>
      </c>
      <c r="G1117" s="109"/>
      <c r="H11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17" s="48">
        <f>tbl_raw_data[[#This Row],[Date Actioned]]-tbl_raw_data[[#This Row],[Date Tagged]]</f>
        <v>8.6226851854007691E-3</v>
      </c>
      <c r="J1117" s="50">
        <f>HOUR(tbl_raw_data[[#This Row],[time_taken]])*60+MINUTE(tbl_raw_data[[#This Row],[time_taken]])+SECOND(tbl_raw_data[[#This Row],[time_taken]])/60</f>
        <v>12.416666666666666</v>
      </c>
      <c r="K1117" s="54">
        <f>DATE(YEAR(tbl_raw_data[[#This Row],[Date Actioned]]), MONTH(tbl_raw_data[[#This Row],[Date Actioned]]), DAY(tbl_raw_data[[#This Row],[Date Actioned]]))</f>
        <v>45140</v>
      </c>
      <c r="L1117" s="55" t="str">
        <f>UPPER(TEXT(tbl_raw_data[[#This Row],[Updated_date]],"MMMM"))</f>
        <v>AUGUST</v>
      </c>
      <c r="M1117" s="55" t="str">
        <f>UPPER("Week "&amp;IF(ROUNDUP(DAY(tbl_raw_data[[#This Row],[Updated_date]])/7,0)=5,4,ROUNDUP(DAY(tbl_raw_data[[#This Row],[Updated_date]])/7,0)))</f>
        <v>WEEK 1</v>
      </c>
      <c r="N1117" s="57" t="str">
        <f>UPPER(VLOOKUP(tbl_raw_data[[#This Row],[Analyst]],[1]setting!$A$1:$B$15,2,0))</f>
        <v>SAM</v>
      </c>
      <c r="O1117" s="57" t="str">
        <f>UPPER(tbl_raw_data[[#This Row],[Outcome]])</f>
        <v>APPROVE</v>
      </c>
      <c r="P1117" s="57" t="str">
        <f>UPPER(tbl_raw_data[[#This Row],[Queue Name]])</f>
        <v>CONSUMER POST BUREAU</v>
      </c>
      <c r="Q1117" s="57" t="str">
        <f>IF(tbl_raw_data[[#This Row],[time_taken_in_mins]]&lt;=20,"SLA_MET","SLA_NOT_MET")</f>
        <v>SLA_MET</v>
      </c>
    </row>
    <row r="1118" spans="1:17" ht="15" customHeight="1" x14ac:dyDescent="0.25">
      <c r="A1118" s="5" t="s">
        <v>1427</v>
      </c>
      <c r="B1118" s="12">
        <v>45140.621550925927</v>
      </c>
      <c r="C1118" s="15">
        <v>45140.625879629632</v>
      </c>
      <c r="D1118" s="16" t="s">
        <v>13</v>
      </c>
      <c r="E1118" s="16" t="s">
        <v>9</v>
      </c>
      <c r="F1118" s="16" t="s">
        <v>109</v>
      </c>
      <c r="G1118" s="107" t="s">
        <v>29</v>
      </c>
      <c r="H11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18" s="48">
        <f>tbl_raw_data[[#This Row],[Date Actioned]]-tbl_raw_data[[#This Row],[Date Tagged]]</f>
        <v>4.3287037042318843E-3</v>
      </c>
      <c r="J1118" s="50">
        <f>HOUR(tbl_raw_data[[#This Row],[time_taken]])*60+MINUTE(tbl_raw_data[[#This Row],[time_taken]])+SECOND(tbl_raw_data[[#This Row],[time_taken]])/60</f>
        <v>6.2333333333333334</v>
      </c>
      <c r="K1118" s="54">
        <f>DATE(YEAR(tbl_raw_data[[#This Row],[Date Actioned]]), MONTH(tbl_raw_data[[#This Row],[Date Actioned]]), DAY(tbl_raw_data[[#This Row],[Date Actioned]]))</f>
        <v>45140</v>
      </c>
      <c r="L1118" s="55" t="str">
        <f>UPPER(TEXT(tbl_raw_data[[#This Row],[Updated_date]],"MMMM"))</f>
        <v>AUGUST</v>
      </c>
      <c r="M1118" s="55" t="str">
        <f>UPPER("Week "&amp;IF(ROUNDUP(DAY(tbl_raw_data[[#This Row],[Updated_date]])/7,0)=5,4,ROUNDUP(DAY(tbl_raw_data[[#This Row],[Updated_date]])/7,0)))</f>
        <v>WEEK 1</v>
      </c>
      <c r="N1118" s="57" t="str">
        <f>UPPER(VLOOKUP(tbl_raw_data[[#This Row],[Analyst]],[1]setting!$A$1:$B$15,2,0))</f>
        <v>NAVED</v>
      </c>
      <c r="O1118" s="57" t="str">
        <f>UPPER(tbl_raw_data[[#This Row],[Outcome]])</f>
        <v>APPROVE</v>
      </c>
      <c r="P1118" s="57" t="str">
        <f>UPPER(tbl_raw_data[[#This Row],[Queue Name]])</f>
        <v>CONSUMER PRE BUREAU</v>
      </c>
      <c r="Q1118" s="57" t="str">
        <f>IF(tbl_raw_data[[#This Row],[time_taken_in_mins]]&lt;=20,"SLA_MET","SLA_NOT_MET")</f>
        <v>SLA_MET</v>
      </c>
    </row>
    <row r="1119" spans="1:17" ht="15" customHeight="1" x14ac:dyDescent="0.25">
      <c r="A1119" s="5" t="s">
        <v>476</v>
      </c>
      <c r="B1119" s="12">
        <v>45140.622916666667</v>
      </c>
      <c r="C1119" s="15">
        <v>45140.625648148147</v>
      </c>
      <c r="D1119" s="16" t="s">
        <v>8</v>
      </c>
      <c r="E1119" s="16" t="s">
        <v>41</v>
      </c>
      <c r="F1119" s="16" t="s">
        <v>14</v>
      </c>
      <c r="G1119" s="107" t="s">
        <v>149</v>
      </c>
      <c r="H11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19" s="48">
        <f>tbl_raw_data[[#This Row],[Date Actioned]]-tbl_raw_data[[#This Row],[Date Tagged]]</f>
        <v>2.7314814797136933E-3</v>
      </c>
      <c r="J1119" s="50">
        <f>HOUR(tbl_raw_data[[#This Row],[time_taken]])*60+MINUTE(tbl_raw_data[[#This Row],[time_taken]])+SECOND(tbl_raw_data[[#This Row],[time_taken]])/60</f>
        <v>3.9333333333333336</v>
      </c>
      <c r="K1119" s="54">
        <f>DATE(YEAR(tbl_raw_data[[#This Row],[Date Actioned]]), MONTH(tbl_raw_data[[#This Row],[Date Actioned]]), DAY(tbl_raw_data[[#This Row],[Date Actioned]]))</f>
        <v>45140</v>
      </c>
      <c r="L1119" s="55" t="str">
        <f>UPPER(TEXT(tbl_raw_data[[#This Row],[Updated_date]],"MMMM"))</f>
        <v>AUGUST</v>
      </c>
      <c r="M1119" s="55" t="str">
        <f>UPPER("Week "&amp;IF(ROUNDUP(DAY(tbl_raw_data[[#This Row],[Updated_date]])/7,0)=5,4,ROUNDUP(DAY(tbl_raw_data[[#This Row],[Updated_date]])/7,0)))</f>
        <v>WEEK 1</v>
      </c>
      <c r="N1119" s="57" t="str">
        <f>UPPER(VLOOKUP(tbl_raw_data[[#This Row],[Analyst]],[1]setting!$A$1:$B$15,2,0))</f>
        <v>HARDIK</v>
      </c>
      <c r="O1119" s="57" t="str">
        <f>UPPER(tbl_raw_data[[#This Row],[Outcome]])</f>
        <v>WITHDRAW</v>
      </c>
      <c r="P1119" s="57" t="str">
        <f>UPPER(tbl_raw_data[[#This Row],[Queue Name]])</f>
        <v>CONSUMER POST BUREAU</v>
      </c>
      <c r="Q1119" s="57" t="str">
        <f>IF(tbl_raw_data[[#This Row],[time_taken_in_mins]]&lt;=20,"SLA_MET","SLA_NOT_MET")</f>
        <v>SLA_MET</v>
      </c>
    </row>
    <row r="1120" spans="1:17" ht="15" customHeight="1" x14ac:dyDescent="0.25">
      <c r="A1120" s="11" t="s">
        <v>5178</v>
      </c>
      <c r="B1120" s="6">
        <v>45140.623171296298</v>
      </c>
      <c r="C1120" s="9">
        <v>45140.633113425924</v>
      </c>
      <c r="D1120" s="10" t="s">
        <v>13</v>
      </c>
      <c r="E1120" s="10" t="s">
        <v>28</v>
      </c>
      <c r="F1120" s="10" t="s">
        <v>254</v>
      </c>
      <c r="G1120" s="108" t="s">
        <v>67</v>
      </c>
      <c r="H11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0" s="48">
        <f>tbl_raw_data[[#This Row],[Date Actioned]]-tbl_raw_data[[#This Row],[Date Tagged]]</f>
        <v>9.9421296254149638E-3</v>
      </c>
      <c r="J1120" s="50">
        <f>HOUR(tbl_raw_data[[#This Row],[time_taken]])*60+MINUTE(tbl_raw_data[[#This Row],[time_taken]])+SECOND(tbl_raw_data[[#This Row],[time_taken]])/60</f>
        <v>14.316666666666666</v>
      </c>
      <c r="K1120" s="54">
        <f>DATE(YEAR(tbl_raw_data[[#This Row],[Date Actioned]]), MONTH(tbl_raw_data[[#This Row],[Date Actioned]]), DAY(tbl_raw_data[[#This Row],[Date Actioned]]))</f>
        <v>45140</v>
      </c>
      <c r="L1120" s="55" t="str">
        <f>UPPER(TEXT(tbl_raw_data[[#This Row],[Updated_date]],"MMMM"))</f>
        <v>AUGUST</v>
      </c>
      <c r="M1120" s="55" t="str">
        <f>UPPER("Week "&amp;IF(ROUNDUP(DAY(tbl_raw_data[[#This Row],[Updated_date]])/7,0)=5,4,ROUNDUP(DAY(tbl_raw_data[[#This Row],[Updated_date]])/7,0)))</f>
        <v>WEEK 1</v>
      </c>
      <c r="N1120" s="57" t="str">
        <f>UPPER(VLOOKUP(tbl_raw_data[[#This Row],[Analyst]],[1]setting!$A$1:$B$15,2,0))</f>
        <v>FARDIN</v>
      </c>
      <c r="O1120" s="57" t="str">
        <f>UPPER(tbl_raw_data[[#This Row],[Outcome]])</f>
        <v>APPROVE</v>
      </c>
      <c r="P1120" s="57" t="str">
        <f>UPPER(tbl_raw_data[[#This Row],[Queue Name]])</f>
        <v>CONSUMER EXISTING</v>
      </c>
      <c r="Q1120" s="57" t="str">
        <f>IF(tbl_raw_data[[#This Row],[time_taken_in_mins]]&lt;=20,"SLA_MET","SLA_NOT_MET")</f>
        <v>SLA_MET</v>
      </c>
    </row>
    <row r="1121" spans="1:17" ht="15" customHeight="1" x14ac:dyDescent="0.25">
      <c r="A1121" s="22" t="s">
        <v>2689</v>
      </c>
      <c r="B1121" s="12">
        <v>45140.62327546296</v>
      </c>
      <c r="C1121" s="15">
        <v>45140.629178240742</v>
      </c>
      <c r="D1121" s="16" t="s">
        <v>13</v>
      </c>
      <c r="E1121" s="16" t="s">
        <v>9</v>
      </c>
      <c r="F1121" s="16" t="s">
        <v>14</v>
      </c>
      <c r="G1121" s="107" t="s">
        <v>29</v>
      </c>
      <c r="H11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1" s="48">
        <f>tbl_raw_data[[#This Row],[Date Actioned]]-tbl_raw_data[[#This Row],[Date Tagged]]</f>
        <v>5.9027777824667282E-3</v>
      </c>
      <c r="J1121" s="50">
        <f>HOUR(tbl_raw_data[[#This Row],[time_taken]])*60+MINUTE(tbl_raw_data[[#This Row],[time_taken]])+SECOND(tbl_raw_data[[#This Row],[time_taken]])/60</f>
        <v>8.5</v>
      </c>
      <c r="K1121" s="54">
        <f>DATE(YEAR(tbl_raw_data[[#This Row],[Date Actioned]]), MONTH(tbl_raw_data[[#This Row],[Date Actioned]]), DAY(tbl_raw_data[[#This Row],[Date Actioned]]))</f>
        <v>45140</v>
      </c>
      <c r="L1121" s="55" t="str">
        <f>UPPER(TEXT(tbl_raw_data[[#This Row],[Updated_date]],"MMMM"))</f>
        <v>AUGUST</v>
      </c>
      <c r="M1121" s="55" t="str">
        <f>UPPER("Week "&amp;IF(ROUNDUP(DAY(tbl_raw_data[[#This Row],[Updated_date]])/7,0)=5,4,ROUNDUP(DAY(tbl_raw_data[[#This Row],[Updated_date]])/7,0)))</f>
        <v>WEEK 1</v>
      </c>
      <c r="N1121" s="57" t="str">
        <f>UPPER(VLOOKUP(tbl_raw_data[[#This Row],[Analyst]],[1]setting!$A$1:$B$15,2,0))</f>
        <v>HARDIK</v>
      </c>
      <c r="O1121" s="57" t="str">
        <f>UPPER(tbl_raw_data[[#This Row],[Outcome]])</f>
        <v>APPROVE</v>
      </c>
      <c r="P1121" s="57" t="str">
        <f>UPPER(tbl_raw_data[[#This Row],[Queue Name]])</f>
        <v>CONSUMER PRE BUREAU</v>
      </c>
      <c r="Q1121" s="57" t="str">
        <f>IF(tbl_raw_data[[#This Row],[time_taken_in_mins]]&lt;=20,"SLA_MET","SLA_NOT_MET")</f>
        <v>SLA_MET</v>
      </c>
    </row>
    <row r="1122" spans="1:17" ht="15" customHeight="1" x14ac:dyDescent="0.25">
      <c r="A1122" s="11" t="s">
        <v>1382</v>
      </c>
      <c r="B1122" s="6">
        <v>45140.623842592591</v>
      </c>
      <c r="C1122" s="9">
        <v>45140.62809027778</v>
      </c>
      <c r="D1122" s="10" t="s">
        <v>8</v>
      </c>
      <c r="E1122" s="10" t="s">
        <v>9</v>
      </c>
      <c r="F1122" s="10" t="s">
        <v>109</v>
      </c>
      <c r="G1122" s="108" t="s">
        <v>25</v>
      </c>
      <c r="H11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22" s="48">
        <f>tbl_raw_data[[#This Row],[Date Actioned]]-tbl_raw_data[[#This Row],[Date Tagged]]</f>
        <v>4.2476851886021905E-3</v>
      </c>
      <c r="J1122" s="50">
        <f>HOUR(tbl_raw_data[[#This Row],[time_taken]])*60+MINUTE(tbl_raw_data[[#This Row],[time_taken]])+SECOND(tbl_raw_data[[#This Row],[time_taken]])/60</f>
        <v>6.1166666666666663</v>
      </c>
      <c r="K1122" s="54">
        <f>DATE(YEAR(tbl_raw_data[[#This Row],[Date Actioned]]), MONTH(tbl_raw_data[[#This Row],[Date Actioned]]), DAY(tbl_raw_data[[#This Row],[Date Actioned]]))</f>
        <v>45140</v>
      </c>
      <c r="L1122" s="55" t="str">
        <f>UPPER(TEXT(tbl_raw_data[[#This Row],[Updated_date]],"MMMM"))</f>
        <v>AUGUST</v>
      </c>
      <c r="M1122" s="55" t="str">
        <f>UPPER("Week "&amp;IF(ROUNDUP(DAY(tbl_raw_data[[#This Row],[Updated_date]])/7,0)=5,4,ROUNDUP(DAY(tbl_raw_data[[#This Row],[Updated_date]])/7,0)))</f>
        <v>WEEK 1</v>
      </c>
      <c r="N1122" s="57" t="str">
        <f>UPPER(VLOOKUP(tbl_raw_data[[#This Row],[Analyst]],[1]setting!$A$1:$B$15,2,0))</f>
        <v>NAVED</v>
      </c>
      <c r="O1122" s="57" t="str">
        <f>UPPER(tbl_raw_data[[#This Row],[Outcome]])</f>
        <v>WITHDRAW</v>
      </c>
      <c r="P1122" s="57" t="str">
        <f>UPPER(tbl_raw_data[[#This Row],[Queue Name]])</f>
        <v>CONSUMER PRE BUREAU</v>
      </c>
      <c r="Q1122" s="57" t="str">
        <f>IF(tbl_raw_data[[#This Row],[time_taken_in_mins]]&lt;=20,"SLA_MET","SLA_NOT_MET")</f>
        <v>SLA_MET</v>
      </c>
    </row>
    <row r="1123" spans="1:17" ht="15" customHeight="1" x14ac:dyDescent="0.25">
      <c r="A1123" s="5" t="s">
        <v>843</v>
      </c>
      <c r="B1123" s="6">
        <v>45140.627986111111</v>
      </c>
      <c r="C1123" s="9">
        <v>45140.631412037037</v>
      </c>
      <c r="D1123" s="10" t="s">
        <v>13</v>
      </c>
      <c r="E1123" s="10" t="s">
        <v>9</v>
      </c>
      <c r="F1123" s="10" t="s">
        <v>18</v>
      </c>
      <c r="G1123" s="108" t="s">
        <v>21</v>
      </c>
      <c r="H11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3" s="48">
        <f>tbl_raw_data[[#This Row],[Date Actioned]]-tbl_raw_data[[#This Row],[Date Tagged]]</f>
        <v>3.425925926421769E-3</v>
      </c>
      <c r="J1123" s="50">
        <f>HOUR(tbl_raw_data[[#This Row],[time_taken]])*60+MINUTE(tbl_raw_data[[#This Row],[time_taken]])+SECOND(tbl_raw_data[[#This Row],[time_taken]])/60</f>
        <v>4.9333333333333336</v>
      </c>
      <c r="K1123" s="54">
        <f>DATE(YEAR(tbl_raw_data[[#This Row],[Date Actioned]]), MONTH(tbl_raw_data[[#This Row],[Date Actioned]]), DAY(tbl_raw_data[[#This Row],[Date Actioned]]))</f>
        <v>45140</v>
      </c>
      <c r="L1123" s="55" t="str">
        <f>UPPER(TEXT(tbl_raw_data[[#This Row],[Updated_date]],"MMMM"))</f>
        <v>AUGUST</v>
      </c>
      <c r="M1123" s="55" t="str">
        <f>UPPER("Week "&amp;IF(ROUNDUP(DAY(tbl_raw_data[[#This Row],[Updated_date]])/7,0)=5,4,ROUNDUP(DAY(tbl_raw_data[[#This Row],[Updated_date]])/7,0)))</f>
        <v>WEEK 1</v>
      </c>
      <c r="N1123" s="57" t="str">
        <f>UPPER(VLOOKUP(tbl_raw_data[[#This Row],[Analyst]],[1]setting!$A$1:$B$15,2,0))</f>
        <v>RAJ</v>
      </c>
      <c r="O1123" s="57" t="str">
        <f>UPPER(tbl_raw_data[[#This Row],[Outcome]])</f>
        <v>APPROVE</v>
      </c>
      <c r="P1123" s="57" t="str">
        <f>UPPER(tbl_raw_data[[#This Row],[Queue Name]])</f>
        <v>CONSUMER PRE BUREAU</v>
      </c>
      <c r="Q1123" s="57" t="str">
        <f>IF(tbl_raw_data[[#This Row],[time_taken_in_mins]]&lt;=20,"SLA_MET","SLA_NOT_MET")</f>
        <v>SLA_MET</v>
      </c>
    </row>
    <row r="1124" spans="1:17" ht="15" customHeight="1" x14ac:dyDescent="0.25">
      <c r="A1124" s="11" t="s">
        <v>4994</v>
      </c>
      <c r="B1124" s="12">
        <v>45140.629432870373</v>
      </c>
      <c r="C1124" s="13">
        <v>45140.638888888891</v>
      </c>
      <c r="D1124" s="14" t="s">
        <v>209</v>
      </c>
      <c r="E1124" s="16" t="s">
        <v>41</v>
      </c>
      <c r="F1124" s="14" t="s">
        <v>10</v>
      </c>
      <c r="G1124" s="106"/>
      <c r="H11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24" s="48">
        <f>tbl_raw_data[[#This Row],[Date Actioned]]-tbl_raw_data[[#This Row],[Date Tagged]]</f>
        <v>9.4560185170848854E-3</v>
      </c>
      <c r="J1124" s="50">
        <f>HOUR(tbl_raw_data[[#This Row],[time_taken]])*60+MINUTE(tbl_raw_data[[#This Row],[time_taken]])+SECOND(tbl_raw_data[[#This Row],[time_taken]])/60</f>
        <v>13.616666666666667</v>
      </c>
      <c r="K1124" s="54">
        <f>DATE(YEAR(tbl_raw_data[[#This Row],[Date Actioned]]), MONTH(tbl_raw_data[[#This Row],[Date Actioned]]), DAY(tbl_raw_data[[#This Row],[Date Actioned]]))</f>
        <v>45140</v>
      </c>
      <c r="L1124" s="55" t="str">
        <f>UPPER(TEXT(tbl_raw_data[[#This Row],[Updated_date]],"MMMM"))</f>
        <v>AUGUST</v>
      </c>
      <c r="M1124" s="55" t="str">
        <f>UPPER("Week "&amp;IF(ROUNDUP(DAY(tbl_raw_data[[#This Row],[Updated_date]])/7,0)=5,4,ROUNDUP(DAY(tbl_raw_data[[#This Row],[Updated_date]])/7,0)))</f>
        <v>WEEK 1</v>
      </c>
      <c r="N1124" s="57" t="str">
        <f>UPPER(VLOOKUP(tbl_raw_data[[#This Row],[Analyst]],[1]setting!$A$1:$B$15,2,0))</f>
        <v>SAM</v>
      </c>
      <c r="O1124" s="57" t="str">
        <f>UPPER(tbl_raw_data[[#This Row],[Outcome]])</f>
        <v>DECLINE</v>
      </c>
      <c r="P1124" s="57" t="str">
        <f>UPPER(tbl_raw_data[[#This Row],[Queue Name]])</f>
        <v>CONSUMER POST BUREAU</v>
      </c>
      <c r="Q1124" s="57" t="str">
        <f>IF(tbl_raw_data[[#This Row],[time_taken_in_mins]]&lt;=20,"SLA_MET","SLA_NOT_MET")</f>
        <v>SLA_MET</v>
      </c>
    </row>
    <row r="1125" spans="1:17" ht="15" customHeight="1" x14ac:dyDescent="0.25">
      <c r="A1125" s="22" t="s">
        <v>817</v>
      </c>
      <c r="B1125" s="12">
        <v>45140.629675925928</v>
      </c>
      <c r="C1125" s="15">
        <v>45140.633055555554</v>
      </c>
      <c r="D1125" s="16" t="s">
        <v>8</v>
      </c>
      <c r="E1125" s="16" t="s">
        <v>9</v>
      </c>
      <c r="F1125" s="16" t="s">
        <v>14</v>
      </c>
      <c r="G1125" s="107" t="s">
        <v>818</v>
      </c>
      <c r="H11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25" s="48">
        <f>tbl_raw_data[[#This Row],[Date Actioned]]-tbl_raw_data[[#This Row],[Date Tagged]]</f>
        <v>3.379629626579117E-3</v>
      </c>
      <c r="J1125" s="50">
        <f>HOUR(tbl_raw_data[[#This Row],[time_taken]])*60+MINUTE(tbl_raw_data[[#This Row],[time_taken]])+SECOND(tbl_raw_data[[#This Row],[time_taken]])/60</f>
        <v>4.8666666666666671</v>
      </c>
      <c r="K1125" s="54">
        <f>DATE(YEAR(tbl_raw_data[[#This Row],[Date Actioned]]), MONTH(tbl_raw_data[[#This Row],[Date Actioned]]), DAY(tbl_raw_data[[#This Row],[Date Actioned]]))</f>
        <v>45140</v>
      </c>
      <c r="L1125" s="55" t="str">
        <f>UPPER(TEXT(tbl_raw_data[[#This Row],[Updated_date]],"MMMM"))</f>
        <v>AUGUST</v>
      </c>
      <c r="M1125" s="55" t="str">
        <f>UPPER("Week "&amp;IF(ROUNDUP(DAY(tbl_raw_data[[#This Row],[Updated_date]])/7,0)=5,4,ROUNDUP(DAY(tbl_raw_data[[#This Row],[Updated_date]])/7,0)))</f>
        <v>WEEK 1</v>
      </c>
      <c r="N1125" s="57" t="str">
        <f>UPPER(VLOOKUP(tbl_raw_data[[#This Row],[Analyst]],[1]setting!$A$1:$B$15,2,0))</f>
        <v>HARDIK</v>
      </c>
      <c r="O1125" s="57" t="str">
        <f>UPPER(tbl_raw_data[[#This Row],[Outcome]])</f>
        <v>WITHDRAW</v>
      </c>
      <c r="P1125" s="57" t="str">
        <f>UPPER(tbl_raw_data[[#This Row],[Queue Name]])</f>
        <v>CONSUMER PRE BUREAU</v>
      </c>
      <c r="Q1125" s="57" t="str">
        <f>IF(tbl_raw_data[[#This Row],[time_taken_in_mins]]&lt;=20,"SLA_MET","SLA_NOT_MET")</f>
        <v>SLA_MET</v>
      </c>
    </row>
    <row r="1126" spans="1:17" ht="15" customHeight="1" x14ac:dyDescent="0.25">
      <c r="A1126" s="11" t="s">
        <v>6428</v>
      </c>
      <c r="B1126" s="12">
        <v>45140.630312499998</v>
      </c>
      <c r="C1126" s="15">
        <v>45140.643657407411</v>
      </c>
      <c r="D1126" s="16" t="s">
        <v>13</v>
      </c>
      <c r="E1126" s="16" t="s">
        <v>28</v>
      </c>
      <c r="F1126" s="16" t="s">
        <v>42</v>
      </c>
      <c r="G1126" s="107" t="s">
        <v>29</v>
      </c>
      <c r="H11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6" s="48">
        <f>tbl_raw_data[[#This Row],[Date Actioned]]-tbl_raw_data[[#This Row],[Date Tagged]]</f>
        <v>1.3344907412829343E-2</v>
      </c>
      <c r="J1126" s="50">
        <f>HOUR(tbl_raw_data[[#This Row],[time_taken]])*60+MINUTE(tbl_raw_data[[#This Row],[time_taken]])+SECOND(tbl_raw_data[[#This Row],[time_taken]])/60</f>
        <v>19.216666666666665</v>
      </c>
      <c r="K1126" s="54">
        <f>DATE(YEAR(tbl_raw_data[[#This Row],[Date Actioned]]), MONTH(tbl_raw_data[[#This Row],[Date Actioned]]), DAY(tbl_raw_data[[#This Row],[Date Actioned]]))</f>
        <v>45140</v>
      </c>
      <c r="L1126" s="55" t="str">
        <f>UPPER(TEXT(tbl_raw_data[[#This Row],[Updated_date]],"MMMM"))</f>
        <v>AUGUST</v>
      </c>
      <c r="M1126" s="55" t="str">
        <f>UPPER("Week "&amp;IF(ROUNDUP(DAY(tbl_raw_data[[#This Row],[Updated_date]])/7,0)=5,4,ROUNDUP(DAY(tbl_raw_data[[#This Row],[Updated_date]])/7,0)))</f>
        <v>WEEK 1</v>
      </c>
      <c r="N1126" s="57" t="str">
        <f>UPPER(VLOOKUP(tbl_raw_data[[#This Row],[Analyst]],[1]setting!$A$1:$B$15,2,0))</f>
        <v>NITESH</v>
      </c>
      <c r="O1126" s="57" t="str">
        <f>UPPER(tbl_raw_data[[#This Row],[Outcome]])</f>
        <v>APPROVE</v>
      </c>
      <c r="P1126" s="57" t="str">
        <f>UPPER(tbl_raw_data[[#This Row],[Queue Name]])</f>
        <v>CONSUMER EXISTING</v>
      </c>
      <c r="Q1126" s="57" t="str">
        <f>IF(tbl_raw_data[[#This Row],[time_taken_in_mins]]&lt;=20,"SLA_MET","SLA_NOT_MET")</f>
        <v>SLA_MET</v>
      </c>
    </row>
    <row r="1127" spans="1:17" ht="15" customHeight="1" x14ac:dyDescent="0.25">
      <c r="A1127" s="22" t="s">
        <v>1617</v>
      </c>
      <c r="B1127" s="6">
        <v>45140.634953703702</v>
      </c>
      <c r="C1127" s="9">
        <v>45140.639548611114</v>
      </c>
      <c r="D1127" s="10" t="s">
        <v>13</v>
      </c>
      <c r="E1127" s="10" t="s">
        <v>28</v>
      </c>
      <c r="F1127" s="10" t="s">
        <v>109</v>
      </c>
      <c r="G1127" s="108" t="s">
        <v>29</v>
      </c>
      <c r="H11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7" s="48">
        <f>tbl_raw_data[[#This Row],[Date Actioned]]-tbl_raw_data[[#This Row],[Date Tagged]]</f>
        <v>4.5949074119562283E-3</v>
      </c>
      <c r="J1127" s="50">
        <f>HOUR(tbl_raw_data[[#This Row],[time_taken]])*60+MINUTE(tbl_raw_data[[#This Row],[time_taken]])+SECOND(tbl_raw_data[[#This Row],[time_taken]])/60</f>
        <v>6.6166666666666671</v>
      </c>
      <c r="K1127" s="54">
        <f>DATE(YEAR(tbl_raw_data[[#This Row],[Date Actioned]]), MONTH(tbl_raw_data[[#This Row],[Date Actioned]]), DAY(tbl_raw_data[[#This Row],[Date Actioned]]))</f>
        <v>45140</v>
      </c>
      <c r="L1127" s="55" t="str">
        <f>UPPER(TEXT(tbl_raw_data[[#This Row],[Updated_date]],"MMMM"))</f>
        <v>AUGUST</v>
      </c>
      <c r="M1127" s="55" t="str">
        <f>UPPER("Week "&amp;IF(ROUNDUP(DAY(tbl_raw_data[[#This Row],[Updated_date]])/7,0)=5,4,ROUNDUP(DAY(tbl_raw_data[[#This Row],[Updated_date]])/7,0)))</f>
        <v>WEEK 1</v>
      </c>
      <c r="N1127" s="57" t="str">
        <f>UPPER(VLOOKUP(tbl_raw_data[[#This Row],[Analyst]],[1]setting!$A$1:$B$15,2,0))</f>
        <v>NAVED</v>
      </c>
      <c r="O1127" s="57" t="str">
        <f>UPPER(tbl_raw_data[[#This Row],[Outcome]])</f>
        <v>APPROVE</v>
      </c>
      <c r="P1127" s="57" t="str">
        <f>UPPER(tbl_raw_data[[#This Row],[Queue Name]])</f>
        <v>CONSUMER EXISTING</v>
      </c>
      <c r="Q1127" s="57" t="str">
        <f>IF(tbl_raw_data[[#This Row],[time_taken_in_mins]]&lt;=20,"SLA_MET","SLA_NOT_MET")</f>
        <v>SLA_MET</v>
      </c>
    </row>
    <row r="1128" spans="1:17" ht="15" customHeight="1" x14ac:dyDescent="0.25">
      <c r="A1128" s="5" t="s">
        <v>1802</v>
      </c>
      <c r="B1128" s="12">
        <v>45140.636759259258</v>
      </c>
      <c r="C1128" s="15">
        <v>45140.641574074078</v>
      </c>
      <c r="D1128" s="16" t="s">
        <v>13</v>
      </c>
      <c r="E1128" s="16" t="s">
        <v>9</v>
      </c>
      <c r="F1128" s="16" t="s">
        <v>14</v>
      </c>
      <c r="G1128" s="107" t="s">
        <v>19</v>
      </c>
      <c r="H11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28" s="48">
        <f>tbl_raw_data[[#This Row],[Date Actioned]]-tbl_raw_data[[#This Row],[Date Tagged]]</f>
        <v>4.8148148198379204E-3</v>
      </c>
      <c r="J1128" s="50">
        <f>HOUR(tbl_raw_data[[#This Row],[time_taken]])*60+MINUTE(tbl_raw_data[[#This Row],[time_taken]])+SECOND(tbl_raw_data[[#This Row],[time_taken]])/60</f>
        <v>6.9333333333333336</v>
      </c>
      <c r="K1128" s="54">
        <f>DATE(YEAR(tbl_raw_data[[#This Row],[Date Actioned]]), MONTH(tbl_raw_data[[#This Row],[Date Actioned]]), DAY(tbl_raw_data[[#This Row],[Date Actioned]]))</f>
        <v>45140</v>
      </c>
      <c r="L1128" s="55" t="str">
        <f>UPPER(TEXT(tbl_raw_data[[#This Row],[Updated_date]],"MMMM"))</f>
        <v>AUGUST</v>
      </c>
      <c r="M1128" s="55" t="str">
        <f>UPPER("Week "&amp;IF(ROUNDUP(DAY(tbl_raw_data[[#This Row],[Updated_date]])/7,0)=5,4,ROUNDUP(DAY(tbl_raw_data[[#This Row],[Updated_date]])/7,0)))</f>
        <v>WEEK 1</v>
      </c>
      <c r="N1128" s="57" t="str">
        <f>UPPER(VLOOKUP(tbl_raw_data[[#This Row],[Analyst]],[1]setting!$A$1:$B$15,2,0))</f>
        <v>HARDIK</v>
      </c>
      <c r="O1128" s="57" t="str">
        <f>UPPER(tbl_raw_data[[#This Row],[Outcome]])</f>
        <v>APPROVE</v>
      </c>
      <c r="P1128" s="57" t="str">
        <f>UPPER(tbl_raw_data[[#This Row],[Queue Name]])</f>
        <v>CONSUMER PRE BUREAU</v>
      </c>
      <c r="Q1128" s="57" t="str">
        <f>IF(tbl_raw_data[[#This Row],[time_taken_in_mins]]&lt;=20,"SLA_MET","SLA_NOT_MET")</f>
        <v>SLA_MET</v>
      </c>
    </row>
    <row r="1129" spans="1:17" ht="15" customHeight="1" x14ac:dyDescent="0.25">
      <c r="A1129" s="5" t="s">
        <v>437</v>
      </c>
      <c r="B1129" s="6">
        <v>45140.63685185185</v>
      </c>
      <c r="C1129" s="9">
        <v>45140.639479166668</v>
      </c>
      <c r="D1129" s="10" t="s">
        <v>8</v>
      </c>
      <c r="E1129" s="10" t="s">
        <v>9</v>
      </c>
      <c r="F1129" s="10" t="s">
        <v>18</v>
      </c>
      <c r="G1129" s="108" t="s">
        <v>271</v>
      </c>
      <c r="H11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29" s="48">
        <f>tbl_raw_data[[#This Row],[Date Actioned]]-tbl_raw_data[[#This Row],[Date Tagged]]</f>
        <v>2.6273148178006522E-3</v>
      </c>
      <c r="J1129" s="50">
        <f>HOUR(tbl_raw_data[[#This Row],[time_taken]])*60+MINUTE(tbl_raw_data[[#This Row],[time_taken]])+SECOND(tbl_raw_data[[#This Row],[time_taken]])/60</f>
        <v>3.7833333333333332</v>
      </c>
      <c r="K1129" s="54">
        <f>DATE(YEAR(tbl_raw_data[[#This Row],[Date Actioned]]), MONTH(tbl_raw_data[[#This Row],[Date Actioned]]), DAY(tbl_raw_data[[#This Row],[Date Actioned]]))</f>
        <v>45140</v>
      </c>
      <c r="L1129" s="55" t="str">
        <f>UPPER(TEXT(tbl_raw_data[[#This Row],[Updated_date]],"MMMM"))</f>
        <v>AUGUST</v>
      </c>
      <c r="M1129" s="55" t="str">
        <f>UPPER("Week "&amp;IF(ROUNDUP(DAY(tbl_raw_data[[#This Row],[Updated_date]])/7,0)=5,4,ROUNDUP(DAY(tbl_raw_data[[#This Row],[Updated_date]])/7,0)))</f>
        <v>WEEK 1</v>
      </c>
      <c r="N1129" s="57" t="str">
        <f>UPPER(VLOOKUP(tbl_raw_data[[#This Row],[Analyst]],[1]setting!$A$1:$B$15,2,0))</f>
        <v>RAJ</v>
      </c>
      <c r="O1129" s="57" t="str">
        <f>UPPER(tbl_raw_data[[#This Row],[Outcome]])</f>
        <v>WITHDRAW</v>
      </c>
      <c r="P1129" s="57" t="str">
        <f>UPPER(tbl_raw_data[[#This Row],[Queue Name]])</f>
        <v>CONSUMER PRE BUREAU</v>
      </c>
      <c r="Q1129" s="57" t="str">
        <f>IF(tbl_raw_data[[#This Row],[time_taken_in_mins]]&lt;=20,"SLA_MET","SLA_NOT_MET")</f>
        <v>SLA_MET</v>
      </c>
    </row>
    <row r="1130" spans="1:17" ht="15" customHeight="1" x14ac:dyDescent="0.25">
      <c r="A1130" s="11" t="s">
        <v>1444</v>
      </c>
      <c r="B1130" s="12">
        <v>45140.637141203704</v>
      </c>
      <c r="C1130" s="15">
        <v>45140.641504629632</v>
      </c>
      <c r="D1130" s="16" t="s">
        <v>8</v>
      </c>
      <c r="E1130" s="16" t="s">
        <v>9</v>
      </c>
      <c r="F1130" s="16" t="s">
        <v>86</v>
      </c>
      <c r="G1130" s="107" t="s">
        <v>1445</v>
      </c>
      <c r="H11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30" s="48">
        <f>tbl_raw_data[[#This Row],[Date Actioned]]-tbl_raw_data[[#This Row],[Date Tagged]]</f>
        <v>4.3634259272948839E-3</v>
      </c>
      <c r="J1130" s="50">
        <f>HOUR(tbl_raw_data[[#This Row],[time_taken]])*60+MINUTE(tbl_raw_data[[#This Row],[time_taken]])+SECOND(tbl_raw_data[[#This Row],[time_taken]])/60</f>
        <v>6.2833333333333332</v>
      </c>
      <c r="K1130" s="54">
        <f>DATE(YEAR(tbl_raw_data[[#This Row],[Date Actioned]]), MONTH(tbl_raw_data[[#This Row],[Date Actioned]]), DAY(tbl_raw_data[[#This Row],[Date Actioned]]))</f>
        <v>45140</v>
      </c>
      <c r="L1130" s="55" t="str">
        <f>UPPER(TEXT(tbl_raw_data[[#This Row],[Updated_date]],"MMMM"))</f>
        <v>AUGUST</v>
      </c>
      <c r="M1130" s="55" t="str">
        <f>UPPER("Week "&amp;IF(ROUNDUP(DAY(tbl_raw_data[[#This Row],[Updated_date]])/7,0)=5,4,ROUNDUP(DAY(tbl_raw_data[[#This Row],[Updated_date]])/7,0)))</f>
        <v>WEEK 1</v>
      </c>
      <c r="N1130" s="57" t="str">
        <f>UPPER(VLOOKUP(tbl_raw_data[[#This Row],[Analyst]],[1]setting!$A$1:$B$15,2,0))</f>
        <v>ASIF</v>
      </c>
      <c r="O1130" s="57" t="str">
        <f>UPPER(tbl_raw_data[[#This Row],[Outcome]])</f>
        <v>WITHDRAW</v>
      </c>
      <c r="P1130" s="57" t="str">
        <f>UPPER(tbl_raw_data[[#This Row],[Queue Name]])</f>
        <v>CONSUMER PRE BUREAU</v>
      </c>
      <c r="Q1130" s="57" t="str">
        <f>IF(tbl_raw_data[[#This Row],[time_taken_in_mins]]&lt;=20,"SLA_MET","SLA_NOT_MET")</f>
        <v>SLA_MET</v>
      </c>
    </row>
    <row r="1131" spans="1:17" ht="15" customHeight="1" x14ac:dyDescent="0.25">
      <c r="A1131" s="11" t="s">
        <v>1399</v>
      </c>
      <c r="B1131" s="6">
        <v>45140.637916666667</v>
      </c>
      <c r="C1131" s="9">
        <v>45140.642187500001</v>
      </c>
      <c r="D1131" s="10" t="s">
        <v>13</v>
      </c>
      <c r="E1131" s="10" t="s">
        <v>9</v>
      </c>
      <c r="F1131" s="10" t="s">
        <v>18</v>
      </c>
      <c r="G1131" s="108" t="s">
        <v>155</v>
      </c>
      <c r="H11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1" s="48">
        <f>tbl_raw_data[[#This Row],[Date Actioned]]-tbl_raw_data[[#This Row],[Date Tagged]]</f>
        <v>4.2708333348855376E-3</v>
      </c>
      <c r="J1131" s="50">
        <f>HOUR(tbl_raw_data[[#This Row],[time_taken]])*60+MINUTE(tbl_raw_data[[#This Row],[time_taken]])+SECOND(tbl_raw_data[[#This Row],[time_taken]])/60</f>
        <v>6.15</v>
      </c>
      <c r="K1131" s="54">
        <f>DATE(YEAR(tbl_raw_data[[#This Row],[Date Actioned]]), MONTH(tbl_raw_data[[#This Row],[Date Actioned]]), DAY(tbl_raw_data[[#This Row],[Date Actioned]]))</f>
        <v>45140</v>
      </c>
      <c r="L1131" s="55" t="str">
        <f>UPPER(TEXT(tbl_raw_data[[#This Row],[Updated_date]],"MMMM"))</f>
        <v>AUGUST</v>
      </c>
      <c r="M1131" s="55" t="str">
        <f>UPPER("Week "&amp;IF(ROUNDUP(DAY(tbl_raw_data[[#This Row],[Updated_date]])/7,0)=5,4,ROUNDUP(DAY(tbl_raw_data[[#This Row],[Updated_date]])/7,0)))</f>
        <v>WEEK 1</v>
      </c>
      <c r="N1131" s="57" t="str">
        <f>UPPER(VLOOKUP(tbl_raw_data[[#This Row],[Analyst]],[1]setting!$A$1:$B$15,2,0))</f>
        <v>RAJ</v>
      </c>
      <c r="O1131" s="57" t="str">
        <f>UPPER(tbl_raw_data[[#This Row],[Outcome]])</f>
        <v>APPROVE</v>
      </c>
      <c r="P1131" s="57" t="str">
        <f>UPPER(tbl_raw_data[[#This Row],[Queue Name]])</f>
        <v>CONSUMER PRE BUREAU</v>
      </c>
      <c r="Q1131" s="57" t="str">
        <f>IF(tbl_raw_data[[#This Row],[time_taken_in_mins]]&lt;=20,"SLA_MET","SLA_NOT_MET")</f>
        <v>SLA_MET</v>
      </c>
    </row>
    <row r="1132" spans="1:17" ht="15" customHeight="1" x14ac:dyDescent="0.25">
      <c r="A1132" s="22" t="s">
        <v>290</v>
      </c>
      <c r="B1132" s="6">
        <v>45140.639803240738</v>
      </c>
      <c r="C1132" s="9">
        <v>45140.64199074074</v>
      </c>
      <c r="D1132" s="10" t="s">
        <v>8</v>
      </c>
      <c r="E1132" s="10" t="s">
        <v>9</v>
      </c>
      <c r="F1132" s="10" t="s">
        <v>109</v>
      </c>
      <c r="G1132" s="108" t="s">
        <v>11</v>
      </c>
      <c r="H11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32" s="48">
        <f>tbl_raw_data[[#This Row],[Date Actioned]]-tbl_raw_data[[#This Row],[Date Tagged]]</f>
        <v>2.1875000020372681E-3</v>
      </c>
      <c r="J1132" s="50">
        <f>HOUR(tbl_raw_data[[#This Row],[time_taken]])*60+MINUTE(tbl_raw_data[[#This Row],[time_taken]])+SECOND(tbl_raw_data[[#This Row],[time_taken]])/60</f>
        <v>3.15</v>
      </c>
      <c r="K1132" s="54">
        <f>DATE(YEAR(tbl_raw_data[[#This Row],[Date Actioned]]), MONTH(tbl_raw_data[[#This Row],[Date Actioned]]), DAY(tbl_raw_data[[#This Row],[Date Actioned]]))</f>
        <v>45140</v>
      </c>
      <c r="L1132" s="55" t="str">
        <f>UPPER(TEXT(tbl_raw_data[[#This Row],[Updated_date]],"MMMM"))</f>
        <v>AUGUST</v>
      </c>
      <c r="M1132" s="55" t="str">
        <f>UPPER("Week "&amp;IF(ROUNDUP(DAY(tbl_raw_data[[#This Row],[Updated_date]])/7,0)=5,4,ROUNDUP(DAY(tbl_raw_data[[#This Row],[Updated_date]])/7,0)))</f>
        <v>WEEK 1</v>
      </c>
      <c r="N1132" s="57" t="str">
        <f>UPPER(VLOOKUP(tbl_raw_data[[#This Row],[Analyst]],[1]setting!$A$1:$B$15,2,0))</f>
        <v>NAVED</v>
      </c>
      <c r="O1132" s="57" t="str">
        <f>UPPER(tbl_raw_data[[#This Row],[Outcome]])</f>
        <v>WITHDRAW</v>
      </c>
      <c r="P1132" s="57" t="str">
        <f>UPPER(tbl_raw_data[[#This Row],[Queue Name]])</f>
        <v>CONSUMER PRE BUREAU</v>
      </c>
      <c r="Q1132" s="57" t="str">
        <f>IF(tbl_raw_data[[#This Row],[time_taken_in_mins]]&lt;=20,"SLA_MET","SLA_NOT_MET")</f>
        <v>SLA_MET</v>
      </c>
    </row>
    <row r="1133" spans="1:17" ht="15" customHeight="1" x14ac:dyDescent="0.25">
      <c r="A1133" s="22" t="s">
        <v>2751</v>
      </c>
      <c r="B1133" s="12">
        <v>45140.642581018517</v>
      </c>
      <c r="C1133" s="13">
        <v>45140.648599537039</v>
      </c>
      <c r="D1133" s="14" t="s">
        <v>29</v>
      </c>
      <c r="E1133" s="16" t="s">
        <v>41</v>
      </c>
      <c r="F1133" s="14" t="s">
        <v>55</v>
      </c>
      <c r="G1133" s="106"/>
      <c r="H11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33" s="48">
        <f>tbl_raw_data[[#This Row],[Date Actioned]]-tbl_raw_data[[#This Row],[Date Tagged]]</f>
        <v>6.0185185211594217E-3</v>
      </c>
      <c r="J1133" s="50">
        <f>HOUR(tbl_raw_data[[#This Row],[time_taken]])*60+MINUTE(tbl_raw_data[[#This Row],[time_taken]])+SECOND(tbl_raw_data[[#This Row],[time_taken]])/60</f>
        <v>8.6666666666666661</v>
      </c>
      <c r="K1133" s="54">
        <f>DATE(YEAR(tbl_raw_data[[#This Row],[Date Actioned]]), MONTH(tbl_raw_data[[#This Row],[Date Actioned]]), DAY(tbl_raw_data[[#This Row],[Date Actioned]]))</f>
        <v>45140</v>
      </c>
      <c r="L1133" s="55" t="str">
        <f>UPPER(TEXT(tbl_raw_data[[#This Row],[Updated_date]],"MMMM"))</f>
        <v>AUGUST</v>
      </c>
      <c r="M1133" s="55" t="str">
        <f>UPPER("Week "&amp;IF(ROUNDUP(DAY(tbl_raw_data[[#This Row],[Updated_date]])/7,0)=5,4,ROUNDUP(DAY(tbl_raw_data[[#This Row],[Updated_date]])/7,0)))</f>
        <v>WEEK 1</v>
      </c>
      <c r="N1133" s="57" t="str">
        <f>UPPER(VLOOKUP(tbl_raw_data[[#This Row],[Analyst]],[1]setting!$A$1:$B$15,2,0))</f>
        <v>CAMERON</v>
      </c>
      <c r="O1133" s="57" t="str">
        <f>UPPER(tbl_raw_data[[#This Row],[Outcome]])</f>
        <v>APPROVE</v>
      </c>
      <c r="P1133" s="57" t="str">
        <f>UPPER(tbl_raw_data[[#This Row],[Queue Name]])</f>
        <v>CONSUMER POST BUREAU</v>
      </c>
      <c r="Q1133" s="57" t="str">
        <f>IF(tbl_raw_data[[#This Row],[time_taken_in_mins]]&lt;=20,"SLA_MET","SLA_NOT_MET")</f>
        <v>SLA_MET</v>
      </c>
    </row>
    <row r="1134" spans="1:17" ht="15" customHeight="1" x14ac:dyDescent="0.25">
      <c r="A1134" s="5" t="s">
        <v>2245</v>
      </c>
      <c r="B1134" s="6">
        <v>45140.643657407411</v>
      </c>
      <c r="C1134" s="7">
        <v>45140.649062500001</v>
      </c>
      <c r="D1134" s="8" t="s">
        <v>29</v>
      </c>
      <c r="E1134" s="10" t="s">
        <v>28</v>
      </c>
      <c r="F1134" s="8" t="s">
        <v>455</v>
      </c>
      <c r="G1134" s="109"/>
      <c r="H11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34" s="48">
        <f>tbl_raw_data[[#This Row],[Date Actioned]]-tbl_raw_data[[#This Row],[Date Tagged]]</f>
        <v>5.4050925900810398E-3</v>
      </c>
      <c r="J1134" s="50">
        <f>HOUR(tbl_raw_data[[#This Row],[time_taken]])*60+MINUTE(tbl_raw_data[[#This Row],[time_taken]])+SECOND(tbl_raw_data[[#This Row],[time_taken]])/60</f>
        <v>7.7833333333333332</v>
      </c>
      <c r="K1134" s="54">
        <f>DATE(YEAR(tbl_raw_data[[#This Row],[Date Actioned]]), MONTH(tbl_raw_data[[#This Row],[Date Actioned]]), DAY(tbl_raw_data[[#This Row],[Date Actioned]]))</f>
        <v>45140</v>
      </c>
      <c r="L1134" s="55" t="str">
        <f>UPPER(TEXT(tbl_raw_data[[#This Row],[Updated_date]],"MMMM"))</f>
        <v>AUGUST</v>
      </c>
      <c r="M1134" s="55" t="str">
        <f>UPPER("Week "&amp;IF(ROUNDUP(DAY(tbl_raw_data[[#This Row],[Updated_date]])/7,0)=5,4,ROUNDUP(DAY(tbl_raw_data[[#This Row],[Updated_date]])/7,0)))</f>
        <v>WEEK 1</v>
      </c>
      <c r="N1134" s="57" t="str">
        <f>UPPER(VLOOKUP(tbl_raw_data[[#This Row],[Analyst]],[1]setting!$A$1:$B$15,2,0))</f>
        <v>ROHAN</v>
      </c>
      <c r="O1134" s="57" t="str">
        <f>UPPER(tbl_raw_data[[#This Row],[Outcome]])</f>
        <v>APPROVE</v>
      </c>
      <c r="P1134" s="57" t="str">
        <f>UPPER(tbl_raw_data[[#This Row],[Queue Name]])</f>
        <v>CONSUMER EXISTING</v>
      </c>
      <c r="Q1134" s="57" t="str">
        <f>IF(tbl_raw_data[[#This Row],[time_taken_in_mins]]&lt;=20,"SLA_MET","SLA_NOT_MET")</f>
        <v>SLA_MET</v>
      </c>
    </row>
    <row r="1135" spans="1:17" ht="15" customHeight="1" x14ac:dyDescent="0.25">
      <c r="A1135" s="11" t="s">
        <v>1890</v>
      </c>
      <c r="B1135" s="12">
        <v>45140.645648148151</v>
      </c>
      <c r="C1135" s="15">
        <v>45140.650567129633</v>
      </c>
      <c r="D1135" s="16" t="s">
        <v>13</v>
      </c>
      <c r="E1135" s="16" t="s">
        <v>9</v>
      </c>
      <c r="F1135" s="16" t="s">
        <v>109</v>
      </c>
      <c r="G1135" s="107" t="s">
        <v>21</v>
      </c>
      <c r="H11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5" s="48">
        <f>tbl_raw_data[[#This Row],[Date Actioned]]-tbl_raw_data[[#This Row],[Date Tagged]]</f>
        <v>4.9189814817509614E-3</v>
      </c>
      <c r="J1135" s="50">
        <f>HOUR(tbl_raw_data[[#This Row],[time_taken]])*60+MINUTE(tbl_raw_data[[#This Row],[time_taken]])+SECOND(tbl_raw_data[[#This Row],[time_taken]])/60</f>
        <v>7.083333333333333</v>
      </c>
      <c r="K1135" s="54">
        <f>DATE(YEAR(tbl_raw_data[[#This Row],[Date Actioned]]), MONTH(tbl_raw_data[[#This Row],[Date Actioned]]), DAY(tbl_raw_data[[#This Row],[Date Actioned]]))</f>
        <v>45140</v>
      </c>
      <c r="L1135" s="55" t="str">
        <f>UPPER(TEXT(tbl_raw_data[[#This Row],[Updated_date]],"MMMM"))</f>
        <v>AUGUST</v>
      </c>
      <c r="M1135" s="55" t="str">
        <f>UPPER("Week "&amp;IF(ROUNDUP(DAY(tbl_raw_data[[#This Row],[Updated_date]])/7,0)=5,4,ROUNDUP(DAY(tbl_raw_data[[#This Row],[Updated_date]])/7,0)))</f>
        <v>WEEK 1</v>
      </c>
      <c r="N1135" s="57" t="str">
        <f>UPPER(VLOOKUP(tbl_raw_data[[#This Row],[Analyst]],[1]setting!$A$1:$B$15,2,0))</f>
        <v>NAVED</v>
      </c>
      <c r="O1135" s="57" t="str">
        <f>UPPER(tbl_raw_data[[#This Row],[Outcome]])</f>
        <v>APPROVE</v>
      </c>
      <c r="P1135" s="57" t="str">
        <f>UPPER(tbl_raw_data[[#This Row],[Queue Name]])</f>
        <v>CONSUMER PRE BUREAU</v>
      </c>
      <c r="Q1135" s="57" t="str">
        <f>IF(tbl_raw_data[[#This Row],[time_taken_in_mins]]&lt;=20,"SLA_MET","SLA_NOT_MET")</f>
        <v>SLA_MET</v>
      </c>
    </row>
    <row r="1136" spans="1:17" ht="15" customHeight="1" x14ac:dyDescent="0.25">
      <c r="A1136" s="22" t="s">
        <v>3784</v>
      </c>
      <c r="B1136" s="6">
        <v>45140.646238425928</v>
      </c>
      <c r="C1136" s="9">
        <v>45140.653657407405</v>
      </c>
      <c r="D1136" s="10" t="s">
        <v>46</v>
      </c>
      <c r="E1136" s="10" t="s">
        <v>41</v>
      </c>
      <c r="F1136" s="10" t="s">
        <v>254</v>
      </c>
      <c r="G1136" s="108" t="s">
        <v>3785</v>
      </c>
      <c r="H11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6" s="48">
        <f>tbl_raw_data[[#This Row],[Date Actioned]]-tbl_raw_data[[#This Row],[Date Tagged]]</f>
        <v>7.4189814768033102E-3</v>
      </c>
      <c r="J1136" s="50">
        <f>HOUR(tbl_raw_data[[#This Row],[time_taken]])*60+MINUTE(tbl_raw_data[[#This Row],[time_taken]])+SECOND(tbl_raw_data[[#This Row],[time_taken]])/60</f>
        <v>10.683333333333334</v>
      </c>
      <c r="K1136" s="54">
        <f>DATE(YEAR(tbl_raw_data[[#This Row],[Date Actioned]]), MONTH(tbl_raw_data[[#This Row],[Date Actioned]]), DAY(tbl_raw_data[[#This Row],[Date Actioned]]))</f>
        <v>45140</v>
      </c>
      <c r="L1136" s="55" t="str">
        <f>UPPER(TEXT(tbl_raw_data[[#This Row],[Updated_date]],"MMMM"))</f>
        <v>AUGUST</v>
      </c>
      <c r="M1136" s="55" t="str">
        <f>UPPER("Week "&amp;IF(ROUNDUP(DAY(tbl_raw_data[[#This Row],[Updated_date]])/7,0)=5,4,ROUNDUP(DAY(tbl_raw_data[[#This Row],[Updated_date]])/7,0)))</f>
        <v>WEEK 1</v>
      </c>
      <c r="N1136" s="57" t="str">
        <f>UPPER(VLOOKUP(tbl_raw_data[[#This Row],[Analyst]],[1]setting!$A$1:$B$15,2,0))</f>
        <v>FARDIN</v>
      </c>
      <c r="O1136" s="57" t="str">
        <f>UPPER(tbl_raw_data[[#This Row],[Outcome]])</f>
        <v>DECLINE</v>
      </c>
      <c r="P1136" s="57" t="str">
        <f>UPPER(tbl_raw_data[[#This Row],[Queue Name]])</f>
        <v>CONSUMER POST BUREAU</v>
      </c>
      <c r="Q1136" s="57" t="str">
        <f>IF(tbl_raw_data[[#This Row],[time_taken_in_mins]]&lt;=20,"SLA_MET","SLA_NOT_MET")</f>
        <v>SLA_MET</v>
      </c>
    </row>
    <row r="1137" spans="1:17" ht="15" customHeight="1" x14ac:dyDescent="0.25">
      <c r="A1137" s="22" t="s">
        <v>6311</v>
      </c>
      <c r="B1137" s="6">
        <v>45140.649965277778</v>
      </c>
      <c r="C1137" s="9">
        <v>45140.662858796299</v>
      </c>
      <c r="D1137" s="10" t="s">
        <v>13</v>
      </c>
      <c r="E1137" s="10" t="s">
        <v>9</v>
      </c>
      <c r="F1137" s="10" t="s">
        <v>42</v>
      </c>
      <c r="G1137" s="108" t="s">
        <v>29</v>
      </c>
      <c r="H11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7" s="48">
        <f>tbl_raw_data[[#This Row],[Date Actioned]]-tbl_raw_data[[#This Row],[Date Tagged]]</f>
        <v>1.2893518520286307E-2</v>
      </c>
      <c r="J1137" s="50">
        <f>HOUR(tbl_raw_data[[#This Row],[time_taken]])*60+MINUTE(tbl_raw_data[[#This Row],[time_taken]])+SECOND(tbl_raw_data[[#This Row],[time_taken]])/60</f>
        <v>18.566666666666666</v>
      </c>
      <c r="K1137" s="54">
        <f>DATE(YEAR(tbl_raw_data[[#This Row],[Date Actioned]]), MONTH(tbl_raw_data[[#This Row],[Date Actioned]]), DAY(tbl_raw_data[[#This Row],[Date Actioned]]))</f>
        <v>45140</v>
      </c>
      <c r="L1137" s="55" t="str">
        <f>UPPER(TEXT(tbl_raw_data[[#This Row],[Updated_date]],"MMMM"))</f>
        <v>AUGUST</v>
      </c>
      <c r="M1137" s="55" t="str">
        <f>UPPER("Week "&amp;IF(ROUNDUP(DAY(tbl_raw_data[[#This Row],[Updated_date]])/7,0)=5,4,ROUNDUP(DAY(tbl_raw_data[[#This Row],[Updated_date]])/7,0)))</f>
        <v>WEEK 1</v>
      </c>
      <c r="N1137" s="57" t="str">
        <f>UPPER(VLOOKUP(tbl_raw_data[[#This Row],[Analyst]],[1]setting!$A$1:$B$15,2,0))</f>
        <v>NITESH</v>
      </c>
      <c r="O1137" s="57" t="str">
        <f>UPPER(tbl_raw_data[[#This Row],[Outcome]])</f>
        <v>APPROVE</v>
      </c>
      <c r="P1137" s="57" t="str">
        <f>UPPER(tbl_raw_data[[#This Row],[Queue Name]])</f>
        <v>CONSUMER PRE BUREAU</v>
      </c>
      <c r="Q1137" s="57" t="str">
        <f>IF(tbl_raw_data[[#This Row],[time_taken_in_mins]]&lt;=20,"SLA_MET","SLA_NOT_MET")</f>
        <v>SLA_MET</v>
      </c>
    </row>
    <row r="1138" spans="1:17" ht="15" customHeight="1" x14ac:dyDescent="0.25">
      <c r="A1138" s="5" t="s">
        <v>4297</v>
      </c>
      <c r="B1138" s="12">
        <v>45140.651435185187</v>
      </c>
      <c r="C1138" s="15">
        <v>45140.659641203703</v>
      </c>
      <c r="D1138" s="16" t="s">
        <v>13</v>
      </c>
      <c r="E1138" s="16" t="s">
        <v>28</v>
      </c>
      <c r="F1138" s="16" t="s">
        <v>14</v>
      </c>
      <c r="G1138" s="107" t="s">
        <v>29</v>
      </c>
      <c r="H11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38" s="48">
        <f>tbl_raw_data[[#This Row],[Date Actioned]]-tbl_raw_data[[#This Row],[Date Tagged]]</f>
        <v>8.2060185159207322E-3</v>
      </c>
      <c r="J1138" s="50">
        <f>HOUR(tbl_raw_data[[#This Row],[time_taken]])*60+MINUTE(tbl_raw_data[[#This Row],[time_taken]])+SECOND(tbl_raw_data[[#This Row],[time_taken]])/60</f>
        <v>11.816666666666666</v>
      </c>
      <c r="K1138" s="54">
        <f>DATE(YEAR(tbl_raw_data[[#This Row],[Date Actioned]]), MONTH(tbl_raw_data[[#This Row],[Date Actioned]]), DAY(tbl_raw_data[[#This Row],[Date Actioned]]))</f>
        <v>45140</v>
      </c>
      <c r="L1138" s="55" t="str">
        <f>UPPER(TEXT(tbl_raw_data[[#This Row],[Updated_date]],"MMMM"))</f>
        <v>AUGUST</v>
      </c>
      <c r="M1138" s="55" t="str">
        <f>UPPER("Week "&amp;IF(ROUNDUP(DAY(tbl_raw_data[[#This Row],[Updated_date]])/7,0)=5,4,ROUNDUP(DAY(tbl_raw_data[[#This Row],[Updated_date]])/7,0)))</f>
        <v>WEEK 1</v>
      </c>
      <c r="N1138" s="57" t="str">
        <f>UPPER(VLOOKUP(tbl_raw_data[[#This Row],[Analyst]],[1]setting!$A$1:$B$15,2,0))</f>
        <v>HARDIK</v>
      </c>
      <c r="O1138" s="57" t="str">
        <f>UPPER(tbl_raw_data[[#This Row],[Outcome]])</f>
        <v>APPROVE</v>
      </c>
      <c r="P1138" s="57" t="str">
        <f>UPPER(tbl_raw_data[[#This Row],[Queue Name]])</f>
        <v>CONSUMER EXISTING</v>
      </c>
      <c r="Q1138" s="57" t="str">
        <f>IF(tbl_raw_data[[#This Row],[time_taken_in_mins]]&lt;=20,"SLA_MET","SLA_NOT_MET")</f>
        <v>SLA_MET</v>
      </c>
    </row>
    <row r="1139" spans="1:17" ht="15" customHeight="1" x14ac:dyDescent="0.25">
      <c r="A1139" s="5" t="s">
        <v>466</v>
      </c>
      <c r="B1139" s="12">
        <v>45140.651701388888</v>
      </c>
      <c r="C1139" s="15">
        <v>45140.654386574075</v>
      </c>
      <c r="D1139" s="16" t="s">
        <v>8</v>
      </c>
      <c r="E1139" s="16" t="s">
        <v>9</v>
      </c>
      <c r="F1139" s="16" t="s">
        <v>18</v>
      </c>
      <c r="G1139" s="107" t="s">
        <v>467</v>
      </c>
      <c r="H11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39" s="48">
        <f>tbl_raw_data[[#This Row],[Date Actioned]]-tbl_raw_data[[#This Row],[Date Tagged]]</f>
        <v>2.6851851871469989E-3</v>
      </c>
      <c r="J1139" s="50">
        <f>HOUR(tbl_raw_data[[#This Row],[time_taken]])*60+MINUTE(tbl_raw_data[[#This Row],[time_taken]])+SECOND(tbl_raw_data[[#This Row],[time_taken]])/60</f>
        <v>3.8666666666666667</v>
      </c>
      <c r="K1139" s="54">
        <f>DATE(YEAR(tbl_raw_data[[#This Row],[Date Actioned]]), MONTH(tbl_raw_data[[#This Row],[Date Actioned]]), DAY(tbl_raw_data[[#This Row],[Date Actioned]]))</f>
        <v>45140</v>
      </c>
      <c r="L1139" s="55" t="str">
        <f>UPPER(TEXT(tbl_raw_data[[#This Row],[Updated_date]],"MMMM"))</f>
        <v>AUGUST</v>
      </c>
      <c r="M1139" s="55" t="str">
        <f>UPPER("Week "&amp;IF(ROUNDUP(DAY(tbl_raw_data[[#This Row],[Updated_date]])/7,0)=5,4,ROUNDUP(DAY(tbl_raw_data[[#This Row],[Updated_date]])/7,0)))</f>
        <v>WEEK 1</v>
      </c>
      <c r="N1139" s="57" t="str">
        <f>UPPER(VLOOKUP(tbl_raw_data[[#This Row],[Analyst]],[1]setting!$A$1:$B$15,2,0))</f>
        <v>RAJ</v>
      </c>
      <c r="O1139" s="57" t="str">
        <f>UPPER(tbl_raw_data[[#This Row],[Outcome]])</f>
        <v>WITHDRAW</v>
      </c>
      <c r="P1139" s="57" t="str">
        <f>UPPER(tbl_raw_data[[#This Row],[Queue Name]])</f>
        <v>CONSUMER PRE BUREAU</v>
      </c>
      <c r="Q1139" s="57" t="str">
        <f>IF(tbl_raw_data[[#This Row],[time_taken_in_mins]]&lt;=20,"SLA_MET","SLA_NOT_MET")</f>
        <v>SLA_MET</v>
      </c>
    </row>
    <row r="1140" spans="1:17" ht="15" customHeight="1" x14ac:dyDescent="0.25">
      <c r="A1140" s="5" t="s">
        <v>1849</v>
      </c>
      <c r="B1140" s="12">
        <v>45140.654710648145</v>
      </c>
      <c r="C1140" s="15">
        <v>45140.659583333334</v>
      </c>
      <c r="D1140" s="16" t="s">
        <v>46</v>
      </c>
      <c r="E1140" s="16" t="s">
        <v>28</v>
      </c>
      <c r="F1140" s="16" t="s">
        <v>18</v>
      </c>
      <c r="G1140" s="107" t="s">
        <v>501</v>
      </c>
      <c r="H11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0" s="48">
        <f>tbl_raw_data[[#This Row],[Date Actioned]]-tbl_raw_data[[#This Row],[Date Tagged]]</f>
        <v>4.8726851891842671E-3</v>
      </c>
      <c r="J1140" s="50">
        <f>HOUR(tbl_raw_data[[#This Row],[time_taken]])*60+MINUTE(tbl_raw_data[[#This Row],[time_taken]])+SECOND(tbl_raw_data[[#This Row],[time_taken]])/60</f>
        <v>7.0166666666666666</v>
      </c>
      <c r="K1140" s="54">
        <f>DATE(YEAR(tbl_raw_data[[#This Row],[Date Actioned]]), MONTH(tbl_raw_data[[#This Row],[Date Actioned]]), DAY(tbl_raw_data[[#This Row],[Date Actioned]]))</f>
        <v>45140</v>
      </c>
      <c r="L1140" s="55" t="str">
        <f>UPPER(TEXT(tbl_raw_data[[#This Row],[Updated_date]],"MMMM"))</f>
        <v>AUGUST</v>
      </c>
      <c r="M1140" s="55" t="str">
        <f>UPPER("Week "&amp;IF(ROUNDUP(DAY(tbl_raw_data[[#This Row],[Updated_date]])/7,0)=5,4,ROUNDUP(DAY(tbl_raw_data[[#This Row],[Updated_date]])/7,0)))</f>
        <v>WEEK 1</v>
      </c>
      <c r="N1140" s="57" t="str">
        <f>UPPER(VLOOKUP(tbl_raw_data[[#This Row],[Analyst]],[1]setting!$A$1:$B$15,2,0))</f>
        <v>RAJ</v>
      </c>
      <c r="O1140" s="57" t="str">
        <f>UPPER(tbl_raw_data[[#This Row],[Outcome]])</f>
        <v>DECLINE</v>
      </c>
      <c r="P1140" s="57" t="str">
        <f>UPPER(tbl_raw_data[[#This Row],[Queue Name]])</f>
        <v>CONSUMER EXISTING</v>
      </c>
      <c r="Q1140" s="57" t="str">
        <f>IF(tbl_raw_data[[#This Row],[time_taken_in_mins]]&lt;=20,"SLA_MET","SLA_NOT_MET")</f>
        <v>SLA_MET</v>
      </c>
    </row>
    <row r="1141" spans="1:17" ht="15" customHeight="1" x14ac:dyDescent="0.25">
      <c r="A1141" s="11" t="s">
        <v>1439</v>
      </c>
      <c r="B1141" s="6">
        <v>45140.654722222222</v>
      </c>
      <c r="C1141" s="7">
        <v>45140.659074074072</v>
      </c>
      <c r="D1141" s="8" t="s">
        <v>29</v>
      </c>
      <c r="E1141" s="10" t="s">
        <v>41</v>
      </c>
      <c r="F1141" s="8" t="s">
        <v>455</v>
      </c>
      <c r="G1141" s="109"/>
      <c r="H11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41" s="48">
        <f>tbl_raw_data[[#This Row],[Date Actioned]]-tbl_raw_data[[#This Row],[Date Tagged]]</f>
        <v>4.3518518505152315E-3</v>
      </c>
      <c r="J1141" s="50">
        <f>HOUR(tbl_raw_data[[#This Row],[time_taken]])*60+MINUTE(tbl_raw_data[[#This Row],[time_taken]])+SECOND(tbl_raw_data[[#This Row],[time_taken]])/60</f>
        <v>6.2666666666666666</v>
      </c>
      <c r="K1141" s="54">
        <f>DATE(YEAR(tbl_raw_data[[#This Row],[Date Actioned]]), MONTH(tbl_raw_data[[#This Row],[Date Actioned]]), DAY(tbl_raw_data[[#This Row],[Date Actioned]]))</f>
        <v>45140</v>
      </c>
      <c r="L1141" s="55" t="str">
        <f>UPPER(TEXT(tbl_raw_data[[#This Row],[Updated_date]],"MMMM"))</f>
        <v>AUGUST</v>
      </c>
      <c r="M1141" s="55" t="str">
        <f>UPPER("Week "&amp;IF(ROUNDUP(DAY(tbl_raw_data[[#This Row],[Updated_date]])/7,0)=5,4,ROUNDUP(DAY(tbl_raw_data[[#This Row],[Updated_date]])/7,0)))</f>
        <v>WEEK 1</v>
      </c>
      <c r="N1141" s="57" t="str">
        <f>UPPER(VLOOKUP(tbl_raw_data[[#This Row],[Analyst]],[1]setting!$A$1:$B$15,2,0))</f>
        <v>ROHAN</v>
      </c>
      <c r="O1141" s="57" t="str">
        <f>UPPER(tbl_raw_data[[#This Row],[Outcome]])</f>
        <v>APPROVE</v>
      </c>
      <c r="P1141" s="57" t="str">
        <f>UPPER(tbl_raw_data[[#This Row],[Queue Name]])</f>
        <v>CONSUMER POST BUREAU</v>
      </c>
      <c r="Q1141" s="57" t="str">
        <f>IF(tbl_raw_data[[#This Row],[time_taken_in_mins]]&lt;=20,"SLA_MET","SLA_NOT_MET")</f>
        <v>SLA_MET</v>
      </c>
    </row>
    <row r="1142" spans="1:17" x14ac:dyDescent="0.25">
      <c r="A1142" s="11" t="s">
        <v>2002</v>
      </c>
      <c r="B1142" s="6">
        <v>45140.654756944445</v>
      </c>
      <c r="C1142" s="9">
        <v>45140.659826388888</v>
      </c>
      <c r="D1142" s="10" t="s">
        <v>8</v>
      </c>
      <c r="E1142" s="10" t="s">
        <v>28</v>
      </c>
      <c r="F1142" s="10" t="s">
        <v>55</v>
      </c>
      <c r="G1142" s="108" t="s">
        <v>149</v>
      </c>
      <c r="H11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42" s="48">
        <f>tbl_raw_data[[#This Row],[Date Actioned]]-tbl_raw_data[[#This Row],[Date Tagged]]</f>
        <v>5.0694444435066544E-3</v>
      </c>
      <c r="J1142" s="50">
        <f>HOUR(tbl_raw_data[[#This Row],[time_taken]])*60+MINUTE(tbl_raw_data[[#This Row],[time_taken]])+SECOND(tbl_raw_data[[#This Row],[time_taken]])/60</f>
        <v>7.3</v>
      </c>
      <c r="K1142" s="54">
        <f>DATE(YEAR(tbl_raw_data[[#This Row],[Date Actioned]]), MONTH(tbl_raw_data[[#This Row],[Date Actioned]]), DAY(tbl_raw_data[[#This Row],[Date Actioned]]))</f>
        <v>45140</v>
      </c>
      <c r="L1142" s="55" t="str">
        <f>UPPER(TEXT(tbl_raw_data[[#This Row],[Updated_date]],"MMMM"))</f>
        <v>AUGUST</v>
      </c>
      <c r="M1142" s="55" t="str">
        <f>UPPER("Week "&amp;IF(ROUNDUP(DAY(tbl_raw_data[[#This Row],[Updated_date]])/7,0)=5,4,ROUNDUP(DAY(tbl_raw_data[[#This Row],[Updated_date]])/7,0)))</f>
        <v>WEEK 1</v>
      </c>
      <c r="N1142" s="57" t="str">
        <f>UPPER(VLOOKUP(tbl_raw_data[[#This Row],[Analyst]],[1]setting!$A$1:$B$15,2,0))</f>
        <v>CAMERON</v>
      </c>
      <c r="O1142" s="57" t="str">
        <f>UPPER(tbl_raw_data[[#This Row],[Outcome]])</f>
        <v>WITHDRAW</v>
      </c>
      <c r="P1142" s="57" t="str">
        <f>UPPER(tbl_raw_data[[#This Row],[Queue Name]])</f>
        <v>CONSUMER EXISTING</v>
      </c>
      <c r="Q1142" s="57" t="str">
        <f>IF(tbl_raw_data[[#This Row],[time_taken_in_mins]]&lt;=20,"SLA_MET","SLA_NOT_MET")</f>
        <v>SLA_MET</v>
      </c>
    </row>
    <row r="1143" spans="1:17" ht="15" customHeight="1" x14ac:dyDescent="0.25">
      <c r="A1143" s="22" t="s">
        <v>2171</v>
      </c>
      <c r="B1143" s="12">
        <v>45140.657152777778</v>
      </c>
      <c r="C1143" s="15">
        <v>45140.662465277775</v>
      </c>
      <c r="D1143" s="16" t="s">
        <v>8</v>
      </c>
      <c r="E1143" s="16" t="s">
        <v>9</v>
      </c>
      <c r="F1143" s="16" t="s">
        <v>109</v>
      </c>
      <c r="G1143" s="107" t="s">
        <v>2172</v>
      </c>
      <c r="H11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43" s="48">
        <f>tbl_raw_data[[#This Row],[Date Actioned]]-tbl_raw_data[[#This Row],[Date Tagged]]</f>
        <v>5.3124999976716936E-3</v>
      </c>
      <c r="J1143" s="50">
        <f>HOUR(tbl_raw_data[[#This Row],[time_taken]])*60+MINUTE(tbl_raw_data[[#This Row],[time_taken]])+SECOND(tbl_raw_data[[#This Row],[time_taken]])/60</f>
        <v>7.65</v>
      </c>
      <c r="K1143" s="54">
        <f>DATE(YEAR(tbl_raw_data[[#This Row],[Date Actioned]]), MONTH(tbl_raw_data[[#This Row],[Date Actioned]]), DAY(tbl_raw_data[[#This Row],[Date Actioned]]))</f>
        <v>45140</v>
      </c>
      <c r="L1143" s="55" t="str">
        <f>UPPER(TEXT(tbl_raw_data[[#This Row],[Updated_date]],"MMMM"))</f>
        <v>AUGUST</v>
      </c>
      <c r="M1143" s="55" t="str">
        <f>UPPER("Week "&amp;IF(ROUNDUP(DAY(tbl_raw_data[[#This Row],[Updated_date]])/7,0)=5,4,ROUNDUP(DAY(tbl_raw_data[[#This Row],[Updated_date]])/7,0)))</f>
        <v>WEEK 1</v>
      </c>
      <c r="N1143" s="57" t="str">
        <f>UPPER(VLOOKUP(tbl_raw_data[[#This Row],[Analyst]],[1]setting!$A$1:$B$15,2,0))</f>
        <v>NAVED</v>
      </c>
      <c r="O1143" s="57" t="str">
        <f>UPPER(tbl_raw_data[[#This Row],[Outcome]])</f>
        <v>WITHDRAW</v>
      </c>
      <c r="P1143" s="57" t="str">
        <f>UPPER(tbl_raw_data[[#This Row],[Queue Name]])</f>
        <v>CONSUMER PRE BUREAU</v>
      </c>
      <c r="Q1143" s="57" t="str">
        <f>IF(tbl_raw_data[[#This Row],[time_taken_in_mins]]&lt;=20,"SLA_MET","SLA_NOT_MET")</f>
        <v>SLA_MET</v>
      </c>
    </row>
    <row r="1144" spans="1:17" ht="15" customHeight="1" x14ac:dyDescent="0.25">
      <c r="A1144" s="22" t="s">
        <v>5853</v>
      </c>
      <c r="B1144" s="12">
        <v>45140.659224537034</v>
      </c>
      <c r="C1144" s="13">
        <v>45140.670729166668</v>
      </c>
      <c r="D1144" s="14" t="s">
        <v>29</v>
      </c>
      <c r="E1144" s="16" t="s">
        <v>28</v>
      </c>
      <c r="F1144" s="14" t="s">
        <v>86</v>
      </c>
      <c r="G1144" s="106"/>
      <c r="H11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44" s="48">
        <f>tbl_raw_data[[#This Row],[Date Actioned]]-tbl_raw_data[[#This Row],[Date Tagged]]</f>
        <v>1.1504629634146113E-2</v>
      </c>
      <c r="J1144" s="50">
        <f>HOUR(tbl_raw_data[[#This Row],[time_taken]])*60+MINUTE(tbl_raw_data[[#This Row],[time_taken]])+SECOND(tbl_raw_data[[#This Row],[time_taken]])/60</f>
        <v>16.566666666666666</v>
      </c>
      <c r="K1144" s="54">
        <f>DATE(YEAR(tbl_raw_data[[#This Row],[Date Actioned]]), MONTH(tbl_raw_data[[#This Row],[Date Actioned]]), DAY(tbl_raw_data[[#This Row],[Date Actioned]]))</f>
        <v>45140</v>
      </c>
      <c r="L1144" s="55" t="str">
        <f>UPPER(TEXT(tbl_raw_data[[#This Row],[Updated_date]],"MMMM"))</f>
        <v>AUGUST</v>
      </c>
      <c r="M1144" s="55" t="str">
        <f>UPPER("Week "&amp;IF(ROUNDUP(DAY(tbl_raw_data[[#This Row],[Updated_date]])/7,0)=5,4,ROUNDUP(DAY(tbl_raw_data[[#This Row],[Updated_date]])/7,0)))</f>
        <v>WEEK 1</v>
      </c>
      <c r="N1144" s="57" t="str">
        <f>UPPER(VLOOKUP(tbl_raw_data[[#This Row],[Analyst]],[1]setting!$A$1:$B$15,2,0))</f>
        <v>ASIF</v>
      </c>
      <c r="O1144" s="57" t="str">
        <f>UPPER(tbl_raw_data[[#This Row],[Outcome]])</f>
        <v>APPROVE</v>
      </c>
      <c r="P1144" s="57" t="str">
        <f>UPPER(tbl_raw_data[[#This Row],[Queue Name]])</f>
        <v>CONSUMER EXISTING</v>
      </c>
      <c r="Q1144" s="57" t="str">
        <f>IF(tbl_raw_data[[#This Row],[time_taken_in_mins]]&lt;=20,"SLA_MET","SLA_NOT_MET")</f>
        <v>SLA_MET</v>
      </c>
    </row>
    <row r="1145" spans="1:17" ht="15" customHeight="1" x14ac:dyDescent="0.25">
      <c r="A1145" s="5" t="s">
        <v>6574</v>
      </c>
      <c r="B1145" s="6">
        <v>45140.663506944446</v>
      </c>
      <c r="C1145" s="9">
        <v>45140.677708333336</v>
      </c>
      <c r="D1145" s="10" t="s">
        <v>13</v>
      </c>
      <c r="E1145" s="10" t="s">
        <v>9</v>
      </c>
      <c r="F1145" s="10" t="s">
        <v>55</v>
      </c>
      <c r="G1145" s="108" t="s">
        <v>155</v>
      </c>
      <c r="H11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5" s="48">
        <f>tbl_raw_data[[#This Row],[Date Actioned]]-tbl_raw_data[[#This Row],[Date Tagged]]</f>
        <v>1.4201388890796807E-2</v>
      </c>
      <c r="J1145" s="50">
        <f>HOUR(tbl_raw_data[[#This Row],[time_taken]])*60+MINUTE(tbl_raw_data[[#This Row],[time_taken]])+SECOND(tbl_raw_data[[#This Row],[time_taken]])/60</f>
        <v>20.45</v>
      </c>
      <c r="K1145" s="54">
        <f>DATE(YEAR(tbl_raw_data[[#This Row],[Date Actioned]]), MONTH(tbl_raw_data[[#This Row],[Date Actioned]]), DAY(tbl_raw_data[[#This Row],[Date Actioned]]))</f>
        <v>45140</v>
      </c>
      <c r="L1145" s="55" t="str">
        <f>UPPER(TEXT(tbl_raw_data[[#This Row],[Updated_date]],"MMMM"))</f>
        <v>AUGUST</v>
      </c>
      <c r="M1145" s="55" t="str">
        <f>UPPER("Week "&amp;IF(ROUNDUP(DAY(tbl_raw_data[[#This Row],[Updated_date]])/7,0)=5,4,ROUNDUP(DAY(tbl_raw_data[[#This Row],[Updated_date]])/7,0)))</f>
        <v>WEEK 1</v>
      </c>
      <c r="N1145" s="57" t="str">
        <f>UPPER(VLOOKUP(tbl_raw_data[[#This Row],[Analyst]],[1]setting!$A$1:$B$15,2,0))</f>
        <v>CAMERON</v>
      </c>
      <c r="O1145" s="57" t="str">
        <f>UPPER(tbl_raw_data[[#This Row],[Outcome]])</f>
        <v>APPROVE</v>
      </c>
      <c r="P1145" s="57" t="str">
        <f>UPPER(tbl_raw_data[[#This Row],[Queue Name]])</f>
        <v>CONSUMER PRE BUREAU</v>
      </c>
      <c r="Q1145" s="57" t="str">
        <f>IF(tbl_raw_data[[#This Row],[time_taken_in_mins]]&lt;=20,"SLA_MET","SLA_NOT_MET")</f>
        <v>SLA_NOT_MET</v>
      </c>
    </row>
    <row r="1146" spans="1:17" ht="15" customHeight="1" x14ac:dyDescent="0.25">
      <c r="A1146" s="11" t="s">
        <v>7019</v>
      </c>
      <c r="B1146" s="12">
        <v>45140.665486111109</v>
      </c>
      <c r="C1146" s="15">
        <v>45140.683946759258</v>
      </c>
      <c r="D1146" s="16" t="s">
        <v>13</v>
      </c>
      <c r="E1146" s="16" t="s">
        <v>9</v>
      </c>
      <c r="F1146" s="16" t="s">
        <v>42</v>
      </c>
      <c r="G1146" s="107" t="s">
        <v>29</v>
      </c>
      <c r="H11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6" s="48">
        <f>tbl_raw_data[[#This Row],[Date Actioned]]-tbl_raw_data[[#This Row],[Date Tagged]]</f>
        <v>1.8460648148902692E-2</v>
      </c>
      <c r="J1146" s="50">
        <f>HOUR(tbl_raw_data[[#This Row],[time_taken]])*60+MINUTE(tbl_raw_data[[#This Row],[time_taken]])+SECOND(tbl_raw_data[[#This Row],[time_taken]])/60</f>
        <v>26.583333333333332</v>
      </c>
      <c r="K1146" s="54">
        <f>DATE(YEAR(tbl_raw_data[[#This Row],[Date Actioned]]), MONTH(tbl_raw_data[[#This Row],[Date Actioned]]), DAY(tbl_raw_data[[#This Row],[Date Actioned]]))</f>
        <v>45140</v>
      </c>
      <c r="L1146" s="55" t="str">
        <f>UPPER(TEXT(tbl_raw_data[[#This Row],[Updated_date]],"MMMM"))</f>
        <v>AUGUST</v>
      </c>
      <c r="M1146" s="55" t="str">
        <f>UPPER("Week "&amp;IF(ROUNDUP(DAY(tbl_raw_data[[#This Row],[Updated_date]])/7,0)=5,4,ROUNDUP(DAY(tbl_raw_data[[#This Row],[Updated_date]])/7,0)))</f>
        <v>WEEK 1</v>
      </c>
      <c r="N1146" s="57" t="str">
        <f>UPPER(VLOOKUP(tbl_raw_data[[#This Row],[Analyst]],[1]setting!$A$1:$B$15,2,0))</f>
        <v>NITESH</v>
      </c>
      <c r="O1146" s="57" t="str">
        <f>UPPER(tbl_raw_data[[#This Row],[Outcome]])</f>
        <v>APPROVE</v>
      </c>
      <c r="P1146" s="57" t="str">
        <f>UPPER(tbl_raw_data[[#This Row],[Queue Name]])</f>
        <v>CONSUMER PRE BUREAU</v>
      </c>
      <c r="Q1146" s="57" t="str">
        <f>IF(tbl_raw_data[[#This Row],[time_taken_in_mins]]&lt;=20,"SLA_MET","SLA_NOT_MET")</f>
        <v>SLA_NOT_MET</v>
      </c>
    </row>
    <row r="1147" spans="1:17" ht="15" customHeight="1" x14ac:dyDescent="0.25">
      <c r="A1147" s="11" t="s">
        <v>4192</v>
      </c>
      <c r="B1147" s="6">
        <v>45140.66684027778</v>
      </c>
      <c r="C1147" s="9">
        <v>45140.674872685187</v>
      </c>
      <c r="D1147" s="10" t="s">
        <v>46</v>
      </c>
      <c r="E1147" s="10" t="s">
        <v>41</v>
      </c>
      <c r="F1147" s="10" t="s">
        <v>18</v>
      </c>
      <c r="G1147" s="108" t="s">
        <v>4193</v>
      </c>
      <c r="H11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7" s="48">
        <f>tbl_raw_data[[#This Row],[Date Actioned]]-tbl_raw_data[[#This Row],[Date Tagged]]</f>
        <v>8.0324074078816921E-3</v>
      </c>
      <c r="J1147" s="50">
        <f>HOUR(tbl_raw_data[[#This Row],[time_taken]])*60+MINUTE(tbl_raw_data[[#This Row],[time_taken]])+SECOND(tbl_raw_data[[#This Row],[time_taken]])/60</f>
        <v>11.566666666666666</v>
      </c>
      <c r="K1147" s="54">
        <f>DATE(YEAR(tbl_raw_data[[#This Row],[Date Actioned]]), MONTH(tbl_raw_data[[#This Row],[Date Actioned]]), DAY(tbl_raw_data[[#This Row],[Date Actioned]]))</f>
        <v>45140</v>
      </c>
      <c r="L1147" s="55" t="str">
        <f>UPPER(TEXT(tbl_raw_data[[#This Row],[Updated_date]],"MMMM"))</f>
        <v>AUGUST</v>
      </c>
      <c r="M1147" s="55" t="str">
        <f>UPPER("Week "&amp;IF(ROUNDUP(DAY(tbl_raw_data[[#This Row],[Updated_date]])/7,0)=5,4,ROUNDUP(DAY(tbl_raw_data[[#This Row],[Updated_date]])/7,0)))</f>
        <v>WEEK 1</v>
      </c>
      <c r="N1147" s="57" t="str">
        <f>UPPER(VLOOKUP(tbl_raw_data[[#This Row],[Analyst]],[1]setting!$A$1:$B$15,2,0))</f>
        <v>RAJ</v>
      </c>
      <c r="O1147" s="57" t="str">
        <f>UPPER(tbl_raw_data[[#This Row],[Outcome]])</f>
        <v>DECLINE</v>
      </c>
      <c r="P1147" s="57" t="str">
        <f>UPPER(tbl_raw_data[[#This Row],[Queue Name]])</f>
        <v>CONSUMER POST BUREAU</v>
      </c>
      <c r="Q1147" s="57" t="str">
        <f>IF(tbl_raw_data[[#This Row],[time_taken_in_mins]]&lt;=20,"SLA_MET","SLA_NOT_MET")</f>
        <v>SLA_MET</v>
      </c>
    </row>
    <row r="1148" spans="1:17" ht="15" customHeight="1" x14ac:dyDescent="0.25">
      <c r="A1148" s="22" t="s">
        <v>2186</v>
      </c>
      <c r="B1148" s="6">
        <v>45140.668252314812</v>
      </c>
      <c r="C1148" s="9">
        <v>45140.673587962963</v>
      </c>
      <c r="D1148" s="10" t="s">
        <v>13</v>
      </c>
      <c r="E1148" s="10" t="s">
        <v>41</v>
      </c>
      <c r="F1148" s="10" t="s">
        <v>168</v>
      </c>
      <c r="G1148" s="108" t="s">
        <v>29</v>
      </c>
      <c r="H11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8" s="48">
        <f>tbl_raw_data[[#This Row],[Date Actioned]]-tbl_raw_data[[#This Row],[Date Tagged]]</f>
        <v>5.3356481512309983E-3</v>
      </c>
      <c r="J1148" s="50">
        <f>HOUR(tbl_raw_data[[#This Row],[time_taken]])*60+MINUTE(tbl_raw_data[[#This Row],[time_taken]])+SECOND(tbl_raw_data[[#This Row],[time_taken]])/60</f>
        <v>7.6833333333333336</v>
      </c>
      <c r="K1148" s="54">
        <f>DATE(YEAR(tbl_raw_data[[#This Row],[Date Actioned]]), MONTH(tbl_raw_data[[#This Row],[Date Actioned]]), DAY(tbl_raw_data[[#This Row],[Date Actioned]]))</f>
        <v>45140</v>
      </c>
      <c r="L1148" s="55" t="str">
        <f>UPPER(TEXT(tbl_raw_data[[#This Row],[Updated_date]],"MMMM"))</f>
        <v>AUGUST</v>
      </c>
      <c r="M1148" s="55" t="str">
        <f>UPPER("Week "&amp;IF(ROUNDUP(DAY(tbl_raw_data[[#This Row],[Updated_date]])/7,0)=5,4,ROUNDUP(DAY(tbl_raw_data[[#This Row],[Updated_date]])/7,0)))</f>
        <v>WEEK 1</v>
      </c>
      <c r="N1148" s="57" t="str">
        <f>UPPER(VLOOKUP(tbl_raw_data[[#This Row],[Analyst]],[1]setting!$A$1:$B$15,2,0))</f>
        <v>MERCEDES</v>
      </c>
      <c r="O1148" s="57" t="str">
        <f>UPPER(tbl_raw_data[[#This Row],[Outcome]])</f>
        <v>APPROVE</v>
      </c>
      <c r="P1148" s="57" t="str">
        <f>UPPER(tbl_raw_data[[#This Row],[Queue Name]])</f>
        <v>CONSUMER POST BUREAU</v>
      </c>
      <c r="Q1148" s="57" t="str">
        <f>IF(tbl_raw_data[[#This Row],[time_taken_in_mins]]&lt;=20,"SLA_MET","SLA_NOT_MET")</f>
        <v>SLA_MET</v>
      </c>
    </row>
    <row r="1149" spans="1:17" ht="15" customHeight="1" x14ac:dyDescent="0.25">
      <c r="A1149" s="5" t="s">
        <v>1381</v>
      </c>
      <c r="B1149" s="12">
        <v>45140.66915509259</v>
      </c>
      <c r="C1149" s="15">
        <v>45140.673402777778</v>
      </c>
      <c r="D1149" s="16" t="s">
        <v>13</v>
      </c>
      <c r="E1149" s="16" t="s">
        <v>28</v>
      </c>
      <c r="F1149" s="16" t="s">
        <v>254</v>
      </c>
      <c r="G1149" s="107" t="s">
        <v>53</v>
      </c>
      <c r="H11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49" s="48">
        <f>tbl_raw_data[[#This Row],[Date Actioned]]-tbl_raw_data[[#This Row],[Date Tagged]]</f>
        <v>4.2476851886021905E-3</v>
      </c>
      <c r="J1149" s="50">
        <f>HOUR(tbl_raw_data[[#This Row],[time_taken]])*60+MINUTE(tbl_raw_data[[#This Row],[time_taken]])+SECOND(tbl_raw_data[[#This Row],[time_taken]])/60</f>
        <v>6.1166666666666663</v>
      </c>
      <c r="K1149" s="54">
        <f>DATE(YEAR(tbl_raw_data[[#This Row],[Date Actioned]]), MONTH(tbl_raw_data[[#This Row],[Date Actioned]]), DAY(tbl_raw_data[[#This Row],[Date Actioned]]))</f>
        <v>45140</v>
      </c>
      <c r="L1149" s="55" t="str">
        <f>UPPER(TEXT(tbl_raw_data[[#This Row],[Updated_date]],"MMMM"))</f>
        <v>AUGUST</v>
      </c>
      <c r="M1149" s="55" t="str">
        <f>UPPER("Week "&amp;IF(ROUNDUP(DAY(tbl_raw_data[[#This Row],[Updated_date]])/7,0)=5,4,ROUNDUP(DAY(tbl_raw_data[[#This Row],[Updated_date]])/7,0)))</f>
        <v>WEEK 1</v>
      </c>
      <c r="N1149" s="57" t="str">
        <f>UPPER(VLOOKUP(tbl_raw_data[[#This Row],[Analyst]],[1]setting!$A$1:$B$15,2,0))</f>
        <v>FARDIN</v>
      </c>
      <c r="O1149" s="57" t="str">
        <f>UPPER(tbl_raw_data[[#This Row],[Outcome]])</f>
        <v>APPROVE</v>
      </c>
      <c r="P1149" s="57" t="str">
        <f>UPPER(tbl_raw_data[[#This Row],[Queue Name]])</f>
        <v>CONSUMER EXISTING</v>
      </c>
      <c r="Q1149" s="57" t="str">
        <f>IF(tbl_raw_data[[#This Row],[time_taken_in_mins]]&lt;=20,"SLA_MET","SLA_NOT_MET")</f>
        <v>SLA_MET</v>
      </c>
    </row>
    <row r="1150" spans="1:17" ht="15" customHeight="1" x14ac:dyDescent="0.25">
      <c r="A1150" s="11" t="s">
        <v>1913</v>
      </c>
      <c r="B1150" s="6">
        <v>45140.669618055559</v>
      </c>
      <c r="C1150" s="9">
        <v>45140.674571759257</v>
      </c>
      <c r="D1150" s="10" t="s">
        <v>13</v>
      </c>
      <c r="E1150" s="10" t="s">
        <v>9</v>
      </c>
      <c r="F1150" s="10" t="s">
        <v>109</v>
      </c>
      <c r="G1150" s="108" t="s">
        <v>67</v>
      </c>
      <c r="H11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0" s="48">
        <f>tbl_raw_data[[#This Row],[Date Actioned]]-tbl_raw_data[[#This Row],[Date Tagged]]</f>
        <v>4.9537036975380033E-3</v>
      </c>
      <c r="J1150" s="50">
        <f>HOUR(tbl_raw_data[[#This Row],[time_taken]])*60+MINUTE(tbl_raw_data[[#This Row],[time_taken]])+SECOND(tbl_raw_data[[#This Row],[time_taken]])/60</f>
        <v>7.1333333333333337</v>
      </c>
      <c r="K1150" s="54">
        <f>DATE(YEAR(tbl_raw_data[[#This Row],[Date Actioned]]), MONTH(tbl_raw_data[[#This Row],[Date Actioned]]), DAY(tbl_raw_data[[#This Row],[Date Actioned]]))</f>
        <v>45140</v>
      </c>
      <c r="L1150" s="55" t="str">
        <f>UPPER(TEXT(tbl_raw_data[[#This Row],[Updated_date]],"MMMM"))</f>
        <v>AUGUST</v>
      </c>
      <c r="M1150" s="55" t="str">
        <f>UPPER("Week "&amp;IF(ROUNDUP(DAY(tbl_raw_data[[#This Row],[Updated_date]])/7,0)=5,4,ROUNDUP(DAY(tbl_raw_data[[#This Row],[Updated_date]])/7,0)))</f>
        <v>WEEK 1</v>
      </c>
      <c r="N1150" s="57" t="str">
        <f>UPPER(VLOOKUP(tbl_raw_data[[#This Row],[Analyst]],[1]setting!$A$1:$B$15,2,0))</f>
        <v>NAVED</v>
      </c>
      <c r="O1150" s="57" t="str">
        <f>UPPER(tbl_raw_data[[#This Row],[Outcome]])</f>
        <v>APPROVE</v>
      </c>
      <c r="P1150" s="57" t="str">
        <f>UPPER(tbl_raw_data[[#This Row],[Queue Name]])</f>
        <v>CONSUMER PRE BUREAU</v>
      </c>
      <c r="Q1150" s="57" t="str">
        <f>IF(tbl_raw_data[[#This Row],[time_taken_in_mins]]&lt;=20,"SLA_MET","SLA_NOT_MET")</f>
        <v>SLA_MET</v>
      </c>
    </row>
    <row r="1151" spans="1:17" ht="15" customHeight="1" x14ac:dyDescent="0.25">
      <c r="A1151" s="22" t="s">
        <v>997</v>
      </c>
      <c r="B1151" s="12">
        <v>45140.670335648145</v>
      </c>
      <c r="C1151" s="13">
        <v>45140.674016203702</v>
      </c>
      <c r="D1151" s="14" t="s">
        <v>29</v>
      </c>
      <c r="E1151" s="16" t="s">
        <v>41</v>
      </c>
      <c r="F1151" s="14" t="s">
        <v>86</v>
      </c>
      <c r="G1151" s="106"/>
      <c r="H11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51" s="48">
        <f>tbl_raw_data[[#This Row],[Date Actioned]]-tbl_raw_data[[#This Row],[Date Tagged]]</f>
        <v>3.6805555573664606E-3</v>
      </c>
      <c r="J1151" s="50">
        <f>HOUR(tbl_raw_data[[#This Row],[time_taken]])*60+MINUTE(tbl_raw_data[[#This Row],[time_taken]])+SECOND(tbl_raw_data[[#This Row],[time_taken]])/60</f>
        <v>5.3</v>
      </c>
      <c r="K1151" s="54">
        <f>DATE(YEAR(tbl_raw_data[[#This Row],[Date Actioned]]), MONTH(tbl_raw_data[[#This Row],[Date Actioned]]), DAY(tbl_raw_data[[#This Row],[Date Actioned]]))</f>
        <v>45140</v>
      </c>
      <c r="L1151" s="55" t="str">
        <f>UPPER(TEXT(tbl_raw_data[[#This Row],[Updated_date]],"MMMM"))</f>
        <v>AUGUST</v>
      </c>
      <c r="M1151" s="55" t="str">
        <f>UPPER("Week "&amp;IF(ROUNDUP(DAY(tbl_raw_data[[#This Row],[Updated_date]])/7,0)=5,4,ROUNDUP(DAY(tbl_raw_data[[#This Row],[Updated_date]])/7,0)))</f>
        <v>WEEK 1</v>
      </c>
      <c r="N1151" s="57" t="str">
        <f>UPPER(VLOOKUP(tbl_raw_data[[#This Row],[Analyst]],[1]setting!$A$1:$B$15,2,0))</f>
        <v>ASIF</v>
      </c>
      <c r="O1151" s="57" t="str">
        <f>UPPER(tbl_raw_data[[#This Row],[Outcome]])</f>
        <v>APPROVE</v>
      </c>
      <c r="P1151" s="57" t="str">
        <f>UPPER(tbl_raw_data[[#This Row],[Queue Name]])</f>
        <v>CONSUMER POST BUREAU</v>
      </c>
      <c r="Q1151" s="57" t="str">
        <f>IF(tbl_raw_data[[#This Row],[time_taken_in_mins]]&lt;=20,"SLA_MET","SLA_NOT_MET")</f>
        <v>SLA_MET</v>
      </c>
    </row>
    <row r="1152" spans="1:17" ht="15" customHeight="1" x14ac:dyDescent="0.25">
      <c r="A1152" s="5" t="s">
        <v>3355</v>
      </c>
      <c r="B1152" s="6">
        <v>45140.672743055555</v>
      </c>
      <c r="C1152" s="9">
        <v>45140.679594907408</v>
      </c>
      <c r="D1152" s="10" t="s">
        <v>8</v>
      </c>
      <c r="E1152" s="10" t="s">
        <v>9</v>
      </c>
      <c r="F1152" s="10" t="s">
        <v>254</v>
      </c>
      <c r="G1152" s="108" t="s">
        <v>3356</v>
      </c>
      <c r="H11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52" s="48">
        <f>tbl_raw_data[[#This Row],[Date Actioned]]-tbl_raw_data[[#This Row],[Date Tagged]]</f>
        <v>6.8518518528435379E-3</v>
      </c>
      <c r="J1152" s="50">
        <f>HOUR(tbl_raw_data[[#This Row],[time_taken]])*60+MINUTE(tbl_raw_data[[#This Row],[time_taken]])+SECOND(tbl_raw_data[[#This Row],[time_taken]])/60</f>
        <v>9.8666666666666671</v>
      </c>
      <c r="K1152" s="54">
        <f>DATE(YEAR(tbl_raw_data[[#This Row],[Date Actioned]]), MONTH(tbl_raw_data[[#This Row],[Date Actioned]]), DAY(tbl_raw_data[[#This Row],[Date Actioned]]))</f>
        <v>45140</v>
      </c>
      <c r="L1152" s="55" t="str">
        <f>UPPER(TEXT(tbl_raw_data[[#This Row],[Updated_date]],"MMMM"))</f>
        <v>AUGUST</v>
      </c>
      <c r="M1152" s="55" t="str">
        <f>UPPER("Week "&amp;IF(ROUNDUP(DAY(tbl_raw_data[[#This Row],[Updated_date]])/7,0)=5,4,ROUNDUP(DAY(tbl_raw_data[[#This Row],[Updated_date]])/7,0)))</f>
        <v>WEEK 1</v>
      </c>
      <c r="N1152" s="57" t="str">
        <f>UPPER(VLOOKUP(tbl_raw_data[[#This Row],[Analyst]],[1]setting!$A$1:$B$15,2,0))</f>
        <v>FARDIN</v>
      </c>
      <c r="O1152" s="57" t="str">
        <f>UPPER(tbl_raw_data[[#This Row],[Outcome]])</f>
        <v>WITHDRAW</v>
      </c>
      <c r="P1152" s="57" t="str">
        <f>UPPER(tbl_raw_data[[#This Row],[Queue Name]])</f>
        <v>CONSUMER PRE BUREAU</v>
      </c>
      <c r="Q1152" s="57" t="str">
        <f>IF(tbl_raw_data[[#This Row],[time_taken_in_mins]]&lt;=20,"SLA_MET","SLA_NOT_MET")</f>
        <v>SLA_MET</v>
      </c>
    </row>
    <row r="1153" spans="1:17" ht="15" customHeight="1" x14ac:dyDescent="0.25">
      <c r="A1153" s="5" t="s">
        <v>2299</v>
      </c>
      <c r="B1153" s="6">
        <v>45140.674641203703</v>
      </c>
      <c r="C1153" s="9">
        <v>45140.680092592593</v>
      </c>
      <c r="D1153" s="10" t="s">
        <v>13</v>
      </c>
      <c r="E1153" s="10" t="s">
        <v>9</v>
      </c>
      <c r="F1153" s="10" t="s">
        <v>10</v>
      </c>
      <c r="G1153" s="108" t="s">
        <v>21</v>
      </c>
      <c r="H11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3" s="48">
        <f>tbl_raw_data[[#This Row],[Date Actioned]]-tbl_raw_data[[#This Row],[Date Tagged]]</f>
        <v>5.4513888899236917E-3</v>
      </c>
      <c r="J1153" s="50">
        <f>HOUR(tbl_raw_data[[#This Row],[time_taken]])*60+MINUTE(tbl_raw_data[[#This Row],[time_taken]])+SECOND(tbl_raw_data[[#This Row],[time_taken]])/60</f>
        <v>7.85</v>
      </c>
      <c r="K1153" s="54">
        <f>DATE(YEAR(tbl_raw_data[[#This Row],[Date Actioned]]), MONTH(tbl_raw_data[[#This Row],[Date Actioned]]), DAY(tbl_raw_data[[#This Row],[Date Actioned]]))</f>
        <v>45140</v>
      </c>
      <c r="L1153" s="55" t="str">
        <f>UPPER(TEXT(tbl_raw_data[[#This Row],[Updated_date]],"MMMM"))</f>
        <v>AUGUST</v>
      </c>
      <c r="M1153" s="55" t="str">
        <f>UPPER("Week "&amp;IF(ROUNDUP(DAY(tbl_raw_data[[#This Row],[Updated_date]])/7,0)=5,4,ROUNDUP(DAY(tbl_raw_data[[#This Row],[Updated_date]])/7,0)))</f>
        <v>WEEK 1</v>
      </c>
      <c r="N1153" s="57" t="str">
        <f>UPPER(VLOOKUP(tbl_raw_data[[#This Row],[Analyst]],[1]setting!$A$1:$B$15,2,0))</f>
        <v>SAM</v>
      </c>
      <c r="O1153" s="57" t="str">
        <f>UPPER(tbl_raw_data[[#This Row],[Outcome]])</f>
        <v>APPROVE</v>
      </c>
      <c r="P1153" s="57" t="str">
        <f>UPPER(tbl_raw_data[[#This Row],[Queue Name]])</f>
        <v>CONSUMER PRE BUREAU</v>
      </c>
      <c r="Q1153" s="57" t="str">
        <f>IF(tbl_raw_data[[#This Row],[time_taken_in_mins]]&lt;=20,"SLA_MET","SLA_NOT_MET")</f>
        <v>SLA_MET</v>
      </c>
    </row>
    <row r="1154" spans="1:17" ht="15" customHeight="1" x14ac:dyDescent="0.25">
      <c r="A1154" s="11" t="s">
        <v>964</v>
      </c>
      <c r="B1154" s="12">
        <v>45140.675092592595</v>
      </c>
      <c r="C1154" s="15">
        <v>45140.678703703707</v>
      </c>
      <c r="D1154" s="16" t="s">
        <v>13</v>
      </c>
      <c r="E1154" s="16" t="s">
        <v>41</v>
      </c>
      <c r="F1154" s="16" t="s">
        <v>18</v>
      </c>
      <c r="G1154" s="107" t="s">
        <v>21</v>
      </c>
      <c r="H11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4" s="48">
        <f>tbl_raw_data[[#This Row],[Date Actioned]]-tbl_raw_data[[#This Row],[Date Tagged]]</f>
        <v>3.6111111112404615E-3</v>
      </c>
      <c r="J1154" s="50">
        <f>HOUR(tbl_raw_data[[#This Row],[time_taken]])*60+MINUTE(tbl_raw_data[[#This Row],[time_taken]])+SECOND(tbl_raw_data[[#This Row],[time_taken]])/60</f>
        <v>5.2</v>
      </c>
      <c r="K1154" s="54">
        <f>DATE(YEAR(tbl_raw_data[[#This Row],[Date Actioned]]), MONTH(tbl_raw_data[[#This Row],[Date Actioned]]), DAY(tbl_raw_data[[#This Row],[Date Actioned]]))</f>
        <v>45140</v>
      </c>
      <c r="L1154" s="55" t="str">
        <f>UPPER(TEXT(tbl_raw_data[[#This Row],[Updated_date]],"MMMM"))</f>
        <v>AUGUST</v>
      </c>
      <c r="M1154" s="55" t="str">
        <f>UPPER("Week "&amp;IF(ROUNDUP(DAY(tbl_raw_data[[#This Row],[Updated_date]])/7,0)=5,4,ROUNDUP(DAY(tbl_raw_data[[#This Row],[Updated_date]])/7,0)))</f>
        <v>WEEK 1</v>
      </c>
      <c r="N1154" s="57" t="str">
        <f>UPPER(VLOOKUP(tbl_raw_data[[#This Row],[Analyst]],[1]setting!$A$1:$B$15,2,0))</f>
        <v>RAJ</v>
      </c>
      <c r="O1154" s="57" t="str">
        <f>UPPER(tbl_raw_data[[#This Row],[Outcome]])</f>
        <v>APPROVE</v>
      </c>
      <c r="P1154" s="57" t="str">
        <f>UPPER(tbl_raw_data[[#This Row],[Queue Name]])</f>
        <v>CONSUMER POST BUREAU</v>
      </c>
      <c r="Q1154" s="57" t="str">
        <f>IF(tbl_raw_data[[#This Row],[time_taken_in_mins]]&lt;=20,"SLA_MET","SLA_NOT_MET")</f>
        <v>SLA_MET</v>
      </c>
    </row>
    <row r="1155" spans="1:17" ht="15" customHeight="1" x14ac:dyDescent="0.25">
      <c r="A1155" s="22" t="s">
        <v>444</v>
      </c>
      <c r="B1155" s="6">
        <v>45140.677719907406</v>
      </c>
      <c r="C1155" s="9">
        <v>45140.680358796293</v>
      </c>
      <c r="D1155" s="10" t="s">
        <v>13</v>
      </c>
      <c r="E1155" s="10" t="s">
        <v>28</v>
      </c>
      <c r="F1155" s="10" t="s">
        <v>109</v>
      </c>
      <c r="G1155" s="108" t="s">
        <v>29</v>
      </c>
      <c r="H11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55" s="48">
        <f>tbl_raw_data[[#This Row],[Date Actioned]]-tbl_raw_data[[#This Row],[Date Tagged]]</f>
        <v>2.638888887304347E-3</v>
      </c>
      <c r="J1155" s="50">
        <f>HOUR(tbl_raw_data[[#This Row],[time_taken]])*60+MINUTE(tbl_raw_data[[#This Row],[time_taken]])+SECOND(tbl_raw_data[[#This Row],[time_taken]])/60</f>
        <v>3.8</v>
      </c>
      <c r="K1155" s="54">
        <f>DATE(YEAR(tbl_raw_data[[#This Row],[Date Actioned]]), MONTH(tbl_raw_data[[#This Row],[Date Actioned]]), DAY(tbl_raw_data[[#This Row],[Date Actioned]]))</f>
        <v>45140</v>
      </c>
      <c r="L1155" s="55" t="str">
        <f>UPPER(TEXT(tbl_raw_data[[#This Row],[Updated_date]],"MMMM"))</f>
        <v>AUGUST</v>
      </c>
      <c r="M1155" s="55" t="str">
        <f>UPPER("Week "&amp;IF(ROUNDUP(DAY(tbl_raw_data[[#This Row],[Updated_date]])/7,0)=5,4,ROUNDUP(DAY(tbl_raw_data[[#This Row],[Updated_date]])/7,0)))</f>
        <v>WEEK 1</v>
      </c>
      <c r="N1155" s="57" t="str">
        <f>UPPER(VLOOKUP(tbl_raw_data[[#This Row],[Analyst]],[1]setting!$A$1:$B$15,2,0))</f>
        <v>NAVED</v>
      </c>
      <c r="O1155" s="57" t="str">
        <f>UPPER(tbl_raw_data[[#This Row],[Outcome]])</f>
        <v>APPROVE</v>
      </c>
      <c r="P1155" s="57" t="str">
        <f>UPPER(tbl_raw_data[[#This Row],[Queue Name]])</f>
        <v>CONSUMER EXISTING</v>
      </c>
      <c r="Q1155" s="57" t="str">
        <f>IF(tbl_raw_data[[#This Row],[time_taken_in_mins]]&lt;=20,"SLA_MET","SLA_NOT_MET")</f>
        <v>SLA_MET</v>
      </c>
    </row>
    <row r="1156" spans="1:17" ht="15" customHeight="1" x14ac:dyDescent="0.25">
      <c r="A1156" s="22" t="s">
        <v>1071</v>
      </c>
      <c r="B1156" s="12">
        <v>45140.678761574076</v>
      </c>
      <c r="C1156" s="15">
        <v>45140.682523148149</v>
      </c>
      <c r="D1156" s="16" t="s">
        <v>46</v>
      </c>
      <c r="E1156" s="16" t="s">
        <v>41</v>
      </c>
      <c r="F1156" s="16" t="s">
        <v>168</v>
      </c>
      <c r="G1156" s="107" t="s">
        <v>74</v>
      </c>
      <c r="H11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56" s="48">
        <f>tbl_raw_data[[#This Row],[Date Actioned]]-tbl_raw_data[[#This Row],[Date Tagged]]</f>
        <v>3.7615740729961544E-3</v>
      </c>
      <c r="J1156" s="50">
        <f>HOUR(tbl_raw_data[[#This Row],[time_taken]])*60+MINUTE(tbl_raw_data[[#This Row],[time_taken]])+SECOND(tbl_raw_data[[#This Row],[time_taken]])/60</f>
        <v>5.416666666666667</v>
      </c>
      <c r="K1156" s="54">
        <f>DATE(YEAR(tbl_raw_data[[#This Row],[Date Actioned]]), MONTH(tbl_raw_data[[#This Row],[Date Actioned]]), DAY(tbl_raw_data[[#This Row],[Date Actioned]]))</f>
        <v>45140</v>
      </c>
      <c r="L1156" s="55" t="str">
        <f>UPPER(TEXT(tbl_raw_data[[#This Row],[Updated_date]],"MMMM"))</f>
        <v>AUGUST</v>
      </c>
      <c r="M1156" s="55" t="str">
        <f>UPPER("Week "&amp;IF(ROUNDUP(DAY(tbl_raw_data[[#This Row],[Updated_date]])/7,0)=5,4,ROUNDUP(DAY(tbl_raw_data[[#This Row],[Updated_date]])/7,0)))</f>
        <v>WEEK 1</v>
      </c>
      <c r="N1156" s="57" t="str">
        <f>UPPER(VLOOKUP(tbl_raw_data[[#This Row],[Analyst]],[1]setting!$A$1:$B$15,2,0))</f>
        <v>MERCEDES</v>
      </c>
      <c r="O1156" s="57" t="str">
        <f>UPPER(tbl_raw_data[[#This Row],[Outcome]])</f>
        <v>DECLINE</v>
      </c>
      <c r="P1156" s="57" t="str">
        <f>UPPER(tbl_raw_data[[#This Row],[Queue Name]])</f>
        <v>CONSUMER POST BUREAU</v>
      </c>
      <c r="Q1156" s="57" t="str">
        <f>IF(tbl_raw_data[[#This Row],[time_taken_in_mins]]&lt;=20,"SLA_MET","SLA_NOT_MET")</f>
        <v>SLA_MET</v>
      </c>
    </row>
    <row r="1157" spans="1:17" ht="15" customHeight="1" x14ac:dyDescent="0.25">
      <c r="A1157" s="5" t="s">
        <v>2364</v>
      </c>
      <c r="B1157" s="6">
        <v>45140.680925925924</v>
      </c>
      <c r="C1157" s="9">
        <v>45140.68644675926</v>
      </c>
      <c r="D1157" s="10" t="s">
        <v>46</v>
      </c>
      <c r="E1157" s="10" t="s">
        <v>41</v>
      </c>
      <c r="F1157" s="10" t="s">
        <v>18</v>
      </c>
      <c r="G1157" s="108" t="s">
        <v>2365</v>
      </c>
      <c r="H11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157" s="48">
        <f>tbl_raw_data[[#This Row],[Date Actioned]]-tbl_raw_data[[#This Row],[Date Tagged]]</f>
        <v>5.5208333360496908E-3</v>
      </c>
      <c r="J1157" s="50">
        <f>HOUR(tbl_raw_data[[#This Row],[time_taken]])*60+MINUTE(tbl_raw_data[[#This Row],[time_taken]])+SECOND(tbl_raw_data[[#This Row],[time_taken]])/60</f>
        <v>7.95</v>
      </c>
      <c r="K1157" s="54">
        <f>DATE(YEAR(tbl_raw_data[[#This Row],[Date Actioned]]), MONTH(tbl_raw_data[[#This Row],[Date Actioned]]), DAY(tbl_raw_data[[#This Row],[Date Actioned]]))</f>
        <v>45140</v>
      </c>
      <c r="L1157" s="55" t="str">
        <f>UPPER(TEXT(tbl_raw_data[[#This Row],[Updated_date]],"MMMM"))</f>
        <v>AUGUST</v>
      </c>
      <c r="M1157" s="55" t="str">
        <f>UPPER("Week "&amp;IF(ROUNDUP(DAY(tbl_raw_data[[#This Row],[Updated_date]])/7,0)=5,4,ROUNDUP(DAY(tbl_raw_data[[#This Row],[Updated_date]])/7,0)))</f>
        <v>WEEK 1</v>
      </c>
      <c r="N1157" s="57" t="str">
        <f>UPPER(VLOOKUP(tbl_raw_data[[#This Row],[Analyst]],[1]setting!$A$1:$B$15,2,0))</f>
        <v>RAJ</v>
      </c>
      <c r="O1157" s="57" t="str">
        <f>UPPER(tbl_raw_data[[#This Row],[Outcome]])</f>
        <v>DECLINE</v>
      </c>
      <c r="P1157" s="57" t="str">
        <f>UPPER(tbl_raw_data[[#This Row],[Queue Name]])</f>
        <v>CONSUMER POST BUREAU</v>
      </c>
      <c r="Q1157" s="57" t="str">
        <f>IF(tbl_raw_data[[#This Row],[time_taken_in_mins]]&lt;=20,"SLA_MET","SLA_NOT_MET")</f>
        <v>SLA_MET</v>
      </c>
    </row>
    <row r="1158" spans="1:17" ht="15" customHeight="1" x14ac:dyDescent="0.25">
      <c r="A1158" s="5" t="s">
        <v>4197</v>
      </c>
      <c r="B1158" s="12">
        <v>45140.682141203702</v>
      </c>
      <c r="C1158" s="13">
        <v>45140.690185185187</v>
      </c>
      <c r="D1158" s="14" t="s">
        <v>29</v>
      </c>
      <c r="E1158" s="16" t="s">
        <v>41</v>
      </c>
      <c r="F1158" s="14" t="s">
        <v>86</v>
      </c>
      <c r="G1158" s="106"/>
      <c r="H11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58" s="48">
        <f>tbl_raw_data[[#This Row],[Date Actioned]]-tbl_raw_data[[#This Row],[Date Tagged]]</f>
        <v>8.0439814846613444E-3</v>
      </c>
      <c r="J1158" s="50">
        <f>HOUR(tbl_raw_data[[#This Row],[time_taken]])*60+MINUTE(tbl_raw_data[[#This Row],[time_taken]])+SECOND(tbl_raw_data[[#This Row],[time_taken]])/60</f>
        <v>11.583333333333334</v>
      </c>
      <c r="K1158" s="54">
        <f>DATE(YEAR(tbl_raw_data[[#This Row],[Date Actioned]]), MONTH(tbl_raw_data[[#This Row],[Date Actioned]]), DAY(tbl_raw_data[[#This Row],[Date Actioned]]))</f>
        <v>45140</v>
      </c>
      <c r="L1158" s="55" t="str">
        <f>UPPER(TEXT(tbl_raw_data[[#This Row],[Updated_date]],"MMMM"))</f>
        <v>AUGUST</v>
      </c>
      <c r="M1158" s="55" t="str">
        <f>UPPER("Week "&amp;IF(ROUNDUP(DAY(tbl_raw_data[[#This Row],[Updated_date]])/7,0)=5,4,ROUNDUP(DAY(tbl_raw_data[[#This Row],[Updated_date]])/7,0)))</f>
        <v>WEEK 1</v>
      </c>
      <c r="N1158" s="57" t="str">
        <f>UPPER(VLOOKUP(tbl_raw_data[[#This Row],[Analyst]],[1]setting!$A$1:$B$15,2,0))</f>
        <v>ASIF</v>
      </c>
      <c r="O1158" s="57" t="str">
        <f>UPPER(tbl_raw_data[[#This Row],[Outcome]])</f>
        <v>APPROVE</v>
      </c>
      <c r="P1158" s="57" t="str">
        <f>UPPER(tbl_raw_data[[#This Row],[Queue Name]])</f>
        <v>CONSUMER POST BUREAU</v>
      </c>
      <c r="Q1158" s="57" t="str">
        <f>IF(tbl_raw_data[[#This Row],[time_taken_in_mins]]&lt;=20,"SLA_MET","SLA_NOT_MET")</f>
        <v>SLA_MET</v>
      </c>
    </row>
    <row r="1159" spans="1:17" ht="15" customHeight="1" x14ac:dyDescent="0.25">
      <c r="A1159" s="11" t="s">
        <v>6191</v>
      </c>
      <c r="B1159" s="6">
        <v>45140.689513888887</v>
      </c>
      <c r="C1159" s="7">
        <v>45140.701898148145</v>
      </c>
      <c r="D1159" s="8" t="s">
        <v>29</v>
      </c>
      <c r="E1159" s="10" t="s">
        <v>41</v>
      </c>
      <c r="F1159" s="8" t="s">
        <v>228</v>
      </c>
      <c r="G1159" s="109"/>
      <c r="H11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59" s="48">
        <f>tbl_raw_data[[#This Row],[Date Actioned]]-tbl_raw_data[[#This Row],[Date Tagged]]</f>
        <v>1.2384259258396924E-2</v>
      </c>
      <c r="J1159" s="50">
        <f>HOUR(tbl_raw_data[[#This Row],[time_taken]])*60+MINUTE(tbl_raw_data[[#This Row],[time_taken]])+SECOND(tbl_raw_data[[#This Row],[time_taken]])/60</f>
        <v>17.833333333333332</v>
      </c>
      <c r="K1159" s="54">
        <f>DATE(YEAR(tbl_raw_data[[#This Row],[Date Actioned]]), MONTH(tbl_raw_data[[#This Row],[Date Actioned]]), DAY(tbl_raw_data[[#This Row],[Date Actioned]]))</f>
        <v>45140</v>
      </c>
      <c r="L1159" s="55" t="str">
        <f>UPPER(TEXT(tbl_raw_data[[#This Row],[Updated_date]],"MMMM"))</f>
        <v>AUGUST</v>
      </c>
      <c r="M1159" s="55" t="str">
        <f>UPPER("Week "&amp;IF(ROUNDUP(DAY(tbl_raw_data[[#This Row],[Updated_date]])/7,0)=5,4,ROUNDUP(DAY(tbl_raw_data[[#This Row],[Updated_date]])/7,0)))</f>
        <v>WEEK 1</v>
      </c>
      <c r="N1159" s="57" t="str">
        <f>UPPER(VLOOKUP(tbl_raw_data[[#This Row],[Analyst]],[1]setting!$A$1:$B$15,2,0))</f>
        <v>OUADIR</v>
      </c>
      <c r="O1159" s="57" t="str">
        <f>UPPER(tbl_raw_data[[#This Row],[Outcome]])</f>
        <v>APPROVE</v>
      </c>
      <c r="P1159" s="57" t="str">
        <f>UPPER(tbl_raw_data[[#This Row],[Queue Name]])</f>
        <v>CONSUMER POST BUREAU</v>
      </c>
      <c r="Q1159" s="57" t="str">
        <f>IF(tbl_raw_data[[#This Row],[time_taken_in_mins]]&lt;=20,"SLA_MET","SLA_NOT_MET")</f>
        <v>SLA_MET</v>
      </c>
    </row>
    <row r="1160" spans="1:17" ht="15" customHeight="1" x14ac:dyDescent="0.25">
      <c r="A1160" s="11" t="s">
        <v>308</v>
      </c>
      <c r="B1160" s="12">
        <v>45140.689803240741</v>
      </c>
      <c r="C1160" s="15">
        <v>45140.692071759258</v>
      </c>
      <c r="D1160" s="16" t="s">
        <v>46</v>
      </c>
      <c r="E1160" s="16" t="s">
        <v>9</v>
      </c>
      <c r="F1160" s="16" t="s">
        <v>254</v>
      </c>
      <c r="G1160" s="107" t="s">
        <v>74</v>
      </c>
      <c r="H11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60" s="48">
        <f>tbl_raw_data[[#This Row],[Date Actioned]]-tbl_raw_data[[#This Row],[Date Tagged]]</f>
        <v>2.268518517666962E-3</v>
      </c>
      <c r="J1160" s="50">
        <f>HOUR(tbl_raw_data[[#This Row],[time_taken]])*60+MINUTE(tbl_raw_data[[#This Row],[time_taken]])+SECOND(tbl_raw_data[[#This Row],[time_taken]])/60</f>
        <v>3.2666666666666666</v>
      </c>
      <c r="K1160" s="54">
        <f>DATE(YEAR(tbl_raw_data[[#This Row],[Date Actioned]]), MONTH(tbl_raw_data[[#This Row],[Date Actioned]]), DAY(tbl_raw_data[[#This Row],[Date Actioned]]))</f>
        <v>45140</v>
      </c>
      <c r="L1160" s="55" t="str">
        <f>UPPER(TEXT(tbl_raw_data[[#This Row],[Updated_date]],"MMMM"))</f>
        <v>AUGUST</v>
      </c>
      <c r="M1160" s="55" t="str">
        <f>UPPER("Week "&amp;IF(ROUNDUP(DAY(tbl_raw_data[[#This Row],[Updated_date]])/7,0)=5,4,ROUNDUP(DAY(tbl_raw_data[[#This Row],[Updated_date]])/7,0)))</f>
        <v>WEEK 1</v>
      </c>
      <c r="N1160" s="57" t="str">
        <f>UPPER(VLOOKUP(tbl_raw_data[[#This Row],[Analyst]],[1]setting!$A$1:$B$15,2,0))</f>
        <v>FARDIN</v>
      </c>
      <c r="O1160" s="57" t="str">
        <f>UPPER(tbl_raw_data[[#This Row],[Outcome]])</f>
        <v>DECLINE</v>
      </c>
      <c r="P1160" s="57" t="str">
        <f>UPPER(tbl_raw_data[[#This Row],[Queue Name]])</f>
        <v>CONSUMER PRE BUREAU</v>
      </c>
      <c r="Q1160" s="57" t="str">
        <f>IF(tbl_raw_data[[#This Row],[time_taken_in_mins]]&lt;=20,"SLA_MET","SLA_NOT_MET")</f>
        <v>SLA_MET</v>
      </c>
    </row>
    <row r="1161" spans="1:17" ht="15" customHeight="1" x14ac:dyDescent="0.25">
      <c r="A1161" s="22" t="s">
        <v>4938</v>
      </c>
      <c r="B1161" s="12">
        <v>45140.690347222226</v>
      </c>
      <c r="C1161" s="13">
        <v>45140.699687499997</v>
      </c>
      <c r="D1161" s="14" t="s">
        <v>29</v>
      </c>
      <c r="E1161" s="16" t="s">
        <v>28</v>
      </c>
      <c r="F1161" s="14" t="s">
        <v>86</v>
      </c>
      <c r="G1161" s="106"/>
      <c r="H11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1" s="48">
        <f>tbl_raw_data[[#This Row],[Date Actioned]]-tbl_raw_data[[#This Row],[Date Tagged]]</f>
        <v>9.3402777711162344E-3</v>
      </c>
      <c r="J1161" s="50">
        <f>HOUR(tbl_raw_data[[#This Row],[time_taken]])*60+MINUTE(tbl_raw_data[[#This Row],[time_taken]])+SECOND(tbl_raw_data[[#This Row],[time_taken]])/60</f>
        <v>13.45</v>
      </c>
      <c r="K1161" s="54">
        <f>DATE(YEAR(tbl_raw_data[[#This Row],[Date Actioned]]), MONTH(tbl_raw_data[[#This Row],[Date Actioned]]), DAY(tbl_raw_data[[#This Row],[Date Actioned]]))</f>
        <v>45140</v>
      </c>
      <c r="L1161" s="55" t="str">
        <f>UPPER(TEXT(tbl_raw_data[[#This Row],[Updated_date]],"MMMM"))</f>
        <v>AUGUST</v>
      </c>
      <c r="M1161" s="55" t="str">
        <f>UPPER("Week "&amp;IF(ROUNDUP(DAY(tbl_raw_data[[#This Row],[Updated_date]])/7,0)=5,4,ROUNDUP(DAY(tbl_raw_data[[#This Row],[Updated_date]])/7,0)))</f>
        <v>WEEK 1</v>
      </c>
      <c r="N1161" s="57" t="str">
        <f>UPPER(VLOOKUP(tbl_raw_data[[#This Row],[Analyst]],[1]setting!$A$1:$B$15,2,0))</f>
        <v>ASIF</v>
      </c>
      <c r="O1161" s="57" t="str">
        <f>UPPER(tbl_raw_data[[#This Row],[Outcome]])</f>
        <v>APPROVE</v>
      </c>
      <c r="P1161" s="57" t="str">
        <f>UPPER(tbl_raw_data[[#This Row],[Queue Name]])</f>
        <v>CONSUMER EXISTING</v>
      </c>
      <c r="Q1161" s="57" t="str">
        <f>IF(tbl_raw_data[[#This Row],[time_taken_in_mins]]&lt;=20,"SLA_MET","SLA_NOT_MET")</f>
        <v>SLA_MET</v>
      </c>
    </row>
    <row r="1162" spans="1:17" ht="15" customHeight="1" x14ac:dyDescent="0.25">
      <c r="A1162" s="22" t="s">
        <v>5191</v>
      </c>
      <c r="B1162" s="6">
        <v>45140.69158564815</v>
      </c>
      <c r="C1162" s="7">
        <v>45140.701562499999</v>
      </c>
      <c r="D1162" s="8" t="s">
        <v>209</v>
      </c>
      <c r="E1162" s="10" t="s">
        <v>28</v>
      </c>
      <c r="F1162" s="8" t="s">
        <v>10</v>
      </c>
      <c r="G1162" s="109"/>
      <c r="H11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2" s="48">
        <f>tbl_raw_data[[#This Row],[Date Actioned]]-tbl_raw_data[[#This Row],[Date Tagged]]</f>
        <v>9.9768518484779634E-3</v>
      </c>
      <c r="J1162" s="50">
        <f>HOUR(tbl_raw_data[[#This Row],[time_taken]])*60+MINUTE(tbl_raw_data[[#This Row],[time_taken]])+SECOND(tbl_raw_data[[#This Row],[time_taken]])/60</f>
        <v>14.366666666666667</v>
      </c>
      <c r="K1162" s="54">
        <f>DATE(YEAR(tbl_raw_data[[#This Row],[Date Actioned]]), MONTH(tbl_raw_data[[#This Row],[Date Actioned]]), DAY(tbl_raw_data[[#This Row],[Date Actioned]]))</f>
        <v>45140</v>
      </c>
      <c r="L1162" s="55" t="str">
        <f>UPPER(TEXT(tbl_raw_data[[#This Row],[Updated_date]],"MMMM"))</f>
        <v>AUGUST</v>
      </c>
      <c r="M1162" s="55" t="str">
        <f>UPPER("Week "&amp;IF(ROUNDUP(DAY(tbl_raw_data[[#This Row],[Updated_date]])/7,0)=5,4,ROUNDUP(DAY(tbl_raw_data[[#This Row],[Updated_date]])/7,0)))</f>
        <v>WEEK 1</v>
      </c>
      <c r="N1162" s="57" t="str">
        <f>UPPER(VLOOKUP(tbl_raw_data[[#This Row],[Analyst]],[1]setting!$A$1:$B$15,2,0))</f>
        <v>SAM</v>
      </c>
      <c r="O1162" s="57" t="str">
        <f>UPPER(tbl_raw_data[[#This Row],[Outcome]])</f>
        <v>DECLINE</v>
      </c>
      <c r="P1162" s="57" t="str">
        <f>UPPER(tbl_raw_data[[#This Row],[Queue Name]])</f>
        <v>CONSUMER EXISTING</v>
      </c>
      <c r="Q1162" s="57" t="str">
        <f>IF(tbl_raw_data[[#This Row],[time_taken_in_mins]]&lt;=20,"SLA_MET","SLA_NOT_MET")</f>
        <v>SLA_MET</v>
      </c>
    </row>
    <row r="1163" spans="1:17" ht="15" customHeight="1" x14ac:dyDescent="0.25">
      <c r="A1163" s="5" t="s">
        <v>6308</v>
      </c>
      <c r="B1163" s="12">
        <v>45140.692118055558</v>
      </c>
      <c r="C1163" s="13">
        <v>45140.705011574071</v>
      </c>
      <c r="D1163" s="14" t="s">
        <v>209</v>
      </c>
      <c r="E1163" s="16" t="s">
        <v>41</v>
      </c>
      <c r="F1163" s="14" t="s">
        <v>86</v>
      </c>
      <c r="G1163" s="106"/>
      <c r="H11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3" s="48">
        <f>tbl_raw_data[[#This Row],[Date Actioned]]-tbl_raw_data[[#This Row],[Date Tagged]]</f>
        <v>1.2893518513010349E-2</v>
      </c>
      <c r="J1163" s="50">
        <f>HOUR(tbl_raw_data[[#This Row],[time_taken]])*60+MINUTE(tbl_raw_data[[#This Row],[time_taken]])+SECOND(tbl_raw_data[[#This Row],[time_taken]])/60</f>
        <v>18.566666666666666</v>
      </c>
      <c r="K1163" s="54">
        <f>DATE(YEAR(tbl_raw_data[[#This Row],[Date Actioned]]), MONTH(tbl_raw_data[[#This Row],[Date Actioned]]), DAY(tbl_raw_data[[#This Row],[Date Actioned]]))</f>
        <v>45140</v>
      </c>
      <c r="L1163" s="55" t="str">
        <f>UPPER(TEXT(tbl_raw_data[[#This Row],[Updated_date]],"MMMM"))</f>
        <v>AUGUST</v>
      </c>
      <c r="M1163" s="55" t="str">
        <f>UPPER("Week "&amp;IF(ROUNDUP(DAY(tbl_raw_data[[#This Row],[Updated_date]])/7,0)=5,4,ROUNDUP(DAY(tbl_raw_data[[#This Row],[Updated_date]])/7,0)))</f>
        <v>WEEK 1</v>
      </c>
      <c r="N1163" s="57" t="str">
        <f>UPPER(VLOOKUP(tbl_raw_data[[#This Row],[Analyst]],[1]setting!$A$1:$B$15,2,0))</f>
        <v>ASIF</v>
      </c>
      <c r="O1163" s="57" t="str">
        <f>UPPER(tbl_raw_data[[#This Row],[Outcome]])</f>
        <v>DECLINE</v>
      </c>
      <c r="P1163" s="57" t="str">
        <f>UPPER(tbl_raw_data[[#This Row],[Queue Name]])</f>
        <v>CONSUMER POST BUREAU</v>
      </c>
      <c r="Q1163" s="57" t="str">
        <f>IF(tbl_raw_data[[#This Row],[time_taken_in_mins]]&lt;=20,"SLA_MET","SLA_NOT_MET")</f>
        <v>SLA_MET</v>
      </c>
    </row>
    <row r="1164" spans="1:17" ht="15" customHeight="1" x14ac:dyDescent="0.25">
      <c r="A1164" s="5" t="s">
        <v>1064</v>
      </c>
      <c r="B1164" s="6">
        <v>45140.694108796299</v>
      </c>
      <c r="C1164" s="9">
        <v>45140.697858796295</v>
      </c>
      <c r="D1164" s="10" t="s">
        <v>13</v>
      </c>
      <c r="E1164" s="10" t="s">
        <v>28</v>
      </c>
      <c r="F1164" s="10" t="s">
        <v>18</v>
      </c>
      <c r="G1164" s="108" t="s">
        <v>29</v>
      </c>
      <c r="H11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4" s="48">
        <f>tbl_raw_data[[#This Row],[Date Actioned]]-tbl_raw_data[[#This Row],[Date Tagged]]</f>
        <v>3.749999996216502E-3</v>
      </c>
      <c r="J1164" s="50">
        <f>HOUR(tbl_raw_data[[#This Row],[time_taken]])*60+MINUTE(tbl_raw_data[[#This Row],[time_taken]])+SECOND(tbl_raw_data[[#This Row],[time_taken]])/60</f>
        <v>5.4</v>
      </c>
      <c r="K1164" s="54">
        <f>DATE(YEAR(tbl_raw_data[[#This Row],[Date Actioned]]), MONTH(tbl_raw_data[[#This Row],[Date Actioned]]), DAY(tbl_raw_data[[#This Row],[Date Actioned]]))</f>
        <v>45140</v>
      </c>
      <c r="L1164" s="55" t="str">
        <f>UPPER(TEXT(tbl_raw_data[[#This Row],[Updated_date]],"MMMM"))</f>
        <v>AUGUST</v>
      </c>
      <c r="M1164" s="55" t="str">
        <f>UPPER("Week "&amp;IF(ROUNDUP(DAY(tbl_raw_data[[#This Row],[Updated_date]])/7,0)=5,4,ROUNDUP(DAY(tbl_raw_data[[#This Row],[Updated_date]])/7,0)))</f>
        <v>WEEK 1</v>
      </c>
      <c r="N1164" s="57" t="str">
        <f>UPPER(VLOOKUP(tbl_raw_data[[#This Row],[Analyst]],[1]setting!$A$1:$B$15,2,0))</f>
        <v>RAJ</v>
      </c>
      <c r="O1164" s="57" t="str">
        <f>UPPER(tbl_raw_data[[#This Row],[Outcome]])</f>
        <v>APPROVE</v>
      </c>
      <c r="P1164" s="57" t="str">
        <f>UPPER(tbl_raw_data[[#This Row],[Queue Name]])</f>
        <v>CONSUMER EXISTING</v>
      </c>
      <c r="Q1164" s="57" t="str">
        <f>IF(tbl_raw_data[[#This Row],[time_taken_in_mins]]&lt;=20,"SLA_MET","SLA_NOT_MET")</f>
        <v>SLA_MET</v>
      </c>
    </row>
    <row r="1165" spans="1:17" ht="15" customHeight="1" x14ac:dyDescent="0.25">
      <c r="A1165" s="11" t="s">
        <v>6837</v>
      </c>
      <c r="B1165" s="12">
        <v>45140.695405092592</v>
      </c>
      <c r="C1165" s="13">
        <v>45140.711631944447</v>
      </c>
      <c r="D1165" s="14" t="s">
        <v>29</v>
      </c>
      <c r="E1165" s="16" t="s">
        <v>28</v>
      </c>
      <c r="F1165" s="14" t="s">
        <v>10</v>
      </c>
      <c r="G1165" s="106"/>
      <c r="H11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65" s="48">
        <f>tbl_raw_data[[#This Row],[Date Actioned]]-tbl_raw_data[[#This Row],[Date Tagged]]</f>
        <v>1.6226851854298729E-2</v>
      </c>
      <c r="J1165" s="50">
        <f>HOUR(tbl_raw_data[[#This Row],[time_taken]])*60+MINUTE(tbl_raw_data[[#This Row],[time_taken]])+SECOND(tbl_raw_data[[#This Row],[time_taken]])/60</f>
        <v>23.366666666666667</v>
      </c>
      <c r="K1165" s="54">
        <f>DATE(YEAR(tbl_raw_data[[#This Row],[Date Actioned]]), MONTH(tbl_raw_data[[#This Row],[Date Actioned]]), DAY(tbl_raw_data[[#This Row],[Date Actioned]]))</f>
        <v>45140</v>
      </c>
      <c r="L1165" s="55" t="str">
        <f>UPPER(TEXT(tbl_raw_data[[#This Row],[Updated_date]],"MMMM"))</f>
        <v>AUGUST</v>
      </c>
      <c r="M1165" s="55" t="str">
        <f>UPPER("Week "&amp;IF(ROUNDUP(DAY(tbl_raw_data[[#This Row],[Updated_date]])/7,0)=5,4,ROUNDUP(DAY(tbl_raw_data[[#This Row],[Updated_date]])/7,0)))</f>
        <v>WEEK 1</v>
      </c>
      <c r="N1165" s="57" t="str">
        <f>UPPER(VLOOKUP(tbl_raw_data[[#This Row],[Analyst]],[1]setting!$A$1:$B$15,2,0))</f>
        <v>SAM</v>
      </c>
      <c r="O1165" s="57" t="str">
        <f>UPPER(tbl_raw_data[[#This Row],[Outcome]])</f>
        <v>APPROVE</v>
      </c>
      <c r="P1165" s="57" t="str">
        <f>UPPER(tbl_raw_data[[#This Row],[Queue Name]])</f>
        <v>CONSUMER EXISTING</v>
      </c>
      <c r="Q1165" s="57" t="str">
        <f>IF(tbl_raw_data[[#This Row],[time_taken_in_mins]]&lt;=20,"SLA_MET","SLA_NOT_MET")</f>
        <v>SLA_NOT_MET</v>
      </c>
    </row>
    <row r="1166" spans="1:17" ht="15" customHeight="1" x14ac:dyDescent="0.25">
      <c r="A1166" s="22" t="s">
        <v>1884</v>
      </c>
      <c r="B1166" s="6">
        <v>45140.697638888887</v>
      </c>
      <c r="C1166" s="9">
        <v>45140.702557870369</v>
      </c>
      <c r="D1166" s="10" t="s">
        <v>13</v>
      </c>
      <c r="E1166" s="10" t="s">
        <v>28</v>
      </c>
      <c r="F1166" s="10" t="s">
        <v>254</v>
      </c>
      <c r="G1166" s="108" t="s">
        <v>29</v>
      </c>
      <c r="H11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6" s="48">
        <f>tbl_raw_data[[#This Row],[Date Actioned]]-tbl_raw_data[[#This Row],[Date Tagged]]</f>
        <v>4.9189814817509614E-3</v>
      </c>
      <c r="J1166" s="50">
        <f>HOUR(tbl_raw_data[[#This Row],[time_taken]])*60+MINUTE(tbl_raw_data[[#This Row],[time_taken]])+SECOND(tbl_raw_data[[#This Row],[time_taken]])/60</f>
        <v>7.083333333333333</v>
      </c>
      <c r="K1166" s="54">
        <f>DATE(YEAR(tbl_raw_data[[#This Row],[Date Actioned]]), MONTH(tbl_raw_data[[#This Row],[Date Actioned]]), DAY(tbl_raw_data[[#This Row],[Date Actioned]]))</f>
        <v>45140</v>
      </c>
      <c r="L1166" s="55" t="str">
        <f>UPPER(TEXT(tbl_raw_data[[#This Row],[Updated_date]],"MMMM"))</f>
        <v>AUGUST</v>
      </c>
      <c r="M1166" s="55" t="str">
        <f>UPPER("Week "&amp;IF(ROUNDUP(DAY(tbl_raw_data[[#This Row],[Updated_date]])/7,0)=5,4,ROUNDUP(DAY(tbl_raw_data[[#This Row],[Updated_date]])/7,0)))</f>
        <v>WEEK 1</v>
      </c>
      <c r="N1166" s="57" t="str">
        <f>UPPER(VLOOKUP(tbl_raw_data[[#This Row],[Analyst]],[1]setting!$A$1:$B$15,2,0))</f>
        <v>FARDIN</v>
      </c>
      <c r="O1166" s="57" t="str">
        <f>UPPER(tbl_raw_data[[#This Row],[Outcome]])</f>
        <v>APPROVE</v>
      </c>
      <c r="P1166" s="57" t="str">
        <f>UPPER(tbl_raw_data[[#This Row],[Queue Name]])</f>
        <v>CONSUMER EXISTING</v>
      </c>
      <c r="Q1166" s="57" t="str">
        <f>IF(tbl_raw_data[[#This Row],[time_taken_in_mins]]&lt;=20,"SLA_MET","SLA_NOT_MET")</f>
        <v>SLA_MET</v>
      </c>
    </row>
    <row r="1167" spans="1:17" ht="15" customHeight="1" x14ac:dyDescent="0.25">
      <c r="A1167" s="5" t="s">
        <v>1098</v>
      </c>
      <c r="B1167" s="12">
        <v>45140.69771990741</v>
      </c>
      <c r="C1167" s="15">
        <v>45140.701527777775</v>
      </c>
      <c r="D1167" s="16" t="s">
        <v>13</v>
      </c>
      <c r="E1167" s="16" t="s">
        <v>28</v>
      </c>
      <c r="F1167" s="16" t="s">
        <v>18</v>
      </c>
      <c r="G1167" s="107" t="s">
        <v>183</v>
      </c>
      <c r="H11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7" s="48">
        <f>tbl_raw_data[[#This Row],[Date Actioned]]-tbl_raw_data[[#This Row],[Date Tagged]]</f>
        <v>3.8078703655628487E-3</v>
      </c>
      <c r="J1167" s="50">
        <f>HOUR(tbl_raw_data[[#This Row],[time_taken]])*60+MINUTE(tbl_raw_data[[#This Row],[time_taken]])+SECOND(tbl_raw_data[[#This Row],[time_taken]])/60</f>
        <v>5.4833333333333334</v>
      </c>
      <c r="K1167" s="54">
        <f>DATE(YEAR(tbl_raw_data[[#This Row],[Date Actioned]]), MONTH(tbl_raw_data[[#This Row],[Date Actioned]]), DAY(tbl_raw_data[[#This Row],[Date Actioned]]))</f>
        <v>45140</v>
      </c>
      <c r="L1167" s="55" t="str">
        <f>UPPER(TEXT(tbl_raw_data[[#This Row],[Updated_date]],"MMMM"))</f>
        <v>AUGUST</v>
      </c>
      <c r="M1167" s="55" t="str">
        <f>UPPER("Week "&amp;IF(ROUNDUP(DAY(tbl_raw_data[[#This Row],[Updated_date]])/7,0)=5,4,ROUNDUP(DAY(tbl_raw_data[[#This Row],[Updated_date]])/7,0)))</f>
        <v>WEEK 1</v>
      </c>
      <c r="N1167" s="57" t="str">
        <f>UPPER(VLOOKUP(tbl_raw_data[[#This Row],[Analyst]],[1]setting!$A$1:$B$15,2,0))</f>
        <v>RAJ</v>
      </c>
      <c r="O1167" s="57" t="str">
        <f>UPPER(tbl_raw_data[[#This Row],[Outcome]])</f>
        <v>APPROVE</v>
      </c>
      <c r="P1167" s="57" t="str">
        <f>UPPER(tbl_raw_data[[#This Row],[Queue Name]])</f>
        <v>CONSUMER EXISTING</v>
      </c>
      <c r="Q1167" s="57" t="str">
        <f>IF(tbl_raw_data[[#This Row],[time_taken_in_mins]]&lt;=20,"SLA_MET","SLA_NOT_MET")</f>
        <v>SLA_MET</v>
      </c>
    </row>
    <row r="1168" spans="1:17" ht="15" customHeight="1" x14ac:dyDescent="0.25">
      <c r="A1168" s="11" t="s">
        <v>1502</v>
      </c>
      <c r="B1168" s="12">
        <v>45140.704722222225</v>
      </c>
      <c r="C1168" s="15">
        <v>45140.709178240744</v>
      </c>
      <c r="D1168" s="16" t="s">
        <v>8</v>
      </c>
      <c r="E1168" s="16" t="s">
        <v>9</v>
      </c>
      <c r="F1168" s="16" t="s">
        <v>109</v>
      </c>
      <c r="G1168" s="107" t="s">
        <v>11</v>
      </c>
      <c r="H11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68" s="48">
        <f>tbl_raw_data[[#This Row],[Date Actioned]]-tbl_raw_data[[#This Row],[Date Tagged]]</f>
        <v>4.4560185197042301E-3</v>
      </c>
      <c r="J1168" s="50">
        <f>HOUR(tbl_raw_data[[#This Row],[time_taken]])*60+MINUTE(tbl_raw_data[[#This Row],[time_taken]])+SECOND(tbl_raw_data[[#This Row],[time_taken]])/60</f>
        <v>6.416666666666667</v>
      </c>
      <c r="K1168" s="54">
        <f>DATE(YEAR(tbl_raw_data[[#This Row],[Date Actioned]]), MONTH(tbl_raw_data[[#This Row],[Date Actioned]]), DAY(tbl_raw_data[[#This Row],[Date Actioned]]))</f>
        <v>45140</v>
      </c>
      <c r="L1168" s="55" t="str">
        <f>UPPER(TEXT(tbl_raw_data[[#This Row],[Updated_date]],"MMMM"))</f>
        <v>AUGUST</v>
      </c>
      <c r="M1168" s="55" t="str">
        <f>UPPER("Week "&amp;IF(ROUNDUP(DAY(tbl_raw_data[[#This Row],[Updated_date]])/7,0)=5,4,ROUNDUP(DAY(tbl_raw_data[[#This Row],[Updated_date]])/7,0)))</f>
        <v>WEEK 1</v>
      </c>
      <c r="N1168" s="57" t="str">
        <f>UPPER(VLOOKUP(tbl_raw_data[[#This Row],[Analyst]],[1]setting!$A$1:$B$15,2,0))</f>
        <v>NAVED</v>
      </c>
      <c r="O1168" s="57" t="str">
        <f>UPPER(tbl_raw_data[[#This Row],[Outcome]])</f>
        <v>WITHDRAW</v>
      </c>
      <c r="P1168" s="57" t="str">
        <f>UPPER(tbl_raw_data[[#This Row],[Queue Name]])</f>
        <v>CONSUMER PRE BUREAU</v>
      </c>
      <c r="Q1168" s="57" t="str">
        <f>IF(tbl_raw_data[[#This Row],[time_taken_in_mins]]&lt;=20,"SLA_MET","SLA_NOT_MET")</f>
        <v>SLA_MET</v>
      </c>
    </row>
    <row r="1169" spans="1:17" ht="15" customHeight="1" x14ac:dyDescent="0.25">
      <c r="A1169" s="11" t="s">
        <v>526</v>
      </c>
      <c r="B1169" s="6">
        <v>45140.70516203704</v>
      </c>
      <c r="C1169" s="9">
        <v>45140.707997685182</v>
      </c>
      <c r="D1169" s="10" t="s">
        <v>13</v>
      </c>
      <c r="E1169" s="10" t="s">
        <v>28</v>
      </c>
      <c r="F1169" s="10" t="s">
        <v>18</v>
      </c>
      <c r="G1169" s="108" t="s">
        <v>29</v>
      </c>
      <c r="H11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69" s="48">
        <f>tbl_raw_data[[#This Row],[Date Actioned]]-tbl_raw_data[[#This Row],[Date Tagged]]</f>
        <v>2.8356481416267343E-3</v>
      </c>
      <c r="J1169" s="50">
        <f>HOUR(tbl_raw_data[[#This Row],[time_taken]])*60+MINUTE(tbl_raw_data[[#This Row],[time_taken]])+SECOND(tbl_raw_data[[#This Row],[time_taken]])/60</f>
        <v>4.083333333333333</v>
      </c>
      <c r="K1169" s="54">
        <f>DATE(YEAR(tbl_raw_data[[#This Row],[Date Actioned]]), MONTH(tbl_raw_data[[#This Row],[Date Actioned]]), DAY(tbl_raw_data[[#This Row],[Date Actioned]]))</f>
        <v>45140</v>
      </c>
      <c r="L1169" s="55" t="str">
        <f>UPPER(TEXT(tbl_raw_data[[#This Row],[Updated_date]],"MMMM"))</f>
        <v>AUGUST</v>
      </c>
      <c r="M1169" s="55" t="str">
        <f>UPPER("Week "&amp;IF(ROUNDUP(DAY(tbl_raw_data[[#This Row],[Updated_date]])/7,0)=5,4,ROUNDUP(DAY(tbl_raw_data[[#This Row],[Updated_date]])/7,0)))</f>
        <v>WEEK 1</v>
      </c>
      <c r="N1169" s="57" t="str">
        <f>UPPER(VLOOKUP(tbl_raw_data[[#This Row],[Analyst]],[1]setting!$A$1:$B$15,2,0))</f>
        <v>RAJ</v>
      </c>
      <c r="O1169" s="57" t="str">
        <f>UPPER(tbl_raw_data[[#This Row],[Outcome]])</f>
        <v>APPROVE</v>
      </c>
      <c r="P1169" s="57" t="str">
        <f>UPPER(tbl_raw_data[[#This Row],[Queue Name]])</f>
        <v>CONSUMER EXISTING</v>
      </c>
      <c r="Q1169" s="57" t="str">
        <f>IF(tbl_raw_data[[#This Row],[time_taken_in_mins]]&lt;=20,"SLA_MET","SLA_NOT_MET")</f>
        <v>SLA_MET</v>
      </c>
    </row>
    <row r="1170" spans="1:17" ht="15" customHeight="1" x14ac:dyDescent="0.25">
      <c r="A1170" s="22" t="s">
        <v>3963</v>
      </c>
      <c r="B1170" s="12">
        <v>45140.706134259257</v>
      </c>
      <c r="C1170" s="13">
        <v>45140.713807870372</v>
      </c>
      <c r="D1170" s="14" t="s">
        <v>29</v>
      </c>
      <c r="E1170" s="16" t="s">
        <v>28</v>
      </c>
      <c r="F1170" s="14" t="s">
        <v>455</v>
      </c>
      <c r="G1170" s="106"/>
      <c r="H11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0" s="48">
        <f>tbl_raw_data[[#This Row],[Date Actioned]]-tbl_raw_data[[#This Row],[Date Tagged]]</f>
        <v>7.6736111150239594E-3</v>
      </c>
      <c r="J1170" s="50">
        <f>HOUR(tbl_raw_data[[#This Row],[time_taken]])*60+MINUTE(tbl_raw_data[[#This Row],[time_taken]])+SECOND(tbl_raw_data[[#This Row],[time_taken]])/60</f>
        <v>11.05</v>
      </c>
      <c r="K1170" s="54">
        <f>DATE(YEAR(tbl_raw_data[[#This Row],[Date Actioned]]), MONTH(tbl_raw_data[[#This Row],[Date Actioned]]), DAY(tbl_raw_data[[#This Row],[Date Actioned]]))</f>
        <v>45140</v>
      </c>
      <c r="L1170" s="55" t="str">
        <f>UPPER(TEXT(tbl_raw_data[[#This Row],[Updated_date]],"MMMM"))</f>
        <v>AUGUST</v>
      </c>
      <c r="M1170" s="55" t="str">
        <f>UPPER("Week "&amp;IF(ROUNDUP(DAY(tbl_raw_data[[#This Row],[Updated_date]])/7,0)=5,4,ROUNDUP(DAY(tbl_raw_data[[#This Row],[Updated_date]])/7,0)))</f>
        <v>WEEK 1</v>
      </c>
      <c r="N1170" s="57" t="str">
        <f>UPPER(VLOOKUP(tbl_raw_data[[#This Row],[Analyst]],[1]setting!$A$1:$B$15,2,0))</f>
        <v>ROHAN</v>
      </c>
      <c r="O1170" s="57" t="str">
        <f>UPPER(tbl_raw_data[[#This Row],[Outcome]])</f>
        <v>APPROVE</v>
      </c>
      <c r="P1170" s="57" t="str">
        <f>UPPER(tbl_raw_data[[#This Row],[Queue Name]])</f>
        <v>CONSUMER EXISTING</v>
      </c>
      <c r="Q1170" s="57" t="str">
        <f>IF(tbl_raw_data[[#This Row],[time_taken_in_mins]]&lt;=20,"SLA_MET","SLA_NOT_MET")</f>
        <v>SLA_MET</v>
      </c>
    </row>
    <row r="1171" spans="1:17" ht="15" customHeight="1" x14ac:dyDescent="0.25">
      <c r="A1171" s="5" t="s">
        <v>5113</v>
      </c>
      <c r="B1171" s="6">
        <v>45140.706493055557</v>
      </c>
      <c r="C1171" s="7">
        <v>45140.716284722221</v>
      </c>
      <c r="D1171" s="8" t="s">
        <v>29</v>
      </c>
      <c r="E1171" s="10" t="s">
        <v>28</v>
      </c>
      <c r="F1171" s="8" t="s">
        <v>455</v>
      </c>
      <c r="G1171" s="109"/>
      <c r="H11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1" s="48">
        <f>tbl_raw_data[[#This Row],[Date Actioned]]-tbl_raw_data[[#This Row],[Date Tagged]]</f>
        <v>9.7916666636592709E-3</v>
      </c>
      <c r="J1171" s="50">
        <f>HOUR(tbl_raw_data[[#This Row],[time_taken]])*60+MINUTE(tbl_raw_data[[#This Row],[time_taken]])+SECOND(tbl_raw_data[[#This Row],[time_taken]])/60</f>
        <v>14.1</v>
      </c>
      <c r="K1171" s="54">
        <f>DATE(YEAR(tbl_raw_data[[#This Row],[Date Actioned]]), MONTH(tbl_raw_data[[#This Row],[Date Actioned]]), DAY(tbl_raw_data[[#This Row],[Date Actioned]]))</f>
        <v>45140</v>
      </c>
      <c r="L1171" s="55" t="str">
        <f>UPPER(TEXT(tbl_raw_data[[#This Row],[Updated_date]],"MMMM"))</f>
        <v>AUGUST</v>
      </c>
      <c r="M1171" s="55" t="str">
        <f>UPPER("Week "&amp;IF(ROUNDUP(DAY(tbl_raw_data[[#This Row],[Updated_date]])/7,0)=5,4,ROUNDUP(DAY(tbl_raw_data[[#This Row],[Updated_date]])/7,0)))</f>
        <v>WEEK 1</v>
      </c>
      <c r="N1171" s="57" t="str">
        <f>UPPER(VLOOKUP(tbl_raw_data[[#This Row],[Analyst]],[1]setting!$A$1:$B$15,2,0))</f>
        <v>ROHAN</v>
      </c>
      <c r="O1171" s="57" t="str">
        <f>UPPER(tbl_raw_data[[#This Row],[Outcome]])</f>
        <v>APPROVE</v>
      </c>
      <c r="P1171" s="57" t="str">
        <f>UPPER(tbl_raw_data[[#This Row],[Queue Name]])</f>
        <v>CONSUMER EXISTING</v>
      </c>
      <c r="Q1171" s="57" t="str">
        <f>IF(tbl_raw_data[[#This Row],[time_taken_in_mins]]&lt;=20,"SLA_MET","SLA_NOT_MET")</f>
        <v>SLA_MET</v>
      </c>
    </row>
    <row r="1172" spans="1:17" ht="15" customHeight="1" x14ac:dyDescent="0.25">
      <c r="A1172" s="11" t="s">
        <v>1798</v>
      </c>
      <c r="B1172" s="12">
        <v>45140.707743055558</v>
      </c>
      <c r="C1172" s="15">
        <v>45140.712557870371</v>
      </c>
      <c r="D1172" s="16" t="s">
        <v>13</v>
      </c>
      <c r="E1172" s="16" t="s">
        <v>9</v>
      </c>
      <c r="F1172" s="16" t="s">
        <v>254</v>
      </c>
      <c r="G1172" s="107" t="s">
        <v>67</v>
      </c>
      <c r="H11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2" s="48">
        <f>tbl_raw_data[[#This Row],[Date Actioned]]-tbl_raw_data[[#This Row],[Date Tagged]]</f>
        <v>4.8148148125619628E-3</v>
      </c>
      <c r="J1172" s="50">
        <f>HOUR(tbl_raw_data[[#This Row],[time_taken]])*60+MINUTE(tbl_raw_data[[#This Row],[time_taken]])+SECOND(tbl_raw_data[[#This Row],[time_taken]])/60</f>
        <v>6.9333333333333336</v>
      </c>
      <c r="K1172" s="54">
        <f>DATE(YEAR(tbl_raw_data[[#This Row],[Date Actioned]]), MONTH(tbl_raw_data[[#This Row],[Date Actioned]]), DAY(tbl_raw_data[[#This Row],[Date Actioned]]))</f>
        <v>45140</v>
      </c>
      <c r="L1172" s="55" t="str">
        <f>UPPER(TEXT(tbl_raw_data[[#This Row],[Updated_date]],"MMMM"))</f>
        <v>AUGUST</v>
      </c>
      <c r="M1172" s="55" t="str">
        <f>UPPER("Week "&amp;IF(ROUNDUP(DAY(tbl_raw_data[[#This Row],[Updated_date]])/7,0)=5,4,ROUNDUP(DAY(tbl_raw_data[[#This Row],[Updated_date]])/7,0)))</f>
        <v>WEEK 1</v>
      </c>
      <c r="N1172" s="57" t="str">
        <f>UPPER(VLOOKUP(tbl_raw_data[[#This Row],[Analyst]],[1]setting!$A$1:$B$15,2,0))</f>
        <v>FARDIN</v>
      </c>
      <c r="O1172" s="57" t="str">
        <f>UPPER(tbl_raw_data[[#This Row],[Outcome]])</f>
        <v>APPROVE</v>
      </c>
      <c r="P1172" s="57" t="str">
        <f>UPPER(tbl_raw_data[[#This Row],[Queue Name]])</f>
        <v>CONSUMER PRE BUREAU</v>
      </c>
      <c r="Q1172" s="57" t="str">
        <f>IF(tbl_raw_data[[#This Row],[time_taken_in_mins]]&lt;=20,"SLA_MET","SLA_NOT_MET")</f>
        <v>SLA_MET</v>
      </c>
    </row>
    <row r="1173" spans="1:17" ht="15" customHeight="1" x14ac:dyDescent="0.25">
      <c r="A1173" s="22" t="s">
        <v>3435</v>
      </c>
      <c r="B1173" s="6">
        <v>45140.713923611111</v>
      </c>
      <c r="C1173" s="9">
        <v>45140.720879629633</v>
      </c>
      <c r="D1173" s="10" t="s">
        <v>13</v>
      </c>
      <c r="E1173" s="10" t="s">
        <v>28</v>
      </c>
      <c r="F1173" s="10" t="s">
        <v>254</v>
      </c>
      <c r="G1173" s="108" t="s">
        <v>29</v>
      </c>
      <c r="H11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3" s="48">
        <f>tbl_raw_data[[#This Row],[Date Actioned]]-tbl_raw_data[[#This Row],[Date Tagged]]</f>
        <v>6.9560185220325366E-3</v>
      </c>
      <c r="J1173" s="50">
        <f>HOUR(tbl_raw_data[[#This Row],[time_taken]])*60+MINUTE(tbl_raw_data[[#This Row],[time_taken]])+SECOND(tbl_raw_data[[#This Row],[time_taken]])/60</f>
        <v>10.016666666666667</v>
      </c>
      <c r="K1173" s="54">
        <f>DATE(YEAR(tbl_raw_data[[#This Row],[Date Actioned]]), MONTH(tbl_raw_data[[#This Row],[Date Actioned]]), DAY(tbl_raw_data[[#This Row],[Date Actioned]]))</f>
        <v>45140</v>
      </c>
      <c r="L1173" s="55" t="str">
        <f>UPPER(TEXT(tbl_raw_data[[#This Row],[Updated_date]],"MMMM"))</f>
        <v>AUGUST</v>
      </c>
      <c r="M1173" s="55" t="str">
        <f>UPPER("Week "&amp;IF(ROUNDUP(DAY(tbl_raw_data[[#This Row],[Updated_date]])/7,0)=5,4,ROUNDUP(DAY(tbl_raw_data[[#This Row],[Updated_date]])/7,0)))</f>
        <v>WEEK 1</v>
      </c>
      <c r="N1173" s="57" t="str">
        <f>UPPER(VLOOKUP(tbl_raw_data[[#This Row],[Analyst]],[1]setting!$A$1:$B$15,2,0))</f>
        <v>FARDIN</v>
      </c>
      <c r="O1173" s="57" t="str">
        <f>UPPER(tbl_raw_data[[#This Row],[Outcome]])</f>
        <v>APPROVE</v>
      </c>
      <c r="P1173" s="57" t="str">
        <f>UPPER(tbl_raw_data[[#This Row],[Queue Name]])</f>
        <v>CONSUMER EXISTING</v>
      </c>
      <c r="Q1173" s="57" t="str">
        <f>IF(tbl_raw_data[[#This Row],[time_taken_in_mins]]&lt;=20,"SLA_MET","SLA_NOT_MET")</f>
        <v>SLA_MET</v>
      </c>
    </row>
    <row r="1174" spans="1:17" ht="15" customHeight="1" x14ac:dyDescent="0.25">
      <c r="A1174" s="11" t="s">
        <v>2715</v>
      </c>
      <c r="B1174" s="6">
        <v>45140.716597222221</v>
      </c>
      <c r="C1174" s="9">
        <v>45140.722546296296</v>
      </c>
      <c r="D1174" s="10" t="s">
        <v>46</v>
      </c>
      <c r="E1174" s="10" t="s">
        <v>28</v>
      </c>
      <c r="F1174" s="10" t="s">
        <v>109</v>
      </c>
      <c r="G1174" s="108" t="s">
        <v>2716</v>
      </c>
      <c r="H11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74" s="48">
        <f>tbl_raw_data[[#This Row],[Date Actioned]]-tbl_raw_data[[#This Row],[Date Tagged]]</f>
        <v>5.9490740750334226E-3</v>
      </c>
      <c r="J1174" s="50">
        <f>HOUR(tbl_raw_data[[#This Row],[time_taken]])*60+MINUTE(tbl_raw_data[[#This Row],[time_taken]])+SECOND(tbl_raw_data[[#This Row],[time_taken]])/60</f>
        <v>8.5666666666666664</v>
      </c>
      <c r="K1174" s="54">
        <f>DATE(YEAR(tbl_raw_data[[#This Row],[Date Actioned]]), MONTH(tbl_raw_data[[#This Row],[Date Actioned]]), DAY(tbl_raw_data[[#This Row],[Date Actioned]]))</f>
        <v>45140</v>
      </c>
      <c r="L1174" s="55" t="str">
        <f>UPPER(TEXT(tbl_raw_data[[#This Row],[Updated_date]],"MMMM"))</f>
        <v>AUGUST</v>
      </c>
      <c r="M1174" s="55" t="str">
        <f>UPPER("Week "&amp;IF(ROUNDUP(DAY(tbl_raw_data[[#This Row],[Updated_date]])/7,0)=5,4,ROUNDUP(DAY(tbl_raw_data[[#This Row],[Updated_date]])/7,0)))</f>
        <v>WEEK 1</v>
      </c>
      <c r="N1174" s="57" t="str">
        <f>UPPER(VLOOKUP(tbl_raw_data[[#This Row],[Analyst]],[1]setting!$A$1:$B$15,2,0))</f>
        <v>NAVED</v>
      </c>
      <c r="O1174" s="57" t="str">
        <f>UPPER(tbl_raw_data[[#This Row],[Outcome]])</f>
        <v>DECLINE</v>
      </c>
      <c r="P1174" s="57" t="str">
        <f>UPPER(tbl_raw_data[[#This Row],[Queue Name]])</f>
        <v>CONSUMER EXISTING</v>
      </c>
      <c r="Q1174" s="57" t="str">
        <f>IF(tbl_raw_data[[#This Row],[time_taken_in_mins]]&lt;=20,"SLA_MET","SLA_NOT_MET")</f>
        <v>SLA_MET</v>
      </c>
    </row>
    <row r="1175" spans="1:17" ht="15" customHeight="1" x14ac:dyDescent="0.25">
      <c r="A1175" s="5" t="s">
        <v>376</v>
      </c>
      <c r="B1175" s="12">
        <v>45140.717650462961</v>
      </c>
      <c r="C1175" s="15">
        <v>45140.720127314817</v>
      </c>
      <c r="D1175" s="16" t="s">
        <v>13</v>
      </c>
      <c r="E1175" s="16" t="s">
        <v>9</v>
      </c>
      <c r="F1175" s="16" t="s">
        <v>10</v>
      </c>
      <c r="G1175" s="107" t="s">
        <v>67</v>
      </c>
      <c r="H11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5" s="48">
        <f>tbl_raw_data[[#This Row],[Date Actioned]]-tbl_raw_data[[#This Row],[Date Tagged]]</f>
        <v>2.4768518560449593E-3</v>
      </c>
      <c r="J1175" s="50">
        <f>HOUR(tbl_raw_data[[#This Row],[time_taken]])*60+MINUTE(tbl_raw_data[[#This Row],[time_taken]])+SECOND(tbl_raw_data[[#This Row],[time_taken]])/60</f>
        <v>3.5666666666666664</v>
      </c>
      <c r="K1175" s="54">
        <f>DATE(YEAR(tbl_raw_data[[#This Row],[Date Actioned]]), MONTH(tbl_raw_data[[#This Row],[Date Actioned]]), DAY(tbl_raw_data[[#This Row],[Date Actioned]]))</f>
        <v>45140</v>
      </c>
      <c r="L1175" s="55" t="str">
        <f>UPPER(TEXT(tbl_raw_data[[#This Row],[Updated_date]],"MMMM"))</f>
        <v>AUGUST</v>
      </c>
      <c r="M1175" s="55" t="str">
        <f>UPPER("Week "&amp;IF(ROUNDUP(DAY(tbl_raw_data[[#This Row],[Updated_date]])/7,0)=5,4,ROUNDUP(DAY(tbl_raw_data[[#This Row],[Updated_date]])/7,0)))</f>
        <v>WEEK 1</v>
      </c>
      <c r="N1175" s="57" t="str">
        <f>UPPER(VLOOKUP(tbl_raw_data[[#This Row],[Analyst]],[1]setting!$A$1:$B$15,2,0))</f>
        <v>SAM</v>
      </c>
      <c r="O1175" s="57" t="str">
        <f>UPPER(tbl_raw_data[[#This Row],[Outcome]])</f>
        <v>APPROVE</v>
      </c>
      <c r="P1175" s="57" t="str">
        <f>UPPER(tbl_raw_data[[#This Row],[Queue Name]])</f>
        <v>CONSUMER PRE BUREAU</v>
      </c>
      <c r="Q1175" s="57" t="str">
        <f>IF(tbl_raw_data[[#This Row],[time_taken_in_mins]]&lt;=20,"SLA_MET","SLA_NOT_MET")</f>
        <v>SLA_MET</v>
      </c>
    </row>
    <row r="1176" spans="1:17" ht="15" customHeight="1" x14ac:dyDescent="0.25">
      <c r="A1176" s="11" t="s">
        <v>2111</v>
      </c>
      <c r="B1176" s="6">
        <v>45140.719652777778</v>
      </c>
      <c r="C1176" s="9">
        <v>45140.72488425926</v>
      </c>
      <c r="D1176" s="10" t="s">
        <v>13</v>
      </c>
      <c r="E1176" s="10" t="s">
        <v>28</v>
      </c>
      <c r="F1176" s="10" t="s">
        <v>14</v>
      </c>
      <c r="G1176" s="108" t="s">
        <v>29</v>
      </c>
      <c r="H11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6" s="48">
        <f>tbl_raw_data[[#This Row],[Date Actioned]]-tbl_raw_data[[#This Row],[Date Tagged]]</f>
        <v>5.2314814820419997E-3</v>
      </c>
      <c r="J1176" s="50">
        <f>HOUR(tbl_raw_data[[#This Row],[time_taken]])*60+MINUTE(tbl_raw_data[[#This Row],[time_taken]])+SECOND(tbl_raw_data[[#This Row],[time_taken]])/60</f>
        <v>7.5333333333333332</v>
      </c>
      <c r="K1176" s="54">
        <f>DATE(YEAR(tbl_raw_data[[#This Row],[Date Actioned]]), MONTH(tbl_raw_data[[#This Row],[Date Actioned]]), DAY(tbl_raw_data[[#This Row],[Date Actioned]]))</f>
        <v>45140</v>
      </c>
      <c r="L1176" s="55" t="str">
        <f>UPPER(TEXT(tbl_raw_data[[#This Row],[Updated_date]],"MMMM"))</f>
        <v>AUGUST</v>
      </c>
      <c r="M1176" s="55" t="str">
        <f>UPPER("Week "&amp;IF(ROUNDUP(DAY(tbl_raw_data[[#This Row],[Updated_date]])/7,0)=5,4,ROUNDUP(DAY(tbl_raw_data[[#This Row],[Updated_date]])/7,0)))</f>
        <v>WEEK 1</v>
      </c>
      <c r="N1176" s="57" t="str">
        <f>UPPER(VLOOKUP(tbl_raw_data[[#This Row],[Analyst]],[1]setting!$A$1:$B$15,2,0))</f>
        <v>HARDIK</v>
      </c>
      <c r="O1176" s="57" t="str">
        <f>UPPER(tbl_raw_data[[#This Row],[Outcome]])</f>
        <v>APPROVE</v>
      </c>
      <c r="P1176" s="57" t="str">
        <f>UPPER(tbl_raw_data[[#This Row],[Queue Name]])</f>
        <v>CONSUMER EXISTING</v>
      </c>
      <c r="Q1176" s="57" t="str">
        <f>IF(tbl_raw_data[[#This Row],[time_taken_in_mins]]&lt;=20,"SLA_MET","SLA_NOT_MET")</f>
        <v>SLA_MET</v>
      </c>
    </row>
    <row r="1177" spans="1:17" ht="15" customHeight="1" x14ac:dyDescent="0.25">
      <c r="A1177" s="22" t="s">
        <v>2588</v>
      </c>
      <c r="B1177" s="12">
        <v>45140.724479166667</v>
      </c>
      <c r="C1177" s="15">
        <v>45140.730266203704</v>
      </c>
      <c r="D1177" s="16" t="s">
        <v>13</v>
      </c>
      <c r="E1177" s="16" t="s">
        <v>28</v>
      </c>
      <c r="F1177" s="16" t="s">
        <v>10</v>
      </c>
      <c r="G1177" s="107" t="s">
        <v>53</v>
      </c>
      <c r="H11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77" s="48">
        <f>tbl_raw_data[[#This Row],[Date Actioned]]-tbl_raw_data[[#This Row],[Date Tagged]]</f>
        <v>5.7870370364980772E-3</v>
      </c>
      <c r="J1177" s="50">
        <f>HOUR(tbl_raw_data[[#This Row],[time_taken]])*60+MINUTE(tbl_raw_data[[#This Row],[time_taken]])+SECOND(tbl_raw_data[[#This Row],[time_taken]])/60</f>
        <v>8.3333333333333339</v>
      </c>
      <c r="K1177" s="54">
        <f>DATE(YEAR(tbl_raw_data[[#This Row],[Date Actioned]]), MONTH(tbl_raw_data[[#This Row],[Date Actioned]]), DAY(tbl_raw_data[[#This Row],[Date Actioned]]))</f>
        <v>45140</v>
      </c>
      <c r="L1177" s="55" t="str">
        <f>UPPER(TEXT(tbl_raw_data[[#This Row],[Updated_date]],"MMMM"))</f>
        <v>AUGUST</v>
      </c>
      <c r="M1177" s="55" t="str">
        <f>UPPER("Week "&amp;IF(ROUNDUP(DAY(tbl_raw_data[[#This Row],[Updated_date]])/7,0)=5,4,ROUNDUP(DAY(tbl_raw_data[[#This Row],[Updated_date]])/7,0)))</f>
        <v>WEEK 1</v>
      </c>
      <c r="N1177" s="57" t="str">
        <f>UPPER(VLOOKUP(tbl_raw_data[[#This Row],[Analyst]],[1]setting!$A$1:$B$15,2,0))</f>
        <v>SAM</v>
      </c>
      <c r="O1177" s="57" t="str">
        <f>UPPER(tbl_raw_data[[#This Row],[Outcome]])</f>
        <v>APPROVE</v>
      </c>
      <c r="P1177" s="57" t="str">
        <f>UPPER(tbl_raw_data[[#This Row],[Queue Name]])</f>
        <v>CONSUMER EXISTING</v>
      </c>
      <c r="Q1177" s="57" t="str">
        <f>IF(tbl_raw_data[[#This Row],[time_taken_in_mins]]&lt;=20,"SLA_MET","SLA_NOT_MET")</f>
        <v>SLA_MET</v>
      </c>
    </row>
    <row r="1178" spans="1:17" ht="15" customHeight="1" x14ac:dyDescent="0.25">
      <c r="A1178" s="5" t="s">
        <v>4406</v>
      </c>
      <c r="B1178" s="6">
        <v>45140.72483796296</v>
      </c>
      <c r="C1178" s="7">
        <v>45140.733229166668</v>
      </c>
      <c r="D1178" s="8" t="s">
        <v>29</v>
      </c>
      <c r="E1178" s="10" t="s">
        <v>28</v>
      </c>
      <c r="F1178" s="8" t="s">
        <v>228</v>
      </c>
      <c r="G1178" s="109"/>
      <c r="H11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8" s="48">
        <f>tbl_raw_data[[#This Row],[Date Actioned]]-tbl_raw_data[[#This Row],[Date Tagged]]</f>
        <v>8.3912037080153823E-3</v>
      </c>
      <c r="J1178" s="50">
        <f>HOUR(tbl_raw_data[[#This Row],[time_taken]])*60+MINUTE(tbl_raw_data[[#This Row],[time_taken]])+SECOND(tbl_raw_data[[#This Row],[time_taken]])/60</f>
        <v>12.083333333333334</v>
      </c>
      <c r="K1178" s="54">
        <f>DATE(YEAR(tbl_raw_data[[#This Row],[Date Actioned]]), MONTH(tbl_raw_data[[#This Row],[Date Actioned]]), DAY(tbl_raw_data[[#This Row],[Date Actioned]]))</f>
        <v>45140</v>
      </c>
      <c r="L1178" s="55" t="str">
        <f>UPPER(TEXT(tbl_raw_data[[#This Row],[Updated_date]],"MMMM"))</f>
        <v>AUGUST</v>
      </c>
      <c r="M1178" s="55" t="str">
        <f>UPPER("Week "&amp;IF(ROUNDUP(DAY(tbl_raw_data[[#This Row],[Updated_date]])/7,0)=5,4,ROUNDUP(DAY(tbl_raw_data[[#This Row],[Updated_date]])/7,0)))</f>
        <v>WEEK 1</v>
      </c>
      <c r="N1178" s="57" t="str">
        <f>UPPER(VLOOKUP(tbl_raw_data[[#This Row],[Analyst]],[1]setting!$A$1:$B$15,2,0))</f>
        <v>OUADIR</v>
      </c>
      <c r="O1178" s="57" t="str">
        <f>UPPER(tbl_raw_data[[#This Row],[Outcome]])</f>
        <v>APPROVE</v>
      </c>
      <c r="P1178" s="57" t="str">
        <f>UPPER(tbl_raw_data[[#This Row],[Queue Name]])</f>
        <v>CONSUMER EXISTING</v>
      </c>
      <c r="Q1178" s="57" t="str">
        <f>IF(tbl_raw_data[[#This Row],[time_taken_in_mins]]&lt;=20,"SLA_MET","SLA_NOT_MET")</f>
        <v>SLA_MET</v>
      </c>
    </row>
    <row r="1179" spans="1:17" ht="15" customHeight="1" x14ac:dyDescent="0.25">
      <c r="A1179" s="11" t="s">
        <v>6999</v>
      </c>
      <c r="B1179" s="12">
        <v>45140.725115740737</v>
      </c>
      <c r="C1179" s="13">
        <v>45140.743321759262</v>
      </c>
      <c r="D1179" s="14" t="s">
        <v>29</v>
      </c>
      <c r="E1179" s="16" t="s">
        <v>41</v>
      </c>
      <c r="F1179" s="14" t="s">
        <v>86</v>
      </c>
      <c r="G1179" s="106"/>
      <c r="H11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79" s="48">
        <f>tbl_raw_data[[#This Row],[Date Actioned]]-tbl_raw_data[[#This Row],[Date Tagged]]</f>
        <v>1.8206018525233958E-2</v>
      </c>
      <c r="J1179" s="50">
        <f>HOUR(tbl_raw_data[[#This Row],[time_taken]])*60+MINUTE(tbl_raw_data[[#This Row],[time_taken]])+SECOND(tbl_raw_data[[#This Row],[time_taken]])/60</f>
        <v>26.216666666666665</v>
      </c>
      <c r="K1179" s="54">
        <f>DATE(YEAR(tbl_raw_data[[#This Row],[Date Actioned]]), MONTH(tbl_raw_data[[#This Row],[Date Actioned]]), DAY(tbl_raw_data[[#This Row],[Date Actioned]]))</f>
        <v>45140</v>
      </c>
      <c r="L1179" s="55" t="str">
        <f>UPPER(TEXT(tbl_raw_data[[#This Row],[Updated_date]],"MMMM"))</f>
        <v>AUGUST</v>
      </c>
      <c r="M1179" s="55" t="str">
        <f>UPPER("Week "&amp;IF(ROUNDUP(DAY(tbl_raw_data[[#This Row],[Updated_date]])/7,0)=5,4,ROUNDUP(DAY(tbl_raw_data[[#This Row],[Updated_date]])/7,0)))</f>
        <v>WEEK 1</v>
      </c>
      <c r="N1179" s="57" t="str">
        <f>UPPER(VLOOKUP(tbl_raw_data[[#This Row],[Analyst]],[1]setting!$A$1:$B$15,2,0))</f>
        <v>ASIF</v>
      </c>
      <c r="O1179" s="57" t="str">
        <f>UPPER(tbl_raw_data[[#This Row],[Outcome]])</f>
        <v>APPROVE</v>
      </c>
      <c r="P1179" s="57" t="str">
        <f>UPPER(tbl_raw_data[[#This Row],[Queue Name]])</f>
        <v>CONSUMER POST BUREAU</v>
      </c>
      <c r="Q1179" s="57" t="str">
        <f>IF(tbl_raw_data[[#This Row],[time_taken_in_mins]]&lt;=20,"SLA_MET","SLA_NOT_MET")</f>
        <v>SLA_NOT_MET</v>
      </c>
    </row>
    <row r="1180" spans="1:17" ht="15" customHeight="1" x14ac:dyDescent="0.25">
      <c r="A1180" s="22" t="s">
        <v>810</v>
      </c>
      <c r="B1180" s="6">
        <v>45140.728437500002</v>
      </c>
      <c r="C1180" s="9">
        <v>45140.731793981482</v>
      </c>
      <c r="D1180" s="10" t="s">
        <v>13</v>
      </c>
      <c r="E1180" s="10" t="s">
        <v>9</v>
      </c>
      <c r="F1180" s="10" t="s">
        <v>55</v>
      </c>
      <c r="G1180" s="108" t="s">
        <v>67</v>
      </c>
      <c r="H11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0" s="48">
        <f>tbl_raw_data[[#This Row],[Date Actioned]]-tbl_raw_data[[#This Row],[Date Tagged]]</f>
        <v>3.3564814802957699E-3</v>
      </c>
      <c r="J1180" s="50">
        <f>HOUR(tbl_raw_data[[#This Row],[time_taken]])*60+MINUTE(tbl_raw_data[[#This Row],[time_taken]])+SECOND(tbl_raw_data[[#This Row],[time_taken]])/60</f>
        <v>4.833333333333333</v>
      </c>
      <c r="K1180" s="54">
        <f>DATE(YEAR(tbl_raw_data[[#This Row],[Date Actioned]]), MONTH(tbl_raw_data[[#This Row],[Date Actioned]]), DAY(tbl_raw_data[[#This Row],[Date Actioned]]))</f>
        <v>45140</v>
      </c>
      <c r="L1180" s="55" t="str">
        <f>UPPER(TEXT(tbl_raw_data[[#This Row],[Updated_date]],"MMMM"))</f>
        <v>AUGUST</v>
      </c>
      <c r="M1180" s="55" t="str">
        <f>UPPER("Week "&amp;IF(ROUNDUP(DAY(tbl_raw_data[[#This Row],[Updated_date]])/7,0)=5,4,ROUNDUP(DAY(tbl_raw_data[[#This Row],[Updated_date]])/7,0)))</f>
        <v>WEEK 1</v>
      </c>
      <c r="N1180" s="57" t="str">
        <f>UPPER(VLOOKUP(tbl_raw_data[[#This Row],[Analyst]],[1]setting!$A$1:$B$15,2,0))</f>
        <v>CAMERON</v>
      </c>
      <c r="O1180" s="57" t="str">
        <f>UPPER(tbl_raw_data[[#This Row],[Outcome]])</f>
        <v>APPROVE</v>
      </c>
      <c r="P1180" s="57" t="str">
        <f>UPPER(tbl_raw_data[[#This Row],[Queue Name]])</f>
        <v>CONSUMER PRE BUREAU</v>
      </c>
      <c r="Q1180" s="57" t="str">
        <f>IF(tbl_raw_data[[#This Row],[time_taken_in_mins]]&lt;=20,"SLA_MET","SLA_NOT_MET")</f>
        <v>SLA_MET</v>
      </c>
    </row>
    <row r="1181" spans="1:17" ht="15" customHeight="1" x14ac:dyDescent="0.25">
      <c r="A1181" s="22" t="s">
        <v>2176</v>
      </c>
      <c r="B1181" s="12">
        <v>45140.733194444445</v>
      </c>
      <c r="C1181" s="15">
        <v>45140.738518518519</v>
      </c>
      <c r="D1181" s="16" t="s">
        <v>46</v>
      </c>
      <c r="E1181" s="16" t="s">
        <v>9</v>
      </c>
      <c r="F1181" s="16" t="s">
        <v>109</v>
      </c>
      <c r="G1181" s="107" t="s">
        <v>2177</v>
      </c>
      <c r="H11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1" s="48">
        <f>tbl_raw_data[[#This Row],[Date Actioned]]-tbl_raw_data[[#This Row],[Date Tagged]]</f>
        <v>5.324074074451346E-3</v>
      </c>
      <c r="J1181" s="50">
        <f>HOUR(tbl_raw_data[[#This Row],[time_taken]])*60+MINUTE(tbl_raw_data[[#This Row],[time_taken]])+SECOND(tbl_raw_data[[#This Row],[time_taken]])/60</f>
        <v>7.666666666666667</v>
      </c>
      <c r="K1181" s="54">
        <f>DATE(YEAR(tbl_raw_data[[#This Row],[Date Actioned]]), MONTH(tbl_raw_data[[#This Row],[Date Actioned]]), DAY(tbl_raw_data[[#This Row],[Date Actioned]]))</f>
        <v>45140</v>
      </c>
      <c r="L1181" s="55" t="str">
        <f>UPPER(TEXT(tbl_raw_data[[#This Row],[Updated_date]],"MMMM"))</f>
        <v>AUGUST</v>
      </c>
      <c r="M1181" s="55" t="str">
        <f>UPPER("Week "&amp;IF(ROUNDUP(DAY(tbl_raw_data[[#This Row],[Updated_date]])/7,0)=5,4,ROUNDUP(DAY(tbl_raw_data[[#This Row],[Updated_date]])/7,0)))</f>
        <v>WEEK 1</v>
      </c>
      <c r="N1181" s="57" t="str">
        <f>UPPER(VLOOKUP(tbl_raw_data[[#This Row],[Analyst]],[1]setting!$A$1:$B$15,2,0))</f>
        <v>NAVED</v>
      </c>
      <c r="O1181" s="57" t="str">
        <f>UPPER(tbl_raw_data[[#This Row],[Outcome]])</f>
        <v>DECLINE</v>
      </c>
      <c r="P1181" s="57" t="str">
        <f>UPPER(tbl_raw_data[[#This Row],[Queue Name]])</f>
        <v>CONSUMER PRE BUREAU</v>
      </c>
      <c r="Q1181" s="57" t="str">
        <f>IF(tbl_raw_data[[#This Row],[time_taken_in_mins]]&lt;=20,"SLA_MET","SLA_NOT_MET")</f>
        <v>SLA_MET</v>
      </c>
    </row>
    <row r="1182" spans="1:17" ht="15" customHeight="1" x14ac:dyDescent="0.25">
      <c r="A1182" s="22" t="s">
        <v>1236</v>
      </c>
      <c r="B1182" s="6">
        <v>45140.736250000002</v>
      </c>
      <c r="C1182" s="9">
        <v>45140.740277777775</v>
      </c>
      <c r="D1182" s="10" t="s">
        <v>8</v>
      </c>
      <c r="E1182" s="10" t="s">
        <v>9</v>
      </c>
      <c r="F1182" s="10" t="s">
        <v>10</v>
      </c>
      <c r="G1182" s="108" t="s">
        <v>1237</v>
      </c>
      <c r="H11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82" s="48">
        <f>tbl_raw_data[[#This Row],[Date Actioned]]-tbl_raw_data[[#This Row],[Date Tagged]]</f>
        <v>4.0277777734445408E-3</v>
      </c>
      <c r="J1182" s="50">
        <f>HOUR(tbl_raw_data[[#This Row],[time_taken]])*60+MINUTE(tbl_raw_data[[#This Row],[time_taken]])+SECOND(tbl_raw_data[[#This Row],[time_taken]])/60</f>
        <v>5.8</v>
      </c>
      <c r="K1182" s="54">
        <f>DATE(YEAR(tbl_raw_data[[#This Row],[Date Actioned]]), MONTH(tbl_raw_data[[#This Row],[Date Actioned]]), DAY(tbl_raw_data[[#This Row],[Date Actioned]]))</f>
        <v>45140</v>
      </c>
      <c r="L1182" s="55" t="str">
        <f>UPPER(TEXT(tbl_raw_data[[#This Row],[Updated_date]],"MMMM"))</f>
        <v>AUGUST</v>
      </c>
      <c r="M1182" s="55" t="str">
        <f>UPPER("Week "&amp;IF(ROUNDUP(DAY(tbl_raw_data[[#This Row],[Updated_date]])/7,0)=5,4,ROUNDUP(DAY(tbl_raw_data[[#This Row],[Updated_date]])/7,0)))</f>
        <v>WEEK 1</v>
      </c>
      <c r="N1182" s="57" t="str">
        <f>UPPER(VLOOKUP(tbl_raw_data[[#This Row],[Analyst]],[1]setting!$A$1:$B$15,2,0))</f>
        <v>SAM</v>
      </c>
      <c r="O1182" s="57" t="str">
        <f>UPPER(tbl_raw_data[[#This Row],[Outcome]])</f>
        <v>WITHDRAW</v>
      </c>
      <c r="P1182" s="57" t="str">
        <f>UPPER(tbl_raw_data[[#This Row],[Queue Name]])</f>
        <v>CONSUMER PRE BUREAU</v>
      </c>
      <c r="Q1182" s="57" t="str">
        <f>IF(tbl_raw_data[[#This Row],[time_taken_in_mins]]&lt;=20,"SLA_MET","SLA_NOT_MET")</f>
        <v>SLA_MET</v>
      </c>
    </row>
    <row r="1183" spans="1:17" ht="15" customHeight="1" x14ac:dyDescent="0.25">
      <c r="A1183" s="5" t="s">
        <v>2694</v>
      </c>
      <c r="B1183" s="12">
        <v>45140.736250000002</v>
      </c>
      <c r="C1183" s="15">
        <v>45140.742164351854</v>
      </c>
      <c r="D1183" s="16" t="s">
        <v>13</v>
      </c>
      <c r="E1183" s="16" t="s">
        <v>9</v>
      </c>
      <c r="F1183" s="16" t="s">
        <v>55</v>
      </c>
      <c r="G1183" s="107" t="s">
        <v>19</v>
      </c>
      <c r="H11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3" s="48">
        <f>tbl_raw_data[[#This Row],[Date Actioned]]-tbl_raw_data[[#This Row],[Date Tagged]]</f>
        <v>5.914351851970423E-3</v>
      </c>
      <c r="J1183" s="50">
        <f>HOUR(tbl_raw_data[[#This Row],[time_taken]])*60+MINUTE(tbl_raw_data[[#This Row],[time_taken]])+SECOND(tbl_raw_data[[#This Row],[time_taken]])/60</f>
        <v>8.5166666666666675</v>
      </c>
      <c r="K1183" s="54">
        <f>DATE(YEAR(tbl_raw_data[[#This Row],[Date Actioned]]), MONTH(tbl_raw_data[[#This Row],[Date Actioned]]), DAY(tbl_raw_data[[#This Row],[Date Actioned]]))</f>
        <v>45140</v>
      </c>
      <c r="L1183" s="55" t="str">
        <f>UPPER(TEXT(tbl_raw_data[[#This Row],[Updated_date]],"MMMM"))</f>
        <v>AUGUST</v>
      </c>
      <c r="M1183" s="55" t="str">
        <f>UPPER("Week "&amp;IF(ROUNDUP(DAY(tbl_raw_data[[#This Row],[Updated_date]])/7,0)=5,4,ROUNDUP(DAY(tbl_raw_data[[#This Row],[Updated_date]])/7,0)))</f>
        <v>WEEK 1</v>
      </c>
      <c r="N1183" s="57" t="str">
        <f>UPPER(VLOOKUP(tbl_raw_data[[#This Row],[Analyst]],[1]setting!$A$1:$B$15,2,0))</f>
        <v>CAMERON</v>
      </c>
      <c r="O1183" s="57" t="str">
        <f>UPPER(tbl_raw_data[[#This Row],[Outcome]])</f>
        <v>APPROVE</v>
      </c>
      <c r="P1183" s="57" t="str">
        <f>UPPER(tbl_raw_data[[#This Row],[Queue Name]])</f>
        <v>CONSUMER PRE BUREAU</v>
      </c>
      <c r="Q1183" s="57" t="str">
        <f>IF(tbl_raw_data[[#This Row],[time_taken_in_mins]]&lt;=20,"SLA_MET","SLA_NOT_MET")</f>
        <v>SLA_MET</v>
      </c>
    </row>
    <row r="1184" spans="1:17" ht="15" customHeight="1" x14ac:dyDescent="0.25">
      <c r="A1184" s="5" t="s">
        <v>1734</v>
      </c>
      <c r="B1184" s="12">
        <v>45140.737118055556</v>
      </c>
      <c r="C1184" s="15">
        <v>45140.74181712963</v>
      </c>
      <c r="D1184" s="16" t="s">
        <v>8</v>
      </c>
      <c r="E1184" s="16" t="s">
        <v>9</v>
      </c>
      <c r="F1184" s="16" t="s">
        <v>10</v>
      </c>
      <c r="G1184" s="107" t="s">
        <v>11</v>
      </c>
      <c r="H11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84" s="48">
        <f>tbl_raw_data[[#This Row],[Date Actioned]]-tbl_raw_data[[#This Row],[Date Tagged]]</f>
        <v>4.6990740738692693E-3</v>
      </c>
      <c r="J1184" s="50">
        <f>HOUR(tbl_raw_data[[#This Row],[time_taken]])*60+MINUTE(tbl_raw_data[[#This Row],[time_taken]])+SECOND(tbl_raw_data[[#This Row],[time_taken]])/60</f>
        <v>6.7666666666666666</v>
      </c>
      <c r="K1184" s="54">
        <f>DATE(YEAR(tbl_raw_data[[#This Row],[Date Actioned]]), MONTH(tbl_raw_data[[#This Row],[Date Actioned]]), DAY(tbl_raw_data[[#This Row],[Date Actioned]]))</f>
        <v>45140</v>
      </c>
      <c r="L1184" s="55" t="str">
        <f>UPPER(TEXT(tbl_raw_data[[#This Row],[Updated_date]],"MMMM"))</f>
        <v>AUGUST</v>
      </c>
      <c r="M1184" s="55" t="str">
        <f>UPPER("Week "&amp;IF(ROUNDUP(DAY(tbl_raw_data[[#This Row],[Updated_date]])/7,0)=5,4,ROUNDUP(DAY(tbl_raw_data[[#This Row],[Updated_date]])/7,0)))</f>
        <v>WEEK 1</v>
      </c>
      <c r="N1184" s="57" t="str">
        <f>UPPER(VLOOKUP(tbl_raw_data[[#This Row],[Analyst]],[1]setting!$A$1:$B$15,2,0))</f>
        <v>SAM</v>
      </c>
      <c r="O1184" s="57" t="str">
        <f>UPPER(tbl_raw_data[[#This Row],[Outcome]])</f>
        <v>WITHDRAW</v>
      </c>
      <c r="P1184" s="57" t="str">
        <f>UPPER(tbl_raw_data[[#This Row],[Queue Name]])</f>
        <v>CONSUMER PRE BUREAU</v>
      </c>
      <c r="Q1184" s="57" t="str">
        <f>IF(tbl_raw_data[[#This Row],[time_taken_in_mins]]&lt;=20,"SLA_MET","SLA_NOT_MET")</f>
        <v>SLA_MET</v>
      </c>
    </row>
    <row r="1185" spans="1:17" ht="15" customHeight="1" x14ac:dyDescent="0.25">
      <c r="A1185" s="11" t="s">
        <v>6179</v>
      </c>
      <c r="B1185" s="6">
        <v>45140.741053240738</v>
      </c>
      <c r="C1185" s="7">
        <v>45140.75340277778</v>
      </c>
      <c r="D1185" s="8" t="s">
        <v>29</v>
      </c>
      <c r="E1185" s="10" t="s">
        <v>41</v>
      </c>
      <c r="F1185" s="8" t="s">
        <v>254</v>
      </c>
      <c r="G1185" s="109"/>
      <c r="H11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85" s="48">
        <f>tbl_raw_data[[#This Row],[Date Actioned]]-tbl_raw_data[[#This Row],[Date Tagged]]</f>
        <v>1.2349537042609882E-2</v>
      </c>
      <c r="J1185" s="50">
        <f>HOUR(tbl_raw_data[[#This Row],[time_taken]])*60+MINUTE(tbl_raw_data[[#This Row],[time_taken]])+SECOND(tbl_raw_data[[#This Row],[time_taken]])/60</f>
        <v>17.783333333333335</v>
      </c>
      <c r="K1185" s="54">
        <f>DATE(YEAR(tbl_raw_data[[#This Row],[Date Actioned]]), MONTH(tbl_raw_data[[#This Row],[Date Actioned]]), DAY(tbl_raw_data[[#This Row],[Date Actioned]]))</f>
        <v>45140</v>
      </c>
      <c r="L1185" s="55" t="str">
        <f>UPPER(TEXT(tbl_raw_data[[#This Row],[Updated_date]],"MMMM"))</f>
        <v>AUGUST</v>
      </c>
      <c r="M1185" s="55" t="str">
        <f>UPPER("Week "&amp;IF(ROUNDUP(DAY(tbl_raw_data[[#This Row],[Updated_date]])/7,0)=5,4,ROUNDUP(DAY(tbl_raw_data[[#This Row],[Updated_date]])/7,0)))</f>
        <v>WEEK 1</v>
      </c>
      <c r="N1185" s="57" t="str">
        <f>UPPER(VLOOKUP(tbl_raw_data[[#This Row],[Analyst]],[1]setting!$A$1:$B$15,2,0))</f>
        <v>FARDIN</v>
      </c>
      <c r="O1185" s="57" t="str">
        <f>UPPER(tbl_raw_data[[#This Row],[Outcome]])</f>
        <v>APPROVE</v>
      </c>
      <c r="P1185" s="57" t="str">
        <f>UPPER(tbl_raw_data[[#This Row],[Queue Name]])</f>
        <v>CONSUMER POST BUREAU</v>
      </c>
      <c r="Q1185" s="57" t="str">
        <f>IF(tbl_raw_data[[#This Row],[time_taken_in_mins]]&lt;=20,"SLA_MET","SLA_NOT_MET")</f>
        <v>SLA_MET</v>
      </c>
    </row>
    <row r="1186" spans="1:17" x14ac:dyDescent="0.25">
      <c r="A1186" s="11" t="s">
        <v>461</v>
      </c>
      <c r="B1186" s="6">
        <v>45140.744398148148</v>
      </c>
      <c r="C1186" s="9">
        <v>45140.747083333335</v>
      </c>
      <c r="D1186" s="10" t="s">
        <v>8</v>
      </c>
      <c r="E1186" s="10" t="s">
        <v>28</v>
      </c>
      <c r="F1186" s="10" t="s">
        <v>55</v>
      </c>
      <c r="G1186" s="108" t="s">
        <v>462</v>
      </c>
      <c r="H11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86" s="48">
        <f>tbl_raw_data[[#This Row],[Date Actioned]]-tbl_raw_data[[#This Row],[Date Tagged]]</f>
        <v>2.6851851871469989E-3</v>
      </c>
      <c r="J1186" s="50">
        <f>HOUR(tbl_raw_data[[#This Row],[time_taken]])*60+MINUTE(tbl_raw_data[[#This Row],[time_taken]])+SECOND(tbl_raw_data[[#This Row],[time_taken]])/60</f>
        <v>3.8666666666666667</v>
      </c>
      <c r="K1186" s="54">
        <f>DATE(YEAR(tbl_raw_data[[#This Row],[Date Actioned]]), MONTH(tbl_raw_data[[#This Row],[Date Actioned]]), DAY(tbl_raw_data[[#This Row],[Date Actioned]]))</f>
        <v>45140</v>
      </c>
      <c r="L1186" s="55" t="str">
        <f>UPPER(TEXT(tbl_raw_data[[#This Row],[Updated_date]],"MMMM"))</f>
        <v>AUGUST</v>
      </c>
      <c r="M1186" s="55" t="str">
        <f>UPPER("Week "&amp;IF(ROUNDUP(DAY(tbl_raw_data[[#This Row],[Updated_date]])/7,0)=5,4,ROUNDUP(DAY(tbl_raw_data[[#This Row],[Updated_date]])/7,0)))</f>
        <v>WEEK 1</v>
      </c>
      <c r="N1186" s="57" t="str">
        <f>UPPER(VLOOKUP(tbl_raw_data[[#This Row],[Analyst]],[1]setting!$A$1:$B$15,2,0))</f>
        <v>CAMERON</v>
      </c>
      <c r="O1186" s="57" t="str">
        <f>UPPER(tbl_raw_data[[#This Row],[Outcome]])</f>
        <v>WITHDRAW</v>
      </c>
      <c r="P1186" s="57" t="str">
        <f>UPPER(tbl_raw_data[[#This Row],[Queue Name]])</f>
        <v>CONSUMER EXISTING</v>
      </c>
      <c r="Q1186" s="57" t="str">
        <f>IF(tbl_raw_data[[#This Row],[time_taken_in_mins]]&lt;=20,"SLA_MET","SLA_NOT_MET")</f>
        <v>SLA_MET</v>
      </c>
    </row>
    <row r="1187" spans="1:17" ht="15" customHeight="1" x14ac:dyDescent="0.25">
      <c r="A1187" s="22" t="s">
        <v>4141</v>
      </c>
      <c r="B1187" s="12">
        <v>45140.757708333331</v>
      </c>
      <c r="C1187" s="15">
        <v>45140.765659722223</v>
      </c>
      <c r="D1187" s="16" t="s">
        <v>13</v>
      </c>
      <c r="E1187" s="16" t="s">
        <v>41</v>
      </c>
      <c r="F1187" s="16" t="s">
        <v>55</v>
      </c>
      <c r="G1187" s="107" t="s">
        <v>21</v>
      </c>
      <c r="H11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7" s="48">
        <f>tbl_raw_data[[#This Row],[Date Actioned]]-tbl_raw_data[[#This Row],[Date Tagged]]</f>
        <v>7.9513888922519982E-3</v>
      </c>
      <c r="J1187" s="50">
        <f>HOUR(tbl_raw_data[[#This Row],[time_taken]])*60+MINUTE(tbl_raw_data[[#This Row],[time_taken]])+SECOND(tbl_raw_data[[#This Row],[time_taken]])/60</f>
        <v>11.45</v>
      </c>
      <c r="K1187" s="54">
        <f>DATE(YEAR(tbl_raw_data[[#This Row],[Date Actioned]]), MONTH(tbl_raw_data[[#This Row],[Date Actioned]]), DAY(tbl_raw_data[[#This Row],[Date Actioned]]))</f>
        <v>45140</v>
      </c>
      <c r="L1187" s="55" t="str">
        <f>UPPER(TEXT(tbl_raw_data[[#This Row],[Updated_date]],"MMMM"))</f>
        <v>AUGUST</v>
      </c>
      <c r="M1187" s="55" t="str">
        <f>UPPER("Week "&amp;IF(ROUNDUP(DAY(tbl_raw_data[[#This Row],[Updated_date]])/7,0)=5,4,ROUNDUP(DAY(tbl_raw_data[[#This Row],[Updated_date]])/7,0)))</f>
        <v>WEEK 1</v>
      </c>
      <c r="N1187" s="57" t="str">
        <f>UPPER(VLOOKUP(tbl_raw_data[[#This Row],[Analyst]],[1]setting!$A$1:$B$15,2,0))</f>
        <v>CAMERON</v>
      </c>
      <c r="O1187" s="57" t="str">
        <f>UPPER(tbl_raw_data[[#This Row],[Outcome]])</f>
        <v>APPROVE</v>
      </c>
      <c r="P1187" s="57" t="str">
        <f>UPPER(tbl_raw_data[[#This Row],[Queue Name]])</f>
        <v>CONSUMER POST BUREAU</v>
      </c>
      <c r="Q1187" s="57" t="str">
        <f>IF(tbl_raw_data[[#This Row],[time_taken_in_mins]]&lt;=20,"SLA_MET","SLA_NOT_MET")</f>
        <v>SLA_MET</v>
      </c>
    </row>
    <row r="1188" spans="1:17" ht="15" customHeight="1" x14ac:dyDescent="0.25">
      <c r="A1188" s="22" t="s">
        <v>1463</v>
      </c>
      <c r="B1188" s="12">
        <v>45140.75849537037</v>
      </c>
      <c r="C1188" s="15">
        <v>45140.762870370374</v>
      </c>
      <c r="D1188" s="16" t="s">
        <v>8</v>
      </c>
      <c r="E1188" s="16" t="s">
        <v>9</v>
      </c>
      <c r="F1188" s="16" t="s">
        <v>10</v>
      </c>
      <c r="G1188" s="107" t="s">
        <v>1464</v>
      </c>
      <c r="H11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188" s="48">
        <f>tbl_raw_data[[#This Row],[Date Actioned]]-tbl_raw_data[[#This Row],[Date Tagged]]</f>
        <v>4.3750000040745363E-3</v>
      </c>
      <c r="J1188" s="50">
        <f>HOUR(tbl_raw_data[[#This Row],[time_taken]])*60+MINUTE(tbl_raw_data[[#This Row],[time_taken]])+SECOND(tbl_raw_data[[#This Row],[time_taken]])/60</f>
        <v>6.3</v>
      </c>
      <c r="K1188" s="54">
        <f>DATE(YEAR(tbl_raw_data[[#This Row],[Date Actioned]]), MONTH(tbl_raw_data[[#This Row],[Date Actioned]]), DAY(tbl_raw_data[[#This Row],[Date Actioned]]))</f>
        <v>45140</v>
      </c>
      <c r="L1188" s="55" t="str">
        <f>UPPER(TEXT(tbl_raw_data[[#This Row],[Updated_date]],"MMMM"))</f>
        <v>AUGUST</v>
      </c>
      <c r="M1188" s="55" t="str">
        <f>UPPER("Week "&amp;IF(ROUNDUP(DAY(tbl_raw_data[[#This Row],[Updated_date]])/7,0)=5,4,ROUNDUP(DAY(tbl_raw_data[[#This Row],[Updated_date]])/7,0)))</f>
        <v>WEEK 1</v>
      </c>
      <c r="N1188" s="57" t="str">
        <f>UPPER(VLOOKUP(tbl_raw_data[[#This Row],[Analyst]],[1]setting!$A$1:$B$15,2,0))</f>
        <v>SAM</v>
      </c>
      <c r="O1188" s="57" t="str">
        <f>UPPER(tbl_raw_data[[#This Row],[Outcome]])</f>
        <v>WITHDRAW</v>
      </c>
      <c r="P1188" s="57" t="str">
        <f>UPPER(tbl_raw_data[[#This Row],[Queue Name]])</f>
        <v>CONSUMER PRE BUREAU</v>
      </c>
      <c r="Q1188" s="57" t="str">
        <f>IF(tbl_raw_data[[#This Row],[time_taken_in_mins]]&lt;=20,"SLA_MET","SLA_NOT_MET")</f>
        <v>SLA_MET</v>
      </c>
    </row>
    <row r="1189" spans="1:17" ht="15" customHeight="1" x14ac:dyDescent="0.25">
      <c r="A1189" s="5" t="s">
        <v>216</v>
      </c>
      <c r="B1189" s="6">
        <v>45140.759004629632</v>
      </c>
      <c r="C1189" s="9">
        <v>45140.760983796295</v>
      </c>
      <c r="D1189" s="10" t="s">
        <v>13</v>
      </c>
      <c r="E1189" s="10" t="s">
        <v>28</v>
      </c>
      <c r="F1189" s="10" t="s">
        <v>18</v>
      </c>
      <c r="G1189" s="108" t="s">
        <v>67</v>
      </c>
      <c r="H11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89" s="48">
        <f>tbl_raw_data[[#This Row],[Date Actioned]]-tbl_raw_data[[#This Row],[Date Tagged]]</f>
        <v>1.9791666636592709E-3</v>
      </c>
      <c r="J1189" s="50">
        <f>HOUR(tbl_raw_data[[#This Row],[time_taken]])*60+MINUTE(tbl_raw_data[[#This Row],[time_taken]])+SECOND(tbl_raw_data[[#This Row],[time_taken]])/60</f>
        <v>2.85</v>
      </c>
      <c r="K1189" s="54">
        <f>DATE(YEAR(tbl_raw_data[[#This Row],[Date Actioned]]), MONTH(tbl_raw_data[[#This Row],[Date Actioned]]), DAY(tbl_raw_data[[#This Row],[Date Actioned]]))</f>
        <v>45140</v>
      </c>
      <c r="L1189" s="55" t="str">
        <f>UPPER(TEXT(tbl_raw_data[[#This Row],[Updated_date]],"MMMM"))</f>
        <v>AUGUST</v>
      </c>
      <c r="M1189" s="55" t="str">
        <f>UPPER("Week "&amp;IF(ROUNDUP(DAY(tbl_raw_data[[#This Row],[Updated_date]])/7,0)=5,4,ROUNDUP(DAY(tbl_raw_data[[#This Row],[Updated_date]])/7,0)))</f>
        <v>WEEK 1</v>
      </c>
      <c r="N1189" s="57" t="str">
        <f>UPPER(VLOOKUP(tbl_raw_data[[#This Row],[Analyst]],[1]setting!$A$1:$B$15,2,0))</f>
        <v>RAJ</v>
      </c>
      <c r="O1189" s="57" t="str">
        <f>UPPER(tbl_raw_data[[#This Row],[Outcome]])</f>
        <v>APPROVE</v>
      </c>
      <c r="P1189" s="57" t="str">
        <f>UPPER(tbl_raw_data[[#This Row],[Queue Name]])</f>
        <v>CONSUMER EXISTING</v>
      </c>
      <c r="Q1189" s="57" t="str">
        <f>IF(tbl_raw_data[[#This Row],[time_taken_in_mins]]&lt;=20,"SLA_MET","SLA_NOT_MET")</f>
        <v>SLA_MET</v>
      </c>
    </row>
    <row r="1190" spans="1:17" ht="15" customHeight="1" x14ac:dyDescent="0.25">
      <c r="A1190" s="11" t="s">
        <v>1577</v>
      </c>
      <c r="B1190" s="12">
        <v>45140.763194444444</v>
      </c>
      <c r="C1190" s="13">
        <v>45140.767743055556</v>
      </c>
      <c r="D1190" s="14" t="s">
        <v>29</v>
      </c>
      <c r="E1190" s="16" t="s">
        <v>28</v>
      </c>
      <c r="F1190" s="14" t="s">
        <v>254</v>
      </c>
      <c r="G1190" s="106"/>
      <c r="H11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0" s="48">
        <f>tbl_raw_data[[#This Row],[Date Actioned]]-tbl_raw_data[[#This Row],[Date Tagged]]</f>
        <v>4.5486111121135764E-3</v>
      </c>
      <c r="J1190" s="50">
        <f>HOUR(tbl_raw_data[[#This Row],[time_taken]])*60+MINUTE(tbl_raw_data[[#This Row],[time_taken]])+SECOND(tbl_raw_data[[#This Row],[time_taken]])/60</f>
        <v>6.55</v>
      </c>
      <c r="K1190" s="54">
        <f>DATE(YEAR(tbl_raw_data[[#This Row],[Date Actioned]]), MONTH(tbl_raw_data[[#This Row],[Date Actioned]]), DAY(tbl_raw_data[[#This Row],[Date Actioned]]))</f>
        <v>45140</v>
      </c>
      <c r="L1190" s="55" t="str">
        <f>UPPER(TEXT(tbl_raw_data[[#This Row],[Updated_date]],"MMMM"))</f>
        <v>AUGUST</v>
      </c>
      <c r="M1190" s="55" t="str">
        <f>UPPER("Week "&amp;IF(ROUNDUP(DAY(tbl_raw_data[[#This Row],[Updated_date]])/7,0)=5,4,ROUNDUP(DAY(tbl_raw_data[[#This Row],[Updated_date]])/7,0)))</f>
        <v>WEEK 1</v>
      </c>
      <c r="N1190" s="57" t="str">
        <f>UPPER(VLOOKUP(tbl_raw_data[[#This Row],[Analyst]],[1]setting!$A$1:$B$15,2,0))</f>
        <v>FARDIN</v>
      </c>
      <c r="O1190" s="57" t="str">
        <f>UPPER(tbl_raw_data[[#This Row],[Outcome]])</f>
        <v>APPROVE</v>
      </c>
      <c r="P1190" s="57" t="str">
        <f>UPPER(tbl_raw_data[[#This Row],[Queue Name]])</f>
        <v>CONSUMER EXISTING</v>
      </c>
      <c r="Q1190" s="57" t="str">
        <f>IF(tbl_raw_data[[#This Row],[time_taken_in_mins]]&lt;=20,"SLA_MET","SLA_NOT_MET")</f>
        <v>SLA_MET</v>
      </c>
    </row>
    <row r="1191" spans="1:17" ht="15" customHeight="1" x14ac:dyDescent="0.25">
      <c r="A1191" s="5" t="s">
        <v>415</v>
      </c>
      <c r="B1191" s="6">
        <v>45140.764050925929</v>
      </c>
      <c r="C1191" s="9">
        <v>45140.766631944447</v>
      </c>
      <c r="D1191" s="10" t="s">
        <v>8</v>
      </c>
      <c r="E1191" s="10" t="s">
        <v>9</v>
      </c>
      <c r="F1191" s="10" t="s">
        <v>10</v>
      </c>
      <c r="G1191" s="108" t="s">
        <v>416</v>
      </c>
      <c r="H11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91" s="48">
        <f>tbl_raw_data[[#This Row],[Date Actioned]]-tbl_raw_data[[#This Row],[Date Tagged]]</f>
        <v>2.5810185179580003E-3</v>
      </c>
      <c r="J1191" s="50">
        <f>HOUR(tbl_raw_data[[#This Row],[time_taken]])*60+MINUTE(tbl_raw_data[[#This Row],[time_taken]])+SECOND(tbl_raw_data[[#This Row],[time_taken]])/60</f>
        <v>3.7166666666666668</v>
      </c>
      <c r="K1191" s="54">
        <f>DATE(YEAR(tbl_raw_data[[#This Row],[Date Actioned]]), MONTH(tbl_raw_data[[#This Row],[Date Actioned]]), DAY(tbl_raw_data[[#This Row],[Date Actioned]]))</f>
        <v>45140</v>
      </c>
      <c r="L1191" s="55" t="str">
        <f>UPPER(TEXT(tbl_raw_data[[#This Row],[Updated_date]],"MMMM"))</f>
        <v>AUGUST</v>
      </c>
      <c r="M1191" s="55" t="str">
        <f>UPPER("Week "&amp;IF(ROUNDUP(DAY(tbl_raw_data[[#This Row],[Updated_date]])/7,0)=5,4,ROUNDUP(DAY(tbl_raw_data[[#This Row],[Updated_date]])/7,0)))</f>
        <v>WEEK 1</v>
      </c>
      <c r="N1191" s="57" t="str">
        <f>UPPER(VLOOKUP(tbl_raw_data[[#This Row],[Analyst]],[1]setting!$A$1:$B$15,2,0))</f>
        <v>SAM</v>
      </c>
      <c r="O1191" s="57" t="str">
        <f>UPPER(tbl_raw_data[[#This Row],[Outcome]])</f>
        <v>WITHDRAW</v>
      </c>
      <c r="P1191" s="57" t="str">
        <f>UPPER(tbl_raw_data[[#This Row],[Queue Name]])</f>
        <v>CONSUMER PRE BUREAU</v>
      </c>
      <c r="Q1191" s="57" t="str">
        <f>IF(tbl_raw_data[[#This Row],[time_taken_in_mins]]&lt;=20,"SLA_MET","SLA_NOT_MET")</f>
        <v>SLA_MET</v>
      </c>
    </row>
    <row r="1192" spans="1:17" ht="15" customHeight="1" x14ac:dyDescent="0.25">
      <c r="A1192" s="11" t="s">
        <v>5424</v>
      </c>
      <c r="B1192" s="12">
        <v>45140.765972222223</v>
      </c>
      <c r="C1192" s="13">
        <v>45140.776412037034</v>
      </c>
      <c r="D1192" s="14" t="s">
        <v>40</v>
      </c>
      <c r="E1192" s="16" t="s">
        <v>41</v>
      </c>
      <c r="F1192" s="14" t="s">
        <v>455</v>
      </c>
      <c r="G1192" s="106"/>
      <c r="H11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2" s="48">
        <f>tbl_raw_data[[#This Row],[Date Actioned]]-tbl_raw_data[[#This Row],[Date Tagged]]</f>
        <v>1.0439814810524695E-2</v>
      </c>
      <c r="J1192" s="50">
        <f>HOUR(tbl_raw_data[[#This Row],[time_taken]])*60+MINUTE(tbl_raw_data[[#This Row],[time_taken]])+SECOND(tbl_raw_data[[#This Row],[time_taken]])/60</f>
        <v>15.033333333333333</v>
      </c>
      <c r="K1192" s="54">
        <f>DATE(YEAR(tbl_raw_data[[#This Row],[Date Actioned]]), MONTH(tbl_raw_data[[#This Row],[Date Actioned]]), DAY(tbl_raw_data[[#This Row],[Date Actioned]]))</f>
        <v>45140</v>
      </c>
      <c r="L1192" s="55" t="str">
        <f>UPPER(TEXT(tbl_raw_data[[#This Row],[Updated_date]],"MMMM"))</f>
        <v>AUGUST</v>
      </c>
      <c r="M1192" s="55" t="str">
        <f>UPPER("Week "&amp;IF(ROUNDUP(DAY(tbl_raw_data[[#This Row],[Updated_date]])/7,0)=5,4,ROUNDUP(DAY(tbl_raw_data[[#This Row],[Updated_date]])/7,0)))</f>
        <v>WEEK 1</v>
      </c>
      <c r="N1192" s="57" t="str">
        <f>UPPER(VLOOKUP(tbl_raw_data[[#This Row],[Analyst]],[1]setting!$A$1:$B$15,2,0))</f>
        <v>ROHAN</v>
      </c>
      <c r="O1192" s="57" t="str">
        <f>UPPER(tbl_raw_data[[#This Row],[Outcome]])</f>
        <v>WITHDRAW</v>
      </c>
      <c r="P1192" s="57" t="str">
        <f>UPPER(tbl_raw_data[[#This Row],[Queue Name]])</f>
        <v>CONSUMER POST BUREAU</v>
      </c>
      <c r="Q1192" s="57" t="str">
        <f>IF(tbl_raw_data[[#This Row],[time_taken_in_mins]]&lt;=20,"SLA_MET","SLA_NOT_MET")</f>
        <v>SLA_MET</v>
      </c>
    </row>
    <row r="1193" spans="1:17" ht="15" customHeight="1" x14ac:dyDescent="0.25">
      <c r="A1193" s="5" t="s">
        <v>702</v>
      </c>
      <c r="B1193" s="6">
        <v>45140.767800925925</v>
      </c>
      <c r="C1193" s="9">
        <v>45140.770972222221</v>
      </c>
      <c r="D1193" s="10" t="s">
        <v>46</v>
      </c>
      <c r="E1193" s="10" t="s">
        <v>9</v>
      </c>
      <c r="F1193" s="10" t="s">
        <v>10</v>
      </c>
      <c r="G1193" s="108" t="s">
        <v>94</v>
      </c>
      <c r="H11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93" s="48">
        <f>tbl_raw_data[[#This Row],[Date Actioned]]-tbl_raw_data[[#This Row],[Date Tagged]]</f>
        <v>3.1712962954770774E-3</v>
      </c>
      <c r="J1193" s="50">
        <f>HOUR(tbl_raw_data[[#This Row],[time_taken]])*60+MINUTE(tbl_raw_data[[#This Row],[time_taken]])+SECOND(tbl_raw_data[[#This Row],[time_taken]])/60</f>
        <v>4.5666666666666664</v>
      </c>
      <c r="K1193" s="54">
        <f>DATE(YEAR(tbl_raw_data[[#This Row],[Date Actioned]]), MONTH(tbl_raw_data[[#This Row],[Date Actioned]]), DAY(tbl_raw_data[[#This Row],[Date Actioned]]))</f>
        <v>45140</v>
      </c>
      <c r="L1193" s="55" t="str">
        <f>UPPER(TEXT(tbl_raw_data[[#This Row],[Updated_date]],"MMMM"))</f>
        <v>AUGUST</v>
      </c>
      <c r="M1193" s="55" t="str">
        <f>UPPER("Week "&amp;IF(ROUNDUP(DAY(tbl_raw_data[[#This Row],[Updated_date]])/7,0)=5,4,ROUNDUP(DAY(tbl_raw_data[[#This Row],[Updated_date]])/7,0)))</f>
        <v>WEEK 1</v>
      </c>
      <c r="N1193" s="57" t="str">
        <f>UPPER(VLOOKUP(tbl_raw_data[[#This Row],[Analyst]],[1]setting!$A$1:$B$15,2,0))</f>
        <v>SAM</v>
      </c>
      <c r="O1193" s="57" t="str">
        <f>UPPER(tbl_raw_data[[#This Row],[Outcome]])</f>
        <v>DECLINE</v>
      </c>
      <c r="P1193" s="57" t="str">
        <f>UPPER(tbl_raw_data[[#This Row],[Queue Name]])</f>
        <v>CONSUMER PRE BUREAU</v>
      </c>
      <c r="Q1193" s="57" t="str">
        <f>IF(tbl_raw_data[[#This Row],[time_taken_in_mins]]&lt;=20,"SLA_MET","SLA_NOT_MET")</f>
        <v>SLA_MET</v>
      </c>
    </row>
    <row r="1194" spans="1:17" ht="15" customHeight="1" x14ac:dyDescent="0.25">
      <c r="A1194" s="22" t="s">
        <v>283</v>
      </c>
      <c r="B1194" s="6">
        <v>45140.770335648151</v>
      </c>
      <c r="C1194" s="9">
        <v>45140.772511574076</v>
      </c>
      <c r="D1194" s="10" t="s">
        <v>8</v>
      </c>
      <c r="E1194" s="10" t="s">
        <v>9</v>
      </c>
      <c r="F1194" s="10" t="s">
        <v>10</v>
      </c>
      <c r="G1194" s="108" t="s">
        <v>11</v>
      </c>
      <c r="H11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194" s="48">
        <f>tbl_raw_data[[#This Row],[Date Actioned]]-tbl_raw_data[[#This Row],[Date Tagged]]</f>
        <v>2.1759259252576157E-3</v>
      </c>
      <c r="J1194" s="50">
        <f>HOUR(tbl_raw_data[[#This Row],[time_taken]])*60+MINUTE(tbl_raw_data[[#This Row],[time_taken]])+SECOND(tbl_raw_data[[#This Row],[time_taken]])/60</f>
        <v>3.1333333333333333</v>
      </c>
      <c r="K1194" s="54">
        <f>DATE(YEAR(tbl_raw_data[[#This Row],[Date Actioned]]), MONTH(tbl_raw_data[[#This Row],[Date Actioned]]), DAY(tbl_raw_data[[#This Row],[Date Actioned]]))</f>
        <v>45140</v>
      </c>
      <c r="L1194" s="55" t="str">
        <f>UPPER(TEXT(tbl_raw_data[[#This Row],[Updated_date]],"MMMM"))</f>
        <v>AUGUST</v>
      </c>
      <c r="M1194" s="55" t="str">
        <f>UPPER("Week "&amp;IF(ROUNDUP(DAY(tbl_raw_data[[#This Row],[Updated_date]])/7,0)=5,4,ROUNDUP(DAY(tbl_raw_data[[#This Row],[Updated_date]])/7,0)))</f>
        <v>WEEK 1</v>
      </c>
      <c r="N1194" s="57" t="str">
        <f>UPPER(VLOOKUP(tbl_raw_data[[#This Row],[Analyst]],[1]setting!$A$1:$B$15,2,0))</f>
        <v>SAM</v>
      </c>
      <c r="O1194" s="57" t="str">
        <f>UPPER(tbl_raw_data[[#This Row],[Outcome]])</f>
        <v>WITHDRAW</v>
      </c>
      <c r="P1194" s="57" t="str">
        <f>UPPER(tbl_raw_data[[#This Row],[Queue Name]])</f>
        <v>CONSUMER PRE BUREAU</v>
      </c>
      <c r="Q1194" s="57" t="str">
        <f>IF(tbl_raw_data[[#This Row],[time_taken_in_mins]]&lt;=20,"SLA_MET","SLA_NOT_MET")</f>
        <v>SLA_MET</v>
      </c>
    </row>
    <row r="1195" spans="1:17" ht="15" customHeight="1" x14ac:dyDescent="0.25">
      <c r="A1195" s="22" t="s">
        <v>3602</v>
      </c>
      <c r="B1195" s="6">
        <v>45140.770752314813</v>
      </c>
      <c r="C1195" s="7">
        <v>45140.777916666666</v>
      </c>
      <c r="D1195" s="8" t="s">
        <v>29</v>
      </c>
      <c r="E1195" s="10" t="s">
        <v>41</v>
      </c>
      <c r="F1195" s="8" t="s">
        <v>254</v>
      </c>
      <c r="G1195" s="109"/>
      <c r="H11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5" s="48">
        <f>tbl_raw_data[[#This Row],[Date Actioned]]-tbl_raw_data[[#This Row],[Date Tagged]]</f>
        <v>7.1643518531345762E-3</v>
      </c>
      <c r="J1195" s="50">
        <f>HOUR(tbl_raw_data[[#This Row],[time_taken]])*60+MINUTE(tbl_raw_data[[#This Row],[time_taken]])+SECOND(tbl_raw_data[[#This Row],[time_taken]])/60</f>
        <v>10.316666666666666</v>
      </c>
      <c r="K1195" s="54">
        <f>DATE(YEAR(tbl_raw_data[[#This Row],[Date Actioned]]), MONTH(tbl_raw_data[[#This Row],[Date Actioned]]), DAY(tbl_raw_data[[#This Row],[Date Actioned]]))</f>
        <v>45140</v>
      </c>
      <c r="L1195" s="55" t="str">
        <f>UPPER(TEXT(tbl_raw_data[[#This Row],[Updated_date]],"MMMM"))</f>
        <v>AUGUST</v>
      </c>
      <c r="M1195" s="55" t="str">
        <f>UPPER("Week "&amp;IF(ROUNDUP(DAY(tbl_raw_data[[#This Row],[Updated_date]])/7,0)=5,4,ROUNDUP(DAY(tbl_raw_data[[#This Row],[Updated_date]])/7,0)))</f>
        <v>WEEK 1</v>
      </c>
      <c r="N1195" s="57" t="str">
        <f>UPPER(VLOOKUP(tbl_raw_data[[#This Row],[Analyst]],[1]setting!$A$1:$B$15,2,0))</f>
        <v>FARDIN</v>
      </c>
      <c r="O1195" s="57" t="str">
        <f>UPPER(tbl_raw_data[[#This Row],[Outcome]])</f>
        <v>APPROVE</v>
      </c>
      <c r="P1195" s="57" t="str">
        <f>UPPER(tbl_raw_data[[#This Row],[Queue Name]])</f>
        <v>CONSUMER POST BUREAU</v>
      </c>
      <c r="Q1195" s="57" t="str">
        <f>IF(tbl_raw_data[[#This Row],[time_taken_in_mins]]&lt;=20,"SLA_MET","SLA_NOT_MET")</f>
        <v>SLA_MET</v>
      </c>
    </row>
    <row r="1196" spans="1:17" ht="15" customHeight="1" x14ac:dyDescent="0.25">
      <c r="A1196" s="5" t="s">
        <v>2522</v>
      </c>
      <c r="B1196" s="12">
        <v>45140.770891203705</v>
      </c>
      <c r="C1196" s="13">
        <v>45140.776620370372</v>
      </c>
      <c r="D1196" s="14" t="s">
        <v>29</v>
      </c>
      <c r="E1196" s="16" t="s">
        <v>28</v>
      </c>
      <c r="F1196" s="14" t="s">
        <v>86</v>
      </c>
      <c r="G1196" s="106"/>
      <c r="H11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6" s="48">
        <f>tbl_raw_data[[#This Row],[Date Actioned]]-tbl_raw_data[[#This Row],[Date Tagged]]</f>
        <v>5.7291666671517305E-3</v>
      </c>
      <c r="J1196" s="50">
        <f>HOUR(tbl_raw_data[[#This Row],[time_taken]])*60+MINUTE(tbl_raw_data[[#This Row],[time_taken]])+SECOND(tbl_raw_data[[#This Row],[time_taken]])/60</f>
        <v>8.25</v>
      </c>
      <c r="K1196" s="54">
        <f>DATE(YEAR(tbl_raw_data[[#This Row],[Date Actioned]]), MONTH(tbl_raw_data[[#This Row],[Date Actioned]]), DAY(tbl_raw_data[[#This Row],[Date Actioned]]))</f>
        <v>45140</v>
      </c>
      <c r="L1196" s="55" t="str">
        <f>UPPER(TEXT(tbl_raw_data[[#This Row],[Updated_date]],"MMMM"))</f>
        <v>AUGUST</v>
      </c>
      <c r="M1196" s="55" t="str">
        <f>UPPER("Week "&amp;IF(ROUNDUP(DAY(tbl_raw_data[[#This Row],[Updated_date]])/7,0)=5,4,ROUNDUP(DAY(tbl_raw_data[[#This Row],[Updated_date]])/7,0)))</f>
        <v>WEEK 1</v>
      </c>
      <c r="N1196" s="57" t="str">
        <f>UPPER(VLOOKUP(tbl_raw_data[[#This Row],[Analyst]],[1]setting!$A$1:$B$15,2,0))</f>
        <v>ASIF</v>
      </c>
      <c r="O1196" s="57" t="str">
        <f>UPPER(tbl_raw_data[[#This Row],[Outcome]])</f>
        <v>APPROVE</v>
      </c>
      <c r="P1196" s="57" t="str">
        <f>UPPER(tbl_raw_data[[#This Row],[Queue Name]])</f>
        <v>CONSUMER EXISTING</v>
      </c>
      <c r="Q1196" s="57" t="str">
        <f>IF(tbl_raw_data[[#This Row],[time_taken_in_mins]]&lt;=20,"SLA_MET","SLA_NOT_MET")</f>
        <v>SLA_MET</v>
      </c>
    </row>
    <row r="1197" spans="1:17" ht="15" customHeight="1" x14ac:dyDescent="0.25">
      <c r="A1197" s="11" t="s">
        <v>5717</v>
      </c>
      <c r="B1197" s="6">
        <v>45140.771840277775</v>
      </c>
      <c r="C1197" s="7">
        <v>45140.783020833333</v>
      </c>
      <c r="D1197" s="8" t="s">
        <v>29</v>
      </c>
      <c r="E1197" s="10" t="s">
        <v>28</v>
      </c>
      <c r="F1197" s="8" t="s">
        <v>86</v>
      </c>
      <c r="G1197" s="109"/>
      <c r="H11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7" s="48">
        <f>tbl_raw_data[[#This Row],[Date Actioned]]-tbl_raw_data[[#This Row],[Date Tagged]]</f>
        <v>1.1180555557075422E-2</v>
      </c>
      <c r="J1197" s="50">
        <f>HOUR(tbl_raw_data[[#This Row],[time_taken]])*60+MINUTE(tbl_raw_data[[#This Row],[time_taken]])+SECOND(tbl_raw_data[[#This Row],[time_taken]])/60</f>
        <v>16.100000000000001</v>
      </c>
      <c r="K1197" s="54">
        <f>DATE(YEAR(tbl_raw_data[[#This Row],[Date Actioned]]), MONTH(tbl_raw_data[[#This Row],[Date Actioned]]), DAY(tbl_raw_data[[#This Row],[Date Actioned]]))</f>
        <v>45140</v>
      </c>
      <c r="L1197" s="55" t="str">
        <f>UPPER(TEXT(tbl_raw_data[[#This Row],[Updated_date]],"MMMM"))</f>
        <v>AUGUST</v>
      </c>
      <c r="M1197" s="55" t="str">
        <f>UPPER("Week "&amp;IF(ROUNDUP(DAY(tbl_raw_data[[#This Row],[Updated_date]])/7,0)=5,4,ROUNDUP(DAY(tbl_raw_data[[#This Row],[Updated_date]])/7,0)))</f>
        <v>WEEK 1</v>
      </c>
      <c r="N1197" s="57" t="str">
        <f>UPPER(VLOOKUP(tbl_raw_data[[#This Row],[Analyst]],[1]setting!$A$1:$B$15,2,0))</f>
        <v>ASIF</v>
      </c>
      <c r="O1197" s="57" t="str">
        <f>UPPER(tbl_raw_data[[#This Row],[Outcome]])</f>
        <v>APPROVE</v>
      </c>
      <c r="P1197" s="57" t="str">
        <f>UPPER(tbl_raw_data[[#This Row],[Queue Name]])</f>
        <v>CONSUMER EXISTING</v>
      </c>
      <c r="Q1197" s="57" t="str">
        <f>IF(tbl_raw_data[[#This Row],[time_taken_in_mins]]&lt;=20,"SLA_MET","SLA_NOT_MET")</f>
        <v>SLA_MET</v>
      </c>
    </row>
    <row r="1198" spans="1:17" ht="15" customHeight="1" x14ac:dyDescent="0.25">
      <c r="A1198" s="22" t="s">
        <v>585</v>
      </c>
      <c r="B1198" s="12">
        <v>45140.773506944446</v>
      </c>
      <c r="C1198" s="15">
        <v>45140.776469907411</v>
      </c>
      <c r="D1198" s="16" t="s">
        <v>13</v>
      </c>
      <c r="E1198" s="16" t="s">
        <v>9</v>
      </c>
      <c r="F1198" s="16" t="s">
        <v>109</v>
      </c>
      <c r="G1198" s="107" t="s">
        <v>29</v>
      </c>
      <c r="H11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198" s="48">
        <f>tbl_raw_data[[#This Row],[Date Actioned]]-tbl_raw_data[[#This Row],[Date Tagged]]</f>
        <v>2.9629629643750377E-3</v>
      </c>
      <c r="J1198" s="50">
        <f>HOUR(tbl_raw_data[[#This Row],[time_taken]])*60+MINUTE(tbl_raw_data[[#This Row],[time_taken]])+SECOND(tbl_raw_data[[#This Row],[time_taken]])/60</f>
        <v>4.2666666666666666</v>
      </c>
      <c r="K1198" s="54">
        <f>DATE(YEAR(tbl_raw_data[[#This Row],[Date Actioned]]), MONTH(tbl_raw_data[[#This Row],[Date Actioned]]), DAY(tbl_raw_data[[#This Row],[Date Actioned]]))</f>
        <v>45140</v>
      </c>
      <c r="L1198" s="55" t="str">
        <f>UPPER(TEXT(tbl_raw_data[[#This Row],[Updated_date]],"MMMM"))</f>
        <v>AUGUST</v>
      </c>
      <c r="M1198" s="55" t="str">
        <f>UPPER("Week "&amp;IF(ROUNDUP(DAY(tbl_raw_data[[#This Row],[Updated_date]])/7,0)=5,4,ROUNDUP(DAY(tbl_raw_data[[#This Row],[Updated_date]])/7,0)))</f>
        <v>WEEK 1</v>
      </c>
      <c r="N1198" s="57" t="str">
        <f>UPPER(VLOOKUP(tbl_raw_data[[#This Row],[Analyst]],[1]setting!$A$1:$B$15,2,0))</f>
        <v>NAVED</v>
      </c>
      <c r="O1198" s="57" t="str">
        <f>UPPER(tbl_raw_data[[#This Row],[Outcome]])</f>
        <v>APPROVE</v>
      </c>
      <c r="P1198" s="57" t="str">
        <f>UPPER(tbl_raw_data[[#This Row],[Queue Name]])</f>
        <v>CONSUMER PRE BUREAU</v>
      </c>
      <c r="Q1198" s="57" t="str">
        <f>IF(tbl_raw_data[[#This Row],[time_taken_in_mins]]&lt;=20,"SLA_MET","SLA_NOT_MET")</f>
        <v>SLA_MET</v>
      </c>
    </row>
    <row r="1199" spans="1:17" ht="15" customHeight="1" x14ac:dyDescent="0.25">
      <c r="A1199" s="5" t="s">
        <v>1893</v>
      </c>
      <c r="B1199" s="6">
        <v>45140.774872685186</v>
      </c>
      <c r="C1199" s="7">
        <v>45140.779791666668</v>
      </c>
      <c r="D1199" s="8" t="s">
        <v>29</v>
      </c>
      <c r="E1199" s="10" t="s">
        <v>28</v>
      </c>
      <c r="F1199" s="8" t="s">
        <v>455</v>
      </c>
      <c r="G1199" s="109"/>
      <c r="H11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199" s="48">
        <f>tbl_raw_data[[#This Row],[Date Actioned]]-tbl_raw_data[[#This Row],[Date Tagged]]</f>
        <v>4.9189814817509614E-3</v>
      </c>
      <c r="J1199" s="50">
        <f>HOUR(tbl_raw_data[[#This Row],[time_taken]])*60+MINUTE(tbl_raw_data[[#This Row],[time_taken]])+SECOND(tbl_raw_data[[#This Row],[time_taken]])/60</f>
        <v>7.083333333333333</v>
      </c>
      <c r="K1199" s="54">
        <f>DATE(YEAR(tbl_raw_data[[#This Row],[Date Actioned]]), MONTH(tbl_raw_data[[#This Row],[Date Actioned]]), DAY(tbl_raw_data[[#This Row],[Date Actioned]]))</f>
        <v>45140</v>
      </c>
      <c r="L1199" s="55" t="str">
        <f>UPPER(TEXT(tbl_raw_data[[#This Row],[Updated_date]],"MMMM"))</f>
        <v>AUGUST</v>
      </c>
      <c r="M1199" s="55" t="str">
        <f>UPPER("Week "&amp;IF(ROUNDUP(DAY(tbl_raw_data[[#This Row],[Updated_date]])/7,0)=5,4,ROUNDUP(DAY(tbl_raw_data[[#This Row],[Updated_date]])/7,0)))</f>
        <v>WEEK 1</v>
      </c>
      <c r="N1199" s="57" t="str">
        <f>UPPER(VLOOKUP(tbl_raw_data[[#This Row],[Analyst]],[1]setting!$A$1:$B$15,2,0))</f>
        <v>ROHAN</v>
      </c>
      <c r="O1199" s="57" t="str">
        <f>UPPER(tbl_raw_data[[#This Row],[Outcome]])</f>
        <v>APPROVE</v>
      </c>
      <c r="P1199" s="57" t="str">
        <f>UPPER(tbl_raw_data[[#This Row],[Queue Name]])</f>
        <v>CONSUMER EXISTING</v>
      </c>
      <c r="Q1199" s="57" t="str">
        <f>IF(tbl_raw_data[[#This Row],[time_taken_in_mins]]&lt;=20,"SLA_MET","SLA_NOT_MET")</f>
        <v>SLA_MET</v>
      </c>
    </row>
    <row r="1200" spans="1:17" ht="15" customHeight="1" x14ac:dyDescent="0.25">
      <c r="A1200" s="11" t="s">
        <v>762</v>
      </c>
      <c r="B1200" s="12">
        <v>45140.781851851854</v>
      </c>
      <c r="C1200" s="13">
        <v>45140.785115740742</v>
      </c>
      <c r="D1200" s="14" t="s">
        <v>29</v>
      </c>
      <c r="E1200" s="16" t="s">
        <v>28</v>
      </c>
      <c r="F1200" s="14" t="s">
        <v>455</v>
      </c>
      <c r="G1200" s="106"/>
      <c r="H12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0" s="48">
        <f>tbl_raw_data[[#This Row],[Date Actioned]]-tbl_raw_data[[#This Row],[Date Tagged]]</f>
        <v>3.2638888878864236E-3</v>
      </c>
      <c r="J1200" s="50">
        <f>HOUR(tbl_raw_data[[#This Row],[time_taken]])*60+MINUTE(tbl_raw_data[[#This Row],[time_taken]])+SECOND(tbl_raw_data[[#This Row],[time_taken]])/60</f>
        <v>4.7</v>
      </c>
      <c r="K1200" s="54">
        <f>DATE(YEAR(tbl_raw_data[[#This Row],[Date Actioned]]), MONTH(tbl_raw_data[[#This Row],[Date Actioned]]), DAY(tbl_raw_data[[#This Row],[Date Actioned]]))</f>
        <v>45140</v>
      </c>
      <c r="L1200" s="55" t="str">
        <f>UPPER(TEXT(tbl_raw_data[[#This Row],[Updated_date]],"MMMM"))</f>
        <v>AUGUST</v>
      </c>
      <c r="M1200" s="55" t="str">
        <f>UPPER("Week "&amp;IF(ROUNDUP(DAY(tbl_raw_data[[#This Row],[Updated_date]])/7,0)=5,4,ROUNDUP(DAY(tbl_raw_data[[#This Row],[Updated_date]])/7,0)))</f>
        <v>WEEK 1</v>
      </c>
      <c r="N1200" s="57" t="str">
        <f>UPPER(VLOOKUP(tbl_raw_data[[#This Row],[Analyst]],[1]setting!$A$1:$B$15,2,0))</f>
        <v>ROHAN</v>
      </c>
      <c r="O1200" s="57" t="str">
        <f>UPPER(tbl_raw_data[[#This Row],[Outcome]])</f>
        <v>APPROVE</v>
      </c>
      <c r="P1200" s="57" t="str">
        <f>UPPER(tbl_raw_data[[#This Row],[Queue Name]])</f>
        <v>CONSUMER EXISTING</v>
      </c>
      <c r="Q1200" s="57" t="str">
        <f>IF(tbl_raw_data[[#This Row],[time_taken_in_mins]]&lt;=20,"SLA_MET","SLA_NOT_MET")</f>
        <v>SLA_MET</v>
      </c>
    </row>
    <row r="1201" spans="1:17" ht="15" customHeight="1" x14ac:dyDescent="0.25">
      <c r="A1201" s="11" t="s">
        <v>1235</v>
      </c>
      <c r="B1201" s="12">
        <v>45140.785555555558</v>
      </c>
      <c r="C1201" s="15">
        <v>45140.789583333331</v>
      </c>
      <c r="D1201" s="16" t="s">
        <v>46</v>
      </c>
      <c r="E1201" s="16" t="s">
        <v>28</v>
      </c>
      <c r="F1201" s="16" t="s">
        <v>10</v>
      </c>
      <c r="G1201" s="107" t="s">
        <v>151</v>
      </c>
      <c r="H12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01" s="48">
        <f>tbl_raw_data[[#This Row],[Date Actioned]]-tbl_raw_data[[#This Row],[Date Tagged]]</f>
        <v>4.0277777734445408E-3</v>
      </c>
      <c r="J1201" s="50">
        <f>HOUR(tbl_raw_data[[#This Row],[time_taken]])*60+MINUTE(tbl_raw_data[[#This Row],[time_taken]])+SECOND(tbl_raw_data[[#This Row],[time_taken]])/60</f>
        <v>5.8</v>
      </c>
      <c r="K1201" s="54">
        <f>DATE(YEAR(tbl_raw_data[[#This Row],[Date Actioned]]), MONTH(tbl_raw_data[[#This Row],[Date Actioned]]), DAY(tbl_raw_data[[#This Row],[Date Actioned]]))</f>
        <v>45140</v>
      </c>
      <c r="L1201" s="55" t="str">
        <f>UPPER(TEXT(tbl_raw_data[[#This Row],[Updated_date]],"MMMM"))</f>
        <v>AUGUST</v>
      </c>
      <c r="M1201" s="55" t="str">
        <f>UPPER("Week "&amp;IF(ROUNDUP(DAY(tbl_raw_data[[#This Row],[Updated_date]])/7,0)=5,4,ROUNDUP(DAY(tbl_raw_data[[#This Row],[Updated_date]])/7,0)))</f>
        <v>WEEK 1</v>
      </c>
      <c r="N1201" s="57" t="str">
        <f>UPPER(VLOOKUP(tbl_raw_data[[#This Row],[Analyst]],[1]setting!$A$1:$B$15,2,0))</f>
        <v>SAM</v>
      </c>
      <c r="O1201" s="57" t="str">
        <f>UPPER(tbl_raw_data[[#This Row],[Outcome]])</f>
        <v>DECLINE</v>
      </c>
      <c r="P1201" s="57" t="str">
        <f>UPPER(tbl_raw_data[[#This Row],[Queue Name]])</f>
        <v>CONSUMER EXISTING</v>
      </c>
      <c r="Q1201" s="57" t="str">
        <f>IF(tbl_raw_data[[#This Row],[time_taken_in_mins]]&lt;=20,"SLA_MET","SLA_NOT_MET")</f>
        <v>SLA_MET</v>
      </c>
    </row>
    <row r="1202" spans="1:17" ht="15" customHeight="1" x14ac:dyDescent="0.25">
      <c r="A1202" s="22" t="s">
        <v>3141</v>
      </c>
      <c r="B1202" s="6">
        <v>45140.785729166666</v>
      </c>
      <c r="C1202" s="7">
        <v>45140.792314814818</v>
      </c>
      <c r="D1202" s="8" t="s">
        <v>209</v>
      </c>
      <c r="E1202" s="10" t="s">
        <v>28</v>
      </c>
      <c r="F1202" s="8" t="s">
        <v>254</v>
      </c>
      <c r="G1202" s="109"/>
      <c r="H12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2" s="48">
        <f>tbl_raw_data[[#This Row],[Date Actioned]]-tbl_raw_data[[#This Row],[Date Tagged]]</f>
        <v>6.5856481523951516E-3</v>
      </c>
      <c r="J1202" s="50">
        <f>HOUR(tbl_raw_data[[#This Row],[time_taken]])*60+MINUTE(tbl_raw_data[[#This Row],[time_taken]])+SECOND(tbl_raw_data[[#This Row],[time_taken]])/60</f>
        <v>9.4833333333333325</v>
      </c>
      <c r="K1202" s="54">
        <f>DATE(YEAR(tbl_raw_data[[#This Row],[Date Actioned]]), MONTH(tbl_raw_data[[#This Row],[Date Actioned]]), DAY(tbl_raw_data[[#This Row],[Date Actioned]]))</f>
        <v>45140</v>
      </c>
      <c r="L1202" s="55" t="str">
        <f>UPPER(TEXT(tbl_raw_data[[#This Row],[Updated_date]],"MMMM"))</f>
        <v>AUGUST</v>
      </c>
      <c r="M1202" s="55" t="str">
        <f>UPPER("Week "&amp;IF(ROUNDUP(DAY(tbl_raw_data[[#This Row],[Updated_date]])/7,0)=5,4,ROUNDUP(DAY(tbl_raw_data[[#This Row],[Updated_date]])/7,0)))</f>
        <v>WEEK 1</v>
      </c>
      <c r="N1202" s="57" t="str">
        <f>UPPER(VLOOKUP(tbl_raw_data[[#This Row],[Analyst]],[1]setting!$A$1:$B$15,2,0))</f>
        <v>FARDIN</v>
      </c>
      <c r="O1202" s="57" t="str">
        <f>UPPER(tbl_raw_data[[#This Row],[Outcome]])</f>
        <v>DECLINE</v>
      </c>
      <c r="P1202" s="57" t="str">
        <f>UPPER(tbl_raw_data[[#This Row],[Queue Name]])</f>
        <v>CONSUMER EXISTING</v>
      </c>
      <c r="Q1202" s="57" t="str">
        <f>IF(tbl_raw_data[[#This Row],[time_taken_in_mins]]&lt;=20,"SLA_MET","SLA_NOT_MET")</f>
        <v>SLA_MET</v>
      </c>
    </row>
    <row r="1203" spans="1:17" ht="15" customHeight="1" x14ac:dyDescent="0.25">
      <c r="A1203" s="22" t="s">
        <v>3853</v>
      </c>
      <c r="B1203" s="6">
        <v>45140.786446759259</v>
      </c>
      <c r="C1203" s="7">
        <v>45140.793958333335</v>
      </c>
      <c r="D1203" s="8" t="s">
        <v>29</v>
      </c>
      <c r="E1203" s="10" t="s">
        <v>28</v>
      </c>
      <c r="F1203" s="8" t="s">
        <v>86</v>
      </c>
      <c r="G1203" s="109"/>
      <c r="H12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3" s="48">
        <f>tbl_raw_data[[#This Row],[Date Actioned]]-tbl_raw_data[[#This Row],[Date Tagged]]</f>
        <v>7.5115740764886141E-3</v>
      </c>
      <c r="J1203" s="50">
        <f>HOUR(tbl_raw_data[[#This Row],[time_taken]])*60+MINUTE(tbl_raw_data[[#This Row],[time_taken]])+SECOND(tbl_raw_data[[#This Row],[time_taken]])/60</f>
        <v>10.816666666666666</v>
      </c>
      <c r="K1203" s="54">
        <f>DATE(YEAR(tbl_raw_data[[#This Row],[Date Actioned]]), MONTH(tbl_raw_data[[#This Row],[Date Actioned]]), DAY(tbl_raw_data[[#This Row],[Date Actioned]]))</f>
        <v>45140</v>
      </c>
      <c r="L1203" s="55" t="str">
        <f>UPPER(TEXT(tbl_raw_data[[#This Row],[Updated_date]],"MMMM"))</f>
        <v>AUGUST</v>
      </c>
      <c r="M1203" s="55" t="str">
        <f>UPPER("Week "&amp;IF(ROUNDUP(DAY(tbl_raw_data[[#This Row],[Updated_date]])/7,0)=5,4,ROUNDUP(DAY(tbl_raw_data[[#This Row],[Updated_date]])/7,0)))</f>
        <v>WEEK 1</v>
      </c>
      <c r="N1203" s="57" t="str">
        <f>UPPER(VLOOKUP(tbl_raw_data[[#This Row],[Analyst]],[1]setting!$A$1:$B$15,2,0))</f>
        <v>ASIF</v>
      </c>
      <c r="O1203" s="57" t="str">
        <f>UPPER(tbl_raw_data[[#This Row],[Outcome]])</f>
        <v>APPROVE</v>
      </c>
      <c r="P1203" s="57" t="str">
        <f>UPPER(tbl_raw_data[[#This Row],[Queue Name]])</f>
        <v>CONSUMER EXISTING</v>
      </c>
      <c r="Q1203" s="57" t="str">
        <f>IF(tbl_raw_data[[#This Row],[time_taken_in_mins]]&lt;=20,"SLA_MET","SLA_NOT_MET")</f>
        <v>SLA_MET</v>
      </c>
    </row>
    <row r="1204" spans="1:17" ht="15" customHeight="1" x14ac:dyDescent="0.25">
      <c r="A1204" s="5" t="s">
        <v>963</v>
      </c>
      <c r="B1204" s="12">
        <v>45140.788090277776</v>
      </c>
      <c r="C1204" s="13">
        <v>45140.791701388887</v>
      </c>
      <c r="D1204" s="14" t="s">
        <v>29</v>
      </c>
      <c r="E1204" s="16" t="s">
        <v>28</v>
      </c>
      <c r="F1204" s="14" t="s">
        <v>455</v>
      </c>
      <c r="G1204" s="106"/>
      <c r="H12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4" s="48">
        <f>tbl_raw_data[[#This Row],[Date Actioned]]-tbl_raw_data[[#This Row],[Date Tagged]]</f>
        <v>3.6111111112404615E-3</v>
      </c>
      <c r="J1204" s="50">
        <f>HOUR(tbl_raw_data[[#This Row],[time_taken]])*60+MINUTE(tbl_raw_data[[#This Row],[time_taken]])+SECOND(tbl_raw_data[[#This Row],[time_taken]])/60</f>
        <v>5.2</v>
      </c>
      <c r="K1204" s="54">
        <f>DATE(YEAR(tbl_raw_data[[#This Row],[Date Actioned]]), MONTH(tbl_raw_data[[#This Row],[Date Actioned]]), DAY(tbl_raw_data[[#This Row],[Date Actioned]]))</f>
        <v>45140</v>
      </c>
      <c r="L1204" s="55" t="str">
        <f>UPPER(TEXT(tbl_raw_data[[#This Row],[Updated_date]],"MMMM"))</f>
        <v>AUGUST</v>
      </c>
      <c r="M1204" s="55" t="str">
        <f>UPPER("Week "&amp;IF(ROUNDUP(DAY(tbl_raw_data[[#This Row],[Updated_date]])/7,0)=5,4,ROUNDUP(DAY(tbl_raw_data[[#This Row],[Updated_date]])/7,0)))</f>
        <v>WEEK 1</v>
      </c>
      <c r="N1204" s="57" t="str">
        <f>UPPER(VLOOKUP(tbl_raw_data[[#This Row],[Analyst]],[1]setting!$A$1:$B$15,2,0))</f>
        <v>ROHAN</v>
      </c>
      <c r="O1204" s="57" t="str">
        <f>UPPER(tbl_raw_data[[#This Row],[Outcome]])</f>
        <v>APPROVE</v>
      </c>
      <c r="P1204" s="57" t="str">
        <f>UPPER(tbl_raw_data[[#This Row],[Queue Name]])</f>
        <v>CONSUMER EXISTING</v>
      </c>
      <c r="Q1204" s="57" t="str">
        <f>IF(tbl_raw_data[[#This Row],[time_taken_in_mins]]&lt;=20,"SLA_MET","SLA_NOT_MET")</f>
        <v>SLA_MET</v>
      </c>
    </row>
    <row r="1205" spans="1:17" ht="15" customHeight="1" x14ac:dyDescent="0.25">
      <c r="A1205" s="11" t="s">
        <v>1363</v>
      </c>
      <c r="B1205" s="6">
        <v>45140.789293981485</v>
      </c>
      <c r="C1205" s="9">
        <v>45140.793506944443</v>
      </c>
      <c r="D1205" s="10" t="s">
        <v>13</v>
      </c>
      <c r="E1205" s="10" t="s">
        <v>9</v>
      </c>
      <c r="F1205" s="10" t="s">
        <v>10</v>
      </c>
      <c r="G1205" s="108" t="s">
        <v>19</v>
      </c>
      <c r="H12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05" s="48">
        <f>tbl_raw_data[[#This Row],[Date Actioned]]-tbl_raw_data[[#This Row],[Date Tagged]]</f>
        <v>4.2129629582632333E-3</v>
      </c>
      <c r="J1205" s="50">
        <f>HOUR(tbl_raw_data[[#This Row],[time_taken]])*60+MINUTE(tbl_raw_data[[#This Row],[time_taken]])+SECOND(tbl_raw_data[[#This Row],[time_taken]])/60</f>
        <v>6.0666666666666664</v>
      </c>
      <c r="K1205" s="54">
        <f>DATE(YEAR(tbl_raw_data[[#This Row],[Date Actioned]]), MONTH(tbl_raw_data[[#This Row],[Date Actioned]]), DAY(tbl_raw_data[[#This Row],[Date Actioned]]))</f>
        <v>45140</v>
      </c>
      <c r="L1205" s="55" t="str">
        <f>UPPER(TEXT(tbl_raw_data[[#This Row],[Updated_date]],"MMMM"))</f>
        <v>AUGUST</v>
      </c>
      <c r="M1205" s="55" t="str">
        <f>UPPER("Week "&amp;IF(ROUNDUP(DAY(tbl_raw_data[[#This Row],[Updated_date]])/7,0)=5,4,ROUNDUP(DAY(tbl_raw_data[[#This Row],[Updated_date]])/7,0)))</f>
        <v>WEEK 1</v>
      </c>
      <c r="N1205" s="57" t="str">
        <f>UPPER(VLOOKUP(tbl_raw_data[[#This Row],[Analyst]],[1]setting!$A$1:$B$15,2,0))</f>
        <v>SAM</v>
      </c>
      <c r="O1205" s="57" t="str">
        <f>UPPER(tbl_raw_data[[#This Row],[Outcome]])</f>
        <v>APPROVE</v>
      </c>
      <c r="P1205" s="57" t="str">
        <f>UPPER(tbl_raw_data[[#This Row],[Queue Name]])</f>
        <v>CONSUMER PRE BUREAU</v>
      </c>
      <c r="Q1205" s="57" t="str">
        <f>IF(tbl_raw_data[[#This Row],[time_taken_in_mins]]&lt;=20,"SLA_MET","SLA_NOT_MET")</f>
        <v>SLA_MET</v>
      </c>
    </row>
    <row r="1206" spans="1:17" ht="15" customHeight="1" x14ac:dyDescent="0.25">
      <c r="A1206" s="5" t="s">
        <v>2232</v>
      </c>
      <c r="B1206" s="12">
        <v>45140.790914351855</v>
      </c>
      <c r="C1206" s="15">
        <v>45140.796296296299</v>
      </c>
      <c r="D1206" s="16" t="s">
        <v>8</v>
      </c>
      <c r="E1206" s="16" t="s">
        <v>9</v>
      </c>
      <c r="F1206" s="16" t="s">
        <v>109</v>
      </c>
      <c r="G1206" s="107" t="s">
        <v>11</v>
      </c>
      <c r="H12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06" s="48">
        <f>tbl_raw_data[[#This Row],[Date Actioned]]-tbl_raw_data[[#This Row],[Date Tagged]]</f>
        <v>5.3819444437976927E-3</v>
      </c>
      <c r="J1206" s="50">
        <f>HOUR(tbl_raw_data[[#This Row],[time_taken]])*60+MINUTE(tbl_raw_data[[#This Row],[time_taken]])+SECOND(tbl_raw_data[[#This Row],[time_taken]])/60</f>
        <v>7.75</v>
      </c>
      <c r="K1206" s="54">
        <f>DATE(YEAR(tbl_raw_data[[#This Row],[Date Actioned]]), MONTH(tbl_raw_data[[#This Row],[Date Actioned]]), DAY(tbl_raw_data[[#This Row],[Date Actioned]]))</f>
        <v>45140</v>
      </c>
      <c r="L1206" s="55" t="str">
        <f>UPPER(TEXT(tbl_raw_data[[#This Row],[Updated_date]],"MMMM"))</f>
        <v>AUGUST</v>
      </c>
      <c r="M1206" s="55" t="str">
        <f>UPPER("Week "&amp;IF(ROUNDUP(DAY(tbl_raw_data[[#This Row],[Updated_date]])/7,0)=5,4,ROUNDUP(DAY(tbl_raw_data[[#This Row],[Updated_date]])/7,0)))</f>
        <v>WEEK 1</v>
      </c>
      <c r="N1206" s="57" t="str">
        <f>UPPER(VLOOKUP(tbl_raw_data[[#This Row],[Analyst]],[1]setting!$A$1:$B$15,2,0))</f>
        <v>NAVED</v>
      </c>
      <c r="O1206" s="57" t="str">
        <f>UPPER(tbl_raw_data[[#This Row],[Outcome]])</f>
        <v>WITHDRAW</v>
      </c>
      <c r="P1206" s="57" t="str">
        <f>UPPER(tbl_raw_data[[#This Row],[Queue Name]])</f>
        <v>CONSUMER PRE BUREAU</v>
      </c>
      <c r="Q1206" s="57" t="str">
        <f>IF(tbl_raw_data[[#This Row],[time_taken_in_mins]]&lt;=20,"SLA_MET","SLA_NOT_MET")</f>
        <v>SLA_MET</v>
      </c>
    </row>
    <row r="1207" spans="1:17" ht="15" customHeight="1" x14ac:dyDescent="0.25">
      <c r="A1207" s="22" t="s">
        <v>4153</v>
      </c>
      <c r="B1207" s="12">
        <v>45140.792222222219</v>
      </c>
      <c r="C1207" s="13">
        <v>45140.800185185188</v>
      </c>
      <c r="D1207" s="14" t="s">
        <v>29</v>
      </c>
      <c r="E1207" s="16" t="s">
        <v>41</v>
      </c>
      <c r="F1207" s="14" t="s">
        <v>455</v>
      </c>
      <c r="G1207" s="106"/>
      <c r="H12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7" s="48">
        <f>tbl_raw_data[[#This Row],[Date Actioned]]-tbl_raw_data[[#This Row],[Date Tagged]]</f>
        <v>7.9629629690316506E-3</v>
      </c>
      <c r="J1207" s="50">
        <f>HOUR(tbl_raw_data[[#This Row],[time_taken]])*60+MINUTE(tbl_raw_data[[#This Row],[time_taken]])+SECOND(tbl_raw_data[[#This Row],[time_taken]])/60</f>
        <v>11.466666666666667</v>
      </c>
      <c r="K1207" s="54">
        <f>DATE(YEAR(tbl_raw_data[[#This Row],[Date Actioned]]), MONTH(tbl_raw_data[[#This Row],[Date Actioned]]), DAY(tbl_raw_data[[#This Row],[Date Actioned]]))</f>
        <v>45140</v>
      </c>
      <c r="L1207" s="55" t="str">
        <f>UPPER(TEXT(tbl_raw_data[[#This Row],[Updated_date]],"MMMM"))</f>
        <v>AUGUST</v>
      </c>
      <c r="M1207" s="55" t="str">
        <f>UPPER("Week "&amp;IF(ROUNDUP(DAY(tbl_raw_data[[#This Row],[Updated_date]])/7,0)=5,4,ROUNDUP(DAY(tbl_raw_data[[#This Row],[Updated_date]])/7,0)))</f>
        <v>WEEK 1</v>
      </c>
      <c r="N1207" s="57" t="str">
        <f>UPPER(VLOOKUP(tbl_raw_data[[#This Row],[Analyst]],[1]setting!$A$1:$B$15,2,0))</f>
        <v>ROHAN</v>
      </c>
      <c r="O1207" s="57" t="str">
        <f>UPPER(tbl_raw_data[[#This Row],[Outcome]])</f>
        <v>APPROVE</v>
      </c>
      <c r="P1207" s="57" t="str">
        <f>UPPER(tbl_raw_data[[#This Row],[Queue Name]])</f>
        <v>CONSUMER POST BUREAU</v>
      </c>
      <c r="Q1207" s="57" t="str">
        <f>IF(tbl_raw_data[[#This Row],[time_taken_in_mins]]&lt;=20,"SLA_MET","SLA_NOT_MET")</f>
        <v>SLA_MET</v>
      </c>
    </row>
    <row r="1208" spans="1:17" ht="15" customHeight="1" x14ac:dyDescent="0.25">
      <c r="A1208" s="5" t="s">
        <v>3295</v>
      </c>
      <c r="B1208" s="6">
        <v>45140.795023148145</v>
      </c>
      <c r="C1208" s="9">
        <v>45140.801805555559</v>
      </c>
      <c r="D1208" s="10" t="s">
        <v>13</v>
      </c>
      <c r="E1208" s="10" t="s">
        <v>28</v>
      </c>
      <c r="F1208" s="10" t="s">
        <v>10</v>
      </c>
      <c r="G1208" s="108" t="s">
        <v>29</v>
      </c>
      <c r="H12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08" s="48">
        <f>tbl_raw_data[[#This Row],[Date Actioned]]-tbl_raw_data[[#This Row],[Date Tagged]]</f>
        <v>6.7824074139934964E-3</v>
      </c>
      <c r="J1208" s="50">
        <f>HOUR(tbl_raw_data[[#This Row],[time_taken]])*60+MINUTE(tbl_raw_data[[#This Row],[time_taken]])+SECOND(tbl_raw_data[[#This Row],[time_taken]])/60</f>
        <v>9.7666666666666675</v>
      </c>
      <c r="K1208" s="54">
        <f>DATE(YEAR(tbl_raw_data[[#This Row],[Date Actioned]]), MONTH(tbl_raw_data[[#This Row],[Date Actioned]]), DAY(tbl_raw_data[[#This Row],[Date Actioned]]))</f>
        <v>45140</v>
      </c>
      <c r="L1208" s="55" t="str">
        <f>UPPER(TEXT(tbl_raw_data[[#This Row],[Updated_date]],"MMMM"))</f>
        <v>AUGUST</v>
      </c>
      <c r="M1208" s="55" t="str">
        <f>UPPER("Week "&amp;IF(ROUNDUP(DAY(tbl_raw_data[[#This Row],[Updated_date]])/7,0)=5,4,ROUNDUP(DAY(tbl_raw_data[[#This Row],[Updated_date]])/7,0)))</f>
        <v>WEEK 1</v>
      </c>
      <c r="N1208" s="57" t="str">
        <f>UPPER(VLOOKUP(tbl_raw_data[[#This Row],[Analyst]],[1]setting!$A$1:$B$15,2,0))</f>
        <v>SAM</v>
      </c>
      <c r="O1208" s="57" t="str">
        <f>UPPER(tbl_raw_data[[#This Row],[Outcome]])</f>
        <v>APPROVE</v>
      </c>
      <c r="P1208" s="57" t="str">
        <f>UPPER(tbl_raw_data[[#This Row],[Queue Name]])</f>
        <v>CONSUMER EXISTING</v>
      </c>
      <c r="Q1208" s="57" t="str">
        <f>IF(tbl_raw_data[[#This Row],[time_taken_in_mins]]&lt;=20,"SLA_MET","SLA_NOT_MET")</f>
        <v>SLA_MET</v>
      </c>
    </row>
    <row r="1209" spans="1:17" ht="15" customHeight="1" x14ac:dyDescent="0.25">
      <c r="A1209" s="11" t="s">
        <v>5052</v>
      </c>
      <c r="B1209" s="12">
        <v>45140.795775462961</v>
      </c>
      <c r="C1209" s="13">
        <v>45140.805381944447</v>
      </c>
      <c r="D1209" s="14" t="s">
        <v>29</v>
      </c>
      <c r="E1209" s="16" t="s">
        <v>28</v>
      </c>
      <c r="F1209" s="14" t="s">
        <v>86</v>
      </c>
      <c r="G1209" s="106"/>
      <c r="H12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09" s="48">
        <f>tbl_raw_data[[#This Row],[Date Actioned]]-tbl_raw_data[[#This Row],[Date Tagged]]</f>
        <v>9.606481486116536E-3</v>
      </c>
      <c r="J1209" s="50">
        <f>HOUR(tbl_raw_data[[#This Row],[time_taken]])*60+MINUTE(tbl_raw_data[[#This Row],[time_taken]])+SECOND(tbl_raw_data[[#This Row],[time_taken]])/60</f>
        <v>13.833333333333334</v>
      </c>
      <c r="K1209" s="54">
        <f>DATE(YEAR(tbl_raw_data[[#This Row],[Date Actioned]]), MONTH(tbl_raw_data[[#This Row],[Date Actioned]]), DAY(tbl_raw_data[[#This Row],[Date Actioned]]))</f>
        <v>45140</v>
      </c>
      <c r="L1209" s="55" t="str">
        <f>UPPER(TEXT(tbl_raw_data[[#This Row],[Updated_date]],"MMMM"))</f>
        <v>AUGUST</v>
      </c>
      <c r="M1209" s="55" t="str">
        <f>UPPER("Week "&amp;IF(ROUNDUP(DAY(tbl_raw_data[[#This Row],[Updated_date]])/7,0)=5,4,ROUNDUP(DAY(tbl_raw_data[[#This Row],[Updated_date]])/7,0)))</f>
        <v>WEEK 1</v>
      </c>
      <c r="N1209" s="57" t="str">
        <f>UPPER(VLOOKUP(tbl_raw_data[[#This Row],[Analyst]],[1]setting!$A$1:$B$15,2,0))</f>
        <v>ASIF</v>
      </c>
      <c r="O1209" s="57" t="str">
        <f>UPPER(tbl_raw_data[[#This Row],[Outcome]])</f>
        <v>APPROVE</v>
      </c>
      <c r="P1209" s="57" t="str">
        <f>UPPER(tbl_raw_data[[#This Row],[Queue Name]])</f>
        <v>CONSUMER EXISTING</v>
      </c>
      <c r="Q1209" s="57" t="str">
        <f>IF(tbl_raw_data[[#This Row],[time_taken_in_mins]]&lt;=20,"SLA_MET","SLA_NOT_MET")</f>
        <v>SLA_MET</v>
      </c>
    </row>
    <row r="1210" spans="1:17" ht="15" customHeight="1" x14ac:dyDescent="0.25">
      <c r="A1210" s="22" t="s">
        <v>5003</v>
      </c>
      <c r="B1210" s="6">
        <v>45140.798078703701</v>
      </c>
      <c r="C1210" s="9">
        <v>45140.807557870372</v>
      </c>
      <c r="D1210" s="10" t="s">
        <v>13</v>
      </c>
      <c r="E1210" s="10" t="s">
        <v>28</v>
      </c>
      <c r="F1210" s="10" t="s">
        <v>109</v>
      </c>
      <c r="G1210" s="108" t="s">
        <v>29</v>
      </c>
      <c r="H12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0" s="48">
        <f>tbl_raw_data[[#This Row],[Date Actioned]]-tbl_raw_data[[#This Row],[Date Tagged]]</f>
        <v>9.4791666706441902E-3</v>
      </c>
      <c r="J1210" s="50">
        <f>HOUR(tbl_raw_data[[#This Row],[time_taken]])*60+MINUTE(tbl_raw_data[[#This Row],[time_taken]])+SECOND(tbl_raw_data[[#This Row],[time_taken]])/60</f>
        <v>13.65</v>
      </c>
      <c r="K1210" s="54">
        <f>DATE(YEAR(tbl_raw_data[[#This Row],[Date Actioned]]), MONTH(tbl_raw_data[[#This Row],[Date Actioned]]), DAY(tbl_raw_data[[#This Row],[Date Actioned]]))</f>
        <v>45140</v>
      </c>
      <c r="L1210" s="55" t="str">
        <f>UPPER(TEXT(tbl_raw_data[[#This Row],[Updated_date]],"MMMM"))</f>
        <v>AUGUST</v>
      </c>
      <c r="M1210" s="55" t="str">
        <f>UPPER("Week "&amp;IF(ROUNDUP(DAY(tbl_raw_data[[#This Row],[Updated_date]])/7,0)=5,4,ROUNDUP(DAY(tbl_raw_data[[#This Row],[Updated_date]])/7,0)))</f>
        <v>WEEK 1</v>
      </c>
      <c r="N1210" s="57" t="str">
        <f>UPPER(VLOOKUP(tbl_raw_data[[#This Row],[Analyst]],[1]setting!$A$1:$B$15,2,0))</f>
        <v>NAVED</v>
      </c>
      <c r="O1210" s="57" t="str">
        <f>UPPER(tbl_raw_data[[#This Row],[Outcome]])</f>
        <v>APPROVE</v>
      </c>
      <c r="P1210" s="57" t="str">
        <f>UPPER(tbl_raw_data[[#This Row],[Queue Name]])</f>
        <v>CONSUMER EXISTING</v>
      </c>
      <c r="Q1210" s="57" t="str">
        <f>IF(tbl_raw_data[[#This Row],[time_taken_in_mins]]&lt;=20,"SLA_MET","SLA_NOT_MET")</f>
        <v>SLA_MET</v>
      </c>
    </row>
    <row r="1211" spans="1:17" ht="15" customHeight="1" x14ac:dyDescent="0.25">
      <c r="A1211" s="5" t="s">
        <v>3158</v>
      </c>
      <c r="B1211" s="12">
        <v>45140.79965277778</v>
      </c>
      <c r="C1211" s="13">
        <v>45140.806261574071</v>
      </c>
      <c r="D1211" s="14" t="s">
        <v>209</v>
      </c>
      <c r="E1211" s="16" t="s">
        <v>41</v>
      </c>
      <c r="F1211" s="14" t="s">
        <v>455</v>
      </c>
      <c r="G1211" s="106"/>
      <c r="H12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11" s="48">
        <f>tbl_raw_data[[#This Row],[Date Actioned]]-tbl_raw_data[[#This Row],[Date Tagged]]</f>
        <v>6.6087962914025411E-3</v>
      </c>
      <c r="J1211" s="50">
        <f>HOUR(tbl_raw_data[[#This Row],[time_taken]])*60+MINUTE(tbl_raw_data[[#This Row],[time_taken]])+SECOND(tbl_raw_data[[#This Row],[time_taken]])/60</f>
        <v>9.5166666666666675</v>
      </c>
      <c r="K1211" s="54">
        <f>DATE(YEAR(tbl_raw_data[[#This Row],[Date Actioned]]), MONTH(tbl_raw_data[[#This Row],[Date Actioned]]), DAY(tbl_raw_data[[#This Row],[Date Actioned]]))</f>
        <v>45140</v>
      </c>
      <c r="L1211" s="55" t="str">
        <f>UPPER(TEXT(tbl_raw_data[[#This Row],[Updated_date]],"MMMM"))</f>
        <v>AUGUST</v>
      </c>
      <c r="M1211" s="55" t="str">
        <f>UPPER("Week "&amp;IF(ROUNDUP(DAY(tbl_raw_data[[#This Row],[Updated_date]])/7,0)=5,4,ROUNDUP(DAY(tbl_raw_data[[#This Row],[Updated_date]])/7,0)))</f>
        <v>WEEK 1</v>
      </c>
      <c r="N1211" s="57" t="str">
        <f>UPPER(VLOOKUP(tbl_raw_data[[#This Row],[Analyst]],[1]setting!$A$1:$B$15,2,0))</f>
        <v>ROHAN</v>
      </c>
      <c r="O1211" s="57" t="str">
        <f>UPPER(tbl_raw_data[[#This Row],[Outcome]])</f>
        <v>DECLINE</v>
      </c>
      <c r="P1211" s="57" t="str">
        <f>UPPER(tbl_raw_data[[#This Row],[Queue Name]])</f>
        <v>CONSUMER POST BUREAU</v>
      </c>
      <c r="Q1211" s="57" t="str">
        <f>IF(tbl_raw_data[[#This Row],[time_taken_in_mins]]&lt;=20,"SLA_MET","SLA_NOT_MET")</f>
        <v>SLA_MET</v>
      </c>
    </row>
    <row r="1212" spans="1:17" ht="15" customHeight="1" x14ac:dyDescent="0.25">
      <c r="A1212" s="5" t="s">
        <v>3498</v>
      </c>
      <c r="B1212" s="12">
        <v>45140.800300925926</v>
      </c>
      <c r="C1212" s="15">
        <v>45140.807326388887</v>
      </c>
      <c r="D1212" s="16" t="s">
        <v>13</v>
      </c>
      <c r="E1212" s="16" t="s">
        <v>9</v>
      </c>
      <c r="F1212" s="16" t="s">
        <v>10</v>
      </c>
      <c r="G1212" s="107" t="s">
        <v>21</v>
      </c>
      <c r="H12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2" s="48">
        <f>tbl_raw_data[[#This Row],[Date Actioned]]-tbl_raw_data[[#This Row],[Date Tagged]]</f>
        <v>7.025462960882578E-3</v>
      </c>
      <c r="J1212" s="50">
        <f>HOUR(tbl_raw_data[[#This Row],[time_taken]])*60+MINUTE(tbl_raw_data[[#This Row],[time_taken]])+SECOND(tbl_raw_data[[#This Row],[time_taken]])/60</f>
        <v>10.116666666666667</v>
      </c>
      <c r="K1212" s="54">
        <f>DATE(YEAR(tbl_raw_data[[#This Row],[Date Actioned]]), MONTH(tbl_raw_data[[#This Row],[Date Actioned]]), DAY(tbl_raw_data[[#This Row],[Date Actioned]]))</f>
        <v>45140</v>
      </c>
      <c r="L1212" s="55" t="str">
        <f>UPPER(TEXT(tbl_raw_data[[#This Row],[Updated_date]],"MMMM"))</f>
        <v>AUGUST</v>
      </c>
      <c r="M1212" s="55" t="str">
        <f>UPPER("Week "&amp;IF(ROUNDUP(DAY(tbl_raw_data[[#This Row],[Updated_date]])/7,0)=5,4,ROUNDUP(DAY(tbl_raw_data[[#This Row],[Updated_date]])/7,0)))</f>
        <v>WEEK 1</v>
      </c>
      <c r="N1212" s="57" t="str">
        <f>UPPER(VLOOKUP(tbl_raw_data[[#This Row],[Analyst]],[1]setting!$A$1:$B$15,2,0))</f>
        <v>SAM</v>
      </c>
      <c r="O1212" s="57" t="str">
        <f>UPPER(tbl_raw_data[[#This Row],[Outcome]])</f>
        <v>APPROVE</v>
      </c>
      <c r="P1212" s="57" t="str">
        <f>UPPER(tbl_raw_data[[#This Row],[Queue Name]])</f>
        <v>CONSUMER PRE BUREAU</v>
      </c>
      <c r="Q1212" s="57" t="str">
        <f>IF(tbl_raw_data[[#This Row],[time_taken_in_mins]]&lt;=20,"SLA_MET","SLA_NOT_MET")</f>
        <v>SLA_MET</v>
      </c>
    </row>
    <row r="1213" spans="1:17" ht="15" customHeight="1" x14ac:dyDescent="0.25">
      <c r="A1213" s="11" t="s">
        <v>6553</v>
      </c>
      <c r="B1213" s="6">
        <v>45140.803194444445</v>
      </c>
      <c r="C1213" s="9">
        <v>45140.817314814813</v>
      </c>
      <c r="D1213" s="10" t="s">
        <v>8</v>
      </c>
      <c r="E1213" s="10" t="s">
        <v>41</v>
      </c>
      <c r="F1213" s="10" t="s">
        <v>109</v>
      </c>
      <c r="G1213" s="108" t="s">
        <v>6554</v>
      </c>
      <c r="H12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13" s="48">
        <f>tbl_raw_data[[#This Row],[Date Actioned]]-tbl_raw_data[[#This Row],[Date Tagged]]</f>
        <v>1.4120370367891155E-2</v>
      </c>
      <c r="J1213" s="50">
        <f>HOUR(tbl_raw_data[[#This Row],[time_taken]])*60+MINUTE(tbl_raw_data[[#This Row],[time_taken]])+SECOND(tbl_raw_data[[#This Row],[time_taken]])/60</f>
        <v>20.333333333333332</v>
      </c>
      <c r="K1213" s="54">
        <f>DATE(YEAR(tbl_raw_data[[#This Row],[Date Actioned]]), MONTH(tbl_raw_data[[#This Row],[Date Actioned]]), DAY(tbl_raw_data[[#This Row],[Date Actioned]]))</f>
        <v>45140</v>
      </c>
      <c r="L1213" s="55" t="str">
        <f>UPPER(TEXT(tbl_raw_data[[#This Row],[Updated_date]],"MMMM"))</f>
        <v>AUGUST</v>
      </c>
      <c r="M1213" s="55" t="str">
        <f>UPPER("Week "&amp;IF(ROUNDUP(DAY(tbl_raw_data[[#This Row],[Updated_date]])/7,0)=5,4,ROUNDUP(DAY(tbl_raw_data[[#This Row],[Updated_date]])/7,0)))</f>
        <v>WEEK 1</v>
      </c>
      <c r="N1213" s="57" t="str">
        <f>UPPER(VLOOKUP(tbl_raw_data[[#This Row],[Analyst]],[1]setting!$A$1:$B$15,2,0))</f>
        <v>NAVED</v>
      </c>
      <c r="O1213" s="57" t="str">
        <f>UPPER(tbl_raw_data[[#This Row],[Outcome]])</f>
        <v>WITHDRAW</v>
      </c>
      <c r="P1213" s="57" t="str">
        <f>UPPER(tbl_raw_data[[#This Row],[Queue Name]])</f>
        <v>CONSUMER POST BUREAU</v>
      </c>
      <c r="Q1213" s="57" t="str">
        <f>IF(tbl_raw_data[[#This Row],[time_taken_in_mins]]&lt;=20,"SLA_MET","SLA_NOT_MET")</f>
        <v>SLA_NOT_MET</v>
      </c>
    </row>
    <row r="1214" spans="1:17" ht="15" customHeight="1" x14ac:dyDescent="0.25">
      <c r="A1214" s="11" t="s">
        <v>4655</v>
      </c>
      <c r="B1214" s="6">
        <v>45140.803298611114</v>
      </c>
      <c r="C1214" s="7">
        <v>45140.812106481484</v>
      </c>
      <c r="D1214" s="8" t="s">
        <v>29</v>
      </c>
      <c r="E1214" s="10" t="s">
        <v>41</v>
      </c>
      <c r="F1214" s="8" t="s">
        <v>455</v>
      </c>
      <c r="G1214" s="109"/>
      <c r="H12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14" s="48">
        <f>tbl_raw_data[[#This Row],[Date Actioned]]-tbl_raw_data[[#This Row],[Date Tagged]]</f>
        <v>8.8078703702194616E-3</v>
      </c>
      <c r="J1214" s="50">
        <f>HOUR(tbl_raw_data[[#This Row],[time_taken]])*60+MINUTE(tbl_raw_data[[#This Row],[time_taken]])+SECOND(tbl_raw_data[[#This Row],[time_taken]])/60</f>
        <v>12.683333333333334</v>
      </c>
      <c r="K1214" s="54">
        <f>DATE(YEAR(tbl_raw_data[[#This Row],[Date Actioned]]), MONTH(tbl_raw_data[[#This Row],[Date Actioned]]), DAY(tbl_raw_data[[#This Row],[Date Actioned]]))</f>
        <v>45140</v>
      </c>
      <c r="L1214" s="55" t="str">
        <f>UPPER(TEXT(tbl_raw_data[[#This Row],[Updated_date]],"MMMM"))</f>
        <v>AUGUST</v>
      </c>
      <c r="M1214" s="55" t="str">
        <f>UPPER("Week "&amp;IF(ROUNDUP(DAY(tbl_raw_data[[#This Row],[Updated_date]])/7,0)=5,4,ROUNDUP(DAY(tbl_raw_data[[#This Row],[Updated_date]])/7,0)))</f>
        <v>WEEK 1</v>
      </c>
      <c r="N1214" s="57" t="str">
        <f>UPPER(VLOOKUP(tbl_raw_data[[#This Row],[Analyst]],[1]setting!$A$1:$B$15,2,0))</f>
        <v>ROHAN</v>
      </c>
      <c r="O1214" s="57" t="str">
        <f>UPPER(tbl_raw_data[[#This Row],[Outcome]])</f>
        <v>APPROVE</v>
      </c>
      <c r="P1214" s="57" t="str">
        <f>UPPER(tbl_raw_data[[#This Row],[Queue Name]])</f>
        <v>CONSUMER POST BUREAU</v>
      </c>
      <c r="Q1214" s="57" t="str">
        <f>IF(tbl_raw_data[[#This Row],[time_taken_in_mins]]&lt;=20,"SLA_MET","SLA_NOT_MET")</f>
        <v>SLA_MET</v>
      </c>
    </row>
    <row r="1215" spans="1:17" ht="15" customHeight="1" x14ac:dyDescent="0.25">
      <c r="A1215" s="11" t="s">
        <v>6909</v>
      </c>
      <c r="B1215" s="6">
        <v>45140.805787037039</v>
      </c>
      <c r="C1215" s="7">
        <v>45140.822662037041</v>
      </c>
      <c r="D1215" s="8" t="s">
        <v>209</v>
      </c>
      <c r="E1215" s="10" t="s">
        <v>41</v>
      </c>
      <c r="F1215" s="8" t="s">
        <v>455</v>
      </c>
      <c r="G1215" s="109"/>
      <c r="H12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15" s="48">
        <f>tbl_raw_data[[#This Row],[Date Actioned]]-tbl_raw_data[[#This Row],[Date Tagged]]</f>
        <v>1.6875000001164153E-2</v>
      </c>
      <c r="J1215" s="50">
        <f>HOUR(tbl_raw_data[[#This Row],[time_taken]])*60+MINUTE(tbl_raw_data[[#This Row],[time_taken]])+SECOND(tbl_raw_data[[#This Row],[time_taken]])/60</f>
        <v>24.3</v>
      </c>
      <c r="K1215" s="54">
        <f>DATE(YEAR(tbl_raw_data[[#This Row],[Date Actioned]]), MONTH(tbl_raw_data[[#This Row],[Date Actioned]]), DAY(tbl_raw_data[[#This Row],[Date Actioned]]))</f>
        <v>45140</v>
      </c>
      <c r="L1215" s="55" t="str">
        <f>UPPER(TEXT(tbl_raw_data[[#This Row],[Updated_date]],"MMMM"))</f>
        <v>AUGUST</v>
      </c>
      <c r="M1215" s="55" t="str">
        <f>UPPER("Week "&amp;IF(ROUNDUP(DAY(tbl_raw_data[[#This Row],[Updated_date]])/7,0)=5,4,ROUNDUP(DAY(tbl_raw_data[[#This Row],[Updated_date]])/7,0)))</f>
        <v>WEEK 1</v>
      </c>
      <c r="N1215" s="57" t="str">
        <f>UPPER(VLOOKUP(tbl_raw_data[[#This Row],[Analyst]],[1]setting!$A$1:$B$15,2,0))</f>
        <v>ROHAN</v>
      </c>
      <c r="O1215" s="57" t="str">
        <f>UPPER(tbl_raw_data[[#This Row],[Outcome]])</f>
        <v>DECLINE</v>
      </c>
      <c r="P1215" s="57" t="str">
        <f>UPPER(tbl_raw_data[[#This Row],[Queue Name]])</f>
        <v>CONSUMER POST BUREAU</v>
      </c>
      <c r="Q1215" s="57" t="str">
        <f>IF(tbl_raw_data[[#This Row],[time_taken_in_mins]]&lt;=20,"SLA_MET","SLA_NOT_MET")</f>
        <v>SLA_NOT_MET</v>
      </c>
    </row>
    <row r="1216" spans="1:17" ht="15" customHeight="1" x14ac:dyDescent="0.25">
      <c r="A1216" s="22" t="s">
        <v>2098</v>
      </c>
      <c r="B1216" s="12">
        <v>45140.807962962965</v>
      </c>
      <c r="C1216" s="15">
        <v>45140.813159722224</v>
      </c>
      <c r="D1216" s="16" t="s">
        <v>8</v>
      </c>
      <c r="E1216" s="16" t="s">
        <v>9</v>
      </c>
      <c r="F1216" s="16" t="s">
        <v>10</v>
      </c>
      <c r="G1216" s="107" t="s">
        <v>2099</v>
      </c>
      <c r="H12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16" s="48">
        <f>tbl_raw_data[[#This Row],[Date Actioned]]-tbl_raw_data[[#This Row],[Date Tagged]]</f>
        <v>5.1967592589790002E-3</v>
      </c>
      <c r="J1216" s="50">
        <f>HOUR(tbl_raw_data[[#This Row],[time_taken]])*60+MINUTE(tbl_raw_data[[#This Row],[time_taken]])+SECOND(tbl_raw_data[[#This Row],[time_taken]])/60</f>
        <v>7.4833333333333334</v>
      </c>
      <c r="K1216" s="54">
        <f>DATE(YEAR(tbl_raw_data[[#This Row],[Date Actioned]]), MONTH(tbl_raw_data[[#This Row],[Date Actioned]]), DAY(tbl_raw_data[[#This Row],[Date Actioned]]))</f>
        <v>45140</v>
      </c>
      <c r="L1216" s="55" t="str">
        <f>UPPER(TEXT(tbl_raw_data[[#This Row],[Updated_date]],"MMMM"))</f>
        <v>AUGUST</v>
      </c>
      <c r="M1216" s="55" t="str">
        <f>UPPER("Week "&amp;IF(ROUNDUP(DAY(tbl_raw_data[[#This Row],[Updated_date]])/7,0)=5,4,ROUNDUP(DAY(tbl_raw_data[[#This Row],[Updated_date]])/7,0)))</f>
        <v>WEEK 1</v>
      </c>
      <c r="N1216" s="57" t="str">
        <f>UPPER(VLOOKUP(tbl_raw_data[[#This Row],[Analyst]],[1]setting!$A$1:$B$15,2,0))</f>
        <v>SAM</v>
      </c>
      <c r="O1216" s="57" t="str">
        <f>UPPER(tbl_raw_data[[#This Row],[Outcome]])</f>
        <v>WITHDRAW</v>
      </c>
      <c r="P1216" s="57" t="str">
        <f>UPPER(tbl_raw_data[[#This Row],[Queue Name]])</f>
        <v>CONSUMER PRE BUREAU</v>
      </c>
      <c r="Q1216" s="57" t="str">
        <f>IF(tbl_raw_data[[#This Row],[time_taken_in_mins]]&lt;=20,"SLA_MET","SLA_NOT_MET")</f>
        <v>SLA_MET</v>
      </c>
    </row>
    <row r="1217" spans="1:17" ht="15" customHeight="1" x14ac:dyDescent="0.25">
      <c r="A1217" s="22" t="s">
        <v>7109</v>
      </c>
      <c r="B1217" s="12">
        <v>45140.807974537034</v>
      </c>
      <c r="C1217" s="15">
        <v>45140.8284375</v>
      </c>
      <c r="D1217" s="16" t="s">
        <v>13</v>
      </c>
      <c r="E1217" s="16" t="s">
        <v>41</v>
      </c>
      <c r="F1217" s="16" t="s">
        <v>42</v>
      </c>
      <c r="G1217" s="107" t="s">
        <v>67</v>
      </c>
      <c r="H12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7" s="48">
        <f>tbl_raw_data[[#This Row],[Date Actioned]]-tbl_raw_data[[#This Row],[Date Tagged]]</f>
        <v>2.0462962966121268E-2</v>
      </c>
      <c r="J1217" s="50">
        <f>HOUR(tbl_raw_data[[#This Row],[time_taken]])*60+MINUTE(tbl_raw_data[[#This Row],[time_taken]])+SECOND(tbl_raw_data[[#This Row],[time_taken]])/60</f>
        <v>29.466666666666665</v>
      </c>
      <c r="K1217" s="54">
        <f>DATE(YEAR(tbl_raw_data[[#This Row],[Date Actioned]]), MONTH(tbl_raw_data[[#This Row],[Date Actioned]]), DAY(tbl_raw_data[[#This Row],[Date Actioned]]))</f>
        <v>45140</v>
      </c>
      <c r="L1217" s="55" t="str">
        <f>UPPER(TEXT(tbl_raw_data[[#This Row],[Updated_date]],"MMMM"))</f>
        <v>AUGUST</v>
      </c>
      <c r="M1217" s="55" t="str">
        <f>UPPER("Week "&amp;IF(ROUNDUP(DAY(tbl_raw_data[[#This Row],[Updated_date]])/7,0)=5,4,ROUNDUP(DAY(tbl_raw_data[[#This Row],[Updated_date]])/7,0)))</f>
        <v>WEEK 1</v>
      </c>
      <c r="N1217" s="57" t="str">
        <f>UPPER(VLOOKUP(tbl_raw_data[[#This Row],[Analyst]],[1]setting!$A$1:$B$15,2,0))</f>
        <v>NITESH</v>
      </c>
      <c r="O1217" s="57" t="str">
        <f>UPPER(tbl_raw_data[[#This Row],[Outcome]])</f>
        <v>APPROVE</v>
      </c>
      <c r="P1217" s="57" t="str">
        <f>UPPER(tbl_raw_data[[#This Row],[Queue Name]])</f>
        <v>CONSUMER POST BUREAU</v>
      </c>
      <c r="Q1217" s="57" t="str">
        <f>IF(tbl_raw_data[[#This Row],[time_taken_in_mins]]&lt;=20,"SLA_MET","SLA_NOT_MET")</f>
        <v>SLA_NOT_MET</v>
      </c>
    </row>
    <row r="1218" spans="1:17" ht="15" customHeight="1" x14ac:dyDescent="0.25">
      <c r="A1218" s="5" t="s">
        <v>2523</v>
      </c>
      <c r="B1218" s="6">
        <v>45140.809537037036</v>
      </c>
      <c r="C1218" s="9">
        <v>45140.815266203703</v>
      </c>
      <c r="D1218" s="10" t="s">
        <v>13</v>
      </c>
      <c r="E1218" s="10" t="s">
        <v>28</v>
      </c>
      <c r="F1218" s="10" t="s">
        <v>86</v>
      </c>
      <c r="G1218" s="108" t="s">
        <v>53</v>
      </c>
      <c r="H12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8" s="48">
        <f>tbl_raw_data[[#This Row],[Date Actioned]]-tbl_raw_data[[#This Row],[Date Tagged]]</f>
        <v>5.7291666671517305E-3</v>
      </c>
      <c r="J1218" s="50">
        <f>HOUR(tbl_raw_data[[#This Row],[time_taken]])*60+MINUTE(tbl_raw_data[[#This Row],[time_taken]])+SECOND(tbl_raw_data[[#This Row],[time_taken]])/60</f>
        <v>8.25</v>
      </c>
      <c r="K1218" s="54">
        <f>DATE(YEAR(tbl_raw_data[[#This Row],[Date Actioned]]), MONTH(tbl_raw_data[[#This Row],[Date Actioned]]), DAY(tbl_raw_data[[#This Row],[Date Actioned]]))</f>
        <v>45140</v>
      </c>
      <c r="L1218" s="55" t="str">
        <f>UPPER(TEXT(tbl_raw_data[[#This Row],[Updated_date]],"MMMM"))</f>
        <v>AUGUST</v>
      </c>
      <c r="M1218" s="55" t="str">
        <f>UPPER("Week "&amp;IF(ROUNDUP(DAY(tbl_raw_data[[#This Row],[Updated_date]])/7,0)=5,4,ROUNDUP(DAY(tbl_raw_data[[#This Row],[Updated_date]])/7,0)))</f>
        <v>WEEK 1</v>
      </c>
      <c r="N1218" s="57" t="str">
        <f>UPPER(VLOOKUP(tbl_raw_data[[#This Row],[Analyst]],[1]setting!$A$1:$B$15,2,0))</f>
        <v>ASIF</v>
      </c>
      <c r="O1218" s="57" t="str">
        <f>UPPER(tbl_raw_data[[#This Row],[Outcome]])</f>
        <v>APPROVE</v>
      </c>
      <c r="P1218" s="57" t="str">
        <f>UPPER(tbl_raw_data[[#This Row],[Queue Name]])</f>
        <v>CONSUMER EXISTING</v>
      </c>
      <c r="Q1218" s="57" t="str">
        <f>IF(tbl_raw_data[[#This Row],[time_taken_in_mins]]&lt;=20,"SLA_MET","SLA_NOT_MET")</f>
        <v>SLA_MET</v>
      </c>
    </row>
    <row r="1219" spans="1:17" ht="15" customHeight="1" x14ac:dyDescent="0.25">
      <c r="A1219" s="11" t="s">
        <v>736</v>
      </c>
      <c r="B1219" s="12">
        <v>45140.811944444446</v>
      </c>
      <c r="C1219" s="15">
        <v>45140.81517361111</v>
      </c>
      <c r="D1219" s="16" t="s">
        <v>13</v>
      </c>
      <c r="E1219" s="16" t="s">
        <v>28</v>
      </c>
      <c r="F1219" s="16" t="s">
        <v>10</v>
      </c>
      <c r="G1219" s="107" t="s">
        <v>29</v>
      </c>
      <c r="H12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19" s="48">
        <f>tbl_raw_data[[#This Row],[Date Actioned]]-tbl_raw_data[[#This Row],[Date Tagged]]</f>
        <v>3.2291666648234241E-3</v>
      </c>
      <c r="J1219" s="50">
        <f>HOUR(tbl_raw_data[[#This Row],[time_taken]])*60+MINUTE(tbl_raw_data[[#This Row],[time_taken]])+SECOND(tbl_raw_data[[#This Row],[time_taken]])/60</f>
        <v>4.6500000000000004</v>
      </c>
      <c r="K1219" s="54">
        <f>DATE(YEAR(tbl_raw_data[[#This Row],[Date Actioned]]), MONTH(tbl_raw_data[[#This Row],[Date Actioned]]), DAY(tbl_raw_data[[#This Row],[Date Actioned]]))</f>
        <v>45140</v>
      </c>
      <c r="L1219" s="55" t="str">
        <f>UPPER(TEXT(tbl_raw_data[[#This Row],[Updated_date]],"MMMM"))</f>
        <v>AUGUST</v>
      </c>
      <c r="M1219" s="55" t="str">
        <f>UPPER("Week "&amp;IF(ROUNDUP(DAY(tbl_raw_data[[#This Row],[Updated_date]])/7,0)=5,4,ROUNDUP(DAY(tbl_raw_data[[#This Row],[Updated_date]])/7,0)))</f>
        <v>WEEK 1</v>
      </c>
      <c r="N1219" s="57" t="str">
        <f>UPPER(VLOOKUP(tbl_raw_data[[#This Row],[Analyst]],[1]setting!$A$1:$B$15,2,0))</f>
        <v>SAM</v>
      </c>
      <c r="O1219" s="57" t="str">
        <f>UPPER(tbl_raw_data[[#This Row],[Outcome]])</f>
        <v>APPROVE</v>
      </c>
      <c r="P1219" s="57" t="str">
        <f>UPPER(tbl_raw_data[[#This Row],[Queue Name]])</f>
        <v>CONSUMER EXISTING</v>
      </c>
      <c r="Q1219" s="57" t="str">
        <f>IF(tbl_raw_data[[#This Row],[time_taken_in_mins]]&lt;=20,"SLA_MET","SLA_NOT_MET")</f>
        <v>SLA_MET</v>
      </c>
    </row>
    <row r="1220" spans="1:17" ht="15" customHeight="1" x14ac:dyDescent="0.25">
      <c r="A1220" s="5" t="s">
        <v>2969</v>
      </c>
      <c r="B1220" s="6">
        <v>45140.812337962961</v>
      </c>
      <c r="C1220" s="9">
        <v>45140.818668981483</v>
      </c>
      <c r="D1220" s="10" t="s">
        <v>8</v>
      </c>
      <c r="E1220" s="10" t="s">
        <v>9</v>
      </c>
      <c r="F1220" s="10" t="s">
        <v>10</v>
      </c>
      <c r="G1220" s="108" t="s">
        <v>2970</v>
      </c>
      <c r="H12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220" s="48">
        <f>tbl_raw_data[[#This Row],[Date Actioned]]-tbl_raw_data[[#This Row],[Date Tagged]]</f>
        <v>6.33101852145046E-3</v>
      </c>
      <c r="J1220" s="50">
        <f>HOUR(tbl_raw_data[[#This Row],[time_taken]])*60+MINUTE(tbl_raw_data[[#This Row],[time_taken]])+SECOND(tbl_raw_data[[#This Row],[time_taken]])/60</f>
        <v>9.1166666666666671</v>
      </c>
      <c r="K1220" s="54">
        <f>DATE(YEAR(tbl_raw_data[[#This Row],[Date Actioned]]), MONTH(tbl_raw_data[[#This Row],[Date Actioned]]), DAY(tbl_raw_data[[#This Row],[Date Actioned]]))</f>
        <v>45140</v>
      </c>
      <c r="L1220" s="55" t="str">
        <f>UPPER(TEXT(tbl_raw_data[[#This Row],[Updated_date]],"MMMM"))</f>
        <v>AUGUST</v>
      </c>
      <c r="M1220" s="55" t="str">
        <f>UPPER("Week "&amp;IF(ROUNDUP(DAY(tbl_raw_data[[#This Row],[Updated_date]])/7,0)=5,4,ROUNDUP(DAY(tbl_raw_data[[#This Row],[Updated_date]])/7,0)))</f>
        <v>WEEK 1</v>
      </c>
      <c r="N1220" s="57" t="str">
        <f>UPPER(VLOOKUP(tbl_raw_data[[#This Row],[Analyst]],[1]setting!$A$1:$B$15,2,0))</f>
        <v>SAM</v>
      </c>
      <c r="O1220" s="57" t="str">
        <f>UPPER(tbl_raw_data[[#This Row],[Outcome]])</f>
        <v>WITHDRAW</v>
      </c>
      <c r="P1220" s="57" t="str">
        <f>UPPER(tbl_raw_data[[#This Row],[Queue Name]])</f>
        <v>CONSUMER PRE BUREAU</v>
      </c>
      <c r="Q1220" s="57" t="str">
        <f>IF(tbl_raw_data[[#This Row],[time_taken_in_mins]]&lt;=20,"SLA_MET","SLA_NOT_MET")</f>
        <v>SLA_MET</v>
      </c>
    </row>
    <row r="1221" spans="1:17" ht="15" customHeight="1" x14ac:dyDescent="0.25">
      <c r="A1221" s="22" t="s">
        <v>2467</v>
      </c>
      <c r="B1221" s="6">
        <v>45140.812349537038</v>
      </c>
      <c r="C1221" s="9">
        <v>45140.817997685182</v>
      </c>
      <c r="D1221" s="10" t="s">
        <v>13</v>
      </c>
      <c r="E1221" s="10" t="s">
        <v>28</v>
      </c>
      <c r="F1221" s="10" t="s">
        <v>86</v>
      </c>
      <c r="G1221" s="108" t="s">
        <v>53</v>
      </c>
      <c r="H12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1" s="48">
        <f>tbl_raw_data[[#This Row],[Date Actioned]]-tbl_raw_data[[#This Row],[Date Tagged]]</f>
        <v>5.648148144246079E-3</v>
      </c>
      <c r="J1221" s="50">
        <f>HOUR(tbl_raw_data[[#This Row],[time_taken]])*60+MINUTE(tbl_raw_data[[#This Row],[time_taken]])+SECOND(tbl_raw_data[[#This Row],[time_taken]])/60</f>
        <v>8.1333333333333329</v>
      </c>
      <c r="K1221" s="54">
        <f>DATE(YEAR(tbl_raw_data[[#This Row],[Date Actioned]]), MONTH(tbl_raw_data[[#This Row],[Date Actioned]]), DAY(tbl_raw_data[[#This Row],[Date Actioned]]))</f>
        <v>45140</v>
      </c>
      <c r="L1221" s="55" t="str">
        <f>UPPER(TEXT(tbl_raw_data[[#This Row],[Updated_date]],"MMMM"))</f>
        <v>AUGUST</v>
      </c>
      <c r="M1221" s="55" t="str">
        <f>UPPER("Week "&amp;IF(ROUNDUP(DAY(tbl_raw_data[[#This Row],[Updated_date]])/7,0)=5,4,ROUNDUP(DAY(tbl_raw_data[[#This Row],[Updated_date]])/7,0)))</f>
        <v>WEEK 1</v>
      </c>
      <c r="N1221" s="57" t="str">
        <f>UPPER(VLOOKUP(tbl_raw_data[[#This Row],[Analyst]],[1]setting!$A$1:$B$15,2,0))</f>
        <v>ASIF</v>
      </c>
      <c r="O1221" s="57" t="str">
        <f>UPPER(tbl_raw_data[[#This Row],[Outcome]])</f>
        <v>APPROVE</v>
      </c>
      <c r="P1221" s="57" t="str">
        <f>UPPER(tbl_raw_data[[#This Row],[Queue Name]])</f>
        <v>CONSUMER EXISTING</v>
      </c>
      <c r="Q1221" s="57" t="str">
        <f>IF(tbl_raw_data[[#This Row],[time_taken_in_mins]]&lt;=20,"SLA_MET","SLA_NOT_MET")</f>
        <v>SLA_MET</v>
      </c>
    </row>
    <row r="1222" spans="1:17" ht="15" customHeight="1" x14ac:dyDescent="0.25">
      <c r="A1222" s="5" t="s">
        <v>3900</v>
      </c>
      <c r="B1222" s="12">
        <v>45140.814328703702</v>
      </c>
      <c r="C1222" s="15">
        <v>45140.821898148148</v>
      </c>
      <c r="D1222" s="16" t="s">
        <v>13</v>
      </c>
      <c r="E1222" s="16" t="s">
        <v>28</v>
      </c>
      <c r="F1222" s="16" t="s">
        <v>109</v>
      </c>
      <c r="G1222" s="107" t="s">
        <v>29</v>
      </c>
      <c r="H12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2" s="48">
        <f>tbl_raw_data[[#This Row],[Date Actioned]]-tbl_raw_data[[#This Row],[Date Tagged]]</f>
        <v>7.5694444458349608E-3</v>
      </c>
      <c r="J1222" s="50">
        <f>HOUR(tbl_raw_data[[#This Row],[time_taken]])*60+MINUTE(tbl_raw_data[[#This Row],[time_taken]])+SECOND(tbl_raw_data[[#This Row],[time_taken]])/60</f>
        <v>10.9</v>
      </c>
      <c r="K1222" s="54">
        <f>DATE(YEAR(tbl_raw_data[[#This Row],[Date Actioned]]), MONTH(tbl_raw_data[[#This Row],[Date Actioned]]), DAY(tbl_raw_data[[#This Row],[Date Actioned]]))</f>
        <v>45140</v>
      </c>
      <c r="L1222" s="55" t="str">
        <f>UPPER(TEXT(tbl_raw_data[[#This Row],[Updated_date]],"MMMM"))</f>
        <v>AUGUST</v>
      </c>
      <c r="M1222" s="55" t="str">
        <f>UPPER("Week "&amp;IF(ROUNDUP(DAY(tbl_raw_data[[#This Row],[Updated_date]])/7,0)=5,4,ROUNDUP(DAY(tbl_raw_data[[#This Row],[Updated_date]])/7,0)))</f>
        <v>WEEK 1</v>
      </c>
      <c r="N1222" s="57" t="str">
        <f>UPPER(VLOOKUP(tbl_raw_data[[#This Row],[Analyst]],[1]setting!$A$1:$B$15,2,0))</f>
        <v>NAVED</v>
      </c>
      <c r="O1222" s="57" t="str">
        <f>UPPER(tbl_raw_data[[#This Row],[Outcome]])</f>
        <v>APPROVE</v>
      </c>
      <c r="P1222" s="57" t="str">
        <f>UPPER(tbl_raw_data[[#This Row],[Queue Name]])</f>
        <v>CONSUMER EXISTING</v>
      </c>
      <c r="Q1222" s="57" t="str">
        <f>IF(tbl_raw_data[[#This Row],[time_taken_in_mins]]&lt;=20,"SLA_MET","SLA_NOT_MET")</f>
        <v>SLA_MET</v>
      </c>
    </row>
    <row r="1223" spans="1:17" ht="15" customHeight="1" x14ac:dyDescent="0.25">
      <c r="A1223" s="11" t="s">
        <v>2489</v>
      </c>
      <c r="B1223" s="6">
        <v>45140.817557870374</v>
      </c>
      <c r="C1223" s="7">
        <v>45140.823240740741</v>
      </c>
      <c r="D1223" s="8" t="s">
        <v>29</v>
      </c>
      <c r="E1223" s="10" t="s">
        <v>28</v>
      </c>
      <c r="F1223" s="8" t="s">
        <v>254</v>
      </c>
      <c r="G1223" s="109"/>
      <c r="H12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23" s="48">
        <f>tbl_raw_data[[#This Row],[Date Actioned]]-tbl_raw_data[[#This Row],[Date Tagged]]</f>
        <v>5.6828703673090786E-3</v>
      </c>
      <c r="J1223" s="50">
        <f>HOUR(tbl_raw_data[[#This Row],[time_taken]])*60+MINUTE(tbl_raw_data[[#This Row],[time_taken]])+SECOND(tbl_raw_data[[#This Row],[time_taken]])/60</f>
        <v>8.1833333333333336</v>
      </c>
      <c r="K1223" s="54">
        <f>DATE(YEAR(tbl_raw_data[[#This Row],[Date Actioned]]), MONTH(tbl_raw_data[[#This Row],[Date Actioned]]), DAY(tbl_raw_data[[#This Row],[Date Actioned]]))</f>
        <v>45140</v>
      </c>
      <c r="L1223" s="55" t="str">
        <f>UPPER(TEXT(tbl_raw_data[[#This Row],[Updated_date]],"MMMM"))</f>
        <v>AUGUST</v>
      </c>
      <c r="M1223" s="55" t="str">
        <f>UPPER("Week "&amp;IF(ROUNDUP(DAY(tbl_raw_data[[#This Row],[Updated_date]])/7,0)=5,4,ROUNDUP(DAY(tbl_raw_data[[#This Row],[Updated_date]])/7,0)))</f>
        <v>WEEK 1</v>
      </c>
      <c r="N1223" s="57" t="str">
        <f>UPPER(VLOOKUP(tbl_raw_data[[#This Row],[Analyst]],[1]setting!$A$1:$B$15,2,0))</f>
        <v>FARDIN</v>
      </c>
      <c r="O1223" s="57" t="str">
        <f>UPPER(tbl_raw_data[[#This Row],[Outcome]])</f>
        <v>APPROVE</v>
      </c>
      <c r="P1223" s="57" t="str">
        <f>UPPER(tbl_raw_data[[#This Row],[Queue Name]])</f>
        <v>CONSUMER EXISTING</v>
      </c>
      <c r="Q1223" s="57" t="str">
        <f>IF(tbl_raw_data[[#This Row],[time_taken_in_mins]]&lt;=20,"SLA_MET","SLA_NOT_MET")</f>
        <v>SLA_MET</v>
      </c>
    </row>
    <row r="1224" spans="1:17" ht="15" customHeight="1" x14ac:dyDescent="0.25">
      <c r="A1224" s="22" t="s">
        <v>976</v>
      </c>
      <c r="B1224" s="12">
        <v>45140.81826388889</v>
      </c>
      <c r="C1224" s="15">
        <v>45140.821909722225</v>
      </c>
      <c r="D1224" s="16" t="s">
        <v>13</v>
      </c>
      <c r="E1224" s="16" t="s">
        <v>28</v>
      </c>
      <c r="F1224" s="16" t="s">
        <v>86</v>
      </c>
      <c r="G1224" s="107" t="s">
        <v>29</v>
      </c>
      <c r="H12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4" s="48">
        <f>tbl_raw_data[[#This Row],[Date Actioned]]-tbl_raw_data[[#This Row],[Date Tagged]]</f>
        <v>3.645833334303461E-3</v>
      </c>
      <c r="J1224" s="50">
        <f>HOUR(tbl_raw_data[[#This Row],[time_taken]])*60+MINUTE(tbl_raw_data[[#This Row],[time_taken]])+SECOND(tbl_raw_data[[#This Row],[time_taken]])/60</f>
        <v>5.25</v>
      </c>
      <c r="K1224" s="54">
        <f>DATE(YEAR(tbl_raw_data[[#This Row],[Date Actioned]]), MONTH(tbl_raw_data[[#This Row],[Date Actioned]]), DAY(tbl_raw_data[[#This Row],[Date Actioned]]))</f>
        <v>45140</v>
      </c>
      <c r="L1224" s="55" t="str">
        <f>UPPER(TEXT(tbl_raw_data[[#This Row],[Updated_date]],"MMMM"))</f>
        <v>AUGUST</v>
      </c>
      <c r="M1224" s="55" t="str">
        <f>UPPER("Week "&amp;IF(ROUNDUP(DAY(tbl_raw_data[[#This Row],[Updated_date]])/7,0)=5,4,ROUNDUP(DAY(tbl_raw_data[[#This Row],[Updated_date]])/7,0)))</f>
        <v>WEEK 1</v>
      </c>
      <c r="N1224" s="57" t="str">
        <f>UPPER(VLOOKUP(tbl_raw_data[[#This Row],[Analyst]],[1]setting!$A$1:$B$15,2,0))</f>
        <v>ASIF</v>
      </c>
      <c r="O1224" s="57" t="str">
        <f>UPPER(tbl_raw_data[[#This Row],[Outcome]])</f>
        <v>APPROVE</v>
      </c>
      <c r="P1224" s="57" t="str">
        <f>UPPER(tbl_raw_data[[#This Row],[Queue Name]])</f>
        <v>CONSUMER EXISTING</v>
      </c>
      <c r="Q1224" s="57" t="str">
        <f>IF(tbl_raw_data[[#This Row],[time_taken_in_mins]]&lt;=20,"SLA_MET","SLA_NOT_MET")</f>
        <v>SLA_MET</v>
      </c>
    </row>
    <row r="1225" spans="1:17" ht="15" customHeight="1" x14ac:dyDescent="0.25">
      <c r="A1225" s="5" t="s">
        <v>737</v>
      </c>
      <c r="B1225" s="6">
        <v>45140.821087962962</v>
      </c>
      <c r="C1225" s="9">
        <v>45140.824317129627</v>
      </c>
      <c r="D1225" s="10" t="s">
        <v>13</v>
      </c>
      <c r="E1225" s="10" t="s">
        <v>9</v>
      </c>
      <c r="F1225" s="10" t="s">
        <v>10</v>
      </c>
      <c r="G1225" s="108" t="s">
        <v>147</v>
      </c>
      <c r="H12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5" s="48">
        <f>tbl_raw_data[[#This Row],[Date Actioned]]-tbl_raw_data[[#This Row],[Date Tagged]]</f>
        <v>3.2291666648234241E-3</v>
      </c>
      <c r="J1225" s="50">
        <f>HOUR(tbl_raw_data[[#This Row],[time_taken]])*60+MINUTE(tbl_raw_data[[#This Row],[time_taken]])+SECOND(tbl_raw_data[[#This Row],[time_taken]])/60</f>
        <v>4.6500000000000004</v>
      </c>
      <c r="K1225" s="54">
        <f>DATE(YEAR(tbl_raw_data[[#This Row],[Date Actioned]]), MONTH(tbl_raw_data[[#This Row],[Date Actioned]]), DAY(tbl_raw_data[[#This Row],[Date Actioned]]))</f>
        <v>45140</v>
      </c>
      <c r="L1225" s="55" t="str">
        <f>UPPER(TEXT(tbl_raw_data[[#This Row],[Updated_date]],"MMMM"))</f>
        <v>AUGUST</v>
      </c>
      <c r="M1225" s="55" t="str">
        <f>UPPER("Week "&amp;IF(ROUNDUP(DAY(tbl_raw_data[[#This Row],[Updated_date]])/7,0)=5,4,ROUNDUP(DAY(tbl_raw_data[[#This Row],[Updated_date]])/7,0)))</f>
        <v>WEEK 1</v>
      </c>
      <c r="N1225" s="57" t="str">
        <f>UPPER(VLOOKUP(tbl_raw_data[[#This Row],[Analyst]],[1]setting!$A$1:$B$15,2,0))</f>
        <v>SAM</v>
      </c>
      <c r="O1225" s="57" t="str">
        <f>UPPER(tbl_raw_data[[#This Row],[Outcome]])</f>
        <v>APPROVE</v>
      </c>
      <c r="P1225" s="57" t="str">
        <f>UPPER(tbl_raw_data[[#This Row],[Queue Name]])</f>
        <v>CONSUMER PRE BUREAU</v>
      </c>
      <c r="Q1225" s="57" t="str">
        <f>IF(tbl_raw_data[[#This Row],[time_taken_in_mins]]&lt;=20,"SLA_MET","SLA_NOT_MET")</f>
        <v>SLA_MET</v>
      </c>
    </row>
    <row r="1226" spans="1:17" ht="15" customHeight="1" x14ac:dyDescent="0.25">
      <c r="A1226" s="11" t="s">
        <v>4689</v>
      </c>
      <c r="B1226" s="12">
        <v>45140.83221064815</v>
      </c>
      <c r="C1226" s="13">
        <v>45140.84107638889</v>
      </c>
      <c r="D1226" s="14" t="s">
        <v>40</v>
      </c>
      <c r="E1226" s="16" t="s">
        <v>41</v>
      </c>
      <c r="F1226" s="14" t="s">
        <v>455</v>
      </c>
      <c r="G1226" s="106"/>
      <c r="H12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26" s="48">
        <f>tbl_raw_data[[#This Row],[Date Actioned]]-tbl_raw_data[[#This Row],[Date Tagged]]</f>
        <v>8.8657407395658083E-3</v>
      </c>
      <c r="J1226" s="50">
        <f>HOUR(tbl_raw_data[[#This Row],[time_taken]])*60+MINUTE(tbl_raw_data[[#This Row],[time_taken]])+SECOND(tbl_raw_data[[#This Row],[time_taken]])/60</f>
        <v>12.766666666666667</v>
      </c>
      <c r="K1226" s="54">
        <f>DATE(YEAR(tbl_raw_data[[#This Row],[Date Actioned]]), MONTH(tbl_raw_data[[#This Row],[Date Actioned]]), DAY(tbl_raw_data[[#This Row],[Date Actioned]]))</f>
        <v>45140</v>
      </c>
      <c r="L1226" s="55" t="str">
        <f>UPPER(TEXT(tbl_raw_data[[#This Row],[Updated_date]],"MMMM"))</f>
        <v>AUGUST</v>
      </c>
      <c r="M1226" s="55" t="str">
        <f>UPPER("Week "&amp;IF(ROUNDUP(DAY(tbl_raw_data[[#This Row],[Updated_date]])/7,0)=5,4,ROUNDUP(DAY(tbl_raw_data[[#This Row],[Updated_date]])/7,0)))</f>
        <v>WEEK 1</v>
      </c>
      <c r="N1226" s="57" t="str">
        <f>UPPER(VLOOKUP(tbl_raw_data[[#This Row],[Analyst]],[1]setting!$A$1:$B$15,2,0))</f>
        <v>ROHAN</v>
      </c>
      <c r="O1226" s="57" t="str">
        <f>UPPER(tbl_raw_data[[#This Row],[Outcome]])</f>
        <v>WITHDRAW</v>
      </c>
      <c r="P1226" s="57" t="str">
        <f>UPPER(tbl_raw_data[[#This Row],[Queue Name]])</f>
        <v>CONSUMER POST BUREAU</v>
      </c>
      <c r="Q1226" s="57" t="str">
        <f>IF(tbl_raw_data[[#This Row],[time_taken_in_mins]]&lt;=20,"SLA_MET","SLA_NOT_MET")</f>
        <v>SLA_MET</v>
      </c>
    </row>
    <row r="1227" spans="1:17" ht="15" customHeight="1" x14ac:dyDescent="0.25">
      <c r="A1227" s="22" t="s">
        <v>4507</v>
      </c>
      <c r="B1227" s="12">
        <v>45140.833182870374</v>
      </c>
      <c r="C1227" s="15">
        <v>45140.841770833336</v>
      </c>
      <c r="D1227" s="16" t="s">
        <v>46</v>
      </c>
      <c r="E1227" s="16" t="s">
        <v>28</v>
      </c>
      <c r="F1227" s="16" t="s">
        <v>42</v>
      </c>
      <c r="G1227" s="107" t="s">
        <v>151</v>
      </c>
      <c r="H12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7" s="48">
        <f>tbl_raw_data[[#This Row],[Date Actioned]]-tbl_raw_data[[#This Row],[Date Tagged]]</f>
        <v>8.5879629623377696E-3</v>
      </c>
      <c r="J1227" s="50">
        <f>HOUR(tbl_raw_data[[#This Row],[time_taken]])*60+MINUTE(tbl_raw_data[[#This Row],[time_taken]])+SECOND(tbl_raw_data[[#This Row],[time_taken]])/60</f>
        <v>12.366666666666667</v>
      </c>
      <c r="K1227" s="54">
        <f>DATE(YEAR(tbl_raw_data[[#This Row],[Date Actioned]]), MONTH(tbl_raw_data[[#This Row],[Date Actioned]]), DAY(tbl_raw_data[[#This Row],[Date Actioned]]))</f>
        <v>45140</v>
      </c>
      <c r="L1227" s="55" t="str">
        <f>UPPER(TEXT(tbl_raw_data[[#This Row],[Updated_date]],"MMMM"))</f>
        <v>AUGUST</v>
      </c>
      <c r="M1227" s="55" t="str">
        <f>UPPER("Week "&amp;IF(ROUNDUP(DAY(tbl_raw_data[[#This Row],[Updated_date]])/7,0)=5,4,ROUNDUP(DAY(tbl_raw_data[[#This Row],[Updated_date]])/7,0)))</f>
        <v>WEEK 1</v>
      </c>
      <c r="N1227" s="57" t="str">
        <f>UPPER(VLOOKUP(tbl_raw_data[[#This Row],[Analyst]],[1]setting!$A$1:$B$15,2,0))</f>
        <v>NITESH</v>
      </c>
      <c r="O1227" s="57" t="str">
        <f>UPPER(tbl_raw_data[[#This Row],[Outcome]])</f>
        <v>DECLINE</v>
      </c>
      <c r="P1227" s="57" t="str">
        <f>UPPER(tbl_raw_data[[#This Row],[Queue Name]])</f>
        <v>CONSUMER EXISTING</v>
      </c>
      <c r="Q1227" s="57" t="str">
        <f>IF(tbl_raw_data[[#This Row],[time_taken_in_mins]]&lt;=20,"SLA_MET","SLA_NOT_MET")</f>
        <v>SLA_MET</v>
      </c>
    </row>
    <row r="1228" spans="1:17" ht="15" customHeight="1" x14ac:dyDescent="0.25">
      <c r="A1228" s="11" t="s">
        <v>4187</v>
      </c>
      <c r="B1228" s="12">
        <v>45140.834814814814</v>
      </c>
      <c r="C1228" s="15">
        <v>45140.842847222222</v>
      </c>
      <c r="D1228" s="16" t="s">
        <v>13</v>
      </c>
      <c r="E1228" s="16" t="s">
        <v>28</v>
      </c>
      <c r="F1228" s="16" t="s">
        <v>254</v>
      </c>
      <c r="G1228" s="107" t="s">
        <v>29</v>
      </c>
      <c r="H12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8" s="48">
        <f>tbl_raw_data[[#This Row],[Date Actioned]]-tbl_raw_data[[#This Row],[Date Tagged]]</f>
        <v>8.0324074078816921E-3</v>
      </c>
      <c r="J1228" s="50">
        <f>HOUR(tbl_raw_data[[#This Row],[time_taken]])*60+MINUTE(tbl_raw_data[[#This Row],[time_taken]])+SECOND(tbl_raw_data[[#This Row],[time_taken]])/60</f>
        <v>11.566666666666666</v>
      </c>
      <c r="K1228" s="54">
        <f>DATE(YEAR(tbl_raw_data[[#This Row],[Date Actioned]]), MONTH(tbl_raw_data[[#This Row],[Date Actioned]]), DAY(tbl_raw_data[[#This Row],[Date Actioned]]))</f>
        <v>45140</v>
      </c>
      <c r="L1228" s="55" t="str">
        <f>UPPER(TEXT(tbl_raw_data[[#This Row],[Updated_date]],"MMMM"))</f>
        <v>AUGUST</v>
      </c>
      <c r="M1228" s="55" t="str">
        <f>UPPER("Week "&amp;IF(ROUNDUP(DAY(tbl_raw_data[[#This Row],[Updated_date]])/7,0)=5,4,ROUNDUP(DAY(tbl_raw_data[[#This Row],[Updated_date]])/7,0)))</f>
        <v>WEEK 1</v>
      </c>
      <c r="N1228" s="57" t="str">
        <f>UPPER(VLOOKUP(tbl_raw_data[[#This Row],[Analyst]],[1]setting!$A$1:$B$15,2,0))</f>
        <v>FARDIN</v>
      </c>
      <c r="O1228" s="57" t="str">
        <f>UPPER(tbl_raw_data[[#This Row],[Outcome]])</f>
        <v>APPROVE</v>
      </c>
      <c r="P1228" s="57" t="str">
        <f>UPPER(tbl_raw_data[[#This Row],[Queue Name]])</f>
        <v>CONSUMER EXISTING</v>
      </c>
      <c r="Q1228" s="57" t="str">
        <f>IF(tbl_raw_data[[#This Row],[time_taken_in_mins]]&lt;=20,"SLA_MET","SLA_NOT_MET")</f>
        <v>SLA_MET</v>
      </c>
    </row>
    <row r="1229" spans="1:17" ht="15" customHeight="1" x14ac:dyDescent="0.25">
      <c r="A1229" s="22" t="s">
        <v>5162</v>
      </c>
      <c r="B1229" s="6">
        <v>45140.834814814814</v>
      </c>
      <c r="C1229" s="9">
        <v>45140.844710648147</v>
      </c>
      <c r="D1229" s="10" t="s">
        <v>13</v>
      </c>
      <c r="E1229" s="10" t="s">
        <v>28</v>
      </c>
      <c r="F1229" s="10" t="s">
        <v>10</v>
      </c>
      <c r="G1229" s="108" t="s">
        <v>29</v>
      </c>
      <c r="H12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29" s="48">
        <f>tbl_raw_data[[#This Row],[Date Actioned]]-tbl_raw_data[[#This Row],[Date Tagged]]</f>
        <v>9.8958333328482695E-3</v>
      </c>
      <c r="J1229" s="50">
        <f>HOUR(tbl_raw_data[[#This Row],[time_taken]])*60+MINUTE(tbl_raw_data[[#This Row],[time_taken]])+SECOND(tbl_raw_data[[#This Row],[time_taken]])/60</f>
        <v>14.25</v>
      </c>
      <c r="K1229" s="54">
        <f>DATE(YEAR(tbl_raw_data[[#This Row],[Date Actioned]]), MONTH(tbl_raw_data[[#This Row],[Date Actioned]]), DAY(tbl_raw_data[[#This Row],[Date Actioned]]))</f>
        <v>45140</v>
      </c>
      <c r="L1229" s="55" t="str">
        <f>UPPER(TEXT(tbl_raw_data[[#This Row],[Updated_date]],"MMMM"))</f>
        <v>AUGUST</v>
      </c>
      <c r="M1229" s="55" t="str">
        <f>UPPER("Week "&amp;IF(ROUNDUP(DAY(tbl_raw_data[[#This Row],[Updated_date]])/7,0)=5,4,ROUNDUP(DAY(tbl_raw_data[[#This Row],[Updated_date]])/7,0)))</f>
        <v>WEEK 1</v>
      </c>
      <c r="N1229" s="57" t="str">
        <f>UPPER(VLOOKUP(tbl_raw_data[[#This Row],[Analyst]],[1]setting!$A$1:$B$15,2,0))</f>
        <v>SAM</v>
      </c>
      <c r="O1229" s="57" t="str">
        <f>UPPER(tbl_raw_data[[#This Row],[Outcome]])</f>
        <v>APPROVE</v>
      </c>
      <c r="P1229" s="57" t="str">
        <f>UPPER(tbl_raw_data[[#This Row],[Queue Name]])</f>
        <v>CONSUMER EXISTING</v>
      </c>
      <c r="Q1229" s="57" t="str">
        <f>IF(tbl_raw_data[[#This Row],[time_taken_in_mins]]&lt;=20,"SLA_MET","SLA_NOT_MET")</f>
        <v>SLA_MET</v>
      </c>
    </row>
    <row r="1230" spans="1:17" ht="15" customHeight="1" x14ac:dyDescent="0.25">
      <c r="A1230" s="5" t="s">
        <v>4897</v>
      </c>
      <c r="B1230" s="12">
        <v>45140.83797453704</v>
      </c>
      <c r="C1230" s="15">
        <v>45140.847222222219</v>
      </c>
      <c r="D1230" s="16" t="s">
        <v>13</v>
      </c>
      <c r="E1230" s="16" t="s">
        <v>28</v>
      </c>
      <c r="F1230" s="16" t="s">
        <v>254</v>
      </c>
      <c r="G1230" s="107" t="s">
        <v>29</v>
      </c>
      <c r="H12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0" s="48">
        <f>tbl_raw_data[[#This Row],[Date Actioned]]-tbl_raw_data[[#This Row],[Date Tagged]]</f>
        <v>9.2476851787068881E-3</v>
      </c>
      <c r="J1230" s="50">
        <f>HOUR(tbl_raw_data[[#This Row],[time_taken]])*60+MINUTE(tbl_raw_data[[#This Row],[time_taken]])+SECOND(tbl_raw_data[[#This Row],[time_taken]])/60</f>
        <v>13.316666666666666</v>
      </c>
      <c r="K1230" s="54">
        <f>DATE(YEAR(tbl_raw_data[[#This Row],[Date Actioned]]), MONTH(tbl_raw_data[[#This Row],[Date Actioned]]), DAY(tbl_raw_data[[#This Row],[Date Actioned]]))</f>
        <v>45140</v>
      </c>
      <c r="L1230" s="55" t="str">
        <f>UPPER(TEXT(tbl_raw_data[[#This Row],[Updated_date]],"MMMM"))</f>
        <v>AUGUST</v>
      </c>
      <c r="M1230" s="55" t="str">
        <f>UPPER("Week "&amp;IF(ROUNDUP(DAY(tbl_raw_data[[#This Row],[Updated_date]])/7,0)=5,4,ROUNDUP(DAY(tbl_raw_data[[#This Row],[Updated_date]])/7,0)))</f>
        <v>WEEK 1</v>
      </c>
      <c r="N1230" s="57" t="str">
        <f>UPPER(VLOOKUP(tbl_raw_data[[#This Row],[Analyst]],[1]setting!$A$1:$B$15,2,0))</f>
        <v>FARDIN</v>
      </c>
      <c r="O1230" s="57" t="str">
        <f>UPPER(tbl_raw_data[[#This Row],[Outcome]])</f>
        <v>APPROVE</v>
      </c>
      <c r="P1230" s="57" t="str">
        <f>UPPER(tbl_raw_data[[#This Row],[Queue Name]])</f>
        <v>CONSUMER EXISTING</v>
      </c>
      <c r="Q1230" s="57" t="str">
        <f>IF(tbl_raw_data[[#This Row],[time_taken_in_mins]]&lt;=20,"SLA_MET","SLA_NOT_MET")</f>
        <v>SLA_MET</v>
      </c>
    </row>
    <row r="1231" spans="1:17" ht="15" customHeight="1" x14ac:dyDescent="0.25">
      <c r="A1231" s="11" t="s">
        <v>4913</v>
      </c>
      <c r="B1231" s="6">
        <v>45140.842488425929</v>
      </c>
      <c r="C1231" s="9">
        <v>45140.851759259262</v>
      </c>
      <c r="D1231" s="10" t="s">
        <v>13</v>
      </c>
      <c r="E1231" s="10" t="s">
        <v>28</v>
      </c>
      <c r="F1231" s="10" t="s">
        <v>42</v>
      </c>
      <c r="G1231" s="108" t="s">
        <v>29</v>
      </c>
      <c r="H12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1" s="48">
        <f>tbl_raw_data[[#This Row],[Date Actioned]]-tbl_raw_data[[#This Row],[Date Tagged]]</f>
        <v>9.2708333322661929E-3</v>
      </c>
      <c r="J1231" s="50">
        <f>HOUR(tbl_raw_data[[#This Row],[time_taken]])*60+MINUTE(tbl_raw_data[[#This Row],[time_taken]])+SECOND(tbl_raw_data[[#This Row],[time_taken]])/60</f>
        <v>13.35</v>
      </c>
      <c r="K1231" s="54">
        <f>DATE(YEAR(tbl_raw_data[[#This Row],[Date Actioned]]), MONTH(tbl_raw_data[[#This Row],[Date Actioned]]), DAY(tbl_raw_data[[#This Row],[Date Actioned]]))</f>
        <v>45140</v>
      </c>
      <c r="L1231" s="55" t="str">
        <f>UPPER(TEXT(tbl_raw_data[[#This Row],[Updated_date]],"MMMM"))</f>
        <v>AUGUST</v>
      </c>
      <c r="M1231" s="55" t="str">
        <f>UPPER("Week "&amp;IF(ROUNDUP(DAY(tbl_raw_data[[#This Row],[Updated_date]])/7,0)=5,4,ROUNDUP(DAY(tbl_raw_data[[#This Row],[Updated_date]])/7,0)))</f>
        <v>WEEK 1</v>
      </c>
      <c r="N1231" s="57" t="str">
        <f>UPPER(VLOOKUP(tbl_raw_data[[#This Row],[Analyst]],[1]setting!$A$1:$B$15,2,0))</f>
        <v>NITESH</v>
      </c>
      <c r="O1231" s="57" t="str">
        <f>UPPER(tbl_raw_data[[#This Row],[Outcome]])</f>
        <v>APPROVE</v>
      </c>
      <c r="P1231" s="57" t="str">
        <f>UPPER(tbl_raw_data[[#This Row],[Queue Name]])</f>
        <v>CONSUMER EXISTING</v>
      </c>
      <c r="Q1231" s="57" t="str">
        <f>IF(tbl_raw_data[[#This Row],[time_taken_in_mins]]&lt;=20,"SLA_MET","SLA_NOT_MET")</f>
        <v>SLA_MET</v>
      </c>
    </row>
    <row r="1232" spans="1:17" ht="15" customHeight="1" x14ac:dyDescent="0.25">
      <c r="A1232" s="22" t="s">
        <v>3063</v>
      </c>
      <c r="B1232" s="6">
        <v>45140.845543981479</v>
      </c>
      <c r="C1232" s="9">
        <v>45140.852025462962</v>
      </c>
      <c r="D1232" s="10" t="s">
        <v>8</v>
      </c>
      <c r="E1232" s="10" t="s">
        <v>3064</v>
      </c>
      <c r="F1232" s="10" t="s">
        <v>254</v>
      </c>
      <c r="G1232" s="108" t="s">
        <v>11</v>
      </c>
      <c r="H12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32" s="48">
        <f>tbl_raw_data[[#This Row],[Date Actioned]]-tbl_raw_data[[#This Row],[Date Tagged]]</f>
        <v>6.4814814832061529E-3</v>
      </c>
      <c r="J1232" s="50">
        <f>HOUR(tbl_raw_data[[#This Row],[time_taken]])*60+MINUTE(tbl_raw_data[[#This Row],[time_taken]])+SECOND(tbl_raw_data[[#This Row],[time_taken]])/60</f>
        <v>9.3333333333333339</v>
      </c>
      <c r="K1232" s="54">
        <f>DATE(YEAR(tbl_raw_data[[#This Row],[Date Actioned]]), MONTH(tbl_raw_data[[#This Row],[Date Actioned]]), DAY(tbl_raw_data[[#This Row],[Date Actioned]]))</f>
        <v>45140</v>
      </c>
      <c r="L1232" s="55" t="str">
        <f>UPPER(TEXT(tbl_raw_data[[#This Row],[Updated_date]],"MMMM"))</f>
        <v>AUGUST</v>
      </c>
      <c r="M1232" s="55" t="str">
        <f>UPPER("Week "&amp;IF(ROUNDUP(DAY(tbl_raw_data[[#This Row],[Updated_date]])/7,0)=5,4,ROUNDUP(DAY(tbl_raw_data[[#This Row],[Updated_date]])/7,0)))</f>
        <v>WEEK 1</v>
      </c>
      <c r="N1232" s="57" t="str">
        <f>UPPER(VLOOKUP(tbl_raw_data[[#This Row],[Analyst]],[1]setting!$A$1:$B$15,2,0))</f>
        <v>FARDIN</v>
      </c>
      <c r="O1232" s="57" t="str">
        <f>UPPER(tbl_raw_data[[#This Row],[Outcome]])</f>
        <v>WITHDRAW</v>
      </c>
      <c r="P1232" s="57" t="str">
        <f>UPPER(tbl_raw_data[[#This Row],[Queue Name]])</f>
        <v>VISA CHECK</v>
      </c>
      <c r="Q1232" s="57" t="str">
        <f>IF(tbl_raw_data[[#This Row],[time_taken_in_mins]]&lt;=20,"SLA_MET","SLA_NOT_MET")</f>
        <v>SLA_MET</v>
      </c>
    </row>
    <row r="1233" spans="1:17" ht="15" customHeight="1" x14ac:dyDescent="0.25">
      <c r="A1233" s="5" t="s">
        <v>549</v>
      </c>
      <c r="B1233" s="6">
        <v>45140.845914351848</v>
      </c>
      <c r="C1233" s="9">
        <v>45140.84878472222</v>
      </c>
      <c r="D1233" s="10" t="s">
        <v>46</v>
      </c>
      <c r="E1233" s="10" t="s">
        <v>28</v>
      </c>
      <c r="F1233" s="10" t="s">
        <v>10</v>
      </c>
      <c r="G1233" s="108" t="s">
        <v>501</v>
      </c>
      <c r="H12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3" s="48">
        <f>tbl_raw_data[[#This Row],[Date Actioned]]-tbl_raw_data[[#This Row],[Date Tagged]]</f>
        <v>2.8703703719656914E-3</v>
      </c>
      <c r="J1233" s="50">
        <f>HOUR(tbl_raw_data[[#This Row],[time_taken]])*60+MINUTE(tbl_raw_data[[#This Row],[time_taken]])+SECOND(tbl_raw_data[[#This Row],[time_taken]])/60</f>
        <v>4.1333333333333337</v>
      </c>
      <c r="K1233" s="54">
        <f>DATE(YEAR(tbl_raw_data[[#This Row],[Date Actioned]]), MONTH(tbl_raw_data[[#This Row],[Date Actioned]]), DAY(tbl_raw_data[[#This Row],[Date Actioned]]))</f>
        <v>45140</v>
      </c>
      <c r="L1233" s="55" t="str">
        <f>UPPER(TEXT(tbl_raw_data[[#This Row],[Updated_date]],"MMMM"))</f>
        <v>AUGUST</v>
      </c>
      <c r="M1233" s="55" t="str">
        <f>UPPER("Week "&amp;IF(ROUNDUP(DAY(tbl_raw_data[[#This Row],[Updated_date]])/7,0)=5,4,ROUNDUP(DAY(tbl_raw_data[[#This Row],[Updated_date]])/7,0)))</f>
        <v>WEEK 1</v>
      </c>
      <c r="N1233" s="57" t="str">
        <f>UPPER(VLOOKUP(tbl_raw_data[[#This Row],[Analyst]],[1]setting!$A$1:$B$15,2,0))</f>
        <v>SAM</v>
      </c>
      <c r="O1233" s="57" t="str">
        <f>UPPER(tbl_raw_data[[#This Row],[Outcome]])</f>
        <v>DECLINE</v>
      </c>
      <c r="P1233" s="57" t="str">
        <f>UPPER(tbl_raw_data[[#This Row],[Queue Name]])</f>
        <v>CONSUMER EXISTING</v>
      </c>
      <c r="Q1233" s="57" t="str">
        <f>IF(tbl_raw_data[[#This Row],[time_taken_in_mins]]&lt;=20,"SLA_MET","SLA_NOT_MET")</f>
        <v>SLA_MET</v>
      </c>
    </row>
    <row r="1234" spans="1:17" ht="15" customHeight="1" x14ac:dyDescent="0.25">
      <c r="A1234" s="22" t="s">
        <v>2058</v>
      </c>
      <c r="B1234" s="12">
        <v>45140.847233796296</v>
      </c>
      <c r="C1234" s="13">
        <v>45140.852372685185</v>
      </c>
      <c r="D1234" s="14" t="s">
        <v>29</v>
      </c>
      <c r="E1234" s="16" t="s">
        <v>28</v>
      </c>
      <c r="F1234" s="14" t="s">
        <v>10</v>
      </c>
      <c r="G1234" s="106"/>
      <c r="H12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34" s="48">
        <f>tbl_raw_data[[#This Row],[Date Actioned]]-tbl_raw_data[[#This Row],[Date Tagged]]</f>
        <v>5.1388888896326534E-3</v>
      </c>
      <c r="J1234" s="50">
        <f>HOUR(tbl_raw_data[[#This Row],[time_taken]])*60+MINUTE(tbl_raw_data[[#This Row],[time_taken]])+SECOND(tbl_raw_data[[#This Row],[time_taken]])/60</f>
        <v>7.4</v>
      </c>
      <c r="K1234" s="54">
        <f>DATE(YEAR(tbl_raw_data[[#This Row],[Date Actioned]]), MONTH(tbl_raw_data[[#This Row],[Date Actioned]]), DAY(tbl_raw_data[[#This Row],[Date Actioned]]))</f>
        <v>45140</v>
      </c>
      <c r="L1234" s="55" t="str">
        <f>UPPER(TEXT(tbl_raw_data[[#This Row],[Updated_date]],"MMMM"))</f>
        <v>AUGUST</v>
      </c>
      <c r="M1234" s="55" t="str">
        <f>UPPER("Week "&amp;IF(ROUNDUP(DAY(tbl_raw_data[[#This Row],[Updated_date]])/7,0)=5,4,ROUNDUP(DAY(tbl_raw_data[[#This Row],[Updated_date]])/7,0)))</f>
        <v>WEEK 1</v>
      </c>
      <c r="N1234" s="57" t="str">
        <f>UPPER(VLOOKUP(tbl_raw_data[[#This Row],[Analyst]],[1]setting!$A$1:$B$15,2,0))</f>
        <v>SAM</v>
      </c>
      <c r="O1234" s="57" t="str">
        <f>UPPER(tbl_raw_data[[#This Row],[Outcome]])</f>
        <v>APPROVE</v>
      </c>
      <c r="P1234" s="57" t="str">
        <f>UPPER(tbl_raw_data[[#This Row],[Queue Name]])</f>
        <v>CONSUMER EXISTING</v>
      </c>
      <c r="Q1234" s="57" t="str">
        <f>IF(tbl_raw_data[[#This Row],[time_taken_in_mins]]&lt;=20,"SLA_MET","SLA_NOT_MET")</f>
        <v>SLA_MET</v>
      </c>
    </row>
    <row r="1235" spans="1:17" ht="15" customHeight="1" x14ac:dyDescent="0.25">
      <c r="A1235" s="5" t="s">
        <v>2793</v>
      </c>
      <c r="B1235" s="6">
        <v>45140.849027777775</v>
      </c>
      <c r="C1235" s="7">
        <v>45140.855092592596</v>
      </c>
      <c r="D1235" s="8" t="s">
        <v>29</v>
      </c>
      <c r="E1235" s="10" t="s">
        <v>41</v>
      </c>
      <c r="F1235" s="8" t="s">
        <v>10</v>
      </c>
      <c r="G1235" s="109"/>
      <c r="H12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35" s="48">
        <f>tbl_raw_data[[#This Row],[Date Actioned]]-tbl_raw_data[[#This Row],[Date Tagged]]</f>
        <v>6.0648148210020736E-3</v>
      </c>
      <c r="J1235" s="50">
        <f>HOUR(tbl_raw_data[[#This Row],[time_taken]])*60+MINUTE(tbl_raw_data[[#This Row],[time_taken]])+SECOND(tbl_raw_data[[#This Row],[time_taken]])/60</f>
        <v>8.7333333333333325</v>
      </c>
      <c r="K1235" s="54">
        <f>DATE(YEAR(tbl_raw_data[[#This Row],[Date Actioned]]), MONTH(tbl_raw_data[[#This Row],[Date Actioned]]), DAY(tbl_raw_data[[#This Row],[Date Actioned]]))</f>
        <v>45140</v>
      </c>
      <c r="L1235" s="55" t="str">
        <f>UPPER(TEXT(tbl_raw_data[[#This Row],[Updated_date]],"MMMM"))</f>
        <v>AUGUST</v>
      </c>
      <c r="M1235" s="55" t="str">
        <f>UPPER("Week "&amp;IF(ROUNDUP(DAY(tbl_raw_data[[#This Row],[Updated_date]])/7,0)=5,4,ROUNDUP(DAY(tbl_raw_data[[#This Row],[Updated_date]])/7,0)))</f>
        <v>WEEK 1</v>
      </c>
      <c r="N1235" s="57" t="str">
        <f>UPPER(VLOOKUP(tbl_raw_data[[#This Row],[Analyst]],[1]setting!$A$1:$B$15,2,0))</f>
        <v>SAM</v>
      </c>
      <c r="O1235" s="57" t="str">
        <f>UPPER(tbl_raw_data[[#This Row],[Outcome]])</f>
        <v>APPROVE</v>
      </c>
      <c r="P1235" s="57" t="str">
        <f>UPPER(tbl_raw_data[[#This Row],[Queue Name]])</f>
        <v>CONSUMER POST BUREAU</v>
      </c>
      <c r="Q1235" s="57" t="str">
        <f>IF(tbl_raw_data[[#This Row],[time_taken_in_mins]]&lt;=20,"SLA_MET","SLA_NOT_MET")</f>
        <v>SLA_MET</v>
      </c>
    </row>
    <row r="1236" spans="1:17" ht="15" customHeight="1" x14ac:dyDescent="0.25">
      <c r="A1236" s="11" t="s">
        <v>3689</v>
      </c>
      <c r="B1236" s="12">
        <v>45140.852326388886</v>
      </c>
      <c r="C1236" s="13">
        <v>45140.859606481485</v>
      </c>
      <c r="D1236" s="14" t="s">
        <v>29</v>
      </c>
      <c r="E1236" s="16" t="s">
        <v>28</v>
      </c>
      <c r="F1236" s="14" t="s">
        <v>10</v>
      </c>
      <c r="G1236" s="106"/>
      <c r="H12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36" s="48">
        <f>tbl_raw_data[[#This Row],[Date Actioned]]-tbl_raw_data[[#This Row],[Date Tagged]]</f>
        <v>7.2800925991032273E-3</v>
      </c>
      <c r="J1236" s="50">
        <f>HOUR(tbl_raw_data[[#This Row],[time_taken]])*60+MINUTE(tbl_raw_data[[#This Row],[time_taken]])+SECOND(tbl_raw_data[[#This Row],[time_taken]])/60</f>
        <v>10.483333333333333</v>
      </c>
      <c r="K1236" s="54">
        <f>DATE(YEAR(tbl_raw_data[[#This Row],[Date Actioned]]), MONTH(tbl_raw_data[[#This Row],[Date Actioned]]), DAY(tbl_raw_data[[#This Row],[Date Actioned]]))</f>
        <v>45140</v>
      </c>
      <c r="L1236" s="55" t="str">
        <f>UPPER(TEXT(tbl_raw_data[[#This Row],[Updated_date]],"MMMM"))</f>
        <v>AUGUST</v>
      </c>
      <c r="M1236" s="55" t="str">
        <f>UPPER("Week "&amp;IF(ROUNDUP(DAY(tbl_raw_data[[#This Row],[Updated_date]])/7,0)=5,4,ROUNDUP(DAY(tbl_raw_data[[#This Row],[Updated_date]])/7,0)))</f>
        <v>WEEK 1</v>
      </c>
      <c r="N1236" s="57" t="str">
        <f>UPPER(VLOOKUP(tbl_raw_data[[#This Row],[Analyst]],[1]setting!$A$1:$B$15,2,0))</f>
        <v>SAM</v>
      </c>
      <c r="O1236" s="57" t="str">
        <f>UPPER(tbl_raw_data[[#This Row],[Outcome]])</f>
        <v>APPROVE</v>
      </c>
      <c r="P1236" s="57" t="str">
        <f>UPPER(tbl_raw_data[[#This Row],[Queue Name]])</f>
        <v>CONSUMER EXISTING</v>
      </c>
      <c r="Q1236" s="57" t="str">
        <f>IF(tbl_raw_data[[#This Row],[time_taken_in_mins]]&lt;=20,"SLA_MET","SLA_NOT_MET")</f>
        <v>SLA_MET</v>
      </c>
    </row>
    <row r="1237" spans="1:17" ht="15" customHeight="1" x14ac:dyDescent="0.25">
      <c r="A1237" s="22" t="s">
        <v>5070</v>
      </c>
      <c r="B1237" s="6">
        <v>45140.853067129632</v>
      </c>
      <c r="C1237" s="9">
        <v>45140.862719907411</v>
      </c>
      <c r="D1237" s="10" t="s">
        <v>13</v>
      </c>
      <c r="E1237" s="10" t="s">
        <v>41</v>
      </c>
      <c r="F1237" s="10" t="s">
        <v>42</v>
      </c>
      <c r="G1237" s="108" t="s">
        <v>67</v>
      </c>
      <c r="H12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7" s="48">
        <f>tbl_raw_data[[#This Row],[Date Actioned]]-tbl_raw_data[[#This Row],[Date Tagged]]</f>
        <v>9.6527777786832303E-3</v>
      </c>
      <c r="J1237" s="50">
        <f>HOUR(tbl_raw_data[[#This Row],[time_taken]])*60+MINUTE(tbl_raw_data[[#This Row],[time_taken]])+SECOND(tbl_raw_data[[#This Row],[time_taken]])/60</f>
        <v>13.9</v>
      </c>
      <c r="K1237" s="54">
        <f>DATE(YEAR(tbl_raw_data[[#This Row],[Date Actioned]]), MONTH(tbl_raw_data[[#This Row],[Date Actioned]]), DAY(tbl_raw_data[[#This Row],[Date Actioned]]))</f>
        <v>45140</v>
      </c>
      <c r="L1237" s="55" t="str">
        <f>UPPER(TEXT(tbl_raw_data[[#This Row],[Updated_date]],"MMMM"))</f>
        <v>AUGUST</v>
      </c>
      <c r="M1237" s="55" t="str">
        <f>UPPER("Week "&amp;IF(ROUNDUP(DAY(tbl_raw_data[[#This Row],[Updated_date]])/7,0)=5,4,ROUNDUP(DAY(tbl_raw_data[[#This Row],[Updated_date]])/7,0)))</f>
        <v>WEEK 1</v>
      </c>
      <c r="N1237" s="57" t="str">
        <f>UPPER(VLOOKUP(tbl_raw_data[[#This Row],[Analyst]],[1]setting!$A$1:$B$15,2,0))</f>
        <v>NITESH</v>
      </c>
      <c r="O1237" s="57" t="str">
        <f>UPPER(tbl_raw_data[[#This Row],[Outcome]])</f>
        <v>APPROVE</v>
      </c>
      <c r="P1237" s="57" t="str">
        <f>UPPER(tbl_raw_data[[#This Row],[Queue Name]])</f>
        <v>CONSUMER POST BUREAU</v>
      </c>
      <c r="Q1237" s="57" t="str">
        <f>IF(tbl_raw_data[[#This Row],[time_taken_in_mins]]&lt;=20,"SLA_MET","SLA_NOT_MET")</f>
        <v>SLA_MET</v>
      </c>
    </row>
    <row r="1238" spans="1:17" ht="15" customHeight="1" x14ac:dyDescent="0.25">
      <c r="A1238" s="5" t="s">
        <v>6111</v>
      </c>
      <c r="B1238" s="12">
        <v>45140.856053240743</v>
      </c>
      <c r="C1238" s="15">
        <v>45140.868217592593</v>
      </c>
      <c r="D1238" s="16" t="s">
        <v>13</v>
      </c>
      <c r="E1238" s="16" t="s">
        <v>9</v>
      </c>
      <c r="F1238" s="16" t="s">
        <v>42</v>
      </c>
      <c r="G1238" s="107" t="s">
        <v>29</v>
      </c>
      <c r="H12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38" s="48">
        <f>tbl_raw_data[[#This Row],[Date Actioned]]-tbl_raw_data[[#This Row],[Date Tagged]]</f>
        <v>1.2164351850515231E-2</v>
      </c>
      <c r="J1238" s="50">
        <f>HOUR(tbl_raw_data[[#This Row],[time_taken]])*60+MINUTE(tbl_raw_data[[#This Row],[time_taken]])+SECOND(tbl_raw_data[[#This Row],[time_taken]])/60</f>
        <v>17.516666666666666</v>
      </c>
      <c r="K1238" s="54">
        <f>DATE(YEAR(tbl_raw_data[[#This Row],[Date Actioned]]), MONTH(tbl_raw_data[[#This Row],[Date Actioned]]), DAY(tbl_raw_data[[#This Row],[Date Actioned]]))</f>
        <v>45140</v>
      </c>
      <c r="L1238" s="55" t="str">
        <f>UPPER(TEXT(tbl_raw_data[[#This Row],[Updated_date]],"MMMM"))</f>
        <v>AUGUST</v>
      </c>
      <c r="M1238" s="55" t="str">
        <f>UPPER("Week "&amp;IF(ROUNDUP(DAY(tbl_raw_data[[#This Row],[Updated_date]])/7,0)=5,4,ROUNDUP(DAY(tbl_raw_data[[#This Row],[Updated_date]])/7,0)))</f>
        <v>WEEK 1</v>
      </c>
      <c r="N1238" s="57" t="str">
        <f>UPPER(VLOOKUP(tbl_raw_data[[#This Row],[Analyst]],[1]setting!$A$1:$B$15,2,0))</f>
        <v>NITESH</v>
      </c>
      <c r="O1238" s="57" t="str">
        <f>UPPER(tbl_raw_data[[#This Row],[Outcome]])</f>
        <v>APPROVE</v>
      </c>
      <c r="P1238" s="57" t="str">
        <f>UPPER(tbl_raw_data[[#This Row],[Queue Name]])</f>
        <v>CONSUMER PRE BUREAU</v>
      </c>
      <c r="Q1238" s="57" t="str">
        <f>IF(tbl_raw_data[[#This Row],[time_taken_in_mins]]&lt;=20,"SLA_MET","SLA_NOT_MET")</f>
        <v>SLA_MET</v>
      </c>
    </row>
    <row r="1239" spans="1:17" ht="15" customHeight="1" x14ac:dyDescent="0.25">
      <c r="A1239" s="5" t="s">
        <v>7187</v>
      </c>
      <c r="B1239" s="12">
        <v>45140.857175925928</v>
      </c>
      <c r="C1239" s="15">
        <v>45140.881655092591</v>
      </c>
      <c r="D1239" s="16" t="s">
        <v>8</v>
      </c>
      <c r="E1239" s="16" t="s">
        <v>9</v>
      </c>
      <c r="F1239" s="16" t="s">
        <v>42</v>
      </c>
      <c r="G1239" s="107" t="s">
        <v>7188</v>
      </c>
      <c r="H12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39" s="48">
        <f>tbl_raw_data[[#This Row],[Date Actioned]]-tbl_raw_data[[#This Row],[Date Tagged]]</f>
        <v>2.4479166662786156E-2</v>
      </c>
      <c r="J1239" s="50">
        <f>HOUR(tbl_raw_data[[#This Row],[time_taken]])*60+MINUTE(tbl_raw_data[[#This Row],[time_taken]])+SECOND(tbl_raw_data[[#This Row],[time_taken]])/60</f>
        <v>35.25</v>
      </c>
      <c r="K1239" s="54">
        <f>DATE(YEAR(tbl_raw_data[[#This Row],[Date Actioned]]), MONTH(tbl_raw_data[[#This Row],[Date Actioned]]), DAY(tbl_raw_data[[#This Row],[Date Actioned]]))</f>
        <v>45140</v>
      </c>
      <c r="L1239" s="55" t="str">
        <f>UPPER(TEXT(tbl_raw_data[[#This Row],[Updated_date]],"MMMM"))</f>
        <v>AUGUST</v>
      </c>
      <c r="M1239" s="55" t="str">
        <f>UPPER("Week "&amp;IF(ROUNDUP(DAY(tbl_raw_data[[#This Row],[Updated_date]])/7,0)=5,4,ROUNDUP(DAY(tbl_raw_data[[#This Row],[Updated_date]])/7,0)))</f>
        <v>WEEK 1</v>
      </c>
      <c r="N1239" s="57" t="str">
        <f>UPPER(VLOOKUP(tbl_raw_data[[#This Row],[Analyst]],[1]setting!$A$1:$B$15,2,0))</f>
        <v>NITESH</v>
      </c>
      <c r="O1239" s="57" t="str">
        <f>UPPER(tbl_raw_data[[#This Row],[Outcome]])</f>
        <v>WITHDRAW</v>
      </c>
      <c r="P1239" s="57" t="str">
        <f>UPPER(tbl_raw_data[[#This Row],[Queue Name]])</f>
        <v>CONSUMER PRE BUREAU</v>
      </c>
      <c r="Q1239" s="57" t="str">
        <f>IF(tbl_raw_data[[#This Row],[time_taken_in_mins]]&lt;=20,"SLA_MET","SLA_NOT_MET")</f>
        <v>SLA_NOT_MET</v>
      </c>
    </row>
    <row r="1240" spans="1:17" ht="26.25" x14ac:dyDescent="0.25">
      <c r="A1240" s="11" t="s">
        <v>7235</v>
      </c>
      <c r="B1240" s="6">
        <v>45140.858310185184</v>
      </c>
      <c r="C1240" s="9">
        <v>45140.893865740742</v>
      </c>
      <c r="D1240" s="10" t="s">
        <v>8</v>
      </c>
      <c r="E1240" s="10" t="s">
        <v>28</v>
      </c>
      <c r="F1240" s="10" t="s">
        <v>42</v>
      </c>
      <c r="G1240" s="108" t="s">
        <v>7236</v>
      </c>
      <c r="H12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0" s="48">
        <f>tbl_raw_data[[#This Row],[Date Actioned]]-tbl_raw_data[[#This Row],[Date Tagged]]</f>
        <v>3.5555555557948537E-2</v>
      </c>
      <c r="J1240" s="50">
        <f>HOUR(tbl_raw_data[[#This Row],[time_taken]])*60+MINUTE(tbl_raw_data[[#This Row],[time_taken]])+SECOND(tbl_raw_data[[#This Row],[time_taken]])/60</f>
        <v>51.2</v>
      </c>
      <c r="K1240" s="54">
        <f>DATE(YEAR(tbl_raw_data[[#This Row],[Date Actioned]]), MONTH(tbl_raw_data[[#This Row],[Date Actioned]]), DAY(tbl_raw_data[[#This Row],[Date Actioned]]))</f>
        <v>45140</v>
      </c>
      <c r="L1240" s="55" t="str">
        <f>UPPER(TEXT(tbl_raw_data[[#This Row],[Updated_date]],"MMMM"))</f>
        <v>AUGUST</v>
      </c>
      <c r="M1240" s="55" t="str">
        <f>UPPER("Week "&amp;IF(ROUNDUP(DAY(tbl_raw_data[[#This Row],[Updated_date]])/7,0)=5,4,ROUNDUP(DAY(tbl_raw_data[[#This Row],[Updated_date]])/7,0)))</f>
        <v>WEEK 1</v>
      </c>
      <c r="N1240" s="57" t="str">
        <f>UPPER(VLOOKUP(tbl_raw_data[[#This Row],[Analyst]],[1]setting!$A$1:$B$15,2,0))</f>
        <v>NITESH</v>
      </c>
      <c r="O1240" s="57" t="str">
        <f>UPPER(tbl_raw_data[[#This Row],[Outcome]])</f>
        <v>WITHDRAW</v>
      </c>
      <c r="P1240" s="57" t="str">
        <f>UPPER(tbl_raw_data[[#This Row],[Queue Name]])</f>
        <v>CONSUMER EXISTING</v>
      </c>
      <c r="Q1240" s="57" t="str">
        <f>IF(tbl_raw_data[[#This Row],[time_taken_in_mins]]&lt;=20,"SLA_MET","SLA_NOT_MET")</f>
        <v>SLA_NOT_MET</v>
      </c>
    </row>
    <row r="1241" spans="1:17" ht="15" customHeight="1" x14ac:dyDescent="0.25">
      <c r="A1241" s="11" t="s">
        <v>2062</v>
      </c>
      <c r="B1241" s="6">
        <v>45140.859780092593</v>
      </c>
      <c r="C1241" s="7">
        <v>45140.864930555559</v>
      </c>
      <c r="D1241" s="8" t="s">
        <v>29</v>
      </c>
      <c r="E1241" s="10" t="s">
        <v>41</v>
      </c>
      <c r="F1241" s="8" t="s">
        <v>10</v>
      </c>
      <c r="G1241" s="109"/>
      <c r="H12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1" s="48">
        <f>tbl_raw_data[[#This Row],[Date Actioned]]-tbl_raw_data[[#This Row],[Date Tagged]]</f>
        <v>5.1504629664123058E-3</v>
      </c>
      <c r="J1241" s="50">
        <f>HOUR(tbl_raw_data[[#This Row],[time_taken]])*60+MINUTE(tbl_raw_data[[#This Row],[time_taken]])+SECOND(tbl_raw_data[[#This Row],[time_taken]])/60</f>
        <v>7.416666666666667</v>
      </c>
      <c r="K1241" s="54">
        <f>DATE(YEAR(tbl_raw_data[[#This Row],[Date Actioned]]), MONTH(tbl_raw_data[[#This Row],[Date Actioned]]), DAY(tbl_raw_data[[#This Row],[Date Actioned]]))</f>
        <v>45140</v>
      </c>
      <c r="L1241" s="55" t="str">
        <f>UPPER(TEXT(tbl_raw_data[[#This Row],[Updated_date]],"MMMM"))</f>
        <v>AUGUST</v>
      </c>
      <c r="M1241" s="55" t="str">
        <f>UPPER("Week "&amp;IF(ROUNDUP(DAY(tbl_raw_data[[#This Row],[Updated_date]])/7,0)=5,4,ROUNDUP(DAY(tbl_raw_data[[#This Row],[Updated_date]])/7,0)))</f>
        <v>WEEK 1</v>
      </c>
      <c r="N1241" s="57" t="str">
        <f>UPPER(VLOOKUP(tbl_raw_data[[#This Row],[Analyst]],[1]setting!$A$1:$B$15,2,0))</f>
        <v>SAM</v>
      </c>
      <c r="O1241" s="57" t="str">
        <f>UPPER(tbl_raw_data[[#This Row],[Outcome]])</f>
        <v>APPROVE</v>
      </c>
      <c r="P1241" s="57" t="str">
        <f>UPPER(tbl_raw_data[[#This Row],[Queue Name]])</f>
        <v>CONSUMER POST BUREAU</v>
      </c>
      <c r="Q1241" s="57" t="str">
        <f>IF(tbl_raw_data[[#This Row],[time_taken_in_mins]]&lt;=20,"SLA_MET","SLA_NOT_MET")</f>
        <v>SLA_MET</v>
      </c>
    </row>
    <row r="1242" spans="1:17" ht="15" customHeight="1" x14ac:dyDescent="0.25">
      <c r="A1242" s="22" t="s">
        <v>7233</v>
      </c>
      <c r="B1242" s="12">
        <v>45140.867696759262</v>
      </c>
      <c r="C1242" s="15">
        <v>45140.902627314812</v>
      </c>
      <c r="D1242" s="16" t="s">
        <v>13</v>
      </c>
      <c r="E1242" s="16" t="s">
        <v>28</v>
      </c>
      <c r="F1242" s="16" t="s">
        <v>42</v>
      </c>
      <c r="G1242" s="107" t="s">
        <v>67</v>
      </c>
      <c r="H12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42" s="48">
        <f>tbl_raw_data[[#This Row],[Date Actioned]]-tbl_raw_data[[#This Row],[Date Tagged]]</f>
        <v>3.4930555550090503E-2</v>
      </c>
      <c r="J1242" s="50">
        <f>HOUR(tbl_raw_data[[#This Row],[time_taken]])*60+MINUTE(tbl_raw_data[[#This Row],[time_taken]])+SECOND(tbl_raw_data[[#This Row],[time_taken]])/60</f>
        <v>50.3</v>
      </c>
      <c r="K1242" s="54">
        <f>DATE(YEAR(tbl_raw_data[[#This Row],[Date Actioned]]), MONTH(tbl_raw_data[[#This Row],[Date Actioned]]), DAY(tbl_raw_data[[#This Row],[Date Actioned]]))</f>
        <v>45140</v>
      </c>
      <c r="L1242" s="55" t="str">
        <f>UPPER(TEXT(tbl_raw_data[[#This Row],[Updated_date]],"MMMM"))</f>
        <v>AUGUST</v>
      </c>
      <c r="M1242" s="55" t="str">
        <f>UPPER("Week "&amp;IF(ROUNDUP(DAY(tbl_raw_data[[#This Row],[Updated_date]])/7,0)=5,4,ROUNDUP(DAY(tbl_raw_data[[#This Row],[Updated_date]])/7,0)))</f>
        <v>WEEK 1</v>
      </c>
      <c r="N1242" s="57" t="str">
        <f>UPPER(VLOOKUP(tbl_raw_data[[#This Row],[Analyst]],[1]setting!$A$1:$B$15,2,0))</f>
        <v>NITESH</v>
      </c>
      <c r="O1242" s="57" t="str">
        <f>UPPER(tbl_raw_data[[#This Row],[Outcome]])</f>
        <v>APPROVE</v>
      </c>
      <c r="P1242" s="57" t="str">
        <f>UPPER(tbl_raw_data[[#This Row],[Queue Name]])</f>
        <v>CONSUMER EXISTING</v>
      </c>
      <c r="Q1242" s="57" t="str">
        <f>IF(tbl_raw_data[[#This Row],[time_taken_in_mins]]&lt;=20,"SLA_MET","SLA_NOT_MET")</f>
        <v>SLA_NOT_MET</v>
      </c>
    </row>
    <row r="1243" spans="1:17" ht="15" customHeight="1" x14ac:dyDescent="0.25">
      <c r="A1243" s="22" t="s">
        <v>5772</v>
      </c>
      <c r="B1243" s="12">
        <v>45140.868680555555</v>
      </c>
      <c r="C1243" s="13">
        <v>45140.879976851851</v>
      </c>
      <c r="D1243" s="14" t="s">
        <v>40</v>
      </c>
      <c r="E1243" s="16" t="s">
        <v>41</v>
      </c>
      <c r="F1243" s="14" t="s">
        <v>10</v>
      </c>
      <c r="G1243" s="106"/>
      <c r="H12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3" s="48">
        <f>tbl_raw_data[[#This Row],[Date Actioned]]-tbl_raw_data[[#This Row],[Date Tagged]]</f>
        <v>1.1296296295768116E-2</v>
      </c>
      <c r="J1243" s="50">
        <f>HOUR(tbl_raw_data[[#This Row],[time_taken]])*60+MINUTE(tbl_raw_data[[#This Row],[time_taken]])+SECOND(tbl_raw_data[[#This Row],[time_taken]])/60</f>
        <v>16.266666666666666</v>
      </c>
      <c r="K1243" s="54">
        <f>DATE(YEAR(tbl_raw_data[[#This Row],[Date Actioned]]), MONTH(tbl_raw_data[[#This Row],[Date Actioned]]), DAY(tbl_raw_data[[#This Row],[Date Actioned]]))</f>
        <v>45140</v>
      </c>
      <c r="L1243" s="55" t="str">
        <f>UPPER(TEXT(tbl_raw_data[[#This Row],[Updated_date]],"MMMM"))</f>
        <v>AUGUST</v>
      </c>
      <c r="M1243" s="55" t="str">
        <f>UPPER("Week "&amp;IF(ROUNDUP(DAY(tbl_raw_data[[#This Row],[Updated_date]])/7,0)=5,4,ROUNDUP(DAY(tbl_raw_data[[#This Row],[Updated_date]])/7,0)))</f>
        <v>WEEK 1</v>
      </c>
      <c r="N1243" s="57" t="str">
        <f>UPPER(VLOOKUP(tbl_raw_data[[#This Row],[Analyst]],[1]setting!$A$1:$B$15,2,0))</f>
        <v>SAM</v>
      </c>
      <c r="O1243" s="57" t="str">
        <f>UPPER(tbl_raw_data[[#This Row],[Outcome]])</f>
        <v>WITHDRAW</v>
      </c>
      <c r="P1243" s="57" t="str">
        <f>UPPER(tbl_raw_data[[#This Row],[Queue Name]])</f>
        <v>CONSUMER POST BUREAU</v>
      </c>
      <c r="Q1243" s="57" t="str">
        <f>IF(tbl_raw_data[[#This Row],[time_taken_in_mins]]&lt;=20,"SLA_MET","SLA_NOT_MET")</f>
        <v>SLA_MET</v>
      </c>
    </row>
    <row r="1244" spans="1:17" ht="15" customHeight="1" x14ac:dyDescent="0.25">
      <c r="A1244" s="5" t="s">
        <v>6286</v>
      </c>
      <c r="B1244" s="6">
        <v>45140.873680555553</v>
      </c>
      <c r="C1244" s="7">
        <v>45140.886446759258</v>
      </c>
      <c r="D1244" s="8" t="s">
        <v>29</v>
      </c>
      <c r="E1244" s="10" t="s">
        <v>28</v>
      </c>
      <c r="F1244" s="8" t="s">
        <v>10</v>
      </c>
      <c r="G1244" s="109"/>
      <c r="H12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4" s="48">
        <f>tbl_raw_data[[#This Row],[Date Actioned]]-tbl_raw_data[[#This Row],[Date Tagged]]</f>
        <v>1.2766203704813961E-2</v>
      </c>
      <c r="J1244" s="50">
        <f>HOUR(tbl_raw_data[[#This Row],[time_taken]])*60+MINUTE(tbl_raw_data[[#This Row],[time_taken]])+SECOND(tbl_raw_data[[#This Row],[time_taken]])/60</f>
        <v>18.383333333333333</v>
      </c>
      <c r="K1244" s="54">
        <f>DATE(YEAR(tbl_raw_data[[#This Row],[Date Actioned]]), MONTH(tbl_raw_data[[#This Row],[Date Actioned]]), DAY(tbl_raw_data[[#This Row],[Date Actioned]]))</f>
        <v>45140</v>
      </c>
      <c r="L1244" s="55" t="str">
        <f>UPPER(TEXT(tbl_raw_data[[#This Row],[Updated_date]],"MMMM"))</f>
        <v>AUGUST</v>
      </c>
      <c r="M1244" s="55" t="str">
        <f>UPPER("Week "&amp;IF(ROUNDUP(DAY(tbl_raw_data[[#This Row],[Updated_date]])/7,0)=5,4,ROUNDUP(DAY(tbl_raw_data[[#This Row],[Updated_date]])/7,0)))</f>
        <v>WEEK 1</v>
      </c>
      <c r="N1244" s="57" t="str">
        <f>UPPER(VLOOKUP(tbl_raw_data[[#This Row],[Analyst]],[1]setting!$A$1:$B$15,2,0))</f>
        <v>SAM</v>
      </c>
      <c r="O1244" s="57" t="str">
        <f>UPPER(tbl_raw_data[[#This Row],[Outcome]])</f>
        <v>APPROVE</v>
      </c>
      <c r="P1244" s="57" t="str">
        <f>UPPER(tbl_raw_data[[#This Row],[Queue Name]])</f>
        <v>CONSUMER EXISTING</v>
      </c>
      <c r="Q1244" s="57" t="str">
        <f>IF(tbl_raw_data[[#This Row],[time_taken_in_mins]]&lt;=20,"SLA_MET","SLA_NOT_MET")</f>
        <v>SLA_MET</v>
      </c>
    </row>
    <row r="1245" spans="1:17" ht="15" customHeight="1" x14ac:dyDescent="0.25">
      <c r="A1245" s="5" t="s">
        <v>7191</v>
      </c>
      <c r="B1245" s="6">
        <v>45140.885335648149</v>
      </c>
      <c r="C1245" s="9">
        <v>45140.910011574073</v>
      </c>
      <c r="D1245" s="10" t="s">
        <v>8</v>
      </c>
      <c r="E1245" s="10" t="s">
        <v>9</v>
      </c>
      <c r="F1245" s="10" t="s">
        <v>42</v>
      </c>
      <c r="G1245" s="108" t="s">
        <v>4127</v>
      </c>
      <c r="H12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5" s="48">
        <f>tbl_raw_data[[#This Row],[Date Actioned]]-tbl_raw_data[[#This Row],[Date Tagged]]</f>
        <v>2.4675925924384501E-2</v>
      </c>
      <c r="J1245" s="50">
        <f>HOUR(tbl_raw_data[[#This Row],[time_taken]])*60+MINUTE(tbl_raw_data[[#This Row],[time_taken]])+SECOND(tbl_raw_data[[#This Row],[time_taken]])/60</f>
        <v>35.533333333333331</v>
      </c>
      <c r="K1245" s="54">
        <f>DATE(YEAR(tbl_raw_data[[#This Row],[Date Actioned]]), MONTH(tbl_raw_data[[#This Row],[Date Actioned]]), DAY(tbl_raw_data[[#This Row],[Date Actioned]]))</f>
        <v>45140</v>
      </c>
      <c r="L1245" s="55" t="str">
        <f>UPPER(TEXT(tbl_raw_data[[#This Row],[Updated_date]],"MMMM"))</f>
        <v>AUGUST</v>
      </c>
      <c r="M1245" s="55" t="str">
        <f>UPPER("Week "&amp;IF(ROUNDUP(DAY(tbl_raw_data[[#This Row],[Updated_date]])/7,0)=5,4,ROUNDUP(DAY(tbl_raw_data[[#This Row],[Updated_date]])/7,0)))</f>
        <v>WEEK 1</v>
      </c>
      <c r="N1245" s="57" t="str">
        <f>UPPER(VLOOKUP(tbl_raw_data[[#This Row],[Analyst]],[1]setting!$A$1:$B$15,2,0))</f>
        <v>NITESH</v>
      </c>
      <c r="O1245" s="57" t="str">
        <f>UPPER(tbl_raw_data[[#This Row],[Outcome]])</f>
        <v>WITHDRAW</v>
      </c>
      <c r="P1245" s="57" t="str">
        <f>UPPER(tbl_raw_data[[#This Row],[Queue Name]])</f>
        <v>CONSUMER PRE BUREAU</v>
      </c>
      <c r="Q1245" s="57" t="str">
        <f>IF(tbl_raw_data[[#This Row],[time_taken_in_mins]]&lt;=20,"SLA_MET","SLA_NOT_MET")</f>
        <v>SLA_NOT_MET</v>
      </c>
    </row>
    <row r="1246" spans="1:17" ht="15" customHeight="1" x14ac:dyDescent="0.25">
      <c r="A1246" s="11" t="s">
        <v>7127</v>
      </c>
      <c r="B1246" s="12">
        <v>45140.891030092593</v>
      </c>
      <c r="C1246" s="13">
        <v>45140.911956018521</v>
      </c>
      <c r="D1246" s="14" t="s">
        <v>40</v>
      </c>
      <c r="E1246" s="16" t="s">
        <v>41</v>
      </c>
      <c r="F1246" s="14" t="s">
        <v>10</v>
      </c>
      <c r="G1246" s="106"/>
      <c r="H12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46" s="48">
        <f>tbl_raw_data[[#This Row],[Date Actioned]]-tbl_raw_data[[#This Row],[Date Tagged]]</f>
        <v>2.0925925928167999E-2</v>
      </c>
      <c r="J1246" s="50">
        <f>HOUR(tbl_raw_data[[#This Row],[time_taken]])*60+MINUTE(tbl_raw_data[[#This Row],[time_taken]])+SECOND(tbl_raw_data[[#This Row],[time_taken]])/60</f>
        <v>30.133333333333333</v>
      </c>
      <c r="K1246" s="54">
        <f>DATE(YEAR(tbl_raw_data[[#This Row],[Date Actioned]]), MONTH(tbl_raw_data[[#This Row],[Date Actioned]]), DAY(tbl_raw_data[[#This Row],[Date Actioned]]))</f>
        <v>45140</v>
      </c>
      <c r="L1246" s="55" t="str">
        <f>UPPER(TEXT(tbl_raw_data[[#This Row],[Updated_date]],"MMMM"))</f>
        <v>AUGUST</v>
      </c>
      <c r="M1246" s="55" t="str">
        <f>UPPER("Week "&amp;IF(ROUNDUP(DAY(tbl_raw_data[[#This Row],[Updated_date]])/7,0)=5,4,ROUNDUP(DAY(tbl_raw_data[[#This Row],[Updated_date]])/7,0)))</f>
        <v>WEEK 1</v>
      </c>
      <c r="N1246" s="57" t="str">
        <f>UPPER(VLOOKUP(tbl_raw_data[[#This Row],[Analyst]],[1]setting!$A$1:$B$15,2,0))</f>
        <v>SAM</v>
      </c>
      <c r="O1246" s="57" t="str">
        <f>UPPER(tbl_raw_data[[#This Row],[Outcome]])</f>
        <v>WITHDRAW</v>
      </c>
      <c r="P1246" s="57" t="str">
        <f>UPPER(tbl_raw_data[[#This Row],[Queue Name]])</f>
        <v>CONSUMER POST BUREAU</v>
      </c>
      <c r="Q1246" s="57" t="str">
        <f>IF(tbl_raw_data[[#This Row],[time_taken_in_mins]]&lt;=20,"SLA_MET","SLA_NOT_MET")</f>
        <v>SLA_NOT_MET</v>
      </c>
    </row>
    <row r="1247" spans="1:17" ht="15" customHeight="1" x14ac:dyDescent="0.25">
      <c r="A1247" s="22" t="s">
        <v>6881</v>
      </c>
      <c r="B1247" s="6">
        <v>45140.898587962962</v>
      </c>
      <c r="C1247" s="9">
        <v>45140.915219907409</v>
      </c>
      <c r="D1247" s="10" t="s">
        <v>8</v>
      </c>
      <c r="E1247" s="10" t="s">
        <v>9</v>
      </c>
      <c r="F1247" s="10" t="s">
        <v>10</v>
      </c>
      <c r="G1247" s="108" t="s">
        <v>11</v>
      </c>
      <c r="H12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7" s="48">
        <f>tbl_raw_data[[#This Row],[Date Actioned]]-tbl_raw_data[[#This Row],[Date Tagged]]</f>
        <v>1.6631944446999114E-2</v>
      </c>
      <c r="J1247" s="50">
        <f>HOUR(tbl_raw_data[[#This Row],[time_taken]])*60+MINUTE(tbl_raw_data[[#This Row],[time_taken]])+SECOND(tbl_raw_data[[#This Row],[time_taken]])/60</f>
        <v>23.95</v>
      </c>
      <c r="K1247" s="54">
        <f>DATE(YEAR(tbl_raw_data[[#This Row],[Date Actioned]]), MONTH(tbl_raw_data[[#This Row],[Date Actioned]]), DAY(tbl_raw_data[[#This Row],[Date Actioned]]))</f>
        <v>45140</v>
      </c>
      <c r="L1247" s="55" t="str">
        <f>UPPER(TEXT(tbl_raw_data[[#This Row],[Updated_date]],"MMMM"))</f>
        <v>AUGUST</v>
      </c>
      <c r="M1247" s="55" t="str">
        <f>UPPER("Week "&amp;IF(ROUNDUP(DAY(tbl_raw_data[[#This Row],[Updated_date]])/7,0)=5,4,ROUNDUP(DAY(tbl_raw_data[[#This Row],[Updated_date]])/7,0)))</f>
        <v>WEEK 1</v>
      </c>
      <c r="N1247" s="57" t="str">
        <f>UPPER(VLOOKUP(tbl_raw_data[[#This Row],[Analyst]],[1]setting!$A$1:$B$15,2,0))</f>
        <v>SAM</v>
      </c>
      <c r="O1247" s="57" t="str">
        <f>UPPER(tbl_raw_data[[#This Row],[Outcome]])</f>
        <v>WITHDRAW</v>
      </c>
      <c r="P1247" s="57" t="str">
        <f>UPPER(tbl_raw_data[[#This Row],[Queue Name]])</f>
        <v>CONSUMER PRE BUREAU</v>
      </c>
      <c r="Q1247" s="57" t="str">
        <f>IF(tbl_raw_data[[#This Row],[time_taken_in_mins]]&lt;=20,"SLA_MET","SLA_NOT_MET")</f>
        <v>SLA_NOT_MET</v>
      </c>
    </row>
    <row r="1248" spans="1:17" ht="15" customHeight="1" x14ac:dyDescent="0.25">
      <c r="A1248" s="5" t="s">
        <v>4126</v>
      </c>
      <c r="B1248" s="12">
        <v>45140.910034722219</v>
      </c>
      <c r="C1248" s="15">
        <v>45140.917951388888</v>
      </c>
      <c r="D1248" s="16" t="s">
        <v>8</v>
      </c>
      <c r="E1248" s="16" t="s">
        <v>9</v>
      </c>
      <c r="F1248" s="16" t="s">
        <v>42</v>
      </c>
      <c r="G1248" s="107" t="s">
        <v>4127</v>
      </c>
      <c r="H12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48" s="48">
        <f>tbl_raw_data[[#This Row],[Date Actioned]]-tbl_raw_data[[#This Row],[Date Tagged]]</f>
        <v>7.9166666691889986E-3</v>
      </c>
      <c r="J1248" s="50">
        <f>HOUR(tbl_raw_data[[#This Row],[time_taken]])*60+MINUTE(tbl_raw_data[[#This Row],[time_taken]])+SECOND(tbl_raw_data[[#This Row],[time_taken]])/60</f>
        <v>11.4</v>
      </c>
      <c r="K1248" s="54">
        <f>DATE(YEAR(tbl_raw_data[[#This Row],[Date Actioned]]), MONTH(tbl_raw_data[[#This Row],[Date Actioned]]), DAY(tbl_raw_data[[#This Row],[Date Actioned]]))</f>
        <v>45140</v>
      </c>
      <c r="L1248" s="55" t="str">
        <f>UPPER(TEXT(tbl_raw_data[[#This Row],[Updated_date]],"MMMM"))</f>
        <v>AUGUST</v>
      </c>
      <c r="M1248" s="55" t="str">
        <f>UPPER("Week "&amp;IF(ROUNDUP(DAY(tbl_raw_data[[#This Row],[Updated_date]])/7,0)=5,4,ROUNDUP(DAY(tbl_raw_data[[#This Row],[Updated_date]])/7,0)))</f>
        <v>WEEK 1</v>
      </c>
      <c r="N1248" s="57" t="str">
        <f>UPPER(VLOOKUP(tbl_raw_data[[#This Row],[Analyst]],[1]setting!$A$1:$B$15,2,0))</f>
        <v>NITESH</v>
      </c>
      <c r="O1248" s="57" t="str">
        <f>UPPER(tbl_raw_data[[#This Row],[Outcome]])</f>
        <v>WITHDRAW</v>
      </c>
      <c r="P1248" s="57" t="str">
        <f>UPPER(tbl_raw_data[[#This Row],[Queue Name]])</f>
        <v>CONSUMER PRE BUREAU</v>
      </c>
      <c r="Q1248" s="57" t="str">
        <f>IF(tbl_raw_data[[#This Row],[time_taken_in_mins]]&lt;=20,"SLA_MET","SLA_NOT_MET")</f>
        <v>SLA_MET</v>
      </c>
    </row>
    <row r="1249" spans="1:17" ht="15" customHeight="1" x14ac:dyDescent="0.25">
      <c r="A1249" s="11" t="s">
        <v>2578</v>
      </c>
      <c r="B1249" s="12">
        <v>45140.916875000003</v>
      </c>
      <c r="C1249" s="15">
        <v>45140.922650462962</v>
      </c>
      <c r="D1249" s="16" t="s">
        <v>13</v>
      </c>
      <c r="E1249" s="16" t="s">
        <v>9</v>
      </c>
      <c r="F1249" s="16" t="s">
        <v>10</v>
      </c>
      <c r="G1249" s="107" t="s">
        <v>29</v>
      </c>
      <c r="H12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49" s="48">
        <f>tbl_raw_data[[#This Row],[Date Actioned]]-tbl_raw_data[[#This Row],[Date Tagged]]</f>
        <v>5.7754629597184248E-3</v>
      </c>
      <c r="J1249" s="50">
        <f>HOUR(tbl_raw_data[[#This Row],[time_taken]])*60+MINUTE(tbl_raw_data[[#This Row],[time_taken]])+SECOND(tbl_raw_data[[#This Row],[time_taken]])/60</f>
        <v>8.3166666666666664</v>
      </c>
      <c r="K1249" s="54">
        <f>DATE(YEAR(tbl_raw_data[[#This Row],[Date Actioned]]), MONTH(tbl_raw_data[[#This Row],[Date Actioned]]), DAY(tbl_raw_data[[#This Row],[Date Actioned]]))</f>
        <v>45140</v>
      </c>
      <c r="L1249" s="55" t="str">
        <f>UPPER(TEXT(tbl_raw_data[[#This Row],[Updated_date]],"MMMM"))</f>
        <v>AUGUST</v>
      </c>
      <c r="M1249" s="55" t="str">
        <f>UPPER("Week "&amp;IF(ROUNDUP(DAY(tbl_raw_data[[#This Row],[Updated_date]])/7,0)=5,4,ROUNDUP(DAY(tbl_raw_data[[#This Row],[Updated_date]])/7,0)))</f>
        <v>WEEK 1</v>
      </c>
      <c r="N1249" s="57" t="str">
        <f>UPPER(VLOOKUP(tbl_raw_data[[#This Row],[Analyst]],[1]setting!$A$1:$B$15,2,0))</f>
        <v>SAM</v>
      </c>
      <c r="O1249" s="57" t="str">
        <f>UPPER(tbl_raw_data[[#This Row],[Outcome]])</f>
        <v>APPROVE</v>
      </c>
      <c r="P1249" s="57" t="str">
        <f>UPPER(tbl_raw_data[[#This Row],[Queue Name]])</f>
        <v>CONSUMER PRE BUREAU</v>
      </c>
      <c r="Q1249" s="57" t="str">
        <f>IF(tbl_raw_data[[#This Row],[time_taken_in_mins]]&lt;=20,"SLA_MET","SLA_NOT_MET")</f>
        <v>SLA_MET</v>
      </c>
    </row>
    <row r="1250" spans="1:17" ht="15" customHeight="1" x14ac:dyDescent="0.25">
      <c r="A1250" s="22" t="s">
        <v>5937</v>
      </c>
      <c r="B1250" s="6">
        <v>45140.91778935185</v>
      </c>
      <c r="C1250" s="9">
        <v>45140.929525462961</v>
      </c>
      <c r="D1250" s="10" t="s">
        <v>13</v>
      </c>
      <c r="E1250" s="10" t="s">
        <v>41</v>
      </c>
      <c r="F1250" s="10" t="s">
        <v>42</v>
      </c>
      <c r="G1250" s="108" t="s">
        <v>29</v>
      </c>
      <c r="H12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0" s="48">
        <f>tbl_raw_data[[#This Row],[Date Actioned]]-tbl_raw_data[[#This Row],[Date Tagged]]</f>
        <v>1.17361111115315E-2</v>
      </c>
      <c r="J1250" s="50">
        <f>HOUR(tbl_raw_data[[#This Row],[time_taken]])*60+MINUTE(tbl_raw_data[[#This Row],[time_taken]])+SECOND(tbl_raw_data[[#This Row],[time_taken]])/60</f>
        <v>16.899999999999999</v>
      </c>
      <c r="K1250" s="54">
        <f>DATE(YEAR(tbl_raw_data[[#This Row],[Date Actioned]]), MONTH(tbl_raw_data[[#This Row],[Date Actioned]]), DAY(tbl_raw_data[[#This Row],[Date Actioned]]))</f>
        <v>45140</v>
      </c>
      <c r="L1250" s="55" t="str">
        <f>UPPER(TEXT(tbl_raw_data[[#This Row],[Updated_date]],"MMMM"))</f>
        <v>AUGUST</v>
      </c>
      <c r="M1250" s="55" t="str">
        <f>UPPER("Week "&amp;IF(ROUNDUP(DAY(tbl_raw_data[[#This Row],[Updated_date]])/7,0)=5,4,ROUNDUP(DAY(tbl_raw_data[[#This Row],[Updated_date]])/7,0)))</f>
        <v>WEEK 1</v>
      </c>
      <c r="N1250" s="57" t="str">
        <f>UPPER(VLOOKUP(tbl_raw_data[[#This Row],[Analyst]],[1]setting!$A$1:$B$15,2,0))</f>
        <v>NITESH</v>
      </c>
      <c r="O1250" s="57" t="str">
        <f>UPPER(tbl_raw_data[[#This Row],[Outcome]])</f>
        <v>APPROVE</v>
      </c>
      <c r="P1250" s="57" t="str">
        <f>UPPER(tbl_raw_data[[#This Row],[Queue Name]])</f>
        <v>CONSUMER POST BUREAU</v>
      </c>
      <c r="Q1250" s="57" t="str">
        <f>IF(tbl_raw_data[[#This Row],[time_taken_in_mins]]&lt;=20,"SLA_MET","SLA_NOT_MET")</f>
        <v>SLA_MET</v>
      </c>
    </row>
    <row r="1251" spans="1:17" ht="15" customHeight="1" x14ac:dyDescent="0.25">
      <c r="A1251" s="11" t="s">
        <v>2233</v>
      </c>
      <c r="B1251" s="6">
        <v>45140.91815972222</v>
      </c>
      <c r="C1251" s="9">
        <v>45140.923541666663</v>
      </c>
      <c r="D1251" s="10" t="s">
        <v>8</v>
      </c>
      <c r="E1251" s="10" t="s">
        <v>9</v>
      </c>
      <c r="F1251" s="10" t="s">
        <v>10</v>
      </c>
      <c r="G1251" s="108" t="s">
        <v>11</v>
      </c>
      <c r="H12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51" s="48">
        <f>tbl_raw_data[[#This Row],[Date Actioned]]-tbl_raw_data[[#This Row],[Date Tagged]]</f>
        <v>5.3819444437976927E-3</v>
      </c>
      <c r="J1251" s="50">
        <f>HOUR(tbl_raw_data[[#This Row],[time_taken]])*60+MINUTE(tbl_raw_data[[#This Row],[time_taken]])+SECOND(tbl_raw_data[[#This Row],[time_taken]])/60</f>
        <v>7.75</v>
      </c>
      <c r="K1251" s="54">
        <f>DATE(YEAR(tbl_raw_data[[#This Row],[Date Actioned]]), MONTH(tbl_raw_data[[#This Row],[Date Actioned]]), DAY(tbl_raw_data[[#This Row],[Date Actioned]]))</f>
        <v>45140</v>
      </c>
      <c r="L1251" s="55" t="str">
        <f>UPPER(TEXT(tbl_raw_data[[#This Row],[Updated_date]],"MMMM"))</f>
        <v>AUGUST</v>
      </c>
      <c r="M1251" s="55" t="str">
        <f>UPPER("Week "&amp;IF(ROUNDUP(DAY(tbl_raw_data[[#This Row],[Updated_date]])/7,0)=5,4,ROUNDUP(DAY(tbl_raw_data[[#This Row],[Updated_date]])/7,0)))</f>
        <v>WEEK 1</v>
      </c>
      <c r="N1251" s="57" t="str">
        <f>UPPER(VLOOKUP(tbl_raw_data[[#This Row],[Analyst]],[1]setting!$A$1:$B$15,2,0))</f>
        <v>SAM</v>
      </c>
      <c r="O1251" s="57" t="str">
        <f>UPPER(tbl_raw_data[[#This Row],[Outcome]])</f>
        <v>WITHDRAW</v>
      </c>
      <c r="P1251" s="57" t="str">
        <f>UPPER(tbl_raw_data[[#This Row],[Queue Name]])</f>
        <v>CONSUMER PRE BUREAU</v>
      </c>
      <c r="Q1251" s="57" t="str">
        <f>IF(tbl_raw_data[[#This Row],[time_taken_in_mins]]&lt;=20,"SLA_MET","SLA_NOT_MET")</f>
        <v>SLA_MET</v>
      </c>
    </row>
    <row r="1252" spans="1:17" ht="15" customHeight="1" x14ac:dyDescent="0.25">
      <c r="A1252" s="5" t="s">
        <v>3690</v>
      </c>
      <c r="B1252" s="12">
        <v>45140.920381944445</v>
      </c>
      <c r="C1252" s="15">
        <v>45140.927662037036</v>
      </c>
      <c r="D1252" s="16" t="s">
        <v>13</v>
      </c>
      <c r="E1252" s="16" t="s">
        <v>41</v>
      </c>
      <c r="F1252" s="16" t="s">
        <v>10</v>
      </c>
      <c r="G1252" s="107" t="s">
        <v>21</v>
      </c>
      <c r="H12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2" s="48">
        <f>tbl_raw_data[[#This Row],[Date Actioned]]-tbl_raw_data[[#This Row],[Date Tagged]]</f>
        <v>7.2800925918272696E-3</v>
      </c>
      <c r="J1252" s="50">
        <f>HOUR(tbl_raw_data[[#This Row],[time_taken]])*60+MINUTE(tbl_raw_data[[#This Row],[time_taken]])+SECOND(tbl_raw_data[[#This Row],[time_taken]])/60</f>
        <v>10.483333333333333</v>
      </c>
      <c r="K1252" s="54">
        <f>DATE(YEAR(tbl_raw_data[[#This Row],[Date Actioned]]), MONTH(tbl_raw_data[[#This Row],[Date Actioned]]), DAY(tbl_raw_data[[#This Row],[Date Actioned]]))</f>
        <v>45140</v>
      </c>
      <c r="L1252" s="55" t="str">
        <f>UPPER(TEXT(tbl_raw_data[[#This Row],[Updated_date]],"MMMM"))</f>
        <v>AUGUST</v>
      </c>
      <c r="M1252" s="55" t="str">
        <f>UPPER("Week "&amp;IF(ROUNDUP(DAY(tbl_raw_data[[#This Row],[Updated_date]])/7,0)=5,4,ROUNDUP(DAY(tbl_raw_data[[#This Row],[Updated_date]])/7,0)))</f>
        <v>WEEK 1</v>
      </c>
      <c r="N1252" s="57" t="str">
        <f>UPPER(VLOOKUP(tbl_raw_data[[#This Row],[Analyst]],[1]setting!$A$1:$B$15,2,0))</f>
        <v>SAM</v>
      </c>
      <c r="O1252" s="57" t="str">
        <f>UPPER(tbl_raw_data[[#This Row],[Outcome]])</f>
        <v>APPROVE</v>
      </c>
      <c r="P1252" s="57" t="str">
        <f>UPPER(tbl_raw_data[[#This Row],[Queue Name]])</f>
        <v>CONSUMER POST BUREAU</v>
      </c>
      <c r="Q1252" s="57" t="str">
        <f>IF(tbl_raw_data[[#This Row],[time_taken_in_mins]]&lt;=20,"SLA_MET","SLA_NOT_MET")</f>
        <v>SLA_MET</v>
      </c>
    </row>
    <row r="1253" spans="1:17" ht="15" customHeight="1" x14ac:dyDescent="0.25">
      <c r="A1253" s="22" t="s">
        <v>5514</v>
      </c>
      <c r="B1253" s="12">
        <v>45140.920740740738</v>
      </c>
      <c r="C1253" s="15">
        <v>45140.931423611109</v>
      </c>
      <c r="D1253" s="16" t="s">
        <v>8</v>
      </c>
      <c r="E1253" s="16" t="s">
        <v>41</v>
      </c>
      <c r="F1253" s="16" t="s">
        <v>10</v>
      </c>
      <c r="G1253" s="107" t="s">
        <v>5515</v>
      </c>
      <c r="H12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53" s="48">
        <f>tbl_raw_data[[#This Row],[Date Actioned]]-tbl_raw_data[[#This Row],[Date Tagged]]</f>
        <v>1.0682870371965691E-2</v>
      </c>
      <c r="J1253" s="50">
        <f>HOUR(tbl_raw_data[[#This Row],[time_taken]])*60+MINUTE(tbl_raw_data[[#This Row],[time_taken]])+SECOND(tbl_raw_data[[#This Row],[time_taken]])/60</f>
        <v>15.383333333333333</v>
      </c>
      <c r="K1253" s="54">
        <f>DATE(YEAR(tbl_raw_data[[#This Row],[Date Actioned]]), MONTH(tbl_raw_data[[#This Row],[Date Actioned]]), DAY(tbl_raw_data[[#This Row],[Date Actioned]]))</f>
        <v>45140</v>
      </c>
      <c r="L1253" s="55" t="str">
        <f>UPPER(TEXT(tbl_raw_data[[#This Row],[Updated_date]],"MMMM"))</f>
        <v>AUGUST</v>
      </c>
      <c r="M1253" s="55" t="str">
        <f>UPPER("Week "&amp;IF(ROUNDUP(DAY(tbl_raw_data[[#This Row],[Updated_date]])/7,0)=5,4,ROUNDUP(DAY(tbl_raw_data[[#This Row],[Updated_date]])/7,0)))</f>
        <v>WEEK 1</v>
      </c>
      <c r="N1253" s="57" t="str">
        <f>UPPER(VLOOKUP(tbl_raw_data[[#This Row],[Analyst]],[1]setting!$A$1:$B$15,2,0))</f>
        <v>SAM</v>
      </c>
      <c r="O1253" s="57" t="str">
        <f>UPPER(tbl_raw_data[[#This Row],[Outcome]])</f>
        <v>WITHDRAW</v>
      </c>
      <c r="P1253" s="57" t="str">
        <f>UPPER(tbl_raw_data[[#This Row],[Queue Name]])</f>
        <v>CONSUMER POST BUREAU</v>
      </c>
      <c r="Q1253" s="57" t="str">
        <f>IF(tbl_raw_data[[#This Row],[time_taken_in_mins]]&lt;=20,"SLA_MET","SLA_NOT_MET")</f>
        <v>SLA_MET</v>
      </c>
    </row>
    <row r="1254" spans="1:17" ht="15" customHeight="1" x14ac:dyDescent="0.25">
      <c r="A1254" s="11" t="s">
        <v>5423</v>
      </c>
      <c r="B1254" s="6">
        <v>45140.925486111111</v>
      </c>
      <c r="C1254" s="9">
        <v>45140.935914351852</v>
      </c>
      <c r="D1254" s="10" t="s">
        <v>13</v>
      </c>
      <c r="E1254" s="10" t="s">
        <v>41</v>
      </c>
      <c r="F1254" s="10" t="s">
        <v>42</v>
      </c>
      <c r="G1254" s="108" t="s">
        <v>67</v>
      </c>
      <c r="H12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4" s="48">
        <f>tbl_raw_data[[#This Row],[Date Actioned]]-tbl_raw_data[[#This Row],[Date Tagged]]</f>
        <v>1.0428240741021E-2</v>
      </c>
      <c r="J1254" s="50">
        <f>HOUR(tbl_raw_data[[#This Row],[time_taken]])*60+MINUTE(tbl_raw_data[[#This Row],[time_taken]])+SECOND(tbl_raw_data[[#This Row],[time_taken]])/60</f>
        <v>15.016666666666667</v>
      </c>
      <c r="K1254" s="54">
        <f>DATE(YEAR(tbl_raw_data[[#This Row],[Date Actioned]]), MONTH(tbl_raw_data[[#This Row],[Date Actioned]]), DAY(tbl_raw_data[[#This Row],[Date Actioned]]))</f>
        <v>45140</v>
      </c>
      <c r="L1254" s="55" t="str">
        <f>UPPER(TEXT(tbl_raw_data[[#This Row],[Updated_date]],"MMMM"))</f>
        <v>AUGUST</v>
      </c>
      <c r="M1254" s="55" t="str">
        <f>UPPER("Week "&amp;IF(ROUNDUP(DAY(tbl_raw_data[[#This Row],[Updated_date]])/7,0)=5,4,ROUNDUP(DAY(tbl_raw_data[[#This Row],[Updated_date]])/7,0)))</f>
        <v>WEEK 1</v>
      </c>
      <c r="N1254" s="57" t="str">
        <f>UPPER(VLOOKUP(tbl_raw_data[[#This Row],[Analyst]],[1]setting!$A$1:$B$15,2,0))</f>
        <v>NITESH</v>
      </c>
      <c r="O1254" s="57" t="str">
        <f>UPPER(tbl_raw_data[[#This Row],[Outcome]])</f>
        <v>APPROVE</v>
      </c>
      <c r="P1254" s="57" t="str">
        <f>UPPER(tbl_raw_data[[#This Row],[Queue Name]])</f>
        <v>CONSUMER POST BUREAU</v>
      </c>
      <c r="Q1254" s="57" t="str">
        <f>IF(tbl_raw_data[[#This Row],[time_taken_in_mins]]&lt;=20,"SLA_MET","SLA_NOT_MET")</f>
        <v>SLA_MET</v>
      </c>
    </row>
    <row r="1255" spans="1:17" ht="15" customHeight="1" x14ac:dyDescent="0.25">
      <c r="A1255" s="5" t="s">
        <v>71</v>
      </c>
      <c r="B1255" s="6">
        <v>45140.934305555558</v>
      </c>
      <c r="C1255" s="9">
        <v>45140.935543981483</v>
      </c>
      <c r="D1255" s="10" t="s">
        <v>8</v>
      </c>
      <c r="E1255" s="10" t="s">
        <v>9</v>
      </c>
      <c r="F1255" s="10" t="s">
        <v>10</v>
      </c>
      <c r="G1255" s="108" t="s">
        <v>11</v>
      </c>
      <c r="H12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55" s="48">
        <f>tbl_raw_data[[#This Row],[Date Actioned]]-tbl_raw_data[[#This Row],[Date Tagged]]</f>
        <v>1.2384259243845008E-3</v>
      </c>
      <c r="J1255" s="50">
        <f>HOUR(tbl_raw_data[[#This Row],[time_taken]])*60+MINUTE(tbl_raw_data[[#This Row],[time_taken]])+SECOND(tbl_raw_data[[#This Row],[time_taken]])/60</f>
        <v>1.7833333333333332</v>
      </c>
      <c r="K1255" s="54">
        <f>DATE(YEAR(tbl_raw_data[[#This Row],[Date Actioned]]), MONTH(tbl_raw_data[[#This Row],[Date Actioned]]), DAY(tbl_raw_data[[#This Row],[Date Actioned]]))</f>
        <v>45140</v>
      </c>
      <c r="L1255" s="55" t="str">
        <f>UPPER(TEXT(tbl_raw_data[[#This Row],[Updated_date]],"MMMM"))</f>
        <v>AUGUST</v>
      </c>
      <c r="M1255" s="55" t="str">
        <f>UPPER("Week "&amp;IF(ROUNDUP(DAY(tbl_raw_data[[#This Row],[Updated_date]])/7,0)=5,4,ROUNDUP(DAY(tbl_raw_data[[#This Row],[Updated_date]])/7,0)))</f>
        <v>WEEK 1</v>
      </c>
      <c r="N1255" s="57" t="str">
        <f>UPPER(VLOOKUP(tbl_raw_data[[#This Row],[Analyst]],[1]setting!$A$1:$B$15,2,0))</f>
        <v>SAM</v>
      </c>
      <c r="O1255" s="57" t="str">
        <f>UPPER(tbl_raw_data[[#This Row],[Outcome]])</f>
        <v>WITHDRAW</v>
      </c>
      <c r="P1255" s="57" t="str">
        <f>UPPER(tbl_raw_data[[#This Row],[Queue Name]])</f>
        <v>CONSUMER PRE BUREAU</v>
      </c>
      <c r="Q1255" s="57" t="str">
        <f>IF(tbl_raw_data[[#This Row],[time_taken_in_mins]]&lt;=20,"SLA_MET","SLA_NOT_MET")</f>
        <v>SLA_MET</v>
      </c>
    </row>
    <row r="1256" spans="1:17" ht="15" customHeight="1" x14ac:dyDescent="0.25">
      <c r="A1256" s="22" t="s">
        <v>1378</v>
      </c>
      <c r="B1256" s="12">
        <v>45140.938043981485</v>
      </c>
      <c r="C1256" s="13">
        <v>45140.942280092589</v>
      </c>
      <c r="D1256" s="14" t="s">
        <v>29</v>
      </c>
      <c r="E1256" s="16" t="s">
        <v>41</v>
      </c>
      <c r="F1256" s="14" t="s">
        <v>10</v>
      </c>
      <c r="G1256" s="106"/>
      <c r="H12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56" s="48">
        <f>tbl_raw_data[[#This Row],[Date Actioned]]-tbl_raw_data[[#This Row],[Date Tagged]]</f>
        <v>4.2361111045465805E-3</v>
      </c>
      <c r="J1256" s="50">
        <f>HOUR(tbl_raw_data[[#This Row],[time_taken]])*60+MINUTE(tbl_raw_data[[#This Row],[time_taken]])+SECOND(tbl_raw_data[[#This Row],[time_taken]])/60</f>
        <v>6.1</v>
      </c>
      <c r="K1256" s="54">
        <f>DATE(YEAR(tbl_raw_data[[#This Row],[Date Actioned]]), MONTH(tbl_raw_data[[#This Row],[Date Actioned]]), DAY(tbl_raw_data[[#This Row],[Date Actioned]]))</f>
        <v>45140</v>
      </c>
      <c r="L1256" s="55" t="str">
        <f>UPPER(TEXT(tbl_raw_data[[#This Row],[Updated_date]],"MMMM"))</f>
        <v>AUGUST</v>
      </c>
      <c r="M1256" s="55" t="str">
        <f>UPPER("Week "&amp;IF(ROUNDUP(DAY(tbl_raw_data[[#This Row],[Updated_date]])/7,0)=5,4,ROUNDUP(DAY(tbl_raw_data[[#This Row],[Updated_date]])/7,0)))</f>
        <v>WEEK 1</v>
      </c>
      <c r="N1256" s="57" t="str">
        <f>UPPER(VLOOKUP(tbl_raw_data[[#This Row],[Analyst]],[1]setting!$A$1:$B$15,2,0))</f>
        <v>SAM</v>
      </c>
      <c r="O1256" s="57" t="str">
        <f>UPPER(tbl_raw_data[[#This Row],[Outcome]])</f>
        <v>APPROVE</v>
      </c>
      <c r="P1256" s="57" t="str">
        <f>UPPER(tbl_raw_data[[#This Row],[Queue Name]])</f>
        <v>CONSUMER POST BUREAU</v>
      </c>
      <c r="Q1256" s="57" t="str">
        <f>IF(tbl_raw_data[[#This Row],[time_taken_in_mins]]&lt;=20,"SLA_MET","SLA_NOT_MET")</f>
        <v>SLA_MET</v>
      </c>
    </row>
    <row r="1257" spans="1:17" ht="15" customHeight="1" x14ac:dyDescent="0.25">
      <c r="A1257" s="5" t="s">
        <v>66</v>
      </c>
      <c r="B1257" s="6">
        <v>45140.945601851854</v>
      </c>
      <c r="C1257" s="9">
        <v>45140.946747685186</v>
      </c>
      <c r="D1257" s="10" t="s">
        <v>13</v>
      </c>
      <c r="E1257" s="10" t="s">
        <v>28</v>
      </c>
      <c r="F1257" s="10" t="s">
        <v>10</v>
      </c>
      <c r="G1257" s="108" t="s">
        <v>67</v>
      </c>
      <c r="H12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57" s="48">
        <f>tbl_raw_data[[#This Row],[Date Actioned]]-tbl_raw_data[[#This Row],[Date Tagged]]</f>
        <v>1.1458333319751546E-3</v>
      </c>
      <c r="J1257" s="50">
        <f>HOUR(tbl_raw_data[[#This Row],[time_taken]])*60+MINUTE(tbl_raw_data[[#This Row],[time_taken]])+SECOND(tbl_raw_data[[#This Row],[time_taken]])/60</f>
        <v>1.65</v>
      </c>
      <c r="K1257" s="54">
        <f>DATE(YEAR(tbl_raw_data[[#This Row],[Date Actioned]]), MONTH(tbl_raw_data[[#This Row],[Date Actioned]]), DAY(tbl_raw_data[[#This Row],[Date Actioned]]))</f>
        <v>45140</v>
      </c>
      <c r="L1257" s="55" t="str">
        <f>UPPER(TEXT(tbl_raw_data[[#This Row],[Updated_date]],"MMMM"))</f>
        <v>AUGUST</v>
      </c>
      <c r="M1257" s="55" t="str">
        <f>UPPER("Week "&amp;IF(ROUNDUP(DAY(tbl_raw_data[[#This Row],[Updated_date]])/7,0)=5,4,ROUNDUP(DAY(tbl_raw_data[[#This Row],[Updated_date]])/7,0)))</f>
        <v>WEEK 1</v>
      </c>
      <c r="N1257" s="57" t="str">
        <f>UPPER(VLOOKUP(tbl_raw_data[[#This Row],[Analyst]],[1]setting!$A$1:$B$15,2,0))</f>
        <v>SAM</v>
      </c>
      <c r="O1257" s="57" t="str">
        <f>UPPER(tbl_raw_data[[#This Row],[Outcome]])</f>
        <v>APPROVE</v>
      </c>
      <c r="P1257" s="57" t="str">
        <f>UPPER(tbl_raw_data[[#This Row],[Queue Name]])</f>
        <v>CONSUMER EXISTING</v>
      </c>
      <c r="Q1257" s="57" t="str">
        <f>IF(tbl_raw_data[[#This Row],[time_taken_in_mins]]&lt;=20,"SLA_MET","SLA_NOT_MET")</f>
        <v>SLA_MET</v>
      </c>
    </row>
    <row r="1258" spans="1:17" ht="15" customHeight="1" x14ac:dyDescent="0.25">
      <c r="A1258" s="11" t="s">
        <v>2086</v>
      </c>
      <c r="B1258" s="12">
        <v>45140.957708333335</v>
      </c>
      <c r="C1258" s="13">
        <v>45140.962881944448</v>
      </c>
      <c r="D1258" s="14" t="s">
        <v>29</v>
      </c>
      <c r="E1258" s="16" t="s">
        <v>41</v>
      </c>
      <c r="F1258" s="14" t="s">
        <v>10</v>
      </c>
      <c r="G1258" s="106"/>
      <c r="H12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58" s="48">
        <f>tbl_raw_data[[#This Row],[Date Actioned]]-tbl_raw_data[[#This Row],[Date Tagged]]</f>
        <v>5.173611112695653E-3</v>
      </c>
      <c r="J1258" s="50">
        <f>HOUR(tbl_raw_data[[#This Row],[time_taken]])*60+MINUTE(tbl_raw_data[[#This Row],[time_taken]])+SECOND(tbl_raw_data[[#This Row],[time_taken]])/60</f>
        <v>7.45</v>
      </c>
      <c r="K1258" s="54">
        <f>DATE(YEAR(tbl_raw_data[[#This Row],[Date Actioned]]), MONTH(tbl_raw_data[[#This Row],[Date Actioned]]), DAY(tbl_raw_data[[#This Row],[Date Actioned]]))</f>
        <v>45140</v>
      </c>
      <c r="L1258" s="55" t="str">
        <f>UPPER(TEXT(tbl_raw_data[[#This Row],[Updated_date]],"MMMM"))</f>
        <v>AUGUST</v>
      </c>
      <c r="M1258" s="55" t="str">
        <f>UPPER("Week "&amp;IF(ROUNDUP(DAY(tbl_raw_data[[#This Row],[Updated_date]])/7,0)=5,4,ROUNDUP(DAY(tbl_raw_data[[#This Row],[Updated_date]])/7,0)))</f>
        <v>WEEK 1</v>
      </c>
      <c r="N1258" s="57" t="str">
        <f>UPPER(VLOOKUP(tbl_raw_data[[#This Row],[Analyst]],[1]setting!$A$1:$B$15,2,0))</f>
        <v>SAM</v>
      </c>
      <c r="O1258" s="57" t="str">
        <f>UPPER(tbl_raw_data[[#This Row],[Outcome]])</f>
        <v>APPROVE</v>
      </c>
      <c r="P1258" s="57" t="str">
        <f>UPPER(tbl_raw_data[[#This Row],[Queue Name]])</f>
        <v>CONSUMER POST BUREAU</v>
      </c>
      <c r="Q1258" s="57" t="str">
        <f>IF(tbl_raw_data[[#This Row],[time_taken_in_mins]]&lt;=20,"SLA_MET","SLA_NOT_MET")</f>
        <v>SLA_MET</v>
      </c>
    </row>
    <row r="1259" spans="1:17" ht="15" customHeight="1" x14ac:dyDescent="0.25">
      <c r="A1259" s="22" t="s">
        <v>7268</v>
      </c>
      <c r="B1259" s="12">
        <v>45141.076886574076</v>
      </c>
      <c r="C1259" s="13">
        <v>45141.391909722224</v>
      </c>
      <c r="D1259" s="14" t="s">
        <v>40</v>
      </c>
      <c r="E1259" s="16" t="s">
        <v>41</v>
      </c>
      <c r="F1259" s="14" t="s">
        <v>55</v>
      </c>
      <c r="G1259" s="106"/>
      <c r="H12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59" s="48">
        <f>tbl_raw_data[[#This Row],[Date Actioned]]-tbl_raw_data[[#This Row],[Date Tagged]]</f>
        <v>0.31502314814861165</v>
      </c>
      <c r="J1259" s="50">
        <f>HOUR(tbl_raw_data[[#This Row],[time_taken]])*60+MINUTE(tbl_raw_data[[#This Row],[time_taken]])+SECOND(tbl_raw_data[[#This Row],[time_taken]])/60</f>
        <v>453.63333333333333</v>
      </c>
      <c r="K1259" s="54">
        <f>DATE(YEAR(tbl_raw_data[[#This Row],[Date Actioned]]), MONTH(tbl_raw_data[[#This Row],[Date Actioned]]), DAY(tbl_raw_data[[#This Row],[Date Actioned]]))</f>
        <v>45141</v>
      </c>
      <c r="L1259" s="55" t="str">
        <f>UPPER(TEXT(tbl_raw_data[[#This Row],[Updated_date]],"MMMM"))</f>
        <v>AUGUST</v>
      </c>
      <c r="M1259" s="55" t="str">
        <f>UPPER("Week "&amp;IF(ROUNDUP(DAY(tbl_raw_data[[#This Row],[Updated_date]])/7,0)=5,4,ROUNDUP(DAY(tbl_raw_data[[#This Row],[Updated_date]])/7,0)))</f>
        <v>WEEK 1</v>
      </c>
      <c r="N1259" s="57" t="str">
        <f>UPPER(VLOOKUP(tbl_raw_data[[#This Row],[Analyst]],[1]setting!$A$1:$B$15,2,0))</f>
        <v>CAMERON</v>
      </c>
      <c r="O1259" s="57" t="str">
        <f>UPPER(tbl_raw_data[[#This Row],[Outcome]])</f>
        <v>WITHDRAW</v>
      </c>
      <c r="P1259" s="57" t="str">
        <f>UPPER(tbl_raw_data[[#This Row],[Queue Name]])</f>
        <v>CONSUMER POST BUREAU</v>
      </c>
      <c r="Q1259" s="57" t="str">
        <f>IF(tbl_raw_data[[#This Row],[time_taken_in_mins]]&lt;=20,"SLA_MET","SLA_NOT_MET")</f>
        <v>SLA_NOT_MET</v>
      </c>
    </row>
    <row r="1260" spans="1:17" ht="15" customHeight="1" x14ac:dyDescent="0.25">
      <c r="A1260" s="11" t="s">
        <v>3576</v>
      </c>
      <c r="B1260" s="12">
        <v>45141.385625000003</v>
      </c>
      <c r="C1260" s="15">
        <v>45141.392754629633</v>
      </c>
      <c r="D1260" s="16" t="s">
        <v>13</v>
      </c>
      <c r="E1260" s="16" t="s">
        <v>28</v>
      </c>
      <c r="F1260" s="16" t="s">
        <v>14</v>
      </c>
      <c r="G1260" s="107" t="s">
        <v>29</v>
      </c>
      <c r="H12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60" s="48">
        <f>tbl_raw_data[[#This Row],[Date Actioned]]-tbl_raw_data[[#This Row],[Date Tagged]]</f>
        <v>7.1296296300715767E-3</v>
      </c>
      <c r="J1260" s="50">
        <f>HOUR(tbl_raw_data[[#This Row],[time_taken]])*60+MINUTE(tbl_raw_data[[#This Row],[time_taken]])+SECOND(tbl_raw_data[[#This Row],[time_taken]])/60</f>
        <v>10.266666666666667</v>
      </c>
      <c r="K1260" s="54">
        <f>DATE(YEAR(tbl_raw_data[[#This Row],[Date Actioned]]), MONTH(tbl_raw_data[[#This Row],[Date Actioned]]), DAY(tbl_raw_data[[#This Row],[Date Actioned]]))</f>
        <v>45141</v>
      </c>
      <c r="L1260" s="55" t="str">
        <f>UPPER(TEXT(tbl_raw_data[[#This Row],[Updated_date]],"MMMM"))</f>
        <v>AUGUST</v>
      </c>
      <c r="M1260" s="55" t="str">
        <f>UPPER("Week "&amp;IF(ROUNDUP(DAY(tbl_raw_data[[#This Row],[Updated_date]])/7,0)=5,4,ROUNDUP(DAY(tbl_raw_data[[#This Row],[Updated_date]])/7,0)))</f>
        <v>WEEK 1</v>
      </c>
      <c r="N1260" s="57" t="str">
        <f>UPPER(VLOOKUP(tbl_raw_data[[#This Row],[Analyst]],[1]setting!$A$1:$B$15,2,0))</f>
        <v>HARDIK</v>
      </c>
      <c r="O1260" s="57" t="str">
        <f>UPPER(tbl_raw_data[[#This Row],[Outcome]])</f>
        <v>APPROVE</v>
      </c>
      <c r="P1260" s="57" t="str">
        <f>UPPER(tbl_raw_data[[#This Row],[Queue Name]])</f>
        <v>CONSUMER EXISTING</v>
      </c>
      <c r="Q1260" s="57" t="str">
        <f>IF(tbl_raw_data[[#This Row],[time_taken_in_mins]]&lt;=20,"SLA_MET","SLA_NOT_MET")</f>
        <v>SLA_MET</v>
      </c>
    </row>
    <row r="1261" spans="1:17" ht="15" customHeight="1" x14ac:dyDescent="0.25">
      <c r="A1261" s="5" t="s">
        <v>2427</v>
      </c>
      <c r="B1261" s="6">
        <v>45141.392245370371</v>
      </c>
      <c r="C1261" s="9">
        <v>45141.397835648146</v>
      </c>
      <c r="D1261" s="10" t="s">
        <v>8</v>
      </c>
      <c r="E1261" s="10" t="s">
        <v>9</v>
      </c>
      <c r="F1261" s="10" t="s">
        <v>18</v>
      </c>
      <c r="G1261" s="108" t="s">
        <v>2428</v>
      </c>
      <c r="H12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61" s="48">
        <f>tbl_raw_data[[#This Row],[Date Actioned]]-tbl_raw_data[[#This Row],[Date Tagged]]</f>
        <v>5.5902777748997323E-3</v>
      </c>
      <c r="J1261" s="50">
        <f>HOUR(tbl_raw_data[[#This Row],[time_taken]])*60+MINUTE(tbl_raw_data[[#This Row],[time_taken]])+SECOND(tbl_raw_data[[#This Row],[time_taken]])/60</f>
        <v>8.0500000000000007</v>
      </c>
      <c r="K1261" s="54">
        <f>DATE(YEAR(tbl_raw_data[[#This Row],[Date Actioned]]), MONTH(tbl_raw_data[[#This Row],[Date Actioned]]), DAY(tbl_raw_data[[#This Row],[Date Actioned]]))</f>
        <v>45141</v>
      </c>
      <c r="L1261" s="55" t="str">
        <f>UPPER(TEXT(tbl_raw_data[[#This Row],[Updated_date]],"MMMM"))</f>
        <v>AUGUST</v>
      </c>
      <c r="M1261" s="55" t="str">
        <f>UPPER("Week "&amp;IF(ROUNDUP(DAY(tbl_raw_data[[#This Row],[Updated_date]])/7,0)=5,4,ROUNDUP(DAY(tbl_raw_data[[#This Row],[Updated_date]])/7,0)))</f>
        <v>WEEK 1</v>
      </c>
      <c r="N1261" s="57" t="str">
        <f>UPPER(VLOOKUP(tbl_raw_data[[#This Row],[Analyst]],[1]setting!$A$1:$B$15,2,0))</f>
        <v>RAJ</v>
      </c>
      <c r="O1261" s="57" t="str">
        <f>UPPER(tbl_raw_data[[#This Row],[Outcome]])</f>
        <v>WITHDRAW</v>
      </c>
      <c r="P1261" s="57" t="str">
        <f>UPPER(tbl_raw_data[[#This Row],[Queue Name]])</f>
        <v>CONSUMER PRE BUREAU</v>
      </c>
      <c r="Q1261" s="57" t="str">
        <f>IF(tbl_raw_data[[#This Row],[time_taken_in_mins]]&lt;=20,"SLA_MET","SLA_NOT_MET")</f>
        <v>SLA_MET</v>
      </c>
    </row>
    <row r="1262" spans="1:17" ht="15" customHeight="1" x14ac:dyDescent="0.25">
      <c r="A1262" s="22" t="s">
        <v>3466</v>
      </c>
      <c r="B1262" s="6">
        <v>45141.40525462963</v>
      </c>
      <c r="C1262" s="7">
        <v>45141.412256944444</v>
      </c>
      <c r="D1262" s="8" t="s">
        <v>29</v>
      </c>
      <c r="E1262" s="10" t="s">
        <v>28</v>
      </c>
      <c r="F1262" s="8" t="s">
        <v>254</v>
      </c>
      <c r="G1262" s="109"/>
      <c r="H12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2" s="48">
        <f>tbl_raw_data[[#This Row],[Date Actioned]]-tbl_raw_data[[#This Row],[Date Tagged]]</f>
        <v>7.0023148145992309E-3</v>
      </c>
      <c r="J1262" s="50">
        <f>HOUR(tbl_raw_data[[#This Row],[time_taken]])*60+MINUTE(tbl_raw_data[[#This Row],[time_taken]])+SECOND(tbl_raw_data[[#This Row],[time_taken]])/60</f>
        <v>10.083333333333334</v>
      </c>
      <c r="K1262" s="54">
        <f>DATE(YEAR(tbl_raw_data[[#This Row],[Date Actioned]]), MONTH(tbl_raw_data[[#This Row],[Date Actioned]]), DAY(tbl_raw_data[[#This Row],[Date Actioned]]))</f>
        <v>45141</v>
      </c>
      <c r="L1262" s="55" t="str">
        <f>UPPER(TEXT(tbl_raw_data[[#This Row],[Updated_date]],"MMMM"))</f>
        <v>AUGUST</v>
      </c>
      <c r="M1262" s="55" t="str">
        <f>UPPER("Week "&amp;IF(ROUNDUP(DAY(tbl_raw_data[[#This Row],[Updated_date]])/7,0)=5,4,ROUNDUP(DAY(tbl_raw_data[[#This Row],[Updated_date]])/7,0)))</f>
        <v>WEEK 1</v>
      </c>
      <c r="N1262" s="57" t="str">
        <f>UPPER(VLOOKUP(tbl_raw_data[[#This Row],[Analyst]],[1]setting!$A$1:$B$15,2,0))</f>
        <v>FARDIN</v>
      </c>
      <c r="O1262" s="57" t="str">
        <f>UPPER(tbl_raw_data[[#This Row],[Outcome]])</f>
        <v>APPROVE</v>
      </c>
      <c r="P1262" s="57" t="str">
        <f>UPPER(tbl_raw_data[[#This Row],[Queue Name]])</f>
        <v>CONSUMER EXISTING</v>
      </c>
      <c r="Q1262" s="57" t="str">
        <f>IF(tbl_raw_data[[#This Row],[time_taken_in_mins]]&lt;=20,"SLA_MET","SLA_NOT_MET")</f>
        <v>SLA_MET</v>
      </c>
    </row>
    <row r="1263" spans="1:17" ht="15" customHeight="1" x14ac:dyDescent="0.25">
      <c r="A1263" s="5" t="s">
        <v>3930</v>
      </c>
      <c r="B1263" s="12">
        <v>45141.411053240743</v>
      </c>
      <c r="C1263" s="13">
        <v>45141.418668981481</v>
      </c>
      <c r="D1263" s="14" t="s">
        <v>29</v>
      </c>
      <c r="E1263" s="16" t="s">
        <v>28</v>
      </c>
      <c r="F1263" s="14" t="s">
        <v>254</v>
      </c>
      <c r="G1263" s="106"/>
      <c r="H12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3" s="48">
        <f>tbl_raw_data[[#This Row],[Date Actioned]]-tbl_raw_data[[#This Row],[Date Tagged]]</f>
        <v>7.6157407384016551E-3</v>
      </c>
      <c r="J1263" s="50">
        <f>HOUR(tbl_raw_data[[#This Row],[time_taken]])*60+MINUTE(tbl_raw_data[[#This Row],[time_taken]])+SECOND(tbl_raw_data[[#This Row],[time_taken]])/60</f>
        <v>10.966666666666667</v>
      </c>
      <c r="K1263" s="54">
        <f>DATE(YEAR(tbl_raw_data[[#This Row],[Date Actioned]]), MONTH(tbl_raw_data[[#This Row],[Date Actioned]]), DAY(tbl_raw_data[[#This Row],[Date Actioned]]))</f>
        <v>45141</v>
      </c>
      <c r="L1263" s="55" t="str">
        <f>UPPER(TEXT(tbl_raw_data[[#This Row],[Updated_date]],"MMMM"))</f>
        <v>AUGUST</v>
      </c>
      <c r="M1263" s="55" t="str">
        <f>UPPER("Week "&amp;IF(ROUNDUP(DAY(tbl_raw_data[[#This Row],[Updated_date]])/7,0)=5,4,ROUNDUP(DAY(tbl_raw_data[[#This Row],[Updated_date]])/7,0)))</f>
        <v>WEEK 1</v>
      </c>
      <c r="N1263" s="57" t="str">
        <f>UPPER(VLOOKUP(tbl_raw_data[[#This Row],[Analyst]],[1]setting!$A$1:$B$15,2,0))</f>
        <v>FARDIN</v>
      </c>
      <c r="O1263" s="57" t="str">
        <f>UPPER(tbl_raw_data[[#This Row],[Outcome]])</f>
        <v>APPROVE</v>
      </c>
      <c r="P1263" s="57" t="str">
        <f>UPPER(tbl_raw_data[[#This Row],[Queue Name]])</f>
        <v>CONSUMER EXISTING</v>
      </c>
      <c r="Q1263" s="57" t="str">
        <f>IF(tbl_raw_data[[#This Row],[time_taken_in_mins]]&lt;=20,"SLA_MET","SLA_NOT_MET")</f>
        <v>SLA_MET</v>
      </c>
    </row>
    <row r="1264" spans="1:17" x14ac:dyDescent="0.25">
      <c r="A1264" s="11" t="s">
        <v>3110</v>
      </c>
      <c r="B1264" s="12">
        <v>45141.413148148145</v>
      </c>
      <c r="C1264" s="15">
        <v>45141.419699074075</v>
      </c>
      <c r="D1264" s="16" t="s">
        <v>8</v>
      </c>
      <c r="E1264" s="16" t="s">
        <v>28</v>
      </c>
      <c r="F1264" s="16" t="s">
        <v>14</v>
      </c>
      <c r="G1264" s="107" t="s">
        <v>3111</v>
      </c>
      <c r="H12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264" s="48">
        <f>tbl_raw_data[[#This Row],[Date Actioned]]-tbl_raw_data[[#This Row],[Date Tagged]]</f>
        <v>6.550925929332152E-3</v>
      </c>
      <c r="J1264" s="50">
        <f>HOUR(tbl_raw_data[[#This Row],[time_taken]])*60+MINUTE(tbl_raw_data[[#This Row],[time_taken]])+SECOND(tbl_raw_data[[#This Row],[time_taken]])/60</f>
        <v>9.4333333333333336</v>
      </c>
      <c r="K1264" s="54">
        <f>DATE(YEAR(tbl_raw_data[[#This Row],[Date Actioned]]), MONTH(tbl_raw_data[[#This Row],[Date Actioned]]), DAY(tbl_raw_data[[#This Row],[Date Actioned]]))</f>
        <v>45141</v>
      </c>
      <c r="L1264" s="55" t="str">
        <f>UPPER(TEXT(tbl_raw_data[[#This Row],[Updated_date]],"MMMM"))</f>
        <v>AUGUST</v>
      </c>
      <c r="M1264" s="55" t="str">
        <f>UPPER("Week "&amp;IF(ROUNDUP(DAY(tbl_raw_data[[#This Row],[Updated_date]])/7,0)=5,4,ROUNDUP(DAY(tbl_raw_data[[#This Row],[Updated_date]])/7,0)))</f>
        <v>WEEK 1</v>
      </c>
      <c r="N1264" s="57" t="str">
        <f>UPPER(VLOOKUP(tbl_raw_data[[#This Row],[Analyst]],[1]setting!$A$1:$B$15,2,0))</f>
        <v>HARDIK</v>
      </c>
      <c r="O1264" s="57" t="str">
        <f>UPPER(tbl_raw_data[[#This Row],[Outcome]])</f>
        <v>WITHDRAW</v>
      </c>
      <c r="P1264" s="57" t="str">
        <f>UPPER(tbl_raw_data[[#This Row],[Queue Name]])</f>
        <v>CONSUMER EXISTING</v>
      </c>
      <c r="Q1264" s="57" t="str">
        <f>IF(tbl_raw_data[[#This Row],[time_taken_in_mins]]&lt;=20,"SLA_MET","SLA_NOT_MET")</f>
        <v>SLA_MET</v>
      </c>
    </row>
    <row r="1265" spans="1:17" ht="15" customHeight="1" x14ac:dyDescent="0.25">
      <c r="A1265" s="11" t="s">
        <v>32</v>
      </c>
      <c r="B1265" s="6">
        <v>45141.421666666669</v>
      </c>
      <c r="C1265" s="9">
        <v>45141.422627314816</v>
      </c>
      <c r="D1265" s="10" t="s">
        <v>13</v>
      </c>
      <c r="E1265" s="10" t="s">
        <v>28</v>
      </c>
      <c r="F1265" s="10" t="s">
        <v>18</v>
      </c>
      <c r="G1265" s="108" t="s">
        <v>29</v>
      </c>
      <c r="H12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65" s="48">
        <f>tbl_raw_data[[#This Row],[Date Actioned]]-tbl_raw_data[[#This Row],[Date Tagged]]</f>
        <v>9.6064814715646207E-4</v>
      </c>
      <c r="J1265" s="50">
        <f>HOUR(tbl_raw_data[[#This Row],[time_taken]])*60+MINUTE(tbl_raw_data[[#This Row],[time_taken]])+SECOND(tbl_raw_data[[#This Row],[time_taken]])/60</f>
        <v>1.3833333333333333</v>
      </c>
      <c r="K1265" s="54">
        <f>DATE(YEAR(tbl_raw_data[[#This Row],[Date Actioned]]), MONTH(tbl_raw_data[[#This Row],[Date Actioned]]), DAY(tbl_raw_data[[#This Row],[Date Actioned]]))</f>
        <v>45141</v>
      </c>
      <c r="L1265" s="55" t="str">
        <f>UPPER(TEXT(tbl_raw_data[[#This Row],[Updated_date]],"MMMM"))</f>
        <v>AUGUST</v>
      </c>
      <c r="M1265" s="55" t="str">
        <f>UPPER("Week "&amp;IF(ROUNDUP(DAY(tbl_raw_data[[#This Row],[Updated_date]])/7,0)=5,4,ROUNDUP(DAY(tbl_raw_data[[#This Row],[Updated_date]])/7,0)))</f>
        <v>WEEK 1</v>
      </c>
      <c r="N1265" s="57" t="str">
        <f>UPPER(VLOOKUP(tbl_raw_data[[#This Row],[Analyst]],[1]setting!$A$1:$B$15,2,0))</f>
        <v>RAJ</v>
      </c>
      <c r="O1265" s="57" t="str">
        <f>UPPER(tbl_raw_data[[#This Row],[Outcome]])</f>
        <v>APPROVE</v>
      </c>
      <c r="P1265" s="57" t="str">
        <f>UPPER(tbl_raw_data[[#This Row],[Queue Name]])</f>
        <v>CONSUMER EXISTING</v>
      </c>
      <c r="Q1265" s="57" t="str">
        <f>IF(tbl_raw_data[[#This Row],[time_taken_in_mins]]&lt;=20,"SLA_MET","SLA_NOT_MET")</f>
        <v>SLA_MET</v>
      </c>
    </row>
    <row r="1266" spans="1:17" x14ac:dyDescent="0.25">
      <c r="A1266" s="22" t="s">
        <v>4630</v>
      </c>
      <c r="B1266" s="6">
        <v>45141.429537037038</v>
      </c>
      <c r="C1266" s="9">
        <v>45141.438321759262</v>
      </c>
      <c r="D1266" s="10" t="s">
        <v>8</v>
      </c>
      <c r="E1266" s="10" t="s">
        <v>28</v>
      </c>
      <c r="F1266" s="10" t="s">
        <v>14</v>
      </c>
      <c r="G1266" s="108" t="s">
        <v>172</v>
      </c>
      <c r="H12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266" s="48">
        <f>tbl_raw_data[[#This Row],[Date Actioned]]-tbl_raw_data[[#This Row],[Date Tagged]]</f>
        <v>8.7847222239361145E-3</v>
      </c>
      <c r="J1266" s="50">
        <f>HOUR(tbl_raw_data[[#This Row],[time_taken]])*60+MINUTE(tbl_raw_data[[#This Row],[time_taken]])+SECOND(tbl_raw_data[[#This Row],[time_taken]])/60</f>
        <v>12.65</v>
      </c>
      <c r="K1266" s="54">
        <f>DATE(YEAR(tbl_raw_data[[#This Row],[Date Actioned]]), MONTH(tbl_raw_data[[#This Row],[Date Actioned]]), DAY(tbl_raw_data[[#This Row],[Date Actioned]]))</f>
        <v>45141</v>
      </c>
      <c r="L1266" s="55" t="str">
        <f>UPPER(TEXT(tbl_raw_data[[#This Row],[Updated_date]],"MMMM"))</f>
        <v>AUGUST</v>
      </c>
      <c r="M1266" s="55" t="str">
        <f>UPPER("Week "&amp;IF(ROUNDUP(DAY(tbl_raw_data[[#This Row],[Updated_date]])/7,0)=5,4,ROUNDUP(DAY(tbl_raw_data[[#This Row],[Updated_date]])/7,0)))</f>
        <v>WEEK 1</v>
      </c>
      <c r="N1266" s="57" t="str">
        <f>UPPER(VLOOKUP(tbl_raw_data[[#This Row],[Analyst]],[1]setting!$A$1:$B$15,2,0))</f>
        <v>HARDIK</v>
      </c>
      <c r="O1266" s="57" t="str">
        <f>UPPER(tbl_raw_data[[#This Row],[Outcome]])</f>
        <v>WITHDRAW</v>
      </c>
      <c r="P1266" s="57" t="str">
        <f>UPPER(tbl_raw_data[[#This Row],[Queue Name]])</f>
        <v>CONSUMER EXISTING</v>
      </c>
      <c r="Q1266" s="57" t="str">
        <f>IF(tbl_raw_data[[#This Row],[time_taken_in_mins]]&lt;=20,"SLA_MET","SLA_NOT_MET")</f>
        <v>SLA_MET</v>
      </c>
    </row>
    <row r="1267" spans="1:17" ht="15" customHeight="1" x14ac:dyDescent="0.25">
      <c r="A1267" s="22" t="s">
        <v>3237</v>
      </c>
      <c r="B1267" s="12">
        <v>45141.431481481479</v>
      </c>
      <c r="C1267" s="13">
        <v>45141.438217592593</v>
      </c>
      <c r="D1267" s="14" t="s">
        <v>29</v>
      </c>
      <c r="E1267" s="16" t="s">
        <v>28</v>
      </c>
      <c r="F1267" s="14" t="s">
        <v>55</v>
      </c>
      <c r="G1267" s="106"/>
      <c r="H12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7" s="48">
        <f>tbl_raw_data[[#This Row],[Date Actioned]]-tbl_raw_data[[#This Row],[Date Tagged]]</f>
        <v>6.7361111141508445E-3</v>
      </c>
      <c r="J1267" s="50">
        <f>HOUR(tbl_raw_data[[#This Row],[time_taken]])*60+MINUTE(tbl_raw_data[[#This Row],[time_taken]])+SECOND(tbl_raw_data[[#This Row],[time_taken]])/60</f>
        <v>9.6999999999999993</v>
      </c>
      <c r="K1267" s="54">
        <f>DATE(YEAR(tbl_raw_data[[#This Row],[Date Actioned]]), MONTH(tbl_raw_data[[#This Row],[Date Actioned]]), DAY(tbl_raw_data[[#This Row],[Date Actioned]]))</f>
        <v>45141</v>
      </c>
      <c r="L1267" s="55" t="str">
        <f>UPPER(TEXT(tbl_raw_data[[#This Row],[Updated_date]],"MMMM"))</f>
        <v>AUGUST</v>
      </c>
      <c r="M1267" s="55" t="str">
        <f>UPPER("Week "&amp;IF(ROUNDUP(DAY(tbl_raw_data[[#This Row],[Updated_date]])/7,0)=5,4,ROUNDUP(DAY(tbl_raw_data[[#This Row],[Updated_date]])/7,0)))</f>
        <v>WEEK 1</v>
      </c>
      <c r="N1267" s="57" t="str">
        <f>UPPER(VLOOKUP(tbl_raw_data[[#This Row],[Analyst]],[1]setting!$A$1:$B$15,2,0))</f>
        <v>CAMERON</v>
      </c>
      <c r="O1267" s="57" t="str">
        <f>UPPER(tbl_raw_data[[#This Row],[Outcome]])</f>
        <v>APPROVE</v>
      </c>
      <c r="P1267" s="57" t="str">
        <f>UPPER(tbl_raw_data[[#This Row],[Queue Name]])</f>
        <v>CONSUMER EXISTING</v>
      </c>
      <c r="Q1267" s="57" t="str">
        <f>IF(tbl_raw_data[[#This Row],[time_taken_in_mins]]&lt;=20,"SLA_MET","SLA_NOT_MET")</f>
        <v>SLA_MET</v>
      </c>
    </row>
    <row r="1268" spans="1:17" ht="15" customHeight="1" x14ac:dyDescent="0.25">
      <c r="A1268" s="5" t="s">
        <v>5702</v>
      </c>
      <c r="B1268" s="12">
        <v>45141.431712962964</v>
      </c>
      <c r="C1268" s="13">
        <v>45141.442847222221</v>
      </c>
      <c r="D1268" s="14" t="s">
        <v>209</v>
      </c>
      <c r="E1268" s="16" t="s">
        <v>41</v>
      </c>
      <c r="F1268" s="14" t="s">
        <v>55</v>
      </c>
      <c r="G1268" s="106"/>
      <c r="H12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8" s="48">
        <f>tbl_raw_data[[#This Row],[Date Actioned]]-tbl_raw_data[[#This Row],[Date Tagged]]</f>
        <v>1.113425925723277E-2</v>
      </c>
      <c r="J1268" s="50">
        <f>HOUR(tbl_raw_data[[#This Row],[time_taken]])*60+MINUTE(tbl_raw_data[[#This Row],[time_taken]])+SECOND(tbl_raw_data[[#This Row],[time_taken]])/60</f>
        <v>16.033333333333335</v>
      </c>
      <c r="K1268" s="54">
        <f>DATE(YEAR(tbl_raw_data[[#This Row],[Date Actioned]]), MONTH(tbl_raw_data[[#This Row],[Date Actioned]]), DAY(tbl_raw_data[[#This Row],[Date Actioned]]))</f>
        <v>45141</v>
      </c>
      <c r="L1268" s="55" t="str">
        <f>UPPER(TEXT(tbl_raw_data[[#This Row],[Updated_date]],"MMMM"))</f>
        <v>AUGUST</v>
      </c>
      <c r="M1268" s="55" t="str">
        <f>UPPER("Week "&amp;IF(ROUNDUP(DAY(tbl_raw_data[[#This Row],[Updated_date]])/7,0)=5,4,ROUNDUP(DAY(tbl_raw_data[[#This Row],[Updated_date]])/7,0)))</f>
        <v>WEEK 1</v>
      </c>
      <c r="N1268" s="57" t="str">
        <f>UPPER(VLOOKUP(tbl_raw_data[[#This Row],[Analyst]],[1]setting!$A$1:$B$15,2,0))</f>
        <v>CAMERON</v>
      </c>
      <c r="O1268" s="57" t="str">
        <f>UPPER(tbl_raw_data[[#This Row],[Outcome]])</f>
        <v>DECLINE</v>
      </c>
      <c r="P1268" s="57" t="str">
        <f>UPPER(tbl_raw_data[[#This Row],[Queue Name]])</f>
        <v>CONSUMER POST BUREAU</v>
      </c>
      <c r="Q1268" s="57" t="str">
        <f>IF(tbl_raw_data[[#This Row],[time_taken_in_mins]]&lt;=20,"SLA_MET","SLA_NOT_MET")</f>
        <v>SLA_MET</v>
      </c>
    </row>
    <row r="1269" spans="1:17" ht="15" customHeight="1" x14ac:dyDescent="0.25">
      <c r="A1269" s="5" t="s">
        <v>6478</v>
      </c>
      <c r="B1269" s="12">
        <v>45141.436736111114</v>
      </c>
      <c r="C1269" s="13">
        <v>45141.45039351852</v>
      </c>
      <c r="D1269" s="14" t="s">
        <v>40</v>
      </c>
      <c r="E1269" s="16" t="s">
        <v>41</v>
      </c>
      <c r="F1269" s="14" t="s">
        <v>55</v>
      </c>
      <c r="G1269" s="106"/>
      <c r="H12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69" s="48">
        <f>tbl_raw_data[[#This Row],[Date Actioned]]-tbl_raw_data[[#This Row],[Date Tagged]]</f>
        <v>1.3657407405844424E-2</v>
      </c>
      <c r="J1269" s="50">
        <f>HOUR(tbl_raw_data[[#This Row],[time_taken]])*60+MINUTE(tbl_raw_data[[#This Row],[time_taken]])+SECOND(tbl_raw_data[[#This Row],[time_taken]])/60</f>
        <v>19.666666666666668</v>
      </c>
      <c r="K1269" s="54">
        <f>DATE(YEAR(tbl_raw_data[[#This Row],[Date Actioned]]), MONTH(tbl_raw_data[[#This Row],[Date Actioned]]), DAY(tbl_raw_data[[#This Row],[Date Actioned]]))</f>
        <v>45141</v>
      </c>
      <c r="L1269" s="55" t="str">
        <f>UPPER(TEXT(tbl_raw_data[[#This Row],[Updated_date]],"MMMM"))</f>
        <v>AUGUST</v>
      </c>
      <c r="M1269" s="55" t="str">
        <f>UPPER("Week "&amp;IF(ROUNDUP(DAY(tbl_raw_data[[#This Row],[Updated_date]])/7,0)=5,4,ROUNDUP(DAY(tbl_raw_data[[#This Row],[Updated_date]])/7,0)))</f>
        <v>WEEK 1</v>
      </c>
      <c r="N1269" s="57" t="str">
        <f>UPPER(VLOOKUP(tbl_raw_data[[#This Row],[Analyst]],[1]setting!$A$1:$B$15,2,0))</f>
        <v>CAMERON</v>
      </c>
      <c r="O1269" s="57" t="str">
        <f>UPPER(tbl_raw_data[[#This Row],[Outcome]])</f>
        <v>WITHDRAW</v>
      </c>
      <c r="P1269" s="57" t="str">
        <f>UPPER(tbl_raw_data[[#This Row],[Queue Name]])</f>
        <v>CONSUMER POST BUREAU</v>
      </c>
      <c r="Q1269" s="57" t="str">
        <f>IF(tbl_raw_data[[#This Row],[time_taken_in_mins]]&lt;=20,"SLA_MET","SLA_NOT_MET")</f>
        <v>SLA_MET</v>
      </c>
    </row>
    <row r="1270" spans="1:17" ht="15" customHeight="1" x14ac:dyDescent="0.25">
      <c r="A1270" s="5" t="s">
        <v>4367</v>
      </c>
      <c r="B1270" s="6">
        <v>45141.441724537035</v>
      </c>
      <c r="C1270" s="7">
        <v>45141.450057870374</v>
      </c>
      <c r="D1270" s="8" t="s">
        <v>29</v>
      </c>
      <c r="E1270" s="10" t="s">
        <v>41</v>
      </c>
      <c r="F1270" s="8" t="s">
        <v>254</v>
      </c>
      <c r="G1270" s="109"/>
      <c r="H12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0" s="48">
        <f>tbl_raw_data[[#This Row],[Date Actioned]]-tbl_raw_data[[#This Row],[Date Tagged]]</f>
        <v>8.3333333386690356E-3</v>
      </c>
      <c r="J1270" s="50">
        <f>HOUR(tbl_raw_data[[#This Row],[time_taken]])*60+MINUTE(tbl_raw_data[[#This Row],[time_taken]])+SECOND(tbl_raw_data[[#This Row],[time_taken]])/60</f>
        <v>12</v>
      </c>
      <c r="K1270" s="54">
        <f>DATE(YEAR(tbl_raw_data[[#This Row],[Date Actioned]]), MONTH(tbl_raw_data[[#This Row],[Date Actioned]]), DAY(tbl_raw_data[[#This Row],[Date Actioned]]))</f>
        <v>45141</v>
      </c>
      <c r="L1270" s="55" t="str">
        <f>UPPER(TEXT(tbl_raw_data[[#This Row],[Updated_date]],"MMMM"))</f>
        <v>AUGUST</v>
      </c>
      <c r="M1270" s="55" t="str">
        <f>UPPER("Week "&amp;IF(ROUNDUP(DAY(tbl_raw_data[[#This Row],[Updated_date]])/7,0)=5,4,ROUNDUP(DAY(tbl_raw_data[[#This Row],[Updated_date]])/7,0)))</f>
        <v>WEEK 1</v>
      </c>
      <c r="N1270" s="57" t="str">
        <f>UPPER(VLOOKUP(tbl_raw_data[[#This Row],[Analyst]],[1]setting!$A$1:$B$15,2,0))</f>
        <v>FARDIN</v>
      </c>
      <c r="O1270" s="57" t="str">
        <f>UPPER(tbl_raw_data[[#This Row],[Outcome]])</f>
        <v>APPROVE</v>
      </c>
      <c r="P1270" s="57" t="str">
        <f>UPPER(tbl_raw_data[[#This Row],[Queue Name]])</f>
        <v>CONSUMER POST BUREAU</v>
      </c>
      <c r="Q1270" s="57" t="str">
        <f>IF(tbl_raw_data[[#This Row],[time_taken_in_mins]]&lt;=20,"SLA_MET","SLA_NOT_MET")</f>
        <v>SLA_MET</v>
      </c>
    </row>
    <row r="1271" spans="1:17" ht="15" customHeight="1" x14ac:dyDescent="0.25">
      <c r="A1271" s="11" t="s">
        <v>403</v>
      </c>
      <c r="B1271" s="6">
        <v>45141.442280092589</v>
      </c>
      <c r="C1271" s="9">
        <v>45141.444826388892</v>
      </c>
      <c r="D1271" s="10" t="s">
        <v>46</v>
      </c>
      <c r="E1271" s="10" t="s">
        <v>28</v>
      </c>
      <c r="F1271" s="10" t="s">
        <v>18</v>
      </c>
      <c r="G1271" s="108" t="s">
        <v>151</v>
      </c>
      <c r="H12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71" s="48">
        <f>tbl_raw_data[[#This Row],[Date Actioned]]-tbl_raw_data[[#This Row],[Date Tagged]]</f>
        <v>2.5462963021709584E-3</v>
      </c>
      <c r="J1271" s="50">
        <f>HOUR(tbl_raw_data[[#This Row],[time_taken]])*60+MINUTE(tbl_raw_data[[#This Row],[time_taken]])+SECOND(tbl_raw_data[[#This Row],[time_taken]])/60</f>
        <v>3.6666666666666665</v>
      </c>
      <c r="K1271" s="54">
        <f>DATE(YEAR(tbl_raw_data[[#This Row],[Date Actioned]]), MONTH(tbl_raw_data[[#This Row],[Date Actioned]]), DAY(tbl_raw_data[[#This Row],[Date Actioned]]))</f>
        <v>45141</v>
      </c>
      <c r="L1271" s="55" t="str">
        <f>UPPER(TEXT(tbl_raw_data[[#This Row],[Updated_date]],"MMMM"))</f>
        <v>AUGUST</v>
      </c>
      <c r="M1271" s="55" t="str">
        <f>UPPER("Week "&amp;IF(ROUNDUP(DAY(tbl_raw_data[[#This Row],[Updated_date]])/7,0)=5,4,ROUNDUP(DAY(tbl_raw_data[[#This Row],[Updated_date]])/7,0)))</f>
        <v>WEEK 1</v>
      </c>
      <c r="N1271" s="57" t="str">
        <f>UPPER(VLOOKUP(tbl_raw_data[[#This Row],[Analyst]],[1]setting!$A$1:$B$15,2,0))</f>
        <v>RAJ</v>
      </c>
      <c r="O1271" s="57" t="str">
        <f>UPPER(tbl_raw_data[[#This Row],[Outcome]])</f>
        <v>DECLINE</v>
      </c>
      <c r="P1271" s="57" t="str">
        <f>UPPER(tbl_raw_data[[#This Row],[Queue Name]])</f>
        <v>CONSUMER EXISTING</v>
      </c>
      <c r="Q1271" s="57" t="str">
        <f>IF(tbl_raw_data[[#This Row],[time_taken_in_mins]]&lt;=20,"SLA_MET","SLA_NOT_MET")</f>
        <v>SLA_MET</v>
      </c>
    </row>
    <row r="1272" spans="1:17" ht="15" customHeight="1" x14ac:dyDescent="0.25">
      <c r="A1272" s="11" t="s">
        <v>5583</v>
      </c>
      <c r="B1272" s="12">
        <v>45141.444641203707</v>
      </c>
      <c r="C1272" s="15">
        <v>45141.45548611111</v>
      </c>
      <c r="D1272" s="16" t="s">
        <v>13</v>
      </c>
      <c r="E1272" s="16" t="s">
        <v>9</v>
      </c>
      <c r="F1272" s="16" t="s">
        <v>42</v>
      </c>
      <c r="G1272" s="107" t="s">
        <v>29</v>
      </c>
      <c r="H12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72" s="48">
        <f>tbl_raw_data[[#This Row],[Date Actioned]]-tbl_raw_data[[#This Row],[Date Tagged]]</f>
        <v>1.0844907403225079E-2</v>
      </c>
      <c r="J1272" s="50">
        <f>HOUR(tbl_raw_data[[#This Row],[time_taken]])*60+MINUTE(tbl_raw_data[[#This Row],[time_taken]])+SECOND(tbl_raw_data[[#This Row],[time_taken]])/60</f>
        <v>15.616666666666667</v>
      </c>
      <c r="K1272" s="54">
        <f>DATE(YEAR(tbl_raw_data[[#This Row],[Date Actioned]]), MONTH(tbl_raw_data[[#This Row],[Date Actioned]]), DAY(tbl_raw_data[[#This Row],[Date Actioned]]))</f>
        <v>45141</v>
      </c>
      <c r="L1272" s="55" t="str">
        <f>UPPER(TEXT(tbl_raw_data[[#This Row],[Updated_date]],"MMMM"))</f>
        <v>AUGUST</v>
      </c>
      <c r="M1272" s="55" t="str">
        <f>UPPER("Week "&amp;IF(ROUNDUP(DAY(tbl_raw_data[[#This Row],[Updated_date]])/7,0)=5,4,ROUNDUP(DAY(tbl_raw_data[[#This Row],[Updated_date]])/7,0)))</f>
        <v>WEEK 1</v>
      </c>
      <c r="N1272" s="57" t="str">
        <f>UPPER(VLOOKUP(tbl_raw_data[[#This Row],[Analyst]],[1]setting!$A$1:$B$15,2,0))</f>
        <v>NITESH</v>
      </c>
      <c r="O1272" s="57" t="str">
        <f>UPPER(tbl_raw_data[[#This Row],[Outcome]])</f>
        <v>APPROVE</v>
      </c>
      <c r="P1272" s="57" t="str">
        <f>UPPER(tbl_raw_data[[#This Row],[Queue Name]])</f>
        <v>CONSUMER PRE BUREAU</v>
      </c>
      <c r="Q1272" s="57" t="str">
        <f>IF(tbl_raw_data[[#This Row],[time_taken_in_mins]]&lt;=20,"SLA_MET","SLA_NOT_MET")</f>
        <v>SLA_MET</v>
      </c>
    </row>
    <row r="1273" spans="1:17" ht="15" customHeight="1" x14ac:dyDescent="0.25">
      <c r="A1273" s="11" t="s">
        <v>56</v>
      </c>
      <c r="B1273" s="6">
        <v>45141.453159722223</v>
      </c>
      <c r="C1273" s="9">
        <v>45141.454270833332</v>
      </c>
      <c r="D1273" s="10" t="s">
        <v>8</v>
      </c>
      <c r="E1273" s="10" t="s">
        <v>9</v>
      </c>
      <c r="F1273" s="10" t="s">
        <v>18</v>
      </c>
      <c r="G1273" s="108" t="s">
        <v>57</v>
      </c>
      <c r="H12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73" s="48">
        <f>tbl_raw_data[[#This Row],[Date Actioned]]-tbl_raw_data[[#This Row],[Date Tagged]]</f>
        <v>1.111111108912155E-3</v>
      </c>
      <c r="J1273" s="50">
        <f>HOUR(tbl_raw_data[[#This Row],[time_taken]])*60+MINUTE(tbl_raw_data[[#This Row],[time_taken]])+SECOND(tbl_raw_data[[#This Row],[time_taken]])/60</f>
        <v>1.6</v>
      </c>
      <c r="K1273" s="54">
        <f>DATE(YEAR(tbl_raw_data[[#This Row],[Date Actioned]]), MONTH(tbl_raw_data[[#This Row],[Date Actioned]]), DAY(tbl_raw_data[[#This Row],[Date Actioned]]))</f>
        <v>45141</v>
      </c>
      <c r="L1273" s="55" t="str">
        <f>UPPER(TEXT(tbl_raw_data[[#This Row],[Updated_date]],"MMMM"))</f>
        <v>AUGUST</v>
      </c>
      <c r="M1273" s="55" t="str">
        <f>UPPER("Week "&amp;IF(ROUNDUP(DAY(tbl_raw_data[[#This Row],[Updated_date]])/7,0)=5,4,ROUNDUP(DAY(tbl_raw_data[[#This Row],[Updated_date]])/7,0)))</f>
        <v>WEEK 1</v>
      </c>
      <c r="N1273" s="57" t="str">
        <f>UPPER(VLOOKUP(tbl_raw_data[[#This Row],[Analyst]],[1]setting!$A$1:$B$15,2,0))</f>
        <v>RAJ</v>
      </c>
      <c r="O1273" s="57" t="str">
        <f>UPPER(tbl_raw_data[[#This Row],[Outcome]])</f>
        <v>WITHDRAW</v>
      </c>
      <c r="P1273" s="57" t="str">
        <f>UPPER(tbl_raw_data[[#This Row],[Queue Name]])</f>
        <v>CONSUMER PRE BUREAU</v>
      </c>
      <c r="Q1273" s="57" t="str">
        <f>IF(tbl_raw_data[[#This Row],[time_taken_in_mins]]&lt;=20,"SLA_MET","SLA_NOT_MET")</f>
        <v>SLA_MET</v>
      </c>
    </row>
    <row r="1274" spans="1:17" ht="15" customHeight="1" x14ac:dyDescent="0.25">
      <c r="A1274" s="22" t="s">
        <v>764</v>
      </c>
      <c r="B1274" s="12">
        <v>45141.454155092593</v>
      </c>
      <c r="C1274" s="15">
        <v>45141.457430555558</v>
      </c>
      <c r="D1274" s="16" t="s">
        <v>8</v>
      </c>
      <c r="E1274" s="16" t="s">
        <v>9</v>
      </c>
      <c r="F1274" s="16" t="s">
        <v>18</v>
      </c>
      <c r="G1274" s="107" t="s">
        <v>720</v>
      </c>
      <c r="H12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74" s="48">
        <f>tbl_raw_data[[#This Row],[Date Actioned]]-tbl_raw_data[[#This Row],[Date Tagged]]</f>
        <v>3.275462964666076E-3</v>
      </c>
      <c r="J1274" s="50">
        <f>HOUR(tbl_raw_data[[#This Row],[time_taken]])*60+MINUTE(tbl_raw_data[[#This Row],[time_taken]])+SECOND(tbl_raw_data[[#This Row],[time_taken]])/60</f>
        <v>4.7166666666666668</v>
      </c>
      <c r="K1274" s="54">
        <f>DATE(YEAR(tbl_raw_data[[#This Row],[Date Actioned]]), MONTH(tbl_raw_data[[#This Row],[Date Actioned]]), DAY(tbl_raw_data[[#This Row],[Date Actioned]]))</f>
        <v>45141</v>
      </c>
      <c r="L1274" s="55" t="str">
        <f>UPPER(TEXT(tbl_raw_data[[#This Row],[Updated_date]],"MMMM"))</f>
        <v>AUGUST</v>
      </c>
      <c r="M1274" s="55" t="str">
        <f>UPPER("Week "&amp;IF(ROUNDUP(DAY(tbl_raw_data[[#This Row],[Updated_date]])/7,0)=5,4,ROUNDUP(DAY(tbl_raw_data[[#This Row],[Updated_date]])/7,0)))</f>
        <v>WEEK 1</v>
      </c>
      <c r="N1274" s="57" t="str">
        <f>UPPER(VLOOKUP(tbl_raw_data[[#This Row],[Analyst]],[1]setting!$A$1:$B$15,2,0))</f>
        <v>RAJ</v>
      </c>
      <c r="O1274" s="57" t="str">
        <f>UPPER(tbl_raw_data[[#This Row],[Outcome]])</f>
        <v>WITHDRAW</v>
      </c>
      <c r="P1274" s="57" t="str">
        <f>UPPER(tbl_raw_data[[#This Row],[Queue Name]])</f>
        <v>CONSUMER PRE BUREAU</v>
      </c>
      <c r="Q1274" s="57" t="str">
        <f>IF(tbl_raw_data[[#This Row],[time_taken_in_mins]]&lt;=20,"SLA_MET","SLA_NOT_MET")</f>
        <v>SLA_MET</v>
      </c>
    </row>
    <row r="1275" spans="1:17" ht="15" customHeight="1" x14ac:dyDescent="0.25">
      <c r="A1275" s="5" t="s">
        <v>6786</v>
      </c>
      <c r="B1275" s="6">
        <v>45141.454895833333</v>
      </c>
      <c r="C1275" s="7">
        <v>45141.470601851855</v>
      </c>
      <c r="D1275" s="8" t="s">
        <v>40</v>
      </c>
      <c r="E1275" s="10" t="s">
        <v>41</v>
      </c>
      <c r="F1275" s="8" t="s">
        <v>254</v>
      </c>
      <c r="G1275" s="109"/>
      <c r="H12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5" s="48">
        <f>tbl_raw_data[[#This Row],[Date Actioned]]-tbl_raw_data[[#This Row],[Date Tagged]]</f>
        <v>1.5706018522905651E-2</v>
      </c>
      <c r="J1275" s="50">
        <f>HOUR(tbl_raw_data[[#This Row],[time_taken]])*60+MINUTE(tbl_raw_data[[#This Row],[time_taken]])+SECOND(tbl_raw_data[[#This Row],[time_taken]])/60</f>
        <v>22.616666666666667</v>
      </c>
      <c r="K1275" s="54">
        <f>DATE(YEAR(tbl_raw_data[[#This Row],[Date Actioned]]), MONTH(tbl_raw_data[[#This Row],[Date Actioned]]), DAY(tbl_raw_data[[#This Row],[Date Actioned]]))</f>
        <v>45141</v>
      </c>
      <c r="L1275" s="55" t="str">
        <f>UPPER(TEXT(tbl_raw_data[[#This Row],[Updated_date]],"MMMM"))</f>
        <v>AUGUST</v>
      </c>
      <c r="M1275" s="55" t="str">
        <f>UPPER("Week "&amp;IF(ROUNDUP(DAY(tbl_raw_data[[#This Row],[Updated_date]])/7,0)=5,4,ROUNDUP(DAY(tbl_raw_data[[#This Row],[Updated_date]])/7,0)))</f>
        <v>WEEK 1</v>
      </c>
      <c r="N1275" s="57" t="str">
        <f>UPPER(VLOOKUP(tbl_raw_data[[#This Row],[Analyst]],[1]setting!$A$1:$B$15,2,0))</f>
        <v>FARDIN</v>
      </c>
      <c r="O1275" s="57" t="str">
        <f>UPPER(tbl_raw_data[[#This Row],[Outcome]])</f>
        <v>WITHDRAW</v>
      </c>
      <c r="P1275" s="57" t="str">
        <f>UPPER(tbl_raw_data[[#This Row],[Queue Name]])</f>
        <v>CONSUMER POST BUREAU</v>
      </c>
      <c r="Q1275" s="57" t="str">
        <f>IF(tbl_raw_data[[#This Row],[time_taken_in_mins]]&lt;=20,"SLA_MET","SLA_NOT_MET")</f>
        <v>SLA_NOT_MET</v>
      </c>
    </row>
    <row r="1276" spans="1:17" ht="15" customHeight="1" x14ac:dyDescent="0.25">
      <c r="A1276" s="22" t="s">
        <v>2082</v>
      </c>
      <c r="B1276" s="6">
        <v>45141.456446759257</v>
      </c>
      <c r="C1276" s="9">
        <v>45141.46162037037</v>
      </c>
      <c r="D1276" s="10" t="s">
        <v>13</v>
      </c>
      <c r="E1276" s="10" t="s">
        <v>9</v>
      </c>
      <c r="F1276" s="10" t="s">
        <v>14</v>
      </c>
      <c r="G1276" s="108" t="s">
        <v>29</v>
      </c>
      <c r="H12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76" s="48">
        <f>tbl_raw_data[[#This Row],[Date Actioned]]-tbl_raw_data[[#This Row],[Date Tagged]]</f>
        <v>5.173611112695653E-3</v>
      </c>
      <c r="J1276" s="50">
        <f>HOUR(tbl_raw_data[[#This Row],[time_taken]])*60+MINUTE(tbl_raw_data[[#This Row],[time_taken]])+SECOND(tbl_raw_data[[#This Row],[time_taken]])/60</f>
        <v>7.45</v>
      </c>
      <c r="K1276" s="54">
        <f>DATE(YEAR(tbl_raw_data[[#This Row],[Date Actioned]]), MONTH(tbl_raw_data[[#This Row],[Date Actioned]]), DAY(tbl_raw_data[[#This Row],[Date Actioned]]))</f>
        <v>45141</v>
      </c>
      <c r="L1276" s="55" t="str">
        <f>UPPER(TEXT(tbl_raw_data[[#This Row],[Updated_date]],"MMMM"))</f>
        <v>AUGUST</v>
      </c>
      <c r="M1276" s="55" t="str">
        <f>UPPER("Week "&amp;IF(ROUNDUP(DAY(tbl_raw_data[[#This Row],[Updated_date]])/7,0)=5,4,ROUNDUP(DAY(tbl_raw_data[[#This Row],[Updated_date]])/7,0)))</f>
        <v>WEEK 1</v>
      </c>
      <c r="N1276" s="57" t="str">
        <f>UPPER(VLOOKUP(tbl_raw_data[[#This Row],[Analyst]],[1]setting!$A$1:$B$15,2,0))</f>
        <v>HARDIK</v>
      </c>
      <c r="O1276" s="57" t="str">
        <f>UPPER(tbl_raw_data[[#This Row],[Outcome]])</f>
        <v>APPROVE</v>
      </c>
      <c r="P1276" s="57" t="str">
        <f>UPPER(tbl_raw_data[[#This Row],[Queue Name]])</f>
        <v>CONSUMER PRE BUREAU</v>
      </c>
      <c r="Q1276" s="57" t="str">
        <f>IF(tbl_raw_data[[#This Row],[time_taken_in_mins]]&lt;=20,"SLA_MET","SLA_NOT_MET")</f>
        <v>SLA_MET</v>
      </c>
    </row>
    <row r="1277" spans="1:17" ht="15" customHeight="1" x14ac:dyDescent="0.25">
      <c r="A1277" s="22" t="s">
        <v>4256</v>
      </c>
      <c r="B1277" s="12">
        <v>45141.460243055553</v>
      </c>
      <c r="C1277" s="13">
        <v>45141.468391203707</v>
      </c>
      <c r="D1277" s="14" t="s">
        <v>209</v>
      </c>
      <c r="E1277" s="16" t="s">
        <v>41</v>
      </c>
      <c r="F1277" s="14" t="s">
        <v>55</v>
      </c>
      <c r="G1277" s="106"/>
      <c r="H12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7" s="48">
        <f>tbl_raw_data[[#This Row],[Date Actioned]]-tbl_raw_data[[#This Row],[Date Tagged]]</f>
        <v>8.1481481538503431E-3</v>
      </c>
      <c r="J1277" s="50">
        <f>HOUR(tbl_raw_data[[#This Row],[time_taken]])*60+MINUTE(tbl_raw_data[[#This Row],[time_taken]])+SECOND(tbl_raw_data[[#This Row],[time_taken]])/60</f>
        <v>11.733333333333333</v>
      </c>
      <c r="K1277" s="54">
        <f>DATE(YEAR(tbl_raw_data[[#This Row],[Date Actioned]]), MONTH(tbl_raw_data[[#This Row],[Date Actioned]]), DAY(tbl_raw_data[[#This Row],[Date Actioned]]))</f>
        <v>45141</v>
      </c>
      <c r="L1277" s="55" t="str">
        <f>UPPER(TEXT(tbl_raw_data[[#This Row],[Updated_date]],"MMMM"))</f>
        <v>AUGUST</v>
      </c>
      <c r="M1277" s="55" t="str">
        <f>UPPER("Week "&amp;IF(ROUNDUP(DAY(tbl_raw_data[[#This Row],[Updated_date]])/7,0)=5,4,ROUNDUP(DAY(tbl_raw_data[[#This Row],[Updated_date]])/7,0)))</f>
        <v>WEEK 1</v>
      </c>
      <c r="N1277" s="57" t="str">
        <f>UPPER(VLOOKUP(tbl_raw_data[[#This Row],[Analyst]],[1]setting!$A$1:$B$15,2,0))</f>
        <v>CAMERON</v>
      </c>
      <c r="O1277" s="57" t="str">
        <f>UPPER(tbl_raw_data[[#This Row],[Outcome]])</f>
        <v>DECLINE</v>
      </c>
      <c r="P1277" s="57" t="str">
        <f>UPPER(tbl_raw_data[[#This Row],[Queue Name]])</f>
        <v>CONSUMER POST BUREAU</v>
      </c>
      <c r="Q1277" s="57" t="str">
        <f>IF(tbl_raw_data[[#This Row],[time_taken_in_mins]]&lt;=20,"SLA_MET","SLA_NOT_MET")</f>
        <v>SLA_MET</v>
      </c>
    </row>
    <row r="1278" spans="1:17" ht="15" customHeight="1" x14ac:dyDescent="0.25">
      <c r="A1278" s="5" t="s">
        <v>5532</v>
      </c>
      <c r="B1278" s="12">
        <v>45141.463078703702</v>
      </c>
      <c r="C1278" s="13">
        <v>45141.473819444444</v>
      </c>
      <c r="D1278" s="14" t="s">
        <v>29</v>
      </c>
      <c r="E1278" s="16" t="s">
        <v>28</v>
      </c>
      <c r="F1278" s="14" t="s">
        <v>55</v>
      </c>
      <c r="G1278" s="106"/>
      <c r="H12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8" s="48">
        <f>tbl_raw_data[[#This Row],[Date Actioned]]-tbl_raw_data[[#This Row],[Date Tagged]]</f>
        <v>1.0740740741312038E-2</v>
      </c>
      <c r="J1278" s="50">
        <f>HOUR(tbl_raw_data[[#This Row],[time_taken]])*60+MINUTE(tbl_raw_data[[#This Row],[time_taken]])+SECOND(tbl_raw_data[[#This Row],[time_taken]])/60</f>
        <v>15.466666666666667</v>
      </c>
      <c r="K1278" s="54">
        <f>DATE(YEAR(tbl_raw_data[[#This Row],[Date Actioned]]), MONTH(tbl_raw_data[[#This Row],[Date Actioned]]), DAY(tbl_raw_data[[#This Row],[Date Actioned]]))</f>
        <v>45141</v>
      </c>
      <c r="L1278" s="55" t="str">
        <f>UPPER(TEXT(tbl_raw_data[[#This Row],[Updated_date]],"MMMM"))</f>
        <v>AUGUST</v>
      </c>
      <c r="M1278" s="55" t="str">
        <f>UPPER("Week "&amp;IF(ROUNDUP(DAY(tbl_raw_data[[#This Row],[Updated_date]])/7,0)=5,4,ROUNDUP(DAY(tbl_raw_data[[#This Row],[Updated_date]])/7,0)))</f>
        <v>WEEK 1</v>
      </c>
      <c r="N1278" s="57" t="str">
        <f>UPPER(VLOOKUP(tbl_raw_data[[#This Row],[Analyst]],[1]setting!$A$1:$B$15,2,0))</f>
        <v>CAMERON</v>
      </c>
      <c r="O1278" s="57" t="str">
        <f>UPPER(tbl_raw_data[[#This Row],[Outcome]])</f>
        <v>APPROVE</v>
      </c>
      <c r="P1278" s="57" t="str">
        <f>UPPER(tbl_raw_data[[#This Row],[Queue Name]])</f>
        <v>CONSUMER EXISTING</v>
      </c>
      <c r="Q1278" s="57" t="str">
        <f>IF(tbl_raw_data[[#This Row],[time_taken_in_mins]]&lt;=20,"SLA_MET","SLA_NOT_MET")</f>
        <v>SLA_MET</v>
      </c>
    </row>
    <row r="1279" spans="1:17" ht="15" customHeight="1" x14ac:dyDescent="0.25">
      <c r="A1279" s="11" t="s">
        <v>5512</v>
      </c>
      <c r="B1279" s="6">
        <v>45141.465219907404</v>
      </c>
      <c r="C1279" s="7">
        <v>45141.475902777776</v>
      </c>
      <c r="D1279" s="8" t="s">
        <v>29</v>
      </c>
      <c r="E1279" s="10" t="s">
        <v>28</v>
      </c>
      <c r="F1279" s="8" t="s">
        <v>254</v>
      </c>
      <c r="G1279" s="109"/>
      <c r="H12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79" s="48">
        <f>tbl_raw_data[[#This Row],[Date Actioned]]-tbl_raw_data[[#This Row],[Date Tagged]]</f>
        <v>1.0682870371965691E-2</v>
      </c>
      <c r="J1279" s="50">
        <f>HOUR(tbl_raw_data[[#This Row],[time_taken]])*60+MINUTE(tbl_raw_data[[#This Row],[time_taken]])+SECOND(tbl_raw_data[[#This Row],[time_taken]])/60</f>
        <v>15.383333333333333</v>
      </c>
      <c r="K1279" s="54">
        <f>DATE(YEAR(tbl_raw_data[[#This Row],[Date Actioned]]), MONTH(tbl_raw_data[[#This Row],[Date Actioned]]), DAY(tbl_raw_data[[#This Row],[Date Actioned]]))</f>
        <v>45141</v>
      </c>
      <c r="L1279" s="55" t="str">
        <f>UPPER(TEXT(tbl_raw_data[[#This Row],[Updated_date]],"MMMM"))</f>
        <v>AUGUST</v>
      </c>
      <c r="M1279" s="55" t="str">
        <f>UPPER("Week "&amp;IF(ROUNDUP(DAY(tbl_raw_data[[#This Row],[Updated_date]])/7,0)=5,4,ROUNDUP(DAY(tbl_raw_data[[#This Row],[Updated_date]])/7,0)))</f>
        <v>WEEK 1</v>
      </c>
      <c r="N1279" s="57" t="str">
        <f>UPPER(VLOOKUP(tbl_raw_data[[#This Row],[Analyst]],[1]setting!$A$1:$B$15,2,0))</f>
        <v>FARDIN</v>
      </c>
      <c r="O1279" s="57" t="str">
        <f>UPPER(tbl_raw_data[[#This Row],[Outcome]])</f>
        <v>APPROVE</v>
      </c>
      <c r="P1279" s="57" t="str">
        <f>UPPER(tbl_raw_data[[#This Row],[Queue Name]])</f>
        <v>CONSUMER EXISTING</v>
      </c>
      <c r="Q1279" s="57" t="str">
        <f>IF(tbl_raw_data[[#This Row],[time_taken_in_mins]]&lt;=20,"SLA_MET","SLA_NOT_MET")</f>
        <v>SLA_MET</v>
      </c>
    </row>
    <row r="1280" spans="1:17" ht="15" customHeight="1" x14ac:dyDescent="0.25">
      <c r="A1280" s="11" t="s">
        <v>5328</v>
      </c>
      <c r="B1280" s="12">
        <v>45141.469444444447</v>
      </c>
      <c r="C1280" s="13">
        <v>45141.479710648149</v>
      </c>
      <c r="D1280" s="14" t="s">
        <v>40</v>
      </c>
      <c r="E1280" s="16" t="s">
        <v>41</v>
      </c>
      <c r="F1280" s="14" t="s">
        <v>55</v>
      </c>
      <c r="G1280" s="106"/>
      <c r="H12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80" s="48">
        <f>tbl_raw_data[[#This Row],[Date Actioned]]-tbl_raw_data[[#This Row],[Date Tagged]]</f>
        <v>1.0266203702485655E-2</v>
      </c>
      <c r="J1280" s="50">
        <f>HOUR(tbl_raw_data[[#This Row],[time_taken]])*60+MINUTE(tbl_raw_data[[#This Row],[time_taken]])+SECOND(tbl_raw_data[[#This Row],[time_taken]])/60</f>
        <v>14.783333333333333</v>
      </c>
      <c r="K1280" s="54">
        <f>DATE(YEAR(tbl_raw_data[[#This Row],[Date Actioned]]), MONTH(tbl_raw_data[[#This Row],[Date Actioned]]), DAY(tbl_raw_data[[#This Row],[Date Actioned]]))</f>
        <v>45141</v>
      </c>
      <c r="L1280" s="55" t="str">
        <f>UPPER(TEXT(tbl_raw_data[[#This Row],[Updated_date]],"MMMM"))</f>
        <v>AUGUST</v>
      </c>
      <c r="M1280" s="55" t="str">
        <f>UPPER("Week "&amp;IF(ROUNDUP(DAY(tbl_raw_data[[#This Row],[Updated_date]])/7,0)=5,4,ROUNDUP(DAY(tbl_raw_data[[#This Row],[Updated_date]])/7,0)))</f>
        <v>WEEK 1</v>
      </c>
      <c r="N1280" s="57" t="str">
        <f>UPPER(VLOOKUP(tbl_raw_data[[#This Row],[Analyst]],[1]setting!$A$1:$B$15,2,0))</f>
        <v>CAMERON</v>
      </c>
      <c r="O1280" s="57" t="str">
        <f>UPPER(tbl_raw_data[[#This Row],[Outcome]])</f>
        <v>WITHDRAW</v>
      </c>
      <c r="P1280" s="57" t="str">
        <f>UPPER(tbl_raw_data[[#This Row],[Queue Name]])</f>
        <v>CONSUMER POST BUREAU</v>
      </c>
      <c r="Q1280" s="57" t="str">
        <f>IF(tbl_raw_data[[#This Row],[time_taken_in_mins]]&lt;=20,"SLA_MET","SLA_NOT_MET")</f>
        <v>SLA_MET</v>
      </c>
    </row>
    <row r="1281" spans="1:17" ht="15" customHeight="1" x14ac:dyDescent="0.25">
      <c r="A1281" s="22" t="s">
        <v>2259</v>
      </c>
      <c r="B1281" s="6">
        <v>45141.47079861111</v>
      </c>
      <c r="C1281" s="9">
        <v>45141.476215277777</v>
      </c>
      <c r="D1281" s="10" t="s">
        <v>8</v>
      </c>
      <c r="E1281" s="10" t="s">
        <v>9</v>
      </c>
      <c r="F1281" s="10" t="s">
        <v>18</v>
      </c>
      <c r="G1281" s="108" t="s">
        <v>57</v>
      </c>
      <c r="H12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81" s="48">
        <f>tbl_raw_data[[#This Row],[Date Actioned]]-tbl_raw_data[[#This Row],[Date Tagged]]</f>
        <v>5.4166666668606922E-3</v>
      </c>
      <c r="J1281" s="50">
        <f>HOUR(tbl_raw_data[[#This Row],[time_taken]])*60+MINUTE(tbl_raw_data[[#This Row],[time_taken]])+SECOND(tbl_raw_data[[#This Row],[time_taken]])/60</f>
        <v>7.8</v>
      </c>
      <c r="K1281" s="54">
        <f>DATE(YEAR(tbl_raw_data[[#This Row],[Date Actioned]]), MONTH(tbl_raw_data[[#This Row],[Date Actioned]]), DAY(tbl_raw_data[[#This Row],[Date Actioned]]))</f>
        <v>45141</v>
      </c>
      <c r="L1281" s="55" t="str">
        <f>UPPER(TEXT(tbl_raw_data[[#This Row],[Updated_date]],"MMMM"))</f>
        <v>AUGUST</v>
      </c>
      <c r="M1281" s="55" t="str">
        <f>UPPER("Week "&amp;IF(ROUNDUP(DAY(tbl_raw_data[[#This Row],[Updated_date]])/7,0)=5,4,ROUNDUP(DAY(tbl_raw_data[[#This Row],[Updated_date]])/7,0)))</f>
        <v>WEEK 1</v>
      </c>
      <c r="N1281" s="57" t="str">
        <f>UPPER(VLOOKUP(tbl_raw_data[[#This Row],[Analyst]],[1]setting!$A$1:$B$15,2,0))</f>
        <v>RAJ</v>
      </c>
      <c r="O1281" s="57" t="str">
        <f>UPPER(tbl_raw_data[[#This Row],[Outcome]])</f>
        <v>WITHDRAW</v>
      </c>
      <c r="P1281" s="57" t="str">
        <f>UPPER(tbl_raw_data[[#This Row],[Queue Name]])</f>
        <v>CONSUMER PRE BUREAU</v>
      </c>
      <c r="Q1281" s="57" t="str">
        <f>IF(tbl_raw_data[[#This Row],[time_taken_in_mins]]&lt;=20,"SLA_MET","SLA_NOT_MET")</f>
        <v>SLA_MET</v>
      </c>
    </row>
    <row r="1282" spans="1:17" ht="15" customHeight="1" x14ac:dyDescent="0.25">
      <c r="A1282" s="5" t="s">
        <v>3950</v>
      </c>
      <c r="B1282" s="12">
        <v>45141.472604166665</v>
      </c>
      <c r="C1282" s="15">
        <v>45141.480243055557</v>
      </c>
      <c r="D1282" s="16" t="s">
        <v>8</v>
      </c>
      <c r="E1282" s="16" t="s">
        <v>41</v>
      </c>
      <c r="F1282" s="16" t="s">
        <v>14</v>
      </c>
      <c r="G1282" s="107" t="s">
        <v>3951</v>
      </c>
      <c r="H12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282" s="48">
        <f>tbl_raw_data[[#This Row],[Date Actioned]]-tbl_raw_data[[#This Row],[Date Tagged]]</f>
        <v>7.6388888919609599E-3</v>
      </c>
      <c r="J1282" s="50">
        <f>HOUR(tbl_raw_data[[#This Row],[time_taken]])*60+MINUTE(tbl_raw_data[[#This Row],[time_taken]])+SECOND(tbl_raw_data[[#This Row],[time_taken]])/60</f>
        <v>11</v>
      </c>
      <c r="K1282" s="54">
        <f>DATE(YEAR(tbl_raw_data[[#This Row],[Date Actioned]]), MONTH(tbl_raw_data[[#This Row],[Date Actioned]]), DAY(tbl_raw_data[[#This Row],[Date Actioned]]))</f>
        <v>45141</v>
      </c>
      <c r="L1282" s="55" t="str">
        <f>UPPER(TEXT(tbl_raw_data[[#This Row],[Updated_date]],"MMMM"))</f>
        <v>AUGUST</v>
      </c>
      <c r="M1282" s="55" t="str">
        <f>UPPER("Week "&amp;IF(ROUNDUP(DAY(tbl_raw_data[[#This Row],[Updated_date]])/7,0)=5,4,ROUNDUP(DAY(tbl_raw_data[[#This Row],[Updated_date]])/7,0)))</f>
        <v>WEEK 1</v>
      </c>
      <c r="N1282" s="57" t="str">
        <f>UPPER(VLOOKUP(tbl_raw_data[[#This Row],[Analyst]],[1]setting!$A$1:$B$15,2,0))</f>
        <v>HARDIK</v>
      </c>
      <c r="O1282" s="57" t="str">
        <f>UPPER(tbl_raw_data[[#This Row],[Outcome]])</f>
        <v>WITHDRAW</v>
      </c>
      <c r="P1282" s="57" t="str">
        <f>UPPER(tbl_raw_data[[#This Row],[Queue Name]])</f>
        <v>CONSUMER POST BUREAU</v>
      </c>
      <c r="Q1282" s="57" t="str">
        <f>IF(tbl_raw_data[[#This Row],[time_taken_in_mins]]&lt;=20,"SLA_MET","SLA_NOT_MET")</f>
        <v>SLA_MET</v>
      </c>
    </row>
    <row r="1283" spans="1:17" ht="15" customHeight="1" x14ac:dyDescent="0.25">
      <c r="A1283" s="11" t="s">
        <v>6289</v>
      </c>
      <c r="B1283" s="6">
        <v>45141.473344907405</v>
      </c>
      <c r="C1283" s="9">
        <v>45141.486134259256</v>
      </c>
      <c r="D1283" s="10" t="s">
        <v>8</v>
      </c>
      <c r="E1283" s="10" t="s">
        <v>9</v>
      </c>
      <c r="F1283" s="10" t="s">
        <v>42</v>
      </c>
      <c r="G1283" s="108" t="s">
        <v>6290</v>
      </c>
      <c r="H12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83" s="48">
        <f>tbl_raw_data[[#This Row],[Date Actioned]]-tbl_raw_data[[#This Row],[Date Tagged]]</f>
        <v>1.2789351851097308E-2</v>
      </c>
      <c r="J1283" s="50">
        <f>HOUR(tbl_raw_data[[#This Row],[time_taken]])*60+MINUTE(tbl_raw_data[[#This Row],[time_taken]])+SECOND(tbl_raw_data[[#This Row],[time_taken]])/60</f>
        <v>18.416666666666668</v>
      </c>
      <c r="K1283" s="54">
        <f>DATE(YEAR(tbl_raw_data[[#This Row],[Date Actioned]]), MONTH(tbl_raw_data[[#This Row],[Date Actioned]]), DAY(tbl_raw_data[[#This Row],[Date Actioned]]))</f>
        <v>45141</v>
      </c>
      <c r="L1283" s="55" t="str">
        <f>UPPER(TEXT(tbl_raw_data[[#This Row],[Updated_date]],"MMMM"))</f>
        <v>AUGUST</v>
      </c>
      <c r="M1283" s="55" t="str">
        <f>UPPER("Week "&amp;IF(ROUNDUP(DAY(tbl_raw_data[[#This Row],[Updated_date]])/7,0)=5,4,ROUNDUP(DAY(tbl_raw_data[[#This Row],[Updated_date]])/7,0)))</f>
        <v>WEEK 1</v>
      </c>
      <c r="N1283" s="57" t="str">
        <f>UPPER(VLOOKUP(tbl_raw_data[[#This Row],[Analyst]],[1]setting!$A$1:$B$15,2,0))</f>
        <v>NITESH</v>
      </c>
      <c r="O1283" s="57" t="str">
        <f>UPPER(tbl_raw_data[[#This Row],[Outcome]])</f>
        <v>WITHDRAW</v>
      </c>
      <c r="P1283" s="57" t="str">
        <f>UPPER(tbl_raw_data[[#This Row],[Queue Name]])</f>
        <v>CONSUMER PRE BUREAU</v>
      </c>
      <c r="Q1283" s="57" t="str">
        <f>IF(tbl_raw_data[[#This Row],[time_taken_in_mins]]&lt;=20,"SLA_MET","SLA_NOT_MET")</f>
        <v>SLA_MET</v>
      </c>
    </row>
    <row r="1284" spans="1:17" ht="15" customHeight="1" x14ac:dyDescent="0.25">
      <c r="A1284" s="22" t="s">
        <v>539</v>
      </c>
      <c r="B1284" s="12">
        <v>45141.479120370372</v>
      </c>
      <c r="C1284" s="15">
        <v>45141.481979166667</v>
      </c>
      <c r="D1284" s="16" t="s">
        <v>13</v>
      </c>
      <c r="E1284" s="16" t="s">
        <v>9</v>
      </c>
      <c r="F1284" s="16" t="s">
        <v>18</v>
      </c>
      <c r="G1284" s="107" t="s">
        <v>21</v>
      </c>
      <c r="H12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4" s="48">
        <f>tbl_raw_data[[#This Row],[Date Actioned]]-tbl_raw_data[[#This Row],[Date Tagged]]</f>
        <v>2.8587962951860391E-3</v>
      </c>
      <c r="J1284" s="50">
        <f>HOUR(tbl_raw_data[[#This Row],[time_taken]])*60+MINUTE(tbl_raw_data[[#This Row],[time_taken]])+SECOND(tbl_raw_data[[#This Row],[time_taken]])/60</f>
        <v>4.1166666666666663</v>
      </c>
      <c r="K1284" s="54">
        <f>DATE(YEAR(tbl_raw_data[[#This Row],[Date Actioned]]), MONTH(tbl_raw_data[[#This Row],[Date Actioned]]), DAY(tbl_raw_data[[#This Row],[Date Actioned]]))</f>
        <v>45141</v>
      </c>
      <c r="L1284" s="55" t="str">
        <f>UPPER(TEXT(tbl_raw_data[[#This Row],[Updated_date]],"MMMM"))</f>
        <v>AUGUST</v>
      </c>
      <c r="M1284" s="55" t="str">
        <f>UPPER("Week "&amp;IF(ROUNDUP(DAY(tbl_raw_data[[#This Row],[Updated_date]])/7,0)=5,4,ROUNDUP(DAY(tbl_raw_data[[#This Row],[Updated_date]])/7,0)))</f>
        <v>WEEK 1</v>
      </c>
      <c r="N1284" s="57" t="str">
        <f>UPPER(VLOOKUP(tbl_raw_data[[#This Row],[Analyst]],[1]setting!$A$1:$B$15,2,0))</f>
        <v>RAJ</v>
      </c>
      <c r="O1284" s="57" t="str">
        <f>UPPER(tbl_raw_data[[#This Row],[Outcome]])</f>
        <v>APPROVE</v>
      </c>
      <c r="P1284" s="57" t="str">
        <f>UPPER(tbl_raw_data[[#This Row],[Queue Name]])</f>
        <v>CONSUMER PRE BUREAU</v>
      </c>
      <c r="Q1284" s="57" t="str">
        <f>IF(tbl_raw_data[[#This Row],[time_taken_in_mins]]&lt;=20,"SLA_MET","SLA_NOT_MET")</f>
        <v>SLA_MET</v>
      </c>
    </row>
    <row r="1285" spans="1:17" ht="15" customHeight="1" x14ac:dyDescent="0.25">
      <c r="A1285" s="5" t="s">
        <v>4398</v>
      </c>
      <c r="B1285" s="6">
        <v>45141.481793981482</v>
      </c>
      <c r="C1285" s="7">
        <v>45141.490173611113</v>
      </c>
      <c r="D1285" s="8" t="s">
        <v>29</v>
      </c>
      <c r="E1285" s="10" t="s">
        <v>41</v>
      </c>
      <c r="F1285" s="8" t="s">
        <v>55</v>
      </c>
      <c r="G1285" s="109"/>
      <c r="H12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85" s="48">
        <f>tbl_raw_data[[#This Row],[Date Actioned]]-tbl_raw_data[[#This Row],[Date Tagged]]</f>
        <v>8.3796296312357299E-3</v>
      </c>
      <c r="J1285" s="50">
        <f>HOUR(tbl_raw_data[[#This Row],[time_taken]])*60+MINUTE(tbl_raw_data[[#This Row],[time_taken]])+SECOND(tbl_raw_data[[#This Row],[time_taken]])/60</f>
        <v>12.066666666666666</v>
      </c>
      <c r="K1285" s="54">
        <f>DATE(YEAR(tbl_raw_data[[#This Row],[Date Actioned]]), MONTH(tbl_raw_data[[#This Row],[Date Actioned]]), DAY(tbl_raw_data[[#This Row],[Date Actioned]]))</f>
        <v>45141</v>
      </c>
      <c r="L1285" s="55" t="str">
        <f>UPPER(TEXT(tbl_raw_data[[#This Row],[Updated_date]],"MMMM"))</f>
        <v>AUGUST</v>
      </c>
      <c r="M1285" s="55" t="str">
        <f>UPPER("Week "&amp;IF(ROUNDUP(DAY(tbl_raw_data[[#This Row],[Updated_date]])/7,0)=5,4,ROUNDUP(DAY(tbl_raw_data[[#This Row],[Updated_date]])/7,0)))</f>
        <v>WEEK 1</v>
      </c>
      <c r="N1285" s="57" t="str">
        <f>UPPER(VLOOKUP(tbl_raw_data[[#This Row],[Analyst]],[1]setting!$A$1:$B$15,2,0))</f>
        <v>CAMERON</v>
      </c>
      <c r="O1285" s="57" t="str">
        <f>UPPER(tbl_raw_data[[#This Row],[Outcome]])</f>
        <v>APPROVE</v>
      </c>
      <c r="P1285" s="57" t="str">
        <f>UPPER(tbl_raw_data[[#This Row],[Queue Name]])</f>
        <v>CONSUMER POST BUREAU</v>
      </c>
      <c r="Q1285" s="57" t="str">
        <f>IF(tbl_raw_data[[#This Row],[time_taken_in_mins]]&lt;=20,"SLA_MET","SLA_NOT_MET")</f>
        <v>SLA_MET</v>
      </c>
    </row>
    <row r="1286" spans="1:17" ht="15" customHeight="1" x14ac:dyDescent="0.25">
      <c r="A1286" s="11" t="s">
        <v>20</v>
      </c>
      <c r="B1286" s="12">
        <v>45141.48232638889</v>
      </c>
      <c r="C1286" s="15">
        <v>45141.483171296299</v>
      </c>
      <c r="D1286" s="16" t="s">
        <v>13</v>
      </c>
      <c r="E1286" s="16" t="s">
        <v>9</v>
      </c>
      <c r="F1286" s="16" t="s">
        <v>18</v>
      </c>
      <c r="G1286" s="107" t="s">
        <v>21</v>
      </c>
      <c r="H12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6" s="48">
        <f>tbl_raw_data[[#This Row],[Date Actioned]]-tbl_raw_data[[#This Row],[Date Tagged]]</f>
        <v>8.4490740846376866E-4</v>
      </c>
      <c r="J1286" s="50">
        <f>HOUR(tbl_raw_data[[#This Row],[time_taken]])*60+MINUTE(tbl_raw_data[[#This Row],[time_taken]])+SECOND(tbl_raw_data[[#This Row],[time_taken]])/60</f>
        <v>1.2166666666666668</v>
      </c>
      <c r="K1286" s="54">
        <f>DATE(YEAR(tbl_raw_data[[#This Row],[Date Actioned]]), MONTH(tbl_raw_data[[#This Row],[Date Actioned]]), DAY(tbl_raw_data[[#This Row],[Date Actioned]]))</f>
        <v>45141</v>
      </c>
      <c r="L1286" s="55" t="str">
        <f>UPPER(TEXT(tbl_raw_data[[#This Row],[Updated_date]],"MMMM"))</f>
        <v>AUGUST</v>
      </c>
      <c r="M1286" s="55" t="str">
        <f>UPPER("Week "&amp;IF(ROUNDUP(DAY(tbl_raw_data[[#This Row],[Updated_date]])/7,0)=5,4,ROUNDUP(DAY(tbl_raw_data[[#This Row],[Updated_date]])/7,0)))</f>
        <v>WEEK 1</v>
      </c>
      <c r="N1286" s="57" t="str">
        <f>UPPER(VLOOKUP(tbl_raw_data[[#This Row],[Analyst]],[1]setting!$A$1:$B$15,2,0))</f>
        <v>RAJ</v>
      </c>
      <c r="O1286" s="57" t="str">
        <f>UPPER(tbl_raw_data[[#This Row],[Outcome]])</f>
        <v>APPROVE</v>
      </c>
      <c r="P1286" s="57" t="str">
        <f>UPPER(tbl_raw_data[[#This Row],[Queue Name]])</f>
        <v>CONSUMER PRE BUREAU</v>
      </c>
      <c r="Q1286" s="57" t="str">
        <f>IF(tbl_raw_data[[#This Row],[time_taken_in_mins]]&lt;=20,"SLA_MET","SLA_NOT_MET")</f>
        <v>SLA_MET</v>
      </c>
    </row>
    <row r="1287" spans="1:17" ht="15" customHeight="1" x14ac:dyDescent="0.25">
      <c r="A1287" s="22" t="s">
        <v>1791</v>
      </c>
      <c r="B1287" s="6">
        <v>45141.484166666669</v>
      </c>
      <c r="C1287" s="9">
        <v>45141.488969907405</v>
      </c>
      <c r="D1287" s="10" t="s">
        <v>13</v>
      </c>
      <c r="E1287" s="10" t="s">
        <v>28</v>
      </c>
      <c r="F1287" s="10" t="s">
        <v>109</v>
      </c>
      <c r="G1287" s="108" t="s">
        <v>67</v>
      </c>
      <c r="H12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7" s="48">
        <f>tbl_raw_data[[#This Row],[Date Actioned]]-tbl_raw_data[[#This Row],[Date Tagged]]</f>
        <v>4.8032407357823104E-3</v>
      </c>
      <c r="J1287" s="50">
        <f>HOUR(tbl_raw_data[[#This Row],[time_taken]])*60+MINUTE(tbl_raw_data[[#This Row],[time_taken]])+SECOND(tbl_raw_data[[#This Row],[time_taken]])/60</f>
        <v>6.916666666666667</v>
      </c>
      <c r="K1287" s="54">
        <f>DATE(YEAR(tbl_raw_data[[#This Row],[Date Actioned]]), MONTH(tbl_raw_data[[#This Row],[Date Actioned]]), DAY(tbl_raw_data[[#This Row],[Date Actioned]]))</f>
        <v>45141</v>
      </c>
      <c r="L1287" s="55" t="str">
        <f>UPPER(TEXT(tbl_raw_data[[#This Row],[Updated_date]],"MMMM"))</f>
        <v>AUGUST</v>
      </c>
      <c r="M1287" s="55" t="str">
        <f>UPPER("Week "&amp;IF(ROUNDUP(DAY(tbl_raw_data[[#This Row],[Updated_date]])/7,0)=5,4,ROUNDUP(DAY(tbl_raw_data[[#This Row],[Updated_date]])/7,0)))</f>
        <v>WEEK 1</v>
      </c>
      <c r="N1287" s="57" t="str">
        <f>UPPER(VLOOKUP(tbl_raw_data[[#This Row],[Analyst]],[1]setting!$A$1:$B$15,2,0))</f>
        <v>NAVED</v>
      </c>
      <c r="O1287" s="57" t="str">
        <f>UPPER(tbl_raw_data[[#This Row],[Outcome]])</f>
        <v>APPROVE</v>
      </c>
      <c r="P1287" s="57" t="str">
        <f>UPPER(tbl_raw_data[[#This Row],[Queue Name]])</f>
        <v>CONSUMER EXISTING</v>
      </c>
      <c r="Q1287" s="57" t="str">
        <f>IF(tbl_raw_data[[#This Row],[time_taken_in_mins]]&lt;=20,"SLA_MET","SLA_NOT_MET")</f>
        <v>SLA_MET</v>
      </c>
    </row>
    <row r="1288" spans="1:17" ht="15" customHeight="1" x14ac:dyDescent="0.25">
      <c r="A1288" s="5" t="s">
        <v>3386</v>
      </c>
      <c r="B1288" s="6">
        <v>45141.487187500003</v>
      </c>
      <c r="C1288" s="9">
        <v>45141.494085648148</v>
      </c>
      <c r="D1288" s="10" t="s">
        <v>46</v>
      </c>
      <c r="E1288" s="10" t="s">
        <v>9</v>
      </c>
      <c r="F1288" s="10" t="s">
        <v>14</v>
      </c>
      <c r="G1288" s="108" t="s">
        <v>3387</v>
      </c>
      <c r="H12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88" s="48">
        <f>tbl_raw_data[[#This Row],[Date Actioned]]-tbl_raw_data[[#This Row],[Date Tagged]]</f>
        <v>6.8981481454102322E-3</v>
      </c>
      <c r="J1288" s="50">
        <f>HOUR(tbl_raw_data[[#This Row],[time_taken]])*60+MINUTE(tbl_raw_data[[#This Row],[time_taken]])+SECOND(tbl_raw_data[[#This Row],[time_taken]])/60</f>
        <v>9.9333333333333336</v>
      </c>
      <c r="K1288" s="54">
        <f>DATE(YEAR(tbl_raw_data[[#This Row],[Date Actioned]]), MONTH(tbl_raw_data[[#This Row],[Date Actioned]]), DAY(tbl_raw_data[[#This Row],[Date Actioned]]))</f>
        <v>45141</v>
      </c>
      <c r="L1288" s="55" t="str">
        <f>UPPER(TEXT(tbl_raw_data[[#This Row],[Updated_date]],"MMMM"))</f>
        <v>AUGUST</v>
      </c>
      <c r="M1288" s="55" t="str">
        <f>UPPER("Week "&amp;IF(ROUNDUP(DAY(tbl_raw_data[[#This Row],[Updated_date]])/7,0)=5,4,ROUNDUP(DAY(tbl_raw_data[[#This Row],[Updated_date]])/7,0)))</f>
        <v>WEEK 1</v>
      </c>
      <c r="N1288" s="57" t="str">
        <f>UPPER(VLOOKUP(tbl_raw_data[[#This Row],[Analyst]],[1]setting!$A$1:$B$15,2,0))</f>
        <v>HARDIK</v>
      </c>
      <c r="O1288" s="57" t="str">
        <f>UPPER(tbl_raw_data[[#This Row],[Outcome]])</f>
        <v>DECLINE</v>
      </c>
      <c r="P1288" s="57" t="str">
        <f>UPPER(tbl_raw_data[[#This Row],[Queue Name]])</f>
        <v>CONSUMER PRE BUREAU</v>
      </c>
      <c r="Q1288" s="57" t="str">
        <f>IF(tbl_raw_data[[#This Row],[time_taken_in_mins]]&lt;=20,"SLA_MET","SLA_NOT_MET")</f>
        <v>SLA_MET</v>
      </c>
    </row>
    <row r="1289" spans="1:17" ht="15" customHeight="1" x14ac:dyDescent="0.25">
      <c r="A1289" s="22" t="s">
        <v>531</v>
      </c>
      <c r="B1289" s="12">
        <v>45141.488321759258</v>
      </c>
      <c r="C1289" s="15">
        <v>45141.491168981483</v>
      </c>
      <c r="D1289" s="16" t="s">
        <v>8</v>
      </c>
      <c r="E1289" s="16" t="s">
        <v>41</v>
      </c>
      <c r="F1289" s="16" t="s">
        <v>18</v>
      </c>
      <c r="G1289" s="107" t="s">
        <v>532</v>
      </c>
      <c r="H12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89" s="48">
        <f>tbl_raw_data[[#This Row],[Date Actioned]]-tbl_raw_data[[#This Row],[Date Tagged]]</f>
        <v>2.8472222256823443E-3</v>
      </c>
      <c r="J1289" s="50">
        <f>HOUR(tbl_raw_data[[#This Row],[time_taken]])*60+MINUTE(tbl_raw_data[[#This Row],[time_taken]])+SECOND(tbl_raw_data[[#This Row],[time_taken]])/60</f>
        <v>4.0999999999999996</v>
      </c>
      <c r="K1289" s="54">
        <f>DATE(YEAR(tbl_raw_data[[#This Row],[Date Actioned]]), MONTH(tbl_raw_data[[#This Row],[Date Actioned]]), DAY(tbl_raw_data[[#This Row],[Date Actioned]]))</f>
        <v>45141</v>
      </c>
      <c r="L1289" s="55" t="str">
        <f>UPPER(TEXT(tbl_raw_data[[#This Row],[Updated_date]],"MMMM"))</f>
        <v>AUGUST</v>
      </c>
      <c r="M1289" s="55" t="str">
        <f>UPPER("Week "&amp;IF(ROUNDUP(DAY(tbl_raw_data[[#This Row],[Updated_date]])/7,0)=5,4,ROUNDUP(DAY(tbl_raw_data[[#This Row],[Updated_date]])/7,0)))</f>
        <v>WEEK 1</v>
      </c>
      <c r="N1289" s="57" t="str">
        <f>UPPER(VLOOKUP(tbl_raw_data[[#This Row],[Analyst]],[1]setting!$A$1:$B$15,2,0))</f>
        <v>RAJ</v>
      </c>
      <c r="O1289" s="57" t="str">
        <f>UPPER(tbl_raw_data[[#This Row],[Outcome]])</f>
        <v>WITHDRAW</v>
      </c>
      <c r="P1289" s="57" t="str">
        <f>UPPER(tbl_raw_data[[#This Row],[Queue Name]])</f>
        <v>CONSUMER POST BUREAU</v>
      </c>
      <c r="Q1289" s="57" t="str">
        <f>IF(tbl_raw_data[[#This Row],[time_taken_in_mins]]&lt;=20,"SLA_MET","SLA_NOT_MET")</f>
        <v>SLA_MET</v>
      </c>
    </row>
    <row r="1290" spans="1:17" ht="15" customHeight="1" x14ac:dyDescent="0.25">
      <c r="A1290" s="11" t="s">
        <v>6833</v>
      </c>
      <c r="B1290" s="12">
        <v>45141.488981481481</v>
      </c>
      <c r="C1290" s="15">
        <v>45141.505173611113</v>
      </c>
      <c r="D1290" s="16" t="s">
        <v>46</v>
      </c>
      <c r="E1290" s="16" t="s">
        <v>28</v>
      </c>
      <c r="F1290" s="16" t="s">
        <v>109</v>
      </c>
      <c r="G1290" s="107" t="s">
        <v>1987</v>
      </c>
      <c r="H12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0" s="48">
        <f>tbl_raw_data[[#This Row],[Date Actioned]]-tbl_raw_data[[#This Row],[Date Tagged]]</f>
        <v>1.619212963123573E-2</v>
      </c>
      <c r="J1290" s="50">
        <f>HOUR(tbl_raw_data[[#This Row],[time_taken]])*60+MINUTE(tbl_raw_data[[#This Row],[time_taken]])+SECOND(tbl_raw_data[[#This Row],[time_taken]])/60</f>
        <v>23.316666666666666</v>
      </c>
      <c r="K1290" s="54">
        <f>DATE(YEAR(tbl_raw_data[[#This Row],[Date Actioned]]), MONTH(tbl_raw_data[[#This Row],[Date Actioned]]), DAY(tbl_raw_data[[#This Row],[Date Actioned]]))</f>
        <v>45141</v>
      </c>
      <c r="L1290" s="55" t="str">
        <f>UPPER(TEXT(tbl_raw_data[[#This Row],[Updated_date]],"MMMM"))</f>
        <v>AUGUST</v>
      </c>
      <c r="M1290" s="55" t="str">
        <f>UPPER("Week "&amp;IF(ROUNDUP(DAY(tbl_raw_data[[#This Row],[Updated_date]])/7,0)=5,4,ROUNDUP(DAY(tbl_raw_data[[#This Row],[Updated_date]])/7,0)))</f>
        <v>WEEK 1</v>
      </c>
      <c r="N1290" s="57" t="str">
        <f>UPPER(VLOOKUP(tbl_raw_data[[#This Row],[Analyst]],[1]setting!$A$1:$B$15,2,0))</f>
        <v>NAVED</v>
      </c>
      <c r="O1290" s="57" t="str">
        <f>UPPER(tbl_raw_data[[#This Row],[Outcome]])</f>
        <v>DECLINE</v>
      </c>
      <c r="P1290" s="57" t="str">
        <f>UPPER(tbl_raw_data[[#This Row],[Queue Name]])</f>
        <v>CONSUMER EXISTING</v>
      </c>
      <c r="Q1290" s="57" t="str">
        <f>IF(tbl_raw_data[[#This Row],[time_taken_in_mins]]&lt;=20,"SLA_MET","SLA_NOT_MET")</f>
        <v>SLA_NOT_MET</v>
      </c>
    </row>
    <row r="1291" spans="1:17" ht="15" customHeight="1" x14ac:dyDescent="0.25">
      <c r="A1291" s="5" t="s">
        <v>5534</v>
      </c>
      <c r="B1291" s="12">
        <v>45141.49082175926</v>
      </c>
      <c r="C1291" s="13">
        <v>45141.501562500001</v>
      </c>
      <c r="D1291" s="14" t="s">
        <v>29</v>
      </c>
      <c r="E1291" s="16" t="s">
        <v>41</v>
      </c>
      <c r="F1291" s="14" t="s">
        <v>254</v>
      </c>
      <c r="G1291" s="106"/>
      <c r="H12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91" s="48">
        <f>tbl_raw_data[[#This Row],[Date Actioned]]-tbl_raw_data[[#This Row],[Date Tagged]]</f>
        <v>1.0740740741312038E-2</v>
      </c>
      <c r="J1291" s="50">
        <f>HOUR(tbl_raw_data[[#This Row],[time_taken]])*60+MINUTE(tbl_raw_data[[#This Row],[time_taken]])+SECOND(tbl_raw_data[[#This Row],[time_taken]])/60</f>
        <v>15.466666666666667</v>
      </c>
      <c r="K1291" s="54">
        <f>DATE(YEAR(tbl_raw_data[[#This Row],[Date Actioned]]), MONTH(tbl_raw_data[[#This Row],[Date Actioned]]), DAY(tbl_raw_data[[#This Row],[Date Actioned]]))</f>
        <v>45141</v>
      </c>
      <c r="L1291" s="55" t="str">
        <f>UPPER(TEXT(tbl_raw_data[[#This Row],[Updated_date]],"MMMM"))</f>
        <v>AUGUST</v>
      </c>
      <c r="M1291" s="55" t="str">
        <f>UPPER("Week "&amp;IF(ROUNDUP(DAY(tbl_raw_data[[#This Row],[Updated_date]])/7,0)=5,4,ROUNDUP(DAY(tbl_raw_data[[#This Row],[Updated_date]])/7,0)))</f>
        <v>WEEK 1</v>
      </c>
      <c r="N1291" s="57" t="str">
        <f>UPPER(VLOOKUP(tbl_raw_data[[#This Row],[Analyst]],[1]setting!$A$1:$B$15,2,0))</f>
        <v>FARDIN</v>
      </c>
      <c r="O1291" s="57" t="str">
        <f>UPPER(tbl_raw_data[[#This Row],[Outcome]])</f>
        <v>APPROVE</v>
      </c>
      <c r="P1291" s="57" t="str">
        <f>UPPER(tbl_raw_data[[#This Row],[Queue Name]])</f>
        <v>CONSUMER POST BUREAU</v>
      </c>
      <c r="Q1291" s="57" t="str">
        <f>IF(tbl_raw_data[[#This Row],[time_taken_in_mins]]&lt;=20,"SLA_MET","SLA_NOT_MET")</f>
        <v>SLA_MET</v>
      </c>
    </row>
    <row r="1292" spans="1:17" ht="15" customHeight="1" x14ac:dyDescent="0.25">
      <c r="A1292" s="11" t="s">
        <v>298</v>
      </c>
      <c r="B1292" s="6">
        <v>45141.494050925925</v>
      </c>
      <c r="C1292" s="9">
        <v>45141.496261574073</v>
      </c>
      <c r="D1292" s="10" t="s">
        <v>13</v>
      </c>
      <c r="E1292" s="10" t="s">
        <v>28</v>
      </c>
      <c r="F1292" s="10" t="s">
        <v>18</v>
      </c>
      <c r="G1292" s="108" t="s">
        <v>299</v>
      </c>
      <c r="H12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2" s="48">
        <f>tbl_raw_data[[#This Row],[Date Actioned]]-tbl_raw_data[[#This Row],[Date Tagged]]</f>
        <v>2.2106481483206153E-3</v>
      </c>
      <c r="J1292" s="50">
        <f>HOUR(tbl_raw_data[[#This Row],[time_taken]])*60+MINUTE(tbl_raw_data[[#This Row],[time_taken]])+SECOND(tbl_raw_data[[#This Row],[time_taken]])/60</f>
        <v>3.1833333333333331</v>
      </c>
      <c r="K1292" s="54">
        <f>DATE(YEAR(tbl_raw_data[[#This Row],[Date Actioned]]), MONTH(tbl_raw_data[[#This Row],[Date Actioned]]), DAY(tbl_raw_data[[#This Row],[Date Actioned]]))</f>
        <v>45141</v>
      </c>
      <c r="L1292" s="55" t="str">
        <f>UPPER(TEXT(tbl_raw_data[[#This Row],[Updated_date]],"MMMM"))</f>
        <v>AUGUST</v>
      </c>
      <c r="M1292" s="55" t="str">
        <f>UPPER("Week "&amp;IF(ROUNDUP(DAY(tbl_raw_data[[#This Row],[Updated_date]])/7,0)=5,4,ROUNDUP(DAY(tbl_raw_data[[#This Row],[Updated_date]])/7,0)))</f>
        <v>WEEK 1</v>
      </c>
      <c r="N1292" s="57" t="str">
        <f>UPPER(VLOOKUP(tbl_raw_data[[#This Row],[Analyst]],[1]setting!$A$1:$B$15,2,0))</f>
        <v>RAJ</v>
      </c>
      <c r="O1292" s="57" t="str">
        <f>UPPER(tbl_raw_data[[#This Row],[Outcome]])</f>
        <v>APPROVE</v>
      </c>
      <c r="P1292" s="57" t="str">
        <f>UPPER(tbl_raw_data[[#This Row],[Queue Name]])</f>
        <v>CONSUMER EXISTING</v>
      </c>
      <c r="Q1292" s="57" t="str">
        <f>IF(tbl_raw_data[[#This Row],[time_taken_in_mins]]&lt;=20,"SLA_MET","SLA_NOT_MET")</f>
        <v>SLA_MET</v>
      </c>
    </row>
    <row r="1293" spans="1:17" ht="15" customHeight="1" x14ac:dyDescent="0.25">
      <c r="A1293" s="22" t="s">
        <v>6086</v>
      </c>
      <c r="B1293" s="12">
        <v>45141.495462962965</v>
      </c>
      <c r="C1293" s="13">
        <v>45141.507569444446</v>
      </c>
      <c r="D1293" s="14" t="s">
        <v>29</v>
      </c>
      <c r="E1293" s="16" t="s">
        <v>28</v>
      </c>
      <c r="F1293" s="14" t="s">
        <v>455</v>
      </c>
      <c r="G1293" s="106"/>
      <c r="H12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93" s="48">
        <f>tbl_raw_data[[#This Row],[Date Actioned]]-tbl_raw_data[[#This Row],[Date Tagged]]</f>
        <v>1.2106481481168885E-2</v>
      </c>
      <c r="J1293" s="50">
        <f>HOUR(tbl_raw_data[[#This Row],[time_taken]])*60+MINUTE(tbl_raw_data[[#This Row],[time_taken]])+SECOND(tbl_raw_data[[#This Row],[time_taken]])/60</f>
        <v>17.433333333333334</v>
      </c>
      <c r="K1293" s="54">
        <f>DATE(YEAR(tbl_raw_data[[#This Row],[Date Actioned]]), MONTH(tbl_raw_data[[#This Row],[Date Actioned]]), DAY(tbl_raw_data[[#This Row],[Date Actioned]]))</f>
        <v>45141</v>
      </c>
      <c r="L1293" s="55" t="str">
        <f>UPPER(TEXT(tbl_raw_data[[#This Row],[Updated_date]],"MMMM"))</f>
        <v>AUGUST</v>
      </c>
      <c r="M1293" s="55" t="str">
        <f>UPPER("Week "&amp;IF(ROUNDUP(DAY(tbl_raw_data[[#This Row],[Updated_date]])/7,0)=5,4,ROUNDUP(DAY(tbl_raw_data[[#This Row],[Updated_date]])/7,0)))</f>
        <v>WEEK 1</v>
      </c>
      <c r="N1293" s="57" t="str">
        <f>UPPER(VLOOKUP(tbl_raw_data[[#This Row],[Analyst]],[1]setting!$A$1:$B$15,2,0))</f>
        <v>ROHAN</v>
      </c>
      <c r="O1293" s="57" t="str">
        <f>UPPER(tbl_raw_data[[#This Row],[Outcome]])</f>
        <v>APPROVE</v>
      </c>
      <c r="P1293" s="57" t="str">
        <f>UPPER(tbl_raw_data[[#This Row],[Queue Name]])</f>
        <v>CONSUMER EXISTING</v>
      </c>
      <c r="Q1293" s="57" t="str">
        <f>IF(tbl_raw_data[[#This Row],[time_taken_in_mins]]&lt;=20,"SLA_MET","SLA_NOT_MET")</f>
        <v>SLA_MET</v>
      </c>
    </row>
    <row r="1294" spans="1:17" ht="15" customHeight="1" x14ac:dyDescent="0.25">
      <c r="A1294" s="5" t="s">
        <v>2131</v>
      </c>
      <c r="B1294" s="6">
        <v>45141.496099537035</v>
      </c>
      <c r="C1294" s="9">
        <v>45141.50136574074</v>
      </c>
      <c r="D1294" s="10" t="s">
        <v>8</v>
      </c>
      <c r="E1294" s="10" t="s">
        <v>41</v>
      </c>
      <c r="F1294" s="10" t="s">
        <v>14</v>
      </c>
      <c r="G1294" s="108" t="s">
        <v>144</v>
      </c>
      <c r="H12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4" s="48">
        <f>tbl_raw_data[[#This Row],[Date Actioned]]-tbl_raw_data[[#This Row],[Date Tagged]]</f>
        <v>5.2662037051049992E-3</v>
      </c>
      <c r="J1294" s="50">
        <f>HOUR(tbl_raw_data[[#This Row],[time_taken]])*60+MINUTE(tbl_raw_data[[#This Row],[time_taken]])+SECOND(tbl_raw_data[[#This Row],[time_taken]])/60</f>
        <v>7.583333333333333</v>
      </c>
      <c r="K1294" s="54">
        <f>DATE(YEAR(tbl_raw_data[[#This Row],[Date Actioned]]), MONTH(tbl_raw_data[[#This Row],[Date Actioned]]), DAY(tbl_raw_data[[#This Row],[Date Actioned]]))</f>
        <v>45141</v>
      </c>
      <c r="L1294" s="55" t="str">
        <f>UPPER(TEXT(tbl_raw_data[[#This Row],[Updated_date]],"MMMM"))</f>
        <v>AUGUST</v>
      </c>
      <c r="M1294" s="55" t="str">
        <f>UPPER("Week "&amp;IF(ROUNDUP(DAY(tbl_raw_data[[#This Row],[Updated_date]])/7,0)=5,4,ROUNDUP(DAY(tbl_raw_data[[#This Row],[Updated_date]])/7,0)))</f>
        <v>WEEK 1</v>
      </c>
      <c r="N1294" s="57" t="str">
        <f>UPPER(VLOOKUP(tbl_raw_data[[#This Row],[Analyst]],[1]setting!$A$1:$B$15,2,0))</f>
        <v>HARDIK</v>
      </c>
      <c r="O1294" s="57" t="str">
        <f>UPPER(tbl_raw_data[[#This Row],[Outcome]])</f>
        <v>WITHDRAW</v>
      </c>
      <c r="P1294" s="57" t="str">
        <f>UPPER(tbl_raw_data[[#This Row],[Queue Name]])</f>
        <v>CONSUMER POST BUREAU</v>
      </c>
      <c r="Q1294" s="57" t="str">
        <f>IF(tbl_raw_data[[#This Row],[time_taken_in_mins]]&lt;=20,"SLA_MET","SLA_NOT_MET")</f>
        <v>SLA_MET</v>
      </c>
    </row>
    <row r="1295" spans="1:17" ht="15" customHeight="1" x14ac:dyDescent="0.25">
      <c r="A1295" s="11" t="s">
        <v>2366</v>
      </c>
      <c r="B1295" s="12">
        <v>45141.497442129628</v>
      </c>
      <c r="C1295" s="15">
        <v>45141.502962962964</v>
      </c>
      <c r="D1295" s="16" t="s">
        <v>8</v>
      </c>
      <c r="E1295" s="16" t="s">
        <v>9</v>
      </c>
      <c r="F1295" s="16" t="s">
        <v>18</v>
      </c>
      <c r="G1295" s="107" t="s">
        <v>592</v>
      </c>
      <c r="H12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5" s="48">
        <f>tbl_raw_data[[#This Row],[Date Actioned]]-tbl_raw_data[[#This Row],[Date Tagged]]</f>
        <v>5.5208333360496908E-3</v>
      </c>
      <c r="J1295" s="50">
        <f>HOUR(tbl_raw_data[[#This Row],[time_taken]])*60+MINUTE(tbl_raw_data[[#This Row],[time_taken]])+SECOND(tbl_raw_data[[#This Row],[time_taken]])/60</f>
        <v>7.95</v>
      </c>
      <c r="K1295" s="54">
        <f>DATE(YEAR(tbl_raw_data[[#This Row],[Date Actioned]]), MONTH(tbl_raw_data[[#This Row],[Date Actioned]]), DAY(tbl_raw_data[[#This Row],[Date Actioned]]))</f>
        <v>45141</v>
      </c>
      <c r="L1295" s="55" t="str">
        <f>UPPER(TEXT(tbl_raw_data[[#This Row],[Updated_date]],"MMMM"))</f>
        <v>AUGUST</v>
      </c>
      <c r="M1295" s="55" t="str">
        <f>UPPER("Week "&amp;IF(ROUNDUP(DAY(tbl_raw_data[[#This Row],[Updated_date]])/7,0)=5,4,ROUNDUP(DAY(tbl_raw_data[[#This Row],[Updated_date]])/7,0)))</f>
        <v>WEEK 1</v>
      </c>
      <c r="N1295" s="57" t="str">
        <f>UPPER(VLOOKUP(tbl_raw_data[[#This Row],[Analyst]],[1]setting!$A$1:$B$15,2,0))</f>
        <v>RAJ</v>
      </c>
      <c r="O1295" s="57" t="str">
        <f>UPPER(tbl_raw_data[[#This Row],[Outcome]])</f>
        <v>WITHDRAW</v>
      </c>
      <c r="P1295" s="57" t="str">
        <f>UPPER(tbl_raw_data[[#This Row],[Queue Name]])</f>
        <v>CONSUMER PRE BUREAU</v>
      </c>
      <c r="Q1295" s="57" t="str">
        <f>IF(tbl_raw_data[[#This Row],[time_taken_in_mins]]&lt;=20,"SLA_MET","SLA_NOT_MET")</f>
        <v>SLA_MET</v>
      </c>
    </row>
    <row r="1296" spans="1:17" ht="15" customHeight="1" x14ac:dyDescent="0.25">
      <c r="A1296" s="5" t="s">
        <v>5358</v>
      </c>
      <c r="B1296" s="6">
        <v>45141.497858796298</v>
      </c>
      <c r="C1296" s="7">
        <v>45141.508159722223</v>
      </c>
      <c r="D1296" s="8" t="s">
        <v>29</v>
      </c>
      <c r="E1296" s="10" t="s">
        <v>41</v>
      </c>
      <c r="F1296" s="8" t="s">
        <v>254</v>
      </c>
      <c r="G1296" s="109"/>
      <c r="H12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296" s="48">
        <f>tbl_raw_data[[#This Row],[Date Actioned]]-tbl_raw_data[[#This Row],[Date Tagged]]</f>
        <v>1.0300925925548654E-2</v>
      </c>
      <c r="J1296" s="50">
        <f>HOUR(tbl_raw_data[[#This Row],[time_taken]])*60+MINUTE(tbl_raw_data[[#This Row],[time_taken]])+SECOND(tbl_raw_data[[#This Row],[time_taken]])/60</f>
        <v>14.833333333333334</v>
      </c>
      <c r="K1296" s="54">
        <f>DATE(YEAR(tbl_raw_data[[#This Row],[Date Actioned]]), MONTH(tbl_raw_data[[#This Row],[Date Actioned]]), DAY(tbl_raw_data[[#This Row],[Date Actioned]]))</f>
        <v>45141</v>
      </c>
      <c r="L1296" s="55" t="str">
        <f>UPPER(TEXT(tbl_raw_data[[#This Row],[Updated_date]],"MMMM"))</f>
        <v>AUGUST</v>
      </c>
      <c r="M1296" s="55" t="str">
        <f>UPPER("Week "&amp;IF(ROUNDUP(DAY(tbl_raw_data[[#This Row],[Updated_date]])/7,0)=5,4,ROUNDUP(DAY(tbl_raw_data[[#This Row],[Updated_date]])/7,0)))</f>
        <v>WEEK 1</v>
      </c>
      <c r="N1296" s="57" t="str">
        <f>UPPER(VLOOKUP(tbl_raw_data[[#This Row],[Analyst]],[1]setting!$A$1:$B$15,2,0))</f>
        <v>FARDIN</v>
      </c>
      <c r="O1296" s="57" t="str">
        <f>UPPER(tbl_raw_data[[#This Row],[Outcome]])</f>
        <v>APPROVE</v>
      </c>
      <c r="P1296" s="57" t="str">
        <f>UPPER(tbl_raw_data[[#This Row],[Queue Name]])</f>
        <v>CONSUMER POST BUREAU</v>
      </c>
      <c r="Q1296" s="57" t="str">
        <f>IF(tbl_raw_data[[#This Row],[time_taken_in_mins]]&lt;=20,"SLA_MET","SLA_NOT_MET")</f>
        <v>SLA_MET</v>
      </c>
    </row>
    <row r="1297" spans="1:17" ht="15" customHeight="1" x14ac:dyDescent="0.25">
      <c r="A1297" s="22" t="s">
        <v>2952</v>
      </c>
      <c r="B1297" s="6">
        <v>45141.499189814815</v>
      </c>
      <c r="C1297" s="9">
        <v>45141.505497685182</v>
      </c>
      <c r="D1297" s="10" t="s">
        <v>8</v>
      </c>
      <c r="E1297" s="10" t="s">
        <v>9</v>
      </c>
      <c r="F1297" s="10" t="s">
        <v>42</v>
      </c>
      <c r="G1297" s="108" t="s">
        <v>1362</v>
      </c>
      <c r="H12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7" s="48">
        <f>tbl_raw_data[[#This Row],[Date Actioned]]-tbl_raw_data[[#This Row],[Date Tagged]]</f>
        <v>6.3078703678911552E-3</v>
      </c>
      <c r="J1297" s="50">
        <f>HOUR(tbl_raw_data[[#This Row],[time_taken]])*60+MINUTE(tbl_raw_data[[#This Row],[time_taken]])+SECOND(tbl_raw_data[[#This Row],[time_taken]])/60</f>
        <v>9.0833333333333339</v>
      </c>
      <c r="K1297" s="54">
        <f>DATE(YEAR(tbl_raw_data[[#This Row],[Date Actioned]]), MONTH(tbl_raw_data[[#This Row],[Date Actioned]]), DAY(tbl_raw_data[[#This Row],[Date Actioned]]))</f>
        <v>45141</v>
      </c>
      <c r="L1297" s="55" t="str">
        <f>UPPER(TEXT(tbl_raw_data[[#This Row],[Updated_date]],"MMMM"))</f>
        <v>AUGUST</v>
      </c>
      <c r="M1297" s="55" t="str">
        <f>UPPER("Week "&amp;IF(ROUNDUP(DAY(tbl_raw_data[[#This Row],[Updated_date]])/7,0)=5,4,ROUNDUP(DAY(tbl_raw_data[[#This Row],[Updated_date]])/7,0)))</f>
        <v>WEEK 1</v>
      </c>
      <c r="N1297" s="57" t="str">
        <f>UPPER(VLOOKUP(tbl_raw_data[[#This Row],[Analyst]],[1]setting!$A$1:$B$15,2,0))</f>
        <v>NITESH</v>
      </c>
      <c r="O1297" s="57" t="str">
        <f>UPPER(tbl_raw_data[[#This Row],[Outcome]])</f>
        <v>WITHDRAW</v>
      </c>
      <c r="P1297" s="57" t="str">
        <f>UPPER(tbl_raw_data[[#This Row],[Queue Name]])</f>
        <v>CONSUMER PRE BUREAU</v>
      </c>
      <c r="Q1297" s="57" t="str">
        <f>IF(tbl_raw_data[[#This Row],[time_taken_in_mins]]&lt;=20,"SLA_MET","SLA_NOT_MET")</f>
        <v>SLA_MET</v>
      </c>
    </row>
    <row r="1298" spans="1:17" ht="15" customHeight="1" x14ac:dyDescent="0.25">
      <c r="A1298" s="22" t="s">
        <v>428</v>
      </c>
      <c r="B1298" s="6">
        <v>45141.507997685185</v>
      </c>
      <c r="C1298" s="9">
        <v>45141.510613425926</v>
      </c>
      <c r="D1298" s="10" t="s">
        <v>46</v>
      </c>
      <c r="E1298" s="10" t="s">
        <v>41</v>
      </c>
      <c r="F1298" s="10" t="s">
        <v>168</v>
      </c>
      <c r="G1298" s="108" t="s">
        <v>74</v>
      </c>
      <c r="H12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298" s="48">
        <f>tbl_raw_data[[#This Row],[Date Actioned]]-tbl_raw_data[[#This Row],[Date Tagged]]</f>
        <v>2.6157407410209998E-3</v>
      </c>
      <c r="J1298" s="50">
        <f>HOUR(tbl_raw_data[[#This Row],[time_taken]])*60+MINUTE(tbl_raw_data[[#This Row],[time_taken]])+SECOND(tbl_raw_data[[#This Row],[time_taken]])/60</f>
        <v>3.7666666666666666</v>
      </c>
      <c r="K1298" s="54">
        <f>DATE(YEAR(tbl_raw_data[[#This Row],[Date Actioned]]), MONTH(tbl_raw_data[[#This Row],[Date Actioned]]), DAY(tbl_raw_data[[#This Row],[Date Actioned]]))</f>
        <v>45141</v>
      </c>
      <c r="L1298" s="55" t="str">
        <f>UPPER(TEXT(tbl_raw_data[[#This Row],[Updated_date]],"MMMM"))</f>
        <v>AUGUST</v>
      </c>
      <c r="M1298" s="55" t="str">
        <f>UPPER("Week "&amp;IF(ROUNDUP(DAY(tbl_raw_data[[#This Row],[Updated_date]])/7,0)=5,4,ROUNDUP(DAY(tbl_raw_data[[#This Row],[Updated_date]])/7,0)))</f>
        <v>WEEK 1</v>
      </c>
      <c r="N1298" s="57" t="str">
        <f>UPPER(VLOOKUP(tbl_raw_data[[#This Row],[Analyst]],[1]setting!$A$1:$B$15,2,0))</f>
        <v>MERCEDES</v>
      </c>
      <c r="O1298" s="57" t="str">
        <f>UPPER(tbl_raw_data[[#This Row],[Outcome]])</f>
        <v>DECLINE</v>
      </c>
      <c r="P1298" s="57" t="str">
        <f>UPPER(tbl_raw_data[[#This Row],[Queue Name]])</f>
        <v>CONSUMER POST BUREAU</v>
      </c>
      <c r="Q1298" s="57" t="str">
        <f>IF(tbl_raw_data[[#This Row],[time_taken_in_mins]]&lt;=20,"SLA_MET","SLA_NOT_MET")</f>
        <v>SLA_MET</v>
      </c>
    </row>
    <row r="1299" spans="1:17" ht="15" customHeight="1" x14ac:dyDescent="0.25">
      <c r="A1299" s="11" t="s">
        <v>3234</v>
      </c>
      <c r="B1299" s="12">
        <v>45141.512349537035</v>
      </c>
      <c r="C1299" s="15">
        <v>45141.519074074073</v>
      </c>
      <c r="D1299" s="16" t="s">
        <v>13</v>
      </c>
      <c r="E1299" s="16" t="s">
        <v>9</v>
      </c>
      <c r="F1299" s="16" t="s">
        <v>109</v>
      </c>
      <c r="G1299" s="107" t="s">
        <v>29</v>
      </c>
      <c r="H12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299" s="48">
        <f>tbl_raw_data[[#This Row],[Date Actioned]]-tbl_raw_data[[#This Row],[Date Tagged]]</f>
        <v>6.7245370373711921E-3</v>
      </c>
      <c r="J1299" s="50">
        <f>HOUR(tbl_raw_data[[#This Row],[time_taken]])*60+MINUTE(tbl_raw_data[[#This Row],[time_taken]])+SECOND(tbl_raw_data[[#This Row],[time_taken]])/60</f>
        <v>9.6833333333333336</v>
      </c>
      <c r="K1299" s="54">
        <f>DATE(YEAR(tbl_raw_data[[#This Row],[Date Actioned]]), MONTH(tbl_raw_data[[#This Row],[Date Actioned]]), DAY(tbl_raw_data[[#This Row],[Date Actioned]]))</f>
        <v>45141</v>
      </c>
      <c r="L1299" s="55" t="str">
        <f>UPPER(TEXT(tbl_raw_data[[#This Row],[Updated_date]],"MMMM"))</f>
        <v>AUGUST</v>
      </c>
      <c r="M1299" s="55" t="str">
        <f>UPPER("Week "&amp;IF(ROUNDUP(DAY(tbl_raw_data[[#This Row],[Updated_date]])/7,0)=5,4,ROUNDUP(DAY(tbl_raw_data[[#This Row],[Updated_date]])/7,0)))</f>
        <v>WEEK 1</v>
      </c>
      <c r="N1299" s="57" t="str">
        <f>UPPER(VLOOKUP(tbl_raw_data[[#This Row],[Analyst]],[1]setting!$A$1:$B$15,2,0))</f>
        <v>NAVED</v>
      </c>
      <c r="O1299" s="57" t="str">
        <f>UPPER(tbl_raw_data[[#This Row],[Outcome]])</f>
        <v>APPROVE</v>
      </c>
      <c r="P1299" s="57" t="str">
        <f>UPPER(tbl_raw_data[[#This Row],[Queue Name]])</f>
        <v>CONSUMER PRE BUREAU</v>
      </c>
      <c r="Q1299" s="57" t="str">
        <f>IF(tbl_raw_data[[#This Row],[time_taken_in_mins]]&lt;=20,"SLA_MET","SLA_NOT_MET")</f>
        <v>SLA_MET</v>
      </c>
    </row>
    <row r="1300" spans="1:17" ht="15" customHeight="1" x14ac:dyDescent="0.25">
      <c r="A1300" s="22" t="s">
        <v>2218</v>
      </c>
      <c r="B1300" s="6">
        <v>45141.513333333336</v>
      </c>
      <c r="C1300" s="9">
        <v>45141.518703703703</v>
      </c>
      <c r="D1300" s="10" t="s">
        <v>13</v>
      </c>
      <c r="E1300" s="10" t="s">
        <v>28</v>
      </c>
      <c r="F1300" s="10" t="s">
        <v>14</v>
      </c>
      <c r="G1300" s="108" t="s">
        <v>29</v>
      </c>
      <c r="H13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00" s="48">
        <f>tbl_raw_data[[#This Row],[Date Actioned]]-tbl_raw_data[[#This Row],[Date Tagged]]</f>
        <v>5.3703703670180403E-3</v>
      </c>
      <c r="J1300" s="50">
        <f>HOUR(tbl_raw_data[[#This Row],[time_taken]])*60+MINUTE(tbl_raw_data[[#This Row],[time_taken]])+SECOND(tbl_raw_data[[#This Row],[time_taken]])/60</f>
        <v>7.7333333333333334</v>
      </c>
      <c r="K1300" s="54">
        <f>DATE(YEAR(tbl_raw_data[[#This Row],[Date Actioned]]), MONTH(tbl_raw_data[[#This Row],[Date Actioned]]), DAY(tbl_raw_data[[#This Row],[Date Actioned]]))</f>
        <v>45141</v>
      </c>
      <c r="L1300" s="55" t="str">
        <f>UPPER(TEXT(tbl_raw_data[[#This Row],[Updated_date]],"MMMM"))</f>
        <v>AUGUST</v>
      </c>
      <c r="M1300" s="55" t="str">
        <f>UPPER("Week "&amp;IF(ROUNDUP(DAY(tbl_raw_data[[#This Row],[Updated_date]])/7,0)=5,4,ROUNDUP(DAY(tbl_raw_data[[#This Row],[Updated_date]])/7,0)))</f>
        <v>WEEK 1</v>
      </c>
      <c r="N1300" s="57" t="str">
        <f>UPPER(VLOOKUP(tbl_raw_data[[#This Row],[Analyst]],[1]setting!$A$1:$B$15,2,0))</f>
        <v>HARDIK</v>
      </c>
      <c r="O1300" s="57" t="str">
        <f>UPPER(tbl_raw_data[[#This Row],[Outcome]])</f>
        <v>APPROVE</v>
      </c>
      <c r="P1300" s="57" t="str">
        <f>UPPER(tbl_raw_data[[#This Row],[Queue Name]])</f>
        <v>CONSUMER EXISTING</v>
      </c>
      <c r="Q1300" s="57" t="str">
        <f>IF(tbl_raw_data[[#This Row],[time_taken_in_mins]]&lt;=20,"SLA_MET","SLA_NOT_MET")</f>
        <v>SLA_MET</v>
      </c>
    </row>
    <row r="1301" spans="1:17" ht="15" customHeight="1" x14ac:dyDescent="0.25">
      <c r="A1301" s="5" t="s">
        <v>1838</v>
      </c>
      <c r="B1301" s="12">
        <v>45141.514664351853</v>
      </c>
      <c r="C1301" s="15">
        <v>45141.519513888888</v>
      </c>
      <c r="D1301" s="16" t="s">
        <v>8</v>
      </c>
      <c r="E1301" s="16" t="s">
        <v>9</v>
      </c>
      <c r="F1301" s="16" t="s">
        <v>168</v>
      </c>
      <c r="G1301" s="107" t="s">
        <v>1839</v>
      </c>
      <c r="H13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301" s="48">
        <f>tbl_raw_data[[#This Row],[Date Actioned]]-tbl_raw_data[[#This Row],[Date Tagged]]</f>
        <v>4.8495370356249623E-3</v>
      </c>
      <c r="J1301" s="50">
        <f>HOUR(tbl_raw_data[[#This Row],[time_taken]])*60+MINUTE(tbl_raw_data[[#This Row],[time_taken]])+SECOND(tbl_raw_data[[#This Row],[time_taken]])/60</f>
        <v>6.9833333333333334</v>
      </c>
      <c r="K1301" s="54">
        <f>DATE(YEAR(tbl_raw_data[[#This Row],[Date Actioned]]), MONTH(tbl_raw_data[[#This Row],[Date Actioned]]), DAY(tbl_raw_data[[#This Row],[Date Actioned]]))</f>
        <v>45141</v>
      </c>
      <c r="L1301" s="55" t="str">
        <f>UPPER(TEXT(tbl_raw_data[[#This Row],[Updated_date]],"MMMM"))</f>
        <v>AUGUST</v>
      </c>
      <c r="M1301" s="55" t="str">
        <f>UPPER("Week "&amp;IF(ROUNDUP(DAY(tbl_raw_data[[#This Row],[Updated_date]])/7,0)=5,4,ROUNDUP(DAY(tbl_raw_data[[#This Row],[Updated_date]])/7,0)))</f>
        <v>WEEK 1</v>
      </c>
      <c r="N1301" s="57" t="str">
        <f>UPPER(VLOOKUP(tbl_raw_data[[#This Row],[Analyst]],[1]setting!$A$1:$B$15,2,0))</f>
        <v>MERCEDES</v>
      </c>
      <c r="O1301" s="57" t="str">
        <f>UPPER(tbl_raw_data[[#This Row],[Outcome]])</f>
        <v>WITHDRAW</v>
      </c>
      <c r="P1301" s="57" t="str">
        <f>UPPER(tbl_raw_data[[#This Row],[Queue Name]])</f>
        <v>CONSUMER PRE BUREAU</v>
      </c>
      <c r="Q1301" s="57" t="str">
        <f>IF(tbl_raw_data[[#This Row],[time_taken_in_mins]]&lt;=20,"SLA_MET","SLA_NOT_MET")</f>
        <v>SLA_MET</v>
      </c>
    </row>
    <row r="1302" spans="1:17" ht="15" customHeight="1" x14ac:dyDescent="0.25">
      <c r="A1302" s="11" t="s">
        <v>1274</v>
      </c>
      <c r="B1302" s="6">
        <v>45141.515069444446</v>
      </c>
      <c r="C1302" s="9">
        <v>45141.519155092596</v>
      </c>
      <c r="D1302" s="10" t="s">
        <v>8</v>
      </c>
      <c r="E1302" s="10" t="s">
        <v>9</v>
      </c>
      <c r="F1302" s="10" t="s">
        <v>18</v>
      </c>
      <c r="G1302" s="108" t="s">
        <v>157</v>
      </c>
      <c r="H13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02" s="48">
        <f>tbl_raw_data[[#This Row],[Date Actioned]]-tbl_raw_data[[#This Row],[Date Tagged]]</f>
        <v>4.0856481500668451E-3</v>
      </c>
      <c r="J1302" s="50">
        <f>HOUR(tbl_raw_data[[#This Row],[time_taken]])*60+MINUTE(tbl_raw_data[[#This Row],[time_taken]])+SECOND(tbl_raw_data[[#This Row],[time_taken]])/60</f>
        <v>5.8833333333333329</v>
      </c>
      <c r="K1302" s="54">
        <f>DATE(YEAR(tbl_raw_data[[#This Row],[Date Actioned]]), MONTH(tbl_raw_data[[#This Row],[Date Actioned]]), DAY(tbl_raw_data[[#This Row],[Date Actioned]]))</f>
        <v>45141</v>
      </c>
      <c r="L1302" s="55" t="str">
        <f>UPPER(TEXT(tbl_raw_data[[#This Row],[Updated_date]],"MMMM"))</f>
        <v>AUGUST</v>
      </c>
      <c r="M1302" s="55" t="str">
        <f>UPPER("Week "&amp;IF(ROUNDUP(DAY(tbl_raw_data[[#This Row],[Updated_date]])/7,0)=5,4,ROUNDUP(DAY(tbl_raw_data[[#This Row],[Updated_date]])/7,0)))</f>
        <v>WEEK 1</v>
      </c>
      <c r="N1302" s="57" t="str">
        <f>UPPER(VLOOKUP(tbl_raw_data[[#This Row],[Analyst]],[1]setting!$A$1:$B$15,2,0))</f>
        <v>RAJ</v>
      </c>
      <c r="O1302" s="57" t="str">
        <f>UPPER(tbl_raw_data[[#This Row],[Outcome]])</f>
        <v>WITHDRAW</v>
      </c>
      <c r="P1302" s="57" t="str">
        <f>UPPER(tbl_raw_data[[#This Row],[Queue Name]])</f>
        <v>CONSUMER PRE BUREAU</v>
      </c>
      <c r="Q1302" s="57" t="str">
        <f>IF(tbl_raw_data[[#This Row],[time_taken_in_mins]]&lt;=20,"SLA_MET","SLA_NOT_MET")</f>
        <v>SLA_MET</v>
      </c>
    </row>
    <row r="1303" spans="1:17" x14ac:dyDescent="0.25">
      <c r="A1303" s="22" t="s">
        <v>3593</v>
      </c>
      <c r="B1303" s="12">
        <v>45141.515081018515</v>
      </c>
      <c r="C1303" s="13">
        <v>45141.522233796299</v>
      </c>
      <c r="D1303" s="14" t="s">
        <v>40</v>
      </c>
      <c r="E1303" s="16" t="s">
        <v>28</v>
      </c>
      <c r="F1303" s="14" t="s">
        <v>55</v>
      </c>
      <c r="G1303" s="106"/>
      <c r="H13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3" s="48">
        <f>tbl_raw_data[[#This Row],[Date Actioned]]-tbl_raw_data[[#This Row],[Date Tagged]]</f>
        <v>7.1527777836308815E-3</v>
      </c>
      <c r="J1303" s="50">
        <f>HOUR(tbl_raw_data[[#This Row],[time_taken]])*60+MINUTE(tbl_raw_data[[#This Row],[time_taken]])+SECOND(tbl_raw_data[[#This Row],[time_taken]])/60</f>
        <v>10.3</v>
      </c>
      <c r="K1303" s="54">
        <f>DATE(YEAR(tbl_raw_data[[#This Row],[Date Actioned]]), MONTH(tbl_raw_data[[#This Row],[Date Actioned]]), DAY(tbl_raw_data[[#This Row],[Date Actioned]]))</f>
        <v>45141</v>
      </c>
      <c r="L1303" s="55" t="str">
        <f>UPPER(TEXT(tbl_raw_data[[#This Row],[Updated_date]],"MMMM"))</f>
        <v>AUGUST</v>
      </c>
      <c r="M1303" s="55" t="str">
        <f>UPPER("Week "&amp;IF(ROUNDUP(DAY(tbl_raw_data[[#This Row],[Updated_date]])/7,0)=5,4,ROUNDUP(DAY(tbl_raw_data[[#This Row],[Updated_date]])/7,0)))</f>
        <v>WEEK 1</v>
      </c>
      <c r="N1303" s="57" t="str">
        <f>UPPER(VLOOKUP(tbl_raw_data[[#This Row],[Analyst]],[1]setting!$A$1:$B$15,2,0))</f>
        <v>CAMERON</v>
      </c>
      <c r="O1303" s="57" t="str">
        <f>UPPER(tbl_raw_data[[#This Row],[Outcome]])</f>
        <v>WITHDRAW</v>
      </c>
      <c r="P1303" s="57" t="str">
        <f>UPPER(tbl_raw_data[[#This Row],[Queue Name]])</f>
        <v>CONSUMER EXISTING</v>
      </c>
      <c r="Q1303" s="57" t="str">
        <f>IF(tbl_raw_data[[#This Row],[time_taken_in_mins]]&lt;=20,"SLA_MET","SLA_NOT_MET")</f>
        <v>SLA_MET</v>
      </c>
    </row>
    <row r="1304" spans="1:17" ht="15" customHeight="1" x14ac:dyDescent="0.25">
      <c r="A1304" s="5" t="s">
        <v>5909</v>
      </c>
      <c r="B1304" s="12">
        <v>45141.516192129631</v>
      </c>
      <c r="C1304" s="15">
        <v>45141.52784722222</v>
      </c>
      <c r="D1304" s="16" t="s">
        <v>13</v>
      </c>
      <c r="E1304" s="16" t="s">
        <v>28</v>
      </c>
      <c r="F1304" s="16" t="s">
        <v>42</v>
      </c>
      <c r="G1304" s="107" t="s">
        <v>29</v>
      </c>
      <c r="H13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04" s="48">
        <f>tbl_raw_data[[#This Row],[Date Actioned]]-tbl_raw_data[[#This Row],[Date Tagged]]</f>
        <v>1.1655092588625848E-2</v>
      </c>
      <c r="J1304" s="50">
        <f>HOUR(tbl_raw_data[[#This Row],[time_taken]])*60+MINUTE(tbl_raw_data[[#This Row],[time_taken]])+SECOND(tbl_raw_data[[#This Row],[time_taken]])/60</f>
        <v>16.783333333333335</v>
      </c>
      <c r="K1304" s="54">
        <f>DATE(YEAR(tbl_raw_data[[#This Row],[Date Actioned]]), MONTH(tbl_raw_data[[#This Row],[Date Actioned]]), DAY(tbl_raw_data[[#This Row],[Date Actioned]]))</f>
        <v>45141</v>
      </c>
      <c r="L1304" s="55" t="str">
        <f>UPPER(TEXT(tbl_raw_data[[#This Row],[Updated_date]],"MMMM"))</f>
        <v>AUGUST</v>
      </c>
      <c r="M1304" s="55" t="str">
        <f>UPPER("Week "&amp;IF(ROUNDUP(DAY(tbl_raw_data[[#This Row],[Updated_date]])/7,0)=5,4,ROUNDUP(DAY(tbl_raw_data[[#This Row],[Updated_date]])/7,0)))</f>
        <v>WEEK 1</v>
      </c>
      <c r="N1304" s="57" t="str">
        <f>UPPER(VLOOKUP(tbl_raw_data[[#This Row],[Analyst]],[1]setting!$A$1:$B$15,2,0))</f>
        <v>NITESH</v>
      </c>
      <c r="O1304" s="57" t="str">
        <f>UPPER(tbl_raw_data[[#This Row],[Outcome]])</f>
        <v>APPROVE</v>
      </c>
      <c r="P1304" s="57" t="str">
        <f>UPPER(tbl_raw_data[[#This Row],[Queue Name]])</f>
        <v>CONSUMER EXISTING</v>
      </c>
      <c r="Q1304" s="57" t="str">
        <f>IF(tbl_raw_data[[#This Row],[time_taken_in_mins]]&lt;=20,"SLA_MET","SLA_NOT_MET")</f>
        <v>SLA_MET</v>
      </c>
    </row>
    <row r="1305" spans="1:17" ht="15" customHeight="1" x14ac:dyDescent="0.25">
      <c r="A1305" s="5" t="s">
        <v>2616</v>
      </c>
      <c r="B1305" s="6">
        <v>45141.518726851849</v>
      </c>
      <c r="C1305" s="9">
        <v>45141.524548611109</v>
      </c>
      <c r="D1305" s="10" t="s">
        <v>8</v>
      </c>
      <c r="E1305" s="10" t="s">
        <v>9</v>
      </c>
      <c r="F1305" s="10" t="s">
        <v>14</v>
      </c>
      <c r="G1305" s="108" t="s">
        <v>2617</v>
      </c>
      <c r="H13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05" s="48">
        <f>tbl_raw_data[[#This Row],[Date Actioned]]-tbl_raw_data[[#This Row],[Date Tagged]]</f>
        <v>5.8217592595610768E-3</v>
      </c>
      <c r="J1305" s="50">
        <f>HOUR(tbl_raw_data[[#This Row],[time_taken]])*60+MINUTE(tbl_raw_data[[#This Row],[time_taken]])+SECOND(tbl_raw_data[[#This Row],[time_taken]])/60</f>
        <v>8.3833333333333329</v>
      </c>
      <c r="K1305" s="54">
        <f>DATE(YEAR(tbl_raw_data[[#This Row],[Date Actioned]]), MONTH(tbl_raw_data[[#This Row],[Date Actioned]]), DAY(tbl_raw_data[[#This Row],[Date Actioned]]))</f>
        <v>45141</v>
      </c>
      <c r="L1305" s="55" t="str">
        <f>UPPER(TEXT(tbl_raw_data[[#This Row],[Updated_date]],"MMMM"))</f>
        <v>AUGUST</v>
      </c>
      <c r="M1305" s="55" t="str">
        <f>UPPER("Week "&amp;IF(ROUNDUP(DAY(tbl_raw_data[[#This Row],[Updated_date]])/7,0)=5,4,ROUNDUP(DAY(tbl_raw_data[[#This Row],[Updated_date]])/7,0)))</f>
        <v>WEEK 1</v>
      </c>
      <c r="N1305" s="57" t="str">
        <f>UPPER(VLOOKUP(tbl_raw_data[[#This Row],[Analyst]],[1]setting!$A$1:$B$15,2,0))</f>
        <v>HARDIK</v>
      </c>
      <c r="O1305" s="57" t="str">
        <f>UPPER(tbl_raw_data[[#This Row],[Outcome]])</f>
        <v>WITHDRAW</v>
      </c>
      <c r="P1305" s="57" t="str">
        <f>UPPER(tbl_raw_data[[#This Row],[Queue Name]])</f>
        <v>CONSUMER PRE BUREAU</v>
      </c>
      <c r="Q1305" s="57" t="str">
        <f>IF(tbl_raw_data[[#This Row],[time_taken_in_mins]]&lt;=20,"SLA_MET","SLA_NOT_MET")</f>
        <v>SLA_MET</v>
      </c>
    </row>
    <row r="1306" spans="1:17" ht="15" customHeight="1" x14ac:dyDescent="0.25">
      <c r="A1306" s="5" t="s">
        <v>419</v>
      </c>
      <c r="B1306" s="12">
        <v>45141.521192129629</v>
      </c>
      <c r="C1306" s="15">
        <v>45141.523784722223</v>
      </c>
      <c r="D1306" s="16" t="s">
        <v>46</v>
      </c>
      <c r="E1306" s="16" t="s">
        <v>41</v>
      </c>
      <c r="F1306" s="16" t="s">
        <v>18</v>
      </c>
      <c r="G1306" s="107" t="s">
        <v>49</v>
      </c>
      <c r="H13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06" s="48">
        <f>tbl_raw_data[[#This Row],[Date Actioned]]-tbl_raw_data[[#This Row],[Date Tagged]]</f>
        <v>2.5925925947376527E-3</v>
      </c>
      <c r="J1306" s="50">
        <f>HOUR(tbl_raw_data[[#This Row],[time_taken]])*60+MINUTE(tbl_raw_data[[#This Row],[time_taken]])+SECOND(tbl_raw_data[[#This Row],[time_taken]])/60</f>
        <v>3.7333333333333334</v>
      </c>
      <c r="K1306" s="54">
        <f>DATE(YEAR(tbl_raw_data[[#This Row],[Date Actioned]]), MONTH(tbl_raw_data[[#This Row],[Date Actioned]]), DAY(tbl_raw_data[[#This Row],[Date Actioned]]))</f>
        <v>45141</v>
      </c>
      <c r="L1306" s="55" t="str">
        <f>UPPER(TEXT(tbl_raw_data[[#This Row],[Updated_date]],"MMMM"))</f>
        <v>AUGUST</v>
      </c>
      <c r="M1306" s="55" t="str">
        <f>UPPER("Week "&amp;IF(ROUNDUP(DAY(tbl_raw_data[[#This Row],[Updated_date]])/7,0)=5,4,ROUNDUP(DAY(tbl_raw_data[[#This Row],[Updated_date]])/7,0)))</f>
        <v>WEEK 1</v>
      </c>
      <c r="N1306" s="57" t="str">
        <f>UPPER(VLOOKUP(tbl_raw_data[[#This Row],[Analyst]],[1]setting!$A$1:$B$15,2,0))</f>
        <v>RAJ</v>
      </c>
      <c r="O1306" s="57" t="str">
        <f>UPPER(tbl_raw_data[[#This Row],[Outcome]])</f>
        <v>DECLINE</v>
      </c>
      <c r="P1306" s="57" t="str">
        <f>UPPER(tbl_raw_data[[#This Row],[Queue Name]])</f>
        <v>CONSUMER POST BUREAU</v>
      </c>
      <c r="Q1306" s="57" t="str">
        <f>IF(tbl_raw_data[[#This Row],[time_taken_in_mins]]&lt;=20,"SLA_MET","SLA_NOT_MET")</f>
        <v>SLA_MET</v>
      </c>
    </row>
    <row r="1307" spans="1:17" ht="15" customHeight="1" x14ac:dyDescent="0.25">
      <c r="A1307" s="11" t="s">
        <v>1062</v>
      </c>
      <c r="B1307" s="6">
        <v>45141.522615740738</v>
      </c>
      <c r="C1307" s="7">
        <v>45141.526365740741</v>
      </c>
      <c r="D1307" s="8" t="s">
        <v>29</v>
      </c>
      <c r="E1307" s="10" t="s">
        <v>28</v>
      </c>
      <c r="F1307" s="8" t="s">
        <v>455</v>
      </c>
      <c r="G1307" s="109"/>
      <c r="H13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7" s="48">
        <f>tbl_raw_data[[#This Row],[Date Actioned]]-tbl_raw_data[[#This Row],[Date Tagged]]</f>
        <v>3.7500000034924597E-3</v>
      </c>
      <c r="J1307" s="50">
        <f>HOUR(tbl_raw_data[[#This Row],[time_taken]])*60+MINUTE(tbl_raw_data[[#This Row],[time_taken]])+SECOND(tbl_raw_data[[#This Row],[time_taken]])/60</f>
        <v>5.4</v>
      </c>
      <c r="K1307" s="54">
        <f>DATE(YEAR(tbl_raw_data[[#This Row],[Date Actioned]]), MONTH(tbl_raw_data[[#This Row],[Date Actioned]]), DAY(tbl_raw_data[[#This Row],[Date Actioned]]))</f>
        <v>45141</v>
      </c>
      <c r="L1307" s="55" t="str">
        <f>UPPER(TEXT(tbl_raw_data[[#This Row],[Updated_date]],"MMMM"))</f>
        <v>AUGUST</v>
      </c>
      <c r="M1307" s="55" t="str">
        <f>UPPER("Week "&amp;IF(ROUNDUP(DAY(tbl_raw_data[[#This Row],[Updated_date]])/7,0)=5,4,ROUNDUP(DAY(tbl_raw_data[[#This Row],[Updated_date]])/7,0)))</f>
        <v>WEEK 1</v>
      </c>
      <c r="N1307" s="57" t="str">
        <f>UPPER(VLOOKUP(tbl_raw_data[[#This Row],[Analyst]],[1]setting!$A$1:$B$15,2,0))</f>
        <v>ROHAN</v>
      </c>
      <c r="O1307" s="57" t="str">
        <f>UPPER(tbl_raw_data[[#This Row],[Outcome]])</f>
        <v>APPROVE</v>
      </c>
      <c r="P1307" s="57" t="str">
        <f>UPPER(tbl_raw_data[[#This Row],[Queue Name]])</f>
        <v>CONSUMER EXISTING</v>
      </c>
      <c r="Q1307" s="57" t="str">
        <f>IF(tbl_raw_data[[#This Row],[time_taken_in_mins]]&lt;=20,"SLA_MET","SLA_NOT_MET")</f>
        <v>SLA_MET</v>
      </c>
    </row>
    <row r="1308" spans="1:17" ht="15" customHeight="1" x14ac:dyDescent="0.25">
      <c r="A1308" s="22" t="s">
        <v>1960</v>
      </c>
      <c r="B1308" s="12">
        <v>45141.524861111109</v>
      </c>
      <c r="C1308" s="13">
        <v>45141.52988425926</v>
      </c>
      <c r="D1308" s="14" t="s">
        <v>29</v>
      </c>
      <c r="E1308" s="16" t="s">
        <v>28</v>
      </c>
      <c r="F1308" s="14" t="s">
        <v>55</v>
      </c>
      <c r="G1308" s="106"/>
      <c r="H13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8" s="48">
        <f>tbl_raw_data[[#This Row],[Date Actioned]]-tbl_raw_data[[#This Row],[Date Tagged]]</f>
        <v>5.02314815093996E-3</v>
      </c>
      <c r="J1308" s="50">
        <f>HOUR(tbl_raw_data[[#This Row],[time_taken]])*60+MINUTE(tbl_raw_data[[#This Row],[time_taken]])+SECOND(tbl_raw_data[[#This Row],[time_taken]])/60</f>
        <v>7.2333333333333334</v>
      </c>
      <c r="K1308" s="54">
        <f>DATE(YEAR(tbl_raw_data[[#This Row],[Date Actioned]]), MONTH(tbl_raw_data[[#This Row],[Date Actioned]]), DAY(tbl_raw_data[[#This Row],[Date Actioned]]))</f>
        <v>45141</v>
      </c>
      <c r="L1308" s="55" t="str">
        <f>UPPER(TEXT(tbl_raw_data[[#This Row],[Updated_date]],"MMMM"))</f>
        <v>AUGUST</v>
      </c>
      <c r="M1308" s="55" t="str">
        <f>UPPER("Week "&amp;IF(ROUNDUP(DAY(tbl_raw_data[[#This Row],[Updated_date]])/7,0)=5,4,ROUNDUP(DAY(tbl_raw_data[[#This Row],[Updated_date]])/7,0)))</f>
        <v>WEEK 1</v>
      </c>
      <c r="N1308" s="57" t="str">
        <f>UPPER(VLOOKUP(tbl_raw_data[[#This Row],[Analyst]],[1]setting!$A$1:$B$15,2,0))</f>
        <v>CAMERON</v>
      </c>
      <c r="O1308" s="57" t="str">
        <f>UPPER(tbl_raw_data[[#This Row],[Outcome]])</f>
        <v>APPROVE</v>
      </c>
      <c r="P1308" s="57" t="str">
        <f>UPPER(tbl_raw_data[[#This Row],[Queue Name]])</f>
        <v>CONSUMER EXISTING</v>
      </c>
      <c r="Q1308" s="57" t="str">
        <f>IF(tbl_raw_data[[#This Row],[time_taken_in_mins]]&lt;=20,"SLA_MET","SLA_NOT_MET")</f>
        <v>SLA_MET</v>
      </c>
    </row>
    <row r="1309" spans="1:17" ht="15" customHeight="1" x14ac:dyDescent="0.25">
      <c r="A1309" s="5" t="s">
        <v>4565</v>
      </c>
      <c r="B1309" s="6">
        <v>45141.531608796293</v>
      </c>
      <c r="C1309" s="7">
        <v>45141.540289351855</v>
      </c>
      <c r="D1309" s="8" t="s">
        <v>29</v>
      </c>
      <c r="E1309" s="10" t="s">
        <v>41</v>
      </c>
      <c r="F1309" s="8" t="s">
        <v>254</v>
      </c>
      <c r="G1309" s="109"/>
      <c r="H13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09" s="48">
        <f>tbl_raw_data[[#This Row],[Date Actioned]]-tbl_raw_data[[#This Row],[Date Tagged]]</f>
        <v>8.6805555620230734E-3</v>
      </c>
      <c r="J1309" s="50">
        <f>HOUR(tbl_raw_data[[#This Row],[time_taken]])*60+MINUTE(tbl_raw_data[[#This Row],[time_taken]])+SECOND(tbl_raw_data[[#This Row],[time_taken]])/60</f>
        <v>12.5</v>
      </c>
      <c r="K1309" s="54">
        <f>DATE(YEAR(tbl_raw_data[[#This Row],[Date Actioned]]), MONTH(tbl_raw_data[[#This Row],[Date Actioned]]), DAY(tbl_raw_data[[#This Row],[Date Actioned]]))</f>
        <v>45141</v>
      </c>
      <c r="L1309" s="55" t="str">
        <f>UPPER(TEXT(tbl_raw_data[[#This Row],[Updated_date]],"MMMM"))</f>
        <v>AUGUST</v>
      </c>
      <c r="M1309" s="55" t="str">
        <f>UPPER("Week "&amp;IF(ROUNDUP(DAY(tbl_raw_data[[#This Row],[Updated_date]])/7,0)=5,4,ROUNDUP(DAY(tbl_raw_data[[#This Row],[Updated_date]])/7,0)))</f>
        <v>WEEK 1</v>
      </c>
      <c r="N1309" s="57" t="str">
        <f>UPPER(VLOOKUP(tbl_raw_data[[#This Row],[Analyst]],[1]setting!$A$1:$B$15,2,0))</f>
        <v>FARDIN</v>
      </c>
      <c r="O1309" s="57" t="str">
        <f>UPPER(tbl_raw_data[[#This Row],[Outcome]])</f>
        <v>APPROVE</v>
      </c>
      <c r="P1309" s="57" t="str">
        <f>UPPER(tbl_raw_data[[#This Row],[Queue Name]])</f>
        <v>CONSUMER POST BUREAU</v>
      </c>
      <c r="Q1309" s="57" t="str">
        <f>IF(tbl_raw_data[[#This Row],[time_taken_in_mins]]&lt;=20,"SLA_MET","SLA_NOT_MET")</f>
        <v>SLA_MET</v>
      </c>
    </row>
    <row r="1310" spans="1:17" ht="15" customHeight="1" x14ac:dyDescent="0.25">
      <c r="A1310" s="11" t="s">
        <v>4180</v>
      </c>
      <c r="B1310" s="12">
        <v>45141.534884259258</v>
      </c>
      <c r="C1310" s="13">
        <v>45141.542905092596</v>
      </c>
      <c r="D1310" s="14" t="s">
        <v>40</v>
      </c>
      <c r="E1310" s="16" t="s">
        <v>41</v>
      </c>
      <c r="F1310" s="14" t="s">
        <v>455</v>
      </c>
      <c r="G1310" s="106"/>
      <c r="H13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0" s="48">
        <f>tbl_raw_data[[#This Row],[Date Actioned]]-tbl_raw_data[[#This Row],[Date Tagged]]</f>
        <v>8.0208333383779973E-3</v>
      </c>
      <c r="J1310" s="50">
        <f>HOUR(tbl_raw_data[[#This Row],[time_taken]])*60+MINUTE(tbl_raw_data[[#This Row],[time_taken]])+SECOND(tbl_raw_data[[#This Row],[time_taken]])/60</f>
        <v>11.55</v>
      </c>
      <c r="K1310" s="54">
        <f>DATE(YEAR(tbl_raw_data[[#This Row],[Date Actioned]]), MONTH(tbl_raw_data[[#This Row],[Date Actioned]]), DAY(tbl_raw_data[[#This Row],[Date Actioned]]))</f>
        <v>45141</v>
      </c>
      <c r="L1310" s="55" t="str">
        <f>UPPER(TEXT(tbl_raw_data[[#This Row],[Updated_date]],"MMMM"))</f>
        <v>AUGUST</v>
      </c>
      <c r="M1310" s="55" t="str">
        <f>UPPER("Week "&amp;IF(ROUNDUP(DAY(tbl_raw_data[[#This Row],[Updated_date]])/7,0)=5,4,ROUNDUP(DAY(tbl_raw_data[[#This Row],[Updated_date]])/7,0)))</f>
        <v>WEEK 1</v>
      </c>
      <c r="N1310" s="57" t="str">
        <f>UPPER(VLOOKUP(tbl_raw_data[[#This Row],[Analyst]],[1]setting!$A$1:$B$15,2,0))</f>
        <v>ROHAN</v>
      </c>
      <c r="O1310" s="57" t="str">
        <f>UPPER(tbl_raw_data[[#This Row],[Outcome]])</f>
        <v>WITHDRAW</v>
      </c>
      <c r="P1310" s="57" t="str">
        <f>UPPER(tbl_raw_data[[#This Row],[Queue Name]])</f>
        <v>CONSUMER POST BUREAU</v>
      </c>
      <c r="Q1310" s="57" t="str">
        <f>IF(tbl_raw_data[[#This Row],[time_taken_in_mins]]&lt;=20,"SLA_MET","SLA_NOT_MET")</f>
        <v>SLA_MET</v>
      </c>
    </row>
    <row r="1311" spans="1:17" ht="15" customHeight="1" x14ac:dyDescent="0.25">
      <c r="A1311" s="11" t="s">
        <v>1665</v>
      </c>
      <c r="B1311" s="6">
        <v>45141.536319444444</v>
      </c>
      <c r="C1311" s="9">
        <v>45141.540960648148</v>
      </c>
      <c r="D1311" s="10" t="s">
        <v>46</v>
      </c>
      <c r="E1311" s="10" t="s">
        <v>28</v>
      </c>
      <c r="F1311" s="10" t="s">
        <v>14</v>
      </c>
      <c r="G1311" s="108" t="s">
        <v>172</v>
      </c>
      <c r="H13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11" s="48">
        <f>tbl_raw_data[[#This Row],[Date Actioned]]-tbl_raw_data[[#This Row],[Date Tagged]]</f>
        <v>4.6412037045229226E-3</v>
      </c>
      <c r="J1311" s="50">
        <f>HOUR(tbl_raw_data[[#This Row],[time_taken]])*60+MINUTE(tbl_raw_data[[#This Row],[time_taken]])+SECOND(tbl_raw_data[[#This Row],[time_taken]])/60</f>
        <v>6.6833333333333336</v>
      </c>
      <c r="K1311" s="54">
        <f>DATE(YEAR(tbl_raw_data[[#This Row],[Date Actioned]]), MONTH(tbl_raw_data[[#This Row],[Date Actioned]]), DAY(tbl_raw_data[[#This Row],[Date Actioned]]))</f>
        <v>45141</v>
      </c>
      <c r="L1311" s="55" t="str">
        <f>UPPER(TEXT(tbl_raw_data[[#This Row],[Updated_date]],"MMMM"))</f>
        <v>AUGUST</v>
      </c>
      <c r="M1311" s="55" t="str">
        <f>UPPER("Week "&amp;IF(ROUNDUP(DAY(tbl_raw_data[[#This Row],[Updated_date]])/7,0)=5,4,ROUNDUP(DAY(tbl_raw_data[[#This Row],[Updated_date]])/7,0)))</f>
        <v>WEEK 1</v>
      </c>
      <c r="N1311" s="57" t="str">
        <f>UPPER(VLOOKUP(tbl_raw_data[[#This Row],[Analyst]],[1]setting!$A$1:$B$15,2,0))</f>
        <v>HARDIK</v>
      </c>
      <c r="O1311" s="57" t="str">
        <f>UPPER(tbl_raw_data[[#This Row],[Outcome]])</f>
        <v>DECLINE</v>
      </c>
      <c r="P1311" s="57" t="str">
        <f>UPPER(tbl_raw_data[[#This Row],[Queue Name]])</f>
        <v>CONSUMER EXISTING</v>
      </c>
      <c r="Q1311" s="57" t="str">
        <f>IF(tbl_raw_data[[#This Row],[time_taken_in_mins]]&lt;=20,"SLA_MET","SLA_NOT_MET")</f>
        <v>SLA_MET</v>
      </c>
    </row>
    <row r="1312" spans="1:17" ht="15" customHeight="1" x14ac:dyDescent="0.25">
      <c r="A1312" s="22" t="s">
        <v>5353</v>
      </c>
      <c r="B1312" s="6">
        <v>45141.536886574075</v>
      </c>
      <c r="C1312" s="9">
        <v>45141.547175925924</v>
      </c>
      <c r="D1312" s="10" t="s">
        <v>8</v>
      </c>
      <c r="E1312" s="10" t="s">
        <v>41</v>
      </c>
      <c r="F1312" s="10" t="s">
        <v>109</v>
      </c>
      <c r="G1312" s="108" t="s">
        <v>1953</v>
      </c>
      <c r="H13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12" s="48">
        <f>tbl_raw_data[[#This Row],[Date Actioned]]-tbl_raw_data[[#This Row],[Date Tagged]]</f>
        <v>1.0289351848769002E-2</v>
      </c>
      <c r="J1312" s="50">
        <f>HOUR(tbl_raw_data[[#This Row],[time_taken]])*60+MINUTE(tbl_raw_data[[#This Row],[time_taken]])+SECOND(tbl_raw_data[[#This Row],[time_taken]])/60</f>
        <v>14.816666666666666</v>
      </c>
      <c r="K1312" s="54">
        <f>DATE(YEAR(tbl_raw_data[[#This Row],[Date Actioned]]), MONTH(tbl_raw_data[[#This Row],[Date Actioned]]), DAY(tbl_raw_data[[#This Row],[Date Actioned]]))</f>
        <v>45141</v>
      </c>
      <c r="L1312" s="55" t="str">
        <f>UPPER(TEXT(tbl_raw_data[[#This Row],[Updated_date]],"MMMM"))</f>
        <v>AUGUST</v>
      </c>
      <c r="M1312" s="55" t="str">
        <f>UPPER("Week "&amp;IF(ROUNDUP(DAY(tbl_raw_data[[#This Row],[Updated_date]])/7,0)=5,4,ROUNDUP(DAY(tbl_raw_data[[#This Row],[Updated_date]])/7,0)))</f>
        <v>WEEK 1</v>
      </c>
      <c r="N1312" s="57" t="str">
        <f>UPPER(VLOOKUP(tbl_raw_data[[#This Row],[Analyst]],[1]setting!$A$1:$B$15,2,0))</f>
        <v>NAVED</v>
      </c>
      <c r="O1312" s="57" t="str">
        <f>UPPER(tbl_raw_data[[#This Row],[Outcome]])</f>
        <v>WITHDRAW</v>
      </c>
      <c r="P1312" s="57" t="str">
        <f>UPPER(tbl_raw_data[[#This Row],[Queue Name]])</f>
        <v>CONSUMER POST BUREAU</v>
      </c>
      <c r="Q1312" s="57" t="str">
        <f>IF(tbl_raw_data[[#This Row],[time_taken_in_mins]]&lt;=20,"SLA_MET","SLA_NOT_MET")</f>
        <v>SLA_MET</v>
      </c>
    </row>
    <row r="1313" spans="1:17" x14ac:dyDescent="0.25">
      <c r="A1313" s="5" t="s">
        <v>1128</v>
      </c>
      <c r="B1313" s="12">
        <v>45141.537291666667</v>
      </c>
      <c r="C1313" s="15">
        <v>45141.54115740741</v>
      </c>
      <c r="D1313" s="16" t="s">
        <v>8</v>
      </c>
      <c r="E1313" s="16" t="s">
        <v>28</v>
      </c>
      <c r="F1313" s="16" t="s">
        <v>18</v>
      </c>
      <c r="G1313" s="107" t="s">
        <v>1129</v>
      </c>
      <c r="H13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13" s="48">
        <f>tbl_raw_data[[#This Row],[Date Actioned]]-tbl_raw_data[[#This Row],[Date Tagged]]</f>
        <v>3.8657407421851531E-3</v>
      </c>
      <c r="J1313" s="50">
        <f>HOUR(tbl_raw_data[[#This Row],[time_taken]])*60+MINUTE(tbl_raw_data[[#This Row],[time_taken]])+SECOND(tbl_raw_data[[#This Row],[time_taken]])/60</f>
        <v>5.5666666666666664</v>
      </c>
      <c r="K1313" s="54">
        <f>DATE(YEAR(tbl_raw_data[[#This Row],[Date Actioned]]), MONTH(tbl_raw_data[[#This Row],[Date Actioned]]), DAY(tbl_raw_data[[#This Row],[Date Actioned]]))</f>
        <v>45141</v>
      </c>
      <c r="L1313" s="55" t="str">
        <f>UPPER(TEXT(tbl_raw_data[[#This Row],[Updated_date]],"MMMM"))</f>
        <v>AUGUST</v>
      </c>
      <c r="M1313" s="55" t="str">
        <f>UPPER("Week "&amp;IF(ROUNDUP(DAY(tbl_raw_data[[#This Row],[Updated_date]])/7,0)=5,4,ROUNDUP(DAY(tbl_raw_data[[#This Row],[Updated_date]])/7,0)))</f>
        <v>WEEK 1</v>
      </c>
      <c r="N1313" s="57" t="str">
        <f>UPPER(VLOOKUP(tbl_raw_data[[#This Row],[Analyst]],[1]setting!$A$1:$B$15,2,0))</f>
        <v>RAJ</v>
      </c>
      <c r="O1313" s="57" t="str">
        <f>UPPER(tbl_raw_data[[#This Row],[Outcome]])</f>
        <v>WITHDRAW</v>
      </c>
      <c r="P1313" s="57" t="str">
        <f>UPPER(tbl_raw_data[[#This Row],[Queue Name]])</f>
        <v>CONSUMER EXISTING</v>
      </c>
      <c r="Q1313" s="57" t="str">
        <f>IF(tbl_raw_data[[#This Row],[time_taken_in_mins]]&lt;=20,"SLA_MET","SLA_NOT_MET")</f>
        <v>SLA_MET</v>
      </c>
    </row>
    <row r="1314" spans="1:17" ht="15" customHeight="1" x14ac:dyDescent="0.25">
      <c r="A1314" s="11" t="s">
        <v>5594</v>
      </c>
      <c r="B1314" s="12">
        <v>45141.54</v>
      </c>
      <c r="C1314" s="13">
        <v>45141.550879629627</v>
      </c>
      <c r="D1314" s="14" t="s">
        <v>29</v>
      </c>
      <c r="E1314" s="16" t="s">
        <v>28</v>
      </c>
      <c r="F1314" s="14" t="s">
        <v>254</v>
      </c>
      <c r="G1314" s="106"/>
      <c r="H13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4" s="48">
        <f>tbl_raw_data[[#This Row],[Date Actioned]]-tbl_raw_data[[#This Row],[Date Tagged]]</f>
        <v>1.0879629626288079E-2</v>
      </c>
      <c r="J1314" s="50">
        <f>HOUR(tbl_raw_data[[#This Row],[time_taken]])*60+MINUTE(tbl_raw_data[[#This Row],[time_taken]])+SECOND(tbl_raw_data[[#This Row],[time_taken]])/60</f>
        <v>15.666666666666666</v>
      </c>
      <c r="K1314" s="54">
        <f>DATE(YEAR(tbl_raw_data[[#This Row],[Date Actioned]]), MONTH(tbl_raw_data[[#This Row],[Date Actioned]]), DAY(tbl_raw_data[[#This Row],[Date Actioned]]))</f>
        <v>45141</v>
      </c>
      <c r="L1314" s="55" t="str">
        <f>UPPER(TEXT(tbl_raw_data[[#This Row],[Updated_date]],"MMMM"))</f>
        <v>AUGUST</v>
      </c>
      <c r="M1314" s="55" t="str">
        <f>UPPER("Week "&amp;IF(ROUNDUP(DAY(tbl_raw_data[[#This Row],[Updated_date]])/7,0)=5,4,ROUNDUP(DAY(tbl_raw_data[[#This Row],[Updated_date]])/7,0)))</f>
        <v>WEEK 1</v>
      </c>
      <c r="N1314" s="57" t="str">
        <f>UPPER(VLOOKUP(tbl_raw_data[[#This Row],[Analyst]],[1]setting!$A$1:$B$15,2,0))</f>
        <v>FARDIN</v>
      </c>
      <c r="O1314" s="57" t="str">
        <f>UPPER(tbl_raw_data[[#This Row],[Outcome]])</f>
        <v>APPROVE</v>
      </c>
      <c r="P1314" s="57" t="str">
        <f>UPPER(tbl_raw_data[[#This Row],[Queue Name]])</f>
        <v>CONSUMER EXISTING</v>
      </c>
      <c r="Q1314" s="57" t="str">
        <f>IF(tbl_raw_data[[#This Row],[time_taken_in_mins]]&lt;=20,"SLA_MET","SLA_NOT_MET")</f>
        <v>SLA_MET</v>
      </c>
    </row>
    <row r="1315" spans="1:17" ht="15" customHeight="1" x14ac:dyDescent="0.25">
      <c r="A1315" s="22" t="s">
        <v>7144</v>
      </c>
      <c r="B1315" s="6">
        <v>45141.541064814817</v>
      </c>
      <c r="C1315" s="7">
        <v>45141.562789351854</v>
      </c>
      <c r="D1315" s="8" t="s">
        <v>29</v>
      </c>
      <c r="E1315" s="10" t="s">
        <v>28</v>
      </c>
      <c r="F1315" s="8" t="s">
        <v>254</v>
      </c>
      <c r="G1315" s="109"/>
      <c r="H13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5" s="48">
        <f>tbl_raw_data[[#This Row],[Date Actioned]]-tbl_raw_data[[#This Row],[Date Tagged]]</f>
        <v>2.1724537036789116E-2</v>
      </c>
      <c r="J1315" s="50">
        <f>HOUR(tbl_raw_data[[#This Row],[time_taken]])*60+MINUTE(tbl_raw_data[[#This Row],[time_taken]])+SECOND(tbl_raw_data[[#This Row],[time_taken]])/60</f>
        <v>31.283333333333335</v>
      </c>
      <c r="K1315" s="54">
        <f>DATE(YEAR(tbl_raw_data[[#This Row],[Date Actioned]]), MONTH(tbl_raw_data[[#This Row],[Date Actioned]]), DAY(tbl_raw_data[[#This Row],[Date Actioned]]))</f>
        <v>45141</v>
      </c>
      <c r="L1315" s="55" t="str">
        <f>UPPER(TEXT(tbl_raw_data[[#This Row],[Updated_date]],"MMMM"))</f>
        <v>AUGUST</v>
      </c>
      <c r="M1315" s="55" t="str">
        <f>UPPER("Week "&amp;IF(ROUNDUP(DAY(tbl_raw_data[[#This Row],[Updated_date]])/7,0)=5,4,ROUNDUP(DAY(tbl_raw_data[[#This Row],[Updated_date]])/7,0)))</f>
        <v>WEEK 1</v>
      </c>
      <c r="N1315" s="57" t="str">
        <f>UPPER(VLOOKUP(tbl_raw_data[[#This Row],[Analyst]],[1]setting!$A$1:$B$15,2,0))</f>
        <v>FARDIN</v>
      </c>
      <c r="O1315" s="57" t="str">
        <f>UPPER(tbl_raw_data[[#This Row],[Outcome]])</f>
        <v>APPROVE</v>
      </c>
      <c r="P1315" s="57" t="str">
        <f>UPPER(tbl_raw_data[[#This Row],[Queue Name]])</f>
        <v>CONSUMER EXISTING</v>
      </c>
      <c r="Q1315" s="57" t="str">
        <f>IF(tbl_raw_data[[#This Row],[time_taken_in_mins]]&lt;=20,"SLA_MET","SLA_NOT_MET")</f>
        <v>SLA_NOT_MET</v>
      </c>
    </row>
    <row r="1316" spans="1:17" ht="15" customHeight="1" x14ac:dyDescent="0.25">
      <c r="A1316" s="11" t="s">
        <v>7165</v>
      </c>
      <c r="B1316" s="6">
        <v>45141.541712962964</v>
      </c>
      <c r="C1316" s="7">
        <v>45141.564155092594</v>
      </c>
      <c r="D1316" s="8" t="s">
        <v>40</v>
      </c>
      <c r="E1316" s="10" t="s">
        <v>41</v>
      </c>
      <c r="F1316" s="8" t="s">
        <v>455</v>
      </c>
      <c r="G1316" s="109"/>
      <c r="H13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16" s="48">
        <f>tbl_raw_data[[#This Row],[Date Actioned]]-tbl_raw_data[[#This Row],[Date Tagged]]</f>
        <v>2.2442129629780538E-2</v>
      </c>
      <c r="J1316" s="50">
        <f>HOUR(tbl_raw_data[[#This Row],[time_taken]])*60+MINUTE(tbl_raw_data[[#This Row],[time_taken]])+SECOND(tbl_raw_data[[#This Row],[time_taken]])/60</f>
        <v>32.31666666666667</v>
      </c>
      <c r="K1316" s="54">
        <f>DATE(YEAR(tbl_raw_data[[#This Row],[Date Actioned]]), MONTH(tbl_raw_data[[#This Row],[Date Actioned]]), DAY(tbl_raw_data[[#This Row],[Date Actioned]]))</f>
        <v>45141</v>
      </c>
      <c r="L1316" s="55" t="str">
        <f>UPPER(TEXT(tbl_raw_data[[#This Row],[Updated_date]],"MMMM"))</f>
        <v>AUGUST</v>
      </c>
      <c r="M1316" s="55" t="str">
        <f>UPPER("Week "&amp;IF(ROUNDUP(DAY(tbl_raw_data[[#This Row],[Updated_date]])/7,0)=5,4,ROUNDUP(DAY(tbl_raw_data[[#This Row],[Updated_date]])/7,0)))</f>
        <v>WEEK 1</v>
      </c>
      <c r="N1316" s="57" t="str">
        <f>UPPER(VLOOKUP(tbl_raw_data[[#This Row],[Analyst]],[1]setting!$A$1:$B$15,2,0))</f>
        <v>ROHAN</v>
      </c>
      <c r="O1316" s="57" t="str">
        <f>UPPER(tbl_raw_data[[#This Row],[Outcome]])</f>
        <v>WITHDRAW</v>
      </c>
      <c r="P1316" s="57" t="str">
        <f>UPPER(tbl_raw_data[[#This Row],[Queue Name]])</f>
        <v>CONSUMER POST BUREAU</v>
      </c>
      <c r="Q1316" s="57" t="str">
        <f>IF(tbl_raw_data[[#This Row],[time_taken_in_mins]]&lt;=20,"SLA_MET","SLA_NOT_MET")</f>
        <v>SLA_NOT_MET</v>
      </c>
    </row>
    <row r="1317" spans="1:17" ht="15" customHeight="1" x14ac:dyDescent="0.25">
      <c r="A1317" s="5" t="s">
        <v>5103</v>
      </c>
      <c r="B1317" s="12">
        <v>45141.54519675926</v>
      </c>
      <c r="C1317" s="15">
        <v>45141.554976851854</v>
      </c>
      <c r="D1317" s="16" t="s">
        <v>13</v>
      </c>
      <c r="E1317" s="16" t="s">
        <v>9</v>
      </c>
      <c r="F1317" s="16" t="s">
        <v>14</v>
      </c>
      <c r="G1317" s="107" t="s">
        <v>29</v>
      </c>
      <c r="H13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17" s="48">
        <f>tbl_raw_data[[#This Row],[Date Actioned]]-tbl_raw_data[[#This Row],[Date Tagged]]</f>
        <v>9.7800925941555761E-3</v>
      </c>
      <c r="J1317" s="50">
        <f>HOUR(tbl_raw_data[[#This Row],[time_taken]])*60+MINUTE(tbl_raw_data[[#This Row],[time_taken]])+SECOND(tbl_raw_data[[#This Row],[time_taken]])/60</f>
        <v>14.083333333333334</v>
      </c>
      <c r="K1317" s="54">
        <f>DATE(YEAR(tbl_raw_data[[#This Row],[Date Actioned]]), MONTH(tbl_raw_data[[#This Row],[Date Actioned]]), DAY(tbl_raw_data[[#This Row],[Date Actioned]]))</f>
        <v>45141</v>
      </c>
      <c r="L1317" s="55" t="str">
        <f>UPPER(TEXT(tbl_raw_data[[#This Row],[Updated_date]],"MMMM"))</f>
        <v>AUGUST</v>
      </c>
      <c r="M1317" s="55" t="str">
        <f>UPPER("Week "&amp;IF(ROUNDUP(DAY(tbl_raw_data[[#This Row],[Updated_date]])/7,0)=5,4,ROUNDUP(DAY(tbl_raw_data[[#This Row],[Updated_date]])/7,0)))</f>
        <v>WEEK 1</v>
      </c>
      <c r="N1317" s="57" t="str">
        <f>UPPER(VLOOKUP(tbl_raw_data[[#This Row],[Analyst]],[1]setting!$A$1:$B$15,2,0))</f>
        <v>HARDIK</v>
      </c>
      <c r="O1317" s="57" t="str">
        <f>UPPER(tbl_raw_data[[#This Row],[Outcome]])</f>
        <v>APPROVE</v>
      </c>
      <c r="P1317" s="57" t="str">
        <f>UPPER(tbl_raw_data[[#This Row],[Queue Name]])</f>
        <v>CONSUMER PRE BUREAU</v>
      </c>
      <c r="Q1317" s="57" t="str">
        <f>IF(tbl_raw_data[[#This Row],[time_taken_in_mins]]&lt;=20,"SLA_MET","SLA_NOT_MET")</f>
        <v>SLA_MET</v>
      </c>
    </row>
    <row r="1318" spans="1:17" ht="15" customHeight="1" x14ac:dyDescent="0.25">
      <c r="A1318" s="11" t="s">
        <v>948</v>
      </c>
      <c r="B1318" s="6">
        <v>45141.545601851853</v>
      </c>
      <c r="C1318" s="9">
        <v>45141.549189814818</v>
      </c>
      <c r="D1318" s="10" t="s">
        <v>13</v>
      </c>
      <c r="E1318" s="10" t="s">
        <v>28</v>
      </c>
      <c r="F1318" s="10" t="s">
        <v>18</v>
      </c>
      <c r="G1318" s="108" t="s">
        <v>29</v>
      </c>
      <c r="H13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18" s="48">
        <f>tbl_raw_data[[#This Row],[Date Actioned]]-tbl_raw_data[[#This Row],[Date Tagged]]</f>
        <v>3.5879629649571143E-3</v>
      </c>
      <c r="J1318" s="50">
        <f>HOUR(tbl_raw_data[[#This Row],[time_taken]])*60+MINUTE(tbl_raw_data[[#This Row],[time_taken]])+SECOND(tbl_raw_data[[#This Row],[time_taken]])/60</f>
        <v>5.166666666666667</v>
      </c>
      <c r="K1318" s="54">
        <f>DATE(YEAR(tbl_raw_data[[#This Row],[Date Actioned]]), MONTH(tbl_raw_data[[#This Row],[Date Actioned]]), DAY(tbl_raw_data[[#This Row],[Date Actioned]]))</f>
        <v>45141</v>
      </c>
      <c r="L1318" s="55" t="str">
        <f>UPPER(TEXT(tbl_raw_data[[#This Row],[Updated_date]],"MMMM"))</f>
        <v>AUGUST</v>
      </c>
      <c r="M1318" s="55" t="str">
        <f>UPPER("Week "&amp;IF(ROUNDUP(DAY(tbl_raw_data[[#This Row],[Updated_date]])/7,0)=5,4,ROUNDUP(DAY(tbl_raw_data[[#This Row],[Updated_date]])/7,0)))</f>
        <v>WEEK 1</v>
      </c>
      <c r="N1318" s="57" t="str">
        <f>UPPER(VLOOKUP(tbl_raw_data[[#This Row],[Analyst]],[1]setting!$A$1:$B$15,2,0))</f>
        <v>RAJ</v>
      </c>
      <c r="O1318" s="57" t="str">
        <f>UPPER(tbl_raw_data[[#This Row],[Outcome]])</f>
        <v>APPROVE</v>
      </c>
      <c r="P1318" s="57" t="str">
        <f>UPPER(tbl_raw_data[[#This Row],[Queue Name]])</f>
        <v>CONSUMER EXISTING</v>
      </c>
      <c r="Q1318" s="57" t="str">
        <f>IF(tbl_raw_data[[#This Row],[time_taken_in_mins]]&lt;=20,"SLA_MET","SLA_NOT_MET")</f>
        <v>SLA_MET</v>
      </c>
    </row>
    <row r="1319" spans="1:17" ht="15" customHeight="1" x14ac:dyDescent="0.25">
      <c r="A1319" s="22" t="s">
        <v>3473</v>
      </c>
      <c r="B1319" s="12">
        <v>45141.545902777776</v>
      </c>
      <c r="C1319" s="15">
        <v>45141.552905092591</v>
      </c>
      <c r="D1319" s="16" t="s">
        <v>8</v>
      </c>
      <c r="E1319" s="16" t="s">
        <v>9</v>
      </c>
      <c r="F1319" s="16" t="s">
        <v>42</v>
      </c>
      <c r="G1319" s="107" t="s">
        <v>3474</v>
      </c>
      <c r="H13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19" s="48">
        <f>tbl_raw_data[[#This Row],[Date Actioned]]-tbl_raw_data[[#This Row],[Date Tagged]]</f>
        <v>7.0023148145992309E-3</v>
      </c>
      <c r="J1319" s="50">
        <f>HOUR(tbl_raw_data[[#This Row],[time_taken]])*60+MINUTE(tbl_raw_data[[#This Row],[time_taken]])+SECOND(tbl_raw_data[[#This Row],[time_taken]])/60</f>
        <v>10.083333333333334</v>
      </c>
      <c r="K1319" s="54">
        <f>DATE(YEAR(tbl_raw_data[[#This Row],[Date Actioned]]), MONTH(tbl_raw_data[[#This Row],[Date Actioned]]), DAY(tbl_raw_data[[#This Row],[Date Actioned]]))</f>
        <v>45141</v>
      </c>
      <c r="L1319" s="55" t="str">
        <f>UPPER(TEXT(tbl_raw_data[[#This Row],[Updated_date]],"MMMM"))</f>
        <v>AUGUST</v>
      </c>
      <c r="M1319" s="55" t="str">
        <f>UPPER("Week "&amp;IF(ROUNDUP(DAY(tbl_raw_data[[#This Row],[Updated_date]])/7,0)=5,4,ROUNDUP(DAY(tbl_raw_data[[#This Row],[Updated_date]])/7,0)))</f>
        <v>WEEK 1</v>
      </c>
      <c r="N1319" s="57" t="str">
        <f>UPPER(VLOOKUP(tbl_raw_data[[#This Row],[Analyst]],[1]setting!$A$1:$B$15,2,0))</f>
        <v>NITESH</v>
      </c>
      <c r="O1319" s="57" t="str">
        <f>UPPER(tbl_raw_data[[#This Row],[Outcome]])</f>
        <v>WITHDRAW</v>
      </c>
      <c r="P1319" s="57" t="str">
        <f>UPPER(tbl_raw_data[[#This Row],[Queue Name]])</f>
        <v>CONSUMER PRE BUREAU</v>
      </c>
      <c r="Q1319" s="57" t="str">
        <f>IF(tbl_raw_data[[#This Row],[time_taken_in_mins]]&lt;=20,"SLA_MET","SLA_NOT_MET")</f>
        <v>SLA_MET</v>
      </c>
    </row>
    <row r="1320" spans="1:17" ht="15" customHeight="1" x14ac:dyDescent="0.25">
      <c r="A1320" s="22" t="s">
        <v>4313</v>
      </c>
      <c r="B1320" s="12">
        <v>45141.546365740738</v>
      </c>
      <c r="C1320" s="15">
        <v>45141.554594907408</v>
      </c>
      <c r="D1320" s="16" t="s">
        <v>13</v>
      </c>
      <c r="E1320" s="16" t="s">
        <v>9</v>
      </c>
      <c r="F1320" s="16" t="s">
        <v>109</v>
      </c>
      <c r="G1320" s="107" t="s">
        <v>29</v>
      </c>
      <c r="H13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0" s="48">
        <f>tbl_raw_data[[#This Row],[Date Actioned]]-tbl_raw_data[[#This Row],[Date Tagged]]</f>
        <v>8.2291666694800369E-3</v>
      </c>
      <c r="J1320" s="50">
        <f>HOUR(tbl_raw_data[[#This Row],[time_taken]])*60+MINUTE(tbl_raw_data[[#This Row],[time_taken]])+SECOND(tbl_raw_data[[#This Row],[time_taken]])/60</f>
        <v>11.85</v>
      </c>
      <c r="K1320" s="54">
        <f>DATE(YEAR(tbl_raw_data[[#This Row],[Date Actioned]]), MONTH(tbl_raw_data[[#This Row],[Date Actioned]]), DAY(tbl_raw_data[[#This Row],[Date Actioned]]))</f>
        <v>45141</v>
      </c>
      <c r="L1320" s="55" t="str">
        <f>UPPER(TEXT(tbl_raw_data[[#This Row],[Updated_date]],"MMMM"))</f>
        <v>AUGUST</v>
      </c>
      <c r="M1320" s="55" t="str">
        <f>UPPER("Week "&amp;IF(ROUNDUP(DAY(tbl_raw_data[[#This Row],[Updated_date]])/7,0)=5,4,ROUNDUP(DAY(tbl_raw_data[[#This Row],[Updated_date]])/7,0)))</f>
        <v>WEEK 1</v>
      </c>
      <c r="N1320" s="57" t="str">
        <f>UPPER(VLOOKUP(tbl_raw_data[[#This Row],[Analyst]],[1]setting!$A$1:$B$15,2,0))</f>
        <v>NAVED</v>
      </c>
      <c r="O1320" s="57" t="str">
        <f>UPPER(tbl_raw_data[[#This Row],[Outcome]])</f>
        <v>APPROVE</v>
      </c>
      <c r="P1320" s="57" t="str">
        <f>UPPER(tbl_raw_data[[#This Row],[Queue Name]])</f>
        <v>CONSUMER PRE BUREAU</v>
      </c>
      <c r="Q1320" s="57" t="str">
        <f>IF(tbl_raw_data[[#This Row],[time_taken_in_mins]]&lt;=20,"SLA_MET","SLA_NOT_MET")</f>
        <v>SLA_MET</v>
      </c>
    </row>
    <row r="1321" spans="1:17" ht="15" customHeight="1" x14ac:dyDescent="0.25">
      <c r="A1321" s="5" t="s">
        <v>4396</v>
      </c>
      <c r="B1321" s="6">
        <v>45141.546412037038</v>
      </c>
      <c r="C1321" s="9">
        <v>45141.554780092592</v>
      </c>
      <c r="D1321" s="10" t="s">
        <v>13</v>
      </c>
      <c r="E1321" s="10" t="s">
        <v>28</v>
      </c>
      <c r="F1321" s="10" t="s">
        <v>168</v>
      </c>
      <c r="G1321" s="108" t="s">
        <v>29</v>
      </c>
      <c r="H13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1" s="48">
        <f>tbl_raw_data[[#This Row],[Date Actioned]]-tbl_raw_data[[#This Row],[Date Tagged]]</f>
        <v>8.3680555544560775E-3</v>
      </c>
      <c r="J1321" s="50">
        <f>HOUR(tbl_raw_data[[#This Row],[time_taken]])*60+MINUTE(tbl_raw_data[[#This Row],[time_taken]])+SECOND(tbl_raw_data[[#This Row],[time_taken]])/60</f>
        <v>12.05</v>
      </c>
      <c r="K1321" s="54">
        <f>DATE(YEAR(tbl_raw_data[[#This Row],[Date Actioned]]), MONTH(tbl_raw_data[[#This Row],[Date Actioned]]), DAY(tbl_raw_data[[#This Row],[Date Actioned]]))</f>
        <v>45141</v>
      </c>
      <c r="L1321" s="55" t="str">
        <f>UPPER(TEXT(tbl_raw_data[[#This Row],[Updated_date]],"MMMM"))</f>
        <v>AUGUST</v>
      </c>
      <c r="M1321" s="55" t="str">
        <f>UPPER("Week "&amp;IF(ROUNDUP(DAY(tbl_raw_data[[#This Row],[Updated_date]])/7,0)=5,4,ROUNDUP(DAY(tbl_raw_data[[#This Row],[Updated_date]])/7,0)))</f>
        <v>WEEK 1</v>
      </c>
      <c r="N1321" s="57" t="str">
        <f>UPPER(VLOOKUP(tbl_raw_data[[#This Row],[Analyst]],[1]setting!$A$1:$B$15,2,0))</f>
        <v>MERCEDES</v>
      </c>
      <c r="O1321" s="57" t="str">
        <f>UPPER(tbl_raw_data[[#This Row],[Outcome]])</f>
        <v>APPROVE</v>
      </c>
      <c r="P1321" s="57" t="str">
        <f>UPPER(tbl_raw_data[[#This Row],[Queue Name]])</f>
        <v>CONSUMER EXISTING</v>
      </c>
      <c r="Q1321" s="57" t="str">
        <f>IF(tbl_raw_data[[#This Row],[time_taken_in_mins]]&lt;=20,"SLA_MET","SLA_NOT_MET")</f>
        <v>SLA_MET</v>
      </c>
    </row>
    <row r="1322" spans="1:17" ht="15" customHeight="1" x14ac:dyDescent="0.25">
      <c r="A1322" s="11" t="s">
        <v>6961</v>
      </c>
      <c r="B1322" s="12">
        <v>45141.547083333331</v>
      </c>
      <c r="C1322" s="13">
        <v>45141.564826388887</v>
      </c>
      <c r="D1322" s="14" t="s">
        <v>29</v>
      </c>
      <c r="E1322" s="16" t="s">
        <v>28</v>
      </c>
      <c r="F1322" s="14" t="s">
        <v>168</v>
      </c>
      <c r="G1322" s="106"/>
      <c r="H13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2" s="48">
        <f>tbl_raw_data[[#This Row],[Date Actioned]]-tbl_raw_data[[#This Row],[Date Tagged]]</f>
        <v>1.7743055555911269E-2</v>
      </c>
      <c r="J1322" s="50">
        <f>HOUR(tbl_raw_data[[#This Row],[time_taken]])*60+MINUTE(tbl_raw_data[[#This Row],[time_taken]])+SECOND(tbl_raw_data[[#This Row],[time_taken]])/60</f>
        <v>25.55</v>
      </c>
      <c r="K1322" s="54">
        <f>DATE(YEAR(tbl_raw_data[[#This Row],[Date Actioned]]), MONTH(tbl_raw_data[[#This Row],[Date Actioned]]), DAY(tbl_raw_data[[#This Row],[Date Actioned]]))</f>
        <v>45141</v>
      </c>
      <c r="L1322" s="55" t="str">
        <f>UPPER(TEXT(tbl_raw_data[[#This Row],[Updated_date]],"MMMM"))</f>
        <v>AUGUST</v>
      </c>
      <c r="M1322" s="55" t="str">
        <f>UPPER("Week "&amp;IF(ROUNDUP(DAY(tbl_raw_data[[#This Row],[Updated_date]])/7,0)=5,4,ROUNDUP(DAY(tbl_raw_data[[#This Row],[Updated_date]])/7,0)))</f>
        <v>WEEK 1</v>
      </c>
      <c r="N1322" s="57" t="str">
        <f>UPPER(VLOOKUP(tbl_raw_data[[#This Row],[Analyst]],[1]setting!$A$1:$B$15,2,0))</f>
        <v>MERCEDES</v>
      </c>
      <c r="O1322" s="57" t="str">
        <f>UPPER(tbl_raw_data[[#This Row],[Outcome]])</f>
        <v>APPROVE</v>
      </c>
      <c r="P1322" s="57" t="str">
        <f>UPPER(tbl_raw_data[[#This Row],[Queue Name]])</f>
        <v>CONSUMER EXISTING</v>
      </c>
      <c r="Q1322" s="57" t="str">
        <f>IF(tbl_raw_data[[#This Row],[time_taken_in_mins]]&lt;=20,"SLA_MET","SLA_NOT_MET")</f>
        <v>SLA_NOT_MET</v>
      </c>
    </row>
    <row r="1323" spans="1:17" ht="15" customHeight="1" x14ac:dyDescent="0.25">
      <c r="A1323" s="22" t="s">
        <v>3876</v>
      </c>
      <c r="B1323" s="6">
        <v>45141.550312500003</v>
      </c>
      <c r="C1323" s="9">
        <v>45141.557847222219</v>
      </c>
      <c r="D1323" s="10" t="s">
        <v>13</v>
      </c>
      <c r="E1323" s="10" t="s">
        <v>9</v>
      </c>
      <c r="F1323" s="10" t="s">
        <v>18</v>
      </c>
      <c r="G1323" s="108" t="s">
        <v>21</v>
      </c>
      <c r="H13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3" s="48">
        <f>tbl_raw_data[[#This Row],[Date Actioned]]-tbl_raw_data[[#This Row],[Date Tagged]]</f>
        <v>7.5347222154960036E-3</v>
      </c>
      <c r="J1323" s="50">
        <f>HOUR(tbl_raw_data[[#This Row],[time_taken]])*60+MINUTE(tbl_raw_data[[#This Row],[time_taken]])+SECOND(tbl_raw_data[[#This Row],[time_taken]])/60</f>
        <v>10.85</v>
      </c>
      <c r="K1323" s="54">
        <f>DATE(YEAR(tbl_raw_data[[#This Row],[Date Actioned]]), MONTH(tbl_raw_data[[#This Row],[Date Actioned]]), DAY(tbl_raw_data[[#This Row],[Date Actioned]]))</f>
        <v>45141</v>
      </c>
      <c r="L1323" s="55" t="str">
        <f>UPPER(TEXT(tbl_raw_data[[#This Row],[Updated_date]],"MMMM"))</f>
        <v>AUGUST</v>
      </c>
      <c r="M1323" s="55" t="str">
        <f>UPPER("Week "&amp;IF(ROUNDUP(DAY(tbl_raw_data[[#This Row],[Updated_date]])/7,0)=5,4,ROUNDUP(DAY(tbl_raw_data[[#This Row],[Updated_date]])/7,0)))</f>
        <v>WEEK 1</v>
      </c>
      <c r="N1323" s="57" t="str">
        <f>UPPER(VLOOKUP(tbl_raw_data[[#This Row],[Analyst]],[1]setting!$A$1:$B$15,2,0))</f>
        <v>RAJ</v>
      </c>
      <c r="O1323" s="57" t="str">
        <f>UPPER(tbl_raw_data[[#This Row],[Outcome]])</f>
        <v>APPROVE</v>
      </c>
      <c r="P1323" s="57" t="str">
        <f>UPPER(tbl_raw_data[[#This Row],[Queue Name]])</f>
        <v>CONSUMER PRE BUREAU</v>
      </c>
      <c r="Q1323" s="57" t="str">
        <f>IF(tbl_raw_data[[#This Row],[time_taken_in_mins]]&lt;=20,"SLA_MET","SLA_NOT_MET")</f>
        <v>SLA_MET</v>
      </c>
    </row>
    <row r="1324" spans="1:17" ht="26.25" x14ac:dyDescent="0.25">
      <c r="A1324" s="5" t="s">
        <v>5570</v>
      </c>
      <c r="B1324" s="6">
        <v>45141.550312500003</v>
      </c>
      <c r="C1324" s="9">
        <v>45141.561122685183</v>
      </c>
      <c r="D1324" s="10" t="s">
        <v>8</v>
      </c>
      <c r="E1324" s="10" t="s">
        <v>28</v>
      </c>
      <c r="F1324" s="10" t="s">
        <v>42</v>
      </c>
      <c r="G1324" s="108" t="s">
        <v>3474</v>
      </c>
      <c r="H13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24" s="48">
        <f>tbl_raw_data[[#This Row],[Date Actioned]]-tbl_raw_data[[#This Row],[Date Tagged]]</f>
        <v>1.081018518016208E-2</v>
      </c>
      <c r="J1324" s="50">
        <f>HOUR(tbl_raw_data[[#This Row],[time_taken]])*60+MINUTE(tbl_raw_data[[#This Row],[time_taken]])+SECOND(tbl_raw_data[[#This Row],[time_taken]])/60</f>
        <v>15.566666666666666</v>
      </c>
      <c r="K1324" s="54">
        <f>DATE(YEAR(tbl_raw_data[[#This Row],[Date Actioned]]), MONTH(tbl_raw_data[[#This Row],[Date Actioned]]), DAY(tbl_raw_data[[#This Row],[Date Actioned]]))</f>
        <v>45141</v>
      </c>
      <c r="L1324" s="55" t="str">
        <f>UPPER(TEXT(tbl_raw_data[[#This Row],[Updated_date]],"MMMM"))</f>
        <v>AUGUST</v>
      </c>
      <c r="M1324" s="55" t="str">
        <f>UPPER("Week "&amp;IF(ROUNDUP(DAY(tbl_raw_data[[#This Row],[Updated_date]])/7,0)=5,4,ROUNDUP(DAY(tbl_raw_data[[#This Row],[Updated_date]])/7,0)))</f>
        <v>WEEK 1</v>
      </c>
      <c r="N1324" s="57" t="str">
        <f>UPPER(VLOOKUP(tbl_raw_data[[#This Row],[Analyst]],[1]setting!$A$1:$B$15,2,0))</f>
        <v>NITESH</v>
      </c>
      <c r="O1324" s="57" t="str">
        <f>UPPER(tbl_raw_data[[#This Row],[Outcome]])</f>
        <v>WITHDRAW</v>
      </c>
      <c r="P1324" s="57" t="str">
        <f>UPPER(tbl_raw_data[[#This Row],[Queue Name]])</f>
        <v>CONSUMER EXISTING</v>
      </c>
      <c r="Q1324" s="57" t="str">
        <f>IF(tbl_raw_data[[#This Row],[time_taken_in_mins]]&lt;=20,"SLA_MET","SLA_NOT_MET")</f>
        <v>SLA_MET</v>
      </c>
    </row>
    <row r="1325" spans="1:17" ht="15" customHeight="1" x14ac:dyDescent="0.25">
      <c r="A1325" s="5" t="s">
        <v>4061</v>
      </c>
      <c r="B1325" s="12">
        <v>45141.55263888889</v>
      </c>
      <c r="C1325" s="15">
        <v>45141.56045138889</v>
      </c>
      <c r="D1325" s="16" t="s">
        <v>13</v>
      </c>
      <c r="E1325" s="16" t="s">
        <v>41</v>
      </c>
      <c r="F1325" s="16" t="s">
        <v>109</v>
      </c>
      <c r="G1325" s="107" t="s">
        <v>29</v>
      </c>
      <c r="H13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5" s="48">
        <f>tbl_raw_data[[#This Row],[Date Actioned]]-tbl_raw_data[[#This Row],[Date Tagged]]</f>
        <v>7.8125E-3</v>
      </c>
      <c r="J1325" s="50">
        <f>HOUR(tbl_raw_data[[#This Row],[time_taken]])*60+MINUTE(tbl_raw_data[[#This Row],[time_taken]])+SECOND(tbl_raw_data[[#This Row],[time_taken]])/60</f>
        <v>11.25</v>
      </c>
      <c r="K1325" s="54">
        <f>DATE(YEAR(tbl_raw_data[[#This Row],[Date Actioned]]), MONTH(tbl_raw_data[[#This Row],[Date Actioned]]), DAY(tbl_raw_data[[#This Row],[Date Actioned]]))</f>
        <v>45141</v>
      </c>
      <c r="L1325" s="55" t="str">
        <f>UPPER(TEXT(tbl_raw_data[[#This Row],[Updated_date]],"MMMM"))</f>
        <v>AUGUST</v>
      </c>
      <c r="M1325" s="55" t="str">
        <f>UPPER("Week "&amp;IF(ROUNDUP(DAY(tbl_raw_data[[#This Row],[Updated_date]])/7,0)=5,4,ROUNDUP(DAY(tbl_raw_data[[#This Row],[Updated_date]])/7,0)))</f>
        <v>WEEK 1</v>
      </c>
      <c r="N1325" s="57" t="str">
        <f>UPPER(VLOOKUP(tbl_raw_data[[#This Row],[Analyst]],[1]setting!$A$1:$B$15,2,0))</f>
        <v>NAVED</v>
      </c>
      <c r="O1325" s="57" t="str">
        <f>UPPER(tbl_raw_data[[#This Row],[Outcome]])</f>
        <v>APPROVE</v>
      </c>
      <c r="P1325" s="57" t="str">
        <f>UPPER(tbl_raw_data[[#This Row],[Queue Name]])</f>
        <v>CONSUMER POST BUREAU</v>
      </c>
      <c r="Q1325" s="57" t="str">
        <f>IF(tbl_raw_data[[#This Row],[time_taken_in_mins]]&lt;=20,"SLA_MET","SLA_NOT_MET")</f>
        <v>SLA_MET</v>
      </c>
    </row>
    <row r="1326" spans="1:17" ht="15" customHeight="1" x14ac:dyDescent="0.25">
      <c r="A1326" s="11" t="s">
        <v>2490</v>
      </c>
      <c r="B1326" s="6">
        <v>45141.553935185184</v>
      </c>
      <c r="C1326" s="9">
        <v>45141.559618055559</v>
      </c>
      <c r="D1326" s="10" t="s">
        <v>13</v>
      </c>
      <c r="E1326" s="10" t="s">
        <v>28</v>
      </c>
      <c r="F1326" s="10" t="s">
        <v>168</v>
      </c>
      <c r="G1326" s="108" t="s">
        <v>29</v>
      </c>
      <c r="H13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6" s="48">
        <f>tbl_raw_data[[#This Row],[Date Actioned]]-tbl_raw_data[[#This Row],[Date Tagged]]</f>
        <v>5.6828703745850362E-3</v>
      </c>
      <c r="J1326" s="50">
        <f>HOUR(tbl_raw_data[[#This Row],[time_taken]])*60+MINUTE(tbl_raw_data[[#This Row],[time_taken]])+SECOND(tbl_raw_data[[#This Row],[time_taken]])/60</f>
        <v>8.1833333333333336</v>
      </c>
      <c r="K1326" s="54">
        <f>DATE(YEAR(tbl_raw_data[[#This Row],[Date Actioned]]), MONTH(tbl_raw_data[[#This Row],[Date Actioned]]), DAY(tbl_raw_data[[#This Row],[Date Actioned]]))</f>
        <v>45141</v>
      </c>
      <c r="L1326" s="55" t="str">
        <f>UPPER(TEXT(tbl_raw_data[[#This Row],[Updated_date]],"MMMM"))</f>
        <v>AUGUST</v>
      </c>
      <c r="M1326" s="55" t="str">
        <f>UPPER("Week "&amp;IF(ROUNDUP(DAY(tbl_raw_data[[#This Row],[Updated_date]])/7,0)=5,4,ROUNDUP(DAY(tbl_raw_data[[#This Row],[Updated_date]])/7,0)))</f>
        <v>WEEK 1</v>
      </c>
      <c r="N1326" s="57" t="str">
        <f>UPPER(VLOOKUP(tbl_raw_data[[#This Row],[Analyst]],[1]setting!$A$1:$B$15,2,0))</f>
        <v>MERCEDES</v>
      </c>
      <c r="O1326" s="57" t="str">
        <f>UPPER(tbl_raw_data[[#This Row],[Outcome]])</f>
        <v>APPROVE</v>
      </c>
      <c r="P1326" s="57" t="str">
        <f>UPPER(tbl_raw_data[[#This Row],[Queue Name]])</f>
        <v>CONSUMER EXISTING</v>
      </c>
      <c r="Q1326" s="57" t="str">
        <f>IF(tbl_raw_data[[#This Row],[time_taken_in_mins]]&lt;=20,"SLA_MET","SLA_NOT_MET")</f>
        <v>SLA_MET</v>
      </c>
    </row>
    <row r="1327" spans="1:17" ht="15" customHeight="1" x14ac:dyDescent="0.25">
      <c r="A1327" s="22" t="s">
        <v>6717</v>
      </c>
      <c r="B1327" s="12">
        <v>45141.555381944447</v>
      </c>
      <c r="C1327" s="13">
        <v>45141.570416666669</v>
      </c>
      <c r="D1327" s="14" t="s">
        <v>29</v>
      </c>
      <c r="E1327" s="16" t="s">
        <v>28</v>
      </c>
      <c r="F1327" s="14" t="s">
        <v>254</v>
      </c>
      <c r="G1327" s="106"/>
      <c r="H13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7" s="48">
        <f>tbl_raw_data[[#This Row],[Date Actioned]]-tbl_raw_data[[#This Row],[Date Tagged]]</f>
        <v>1.5034722222480923E-2</v>
      </c>
      <c r="J1327" s="50">
        <f>HOUR(tbl_raw_data[[#This Row],[time_taken]])*60+MINUTE(tbl_raw_data[[#This Row],[time_taken]])+SECOND(tbl_raw_data[[#This Row],[time_taken]])/60</f>
        <v>21.65</v>
      </c>
      <c r="K1327" s="54">
        <f>DATE(YEAR(tbl_raw_data[[#This Row],[Date Actioned]]), MONTH(tbl_raw_data[[#This Row],[Date Actioned]]), DAY(tbl_raw_data[[#This Row],[Date Actioned]]))</f>
        <v>45141</v>
      </c>
      <c r="L1327" s="55" t="str">
        <f>UPPER(TEXT(tbl_raw_data[[#This Row],[Updated_date]],"MMMM"))</f>
        <v>AUGUST</v>
      </c>
      <c r="M1327" s="55" t="str">
        <f>UPPER("Week "&amp;IF(ROUNDUP(DAY(tbl_raw_data[[#This Row],[Updated_date]])/7,0)=5,4,ROUNDUP(DAY(tbl_raw_data[[#This Row],[Updated_date]])/7,0)))</f>
        <v>WEEK 1</v>
      </c>
      <c r="N1327" s="57" t="str">
        <f>UPPER(VLOOKUP(tbl_raw_data[[#This Row],[Analyst]],[1]setting!$A$1:$B$15,2,0))</f>
        <v>FARDIN</v>
      </c>
      <c r="O1327" s="57" t="str">
        <f>UPPER(tbl_raw_data[[#This Row],[Outcome]])</f>
        <v>APPROVE</v>
      </c>
      <c r="P1327" s="57" t="str">
        <f>UPPER(tbl_raw_data[[#This Row],[Queue Name]])</f>
        <v>CONSUMER EXISTING</v>
      </c>
      <c r="Q1327" s="57" t="str">
        <f>IF(tbl_raw_data[[#This Row],[time_taken_in_mins]]&lt;=20,"SLA_MET","SLA_NOT_MET")</f>
        <v>SLA_NOT_MET</v>
      </c>
    </row>
    <row r="1328" spans="1:17" ht="15" customHeight="1" x14ac:dyDescent="0.25">
      <c r="A1328" s="5" t="s">
        <v>5133</v>
      </c>
      <c r="B1328" s="6">
        <v>45141.560034722221</v>
      </c>
      <c r="C1328" s="7">
        <v>45141.569872685184</v>
      </c>
      <c r="D1328" s="8" t="s">
        <v>29</v>
      </c>
      <c r="E1328" s="10" t="s">
        <v>41</v>
      </c>
      <c r="F1328" s="8" t="s">
        <v>168</v>
      </c>
      <c r="G1328" s="109"/>
      <c r="H13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28" s="48">
        <f>tbl_raw_data[[#This Row],[Date Actioned]]-tbl_raw_data[[#This Row],[Date Tagged]]</f>
        <v>9.8379629635019228E-3</v>
      </c>
      <c r="J1328" s="50">
        <f>HOUR(tbl_raw_data[[#This Row],[time_taken]])*60+MINUTE(tbl_raw_data[[#This Row],[time_taken]])+SECOND(tbl_raw_data[[#This Row],[time_taken]])/60</f>
        <v>14.166666666666666</v>
      </c>
      <c r="K1328" s="54">
        <f>DATE(YEAR(tbl_raw_data[[#This Row],[Date Actioned]]), MONTH(tbl_raw_data[[#This Row],[Date Actioned]]), DAY(tbl_raw_data[[#This Row],[Date Actioned]]))</f>
        <v>45141</v>
      </c>
      <c r="L1328" s="55" t="str">
        <f>UPPER(TEXT(tbl_raw_data[[#This Row],[Updated_date]],"MMMM"))</f>
        <v>AUGUST</v>
      </c>
      <c r="M1328" s="55" t="str">
        <f>UPPER("Week "&amp;IF(ROUNDUP(DAY(tbl_raw_data[[#This Row],[Updated_date]])/7,0)=5,4,ROUNDUP(DAY(tbl_raw_data[[#This Row],[Updated_date]])/7,0)))</f>
        <v>WEEK 1</v>
      </c>
      <c r="N1328" s="57" t="str">
        <f>UPPER(VLOOKUP(tbl_raw_data[[#This Row],[Analyst]],[1]setting!$A$1:$B$15,2,0))</f>
        <v>MERCEDES</v>
      </c>
      <c r="O1328" s="57" t="str">
        <f>UPPER(tbl_raw_data[[#This Row],[Outcome]])</f>
        <v>APPROVE</v>
      </c>
      <c r="P1328" s="57" t="str">
        <f>UPPER(tbl_raw_data[[#This Row],[Queue Name]])</f>
        <v>CONSUMER POST BUREAU</v>
      </c>
      <c r="Q1328" s="57" t="str">
        <f>IF(tbl_raw_data[[#This Row],[time_taken_in_mins]]&lt;=20,"SLA_MET","SLA_NOT_MET")</f>
        <v>SLA_MET</v>
      </c>
    </row>
    <row r="1329" spans="1:17" ht="15" customHeight="1" x14ac:dyDescent="0.25">
      <c r="A1329" s="11" t="s">
        <v>370</v>
      </c>
      <c r="B1329" s="12">
        <v>45141.566018518519</v>
      </c>
      <c r="C1329" s="15">
        <v>45141.568472222221</v>
      </c>
      <c r="D1329" s="16" t="s">
        <v>13</v>
      </c>
      <c r="E1329" s="16" t="s">
        <v>28</v>
      </c>
      <c r="F1329" s="16" t="s">
        <v>18</v>
      </c>
      <c r="G1329" s="107" t="s">
        <v>29</v>
      </c>
      <c r="H13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29" s="48">
        <f>tbl_raw_data[[#This Row],[Date Actioned]]-tbl_raw_data[[#This Row],[Date Tagged]]</f>
        <v>2.4537037024856545E-3</v>
      </c>
      <c r="J1329" s="50">
        <f>HOUR(tbl_raw_data[[#This Row],[time_taken]])*60+MINUTE(tbl_raw_data[[#This Row],[time_taken]])+SECOND(tbl_raw_data[[#This Row],[time_taken]])/60</f>
        <v>3.5333333333333332</v>
      </c>
      <c r="K1329" s="54">
        <f>DATE(YEAR(tbl_raw_data[[#This Row],[Date Actioned]]), MONTH(tbl_raw_data[[#This Row],[Date Actioned]]), DAY(tbl_raw_data[[#This Row],[Date Actioned]]))</f>
        <v>45141</v>
      </c>
      <c r="L1329" s="55" t="str">
        <f>UPPER(TEXT(tbl_raw_data[[#This Row],[Updated_date]],"MMMM"))</f>
        <v>AUGUST</v>
      </c>
      <c r="M1329" s="55" t="str">
        <f>UPPER("Week "&amp;IF(ROUNDUP(DAY(tbl_raw_data[[#This Row],[Updated_date]])/7,0)=5,4,ROUNDUP(DAY(tbl_raw_data[[#This Row],[Updated_date]])/7,0)))</f>
        <v>WEEK 1</v>
      </c>
      <c r="N1329" s="57" t="str">
        <f>UPPER(VLOOKUP(tbl_raw_data[[#This Row],[Analyst]],[1]setting!$A$1:$B$15,2,0))</f>
        <v>RAJ</v>
      </c>
      <c r="O1329" s="57" t="str">
        <f>UPPER(tbl_raw_data[[#This Row],[Outcome]])</f>
        <v>APPROVE</v>
      </c>
      <c r="P1329" s="57" t="str">
        <f>UPPER(tbl_raw_data[[#This Row],[Queue Name]])</f>
        <v>CONSUMER EXISTING</v>
      </c>
      <c r="Q1329" s="57" t="str">
        <f>IF(tbl_raw_data[[#This Row],[time_taken_in_mins]]&lt;=20,"SLA_MET","SLA_NOT_MET")</f>
        <v>SLA_MET</v>
      </c>
    </row>
    <row r="1330" spans="1:17" ht="15" customHeight="1" x14ac:dyDescent="0.25">
      <c r="A1330" s="22" t="s">
        <v>5944</v>
      </c>
      <c r="B1330" s="6">
        <v>45141.566203703704</v>
      </c>
      <c r="C1330" s="7">
        <v>45141.577951388892</v>
      </c>
      <c r="D1330" s="8" t="s">
        <v>29</v>
      </c>
      <c r="E1330" s="10" t="s">
        <v>41</v>
      </c>
      <c r="F1330" s="8" t="s">
        <v>55</v>
      </c>
      <c r="G1330" s="109"/>
      <c r="H13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30" s="48">
        <f>tbl_raw_data[[#This Row],[Date Actioned]]-tbl_raw_data[[#This Row],[Date Tagged]]</f>
        <v>1.1747685188311152E-2</v>
      </c>
      <c r="J1330" s="50">
        <f>HOUR(tbl_raw_data[[#This Row],[time_taken]])*60+MINUTE(tbl_raw_data[[#This Row],[time_taken]])+SECOND(tbl_raw_data[[#This Row],[time_taken]])/60</f>
        <v>16.916666666666668</v>
      </c>
      <c r="K1330" s="54">
        <f>DATE(YEAR(tbl_raw_data[[#This Row],[Date Actioned]]), MONTH(tbl_raw_data[[#This Row],[Date Actioned]]), DAY(tbl_raw_data[[#This Row],[Date Actioned]]))</f>
        <v>45141</v>
      </c>
      <c r="L1330" s="55" t="str">
        <f>UPPER(TEXT(tbl_raw_data[[#This Row],[Updated_date]],"MMMM"))</f>
        <v>AUGUST</v>
      </c>
      <c r="M1330" s="55" t="str">
        <f>UPPER("Week "&amp;IF(ROUNDUP(DAY(tbl_raw_data[[#This Row],[Updated_date]])/7,0)=5,4,ROUNDUP(DAY(tbl_raw_data[[#This Row],[Updated_date]])/7,0)))</f>
        <v>WEEK 1</v>
      </c>
      <c r="N1330" s="57" t="str">
        <f>UPPER(VLOOKUP(tbl_raw_data[[#This Row],[Analyst]],[1]setting!$A$1:$B$15,2,0))</f>
        <v>CAMERON</v>
      </c>
      <c r="O1330" s="57" t="str">
        <f>UPPER(tbl_raw_data[[#This Row],[Outcome]])</f>
        <v>APPROVE</v>
      </c>
      <c r="P1330" s="57" t="str">
        <f>UPPER(tbl_raw_data[[#This Row],[Queue Name]])</f>
        <v>CONSUMER POST BUREAU</v>
      </c>
      <c r="Q1330" s="57" t="str">
        <f>IF(tbl_raw_data[[#This Row],[time_taken_in_mins]]&lt;=20,"SLA_MET","SLA_NOT_MET")</f>
        <v>SLA_MET</v>
      </c>
    </row>
    <row r="1331" spans="1:17" ht="15" customHeight="1" x14ac:dyDescent="0.25">
      <c r="A1331" s="5" t="s">
        <v>5470</v>
      </c>
      <c r="B1331" s="12">
        <v>45141.566365740742</v>
      </c>
      <c r="C1331" s="15">
        <v>45141.576932870368</v>
      </c>
      <c r="D1331" s="16" t="s">
        <v>13</v>
      </c>
      <c r="E1331" s="16" t="s">
        <v>9</v>
      </c>
      <c r="F1331" s="16" t="s">
        <v>109</v>
      </c>
      <c r="G1331" s="107" t="s">
        <v>29</v>
      </c>
      <c r="H13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1" s="48">
        <f>tbl_raw_data[[#This Row],[Date Actioned]]-tbl_raw_data[[#This Row],[Date Tagged]]</f>
        <v>1.056712962599704E-2</v>
      </c>
      <c r="J1331" s="50">
        <f>HOUR(tbl_raw_data[[#This Row],[time_taken]])*60+MINUTE(tbl_raw_data[[#This Row],[time_taken]])+SECOND(tbl_raw_data[[#This Row],[time_taken]])/60</f>
        <v>15.216666666666667</v>
      </c>
      <c r="K1331" s="54">
        <f>DATE(YEAR(tbl_raw_data[[#This Row],[Date Actioned]]), MONTH(tbl_raw_data[[#This Row],[Date Actioned]]), DAY(tbl_raw_data[[#This Row],[Date Actioned]]))</f>
        <v>45141</v>
      </c>
      <c r="L1331" s="55" t="str">
        <f>UPPER(TEXT(tbl_raw_data[[#This Row],[Updated_date]],"MMMM"))</f>
        <v>AUGUST</v>
      </c>
      <c r="M1331" s="55" t="str">
        <f>UPPER("Week "&amp;IF(ROUNDUP(DAY(tbl_raw_data[[#This Row],[Updated_date]])/7,0)=5,4,ROUNDUP(DAY(tbl_raw_data[[#This Row],[Updated_date]])/7,0)))</f>
        <v>WEEK 1</v>
      </c>
      <c r="N1331" s="57" t="str">
        <f>UPPER(VLOOKUP(tbl_raw_data[[#This Row],[Analyst]],[1]setting!$A$1:$B$15,2,0))</f>
        <v>NAVED</v>
      </c>
      <c r="O1331" s="57" t="str">
        <f>UPPER(tbl_raw_data[[#This Row],[Outcome]])</f>
        <v>APPROVE</v>
      </c>
      <c r="P1331" s="57" t="str">
        <f>UPPER(tbl_raw_data[[#This Row],[Queue Name]])</f>
        <v>CONSUMER PRE BUREAU</v>
      </c>
      <c r="Q1331" s="57" t="str">
        <f>IF(tbl_raw_data[[#This Row],[time_taken_in_mins]]&lt;=20,"SLA_MET","SLA_NOT_MET")</f>
        <v>SLA_MET</v>
      </c>
    </row>
    <row r="1332" spans="1:17" ht="15" customHeight="1" x14ac:dyDescent="0.25">
      <c r="A1332" s="11" t="s">
        <v>3528</v>
      </c>
      <c r="B1332" s="6">
        <v>45141.567256944443</v>
      </c>
      <c r="C1332" s="9">
        <v>45141.574317129627</v>
      </c>
      <c r="D1332" s="10" t="s">
        <v>13</v>
      </c>
      <c r="E1332" s="10" t="s">
        <v>9</v>
      </c>
      <c r="F1332" s="10" t="s">
        <v>18</v>
      </c>
      <c r="G1332" s="108" t="s">
        <v>21</v>
      </c>
      <c r="H13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2" s="48">
        <f>tbl_raw_data[[#This Row],[Date Actioned]]-tbl_raw_data[[#This Row],[Date Tagged]]</f>
        <v>7.0601851839455776E-3</v>
      </c>
      <c r="J1332" s="50">
        <f>HOUR(tbl_raw_data[[#This Row],[time_taken]])*60+MINUTE(tbl_raw_data[[#This Row],[time_taken]])+SECOND(tbl_raw_data[[#This Row],[time_taken]])/60</f>
        <v>10.166666666666666</v>
      </c>
      <c r="K1332" s="54">
        <f>DATE(YEAR(tbl_raw_data[[#This Row],[Date Actioned]]), MONTH(tbl_raw_data[[#This Row],[Date Actioned]]), DAY(tbl_raw_data[[#This Row],[Date Actioned]]))</f>
        <v>45141</v>
      </c>
      <c r="L1332" s="55" t="str">
        <f>UPPER(TEXT(tbl_raw_data[[#This Row],[Updated_date]],"MMMM"))</f>
        <v>AUGUST</v>
      </c>
      <c r="M1332" s="55" t="str">
        <f>UPPER("Week "&amp;IF(ROUNDUP(DAY(tbl_raw_data[[#This Row],[Updated_date]])/7,0)=5,4,ROUNDUP(DAY(tbl_raw_data[[#This Row],[Updated_date]])/7,0)))</f>
        <v>WEEK 1</v>
      </c>
      <c r="N1332" s="57" t="str">
        <f>UPPER(VLOOKUP(tbl_raw_data[[#This Row],[Analyst]],[1]setting!$A$1:$B$15,2,0))</f>
        <v>RAJ</v>
      </c>
      <c r="O1332" s="57" t="str">
        <f>UPPER(tbl_raw_data[[#This Row],[Outcome]])</f>
        <v>APPROVE</v>
      </c>
      <c r="P1332" s="57" t="str">
        <f>UPPER(tbl_raw_data[[#This Row],[Queue Name]])</f>
        <v>CONSUMER PRE BUREAU</v>
      </c>
      <c r="Q1332" s="57" t="str">
        <f>IF(tbl_raw_data[[#This Row],[time_taken_in_mins]]&lt;=20,"SLA_MET","SLA_NOT_MET")</f>
        <v>SLA_MET</v>
      </c>
    </row>
    <row r="1333" spans="1:17" x14ac:dyDescent="0.25">
      <c r="A1333" s="11" t="s">
        <v>2581</v>
      </c>
      <c r="B1333" s="12">
        <v>45141.56890046296</v>
      </c>
      <c r="C1333" s="15">
        <v>45141.574687499997</v>
      </c>
      <c r="D1333" s="16" t="s">
        <v>8</v>
      </c>
      <c r="E1333" s="16" t="s">
        <v>28</v>
      </c>
      <c r="F1333" s="16" t="s">
        <v>42</v>
      </c>
      <c r="G1333" s="107" t="s">
        <v>172</v>
      </c>
      <c r="H13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33" s="48">
        <f>tbl_raw_data[[#This Row],[Date Actioned]]-tbl_raw_data[[#This Row],[Date Tagged]]</f>
        <v>5.7870370364980772E-3</v>
      </c>
      <c r="J1333" s="50">
        <f>HOUR(tbl_raw_data[[#This Row],[time_taken]])*60+MINUTE(tbl_raw_data[[#This Row],[time_taken]])+SECOND(tbl_raw_data[[#This Row],[time_taken]])/60</f>
        <v>8.3333333333333339</v>
      </c>
      <c r="K1333" s="54">
        <f>DATE(YEAR(tbl_raw_data[[#This Row],[Date Actioned]]), MONTH(tbl_raw_data[[#This Row],[Date Actioned]]), DAY(tbl_raw_data[[#This Row],[Date Actioned]]))</f>
        <v>45141</v>
      </c>
      <c r="L1333" s="55" t="str">
        <f>UPPER(TEXT(tbl_raw_data[[#This Row],[Updated_date]],"MMMM"))</f>
        <v>AUGUST</v>
      </c>
      <c r="M1333" s="55" t="str">
        <f>UPPER("Week "&amp;IF(ROUNDUP(DAY(tbl_raw_data[[#This Row],[Updated_date]])/7,0)=5,4,ROUNDUP(DAY(tbl_raw_data[[#This Row],[Updated_date]])/7,0)))</f>
        <v>WEEK 1</v>
      </c>
      <c r="N1333" s="57" t="str">
        <f>UPPER(VLOOKUP(tbl_raw_data[[#This Row],[Analyst]],[1]setting!$A$1:$B$15,2,0))</f>
        <v>NITESH</v>
      </c>
      <c r="O1333" s="57" t="str">
        <f>UPPER(tbl_raw_data[[#This Row],[Outcome]])</f>
        <v>WITHDRAW</v>
      </c>
      <c r="P1333" s="57" t="str">
        <f>UPPER(tbl_raw_data[[#This Row],[Queue Name]])</f>
        <v>CONSUMER EXISTING</v>
      </c>
      <c r="Q1333" s="57" t="str">
        <f>IF(tbl_raw_data[[#This Row],[time_taken_in_mins]]&lt;=20,"SLA_MET","SLA_NOT_MET")</f>
        <v>SLA_MET</v>
      </c>
    </row>
    <row r="1334" spans="1:17" ht="15" customHeight="1" x14ac:dyDescent="0.25">
      <c r="A1334" s="22" t="s">
        <v>159</v>
      </c>
      <c r="B1334" s="12">
        <v>45141.574004629627</v>
      </c>
      <c r="C1334" s="15">
        <v>45141.575740740744</v>
      </c>
      <c r="D1334" s="16" t="s">
        <v>13</v>
      </c>
      <c r="E1334" s="16" t="s">
        <v>28</v>
      </c>
      <c r="F1334" s="16" t="s">
        <v>18</v>
      </c>
      <c r="G1334" s="107" t="s">
        <v>53</v>
      </c>
      <c r="H13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4" s="48">
        <f>tbl_raw_data[[#This Row],[Date Actioned]]-tbl_raw_data[[#This Row],[Date Tagged]]</f>
        <v>1.7361111167701893E-3</v>
      </c>
      <c r="J1334" s="50">
        <f>HOUR(tbl_raw_data[[#This Row],[time_taken]])*60+MINUTE(tbl_raw_data[[#This Row],[time_taken]])+SECOND(tbl_raw_data[[#This Row],[time_taken]])/60</f>
        <v>2.5</v>
      </c>
      <c r="K1334" s="54">
        <f>DATE(YEAR(tbl_raw_data[[#This Row],[Date Actioned]]), MONTH(tbl_raw_data[[#This Row],[Date Actioned]]), DAY(tbl_raw_data[[#This Row],[Date Actioned]]))</f>
        <v>45141</v>
      </c>
      <c r="L1334" s="55" t="str">
        <f>UPPER(TEXT(tbl_raw_data[[#This Row],[Updated_date]],"MMMM"))</f>
        <v>AUGUST</v>
      </c>
      <c r="M1334" s="55" t="str">
        <f>UPPER("Week "&amp;IF(ROUNDUP(DAY(tbl_raw_data[[#This Row],[Updated_date]])/7,0)=5,4,ROUNDUP(DAY(tbl_raw_data[[#This Row],[Updated_date]])/7,0)))</f>
        <v>WEEK 1</v>
      </c>
      <c r="N1334" s="57" t="str">
        <f>UPPER(VLOOKUP(tbl_raw_data[[#This Row],[Analyst]],[1]setting!$A$1:$B$15,2,0))</f>
        <v>RAJ</v>
      </c>
      <c r="O1334" s="57" t="str">
        <f>UPPER(tbl_raw_data[[#This Row],[Outcome]])</f>
        <v>APPROVE</v>
      </c>
      <c r="P1334" s="57" t="str">
        <f>UPPER(tbl_raw_data[[#This Row],[Queue Name]])</f>
        <v>CONSUMER EXISTING</v>
      </c>
      <c r="Q1334" s="57" t="str">
        <f>IF(tbl_raw_data[[#This Row],[time_taken_in_mins]]&lt;=20,"SLA_MET","SLA_NOT_MET")</f>
        <v>SLA_MET</v>
      </c>
    </row>
    <row r="1335" spans="1:17" x14ac:dyDescent="0.25">
      <c r="A1335" s="22" t="s">
        <v>606</v>
      </c>
      <c r="B1335" s="6">
        <v>45141.581122685187</v>
      </c>
      <c r="C1335" s="9">
        <v>45141.584131944444</v>
      </c>
      <c r="D1335" s="10" t="s">
        <v>8</v>
      </c>
      <c r="E1335" s="10" t="s">
        <v>28</v>
      </c>
      <c r="F1335" s="10" t="s">
        <v>18</v>
      </c>
      <c r="G1335" s="108" t="s">
        <v>172</v>
      </c>
      <c r="H13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35" s="48">
        <f>tbl_raw_data[[#This Row],[Date Actioned]]-tbl_raw_data[[#This Row],[Date Tagged]]</f>
        <v>3.009259256941732E-3</v>
      </c>
      <c r="J1335" s="50">
        <f>HOUR(tbl_raw_data[[#This Row],[time_taken]])*60+MINUTE(tbl_raw_data[[#This Row],[time_taken]])+SECOND(tbl_raw_data[[#This Row],[time_taken]])/60</f>
        <v>4.333333333333333</v>
      </c>
      <c r="K1335" s="54">
        <f>DATE(YEAR(tbl_raw_data[[#This Row],[Date Actioned]]), MONTH(tbl_raw_data[[#This Row],[Date Actioned]]), DAY(tbl_raw_data[[#This Row],[Date Actioned]]))</f>
        <v>45141</v>
      </c>
      <c r="L1335" s="55" t="str">
        <f>UPPER(TEXT(tbl_raw_data[[#This Row],[Updated_date]],"MMMM"))</f>
        <v>AUGUST</v>
      </c>
      <c r="M1335" s="55" t="str">
        <f>UPPER("Week "&amp;IF(ROUNDUP(DAY(tbl_raw_data[[#This Row],[Updated_date]])/7,0)=5,4,ROUNDUP(DAY(tbl_raw_data[[#This Row],[Updated_date]])/7,0)))</f>
        <v>WEEK 1</v>
      </c>
      <c r="N1335" s="57" t="str">
        <f>UPPER(VLOOKUP(tbl_raw_data[[#This Row],[Analyst]],[1]setting!$A$1:$B$15,2,0))</f>
        <v>RAJ</v>
      </c>
      <c r="O1335" s="57" t="str">
        <f>UPPER(tbl_raw_data[[#This Row],[Outcome]])</f>
        <v>WITHDRAW</v>
      </c>
      <c r="P1335" s="57" t="str">
        <f>UPPER(tbl_raw_data[[#This Row],[Queue Name]])</f>
        <v>CONSUMER EXISTING</v>
      </c>
      <c r="Q1335" s="57" t="str">
        <f>IF(tbl_raw_data[[#This Row],[time_taken_in_mins]]&lt;=20,"SLA_MET","SLA_NOT_MET")</f>
        <v>SLA_MET</v>
      </c>
    </row>
    <row r="1336" spans="1:17" ht="15" customHeight="1" x14ac:dyDescent="0.25">
      <c r="A1336" s="5" t="s">
        <v>3096</v>
      </c>
      <c r="B1336" s="6">
        <v>45141.581122685187</v>
      </c>
      <c r="C1336" s="9">
        <v>45141.587650462963</v>
      </c>
      <c r="D1336" s="10" t="s">
        <v>13</v>
      </c>
      <c r="E1336" s="10" t="s">
        <v>28</v>
      </c>
      <c r="F1336" s="10" t="s">
        <v>42</v>
      </c>
      <c r="G1336" s="108" t="s">
        <v>29</v>
      </c>
      <c r="H13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6" s="48">
        <f>tbl_raw_data[[#This Row],[Date Actioned]]-tbl_raw_data[[#This Row],[Date Tagged]]</f>
        <v>6.5277777757728472E-3</v>
      </c>
      <c r="J1336" s="50">
        <f>HOUR(tbl_raw_data[[#This Row],[time_taken]])*60+MINUTE(tbl_raw_data[[#This Row],[time_taken]])+SECOND(tbl_raw_data[[#This Row],[time_taken]])/60</f>
        <v>9.4</v>
      </c>
      <c r="K1336" s="54">
        <f>DATE(YEAR(tbl_raw_data[[#This Row],[Date Actioned]]), MONTH(tbl_raw_data[[#This Row],[Date Actioned]]), DAY(tbl_raw_data[[#This Row],[Date Actioned]]))</f>
        <v>45141</v>
      </c>
      <c r="L1336" s="55" t="str">
        <f>UPPER(TEXT(tbl_raw_data[[#This Row],[Updated_date]],"MMMM"))</f>
        <v>AUGUST</v>
      </c>
      <c r="M1336" s="55" t="str">
        <f>UPPER("Week "&amp;IF(ROUNDUP(DAY(tbl_raw_data[[#This Row],[Updated_date]])/7,0)=5,4,ROUNDUP(DAY(tbl_raw_data[[#This Row],[Updated_date]])/7,0)))</f>
        <v>WEEK 1</v>
      </c>
      <c r="N1336" s="57" t="str">
        <f>UPPER(VLOOKUP(tbl_raw_data[[#This Row],[Analyst]],[1]setting!$A$1:$B$15,2,0))</f>
        <v>NITESH</v>
      </c>
      <c r="O1336" s="57" t="str">
        <f>UPPER(tbl_raw_data[[#This Row],[Outcome]])</f>
        <v>APPROVE</v>
      </c>
      <c r="P1336" s="57" t="str">
        <f>UPPER(tbl_raw_data[[#This Row],[Queue Name]])</f>
        <v>CONSUMER EXISTING</v>
      </c>
      <c r="Q1336" s="57" t="str">
        <f>IF(tbl_raw_data[[#This Row],[time_taken_in_mins]]&lt;=20,"SLA_MET","SLA_NOT_MET")</f>
        <v>SLA_MET</v>
      </c>
    </row>
    <row r="1337" spans="1:17" ht="15" customHeight="1" x14ac:dyDescent="0.25">
      <c r="A1337" s="11" t="s">
        <v>625</v>
      </c>
      <c r="B1337" s="12">
        <v>45141.58353009259</v>
      </c>
      <c r="C1337" s="15">
        <v>45141.586585648147</v>
      </c>
      <c r="D1337" s="16" t="s">
        <v>13</v>
      </c>
      <c r="E1337" s="16" t="s">
        <v>41</v>
      </c>
      <c r="F1337" s="16" t="s">
        <v>18</v>
      </c>
      <c r="G1337" s="107" t="s">
        <v>21</v>
      </c>
      <c r="H13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37" s="48">
        <f>tbl_raw_data[[#This Row],[Date Actioned]]-tbl_raw_data[[#This Row],[Date Tagged]]</f>
        <v>3.055555556784384E-3</v>
      </c>
      <c r="J1337" s="50">
        <f>HOUR(tbl_raw_data[[#This Row],[time_taken]])*60+MINUTE(tbl_raw_data[[#This Row],[time_taken]])+SECOND(tbl_raw_data[[#This Row],[time_taken]])/60</f>
        <v>4.4000000000000004</v>
      </c>
      <c r="K1337" s="54">
        <f>DATE(YEAR(tbl_raw_data[[#This Row],[Date Actioned]]), MONTH(tbl_raw_data[[#This Row],[Date Actioned]]), DAY(tbl_raw_data[[#This Row],[Date Actioned]]))</f>
        <v>45141</v>
      </c>
      <c r="L1337" s="55" t="str">
        <f>UPPER(TEXT(tbl_raw_data[[#This Row],[Updated_date]],"MMMM"))</f>
        <v>AUGUST</v>
      </c>
      <c r="M1337" s="55" t="str">
        <f>UPPER("Week "&amp;IF(ROUNDUP(DAY(tbl_raw_data[[#This Row],[Updated_date]])/7,0)=5,4,ROUNDUP(DAY(tbl_raw_data[[#This Row],[Updated_date]])/7,0)))</f>
        <v>WEEK 1</v>
      </c>
      <c r="N1337" s="57" t="str">
        <f>UPPER(VLOOKUP(tbl_raw_data[[#This Row],[Analyst]],[1]setting!$A$1:$B$15,2,0))</f>
        <v>RAJ</v>
      </c>
      <c r="O1337" s="57" t="str">
        <f>UPPER(tbl_raw_data[[#This Row],[Outcome]])</f>
        <v>APPROVE</v>
      </c>
      <c r="P1337" s="57" t="str">
        <f>UPPER(tbl_raw_data[[#This Row],[Queue Name]])</f>
        <v>CONSUMER POST BUREAU</v>
      </c>
      <c r="Q1337" s="57" t="str">
        <f>IF(tbl_raw_data[[#This Row],[time_taken_in_mins]]&lt;=20,"SLA_MET","SLA_NOT_MET")</f>
        <v>SLA_MET</v>
      </c>
    </row>
    <row r="1338" spans="1:17" ht="15" customHeight="1" x14ac:dyDescent="0.25">
      <c r="A1338" s="22" t="s">
        <v>190</v>
      </c>
      <c r="B1338" s="12">
        <v>45141.587847222225</v>
      </c>
      <c r="C1338" s="15">
        <v>45141.58971064815</v>
      </c>
      <c r="D1338" s="16" t="s">
        <v>46</v>
      </c>
      <c r="E1338" s="16" t="s">
        <v>9</v>
      </c>
      <c r="F1338" s="16" t="s">
        <v>14</v>
      </c>
      <c r="G1338" s="107" t="s">
        <v>49</v>
      </c>
      <c r="H13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38" s="48">
        <f>tbl_raw_data[[#This Row],[Date Actioned]]-tbl_raw_data[[#This Row],[Date Tagged]]</f>
        <v>1.8634259249665774E-3</v>
      </c>
      <c r="J1338" s="50">
        <f>HOUR(tbl_raw_data[[#This Row],[time_taken]])*60+MINUTE(tbl_raw_data[[#This Row],[time_taken]])+SECOND(tbl_raw_data[[#This Row],[time_taken]])/60</f>
        <v>2.6833333333333336</v>
      </c>
      <c r="K1338" s="54">
        <f>DATE(YEAR(tbl_raw_data[[#This Row],[Date Actioned]]), MONTH(tbl_raw_data[[#This Row],[Date Actioned]]), DAY(tbl_raw_data[[#This Row],[Date Actioned]]))</f>
        <v>45141</v>
      </c>
      <c r="L1338" s="55" t="str">
        <f>UPPER(TEXT(tbl_raw_data[[#This Row],[Updated_date]],"MMMM"))</f>
        <v>AUGUST</v>
      </c>
      <c r="M1338" s="55" t="str">
        <f>UPPER("Week "&amp;IF(ROUNDUP(DAY(tbl_raw_data[[#This Row],[Updated_date]])/7,0)=5,4,ROUNDUP(DAY(tbl_raw_data[[#This Row],[Updated_date]])/7,0)))</f>
        <v>WEEK 1</v>
      </c>
      <c r="N1338" s="57" t="str">
        <f>UPPER(VLOOKUP(tbl_raw_data[[#This Row],[Analyst]],[1]setting!$A$1:$B$15,2,0))</f>
        <v>HARDIK</v>
      </c>
      <c r="O1338" s="57" t="str">
        <f>UPPER(tbl_raw_data[[#This Row],[Outcome]])</f>
        <v>DECLINE</v>
      </c>
      <c r="P1338" s="57" t="str">
        <f>UPPER(tbl_raw_data[[#This Row],[Queue Name]])</f>
        <v>CONSUMER PRE BUREAU</v>
      </c>
      <c r="Q1338" s="57" t="str">
        <f>IF(tbl_raw_data[[#This Row],[time_taken_in_mins]]&lt;=20,"SLA_MET","SLA_NOT_MET")</f>
        <v>SLA_MET</v>
      </c>
    </row>
    <row r="1339" spans="1:17" ht="15" customHeight="1" x14ac:dyDescent="0.25">
      <c r="A1339" s="22" t="s">
        <v>4242</v>
      </c>
      <c r="B1339" s="6">
        <v>45141.589513888888</v>
      </c>
      <c r="C1339" s="7">
        <v>45141.597627314812</v>
      </c>
      <c r="D1339" s="8" t="s">
        <v>29</v>
      </c>
      <c r="E1339" s="10" t="s">
        <v>41</v>
      </c>
      <c r="F1339" s="8" t="s">
        <v>455</v>
      </c>
      <c r="G1339" s="109"/>
      <c r="H13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39" s="48">
        <f>tbl_raw_data[[#This Row],[Date Actioned]]-tbl_raw_data[[#This Row],[Date Tagged]]</f>
        <v>8.1134259235113859E-3</v>
      </c>
      <c r="J1339" s="50">
        <f>HOUR(tbl_raw_data[[#This Row],[time_taken]])*60+MINUTE(tbl_raw_data[[#This Row],[time_taken]])+SECOND(tbl_raw_data[[#This Row],[time_taken]])/60</f>
        <v>11.683333333333334</v>
      </c>
      <c r="K1339" s="54">
        <f>DATE(YEAR(tbl_raw_data[[#This Row],[Date Actioned]]), MONTH(tbl_raw_data[[#This Row],[Date Actioned]]), DAY(tbl_raw_data[[#This Row],[Date Actioned]]))</f>
        <v>45141</v>
      </c>
      <c r="L1339" s="55" t="str">
        <f>UPPER(TEXT(tbl_raw_data[[#This Row],[Updated_date]],"MMMM"))</f>
        <v>AUGUST</v>
      </c>
      <c r="M1339" s="55" t="str">
        <f>UPPER("Week "&amp;IF(ROUNDUP(DAY(tbl_raw_data[[#This Row],[Updated_date]])/7,0)=5,4,ROUNDUP(DAY(tbl_raw_data[[#This Row],[Updated_date]])/7,0)))</f>
        <v>WEEK 1</v>
      </c>
      <c r="N1339" s="57" t="str">
        <f>UPPER(VLOOKUP(tbl_raw_data[[#This Row],[Analyst]],[1]setting!$A$1:$B$15,2,0))</f>
        <v>ROHAN</v>
      </c>
      <c r="O1339" s="57" t="str">
        <f>UPPER(tbl_raw_data[[#This Row],[Outcome]])</f>
        <v>APPROVE</v>
      </c>
      <c r="P1339" s="57" t="str">
        <f>UPPER(tbl_raw_data[[#This Row],[Queue Name]])</f>
        <v>CONSUMER POST BUREAU</v>
      </c>
      <c r="Q1339" s="57" t="str">
        <f>IF(tbl_raw_data[[#This Row],[time_taken_in_mins]]&lt;=20,"SLA_MET","SLA_NOT_MET")</f>
        <v>SLA_MET</v>
      </c>
    </row>
    <row r="1340" spans="1:17" ht="15" customHeight="1" x14ac:dyDescent="0.25">
      <c r="A1340" s="5" t="s">
        <v>1630</v>
      </c>
      <c r="B1340" s="6">
        <v>45141.592523148145</v>
      </c>
      <c r="C1340" s="9">
        <v>45141.597129629627</v>
      </c>
      <c r="D1340" s="10" t="s">
        <v>46</v>
      </c>
      <c r="E1340" s="10" t="s">
        <v>28</v>
      </c>
      <c r="F1340" s="10" t="s">
        <v>18</v>
      </c>
      <c r="G1340" s="108" t="s">
        <v>151</v>
      </c>
      <c r="H13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0" s="48">
        <f>tbl_raw_data[[#This Row],[Date Actioned]]-tbl_raw_data[[#This Row],[Date Tagged]]</f>
        <v>4.6064814814599231E-3</v>
      </c>
      <c r="J1340" s="50">
        <f>HOUR(tbl_raw_data[[#This Row],[time_taken]])*60+MINUTE(tbl_raw_data[[#This Row],[time_taken]])+SECOND(tbl_raw_data[[#This Row],[time_taken]])/60</f>
        <v>6.6333333333333329</v>
      </c>
      <c r="K1340" s="54">
        <f>DATE(YEAR(tbl_raw_data[[#This Row],[Date Actioned]]), MONTH(tbl_raw_data[[#This Row],[Date Actioned]]), DAY(tbl_raw_data[[#This Row],[Date Actioned]]))</f>
        <v>45141</v>
      </c>
      <c r="L1340" s="55" t="str">
        <f>UPPER(TEXT(tbl_raw_data[[#This Row],[Updated_date]],"MMMM"))</f>
        <v>AUGUST</v>
      </c>
      <c r="M1340" s="55" t="str">
        <f>UPPER("Week "&amp;IF(ROUNDUP(DAY(tbl_raw_data[[#This Row],[Updated_date]])/7,0)=5,4,ROUNDUP(DAY(tbl_raw_data[[#This Row],[Updated_date]])/7,0)))</f>
        <v>WEEK 1</v>
      </c>
      <c r="N1340" s="57" t="str">
        <f>UPPER(VLOOKUP(tbl_raw_data[[#This Row],[Analyst]],[1]setting!$A$1:$B$15,2,0))</f>
        <v>RAJ</v>
      </c>
      <c r="O1340" s="57" t="str">
        <f>UPPER(tbl_raw_data[[#This Row],[Outcome]])</f>
        <v>DECLINE</v>
      </c>
      <c r="P1340" s="57" t="str">
        <f>UPPER(tbl_raw_data[[#This Row],[Queue Name]])</f>
        <v>CONSUMER EXISTING</v>
      </c>
      <c r="Q1340" s="57" t="str">
        <f>IF(tbl_raw_data[[#This Row],[time_taken_in_mins]]&lt;=20,"SLA_MET","SLA_NOT_MET")</f>
        <v>SLA_MET</v>
      </c>
    </row>
    <row r="1341" spans="1:17" ht="15" customHeight="1" x14ac:dyDescent="0.25">
      <c r="A1341" s="5" t="s">
        <v>3925</v>
      </c>
      <c r="B1341" s="12">
        <v>45141.5937037037</v>
      </c>
      <c r="C1341" s="13">
        <v>45141.601319444446</v>
      </c>
      <c r="D1341" s="14" t="s">
        <v>29</v>
      </c>
      <c r="E1341" s="16" t="s">
        <v>28</v>
      </c>
      <c r="F1341" s="14" t="s">
        <v>55</v>
      </c>
      <c r="G1341" s="106"/>
      <c r="H13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41" s="48">
        <f>tbl_raw_data[[#This Row],[Date Actioned]]-tbl_raw_data[[#This Row],[Date Tagged]]</f>
        <v>7.6157407456776127E-3</v>
      </c>
      <c r="J1341" s="50">
        <f>HOUR(tbl_raw_data[[#This Row],[time_taken]])*60+MINUTE(tbl_raw_data[[#This Row],[time_taken]])+SECOND(tbl_raw_data[[#This Row],[time_taken]])/60</f>
        <v>10.966666666666667</v>
      </c>
      <c r="K1341" s="54">
        <f>DATE(YEAR(tbl_raw_data[[#This Row],[Date Actioned]]), MONTH(tbl_raw_data[[#This Row],[Date Actioned]]), DAY(tbl_raw_data[[#This Row],[Date Actioned]]))</f>
        <v>45141</v>
      </c>
      <c r="L1341" s="55" t="str">
        <f>UPPER(TEXT(tbl_raw_data[[#This Row],[Updated_date]],"MMMM"))</f>
        <v>AUGUST</v>
      </c>
      <c r="M1341" s="55" t="str">
        <f>UPPER("Week "&amp;IF(ROUNDUP(DAY(tbl_raw_data[[#This Row],[Updated_date]])/7,0)=5,4,ROUNDUP(DAY(tbl_raw_data[[#This Row],[Updated_date]])/7,0)))</f>
        <v>WEEK 1</v>
      </c>
      <c r="N1341" s="57" t="str">
        <f>UPPER(VLOOKUP(tbl_raw_data[[#This Row],[Analyst]],[1]setting!$A$1:$B$15,2,0))</f>
        <v>CAMERON</v>
      </c>
      <c r="O1341" s="57" t="str">
        <f>UPPER(tbl_raw_data[[#This Row],[Outcome]])</f>
        <v>APPROVE</v>
      </c>
      <c r="P1341" s="57" t="str">
        <f>UPPER(tbl_raw_data[[#This Row],[Queue Name]])</f>
        <v>CONSUMER EXISTING</v>
      </c>
      <c r="Q1341" s="57" t="str">
        <f>IF(tbl_raw_data[[#This Row],[time_taken_in_mins]]&lt;=20,"SLA_MET","SLA_NOT_MET")</f>
        <v>SLA_MET</v>
      </c>
    </row>
    <row r="1342" spans="1:17" ht="15" customHeight="1" x14ac:dyDescent="0.25">
      <c r="A1342" s="11" t="s">
        <v>2906</v>
      </c>
      <c r="B1342" s="6">
        <v>45141.599236111113</v>
      </c>
      <c r="C1342" s="7">
        <v>45141.605486111112</v>
      </c>
      <c r="D1342" s="8" t="s">
        <v>29</v>
      </c>
      <c r="E1342" s="10" t="s">
        <v>41</v>
      </c>
      <c r="F1342" s="8" t="s">
        <v>254</v>
      </c>
      <c r="G1342" s="109"/>
      <c r="H13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42" s="48">
        <f>tbl_raw_data[[#This Row],[Date Actioned]]-tbl_raw_data[[#This Row],[Date Tagged]]</f>
        <v>6.2499999985448085E-3</v>
      </c>
      <c r="J1342" s="50">
        <f>HOUR(tbl_raw_data[[#This Row],[time_taken]])*60+MINUTE(tbl_raw_data[[#This Row],[time_taken]])+SECOND(tbl_raw_data[[#This Row],[time_taken]])/60</f>
        <v>9</v>
      </c>
      <c r="K1342" s="54">
        <f>DATE(YEAR(tbl_raw_data[[#This Row],[Date Actioned]]), MONTH(tbl_raw_data[[#This Row],[Date Actioned]]), DAY(tbl_raw_data[[#This Row],[Date Actioned]]))</f>
        <v>45141</v>
      </c>
      <c r="L1342" s="55" t="str">
        <f>UPPER(TEXT(tbl_raw_data[[#This Row],[Updated_date]],"MMMM"))</f>
        <v>AUGUST</v>
      </c>
      <c r="M1342" s="55" t="str">
        <f>UPPER("Week "&amp;IF(ROUNDUP(DAY(tbl_raw_data[[#This Row],[Updated_date]])/7,0)=5,4,ROUNDUP(DAY(tbl_raw_data[[#This Row],[Updated_date]])/7,0)))</f>
        <v>WEEK 1</v>
      </c>
      <c r="N1342" s="57" t="str">
        <f>UPPER(VLOOKUP(tbl_raw_data[[#This Row],[Analyst]],[1]setting!$A$1:$B$15,2,0))</f>
        <v>FARDIN</v>
      </c>
      <c r="O1342" s="57" t="str">
        <f>UPPER(tbl_raw_data[[#This Row],[Outcome]])</f>
        <v>APPROVE</v>
      </c>
      <c r="P1342" s="57" t="str">
        <f>UPPER(tbl_raw_data[[#This Row],[Queue Name]])</f>
        <v>CONSUMER POST BUREAU</v>
      </c>
      <c r="Q1342" s="57" t="str">
        <f>IF(tbl_raw_data[[#This Row],[time_taken_in_mins]]&lt;=20,"SLA_MET","SLA_NOT_MET")</f>
        <v>SLA_MET</v>
      </c>
    </row>
    <row r="1343" spans="1:17" ht="15" customHeight="1" x14ac:dyDescent="0.25">
      <c r="A1343" s="22" t="s">
        <v>734</v>
      </c>
      <c r="B1343" s="12">
        <v>45141.60324074074</v>
      </c>
      <c r="C1343" s="15">
        <v>45141.606469907405</v>
      </c>
      <c r="D1343" s="16" t="s">
        <v>13</v>
      </c>
      <c r="E1343" s="16" t="s">
        <v>28</v>
      </c>
      <c r="F1343" s="16" t="s">
        <v>18</v>
      </c>
      <c r="G1343" s="107" t="s">
        <v>29</v>
      </c>
      <c r="H13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3" s="48">
        <f>tbl_raw_data[[#This Row],[Date Actioned]]-tbl_raw_data[[#This Row],[Date Tagged]]</f>
        <v>3.2291666648234241E-3</v>
      </c>
      <c r="J1343" s="50">
        <f>HOUR(tbl_raw_data[[#This Row],[time_taken]])*60+MINUTE(tbl_raw_data[[#This Row],[time_taken]])+SECOND(tbl_raw_data[[#This Row],[time_taken]])/60</f>
        <v>4.6500000000000004</v>
      </c>
      <c r="K1343" s="54">
        <f>DATE(YEAR(tbl_raw_data[[#This Row],[Date Actioned]]), MONTH(tbl_raw_data[[#This Row],[Date Actioned]]), DAY(tbl_raw_data[[#This Row],[Date Actioned]]))</f>
        <v>45141</v>
      </c>
      <c r="L1343" s="55" t="str">
        <f>UPPER(TEXT(tbl_raw_data[[#This Row],[Updated_date]],"MMMM"))</f>
        <v>AUGUST</v>
      </c>
      <c r="M1343" s="55" t="str">
        <f>UPPER("Week "&amp;IF(ROUNDUP(DAY(tbl_raw_data[[#This Row],[Updated_date]])/7,0)=5,4,ROUNDUP(DAY(tbl_raw_data[[#This Row],[Updated_date]])/7,0)))</f>
        <v>WEEK 1</v>
      </c>
      <c r="N1343" s="57" t="str">
        <f>UPPER(VLOOKUP(tbl_raw_data[[#This Row],[Analyst]],[1]setting!$A$1:$B$15,2,0))</f>
        <v>RAJ</v>
      </c>
      <c r="O1343" s="57" t="str">
        <f>UPPER(tbl_raw_data[[#This Row],[Outcome]])</f>
        <v>APPROVE</v>
      </c>
      <c r="P1343" s="57" t="str">
        <f>UPPER(tbl_raw_data[[#This Row],[Queue Name]])</f>
        <v>CONSUMER EXISTING</v>
      </c>
      <c r="Q1343" s="57" t="str">
        <f>IF(tbl_raw_data[[#This Row],[time_taken_in_mins]]&lt;=20,"SLA_MET","SLA_NOT_MET")</f>
        <v>SLA_MET</v>
      </c>
    </row>
    <row r="1344" spans="1:17" ht="15" customHeight="1" x14ac:dyDescent="0.25">
      <c r="A1344" s="5" t="s">
        <v>3997</v>
      </c>
      <c r="B1344" s="12">
        <v>45141.604525462964</v>
      </c>
      <c r="C1344" s="15">
        <v>45141.612245370372</v>
      </c>
      <c r="D1344" s="16" t="s">
        <v>8</v>
      </c>
      <c r="E1344" s="16" t="s">
        <v>41</v>
      </c>
      <c r="F1344" s="16" t="s">
        <v>14</v>
      </c>
      <c r="G1344" s="107" t="s">
        <v>82</v>
      </c>
      <c r="H13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44" s="48">
        <f>tbl_raw_data[[#This Row],[Date Actioned]]-tbl_raw_data[[#This Row],[Date Tagged]]</f>
        <v>7.7199074075906537E-3</v>
      </c>
      <c r="J1344" s="50">
        <f>HOUR(tbl_raw_data[[#This Row],[time_taken]])*60+MINUTE(tbl_raw_data[[#This Row],[time_taken]])+SECOND(tbl_raw_data[[#This Row],[time_taken]])/60</f>
        <v>11.116666666666667</v>
      </c>
      <c r="K1344" s="54">
        <f>DATE(YEAR(tbl_raw_data[[#This Row],[Date Actioned]]), MONTH(tbl_raw_data[[#This Row],[Date Actioned]]), DAY(tbl_raw_data[[#This Row],[Date Actioned]]))</f>
        <v>45141</v>
      </c>
      <c r="L1344" s="55" t="str">
        <f>UPPER(TEXT(tbl_raw_data[[#This Row],[Updated_date]],"MMMM"))</f>
        <v>AUGUST</v>
      </c>
      <c r="M1344" s="55" t="str">
        <f>UPPER("Week "&amp;IF(ROUNDUP(DAY(tbl_raw_data[[#This Row],[Updated_date]])/7,0)=5,4,ROUNDUP(DAY(tbl_raw_data[[#This Row],[Updated_date]])/7,0)))</f>
        <v>WEEK 1</v>
      </c>
      <c r="N1344" s="57" t="str">
        <f>UPPER(VLOOKUP(tbl_raw_data[[#This Row],[Analyst]],[1]setting!$A$1:$B$15,2,0))</f>
        <v>HARDIK</v>
      </c>
      <c r="O1344" s="57" t="str">
        <f>UPPER(tbl_raw_data[[#This Row],[Outcome]])</f>
        <v>WITHDRAW</v>
      </c>
      <c r="P1344" s="57" t="str">
        <f>UPPER(tbl_raw_data[[#This Row],[Queue Name]])</f>
        <v>CONSUMER POST BUREAU</v>
      </c>
      <c r="Q1344" s="57" t="str">
        <f>IF(tbl_raw_data[[#This Row],[time_taken_in_mins]]&lt;=20,"SLA_MET","SLA_NOT_MET")</f>
        <v>SLA_MET</v>
      </c>
    </row>
    <row r="1345" spans="1:17" ht="15" customHeight="1" x14ac:dyDescent="0.25">
      <c r="A1345" s="5" t="s">
        <v>1716</v>
      </c>
      <c r="B1345" s="6">
        <v>45141.606550925928</v>
      </c>
      <c r="C1345" s="9">
        <v>45141.611238425925</v>
      </c>
      <c r="D1345" s="10" t="s">
        <v>13</v>
      </c>
      <c r="E1345" s="10" t="s">
        <v>28</v>
      </c>
      <c r="F1345" s="10" t="s">
        <v>18</v>
      </c>
      <c r="G1345" s="108" t="s">
        <v>29</v>
      </c>
      <c r="H13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5" s="48">
        <f>tbl_raw_data[[#This Row],[Date Actioned]]-tbl_raw_data[[#This Row],[Date Tagged]]</f>
        <v>4.687499997089617E-3</v>
      </c>
      <c r="J1345" s="50">
        <f>HOUR(tbl_raw_data[[#This Row],[time_taken]])*60+MINUTE(tbl_raw_data[[#This Row],[time_taken]])+SECOND(tbl_raw_data[[#This Row],[time_taken]])/60</f>
        <v>6.75</v>
      </c>
      <c r="K1345" s="54">
        <f>DATE(YEAR(tbl_raw_data[[#This Row],[Date Actioned]]), MONTH(tbl_raw_data[[#This Row],[Date Actioned]]), DAY(tbl_raw_data[[#This Row],[Date Actioned]]))</f>
        <v>45141</v>
      </c>
      <c r="L1345" s="55" t="str">
        <f>UPPER(TEXT(tbl_raw_data[[#This Row],[Updated_date]],"MMMM"))</f>
        <v>AUGUST</v>
      </c>
      <c r="M1345" s="55" t="str">
        <f>UPPER("Week "&amp;IF(ROUNDUP(DAY(tbl_raw_data[[#This Row],[Updated_date]])/7,0)=5,4,ROUNDUP(DAY(tbl_raw_data[[#This Row],[Updated_date]])/7,0)))</f>
        <v>WEEK 1</v>
      </c>
      <c r="N1345" s="57" t="str">
        <f>UPPER(VLOOKUP(tbl_raw_data[[#This Row],[Analyst]],[1]setting!$A$1:$B$15,2,0))</f>
        <v>RAJ</v>
      </c>
      <c r="O1345" s="57" t="str">
        <f>UPPER(tbl_raw_data[[#This Row],[Outcome]])</f>
        <v>APPROVE</v>
      </c>
      <c r="P1345" s="57" t="str">
        <f>UPPER(tbl_raw_data[[#This Row],[Queue Name]])</f>
        <v>CONSUMER EXISTING</v>
      </c>
      <c r="Q1345" s="57" t="str">
        <f>IF(tbl_raw_data[[#This Row],[time_taken_in_mins]]&lt;=20,"SLA_MET","SLA_NOT_MET")</f>
        <v>SLA_MET</v>
      </c>
    </row>
    <row r="1346" spans="1:17" ht="15" customHeight="1" x14ac:dyDescent="0.25">
      <c r="A1346" s="11" t="s">
        <v>4291</v>
      </c>
      <c r="B1346" s="6">
        <v>45141.607569444444</v>
      </c>
      <c r="C1346" s="9">
        <v>45141.61577546296</v>
      </c>
      <c r="D1346" s="10" t="s">
        <v>8</v>
      </c>
      <c r="E1346" s="10" t="s">
        <v>9</v>
      </c>
      <c r="F1346" s="10" t="s">
        <v>55</v>
      </c>
      <c r="G1346" s="108" t="s">
        <v>4292</v>
      </c>
      <c r="H13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46" s="48">
        <f>tbl_raw_data[[#This Row],[Date Actioned]]-tbl_raw_data[[#This Row],[Date Tagged]]</f>
        <v>8.2060185159207322E-3</v>
      </c>
      <c r="J1346" s="50">
        <f>HOUR(tbl_raw_data[[#This Row],[time_taken]])*60+MINUTE(tbl_raw_data[[#This Row],[time_taken]])+SECOND(tbl_raw_data[[#This Row],[time_taken]])/60</f>
        <v>11.816666666666666</v>
      </c>
      <c r="K1346" s="54">
        <f>DATE(YEAR(tbl_raw_data[[#This Row],[Date Actioned]]), MONTH(tbl_raw_data[[#This Row],[Date Actioned]]), DAY(tbl_raw_data[[#This Row],[Date Actioned]]))</f>
        <v>45141</v>
      </c>
      <c r="L1346" s="55" t="str">
        <f>UPPER(TEXT(tbl_raw_data[[#This Row],[Updated_date]],"MMMM"))</f>
        <v>AUGUST</v>
      </c>
      <c r="M1346" s="55" t="str">
        <f>UPPER("Week "&amp;IF(ROUNDUP(DAY(tbl_raw_data[[#This Row],[Updated_date]])/7,0)=5,4,ROUNDUP(DAY(tbl_raw_data[[#This Row],[Updated_date]])/7,0)))</f>
        <v>WEEK 1</v>
      </c>
      <c r="N1346" s="57" t="str">
        <f>UPPER(VLOOKUP(tbl_raw_data[[#This Row],[Analyst]],[1]setting!$A$1:$B$15,2,0))</f>
        <v>CAMERON</v>
      </c>
      <c r="O1346" s="57" t="str">
        <f>UPPER(tbl_raw_data[[#This Row],[Outcome]])</f>
        <v>WITHDRAW</v>
      </c>
      <c r="P1346" s="57" t="str">
        <f>UPPER(tbl_raw_data[[#This Row],[Queue Name]])</f>
        <v>CONSUMER PRE BUREAU</v>
      </c>
      <c r="Q1346" s="57" t="str">
        <f>IF(tbl_raw_data[[#This Row],[time_taken_in_mins]]&lt;=20,"SLA_MET","SLA_NOT_MET")</f>
        <v>SLA_MET</v>
      </c>
    </row>
    <row r="1347" spans="1:17" ht="15" customHeight="1" x14ac:dyDescent="0.25">
      <c r="A1347" s="11" t="s">
        <v>5525</v>
      </c>
      <c r="B1347" s="12">
        <v>45141.609085648146</v>
      </c>
      <c r="C1347" s="15">
        <v>45141.619803240741</v>
      </c>
      <c r="D1347" s="16" t="s">
        <v>13</v>
      </c>
      <c r="E1347" s="16" t="s">
        <v>9</v>
      </c>
      <c r="F1347" s="16" t="s">
        <v>109</v>
      </c>
      <c r="G1347" s="107" t="s">
        <v>29</v>
      </c>
      <c r="H13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7" s="48">
        <f>tbl_raw_data[[#This Row],[Date Actioned]]-tbl_raw_data[[#This Row],[Date Tagged]]</f>
        <v>1.0717592595028691E-2</v>
      </c>
      <c r="J1347" s="50">
        <f>HOUR(tbl_raw_data[[#This Row],[time_taken]])*60+MINUTE(tbl_raw_data[[#This Row],[time_taken]])+SECOND(tbl_raw_data[[#This Row],[time_taken]])/60</f>
        <v>15.433333333333334</v>
      </c>
      <c r="K1347" s="54">
        <f>DATE(YEAR(tbl_raw_data[[#This Row],[Date Actioned]]), MONTH(tbl_raw_data[[#This Row],[Date Actioned]]), DAY(tbl_raw_data[[#This Row],[Date Actioned]]))</f>
        <v>45141</v>
      </c>
      <c r="L1347" s="55" t="str">
        <f>UPPER(TEXT(tbl_raw_data[[#This Row],[Updated_date]],"MMMM"))</f>
        <v>AUGUST</v>
      </c>
      <c r="M1347" s="55" t="str">
        <f>UPPER("Week "&amp;IF(ROUNDUP(DAY(tbl_raw_data[[#This Row],[Updated_date]])/7,0)=5,4,ROUNDUP(DAY(tbl_raw_data[[#This Row],[Updated_date]])/7,0)))</f>
        <v>WEEK 1</v>
      </c>
      <c r="N1347" s="57" t="str">
        <f>UPPER(VLOOKUP(tbl_raw_data[[#This Row],[Analyst]],[1]setting!$A$1:$B$15,2,0))</f>
        <v>NAVED</v>
      </c>
      <c r="O1347" s="57" t="str">
        <f>UPPER(tbl_raw_data[[#This Row],[Outcome]])</f>
        <v>APPROVE</v>
      </c>
      <c r="P1347" s="57" t="str">
        <f>UPPER(tbl_raw_data[[#This Row],[Queue Name]])</f>
        <v>CONSUMER PRE BUREAU</v>
      </c>
      <c r="Q1347" s="57" t="str">
        <f>IF(tbl_raw_data[[#This Row],[time_taken_in_mins]]&lt;=20,"SLA_MET","SLA_NOT_MET")</f>
        <v>SLA_MET</v>
      </c>
    </row>
    <row r="1348" spans="1:17" ht="15" customHeight="1" x14ac:dyDescent="0.25">
      <c r="A1348" s="22" t="s">
        <v>6511</v>
      </c>
      <c r="B1348" s="6">
        <v>45141.613368055558</v>
      </c>
      <c r="C1348" s="7">
        <v>45141.627233796295</v>
      </c>
      <c r="D1348" s="8" t="s">
        <v>29</v>
      </c>
      <c r="E1348" s="10" t="s">
        <v>28</v>
      </c>
      <c r="F1348" s="8" t="s">
        <v>10</v>
      </c>
      <c r="G1348" s="109"/>
      <c r="H13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48" s="48">
        <f>tbl_raw_data[[#This Row],[Date Actioned]]-tbl_raw_data[[#This Row],[Date Tagged]]</f>
        <v>1.3865740736946464E-2</v>
      </c>
      <c r="J1348" s="50">
        <f>HOUR(tbl_raw_data[[#This Row],[time_taken]])*60+MINUTE(tbl_raw_data[[#This Row],[time_taken]])+SECOND(tbl_raw_data[[#This Row],[time_taken]])/60</f>
        <v>19.966666666666665</v>
      </c>
      <c r="K1348" s="54">
        <f>DATE(YEAR(tbl_raw_data[[#This Row],[Date Actioned]]), MONTH(tbl_raw_data[[#This Row],[Date Actioned]]), DAY(tbl_raw_data[[#This Row],[Date Actioned]]))</f>
        <v>45141</v>
      </c>
      <c r="L1348" s="55" t="str">
        <f>UPPER(TEXT(tbl_raw_data[[#This Row],[Updated_date]],"MMMM"))</f>
        <v>AUGUST</v>
      </c>
      <c r="M1348" s="55" t="str">
        <f>UPPER("Week "&amp;IF(ROUNDUP(DAY(tbl_raw_data[[#This Row],[Updated_date]])/7,0)=5,4,ROUNDUP(DAY(tbl_raw_data[[#This Row],[Updated_date]])/7,0)))</f>
        <v>WEEK 1</v>
      </c>
      <c r="N1348" s="57" t="str">
        <f>UPPER(VLOOKUP(tbl_raw_data[[#This Row],[Analyst]],[1]setting!$A$1:$B$15,2,0))</f>
        <v>SAM</v>
      </c>
      <c r="O1348" s="57" t="str">
        <f>UPPER(tbl_raw_data[[#This Row],[Outcome]])</f>
        <v>APPROVE</v>
      </c>
      <c r="P1348" s="57" t="str">
        <f>UPPER(tbl_raw_data[[#This Row],[Queue Name]])</f>
        <v>CONSUMER EXISTING</v>
      </c>
      <c r="Q1348" s="57" t="str">
        <f>IF(tbl_raw_data[[#This Row],[time_taken_in_mins]]&lt;=20,"SLA_MET","SLA_NOT_MET")</f>
        <v>SLA_MET</v>
      </c>
    </row>
    <row r="1349" spans="1:17" ht="15" customHeight="1" x14ac:dyDescent="0.25">
      <c r="A1349" s="5" t="s">
        <v>2448</v>
      </c>
      <c r="B1349" s="12">
        <v>45141.616886574076</v>
      </c>
      <c r="C1349" s="15">
        <v>45141.622499999998</v>
      </c>
      <c r="D1349" s="16" t="s">
        <v>13</v>
      </c>
      <c r="E1349" s="16" t="s">
        <v>9</v>
      </c>
      <c r="F1349" s="16" t="s">
        <v>42</v>
      </c>
      <c r="G1349" s="107" t="s">
        <v>67</v>
      </c>
      <c r="H13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49" s="48">
        <f>tbl_raw_data[[#This Row],[Date Actioned]]-tbl_raw_data[[#This Row],[Date Tagged]]</f>
        <v>5.6134259211830795E-3</v>
      </c>
      <c r="J1349" s="50">
        <f>HOUR(tbl_raw_data[[#This Row],[time_taken]])*60+MINUTE(tbl_raw_data[[#This Row],[time_taken]])+SECOND(tbl_raw_data[[#This Row],[time_taken]])/60</f>
        <v>8.0833333333333339</v>
      </c>
      <c r="K1349" s="54">
        <f>DATE(YEAR(tbl_raw_data[[#This Row],[Date Actioned]]), MONTH(tbl_raw_data[[#This Row],[Date Actioned]]), DAY(tbl_raw_data[[#This Row],[Date Actioned]]))</f>
        <v>45141</v>
      </c>
      <c r="L1349" s="55" t="str">
        <f>UPPER(TEXT(tbl_raw_data[[#This Row],[Updated_date]],"MMMM"))</f>
        <v>AUGUST</v>
      </c>
      <c r="M1349" s="55" t="str">
        <f>UPPER("Week "&amp;IF(ROUNDUP(DAY(tbl_raw_data[[#This Row],[Updated_date]])/7,0)=5,4,ROUNDUP(DAY(tbl_raw_data[[#This Row],[Updated_date]])/7,0)))</f>
        <v>WEEK 1</v>
      </c>
      <c r="N1349" s="57" t="str">
        <f>UPPER(VLOOKUP(tbl_raw_data[[#This Row],[Analyst]],[1]setting!$A$1:$B$15,2,0))</f>
        <v>NITESH</v>
      </c>
      <c r="O1349" s="57" t="str">
        <f>UPPER(tbl_raw_data[[#This Row],[Outcome]])</f>
        <v>APPROVE</v>
      </c>
      <c r="P1349" s="57" t="str">
        <f>UPPER(tbl_raw_data[[#This Row],[Queue Name]])</f>
        <v>CONSUMER PRE BUREAU</v>
      </c>
      <c r="Q1349" s="57" t="str">
        <f>IF(tbl_raw_data[[#This Row],[time_taken_in_mins]]&lt;=20,"SLA_MET","SLA_NOT_MET")</f>
        <v>SLA_MET</v>
      </c>
    </row>
    <row r="1350" spans="1:17" ht="15" customHeight="1" x14ac:dyDescent="0.25">
      <c r="A1350" s="22" t="s">
        <v>3469</v>
      </c>
      <c r="B1350" s="12">
        <v>45141.617291666669</v>
      </c>
      <c r="C1350" s="15">
        <v>45141.624293981484</v>
      </c>
      <c r="D1350" s="16" t="s">
        <v>8</v>
      </c>
      <c r="E1350" s="16" t="s">
        <v>9</v>
      </c>
      <c r="F1350" s="16" t="s">
        <v>14</v>
      </c>
      <c r="G1350" s="107" t="s">
        <v>132</v>
      </c>
      <c r="H13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0" s="48">
        <f>tbl_raw_data[[#This Row],[Date Actioned]]-tbl_raw_data[[#This Row],[Date Tagged]]</f>
        <v>7.0023148145992309E-3</v>
      </c>
      <c r="J1350" s="50">
        <f>HOUR(tbl_raw_data[[#This Row],[time_taken]])*60+MINUTE(tbl_raw_data[[#This Row],[time_taken]])+SECOND(tbl_raw_data[[#This Row],[time_taken]])/60</f>
        <v>10.083333333333334</v>
      </c>
      <c r="K1350" s="54">
        <f>DATE(YEAR(tbl_raw_data[[#This Row],[Date Actioned]]), MONTH(tbl_raw_data[[#This Row],[Date Actioned]]), DAY(tbl_raw_data[[#This Row],[Date Actioned]]))</f>
        <v>45141</v>
      </c>
      <c r="L1350" s="55" t="str">
        <f>UPPER(TEXT(tbl_raw_data[[#This Row],[Updated_date]],"MMMM"))</f>
        <v>AUGUST</v>
      </c>
      <c r="M1350" s="55" t="str">
        <f>UPPER("Week "&amp;IF(ROUNDUP(DAY(tbl_raw_data[[#This Row],[Updated_date]])/7,0)=5,4,ROUNDUP(DAY(tbl_raw_data[[#This Row],[Updated_date]])/7,0)))</f>
        <v>WEEK 1</v>
      </c>
      <c r="N1350" s="57" t="str">
        <f>UPPER(VLOOKUP(tbl_raw_data[[#This Row],[Analyst]],[1]setting!$A$1:$B$15,2,0))</f>
        <v>HARDIK</v>
      </c>
      <c r="O1350" s="57" t="str">
        <f>UPPER(tbl_raw_data[[#This Row],[Outcome]])</f>
        <v>WITHDRAW</v>
      </c>
      <c r="P1350" s="57" t="str">
        <f>UPPER(tbl_raw_data[[#This Row],[Queue Name]])</f>
        <v>CONSUMER PRE BUREAU</v>
      </c>
      <c r="Q1350" s="57" t="str">
        <f>IF(tbl_raw_data[[#This Row],[time_taken_in_mins]]&lt;=20,"SLA_MET","SLA_NOT_MET")</f>
        <v>SLA_MET</v>
      </c>
    </row>
    <row r="1351" spans="1:17" ht="26.25" x14ac:dyDescent="0.25">
      <c r="A1351" s="5" t="s">
        <v>1803</v>
      </c>
      <c r="B1351" s="6">
        <v>45141.62096064815</v>
      </c>
      <c r="C1351" s="9">
        <v>45141.625775462962</v>
      </c>
      <c r="D1351" s="10" t="s">
        <v>8</v>
      </c>
      <c r="E1351" s="10" t="s">
        <v>28</v>
      </c>
      <c r="F1351" s="10" t="s">
        <v>109</v>
      </c>
      <c r="G1351" s="108" t="s">
        <v>1804</v>
      </c>
      <c r="H13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1" s="48">
        <f>tbl_raw_data[[#This Row],[Date Actioned]]-tbl_raw_data[[#This Row],[Date Tagged]]</f>
        <v>4.8148148125619628E-3</v>
      </c>
      <c r="J1351" s="50">
        <f>HOUR(tbl_raw_data[[#This Row],[time_taken]])*60+MINUTE(tbl_raw_data[[#This Row],[time_taken]])+SECOND(tbl_raw_data[[#This Row],[time_taken]])/60</f>
        <v>6.9333333333333336</v>
      </c>
      <c r="K1351" s="54">
        <f>DATE(YEAR(tbl_raw_data[[#This Row],[Date Actioned]]), MONTH(tbl_raw_data[[#This Row],[Date Actioned]]), DAY(tbl_raw_data[[#This Row],[Date Actioned]]))</f>
        <v>45141</v>
      </c>
      <c r="L1351" s="55" t="str">
        <f>UPPER(TEXT(tbl_raw_data[[#This Row],[Updated_date]],"MMMM"))</f>
        <v>AUGUST</v>
      </c>
      <c r="M1351" s="55" t="str">
        <f>UPPER("Week "&amp;IF(ROUNDUP(DAY(tbl_raw_data[[#This Row],[Updated_date]])/7,0)=5,4,ROUNDUP(DAY(tbl_raw_data[[#This Row],[Updated_date]])/7,0)))</f>
        <v>WEEK 1</v>
      </c>
      <c r="N1351" s="57" t="str">
        <f>UPPER(VLOOKUP(tbl_raw_data[[#This Row],[Analyst]],[1]setting!$A$1:$B$15,2,0))</f>
        <v>NAVED</v>
      </c>
      <c r="O1351" s="57" t="str">
        <f>UPPER(tbl_raw_data[[#This Row],[Outcome]])</f>
        <v>WITHDRAW</v>
      </c>
      <c r="P1351" s="57" t="str">
        <f>UPPER(tbl_raw_data[[#This Row],[Queue Name]])</f>
        <v>CONSUMER EXISTING</v>
      </c>
      <c r="Q1351" s="57" t="str">
        <f>IF(tbl_raw_data[[#This Row],[time_taken_in_mins]]&lt;=20,"SLA_MET","SLA_NOT_MET")</f>
        <v>SLA_MET</v>
      </c>
    </row>
    <row r="1352" spans="1:17" ht="15" customHeight="1" x14ac:dyDescent="0.25">
      <c r="A1352" s="11" t="s">
        <v>1996</v>
      </c>
      <c r="B1352" s="6">
        <v>45141.622129629628</v>
      </c>
      <c r="C1352" s="9">
        <v>45141.627187500002</v>
      </c>
      <c r="D1352" s="10" t="s">
        <v>13</v>
      </c>
      <c r="E1352" s="10" t="s">
        <v>41</v>
      </c>
      <c r="F1352" s="10" t="s">
        <v>18</v>
      </c>
      <c r="G1352" s="108" t="s">
        <v>29</v>
      </c>
      <c r="H13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2" s="48">
        <f>tbl_raw_data[[#This Row],[Date Actioned]]-tbl_raw_data[[#This Row],[Date Tagged]]</f>
        <v>5.0578703740029596E-3</v>
      </c>
      <c r="J1352" s="50">
        <f>HOUR(tbl_raw_data[[#This Row],[time_taken]])*60+MINUTE(tbl_raw_data[[#This Row],[time_taken]])+SECOND(tbl_raw_data[[#This Row],[time_taken]])/60</f>
        <v>7.2833333333333332</v>
      </c>
      <c r="K1352" s="54">
        <f>DATE(YEAR(tbl_raw_data[[#This Row],[Date Actioned]]), MONTH(tbl_raw_data[[#This Row],[Date Actioned]]), DAY(tbl_raw_data[[#This Row],[Date Actioned]]))</f>
        <v>45141</v>
      </c>
      <c r="L1352" s="55" t="str">
        <f>UPPER(TEXT(tbl_raw_data[[#This Row],[Updated_date]],"MMMM"))</f>
        <v>AUGUST</v>
      </c>
      <c r="M1352" s="55" t="str">
        <f>UPPER("Week "&amp;IF(ROUNDUP(DAY(tbl_raw_data[[#This Row],[Updated_date]])/7,0)=5,4,ROUNDUP(DAY(tbl_raw_data[[#This Row],[Updated_date]])/7,0)))</f>
        <v>WEEK 1</v>
      </c>
      <c r="N1352" s="57" t="str">
        <f>UPPER(VLOOKUP(tbl_raw_data[[#This Row],[Analyst]],[1]setting!$A$1:$B$15,2,0))</f>
        <v>RAJ</v>
      </c>
      <c r="O1352" s="57" t="str">
        <f>UPPER(tbl_raw_data[[#This Row],[Outcome]])</f>
        <v>APPROVE</v>
      </c>
      <c r="P1352" s="57" t="str">
        <f>UPPER(tbl_raw_data[[#This Row],[Queue Name]])</f>
        <v>CONSUMER POST BUREAU</v>
      </c>
      <c r="Q1352" s="57" t="str">
        <f>IF(tbl_raw_data[[#This Row],[time_taken_in_mins]]&lt;=20,"SLA_MET","SLA_NOT_MET")</f>
        <v>SLA_MET</v>
      </c>
    </row>
    <row r="1353" spans="1:17" ht="15" customHeight="1" x14ac:dyDescent="0.25">
      <c r="A1353" s="11" t="s">
        <v>3334</v>
      </c>
      <c r="B1353" s="12">
        <v>45141.623726851853</v>
      </c>
      <c r="C1353" s="15">
        <v>45141.630555555559</v>
      </c>
      <c r="D1353" s="16" t="s">
        <v>8</v>
      </c>
      <c r="E1353" s="16" t="s">
        <v>9</v>
      </c>
      <c r="F1353" s="16" t="s">
        <v>42</v>
      </c>
      <c r="G1353" s="107" t="s">
        <v>1362</v>
      </c>
      <c r="H13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3" s="48">
        <f>tbl_raw_data[[#This Row],[Date Actioned]]-tbl_raw_data[[#This Row],[Date Tagged]]</f>
        <v>6.8287037065601908E-3</v>
      </c>
      <c r="J1353" s="50">
        <f>HOUR(tbl_raw_data[[#This Row],[time_taken]])*60+MINUTE(tbl_raw_data[[#This Row],[time_taken]])+SECOND(tbl_raw_data[[#This Row],[time_taken]])/60</f>
        <v>9.8333333333333339</v>
      </c>
      <c r="K1353" s="54">
        <f>DATE(YEAR(tbl_raw_data[[#This Row],[Date Actioned]]), MONTH(tbl_raw_data[[#This Row],[Date Actioned]]), DAY(tbl_raw_data[[#This Row],[Date Actioned]]))</f>
        <v>45141</v>
      </c>
      <c r="L1353" s="55" t="str">
        <f>UPPER(TEXT(tbl_raw_data[[#This Row],[Updated_date]],"MMMM"))</f>
        <v>AUGUST</v>
      </c>
      <c r="M1353" s="55" t="str">
        <f>UPPER("Week "&amp;IF(ROUNDUP(DAY(tbl_raw_data[[#This Row],[Updated_date]])/7,0)=5,4,ROUNDUP(DAY(tbl_raw_data[[#This Row],[Updated_date]])/7,0)))</f>
        <v>WEEK 1</v>
      </c>
      <c r="N1353" s="57" t="str">
        <f>UPPER(VLOOKUP(tbl_raw_data[[#This Row],[Analyst]],[1]setting!$A$1:$B$15,2,0))</f>
        <v>NITESH</v>
      </c>
      <c r="O1353" s="57" t="str">
        <f>UPPER(tbl_raw_data[[#This Row],[Outcome]])</f>
        <v>WITHDRAW</v>
      </c>
      <c r="P1353" s="57" t="str">
        <f>UPPER(tbl_raw_data[[#This Row],[Queue Name]])</f>
        <v>CONSUMER PRE BUREAU</v>
      </c>
      <c r="Q1353" s="57" t="str">
        <f>IF(tbl_raw_data[[#This Row],[time_taken_in_mins]]&lt;=20,"SLA_MET","SLA_NOT_MET")</f>
        <v>SLA_MET</v>
      </c>
    </row>
    <row r="1354" spans="1:17" ht="15" customHeight="1" x14ac:dyDescent="0.25">
      <c r="A1354" s="11" t="s">
        <v>4567</v>
      </c>
      <c r="B1354" s="12">
        <v>45141.623726851853</v>
      </c>
      <c r="C1354" s="15">
        <v>45141.632407407407</v>
      </c>
      <c r="D1354" s="16" t="s">
        <v>46</v>
      </c>
      <c r="E1354" s="16" t="s">
        <v>41</v>
      </c>
      <c r="F1354" s="16" t="s">
        <v>14</v>
      </c>
      <c r="G1354" s="107" t="s">
        <v>1987</v>
      </c>
      <c r="H13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54" s="48">
        <f>tbl_raw_data[[#This Row],[Date Actioned]]-tbl_raw_data[[#This Row],[Date Tagged]]</f>
        <v>8.6805555547471158E-3</v>
      </c>
      <c r="J1354" s="50">
        <f>HOUR(tbl_raw_data[[#This Row],[time_taken]])*60+MINUTE(tbl_raw_data[[#This Row],[time_taken]])+SECOND(tbl_raw_data[[#This Row],[time_taken]])/60</f>
        <v>12.5</v>
      </c>
      <c r="K1354" s="54">
        <f>DATE(YEAR(tbl_raw_data[[#This Row],[Date Actioned]]), MONTH(tbl_raw_data[[#This Row],[Date Actioned]]), DAY(tbl_raw_data[[#This Row],[Date Actioned]]))</f>
        <v>45141</v>
      </c>
      <c r="L1354" s="55" t="str">
        <f>UPPER(TEXT(tbl_raw_data[[#This Row],[Updated_date]],"MMMM"))</f>
        <v>AUGUST</v>
      </c>
      <c r="M1354" s="55" t="str">
        <f>UPPER("Week "&amp;IF(ROUNDUP(DAY(tbl_raw_data[[#This Row],[Updated_date]])/7,0)=5,4,ROUNDUP(DAY(tbl_raw_data[[#This Row],[Updated_date]])/7,0)))</f>
        <v>WEEK 1</v>
      </c>
      <c r="N1354" s="57" t="str">
        <f>UPPER(VLOOKUP(tbl_raw_data[[#This Row],[Analyst]],[1]setting!$A$1:$B$15,2,0))</f>
        <v>HARDIK</v>
      </c>
      <c r="O1354" s="57" t="str">
        <f>UPPER(tbl_raw_data[[#This Row],[Outcome]])</f>
        <v>DECLINE</v>
      </c>
      <c r="P1354" s="57" t="str">
        <f>UPPER(tbl_raw_data[[#This Row],[Queue Name]])</f>
        <v>CONSUMER POST BUREAU</v>
      </c>
      <c r="Q1354" s="57" t="str">
        <f>IF(tbl_raw_data[[#This Row],[time_taken_in_mins]]&lt;=20,"SLA_MET","SLA_NOT_MET")</f>
        <v>SLA_MET</v>
      </c>
    </row>
    <row r="1355" spans="1:17" ht="15" customHeight="1" x14ac:dyDescent="0.25">
      <c r="A1355" s="22" t="s">
        <v>6259</v>
      </c>
      <c r="B1355" s="12">
        <v>45141.624386574076</v>
      </c>
      <c r="C1355" s="13">
        <v>45141.637037037035</v>
      </c>
      <c r="D1355" s="14" t="s">
        <v>29</v>
      </c>
      <c r="E1355" s="16" t="s">
        <v>28</v>
      </c>
      <c r="F1355" s="14" t="s">
        <v>10</v>
      </c>
      <c r="G1355" s="106"/>
      <c r="H13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55" s="48">
        <f>tbl_raw_data[[#This Row],[Date Actioned]]-tbl_raw_data[[#This Row],[Date Tagged]]</f>
        <v>1.265046295884531E-2</v>
      </c>
      <c r="J1355" s="50">
        <f>HOUR(tbl_raw_data[[#This Row],[time_taken]])*60+MINUTE(tbl_raw_data[[#This Row],[time_taken]])+SECOND(tbl_raw_data[[#This Row],[time_taken]])/60</f>
        <v>18.216666666666665</v>
      </c>
      <c r="K1355" s="54">
        <f>DATE(YEAR(tbl_raw_data[[#This Row],[Date Actioned]]), MONTH(tbl_raw_data[[#This Row],[Date Actioned]]), DAY(tbl_raw_data[[#This Row],[Date Actioned]]))</f>
        <v>45141</v>
      </c>
      <c r="L1355" s="55" t="str">
        <f>UPPER(TEXT(tbl_raw_data[[#This Row],[Updated_date]],"MMMM"))</f>
        <v>AUGUST</v>
      </c>
      <c r="M1355" s="55" t="str">
        <f>UPPER("Week "&amp;IF(ROUNDUP(DAY(tbl_raw_data[[#This Row],[Updated_date]])/7,0)=5,4,ROUNDUP(DAY(tbl_raw_data[[#This Row],[Updated_date]])/7,0)))</f>
        <v>WEEK 1</v>
      </c>
      <c r="N1355" s="57" t="str">
        <f>UPPER(VLOOKUP(tbl_raw_data[[#This Row],[Analyst]],[1]setting!$A$1:$B$15,2,0))</f>
        <v>SAM</v>
      </c>
      <c r="O1355" s="57" t="str">
        <f>UPPER(tbl_raw_data[[#This Row],[Outcome]])</f>
        <v>APPROVE</v>
      </c>
      <c r="P1355" s="57" t="str">
        <f>UPPER(tbl_raw_data[[#This Row],[Queue Name]])</f>
        <v>CONSUMER EXISTING</v>
      </c>
      <c r="Q1355" s="57" t="str">
        <f>IF(tbl_raw_data[[#This Row],[time_taken_in_mins]]&lt;=20,"SLA_MET","SLA_NOT_MET")</f>
        <v>SLA_MET</v>
      </c>
    </row>
    <row r="1356" spans="1:17" ht="15" customHeight="1" x14ac:dyDescent="0.25">
      <c r="A1356" s="5" t="s">
        <v>5897</v>
      </c>
      <c r="B1356" s="6">
        <v>45141.628564814811</v>
      </c>
      <c r="C1356" s="7">
        <v>45141.640162037038</v>
      </c>
      <c r="D1356" s="8" t="s">
        <v>29</v>
      </c>
      <c r="E1356" s="10" t="s">
        <v>28</v>
      </c>
      <c r="F1356" s="8" t="s">
        <v>10</v>
      </c>
      <c r="G1356" s="109"/>
      <c r="H13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56" s="48">
        <f>tbl_raw_data[[#This Row],[Date Actioned]]-tbl_raw_data[[#This Row],[Date Tagged]]</f>
        <v>1.1597222226555459E-2</v>
      </c>
      <c r="J1356" s="50">
        <f>HOUR(tbl_raw_data[[#This Row],[time_taken]])*60+MINUTE(tbl_raw_data[[#This Row],[time_taken]])+SECOND(tbl_raw_data[[#This Row],[time_taken]])/60</f>
        <v>16.7</v>
      </c>
      <c r="K1356" s="54">
        <f>DATE(YEAR(tbl_raw_data[[#This Row],[Date Actioned]]), MONTH(tbl_raw_data[[#This Row],[Date Actioned]]), DAY(tbl_raw_data[[#This Row],[Date Actioned]]))</f>
        <v>45141</v>
      </c>
      <c r="L1356" s="55" t="str">
        <f>UPPER(TEXT(tbl_raw_data[[#This Row],[Updated_date]],"MMMM"))</f>
        <v>AUGUST</v>
      </c>
      <c r="M1356" s="55" t="str">
        <f>UPPER("Week "&amp;IF(ROUNDUP(DAY(tbl_raw_data[[#This Row],[Updated_date]])/7,0)=5,4,ROUNDUP(DAY(tbl_raw_data[[#This Row],[Updated_date]])/7,0)))</f>
        <v>WEEK 1</v>
      </c>
      <c r="N1356" s="57" t="str">
        <f>UPPER(VLOOKUP(tbl_raw_data[[#This Row],[Analyst]],[1]setting!$A$1:$B$15,2,0))</f>
        <v>SAM</v>
      </c>
      <c r="O1356" s="57" t="str">
        <f>UPPER(tbl_raw_data[[#This Row],[Outcome]])</f>
        <v>APPROVE</v>
      </c>
      <c r="P1356" s="57" t="str">
        <f>UPPER(tbl_raw_data[[#This Row],[Queue Name]])</f>
        <v>CONSUMER EXISTING</v>
      </c>
      <c r="Q1356" s="57" t="str">
        <f>IF(tbl_raw_data[[#This Row],[time_taken_in_mins]]&lt;=20,"SLA_MET","SLA_NOT_MET")</f>
        <v>SLA_MET</v>
      </c>
    </row>
    <row r="1357" spans="1:17" ht="15" customHeight="1" x14ac:dyDescent="0.25">
      <c r="A1357" s="11" t="s">
        <v>596</v>
      </c>
      <c r="B1357" s="12">
        <v>45141.629293981481</v>
      </c>
      <c r="C1357" s="15">
        <v>45141.632280092592</v>
      </c>
      <c r="D1357" s="16" t="s">
        <v>13</v>
      </c>
      <c r="E1357" s="16" t="s">
        <v>41</v>
      </c>
      <c r="F1357" s="16" t="s">
        <v>18</v>
      </c>
      <c r="G1357" s="107" t="s">
        <v>21</v>
      </c>
      <c r="H13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7" s="48">
        <f>tbl_raw_data[[#This Row],[Date Actioned]]-tbl_raw_data[[#This Row],[Date Tagged]]</f>
        <v>2.9861111106583849E-3</v>
      </c>
      <c r="J1357" s="50">
        <f>HOUR(tbl_raw_data[[#This Row],[time_taken]])*60+MINUTE(tbl_raw_data[[#This Row],[time_taken]])+SECOND(tbl_raw_data[[#This Row],[time_taken]])/60</f>
        <v>4.3</v>
      </c>
      <c r="K1357" s="54">
        <f>DATE(YEAR(tbl_raw_data[[#This Row],[Date Actioned]]), MONTH(tbl_raw_data[[#This Row],[Date Actioned]]), DAY(tbl_raw_data[[#This Row],[Date Actioned]]))</f>
        <v>45141</v>
      </c>
      <c r="L1357" s="55" t="str">
        <f>UPPER(TEXT(tbl_raw_data[[#This Row],[Updated_date]],"MMMM"))</f>
        <v>AUGUST</v>
      </c>
      <c r="M1357" s="55" t="str">
        <f>UPPER("Week "&amp;IF(ROUNDUP(DAY(tbl_raw_data[[#This Row],[Updated_date]])/7,0)=5,4,ROUNDUP(DAY(tbl_raw_data[[#This Row],[Updated_date]])/7,0)))</f>
        <v>WEEK 1</v>
      </c>
      <c r="N1357" s="57" t="str">
        <f>UPPER(VLOOKUP(tbl_raw_data[[#This Row],[Analyst]],[1]setting!$A$1:$B$15,2,0))</f>
        <v>RAJ</v>
      </c>
      <c r="O1357" s="57" t="str">
        <f>UPPER(tbl_raw_data[[#This Row],[Outcome]])</f>
        <v>APPROVE</v>
      </c>
      <c r="P1357" s="57" t="str">
        <f>UPPER(tbl_raw_data[[#This Row],[Queue Name]])</f>
        <v>CONSUMER POST BUREAU</v>
      </c>
      <c r="Q1357" s="57" t="str">
        <f>IF(tbl_raw_data[[#This Row],[time_taken_in_mins]]&lt;=20,"SLA_MET","SLA_NOT_MET")</f>
        <v>SLA_MET</v>
      </c>
    </row>
    <row r="1358" spans="1:17" ht="15" customHeight="1" x14ac:dyDescent="0.25">
      <c r="A1358" s="22" t="s">
        <v>4030</v>
      </c>
      <c r="B1358" s="6">
        <v>45141.629791666666</v>
      </c>
      <c r="C1358" s="9">
        <v>45141.637557870374</v>
      </c>
      <c r="D1358" s="10" t="s">
        <v>13</v>
      </c>
      <c r="E1358" s="10" t="s">
        <v>9</v>
      </c>
      <c r="F1358" s="10" t="s">
        <v>109</v>
      </c>
      <c r="G1358" s="108" t="s">
        <v>155</v>
      </c>
      <c r="H13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8" s="48">
        <f>tbl_raw_data[[#This Row],[Date Actioned]]-tbl_raw_data[[#This Row],[Date Tagged]]</f>
        <v>7.7662037074333057E-3</v>
      </c>
      <c r="J1358" s="50">
        <f>HOUR(tbl_raw_data[[#This Row],[time_taken]])*60+MINUTE(tbl_raw_data[[#This Row],[time_taken]])+SECOND(tbl_raw_data[[#This Row],[time_taken]])/60</f>
        <v>11.183333333333334</v>
      </c>
      <c r="K1358" s="54">
        <f>DATE(YEAR(tbl_raw_data[[#This Row],[Date Actioned]]), MONTH(tbl_raw_data[[#This Row],[Date Actioned]]), DAY(tbl_raw_data[[#This Row],[Date Actioned]]))</f>
        <v>45141</v>
      </c>
      <c r="L1358" s="55" t="str">
        <f>UPPER(TEXT(tbl_raw_data[[#This Row],[Updated_date]],"MMMM"))</f>
        <v>AUGUST</v>
      </c>
      <c r="M1358" s="55" t="str">
        <f>UPPER("Week "&amp;IF(ROUNDUP(DAY(tbl_raw_data[[#This Row],[Updated_date]])/7,0)=5,4,ROUNDUP(DAY(tbl_raw_data[[#This Row],[Updated_date]])/7,0)))</f>
        <v>WEEK 1</v>
      </c>
      <c r="N1358" s="57" t="str">
        <f>UPPER(VLOOKUP(tbl_raw_data[[#This Row],[Analyst]],[1]setting!$A$1:$B$15,2,0))</f>
        <v>NAVED</v>
      </c>
      <c r="O1358" s="57" t="str">
        <f>UPPER(tbl_raw_data[[#This Row],[Outcome]])</f>
        <v>APPROVE</v>
      </c>
      <c r="P1358" s="57" t="str">
        <f>UPPER(tbl_raw_data[[#This Row],[Queue Name]])</f>
        <v>CONSUMER PRE BUREAU</v>
      </c>
      <c r="Q1358" s="57" t="str">
        <f>IF(tbl_raw_data[[#This Row],[time_taken_in_mins]]&lt;=20,"SLA_MET","SLA_NOT_MET")</f>
        <v>SLA_MET</v>
      </c>
    </row>
    <row r="1359" spans="1:17" ht="15" customHeight="1" x14ac:dyDescent="0.25">
      <c r="A1359" s="5" t="s">
        <v>2282</v>
      </c>
      <c r="B1359" s="12">
        <v>45141.631041666667</v>
      </c>
      <c r="C1359" s="15">
        <v>45141.636481481481</v>
      </c>
      <c r="D1359" s="16" t="s">
        <v>13</v>
      </c>
      <c r="E1359" s="16" t="s">
        <v>28</v>
      </c>
      <c r="F1359" s="16" t="s">
        <v>168</v>
      </c>
      <c r="G1359" s="107" t="s">
        <v>29</v>
      </c>
      <c r="H13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59" s="48">
        <f>tbl_raw_data[[#This Row],[Date Actioned]]-tbl_raw_data[[#This Row],[Date Tagged]]</f>
        <v>5.4398148131440394E-3</v>
      </c>
      <c r="J1359" s="50">
        <f>HOUR(tbl_raw_data[[#This Row],[time_taken]])*60+MINUTE(tbl_raw_data[[#This Row],[time_taken]])+SECOND(tbl_raw_data[[#This Row],[time_taken]])/60</f>
        <v>7.833333333333333</v>
      </c>
      <c r="K1359" s="54">
        <f>DATE(YEAR(tbl_raw_data[[#This Row],[Date Actioned]]), MONTH(tbl_raw_data[[#This Row],[Date Actioned]]), DAY(tbl_raw_data[[#This Row],[Date Actioned]]))</f>
        <v>45141</v>
      </c>
      <c r="L1359" s="55" t="str">
        <f>UPPER(TEXT(tbl_raw_data[[#This Row],[Updated_date]],"MMMM"))</f>
        <v>AUGUST</v>
      </c>
      <c r="M1359" s="55" t="str">
        <f>UPPER("Week "&amp;IF(ROUNDUP(DAY(tbl_raw_data[[#This Row],[Updated_date]])/7,0)=5,4,ROUNDUP(DAY(tbl_raw_data[[#This Row],[Updated_date]])/7,0)))</f>
        <v>WEEK 1</v>
      </c>
      <c r="N1359" s="57" t="str">
        <f>UPPER(VLOOKUP(tbl_raw_data[[#This Row],[Analyst]],[1]setting!$A$1:$B$15,2,0))</f>
        <v>MERCEDES</v>
      </c>
      <c r="O1359" s="57" t="str">
        <f>UPPER(tbl_raw_data[[#This Row],[Outcome]])</f>
        <v>APPROVE</v>
      </c>
      <c r="P1359" s="57" t="str">
        <f>UPPER(tbl_raw_data[[#This Row],[Queue Name]])</f>
        <v>CONSUMER EXISTING</v>
      </c>
      <c r="Q1359" s="57" t="str">
        <f>IF(tbl_raw_data[[#This Row],[time_taken_in_mins]]&lt;=20,"SLA_MET","SLA_NOT_MET")</f>
        <v>SLA_MET</v>
      </c>
    </row>
    <row r="1360" spans="1:17" ht="15" customHeight="1" x14ac:dyDescent="0.25">
      <c r="A1360" s="11" t="s">
        <v>4973</v>
      </c>
      <c r="B1360" s="6">
        <v>45141.631874999999</v>
      </c>
      <c r="C1360" s="7">
        <v>45141.641284722224</v>
      </c>
      <c r="D1360" s="8" t="s">
        <v>29</v>
      </c>
      <c r="E1360" s="10" t="s">
        <v>28</v>
      </c>
      <c r="F1360" s="8" t="s">
        <v>168</v>
      </c>
      <c r="G1360" s="109"/>
      <c r="H13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0" s="48">
        <f>tbl_raw_data[[#This Row],[Date Actioned]]-tbl_raw_data[[#This Row],[Date Tagged]]</f>
        <v>9.4097222245181911E-3</v>
      </c>
      <c r="J1360" s="50">
        <f>HOUR(tbl_raw_data[[#This Row],[time_taken]])*60+MINUTE(tbl_raw_data[[#This Row],[time_taken]])+SECOND(tbl_raw_data[[#This Row],[time_taken]])/60</f>
        <v>13.55</v>
      </c>
      <c r="K1360" s="54">
        <f>DATE(YEAR(tbl_raw_data[[#This Row],[Date Actioned]]), MONTH(tbl_raw_data[[#This Row],[Date Actioned]]), DAY(tbl_raw_data[[#This Row],[Date Actioned]]))</f>
        <v>45141</v>
      </c>
      <c r="L1360" s="55" t="str">
        <f>UPPER(TEXT(tbl_raw_data[[#This Row],[Updated_date]],"MMMM"))</f>
        <v>AUGUST</v>
      </c>
      <c r="M1360" s="55" t="str">
        <f>UPPER("Week "&amp;IF(ROUNDUP(DAY(tbl_raw_data[[#This Row],[Updated_date]])/7,0)=5,4,ROUNDUP(DAY(tbl_raw_data[[#This Row],[Updated_date]])/7,0)))</f>
        <v>WEEK 1</v>
      </c>
      <c r="N1360" s="57" t="str">
        <f>UPPER(VLOOKUP(tbl_raw_data[[#This Row],[Analyst]],[1]setting!$A$1:$B$15,2,0))</f>
        <v>MERCEDES</v>
      </c>
      <c r="O1360" s="57" t="str">
        <f>UPPER(tbl_raw_data[[#This Row],[Outcome]])</f>
        <v>APPROVE</v>
      </c>
      <c r="P1360" s="57" t="str">
        <f>UPPER(tbl_raw_data[[#This Row],[Queue Name]])</f>
        <v>CONSUMER EXISTING</v>
      </c>
      <c r="Q1360" s="57" t="str">
        <f>IF(tbl_raw_data[[#This Row],[time_taken_in_mins]]&lt;=20,"SLA_MET","SLA_NOT_MET")</f>
        <v>SLA_MET</v>
      </c>
    </row>
    <row r="1361" spans="1:17" ht="15" customHeight="1" x14ac:dyDescent="0.25">
      <c r="A1361" s="22" t="s">
        <v>3325</v>
      </c>
      <c r="B1361" s="12">
        <v>45141.635671296295</v>
      </c>
      <c r="C1361" s="13">
        <v>45141.642488425925</v>
      </c>
      <c r="D1361" s="14" t="s">
        <v>29</v>
      </c>
      <c r="E1361" s="16" t="s">
        <v>28</v>
      </c>
      <c r="F1361" s="14" t="s">
        <v>10</v>
      </c>
      <c r="G1361" s="106"/>
      <c r="H13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1" s="48">
        <f>tbl_raw_data[[#This Row],[Date Actioned]]-tbl_raw_data[[#This Row],[Date Tagged]]</f>
        <v>6.8171296297805384E-3</v>
      </c>
      <c r="J1361" s="50">
        <f>HOUR(tbl_raw_data[[#This Row],[time_taken]])*60+MINUTE(tbl_raw_data[[#This Row],[time_taken]])+SECOND(tbl_raw_data[[#This Row],[time_taken]])/60</f>
        <v>9.8166666666666664</v>
      </c>
      <c r="K1361" s="54">
        <f>DATE(YEAR(tbl_raw_data[[#This Row],[Date Actioned]]), MONTH(tbl_raw_data[[#This Row],[Date Actioned]]), DAY(tbl_raw_data[[#This Row],[Date Actioned]]))</f>
        <v>45141</v>
      </c>
      <c r="L1361" s="55" t="str">
        <f>UPPER(TEXT(tbl_raw_data[[#This Row],[Updated_date]],"MMMM"))</f>
        <v>AUGUST</v>
      </c>
      <c r="M1361" s="55" t="str">
        <f>UPPER("Week "&amp;IF(ROUNDUP(DAY(tbl_raw_data[[#This Row],[Updated_date]])/7,0)=5,4,ROUNDUP(DAY(tbl_raw_data[[#This Row],[Updated_date]])/7,0)))</f>
        <v>WEEK 1</v>
      </c>
      <c r="N1361" s="57" t="str">
        <f>UPPER(VLOOKUP(tbl_raw_data[[#This Row],[Analyst]],[1]setting!$A$1:$B$15,2,0))</f>
        <v>SAM</v>
      </c>
      <c r="O1361" s="57" t="str">
        <f>UPPER(tbl_raw_data[[#This Row],[Outcome]])</f>
        <v>APPROVE</v>
      </c>
      <c r="P1361" s="57" t="str">
        <f>UPPER(tbl_raw_data[[#This Row],[Queue Name]])</f>
        <v>CONSUMER EXISTING</v>
      </c>
      <c r="Q1361" s="57" t="str">
        <f>IF(tbl_raw_data[[#This Row],[time_taken_in_mins]]&lt;=20,"SLA_MET","SLA_NOT_MET")</f>
        <v>SLA_MET</v>
      </c>
    </row>
    <row r="1362" spans="1:17" ht="15" customHeight="1" x14ac:dyDescent="0.25">
      <c r="A1362" s="5" t="s">
        <v>5968</v>
      </c>
      <c r="B1362" s="6">
        <v>45141.635775462964</v>
      </c>
      <c r="C1362" s="7">
        <v>45141.647569444445</v>
      </c>
      <c r="D1362" s="8" t="s">
        <v>29</v>
      </c>
      <c r="E1362" s="10" t="s">
        <v>41</v>
      </c>
      <c r="F1362" s="8" t="s">
        <v>10</v>
      </c>
      <c r="G1362" s="109"/>
      <c r="H13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2" s="48">
        <f>tbl_raw_data[[#This Row],[Date Actioned]]-tbl_raw_data[[#This Row],[Date Tagged]]</f>
        <v>1.1793981480877846E-2</v>
      </c>
      <c r="J1362" s="50">
        <f>HOUR(tbl_raw_data[[#This Row],[time_taken]])*60+MINUTE(tbl_raw_data[[#This Row],[time_taken]])+SECOND(tbl_raw_data[[#This Row],[time_taken]])/60</f>
        <v>16.983333333333334</v>
      </c>
      <c r="K1362" s="54">
        <f>DATE(YEAR(tbl_raw_data[[#This Row],[Date Actioned]]), MONTH(tbl_raw_data[[#This Row],[Date Actioned]]), DAY(tbl_raw_data[[#This Row],[Date Actioned]]))</f>
        <v>45141</v>
      </c>
      <c r="L1362" s="55" t="str">
        <f>UPPER(TEXT(tbl_raw_data[[#This Row],[Updated_date]],"MMMM"))</f>
        <v>AUGUST</v>
      </c>
      <c r="M1362" s="55" t="str">
        <f>UPPER("Week "&amp;IF(ROUNDUP(DAY(tbl_raw_data[[#This Row],[Updated_date]])/7,0)=5,4,ROUNDUP(DAY(tbl_raw_data[[#This Row],[Updated_date]])/7,0)))</f>
        <v>WEEK 1</v>
      </c>
      <c r="N1362" s="57" t="str">
        <f>UPPER(VLOOKUP(tbl_raw_data[[#This Row],[Analyst]],[1]setting!$A$1:$B$15,2,0))</f>
        <v>SAM</v>
      </c>
      <c r="O1362" s="57" t="str">
        <f>UPPER(tbl_raw_data[[#This Row],[Outcome]])</f>
        <v>APPROVE</v>
      </c>
      <c r="P1362" s="57" t="str">
        <f>UPPER(tbl_raw_data[[#This Row],[Queue Name]])</f>
        <v>CONSUMER POST BUREAU</v>
      </c>
      <c r="Q1362" s="57" t="str">
        <f>IF(tbl_raw_data[[#This Row],[time_taken_in_mins]]&lt;=20,"SLA_MET","SLA_NOT_MET")</f>
        <v>SLA_MET</v>
      </c>
    </row>
    <row r="1363" spans="1:17" ht="15" customHeight="1" x14ac:dyDescent="0.25">
      <c r="A1363" s="22" t="s">
        <v>2059</v>
      </c>
      <c r="B1363" s="6">
        <v>45141.636388888888</v>
      </c>
      <c r="C1363" s="9">
        <v>45141.641539351855</v>
      </c>
      <c r="D1363" s="10" t="s">
        <v>8</v>
      </c>
      <c r="E1363" s="10" t="s">
        <v>41</v>
      </c>
      <c r="F1363" s="10" t="s">
        <v>14</v>
      </c>
      <c r="G1363" s="108" t="s">
        <v>149</v>
      </c>
      <c r="H13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3" s="48">
        <f>tbl_raw_data[[#This Row],[Date Actioned]]-tbl_raw_data[[#This Row],[Date Tagged]]</f>
        <v>5.1504629664123058E-3</v>
      </c>
      <c r="J1363" s="50">
        <f>HOUR(tbl_raw_data[[#This Row],[time_taken]])*60+MINUTE(tbl_raw_data[[#This Row],[time_taken]])+SECOND(tbl_raw_data[[#This Row],[time_taken]])/60</f>
        <v>7.416666666666667</v>
      </c>
      <c r="K1363" s="54">
        <f>DATE(YEAR(tbl_raw_data[[#This Row],[Date Actioned]]), MONTH(tbl_raw_data[[#This Row],[Date Actioned]]), DAY(tbl_raw_data[[#This Row],[Date Actioned]]))</f>
        <v>45141</v>
      </c>
      <c r="L1363" s="55" t="str">
        <f>UPPER(TEXT(tbl_raw_data[[#This Row],[Updated_date]],"MMMM"))</f>
        <v>AUGUST</v>
      </c>
      <c r="M1363" s="55" t="str">
        <f>UPPER("Week "&amp;IF(ROUNDUP(DAY(tbl_raw_data[[#This Row],[Updated_date]])/7,0)=5,4,ROUNDUP(DAY(tbl_raw_data[[#This Row],[Updated_date]])/7,0)))</f>
        <v>WEEK 1</v>
      </c>
      <c r="N1363" s="57" t="str">
        <f>UPPER(VLOOKUP(tbl_raw_data[[#This Row],[Analyst]],[1]setting!$A$1:$B$15,2,0))</f>
        <v>HARDIK</v>
      </c>
      <c r="O1363" s="57" t="str">
        <f>UPPER(tbl_raw_data[[#This Row],[Outcome]])</f>
        <v>WITHDRAW</v>
      </c>
      <c r="P1363" s="57" t="str">
        <f>UPPER(tbl_raw_data[[#This Row],[Queue Name]])</f>
        <v>CONSUMER POST BUREAU</v>
      </c>
      <c r="Q1363" s="57" t="str">
        <f>IF(tbl_raw_data[[#This Row],[time_taken_in_mins]]&lt;=20,"SLA_MET","SLA_NOT_MET")</f>
        <v>SLA_MET</v>
      </c>
    </row>
    <row r="1364" spans="1:17" ht="15" customHeight="1" x14ac:dyDescent="0.25">
      <c r="A1364" s="11" t="s">
        <v>5819</v>
      </c>
      <c r="B1364" s="12">
        <v>45141.636562500003</v>
      </c>
      <c r="C1364" s="13">
        <v>45141.647986111115</v>
      </c>
      <c r="D1364" s="14" t="s">
        <v>29</v>
      </c>
      <c r="E1364" s="16" t="s">
        <v>41</v>
      </c>
      <c r="F1364" s="14" t="s">
        <v>168</v>
      </c>
      <c r="G1364" s="106"/>
      <c r="H13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4" s="48">
        <f>tbl_raw_data[[#This Row],[Date Actioned]]-tbl_raw_data[[#This Row],[Date Tagged]]</f>
        <v>1.1423611111240461E-2</v>
      </c>
      <c r="J1364" s="50">
        <f>HOUR(tbl_raw_data[[#This Row],[time_taken]])*60+MINUTE(tbl_raw_data[[#This Row],[time_taken]])+SECOND(tbl_raw_data[[#This Row],[time_taken]])/60</f>
        <v>16.45</v>
      </c>
      <c r="K1364" s="54">
        <f>DATE(YEAR(tbl_raw_data[[#This Row],[Date Actioned]]), MONTH(tbl_raw_data[[#This Row],[Date Actioned]]), DAY(tbl_raw_data[[#This Row],[Date Actioned]]))</f>
        <v>45141</v>
      </c>
      <c r="L1364" s="55" t="str">
        <f>UPPER(TEXT(tbl_raw_data[[#This Row],[Updated_date]],"MMMM"))</f>
        <v>AUGUST</v>
      </c>
      <c r="M1364" s="55" t="str">
        <f>UPPER("Week "&amp;IF(ROUNDUP(DAY(tbl_raw_data[[#This Row],[Updated_date]])/7,0)=5,4,ROUNDUP(DAY(tbl_raw_data[[#This Row],[Updated_date]])/7,0)))</f>
        <v>WEEK 1</v>
      </c>
      <c r="N1364" s="57" t="str">
        <f>UPPER(VLOOKUP(tbl_raw_data[[#This Row],[Analyst]],[1]setting!$A$1:$B$15,2,0))</f>
        <v>MERCEDES</v>
      </c>
      <c r="O1364" s="57" t="str">
        <f>UPPER(tbl_raw_data[[#This Row],[Outcome]])</f>
        <v>APPROVE</v>
      </c>
      <c r="P1364" s="57" t="str">
        <f>UPPER(tbl_raw_data[[#This Row],[Queue Name]])</f>
        <v>CONSUMER POST BUREAU</v>
      </c>
      <c r="Q1364" s="57" t="str">
        <f>IF(tbl_raw_data[[#This Row],[time_taken_in_mins]]&lt;=20,"SLA_MET","SLA_NOT_MET")</f>
        <v>SLA_MET</v>
      </c>
    </row>
    <row r="1365" spans="1:17" ht="15" customHeight="1" x14ac:dyDescent="0.25">
      <c r="A1365" s="22" t="s">
        <v>3476</v>
      </c>
      <c r="B1365" s="6">
        <v>45141.637708333335</v>
      </c>
      <c r="C1365" s="9">
        <v>45141.64471064815</v>
      </c>
      <c r="D1365" s="10" t="s">
        <v>13</v>
      </c>
      <c r="E1365" s="10" t="s">
        <v>9</v>
      </c>
      <c r="F1365" s="10" t="s">
        <v>109</v>
      </c>
      <c r="G1365" s="108" t="s">
        <v>29</v>
      </c>
      <c r="H13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65" s="48">
        <f>tbl_raw_data[[#This Row],[Date Actioned]]-tbl_raw_data[[#This Row],[Date Tagged]]</f>
        <v>7.0023148145992309E-3</v>
      </c>
      <c r="J1365" s="50">
        <f>HOUR(tbl_raw_data[[#This Row],[time_taken]])*60+MINUTE(tbl_raw_data[[#This Row],[time_taken]])+SECOND(tbl_raw_data[[#This Row],[time_taken]])/60</f>
        <v>10.083333333333334</v>
      </c>
      <c r="K1365" s="54">
        <f>DATE(YEAR(tbl_raw_data[[#This Row],[Date Actioned]]), MONTH(tbl_raw_data[[#This Row],[Date Actioned]]), DAY(tbl_raw_data[[#This Row],[Date Actioned]]))</f>
        <v>45141</v>
      </c>
      <c r="L1365" s="55" t="str">
        <f>UPPER(TEXT(tbl_raw_data[[#This Row],[Updated_date]],"MMMM"))</f>
        <v>AUGUST</v>
      </c>
      <c r="M1365" s="55" t="str">
        <f>UPPER("Week "&amp;IF(ROUNDUP(DAY(tbl_raw_data[[#This Row],[Updated_date]])/7,0)=5,4,ROUNDUP(DAY(tbl_raw_data[[#This Row],[Updated_date]])/7,0)))</f>
        <v>WEEK 1</v>
      </c>
      <c r="N1365" s="57" t="str">
        <f>UPPER(VLOOKUP(tbl_raw_data[[#This Row],[Analyst]],[1]setting!$A$1:$B$15,2,0))</f>
        <v>NAVED</v>
      </c>
      <c r="O1365" s="57" t="str">
        <f>UPPER(tbl_raw_data[[#This Row],[Outcome]])</f>
        <v>APPROVE</v>
      </c>
      <c r="P1365" s="57" t="str">
        <f>UPPER(tbl_raw_data[[#This Row],[Queue Name]])</f>
        <v>CONSUMER PRE BUREAU</v>
      </c>
      <c r="Q1365" s="57" t="str">
        <f>IF(tbl_raw_data[[#This Row],[time_taken_in_mins]]&lt;=20,"SLA_MET","SLA_NOT_MET")</f>
        <v>SLA_MET</v>
      </c>
    </row>
    <row r="1366" spans="1:17" ht="15" customHeight="1" x14ac:dyDescent="0.25">
      <c r="A1366" s="5" t="s">
        <v>81</v>
      </c>
      <c r="B1366" s="12">
        <v>45141.642696759256</v>
      </c>
      <c r="C1366" s="15">
        <v>45141.644050925926</v>
      </c>
      <c r="D1366" s="16" t="s">
        <v>8</v>
      </c>
      <c r="E1366" s="16" t="s">
        <v>41</v>
      </c>
      <c r="F1366" s="16" t="s">
        <v>18</v>
      </c>
      <c r="G1366" s="107" t="s">
        <v>82</v>
      </c>
      <c r="H13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6" s="48">
        <f>tbl_raw_data[[#This Row],[Date Actioned]]-tbl_raw_data[[#This Row],[Date Tagged]]</f>
        <v>1.3541666703531519E-3</v>
      </c>
      <c r="J1366" s="50">
        <f>HOUR(tbl_raw_data[[#This Row],[time_taken]])*60+MINUTE(tbl_raw_data[[#This Row],[time_taken]])+SECOND(tbl_raw_data[[#This Row],[time_taken]])/60</f>
        <v>1.95</v>
      </c>
      <c r="K1366" s="54">
        <f>DATE(YEAR(tbl_raw_data[[#This Row],[Date Actioned]]), MONTH(tbl_raw_data[[#This Row],[Date Actioned]]), DAY(tbl_raw_data[[#This Row],[Date Actioned]]))</f>
        <v>45141</v>
      </c>
      <c r="L1366" s="55" t="str">
        <f>UPPER(TEXT(tbl_raw_data[[#This Row],[Updated_date]],"MMMM"))</f>
        <v>AUGUST</v>
      </c>
      <c r="M1366" s="55" t="str">
        <f>UPPER("Week "&amp;IF(ROUNDUP(DAY(tbl_raw_data[[#This Row],[Updated_date]])/7,0)=5,4,ROUNDUP(DAY(tbl_raw_data[[#This Row],[Updated_date]])/7,0)))</f>
        <v>WEEK 1</v>
      </c>
      <c r="N1366" s="57" t="str">
        <f>UPPER(VLOOKUP(tbl_raw_data[[#This Row],[Analyst]],[1]setting!$A$1:$B$15,2,0))</f>
        <v>RAJ</v>
      </c>
      <c r="O1366" s="57" t="str">
        <f>UPPER(tbl_raw_data[[#This Row],[Outcome]])</f>
        <v>WITHDRAW</v>
      </c>
      <c r="P1366" s="57" t="str">
        <f>UPPER(tbl_raw_data[[#This Row],[Queue Name]])</f>
        <v>CONSUMER POST BUREAU</v>
      </c>
      <c r="Q1366" s="57" t="str">
        <f>IF(tbl_raw_data[[#This Row],[time_taken_in_mins]]&lt;=20,"SLA_MET","SLA_NOT_MET")</f>
        <v>SLA_MET</v>
      </c>
    </row>
    <row r="1367" spans="1:17" ht="15" customHeight="1" x14ac:dyDescent="0.25">
      <c r="A1367" s="11" t="s">
        <v>2473</v>
      </c>
      <c r="B1367" s="6">
        <v>45141.643101851849</v>
      </c>
      <c r="C1367" s="9">
        <v>45141.648761574077</v>
      </c>
      <c r="D1367" s="10" t="s">
        <v>8</v>
      </c>
      <c r="E1367" s="10" t="s">
        <v>41</v>
      </c>
      <c r="F1367" s="10" t="s">
        <v>14</v>
      </c>
      <c r="G1367" s="108" t="s">
        <v>149</v>
      </c>
      <c r="H13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67" s="48">
        <f>tbl_raw_data[[#This Row],[Date Actioned]]-tbl_raw_data[[#This Row],[Date Tagged]]</f>
        <v>5.659722228301689E-3</v>
      </c>
      <c r="J1367" s="50">
        <f>HOUR(tbl_raw_data[[#This Row],[time_taken]])*60+MINUTE(tbl_raw_data[[#This Row],[time_taken]])+SECOND(tbl_raw_data[[#This Row],[time_taken]])/60</f>
        <v>8.15</v>
      </c>
      <c r="K1367" s="54">
        <f>DATE(YEAR(tbl_raw_data[[#This Row],[Date Actioned]]), MONTH(tbl_raw_data[[#This Row],[Date Actioned]]), DAY(tbl_raw_data[[#This Row],[Date Actioned]]))</f>
        <v>45141</v>
      </c>
      <c r="L1367" s="55" t="str">
        <f>UPPER(TEXT(tbl_raw_data[[#This Row],[Updated_date]],"MMMM"))</f>
        <v>AUGUST</v>
      </c>
      <c r="M1367" s="55" t="str">
        <f>UPPER("Week "&amp;IF(ROUNDUP(DAY(tbl_raw_data[[#This Row],[Updated_date]])/7,0)=5,4,ROUNDUP(DAY(tbl_raw_data[[#This Row],[Updated_date]])/7,0)))</f>
        <v>WEEK 1</v>
      </c>
      <c r="N1367" s="57" t="str">
        <f>UPPER(VLOOKUP(tbl_raw_data[[#This Row],[Analyst]],[1]setting!$A$1:$B$15,2,0))</f>
        <v>HARDIK</v>
      </c>
      <c r="O1367" s="57" t="str">
        <f>UPPER(tbl_raw_data[[#This Row],[Outcome]])</f>
        <v>WITHDRAW</v>
      </c>
      <c r="P1367" s="57" t="str">
        <f>UPPER(tbl_raw_data[[#This Row],[Queue Name]])</f>
        <v>CONSUMER POST BUREAU</v>
      </c>
      <c r="Q1367" s="57" t="str">
        <f>IF(tbl_raw_data[[#This Row],[time_taken_in_mins]]&lt;=20,"SLA_MET","SLA_NOT_MET")</f>
        <v>SLA_MET</v>
      </c>
    </row>
    <row r="1368" spans="1:17" ht="15" customHeight="1" x14ac:dyDescent="0.25">
      <c r="A1368" s="5" t="s">
        <v>2643</v>
      </c>
      <c r="B1368" s="12">
        <v>45141.64675925926</v>
      </c>
      <c r="C1368" s="15">
        <v>45141.652604166666</v>
      </c>
      <c r="D1368" s="16" t="s">
        <v>13</v>
      </c>
      <c r="E1368" s="16" t="s">
        <v>9</v>
      </c>
      <c r="F1368" s="16" t="s">
        <v>42</v>
      </c>
      <c r="G1368" s="107" t="s">
        <v>29</v>
      </c>
      <c r="H13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68" s="48">
        <f>tbl_raw_data[[#This Row],[Date Actioned]]-tbl_raw_data[[#This Row],[Date Tagged]]</f>
        <v>5.8449074058444239E-3</v>
      </c>
      <c r="J1368" s="50">
        <f>HOUR(tbl_raw_data[[#This Row],[time_taken]])*60+MINUTE(tbl_raw_data[[#This Row],[time_taken]])+SECOND(tbl_raw_data[[#This Row],[time_taken]])/60</f>
        <v>8.4166666666666661</v>
      </c>
      <c r="K1368" s="54">
        <f>DATE(YEAR(tbl_raw_data[[#This Row],[Date Actioned]]), MONTH(tbl_raw_data[[#This Row],[Date Actioned]]), DAY(tbl_raw_data[[#This Row],[Date Actioned]]))</f>
        <v>45141</v>
      </c>
      <c r="L1368" s="55" t="str">
        <f>UPPER(TEXT(tbl_raw_data[[#This Row],[Updated_date]],"MMMM"))</f>
        <v>AUGUST</v>
      </c>
      <c r="M1368" s="55" t="str">
        <f>UPPER("Week "&amp;IF(ROUNDUP(DAY(tbl_raw_data[[#This Row],[Updated_date]])/7,0)=5,4,ROUNDUP(DAY(tbl_raw_data[[#This Row],[Updated_date]])/7,0)))</f>
        <v>WEEK 1</v>
      </c>
      <c r="N1368" s="57" t="str">
        <f>UPPER(VLOOKUP(tbl_raw_data[[#This Row],[Analyst]],[1]setting!$A$1:$B$15,2,0))</f>
        <v>NITESH</v>
      </c>
      <c r="O1368" s="57" t="str">
        <f>UPPER(tbl_raw_data[[#This Row],[Outcome]])</f>
        <v>APPROVE</v>
      </c>
      <c r="P1368" s="57" t="str">
        <f>UPPER(tbl_raw_data[[#This Row],[Queue Name]])</f>
        <v>CONSUMER PRE BUREAU</v>
      </c>
      <c r="Q1368" s="57" t="str">
        <f>IF(tbl_raw_data[[#This Row],[time_taken_in_mins]]&lt;=20,"SLA_MET","SLA_NOT_MET")</f>
        <v>SLA_MET</v>
      </c>
    </row>
    <row r="1369" spans="1:17" ht="15" customHeight="1" x14ac:dyDescent="0.25">
      <c r="A1369" s="11" t="s">
        <v>5745</v>
      </c>
      <c r="B1369" s="6">
        <v>45141.647268518522</v>
      </c>
      <c r="C1369" s="7">
        <v>45141.658518518518</v>
      </c>
      <c r="D1369" s="8" t="s">
        <v>29</v>
      </c>
      <c r="E1369" s="10" t="s">
        <v>28</v>
      </c>
      <c r="F1369" s="8" t="s">
        <v>10</v>
      </c>
      <c r="G1369" s="109"/>
      <c r="H13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69" s="48">
        <f>tbl_raw_data[[#This Row],[Date Actioned]]-tbl_raw_data[[#This Row],[Date Tagged]]</f>
        <v>1.1249999995925464E-2</v>
      </c>
      <c r="J1369" s="50">
        <f>HOUR(tbl_raw_data[[#This Row],[time_taken]])*60+MINUTE(tbl_raw_data[[#This Row],[time_taken]])+SECOND(tbl_raw_data[[#This Row],[time_taken]])/60</f>
        <v>16.2</v>
      </c>
      <c r="K1369" s="54">
        <f>DATE(YEAR(tbl_raw_data[[#This Row],[Date Actioned]]), MONTH(tbl_raw_data[[#This Row],[Date Actioned]]), DAY(tbl_raw_data[[#This Row],[Date Actioned]]))</f>
        <v>45141</v>
      </c>
      <c r="L1369" s="55" t="str">
        <f>UPPER(TEXT(tbl_raw_data[[#This Row],[Updated_date]],"MMMM"))</f>
        <v>AUGUST</v>
      </c>
      <c r="M1369" s="55" t="str">
        <f>UPPER("Week "&amp;IF(ROUNDUP(DAY(tbl_raw_data[[#This Row],[Updated_date]])/7,0)=5,4,ROUNDUP(DAY(tbl_raw_data[[#This Row],[Updated_date]])/7,0)))</f>
        <v>WEEK 1</v>
      </c>
      <c r="N1369" s="57" t="str">
        <f>UPPER(VLOOKUP(tbl_raw_data[[#This Row],[Analyst]],[1]setting!$A$1:$B$15,2,0))</f>
        <v>SAM</v>
      </c>
      <c r="O1369" s="57" t="str">
        <f>UPPER(tbl_raw_data[[#This Row],[Outcome]])</f>
        <v>APPROVE</v>
      </c>
      <c r="P1369" s="57" t="str">
        <f>UPPER(tbl_raw_data[[#This Row],[Queue Name]])</f>
        <v>CONSUMER EXISTING</v>
      </c>
      <c r="Q1369" s="57" t="str">
        <f>IF(tbl_raw_data[[#This Row],[time_taken_in_mins]]&lt;=20,"SLA_MET","SLA_NOT_MET")</f>
        <v>SLA_MET</v>
      </c>
    </row>
    <row r="1370" spans="1:17" ht="15" customHeight="1" x14ac:dyDescent="0.25">
      <c r="A1370" s="22" t="s">
        <v>2812</v>
      </c>
      <c r="B1370" s="12">
        <v>45141.649212962962</v>
      </c>
      <c r="C1370" s="15">
        <v>45141.655300925922</v>
      </c>
      <c r="D1370" s="16" t="s">
        <v>13</v>
      </c>
      <c r="E1370" s="16" t="s">
        <v>9</v>
      </c>
      <c r="F1370" s="16" t="s">
        <v>14</v>
      </c>
      <c r="G1370" s="107" t="s">
        <v>29</v>
      </c>
      <c r="H13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0" s="48">
        <f>tbl_raw_data[[#This Row],[Date Actioned]]-tbl_raw_data[[#This Row],[Date Tagged]]</f>
        <v>6.0879629600094631E-3</v>
      </c>
      <c r="J1370" s="50">
        <f>HOUR(tbl_raw_data[[#This Row],[time_taken]])*60+MINUTE(tbl_raw_data[[#This Row],[time_taken]])+SECOND(tbl_raw_data[[#This Row],[time_taken]])/60</f>
        <v>8.7666666666666675</v>
      </c>
      <c r="K1370" s="54">
        <f>DATE(YEAR(tbl_raw_data[[#This Row],[Date Actioned]]), MONTH(tbl_raw_data[[#This Row],[Date Actioned]]), DAY(tbl_raw_data[[#This Row],[Date Actioned]]))</f>
        <v>45141</v>
      </c>
      <c r="L1370" s="55" t="str">
        <f>UPPER(TEXT(tbl_raw_data[[#This Row],[Updated_date]],"MMMM"))</f>
        <v>AUGUST</v>
      </c>
      <c r="M1370" s="55" t="str">
        <f>UPPER("Week "&amp;IF(ROUNDUP(DAY(tbl_raw_data[[#This Row],[Updated_date]])/7,0)=5,4,ROUNDUP(DAY(tbl_raw_data[[#This Row],[Updated_date]])/7,0)))</f>
        <v>WEEK 1</v>
      </c>
      <c r="N1370" s="57" t="str">
        <f>UPPER(VLOOKUP(tbl_raw_data[[#This Row],[Analyst]],[1]setting!$A$1:$B$15,2,0))</f>
        <v>HARDIK</v>
      </c>
      <c r="O1370" s="57" t="str">
        <f>UPPER(tbl_raw_data[[#This Row],[Outcome]])</f>
        <v>APPROVE</v>
      </c>
      <c r="P1370" s="57" t="str">
        <f>UPPER(tbl_raw_data[[#This Row],[Queue Name]])</f>
        <v>CONSUMER PRE BUREAU</v>
      </c>
      <c r="Q1370" s="57" t="str">
        <f>IF(tbl_raw_data[[#This Row],[time_taken_in_mins]]&lt;=20,"SLA_MET","SLA_NOT_MET")</f>
        <v>SLA_MET</v>
      </c>
    </row>
    <row r="1371" spans="1:17" x14ac:dyDescent="0.25">
      <c r="A1371" s="22" t="s">
        <v>6030</v>
      </c>
      <c r="B1371" s="12">
        <v>45141.649618055555</v>
      </c>
      <c r="C1371" s="15">
        <v>45141.661608796298</v>
      </c>
      <c r="D1371" s="16" t="s">
        <v>8</v>
      </c>
      <c r="E1371" s="16" t="s">
        <v>28</v>
      </c>
      <c r="F1371" s="16" t="s">
        <v>42</v>
      </c>
      <c r="G1371" s="107" t="s">
        <v>149</v>
      </c>
      <c r="H13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71" s="48">
        <f>tbl_raw_data[[#This Row],[Date Actioned]]-tbl_raw_data[[#This Row],[Date Tagged]]</f>
        <v>1.1990740742476191E-2</v>
      </c>
      <c r="J1371" s="50">
        <f>HOUR(tbl_raw_data[[#This Row],[time_taken]])*60+MINUTE(tbl_raw_data[[#This Row],[time_taken]])+SECOND(tbl_raw_data[[#This Row],[time_taken]])/60</f>
        <v>17.266666666666666</v>
      </c>
      <c r="K1371" s="54">
        <f>DATE(YEAR(tbl_raw_data[[#This Row],[Date Actioned]]), MONTH(tbl_raw_data[[#This Row],[Date Actioned]]), DAY(tbl_raw_data[[#This Row],[Date Actioned]]))</f>
        <v>45141</v>
      </c>
      <c r="L1371" s="55" t="str">
        <f>UPPER(TEXT(tbl_raw_data[[#This Row],[Updated_date]],"MMMM"))</f>
        <v>AUGUST</v>
      </c>
      <c r="M1371" s="55" t="str">
        <f>UPPER("Week "&amp;IF(ROUNDUP(DAY(tbl_raw_data[[#This Row],[Updated_date]])/7,0)=5,4,ROUNDUP(DAY(tbl_raw_data[[#This Row],[Updated_date]])/7,0)))</f>
        <v>WEEK 1</v>
      </c>
      <c r="N1371" s="57" t="str">
        <f>UPPER(VLOOKUP(tbl_raw_data[[#This Row],[Analyst]],[1]setting!$A$1:$B$15,2,0))</f>
        <v>NITESH</v>
      </c>
      <c r="O1371" s="57" t="str">
        <f>UPPER(tbl_raw_data[[#This Row],[Outcome]])</f>
        <v>WITHDRAW</v>
      </c>
      <c r="P1371" s="57" t="str">
        <f>UPPER(tbl_raw_data[[#This Row],[Queue Name]])</f>
        <v>CONSUMER EXISTING</v>
      </c>
      <c r="Q1371" s="57" t="str">
        <f>IF(tbl_raw_data[[#This Row],[time_taken_in_mins]]&lt;=20,"SLA_MET","SLA_NOT_MET")</f>
        <v>SLA_MET</v>
      </c>
    </row>
    <row r="1372" spans="1:17" ht="15" customHeight="1" x14ac:dyDescent="0.25">
      <c r="A1372" s="5" t="s">
        <v>6538</v>
      </c>
      <c r="B1372" s="6">
        <v>45141.649884259263</v>
      </c>
      <c r="C1372" s="7">
        <v>45141.663877314815</v>
      </c>
      <c r="D1372" s="8" t="s">
        <v>29</v>
      </c>
      <c r="E1372" s="10" t="s">
        <v>41</v>
      </c>
      <c r="F1372" s="8" t="s">
        <v>10</v>
      </c>
      <c r="G1372" s="109"/>
      <c r="H13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72" s="48">
        <f>tbl_raw_data[[#This Row],[Date Actioned]]-tbl_raw_data[[#This Row],[Date Tagged]]</f>
        <v>1.3993055552418809E-2</v>
      </c>
      <c r="J1372" s="50">
        <f>HOUR(tbl_raw_data[[#This Row],[time_taken]])*60+MINUTE(tbl_raw_data[[#This Row],[time_taken]])+SECOND(tbl_raw_data[[#This Row],[time_taken]])/60</f>
        <v>20.149999999999999</v>
      </c>
      <c r="K1372" s="54">
        <f>DATE(YEAR(tbl_raw_data[[#This Row],[Date Actioned]]), MONTH(tbl_raw_data[[#This Row],[Date Actioned]]), DAY(tbl_raw_data[[#This Row],[Date Actioned]]))</f>
        <v>45141</v>
      </c>
      <c r="L1372" s="55" t="str">
        <f>UPPER(TEXT(tbl_raw_data[[#This Row],[Updated_date]],"MMMM"))</f>
        <v>AUGUST</v>
      </c>
      <c r="M1372" s="55" t="str">
        <f>UPPER("Week "&amp;IF(ROUNDUP(DAY(tbl_raw_data[[#This Row],[Updated_date]])/7,0)=5,4,ROUNDUP(DAY(tbl_raw_data[[#This Row],[Updated_date]])/7,0)))</f>
        <v>WEEK 1</v>
      </c>
      <c r="N1372" s="57" t="str">
        <f>UPPER(VLOOKUP(tbl_raw_data[[#This Row],[Analyst]],[1]setting!$A$1:$B$15,2,0))</f>
        <v>SAM</v>
      </c>
      <c r="O1372" s="57" t="str">
        <f>UPPER(tbl_raw_data[[#This Row],[Outcome]])</f>
        <v>APPROVE</v>
      </c>
      <c r="P1372" s="57" t="str">
        <f>UPPER(tbl_raw_data[[#This Row],[Queue Name]])</f>
        <v>CONSUMER POST BUREAU</v>
      </c>
      <c r="Q1372" s="57" t="str">
        <f>IF(tbl_raw_data[[#This Row],[time_taken_in_mins]]&lt;=20,"SLA_MET","SLA_NOT_MET")</f>
        <v>SLA_NOT_MET</v>
      </c>
    </row>
    <row r="1373" spans="1:17" ht="15" customHeight="1" x14ac:dyDescent="0.25">
      <c r="A1373" s="11" t="s">
        <v>5385</v>
      </c>
      <c r="B1373" s="12">
        <v>45141.651828703703</v>
      </c>
      <c r="C1373" s="15">
        <v>45141.662175925929</v>
      </c>
      <c r="D1373" s="16" t="s">
        <v>13</v>
      </c>
      <c r="E1373" s="16" t="s">
        <v>28</v>
      </c>
      <c r="F1373" s="16" t="s">
        <v>14</v>
      </c>
      <c r="G1373" s="107" t="s">
        <v>53</v>
      </c>
      <c r="H13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3" s="48">
        <f>tbl_raw_data[[#This Row],[Date Actioned]]-tbl_raw_data[[#This Row],[Date Tagged]]</f>
        <v>1.0347222225391306E-2</v>
      </c>
      <c r="J1373" s="50">
        <f>HOUR(tbl_raw_data[[#This Row],[time_taken]])*60+MINUTE(tbl_raw_data[[#This Row],[time_taken]])+SECOND(tbl_raw_data[[#This Row],[time_taken]])/60</f>
        <v>14.9</v>
      </c>
      <c r="K1373" s="54">
        <f>DATE(YEAR(tbl_raw_data[[#This Row],[Date Actioned]]), MONTH(tbl_raw_data[[#This Row],[Date Actioned]]), DAY(tbl_raw_data[[#This Row],[Date Actioned]]))</f>
        <v>45141</v>
      </c>
      <c r="L1373" s="55" t="str">
        <f>UPPER(TEXT(tbl_raw_data[[#This Row],[Updated_date]],"MMMM"))</f>
        <v>AUGUST</v>
      </c>
      <c r="M1373" s="55" t="str">
        <f>UPPER("Week "&amp;IF(ROUNDUP(DAY(tbl_raw_data[[#This Row],[Updated_date]])/7,0)=5,4,ROUNDUP(DAY(tbl_raw_data[[#This Row],[Updated_date]])/7,0)))</f>
        <v>WEEK 1</v>
      </c>
      <c r="N1373" s="57" t="str">
        <f>UPPER(VLOOKUP(tbl_raw_data[[#This Row],[Analyst]],[1]setting!$A$1:$B$15,2,0))</f>
        <v>HARDIK</v>
      </c>
      <c r="O1373" s="57" t="str">
        <f>UPPER(tbl_raw_data[[#This Row],[Outcome]])</f>
        <v>APPROVE</v>
      </c>
      <c r="P1373" s="57" t="str">
        <f>UPPER(tbl_raw_data[[#This Row],[Queue Name]])</f>
        <v>CONSUMER EXISTING</v>
      </c>
      <c r="Q1373" s="57" t="str">
        <f>IF(tbl_raw_data[[#This Row],[time_taken_in_mins]]&lt;=20,"SLA_MET","SLA_NOT_MET")</f>
        <v>SLA_MET</v>
      </c>
    </row>
    <row r="1374" spans="1:17" ht="15" customHeight="1" x14ac:dyDescent="0.25">
      <c r="A1374" s="22" t="s">
        <v>6410</v>
      </c>
      <c r="B1374" s="6">
        <v>45141.653171296297</v>
      </c>
      <c r="C1374" s="9">
        <v>45141.666435185187</v>
      </c>
      <c r="D1374" s="10" t="s">
        <v>13</v>
      </c>
      <c r="E1374" s="10" t="s">
        <v>9</v>
      </c>
      <c r="F1374" s="10" t="s">
        <v>14</v>
      </c>
      <c r="G1374" s="108" t="s">
        <v>29</v>
      </c>
      <c r="H13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4" s="48">
        <f>tbl_raw_data[[#This Row],[Date Actioned]]-tbl_raw_data[[#This Row],[Date Tagged]]</f>
        <v>1.3263888889923692E-2</v>
      </c>
      <c r="J1374" s="50">
        <f>HOUR(tbl_raw_data[[#This Row],[time_taken]])*60+MINUTE(tbl_raw_data[[#This Row],[time_taken]])+SECOND(tbl_raw_data[[#This Row],[time_taken]])/60</f>
        <v>19.100000000000001</v>
      </c>
      <c r="K1374" s="54">
        <f>DATE(YEAR(tbl_raw_data[[#This Row],[Date Actioned]]), MONTH(tbl_raw_data[[#This Row],[Date Actioned]]), DAY(tbl_raw_data[[#This Row],[Date Actioned]]))</f>
        <v>45141</v>
      </c>
      <c r="L1374" s="55" t="str">
        <f>UPPER(TEXT(tbl_raw_data[[#This Row],[Updated_date]],"MMMM"))</f>
        <v>AUGUST</v>
      </c>
      <c r="M1374" s="55" t="str">
        <f>UPPER("Week "&amp;IF(ROUNDUP(DAY(tbl_raw_data[[#This Row],[Updated_date]])/7,0)=5,4,ROUNDUP(DAY(tbl_raw_data[[#This Row],[Updated_date]])/7,0)))</f>
        <v>WEEK 1</v>
      </c>
      <c r="N1374" s="57" t="str">
        <f>UPPER(VLOOKUP(tbl_raw_data[[#This Row],[Analyst]],[1]setting!$A$1:$B$15,2,0))</f>
        <v>HARDIK</v>
      </c>
      <c r="O1374" s="57" t="str">
        <f>UPPER(tbl_raw_data[[#This Row],[Outcome]])</f>
        <v>APPROVE</v>
      </c>
      <c r="P1374" s="57" t="str">
        <f>UPPER(tbl_raw_data[[#This Row],[Queue Name]])</f>
        <v>CONSUMER PRE BUREAU</v>
      </c>
      <c r="Q1374" s="57" t="str">
        <f>IF(tbl_raw_data[[#This Row],[time_taken_in_mins]]&lt;=20,"SLA_MET","SLA_NOT_MET")</f>
        <v>SLA_MET</v>
      </c>
    </row>
    <row r="1375" spans="1:17" ht="15" customHeight="1" x14ac:dyDescent="0.25">
      <c r="A1375" s="5" t="s">
        <v>6175</v>
      </c>
      <c r="B1375" s="12">
        <v>45141.653993055559</v>
      </c>
      <c r="C1375" s="15">
        <v>45141.666307870371</v>
      </c>
      <c r="D1375" s="16" t="s">
        <v>13</v>
      </c>
      <c r="E1375" s="16" t="s">
        <v>41</v>
      </c>
      <c r="F1375" s="16" t="s">
        <v>18</v>
      </c>
      <c r="G1375" s="107" t="s">
        <v>29</v>
      </c>
      <c r="H13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5" s="48">
        <f>tbl_raw_data[[#This Row],[Date Actioned]]-tbl_raw_data[[#This Row],[Date Tagged]]</f>
        <v>1.2314814812270924E-2</v>
      </c>
      <c r="J1375" s="50">
        <f>HOUR(tbl_raw_data[[#This Row],[time_taken]])*60+MINUTE(tbl_raw_data[[#This Row],[time_taken]])+SECOND(tbl_raw_data[[#This Row],[time_taken]])/60</f>
        <v>17.733333333333334</v>
      </c>
      <c r="K1375" s="54">
        <f>DATE(YEAR(tbl_raw_data[[#This Row],[Date Actioned]]), MONTH(tbl_raw_data[[#This Row],[Date Actioned]]), DAY(tbl_raw_data[[#This Row],[Date Actioned]]))</f>
        <v>45141</v>
      </c>
      <c r="L1375" s="55" t="str">
        <f>UPPER(TEXT(tbl_raw_data[[#This Row],[Updated_date]],"MMMM"))</f>
        <v>AUGUST</v>
      </c>
      <c r="M1375" s="55" t="str">
        <f>UPPER("Week "&amp;IF(ROUNDUP(DAY(tbl_raw_data[[#This Row],[Updated_date]])/7,0)=5,4,ROUNDUP(DAY(tbl_raw_data[[#This Row],[Updated_date]])/7,0)))</f>
        <v>WEEK 1</v>
      </c>
      <c r="N1375" s="57" t="str">
        <f>UPPER(VLOOKUP(tbl_raw_data[[#This Row],[Analyst]],[1]setting!$A$1:$B$15,2,0))</f>
        <v>RAJ</v>
      </c>
      <c r="O1375" s="57" t="str">
        <f>UPPER(tbl_raw_data[[#This Row],[Outcome]])</f>
        <v>APPROVE</v>
      </c>
      <c r="P1375" s="57" t="str">
        <f>UPPER(tbl_raw_data[[#This Row],[Queue Name]])</f>
        <v>CONSUMER POST BUREAU</v>
      </c>
      <c r="Q1375" s="57" t="str">
        <f>IF(tbl_raw_data[[#This Row],[time_taken_in_mins]]&lt;=20,"SLA_MET","SLA_NOT_MET")</f>
        <v>SLA_MET</v>
      </c>
    </row>
    <row r="1376" spans="1:17" ht="15" customHeight="1" x14ac:dyDescent="0.25">
      <c r="A1376" s="11" t="s">
        <v>5768</v>
      </c>
      <c r="B1376" s="6">
        <v>45141.656284722223</v>
      </c>
      <c r="C1376" s="9">
        <v>45141.667581018519</v>
      </c>
      <c r="D1376" s="10" t="s">
        <v>13</v>
      </c>
      <c r="E1376" s="10" t="s">
        <v>28</v>
      </c>
      <c r="F1376" s="10" t="s">
        <v>109</v>
      </c>
      <c r="G1376" s="108" t="s">
        <v>67</v>
      </c>
      <c r="H13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76" s="48">
        <f>tbl_raw_data[[#This Row],[Date Actioned]]-tbl_raw_data[[#This Row],[Date Tagged]]</f>
        <v>1.1296296295768116E-2</v>
      </c>
      <c r="J1376" s="50">
        <f>HOUR(tbl_raw_data[[#This Row],[time_taken]])*60+MINUTE(tbl_raw_data[[#This Row],[time_taken]])+SECOND(tbl_raw_data[[#This Row],[time_taken]])/60</f>
        <v>16.266666666666666</v>
      </c>
      <c r="K1376" s="54">
        <f>DATE(YEAR(tbl_raw_data[[#This Row],[Date Actioned]]), MONTH(tbl_raw_data[[#This Row],[Date Actioned]]), DAY(tbl_raw_data[[#This Row],[Date Actioned]]))</f>
        <v>45141</v>
      </c>
      <c r="L1376" s="55" t="str">
        <f>UPPER(TEXT(tbl_raw_data[[#This Row],[Updated_date]],"MMMM"))</f>
        <v>AUGUST</v>
      </c>
      <c r="M1376" s="55" t="str">
        <f>UPPER("Week "&amp;IF(ROUNDUP(DAY(tbl_raw_data[[#This Row],[Updated_date]])/7,0)=5,4,ROUNDUP(DAY(tbl_raw_data[[#This Row],[Updated_date]])/7,0)))</f>
        <v>WEEK 1</v>
      </c>
      <c r="N1376" s="57" t="str">
        <f>UPPER(VLOOKUP(tbl_raw_data[[#This Row],[Analyst]],[1]setting!$A$1:$B$15,2,0))</f>
        <v>NAVED</v>
      </c>
      <c r="O1376" s="57" t="str">
        <f>UPPER(tbl_raw_data[[#This Row],[Outcome]])</f>
        <v>APPROVE</v>
      </c>
      <c r="P1376" s="57" t="str">
        <f>UPPER(tbl_raw_data[[#This Row],[Queue Name]])</f>
        <v>CONSUMER EXISTING</v>
      </c>
      <c r="Q1376" s="57" t="str">
        <f>IF(tbl_raw_data[[#This Row],[time_taken_in_mins]]&lt;=20,"SLA_MET","SLA_NOT_MET")</f>
        <v>SLA_MET</v>
      </c>
    </row>
    <row r="1377" spans="1:17" ht="15" customHeight="1" x14ac:dyDescent="0.25">
      <c r="A1377" s="5" t="s">
        <v>5762</v>
      </c>
      <c r="B1377" s="6">
        <v>45141.660729166666</v>
      </c>
      <c r="C1377" s="9">
        <v>45141.672013888892</v>
      </c>
      <c r="D1377" s="10" t="s">
        <v>8</v>
      </c>
      <c r="E1377" s="10" t="s">
        <v>9</v>
      </c>
      <c r="F1377" s="10" t="s">
        <v>42</v>
      </c>
      <c r="G1377" s="108" t="s">
        <v>149</v>
      </c>
      <c r="H13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77" s="48">
        <f>tbl_raw_data[[#This Row],[Date Actioned]]-tbl_raw_data[[#This Row],[Date Tagged]]</f>
        <v>1.1284722226264421E-2</v>
      </c>
      <c r="J1377" s="50">
        <f>HOUR(tbl_raw_data[[#This Row],[time_taken]])*60+MINUTE(tbl_raw_data[[#This Row],[time_taken]])+SECOND(tbl_raw_data[[#This Row],[time_taken]])/60</f>
        <v>16.25</v>
      </c>
      <c r="K1377" s="54">
        <f>DATE(YEAR(tbl_raw_data[[#This Row],[Date Actioned]]), MONTH(tbl_raw_data[[#This Row],[Date Actioned]]), DAY(tbl_raw_data[[#This Row],[Date Actioned]]))</f>
        <v>45141</v>
      </c>
      <c r="L1377" s="55" t="str">
        <f>UPPER(TEXT(tbl_raw_data[[#This Row],[Updated_date]],"MMMM"))</f>
        <v>AUGUST</v>
      </c>
      <c r="M1377" s="55" t="str">
        <f>UPPER("Week "&amp;IF(ROUNDUP(DAY(tbl_raw_data[[#This Row],[Updated_date]])/7,0)=5,4,ROUNDUP(DAY(tbl_raw_data[[#This Row],[Updated_date]])/7,0)))</f>
        <v>WEEK 1</v>
      </c>
      <c r="N1377" s="57" t="str">
        <f>UPPER(VLOOKUP(tbl_raw_data[[#This Row],[Analyst]],[1]setting!$A$1:$B$15,2,0))</f>
        <v>NITESH</v>
      </c>
      <c r="O1377" s="57" t="str">
        <f>UPPER(tbl_raw_data[[#This Row],[Outcome]])</f>
        <v>WITHDRAW</v>
      </c>
      <c r="P1377" s="57" t="str">
        <f>UPPER(tbl_raw_data[[#This Row],[Queue Name]])</f>
        <v>CONSUMER PRE BUREAU</v>
      </c>
      <c r="Q1377" s="57" t="str">
        <f>IF(tbl_raw_data[[#This Row],[time_taken_in_mins]]&lt;=20,"SLA_MET","SLA_NOT_MET")</f>
        <v>SLA_MET</v>
      </c>
    </row>
    <row r="1378" spans="1:17" ht="15" customHeight="1" x14ac:dyDescent="0.25">
      <c r="A1378" s="22" t="s">
        <v>2432</v>
      </c>
      <c r="B1378" s="12">
        <v>45141.661944444444</v>
      </c>
      <c r="C1378" s="13">
        <v>45141.667546296296</v>
      </c>
      <c r="D1378" s="14" t="s">
        <v>29</v>
      </c>
      <c r="E1378" s="16" t="s">
        <v>28</v>
      </c>
      <c r="F1378" s="14" t="s">
        <v>254</v>
      </c>
      <c r="G1378" s="106"/>
      <c r="H13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78" s="48">
        <f>tbl_raw_data[[#This Row],[Date Actioned]]-tbl_raw_data[[#This Row],[Date Tagged]]</f>
        <v>5.6018518516793847E-3</v>
      </c>
      <c r="J1378" s="50">
        <f>HOUR(tbl_raw_data[[#This Row],[time_taken]])*60+MINUTE(tbl_raw_data[[#This Row],[time_taken]])+SECOND(tbl_raw_data[[#This Row],[time_taken]])/60</f>
        <v>8.0666666666666664</v>
      </c>
      <c r="K1378" s="54">
        <f>DATE(YEAR(tbl_raw_data[[#This Row],[Date Actioned]]), MONTH(tbl_raw_data[[#This Row],[Date Actioned]]), DAY(tbl_raw_data[[#This Row],[Date Actioned]]))</f>
        <v>45141</v>
      </c>
      <c r="L1378" s="55" t="str">
        <f>UPPER(TEXT(tbl_raw_data[[#This Row],[Updated_date]],"MMMM"))</f>
        <v>AUGUST</v>
      </c>
      <c r="M1378" s="55" t="str">
        <f>UPPER("Week "&amp;IF(ROUNDUP(DAY(tbl_raw_data[[#This Row],[Updated_date]])/7,0)=5,4,ROUNDUP(DAY(tbl_raw_data[[#This Row],[Updated_date]])/7,0)))</f>
        <v>WEEK 1</v>
      </c>
      <c r="N1378" s="57" t="str">
        <f>UPPER(VLOOKUP(tbl_raw_data[[#This Row],[Analyst]],[1]setting!$A$1:$B$15,2,0))</f>
        <v>FARDIN</v>
      </c>
      <c r="O1378" s="57" t="str">
        <f>UPPER(tbl_raw_data[[#This Row],[Outcome]])</f>
        <v>APPROVE</v>
      </c>
      <c r="P1378" s="57" t="str">
        <f>UPPER(tbl_raw_data[[#This Row],[Queue Name]])</f>
        <v>CONSUMER EXISTING</v>
      </c>
      <c r="Q1378" s="57" t="str">
        <f>IF(tbl_raw_data[[#This Row],[time_taken_in_mins]]&lt;=20,"SLA_MET","SLA_NOT_MET")</f>
        <v>SLA_MET</v>
      </c>
    </row>
    <row r="1379" spans="1:17" ht="15" customHeight="1" x14ac:dyDescent="0.25">
      <c r="A1379" s="11" t="s">
        <v>4004</v>
      </c>
      <c r="B1379" s="12">
        <v>45141.66333333333</v>
      </c>
      <c r="C1379" s="15">
        <v>45141.671064814815</v>
      </c>
      <c r="D1379" s="16" t="s">
        <v>8</v>
      </c>
      <c r="E1379" s="16" t="s">
        <v>9</v>
      </c>
      <c r="F1379" s="16" t="s">
        <v>455</v>
      </c>
      <c r="G1379" s="107" t="s">
        <v>2653</v>
      </c>
      <c r="H13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379" s="48">
        <f>tbl_raw_data[[#This Row],[Date Actioned]]-tbl_raw_data[[#This Row],[Date Tagged]]</f>
        <v>7.7314814843703061E-3</v>
      </c>
      <c r="J1379" s="50">
        <f>HOUR(tbl_raw_data[[#This Row],[time_taken]])*60+MINUTE(tbl_raw_data[[#This Row],[time_taken]])+SECOND(tbl_raw_data[[#This Row],[time_taken]])/60</f>
        <v>11.133333333333333</v>
      </c>
      <c r="K1379" s="54">
        <f>DATE(YEAR(tbl_raw_data[[#This Row],[Date Actioned]]), MONTH(tbl_raw_data[[#This Row],[Date Actioned]]), DAY(tbl_raw_data[[#This Row],[Date Actioned]]))</f>
        <v>45141</v>
      </c>
      <c r="L1379" s="55" t="str">
        <f>UPPER(TEXT(tbl_raw_data[[#This Row],[Updated_date]],"MMMM"))</f>
        <v>AUGUST</v>
      </c>
      <c r="M1379" s="55" t="str">
        <f>UPPER("Week "&amp;IF(ROUNDUP(DAY(tbl_raw_data[[#This Row],[Updated_date]])/7,0)=5,4,ROUNDUP(DAY(tbl_raw_data[[#This Row],[Updated_date]])/7,0)))</f>
        <v>WEEK 1</v>
      </c>
      <c r="N1379" s="57" t="str">
        <f>UPPER(VLOOKUP(tbl_raw_data[[#This Row],[Analyst]],[1]setting!$A$1:$B$15,2,0))</f>
        <v>ROHAN</v>
      </c>
      <c r="O1379" s="57" t="str">
        <f>UPPER(tbl_raw_data[[#This Row],[Outcome]])</f>
        <v>WITHDRAW</v>
      </c>
      <c r="P1379" s="57" t="str">
        <f>UPPER(tbl_raw_data[[#This Row],[Queue Name]])</f>
        <v>CONSUMER PRE BUREAU</v>
      </c>
      <c r="Q1379" s="57" t="str">
        <f>IF(tbl_raw_data[[#This Row],[time_taken_in_mins]]&lt;=20,"SLA_MET","SLA_NOT_MET")</f>
        <v>SLA_MET</v>
      </c>
    </row>
    <row r="1380" spans="1:17" ht="15" customHeight="1" x14ac:dyDescent="0.25">
      <c r="A1380" s="22" t="s">
        <v>856</v>
      </c>
      <c r="B1380" s="6">
        <v>45141.664375</v>
      </c>
      <c r="C1380" s="9">
        <v>45141.667812500003</v>
      </c>
      <c r="D1380" s="10" t="s">
        <v>8</v>
      </c>
      <c r="E1380" s="10" t="s">
        <v>9</v>
      </c>
      <c r="F1380" s="10" t="s">
        <v>18</v>
      </c>
      <c r="G1380" s="108" t="s">
        <v>57</v>
      </c>
      <c r="H13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0" s="48">
        <f>tbl_raw_data[[#This Row],[Date Actioned]]-tbl_raw_data[[#This Row],[Date Tagged]]</f>
        <v>3.4375000032014214E-3</v>
      </c>
      <c r="J1380" s="50">
        <f>HOUR(tbl_raw_data[[#This Row],[time_taken]])*60+MINUTE(tbl_raw_data[[#This Row],[time_taken]])+SECOND(tbl_raw_data[[#This Row],[time_taken]])/60</f>
        <v>4.95</v>
      </c>
      <c r="K1380" s="54">
        <f>DATE(YEAR(tbl_raw_data[[#This Row],[Date Actioned]]), MONTH(tbl_raw_data[[#This Row],[Date Actioned]]), DAY(tbl_raw_data[[#This Row],[Date Actioned]]))</f>
        <v>45141</v>
      </c>
      <c r="L1380" s="55" t="str">
        <f>UPPER(TEXT(tbl_raw_data[[#This Row],[Updated_date]],"MMMM"))</f>
        <v>AUGUST</v>
      </c>
      <c r="M1380" s="55" t="str">
        <f>UPPER("Week "&amp;IF(ROUNDUP(DAY(tbl_raw_data[[#This Row],[Updated_date]])/7,0)=5,4,ROUNDUP(DAY(tbl_raw_data[[#This Row],[Updated_date]])/7,0)))</f>
        <v>WEEK 1</v>
      </c>
      <c r="N1380" s="57" t="str">
        <f>UPPER(VLOOKUP(tbl_raw_data[[#This Row],[Analyst]],[1]setting!$A$1:$B$15,2,0))</f>
        <v>RAJ</v>
      </c>
      <c r="O1380" s="57" t="str">
        <f>UPPER(tbl_raw_data[[#This Row],[Outcome]])</f>
        <v>WITHDRAW</v>
      </c>
      <c r="P1380" s="57" t="str">
        <f>UPPER(tbl_raw_data[[#This Row],[Queue Name]])</f>
        <v>CONSUMER PRE BUREAU</v>
      </c>
      <c r="Q1380" s="57" t="str">
        <f>IF(tbl_raw_data[[#This Row],[time_taken_in_mins]]&lt;=20,"SLA_MET","SLA_NOT_MET")</f>
        <v>SLA_MET</v>
      </c>
    </row>
    <row r="1381" spans="1:17" ht="15" customHeight="1" x14ac:dyDescent="0.25">
      <c r="A1381" s="22" t="s">
        <v>6426</v>
      </c>
      <c r="B1381" s="6">
        <v>45141.666342592594</v>
      </c>
      <c r="C1381" s="9">
        <v>45141.679664351854</v>
      </c>
      <c r="D1381" s="10" t="s">
        <v>46</v>
      </c>
      <c r="E1381" s="10" t="s">
        <v>28</v>
      </c>
      <c r="F1381" s="10" t="s">
        <v>14</v>
      </c>
      <c r="G1381" s="108" t="s">
        <v>151</v>
      </c>
      <c r="H13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81" s="48">
        <f>tbl_raw_data[[#This Row],[Date Actioned]]-tbl_raw_data[[#This Row],[Date Tagged]]</f>
        <v>1.3321759259270038E-2</v>
      </c>
      <c r="J1381" s="50">
        <f>HOUR(tbl_raw_data[[#This Row],[time_taken]])*60+MINUTE(tbl_raw_data[[#This Row],[time_taken]])+SECOND(tbl_raw_data[[#This Row],[time_taken]])/60</f>
        <v>19.183333333333334</v>
      </c>
      <c r="K1381" s="54">
        <f>DATE(YEAR(tbl_raw_data[[#This Row],[Date Actioned]]), MONTH(tbl_raw_data[[#This Row],[Date Actioned]]), DAY(tbl_raw_data[[#This Row],[Date Actioned]]))</f>
        <v>45141</v>
      </c>
      <c r="L1381" s="55" t="str">
        <f>UPPER(TEXT(tbl_raw_data[[#This Row],[Updated_date]],"MMMM"))</f>
        <v>AUGUST</v>
      </c>
      <c r="M1381" s="55" t="str">
        <f>UPPER("Week "&amp;IF(ROUNDUP(DAY(tbl_raw_data[[#This Row],[Updated_date]])/7,0)=5,4,ROUNDUP(DAY(tbl_raw_data[[#This Row],[Updated_date]])/7,0)))</f>
        <v>WEEK 1</v>
      </c>
      <c r="N1381" s="57" t="str">
        <f>UPPER(VLOOKUP(tbl_raw_data[[#This Row],[Analyst]],[1]setting!$A$1:$B$15,2,0))</f>
        <v>HARDIK</v>
      </c>
      <c r="O1381" s="57" t="str">
        <f>UPPER(tbl_raw_data[[#This Row],[Outcome]])</f>
        <v>DECLINE</v>
      </c>
      <c r="P1381" s="57" t="str">
        <f>UPPER(tbl_raw_data[[#This Row],[Queue Name]])</f>
        <v>CONSUMER EXISTING</v>
      </c>
      <c r="Q1381" s="57" t="str">
        <f>IF(tbl_raw_data[[#This Row],[time_taken_in_mins]]&lt;=20,"SLA_MET","SLA_NOT_MET")</f>
        <v>SLA_MET</v>
      </c>
    </row>
    <row r="1382" spans="1:17" ht="15" customHeight="1" x14ac:dyDescent="0.25">
      <c r="A1382" s="5" t="s">
        <v>4610</v>
      </c>
      <c r="B1382" s="6">
        <v>45141.667245370372</v>
      </c>
      <c r="C1382" s="9">
        <v>45141.675995370373</v>
      </c>
      <c r="D1382" s="10" t="s">
        <v>13</v>
      </c>
      <c r="E1382" s="10" t="s">
        <v>9</v>
      </c>
      <c r="F1382" s="10" t="s">
        <v>109</v>
      </c>
      <c r="G1382" s="108" t="s">
        <v>21</v>
      </c>
      <c r="H13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82" s="48">
        <f>tbl_raw_data[[#This Row],[Date Actioned]]-tbl_raw_data[[#This Row],[Date Tagged]]</f>
        <v>8.7500000008731149E-3</v>
      </c>
      <c r="J1382" s="50">
        <f>HOUR(tbl_raw_data[[#This Row],[time_taken]])*60+MINUTE(tbl_raw_data[[#This Row],[time_taken]])+SECOND(tbl_raw_data[[#This Row],[time_taken]])/60</f>
        <v>12.6</v>
      </c>
      <c r="K1382" s="54">
        <f>DATE(YEAR(tbl_raw_data[[#This Row],[Date Actioned]]), MONTH(tbl_raw_data[[#This Row],[Date Actioned]]), DAY(tbl_raw_data[[#This Row],[Date Actioned]]))</f>
        <v>45141</v>
      </c>
      <c r="L1382" s="55" t="str">
        <f>UPPER(TEXT(tbl_raw_data[[#This Row],[Updated_date]],"MMMM"))</f>
        <v>AUGUST</v>
      </c>
      <c r="M1382" s="55" t="str">
        <f>UPPER("Week "&amp;IF(ROUNDUP(DAY(tbl_raw_data[[#This Row],[Updated_date]])/7,0)=5,4,ROUNDUP(DAY(tbl_raw_data[[#This Row],[Updated_date]])/7,0)))</f>
        <v>WEEK 1</v>
      </c>
      <c r="N1382" s="57" t="str">
        <f>UPPER(VLOOKUP(tbl_raw_data[[#This Row],[Analyst]],[1]setting!$A$1:$B$15,2,0))</f>
        <v>NAVED</v>
      </c>
      <c r="O1382" s="57" t="str">
        <f>UPPER(tbl_raw_data[[#This Row],[Outcome]])</f>
        <v>APPROVE</v>
      </c>
      <c r="P1382" s="57" t="str">
        <f>UPPER(tbl_raw_data[[#This Row],[Queue Name]])</f>
        <v>CONSUMER PRE BUREAU</v>
      </c>
      <c r="Q1382" s="57" t="str">
        <f>IF(tbl_raw_data[[#This Row],[time_taken_in_mins]]&lt;=20,"SLA_MET","SLA_NOT_MET")</f>
        <v>SLA_MET</v>
      </c>
    </row>
    <row r="1383" spans="1:17" ht="15" customHeight="1" x14ac:dyDescent="0.25">
      <c r="A1383" s="5" t="s">
        <v>1023</v>
      </c>
      <c r="B1383" s="12">
        <v>45141.667650462965</v>
      </c>
      <c r="C1383" s="15">
        <v>45141.671354166669</v>
      </c>
      <c r="D1383" s="16" t="s">
        <v>8</v>
      </c>
      <c r="E1383" s="16" t="s">
        <v>41</v>
      </c>
      <c r="F1383" s="16" t="s">
        <v>18</v>
      </c>
      <c r="G1383" s="107" t="s">
        <v>1024</v>
      </c>
      <c r="H13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3" s="48">
        <f>tbl_raw_data[[#This Row],[Date Actioned]]-tbl_raw_data[[#This Row],[Date Tagged]]</f>
        <v>3.7037037036498077E-3</v>
      </c>
      <c r="J1383" s="50">
        <f>HOUR(tbl_raw_data[[#This Row],[time_taken]])*60+MINUTE(tbl_raw_data[[#This Row],[time_taken]])+SECOND(tbl_raw_data[[#This Row],[time_taken]])/60</f>
        <v>5.333333333333333</v>
      </c>
      <c r="K1383" s="54">
        <f>DATE(YEAR(tbl_raw_data[[#This Row],[Date Actioned]]), MONTH(tbl_raw_data[[#This Row],[Date Actioned]]), DAY(tbl_raw_data[[#This Row],[Date Actioned]]))</f>
        <v>45141</v>
      </c>
      <c r="L1383" s="55" t="str">
        <f>UPPER(TEXT(tbl_raw_data[[#This Row],[Updated_date]],"MMMM"))</f>
        <v>AUGUST</v>
      </c>
      <c r="M1383" s="55" t="str">
        <f>UPPER("Week "&amp;IF(ROUNDUP(DAY(tbl_raw_data[[#This Row],[Updated_date]])/7,0)=5,4,ROUNDUP(DAY(tbl_raw_data[[#This Row],[Updated_date]])/7,0)))</f>
        <v>WEEK 1</v>
      </c>
      <c r="N1383" s="57" t="str">
        <f>UPPER(VLOOKUP(tbl_raw_data[[#This Row],[Analyst]],[1]setting!$A$1:$B$15,2,0))</f>
        <v>RAJ</v>
      </c>
      <c r="O1383" s="57" t="str">
        <f>UPPER(tbl_raw_data[[#This Row],[Outcome]])</f>
        <v>WITHDRAW</v>
      </c>
      <c r="P1383" s="57" t="str">
        <f>UPPER(tbl_raw_data[[#This Row],[Queue Name]])</f>
        <v>CONSUMER POST BUREAU</v>
      </c>
      <c r="Q1383" s="57" t="str">
        <f>IF(tbl_raw_data[[#This Row],[time_taken_in_mins]]&lt;=20,"SLA_MET","SLA_NOT_MET")</f>
        <v>SLA_MET</v>
      </c>
    </row>
    <row r="1384" spans="1:17" ht="15" customHeight="1" x14ac:dyDescent="0.25">
      <c r="A1384" s="11" t="s">
        <v>6138</v>
      </c>
      <c r="B1384" s="12">
        <v>45141.668055555558</v>
      </c>
      <c r="C1384" s="13">
        <v>45141.680289351854</v>
      </c>
      <c r="D1384" s="14" t="s">
        <v>29</v>
      </c>
      <c r="E1384" s="16" t="s">
        <v>41</v>
      </c>
      <c r="F1384" s="14" t="s">
        <v>10</v>
      </c>
      <c r="G1384" s="106"/>
      <c r="H13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84" s="48">
        <f>tbl_raw_data[[#This Row],[Date Actioned]]-tbl_raw_data[[#This Row],[Date Tagged]]</f>
        <v>1.2233796296641231E-2</v>
      </c>
      <c r="J1384" s="50">
        <f>HOUR(tbl_raw_data[[#This Row],[time_taken]])*60+MINUTE(tbl_raw_data[[#This Row],[time_taken]])+SECOND(tbl_raw_data[[#This Row],[time_taken]])/60</f>
        <v>17.616666666666667</v>
      </c>
      <c r="K1384" s="54">
        <f>DATE(YEAR(tbl_raw_data[[#This Row],[Date Actioned]]), MONTH(tbl_raw_data[[#This Row],[Date Actioned]]), DAY(tbl_raw_data[[#This Row],[Date Actioned]]))</f>
        <v>45141</v>
      </c>
      <c r="L1384" s="55" t="str">
        <f>UPPER(TEXT(tbl_raw_data[[#This Row],[Updated_date]],"MMMM"))</f>
        <v>AUGUST</v>
      </c>
      <c r="M1384" s="55" t="str">
        <f>UPPER("Week "&amp;IF(ROUNDUP(DAY(tbl_raw_data[[#This Row],[Updated_date]])/7,0)=5,4,ROUNDUP(DAY(tbl_raw_data[[#This Row],[Updated_date]])/7,0)))</f>
        <v>WEEK 1</v>
      </c>
      <c r="N1384" s="57" t="str">
        <f>UPPER(VLOOKUP(tbl_raw_data[[#This Row],[Analyst]],[1]setting!$A$1:$B$15,2,0))</f>
        <v>SAM</v>
      </c>
      <c r="O1384" s="57" t="str">
        <f>UPPER(tbl_raw_data[[#This Row],[Outcome]])</f>
        <v>APPROVE</v>
      </c>
      <c r="P1384" s="57" t="str">
        <f>UPPER(tbl_raw_data[[#This Row],[Queue Name]])</f>
        <v>CONSUMER POST BUREAU</v>
      </c>
      <c r="Q1384" s="57" t="str">
        <f>IF(tbl_raw_data[[#This Row],[time_taken_in_mins]]&lt;=20,"SLA_MET","SLA_NOT_MET")</f>
        <v>SLA_MET</v>
      </c>
    </row>
    <row r="1385" spans="1:17" ht="15" customHeight="1" x14ac:dyDescent="0.25">
      <c r="A1385" s="11" t="s">
        <v>2979</v>
      </c>
      <c r="B1385" s="6">
        <v>45141.671932870369</v>
      </c>
      <c r="C1385" s="9">
        <v>45141.67827546296</v>
      </c>
      <c r="D1385" s="10" t="s">
        <v>8</v>
      </c>
      <c r="E1385" s="10" t="s">
        <v>9</v>
      </c>
      <c r="F1385" s="10" t="s">
        <v>455</v>
      </c>
      <c r="G1385" s="108" t="s">
        <v>2980</v>
      </c>
      <c r="H13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5" s="48">
        <f>tbl_raw_data[[#This Row],[Date Actioned]]-tbl_raw_data[[#This Row],[Date Tagged]]</f>
        <v>6.3425925909541547E-3</v>
      </c>
      <c r="J1385" s="50">
        <f>HOUR(tbl_raw_data[[#This Row],[time_taken]])*60+MINUTE(tbl_raw_data[[#This Row],[time_taken]])+SECOND(tbl_raw_data[[#This Row],[time_taken]])/60</f>
        <v>9.1333333333333329</v>
      </c>
      <c r="K1385" s="54">
        <f>DATE(YEAR(tbl_raw_data[[#This Row],[Date Actioned]]), MONTH(tbl_raw_data[[#This Row],[Date Actioned]]), DAY(tbl_raw_data[[#This Row],[Date Actioned]]))</f>
        <v>45141</v>
      </c>
      <c r="L1385" s="55" t="str">
        <f>UPPER(TEXT(tbl_raw_data[[#This Row],[Updated_date]],"MMMM"))</f>
        <v>AUGUST</v>
      </c>
      <c r="M1385" s="55" t="str">
        <f>UPPER("Week "&amp;IF(ROUNDUP(DAY(tbl_raw_data[[#This Row],[Updated_date]])/7,0)=5,4,ROUNDUP(DAY(tbl_raw_data[[#This Row],[Updated_date]])/7,0)))</f>
        <v>WEEK 1</v>
      </c>
      <c r="N1385" s="57" t="str">
        <f>UPPER(VLOOKUP(tbl_raw_data[[#This Row],[Analyst]],[1]setting!$A$1:$B$15,2,0))</f>
        <v>ROHAN</v>
      </c>
      <c r="O1385" s="57" t="str">
        <f>UPPER(tbl_raw_data[[#This Row],[Outcome]])</f>
        <v>WITHDRAW</v>
      </c>
      <c r="P1385" s="57" t="str">
        <f>UPPER(tbl_raw_data[[#This Row],[Queue Name]])</f>
        <v>CONSUMER PRE BUREAU</v>
      </c>
      <c r="Q1385" s="57" t="str">
        <f>IF(tbl_raw_data[[#This Row],[time_taken_in_mins]]&lt;=20,"SLA_MET","SLA_NOT_MET")</f>
        <v>SLA_MET</v>
      </c>
    </row>
    <row r="1386" spans="1:17" ht="15" customHeight="1" x14ac:dyDescent="0.25">
      <c r="A1386" s="22" t="s">
        <v>4865</v>
      </c>
      <c r="B1386" s="6">
        <v>45141.675578703704</v>
      </c>
      <c r="C1386" s="7">
        <v>45141.684791666667</v>
      </c>
      <c r="D1386" s="8" t="s">
        <v>29</v>
      </c>
      <c r="E1386" s="10" t="s">
        <v>28</v>
      </c>
      <c r="F1386" s="8" t="s">
        <v>55</v>
      </c>
      <c r="G1386" s="109"/>
      <c r="H13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86" s="48">
        <f>tbl_raw_data[[#This Row],[Date Actioned]]-tbl_raw_data[[#This Row],[Date Tagged]]</f>
        <v>9.2129629629198462E-3</v>
      </c>
      <c r="J1386" s="50">
        <f>HOUR(tbl_raw_data[[#This Row],[time_taken]])*60+MINUTE(tbl_raw_data[[#This Row],[time_taken]])+SECOND(tbl_raw_data[[#This Row],[time_taken]])/60</f>
        <v>13.266666666666667</v>
      </c>
      <c r="K1386" s="54">
        <f>DATE(YEAR(tbl_raw_data[[#This Row],[Date Actioned]]), MONTH(tbl_raw_data[[#This Row],[Date Actioned]]), DAY(tbl_raw_data[[#This Row],[Date Actioned]]))</f>
        <v>45141</v>
      </c>
      <c r="L1386" s="55" t="str">
        <f>UPPER(TEXT(tbl_raw_data[[#This Row],[Updated_date]],"MMMM"))</f>
        <v>AUGUST</v>
      </c>
      <c r="M1386" s="55" t="str">
        <f>UPPER("Week "&amp;IF(ROUNDUP(DAY(tbl_raw_data[[#This Row],[Updated_date]])/7,0)=5,4,ROUNDUP(DAY(tbl_raw_data[[#This Row],[Updated_date]])/7,0)))</f>
        <v>WEEK 1</v>
      </c>
      <c r="N1386" s="57" t="str">
        <f>UPPER(VLOOKUP(tbl_raw_data[[#This Row],[Analyst]],[1]setting!$A$1:$B$15,2,0))</f>
        <v>CAMERON</v>
      </c>
      <c r="O1386" s="57" t="str">
        <f>UPPER(tbl_raw_data[[#This Row],[Outcome]])</f>
        <v>APPROVE</v>
      </c>
      <c r="P1386" s="57" t="str">
        <f>UPPER(tbl_raw_data[[#This Row],[Queue Name]])</f>
        <v>CONSUMER EXISTING</v>
      </c>
      <c r="Q1386" s="57" t="str">
        <f>IF(tbl_raw_data[[#This Row],[time_taken_in_mins]]&lt;=20,"SLA_MET","SLA_NOT_MET")</f>
        <v>SLA_MET</v>
      </c>
    </row>
    <row r="1387" spans="1:17" ht="15" customHeight="1" x14ac:dyDescent="0.25">
      <c r="A1387" s="22" t="s">
        <v>788</v>
      </c>
      <c r="B1387" s="12">
        <v>45141.676354166666</v>
      </c>
      <c r="C1387" s="15">
        <v>45141.679664351854</v>
      </c>
      <c r="D1387" s="16" t="s">
        <v>8</v>
      </c>
      <c r="E1387" s="16" t="s">
        <v>9</v>
      </c>
      <c r="F1387" s="16" t="s">
        <v>18</v>
      </c>
      <c r="G1387" s="107" t="s">
        <v>789</v>
      </c>
      <c r="H13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7" s="48">
        <f>tbl_raw_data[[#This Row],[Date Actioned]]-tbl_raw_data[[#This Row],[Date Tagged]]</f>
        <v>3.3101851877290756E-3</v>
      </c>
      <c r="J1387" s="50">
        <f>HOUR(tbl_raw_data[[#This Row],[time_taken]])*60+MINUTE(tbl_raw_data[[#This Row],[time_taken]])+SECOND(tbl_raw_data[[#This Row],[time_taken]])/60</f>
        <v>4.7666666666666666</v>
      </c>
      <c r="K1387" s="54">
        <f>DATE(YEAR(tbl_raw_data[[#This Row],[Date Actioned]]), MONTH(tbl_raw_data[[#This Row],[Date Actioned]]), DAY(tbl_raw_data[[#This Row],[Date Actioned]]))</f>
        <v>45141</v>
      </c>
      <c r="L1387" s="55" t="str">
        <f>UPPER(TEXT(tbl_raw_data[[#This Row],[Updated_date]],"MMMM"))</f>
        <v>AUGUST</v>
      </c>
      <c r="M1387" s="55" t="str">
        <f>UPPER("Week "&amp;IF(ROUNDUP(DAY(tbl_raw_data[[#This Row],[Updated_date]])/7,0)=5,4,ROUNDUP(DAY(tbl_raw_data[[#This Row],[Updated_date]])/7,0)))</f>
        <v>WEEK 1</v>
      </c>
      <c r="N1387" s="57" t="str">
        <f>UPPER(VLOOKUP(tbl_raw_data[[#This Row],[Analyst]],[1]setting!$A$1:$B$15,2,0))</f>
        <v>RAJ</v>
      </c>
      <c r="O1387" s="57" t="str">
        <f>UPPER(tbl_raw_data[[#This Row],[Outcome]])</f>
        <v>WITHDRAW</v>
      </c>
      <c r="P1387" s="57" t="str">
        <f>UPPER(tbl_raw_data[[#This Row],[Queue Name]])</f>
        <v>CONSUMER PRE BUREAU</v>
      </c>
      <c r="Q1387" s="57" t="str">
        <f>IF(tbl_raw_data[[#This Row],[time_taken_in_mins]]&lt;=20,"SLA_MET","SLA_NOT_MET")</f>
        <v>SLA_MET</v>
      </c>
    </row>
    <row r="1388" spans="1:17" x14ac:dyDescent="0.25">
      <c r="A1388" s="5" t="s">
        <v>2724</v>
      </c>
      <c r="B1388" s="6">
        <v>45141.676354166666</v>
      </c>
      <c r="C1388" s="9">
        <v>45141.682326388887</v>
      </c>
      <c r="D1388" s="10" t="s">
        <v>8</v>
      </c>
      <c r="E1388" s="10" t="s">
        <v>28</v>
      </c>
      <c r="F1388" s="10" t="s">
        <v>168</v>
      </c>
      <c r="G1388" s="108" t="s">
        <v>149</v>
      </c>
      <c r="H13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88" s="48">
        <f>tbl_raw_data[[#This Row],[Date Actioned]]-tbl_raw_data[[#This Row],[Date Tagged]]</f>
        <v>5.9722222213167697E-3</v>
      </c>
      <c r="J1388" s="50">
        <f>HOUR(tbl_raw_data[[#This Row],[time_taken]])*60+MINUTE(tbl_raw_data[[#This Row],[time_taken]])+SECOND(tbl_raw_data[[#This Row],[time_taken]])/60</f>
        <v>8.6</v>
      </c>
      <c r="K1388" s="54">
        <f>DATE(YEAR(tbl_raw_data[[#This Row],[Date Actioned]]), MONTH(tbl_raw_data[[#This Row],[Date Actioned]]), DAY(tbl_raw_data[[#This Row],[Date Actioned]]))</f>
        <v>45141</v>
      </c>
      <c r="L1388" s="55" t="str">
        <f>UPPER(TEXT(tbl_raw_data[[#This Row],[Updated_date]],"MMMM"))</f>
        <v>AUGUST</v>
      </c>
      <c r="M1388" s="55" t="str">
        <f>UPPER("Week "&amp;IF(ROUNDUP(DAY(tbl_raw_data[[#This Row],[Updated_date]])/7,0)=5,4,ROUNDUP(DAY(tbl_raw_data[[#This Row],[Updated_date]])/7,0)))</f>
        <v>WEEK 1</v>
      </c>
      <c r="N1388" s="57" t="str">
        <f>UPPER(VLOOKUP(tbl_raw_data[[#This Row],[Analyst]],[1]setting!$A$1:$B$15,2,0))</f>
        <v>MERCEDES</v>
      </c>
      <c r="O1388" s="57" t="str">
        <f>UPPER(tbl_raw_data[[#This Row],[Outcome]])</f>
        <v>WITHDRAW</v>
      </c>
      <c r="P1388" s="57" t="str">
        <f>UPPER(tbl_raw_data[[#This Row],[Queue Name]])</f>
        <v>CONSUMER EXISTING</v>
      </c>
      <c r="Q1388" s="57" t="str">
        <f>IF(tbl_raw_data[[#This Row],[time_taken_in_mins]]&lt;=20,"SLA_MET","SLA_NOT_MET")</f>
        <v>SLA_MET</v>
      </c>
    </row>
    <row r="1389" spans="1:17" ht="15" customHeight="1" x14ac:dyDescent="0.25">
      <c r="A1389" s="5" t="s">
        <v>1765</v>
      </c>
      <c r="B1389" s="12">
        <v>45141.677673611113</v>
      </c>
      <c r="C1389" s="15">
        <v>45141.68241898148</v>
      </c>
      <c r="D1389" s="16" t="s">
        <v>13</v>
      </c>
      <c r="E1389" s="16" t="s">
        <v>41</v>
      </c>
      <c r="F1389" s="16" t="s">
        <v>42</v>
      </c>
      <c r="G1389" s="107" t="s">
        <v>67</v>
      </c>
      <c r="H13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89" s="48">
        <f>tbl_raw_data[[#This Row],[Date Actioned]]-tbl_raw_data[[#This Row],[Date Tagged]]</f>
        <v>4.7453703664359637E-3</v>
      </c>
      <c r="J1389" s="50">
        <f>HOUR(tbl_raw_data[[#This Row],[time_taken]])*60+MINUTE(tbl_raw_data[[#This Row],[time_taken]])+SECOND(tbl_raw_data[[#This Row],[time_taken]])/60</f>
        <v>6.833333333333333</v>
      </c>
      <c r="K1389" s="54">
        <f>DATE(YEAR(tbl_raw_data[[#This Row],[Date Actioned]]), MONTH(tbl_raw_data[[#This Row],[Date Actioned]]), DAY(tbl_raw_data[[#This Row],[Date Actioned]]))</f>
        <v>45141</v>
      </c>
      <c r="L1389" s="55" t="str">
        <f>UPPER(TEXT(tbl_raw_data[[#This Row],[Updated_date]],"MMMM"))</f>
        <v>AUGUST</v>
      </c>
      <c r="M1389" s="55" t="str">
        <f>UPPER("Week "&amp;IF(ROUNDUP(DAY(tbl_raw_data[[#This Row],[Updated_date]])/7,0)=5,4,ROUNDUP(DAY(tbl_raw_data[[#This Row],[Updated_date]])/7,0)))</f>
        <v>WEEK 1</v>
      </c>
      <c r="N1389" s="57" t="str">
        <f>UPPER(VLOOKUP(tbl_raw_data[[#This Row],[Analyst]],[1]setting!$A$1:$B$15,2,0))</f>
        <v>NITESH</v>
      </c>
      <c r="O1389" s="57" t="str">
        <f>UPPER(tbl_raw_data[[#This Row],[Outcome]])</f>
        <v>APPROVE</v>
      </c>
      <c r="P1389" s="57" t="str">
        <f>UPPER(tbl_raw_data[[#This Row],[Queue Name]])</f>
        <v>CONSUMER POST BUREAU</v>
      </c>
      <c r="Q1389" s="57" t="str">
        <f>IF(tbl_raw_data[[#This Row],[time_taken_in_mins]]&lt;=20,"SLA_MET","SLA_NOT_MET")</f>
        <v>SLA_MET</v>
      </c>
    </row>
    <row r="1390" spans="1:17" ht="15" customHeight="1" x14ac:dyDescent="0.25">
      <c r="A1390" s="11" t="s">
        <v>4792</v>
      </c>
      <c r="B1390" s="12">
        <v>45141.678344907406</v>
      </c>
      <c r="C1390" s="15">
        <v>45141.687384259261</v>
      </c>
      <c r="D1390" s="16" t="s">
        <v>8</v>
      </c>
      <c r="E1390" s="16" t="s">
        <v>9</v>
      </c>
      <c r="F1390" s="16" t="s">
        <v>455</v>
      </c>
      <c r="G1390" s="107" t="s">
        <v>4793</v>
      </c>
      <c r="H13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0" s="48">
        <f>tbl_raw_data[[#This Row],[Date Actioned]]-tbl_raw_data[[#This Row],[Date Tagged]]</f>
        <v>9.0393518548808061E-3</v>
      </c>
      <c r="J1390" s="50">
        <f>HOUR(tbl_raw_data[[#This Row],[time_taken]])*60+MINUTE(tbl_raw_data[[#This Row],[time_taken]])+SECOND(tbl_raw_data[[#This Row],[time_taken]])/60</f>
        <v>13.016666666666667</v>
      </c>
      <c r="K1390" s="54">
        <f>DATE(YEAR(tbl_raw_data[[#This Row],[Date Actioned]]), MONTH(tbl_raw_data[[#This Row],[Date Actioned]]), DAY(tbl_raw_data[[#This Row],[Date Actioned]]))</f>
        <v>45141</v>
      </c>
      <c r="L1390" s="55" t="str">
        <f>UPPER(TEXT(tbl_raw_data[[#This Row],[Updated_date]],"MMMM"))</f>
        <v>AUGUST</v>
      </c>
      <c r="M1390" s="55" t="str">
        <f>UPPER("Week "&amp;IF(ROUNDUP(DAY(tbl_raw_data[[#This Row],[Updated_date]])/7,0)=5,4,ROUNDUP(DAY(tbl_raw_data[[#This Row],[Updated_date]])/7,0)))</f>
        <v>WEEK 1</v>
      </c>
      <c r="N1390" s="57" t="str">
        <f>UPPER(VLOOKUP(tbl_raw_data[[#This Row],[Analyst]],[1]setting!$A$1:$B$15,2,0))</f>
        <v>ROHAN</v>
      </c>
      <c r="O1390" s="57" t="str">
        <f>UPPER(tbl_raw_data[[#This Row],[Outcome]])</f>
        <v>WITHDRAW</v>
      </c>
      <c r="P1390" s="57" t="str">
        <f>UPPER(tbl_raw_data[[#This Row],[Queue Name]])</f>
        <v>CONSUMER PRE BUREAU</v>
      </c>
      <c r="Q1390" s="57" t="str">
        <f>IF(tbl_raw_data[[#This Row],[time_taken_in_mins]]&lt;=20,"SLA_MET","SLA_NOT_MET")</f>
        <v>SLA_MET</v>
      </c>
    </row>
    <row r="1391" spans="1:17" ht="15" customHeight="1" x14ac:dyDescent="0.25">
      <c r="A1391" s="11" t="s">
        <v>338</v>
      </c>
      <c r="B1391" s="6">
        <v>45141.680324074077</v>
      </c>
      <c r="C1391" s="9">
        <v>45141.682696759257</v>
      </c>
      <c r="D1391" s="10" t="s">
        <v>13</v>
      </c>
      <c r="E1391" s="10" t="s">
        <v>28</v>
      </c>
      <c r="F1391" s="10" t="s">
        <v>18</v>
      </c>
      <c r="G1391" s="108" t="s">
        <v>53</v>
      </c>
      <c r="H13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1" s="48">
        <f>tbl_raw_data[[#This Row],[Date Actioned]]-tbl_raw_data[[#This Row],[Date Tagged]]</f>
        <v>2.372685179580003E-3</v>
      </c>
      <c r="J1391" s="50">
        <f>HOUR(tbl_raw_data[[#This Row],[time_taken]])*60+MINUTE(tbl_raw_data[[#This Row],[time_taken]])+SECOND(tbl_raw_data[[#This Row],[time_taken]])/60</f>
        <v>3.4166666666666665</v>
      </c>
      <c r="K1391" s="54">
        <f>DATE(YEAR(tbl_raw_data[[#This Row],[Date Actioned]]), MONTH(tbl_raw_data[[#This Row],[Date Actioned]]), DAY(tbl_raw_data[[#This Row],[Date Actioned]]))</f>
        <v>45141</v>
      </c>
      <c r="L1391" s="55" t="str">
        <f>UPPER(TEXT(tbl_raw_data[[#This Row],[Updated_date]],"MMMM"))</f>
        <v>AUGUST</v>
      </c>
      <c r="M1391" s="55" t="str">
        <f>UPPER("Week "&amp;IF(ROUNDUP(DAY(tbl_raw_data[[#This Row],[Updated_date]])/7,0)=5,4,ROUNDUP(DAY(tbl_raw_data[[#This Row],[Updated_date]])/7,0)))</f>
        <v>WEEK 1</v>
      </c>
      <c r="N1391" s="57" t="str">
        <f>UPPER(VLOOKUP(tbl_raw_data[[#This Row],[Analyst]],[1]setting!$A$1:$B$15,2,0))</f>
        <v>RAJ</v>
      </c>
      <c r="O1391" s="57" t="str">
        <f>UPPER(tbl_raw_data[[#This Row],[Outcome]])</f>
        <v>APPROVE</v>
      </c>
      <c r="P1391" s="57" t="str">
        <f>UPPER(tbl_raw_data[[#This Row],[Queue Name]])</f>
        <v>CONSUMER EXISTING</v>
      </c>
      <c r="Q1391" s="57" t="str">
        <f>IF(tbl_raw_data[[#This Row],[time_taken_in_mins]]&lt;=20,"SLA_MET","SLA_NOT_MET")</f>
        <v>SLA_MET</v>
      </c>
    </row>
    <row r="1392" spans="1:17" x14ac:dyDescent="0.25">
      <c r="A1392" s="22" t="s">
        <v>1536</v>
      </c>
      <c r="B1392" s="6">
        <v>45141.681018518517</v>
      </c>
      <c r="C1392" s="9">
        <v>45141.68550925926</v>
      </c>
      <c r="D1392" s="10" t="s">
        <v>8</v>
      </c>
      <c r="E1392" s="10" t="s">
        <v>28</v>
      </c>
      <c r="F1392" s="10" t="s">
        <v>109</v>
      </c>
      <c r="G1392" s="108" t="s">
        <v>25</v>
      </c>
      <c r="H13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2" s="48">
        <f>tbl_raw_data[[#This Row],[Date Actioned]]-tbl_raw_data[[#This Row],[Date Tagged]]</f>
        <v>4.4907407427672297E-3</v>
      </c>
      <c r="J1392" s="50">
        <f>HOUR(tbl_raw_data[[#This Row],[time_taken]])*60+MINUTE(tbl_raw_data[[#This Row],[time_taken]])+SECOND(tbl_raw_data[[#This Row],[time_taken]])/60</f>
        <v>6.4666666666666668</v>
      </c>
      <c r="K1392" s="54">
        <f>DATE(YEAR(tbl_raw_data[[#This Row],[Date Actioned]]), MONTH(tbl_raw_data[[#This Row],[Date Actioned]]), DAY(tbl_raw_data[[#This Row],[Date Actioned]]))</f>
        <v>45141</v>
      </c>
      <c r="L1392" s="55" t="str">
        <f>UPPER(TEXT(tbl_raw_data[[#This Row],[Updated_date]],"MMMM"))</f>
        <v>AUGUST</v>
      </c>
      <c r="M1392" s="55" t="str">
        <f>UPPER("Week "&amp;IF(ROUNDUP(DAY(tbl_raw_data[[#This Row],[Updated_date]])/7,0)=5,4,ROUNDUP(DAY(tbl_raw_data[[#This Row],[Updated_date]])/7,0)))</f>
        <v>WEEK 1</v>
      </c>
      <c r="N1392" s="57" t="str">
        <f>UPPER(VLOOKUP(tbl_raw_data[[#This Row],[Analyst]],[1]setting!$A$1:$B$15,2,0))</f>
        <v>NAVED</v>
      </c>
      <c r="O1392" s="57" t="str">
        <f>UPPER(tbl_raw_data[[#This Row],[Outcome]])</f>
        <v>WITHDRAW</v>
      </c>
      <c r="P1392" s="57" t="str">
        <f>UPPER(tbl_raw_data[[#This Row],[Queue Name]])</f>
        <v>CONSUMER EXISTING</v>
      </c>
      <c r="Q1392" s="57" t="str">
        <f>IF(tbl_raw_data[[#This Row],[time_taken_in_mins]]&lt;=20,"SLA_MET","SLA_NOT_MET")</f>
        <v>SLA_MET</v>
      </c>
    </row>
    <row r="1393" spans="1:17" ht="15" customHeight="1" x14ac:dyDescent="0.25">
      <c r="A1393" s="5" t="s">
        <v>749</v>
      </c>
      <c r="B1393" s="12">
        <v>45141.681388888886</v>
      </c>
      <c r="C1393" s="13">
        <v>45141.684629629628</v>
      </c>
      <c r="D1393" s="14" t="s">
        <v>209</v>
      </c>
      <c r="E1393" s="16" t="s">
        <v>41</v>
      </c>
      <c r="F1393" s="14" t="s">
        <v>10</v>
      </c>
      <c r="G1393" s="106"/>
      <c r="H13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393" s="48">
        <f>tbl_raw_data[[#This Row],[Date Actioned]]-tbl_raw_data[[#This Row],[Date Tagged]]</f>
        <v>3.2407407416030765E-3</v>
      </c>
      <c r="J1393" s="50">
        <f>HOUR(tbl_raw_data[[#This Row],[time_taken]])*60+MINUTE(tbl_raw_data[[#This Row],[time_taken]])+SECOND(tbl_raw_data[[#This Row],[time_taken]])/60</f>
        <v>4.666666666666667</v>
      </c>
      <c r="K1393" s="54">
        <f>DATE(YEAR(tbl_raw_data[[#This Row],[Date Actioned]]), MONTH(tbl_raw_data[[#This Row],[Date Actioned]]), DAY(tbl_raw_data[[#This Row],[Date Actioned]]))</f>
        <v>45141</v>
      </c>
      <c r="L1393" s="55" t="str">
        <f>UPPER(TEXT(tbl_raw_data[[#This Row],[Updated_date]],"MMMM"))</f>
        <v>AUGUST</v>
      </c>
      <c r="M1393" s="55" t="str">
        <f>UPPER("Week "&amp;IF(ROUNDUP(DAY(tbl_raw_data[[#This Row],[Updated_date]])/7,0)=5,4,ROUNDUP(DAY(tbl_raw_data[[#This Row],[Updated_date]])/7,0)))</f>
        <v>WEEK 1</v>
      </c>
      <c r="N1393" s="57" t="str">
        <f>UPPER(VLOOKUP(tbl_raw_data[[#This Row],[Analyst]],[1]setting!$A$1:$B$15,2,0))</f>
        <v>SAM</v>
      </c>
      <c r="O1393" s="57" t="str">
        <f>UPPER(tbl_raw_data[[#This Row],[Outcome]])</f>
        <v>DECLINE</v>
      </c>
      <c r="P1393" s="57" t="str">
        <f>UPPER(tbl_raw_data[[#This Row],[Queue Name]])</f>
        <v>CONSUMER POST BUREAU</v>
      </c>
      <c r="Q1393" s="57" t="str">
        <f>IF(tbl_raw_data[[#This Row],[time_taken_in_mins]]&lt;=20,"SLA_MET","SLA_NOT_MET")</f>
        <v>SLA_MET</v>
      </c>
    </row>
    <row r="1394" spans="1:17" ht="15" customHeight="1" x14ac:dyDescent="0.25">
      <c r="A1394" s="22" t="s">
        <v>26</v>
      </c>
      <c r="B1394" s="12">
        <v>45141.682893518519</v>
      </c>
      <c r="C1394" s="15">
        <v>45141.683796296296</v>
      </c>
      <c r="D1394" s="16" t="s">
        <v>13</v>
      </c>
      <c r="E1394" s="16" t="s">
        <v>9</v>
      </c>
      <c r="F1394" s="16" t="s">
        <v>18</v>
      </c>
      <c r="G1394" s="107" t="s">
        <v>19</v>
      </c>
      <c r="H13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4" s="48">
        <f>tbl_raw_data[[#This Row],[Date Actioned]]-tbl_raw_data[[#This Row],[Date Tagged]]</f>
        <v>9.0277777781011537E-4</v>
      </c>
      <c r="J1394" s="50">
        <f>HOUR(tbl_raw_data[[#This Row],[time_taken]])*60+MINUTE(tbl_raw_data[[#This Row],[time_taken]])+SECOND(tbl_raw_data[[#This Row],[time_taken]])/60</f>
        <v>1.3</v>
      </c>
      <c r="K1394" s="54">
        <f>DATE(YEAR(tbl_raw_data[[#This Row],[Date Actioned]]), MONTH(tbl_raw_data[[#This Row],[Date Actioned]]), DAY(tbl_raw_data[[#This Row],[Date Actioned]]))</f>
        <v>45141</v>
      </c>
      <c r="L1394" s="55" t="str">
        <f>UPPER(TEXT(tbl_raw_data[[#This Row],[Updated_date]],"MMMM"))</f>
        <v>AUGUST</v>
      </c>
      <c r="M1394" s="55" t="str">
        <f>UPPER("Week "&amp;IF(ROUNDUP(DAY(tbl_raw_data[[#This Row],[Updated_date]])/7,0)=5,4,ROUNDUP(DAY(tbl_raw_data[[#This Row],[Updated_date]])/7,0)))</f>
        <v>WEEK 1</v>
      </c>
      <c r="N1394" s="57" t="str">
        <f>UPPER(VLOOKUP(tbl_raw_data[[#This Row],[Analyst]],[1]setting!$A$1:$B$15,2,0))</f>
        <v>RAJ</v>
      </c>
      <c r="O1394" s="57" t="str">
        <f>UPPER(tbl_raw_data[[#This Row],[Outcome]])</f>
        <v>APPROVE</v>
      </c>
      <c r="P1394" s="57" t="str">
        <f>UPPER(tbl_raw_data[[#This Row],[Queue Name]])</f>
        <v>CONSUMER PRE BUREAU</v>
      </c>
      <c r="Q1394" s="57" t="str">
        <f>IF(tbl_raw_data[[#This Row],[time_taken_in_mins]]&lt;=20,"SLA_MET","SLA_NOT_MET")</f>
        <v>SLA_MET</v>
      </c>
    </row>
    <row r="1395" spans="1:17" ht="15" customHeight="1" x14ac:dyDescent="0.25">
      <c r="A1395" s="11" t="s">
        <v>192</v>
      </c>
      <c r="B1395" s="6">
        <v>45141.683182870373</v>
      </c>
      <c r="C1395" s="9">
        <v>45141.685046296298</v>
      </c>
      <c r="D1395" s="10" t="s">
        <v>46</v>
      </c>
      <c r="E1395" s="10" t="s">
        <v>28</v>
      </c>
      <c r="F1395" s="10" t="s">
        <v>168</v>
      </c>
      <c r="G1395" s="108" t="s">
        <v>74</v>
      </c>
      <c r="H13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5" s="48">
        <f>tbl_raw_data[[#This Row],[Date Actioned]]-tbl_raw_data[[#This Row],[Date Tagged]]</f>
        <v>1.8634259249665774E-3</v>
      </c>
      <c r="J1395" s="50">
        <f>HOUR(tbl_raw_data[[#This Row],[time_taken]])*60+MINUTE(tbl_raw_data[[#This Row],[time_taken]])+SECOND(tbl_raw_data[[#This Row],[time_taken]])/60</f>
        <v>2.6833333333333336</v>
      </c>
      <c r="K1395" s="54">
        <f>DATE(YEAR(tbl_raw_data[[#This Row],[Date Actioned]]), MONTH(tbl_raw_data[[#This Row],[Date Actioned]]), DAY(tbl_raw_data[[#This Row],[Date Actioned]]))</f>
        <v>45141</v>
      </c>
      <c r="L1395" s="55" t="str">
        <f>UPPER(TEXT(tbl_raw_data[[#This Row],[Updated_date]],"MMMM"))</f>
        <v>AUGUST</v>
      </c>
      <c r="M1395" s="55" t="str">
        <f>UPPER("Week "&amp;IF(ROUNDUP(DAY(tbl_raw_data[[#This Row],[Updated_date]])/7,0)=5,4,ROUNDUP(DAY(tbl_raw_data[[#This Row],[Updated_date]])/7,0)))</f>
        <v>WEEK 1</v>
      </c>
      <c r="N1395" s="57" t="str">
        <f>UPPER(VLOOKUP(tbl_raw_data[[#This Row],[Analyst]],[1]setting!$A$1:$B$15,2,0))</f>
        <v>MERCEDES</v>
      </c>
      <c r="O1395" s="57" t="str">
        <f>UPPER(tbl_raw_data[[#This Row],[Outcome]])</f>
        <v>DECLINE</v>
      </c>
      <c r="P1395" s="57" t="str">
        <f>UPPER(tbl_raw_data[[#This Row],[Queue Name]])</f>
        <v>CONSUMER EXISTING</v>
      </c>
      <c r="Q1395" s="57" t="str">
        <f>IF(tbl_raw_data[[#This Row],[time_taken_in_mins]]&lt;=20,"SLA_MET","SLA_NOT_MET")</f>
        <v>SLA_MET</v>
      </c>
    </row>
    <row r="1396" spans="1:17" x14ac:dyDescent="0.25">
      <c r="A1396" s="5" t="s">
        <v>384</v>
      </c>
      <c r="B1396" s="12">
        <v>45141.688506944447</v>
      </c>
      <c r="C1396" s="15">
        <v>45141.691006944442</v>
      </c>
      <c r="D1396" s="16" t="s">
        <v>8</v>
      </c>
      <c r="E1396" s="16" t="s">
        <v>28</v>
      </c>
      <c r="F1396" s="16" t="s">
        <v>168</v>
      </c>
      <c r="G1396" s="107" t="s">
        <v>172</v>
      </c>
      <c r="H13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396" s="48">
        <f>tbl_raw_data[[#This Row],[Date Actioned]]-tbl_raw_data[[#This Row],[Date Tagged]]</f>
        <v>2.4999999950523488E-3</v>
      </c>
      <c r="J1396" s="50">
        <f>HOUR(tbl_raw_data[[#This Row],[time_taken]])*60+MINUTE(tbl_raw_data[[#This Row],[time_taken]])+SECOND(tbl_raw_data[[#This Row],[time_taken]])/60</f>
        <v>3.6</v>
      </c>
      <c r="K1396" s="54">
        <f>DATE(YEAR(tbl_raw_data[[#This Row],[Date Actioned]]), MONTH(tbl_raw_data[[#This Row],[Date Actioned]]), DAY(tbl_raw_data[[#This Row],[Date Actioned]]))</f>
        <v>45141</v>
      </c>
      <c r="L1396" s="55" t="str">
        <f>UPPER(TEXT(tbl_raw_data[[#This Row],[Updated_date]],"MMMM"))</f>
        <v>AUGUST</v>
      </c>
      <c r="M1396" s="55" t="str">
        <f>UPPER("Week "&amp;IF(ROUNDUP(DAY(tbl_raw_data[[#This Row],[Updated_date]])/7,0)=5,4,ROUNDUP(DAY(tbl_raw_data[[#This Row],[Updated_date]])/7,0)))</f>
        <v>WEEK 1</v>
      </c>
      <c r="N1396" s="57" t="str">
        <f>UPPER(VLOOKUP(tbl_raw_data[[#This Row],[Analyst]],[1]setting!$A$1:$B$15,2,0))</f>
        <v>MERCEDES</v>
      </c>
      <c r="O1396" s="57" t="str">
        <f>UPPER(tbl_raw_data[[#This Row],[Outcome]])</f>
        <v>WITHDRAW</v>
      </c>
      <c r="P1396" s="57" t="str">
        <f>UPPER(tbl_raw_data[[#This Row],[Queue Name]])</f>
        <v>CONSUMER EXISTING</v>
      </c>
      <c r="Q1396" s="57" t="str">
        <f>IF(tbl_raw_data[[#This Row],[time_taken_in_mins]]&lt;=20,"SLA_MET","SLA_NOT_MET")</f>
        <v>SLA_MET</v>
      </c>
    </row>
    <row r="1397" spans="1:17" ht="15" customHeight="1" x14ac:dyDescent="0.25">
      <c r="A1397" s="5" t="s">
        <v>120</v>
      </c>
      <c r="B1397" s="6">
        <v>45141.688611111109</v>
      </c>
      <c r="C1397" s="9">
        <v>45141.690138888887</v>
      </c>
      <c r="D1397" s="10" t="s">
        <v>13</v>
      </c>
      <c r="E1397" s="10" t="s">
        <v>28</v>
      </c>
      <c r="F1397" s="10" t="s">
        <v>18</v>
      </c>
      <c r="G1397" s="108" t="s">
        <v>53</v>
      </c>
      <c r="H13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397" s="48">
        <f>tbl_raw_data[[#This Row],[Date Actioned]]-tbl_raw_data[[#This Row],[Date Tagged]]</f>
        <v>1.527777778392192E-3</v>
      </c>
      <c r="J1397" s="50">
        <f>HOUR(tbl_raw_data[[#This Row],[time_taken]])*60+MINUTE(tbl_raw_data[[#This Row],[time_taken]])+SECOND(tbl_raw_data[[#This Row],[time_taken]])/60</f>
        <v>2.2000000000000002</v>
      </c>
      <c r="K1397" s="54">
        <f>DATE(YEAR(tbl_raw_data[[#This Row],[Date Actioned]]), MONTH(tbl_raw_data[[#This Row],[Date Actioned]]), DAY(tbl_raw_data[[#This Row],[Date Actioned]]))</f>
        <v>45141</v>
      </c>
      <c r="L1397" s="55" t="str">
        <f>UPPER(TEXT(tbl_raw_data[[#This Row],[Updated_date]],"MMMM"))</f>
        <v>AUGUST</v>
      </c>
      <c r="M1397" s="55" t="str">
        <f>UPPER("Week "&amp;IF(ROUNDUP(DAY(tbl_raw_data[[#This Row],[Updated_date]])/7,0)=5,4,ROUNDUP(DAY(tbl_raw_data[[#This Row],[Updated_date]])/7,0)))</f>
        <v>WEEK 1</v>
      </c>
      <c r="N1397" s="57" t="str">
        <f>UPPER(VLOOKUP(tbl_raw_data[[#This Row],[Analyst]],[1]setting!$A$1:$B$15,2,0))</f>
        <v>RAJ</v>
      </c>
      <c r="O1397" s="57" t="str">
        <f>UPPER(tbl_raw_data[[#This Row],[Outcome]])</f>
        <v>APPROVE</v>
      </c>
      <c r="P1397" s="57" t="str">
        <f>UPPER(tbl_raw_data[[#This Row],[Queue Name]])</f>
        <v>CONSUMER EXISTING</v>
      </c>
      <c r="Q1397" s="57" t="str">
        <f>IF(tbl_raw_data[[#This Row],[time_taken_in_mins]]&lt;=20,"SLA_MET","SLA_NOT_MET")</f>
        <v>SLA_MET</v>
      </c>
    </row>
    <row r="1398" spans="1:17" ht="15" customHeight="1" x14ac:dyDescent="0.25">
      <c r="A1398" s="11" t="s">
        <v>374</v>
      </c>
      <c r="B1398" s="6">
        <v>45141.691180555557</v>
      </c>
      <c r="C1398" s="9">
        <v>45141.693645833337</v>
      </c>
      <c r="D1398" s="10" t="s">
        <v>8</v>
      </c>
      <c r="E1398" s="10" t="s">
        <v>9</v>
      </c>
      <c r="F1398" s="10" t="s">
        <v>18</v>
      </c>
      <c r="G1398" s="108" t="s">
        <v>157</v>
      </c>
      <c r="H13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8" s="48">
        <f>tbl_raw_data[[#This Row],[Date Actioned]]-tbl_raw_data[[#This Row],[Date Tagged]]</f>
        <v>2.4652777792653069E-3</v>
      </c>
      <c r="J1398" s="50">
        <f>HOUR(tbl_raw_data[[#This Row],[time_taken]])*60+MINUTE(tbl_raw_data[[#This Row],[time_taken]])+SECOND(tbl_raw_data[[#This Row],[time_taken]])/60</f>
        <v>3.55</v>
      </c>
      <c r="K1398" s="54">
        <f>DATE(YEAR(tbl_raw_data[[#This Row],[Date Actioned]]), MONTH(tbl_raw_data[[#This Row],[Date Actioned]]), DAY(tbl_raw_data[[#This Row],[Date Actioned]]))</f>
        <v>45141</v>
      </c>
      <c r="L1398" s="55" t="str">
        <f>UPPER(TEXT(tbl_raw_data[[#This Row],[Updated_date]],"MMMM"))</f>
        <v>AUGUST</v>
      </c>
      <c r="M1398" s="55" t="str">
        <f>UPPER("Week "&amp;IF(ROUNDUP(DAY(tbl_raw_data[[#This Row],[Updated_date]])/7,0)=5,4,ROUNDUP(DAY(tbl_raw_data[[#This Row],[Updated_date]])/7,0)))</f>
        <v>WEEK 1</v>
      </c>
      <c r="N1398" s="57" t="str">
        <f>UPPER(VLOOKUP(tbl_raw_data[[#This Row],[Analyst]],[1]setting!$A$1:$B$15,2,0))</f>
        <v>RAJ</v>
      </c>
      <c r="O1398" s="57" t="str">
        <f>UPPER(tbl_raw_data[[#This Row],[Outcome]])</f>
        <v>WITHDRAW</v>
      </c>
      <c r="P1398" s="57" t="str">
        <f>UPPER(tbl_raw_data[[#This Row],[Queue Name]])</f>
        <v>CONSUMER PRE BUREAU</v>
      </c>
      <c r="Q1398" s="57" t="str">
        <f>IF(tbl_raw_data[[#This Row],[time_taken_in_mins]]&lt;=20,"SLA_MET","SLA_NOT_MET")</f>
        <v>SLA_MET</v>
      </c>
    </row>
    <row r="1399" spans="1:17" x14ac:dyDescent="0.25">
      <c r="A1399" s="22" t="s">
        <v>861</v>
      </c>
      <c r="B1399" s="12">
        <v>45141.696469907409</v>
      </c>
      <c r="C1399" s="15">
        <v>45141.699918981481</v>
      </c>
      <c r="D1399" s="16" t="s">
        <v>8</v>
      </c>
      <c r="E1399" s="16" t="s">
        <v>28</v>
      </c>
      <c r="F1399" s="16" t="s">
        <v>18</v>
      </c>
      <c r="G1399" s="107" t="s">
        <v>149</v>
      </c>
      <c r="H13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399" s="48">
        <f>tbl_raw_data[[#This Row],[Date Actioned]]-tbl_raw_data[[#This Row],[Date Tagged]]</f>
        <v>3.4490740727051161E-3</v>
      </c>
      <c r="J1399" s="50">
        <f>HOUR(tbl_raw_data[[#This Row],[time_taken]])*60+MINUTE(tbl_raw_data[[#This Row],[time_taken]])+SECOND(tbl_raw_data[[#This Row],[time_taken]])/60</f>
        <v>4.9666666666666668</v>
      </c>
      <c r="K1399" s="54">
        <f>DATE(YEAR(tbl_raw_data[[#This Row],[Date Actioned]]), MONTH(tbl_raw_data[[#This Row],[Date Actioned]]), DAY(tbl_raw_data[[#This Row],[Date Actioned]]))</f>
        <v>45141</v>
      </c>
      <c r="L1399" s="55" t="str">
        <f>UPPER(TEXT(tbl_raw_data[[#This Row],[Updated_date]],"MMMM"))</f>
        <v>AUGUST</v>
      </c>
      <c r="M1399" s="55" t="str">
        <f>UPPER("Week "&amp;IF(ROUNDUP(DAY(tbl_raw_data[[#This Row],[Updated_date]])/7,0)=5,4,ROUNDUP(DAY(tbl_raw_data[[#This Row],[Updated_date]])/7,0)))</f>
        <v>WEEK 1</v>
      </c>
      <c r="N1399" s="57" t="str">
        <f>UPPER(VLOOKUP(tbl_raw_data[[#This Row],[Analyst]],[1]setting!$A$1:$B$15,2,0))</f>
        <v>RAJ</v>
      </c>
      <c r="O1399" s="57" t="str">
        <f>UPPER(tbl_raw_data[[#This Row],[Outcome]])</f>
        <v>WITHDRAW</v>
      </c>
      <c r="P1399" s="57" t="str">
        <f>UPPER(tbl_raw_data[[#This Row],[Queue Name]])</f>
        <v>CONSUMER EXISTING</v>
      </c>
      <c r="Q1399" s="57" t="str">
        <f>IF(tbl_raw_data[[#This Row],[time_taken_in_mins]]&lt;=20,"SLA_MET","SLA_NOT_MET")</f>
        <v>SLA_MET</v>
      </c>
    </row>
    <row r="1400" spans="1:17" ht="15" customHeight="1" x14ac:dyDescent="0.25">
      <c r="A1400" s="5" t="s">
        <v>2358</v>
      </c>
      <c r="B1400" s="6">
        <v>45141.696469907409</v>
      </c>
      <c r="C1400" s="9">
        <v>45141.701990740738</v>
      </c>
      <c r="D1400" s="10" t="s">
        <v>8</v>
      </c>
      <c r="E1400" s="10" t="s">
        <v>41</v>
      </c>
      <c r="F1400" s="10" t="s">
        <v>14</v>
      </c>
      <c r="G1400" s="108" t="s">
        <v>2359</v>
      </c>
      <c r="H14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0" s="48">
        <f>tbl_raw_data[[#This Row],[Date Actioned]]-tbl_raw_data[[#This Row],[Date Tagged]]</f>
        <v>5.5208333287737332E-3</v>
      </c>
      <c r="J1400" s="50">
        <f>HOUR(tbl_raw_data[[#This Row],[time_taken]])*60+MINUTE(tbl_raw_data[[#This Row],[time_taken]])+SECOND(tbl_raw_data[[#This Row],[time_taken]])/60</f>
        <v>7.95</v>
      </c>
      <c r="K1400" s="54">
        <f>DATE(YEAR(tbl_raw_data[[#This Row],[Date Actioned]]), MONTH(tbl_raw_data[[#This Row],[Date Actioned]]), DAY(tbl_raw_data[[#This Row],[Date Actioned]]))</f>
        <v>45141</v>
      </c>
      <c r="L1400" s="55" t="str">
        <f>UPPER(TEXT(tbl_raw_data[[#This Row],[Updated_date]],"MMMM"))</f>
        <v>AUGUST</v>
      </c>
      <c r="M1400" s="55" t="str">
        <f>UPPER("Week "&amp;IF(ROUNDUP(DAY(tbl_raw_data[[#This Row],[Updated_date]])/7,0)=5,4,ROUNDUP(DAY(tbl_raw_data[[#This Row],[Updated_date]])/7,0)))</f>
        <v>WEEK 1</v>
      </c>
      <c r="N1400" s="57" t="str">
        <f>UPPER(VLOOKUP(tbl_raw_data[[#This Row],[Analyst]],[1]setting!$A$1:$B$15,2,0))</f>
        <v>HARDIK</v>
      </c>
      <c r="O1400" s="57" t="str">
        <f>UPPER(tbl_raw_data[[#This Row],[Outcome]])</f>
        <v>WITHDRAW</v>
      </c>
      <c r="P1400" s="57" t="str">
        <f>UPPER(tbl_raw_data[[#This Row],[Queue Name]])</f>
        <v>CONSUMER POST BUREAU</v>
      </c>
      <c r="Q1400" s="57" t="str">
        <f>IF(tbl_raw_data[[#This Row],[time_taken_in_mins]]&lt;=20,"SLA_MET","SLA_NOT_MET")</f>
        <v>SLA_MET</v>
      </c>
    </row>
    <row r="1401" spans="1:17" x14ac:dyDescent="0.25">
      <c r="A1401" s="11" t="s">
        <v>1088</v>
      </c>
      <c r="B1401" s="12">
        <v>45141.696793981479</v>
      </c>
      <c r="C1401" s="15">
        <v>45141.700590277775</v>
      </c>
      <c r="D1401" s="16" t="s">
        <v>8</v>
      </c>
      <c r="E1401" s="16" t="s">
        <v>28</v>
      </c>
      <c r="F1401" s="16" t="s">
        <v>168</v>
      </c>
      <c r="G1401" s="107" t="s">
        <v>25</v>
      </c>
      <c r="H14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1" s="48">
        <f>tbl_raw_data[[#This Row],[Date Actioned]]-tbl_raw_data[[#This Row],[Date Tagged]]</f>
        <v>3.796296296059154E-3</v>
      </c>
      <c r="J1401" s="50">
        <f>HOUR(tbl_raw_data[[#This Row],[time_taken]])*60+MINUTE(tbl_raw_data[[#This Row],[time_taken]])+SECOND(tbl_raw_data[[#This Row],[time_taken]])/60</f>
        <v>5.4666666666666668</v>
      </c>
      <c r="K1401" s="54">
        <f>DATE(YEAR(tbl_raw_data[[#This Row],[Date Actioned]]), MONTH(tbl_raw_data[[#This Row],[Date Actioned]]), DAY(tbl_raw_data[[#This Row],[Date Actioned]]))</f>
        <v>45141</v>
      </c>
      <c r="L1401" s="55" t="str">
        <f>UPPER(TEXT(tbl_raw_data[[#This Row],[Updated_date]],"MMMM"))</f>
        <v>AUGUST</v>
      </c>
      <c r="M1401" s="55" t="str">
        <f>UPPER("Week "&amp;IF(ROUNDUP(DAY(tbl_raw_data[[#This Row],[Updated_date]])/7,0)=5,4,ROUNDUP(DAY(tbl_raw_data[[#This Row],[Updated_date]])/7,0)))</f>
        <v>WEEK 1</v>
      </c>
      <c r="N1401" s="57" t="str">
        <f>UPPER(VLOOKUP(tbl_raw_data[[#This Row],[Analyst]],[1]setting!$A$1:$B$15,2,0))</f>
        <v>MERCEDES</v>
      </c>
      <c r="O1401" s="57" t="str">
        <f>UPPER(tbl_raw_data[[#This Row],[Outcome]])</f>
        <v>WITHDRAW</v>
      </c>
      <c r="P1401" s="57" t="str">
        <f>UPPER(tbl_raw_data[[#This Row],[Queue Name]])</f>
        <v>CONSUMER EXISTING</v>
      </c>
      <c r="Q1401" s="57" t="str">
        <f>IF(tbl_raw_data[[#This Row],[time_taken_in_mins]]&lt;=20,"SLA_MET","SLA_NOT_MET")</f>
        <v>SLA_MET</v>
      </c>
    </row>
    <row r="1402" spans="1:17" ht="15" customHeight="1" x14ac:dyDescent="0.25">
      <c r="A1402" s="22" t="s">
        <v>1779</v>
      </c>
      <c r="B1402" s="6">
        <v>45141.698506944442</v>
      </c>
      <c r="C1402" s="9">
        <v>45141.703287037039</v>
      </c>
      <c r="D1402" s="10" t="s">
        <v>8</v>
      </c>
      <c r="E1402" s="10" t="s">
        <v>9</v>
      </c>
      <c r="F1402" s="10" t="s">
        <v>109</v>
      </c>
      <c r="G1402" s="108" t="s">
        <v>1780</v>
      </c>
      <c r="H14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2" s="48">
        <f>tbl_raw_data[[#This Row],[Date Actioned]]-tbl_raw_data[[#This Row],[Date Tagged]]</f>
        <v>4.7800925967749208E-3</v>
      </c>
      <c r="J1402" s="50">
        <f>HOUR(tbl_raw_data[[#This Row],[time_taken]])*60+MINUTE(tbl_raw_data[[#This Row],[time_taken]])+SECOND(tbl_raw_data[[#This Row],[time_taken]])/60</f>
        <v>6.8833333333333329</v>
      </c>
      <c r="K1402" s="54">
        <f>DATE(YEAR(tbl_raw_data[[#This Row],[Date Actioned]]), MONTH(tbl_raw_data[[#This Row],[Date Actioned]]), DAY(tbl_raw_data[[#This Row],[Date Actioned]]))</f>
        <v>45141</v>
      </c>
      <c r="L1402" s="55" t="str">
        <f>UPPER(TEXT(tbl_raw_data[[#This Row],[Updated_date]],"MMMM"))</f>
        <v>AUGUST</v>
      </c>
      <c r="M1402" s="55" t="str">
        <f>UPPER("Week "&amp;IF(ROUNDUP(DAY(tbl_raw_data[[#This Row],[Updated_date]])/7,0)=5,4,ROUNDUP(DAY(tbl_raw_data[[#This Row],[Updated_date]])/7,0)))</f>
        <v>WEEK 1</v>
      </c>
      <c r="N1402" s="57" t="str">
        <f>UPPER(VLOOKUP(tbl_raw_data[[#This Row],[Analyst]],[1]setting!$A$1:$B$15,2,0))</f>
        <v>NAVED</v>
      </c>
      <c r="O1402" s="57" t="str">
        <f>UPPER(tbl_raw_data[[#This Row],[Outcome]])</f>
        <v>WITHDRAW</v>
      </c>
      <c r="P1402" s="57" t="str">
        <f>UPPER(tbl_raw_data[[#This Row],[Queue Name]])</f>
        <v>CONSUMER PRE BUREAU</v>
      </c>
      <c r="Q1402" s="57" t="str">
        <f>IF(tbl_raw_data[[#This Row],[time_taken_in_mins]]&lt;=20,"SLA_MET","SLA_NOT_MET")</f>
        <v>SLA_MET</v>
      </c>
    </row>
    <row r="1403" spans="1:17" ht="15" customHeight="1" x14ac:dyDescent="0.25">
      <c r="A1403" s="11" t="s">
        <v>530</v>
      </c>
      <c r="B1403" s="12">
        <v>45141.702708333331</v>
      </c>
      <c r="C1403" s="15">
        <v>45141.705555555556</v>
      </c>
      <c r="D1403" s="16" t="s">
        <v>13</v>
      </c>
      <c r="E1403" s="16" t="s">
        <v>9</v>
      </c>
      <c r="F1403" s="16" t="s">
        <v>18</v>
      </c>
      <c r="G1403" s="107" t="s">
        <v>29</v>
      </c>
      <c r="H14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3" s="48">
        <f>tbl_raw_data[[#This Row],[Date Actioned]]-tbl_raw_data[[#This Row],[Date Tagged]]</f>
        <v>2.8472222256823443E-3</v>
      </c>
      <c r="J1403" s="50">
        <f>HOUR(tbl_raw_data[[#This Row],[time_taken]])*60+MINUTE(tbl_raw_data[[#This Row],[time_taken]])+SECOND(tbl_raw_data[[#This Row],[time_taken]])/60</f>
        <v>4.0999999999999996</v>
      </c>
      <c r="K1403" s="54">
        <f>DATE(YEAR(tbl_raw_data[[#This Row],[Date Actioned]]), MONTH(tbl_raw_data[[#This Row],[Date Actioned]]), DAY(tbl_raw_data[[#This Row],[Date Actioned]]))</f>
        <v>45141</v>
      </c>
      <c r="L1403" s="55" t="str">
        <f>UPPER(TEXT(tbl_raw_data[[#This Row],[Updated_date]],"MMMM"))</f>
        <v>AUGUST</v>
      </c>
      <c r="M1403" s="55" t="str">
        <f>UPPER("Week "&amp;IF(ROUNDUP(DAY(tbl_raw_data[[#This Row],[Updated_date]])/7,0)=5,4,ROUNDUP(DAY(tbl_raw_data[[#This Row],[Updated_date]])/7,0)))</f>
        <v>WEEK 1</v>
      </c>
      <c r="N1403" s="57" t="str">
        <f>UPPER(VLOOKUP(tbl_raw_data[[#This Row],[Analyst]],[1]setting!$A$1:$B$15,2,0))</f>
        <v>RAJ</v>
      </c>
      <c r="O1403" s="57" t="str">
        <f>UPPER(tbl_raw_data[[#This Row],[Outcome]])</f>
        <v>APPROVE</v>
      </c>
      <c r="P1403" s="57" t="str">
        <f>UPPER(tbl_raw_data[[#This Row],[Queue Name]])</f>
        <v>CONSUMER PRE BUREAU</v>
      </c>
      <c r="Q1403" s="57" t="str">
        <f>IF(tbl_raw_data[[#This Row],[time_taken_in_mins]]&lt;=20,"SLA_MET","SLA_NOT_MET")</f>
        <v>SLA_MET</v>
      </c>
    </row>
    <row r="1404" spans="1:17" ht="15" customHeight="1" x14ac:dyDescent="0.25">
      <c r="A1404" s="22" t="s">
        <v>3168</v>
      </c>
      <c r="B1404" s="6">
        <v>45141.703969907408</v>
      </c>
      <c r="C1404" s="9">
        <v>45141.710590277777</v>
      </c>
      <c r="D1404" s="10" t="s">
        <v>13</v>
      </c>
      <c r="E1404" s="10" t="s">
        <v>28</v>
      </c>
      <c r="F1404" s="10" t="s">
        <v>42</v>
      </c>
      <c r="G1404" s="108" t="s">
        <v>29</v>
      </c>
      <c r="H14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4" s="48">
        <f>tbl_raw_data[[#This Row],[Date Actioned]]-tbl_raw_data[[#This Row],[Date Tagged]]</f>
        <v>6.6203703681821935E-3</v>
      </c>
      <c r="J1404" s="50">
        <f>HOUR(tbl_raw_data[[#This Row],[time_taken]])*60+MINUTE(tbl_raw_data[[#This Row],[time_taken]])+SECOND(tbl_raw_data[[#This Row],[time_taken]])/60</f>
        <v>9.5333333333333332</v>
      </c>
      <c r="K1404" s="54">
        <f>DATE(YEAR(tbl_raw_data[[#This Row],[Date Actioned]]), MONTH(tbl_raw_data[[#This Row],[Date Actioned]]), DAY(tbl_raw_data[[#This Row],[Date Actioned]]))</f>
        <v>45141</v>
      </c>
      <c r="L1404" s="55" t="str">
        <f>UPPER(TEXT(tbl_raw_data[[#This Row],[Updated_date]],"MMMM"))</f>
        <v>AUGUST</v>
      </c>
      <c r="M1404" s="55" t="str">
        <f>UPPER("Week "&amp;IF(ROUNDUP(DAY(tbl_raw_data[[#This Row],[Updated_date]])/7,0)=5,4,ROUNDUP(DAY(tbl_raw_data[[#This Row],[Updated_date]])/7,0)))</f>
        <v>WEEK 1</v>
      </c>
      <c r="N1404" s="57" t="str">
        <f>UPPER(VLOOKUP(tbl_raw_data[[#This Row],[Analyst]],[1]setting!$A$1:$B$15,2,0))</f>
        <v>NITESH</v>
      </c>
      <c r="O1404" s="57" t="str">
        <f>UPPER(tbl_raw_data[[#This Row],[Outcome]])</f>
        <v>APPROVE</v>
      </c>
      <c r="P1404" s="57" t="str">
        <f>UPPER(tbl_raw_data[[#This Row],[Queue Name]])</f>
        <v>CONSUMER EXISTING</v>
      </c>
      <c r="Q1404" s="57" t="str">
        <f>IF(tbl_raw_data[[#This Row],[time_taken_in_mins]]&lt;=20,"SLA_MET","SLA_NOT_MET")</f>
        <v>SLA_MET</v>
      </c>
    </row>
    <row r="1405" spans="1:17" x14ac:dyDescent="0.25">
      <c r="A1405" s="5" t="s">
        <v>1666</v>
      </c>
      <c r="B1405" s="12">
        <v>45141.704375000001</v>
      </c>
      <c r="C1405" s="15">
        <v>45141.709016203706</v>
      </c>
      <c r="D1405" s="16" t="s">
        <v>8</v>
      </c>
      <c r="E1405" s="16" t="s">
        <v>28</v>
      </c>
      <c r="F1405" s="16" t="s">
        <v>14</v>
      </c>
      <c r="G1405" s="107" t="s">
        <v>149</v>
      </c>
      <c r="H14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05" s="48">
        <f>tbl_raw_data[[#This Row],[Date Actioned]]-tbl_raw_data[[#This Row],[Date Tagged]]</f>
        <v>4.6412037045229226E-3</v>
      </c>
      <c r="J1405" s="50">
        <f>HOUR(tbl_raw_data[[#This Row],[time_taken]])*60+MINUTE(tbl_raw_data[[#This Row],[time_taken]])+SECOND(tbl_raw_data[[#This Row],[time_taken]])/60</f>
        <v>6.6833333333333336</v>
      </c>
      <c r="K1405" s="54">
        <f>DATE(YEAR(tbl_raw_data[[#This Row],[Date Actioned]]), MONTH(tbl_raw_data[[#This Row],[Date Actioned]]), DAY(tbl_raw_data[[#This Row],[Date Actioned]]))</f>
        <v>45141</v>
      </c>
      <c r="L1405" s="55" t="str">
        <f>UPPER(TEXT(tbl_raw_data[[#This Row],[Updated_date]],"MMMM"))</f>
        <v>AUGUST</v>
      </c>
      <c r="M1405" s="55" t="str">
        <f>UPPER("Week "&amp;IF(ROUNDUP(DAY(tbl_raw_data[[#This Row],[Updated_date]])/7,0)=5,4,ROUNDUP(DAY(tbl_raw_data[[#This Row],[Updated_date]])/7,0)))</f>
        <v>WEEK 1</v>
      </c>
      <c r="N1405" s="57" t="str">
        <f>UPPER(VLOOKUP(tbl_raw_data[[#This Row],[Analyst]],[1]setting!$A$1:$B$15,2,0))</f>
        <v>HARDIK</v>
      </c>
      <c r="O1405" s="57" t="str">
        <f>UPPER(tbl_raw_data[[#This Row],[Outcome]])</f>
        <v>WITHDRAW</v>
      </c>
      <c r="P1405" s="57" t="str">
        <f>UPPER(tbl_raw_data[[#This Row],[Queue Name]])</f>
        <v>CONSUMER EXISTING</v>
      </c>
      <c r="Q1405" s="57" t="str">
        <f>IF(tbl_raw_data[[#This Row],[time_taken_in_mins]]&lt;=20,"SLA_MET","SLA_NOT_MET")</f>
        <v>SLA_MET</v>
      </c>
    </row>
    <row r="1406" spans="1:17" ht="15" customHeight="1" x14ac:dyDescent="0.25">
      <c r="A1406" s="5" t="s">
        <v>880</v>
      </c>
      <c r="B1406" s="12">
        <v>45141.707604166666</v>
      </c>
      <c r="C1406" s="15">
        <v>45141.711076388892</v>
      </c>
      <c r="D1406" s="16" t="s">
        <v>13</v>
      </c>
      <c r="E1406" s="16" t="s">
        <v>28</v>
      </c>
      <c r="F1406" s="16" t="s">
        <v>18</v>
      </c>
      <c r="G1406" s="107" t="s">
        <v>29</v>
      </c>
      <c r="H14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6" s="48">
        <f>tbl_raw_data[[#This Row],[Date Actioned]]-tbl_raw_data[[#This Row],[Date Tagged]]</f>
        <v>3.4722222262644209E-3</v>
      </c>
      <c r="J1406" s="50">
        <f>HOUR(tbl_raw_data[[#This Row],[time_taken]])*60+MINUTE(tbl_raw_data[[#This Row],[time_taken]])+SECOND(tbl_raw_data[[#This Row],[time_taken]])/60</f>
        <v>5</v>
      </c>
      <c r="K1406" s="54">
        <f>DATE(YEAR(tbl_raw_data[[#This Row],[Date Actioned]]), MONTH(tbl_raw_data[[#This Row],[Date Actioned]]), DAY(tbl_raw_data[[#This Row],[Date Actioned]]))</f>
        <v>45141</v>
      </c>
      <c r="L1406" s="55" t="str">
        <f>UPPER(TEXT(tbl_raw_data[[#This Row],[Updated_date]],"MMMM"))</f>
        <v>AUGUST</v>
      </c>
      <c r="M1406" s="55" t="str">
        <f>UPPER("Week "&amp;IF(ROUNDUP(DAY(tbl_raw_data[[#This Row],[Updated_date]])/7,0)=5,4,ROUNDUP(DAY(tbl_raw_data[[#This Row],[Updated_date]])/7,0)))</f>
        <v>WEEK 1</v>
      </c>
      <c r="N1406" s="57" t="str">
        <f>UPPER(VLOOKUP(tbl_raw_data[[#This Row],[Analyst]],[1]setting!$A$1:$B$15,2,0))</f>
        <v>RAJ</v>
      </c>
      <c r="O1406" s="57" t="str">
        <f>UPPER(tbl_raw_data[[#This Row],[Outcome]])</f>
        <v>APPROVE</v>
      </c>
      <c r="P1406" s="57" t="str">
        <f>UPPER(tbl_raw_data[[#This Row],[Queue Name]])</f>
        <v>CONSUMER EXISTING</v>
      </c>
      <c r="Q1406" s="57" t="str">
        <f>IF(tbl_raw_data[[#This Row],[time_taken_in_mins]]&lt;=20,"SLA_MET","SLA_NOT_MET")</f>
        <v>SLA_MET</v>
      </c>
    </row>
    <row r="1407" spans="1:17" ht="15" customHeight="1" x14ac:dyDescent="0.25">
      <c r="A1407" s="11" t="s">
        <v>1400</v>
      </c>
      <c r="B1407" s="6">
        <v>45141.711909722224</v>
      </c>
      <c r="C1407" s="7">
        <v>45141.716180555559</v>
      </c>
      <c r="D1407" s="8" t="s">
        <v>29</v>
      </c>
      <c r="E1407" s="10" t="s">
        <v>28</v>
      </c>
      <c r="F1407" s="8" t="s">
        <v>10</v>
      </c>
      <c r="G1407" s="109"/>
      <c r="H14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07" s="48">
        <f>tbl_raw_data[[#This Row],[Date Actioned]]-tbl_raw_data[[#This Row],[Date Tagged]]</f>
        <v>4.2708333348855376E-3</v>
      </c>
      <c r="J1407" s="50">
        <f>HOUR(tbl_raw_data[[#This Row],[time_taken]])*60+MINUTE(tbl_raw_data[[#This Row],[time_taken]])+SECOND(tbl_raw_data[[#This Row],[time_taken]])/60</f>
        <v>6.15</v>
      </c>
      <c r="K1407" s="54">
        <f>DATE(YEAR(tbl_raw_data[[#This Row],[Date Actioned]]), MONTH(tbl_raw_data[[#This Row],[Date Actioned]]), DAY(tbl_raw_data[[#This Row],[Date Actioned]]))</f>
        <v>45141</v>
      </c>
      <c r="L1407" s="55" t="str">
        <f>UPPER(TEXT(tbl_raw_data[[#This Row],[Updated_date]],"MMMM"))</f>
        <v>AUGUST</v>
      </c>
      <c r="M1407" s="55" t="str">
        <f>UPPER("Week "&amp;IF(ROUNDUP(DAY(tbl_raw_data[[#This Row],[Updated_date]])/7,0)=5,4,ROUNDUP(DAY(tbl_raw_data[[#This Row],[Updated_date]])/7,0)))</f>
        <v>WEEK 1</v>
      </c>
      <c r="N1407" s="57" t="str">
        <f>UPPER(VLOOKUP(tbl_raw_data[[#This Row],[Analyst]],[1]setting!$A$1:$B$15,2,0))</f>
        <v>SAM</v>
      </c>
      <c r="O1407" s="57" t="str">
        <f>UPPER(tbl_raw_data[[#This Row],[Outcome]])</f>
        <v>APPROVE</v>
      </c>
      <c r="P1407" s="57" t="str">
        <f>UPPER(tbl_raw_data[[#This Row],[Queue Name]])</f>
        <v>CONSUMER EXISTING</v>
      </c>
      <c r="Q1407" s="57" t="str">
        <f>IF(tbl_raw_data[[#This Row],[time_taken_in_mins]]&lt;=20,"SLA_MET","SLA_NOT_MET")</f>
        <v>SLA_MET</v>
      </c>
    </row>
    <row r="1408" spans="1:17" ht="15" customHeight="1" x14ac:dyDescent="0.25">
      <c r="A1408" s="22" t="s">
        <v>247</v>
      </c>
      <c r="B1408" s="12">
        <v>45141.714224537034</v>
      </c>
      <c r="C1408" s="15">
        <v>45141.716296296298</v>
      </c>
      <c r="D1408" s="16" t="s">
        <v>13</v>
      </c>
      <c r="E1408" s="16" t="s">
        <v>28</v>
      </c>
      <c r="F1408" s="16" t="s">
        <v>14</v>
      </c>
      <c r="G1408" s="107" t="s">
        <v>29</v>
      </c>
      <c r="H14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8" s="48">
        <f>tbl_raw_data[[#This Row],[Date Actioned]]-tbl_raw_data[[#This Row],[Date Tagged]]</f>
        <v>2.0717592633445747E-3</v>
      </c>
      <c r="J1408" s="50">
        <f>HOUR(tbl_raw_data[[#This Row],[time_taken]])*60+MINUTE(tbl_raw_data[[#This Row],[time_taken]])+SECOND(tbl_raw_data[[#This Row],[time_taken]])/60</f>
        <v>2.9833333333333334</v>
      </c>
      <c r="K1408" s="54">
        <f>DATE(YEAR(tbl_raw_data[[#This Row],[Date Actioned]]), MONTH(tbl_raw_data[[#This Row],[Date Actioned]]), DAY(tbl_raw_data[[#This Row],[Date Actioned]]))</f>
        <v>45141</v>
      </c>
      <c r="L1408" s="55" t="str">
        <f>UPPER(TEXT(tbl_raw_data[[#This Row],[Updated_date]],"MMMM"))</f>
        <v>AUGUST</v>
      </c>
      <c r="M1408" s="55" t="str">
        <f>UPPER("Week "&amp;IF(ROUNDUP(DAY(tbl_raw_data[[#This Row],[Updated_date]])/7,0)=5,4,ROUNDUP(DAY(tbl_raw_data[[#This Row],[Updated_date]])/7,0)))</f>
        <v>WEEK 1</v>
      </c>
      <c r="N1408" s="57" t="str">
        <f>UPPER(VLOOKUP(tbl_raw_data[[#This Row],[Analyst]],[1]setting!$A$1:$B$15,2,0))</f>
        <v>HARDIK</v>
      </c>
      <c r="O1408" s="57" t="str">
        <f>UPPER(tbl_raw_data[[#This Row],[Outcome]])</f>
        <v>APPROVE</v>
      </c>
      <c r="P1408" s="57" t="str">
        <f>UPPER(tbl_raw_data[[#This Row],[Queue Name]])</f>
        <v>CONSUMER EXISTING</v>
      </c>
      <c r="Q1408" s="57" t="str">
        <f>IF(tbl_raw_data[[#This Row],[time_taken_in_mins]]&lt;=20,"SLA_MET","SLA_NOT_MET")</f>
        <v>SLA_MET</v>
      </c>
    </row>
    <row r="1409" spans="1:17" ht="15" customHeight="1" x14ac:dyDescent="0.25">
      <c r="A1409" s="5" t="s">
        <v>4108</v>
      </c>
      <c r="B1409" s="6">
        <v>45141.717361111114</v>
      </c>
      <c r="C1409" s="9">
        <v>45141.725243055553</v>
      </c>
      <c r="D1409" s="10" t="s">
        <v>13</v>
      </c>
      <c r="E1409" s="10" t="s">
        <v>28</v>
      </c>
      <c r="F1409" s="10" t="s">
        <v>42</v>
      </c>
      <c r="G1409" s="108" t="s">
        <v>29</v>
      </c>
      <c r="H14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09" s="48">
        <f>tbl_raw_data[[#This Row],[Date Actioned]]-tbl_raw_data[[#This Row],[Date Tagged]]</f>
        <v>7.8819444388500415E-3</v>
      </c>
      <c r="J1409" s="50">
        <f>HOUR(tbl_raw_data[[#This Row],[time_taken]])*60+MINUTE(tbl_raw_data[[#This Row],[time_taken]])+SECOND(tbl_raw_data[[#This Row],[time_taken]])/60</f>
        <v>11.35</v>
      </c>
      <c r="K1409" s="54">
        <f>DATE(YEAR(tbl_raw_data[[#This Row],[Date Actioned]]), MONTH(tbl_raw_data[[#This Row],[Date Actioned]]), DAY(tbl_raw_data[[#This Row],[Date Actioned]]))</f>
        <v>45141</v>
      </c>
      <c r="L1409" s="55" t="str">
        <f>UPPER(TEXT(tbl_raw_data[[#This Row],[Updated_date]],"MMMM"))</f>
        <v>AUGUST</v>
      </c>
      <c r="M1409" s="55" t="str">
        <f>UPPER("Week "&amp;IF(ROUNDUP(DAY(tbl_raw_data[[#This Row],[Updated_date]])/7,0)=5,4,ROUNDUP(DAY(tbl_raw_data[[#This Row],[Updated_date]])/7,0)))</f>
        <v>WEEK 1</v>
      </c>
      <c r="N1409" s="57" t="str">
        <f>UPPER(VLOOKUP(tbl_raw_data[[#This Row],[Analyst]],[1]setting!$A$1:$B$15,2,0))</f>
        <v>NITESH</v>
      </c>
      <c r="O1409" s="57" t="str">
        <f>UPPER(tbl_raw_data[[#This Row],[Outcome]])</f>
        <v>APPROVE</v>
      </c>
      <c r="P1409" s="57" t="str">
        <f>UPPER(tbl_raw_data[[#This Row],[Queue Name]])</f>
        <v>CONSUMER EXISTING</v>
      </c>
      <c r="Q1409" s="57" t="str">
        <f>IF(tbl_raw_data[[#This Row],[time_taken_in_mins]]&lt;=20,"SLA_MET","SLA_NOT_MET")</f>
        <v>SLA_MET</v>
      </c>
    </row>
    <row r="1410" spans="1:17" ht="15" customHeight="1" x14ac:dyDescent="0.25">
      <c r="A1410" s="11" t="s">
        <v>5365</v>
      </c>
      <c r="B1410" s="12">
        <v>45141.71769675926</v>
      </c>
      <c r="C1410" s="15">
        <v>45141.727997685186</v>
      </c>
      <c r="D1410" s="16" t="s">
        <v>13</v>
      </c>
      <c r="E1410" s="16" t="s">
        <v>9</v>
      </c>
      <c r="F1410" s="16" t="s">
        <v>455</v>
      </c>
      <c r="G1410" s="107" t="s">
        <v>29</v>
      </c>
      <c r="H14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0" s="48">
        <f>tbl_raw_data[[#This Row],[Date Actioned]]-tbl_raw_data[[#This Row],[Date Tagged]]</f>
        <v>1.0300925925548654E-2</v>
      </c>
      <c r="J1410" s="50">
        <f>HOUR(tbl_raw_data[[#This Row],[time_taken]])*60+MINUTE(tbl_raw_data[[#This Row],[time_taken]])+SECOND(tbl_raw_data[[#This Row],[time_taken]])/60</f>
        <v>14.833333333333334</v>
      </c>
      <c r="K1410" s="54">
        <f>DATE(YEAR(tbl_raw_data[[#This Row],[Date Actioned]]), MONTH(tbl_raw_data[[#This Row],[Date Actioned]]), DAY(tbl_raw_data[[#This Row],[Date Actioned]]))</f>
        <v>45141</v>
      </c>
      <c r="L1410" s="55" t="str">
        <f>UPPER(TEXT(tbl_raw_data[[#This Row],[Updated_date]],"MMMM"))</f>
        <v>AUGUST</v>
      </c>
      <c r="M1410" s="55" t="str">
        <f>UPPER("Week "&amp;IF(ROUNDUP(DAY(tbl_raw_data[[#This Row],[Updated_date]])/7,0)=5,4,ROUNDUP(DAY(tbl_raw_data[[#This Row],[Updated_date]])/7,0)))</f>
        <v>WEEK 1</v>
      </c>
      <c r="N1410" s="57" t="str">
        <f>UPPER(VLOOKUP(tbl_raw_data[[#This Row],[Analyst]],[1]setting!$A$1:$B$15,2,0))</f>
        <v>ROHAN</v>
      </c>
      <c r="O1410" s="57" t="str">
        <f>UPPER(tbl_raw_data[[#This Row],[Outcome]])</f>
        <v>APPROVE</v>
      </c>
      <c r="P1410" s="57" t="str">
        <f>UPPER(tbl_raw_data[[#This Row],[Queue Name]])</f>
        <v>CONSUMER PRE BUREAU</v>
      </c>
      <c r="Q1410" s="57" t="str">
        <f>IF(tbl_raw_data[[#This Row],[time_taken_in_mins]]&lt;=20,"SLA_MET","SLA_NOT_MET")</f>
        <v>SLA_MET</v>
      </c>
    </row>
    <row r="1411" spans="1:17" ht="15" customHeight="1" x14ac:dyDescent="0.25">
      <c r="A1411" s="22" t="s">
        <v>368</v>
      </c>
      <c r="B1411" s="6">
        <v>45141.7184375</v>
      </c>
      <c r="C1411" s="9">
        <v>45141.720891203702</v>
      </c>
      <c r="D1411" s="10" t="s">
        <v>13</v>
      </c>
      <c r="E1411" s="10" t="s">
        <v>28</v>
      </c>
      <c r="F1411" s="10" t="s">
        <v>14</v>
      </c>
      <c r="G1411" s="108" t="s">
        <v>29</v>
      </c>
      <c r="H14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1" s="48">
        <f>tbl_raw_data[[#This Row],[Date Actioned]]-tbl_raw_data[[#This Row],[Date Tagged]]</f>
        <v>2.4537037024856545E-3</v>
      </c>
      <c r="J1411" s="50">
        <f>HOUR(tbl_raw_data[[#This Row],[time_taken]])*60+MINUTE(tbl_raw_data[[#This Row],[time_taken]])+SECOND(tbl_raw_data[[#This Row],[time_taken]])/60</f>
        <v>3.5333333333333332</v>
      </c>
      <c r="K1411" s="54">
        <f>DATE(YEAR(tbl_raw_data[[#This Row],[Date Actioned]]), MONTH(tbl_raw_data[[#This Row],[Date Actioned]]), DAY(tbl_raw_data[[#This Row],[Date Actioned]]))</f>
        <v>45141</v>
      </c>
      <c r="L1411" s="55" t="str">
        <f>UPPER(TEXT(tbl_raw_data[[#This Row],[Updated_date]],"MMMM"))</f>
        <v>AUGUST</v>
      </c>
      <c r="M1411" s="55" t="str">
        <f>UPPER("Week "&amp;IF(ROUNDUP(DAY(tbl_raw_data[[#This Row],[Updated_date]])/7,0)=5,4,ROUNDUP(DAY(tbl_raw_data[[#This Row],[Updated_date]])/7,0)))</f>
        <v>WEEK 1</v>
      </c>
      <c r="N1411" s="57" t="str">
        <f>UPPER(VLOOKUP(tbl_raw_data[[#This Row],[Analyst]],[1]setting!$A$1:$B$15,2,0))</f>
        <v>HARDIK</v>
      </c>
      <c r="O1411" s="57" t="str">
        <f>UPPER(tbl_raw_data[[#This Row],[Outcome]])</f>
        <v>APPROVE</v>
      </c>
      <c r="P1411" s="57" t="str">
        <f>UPPER(tbl_raw_data[[#This Row],[Queue Name]])</f>
        <v>CONSUMER EXISTING</v>
      </c>
      <c r="Q1411" s="57" t="str">
        <f>IF(tbl_raw_data[[#This Row],[time_taken_in_mins]]&lt;=20,"SLA_MET","SLA_NOT_MET")</f>
        <v>SLA_MET</v>
      </c>
    </row>
    <row r="1412" spans="1:17" ht="15" customHeight="1" x14ac:dyDescent="0.25">
      <c r="A1412" s="5" t="s">
        <v>3019</v>
      </c>
      <c r="B1412" s="12">
        <v>45141.720300925925</v>
      </c>
      <c r="C1412" s="15">
        <v>45141.726712962962</v>
      </c>
      <c r="D1412" s="16" t="s">
        <v>13</v>
      </c>
      <c r="E1412" s="16" t="s">
        <v>9</v>
      </c>
      <c r="F1412" s="16" t="s">
        <v>14</v>
      </c>
      <c r="G1412" s="107" t="s">
        <v>29</v>
      </c>
      <c r="H14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2" s="48">
        <f>tbl_raw_data[[#This Row],[Date Actioned]]-tbl_raw_data[[#This Row],[Date Tagged]]</f>
        <v>6.4120370370801538E-3</v>
      </c>
      <c r="J1412" s="50">
        <f>HOUR(tbl_raw_data[[#This Row],[time_taken]])*60+MINUTE(tbl_raw_data[[#This Row],[time_taken]])+SECOND(tbl_raw_data[[#This Row],[time_taken]])/60</f>
        <v>9.2333333333333325</v>
      </c>
      <c r="K1412" s="54">
        <f>DATE(YEAR(tbl_raw_data[[#This Row],[Date Actioned]]), MONTH(tbl_raw_data[[#This Row],[Date Actioned]]), DAY(tbl_raw_data[[#This Row],[Date Actioned]]))</f>
        <v>45141</v>
      </c>
      <c r="L1412" s="55" t="str">
        <f>UPPER(TEXT(tbl_raw_data[[#This Row],[Updated_date]],"MMMM"))</f>
        <v>AUGUST</v>
      </c>
      <c r="M1412" s="55" t="str">
        <f>UPPER("Week "&amp;IF(ROUNDUP(DAY(tbl_raw_data[[#This Row],[Updated_date]])/7,0)=5,4,ROUNDUP(DAY(tbl_raw_data[[#This Row],[Updated_date]])/7,0)))</f>
        <v>WEEK 1</v>
      </c>
      <c r="N1412" s="57" t="str">
        <f>UPPER(VLOOKUP(tbl_raw_data[[#This Row],[Analyst]],[1]setting!$A$1:$B$15,2,0))</f>
        <v>HARDIK</v>
      </c>
      <c r="O1412" s="57" t="str">
        <f>UPPER(tbl_raw_data[[#This Row],[Outcome]])</f>
        <v>APPROVE</v>
      </c>
      <c r="P1412" s="57" t="str">
        <f>UPPER(tbl_raw_data[[#This Row],[Queue Name]])</f>
        <v>CONSUMER PRE BUREAU</v>
      </c>
      <c r="Q1412" s="57" t="str">
        <f>IF(tbl_raw_data[[#This Row],[time_taken_in_mins]]&lt;=20,"SLA_MET","SLA_NOT_MET")</f>
        <v>SLA_MET</v>
      </c>
    </row>
    <row r="1413" spans="1:17" ht="15" customHeight="1" x14ac:dyDescent="0.25">
      <c r="A1413" s="11" t="s">
        <v>4392</v>
      </c>
      <c r="B1413" s="6">
        <v>45141.720590277779</v>
      </c>
      <c r="C1413" s="7">
        <v>45141.728946759256</v>
      </c>
      <c r="D1413" s="8" t="s">
        <v>29</v>
      </c>
      <c r="E1413" s="10" t="s">
        <v>41</v>
      </c>
      <c r="F1413" s="8" t="s">
        <v>10</v>
      </c>
      <c r="G1413" s="109"/>
      <c r="H14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3" s="48">
        <f>tbl_raw_data[[#This Row],[Date Actioned]]-tbl_raw_data[[#This Row],[Date Tagged]]</f>
        <v>8.3564814776764251E-3</v>
      </c>
      <c r="J1413" s="50">
        <f>HOUR(tbl_raw_data[[#This Row],[time_taken]])*60+MINUTE(tbl_raw_data[[#This Row],[time_taken]])+SECOND(tbl_raw_data[[#This Row],[time_taken]])/60</f>
        <v>12.033333333333333</v>
      </c>
      <c r="K1413" s="54">
        <f>DATE(YEAR(tbl_raw_data[[#This Row],[Date Actioned]]), MONTH(tbl_raw_data[[#This Row],[Date Actioned]]), DAY(tbl_raw_data[[#This Row],[Date Actioned]]))</f>
        <v>45141</v>
      </c>
      <c r="L1413" s="55" t="str">
        <f>UPPER(TEXT(tbl_raw_data[[#This Row],[Updated_date]],"MMMM"))</f>
        <v>AUGUST</v>
      </c>
      <c r="M1413" s="55" t="str">
        <f>UPPER("Week "&amp;IF(ROUNDUP(DAY(tbl_raw_data[[#This Row],[Updated_date]])/7,0)=5,4,ROUNDUP(DAY(tbl_raw_data[[#This Row],[Updated_date]])/7,0)))</f>
        <v>WEEK 1</v>
      </c>
      <c r="N1413" s="57" t="str">
        <f>UPPER(VLOOKUP(tbl_raw_data[[#This Row],[Analyst]],[1]setting!$A$1:$B$15,2,0))</f>
        <v>SAM</v>
      </c>
      <c r="O1413" s="57" t="str">
        <f>UPPER(tbl_raw_data[[#This Row],[Outcome]])</f>
        <v>APPROVE</v>
      </c>
      <c r="P1413" s="57" t="str">
        <f>UPPER(tbl_raw_data[[#This Row],[Queue Name]])</f>
        <v>CONSUMER POST BUREAU</v>
      </c>
      <c r="Q1413" s="57" t="str">
        <f>IF(tbl_raw_data[[#This Row],[time_taken_in_mins]]&lt;=20,"SLA_MET","SLA_NOT_MET")</f>
        <v>SLA_MET</v>
      </c>
    </row>
    <row r="1414" spans="1:17" ht="15" customHeight="1" x14ac:dyDescent="0.25">
      <c r="A1414" s="11" t="s">
        <v>2133</v>
      </c>
      <c r="B1414" s="6">
        <v>45141.72283564815</v>
      </c>
      <c r="C1414" s="9">
        <v>45141.728101851855</v>
      </c>
      <c r="D1414" s="10" t="s">
        <v>8</v>
      </c>
      <c r="E1414" s="10" t="s">
        <v>9</v>
      </c>
      <c r="F1414" s="10" t="s">
        <v>109</v>
      </c>
      <c r="G1414" s="108" t="s">
        <v>632</v>
      </c>
      <c r="H14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14" s="48">
        <f>tbl_raw_data[[#This Row],[Date Actioned]]-tbl_raw_data[[#This Row],[Date Tagged]]</f>
        <v>5.2662037051049992E-3</v>
      </c>
      <c r="J1414" s="50">
        <f>HOUR(tbl_raw_data[[#This Row],[time_taken]])*60+MINUTE(tbl_raw_data[[#This Row],[time_taken]])+SECOND(tbl_raw_data[[#This Row],[time_taken]])/60</f>
        <v>7.583333333333333</v>
      </c>
      <c r="K1414" s="54">
        <f>DATE(YEAR(tbl_raw_data[[#This Row],[Date Actioned]]), MONTH(tbl_raw_data[[#This Row],[Date Actioned]]), DAY(tbl_raw_data[[#This Row],[Date Actioned]]))</f>
        <v>45141</v>
      </c>
      <c r="L1414" s="55" t="str">
        <f>UPPER(TEXT(tbl_raw_data[[#This Row],[Updated_date]],"MMMM"))</f>
        <v>AUGUST</v>
      </c>
      <c r="M1414" s="55" t="str">
        <f>UPPER("Week "&amp;IF(ROUNDUP(DAY(tbl_raw_data[[#This Row],[Updated_date]])/7,0)=5,4,ROUNDUP(DAY(tbl_raw_data[[#This Row],[Updated_date]])/7,0)))</f>
        <v>WEEK 1</v>
      </c>
      <c r="N1414" s="57" t="str">
        <f>UPPER(VLOOKUP(tbl_raw_data[[#This Row],[Analyst]],[1]setting!$A$1:$B$15,2,0))</f>
        <v>NAVED</v>
      </c>
      <c r="O1414" s="57" t="str">
        <f>UPPER(tbl_raw_data[[#This Row],[Outcome]])</f>
        <v>WITHDRAW</v>
      </c>
      <c r="P1414" s="57" t="str">
        <f>UPPER(tbl_raw_data[[#This Row],[Queue Name]])</f>
        <v>CONSUMER PRE BUREAU</v>
      </c>
      <c r="Q1414" s="57" t="str">
        <f>IF(tbl_raw_data[[#This Row],[time_taken_in_mins]]&lt;=20,"SLA_MET","SLA_NOT_MET")</f>
        <v>SLA_MET</v>
      </c>
    </row>
    <row r="1415" spans="1:17" ht="15" customHeight="1" x14ac:dyDescent="0.25">
      <c r="A1415" s="22" t="s">
        <v>3147</v>
      </c>
      <c r="B1415" s="12">
        <v>45141.724062499998</v>
      </c>
      <c r="C1415" s="13">
        <v>45141.73065972222</v>
      </c>
      <c r="D1415" s="14" t="s">
        <v>209</v>
      </c>
      <c r="E1415" s="16" t="s">
        <v>28</v>
      </c>
      <c r="F1415" s="14" t="s">
        <v>254</v>
      </c>
      <c r="G1415" s="106"/>
      <c r="H14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5" s="48">
        <f>tbl_raw_data[[#This Row],[Date Actioned]]-tbl_raw_data[[#This Row],[Date Tagged]]</f>
        <v>6.5972222218988463E-3</v>
      </c>
      <c r="J1415" s="50">
        <f>HOUR(tbl_raw_data[[#This Row],[time_taken]])*60+MINUTE(tbl_raw_data[[#This Row],[time_taken]])+SECOND(tbl_raw_data[[#This Row],[time_taken]])/60</f>
        <v>9.5</v>
      </c>
      <c r="K1415" s="54">
        <f>DATE(YEAR(tbl_raw_data[[#This Row],[Date Actioned]]), MONTH(tbl_raw_data[[#This Row],[Date Actioned]]), DAY(tbl_raw_data[[#This Row],[Date Actioned]]))</f>
        <v>45141</v>
      </c>
      <c r="L1415" s="55" t="str">
        <f>UPPER(TEXT(tbl_raw_data[[#This Row],[Updated_date]],"MMMM"))</f>
        <v>AUGUST</v>
      </c>
      <c r="M1415" s="55" t="str">
        <f>UPPER("Week "&amp;IF(ROUNDUP(DAY(tbl_raw_data[[#This Row],[Updated_date]])/7,0)=5,4,ROUNDUP(DAY(tbl_raw_data[[#This Row],[Updated_date]])/7,0)))</f>
        <v>WEEK 1</v>
      </c>
      <c r="N1415" s="57" t="str">
        <f>UPPER(VLOOKUP(tbl_raw_data[[#This Row],[Analyst]],[1]setting!$A$1:$B$15,2,0))</f>
        <v>FARDIN</v>
      </c>
      <c r="O1415" s="57" t="str">
        <f>UPPER(tbl_raw_data[[#This Row],[Outcome]])</f>
        <v>DECLINE</v>
      </c>
      <c r="P1415" s="57" t="str">
        <f>UPPER(tbl_raw_data[[#This Row],[Queue Name]])</f>
        <v>CONSUMER EXISTING</v>
      </c>
      <c r="Q1415" s="57" t="str">
        <f>IF(tbl_raw_data[[#This Row],[time_taken_in_mins]]&lt;=20,"SLA_MET","SLA_NOT_MET")</f>
        <v>SLA_MET</v>
      </c>
    </row>
    <row r="1416" spans="1:17" ht="15" customHeight="1" x14ac:dyDescent="0.25">
      <c r="A1416" s="5" t="s">
        <v>1038</v>
      </c>
      <c r="B1416" s="6">
        <v>45141.725393518522</v>
      </c>
      <c r="C1416" s="9">
        <v>45141.729120370372</v>
      </c>
      <c r="D1416" s="10" t="s">
        <v>46</v>
      </c>
      <c r="E1416" s="10" t="s">
        <v>41</v>
      </c>
      <c r="F1416" s="10" t="s">
        <v>14</v>
      </c>
      <c r="G1416" s="108" t="s">
        <v>49</v>
      </c>
      <c r="H14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16" s="48">
        <f>tbl_raw_data[[#This Row],[Date Actioned]]-tbl_raw_data[[#This Row],[Date Tagged]]</f>
        <v>3.7268518499331549E-3</v>
      </c>
      <c r="J1416" s="50">
        <f>HOUR(tbl_raw_data[[#This Row],[time_taken]])*60+MINUTE(tbl_raw_data[[#This Row],[time_taken]])+SECOND(tbl_raw_data[[#This Row],[time_taken]])/60</f>
        <v>5.3666666666666663</v>
      </c>
      <c r="K1416" s="54">
        <f>DATE(YEAR(tbl_raw_data[[#This Row],[Date Actioned]]), MONTH(tbl_raw_data[[#This Row],[Date Actioned]]), DAY(tbl_raw_data[[#This Row],[Date Actioned]]))</f>
        <v>45141</v>
      </c>
      <c r="L1416" s="55" t="str">
        <f>UPPER(TEXT(tbl_raw_data[[#This Row],[Updated_date]],"MMMM"))</f>
        <v>AUGUST</v>
      </c>
      <c r="M1416" s="55" t="str">
        <f>UPPER("Week "&amp;IF(ROUNDUP(DAY(tbl_raw_data[[#This Row],[Updated_date]])/7,0)=5,4,ROUNDUP(DAY(tbl_raw_data[[#This Row],[Updated_date]])/7,0)))</f>
        <v>WEEK 1</v>
      </c>
      <c r="N1416" s="57" t="str">
        <f>UPPER(VLOOKUP(tbl_raw_data[[#This Row],[Analyst]],[1]setting!$A$1:$B$15,2,0))</f>
        <v>HARDIK</v>
      </c>
      <c r="O1416" s="57" t="str">
        <f>UPPER(tbl_raw_data[[#This Row],[Outcome]])</f>
        <v>DECLINE</v>
      </c>
      <c r="P1416" s="57" t="str">
        <f>UPPER(tbl_raw_data[[#This Row],[Queue Name]])</f>
        <v>CONSUMER POST BUREAU</v>
      </c>
      <c r="Q1416" s="57" t="str">
        <f>IF(tbl_raw_data[[#This Row],[time_taken_in_mins]]&lt;=20,"SLA_MET","SLA_NOT_MET")</f>
        <v>SLA_MET</v>
      </c>
    </row>
    <row r="1417" spans="1:17" ht="15" customHeight="1" x14ac:dyDescent="0.25">
      <c r="A1417" s="22" t="s">
        <v>3154</v>
      </c>
      <c r="B1417" s="12">
        <v>45141.725393518522</v>
      </c>
      <c r="C1417" s="15">
        <v>45141.732002314813</v>
      </c>
      <c r="D1417" s="16" t="s">
        <v>13</v>
      </c>
      <c r="E1417" s="16" t="s">
        <v>9</v>
      </c>
      <c r="F1417" s="16" t="s">
        <v>42</v>
      </c>
      <c r="G1417" s="107" t="s">
        <v>67</v>
      </c>
      <c r="H14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17" s="48">
        <f>tbl_raw_data[[#This Row],[Date Actioned]]-tbl_raw_data[[#This Row],[Date Tagged]]</f>
        <v>6.6087962914025411E-3</v>
      </c>
      <c r="J1417" s="50">
        <f>HOUR(tbl_raw_data[[#This Row],[time_taken]])*60+MINUTE(tbl_raw_data[[#This Row],[time_taken]])+SECOND(tbl_raw_data[[#This Row],[time_taken]])/60</f>
        <v>9.5166666666666675</v>
      </c>
      <c r="K1417" s="54">
        <f>DATE(YEAR(tbl_raw_data[[#This Row],[Date Actioned]]), MONTH(tbl_raw_data[[#This Row],[Date Actioned]]), DAY(tbl_raw_data[[#This Row],[Date Actioned]]))</f>
        <v>45141</v>
      </c>
      <c r="L1417" s="55" t="str">
        <f>UPPER(TEXT(tbl_raw_data[[#This Row],[Updated_date]],"MMMM"))</f>
        <v>AUGUST</v>
      </c>
      <c r="M1417" s="55" t="str">
        <f>UPPER("Week "&amp;IF(ROUNDUP(DAY(tbl_raw_data[[#This Row],[Updated_date]])/7,0)=5,4,ROUNDUP(DAY(tbl_raw_data[[#This Row],[Updated_date]])/7,0)))</f>
        <v>WEEK 1</v>
      </c>
      <c r="N1417" s="57" t="str">
        <f>UPPER(VLOOKUP(tbl_raw_data[[#This Row],[Analyst]],[1]setting!$A$1:$B$15,2,0))</f>
        <v>NITESH</v>
      </c>
      <c r="O1417" s="57" t="str">
        <f>UPPER(tbl_raw_data[[#This Row],[Outcome]])</f>
        <v>APPROVE</v>
      </c>
      <c r="P1417" s="57" t="str">
        <f>UPPER(tbl_raw_data[[#This Row],[Queue Name]])</f>
        <v>CONSUMER PRE BUREAU</v>
      </c>
      <c r="Q1417" s="57" t="str">
        <f>IF(tbl_raw_data[[#This Row],[time_taken_in_mins]]&lt;=20,"SLA_MET","SLA_NOT_MET")</f>
        <v>SLA_MET</v>
      </c>
    </row>
    <row r="1418" spans="1:17" ht="15" customHeight="1" x14ac:dyDescent="0.25">
      <c r="A1418" s="22" t="s">
        <v>512</v>
      </c>
      <c r="B1418" s="12">
        <v>45141.725810185184</v>
      </c>
      <c r="C1418" s="15">
        <v>45141.72861111111</v>
      </c>
      <c r="D1418" s="16" t="s">
        <v>8</v>
      </c>
      <c r="E1418" s="16" t="s">
        <v>9</v>
      </c>
      <c r="F1418" s="16" t="s">
        <v>18</v>
      </c>
      <c r="G1418" s="107" t="s">
        <v>157</v>
      </c>
      <c r="H14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18" s="48">
        <f>tbl_raw_data[[#This Row],[Date Actioned]]-tbl_raw_data[[#This Row],[Date Tagged]]</f>
        <v>2.8009259258396924E-3</v>
      </c>
      <c r="J1418" s="50">
        <f>HOUR(tbl_raw_data[[#This Row],[time_taken]])*60+MINUTE(tbl_raw_data[[#This Row],[time_taken]])+SECOND(tbl_raw_data[[#This Row],[time_taken]])/60</f>
        <v>4.0333333333333332</v>
      </c>
      <c r="K1418" s="54">
        <f>DATE(YEAR(tbl_raw_data[[#This Row],[Date Actioned]]), MONTH(tbl_raw_data[[#This Row],[Date Actioned]]), DAY(tbl_raw_data[[#This Row],[Date Actioned]]))</f>
        <v>45141</v>
      </c>
      <c r="L1418" s="55" t="str">
        <f>UPPER(TEXT(tbl_raw_data[[#This Row],[Updated_date]],"MMMM"))</f>
        <v>AUGUST</v>
      </c>
      <c r="M1418" s="55" t="str">
        <f>UPPER("Week "&amp;IF(ROUNDUP(DAY(tbl_raw_data[[#This Row],[Updated_date]])/7,0)=5,4,ROUNDUP(DAY(tbl_raw_data[[#This Row],[Updated_date]])/7,0)))</f>
        <v>WEEK 1</v>
      </c>
      <c r="N1418" s="57" t="str">
        <f>UPPER(VLOOKUP(tbl_raw_data[[#This Row],[Analyst]],[1]setting!$A$1:$B$15,2,0))</f>
        <v>RAJ</v>
      </c>
      <c r="O1418" s="57" t="str">
        <f>UPPER(tbl_raw_data[[#This Row],[Outcome]])</f>
        <v>WITHDRAW</v>
      </c>
      <c r="P1418" s="57" t="str">
        <f>UPPER(tbl_raw_data[[#This Row],[Queue Name]])</f>
        <v>CONSUMER PRE BUREAU</v>
      </c>
      <c r="Q1418" s="57" t="str">
        <f>IF(tbl_raw_data[[#This Row],[time_taken_in_mins]]&lt;=20,"SLA_MET","SLA_NOT_MET")</f>
        <v>SLA_MET</v>
      </c>
    </row>
    <row r="1419" spans="1:17" ht="15" customHeight="1" x14ac:dyDescent="0.25">
      <c r="A1419" s="5" t="s">
        <v>3724</v>
      </c>
      <c r="B1419" s="6">
        <v>45141.726990740739</v>
      </c>
      <c r="C1419" s="7">
        <v>45141.734317129631</v>
      </c>
      <c r="D1419" s="8" t="s">
        <v>29</v>
      </c>
      <c r="E1419" s="10" t="s">
        <v>41</v>
      </c>
      <c r="F1419" s="8" t="s">
        <v>55</v>
      </c>
      <c r="G1419" s="109"/>
      <c r="H14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19" s="48">
        <f>tbl_raw_data[[#This Row],[Date Actioned]]-tbl_raw_data[[#This Row],[Date Tagged]]</f>
        <v>7.3263888916699216E-3</v>
      </c>
      <c r="J1419" s="50">
        <f>HOUR(tbl_raw_data[[#This Row],[time_taken]])*60+MINUTE(tbl_raw_data[[#This Row],[time_taken]])+SECOND(tbl_raw_data[[#This Row],[time_taken]])/60</f>
        <v>10.55</v>
      </c>
      <c r="K1419" s="54">
        <f>DATE(YEAR(tbl_raw_data[[#This Row],[Date Actioned]]), MONTH(tbl_raw_data[[#This Row],[Date Actioned]]), DAY(tbl_raw_data[[#This Row],[Date Actioned]]))</f>
        <v>45141</v>
      </c>
      <c r="L1419" s="55" t="str">
        <f>UPPER(TEXT(tbl_raw_data[[#This Row],[Updated_date]],"MMMM"))</f>
        <v>AUGUST</v>
      </c>
      <c r="M1419" s="55" t="str">
        <f>UPPER("Week "&amp;IF(ROUNDUP(DAY(tbl_raw_data[[#This Row],[Updated_date]])/7,0)=5,4,ROUNDUP(DAY(tbl_raw_data[[#This Row],[Updated_date]])/7,0)))</f>
        <v>WEEK 1</v>
      </c>
      <c r="N1419" s="57" t="str">
        <f>UPPER(VLOOKUP(tbl_raw_data[[#This Row],[Analyst]],[1]setting!$A$1:$B$15,2,0))</f>
        <v>CAMERON</v>
      </c>
      <c r="O1419" s="57" t="str">
        <f>UPPER(tbl_raw_data[[#This Row],[Outcome]])</f>
        <v>APPROVE</v>
      </c>
      <c r="P1419" s="57" t="str">
        <f>UPPER(tbl_raw_data[[#This Row],[Queue Name]])</f>
        <v>CONSUMER POST BUREAU</v>
      </c>
      <c r="Q1419" s="57" t="str">
        <f>IF(tbl_raw_data[[#This Row],[time_taken_in_mins]]&lt;=20,"SLA_MET","SLA_NOT_MET")</f>
        <v>SLA_MET</v>
      </c>
    </row>
    <row r="1420" spans="1:17" ht="15" customHeight="1" x14ac:dyDescent="0.25">
      <c r="A1420" s="5" t="s">
        <v>3558</v>
      </c>
      <c r="B1420" s="6">
        <v>45141.731111111112</v>
      </c>
      <c r="C1420" s="9">
        <v>45141.738206018519</v>
      </c>
      <c r="D1420" s="10" t="s">
        <v>8</v>
      </c>
      <c r="E1420" s="10" t="s">
        <v>9</v>
      </c>
      <c r="F1420" s="10" t="s">
        <v>109</v>
      </c>
      <c r="G1420" s="108" t="s">
        <v>3559</v>
      </c>
      <c r="H14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0" s="48">
        <f>tbl_raw_data[[#This Row],[Date Actioned]]-tbl_raw_data[[#This Row],[Date Tagged]]</f>
        <v>7.0949074070085771E-3</v>
      </c>
      <c r="J1420" s="50">
        <f>HOUR(tbl_raw_data[[#This Row],[time_taken]])*60+MINUTE(tbl_raw_data[[#This Row],[time_taken]])+SECOND(tbl_raw_data[[#This Row],[time_taken]])/60</f>
        <v>10.216666666666667</v>
      </c>
      <c r="K1420" s="54">
        <f>DATE(YEAR(tbl_raw_data[[#This Row],[Date Actioned]]), MONTH(tbl_raw_data[[#This Row],[Date Actioned]]), DAY(tbl_raw_data[[#This Row],[Date Actioned]]))</f>
        <v>45141</v>
      </c>
      <c r="L1420" s="55" t="str">
        <f>UPPER(TEXT(tbl_raw_data[[#This Row],[Updated_date]],"MMMM"))</f>
        <v>AUGUST</v>
      </c>
      <c r="M1420" s="55" t="str">
        <f>UPPER("Week "&amp;IF(ROUNDUP(DAY(tbl_raw_data[[#This Row],[Updated_date]])/7,0)=5,4,ROUNDUP(DAY(tbl_raw_data[[#This Row],[Updated_date]])/7,0)))</f>
        <v>WEEK 1</v>
      </c>
      <c r="N1420" s="57" t="str">
        <f>UPPER(VLOOKUP(tbl_raw_data[[#This Row],[Analyst]],[1]setting!$A$1:$B$15,2,0))</f>
        <v>NAVED</v>
      </c>
      <c r="O1420" s="57" t="str">
        <f>UPPER(tbl_raw_data[[#This Row],[Outcome]])</f>
        <v>WITHDRAW</v>
      </c>
      <c r="P1420" s="57" t="str">
        <f>UPPER(tbl_raw_data[[#This Row],[Queue Name]])</f>
        <v>CONSUMER PRE BUREAU</v>
      </c>
      <c r="Q1420" s="57" t="str">
        <f>IF(tbl_raw_data[[#This Row],[time_taken_in_mins]]&lt;=20,"SLA_MET","SLA_NOT_MET")</f>
        <v>SLA_MET</v>
      </c>
    </row>
    <row r="1421" spans="1:17" ht="15" customHeight="1" x14ac:dyDescent="0.25">
      <c r="A1421" s="11" t="s">
        <v>4803</v>
      </c>
      <c r="B1421" s="12">
        <v>45141.733078703706</v>
      </c>
      <c r="C1421" s="15">
        <v>45141.7421412037</v>
      </c>
      <c r="D1421" s="16" t="s">
        <v>8</v>
      </c>
      <c r="E1421" s="16" t="s">
        <v>9</v>
      </c>
      <c r="F1421" s="16" t="s">
        <v>42</v>
      </c>
      <c r="G1421" s="107" t="s">
        <v>4804</v>
      </c>
      <c r="H14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1" s="48">
        <f>tbl_raw_data[[#This Row],[Date Actioned]]-tbl_raw_data[[#This Row],[Date Tagged]]</f>
        <v>9.0624999938881956E-3</v>
      </c>
      <c r="J1421" s="50">
        <f>HOUR(tbl_raw_data[[#This Row],[time_taken]])*60+MINUTE(tbl_raw_data[[#This Row],[time_taken]])+SECOND(tbl_raw_data[[#This Row],[time_taken]])/60</f>
        <v>13.05</v>
      </c>
      <c r="K1421" s="54">
        <f>DATE(YEAR(tbl_raw_data[[#This Row],[Date Actioned]]), MONTH(tbl_raw_data[[#This Row],[Date Actioned]]), DAY(tbl_raw_data[[#This Row],[Date Actioned]]))</f>
        <v>45141</v>
      </c>
      <c r="L1421" s="55" t="str">
        <f>UPPER(TEXT(tbl_raw_data[[#This Row],[Updated_date]],"MMMM"))</f>
        <v>AUGUST</v>
      </c>
      <c r="M1421" s="55" t="str">
        <f>UPPER("Week "&amp;IF(ROUNDUP(DAY(tbl_raw_data[[#This Row],[Updated_date]])/7,0)=5,4,ROUNDUP(DAY(tbl_raw_data[[#This Row],[Updated_date]])/7,0)))</f>
        <v>WEEK 1</v>
      </c>
      <c r="N1421" s="57" t="str">
        <f>UPPER(VLOOKUP(tbl_raw_data[[#This Row],[Analyst]],[1]setting!$A$1:$B$15,2,0))</f>
        <v>NITESH</v>
      </c>
      <c r="O1421" s="57" t="str">
        <f>UPPER(tbl_raw_data[[#This Row],[Outcome]])</f>
        <v>WITHDRAW</v>
      </c>
      <c r="P1421" s="57" t="str">
        <f>UPPER(tbl_raw_data[[#This Row],[Queue Name]])</f>
        <v>CONSUMER PRE BUREAU</v>
      </c>
      <c r="Q1421" s="57" t="str">
        <f>IF(tbl_raw_data[[#This Row],[time_taken_in_mins]]&lt;=20,"SLA_MET","SLA_NOT_MET")</f>
        <v>SLA_MET</v>
      </c>
    </row>
    <row r="1422" spans="1:17" ht="15" customHeight="1" x14ac:dyDescent="0.25">
      <c r="A1422" s="11" t="s">
        <v>438</v>
      </c>
      <c r="B1422" s="12">
        <v>45141.735844907409</v>
      </c>
      <c r="C1422" s="15">
        <v>45141.73847222222</v>
      </c>
      <c r="D1422" s="16" t="s">
        <v>13</v>
      </c>
      <c r="E1422" s="16" t="s">
        <v>9</v>
      </c>
      <c r="F1422" s="16" t="s">
        <v>18</v>
      </c>
      <c r="G1422" s="107" t="s">
        <v>155</v>
      </c>
      <c r="H14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2" s="48">
        <f>tbl_raw_data[[#This Row],[Date Actioned]]-tbl_raw_data[[#This Row],[Date Tagged]]</f>
        <v>2.6273148105246946E-3</v>
      </c>
      <c r="J1422" s="50">
        <f>HOUR(tbl_raw_data[[#This Row],[time_taken]])*60+MINUTE(tbl_raw_data[[#This Row],[time_taken]])+SECOND(tbl_raw_data[[#This Row],[time_taken]])/60</f>
        <v>3.7833333333333332</v>
      </c>
      <c r="K1422" s="54">
        <f>DATE(YEAR(tbl_raw_data[[#This Row],[Date Actioned]]), MONTH(tbl_raw_data[[#This Row],[Date Actioned]]), DAY(tbl_raw_data[[#This Row],[Date Actioned]]))</f>
        <v>45141</v>
      </c>
      <c r="L1422" s="55" t="str">
        <f>UPPER(TEXT(tbl_raw_data[[#This Row],[Updated_date]],"MMMM"))</f>
        <v>AUGUST</v>
      </c>
      <c r="M1422" s="55" t="str">
        <f>UPPER("Week "&amp;IF(ROUNDUP(DAY(tbl_raw_data[[#This Row],[Updated_date]])/7,0)=5,4,ROUNDUP(DAY(tbl_raw_data[[#This Row],[Updated_date]])/7,0)))</f>
        <v>WEEK 1</v>
      </c>
      <c r="N1422" s="57" t="str">
        <f>UPPER(VLOOKUP(tbl_raw_data[[#This Row],[Analyst]],[1]setting!$A$1:$B$15,2,0))</f>
        <v>RAJ</v>
      </c>
      <c r="O1422" s="57" t="str">
        <f>UPPER(tbl_raw_data[[#This Row],[Outcome]])</f>
        <v>APPROVE</v>
      </c>
      <c r="P1422" s="57" t="str">
        <f>UPPER(tbl_raw_data[[#This Row],[Queue Name]])</f>
        <v>CONSUMER PRE BUREAU</v>
      </c>
      <c r="Q1422" s="57" t="str">
        <f>IF(tbl_raw_data[[#This Row],[time_taken_in_mins]]&lt;=20,"SLA_MET","SLA_NOT_MET")</f>
        <v>SLA_MET</v>
      </c>
    </row>
    <row r="1423" spans="1:17" ht="15" customHeight="1" x14ac:dyDescent="0.25">
      <c r="A1423" s="22" t="s">
        <v>3035</v>
      </c>
      <c r="B1423" s="6">
        <v>45141.73746527778</v>
      </c>
      <c r="C1423" s="9">
        <v>45141.743900462963</v>
      </c>
      <c r="D1423" s="10" t="s">
        <v>13</v>
      </c>
      <c r="E1423" s="10" t="s">
        <v>28</v>
      </c>
      <c r="F1423" s="10" t="s">
        <v>109</v>
      </c>
      <c r="G1423" s="108" t="s">
        <v>67</v>
      </c>
      <c r="H14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3" s="48">
        <f>tbl_raw_data[[#This Row],[Date Actioned]]-tbl_raw_data[[#This Row],[Date Tagged]]</f>
        <v>6.435185183363501E-3</v>
      </c>
      <c r="J1423" s="50">
        <f>HOUR(tbl_raw_data[[#This Row],[time_taken]])*60+MINUTE(tbl_raw_data[[#This Row],[time_taken]])+SECOND(tbl_raw_data[[#This Row],[time_taken]])/60</f>
        <v>9.2666666666666675</v>
      </c>
      <c r="K1423" s="54">
        <f>DATE(YEAR(tbl_raw_data[[#This Row],[Date Actioned]]), MONTH(tbl_raw_data[[#This Row],[Date Actioned]]), DAY(tbl_raw_data[[#This Row],[Date Actioned]]))</f>
        <v>45141</v>
      </c>
      <c r="L1423" s="55" t="str">
        <f>UPPER(TEXT(tbl_raw_data[[#This Row],[Updated_date]],"MMMM"))</f>
        <v>AUGUST</v>
      </c>
      <c r="M1423" s="55" t="str">
        <f>UPPER("Week "&amp;IF(ROUNDUP(DAY(tbl_raw_data[[#This Row],[Updated_date]])/7,0)=5,4,ROUNDUP(DAY(tbl_raw_data[[#This Row],[Updated_date]])/7,0)))</f>
        <v>WEEK 1</v>
      </c>
      <c r="N1423" s="57" t="str">
        <f>UPPER(VLOOKUP(tbl_raw_data[[#This Row],[Analyst]],[1]setting!$A$1:$B$15,2,0))</f>
        <v>NAVED</v>
      </c>
      <c r="O1423" s="57" t="str">
        <f>UPPER(tbl_raw_data[[#This Row],[Outcome]])</f>
        <v>APPROVE</v>
      </c>
      <c r="P1423" s="57" t="str">
        <f>UPPER(tbl_raw_data[[#This Row],[Queue Name]])</f>
        <v>CONSUMER EXISTING</v>
      </c>
      <c r="Q1423" s="57" t="str">
        <f>IF(tbl_raw_data[[#This Row],[time_taken_in_mins]]&lt;=20,"SLA_MET","SLA_NOT_MET")</f>
        <v>SLA_MET</v>
      </c>
    </row>
    <row r="1424" spans="1:17" ht="15" customHeight="1" x14ac:dyDescent="0.25">
      <c r="A1424" s="22" t="s">
        <v>1592</v>
      </c>
      <c r="B1424" s="6">
        <v>45141.738287037035</v>
      </c>
      <c r="C1424" s="9">
        <v>45141.742858796293</v>
      </c>
      <c r="D1424" s="10" t="s">
        <v>8</v>
      </c>
      <c r="E1424" s="10" t="s">
        <v>9</v>
      </c>
      <c r="F1424" s="10" t="s">
        <v>168</v>
      </c>
      <c r="G1424" s="108" t="s">
        <v>632</v>
      </c>
      <c r="H14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4" s="48">
        <f>tbl_raw_data[[#This Row],[Date Actioned]]-tbl_raw_data[[#This Row],[Date Tagged]]</f>
        <v>4.5717592583969235E-3</v>
      </c>
      <c r="J1424" s="50">
        <f>HOUR(tbl_raw_data[[#This Row],[time_taken]])*60+MINUTE(tbl_raw_data[[#This Row],[time_taken]])+SECOND(tbl_raw_data[[#This Row],[time_taken]])/60</f>
        <v>6.583333333333333</v>
      </c>
      <c r="K1424" s="54">
        <f>DATE(YEAR(tbl_raw_data[[#This Row],[Date Actioned]]), MONTH(tbl_raw_data[[#This Row],[Date Actioned]]), DAY(tbl_raw_data[[#This Row],[Date Actioned]]))</f>
        <v>45141</v>
      </c>
      <c r="L1424" s="55" t="str">
        <f>UPPER(TEXT(tbl_raw_data[[#This Row],[Updated_date]],"MMMM"))</f>
        <v>AUGUST</v>
      </c>
      <c r="M1424" s="55" t="str">
        <f>UPPER("Week "&amp;IF(ROUNDUP(DAY(tbl_raw_data[[#This Row],[Updated_date]])/7,0)=5,4,ROUNDUP(DAY(tbl_raw_data[[#This Row],[Updated_date]])/7,0)))</f>
        <v>WEEK 1</v>
      </c>
      <c r="N1424" s="57" t="str">
        <f>UPPER(VLOOKUP(tbl_raw_data[[#This Row],[Analyst]],[1]setting!$A$1:$B$15,2,0))</f>
        <v>MERCEDES</v>
      </c>
      <c r="O1424" s="57" t="str">
        <f>UPPER(tbl_raw_data[[#This Row],[Outcome]])</f>
        <v>WITHDRAW</v>
      </c>
      <c r="P1424" s="57" t="str">
        <f>UPPER(tbl_raw_data[[#This Row],[Queue Name]])</f>
        <v>CONSUMER PRE BUREAU</v>
      </c>
      <c r="Q1424" s="57" t="str">
        <f>IF(tbl_raw_data[[#This Row],[time_taken_in_mins]]&lt;=20,"SLA_MET","SLA_NOT_MET")</f>
        <v>SLA_MET</v>
      </c>
    </row>
    <row r="1425" spans="1:17" ht="15" customHeight="1" x14ac:dyDescent="0.25">
      <c r="A1425" s="5" t="s">
        <v>58</v>
      </c>
      <c r="B1425" s="12">
        <v>45141.741793981484</v>
      </c>
      <c r="C1425" s="15">
        <v>45141.742905092593</v>
      </c>
      <c r="D1425" s="16" t="s">
        <v>8</v>
      </c>
      <c r="E1425" s="16" t="s">
        <v>9</v>
      </c>
      <c r="F1425" s="16" t="s">
        <v>18</v>
      </c>
      <c r="G1425" s="107" t="s">
        <v>59</v>
      </c>
      <c r="H14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5" s="48">
        <f>tbl_raw_data[[#This Row],[Date Actioned]]-tbl_raw_data[[#This Row],[Date Tagged]]</f>
        <v>1.111111108912155E-3</v>
      </c>
      <c r="J1425" s="50">
        <f>HOUR(tbl_raw_data[[#This Row],[time_taken]])*60+MINUTE(tbl_raw_data[[#This Row],[time_taken]])+SECOND(tbl_raw_data[[#This Row],[time_taken]])/60</f>
        <v>1.6</v>
      </c>
      <c r="K1425" s="54">
        <f>DATE(YEAR(tbl_raw_data[[#This Row],[Date Actioned]]), MONTH(tbl_raw_data[[#This Row],[Date Actioned]]), DAY(tbl_raw_data[[#This Row],[Date Actioned]]))</f>
        <v>45141</v>
      </c>
      <c r="L1425" s="55" t="str">
        <f>UPPER(TEXT(tbl_raw_data[[#This Row],[Updated_date]],"MMMM"))</f>
        <v>AUGUST</v>
      </c>
      <c r="M1425" s="55" t="str">
        <f>UPPER("Week "&amp;IF(ROUNDUP(DAY(tbl_raw_data[[#This Row],[Updated_date]])/7,0)=5,4,ROUNDUP(DAY(tbl_raw_data[[#This Row],[Updated_date]])/7,0)))</f>
        <v>WEEK 1</v>
      </c>
      <c r="N1425" s="57" t="str">
        <f>UPPER(VLOOKUP(tbl_raw_data[[#This Row],[Analyst]],[1]setting!$A$1:$B$15,2,0))</f>
        <v>RAJ</v>
      </c>
      <c r="O1425" s="57" t="str">
        <f>UPPER(tbl_raw_data[[#This Row],[Outcome]])</f>
        <v>WITHDRAW</v>
      </c>
      <c r="P1425" s="57" t="str">
        <f>UPPER(tbl_raw_data[[#This Row],[Queue Name]])</f>
        <v>CONSUMER PRE BUREAU</v>
      </c>
      <c r="Q1425" s="57" t="str">
        <f>IF(tbl_raw_data[[#This Row],[time_taken_in_mins]]&lt;=20,"SLA_MET","SLA_NOT_MET")</f>
        <v>SLA_MET</v>
      </c>
    </row>
    <row r="1426" spans="1:17" ht="15" customHeight="1" x14ac:dyDescent="0.25">
      <c r="A1426" s="11" t="s">
        <v>270</v>
      </c>
      <c r="B1426" s="6">
        <v>45141.742106481484</v>
      </c>
      <c r="C1426" s="9">
        <v>45141.744259259256</v>
      </c>
      <c r="D1426" s="10" t="s">
        <v>8</v>
      </c>
      <c r="E1426" s="10" t="s">
        <v>9</v>
      </c>
      <c r="F1426" s="10" t="s">
        <v>18</v>
      </c>
      <c r="G1426" s="108" t="s">
        <v>271</v>
      </c>
      <c r="H14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26" s="48">
        <f>tbl_raw_data[[#This Row],[Date Actioned]]-tbl_raw_data[[#This Row],[Date Tagged]]</f>
        <v>2.152777771698311E-3</v>
      </c>
      <c r="J1426" s="50">
        <f>HOUR(tbl_raw_data[[#This Row],[time_taken]])*60+MINUTE(tbl_raw_data[[#This Row],[time_taken]])+SECOND(tbl_raw_data[[#This Row],[time_taken]])/60</f>
        <v>3.1</v>
      </c>
      <c r="K1426" s="54">
        <f>DATE(YEAR(tbl_raw_data[[#This Row],[Date Actioned]]), MONTH(tbl_raw_data[[#This Row],[Date Actioned]]), DAY(tbl_raw_data[[#This Row],[Date Actioned]]))</f>
        <v>45141</v>
      </c>
      <c r="L1426" s="55" t="str">
        <f>UPPER(TEXT(tbl_raw_data[[#This Row],[Updated_date]],"MMMM"))</f>
        <v>AUGUST</v>
      </c>
      <c r="M1426" s="55" t="str">
        <f>UPPER("Week "&amp;IF(ROUNDUP(DAY(tbl_raw_data[[#This Row],[Updated_date]])/7,0)=5,4,ROUNDUP(DAY(tbl_raw_data[[#This Row],[Updated_date]])/7,0)))</f>
        <v>WEEK 1</v>
      </c>
      <c r="N1426" s="57" t="str">
        <f>UPPER(VLOOKUP(tbl_raw_data[[#This Row],[Analyst]],[1]setting!$A$1:$B$15,2,0))</f>
        <v>RAJ</v>
      </c>
      <c r="O1426" s="57" t="str">
        <f>UPPER(tbl_raw_data[[#This Row],[Outcome]])</f>
        <v>WITHDRAW</v>
      </c>
      <c r="P1426" s="57" t="str">
        <f>UPPER(tbl_raw_data[[#This Row],[Queue Name]])</f>
        <v>CONSUMER PRE BUREAU</v>
      </c>
      <c r="Q1426" s="57" t="str">
        <f>IF(tbl_raw_data[[#This Row],[time_taken_in_mins]]&lt;=20,"SLA_MET","SLA_NOT_MET")</f>
        <v>SLA_MET</v>
      </c>
    </row>
    <row r="1427" spans="1:17" ht="15" customHeight="1" x14ac:dyDescent="0.25">
      <c r="A1427" s="11" t="s">
        <v>6480</v>
      </c>
      <c r="B1427" s="12">
        <v>45141.742893518516</v>
      </c>
      <c r="C1427" s="13">
        <v>45141.756550925929</v>
      </c>
      <c r="D1427" s="14" t="s">
        <v>209</v>
      </c>
      <c r="E1427" s="16" t="s">
        <v>28</v>
      </c>
      <c r="F1427" s="14" t="s">
        <v>254</v>
      </c>
      <c r="G1427" s="106"/>
      <c r="H14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27" s="48">
        <f>tbl_raw_data[[#This Row],[Date Actioned]]-tbl_raw_data[[#This Row],[Date Tagged]]</f>
        <v>1.3657407413120382E-2</v>
      </c>
      <c r="J1427" s="50">
        <f>HOUR(tbl_raw_data[[#This Row],[time_taken]])*60+MINUTE(tbl_raw_data[[#This Row],[time_taken]])+SECOND(tbl_raw_data[[#This Row],[time_taken]])/60</f>
        <v>19.666666666666668</v>
      </c>
      <c r="K1427" s="54">
        <f>DATE(YEAR(tbl_raw_data[[#This Row],[Date Actioned]]), MONTH(tbl_raw_data[[#This Row],[Date Actioned]]), DAY(tbl_raw_data[[#This Row],[Date Actioned]]))</f>
        <v>45141</v>
      </c>
      <c r="L1427" s="55" t="str">
        <f>UPPER(TEXT(tbl_raw_data[[#This Row],[Updated_date]],"MMMM"))</f>
        <v>AUGUST</v>
      </c>
      <c r="M1427" s="55" t="str">
        <f>UPPER("Week "&amp;IF(ROUNDUP(DAY(tbl_raw_data[[#This Row],[Updated_date]])/7,0)=5,4,ROUNDUP(DAY(tbl_raw_data[[#This Row],[Updated_date]])/7,0)))</f>
        <v>WEEK 1</v>
      </c>
      <c r="N1427" s="57" t="str">
        <f>UPPER(VLOOKUP(tbl_raw_data[[#This Row],[Analyst]],[1]setting!$A$1:$B$15,2,0))</f>
        <v>FARDIN</v>
      </c>
      <c r="O1427" s="57" t="str">
        <f>UPPER(tbl_raw_data[[#This Row],[Outcome]])</f>
        <v>DECLINE</v>
      </c>
      <c r="P1427" s="57" t="str">
        <f>UPPER(tbl_raw_data[[#This Row],[Queue Name]])</f>
        <v>CONSUMER EXISTING</v>
      </c>
      <c r="Q1427" s="57" t="str">
        <f>IF(tbl_raw_data[[#This Row],[time_taken_in_mins]]&lt;=20,"SLA_MET","SLA_NOT_MET")</f>
        <v>SLA_MET</v>
      </c>
    </row>
    <row r="1428" spans="1:17" ht="15" customHeight="1" x14ac:dyDescent="0.25">
      <c r="A1428" s="5" t="s">
        <v>3196</v>
      </c>
      <c r="B1428" s="12">
        <v>45141.742962962962</v>
      </c>
      <c r="C1428" s="15">
        <v>45141.749618055554</v>
      </c>
      <c r="D1428" s="16" t="s">
        <v>13</v>
      </c>
      <c r="E1428" s="16" t="s">
        <v>9</v>
      </c>
      <c r="F1428" s="16" t="s">
        <v>42</v>
      </c>
      <c r="G1428" s="107" t="s">
        <v>67</v>
      </c>
      <c r="H14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28" s="48">
        <f>tbl_raw_data[[#This Row],[Date Actioned]]-tbl_raw_data[[#This Row],[Date Tagged]]</f>
        <v>6.655092591245193E-3</v>
      </c>
      <c r="J1428" s="50">
        <f>HOUR(tbl_raw_data[[#This Row],[time_taken]])*60+MINUTE(tbl_raw_data[[#This Row],[time_taken]])+SECOND(tbl_raw_data[[#This Row],[time_taken]])/60</f>
        <v>9.5833333333333339</v>
      </c>
      <c r="K1428" s="54">
        <f>DATE(YEAR(tbl_raw_data[[#This Row],[Date Actioned]]), MONTH(tbl_raw_data[[#This Row],[Date Actioned]]), DAY(tbl_raw_data[[#This Row],[Date Actioned]]))</f>
        <v>45141</v>
      </c>
      <c r="L1428" s="55" t="str">
        <f>UPPER(TEXT(tbl_raw_data[[#This Row],[Updated_date]],"MMMM"))</f>
        <v>AUGUST</v>
      </c>
      <c r="M1428" s="55" t="str">
        <f>UPPER("Week "&amp;IF(ROUNDUP(DAY(tbl_raw_data[[#This Row],[Updated_date]])/7,0)=5,4,ROUNDUP(DAY(tbl_raw_data[[#This Row],[Updated_date]])/7,0)))</f>
        <v>WEEK 1</v>
      </c>
      <c r="N1428" s="57" t="str">
        <f>UPPER(VLOOKUP(tbl_raw_data[[#This Row],[Analyst]],[1]setting!$A$1:$B$15,2,0))</f>
        <v>NITESH</v>
      </c>
      <c r="O1428" s="57" t="str">
        <f>UPPER(tbl_raw_data[[#This Row],[Outcome]])</f>
        <v>APPROVE</v>
      </c>
      <c r="P1428" s="57" t="str">
        <f>UPPER(tbl_raw_data[[#This Row],[Queue Name]])</f>
        <v>CONSUMER PRE BUREAU</v>
      </c>
      <c r="Q1428" s="57" t="str">
        <f>IF(tbl_raw_data[[#This Row],[time_taken_in_mins]]&lt;=20,"SLA_MET","SLA_NOT_MET")</f>
        <v>SLA_MET</v>
      </c>
    </row>
    <row r="1429" spans="1:17" ht="15" customHeight="1" x14ac:dyDescent="0.25">
      <c r="A1429" s="22" t="s">
        <v>1228</v>
      </c>
      <c r="B1429" s="12">
        <v>45141.743668981479</v>
      </c>
      <c r="C1429" s="15">
        <v>45141.747696759259</v>
      </c>
      <c r="D1429" s="16" t="s">
        <v>8</v>
      </c>
      <c r="E1429" s="16" t="s">
        <v>9</v>
      </c>
      <c r="F1429" s="16" t="s">
        <v>109</v>
      </c>
      <c r="G1429" s="107" t="s">
        <v>1229</v>
      </c>
      <c r="H14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29" s="48">
        <f>tbl_raw_data[[#This Row],[Date Actioned]]-tbl_raw_data[[#This Row],[Date Tagged]]</f>
        <v>4.0277777807204984E-3</v>
      </c>
      <c r="J1429" s="50">
        <f>HOUR(tbl_raw_data[[#This Row],[time_taken]])*60+MINUTE(tbl_raw_data[[#This Row],[time_taken]])+SECOND(tbl_raw_data[[#This Row],[time_taken]])/60</f>
        <v>5.8</v>
      </c>
      <c r="K1429" s="54">
        <f>DATE(YEAR(tbl_raw_data[[#This Row],[Date Actioned]]), MONTH(tbl_raw_data[[#This Row],[Date Actioned]]), DAY(tbl_raw_data[[#This Row],[Date Actioned]]))</f>
        <v>45141</v>
      </c>
      <c r="L1429" s="55" t="str">
        <f>UPPER(TEXT(tbl_raw_data[[#This Row],[Updated_date]],"MMMM"))</f>
        <v>AUGUST</v>
      </c>
      <c r="M1429" s="55" t="str">
        <f>UPPER("Week "&amp;IF(ROUNDUP(DAY(tbl_raw_data[[#This Row],[Updated_date]])/7,0)=5,4,ROUNDUP(DAY(tbl_raw_data[[#This Row],[Updated_date]])/7,0)))</f>
        <v>WEEK 1</v>
      </c>
      <c r="N1429" s="57" t="str">
        <f>UPPER(VLOOKUP(tbl_raw_data[[#This Row],[Analyst]],[1]setting!$A$1:$B$15,2,0))</f>
        <v>NAVED</v>
      </c>
      <c r="O1429" s="57" t="str">
        <f>UPPER(tbl_raw_data[[#This Row],[Outcome]])</f>
        <v>WITHDRAW</v>
      </c>
      <c r="P1429" s="57" t="str">
        <f>UPPER(tbl_raw_data[[#This Row],[Queue Name]])</f>
        <v>CONSUMER PRE BUREAU</v>
      </c>
      <c r="Q1429" s="57" t="str">
        <f>IF(tbl_raw_data[[#This Row],[time_taken_in_mins]]&lt;=20,"SLA_MET","SLA_NOT_MET")</f>
        <v>SLA_MET</v>
      </c>
    </row>
    <row r="1430" spans="1:17" ht="15" customHeight="1" x14ac:dyDescent="0.25">
      <c r="A1430" s="5" t="s">
        <v>6113</v>
      </c>
      <c r="B1430" s="6">
        <v>45141.746689814812</v>
      </c>
      <c r="C1430" s="7">
        <v>45141.758877314816</v>
      </c>
      <c r="D1430" s="8" t="s">
        <v>40</v>
      </c>
      <c r="E1430" s="10" t="s">
        <v>41</v>
      </c>
      <c r="F1430" s="8" t="s">
        <v>10</v>
      </c>
      <c r="G1430" s="109"/>
      <c r="H14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30" s="48">
        <f>tbl_raw_data[[#This Row],[Date Actioned]]-tbl_raw_data[[#This Row],[Date Tagged]]</f>
        <v>1.2187500004074536E-2</v>
      </c>
      <c r="J1430" s="50">
        <f>HOUR(tbl_raw_data[[#This Row],[time_taken]])*60+MINUTE(tbl_raw_data[[#This Row],[time_taken]])+SECOND(tbl_raw_data[[#This Row],[time_taken]])/60</f>
        <v>17.55</v>
      </c>
      <c r="K1430" s="54">
        <f>DATE(YEAR(tbl_raw_data[[#This Row],[Date Actioned]]), MONTH(tbl_raw_data[[#This Row],[Date Actioned]]), DAY(tbl_raw_data[[#This Row],[Date Actioned]]))</f>
        <v>45141</v>
      </c>
      <c r="L1430" s="55" t="str">
        <f>UPPER(TEXT(tbl_raw_data[[#This Row],[Updated_date]],"MMMM"))</f>
        <v>AUGUST</v>
      </c>
      <c r="M1430" s="55" t="str">
        <f>UPPER("Week "&amp;IF(ROUNDUP(DAY(tbl_raw_data[[#This Row],[Updated_date]])/7,0)=5,4,ROUNDUP(DAY(tbl_raw_data[[#This Row],[Updated_date]])/7,0)))</f>
        <v>WEEK 1</v>
      </c>
      <c r="N1430" s="57" t="str">
        <f>UPPER(VLOOKUP(tbl_raw_data[[#This Row],[Analyst]],[1]setting!$A$1:$B$15,2,0))</f>
        <v>SAM</v>
      </c>
      <c r="O1430" s="57" t="str">
        <f>UPPER(tbl_raw_data[[#This Row],[Outcome]])</f>
        <v>WITHDRAW</v>
      </c>
      <c r="P1430" s="57" t="str">
        <f>UPPER(tbl_raw_data[[#This Row],[Queue Name]])</f>
        <v>CONSUMER POST BUREAU</v>
      </c>
      <c r="Q1430" s="57" t="str">
        <f>IF(tbl_raw_data[[#This Row],[time_taken_in_mins]]&lt;=20,"SLA_MET","SLA_NOT_MET")</f>
        <v>SLA_MET</v>
      </c>
    </row>
    <row r="1431" spans="1:17" ht="15" customHeight="1" x14ac:dyDescent="0.25">
      <c r="A1431" s="11" t="s">
        <v>2322</v>
      </c>
      <c r="B1431" s="12">
        <v>45141.747025462966</v>
      </c>
      <c r="C1431" s="15">
        <v>45141.752511574072</v>
      </c>
      <c r="D1431" s="16" t="s">
        <v>8</v>
      </c>
      <c r="E1431" s="16" t="s">
        <v>9</v>
      </c>
      <c r="F1431" s="16" t="s">
        <v>109</v>
      </c>
      <c r="G1431" s="107" t="s">
        <v>2323</v>
      </c>
      <c r="H14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31" s="48">
        <f>tbl_raw_data[[#This Row],[Date Actioned]]-tbl_raw_data[[#This Row],[Date Tagged]]</f>
        <v>5.4861111057107337E-3</v>
      </c>
      <c r="J1431" s="50">
        <f>HOUR(tbl_raw_data[[#This Row],[time_taken]])*60+MINUTE(tbl_raw_data[[#This Row],[time_taken]])+SECOND(tbl_raw_data[[#This Row],[time_taken]])/60</f>
        <v>7.9</v>
      </c>
      <c r="K1431" s="54">
        <f>DATE(YEAR(tbl_raw_data[[#This Row],[Date Actioned]]), MONTH(tbl_raw_data[[#This Row],[Date Actioned]]), DAY(tbl_raw_data[[#This Row],[Date Actioned]]))</f>
        <v>45141</v>
      </c>
      <c r="L1431" s="55" t="str">
        <f>UPPER(TEXT(tbl_raw_data[[#This Row],[Updated_date]],"MMMM"))</f>
        <v>AUGUST</v>
      </c>
      <c r="M1431" s="55" t="str">
        <f>UPPER("Week "&amp;IF(ROUNDUP(DAY(tbl_raw_data[[#This Row],[Updated_date]])/7,0)=5,4,ROUNDUP(DAY(tbl_raw_data[[#This Row],[Updated_date]])/7,0)))</f>
        <v>WEEK 1</v>
      </c>
      <c r="N1431" s="57" t="str">
        <f>UPPER(VLOOKUP(tbl_raw_data[[#This Row],[Analyst]],[1]setting!$A$1:$B$15,2,0))</f>
        <v>NAVED</v>
      </c>
      <c r="O1431" s="57" t="str">
        <f>UPPER(tbl_raw_data[[#This Row],[Outcome]])</f>
        <v>WITHDRAW</v>
      </c>
      <c r="P1431" s="57" t="str">
        <f>UPPER(tbl_raw_data[[#This Row],[Queue Name]])</f>
        <v>CONSUMER PRE BUREAU</v>
      </c>
      <c r="Q1431" s="57" t="str">
        <f>IF(tbl_raw_data[[#This Row],[time_taken_in_mins]]&lt;=20,"SLA_MET","SLA_NOT_MET")</f>
        <v>SLA_MET</v>
      </c>
    </row>
    <row r="1432" spans="1:17" ht="15" customHeight="1" x14ac:dyDescent="0.25">
      <c r="A1432" s="11" t="s">
        <v>4083</v>
      </c>
      <c r="B1432" s="6">
        <v>45141.747256944444</v>
      </c>
      <c r="C1432" s="9">
        <v>45141.75509259259</v>
      </c>
      <c r="D1432" s="10" t="s">
        <v>13</v>
      </c>
      <c r="E1432" s="10" t="s">
        <v>9</v>
      </c>
      <c r="F1432" s="10" t="s">
        <v>42</v>
      </c>
      <c r="G1432" s="108" t="s">
        <v>183</v>
      </c>
      <c r="H14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2" s="48">
        <f>tbl_raw_data[[#This Row],[Date Actioned]]-tbl_raw_data[[#This Row],[Date Tagged]]</f>
        <v>7.8356481462833472E-3</v>
      </c>
      <c r="J1432" s="50">
        <f>HOUR(tbl_raw_data[[#This Row],[time_taken]])*60+MINUTE(tbl_raw_data[[#This Row],[time_taken]])+SECOND(tbl_raw_data[[#This Row],[time_taken]])/60</f>
        <v>11.283333333333333</v>
      </c>
      <c r="K1432" s="54">
        <f>DATE(YEAR(tbl_raw_data[[#This Row],[Date Actioned]]), MONTH(tbl_raw_data[[#This Row],[Date Actioned]]), DAY(tbl_raw_data[[#This Row],[Date Actioned]]))</f>
        <v>45141</v>
      </c>
      <c r="L1432" s="55" t="str">
        <f>UPPER(TEXT(tbl_raw_data[[#This Row],[Updated_date]],"MMMM"))</f>
        <v>AUGUST</v>
      </c>
      <c r="M1432" s="55" t="str">
        <f>UPPER("Week "&amp;IF(ROUNDUP(DAY(tbl_raw_data[[#This Row],[Updated_date]])/7,0)=5,4,ROUNDUP(DAY(tbl_raw_data[[#This Row],[Updated_date]])/7,0)))</f>
        <v>WEEK 1</v>
      </c>
      <c r="N1432" s="57" t="str">
        <f>UPPER(VLOOKUP(tbl_raw_data[[#This Row],[Analyst]],[1]setting!$A$1:$B$15,2,0))</f>
        <v>NITESH</v>
      </c>
      <c r="O1432" s="57" t="str">
        <f>UPPER(tbl_raw_data[[#This Row],[Outcome]])</f>
        <v>APPROVE</v>
      </c>
      <c r="P1432" s="57" t="str">
        <f>UPPER(tbl_raw_data[[#This Row],[Queue Name]])</f>
        <v>CONSUMER PRE BUREAU</v>
      </c>
      <c r="Q1432" s="57" t="str">
        <f>IF(tbl_raw_data[[#This Row],[time_taken_in_mins]]&lt;=20,"SLA_MET","SLA_NOT_MET")</f>
        <v>SLA_MET</v>
      </c>
    </row>
    <row r="1433" spans="1:17" ht="15" customHeight="1" x14ac:dyDescent="0.25">
      <c r="A1433" s="22" t="s">
        <v>3009</v>
      </c>
      <c r="B1433" s="6">
        <v>45141.752638888887</v>
      </c>
      <c r="C1433" s="9">
        <v>45141.759027777778</v>
      </c>
      <c r="D1433" s="10" t="s">
        <v>8</v>
      </c>
      <c r="E1433" s="10" t="s">
        <v>9</v>
      </c>
      <c r="F1433" s="10" t="s">
        <v>18</v>
      </c>
      <c r="G1433" s="108" t="s">
        <v>3010</v>
      </c>
      <c r="H14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33" s="48">
        <f>tbl_raw_data[[#This Row],[Date Actioned]]-tbl_raw_data[[#This Row],[Date Tagged]]</f>
        <v>6.3888888907968067E-3</v>
      </c>
      <c r="J1433" s="50">
        <f>HOUR(tbl_raw_data[[#This Row],[time_taken]])*60+MINUTE(tbl_raw_data[[#This Row],[time_taken]])+SECOND(tbl_raw_data[[#This Row],[time_taken]])/60</f>
        <v>9.1999999999999993</v>
      </c>
      <c r="K1433" s="54">
        <f>DATE(YEAR(tbl_raw_data[[#This Row],[Date Actioned]]), MONTH(tbl_raw_data[[#This Row],[Date Actioned]]), DAY(tbl_raw_data[[#This Row],[Date Actioned]]))</f>
        <v>45141</v>
      </c>
      <c r="L1433" s="55" t="str">
        <f>UPPER(TEXT(tbl_raw_data[[#This Row],[Updated_date]],"MMMM"))</f>
        <v>AUGUST</v>
      </c>
      <c r="M1433" s="55" t="str">
        <f>UPPER("Week "&amp;IF(ROUNDUP(DAY(tbl_raw_data[[#This Row],[Updated_date]])/7,0)=5,4,ROUNDUP(DAY(tbl_raw_data[[#This Row],[Updated_date]])/7,0)))</f>
        <v>WEEK 1</v>
      </c>
      <c r="N1433" s="57" t="str">
        <f>UPPER(VLOOKUP(tbl_raw_data[[#This Row],[Analyst]],[1]setting!$A$1:$B$15,2,0))</f>
        <v>RAJ</v>
      </c>
      <c r="O1433" s="57" t="str">
        <f>UPPER(tbl_raw_data[[#This Row],[Outcome]])</f>
        <v>WITHDRAW</v>
      </c>
      <c r="P1433" s="57" t="str">
        <f>UPPER(tbl_raw_data[[#This Row],[Queue Name]])</f>
        <v>CONSUMER PRE BUREAU</v>
      </c>
      <c r="Q1433" s="57" t="str">
        <f>IF(tbl_raw_data[[#This Row],[time_taken_in_mins]]&lt;=20,"SLA_MET","SLA_NOT_MET")</f>
        <v>SLA_MET</v>
      </c>
    </row>
    <row r="1434" spans="1:17" ht="15" customHeight="1" x14ac:dyDescent="0.25">
      <c r="A1434" s="22" t="s">
        <v>6558</v>
      </c>
      <c r="B1434" s="12">
        <v>45141.752638888887</v>
      </c>
      <c r="C1434" s="15">
        <v>45141.766770833332</v>
      </c>
      <c r="D1434" s="16" t="s">
        <v>13</v>
      </c>
      <c r="E1434" s="16" t="s">
        <v>9</v>
      </c>
      <c r="F1434" s="16" t="s">
        <v>109</v>
      </c>
      <c r="G1434" s="107" t="s">
        <v>21</v>
      </c>
      <c r="H14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4" s="48">
        <f>tbl_raw_data[[#This Row],[Date Actioned]]-tbl_raw_data[[#This Row],[Date Tagged]]</f>
        <v>1.4131944444670808E-2</v>
      </c>
      <c r="J1434" s="50">
        <f>HOUR(tbl_raw_data[[#This Row],[time_taken]])*60+MINUTE(tbl_raw_data[[#This Row],[time_taken]])+SECOND(tbl_raw_data[[#This Row],[time_taken]])/60</f>
        <v>20.350000000000001</v>
      </c>
      <c r="K1434" s="54">
        <f>DATE(YEAR(tbl_raw_data[[#This Row],[Date Actioned]]), MONTH(tbl_raw_data[[#This Row],[Date Actioned]]), DAY(tbl_raw_data[[#This Row],[Date Actioned]]))</f>
        <v>45141</v>
      </c>
      <c r="L1434" s="55" t="str">
        <f>UPPER(TEXT(tbl_raw_data[[#This Row],[Updated_date]],"MMMM"))</f>
        <v>AUGUST</v>
      </c>
      <c r="M1434" s="55" t="str">
        <f>UPPER("Week "&amp;IF(ROUNDUP(DAY(tbl_raw_data[[#This Row],[Updated_date]])/7,0)=5,4,ROUNDUP(DAY(tbl_raw_data[[#This Row],[Updated_date]])/7,0)))</f>
        <v>WEEK 1</v>
      </c>
      <c r="N1434" s="57" t="str">
        <f>UPPER(VLOOKUP(tbl_raw_data[[#This Row],[Analyst]],[1]setting!$A$1:$B$15,2,0))</f>
        <v>NAVED</v>
      </c>
      <c r="O1434" s="57" t="str">
        <f>UPPER(tbl_raw_data[[#This Row],[Outcome]])</f>
        <v>APPROVE</v>
      </c>
      <c r="P1434" s="57" t="str">
        <f>UPPER(tbl_raw_data[[#This Row],[Queue Name]])</f>
        <v>CONSUMER PRE BUREAU</v>
      </c>
      <c r="Q1434" s="57" t="str">
        <f>IF(tbl_raw_data[[#This Row],[time_taken_in_mins]]&lt;=20,"SLA_MET","SLA_NOT_MET")</f>
        <v>SLA_NOT_MET</v>
      </c>
    </row>
    <row r="1435" spans="1:17" ht="15" customHeight="1" x14ac:dyDescent="0.25">
      <c r="A1435" s="5" t="s">
        <v>3735</v>
      </c>
      <c r="B1435" s="6">
        <v>45141.753842592596</v>
      </c>
      <c r="C1435" s="9">
        <v>45141.761180555557</v>
      </c>
      <c r="D1435" s="10" t="s">
        <v>13</v>
      </c>
      <c r="E1435" s="10" t="s">
        <v>9</v>
      </c>
      <c r="F1435" s="10" t="s">
        <v>168</v>
      </c>
      <c r="G1435" s="108" t="s">
        <v>67</v>
      </c>
      <c r="H14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5" s="48">
        <f>tbl_raw_data[[#This Row],[Date Actioned]]-tbl_raw_data[[#This Row],[Date Tagged]]</f>
        <v>7.3379629611736163E-3</v>
      </c>
      <c r="J1435" s="50">
        <f>HOUR(tbl_raw_data[[#This Row],[time_taken]])*60+MINUTE(tbl_raw_data[[#This Row],[time_taken]])+SECOND(tbl_raw_data[[#This Row],[time_taken]])/60</f>
        <v>10.566666666666666</v>
      </c>
      <c r="K1435" s="54">
        <f>DATE(YEAR(tbl_raw_data[[#This Row],[Date Actioned]]), MONTH(tbl_raw_data[[#This Row],[Date Actioned]]), DAY(tbl_raw_data[[#This Row],[Date Actioned]]))</f>
        <v>45141</v>
      </c>
      <c r="L1435" s="55" t="str">
        <f>UPPER(TEXT(tbl_raw_data[[#This Row],[Updated_date]],"MMMM"))</f>
        <v>AUGUST</v>
      </c>
      <c r="M1435" s="55" t="str">
        <f>UPPER("Week "&amp;IF(ROUNDUP(DAY(tbl_raw_data[[#This Row],[Updated_date]])/7,0)=5,4,ROUNDUP(DAY(tbl_raw_data[[#This Row],[Updated_date]])/7,0)))</f>
        <v>WEEK 1</v>
      </c>
      <c r="N1435" s="57" t="str">
        <f>UPPER(VLOOKUP(tbl_raw_data[[#This Row],[Analyst]],[1]setting!$A$1:$B$15,2,0))</f>
        <v>MERCEDES</v>
      </c>
      <c r="O1435" s="57" t="str">
        <f>UPPER(tbl_raw_data[[#This Row],[Outcome]])</f>
        <v>APPROVE</v>
      </c>
      <c r="P1435" s="57" t="str">
        <f>UPPER(tbl_raw_data[[#This Row],[Queue Name]])</f>
        <v>CONSUMER PRE BUREAU</v>
      </c>
      <c r="Q1435" s="57" t="str">
        <f>IF(tbl_raw_data[[#This Row],[time_taken_in_mins]]&lt;=20,"SLA_MET","SLA_NOT_MET")</f>
        <v>SLA_MET</v>
      </c>
    </row>
    <row r="1436" spans="1:17" ht="15" customHeight="1" x14ac:dyDescent="0.25">
      <c r="A1436" s="5" t="s">
        <v>3097</v>
      </c>
      <c r="B1436" s="12">
        <v>45141.756111111114</v>
      </c>
      <c r="C1436" s="15">
        <v>45141.762638888889</v>
      </c>
      <c r="D1436" s="16" t="s">
        <v>8</v>
      </c>
      <c r="E1436" s="16" t="s">
        <v>9</v>
      </c>
      <c r="F1436" s="16" t="s">
        <v>42</v>
      </c>
      <c r="G1436" s="107" t="s">
        <v>3098</v>
      </c>
      <c r="H14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36" s="48">
        <f>tbl_raw_data[[#This Row],[Date Actioned]]-tbl_raw_data[[#This Row],[Date Tagged]]</f>
        <v>6.5277777757728472E-3</v>
      </c>
      <c r="J1436" s="50">
        <f>HOUR(tbl_raw_data[[#This Row],[time_taken]])*60+MINUTE(tbl_raw_data[[#This Row],[time_taken]])+SECOND(tbl_raw_data[[#This Row],[time_taken]])/60</f>
        <v>9.4</v>
      </c>
      <c r="K1436" s="54">
        <f>DATE(YEAR(tbl_raw_data[[#This Row],[Date Actioned]]), MONTH(tbl_raw_data[[#This Row],[Date Actioned]]), DAY(tbl_raw_data[[#This Row],[Date Actioned]]))</f>
        <v>45141</v>
      </c>
      <c r="L1436" s="55" t="str">
        <f>UPPER(TEXT(tbl_raw_data[[#This Row],[Updated_date]],"MMMM"))</f>
        <v>AUGUST</v>
      </c>
      <c r="M1436" s="55" t="str">
        <f>UPPER("Week "&amp;IF(ROUNDUP(DAY(tbl_raw_data[[#This Row],[Updated_date]])/7,0)=5,4,ROUNDUP(DAY(tbl_raw_data[[#This Row],[Updated_date]])/7,0)))</f>
        <v>WEEK 1</v>
      </c>
      <c r="N1436" s="57" t="str">
        <f>UPPER(VLOOKUP(tbl_raw_data[[#This Row],[Analyst]],[1]setting!$A$1:$B$15,2,0))</f>
        <v>NITESH</v>
      </c>
      <c r="O1436" s="57" t="str">
        <f>UPPER(tbl_raw_data[[#This Row],[Outcome]])</f>
        <v>WITHDRAW</v>
      </c>
      <c r="P1436" s="57" t="str">
        <f>UPPER(tbl_raw_data[[#This Row],[Queue Name]])</f>
        <v>CONSUMER PRE BUREAU</v>
      </c>
      <c r="Q1436" s="57" t="str">
        <f>IF(tbl_raw_data[[#This Row],[time_taken_in_mins]]&lt;=20,"SLA_MET","SLA_NOT_MET")</f>
        <v>SLA_MET</v>
      </c>
    </row>
    <row r="1437" spans="1:17" ht="15" customHeight="1" x14ac:dyDescent="0.25">
      <c r="A1437" s="11" t="s">
        <v>1389</v>
      </c>
      <c r="B1437" s="12">
        <v>45141.756226851852</v>
      </c>
      <c r="C1437" s="15">
        <v>45141.76048611111</v>
      </c>
      <c r="D1437" s="16" t="s">
        <v>13</v>
      </c>
      <c r="E1437" s="16" t="s">
        <v>28</v>
      </c>
      <c r="F1437" s="16" t="s">
        <v>18</v>
      </c>
      <c r="G1437" s="107" t="s">
        <v>53</v>
      </c>
      <c r="H14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37" s="48">
        <f>tbl_raw_data[[#This Row],[Date Actioned]]-tbl_raw_data[[#This Row],[Date Tagged]]</f>
        <v>4.2592592581058852E-3</v>
      </c>
      <c r="J1437" s="50">
        <f>HOUR(tbl_raw_data[[#This Row],[time_taken]])*60+MINUTE(tbl_raw_data[[#This Row],[time_taken]])+SECOND(tbl_raw_data[[#This Row],[time_taken]])/60</f>
        <v>6.1333333333333337</v>
      </c>
      <c r="K1437" s="54">
        <f>DATE(YEAR(tbl_raw_data[[#This Row],[Date Actioned]]), MONTH(tbl_raw_data[[#This Row],[Date Actioned]]), DAY(tbl_raw_data[[#This Row],[Date Actioned]]))</f>
        <v>45141</v>
      </c>
      <c r="L1437" s="55" t="str">
        <f>UPPER(TEXT(tbl_raw_data[[#This Row],[Updated_date]],"MMMM"))</f>
        <v>AUGUST</v>
      </c>
      <c r="M1437" s="55" t="str">
        <f>UPPER("Week "&amp;IF(ROUNDUP(DAY(tbl_raw_data[[#This Row],[Updated_date]])/7,0)=5,4,ROUNDUP(DAY(tbl_raw_data[[#This Row],[Updated_date]])/7,0)))</f>
        <v>WEEK 1</v>
      </c>
      <c r="N1437" s="57" t="str">
        <f>UPPER(VLOOKUP(tbl_raw_data[[#This Row],[Analyst]],[1]setting!$A$1:$B$15,2,0))</f>
        <v>RAJ</v>
      </c>
      <c r="O1437" s="57" t="str">
        <f>UPPER(tbl_raw_data[[#This Row],[Outcome]])</f>
        <v>APPROVE</v>
      </c>
      <c r="P1437" s="57" t="str">
        <f>UPPER(tbl_raw_data[[#This Row],[Queue Name]])</f>
        <v>CONSUMER EXISTING</v>
      </c>
      <c r="Q1437" s="57" t="str">
        <f>IF(tbl_raw_data[[#This Row],[time_taken_in_mins]]&lt;=20,"SLA_MET","SLA_NOT_MET")</f>
        <v>SLA_MET</v>
      </c>
    </row>
    <row r="1438" spans="1:17" ht="15" customHeight="1" x14ac:dyDescent="0.25">
      <c r="A1438" s="11" t="s">
        <v>203</v>
      </c>
      <c r="B1438" s="6">
        <v>45141.760370370372</v>
      </c>
      <c r="C1438" s="9">
        <v>45141.762291666666</v>
      </c>
      <c r="D1438" s="10" t="s">
        <v>8</v>
      </c>
      <c r="E1438" s="10" t="s">
        <v>9</v>
      </c>
      <c r="F1438" s="10" t="s">
        <v>18</v>
      </c>
      <c r="G1438" s="108" t="s">
        <v>204</v>
      </c>
      <c r="H14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38" s="48">
        <f>tbl_raw_data[[#This Row],[Date Actioned]]-tbl_raw_data[[#This Row],[Date Tagged]]</f>
        <v>1.9212962943129241E-3</v>
      </c>
      <c r="J1438" s="50">
        <f>HOUR(tbl_raw_data[[#This Row],[time_taken]])*60+MINUTE(tbl_raw_data[[#This Row],[time_taken]])+SECOND(tbl_raw_data[[#This Row],[time_taken]])/60</f>
        <v>2.7666666666666666</v>
      </c>
      <c r="K1438" s="54">
        <f>DATE(YEAR(tbl_raw_data[[#This Row],[Date Actioned]]), MONTH(tbl_raw_data[[#This Row],[Date Actioned]]), DAY(tbl_raw_data[[#This Row],[Date Actioned]]))</f>
        <v>45141</v>
      </c>
      <c r="L1438" s="55" t="str">
        <f>UPPER(TEXT(tbl_raw_data[[#This Row],[Updated_date]],"MMMM"))</f>
        <v>AUGUST</v>
      </c>
      <c r="M1438" s="55" t="str">
        <f>UPPER("Week "&amp;IF(ROUNDUP(DAY(tbl_raw_data[[#This Row],[Updated_date]])/7,0)=5,4,ROUNDUP(DAY(tbl_raw_data[[#This Row],[Updated_date]])/7,0)))</f>
        <v>WEEK 1</v>
      </c>
      <c r="N1438" s="57" t="str">
        <f>UPPER(VLOOKUP(tbl_raw_data[[#This Row],[Analyst]],[1]setting!$A$1:$B$15,2,0))</f>
        <v>RAJ</v>
      </c>
      <c r="O1438" s="57" t="str">
        <f>UPPER(tbl_raw_data[[#This Row],[Outcome]])</f>
        <v>WITHDRAW</v>
      </c>
      <c r="P1438" s="57" t="str">
        <f>UPPER(tbl_raw_data[[#This Row],[Queue Name]])</f>
        <v>CONSUMER PRE BUREAU</v>
      </c>
      <c r="Q1438" s="57" t="str">
        <f>IF(tbl_raw_data[[#This Row],[time_taken_in_mins]]&lt;=20,"SLA_MET","SLA_NOT_MET")</f>
        <v>SLA_MET</v>
      </c>
    </row>
    <row r="1439" spans="1:17" ht="15" customHeight="1" x14ac:dyDescent="0.25">
      <c r="A1439" s="22" t="s">
        <v>3829</v>
      </c>
      <c r="B1439" s="6">
        <v>45141.762002314812</v>
      </c>
      <c r="C1439" s="7">
        <v>45141.769479166665</v>
      </c>
      <c r="D1439" s="8" t="s">
        <v>29</v>
      </c>
      <c r="E1439" s="10" t="s">
        <v>28</v>
      </c>
      <c r="F1439" s="8" t="s">
        <v>10</v>
      </c>
      <c r="G1439" s="109"/>
      <c r="H14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39" s="48">
        <f>tbl_raw_data[[#This Row],[Date Actioned]]-tbl_raw_data[[#This Row],[Date Tagged]]</f>
        <v>7.4768518534256145E-3</v>
      </c>
      <c r="J1439" s="50">
        <f>HOUR(tbl_raw_data[[#This Row],[time_taken]])*60+MINUTE(tbl_raw_data[[#This Row],[time_taken]])+SECOND(tbl_raw_data[[#This Row],[time_taken]])/60</f>
        <v>10.766666666666667</v>
      </c>
      <c r="K1439" s="54">
        <f>DATE(YEAR(tbl_raw_data[[#This Row],[Date Actioned]]), MONTH(tbl_raw_data[[#This Row],[Date Actioned]]), DAY(tbl_raw_data[[#This Row],[Date Actioned]]))</f>
        <v>45141</v>
      </c>
      <c r="L1439" s="55" t="str">
        <f>UPPER(TEXT(tbl_raw_data[[#This Row],[Updated_date]],"MMMM"))</f>
        <v>AUGUST</v>
      </c>
      <c r="M1439" s="55" t="str">
        <f>UPPER("Week "&amp;IF(ROUNDUP(DAY(tbl_raw_data[[#This Row],[Updated_date]])/7,0)=5,4,ROUNDUP(DAY(tbl_raw_data[[#This Row],[Updated_date]])/7,0)))</f>
        <v>WEEK 1</v>
      </c>
      <c r="N1439" s="57" t="str">
        <f>UPPER(VLOOKUP(tbl_raw_data[[#This Row],[Analyst]],[1]setting!$A$1:$B$15,2,0))</f>
        <v>SAM</v>
      </c>
      <c r="O1439" s="57" t="str">
        <f>UPPER(tbl_raw_data[[#This Row],[Outcome]])</f>
        <v>APPROVE</v>
      </c>
      <c r="P1439" s="57" t="str">
        <f>UPPER(tbl_raw_data[[#This Row],[Queue Name]])</f>
        <v>CONSUMER EXISTING</v>
      </c>
      <c r="Q1439" s="57" t="str">
        <f>IF(tbl_raw_data[[#This Row],[time_taken_in_mins]]&lt;=20,"SLA_MET","SLA_NOT_MET")</f>
        <v>SLA_MET</v>
      </c>
    </row>
    <row r="1440" spans="1:17" ht="15" customHeight="1" x14ac:dyDescent="0.25">
      <c r="A1440" s="22" t="s">
        <v>2585</v>
      </c>
      <c r="B1440" s="12">
        <v>45141.762106481481</v>
      </c>
      <c r="C1440" s="15">
        <v>45141.767893518518</v>
      </c>
      <c r="D1440" s="16" t="s">
        <v>8</v>
      </c>
      <c r="E1440" s="16" t="s">
        <v>41</v>
      </c>
      <c r="F1440" s="16" t="s">
        <v>18</v>
      </c>
      <c r="G1440" s="107" t="s">
        <v>82</v>
      </c>
      <c r="H14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40" s="48">
        <f>tbl_raw_data[[#This Row],[Date Actioned]]-tbl_raw_data[[#This Row],[Date Tagged]]</f>
        <v>5.7870370364980772E-3</v>
      </c>
      <c r="J1440" s="50">
        <f>HOUR(tbl_raw_data[[#This Row],[time_taken]])*60+MINUTE(tbl_raw_data[[#This Row],[time_taken]])+SECOND(tbl_raw_data[[#This Row],[time_taken]])/60</f>
        <v>8.3333333333333339</v>
      </c>
      <c r="K1440" s="54">
        <f>DATE(YEAR(tbl_raw_data[[#This Row],[Date Actioned]]), MONTH(tbl_raw_data[[#This Row],[Date Actioned]]), DAY(tbl_raw_data[[#This Row],[Date Actioned]]))</f>
        <v>45141</v>
      </c>
      <c r="L1440" s="55" t="str">
        <f>UPPER(TEXT(tbl_raw_data[[#This Row],[Updated_date]],"MMMM"))</f>
        <v>AUGUST</v>
      </c>
      <c r="M1440" s="55" t="str">
        <f>UPPER("Week "&amp;IF(ROUNDUP(DAY(tbl_raw_data[[#This Row],[Updated_date]])/7,0)=5,4,ROUNDUP(DAY(tbl_raw_data[[#This Row],[Updated_date]])/7,0)))</f>
        <v>WEEK 1</v>
      </c>
      <c r="N1440" s="57" t="str">
        <f>UPPER(VLOOKUP(tbl_raw_data[[#This Row],[Analyst]],[1]setting!$A$1:$B$15,2,0))</f>
        <v>RAJ</v>
      </c>
      <c r="O1440" s="57" t="str">
        <f>UPPER(tbl_raw_data[[#This Row],[Outcome]])</f>
        <v>WITHDRAW</v>
      </c>
      <c r="P1440" s="57" t="str">
        <f>UPPER(tbl_raw_data[[#This Row],[Queue Name]])</f>
        <v>CONSUMER POST BUREAU</v>
      </c>
      <c r="Q1440" s="57" t="str">
        <f>IF(tbl_raw_data[[#This Row],[time_taken_in_mins]]&lt;=20,"SLA_MET","SLA_NOT_MET")</f>
        <v>SLA_MET</v>
      </c>
    </row>
    <row r="1441" spans="1:17" ht="15" customHeight="1" x14ac:dyDescent="0.25">
      <c r="A1441" s="22" t="s">
        <v>6090</v>
      </c>
      <c r="B1441" s="6">
        <v>45141.764837962961</v>
      </c>
      <c r="C1441" s="7">
        <v>45141.776956018519</v>
      </c>
      <c r="D1441" s="8" t="s">
        <v>209</v>
      </c>
      <c r="E1441" s="10" t="s">
        <v>41</v>
      </c>
      <c r="F1441" s="8" t="s">
        <v>254</v>
      </c>
      <c r="G1441" s="109"/>
      <c r="H14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1" s="48">
        <f>tbl_raw_data[[#This Row],[Date Actioned]]-tbl_raw_data[[#This Row],[Date Tagged]]</f>
        <v>1.2118055557948537E-2</v>
      </c>
      <c r="J1441" s="50">
        <f>HOUR(tbl_raw_data[[#This Row],[time_taken]])*60+MINUTE(tbl_raw_data[[#This Row],[time_taken]])+SECOND(tbl_raw_data[[#This Row],[time_taken]])/60</f>
        <v>17.45</v>
      </c>
      <c r="K1441" s="54">
        <f>DATE(YEAR(tbl_raw_data[[#This Row],[Date Actioned]]), MONTH(tbl_raw_data[[#This Row],[Date Actioned]]), DAY(tbl_raw_data[[#This Row],[Date Actioned]]))</f>
        <v>45141</v>
      </c>
      <c r="L1441" s="55" t="str">
        <f>UPPER(TEXT(tbl_raw_data[[#This Row],[Updated_date]],"MMMM"))</f>
        <v>AUGUST</v>
      </c>
      <c r="M1441" s="55" t="str">
        <f>UPPER("Week "&amp;IF(ROUNDUP(DAY(tbl_raw_data[[#This Row],[Updated_date]])/7,0)=5,4,ROUNDUP(DAY(tbl_raw_data[[#This Row],[Updated_date]])/7,0)))</f>
        <v>WEEK 1</v>
      </c>
      <c r="N1441" s="57" t="str">
        <f>UPPER(VLOOKUP(tbl_raw_data[[#This Row],[Analyst]],[1]setting!$A$1:$B$15,2,0))</f>
        <v>FARDIN</v>
      </c>
      <c r="O1441" s="57" t="str">
        <f>UPPER(tbl_raw_data[[#This Row],[Outcome]])</f>
        <v>DECLINE</v>
      </c>
      <c r="P1441" s="57" t="str">
        <f>UPPER(tbl_raw_data[[#This Row],[Queue Name]])</f>
        <v>CONSUMER POST BUREAU</v>
      </c>
      <c r="Q1441" s="57" t="str">
        <f>IF(tbl_raw_data[[#This Row],[time_taken_in_mins]]&lt;=20,"SLA_MET","SLA_NOT_MET")</f>
        <v>SLA_MET</v>
      </c>
    </row>
    <row r="1442" spans="1:17" ht="15" customHeight="1" x14ac:dyDescent="0.25">
      <c r="A1442" s="5" t="s">
        <v>6239</v>
      </c>
      <c r="B1442" s="12">
        <v>45141.765069444446</v>
      </c>
      <c r="C1442" s="13">
        <v>45141.777615740742</v>
      </c>
      <c r="D1442" s="14" t="s">
        <v>29</v>
      </c>
      <c r="E1442" s="16" t="s">
        <v>41</v>
      </c>
      <c r="F1442" s="14" t="s">
        <v>455</v>
      </c>
      <c r="G1442" s="106"/>
      <c r="H14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2" s="48">
        <f>tbl_raw_data[[#This Row],[Date Actioned]]-tbl_raw_data[[#This Row],[Date Tagged]]</f>
        <v>1.2546296296932269E-2</v>
      </c>
      <c r="J1442" s="50">
        <f>HOUR(tbl_raw_data[[#This Row],[time_taken]])*60+MINUTE(tbl_raw_data[[#This Row],[time_taken]])+SECOND(tbl_raw_data[[#This Row],[time_taken]])/60</f>
        <v>18.066666666666666</v>
      </c>
      <c r="K1442" s="54">
        <f>DATE(YEAR(tbl_raw_data[[#This Row],[Date Actioned]]), MONTH(tbl_raw_data[[#This Row],[Date Actioned]]), DAY(tbl_raw_data[[#This Row],[Date Actioned]]))</f>
        <v>45141</v>
      </c>
      <c r="L1442" s="55" t="str">
        <f>UPPER(TEXT(tbl_raw_data[[#This Row],[Updated_date]],"MMMM"))</f>
        <v>AUGUST</v>
      </c>
      <c r="M1442" s="55" t="str">
        <f>UPPER("Week "&amp;IF(ROUNDUP(DAY(tbl_raw_data[[#This Row],[Updated_date]])/7,0)=5,4,ROUNDUP(DAY(tbl_raw_data[[#This Row],[Updated_date]])/7,0)))</f>
        <v>WEEK 1</v>
      </c>
      <c r="N1442" s="57" t="str">
        <f>UPPER(VLOOKUP(tbl_raw_data[[#This Row],[Analyst]],[1]setting!$A$1:$B$15,2,0))</f>
        <v>ROHAN</v>
      </c>
      <c r="O1442" s="57" t="str">
        <f>UPPER(tbl_raw_data[[#This Row],[Outcome]])</f>
        <v>APPROVE</v>
      </c>
      <c r="P1442" s="57" t="str">
        <f>UPPER(tbl_raw_data[[#This Row],[Queue Name]])</f>
        <v>CONSUMER POST BUREAU</v>
      </c>
      <c r="Q1442" s="57" t="str">
        <f>IF(tbl_raw_data[[#This Row],[time_taken_in_mins]]&lt;=20,"SLA_MET","SLA_NOT_MET")</f>
        <v>SLA_MET</v>
      </c>
    </row>
    <row r="1443" spans="1:17" ht="15" customHeight="1" x14ac:dyDescent="0.25">
      <c r="A1443" s="11" t="s">
        <v>90</v>
      </c>
      <c r="B1443" s="6">
        <v>45141.767928240741</v>
      </c>
      <c r="C1443" s="9">
        <v>45141.76934027778</v>
      </c>
      <c r="D1443" s="10" t="s">
        <v>13</v>
      </c>
      <c r="E1443" s="10" t="s">
        <v>9</v>
      </c>
      <c r="F1443" s="10" t="s">
        <v>18</v>
      </c>
      <c r="G1443" s="108" t="s">
        <v>67</v>
      </c>
      <c r="H14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3" s="48">
        <f>tbl_raw_data[[#This Row],[Date Actioned]]-tbl_raw_data[[#This Row],[Date Tagged]]</f>
        <v>1.4120370396994986E-3</v>
      </c>
      <c r="J1443" s="50">
        <f>HOUR(tbl_raw_data[[#This Row],[time_taken]])*60+MINUTE(tbl_raw_data[[#This Row],[time_taken]])+SECOND(tbl_raw_data[[#This Row],[time_taken]])/60</f>
        <v>2.0333333333333332</v>
      </c>
      <c r="K1443" s="54">
        <f>DATE(YEAR(tbl_raw_data[[#This Row],[Date Actioned]]), MONTH(tbl_raw_data[[#This Row],[Date Actioned]]), DAY(tbl_raw_data[[#This Row],[Date Actioned]]))</f>
        <v>45141</v>
      </c>
      <c r="L1443" s="55" t="str">
        <f>UPPER(TEXT(tbl_raw_data[[#This Row],[Updated_date]],"MMMM"))</f>
        <v>AUGUST</v>
      </c>
      <c r="M1443" s="55" t="str">
        <f>UPPER("Week "&amp;IF(ROUNDUP(DAY(tbl_raw_data[[#This Row],[Updated_date]])/7,0)=5,4,ROUNDUP(DAY(tbl_raw_data[[#This Row],[Updated_date]])/7,0)))</f>
        <v>WEEK 1</v>
      </c>
      <c r="N1443" s="57" t="str">
        <f>UPPER(VLOOKUP(tbl_raw_data[[#This Row],[Analyst]],[1]setting!$A$1:$B$15,2,0))</f>
        <v>RAJ</v>
      </c>
      <c r="O1443" s="57" t="str">
        <f>UPPER(tbl_raw_data[[#This Row],[Outcome]])</f>
        <v>APPROVE</v>
      </c>
      <c r="P1443" s="57" t="str">
        <f>UPPER(tbl_raw_data[[#This Row],[Queue Name]])</f>
        <v>CONSUMER PRE BUREAU</v>
      </c>
      <c r="Q1443" s="57" t="str">
        <f>IF(tbl_raw_data[[#This Row],[time_taken_in_mins]]&lt;=20,"SLA_MET","SLA_NOT_MET")</f>
        <v>SLA_MET</v>
      </c>
    </row>
    <row r="1444" spans="1:17" ht="15" customHeight="1" x14ac:dyDescent="0.25">
      <c r="A1444" s="22" t="s">
        <v>3702</v>
      </c>
      <c r="B1444" s="12">
        <v>45141.768946759257</v>
      </c>
      <c r="C1444" s="13">
        <v>45141.776250000003</v>
      </c>
      <c r="D1444" s="14" t="s">
        <v>29</v>
      </c>
      <c r="E1444" s="16" t="s">
        <v>28</v>
      </c>
      <c r="F1444" s="14" t="s">
        <v>168</v>
      </c>
      <c r="G1444" s="106"/>
      <c r="H14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44" s="48">
        <f>tbl_raw_data[[#This Row],[Date Actioned]]-tbl_raw_data[[#This Row],[Date Tagged]]</f>
        <v>7.3032407453865744E-3</v>
      </c>
      <c r="J1444" s="50">
        <f>HOUR(tbl_raw_data[[#This Row],[time_taken]])*60+MINUTE(tbl_raw_data[[#This Row],[time_taken]])+SECOND(tbl_raw_data[[#This Row],[time_taken]])/60</f>
        <v>10.516666666666667</v>
      </c>
      <c r="K1444" s="54">
        <f>DATE(YEAR(tbl_raw_data[[#This Row],[Date Actioned]]), MONTH(tbl_raw_data[[#This Row],[Date Actioned]]), DAY(tbl_raw_data[[#This Row],[Date Actioned]]))</f>
        <v>45141</v>
      </c>
      <c r="L1444" s="55" t="str">
        <f>UPPER(TEXT(tbl_raw_data[[#This Row],[Updated_date]],"MMMM"))</f>
        <v>AUGUST</v>
      </c>
      <c r="M1444" s="55" t="str">
        <f>UPPER("Week "&amp;IF(ROUNDUP(DAY(tbl_raw_data[[#This Row],[Updated_date]])/7,0)=5,4,ROUNDUP(DAY(tbl_raw_data[[#This Row],[Updated_date]])/7,0)))</f>
        <v>WEEK 1</v>
      </c>
      <c r="N1444" s="57" t="str">
        <f>UPPER(VLOOKUP(tbl_raw_data[[#This Row],[Analyst]],[1]setting!$A$1:$B$15,2,0))</f>
        <v>MERCEDES</v>
      </c>
      <c r="O1444" s="57" t="str">
        <f>UPPER(tbl_raw_data[[#This Row],[Outcome]])</f>
        <v>APPROVE</v>
      </c>
      <c r="P1444" s="57" t="str">
        <f>UPPER(tbl_raw_data[[#This Row],[Queue Name]])</f>
        <v>CONSUMER EXISTING</v>
      </c>
      <c r="Q1444" s="57" t="str">
        <f>IF(tbl_raw_data[[#This Row],[time_taken_in_mins]]&lt;=20,"SLA_MET","SLA_NOT_MET")</f>
        <v>SLA_MET</v>
      </c>
    </row>
    <row r="1445" spans="1:17" ht="15" customHeight="1" x14ac:dyDescent="0.25">
      <c r="A1445" s="5" t="s">
        <v>4416</v>
      </c>
      <c r="B1445" s="6">
        <v>45141.770208333335</v>
      </c>
      <c r="C1445" s="9">
        <v>45141.778634259259</v>
      </c>
      <c r="D1445" s="10" t="s">
        <v>13</v>
      </c>
      <c r="E1445" s="10" t="s">
        <v>9</v>
      </c>
      <c r="F1445" s="10" t="s">
        <v>109</v>
      </c>
      <c r="G1445" s="108" t="s">
        <v>67</v>
      </c>
      <c r="H14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5" s="48">
        <f>tbl_raw_data[[#This Row],[Date Actioned]]-tbl_raw_data[[#This Row],[Date Tagged]]</f>
        <v>8.4259259238024242E-3</v>
      </c>
      <c r="J1445" s="50">
        <f>HOUR(tbl_raw_data[[#This Row],[time_taken]])*60+MINUTE(tbl_raw_data[[#This Row],[time_taken]])+SECOND(tbl_raw_data[[#This Row],[time_taken]])/60</f>
        <v>12.133333333333333</v>
      </c>
      <c r="K1445" s="54">
        <f>DATE(YEAR(tbl_raw_data[[#This Row],[Date Actioned]]), MONTH(tbl_raw_data[[#This Row],[Date Actioned]]), DAY(tbl_raw_data[[#This Row],[Date Actioned]]))</f>
        <v>45141</v>
      </c>
      <c r="L1445" s="55" t="str">
        <f>UPPER(TEXT(tbl_raw_data[[#This Row],[Updated_date]],"MMMM"))</f>
        <v>AUGUST</v>
      </c>
      <c r="M1445" s="55" t="str">
        <f>UPPER("Week "&amp;IF(ROUNDUP(DAY(tbl_raw_data[[#This Row],[Updated_date]])/7,0)=5,4,ROUNDUP(DAY(tbl_raw_data[[#This Row],[Updated_date]])/7,0)))</f>
        <v>WEEK 1</v>
      </c>
      <c r="N1445" s="57" t="str">
        <f>UPPER(VLOOKUP(tbl_raw_data[[#This Row],[Analyst]],[1]setting!$A$1:$B$15,2,0))</f>
        <v>NAVED</v>
      </c>
      <c r="O1445" s="57" t="str">
        <f>UPPER(tbl_raw_data[[#This Row],[Outcome]])</f>
        <v>APPROVE</v>
      </c>
      <c r="P1445" s="57" t="str">
        <f>UPPER(tbl_raw_data[[#This Row],[Queue Name]])</f>
        <v>CONSUMER PRE BUREAU</v>
      </c>
      <c r="Q1445" s="57" t="str">
        <f>IF(tbl_raw_data[[#This Row],[time_taken_in_mins]]&lt;=20,"SLA_MET","SLA_NOT_MET")</f>
        <v>SLA_MET</v>
      </c>
    </row>
    <row r="1446" spans="1:17" ht="15" customHeight="1" x14ac:dyDescent="0.25">
      <c r="A1446" s="11" t="s">
        <v>103</v>
      </c>
      <c r="B1446" s="12">
        <v>45141.770844907405</v>
      </c>
      <c r="C1446" s="15">
        <v>45141.772314814814</v>
      </c>
      <c r="D1446" s="16" t="s">
        <v>13</v>
      </c>
      <c r="E1446" s="16" t="s">
        <v>9</v>
      </c>
      <c r="F1446" s="16" t="s">
        <v>18</v>
      </c>
      <c r="G1446" s="107" t="s">
        <v>29</v>
      </c>
      <c r="H14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6" s="48">
        <f>tbl_raw_data[[#This Row],[Date Actioned]]-tbl_raw_data[[#This Row],[Date Tagged]]</f>
        <v>1.4699074090458453E-3</v>
      </c>
      <c r="J1446" s="50">
        <f>HOUR(tbl_raw_data[[#This Row],[time_taken]])*60+MINUTE(tbl_raw_data[[#This Row],[time_taken]])+SECOND(tbl_raw_data[[#This Row],[time_taken]])/60</f>
        <v>2.1166666666666667</v>
      </c>
      <c r="K1446" s="54">
        <f>DATE(YEAR(tbl_raw_data[[#This Row],[Date Actioned]]), MONTH(tbl_raw_data[[#This Row],[Date Actioned]]), DAY(tbl_raw_data[[#This Row],[Date Actioned]]))</f>
        <v>45141</v>
      </c>
      <c r="L1446" s="55" t="str">
        <f>UPPER(TEXT(tbl_raw_data[[#This Row],[Updated_date]],"MMMM"))</f>
        <v>AUGUST</v>
      </c>
      <c r="M1446" s="55" t="str">
        <f>UPPER("Week "&amp;IF(ROUNDUP(DAY(tbl_raw_data[[#This Row],[Updated_date]])/7,0)=5,4,ROUNDUP(DAY(tbl_raw_data[[#This Row],[Updated_date]])/7,0)))</f>
        <v>WEEK 1</v>
      </c>
      <c r="N1446" s="57" t="str">
        <f>UPPER(VLOOKUP(tbl_raw_data[[#This Row],[Analyst]],[1]setting!$A$1:$B$15,2,0))</f>
        <v>RAJ</v>
      </c>
      <c r="O1446" s="57" t="str">
        <f>UPPER(tbl_raw_data[[#This Row],[Outcome]])</f>
        <v>APPROVE</v>
      </c>
      <c r="P1446" s="57" t="str">
        <f>UPPER(tbl_raw_data[[#This Row],[Queue Name]])</f>
        <v>CONSUMER PRE BUREAU</v>
      </c>
      <c r="Q1446" s="57" t="str">
        <f>IF(tbl_raw_data[[#This Row],[time_taken_in_mins]]&lt;=20,"SLA_MET","SLA_NOT_MET")</f>
        <v>SLA_MET</v>
      </c>
    </row>
    <row r="1447" spans="1:17" ht="15" customHeight="1" x14ac:dyDescent="0.25">
      <c r="A1447" s="22" t="s">
        <v>1812</v>
      </c>
      <c r="B1447" s="6">
        <v>45141.771018518521</v>
      </c>
      <c r="C1447" s="9">
        <v>45141.775833333333</v>
      </c>
      <c r="D1447" s="10" t="s">
        <v>13</v>
      </c>
      <c r="E1447" s="10" t="s">
        <v>28</v>
      </c>
      <c r="F1447" s="10" t="s">
        <v>18</v>
      </c>
      <c r="G1447" s="108" t="s">
        <v>29</v>
      </c>
      <c r="H14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7" s="48">
        <f>tbl_raw_data[[#This Row],[Date Actioned]]-tbl_raw_data[[#This Row],[Date Tagged]]</f>
        <v>4.8148148125619628E-3</v>
      </c>
      <c r="J1447" s="50">
        <f>HOUR(tbl_raw_data[[#This Row],[time_taken]])*60+MINUTE(tbl_raw_data[[#This Row],[time_taken]])+SECOND(tbl_raw_data[[#This Row],[time_taken]])/60</f>
        <v>6.9333333333333336</v>
      </c>
      <c r="K1447" s="54">
        <f>DATE(YEAR(tbl_raw_data[[#This Row],[Date Actioned]]), MONTH(tbl_raw_data[[#This Row],[Date Actioned]]), DAY(tbl_raw_data[[#This Row],[Date Actioned]]))</f>
        <v>45141</v>
      </c>
      <c r="L1447" s="55" t="str">
        <f>UPPER(TEXT(tbl_raw_data[[#This Row],[Updated_date]],"MMMM"))</f>
        <v>AUGUST</v>
      </c>
      <c r="M1447" s="55" t="str">
        <f>UPPER("Week "&amp;IF(ROUNDUP(DAY(tbl_raw_data[[#This Row],[Updated_date]])/7,0)=5,4,ROUNDUP(DAY(tbl_raw_data[[#This Row],[Updated_date]])/7,0)))</f>
        <v>WEEK 1</v>
      </c>
      <c r="N1447" s="57" t="str">
        <f>UPPER(VLOOKUP(tbl_raw_data[[#This Row],[Analyst]],[1]setting!$A$1:$B$15,2,0))</f>
        <v>RAJ</v>
      </c>
      <c r="O1447" s="57" t="str">
        <f>UPPER(tbl_raw_data[[#This Row],[Outcome]])</f>
        <v>APPROVE</v>
      </c>
      <c r="P1447" s="57" t="str">
        <f>UPPER(tbl_raw_data[[#This Row],[Queue Name]])</f>
        <v>CONSUMER EXISTING</v>
      </c>
      <c r="Q1447" s="57" t="str">
        <f>IF(tbl_raw_data[[#This Row],[time_taken_in_mins]]&lt;=20,"SLA_MET","SLA_NOT_MET")</f>
        <v>SLA_MET</v>
      </c>
    </row>
    <row r="1448" spans="1:17" ht="15" customHeight="1" x14ac:dyDescent="0.25">
      <c r="A1448" s="5" t="s">
        <v>2402</v>
      </c>
      <c r="B1448" s="12">
        <v>45141.771747685183</v>
      </c>
      <c r="C1448" s="15">
        <v>45141.777314814812</v>
      </c>
      <c r="D1448" s="16" t="s">
        <v>13</v>
      </c>
      <c r="E1448" s="16" t="s">
        <v>41</v>
      </c>
      <c r="F1448" s="16" t="s">
        <v>18</v>
      </c>
      <c r="G1448" s="107" t="s">
        <v>67</v>
      </c>
      <c r="H14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8" s="48">
        <f>tbl_raw_data[[#This Row],[Date Actioned]]-tbl_raw_data[[#This Row],[Date Tagged]]</f>
        <v>5.5671296286163852E-3</v>
      </c>
      <c r="J1448" s="50">
        <f>HOUR(tbl_raw_data[[#This Row],[time_taken]])*60+MINUTE(tbl_raw_data[[#This Row],[time_taken]])+SECOND(tbl_raw_data[[#This Row],[time_taken]])/60</f>
        <v>8.0166666666666675</v>
      </c>
      <c r="K1448" s="54">
        <f>DATE(YEAR(tbl_raw_data[[#This Row],[Date Actioned]]), MONTH(tbl_raw_data[[#This Row],[Date Actioned]]), DAY(tbl_raw_data[[#This Row],[Date Actioned]]))</f>
        <v>45141</v>
      </c>
      <c r="L1448" s="55" t="str">
        <f>UPPER(TEXT(tbl_raw_data[[#This Row],[Updated_date]],"MMMM"))</f>
        <v>AUGUST</v>
      </c>
      <c r="M1448" s="55" t="str">
        <f>UPPER("Week "&amp;IF(ROUNDUP(DAY(tbl_raw_data[[#This Row],[Updated_date]])/7,0)=5,4,ROUNDUP(DAY(tbl_raw_data[[#This Row],[Updated_date]])/7,0)))</f>
        <v>WEEK 1</v>
      </c>
      <c r="N1448" s="57" t="str">
        <f>UPPER(VLOOKUP(tbl_raw_data[[#This Row],[Analyst]],[1]setting!$A$1:$B$15,2,0))</f>
        <v>RAJ</v>
      </c>
      <c r="O1448" s="57" t="str">
        <f>UPPER(tbl_raw_data[[#This Row],[Outcome]])</f>
        <v>APPROVE</v>
      </c>
      <c r="P1448" s="57" t="str">
        <f>UPPER(tbl_raw_data[[#This Row],[Queue Name]])</f>
        <v>CONSUMER POST BUREAU</v>
      </c>
      <c r="Q1448" s="57" t="str">
        <f>IF(tbl_raw_data[[#This Row],[time_taken_in_mins]]&lt;=20,"SLA_MET","SLA_NOT_MET")</f>
        <v>SLA_MET</v>
      </c>
    </row>
    <row r="1449" spans="1:17" ht="15" customHeight="1" x14ac:dyDescent="0.25">
      <c r="A1449" s="11" t="s">
        <v>1699</v>
      </c>
      <c r="B1449" s="6">
        <v>45141.773738425924</v>
      </c>
      <c r="C1449" s="9">
        <v>45141.778402777774</v>
      </c>
      <c r="D1449" s="10" t="s">
        <v>13</v>
      </c>
      <c r="E1449" s="10" t="s">
        <v>41</v>
      </c>
      <c r="F1449" s="10" t="s">
        <v>18</v>
      </c>
      <c r="G1449" s="108" t="s">
        <v>67</v>
      </c>
      <c r="H14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49" s="48">
        <f>tbl_raw_data[[#This Row],[Date Actioned]]-tbl_raw_data[[#This Row],[Date Tagged]]</f>
        <v>4.6643518508062698E-3</v>
      </c>
      <c r="J1449" s="50">
        <f>HOUR(tbl_raw_data[[#This Row],[time_taken]])*60+MINUTE(tbl_raw_data[[#This Row],[time_taken]])+SECOND(tbl_raw_data[[#This Row],[time_taken]])/60</f>
        <v>6.7166666666666668</v>
      </c>
      <c r="K1449" s="54">
        <f>DATE(YEAR(tbl_raw_data[[#This Row],[Date Actioned]]), MONTH(tbl_raw_data[[#This Row],[Date Actioned]]), DAY(tbl_raw_data[[#This Row],[Date Actioned]]))</f>
        <v>45141</v>
      </c>
      <c r="L1449" s="55" t="str">
        <f>UPPER(TEXT(tbl_raw_data[[#This Row],[Updated_date]],"MMMM"))</f>
        <v>AUGUST</v>
      </c>
      <c r="M1449" s="55" t="str">
        <f>UPPER("Week "&amp;IF(ROUNDUP(DAY(tbl_raw_data[[#This Row],[Updated_date]])/7,0)=5,4,ROUNDUP(DAY(tbl_raw_data[[#This Row],[Updated_date]])/7,0)))</f>
        <v>WEEK 1</v>
      </c>
      <c r="N1449" s="57" t="str">
        <f>UPPER(VLOOKUP(tbl_raw_data[[#This Row],[Analyst]],[1]setting!$A$1:$B$15,2,0))</f>
        <v>RAJ</v>
      </c>
      <c r="O1449" s="57" t="str">
        <f>UPPER(tbl_raw_data[[#This Row],[Outcome]])</f>
        <v>APPROVE</v>
      </c>
      <c r="P1449" s="57" t="str">
        <f>UPPER(tbl_raw_data[[#This Row],[Queue Name]])</f>
        <v>CONSUMER POST BUREAU</v>
      </c>
      <c r="Q1449" s="57" t="str">
        <f>IF(tbl_raw_data[[#This Row],[time_taken_in_mins]]&lt;=20,"SLA_MET","SLA_NOT_MET")</f>
        <v>SLA_MET</v>
      </c>
    </row>
    <row r="1450" spans="1:17" ht="15" customHeight="1" x14ac:dyDescent="0.25">
      <c r="A1450" s="22" t="s">
        <v>2784</v>
      </c>
      <c r="B1450" s="12">
        <v>45141.77611111111</v>
      </c>
      <c r="C1450" s="13">
        <v>45141.782164351855</v>
      </c>
      <c r="D1450" s="14" t="s">
        <v>29</v>
      </c>
      <c r="E1450" s="16" t="s">
        <v>41</v>
      </c>
      <c r="F1450" s="14" t="s">
        <v>455</v>
      </c>
      <c r="G1450" s="106"/>
      <c r="H14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50" s="48">
        <f>tbl_raw_data[[#This Row],[Date Actioned]]-tbl_raw_data[[#This Row],[Date Tagged]]</f>
        <v>6.0532407442224212E-3</v>
      </c>
      <c r="J1450" s="50">
        <f>HOUR(tbl_raw_data[[#This Row],[time_taken]])*60+MINUTE(tbl_raw_data[[#This Row],[time_taken]])+SECOND(tbl_raw_data[[#This Row],[time_taken]])/60</f>
        <v>8.7166666666666668</v>
      </c>
      <c r="K1450" s="54">
        <f>DATE(YEAR(tbl_raw_data[[#This Row],[Date Actioned]]), MONTH(tbl_raw_data[[#This Row],[Date Actioned]]), DAY(tbl_raw_data[[#This Row],[Date Actioned]]))</f>
        <v>45141</v>
      </c>
      <c r="L1450" s="55" t="str">
        <f>UPPER(TEXT(tbl_raw_data[[#This Row],[Updated_date]],"MMMM"))</f>
        <v>AUGUST</v>
      </c>
      <c r="M1450" s="55" t="str">
        <f>UPPER("Week "&amp;IF(ROUNDUP(DAY(tbl_raw_data[[#This Row],[Updated_date]])/7,0)=5,4,ROUNDUP(DAY(tbl_raw_data[[#This Row],[Updated_date]])/7,0)))</f>
        <v>WEEK 1</v>
      </c>
      <c r="N1450" s="57" t="str">
        <f>UPPER(VLOOKUP(tbl_raw_data[[#This Row],[Analyst]],[1]setting!$A$1:$B$15,2,0))</f>
        <v>ROHAN</v>
      </c>
      <c r="O1450" s="57" t="str">
        <f>UPPER(tbl_raw_data[[#This Row],[Outcome]])</f>
        <v>APPROVE</v>
      </c>
      <c r="P1450" s="57" t="str">
        <f>UPPER(tbl_raw_data[[#This Row],[Queue Name]])</f>
        <v>CONSUMER POST BUREAU</v>
      </c>
      <c r="Q1450" s="57" t="str">
        <f>IF(tbl_raw_data[[#This Row],[time_taken_in_mins]]&lt;=20,"SLA_MET","SLA_NOT_MET")</f>
        <v>SLA_MET</v>
      </c>
    </row>
    <row r="1451" spans="1:17" ht="15" customHeight="1" x14ac:dyDescent="0.25">
      <c r="A1451" s="5" t="s">
        <v>1405</v>
      </c>
      <c r="B1451" s="12">
        <v>45141.78434027778</v>
      </c>
      <c r="C1451" s="15">
        <v>45141.788622685184</v>
      </c>
      <c r="D1451" s="16" t="s">
        <v>46</v>
      </c>
      <c r="E1451" s="16" t="s">
        <v>28</v>
      </c>
      <c r="F1451" s="16" t="s">
        <v>109</v>
      </c>
      <c r="G1451" s="107" t="s">
        <v>1406</v>
      </c>
      <c r="H14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1" s="48">
        <f>tbl_raw_data[[#This Row],[Date Actioned]]-tbl_raw_data[[#This Row],[Date Tagged]]</f>
        <v>4.2824074043892324E-3</v>
      </c>
      <c r="J1451" s="50">
        <f>HOUR(tbl_raw_data[[#This Row],[time_taken]])*60+MINUTE(tbl_raw_data[[#This Row],[time_taken]])+SECOND(tbl_raw_data[[#This Row],[time_taken]])/60</f>
        <v>6.166666666666667</v>
      </c>
      <c r="K1451" s="54">
        <f>DATE(YEAR(tbl_raw_data[[#This Row],[Date Actioned]]), MONTH(tbl_raw_data[[#This Row],[Date Actioned]]), DAY(tbl_raw_data[[#This Row],[Date Actioned]]))</f>
        <v>45141</v>
      </c>
      <c r="L1451" s="55" t="str">
        <f>UPPER(TEXT(tbl_raw_data[[#This Row],[Updated_date]],"MMMM"))</f>
        <v>AUGUST</v>
      </c>
      <c r="M1451" s="55" t="str">
        <f>UPPER("Week "&amp;IF(ROUNDUP(DAY(tbl_raw_data[[#This Row],[Updated_date]])/7,0)=5,4,ROUNDUP(DAY(tbl_raw_data[[#This Row],[Updated_date]])/7,0)))</f>
        <v>WEEK 1</v>
      </c>
      <c r="N1451" s="57" t="str">
        <f>UPPER(VLOOKUP(tbl_raw_data[[#This Row],[Analyst]],[1]setting!$A$1:$B$15,2,0))</f>
        <v>NAVED</v>
      </c>
      <c r="O1451" s="57" t="str">
        <f>UPPER(tbl_raw_data[[#This Row],[Outcome]])</f>
        <v>DECLINE</v>
      </c>
      <c r="P1451" s="57" t="str">
        <f>UPPER(tbl_raw_data[[#This Row],[Queue Name]])</f>
        <v>CONSUMER EXISTING</v>
      </c>
      <c r="Q1451" s="57" t="str">
        <f>IF(tbl_raw_data[[#This Row],[time_taken_in_mins]]&lt;=20,"SLA_MET","SLA_NOT_MET")</f>
        <v>SLA_MET</v>
      </c>
    </row>
    <row r="1452" spans="1:17" ht="15" customHeight="1" x14ac:dyDescent="0.25">
      <c r="A1452" s="5" t="s">
        <v>993</v>
      </c>
      <c r="B1452" s="6">
        <v>45141.788460648146</v>
      </c>
      <c r="C1452" s="7">
        <v>45141.792129629626</v>
      </c>
      <c r="D1452" s="8" t="s">
        <v>29</v>
      </c>
      <c r="E1452" s="10" t="s">
        <v>41</v>
      </c>
      <c r="F1452" s="8" t="s">
        <v>10</v>
      </c>
      <c r="G1452" s="109"/>
      <c r="H14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52" s="48">
        <f>tbl_raw_data[[#This Row],[Date Actioned]]-tbl_raw_data[[#This Row],[Date Tagged]]</f>
        <v>3.6689814805868082E-3</v>
      </c>
      <c r="J1452" s="50">
        <f>HOUR(tbl_raw_data[[#This Row],[time_taken]])*60+MINUTE(tbl_raw_data[[#This Row],[time_taken]])+SECOND(tbl_raw_data[[#This Row],[time_taken]])/60</f>
        <v>5.2833333333333332</v>
      </c>
      <c r="K1452" s="54">
        <f>DATE(YEAR(tbl_raw_data[[#This Row],[Date Actioned]]), MONTH(tbl_raw_data[[#This Row],[Date Actioned]]), DAY(tbl_raw_data[[#This Row],[Date Actioned]]))</f>
        <v>45141</v>
      </c>
      <c r="L1452" s="55" t="str">
        <f>UPPER(TEXT(tbl_raw_data[[#This Row],[Updated_date]],"MMMM"))</f>
        <v>AUGUST</v>
      </c>
      <c r="M1452" s="55" t="str">
        <f>UPPER("Week "&amp;IF(ROUNDUP(DAY(tbl_raw_data[[#This Row],[Updated_date]])/7,0)=5,4,ROUNDUP(DAY(tbl_raw_data[[#This Row],[Updated_date]])/7,0)))</f>
        <v>WEEK 1</v>
      </c>
      <c r="N1452" s="57" t="str">
        <f>UPPER(VLOOKUP(tbl_raw_data[[#This Row],[Analyst]],[1]setting!$A$1:$B$15,2,0))</f>
        <v>SAM</v>
      </c>
      <c r="O1452" s="57" t="str">
        <f>UPPER(tbl_raw_data[[#This Row],[Outcome]])</f>
        <v>APPROVE</v>
      </c>
      <c r="P1452" s="57" t="str">
        <f>UPPER(tbl_raw_data[[#This Row],[Queue Name]])</f>
        <v>CONSUMER POST BUREAU</v>
      </c>
      <c r="Q1452" s="57" t="str">
        <f>IF(tbl_raw_data[[#This Row],[time_taken_in_mins]]&lt;=20,"SLA_MET","SLA_NOT_MET")</f>
        <v>SLA_MET</v>
      </c>
    </row>
    <row r="1453" spans="1:17" ht="15" customHeight="1" x14ac:dyDescent="0.25">
      <c r="A1453" s="11" t="s">
        <v>1008</v>
      </c>
      <c r="B1453" s="12">
        <v>45141.795717592591</v>
      </c>
      <c r="C1453" s="15">
        <v>45141.799409722225</v>
      </c>
      <c r="D1453" s="16" t="s">
        <v>13</v>
      </c>
      <c r="E1453" s="16" t="s">
        <v>41</v>
      </c>
      <c r="F1453" s="16" t="s">
        <v>109</v>
      </c>
      <c r="G1453" s="107" t="s">
        <v>67</v>
      </c>
      <c r="H14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3" s="48">
        <f>tbl_raw_data[[#This Row],[Date Actioned]]-tbl_raw_data[[#This Row],[Date Tagged]]</f>
        <v>3.6921296341461129E-3</v>
      </c>
      <c r="J1453" s="50">
        <f>HOUR(tbl_raw_data[[#This Row],[time_taken]])*60+MINUTE(tbl_raw_data[[#This Row],[time_taken]])+SECOND(tbl_raw_data[[#This Row],[time_taken]])/60</f>
        <v>5.3166666666666664</v>
      </c>
      <c r="K1453" s="54">
        <f>DATE(YEAR(tbl_raw_data[[#This Row],[Date Actioned]]), MONTH(tbl_raw_data[[#This Row],[Date Actioned]]), DAY(tbl_raw_data[[#This Row],[Date Actioned]]))</f>
        <v>45141</v>
      </c>
      <c r="L1453" s="55" t="str">
        <f>UPPER(TEXT(tbl_raw_data[[#This Row],[Updated_date]],"MMMM"))</f>
        <v>AUGUST</v>
      </c>
      <c r="M1453" s="55" t="str">
        <f>UPPER("Week "&amp;IF(ROUNDUP(DAY(tbl_raw_data[[#This Row],[Updated_date]])/7,0)=5,4,ROUNDUP(DAY(tbl_raw_data[[#This Row],[Updated_date]])/7,0)))</f>
        <v>WEEK 1</v>
      </c>
      <c r="N1453" s="57" t="str">
        <f>UPPER(VLOOKUP(tbl_raw_data[[#This Row],[Analyst]],[1]setting!$A$1:$B$15,2,0))</f>
        <v>NAVED</v>
      </c>
      <c r="O1453" s="57" t="str">
        <f>UPPER(tbl_raw_data[[#This Row],[Outcome]])</f>
        <v>APPROVE</v>
      </c>
      <c r="P1453" s="57" t="str">
        <f>UPPER(tbl_raw_data[[#This Row],[Queue Name]])</f>
        <v>CONSUMER POST BUREAU</v>
      </c>
      <c r="Q1453" s="57" t="str">
        <f>IF(tbl_raw_data[[#This Row],[time_taken_in_mins]]&lt;=20,"SLA_MET","SLA_NOT_MET")</f>
        <v>SLA_MET</v>
      </c>
    </row>
    <row r="1454" spans="1:17" ht="26.25" x14ac:dyDescent="0.25">
      <c r="A1454" s="5" t="s">
        <v>5698</v>
      </c>
      <c r="B1454" s="6">
        <v>45141.796041666668</v>
      </c>
      <c r="C1454" s="9">
        <v>45141.807164351849</v>
      </c>
      <c r="D1454" s="10" t="s">
        <v>8</v>
      </c>
      <c r="E1454" s="10" t="s">
        <v>28</v>
      </c>
      <c r="F1454" s="10" t="s">
        <v>42</v>
      </c>
      <c r="G1454" s="108" t="s">
        <v>5699</v>
      </c>
      <c r="H14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54" s="48">
        <f>tbl_raw_data[[#This Row],[Date Actioned]]-tbl_raw_data[[#This Row],[Date Tagged]]</f>
        <v>1.1122685180453118E-2</v>
      </c>
      <c r="J1454" s="50">
        <f>HOUR(tbl_raw_data[[#This Row],[time_taken]])*60+MINUTE(tbl_raw_data[[#This Row],[time_taken]])+SECOND(tbl_raw_data[[#This Row],[time_taken]])/60</f>
        <v>16.016666666666666</v>
      </c>
      <c r="K1454" s="54">
        <f>DATE(YEAR(tbl_raw_data[[#This Row],[Date Actioned]]), MONTH(tbl_raw_data[[#This Row],[Date Actioned]]), DAY(tbl_raw_data[[#This Row],[Date Actioned]]))</f>
        <v>45141</v>
      </c>
      <c r="L1454" s="55" t="str">
        <f>UPPER(TEXT(tbl_raw_data[[#This Row],[Updated_date]],"MMMM"))</f>
        <v>AUGUST</v>
      </c>
      <c r="M1454" s="55" t="str">
        <f>UPPER("Week "&amp;IF(ROUNDUP(DAY(tbl_raw_data[[#This Row],[Updated_date]])/7,0)=5,4,ROUNDUP(DAY(tbl_raw_data[[#This Row],[Updated_date]])/7,0)))</f>
        <v>WEEK 1</v>
      </c>
      <c r="N1454" s="57" t="str">
        <f>UPPER(VLOOKUP(tbl_raw_data[[#This Row],[Analyst]],[1]setting!$A$1:$B$15,2,0))</f>
        <v>NITESH</v>
      </c>
      <c r="O1454" s="57" t="str">
        <f>UPPER(tbl_raw_data[[#This Row],[Outcome]])</f>
        <v>WITHDRAW</v>
      </c>
      <c r="P1454" s="57" t="str">
        <f>UPPER(tbl_raw_data[[#This Row],[Queue Name]])</f>
        <v>CONSUMER EXISTING</v>
      </c>
      <c r="Q1454" s="57" t="str">
        <f>IF(tbl_raw_data[[#This Row],[time_taken_in_mins]]&lt;=20,"SLA_MET","SLA_NOT_MET")</f>
        <v>SLA_MET</v>
      </c>
    </row>
    <row r="1455" spans="1:17" ht="15" customHeight="1" x14ac:dyDescent="0.25">
      <c r="A1455" s="22" t="s">
        <v>5326</v>
      </c>
      <c r="B1455" s="6">
        <v>45141.796469907407</v>
      </c>
      <c r="C1455" s="9">
        <v>45141.80672453704</v>
      </c>
      <c r="D1455" s="10" t="s">
        <v>13</v>
      </c>
      <c r="E1455" s="10" t="s">
        <v>28</v>
      </c>
      <c r="F1455" s="10" t="s">
        <v>455</v>
      </c>
      <c r="G1455" s="108" t="s">
        <v>67</v>
      </c>
      <c r="H14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5" s="48">
        <f>tbl_raw_data[[#This Row],[Date Actioned]]-tbl_raw_data[[#This Row],[Date Tagged]]</f>
        <v>1.025462963298196E-2</v>
      </c>
      <c r="J1455" s="50">
        <f>HOUR(tbl_raw_data[[#This Row],[time_taken]])*60+MINUTE(tbl_raw_data[[#This Row],[time_taken]])+SECOND(tbl_raw_data[[#This Row],[time_taken]])/60</f>
        <v>14.766666666666667</v>
      </c>
      <c r="K1455" s="54">
        <f>DATE(YEAR(tbl_raw_data[[#This Row],[Date Actioned]]), MONTH(tbl_raw_data[[#This Row],[Date Actioned]]), DAY(tbl_raw_data[[#This Row],[Date Actioned]]))</f>
        <v>45141</v>
      </c>
      <c r="L1455" s="55" t="str">
        <f>UPPER(TEXT(tbl_raw_data[[#This Row],[Updated_date]],"MMMM"))</f>
        <v>AUGUST</v>
      </c>
      <c r="M1455" s="55" t="str">
        <f>UPPER("Week "&amp;IF(ROUNDUP(DAY(tbl_raw_data[[#This Row],[Updated_date]])/7,0)=5,4,ROUNDUP(DAY(tbl_raw_data[[#This Row],[Updated_date]])/7,0)))</f>
        <v>WEEK 1</v>
      </c>
      <c r="N1455" s="57" t="str">
        <f>UPPER(VLOOKUP(tbl_raw_data[[#This Row],[Analyst]],[1]setting!$A$1:$B$15,2,0))</f>
        <v>ROHAN</v>
      </c>
      <c r="O1455" s="57" t="str">
        <f>UPPER(tbl_raw_data[[#This Row],[Outcome]])</f>
        <v>APPROVE</v>
      </c>
      <c r="P1455" s="57" t="str">
        <f>UPPER(tbl_raw_data[[#This Row],[Queue Name]])</f>
        <v>CONSUMER EXISTING</v>
      </c>
      <c r="Q1455" s="57" t="str">
        <f>IF(tbl_raw_data[[#This Row],[time_taken_in_mins]]&lt;=20,"SLA_MET","SLA_NOT_MET")</f>
        <v>SLA_MET</v>
      </c>
    </row>
    <row r="1456" spans="1:17" ht="15" customHeight="1" x14ac:dyDescent="0.25">
      <c r="A1456" s="11" t="s">
        <v>6703</v>
      </c>
      <c r="B1456" s="12">
        <v>45141.79928240741</v>
      </c>
      <c r="C1456" s="15">
        <v>45141.81417824074</v>
      </c>
      <c r="D1456" s="16" t="s">
        <v>8</v>
      </c>
      <c r="E1456" s="16" t="s">
        <v>41</v>
      </c>
      <c r="F1456" s="16" t="s">
        <v>42</v>
      </c>
      <c r="G1456" s="107" t="s">
        <v>6704</v>
      </c>
      <c r="H14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456" s="48">
        <f>tbl_raw_data[[#This Row],[Date Actioned]]-tbl_raw_data[[#This Row],[Date Tagged]]</f>
        <v>1.4895833330228925E-2</v>
      </c>
      <c r="J1456" s="50">
        <f>HOUR(tbl_raw_data[[#This Row],[time_taken]])*60+MINUTE(tbl_raw_data[[#This Row],[time_taken]])+SECOND(tbl_raw_data[[#This Row],[time_taken]])/60</f>
        <v>21.45</v>
      </c>
      <c r="K1456" s="54">
        <f>DATE(YEAR(tbl_raw_data[[#This Row],[Date Actioned]]), MONTH(tbl_raw_data[[#This Row],[Date Actioned]]), DAY(tbl_raw_data[[#This Row],[Date Actioned]]))</f>
        <v>45141</v>
      </c>
      <c r="L1456" s="55" t="str">
        <f>UPPER(TEXT(tbl_raw_data[[#This Row],[Updated_date]],"MMMM"))</f>
        <v>AUGUST</v>
      </c>
      <c r="M1456" s="55" t="str">
        <f>UPPER("Week "&amp;IF(ROUNDUP(DAY(tbl_raw_data[[#This Row],[Updated_date]])/7,0)=5,4,ROUNDUP(DAY(tbl_raw_data[[#This Row],[Updated_date]])/7,0)))</f>
        <v>WEEK 1</v>
      </c>
      <c r="N1456" s="57" t="str">
        <f>UPPER(VLOOKUP(tbl_raw_data[[#This Row],[Analyst]],[1]setting!$A$1:$B$15,2,0))</f>
        <v>NITESH</v>
      </c>
      <c r="O1456" s="57" t="str">
        <f>UPPER(tbl_raw_data[[#This Row],[Outcome]])</f>
        <v>WITHDRAW</v>
      </c>
      <c r="P1456" s="57" t="str">
        <f>UPPER(tbl_raw_data[[#This Row],[Queue Name]])</f>
        <v>CONSUMER POST BUREAU</v>
      </c>
      <c r="Q1456" s="57" t="str">
        <f>IF(tbl_raw_data[[#This Row],[time_taken_in_mins]]&lt;=20,"SLA_MET","SLA_NOT_MET")</f>
        <v>SLA_NOT_MET</v>
      </c>
    </row>
    <row r="1457" spans="1:17" ht="26.25" x14ac:dyDescent="0.25">
      <c r="A1457" s="22" t="s">
        <v>6555</v>
      </c>
      <c r="B1457" s="6">
        <v>45141.800636574073</v>
      </c>
      <c r="C1457" s="9">
        <v>45141.814756944441</v>
      </c>
      <c r="D1457" s="10" t="s">
        <v>8</v>
      </c>
      <c r="E1457" s="10" t="s">
        <v>28</v>
      </c>
      <c r="F1457" s="10" t="s">
        <v>455</v>
      </c>
      <c r="G1457" s="108" t="s">
        <v>6556</v>
      </c>
      <c r="H14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57" s="48">
        <f>tbl_raw_data[[#This Row],[Date Actioned]]-tbl_raw_data[[#This Row],[Date Tagged]]</f>
        <v>1.4120370367891155E-2</v>
      </c>
      <c r="J1457" s="50">
        <f>HOUR(tbl_raw_data[[#This Row],[time_taken]])*60+MINUTE(tbl_raw_data[[#This Row],[time_taken]])+SECOND(tbl_raw_data[[#This Row],[time_taken]])/60</f>
        <v>20.333333333333332</v>
      </c>
      <c r="K1457" s="54">
        <f>DATE(YEAR(tbl_raw_data[[#This Row],[Date Actioned]]), MONTH(tbl_raw_data[[#This Row],[Date Actioned]]), DAY(tbl_raw_data[[#This Row],[Date Actioned]]))</f>
        <v>45141</v>
      </c>
      <c r="L1457" s="55" t="str">
        <f>UPPER(TEXT(tbl_raw_data[[#This Row],[Updated_date]],"MMMM"))</f>
        <v>AUGUST</v>
      </c>
      <c r="M1457" s="55" t="str">
        <f>UPPER("Week "&amp;IF(ROUNDUP(DAY(tbl_raw_data[[#This Row],[Updated_date]])/7,0)=5,4,ROUNDUP(DAY(tbl_raw_data[[#This Row],[Updated_date]])/7,0)))</f>
        <v>WEEK 1</v>
      </c>
      <c r="N1457" s="57" t="str">
        <f>UPPER(VLOOKUP(tbl_raw_data[[#This Row],[Analyst]],[1]setting!$A$1:$B$15,2,0))</f>
        <v>ROHAN</v>
      </c>
      <c r="O1457" s="57" t="str">
        <f>UPPER(tbl_raw_data[[#This Row],[Outcome]])</f>
        <v>WITHDRAW</v>
      </c>
      <c r="P1457" s="57" t="str">
        <f>UPPER(tbl_raw_data[[#This Row],[Queue Name]])</f>
        <v>CONSUMER EXISTING</v>
      </c>
      <c r="Q1457" s="57" t="str">
        <f>IF(tbl_raw_data[[#This Row],[time_taken_in_mins]]&lt;=20,"SLA_MET","SLA_NOT_MET")</f>
        <v>SLA_NOT_MET</v>
      </c>
    </row>
    <row r="1458" spans="1:17" ht="15" customHeight="1" x14ac:dyDescent="0.25">
      <c r="A1458" s="5" t="s">
        <v>4818</v>
      </c>
      <c r="B1458" s="12">
        <v>45141.802939814814</v>
      </c>
      <c r="C1458" s="15">
        <v>45141.812037037038</v>
      </c>
      <c r="D1458" s="16" t="s">
        <v>13</v>
      </c>
      <c r="E1458" s="16" t="s">
        <v>28</v>
      </c>
      <c r="F1458" s="16" t="s">
        <v>10</v>
      </c>
      <c r="G1458" s="107" t="s">
        <v>29</v>
      </c>
      <c r="H14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8" s="48">
        <f>tbl_raw_data[[#This Row],[Date Actioned]]-tbl_raw_data[[#This Row],[Date Tagged]]</f>
        <v>9.0972222242271528E-3</v>
      </c>
      <c r="J1458" s="50">
        <f>HOUR(tbl_raw_data[[#This Row],[time_taken]])*60+MINUTE(tbl_raw_data[[#This Row],[time_taken]])+SECOND(tbl_raw_data[[#This Row],[time_taken]])/60</f>
        <v>13.1</v>
      </c>
      <c r="K1458" s="54">
        <f>DATE(YEAR(tbl_raw_data[[#This Row],[Date Actioned]]), MONTH(tbl_raw_data[[#This Row],[Date Actioned]]), DAY(tbl_raw_data[[#This Row],[Date Actioned]]))</f>
        <v>45141</v>
      </c>
      <c r="L1458" s="55" t="str">
        <f>UPPER(TEXT(tbl_raw_data[[#This Row],[Updated_date]],"MMMM"))</f>
        <v>AUGUST</v>
      </c>
      <c r="M1458" s="55" t="str">
        <f>UPPER("Week "&amp;IF(ROUNDUP(DAY(tbl_raw_data[[#This Row],[Updated_date]])/7,0)=5,4,ROUNDUP(DAY(tbl_raw_data[[#This Row],[Updated_date]])/7,0)))</f>
        <v>WEEK 1</v>
      </c>
      <c r="N1458" s="57" t="str">
        <f>UPPER(VLOOKUP(tbl_raw_data[[#This Row],[Analyst]],[1]setting!$A$1:$B$15,2,0))</f>
        <v>SAM</v>
      </c>
      <c r="O1458" s="57" t="str">
        <f>UPPER(tbl_raw_data[[#This Row],[Outcome]])</f>
        <v>APPROVE</v>
      </c>
      <c r="P1458" s="57" t="str">
        <f>UPPER(tbl_raw_data[[#This Row],[Queue Name]])</f>
        <v>CONSUMER EXISTING</v>
      </c>
      <c r="Q1458" s="57" t="str">
        <f>IF(tbl_raw_data[[#This Row],[time_taken_in_mins]]&lt;=20,"SLA_MET","SLA_NOT_MET")</f>
        <v>SLA_MET</v>
      </c>
    </row>
    <row r="1459" spans="1:17" ht="15" customHeight="1" x14ac:dyDescent="0.25">
      <c r="A1459" s="5" t="s">
        <v>5320</v>
      </c>
      <c r="B1459" s="12">
        <v>45141.8044212963</v>
      </c>
      <c r="C1459" s="15">
        <v>45141.814664351848</v>
      </c>
      <c r="D1459" s="16" t="s">
        <v>8</v>
      </c>
      <c r="E1459" s="16" t="s">
        <v>41</v>
      </c>
      <c r="F1459" s="16" t="s">
        <v>168</v>
      </c>
      <c r="G1459" s="107" t="s">
        <v>5321</v>
      </c>
      <c r="H14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59" s="48">
        <f>tbl_raw_data[[#This Row],[Date Actioned]]-tbl_raw_data[[#This Row],[Date Tagged]]</f>
        <v>1.024305554892635E-2</v>
      </c>
      <c r="J1459" s="50">
        <f>HOUR(tbl_raw_data[[#This Row],[time_taken]])*60+MINUTE(tbl_raw_data[[#This Row],[time_taken]])+SECOND(tbl_raw_data[[#This Row],[time_taken]])/60</f>
        <v>14.75</v>
      </c>
      <c r="K1459" s="54">
        <f>DATE(YEAR(tbl_raw_data[[#This Row],[Date Actioned]]), MONTH(tbl_raw_data[[#This Row],[Date Actioned]]), DAY(tbl_raw_data[[#This Row],[Date Actioned]]))</f>
        <v>45141</v>
      </c>
      <c r="L1459" s="55" t="str">
        <f>UPPER(TEXT(tbl_raw_data[[#This Row],[Updated_date]],"MMMM"))</f>
        <v>AUGUST</v>
      </c>
      <c r="M1459" s="55" t="str">
        <f>UPPER("Week "&amp;IF(ROUNDUP(DAY(tbl_raw_data[[#This Row],[Updated_date]])/7,0)=5,4,ROUNDUP(DAY(tbl_raw_data[[#This Row],[Updated_date]])/7,0)))</f>
        <v>WEEK 1</v>
      </c>
      <c r="N1459" s="57" t="str">
        <f>UPPER(VLOOKUP(tbl_raw_data[[#This Row],[Analyst]],[1]setting!$A$1:$B$15,2,0))</f>
        <v>MERCEDES</v>
      </c>
      <c r="O1459" s="57" t="str">
        <f>UPPER(tbl_raw_data[[#This Row],[Outcome]])</f>
        <v>WITHDRAW</v>
      </c>
      <c r="P1459" s="57" t="str">
        <f>UPPER(tbl_raw_data[[#This Row],[Queue Name]])</f>
        <v>CONSUMER POST BUREAU</v>
      </c>
      <c r="Q1459" s="57" t="str">
        <f>IF(tbl_raw_data[[#This Row],[time_taken_in_mins]]&lt;=20,"SLA_MET","SLA_NOT_MET")</f>
        <v>SLA_MET</v>
      </c>
    </row>
    <row r="1460" spans="1:17" ht="26.25" x14ac:dyDescent="0.25">
      <c r="A1460" s="11" t="s">
        <v>2733</v>
      </c>
      <c r="B1460" s="6">
        <v>45141.808148148149</v>
      </c>
      <c r="C1460" s="9">
        <v>45141.814131944448</v>
      </c>
      <c r="D1460" s="10" t="s">
        <v>8</v>
      </c>
      <c r="E1460" s="10" t="s">
        <v>28</v>
      </c>
      <c r="F1460" s="10" t="s">
        <v>109</v>
      </c>
      <c r="G1460" s="108" t="s">
        <v>2734</v>
      </c>
      <c r="H14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460" s="48">
        <f>tbl_raw_data[[#This Row],[Date Actioned]]-tbl_raw_data[[#This Row],[Date Tagged]]</f>
        <v>5.9837962980964221E-3</v>
      </c>
      <c r="J1460" s="50">
        <f>HOUR(tbl_raw_data[[#This Row],[time_taken]])*60+MINUTE(tbl_raw_data[[#This Row],[time_taken]])+SECOND(tbl_raw_data[[#This Row],[time_taken]])/60</f>
        <v>8.6166666666666671</v>
      </c>
      <c r="K1460" s="54">
        <f>DATE(YEAR(tbl_raw_data[[#This Row],[Date Actioned]]), MONTH(tbl_raw_data[[#This Row],[Date Actioned]]), DAY(tbl_raw_data[[#This Row],[Date Actioned]]))</f>
        <v>45141</v>
      </c>
      <c r="L1460" s="55" t="str">
        <f>UPPER(TEXT(tbl_raw_data[[#This Row],[Updated_date]],"MMMM"))</f>
        <v>AUGUST</v>
      </c>
      <c r="M1460" s="55" t="str">
        <f>UPPER("Week "&amp;IF(ROUNDUP(DAY(tbl_raw_data[[#This Row],[Updated_date]])/7,0)=5,4,ROUNDUP(DAY(tbl_raw_data[[#This Row],[Updated_date]])/7,0)))</f>
        <v>WEEK 1</v>
      </c>
      <c r="N1460" s="57" t="str">
        <f>UPPER(VLOOKUP(tbl_raw_data[[#This Row],[Analyst]],[1]setting!$A$1:$B$15,2,0))</f>
        <v>NAVED</v>
      </c>
      <c r="O1460" s="57" t="str">
        <f>UPPER(tbl_raw_data[[#This Row],[Outcome]])</f>
        <v>WITHDRAW</v>
      </c>
      <c r="P1460" s="57" t="str">
        <f>UPPER(tbl_raw_data[[#This Row],[Queue Name]])</f>
        <v>CONSUMER EXISTING</v>
      </c>
      <c r="Q1460" s="57" t="str">
        <f>IF(tbl_raw_data[[#This Row],[time_taken_in_mins]]&lt;=20,"SLA_MET","SLA_NOT_MET")</f>
        <v>SLA_MET</v>
      </c>
    </row>
    <row r="1461" spans="1:17" ht="15" customHeight="1" x14ac:dyDescent="0.25">
      <c r="A1461" s="11" t="s">
        <v>2914</v>
      </c>
      <c r="B1461" s="6">
        <v>45141.810682870368</v>
      </c>
      <c r="C1461" s="9">
        <v>45141.816932870373</v>
      </c>
      <c r="D1461" s="10" t="s">
        <v>13</v>
      </c>
      <c r="E1461" s="10" t="s">
        <v>28</v>
      </c>
      <c r="F1461" s="10" t="s">
        <v>10</v>
      </c>
      <c r="G1461" s="108" t="s">
        <v>29</v>
      </c>
      <c r="H14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1" s="48">
        <f>tbl_raw_data[[#This Row],[Date Actioned]]-tbl_raw_data[[#This Row],[Date Tagged]]</f>
        <v>6.2500000058207661E-3</v>
      </c>
      <c r="J1461" s="50">
        <f>HOUR(tbl_raw_data[[#This Row],[time_taken]])*60+MINUTE(tbl_raw_data[[#This Row],[time_taken]])+SECOND(tbl_raw_data[[#This Row],[time_taken]])/60</f>
        <v>9</v>
      </c>
      <c r="K1461" s="54">
        <f>DATE(YEAR(tbl_raw_data[[#This Row],[Date Actioned]]), MONTH(tbl_raw_data[[#This Row],[Date Actioned]]), DAY(tbl_raw_data[[#This Row],[Date Actioned]]))</f>
        <v>45141</v>
      </c>
      <c r="L1461" s="55" t="str">
        <f>UPPER(TEXT(tbl_raw_data[[#This Row],[Updated_date]],"MMMM"))</f>
        <v>AUGUST</v>
      </c>
      <c r="M1461" s="55" t="str">
        <f>UPPER("Week "&amp;IF(ROUNDUP(DAY(tbl_raw_data[[#This Row],[Updated_date]])/7,0)=5,4,ROUNDUP(DAY(tbl_raw_data[[#This Row],[Updated_date]])/7,0)))</f>
        <v>WEEK 1</v>
      </c>
      <c r="N1461" s="57" t="str">
        <f>UPPER(VLOOKUP(tbl_raw_data[[#This Row],[Analyst]],[1]setting!$A$1:$B$15,2,0))</f>
        <v>SAM</v>
      </c>
      <c r="O1461" s="57" t="str">
        <f>UPPER(tbl_raw_data[[#This Row],[Outcome]])</f>
        <v>APPROVE</v>
      </c>
      <c r="P1461" s="57" t="str">
        <f>UPPER(tbl_raw_data[[#This Row],[Queue Name]])</f>
        <v>CONSUMER EXISTING</v>
      </c>
      <c r="Q1461" s="57" t="str">
        <f>IF(tbl_raw_data[[#This Row],[time_taken_in_mins]]&lt;=20,"SLA_MET","SLA_NOT_MET")</f>
        <v>SLA_MET</v>
      </c>
    </row>
    <row r="1462" spans="1:17" ht="15" customHeight="1" x14ac:dyDescent="0.25">
      <c r="A1462" s="22" t="s">
        <v>1671</v>
      </c>
      <c r="B1462" s="12">
        <v>45141.814768518518</v>
      </c>
      <c r="C1462" s="13">
        <v>45141.819409722222</v>
      </c>
      <c r="D1462" s="14" t="s">
        <v>29</v>
      </c>
      <c r="E1462" s="16" t="s">
        <v>28</v>
      </c>
      <c r="F1462" s="14" t="s">
        <v>168</v>
      </c>
      <c r="G1462" s="106"/>
      <c r="H14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62" s="48">
        <f>tbl_raw_data[[#This Row],[Date Actioned]]-tbl_raw_data[[#This Row],[Date Tagged]]</f>
        <v>4.6412037045229226E-3</v>
      </c>
      <c r="J1462" s="50">
        <f>HOUR(tbl_raw_data[[#This Row],[time_taken]])*60+MINUTE(tbl_raw_data[[#This Row],[time_taken]])+SECOND(tbl_raw_data[[#This Row],[time_taken]])/60</f>
        <v>6.6833333333333336</v>
      </c>
      <c r="K1462" s="54">
        <f>DATE(YEAR(tbl_raw_data[[#This Row],[Date Actioned]]), MONTH(tbl_raw_data[[#This Row],[Date Actioned]]), DAY(tbl_raw_data[[#This Row],[Date Actioned]]))</f>
        <v>45141</v>
      </c>
      <c r="L1462" s="55" t="str">
        <f>UPPER(TEXT(tbl_raw_data[[#This Row],[Updated_date]],"MMMM"))</f>
        <v>AUGUST</v>
      </c>
      <c r="M1462" s="55" t="str">
        <f>UPPER("Week "&amp;IF(ROUNDUP(DAY(tbl_raw_data[[#This Row],[Updated_date]])/7,0)=5,4,ROUNDUP(DAY(tbl_raw_data[[#This Row],[Updated_date]])/7,0)))</f>
        <v>WEEK 1</v>
      </c>
      <c r="N1462" s="57" t="str">
        <f>UPPER(VLOOKUP(tbl_raw_data[[#This Row],[Analyst]],[1]setting!$A$1:$B$15,2,0))</f>
        <v>MERCEDES</v>
      </c>
      <c r="O1462" s="57" t="str">
        <f>UPPER(tbl_raw_data[[#This Row],[Outcome]])</f>
        <v>APPROVE</v>
      </c>
      <c r="P1462" s="57" t="str">
        <f>UPPER(tbl_raw_data[[#This Row],[Queue Name]])</f>
        <v>CONSUMER EXISTING</v>
      </c>
      <c r="Q1462" s="57" t="str">
        <f>IF(tbl_raw_data[[#This Row],[time_taken_in_mins]]&lt;=20,"SLA_MET","SLA_NOT_MET")</f>
        <v>SLA_MET</v>
      </c>
    </row>
    <row r="1463" spans="1:17" ht="15" customHeight="1" x14ac:dyDescent="0.25">
      <c r="A1463" s="5" t="s">
        <v>3803</v>
      </c>
      <c r="B1463" s="6">
        <v>45141.816157407404</v>
      </c>
      <c r="C1463" s="9">
        <v>45141.823611111111</v>
      </c>
      <c r="D1463" s="10" t="s">
        <v>13</v>
      </c>
      <c r="E1463" s="10" t="s">
        <v>28</v>
      </c>
      <c r="F1463" s="10" t="s">
        <v>109</v>
      </c>
      <c r="G1463" s="108" t="s">
        <v>29</v>
      </c>
      <c r="H14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3" s="48">
        <f>tbl_raw_data[[#This Row],[Date Actioned]]-tbl_raw_data[[#This Row],[Date Tagged]]</f>
        <v>7.4537037071422674E-3</v>
      </c>
      <c r="J1463" s="50">
        <f>HOUR(tbl_raw_data[[#This Row],[time_taken]])*60+MINUTE(tbl_raw_data[[#This Row],[time_taken]])+SECOND(tbl_raw_data[[#This Row],[time_taken]])/60</f>
        <v>10.733333333333333</v>
      </c>
      <c r="K1463" s="54">
        <f>DATE(YEAR(tbl_raw_data[[#This Row],[Date Actioned]]), MONTH(tbl_raw_data[[#This Row],[Date Actioned]]), DAY(tbl_raw_data[[#This Row],[Date Actioned]]))</f>
        <v>45141</v>
      </c>
      <c r="L1463" s="55" t="str">
        <f>UPPER(TEXT(tbl_raw_data[[#This Row],[Updated_date]],"MMMM"))</f>
        <v>AUGUST</v>
      </c>
      <c r="M1463" s="55" t="str">
        <f>UPPER("Week "&amp;IF(ROUNDUP(DAY(tbl_raw_data[[#This Row],[Updated_date]])/7,0)=5,4,ROUNDUP(DAY(tbl_raw_data[[#This Row],[Updated_date]])/7,0)))</f>
        <v>WEEK 1</v>
      </c>
      <c r="N1463" s="57" t="str">
        <f>UPPER(VLOOKUP(tbl_raw_data[[#This Row],[Analyst]],[1]setting!$A$1:$B$15,2,0))</f>
        <v>NAVED</v>
      </c>
      <c r="O1463" s="57" t="str">
        <f>UPPER(tbl_raw_data[[#This Row],[Outcome]])</f>
        <v>APPROVE</v>
      </c>
      <c r="P1463" s="57" t="str">
        <f>UPPER(tbl_raw_data[[#This Row],[Queue Name]])</f>
        <v>CONSUMER EXISTING</v>
      </c>
      <c r="Q1463" s="57" t="str">
        <f>IF(tbl_raw_data[[#This Row],[time_taken_in_mins]]&lt;=20,"SLA_MET","SLA_NOT_MET")</f>
        <v>SLA_MET</v>
      </c>
    </row>
    <row r="1464" spans="1:17" ht="15" customHeight="1" x14ac:dyDescent="0.25">
      <c r="A1464" s="22" t="s">
        <v>185</v>
      </c>
      <c r="B1464" s="12">
        <v>45141.816805555558</v>
      </c>
      <c r="C1464" s="15">
        <v>45141.818657407406</v>
      </c>
      <c r="D1464" s="16" t="s">
        <v>8</v>
      </c>
      <c r="E1464" s="16" t="s">
        <v>9</v>
      </c>
      <c r="F1464" s="16" t="s">
        <v>10</v>
      </c>
      <c r="G1464" s="107" t="s">
        <v>186</v>
      </c>
      <c r="H14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64" s="48">
        <f>tbl_raw_data[[#This Row],[Date Actioned]]-tbl_raw_data[[#This Row],[Date Tagged]]</f>
        <v>1.8518518481869251E-3</v>
      </c>
      <c r="J1464" s="50">
        <f>HOUR(tbl_raw_data[[#This Row],[time_taken]])*60+MINUTE(tbl_raw_data[[#This Row],[time_taken]])+SECOND(tbl_raw_data[[#This Row],[time_taken]])/60</f>
        <v>2.6666666666666665</v>
      </c>
      <c r="K1464" s="54">
        <f>DATE(YEAR(tbl_raw_data[[#This Row],[Date Actioned]]), MONTH(tbl_raw_data[[#This Row],[Date Actioned]]), DAY(tbl_raw_data[[#This Row],[Date Actioned]]))</f>
        <v>45141</v>
      </c>
      <c r="L1464" s="55" t="str">
        <f>UPPER(TEXT(tbl_raw_data[[#This Row],[Updated_date]],"MMMM"))</f>
        <v>AUGUST</v>
      </c>
      <c r="M1464" s="55" t="str">
        <f>UPPER("Week "&amp;IF(ROUNDUP(DAY(tbl_raw_data[[#This Row],[Updated_date]])/7,0)=5,4,ROUNDUP(DAY(tbl_raw_data[[#This Row],[Updated_date]])/7,0)))</f>
        <v>WEEK 1</v>
      </c>
      <c r="N1464" s="57" t="str">
        <f>UPPER(VLOOKUP(tbl_raw_data[[#This Row],[Analyst]],[1]setting!$A$1:$B$15,2,0))</f>
        <v>SAM</v>
      </c>
      <c r="O1464" s="57" t="str">
        <f>UPPER(tbl_raw_data[[#This Row],[Outcome]])</f>
        <v>WITHDRAW</v>
      </c>
      <c r="P1464" s="57" t="str">
        <f>UPPER(tbl_raw_data[[#This Row],[Queue Name]])</f>
        <v>CONSUMER PRE BUREAU</v>
      </c>
      <c r="Q1464" s="57" t="str">
        <f>IF(tbl_raw_data[[#This Row],[time_taken_in_mins]]&lt;=20,"SLA_MET","SLA_NOT_MET")</f>
        <v>SLA_MET</v>
      </c>
    </row>
    <row r="1465" spans="1:17" ht="15" customHeight="1" x14ac:dyDescent="0.25">
      <c r="A1465" s="11" t="s">
        <v>2084</v>
      </c>
      <c r="B1465" s="12">
        <v>45141.82172453704</v>
      </c>
      <c r="C1465" s="13">
        <v>45141.826898148145</v>
      </c>
      <c r="D1465" s="14" t="s">
        <v>29</v>
      </c>
      <c r="E1465" s="16" t="s">
        <v>28</v>
      </c>
      <c r="F1465" s="14" t="s">
        <v>168</v>
      </c>
      <c r="G1465" s="106"/>
      <c r="H14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65" s="48">
        <f>tbl_raw_data[[#This Row],[Date Actioned]]-tbl_raw_data[[#This Row],[Date Tagged]]</f>
        <v>5.1736111054196954E-3</v>
      </c>
      <c r="J1465" s="50">
        <f>HOUR(tbl_raw_data[[#This Row],[time_taken]])*60+MINUTE(tbl_raw_data[[#This Row],[time_taken]])+SECOND(tbl_raw_data[[#This Row],[time_taken]])/60</f>
        <v>7.45</v>
      </c>
      <c r="K1465" s="54">
        <f>DATE(YEAR(tbl_raw_data[[#This Row],[Date Actioned]]), MONTH(tbl_raw_data[[#This Row],[Date Actioned]]), DAY(tbl_raw_data[[#This Row],[Date Actioned]]))</f>
        <v>45141</v>
      </c>
      <c r="L1465" s="55" t="str">
        <f>UPPER(TEXT(tbl_raw_data[[#This Row],[Updated_date]],"MMMM"))</f>
        <v>AUGUST</v>
      </c>
      <c r="M1465" s="55" t="str">
        <f>UPPER("Week "&amp;IF(ROUNDUP(DAY(tbl_raw_data[[#This Row],[Updated_date]])/7,0)=5,4,ROUNDUP(DAY(tbl_raw_data[[#This Row],[Updated_date]])/7,0)))</f>
        <v>WEEK 1</v>
      </c>
      <c r="N1465" s="57" t="str">
        <f>UPPER(VLOOKUP(tbl_raw_data[[#This Row],[Analyst]],[1]setting!$A$1:$B$15,2,0))</f>
        <v>MERCEDES</v>
      </c>
      <c r="O1465" s="57" t="str">
        <f>UPPER(tbl_raw_data[[#This Row],[Outcome]])</f>
        <v>APPROVE</v>
      </c>
      <c r="P1465" s="57" t="str">
        <f>UPPER(tbl_raw_data[[#This Row],[Queue Name]])</f>
        <v>CONSUMER EXISTING</v>
      </c>
      <c r="Q1465" s="57" t="str">
        <f>IF(tbl_raw_data[[#This Row],[time_taken_in_mins]]&lt;=20,"SLA_MET","SLA_NOT_MET")</f>
        <v>SLA_MET</v>
      </c>
    </row>
    <row r="1466" spans="1:17" ht="15" customHeight="1" x14ac:dyDescent="0.25">
      <c r="A1466" s="22" t="s">
        <v>3910</v>
      </c>
      <c r="B1466" s="6">
        <v>45141.82199074074</v>
      </c>
      <c r="C1466" s="9">
        <v>45141.829571759263</v>
      </c>
      <c r="D1466" s="10" t="s">
        <v>13</v>
      </c>
      <c r="E1466" s="10" t="s">
        <v>41</v>
      </c>
      <c r="F1466" s="10" t="s">
        <v>10</v>
      </c>
      <c r="G1466" s="108" t="s">
        <v>29</v>
      </c>
      <c r="H14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6" s="48">
        <f>tbl_raw_data[[#This Row],[Date Actioned]]-tbl_raw_data[[#This Row],[Date Tagged]]</f>
        <v>7.5810185226146132E-3</v>
      </c>
      <c r="J1466" s="50">
        <f>HOUR(tbl_raw_data[[#This Row],[time_taken]])*60+MINUTE(tbl_raw_data[[#This Row],[time_taken]])+SECOND(tbl_raw_data[[#This Row],[time_taken]])/60</f>
        <v>10.916666666666666</v>
      </c>
      <c r="K1466" s="54">
        <f>DATE(YEAR(tbl_raw_data[[#This Row],[Date Actioned]]), MONTH(tbl_raw_data[[#This Row],[Date Actioned]]), DAY(tbl_raw_data[[#This Row],[Date Actioned]]))</f>
        <v>45141</v>
      </c>
      <c r="L1466" s="55" t="str">
        <f>UPPER(TEXT(tbl_raw_data[[#This Row],[Updated_date]],"MMMM"))</f>
        <v>AUGUST</v>
      </c>
      <c r="M1466" s="55" t="str">
        <f>UPPER("Week "&amp;IF(ROUNDUP(DAY(tbl_raw_data[[#This Row],[Updated_date]])/7,0)=5,4,ROUNDUP(DAY(tbl_raw_data[[#This Row],[Updated_date]])/7,0)))</f>
        <v>WEEK 1</v>
      </c>
      <c r="N1466" s="57" t="str">
        <f>UPPER(VLOOKUP(tbl_raw_data[[#This Row],[Analyst]],[1]setting!$A$1:$B$15,2,0))</f>
        <v>SAM</v>
      </c>
      <c r="O1466" s="57" t="str">
        <f>UPPER(tbl_raw_data[[#This Row],[Outcome]])</f>
        <v>APPROVE</v>
      </c>
      <c r="P1466" s="57" t="str">
        <f>UPPER(tbl_raw_data[[#This Row],[Queue Name]])</f>
        <v>CONSUMER POST BUREAU</v>
      </c>
      <c r="Q1466" s="57" t="str">
        <f>IF(tbl_raw_data[[#This Row],[time_taken_in_mins]]&lt;=20,"SLA_MET","SLA_NOT_MET")</f>
        <v>SLA_MET</v>
      </c>
    </row>
    <row r="1467" spans="1:17" ht="15" customHeight="1" x14ac:dyDescent="0.25">
      <c r="A1467" s="5" t="s">
        <v>4799</v>
      </c>
      <c r="B1467" s="12">
        <v>45141.826412037037</v>
      </c>
      <c r="C1467" s="15">
        <v>45141.835462962961</v>
      </c>
      <c r="D1467" s="16" t="s">
        <v>13</v>
      </c>
      <c r="E1467" s="16" t="s">
        <v>28</v>
      </c>
      <c r="F1467" s="16" t="s">
        <v>109</v>
      </c>
      <c r="G1467" s="107" t="s">
        <v>29</v>
      </c>
      <c r="H14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7" s="48">
        <f>tbl_raw_data[[#This Row],[Date Actioned]]-tbl_raw_data[[#This Row],[Date Tagged]]</f>
        <v>9.0509259243845008E-3</v>
      </c>
      <c r="J1467" s="50">
        <f>HOUR(tbl_raw_data[[#This Row],[time_taken]])*60+MINUTE(tbl_raw_data[[#This Row],[time_taken]])+SECOND(tbl_raw_data[[#This Row],[time_taken]])/60</f>
        <v>13.033333333333333</v>
      </c>
      <c r="K1467" s="54">
        <f>DATE(YEAR(tbl_raw_data[[#This Row],[Date Actioned]]), MONTH(tbl_raw_data[[#This Row],[Date Actioned]]), DAY(tbl_raw_data[[#This Row],[Date Actioned]]))</f>
        <v>45141</v>
      </c>
      <c r="L1467" s="55" t="str">
        <f>UPPER(TEXT(tbl_raw_data[[#This Row],[Updated_date]],"MMMM"))</f>
        <v>AUGUST</v>
      </c>
      <c r="M1467" s="55" t="str">
        <f>UPPER("Week "&amp;IF(ROUNDUP(DAY(tbl_raw_data[[#This Row],[Updated_date]])/7,0)=5,4,ROUNDUP(DAY(tbl_raw_data[[#This Row],[Updated_date]])/7,0)))</f>
        <v>WEEK 1</v>
      </c>
      <c r="N1467" s="57" t="str">
        <f>UPPER(VLOOKUP(tbl_raw_data[[#This Row],[Analyst]],[1]setting!$A$1:$B$15,2,0))</f>
        <v>NAVED</v>
      </c>
      <c r="O1467" s="57" t="str">
        <f>UPPER(tbl_raw_data[[#This Row],[Outcome]])</f>
        <v>APPROVE</v>
      </c>
      <c r="P1467" s="57" t="str">
        <f>UPPER(tbl_raw_data[[#This Row],[Queue Name]])</f>
        <v>CONSUMER EXISTING</v>
      </c>
      <c r="Q1467" s="57" t="str">
        <f>IF(tbl_raw_data[[#This Row],[time_taken_in_mins]]&lt;=20,"SLA_MET","SLA_NOT_MET")</f>
        <v>SLA_MET</v>
      </c>
    </row>
    <row r="1468" spans="1:17" ht="15" customHeight="1" x14ac:dyDescent="0.25">
      <c r="A1468" s="11" t="s">
        <v>4462</v>
      </c>
      <c r="B1468" s="6">
        <v>45141.828831018516</v>
      </c>
      <c r="C1468" s="9">
        <v>45141.837326388886</v>
      </c>
      <c r="D1468" s="10" t="s">
        <v>46</v>
      </c>
      <c r="E1468" s="10" t="s">
        <v>9</v>
      </c>
      <c r="F1468" s="10" t="s">
        <v>168</v>
      </c>
      <c r="G1468" s="108" t="s">
        <v>1987</v>
      </c>
      <c r="H14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68" s="48">
        <f>tbl_raw_data[[#This Row],[Date Actioned]]-tbl_raw_data[[#This Row],[Date Tagged]]</f>
        <v>8.4953703699284233E-3</v>
      </c>
      <c r="J1468" s="50">
        <f>HOUR(tbl_raw_data[[#This Row],[time_taken]])*60+MINUTE(tbl_raw_data[[#This Row],[time_taken]])+SECOND(tbl_raw_data[[#This Row],[time_taken]])/60</f>
        <v>12.233333333333333</v>
      </c>
      <c r="K1468" s="54">
        <f>DATE(YEAR(tbl_raw_data[[#This Row],[Date Actioned]]), MONTH(tbl_raw_data[[#This Row],[Date Actioned]]), DAY(tbl_raw_data[[#This Row],[Date Actioned]]))</f>
        <v>45141</v>
      </c>
      <c r="L1468" s="55" t="str">
        <f>UPPER(TEXT(tbl_raw_data[[#This Row],[Updated_date]],"MMMM"))</f>
        <v>AUGUST</v>
      </c>
      <c r="M1468" s="55" t="str">
        <f>UPPER("Week "&amp;IF(ROUNDUP(DAY(tbl_raw_data[[#This Row],[Updated_date]])/7,0)=5,4,ROUNDUP(DAY(tbl_raw_data[[#This Row],[Updated_date]])/7,0)))</f>
        <v>WEEK 1</v>
      </c>
      <c r="N1468" s="57" t="str">
        <f>UPPER(VLOOKUP(tbl_raw_data[[#This Row],[Analyst]],[1]setting!$A$1:$B$15,2,0))</f>
        <v>MERCEDES</v>
      </c>
      <c r="O1468" s="57" t="str">
        <f>UPPER(tbl_raw_data[[#This Row],[Outcome]])</f>
        <v>DECLINE</v>
      </c>
      <c r="P1468" s="57" t="str">
        <f>UPPER(tbl_raw_data[[#This Row],[Queue Name]])</f>
        <v>CONSUMER PRE BUREAU</v>
      </c>
      <c r="Q1468" s="57" t="str">
        <f>IF(tbl_raw_data[[#This Row],[time_taken_in_mins]]&lt;=20,"SLA_MET","SLA_NOT_MET")</f>
        <v>SLA_MET</v>
      </c>
    </row>
    <row r="1469" spans="1:17" ht="15" customHeight="1" x14ac:dyDescent="0.25">
      <c r="A1469" s="11" t="s">
        <v>933</v>
      </c>
      <c r="B1469" s="6">
        <v>45141.836099537039</v>
      </c>
      <c r="C1469" s="9">
        <v>45141.839641203704</v>
      </c>
      <c r="D1469" s="10" t="s">
        <v>13</v>
      </c>
      <c r="E1469" s="10" t="s">
        <v>28</v>
      </c>
      <c r="F1469" s="10" t="s">
        <v>10</v>
      </c>
      <c r="G1469" s="108" t="s">
        <v>67</v>
      </c>
      <c r="H14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69" s="48">
        <f>tbl_raw_data[[#This Row],[Date Actioned]]-tbl_raw_data[[#This Row],[Date Tagged]]</f>
        <v>3.5416666651144624E-3</v>
      </c>
      <c r="J1469" s="50">
        <f>HOUR(tbl_raw_data[[#This Row],[time_taken]])*60+MINUTE(tbl_raw_data[[#This Row],[time_taken]])+SECOND(tbl_raw_data[[#This Row],[time_taken]])/60</f>
        <v>5.0999999999999996</v>
      </c>
      <c r="K1469" s="54">
        <f>DATE(YEAR(tbl_raw_data[[#This Row],[Date Actioned]]), MONTH(tbl_raw_data[[#This Row],[Date Actioned]]), DAY(tbl_raw_data[[#This Row],[Date Actioned]]))</f>
        <v>45141</v>
      </c>
      <c r="L1469" s="55" t="str">
        <f>UPPER(TEXT(tbl_raw_data[[#This Row],[Updated_date]],"MMMM"))</f>
        <v>AUGUST</v>
      </c>
      <c r="M1469" s="55" t="str">
        <f>UPPER("Week "&amp;IF(ROUNDUP(DAY(tbl_raw_data[[#This Row],[Updated_date]])/7,0)=5,4,ROUNDUP(DAY(tbl_raw_data[[#This Row],[Updated_date]])/7,0)))</f>
        <v>WEEK 1</v>
      </c>
      <c r="N1469" s="57" t="str">
        <f>UPPER(VLOOKUP(tbl_raw_data[[#This Row],[Analyst]],[1]setting!$A$1:$B$15,2,0))</f>
        <v>SAM</v>
      </c>
      <c r="O1469" s="57" t="str">
        <f>UPPER(tbl_raw_data[[#This Row],[Outcome]])</f>
        <v>APPROVE</v>
      </c>
      <c r="P1469" s="57" t="str">
        <f>UPPER(tbl_raw_data[[#This Row],[Queue Name]])</f>
        <v>CONSUMER EXISTING</v>
      </c>
      <c r="Q1469" s="57" t="str">
        <f>IF(tbl_raw_data[[#This Row],[time_taken_in_mins]]&lt;=20,"SLA_MET","SLA_NOT_MET")</f>
        <v>SLA_MET</v>
      </c>
    </row>
    <row r="1470" spans="1:17" ht="15" customHeight="1" x14ac:dyDescent="0.25">
      <c r="A1470" s="22" t="s">
        <v>1727</v>
      </c>
      <c r="B1470" s="12">
        <v>45141.839236111111</v>
      </c>
      <c r="C1470" s="15">
        <v>45141.843935185185</v>
      </c>
      <c r="D1470" s="16" t="s">
        <v>13</v>
      </c>
      <c r="E1470" s="16" t="s">
        <v>9</v>
      </c>
      <c r="F1470" s="16" t="s">
        <v>109</v>
      </c>
      <c r="G1470" s="107" t="s">
        <v>29</v>
      </c>
      <c r="H14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0" s="48">
        <f>tbl_raw_data[[#This Row],[Date Actioned]]-tbl_raw_data[[#This Row],[Date Tagged]]</f>
        <v>4.6990740738692693E-3</v>
      </c>
      <c r="J1470" s="50">
        <f>HOUR(tbl_raw_data[[#This Row],[time_taken]])*60+MINUTE(tbl_raw_data[[#This Row],[time_taken]])+SECOND(tbl_raw_data[[#This Row],[time_taken]])/60</f>
        <v>6.7666666666666666</v>
      </c>
      <c r="K1470" s="54">
        <f>DATE(YEAR(tbl_raw_data[[#This Row],[Date Actioned]]), MONTH(tbl_raw_data[[#This Row],[Date Actioned]]), DAY(tbl_raw_data[[#This Row],[Date Actioned]]))</f>
        <v>45141</v>
      </c>
      <c r="L1470" s="55" t="str">
        <f>UPPER(TEXT(tbl_raw_data[[#This Row],[Updated_date]],"MMMM"))</f>
        <v>AUGUST</v>
      </c>
      <c r="M1470" s="55" t="str">
        <f>UPPER("Week "&amp;IF(ROUNDUP(DAY(tbl_raw_data[[#This Row],[Updated_date]])/7,0)=5,4,ROUNDUP(DAY(tbl_raw_data[[#This Row],[Updated_date]])/7,0)))</f>
        <v>WEEK 1</v>
      </c>
      <c r="N1470" s="57" t="str">
        <f>UPPER(VLOOKUP(tbl_raw_data[[#This Row],[Analyst]],[1]setting!$A$1:$B$15,2,0))</f>
        <v>NAVED</v>
      </c>
      <c r="O1470" s="57" t="str">
        <f>UPPER(tbl_raw_data[[#This Row],[Outcome]])</f>
        <v>APPROVE</v>
      </c>
      <c r="P1470" s="57" t="str">
        <f>UPPER(tbl_raw_data[[#This Row],[Queue Name]])</f>
        <v>CONSUMER PRE BUREAU</v>
      </c>
      <c r="Q1470" s="57" t="str">
        <f>IF(tbl_raw_data[[#This Row],[time_taken_in_mins]]&lt;=20,"SLA_MET","SLA_NOT_MET")</f>
        <v>SLA_MET</v>
      </c>
    </row>
    <row r="1471" spans="1:17" ht="15" customHeight="1" x14ac:dyDescent="0.25">
      <c r="A1471" s="5" t="s">
        <v>619</v>
      </c>
      <c r="B1471" s="6">
        <v>45141.84511574074</v>
      </c>
      <c r="C1471" s="7">
        <v>45141.84815972222</v>
      </c>
      <c r="D1471" s="8" t="s">
        <v>40</v>
      </c>
      <c r="E1471" s="10" t="s">
        <v>41</v>
      </c>
      <c r="F1471" s="8" t="s">
        <v>10</v>
      </c>
      <c r="G1471" s="109"/>
      <c r="H14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1" s="48">
        <f>tbl_raw_data[[#This Row],[Date Actioned]]-tbl_raw_data[[#This Row],[Date Tagged]]</f>
        <v>3.0439814800047316E-3</v>
      </c>
      <c r="J1471" s="50">
        <f>HOUR(tbl_raw_data[[#This Row],[time_taken]])*60+MINUTE(tbl_raw_data[[#This Row],[time_taken]])+SECOND(tbl_raw_data[[#This Row],[time_taken]])/60</f>
        <v>4.3833333333333337</v>
      </c>
      <c r="K1471" s="54">
        <f>DATE(YEAR(tbl_raw_data[[#This Row],[Date Actioned]]), MONTH(tbl_raw_data[[#This Row],[Date Actioned]]), DAY(tbl_raw_data[[#This Row],[Date Actioned]]))</f>
        <v>45141</v>
      </c>
      <c r="L1471" s="55" t="str">
        <f>UPPER(TEXT(tbl_raw_data[[#This Row],[Updated_date]],"MMMM"))</f>
        <v>AUGUST</v>
      </c>
      <c r="M1471" s="55" t="str">
        <f>UPPER("Week "&amp;IF(ROUNDUP(DAY(tbl_raw_data[[#This Row],[Updated_date]])/7,0)=5,4,ROUNDUP(DAY(tbl_raw_data[[#This Row],[Updated_date]])/7,0)))</f>
        <v>WEEK 1</v>
      </c>
      <c r="N1471" s="57" t="str">
        <f>UPPER(VLOOKUP(tbl_raw_data[[#This Row],[Analyst]],[1]setting!$A$1:$B$15,2,0))</f>
        <v>SAM</v>
      </c>
      <c r="O1471" s="57" t="str">
        <f>UPPER(tbl_raw_data[[#This Row],[Outcome]])</f>
        <v>WITHDRAW</v>
      </c>
      <c r="P1471" s="57" t="str">
        <f>UPPER(tbl_raw_data[[#This Row],[Queue Name]])</f>
        <v>CONSUMER POST BUREAU</v>
      </c>
      <c r="Q1471" s="57" t="str">
        <f>IF(tbl_raw_data[[#This Row],[time_taken_in_mins]]&lt;=20,"SLA_MET","SLA_NOT_MET")</f>
        <v>SLA_MET</v>
      </c>
    </row>
    <row r="1472" spans="1:17" ht="15" customHeight="1" x14ac:dyDescent="0.25">
      <c r="A1472" s="5" t="s">
        <v>4233</v>
      </c>
      <c r="B1472" s="6">
        <v>45141.856377314813</v>
      </c>
      <c r="C1472" s="9">
        <v>45141.864479166667</v>
      </c>
      <c r="D1472" s="10" t="s">
        <v>13</v>
      </c>
      <c r="E1472" s="10" t="s">
        <v>28</v>
      </c>
      <c r="F1472" s="10" t="s">
        <v>168</v>
      </c>
      <c r="G1472" s="108" t="s">
        <v>29</v>
      </c>
      <c r="H14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2" s="48">
        <f>tbl_raw_data[[#This Row],[Date Actioned]]-tbl_raw_data[[#This Row],[Date Tagged]]</f>
        <v>8.1018518540076911E-3</v>
      </c>
      <c r="J1472" s="50">
        <f>HOUR(tbl_raw_data[[#This Row],[time_taken]])*60+MINUTE(tbl_raw_data[[#This Row],[time_taken]])+SECOND(tbl_raw_data[[#This Row],[time_taken]])/60</f>
        <v>11.666666666666666</v>
      </c>
      <c r="K1472" s="54">
        <f>DATE(YEAR(tbl_raw_data[[#This Row],[Date Actioned]]), MONTH(tbl_raw_data[[#This Row],[Date Actioned]]), DAY(tbl_raw_data[[#This Row],[Date Actioned]]))</f>
        <v>45141</v>
      </c>
      <c r="L1472" s="55" t="str">
        <f>UPPER(TEXT(tbl_raw_data[[#This Row],[Updated_date]],"MMMM"))</f>
        <v>AUGUST</v>
      </c>
      <c r="M1472" s="55" t="str">
        <f>UPPER("Week "&amp;IF(ROUNDUP(DAY(tbl_raw_data[[#This Row],[Updated_date]])/7,0)=5,4,ROUNDUP(DAY(tbl_raw_data[[#This Row],[Updated_date]])/7,0)))</f>
        <v>WEEK 1</v>
      </c>
      <c r="N1472" s="57" t="str">
        <f>UPPER(VLOOKUP(tbl_raw_data[[#This Row],[Analyst]],[1]setting!$A$1:$B$15,2,0))</f>
        <v>MERCEDES</v>
      </c>
      <c r="O1472" s="57" t="str">
        <f>UPPER(tbl_raw_data[[#This Row],[Outcome]])</f>
        <v>APPROVE</v>
      </c>
      <c r="P1472" s="57" t="str">
        <f>UPPER(tbl_raw_data[[#This Row],[Queue Name]])</f>
        <v>CONSUMER EXISTING</v>
      </c>
      <c r="Q1472" s="57" t="str">
        <f>IF(tbl_raw_data[[#This Row],[time_taken_in_mins]]&lt;=20,"SLA_MET","SLA_NOT_MET")</f>
        <v>SLA_MET</v>
      </c>
    </row>
    <row r="1473" spans="1:17" ht="15" customHeight="1" x14ac:dyDescent="0.25">
      <c r="A1473" s="11" t="s">
        <v>1619</v>
      </c>
      <c r="B1473" s="12">
        <v>45141.857268518521</v>
      </c>
      <c r="C1473" s="13">
        <v>45141.861863425926</v>
      </c>
      <c r="D1473" s="14" t="s">
        <v>40</v>
      </c>
      <c r="E1473" s="16" t="s">
        <v>41</v>
      </c>
      <c r="F1473" s="14" t="s">
        <v>10</v>
      </c>
      <c r="G1473" s="106"/>
      <c r="H14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3" s="48">
        <f>tbl_raw_data[[#This Row],[Date Actioned]]-tbl_raw_data[[#This Row],[Date Tagged]]</f>
        <v>4.5949074046802707E-3</v>
      </c>
      <c r="J1473" s="50">
        <f>HOUR(tbl_raw_data[[#This Row],[time_taken]])*60+MINUTE(tbl_raw_data[[#This Row],[time_taken]])+SECOND(tbl_raw_data[[#This Row],[time_taken]])/60</f>
        <v>6.6166666666666671</v>
      </c>
      <c r="K1473" s="54">
        <f>DATE(YEAR(tbl_raw_data[[#This Row],[Date Actioned]]), MONTH(tbl_raw_data[[#This Row],[Date Actioned]]), DAY(tbl_raw_data[[#This Row],[Date Actioned]]))</f>
        <v>45141</v>
      </c>
      <c r="L1473" s="55" t="str">
        <f>UPPER(TEXT(tbl_raw_data[[#This Row],[Updated_date]],"MMMM"))</f>
        <v>AUGUST</v>
      </c>
      <c r="M1473" s="55" t="str">
        <f>UPPER("Week "&amp;IF(ROUNDUP(DAY(tbl_raw_data[[#This Row],[Updated_date]])/7,0)=5,4,ROUNDUP(DAY(tbl_raw_data[[#This Row],[Updated_date]])/7,0)))</f>
        <v>WEEK 1</v>
      </c>
      <c r="N1473" s="57" t="str">
        <f>UPPER(VLOOKUP(tbl_raw_data[[#This Row],[Analyst]],[1]setting!$A$1:$B$15,2,0))</f>
        <v>SAM</v>
      </c>
      <c r="O1473" s="57" t="str">
        <f>UPPER(tbl_raw_data[[#This Row],[Outcome]])</f>
        <v>WITHDRAW</v>
      </c>
      <c r="P1473" s="57" t="str">
        <f>UPPER(tbl_raw_data[[#This Row],[Queue Name]])</f>
        <v>CONSUMER POST BUREAU</v>
      </c>
      <c r="Q1473" s="57" t="str">
        <f>IF(tbl_raw_data[[#This Row],[time_taken_in_mins]]&lt;=20,"SLA_MET","SLA_NOT_MET")</f>
        <v>SLA_MET</v>
      </c>
    </row>
    <row r="1474" spans="1:17" ht="15" customHeight="1" x14ac:dyDescent="0.25">
      <c r="A1474" s="11" t="s">
        <v>1167</v>
      </c>
      <c r="B1474" s="12">
        <v>45141.863020833334</v>
      </c>
      <c r="C1474" s="13">
        <v>45141.866944444446</v>
      </c>
      <c r="D1474" s="14" t="s">
        <v>29</v>
      </c>
      <c r="E1474" s="16" t="s">
        <v>41</v>
      </c>
      <c r="F1474" s="14" t="s">
        <v>10</v>
      </c>
      <c r="G1474" s="106"/>
      <c r="H14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4" s="48">
        <f>tbl_raw_data[[#This Row],[Date Actioned]]-tbl_raw_data[[#This Row],[Date Tagged]]</f>
        <v>3.9236111115314998E-3</v>
      </c>
      <c r="J1474" s="50">
        <f>HOUR(tbl_raw_data[[#This Row],[time_taken]])*60+MINUTE(tbl_raw_data[[#This Row],[time_taken]])+SECOND(tbl_raw_data[[#This Row],[time_taken]])/60</f>
        <v>5.65</v>
      </c>
      <c r="K1474" s="54">
        <f>DATE(YEAR(tbl_raw_data[[#This Row],[Date Actioned]]), MONTH(tbl_raw_data[[#This Row],[Date Actioned]]), DAY(tbl_raw_data[[#This Row],[Date Actioned]]))</f>
        <v>45141</v>
      </c>
      <c r="L1474" s="55" t="str">
        <f>UPPER(TEXT(tbl_raw_data[[#This Row],[Updated_date]],"MMMM"))</f>
        <v>AUGUST</v>
      </c>
      <c r="M1474" s="55" t="str">
        <f>UPPER("Week "&amp;IF(ROUNDUP(DAY(tbl_raw_data[[#This Row],[Updated_date]])/7,0)=5,4,ROUNDUP(DAY(tbl_raw_data[[#This Row],[Updated_date]])/7,0)))</f>
        <v>WEEK 1</v>
      </c>
      <c r="N1474" s="57" t="str">
        <f>UPPER(VLOOKUP(tbl_raw_data[[#This Row],[Analyst]],[1]setting!$A$1:$B$15,2,0))</f>
        <v>SAM</v>
      </c>
      <c r="O1474" s="57" t="str">
        <f>UPPER(tbl_raw_data[[#This Row],[Outcome]])</f>
        <v>APPROVE</v>
      </c>
      <c r="P1474" s="57" t="str">
        <f>UPPER(tbl_raw_data[[#This Row],[Queue Name]])</f>
        <v>CONSUMER POST BUREAU</v>
      </c>
      <c r="Q1474" s="57" t="str">
        <f>IF(tbl_raw_data[[#This Row],[time_taken_in_mins]]&lt;=20,"SLA_MET","SLA_NOT_MET")</f>
        <v>SLA_MET</v>
      </c>
    </row>
    <row r="1475" spans="1:17" ht="15" customHeight="1" x14ac:dyDescent="0.25">
      <c r="A1475" s="22" t="s">
        <v>176</v>
      </c>
      <c r="B1475" s="6">
        <v>45141.891597222224</v>
      </c>
      <c r="C1475" s="9">
        <v>45141.893437500003</v>
      </c>
      <c r="D1475" s="10" t="s">
        <v>8</v>
      </c>
      <c r="E1475" s="10" t="s">
        <v>9</v>
      </c>
      <c r="F1475" s="10" t="s">
        <v>10</v>
      </c>
      <c r="G1475" s="108" t="s">
        <v>11</v>
      </c>
      <c r="H14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75" s="48">
        <f>tbl_raw_data[[#This Row],[Date Actioned]]-tbl_raw_data[[#This Row],[Date Tagged]]</f>
        <v>1.8402777786832303E-3</v>
      </c>
      <c r="J1475" s="50">
        <f>HOUR(tbl_raw_data[[#This Row],[time_taken]])*60+MINUTE(tbl_raw_data[[#This Row],[time_taken]])+SECOND(tbl_raw_data[[#This Row],[time_taken]])/60</f>
        <v>2.65</v>
      </c>
      <c r="K1475" s="54">
        <f>DATE(YEAR(tbl_raw_data[[#This Row],[Date Actioned]]), MONTH(tbl_raw_data[[#This Row],[Date Actioned]]), DAY(tbl_raw_data[[#This Row],[Date Actioned]]))</f>
        <v>45141</v>
      </c>
      <c r="L1475" s="55" t="str">
        <f>UPPER(TEXT(tbl_raw_data[[#This Row],[Updated_date]],"MMMM"))</f>
        <v>AUGUST</v>
      </c>
      <c r="M1475" s="55" t="str">
        <f>UPPER("Week "&amp;IF(ROUNDUP(DAY(tbl_raw_data[[#This Row],[Updated_date]])/7,0)=5,4,ROUNDUP(DAY(tbl_raw_data[[#This Row],[Updated_date]])/7,0)))</f>
        <v>WEEK 1</v>
      </c>
      <c r="N1475" s="57" t="str">
        <f>UPPER(VLOOKUP(tbl_raw_data[[#This Row],[Analyst]],[1]setting!$A$1:$B$15,2,0))</f>
        <v>SAM</v>
      </c>
      <c r="O1475" s="57" t="str">
        <f>UPPER(tbl_raw_data[[#This Row],[Outcome]])</f>
        <v>WITHDRAW</v>
      </c>
      <c r="P1475" s="57" t="str">
        <f>UPPER(tbl_raw_data[[#This Row],[Queue Name]])</f>
        <v>CONSUMER PRE BUREAU</v>
      </c>
      <c r="Q1475" s="57" t="str">
        <f>IF(tbl_raw_data[[#This Row],[time_taken_in_mins]]&lt;=20,"SLA_MET","SLA_NOT_MET")</f>
        <v>SLA_MET</v>
      </c>
    </row>
    <row r="1476" spans="1:17" ht="15" customHeight="1" x14ac:dyDescent="0.25">
      <c r="A1476" s="5" t="s">
        <v>111</v>
      </c>
      <c r="B1476" s="12">
        <v>45141.89261574074</v>
      </c>
      <c r="C1476" s="15">
        <v>45141.894120370373</v>
      </c>
      <c r="D1476" s="16" t="s">
        <v>8</v>
      </c>
      <c r="E1476" s="16" t="s">
        <v>9</v>
      </c>
      <c r="F1476" s="16" t="s">
        <v>10</v>
      </c>
      <c r="G1476" s="107" t="s">
        <v>11</v>
      </c>
      <c r="H14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76" s="48">
        <f>tbl_raw_data[[#This Row],[Date Actioned]]-tbl_raw_data[[#This Row],[Date Tagged]]</f>
        <v>1.5046296321088448E-3</v>
      </c>
      <c r="J1476" s="50">
        <f>HOUR(tbl_raw_data[[#This Row],[time_taken]])*60+MINUTE(tbl_raw_data[[#This Row],[time_taken]])+SECOND(tbl_raw_data[[#This Row],[time_taken]])/60</f>
        <v>2.1666666666666665</v>
      </c>
      <c r="K1476" s="54">
        <f>DATE(YEAR(tbl_raw_data[[#This Row],[Date Actioned]]), MONTH(tbl_raw_data[[#This Row],[Date Actioned]]), DAY(tbl_raw_data[[#This Row],[Date Actioned]]))</f>
        <v>45141</v>
      </c>
      <c r="L1476" s="55" t="str">
        <f>UPPER(TEXT(tbl_raw_data[[#This Row],[Updated_date]],"MMMM"))</f>
        <v>AUGUST</v>
      </c>
      <c r="M1476" s="55" t="str">
        <f>UPPER("Week "&amp;IF(ROUNDUP(DAY(tbl_raw_data[[#This Row],[Updated_date]])/7,0)=5,4,ROUNDUP(DAY(tbl_raw_data[[#This Row],[Updated_date]])/7,0)))</f>
        <v>WEEK 1</v>
      </c>
      <c r="N1476" s="57" t="str">
        <f>UPPER(VLOOKUP(tbl_raw_data[[#This Row],[Analyst]],[1]setting!$A$1:$B$15,2,0))</f>
        <v>SAM</v>
      </c>
      <c r="O1476" s="57" t="str">
        <f>UPPER(tbl_raw_data[[#This Row],[Outcome]])</f>
        <v>WITHDRAW</v>
      </c>
      <c r="P1476" s="57" t="str">
        <f>UPPER(tbl_raw_data[[#This Row],[Queue Name]])</f>
        <v>CONSUMER PRE BUREAU</v>
      </c>
      <c r="Q1476" s="57" t="str">
        <f>IF(tbl_raw_data[[#This Row],[time_taken_in_mins]]&lt;=20,"SLA_MET","SLA_NOT_MET")</f>
        <v>SLA_MET</v>
      </c>
    </row>
    <row r="1477" spans="1:17" ht="15" customHeight="1" x14ac:dyDescent="0.25">
      <c r="A1477" s="22" t="s">
        <v>3675</v>
      </c>
      <c r="B1477" s="6">
        <v>45141.912280092591</v>
      </c>
      <c r="C1477" s="7">
        <v>45141.919537037036</v>
      </c>
      <c r="D1477" s="8" t="s">
        <v>29</v>
      </c>
      <c r="E1477" s="10" t="s">
        <v>28</v>
      </c>
      <c r="F1477" s="8" t="s">
        <v>10</v>
      </c>
      <c r="G1477" s="109"/>
      <c r="H14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77" s="48">
        <f>tbl_raw_data[[#This Row],[Date Actioned]]-tbl_raw_data[[#This Row],[Date Tagged]]</f>
        <v>7.2569444455439225E-3</v>
      </c>
      <c r="J1477" s="50">
        <f>HOUR(tbl_raw_data[[#This Row],[time_taken]])*60+MINUTE(tbl_raw_data[[#This Row],[time_taken]])+SECOND(tbl_raw_data[[#This Row],[time_taken]])/60</f>
        <v>10.45</v>
      </c>
      <c r="K1477" s="54">
        <f>DATE(YEAR(tbl_raw_data[[#This Row],[Date Actioned]]), MONTH(tbl_raw_data[[#This Row],[Date Actioned]]), DAY(tbl_raw_data[[#This Row],[Date Actioned]]))</f>
        <v>45141</v>
      </c>
      <c r="L1477" s="55" t="str">
        <f>UPPER(TEXT(tbl_raw_data[[#This Row],[Updated_date]],"MMMM"))</f>
        <v>AUGUST</v>
      </c>
      <c r="M1477" s="55" t="str">
        <f>UPPER("Week "&amp;IF(ROUNDUP(DAY(tbl_raw_data[[#This Row],[Updated_date]])/7,0)=5,4,ROUNDUP(DAY(tbl_raw_data[[#This Row],[Updated_date]])/7,0)))</f>
        <v>WEEK 1</v>
      </c>
      <c r="N1477" s="57" t="str">
        <f>UPPER(VLOOKUP(tbl_raw_data[[#This Row],[Analyst]],[1]setting!$A$1:$B$15,2,0))</f>
        <v>SAM</v>
      </c>
      <c r="O1477" s="57" t="str">
        <f>UPPER(tbl_raw_data[[#This Row],[Outcome]])</f>
        <v>APPROVE</v>
      </c>
      <c r="P1477" s="57" t="str">
        <f>UPPER(tbl_raw_data[[#This Row],[Queue Name]])</f>
        <v>CONSUMER EXISTING</v>
      </c>
      <c r="Q1477" s="57" t="str">
        <f>IF(tbl_raw_data[[#This Row],[time_taken_in_mins]]&lt;=20,"SLA_MET","SLA_NOT_MET")</f>
        <v>SLA_MET</v>
      </c>
    </row>
    <row r="1478" spans="1:17" ht="15" customHeight="1" x14ac:dyDescent="0.25">
      <c r="A1478" s="11" t="s">
        <v>2036</v>
      </c>
      <c r="B1478" s="6">
        <v>45142.395694444444</v>
      </c>
      <c r="C1478" s="9">
        <v>45142.40079861111</v>
      </c>
      <c r="D1478" s="10" t="s">
        <v>13</v>
      </c>
      <c r="E1478" s="10" t="s">
        <v>28</v>
      </c>
      <c r="F1478" s="10" t="s">
        <v>14</v>
      </c>
      <c r="G1478" s="108" t="s">
        <v>29</v>
      </c>
      <c r="H14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8" s="48">
        <f>tbl_raw_data[[#This Row],[Date Actioned]]-tbl_raw_data[[#This Row],[Date Tagged]]</f>
        <v>5.1041666665696539E-3</v>
      </c>
      <c r="J1478" s="50">
        <f>HOUR(tbl_raw_data[[#This Row],[time_taken]])*60+MINUTE(tbl_raw_data[[#This Row],[time_taken]])+SECOND(tbl_raw_data[[#This Row],[time_taken]])/60</f>
        <v>7.35</v>
      </c>
      <c r="K1478" s="54">
        <f>DATE(YEAR(tbl_raw_data[[#This Row],[Date Actioned]]), MONTH(tbl_raw_data[[#This Row],[Date Actioned]]), DAY(tbl_raw_data[[#This Row],[Date Actioned]]))</f>
        <v>45142</v>
      </c>
      <c r="L1478" s="55" t="str">
        <f>UPPER(TEXT(tbl_raw_data[[#This Row],[Updated_date]],"MMMM"))</f>
        <v>AUGUST</v>
      </c>
      <c r="M1478" s="55" t="str">
        <f>UPPER("Week "&amp;IF(ROUNDUP(DAY(tbl_raw_data[[#This Row],[Updated_date]])/7,0)=5,4,ROUNDUP(DAY(tbl_raw_data[[#This Row],[Updated_date]])/7,0)))</f>
        <v>WEEK 1</v>
      </c>
      <c r="N1478" s="57" t="str">
        <f>UPPER(VLOOKUP(tbl_raw_data[[#This Row],[Analyst]],[1]setting!$A$1:$B$15,2,0))</f>
        <v>HARDIK</v>
      </c>
      <c r="O1478" s="57" t="str">
        <f>UPPER(tbl_raw_data[[#This Row],[Outcome]])</f>
        <v>APPROVE</v>
      </c>
      <c r="P1478" s="57" t="str">
        <f>UPPER(tbl_raw_data[[#This Row],[Queue Name]])</f>
        <v>CONSUMER EXISTING</v>
      </c>
      <c r="Q1478" s="57" t="str">
        <f>IF(tbl_raw_data[[#This Row],[time_taken_in_mins]]&lt;=20,"SLA_MET","SLA_NOT_MET")</f>
        <v>SLA_MET</v>
      </c>
    </row>
    <row r="1479" spans="1:17" ht="15" customHeight="1" x14ac:dyDescent="0.25">
      <c r="A1479" s="22" t="s">
        <v>194</v>
      </c>
      <c r="B1479" s="12">
        <v>45142.407569444447</v>
      </c>
      <c r="C1479" s="15">
        <v>45142.409444444442</v>
      </c>
      <c r="D1479" s="16" t="s">
        <v>13</v>
      </c>
      <c r="E1479" s="16" t="s">
        <v>28</v>
      </c>
      <c r="F1479" s="16" t="s">
        <v>18</v>
      </c>
      <c r="G1479" s="107" t="s">
        <v>29</v>
      </c>
      <c r="H14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79" s="48">
        <f>tbl_raw_data[[#This Row],[Date Actioned]]-tbl_raw_data[[#This Row],[Date Tagged]]</f>
        <v>1.8749999944702722E-3</v>
      </c>
      <c r="J1479" s="50">
        <f>HOUR(tbl_raw_data[[#This Row],[time_taken]])*60+MINUTE(tbl_raw_data[[#This Row],[time_taken]])+SECOND(tbl_raw_data[[#This Row],[time_taken]])/60</f>
        <v>2.7</v>
      </c>
      <c r="K1479" s="54">
        <f>DATE(YEAR(tbl_raw_data[[#This Row],[Date Actioned]]), MONTH(tbl_raw_data[[#This Row],[Date Actioned]]), DAY(tbl_raw_data[[#This Row],[Date Actioned]]))</f>
        <v>45142</v>
      </c>
      <c r="L1479" s="55" t="str">
        <f>UPPER(TEXT(tbl_raw_data[[#This Row],[Updated_date]],"MMMM"))</f>
        <v>AUGUST</v>
      </c>
      <c r="M1479" s="55" t="str">
        <f>UPPER("Week "&amp;IF(ROUNDUP(DAY(tbl_raw_data[[#This Row],[Updated_date]])/7,0)=5,4,ROUNDUP(DAY(tbl_raw_data[[#This Row],[Updated_date]])/7,0)))</f>
        <v>WEEK 1</v>
      </c>
      <c r="N1479" s="57" t="str">
        <f>UPPER(VLOOKUP(tbl_raw_data[[#This Row],[Analyst]],[1]setting!$A$1:$B$15,2,0))</f>
        <v>RAJ</v>
      </c>
      <c r="O1479" s="57" t="str">
        <f>UPPER(tbl_raw_data[[#This Row],[Outcome]])</f>
        <v>APPROVE</v>
      </c>
      <c r="P1479" s="57" t="str">
        <f>UPPER(tbl_raw_data[[#This Row],[Queue Name]])</f>
        <v>CONSUMER EXISTING</v>
      </c>
      <c r="Q1479" s="57" t="str">
        <f>IF(tbl_raw_data[[#This Row],[time_taken_in_mins]]&lt;=20,"SLA_MET","SLA_NOT_MET")</f>
        <v>SLA_MET</v>
      </c>
    </row>
    <row r="1480" spans="1:17" ht="15" customHeight="1" x14ac:dyDescent="0.25">
      <c r="A1480" s="5" t="s">
        <v>5086</v>
      </c>
      <c r="B1480" s="12">
        <v>45142.408182870371</v>
      </c>
      <c r="C1480" s="15">
        <v>45142.417893518519</v>
      </c>
      <c r="D1480" s="16" t="s">
        <v>46</v>
      </c>
      <c r="E1480" s="16" t="s">
        <v>28</v>
      </c>
      <c r="F1480" s="16" t="s">
        <v>14</v>
      </c>
      <c r="G1480" s="107" t="s">
        <v>201</v>
      </c>
      <c r="H14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0" s="48">
        <f>tbl_raw_data[[#This Row],[Date Actioned]]-tbl_raw_data[[#This Row],[Date Tagged]]</f>
        <v>9.710648148029577E-3</v>
      </c>
      <c r="J1480" s="50">
        <f>HOUR(tbl_raw_data[[#This Row],[time_taken]])*60+MINUTE(tbl_raw_data[[#This Row],[time_taken]])+SECOND(tbl_raw_data[[#This Row],[time_taken]])/60</f>
        <v>13.983333333333333</v>
      </c>
      <c r="K1480" s="54">
        <f>DATE(YEAR(tbl_raw_data[[#This Row],[Date Actioned]]), MONTH(tbl_raw_data[[#This Row],[Date Actioned]]), DAY(tbl_raw_data[[#This Row],[Date Actioned]]))</f>
        <v>45142</v>
      </c>
      <c r="L1480" s="55" t="str">
        <f>UPPER(TEXT(tbl_raw_data[[#This Row],[Updated_date]],"MMMM"))</f>
        <v>AUGUST</v>
      </c>
      <c r="M1480" s="55" t="str">
        <f>UPPER("Week "&amp;IF(ROUNDUP(DAY(tbl_raw_data[[#This Row],[Updated_date]])/7,0)=5,4,ROUNDUP(DAY(tbl_raw_data[[#This Row],[Updated_date]])/7,0)))</f>
        <v>WEEK 1</v>
      </c>
      <c r="N1480" s="57" t="str">
        <f>UPPER(VLOOKUP(tbl_raw_data[[#This Row],[Analyst]],[1]setting!$A$1:$B$15,2,0))</f>
        <v>HARDIK</v>
      </c>
      <c r="O1480" s="57" t="str">
        <f>UPPER(tbl_raw_data[[#This Row],[Outcome]])</f>
        <v>DECLINE</v>
      </c>
      <c r="P1480" s="57" t="str">
        <f>UPPER(tbl_raw_data[[#This Row],[Queue Name]])</f>
        <v>CONSUMER EXISTING</v>
      </c>
      <c r="Q1480" s="57" t="str">
        <f>IF(tbl_raw_data[[#This Row],[time_taken_in_mins]]&lt;=20,"SLA_MET","SLA_NOT_MET")</f>
        <v>SLA_MET</v>
      </c>
    </row>
    <row r="1481" spans="1:17" ht="15" customHeight="1" x14ac:dyDescent="0.25">
      <c r="A1481" s="5" t="s">
        <v>1687</v>
      </c>
      <c r="B1481" s="6">
        <v>45142.413622685184</v>
      </c>
      <c r="C1481" s="9">
        <v>45142.418275462966</v>
      </c>
      <c r="D1481" s="10" t="s">
        <v>13</v>
      </c>
      <c r="E1481" s="10" t="s">
        <v>28</v>
      </c>
      <c r="F1481" s="10" t="s">
        <v>228</v>
      </c>
      <c r="G1481" s="108" t="s">
        <v>29</v>
      </c>
      <c r="H14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1" s="48">
        <f>tbl_raw_data[[#This Row],[Date Actioned]]-tbl_raw_data[[#This Row],[Date Tagged]]</f>
        <v>4.652777781302575E-3</v>
      </c>
      <c r="J1481" s="50">
        <f>HOUR(tbl_raw_data[[#This Row],[time_taken]])*60+MINUTE(tbl_raw_data[[#This Row],[time_taken]])+SECOND(tbl_raw_data[[#This Row],[time_taken]])/60</f>
        <v>6.7</v>
      </c>
      <c r="K1481" s="54">
        <f>DATE(YEAR(tbl_raw_data[[#This Row],[Date Actioned]]), MONTH(tbl_raw_data[[#This Row],[Date Actioned]]), DAY(tbl_raw_data[[#This Row],[Date Actioned]]))</f>
        <v>45142</v>
      </c>
      <c r="L1481" s="55" t="str">
        <f>UPPER(TEXT(tbl_raw_data[[#This Row],[Updated_date]],"MMMM"))</f>
        <v>AUGUST</v>
      </c>
      <c r="M1481" s="55" t="str">
        <f>UPPER("Week "&amp;IF(ROUNDUP(DAY(tbl_raw_data[[#This Row],[Updated_date]])/7,0)=5,4,ROUNDUP(DAY(tbl_raw_data[[#This Row],[Updated_date]])/7,0)))</f>
        <v>WEEK 1</v>
      </c>
      <c r="N1481" s="57" t="str">
        <f>UPPER(VLOOKUP(tbl_raw_data[[#This Row],[Analyst]],[1]setting!$A$1:$B$15,2,0))</f>
        <v>OUADIR</v>
      </c>
      <c r="O1481" s="57" t="str">
        <f>UPPER(tbl_raw_data[[#This Row],[Outcome]])</f>
        <v>APPROVE</v>
      </c>
      <c r="P1481" s="57" t="str">
        <f>UPPER(tbl_raw_data[[#This Row],[Queue Name]])</f>
        <v>CONSUMER EXISTING</v>
      </c>
      <c r="Q1481" s="57" t="str">
        <f>IF(tbl_raw_data[[#This Row],[time_taken_in_mins]]&lt;=20,"SLA_MET","SLA_NOT_MET")</f>
        <v>SLA_MET</v>
      </c>
    </row>
    <row r="1482" spans="1:17" ht="15" customHeight="1" x14ac:dyDescent="0.25">
      <c r="A1482" s="22" t="s">
        <v>2949</v>
      </c>
      <c r="B1482" s="6">
        <v>45142.413969907408</v>
      </c>
      <c r="C1482" s="9">
        <v>45142.420277777775</v>
      </c>
      <c r="D1482" s="10" t="s">
        <v>8</v>
      </c>
      <c r="E1482" s="10" t="s">
        <v>41</v>
      </c>
      <c r="F1482" s="10" t="s">
        <v>14</v>
      </c>
      <c r="G1482" s="108" t="s">
        <v>2950</v>
      </c>
      <c r="H14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82" s="48">
        <f>tbl_raw_data[[#This Row],[Date Actioned]]-tbl_raw_data[[#This Row],[Date Tagged]]</f>
        <v>6.3078703678911552E-3</v>
      </c>
      <c r="J1482" s="50">
        <f>HOUR(tbl_raw_data[[#This Row],[time_taken]])*60+MINUTE(tbl_raw_data[[#This Row],[time_taken]])+SECOND(tbl_raw_data[[#This Row],[time_taken]])/60</f>
        <v>9.0833333333333339</v>
      </c>
      <c r="K1482" s="54">
        <f>DATE(YEAR(tbl_raw_data[[#This Row],[Date Actioned]]), MONTH(tbl_raw_data[[#This Row],[Date Actioned]]), DAY(tbl_raw_data[[#This Row],[Date Actioned]]))</f>
        <v>45142</v>
      </c>
      <c r="L1482" s="55" t="str">
        <f>UPPER(TEXT(tbl_raw_data[[#This Row],[Updated_date]],"MMMM"))</f>
        <v>AUGUST</v>
      </c>
      <c r="M1482" s="55" t="str">
        <f>UPPER("Week "&amp;IF(ROUNDUP(DAY(tbl_raw_data[[#This Row],[Updated_date]])/7,0)=5,4,ROUNDUP(DAY(tbl_raw_data[[#This Row],[Updated_date]])/7,0)))</f>
        <v>WEEK 1</v>
      </c>
      <c r="N1482" s="57" t="str">
        <f>UPPER(VLOOKUP(tbl_raw_data[[#This Row],[Analyst]],[1]setting!$A$1:$B$15,2,0))</f>
        <v>HARDIK</v>
      </c>
      <c r="O1482" s="57" t="str">
        <f>UPPER(tbl_raw_data[[#This Row],[Outcome]])</f>
        <v>WITHDRAW</v>
      </c>
      <c r="P1482" s="57" t="str">
        <f>UPPER(tbl_raw_data[[#This Row],[Queue Name]])</f>
        <v>CONSUMER POST BUREAU</v>
      </c>
      <c r="Q1482" s="57" t="str">
        <f>IF(tbl_raw_data[[#This Row],[time_taken_in_mins]]&lt;=20,"SLA_MET","SLA_NOT_MET")</f>
        <v>SLA_MET</v>
      </c>
    </row>
    <row r="1483" spans="1:17" ht="15" customHeight="1" x14ac:dyDescent="0.25">
      <c r="A1483" s="11" t="s">
        <v>1257</v>
      </c>
      <c r="B1483" s="12">
        <v>45142.424884259257</v>
      </c>
      <c r="C1483" s="15">
        <v>45142.428935185184</v>
      </c>
      <c r="D1483" s="16" t="s">
        <v>13</v>
      </c>
      <c r="E1483" s="16" t="s">
        <v>28</v>
      </c>
      <c r="F1483" s="16" t="s">
        <v>18</v>
      </c>
      <c r="G1483" s="107" t="s">
        <v>29</v>
      </c>
      <c r="H14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3" s="48">
        <f>tbl_raw_data[[#This Row],[Date Actioned]]-tbl_raw_data[[#This Row],[Date Tagged]]</f>
        <v>4.0509259270038456E-3</v>
      </c>
      <c r="J1483" s="50">
        <f>HOUR(tbl_raw_data[[#This Row],[time_taken]])*60+MINUTE(tbl_raw_data[[#This Row],[time_taken]])+SECOND(tbl_raw_data[[#This Row],[time_taken]])/60</f>
        <v>5.833333333333333</v>
      </c>
      <c r="K1483" s="54">
        <f>DATE(YEAR(tbl_raw_data[[#This Row],[Date Actioned]]), MONTH(tbl_raw_data[[#This Row],[Date Actioned]]), DAY(tbl_raw_data[[#This Row],[Date Actioned]]))</f>
        <v>45142</v>
      </c>
      <c r="L1483" s="55" t="str">
        <f>UPPER(TEXT(tbl_raw_data[[#This Row],[Updated_date]],"MMMM"))</f>
        <v>AUGUST</v>
      </c>
      <c r="M1483" s="55" t="str">
        <f>UPPER("Week "&amp;IF(ROUNDUP(DAY(tbl_raw_data[[#This Row],[Updated_date]])/7,0)=5,4,ROUNDUP(DAY(tbl_raw_data[[#This Row],[Updated_date]])/7,0)))</f>
        <v>WEEK 1</v>
      </c>
      <c r="N1483" s="57" t="str">
        <f>UPPER(VLOOKUP(tbl_raw_data[[#This Row],[Analyst]],[1]setting!$A$1:$B$15,2,0))</f>
        <v>RAJ</v>
      </c>
      <c r="O1483" s="57" t="str">
        <f>UPPER(tbl_raw_data[[#This Row],[Outcome]])</f>
        <v>APPROVE</v>
      </c>
      <c r="P1483" s="57" t="str">
        <f>UPPER(tbl_raw_data[[#This Row],[Queue Name]])</f>
        <v>CONSUMER EXISTING</v>
      </c>
      <c r="Q1483" s="57" t="str">
        <f>IF(tbl_raw_data[[#This Row],[time_taken_in_mins]]&lt;=20,"SLA_MET","SLA_NOT_MET")</f>
        <v>SLA_MET</v>
      </c>
    </row>
    <row r="1484" spans="1:17" ht="15" customHeight="1" x14ac:dyDescent="0.25">
      <c r="A1484" s="5" t="s">
        <v>694</v>
      </c>
      <c r="B1484" s="12">
        <v>45142.427835648145</v>
      </c>
      <c r="C1484" s="15">
        <v>45142.430995370371</v>
      </c>
      <c r="D1484" s="16" t="s">
        <v>8</v>
      </c>
      <c r="E1484" s="16" t="s">
        <v>41</v>
      </c>
      <c r="F1484" s="16" t="s">
        <v>14</v>
      </c>
      <c r="G1484" s="107" t="s">
        <v>695</v>
      </c>
      <c r="H14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84" s="48">
        <f>tbl_raw_data[[#This Row],[Date Actioned]]-tbl_raw_data[[#This Row],[Date Tagged]]</f>
        <v>3.1597222259733826E-3</v>
      </c>
      <c r="J1484" s="50">
        <f>HOUR(tbl_raw_data[[#This Row],[time_taken]])*60+MINUTE(tbl_raw_data[[#This Row],[time_taken]])+SECOND(tbl_raw_data[[#This Row],[time_taken]])/60</f>
        <v>4.55</v>
      </c>
      <c r="K1484" s="54">
        <f>DATE(YEAR(tbl_raw_data[[#This Row],[Date Actioned]]), MONTH(tbl_raw_data[[#This Row],[Date Actioned]]), DAY(tbl_raw_data[[#This Row],[Date Actioned]]))</f>
        <v>45142</v>
      </c>
      <c r="L1484" s="55" t="str">
        <f>UPPER(TEXT(tbl_raw_data[[#This Row],[Updated_date]],"MMMM"))</f>
        <v>AUGUST</v>
      </c>
      <c r="M1484" s="55" t="str">
        <f>UPPER("Week "&amp;IF(ROUNDUP(DAY(tbl_raw_data[[#This Row],[Updated_date]])/7,0)=5,4,ROUNDUP(DAY(tbl_raw_data[[#This Row],[Updated_date]])/7,0)))</f>
        <v>WEEK 1</v>
      </c>
      <c r="N1484" s="57" t="str">
        <f>UPPER(VLOOKUP(tbl_raw_data[[#This Row],[Analyst]],[1]setting!$A$1:$B$15,2,0))</f>
        <v>HARDIK</v>
      </c>
      <c r="O1484" s="57" t="str">
        <f>UPPER(tbl_raw_data[[#This Row],[Outcome]])</f>
        <v>WITHDRAW</v>
      </c>
      <c r="P1484" s="57" t="str">
        <f>UPPER(tbl_raw_data[[#This Row],[Queue Name]])</f>
        <v>CONSUMER POST BUREAU</v>
      </c>
      <c r="Q1484" s="57" t="str">
        <f>IF(tbl_raw_data[[#This Row],[time_taken_in_mins]]&lt;=20,"SLA_MET","SLA_NOT_MET")</f>
        <v>SLA_MET</v>
      </c>
    </row>
    <row r="1485" spans="1:17" ht="15" customHeight="1" x14ac:dyDescent="0.25">
      <c r="A1485" s="22" t="s">
        <v>1287</v>
      </c>
      <c r="B1485" s="6">
        <v>45142.428923611114</v>
      </c>
      <c r="C1485" s="9">
        <v>45142.433020833334</v>
      </c>
      <c r="D1485" s="10" t="s">
        <v>13</v>
      </c>
      <c r="E1485" s="10" t="s">
        <v>9</v>
      </c>
      <c r="F1485" s="10" t="s">
        <v>18</v>
      </c>
      <c r="G1485" s="108" t="s">
        <v>29</v>
      </c>
      <c r="H14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5" s="48">
        <f>tbl_raw_data[[#This Row],[Date Actioned]]-tbl_raw_data[[#This Row],[Date Tagged]]</f>
        <v>4.0972222195705399E-3</v>
      </c>
      <c r="J1485" s="50">
        <f>HOUR(tbl_raw_data[[#This Row],[time_taken]])*60+MINUTE(tbl_raw_data[[#This Row],[time_taken]])+SECOND(tbl_raw_data[[#This Row],[time_taken]])/60</f>
        <v>5.9</v>
      </c>
      <c r="K1485" s="54">
        <f>DATE(YEAR(tbl_raw_data[[#This Row],[Date Actioned]]), MONTH(tbl_raw_data[[#This Row],[Date Actioned]]), DAY(tbl_raw_data[[#This Row],[Date Actioned]]))</f>
        <v>45142</v>
      </c>
      <c r="L1485" s="55" t="str">
        <f>UPPER(TEXT(tbl_raw_data[[#This Row],[Updated_date]],"MMMM"))</f>
        <v>AUGUST</v>
      </c>
      <c r="M1485" s="55" t="str">
        <f>UPPER("Week "&amp;IF(ROUNDUP(DAY(tbl_raw_data[[#This Row],[Updated_date]])/7,0)=5,4,ROUNDUP(DAY(tbl_raw_data[[#This Row],[Updated_date]])/7,0)))</f>
        <v>WEEK 1</v>
      </c>
      <c r="N1485" s="57" t="str">
        <f>UPPER(VLOOKUP(tbl_raw_data[[#This Row],[Analyst]],[1]setting!$A$1:$B$15,2,0))</f>
        <v>RAJ</v>
      </c>
      <c r="O1485" s="57" t="str">
        <f>UPPER(tbl_raw_data[[#This Row],[Outcome]])</f>
        <v>APPROVE</v>
      </c>
      <c r="P1485" s="57" t="str">
        <f>UPPER(tbl_raw_data[[#This Row],[Queue Name]])</f>
        <v>CONSUMER PRE BUREAU</v>
      </c>
      <c r="Q1485" s="57" t="str">
        <f>IF(tbl_raw_data[[#This Row],[time_taken_in_mins]]&lt;=20,"SLA_MET","SLA_NOT_MET")</f>
        <v>SLA_MET</v>
      </c>
    </row>
    <row r="1486" spans="1:17" ht="15" customHeight="1" x14ac:dyDescent="0.25">
      <c r="A1486" s="11" t="s">
        <v>5023</v>
      </c>
      <c r="B1486" s="6">
        <v>45142.429803240739</v>
      </c>
      <c r="C1486" s="7">
        <v>45142.439328703702</v>
      </c>
      <c r="D1486" s="8" t="s">
        <v>209</v>
      </c>
      <c r="E1486" s="10" t="s">
        <v>41</v>
      </c>
      <c r="F1486" s="8" t="s">
        <v>228</v>
      </c>
      <c r="G1486" s="109"/>
      <c r="H14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86" s="48">
        <f>tbl_raw_data[[#This Row],[Date Actioned]]-tbl_raw_data[[#This Row],[Date Tagged]]</f>
        <v>9.5254629632108845E-3</v>
      </c>
      <c r="J1486" s="50">
        <f>HOUR(tbl_raw_data[[#This Row],[time_taken]])*60+MINUTE(tbl_raw_data[[#This Row],[time_taken]])+SECOND(tbl_raw_data[[#This Row],[time_taken]])/60</f>
        <v>13.716666666666667</v>
      </c>
      <c r="K1486" s="54">
        <f>DATE(YEAR(tbl_raw_data[[#This Row],[Date Actioned]]), MONTH(tbl_raw_data[[#This Row],[Date Actioned]]), DAY(tbl_raw_data[[#This Row],[Date Actioned]]))</f>
        <v>45142</v>
      </c>
      <c r="L1486" s="55" t="str">
        <f>UPPER(TEXT(tbl_raw_data[[#This Row],[Updated_date]],"MMMM"))</f>
        <v>AUGUST</v>
      </c>
      <c r="M1486" s="55" t="str">
        <f>UPPER("Week "&amp;IF(ROUNDUP(DAY(tbl_raw_data[[#This Row],[Updated_date]])/7,0)=5,4,ROUNDUP(DAY(tbl_raw_data[[#This Row],[Updated_date]])/7,0)))</f>
        <v>WEEK 1</v>
      </c>
      <c r="N1486" s="57" t="str">
        <f>UPPER(VLOOKUP(tbl_raw_data[[#This Row],[Analyst]],[1]setting!$A$1:$B$15,2,0))</f>
        <v>OUADIR</v>
      </c>
      <c r="O1486" s="57" t="str">
        <f>UPPER(tbl_raw_data[[#This Row],[Outcome]])</f>
        <v>DECLINE</v>
      </c>
      <c r="P1486" s="57" t="str">
        <f>UPPER(tbl_raw_data[[#This Row],[Queue Name]])</f>
        <v>CONSUMER POST BUREAU</v>
      </c>
      <c r="Q1486" s="57" t="str">
        <f>IF(tbl_raw_data[[#This Row],[time_taken_in_mins]]&lt;=20,"SLA_MET","SLA_NOT_MET")</f>
        <v>SLA_MET</v>
      </c>
    </row>
    <row r="1487" spans="1:17" ht="15" customHeight="1" x14ac:dyDescent="0.25">
      <c r="A1487" s="5" t="s">
        <v>1720</v>
      </c>
      <c r="B1487" s="12">
        <v>45142.442523148151</v>
      </c>
      <c r="C1487" s="13">
        <v>45142.447222222225</v>
      </c>
      <c r="D1487" s="14" t="s">
        <v>29</v>
      </c>
      <c r="E1487" s="16" t="s">
        <v>28</v>
      </c>
      <c r="F1487" s="14" t="s">
        <v>55</v>
      </c>
      <c r="G1487" s="106"/>
      <c r="H14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87" s="48">
        <f>tbl_raw_data[[#This Row],[Date Actioned]]-tbl_raw_data[[#This Row],[Date Tagged]]</f>
        <v>4.6990740738692693E-3</v>
      </c>
      <c r="J1487" s="50">
        <f>HOUR(tbl_raw_data[[#This Row],[time_taken]])*60+MINUTE(tbl_raw_data[[#This Row],[time_taken]])+SECOND(tbl_raw_data[[#This Row],[time_taken]])/60</f>
        <v>6.7666666666666666</v>
      </c>
      <c r="K1487" s="54">
        <f>DATE(YEAR(tbl_raw_data[[#This Row],[Date Actioned]]), MONTH(tbl_raw_data[[#This Row],[Date Actioned]]), DAY(tbl_raw_data[[#This Row],[Date Actioned]]))</f>
        <v>45142</v>
      </c>
      <c r="L1487" s="55" t="str">
        <f>UPPER(TEXT(tbl_raw_data[[#This Row],[Updated_date]],"MMMM"))</f>
        <v>AUGUST</v>
      </c>
      <c r="M1487" s="55" t="str">
        <f>UPPER("Week "&amp;IF(ROUNDUP(DAY(tbl_raw_data[[#This Row],[Updated_date]])/7,0)=5,4,ROUNDUP(DAY(tbl_raw_data[[#This Row],[Updated_date]])/7,0)))</f>
        <v>WEEK 1</v>
      </c>
      <c r="N1487" s="57" t="str">
        <f>UPPER(VLOOKUP(tbl_raw_data[[#This Row],[Analyst]],[1]setting!$A$1:$B$15,2,0))</f>
        <v>CAMERON</v>
      </c>
      <c r="O1487" s="57" t="str">
        <f>UPPER(tbl_raw_data[[#This Row],[Outcome]])</f>
        <v>APPROVE</v>
      </c>
      <c r="P1487" s="57" t="str">
        <f>UPPER(tbl_raw_data[[#This Row],[Queue Name]])</f>
        <v>CONSUMER EXISTING</v>
      </c>
      <c r="Q1487" s="57" t="str">
        <f>IF(tbl_raw_data[[#This Row],[time_taken_in_mins]]&lt;=20,"SLA_MET","SLA_NOT_MET")</f>
        <v>SLA_MET</v>
      </c>
    </row>
    <row r="1488" spans="1:17" ht="15" customHeight="1" x14ac:dyDescent="0.25">
      <c r="A1488" s="22" t="s">
        <v>576</v>
      </c>
      <c r="B1488" s="12">
        <v>45142.444016203706</v>
      </c>
      <c r="C1488" s="15">
        <v>45142.446956018517</v>
      </c>
      <c r="D1488" s="16" t="s">
        <v>46</v>
      </c>
      <c r="E1488" s="16" t="s">
        <v>9</v>
      </c>
      <c r="F1488" s="16" t="s">
        <v>18</v>
      </c>
      <c r="G1488" s="107" t="s">
        <v>49</v>
      </c>
      <c r="H14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88" s="48">
        <f>tbl_raw_data[[#This Row],[Date Actioned]]-tbl_raw_data[[#This Row],[Date Tagged]]</f>
        <v>2.9398148108157329E-3</v>
      </c>
      <c r="J1488" s="50">
        <f>HOUR(tbl_raw_data[[#This Row],[time_taken]])*60+MINUTE(tbl_raw_data[[#This Row],[time_taken]])+SECOND(tbl_raw_data[[#This Row],[time_taken]])/60</f>
        <v>4.2333333333333334</v>
      </c>
      <c r="K1488" s="54">
        <f>DATE(YEAR(tbl_raw_data[[#This Row],[Date Actioned]]), MONTH(tbl_raw_data[[#This Row],[Date Actioned]]), DAY(tbl_raw_data[[#This Row],[Date Actioned]]))</f>
        <v>45142</v>
      </c>
      <c r="L1488" s="55" t="str">
        <f>UPPER(TEXT(tbl_raw_data[[#This Row],[Updated_date]],"MMMM"))</f>
        <v>AUGUST</v>
      </c>
      <c r="M1488" s="55" t="str">
        <f>UPPER("Week "&amp;IF(ROUNDUP(DAY(tbl_raw_data[[#This Row],[Updated_date]])/7,0)=5,4,ROUNDUP(DAY(tbl_raw_data[[#This Row],[Updated_date]])/7,0)))</f>
        <v>WEEK 1</v>
      </c>
      <c r="N1488" s="57" t="str">
        <f>UPPER(VLOOKUP(tbl_raw_data[[#This Row],[Analyst]],[1]setting!$A$1:$B$15,2,0))</f>
        <v>RAJ</v>
      </c>
      <c r="O1488" s="57" t="str">
        <f>UPPER(tbl_raw_data[[#This Row],[Outcome]])</f>
        <v>DECLINE</v>
      </c>
      <c r="P1488" s="57" t="str">
        <f>UPPER(tbl_raw_data[[#This Row],[Queue Name]])</f>
        <v>CONSUMER PRE BUREAU</v>
      </c>
      <c r="Q1488" s="57" t="str">
        <f>IF(tbl_raw_data[[#This Row],[time_taken_in_mins]]&lt;=20,"SLA_MET","SLA_NOT_MET")</f>
        <v>SLA_MET</v>
      </c>
    </row>
    <row r="1489" spans="1:17" ht="15" customHeight="1" x14ac:dyDescent="0.25">
      <c r="A1489" s="11" t="s">
        <v>3864</v>
      </c>
      <c r="B1489" s="6">
        <v>45142.444733796299</v>
      </c>
      <c r="C1489" s="9">
        <v>45142.452256944445</v>
      </c>
      <c r="D1489" s="10" t="s">
        <v>13</v>
      </c>
      <c r="E1489" s="10" t="s">
        <v>9</v>
      </c>
      <c r="F1489" s="10" t="s">
        <v>109</v>
      </c>
      <c r="G1489" s="108" t="s">
        <v>67</v>
      </c>
      <c r="H14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89" s="48">
        <f>tbl_raw_data[[#This Row],[Date Actioned]]-tbl_raw_data[[#This Row],[Date Tagged]]</f>
        <v>7.5231481459923089E-3</v>
      </c>
      <c r="J1489" s="50">
        <f>HOUR(tbl_raw_data[[#This Row],[time_taken]])*60+MINUTE(tbl_raw_data[[#This Row],[time_taken]])+SECOND(tbl_raw_data[[#This Row],[time_taken]])/60</f>
        <v>10.833333333333334</v>
      </c>
      <c r="K1489" s="54">
        <f>DATE(YEAR(tbl_raw_data[[#This Row],[Date Actioned]]), MONTH(tbl_raw_data[[#This Row],[Date Actioned]]), DAY(tbl_raw_data[[#This Row],[Date Actioned]]))</f>
        <v>45142</v>
      </c>
      <c r="L1489" s="55" t="str">
        <f>UPPER(TEXT(tbl_raw_data[[#This Row],[Updated_date]],"MMMM"))</f>
        <v>AUGUST</v>
      </c>
      <c r="M1489" s="55" t="str">
        <f>UPPER("Week "&amp;IF(ROUNDUP(DAY(tbl_raw_data[[#This Row],[Updated_date]])/7,0)=5,4,ROUNDUP(DAY(tbl_raw_data[[#This Row],[Updated_date]])/7,0)))</f>
        <v>WEEK 1</v>
      </c>
      <c r="N1489" s="57" t="str">
        <f>UPPER(VLOOKUP(tbl_raw_data[[#This Row],[Analyst]],[1]setting!$A$1:$B$15,2,0))</f>
        <v>NAVED</v>
      </c>
      <c r="O1489" s="57" t="str">
        <f>UPPER(tbl_raw_data[[#This Row],[Outcome]])</f>
        <v>APPROVE</v>
      </c>
      <c r="P1489" s="57" t="str">
        <f>UPPER(tbl_raw_data[[#This Row],[Queue Name]])</f>
        <v>CONSUMER PRE BUREAU</v>
      </c>
      <c r="Q1489" s="57" t="str">
        <f>IF(tbl_raw_data[[#This Row],[time_taken_in_mins]]&lt;=20,"SLA_MET","SLA_NOT_MET")</f>
        <v>SLA_MET</v>
      </c>
    </row>
    <row r="1490" spans="1:17" ht="15" customHeight="1" x14ac:dyDescent="0.25">
      <c r="A1490" s="11" t="s">
        <v>148</v>
      </c>
      <c r="B1490" s="6">
        <v>45142.449097222219</v>
      </c>
      <c r="C1490" s="9">
        <v>45142.450775462959</v>
      </c>
      <c r="D1490" s="10" t="s">
        <v>8</v>
      </c>
      <c r="E1490" s="10" t="s">
        <v>9</v>
      </c>
      <c r="F1490" s="10" t="s">
        <v>18</v>
      </c>
      <c r="G1490" s="108" t="s">
        <v>149</v>
      </c>
      <c r="H14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0" s="48">
        <f>tbl_raw_data[[#This Row],[Date Actioned]]-tbl_raw_data[[#This Row],[Date Tagged]]</f>
        <v>1.6782407401478849E-3</v>
      </c>
      <c r="J1490" s="50">
        <f>HOUR(tbl_raw_data[[#This Row],[time_taken]])*60+MINUTE(tbl_raw_data[[#This Row],[time_taken]])+SECOND(tbl_raw_data[[#This Row],[time_taken]])/60</f>
        <v>2.4166666666666665</v>
      </c>
      <c r="K1490" s="54">
        <f>DATE(YEAR(tbl_raw_data[[#This Row],[Date Actioned]]), MONTH(tbl_raw_data[[#This Row],[Date Actioned]]), DAY(tbl_raw_data[[#This Row],[Date Actioned]]))</f>
        <v>45142</v>
      </c>
      <c r="L1490" s="55" t="str">
        <f>UPPER(TEXT(tbl_raw_data[[#This Row],[Updated_date]],"MMMM"))</f>
        <v>AUGUST</v>
      </c>
      <c r="M1490" s="55" t="str">
        <f>UPPER("Week "&amp;IF(ROUNDUP(DAY(tbl_raw_data[[#This Row],[Updated_date]])/7,0)=5,4,ROUNDUP(DAY(tbl_raw_data[[#This Row],[Updated_date]])/7,0)))</f>
        <v>WEEK 1</v>
      </c>
      <c r="N1490" s="57" t="str">
        <f>UPPER(VLOOKUP(tbl_raw_data[[#This Row],[Analyst]],[1]setting!$A$1:$B$15,2,0))</f>
        <v>RAJ</v>
      </c>
      <c r="O1490" s="57" t="str">
        <f>UPPER(tbl_raw_data[[#This Row],[Outcome]])</f>
        <v>WITHDRAW</v>
      </c>
      <c r="P1490" s="57" t="str">
        <f>UPPER(tbl_raw_data[[#This Row],[Queue Name]])</f>
        <v>CONSUMER PRE BUREAU</v>
      </c>
      <c r="Q1490" s="57" t="str">
        <f>IF(tbl_raw_data[[#This Row],[time_taken_in_mins]]&lt;=20,"SLA_MET","SLA_NOT_MET")</f>
        <v>SLA_MET</v>
      </c>
    </row>
    <row r="1491" spans="1:17" ht="15" customHeight="1" x14ac:dyDescent="0.25">
      <c r="A1491" s="22" t="s">
        <v>3363</v>
      </c>
      <c r="B1491" s="12">
        <v>45142.450509259259</v>
      </c>
      <c r="C1491" s="15">
        <v>45142.457372685189</v>
      </c>
      <c r="D1491" s="16" t="s">
        <v>8</v>
      </c>
      <c r="E1491" s="16" t="s">
        <v>9</v>
      </c>
      <c r="F1491" s="16" t="s">
        <v>14</v>
      </c>
      <c r="G1491" s="107" t="s">
        <v>132</v>
      </c>
      <c r="H14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1" s="48">
        <f>tbl_raw_data[[#This Row],[Date Actioned]]-tbl_raw_data[[#This Row],[Date Tagged]]</f>
        <v>6.8634259296231903E-3</v>
      </c>
      <c r="J1491" s="50">
        <f>HOUR(tbl_raw_data[[#This Row],[time_taken]])*60+MINUTE(tbl_raw_data[[#This Row],[time_taken]])+SECOND(tbl_raw_data[[#This Row],[time_taken]])/60</f>
        <v>9.8833333333333329</v>
      </c>
      <c r="K1491" s="54">
        <f>DATE(YEAR(tbl_raw_data[[#This Row],[Date Actioned]]), MONTH(tbl_raw_data[[#This Row],[Date Actioned]]), DAY(tbl_raw_data[[#This Row],[Date Actioned]]))</f>
        <v>45142</v>
      </c>
      <c r="L1491" s="55" t="str">
        <f>UPPER(TEXT(tbl_raw_data[[#This Row],[Updated_date]],"MMMM"))</f>
        <v>AUGUST</v>
      </c>
      <c r="M1491" s="55" t="str">
        <f>UPPER("Week "&amp;IF(ROUNDUP(DAY(tbl_raw_data[[#This Row],[Updated_date]])/7,0)=5,4,ROUNDUP(DAY(tbl_raw_data[[#This Row],[Updated_date]])/7,0)))</f>
        <v>WEEK 1</v>
      </c>
      <c r="N1491" s="57" t="str">
        <f>UPPER(VLOOKUP(tbl_raw_data[[#This Row],[Analyst]],[1]setting!$A$1:$B$15,2,0))</f>
        <v>HARDIK</v>
      </c>
      <c r="O1491" s="57" t="str">
        <f>UPPER(tbl_raw_data[[#This Row],[Outcome]])</f>
        <v>WITHDRAW</v>
      </c>
      <c r="P1491" s="57" t="str">
        <f>UPPER(tbl_raw_data[[#This Row],[Queue Name]])</f>
        <v>CONSUMER PRE BUREAU</v>
      </c>
      <c r="Q1491" s="57" t="str">
        <f>IF(tbl_raw_data[[#This Row],[time_taken_in_mins]]&lt;=20,"SLA_MET","SLA_NOT_MET")</f>
        <v>SLA_MET</v>
      </c>
    </row>
    <row r="1492" spans="1:17" ht="15" customHeight="1" x14ac:dyDescent="0.25">
      <c r="A1492" s="22" t="s">
        <v>1133</v>
      </c>
      <c r="B1492" s="12">
        <v>45142.456921296296</v>
      </c>
      <c r="C1492" s="13">
        <v>45142.460798611108</v>
      </c>
      <c r="D1492" s="14" t="s">
        <v>29</v>
      </c>
      <c r="E1492" s="16" t="s">
        <v>28</v>
      </c>
      <c r="F1492" s="14" t="s">
        <v>55</v>
      </c>
      <c r="G1492" s="106"/>
      <c r="H14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92" s="48">
        <f>tbl_raw_data[[#This Row],[Date Actioned]]-tbl_raw_data[[#This Row],[Date Tagged]]</f>
        <v>3.8773148116888478E-3</v>
      </c>
      <c r="J1492" s="50">
        <f>HOUR(tbl_raw_data[[#This Row],[time_taken]])*60+MINUTE(tbl_raw_data[[#This Row],[time_taken]])+SECOND(tbl_raw_data[[#This Row],[time_taken]])/60</f>
        <v>5.583333333333333</v>
      </c>
      <c r="K1492" s="54">
        <f>DATE(YEAR(tbl_raw_data[[#This Row],[Date Actioned]]), MONTH(tbl_raw_data[[#This Row],[Date Actioned]]), DAY(tbl_raw_data[[#This Row],[Date Actioned]]))</f>
        <v>45142</v>
      </c>
      <c r="L1492" s="55" t="str">
        <f>UPPER(TEXT(tbl_raw_data[[#This Row],[Updated_date]],"MMMM"))</f>
        <v>AUGUST</v>
      </c>
      <c r="M1492" s="55" t="str">
        <f>UPPER("Week "&amp;IF(ROUNDUP(DAY(tbl_raw_data[[#This Row],[Updated_date]])/7,0)=5,4,ROUNDUP(DAY(tbl_raw_data[[#This Row],[Updated_date]])/7,0)))</f>
        <v>WEEK 1</v>
      </c>
      <c r="N1492" s="57" t="str">
        <f>UPPER(VLOOKUP(tbl_raw_data[[#This Row],[Analyst]],[1]setting!$A$1:$B$15,2,0))</f>
        <v>CAMERON</v>
      </c>
      <c r="O1492" s="57" t="str">
        <f>UPPER(tbl_raw_data[[#This Row],[Outcome]])</f>
        <v>APPROVE</v>
      </c>
      <c r="P1492" s="57" t="str">
        <f>UPPER(tbl_raw_data[[#This Row],[Queue Name]])</f>
        <v>CONSUMER EXISTING</v>
      </c>
      <c r="Q1492" s="57" t="str">
        <f>IF(tbl_raw_data[[#This Row],[time_taken_in_mins]]&lt;=20,"SLA_MET","SLA_NOT_MET")</f>
        <v>SLA_MET</v>
      </c>
    </row>
    <row r="1493" spans="1:17" ht="15" customHeight="1" x14ac:dyDescent="0.25">
      <c r="A1493" s="5" t="s">
        <v>150</v>
      </c>
      <c r="B1493" s="6">
        <v>45142.462106481478</v>
      </c>
      <c r="C1493" s="9">
        <v>45142.463796296295</v>
      </c>
      <c r="D1493" s="10" t="s">
        <v>46</v>
      </c>
      <c r="E1493" s="10" t="s">
        <v>28</v>
      </c>
      <c r="F1493" s="10" t="s">
        <v>18</v>
      </c>
      <c r="G1493" s="108" t="s">
        <v>151</v>
      </c>
      <c r="H14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3" s="48">
        <f>tbl_raw_data[[#This Row],[Date Actioned]]-tbl_raw_data[[#This Row],[Date Tagged]]</f>
        <v>1.6898148169275373E-3</v>
      </c>
      <c r="J1493" s="50">
        <f>HOUR(tbl_raw_data[[#This Row],[time_taken]])*60+MINUTE(tbl_raw_data[[#This Row],[time_taken]])+SECOND(tbl_raw_data[[#This Row],[time_taken]])/60</f>
        <v>2.4333333333333336</v>
      </c>
      <c r="K1493" s="54">
        <f>DATE(YEAR(tbl_raw_data[[#This Row],[Date Actioned]]), MONTH(tbl_raw_data[[#This Row],[Date Actioned]]), DAY(tbl_raw_data[[#This Row],[Date Actioned]]))</f>
        <v>45142</v>
      </c>
      <c r="L1493" s="55" t="str">
        <f>UPPER(TEXT(tbl_raw_data[[#This Row],[Updated_date]],"MMMM"))</f>
        <v>AUGUST</v>
      </c>
      <c r="M1493" s="55" t="str">
        <f>UPPER("Week "&amp;IF(ROUNDUP(DAY(tbl_raw_data[[#This Row],[Updated_date]])/7,0)=5,4,ROUNDUP(DAY(tbl_raw_data[[#This Row],[Updated_date]])/7,0)))</f>
        <v>WEEK 1</v>
      </c>
      <c r="N1493" s="57" t="str">
        <f>UPPER(VLOOKUP(tbl_raw_data[[#This Row],[Analyst]],[1]setting!$A$1:$B$15,2,0))</f>
        <v>RAJ</v>
      </c>
      <c r="O1493" s="57" t="str">
        <f>UPPER(tbl_raw_data[[#This Row],[Outcome]])</f>
        <v>DECLINE</v>
      </c>
      <c r="P1493" s="57" t="str">
        <f>UPPER(tbl_raw_data[[#This Row],[Queue Name]])</f>
        <v>CONSUMER EXISTING</v>
      </c>
      <c r="Q1493" s="57" t="str">
        <f>IF(tbl_raw_data[[#This Row],[time_taken_in_mins]]&lt;=20,"SLA_MET","SLA_NOT_MET")</f>
        <v>SLA_MET</v>
      </c>
    </row>
    <row r="1494" spans="1:17" ht="15" customHeight="1" x14ac:dyDescent="0.25">
      <c r="A1494" s="5" t="s">
        <v>5617</v>
      </c>
      <c r="B1494" s="6">
        <v>45142.463587962964</v>
      </c>
      <c r="C1494" s="9">
        <v>45142.47451388889</v>
      </c>
      <c r="D1494" s="10" t="s">
        <v>8</v>
      </c>
      <c r="E1494" s="10" t="s">
        <v>9</v>
      </c>
      <c r="F1494" s="10" t="s">
        <v>14</v>
      </c>
      <c r="G1494" s="108" t="s">
        <v>5618</v>
      </c>
      <c r="H14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494" s="48">
        <f>tbl_raw_data[[#This Row],[Date Actioned]]-tbl_raw_data[[#This Row],[Date Tagged]]</f>
        <v>1.0925925926130731E-2</v>
      </c>
      <c r="J1494" s="50">
        <f>HOUR(tbl_raw_data[[#This Row],[time_taken]])*60+MINUTE(tbl_raw_data[[#This Row],[time_taken]])+SECOND(tbl_raw_data[[#This Row],[time_taken]])/60</f>
        <v>15.733333333333333</v>
      </c>
      <c r="K1494" s="54">
        <f>DATE(YEAR(tbl_raw_data[[#This Row],[Date Actioned]]), MONTH(tbl_raw_data[[#This Row],[Date Actioned]]), DAY(tbl_raw_data[[#This Row],[Date Actioned]]))</f>
        <v>45142</v>
      </c>
      <c r="L1494" s="55" t="str">
        <f>UPPER(TEXT(tbl_raw_data[[#This Row],[Updated_date]],"MMMM"))</f>
        <v>AUGUST</v>
      </c>
      <c r="M1494" s="55" t="str">
        <f>UPPER("Week "&amp;IF(ROUNDUP(DAY(tbl_raw_data[[#This Row],[Updated_date]])/7,0)=5,4,ROUNDUP(DAY(tbl_raw_data[[#This Row],[Updated_date]])/7,0)))</f>
        <v>WEEK 1</v>
      </c>
      <c r="N1494" s="57" t="str">
        <f>UPPER(VLOOKUP(tbl_raw_data[[#This Row],[Analyst]],[1]setting!$A$1:$B$15,2,0))</f>
        <v>HARDIK</v>
      </c>
      <c r="O1494" s="57" t="str">
        <f>UPPER(tbl_raw_data[[#This Row],[Outcome]])</f>
        <v>WITHDRAW</v>
      </c>
      <c r="P1494" s="57" t="str">
        <f>UPPER(tbl_raw_data[[#This Row],[Queue Name]])</f>
        <v>CONSUMER PRE BUREAU</v>
      </c>
      <c r="Q1494" s="57" t="str">
        <f>IF(tbl_raw_data[[#This Row],[time_taken_in_mins]]&lt;=20,"SLA_MET","SLA_NOT_MET")</f>
        <v>SLA_MET</v>
      </c>
    </row>
    <row r="1495" spans="1:17" ht="15" customHeight="1" x14ac:dyDescent="0.25">
      <c r="A1495" s="5" t="s">
        <v>1349</v>
      </c>
      <c r="B1495" s="6">
        <v>45142.465092592596</v>
      </c>
      <c r="C1495" s="9">
        <v>45142.469282407408</v>
      </c>
      <c r="D1495" s="10" t="s">
        <v>13</v>
      </c>
      <c r="E1495" s="10" t="s">
        <v>28</v>
      </c>
      <c r="F1495" s="10" t="s">
        <v>18</v>
      </c>
      <c r="G1495" s="108" t="s">
        <v>1350</v>
      </c>
      <c r="H14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5" s="48">
        <f>tbl_raw_data[[#This Row],[Date Actioned]]-tbl_raw_data[[#This Row],[Date Tagged]]</f>
        <v>4.1898148119798861E-3</v>
      </c>
      <c r="J1495" s="50">
        <f>HOUR(tbl_raw_data[[#This Row],[time_taken]])*60+MINUTE(tbl_raw_data[[#This Row],[time_taken]])+SECOND(tbl_raw_data[[#This Row],[time_taken]])/60</f>
        <v>6.0333333333333332</v>
      </c>
      <c r="K1495" s="54">
        <f>DATE(YEAR(tbl_raw_data[[#This Row],[Date Actioned]]), MONTH(tbl_raw_data[[#This Row],[Date Actioned]]), DAY(tbl_raw_data[[#This Row],[Date Actioned]]))</f>
        <v>45142</v>
      </c>
      <c r="L1495" s="55" t="str">
        <f>UPPER(TEXT(tbl_raw_data[[#This Row],[Updated_date]],"MMMM"))</f>
        <v>AUGUST</v>
      </c>
      <c r="M1495" s="55" t="str">
        <f>UPPER("Week "&amp;IF(ROUNDUP(DAY(tbl_raw_data[[#This Row],[Updated_date]])/7,0)=5,4,ROUNDUP(DAY(tbl_raw_data[[#This Row],[Updated_date]])/7,0)))</f>
        <v>WEEK 1</v>
      </c>
      <c r="N1495" s="57" t="str">
        <f>UPPER(VLOOKUP(tbl_raw_data[[#This Row],[Analyst]],[1]setting!$A$1:$B$15,2,0))</f>
        <v>RAJ</v>
      </c>
      <c r="O1495" s="57" t="str">
        <f>UPPER(tbl_raw_data[[#This Row],[Outcome]])</f>
        <v>APPROVE</v>
      </c>
      <c r="P1495" s="57" t="str">
        <f>UPPER(tbl_raw_data[[#This Row],[Queue Name]])</f>
        <v>CONSUMER EXISTING</v>
      </c>
      <c r="Q1495" s="57" t="str">
        <f>IF(tbl_raw_data[[#This Row],[time_taken_in_mins]]&lt;=20,"SLA_MET","SLA_NOT_MET")</f>
        <v>SLA_MET</v>
      </c>
    </row>
    <row r="1496" spans="1:17" ht="15" customHeight="1" x14ac:dyDescent="0.25">
      <c r="A1496" s="11" t="s">
        <v>4413</v>
      </c>
      <c r="B1496" s="12">
        <v>45142.467986111114</v>
      </c>
      <c r="C1496" s="13">
        <v>45142.476400462961</v>
      </c>
      <c r="D1496" s="14" t="s">
        <v>29</v>
      </c>
      <c r="E1496" s="16" t="s">
        <v>28</v>
      </c>
      <c r="F1496" s="14" t="s">
        <v>55</v>
      </c>
      <c r="G1496" s="106"/>
      <c r="H14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496" s="48">
        <f>tbl_raw_data[[#This Row],[Date Actioned]]-tbl_raw_data[[#This Row],[Date Tagged]]</f>
        <v>8.4143518470227718E-3</v>
      </c>
      <c r="J1496" s="50">
        <f>HOUR(tbl_raw_data[[#This Row],[time_taken]])*60+MINUTE(tbl_raw_data[[#This Row],[time_taken]])+SECOND(tbl_raw_data[[#This Row],[time_taken]])/60</f>
        <v>12.116666666666667</v>
      </c>
      <c r="K1496" s="54">
        <f>DATE(YEAR(tbl_raw_data[[#This Row],[Date Actioned]]), MONTH(tbl_raw_data[[#This Row],[Date Actioned]]), DAY(tbl_raw_data[[#This Row],[Date Actioned]]))</f>
        <v>45142</v>
      </c>
      <c r="L1496" s="55" t="str">
        <f>UPPER(TEXT(tbl_raw_data[[#This Row],[Updated_date]],"MMMM"))</f>
        <v>AUGUST</v>
      </c>
      <c r="M1496" s="55" t="str">
        <f>UPPER("Week "&amp;IF(ROUNDUP(DAY(tbl_raw_data[[#This Row],[Updated_date]])/7,0)=5,4,ROUNDUP(DAY(tbl_raw_data[[#This Row],[Updated_date]])/7,0)))</f>
        <v>WEEK 1</v>
      </c>
      <c r="N1496" s="57" t="str">
        <f>UPPER(VLOOKUP(tbl_raw_data[[#This Row],[Analyst]],[1]setting!$A$1:$B$15,2,0))</f>
        <v>CAMERON</v>
      </c>
      <c r="O1496" s="57" t="str">
        <f>UPPER(tbl_raw_data[[#This Row],[Outcome]])</f>
        <v>APPROVE</v>
      </c>
      <c r="P1496" s="57" t="str">
        <f>UPPER(tbl_raw_data[[#This Row],[Queue Name]])</f>
        <v>CONSUMER EXISTING</v>
      </c>
      <c r="Q1496" s="57" t="str">
        <f>IF(tbl_raw_data[[#This Row],[time_taken_in_mins]]&lt;=20,"SLA_MET","SLA_NOT_MET")</f>
        <v>SLA_MET</v>
      </c>
    </row>
    <row r="1497" spans="1:17" ht="15" customHeight="1" x14ac:dyDescent="0.25">
      <c r="A1497" s="22" t="s">
        <v>2727</v>
      </c>
      <c r="B1497" s="6">
        <v>45142.469849537039</v>
      </c>
      <c r="C1497" s="9">
        <v>45142.475821759261</v>
      </c>
      <c r="D1497" s="10" t="s">
        <v>13</v>
      </c>
      <c r="E1497" s="10" t="s">
        <v>9</v>
      </c>
      <c r="F1497" s="10" t="s">
        <v>109</v>
      </c>
      <c r="G1497" s="108" t="s">
        <v>67</v>
      </c>
      <c r="H14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7" s="48">
        <f>tbl_raw_data[[#This Row],[Date Actioned]]-tbl_raw_data[[#This Row],[Date Tagged]]</f>
        <v>5.9722222213167697E-3</v>
      </c>
      <c r="J1497" s="50">
        <f>HOUR(tbl_raw_data[[#This Row],[time_taken]])*60+MINUTE(tbl_raw_data[[#This Row],[time_taken]])+SECOND(tbl_raw_data[[#This Row],[time_taken]])/60</f>
        <v>8.6</v>
      </c>
      <c r="K1497" s="54">
        <f>DATE(YEAR(tbl_raw_data[[#This Row],[Date Actioned]]), MONTH(tbl_raw_data[[#This Row],[Date Actioned]]), DAY(tbl_raw_data[[#This Row],[Date Actioned]]))</f>
        <v>45142</v>
      </c>
      <c r="L1497" s="55" t="str">
        <f>UPPER(TEXT(tbl_raw_data[[#This Row],[Updated_date]],"MMMM"))</f>
        <v>AUGUST</v>
      </c>
      <c r="M1497" s="55" t="str">
        <f>UPPER("Week "&amp;IF(ROUNDUP(DAY(tbl_raw_data[[#This Row],[Updated_date]])/7,0)=5,4,ROUNDUP(DAY(tbl_raw_data[[#This Row],[Updated_date]])/7,0)))</f>
        <v>WEEK 1</v>
      </c>
      <c r="N1497" s="57" t="str">
        <f>UPPER(VLOOKUP(tbl_raw_data[[#This Row],[Analyst]],[1]setting!$A$1:$B$15,2,0))</f>
        <v>NAVED</v>
      </c>
      <c r="O1497" s="57" t="str">
        <f>UPPER(tbl_raw_data[[#This Row],[Outcome]])</f>
        <v>APPROVE</v>
      </c>
      <c r="P1497" s="57" t="str">
        <f>UPPER(tbl_raw_data[[#This Row],[Queue Name]])</f>
        <v>CONSUMER PRE BUREAU</v>
      </c>
      <c r="Q1497" s="57" t="str">
        <f>IF(tbl_raw_data[[#This Row],[time_taken_in_mins]]&lt;=20,"SLA_MET","SLA_NOT_MET")</f>
        <v>SLA_MET</v>
      </c>
    </row>
    <row r="1498" spans="1:17" ht="15" customHeight="1" x14ac:dyDescent="0.25">
      <c r="A1498" s="5" t="s">
        <v>101</v>
      </c>
      <c r="B1498" s="12">
        <v>45142.471250000002</v>
      </c>
      <c r="C1498" s="15">
        <v>45142.472708333335</v>
      </c>
      <c r="D1498" s="16" t="s">
        <v>13</v>
      </c>
      <c r="E1498" s="16" t="s">
        <v>28</v>
      </c>
      <c r="F1498" s="16" t="s">
        <v>18</v>
      </c>
      <c r="G1498" s="107" t="s">
        <v>53</v>
      </c>
      <c r="H14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498" s="48">
        <f>tbl_raw_data[[#This Row],[Date Actioned]]-tbl_raw_data[[#This Row],[Date Tagged]]</f>
        <v>1.4583333322661929E-3</v>
      </c>
      <c r="J1498" s="50">
        <f>HOUR(tbl_raw_data[[#This Row],[time_taken]])*60+MINUTE(tbl_raw_data[[#This Row],[time_taken]])+SECOND(tbl_raw_data[[#This Row],[time_taken]])/60</f>
        <v>2.1</v>
      </c>
      <c r="K1498" s="54">
        <f>DATE(YEAR(tbl_raw_data[[#This Row],[Date Actioned]]), MONTH(tbl_raw_data[[#This Row],[Date Actioned]]), DAY(tbl_raw_data[[#This Row],[Date Actioned]]))</f>
        <v>45142</v>
      </c>
      <c r="L1498" s="55" t="str">
        <f>UPPER(TEXT(tbl_raw_data[[#This Row],[Updated_date]],"MMMM"))</f>
        <v>AUGUST</v>
      </c>
      <c r="M1498" s="55" t="str">
        <f>UPPER("Week "&amp;IF(ROUNDUP(DAY(tbl_raw_data[[#This Row],[Updated_date]])/7,0)=5,4,ROUNDUP(DAY(tbl_raw_data[[#This Row],[Updated_date]])/7,0)))</f>
        <v>WEEK 1</v>
      </c>
      <c r="N1498" s="57" t="str">
        <f>UPPER(VLOOKUP(tbl_raw_data[[#This Row],[Analyst]],[1]setting!$A$1:$B$15,2,0))</f>
        <v>RAJ</v>
      </c>
      <c r="O1498" s="57" t="str">
        <f>UPPER(tbl_raw_data[[#This Row],[Outcome]])</f>
        <v>APPROVE</v>
      </c>
      <c r="P1498" s="57" t="str">
        <f>UPPER(tbl_raw_data[[#This Row],[Queue Name]])</f>
        <v>CONSUMER EXISTING</v>
      </c>
      <c r="Q1498" s="57" t="str">
        <f>IF(tbl_raw_data[[#This Row],[time_taken_in_mins]]&lt;=20,"SLA_MET","SLA_NOT_MET")</f>
        <v>SLA_MET</v>
      </c>
    </row>
    <row r="1499" spans="1:17" ht="15" customHeight="1" x14ac:dyDescent="0.25">
      <c r="A1499" s="11" t="s">
        <v>220</v>
      </c>
      <c r="B1499" s="12">
        <v>45142.480219907404</v>
      </c>
      <c r="C1499" s="15">
        <v>45142.482222222221</v>
      </c>
      <c r="D1499" s="16" t="s">
        <v>8</v>
      </c>
      <c r="E1499" s="16" t="s">
        <v>41</v>
      </c>
      <c r="F1499" s="16" t="s">
        <v>109</v>
      </c>
      <c r="G1499" s="107" t="s">
        <v>221</v>
      </c>
      <c r="H14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499" s="48">
        <f>tbl_raw_data[[#This Row],[Date Actioned]]-tbl_raw_data[[#This Row],[Date Tagged]]</f>
        <v>2.0023148172185756E-3</v>
      </c>
      <c r="J1499" s="50">
        <f>HOUR(tbl_raw_data[[#This Row],[time_taken]])*60+MINUTE(tbl_raw_data[[#This Row],[time_taken]])+SECOND(tbl_raw_data[[#This Row],[time_taken]])/60</f>
        <v>2.8833333333333333</v>
      </c>
      <c r="K1499" s="54">
        <f>DATE(YEAR(tbl_raw_data[[#This Row],[Date Actioned]]), MONTH(tbl_raw_data[[#This Row],[Date Actioned]]), DAY(tbl_raw_data[[#This Row],[Date Actioned]]))</f>
        <v>45142</v>
      </c>
      <c r="L1499" s="55" t="str">
        <f>UPPER(TEXT(tbl_raw_data[[#This Row],[Updated_date]],"MMMM"))</f>
        <v>AUGUST</v>
      </c>
      <c r="M1499" s="55" t="str">
        <f>UPPER("Week "&amp;IF(ROUNDUP(DAY(tbl_raw_data[[#This Row],[Updated_date]])/7,0)=5,4,ROUNDUP(DAY(tbl_raw_data[[#This Row],[Updated_date]])/7,0)))</f>
        <v>WEEK 1</v>
      </c>
      <c r="N1499" s="57" t="str">
        <f>UPPER(VLOOKUP(tbl_raw_data[[#This Row],[Analyst]],[1]setting!$A$1:$B$15,2,0))</f>
        <v>NAVED</v>
      </c>
      <c r="O1499" s="57" t="str">
        <f>UPPER(tbl_raw_data[[#This Row],[Outcome]])</f>
        <v>WITHDRAW</v>
      </c>
      <c r="P1499" s="57" t="str">
        <f>UPPER(tbl_raw_data[[#This Row],[Queue Name]])</f>
        <v>CONSUMER POST BUREAU</v>
      </c>
      <c r="Q1499" s="57" t="str">
        <f>IF(tbl_raw_data[[#This Row],[time_taken_in_mins]]&lt;=20,"SLA_MET","SLA_NOT_MET")</f>
        <v>SLA_MET</v>
      </c>
    </row>
    <row r="1500" spans="1:17" ht="15" customHeight="1" x14ac:dyDescent="0.25">
      <c r="A1500" s="11" t="s">
        <v>118</v>
      </c>
      <c r="B1500" s="6">
        <v>45142.481689814813</v>
      </c>
      <c r="C1500" s="9">
        <v>45142.483206018522</v>
      </c>
      <c r="D1500" s="10" t="s">
        <v>13</v>
      </c>
      <c r="E1500" s="10" t="s">
        <v>9</v>
      </c>
      <c r="F1500" s="10" t="s">
        <v>18</v>
      </c>
      <c r="G1500" s="108" t="s">
        <v>19</v>
      </c>
      <c r="H15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0" s="48">
        <f>tbl_raw_data[[#This Row],[Date Actioned]]-tbl_raw_data[[#This Row],[Date Tagged]]</f>
        <v>1.5162037088884972E-3</v>
      </c>
      <c r="J1500" s="50">
        <f>HOUR(tbl_raw_data[[#This Row],[time_taken]])*60+MINUTE(tbl_raw_data[[#This Row],[time_taken]])+SECOND(tbl_raw_data[[#This Row],[time_taken]])/60</f>
        <v>2.1833333333333331</v>
      </c>
      <c r="K1500" s="54">
        <f>DATE(YEAR(tbl_raw_data[[#This Row],[Date Actioned]]), MONTH(tbl_raw_data[[#This Row],[Date Actioned]]), DAY(tbl_raw_data[[#This Row],[Date Actioned]]))</f>
        <v>45142</v>
      </c>
      <c r="L1500" s="55" t="str">
        <f>UPPER(TEXT(tbl_raw_data[[#This Row],[Updated_date]],"MMMM"))</f>
        <v>AUGUST</v>
      </c>
      <c r="M1500" s="55" t="str">
        <f>UPPER("Week "&amp;IF(ROUNDUP(DAY(tbl_raw_data[[#This Row],[Updated_date]])/7,0)=5,4,ROUNDUP(DAY(tbl_raw_data[[#This Row],[Updated_date]])/7,0)))</f>
        <v>WEEK 1</v>
      </c>
      <c r="N1500" s="57" t="str">
        <f>UPPER(VLOOKUP(tbl_raw_data[[#This Row],[Analyst]],[1]setting!$A$1:$B$15,2,0))</f>
        <v>RAJ</v>
      </c>
      <c r="O1500" s="57" t="str">
        <f>UPPER(tbl_raw_data[[#This Row],[Outcome]])</f>
        <v>APPROVE</v>
      </c>
      <c r="P1500" s="57" t="str">
        <f>UPPER(tbl_raw_data[[#This Row],[Queue Name]])</f>
        <v>CONSUMER PRE BUREAU</v>
      </c>
      <c r="Q1500" s="57" t="str">
        <f>IF(tbl_raw_data[[#This Row],[time_taken_in_mins]]&lt;=20,"SLA_MET","SLA_NOT_MET")</f>
        <v>SLA_MET</v>
      </c>
    </row>
    <row r="1501" spans="1:17" ht="15" customHeight="1" x14ac:dyDescent="0.25">
      <c r="A1501" s="22" t="s">
        <v>1481</v>
      </c>
      <c r="B1501" s="6">
        <v>45142.484282407408</v>
      </c>
      <c r="C1501" s="9">
        <v>45142.488692129627</v>
      </c>
      <c r="D1501" s="10" t="s">
        <v>8</v>
      </c>
      <c r="E1501" s="10" t="s">
        <v>9</v>
      </c>
      <c r="F1501" s="10" t="s">
        <v>14</v>
      </c>
      <c r="G1501" s="108" t="s">
        <v>1482</v>
      </c>
      <c r="H15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01" s="48">
        <f>tbl_raw_data[[#This Row],[Date Actioned]]-tbl_raw_data[[#This Row],[Date Tagged]]</f>
        <v>4.4097222198615782E-3</v>
      </c>
      <c r="J1501" s="50">
        <f>HOUR(tbl_raw_data[[#This Row],[time_taken]])*60+MINUTE(tbl_raw_data[[#This Row],[time_taken]])+SECOND(tbl_raw_data[[#This Row],[time_taken]])/60</f>
        <v>6.35</v>
      </c>
      <c r="K1501" s="54">
        <f>DATE(YEAR(tbl_raw_data[[#This Row],[Date Actioned]]), MONTH(tbl_raw_data[[#This Row],[Date Actioned]]), DAY(tbl_raw_data[[#This Row],[Date Actioned]]))</f>
        <v>45142</v>
      </c>
      <c r="L1501" s="55" t="str">
        <f>UPPER(TEXT(tbl_raw_data[[#This Row],[Updated_date]],"MMMM"))</f>
        <v>AUGUST</v>
      </c>
      <c r="M1501" s="55" t="str">
        <f>UPPER("Week "&amp;IF(ROUNDUP(DAY(tbl_raw_data[[#This Row],[Updated_date]])/7,0)=5,4,ROUNDUP(DAY(tbl_raw_data[[#This Row],[Updated_date]])/7,0)))</f>
        <v>WEEK 1</v>
      </c>
      <c r="N1501" s="57" t="str">
        <f>UPPER(VLOOKUP(tbl_raw_data[[#This Row],[Analyst]],[1]setting!$A$1:$B$15,2,0))</f>
        <v>HARDIK</v>
      </c>
      <c r="O1501" s="57" t="str">
        <f>UPPER(tbl_raw_data[[#This Row],[Outcome]])</f>
        <v>WITHDRAW</v>
      </c>
      <c r="P1501" s="57" t="str">
        <f>UPPER(tbl_raw_data[[#This Row],[Queue Name]])</f>
        <v>CONSUMER PRE BUREAU</v>
      </c>
      <c r="Q1501" s="57" t="str">
        <f>IF(tbl_raw_data[[#This Row],[time_taken_in_mins]]&lt;=20,"SLA_MET","SLA_NOT_MET")</f>
        <v>SLA_MET</v>
      </c>
    </row>
    <row r="1502" spans="1:17" ht="15" customHeight="1" x14ac:dyDescent="0.25">
      <c r="A1502" s="22" t="s">
        <v>1252</v>
      </c>
      <c r="B1502" s="12">
        <v>45142.486122685186</v>
      </c>
      <c r="C1502" s="15">
        <v>45142.490162037036</v>
      </c>
      <c r="D1502" s="16" t="s">
        <v>13</v>
      </c>
      <c r="E1502" s="16" t="s">
        <v>41</v>
      </c>
      <c r="F1502" s="16" t="s">
        <v>18</v>
      </c>
      <c r="G1502" s="107" t="s">
        <v>21</v>
      </c>
      <c r="H15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2" s="48">
        <f>tbl_raw_data[[#This Row],[Date Actioned]]-tbl_raw_data[[#This Row],[Date Tagged]]</f>
        <v>4.0393518502241932E-3</v>
      </c>
      <c r="J1502" s="50">
        <f>HOUR(tbl_raw_data[[#This Row],[time_taken]])*60+MINUTE(tbl_raw_data[[#This Row],[time_taken]])+SECOND(tbl_raw_data[[#This Row],[time_taken]])/60</f>
        <v>5.8166666666666664</v>
      </c>
      <c r="K1502" s="54">
        <f>DATE(YEAR(tbl_raw_data[[#This Row],[Date Actioned]]), MONTH(tbl_raw_data[[#This Row],[Date Actioned]]), DAY(tbl_raw_data[[#This Row],[Date Actioned]]))</f>
        <v>45142</v>
      </c>
      <c r="L1502" s="55" t="str">
        <f>UPPER(TEXT(tbl_raw_data[[#This Row],[Updated_date]],"MMMM"))</f>
        <v>AUGUST</v>
      </c>
      <c r="M1502" s="55" t="str">
        <f>UPPER("Week "&amp;IF(ROUNDUP(DAY(tbl_raw_data[[#This Row],[Updated_date]])/7,0)=5,4,ROUNDUP(DAY(tbl_raw_data[[#This Row],[Updated_date]])/7,0)))</f>
        <v>WEEK 1</v>
      </c>
      <c r="N1502" s="57" t="str">
        <f>UPPER(VLOOKUP(tbl_raw_data[[#This Row],[Analyst]],[1]setting!$A$1:$B$15,2,0))</f>
        <v>RAJ</v>
      </c>
      <c r="O1502" s="57" t="str">
        <f>UPPER(tbl_raw_data[[#This Row],[Outcome]])</f>
        <v>APPROVE</v>
      </c>
      <c r="P1502" s="57" t="str">
        <f>UPPER(tbl_raw_data[[#This Row],[Queue Name]])</f>
        <v>CONSUMER POST BUREAU</v>
      </c>
      <c r="Q1502" s="57" t="str">
        <f>IF(tbl_raw_data[[#This Row],[time_taken_in_mins]]&lt;=20,"SLA_MET","SLA_NOT_MET")</f>
        <v>SLA_MET</v>
      </c>
    </row>
    <row r="1503" spans="1:17" ht="15" customHeight="1" x14ac:dyDescent="0.25">
      <c r="A1503" s="5" t="s">
        <v>4345</v>
      </c>
      <c r="B1503" s="12">
        <v>45142.489305555559</v>
      </c>
      <c r="C1503" s="13">
        <v>45142.49759259259</v>
      </c>
      <c r="D1503" s="14" t="s">
        <v>40</v>
      </c>
      <c r="E1503" s="16" t="s">
        <v>41</v>
      </c>
      <c r="F1503" s="14" t="s">
        <v>73</v>
      </c>
      <c r="G1503" s="106"/>
      <c r="H15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03" s="48">
        <f>tbl_raw_data[[#This Row],[Date Actioned]]-tbl_raw_data[[#This Row],[Date Tagged]]</f>
        <v>8.287037031550426E-3</v>
      </c>
      <c r="J1503" s="50">
        <f>HOUR(tbl_raw_data[[#This Row],[time_taken]])*60+MINUTE(tbl_raw_data[[#This Row],[time_taken]])+SECOND(tbl_raw_data[[#This Row],[time_taken]])/60</f>
        <v>11.933333333333334</v>
      </c>
      <c r="K1503" s="54">
        <f>DATE(YEAR(tbl_raw_data[[#This Row],[Date Actioned]]), MONTH(tbl_raw_data[[#This Row],[Date Actioned]]), DAY(tbl_raw_data[[#This Row],[Date Actioned]]))</f>
        <v>45142</v>
      </c>
      <c r="L1503" s="55" t="str">
        <f>UPPER(TEXT(tbl_raw_data[[#This Row],[Updated_date]],"MMMM"))</f>
        <v>AUGUST</v>
      </c>
      <c r="M1503" s="55" t="str">
        <f>UPPER("Week "&amp;IF(ROUNDUP(DAY(tbl_raw_data[[#This Row],[Updated_date]])/7,0)=5,4,ROUNDUP(DAY(tbl_raw_data[[#This Row],[Updated_date]])/7,0)))</f>
        <v>WEEK 1</v>
      </c>
      <c r="N1503" s="57" t="str">
        <f>UPPER(VLOOKUP(tbl_raw_data[[#This Row],[Analyst]],[1]setting!$A$1:$B$15,2,0))</f>
        <v>SHAHID</v>
      </c>
      <c r="O1503" s="57" t="str">
        <f>UPPER(tbl_raw_data[[#This Row],[Outcome]])</f>
        <v>WITHDRAW</v>
      </c>
      <c r="P1503" s="57" t="str">
        <f>UPPER(tbl_raw_data[[#This Row],[Queue Name]])</f>
        <v>CONSUMER POST BUREAU</v>
      </c>
      <c r="Q1503" s="57" t="str">
        <f>IF(tbl_raw_data[[#This Row],[time_taken_in_mins]]&lt;=20,"SLA_MET","SLA_NOT_MET")</f>
        <v>SLA_MET</v>
      </c>
    </row>
    <row r="1504" spans="1:17" ht="15" customHeight="1" x14ac:dyDescent="0.25">
      <c r="A1504" s="5" t="s">
        <v>4955</v>
      </c>
      <c r="B1504" s="6">
        <v>45142.49</v>
      </c>
      <c r="C1504" s="7">
        <v>45142.499363425923</v>
      </c>
      <c r="D1504" s="8" t="s">
        <v>29</v>
      </c>
      <c r="E1504" s="10" t="s">
        <v>28</v>
      </c>
      <c r="F1504" s="8" t="s">
        <v>228</v>
      </c>
      <c r="G1504" s="109"/>
      <c r="H15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04" s="48">
        <f>tbl_raw_data[[#This Row],[Date Actioned]]-tbl_raw_data[[#This Row],[Date Tagged]]</f>
        <v>9.3634259246755391E-3</v>
      </c>
      <c r="J1504" s="50">
        <f>HOUR(tbl_raw_data[[#This Row],[time_taken]])*60+MINUTE(tbl_raw_data[[#This Row],[time_taken]])+SECOND(tbl_raw_data[[#This Row],[time_taken]])/60</f>
        <v>13.483333333333333</v>
      </c>
      <c r="K1504" s="54">
        <f>DATE(YEAR(tbl_raw_data[[#This Row],[Date Actioned]]), MONTH(tbl_raw_data[[#This Row],[Date Actioned]]), DAY(tbl_raw_data[[#This Row],[Date Actioned]]))</f>
        <v>45142</v>
      </c>
      <c r="L1504" s="55" t="str">
        <f>UPPER(TEXT(tbl_raw_data[[#This Row],[Updated_date]],"MMMM"))</f>
        <v>AUGUST</v>
      </c>
      <c r="M1504" s="55" t="str">
        <f>UPPER("Week "&amp;IF(ROUNDUP(DAY(tbl_raw_data[[#This Row],[Updated_date]])/7,0)=5,4,ROUNDUP(DAY(tbl_raw_data[[#This Row],[Updated_date]])/7,0)))</f>
        <v>WEEK 1</v>
      </c>
      <c r="N1504" s="57" t="str">
        <f>UPPER(VLOOKUP(tbl_raw_data[[#This Row],[Analyst]],[1]setting!$A$1:$B$15,2,0))</f>
        <v>OUADIR</v>
      </c>
      <c r="O1504" s="57" t="str">
        <f>UPPER(tbl_raw_data[[#This Row],[Outcome]])</f>
        <v>APPROVE</v>
      </c>
      <c r="P1504" s="57" t="str">
        <f>UPPER(tbl_raw_data[[#This Row],[Queue Name]])</f>
        <v>CONSUMER EXISTING</v>
      </c>
      <c r="Q1504" s="57" t="str">
        <f>IF(tbl_raw_data[[#This Row],[time_taken_in_mins]]&lt;=20,"SLA_MET","SLA_NOT_MET")</f>
        <v>SLA_MET</v>
      </c>
    </row>
    <row r="1505" spans="1:17" ht="15" customHeight="1" x14ac:dyDescent="0.25">
      <c r="A1505" s="11" t="s">
        <v>92</v>
      </c>
      <c r="B1505" s="12">
        <v>45142.493923611109</v>
      </c>
      <c r="C1505" s="15">
        <v>45142.495347222219</v>
      </c>
      <c r="D1505" s="16" t="s">
        <v>13</v>
      </c>
      <c r="E1505" s="16" t="s">
        <v>28</v>
      </c>
      <c r="F1505" s="16" t="s">
        <v>18</v>
      </c>
      <c r="G1505" s="107" t="s">
        <v>29</v>
      </c>
      <c r="H15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5" s="48">
        <f>tbl_raw_data[[#This Row],[Date Actioned]]-tbl_raw_data[[#This Row],[Date Tagged]]</f>
        <v>1.4236111092031933E-3</v>
      </c>
      <c r="J1505" s="50">
        <f>HOUR(tbl_raw_data[[#This Row],[time_taken]])*60+MINUTE(tbl_raw_data[[#This Row],[time_taken]])+SECOND(tbl_raw_data[[#This Row],[time_taken]])/60</f>
        <v>2.0499999999999998</v>
      </c>
      <c r="K1505" s="54">
        <f>DATE(YEAR(tbl_raw_data[[#This Row],[Date Actioned]]), MONTH(tbl_raw_data[[#This Row],[Date Actioned]]), DAY(tbl_raw_data[[#This Row],[Date Actioned]]))</f>
        <v>45142</v>
      </c>
      <c r="L1505" s="55" t="str">
        <f>UPPER(TEXT(tbl_raw_data[[#This Row],[Updated_date]],"MMMM"))</f>
        <v>AUGUST</v>
      </c>
      <c r="M1505" s="55" t="str">
        <f>UPPER("Week "&amp;IF(ROUNDUP(DAY(tbl_raw_data[[#This Row],[Updated_date]])/7,0)=5,4,ROUNDUP(DAY(tbl_raw_data[[#This Row],[Updated_date]])/7,0)))</f>
        <v>WEEK 1</v>
      </c>
      <c r="N1505" s="57" t="str">
        <f>UPPER(VLOOKUP(tbl_raw_data[[#This Row],[Analyst]],[1]setting!$A$1:$B$15,2,0))</f>
        <v>RAJ</v>
      </c>
      <c r="O1505" s="57" t="str">
        <f>UPPER(tbl_raw_data[[#This Row],[Outcome]])</f>
        <v>APPROVE</v>
      </c>
      <c r="P1505" s="57" t="str">
        <f>UPPER(tbl_raw_data[[#This Row],[Queue Name]])</f>
        <v>CONSUMER EXISTING</v>
      </c>
      <c r="Q1505" s="57" t="str">
        <f>IF(tbl_raw_data[[#This Row],[time_taken_in_mins]]&lt;=20,"SLA_MET","SLA_NOT_MET")</f>
        <v>SLA_MET</v>
      </c>
    </row>
    <row r="1506" spans="1:17" ht="15" customHeight="1" x14ac:dyDescent="0.25">
      <c r="A1506" s="22" t="s">
        <v>3393</v>
      </c>
      <c r="B1506" s="6">
        <v>45142.494699074072</v>
      </c>
      <c r="C1506" s="9">
        <v>45142.501608796294</v>
      </c>
      <c r="D1506" s="10" t="s">
        <v>13</v>
      </c>
      <c r="E1506" s="10" t="s">
        <v>28</v>
      </c>
      <c r="F1506" s="10" t="s">
        <v>14</v>
      </c>
      <c r="G1506" s="108" t="s">
        <v>29</v>
      </c>
      <c r="H15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6" s="48">
        <f>tbl_raw_data[[#This Row],[Date Actioned]]-tbl_raw_data[[#This Row],[Date Tagged]]</f>
        <v>6.9097222221898846E-3</v>
      </c>
      <c r="J1506" s="50">
        <f>HOUR(tbl_raw_data[[#This Row],[time_taken]])*60+MINUTE(tbl_raw_data[[#This Row],[time_taken]])+SECOND(tbl_raw_data[[#This Row],[time_taken]])/60</f>
        <v>9.9499999999999993</v>
      </c>
      <c r="K1506" s="54">
        <f>DATE(YEAR(tbl_raw_data[[#This Row],[Date Actioned]]), MONTH(tbl_raw_data[[#This Row],[Date Actioned]]), DAY(tbl_raw_data[[#This Row],[Date Actioned]]))</f>
        <v>45142</v>
      </c>
      <c r="L1506" s="55" t="str">
        <f>UPPER(TEXT(tbl_raw_data[[#This Row],[Updated_date]],"MMMM"))</f>
        <v>AUGUST</v>
      </c>
      <c r="M1506" s="55" t="str">
        <f>UPPER("Week "&amp;IF(ROUNDUP(DAY(tbl_raw_data[[#This Row],[Updated_date]])/7,0)=5,4,ROUNDUP(DAY(tbl_raw_data[[#This Row],[Updated_date]])/7,0)))</f>
        <v>WEEK 1</v>
      </c>
      <c r="N1506" s="57" t="str">
        <f>UPPER(VLOOKUP(tbl_raw_data[[#This Row],[Analyst]],[1]setting!$A$1:$B$15,2,0))</f>
        <v>HARDIK</v>
      </c>
      <c r="O1506" s="57" t="str">
        <f>UPPER(tbl_raw_data[[#This Row],[Outcome]])</f>
        <v>APPROVE</v>
      </c>
      <c r="P1506" s="57" t="str">
        <f>UPPER(tbl_raw_data[[#This Row],[Queue Name]])</f>
        <v>CONSUMER EXISTING</v>
      </c>
      <c r="Q1506" s="57" t="str">
        <f>IF(tbl_raw_data[[#This Row],[time_taken_in_mins]]&lt;=20,"SLA_MET","SLA_NOT_MET")</f>
        <v>SLA_MET</v>
      </c>
    </row>
    <row r="1507" spans="1:17" ht="15" customHeight="1" x14ac:dyDescent="0.25">
      <c r="A1507" s="5" t="s">
        <v>1091</v>
      </c>
      <c r="B1507" s="12">
        <v>45142.498391203706</v>
      </c>
      <c r="C1507" s="15">
        <v>45142.502187500002</v>
      </c>
      <c r="D1507" s="16" t="s">
        <v>13</v>
      </c>
      <c r="E1507" s="16" t="s">
        <v>41</v>
      </c>
      <c r="F1507" s="16" t="s">
        <v>18</v>
      </c>
      <c r="G1507" s="107" t="s">
        <v>67</v>
      </c>
      <c r="H15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07" s="48">
        <f>tbl_raw_data[[#This Row],[Date Actioned]]-tbl_raw_data[[#This Row],[Date Tagged]]</f>
        <v>3.796296296059154E-3</v>
      </c>
      <c r="J1507" s="50">
        <f>HOUR(tbl_raw_data[[#This Row],[time_taken]])*60+MINUTE(tbl_raw_data[[#This Row],[time_taken]])+SECOND(tbl_raw_data[[#This Row],[time_taken]])/60</f>
        <v>5.4666666666666668</v>
      </c>
      <c r="K1507" s="54">
        <f>DATE(YEAR(tbl_raw_data[[#This Row],[Date Actioned]]), MONTH(tbl_raw_data[[#This Row],[Date Actioned]]), DAY(tbl_raw_data[[#This Row],[Date Actioned]]))</f>
        <v>45142</v>
      </c>
      <c r="L1507" s="55" t="str">
        <f>UPPER(TEXT(tbl_raw_data[[#This Row],[Updated_date]],"MMMM"))</f>
        <v>AUGUST</v>
      </c>
      <c r="M1507" s="55" t="str">
        <f>UPPER("Week "&amp;IF(ROUNDUP(DAY(tbl_raw_data[[#This Row],[Updated_date]])/7,0)=5,4,ROUNDUP(DAY(tbl_raw_data[[#This Row],[Updated_date]])/7,0)))</f>
        <v>WEEK 1</v>
      </c>
      <c r="N1507" s="57" t="str">
        <f>UPPER(VLOOKUP(tbl_raw_data[[#This Row],[Analyst]],[1]setting!$A$1:$B$15,2,0))</f>
        <v>RAJ</v>
      </c>
      <c r="O1507" s="57" t="str">
        <f>UPPER(tbl_raw_data[[#This Row],[Outcome]])</f>
        <v>APPROVE</v>
      </c>
      <c r="P1507" s="57" t="str">
        <f>UPPER(tbl_raw_data[[#This Row],[Queue Name]])</f>
        <v>CONSUMER POST BUREAU</v>
      </c>
      <c r="Q1507" s="57" t="str">
        <f>IF(tbl_raw_data[[#This Row],[time_taken_in_mins]]&lt;=20,"SLA_MET","SLA_NOT_MET")</f>
        <v>SLA_MET</v>
      </c>
    </row>
    <row r="1508" spans="1:17" ht="15" customHeight="1" x14ac:dyDescent="0.25">
      <c r="A1508" s="11" t="s">
        <v>6401</v>
      </c>
      <c r="B1508" s="6">
        <v>45142.498599537037</v>
      </c>
      <c r="C1508" s="9">
        <v>45142.511840277781</v>
      </c>
      <c r="D1508" s="10" t="s">
        <v>8</v>
      </c>
      <c r="E1508" s="10" t="s">
        <v>41</v>
      </c>
      <c r="F1508" s="10" t="s">
        <v>109</v>
      </c>
      <c r="G1508" s="108" t="s">
        <v>149</v>
      </c>
      <c r="H15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08" s="48">
        <f>tbl_raw_data[[#This Row],[Date Actioned]]-tbl_raw_data[[#This Row],[Date Tagged]]</f>
        <v>1.3240740743640345E-2</v>
      </c>
      <c r="J1508" s="50">
        <f>HOUR(tbl_raw_data[[#This Row],[time_taken]])*60+MINUTE(tbl_raw_data[[#This Row],[time_taken]])+SECOND(tbl_raw_data[[#This Row],[time_taken]])/60</f>
        <v>19.066666666666666</v>
      </c>
      <c r="K1508" s="54">
        <f>DATE(YEAR(tbl_raw_data[[#This Row],[Date Actioned]]), MONTH(tbl_raw_data[[#This Row],[Date Actioned]]), DAY(tbl_raw_data[[#This Row],[Date Actioned]]))</f>
        <v>45142</v>
      </c>
      <c r="L1508" s="55" t="str">
        <f>UPPER(TEXT(tbl_raw_data[[#This Row],[Updated_date]],"MMMM"))</f>
        <v>AUGUST</v>
      </c>
      <c r="M1508" s="55" t="str">
        <f>UPPER("Week "&amp;IF(ROUNDUP(DAY(tbl_raw_data[[#This Row],[Updated_date]])/7,0)=5,4,ROUNDUP(DAY(tbl_raw_data[[#This Row],[Updated_date]])/7,0)))</f>
        <v>WEEK 1</v>
      </c>
      <c r="N1508" s="57" t="str">
        <f>UPPER(VLOOKUP(tbl_raw_data[[#This Row],[Analyst]],[1]setting!$A$1:$B$15,2,0))</f>
        <v>NAVED</v>
      </c>
      <c r="O1508" s="57" t="str">
        <f>UPPER(tbl_raw_data[[#This Row],[Outcome]])</f>
        <v>WITHDRAW</v>
      </c>
      <c r="P1508" s="57" t="str">
        <f>UPPER(tbl_raw_data[[#This Row],[Queue Name]])</f>
        <v>CONSUMER POST BUREAU</v>
      </c>
      <c r="Q1508" s="57" t="str">
        <f>IF(tbl_raw_data[[#This Row],[time_taken_in_mins]]&lt;=20,"SLA_MET","SLA_NOT_MET")</f>
        <v>SLA_MET</v>
      </c>
    </row>
    <row r="1509" spans="1:17" ht="15" customHeight="1" x14ac:dyDescent="0.25">
      <c r="A1509" s="22" t="s">
        <v>1001</v>
      </c>
      <c r="B1509" s="12">
        <v>45142.499513888892</v>
      </c>
      <c r="C1509" s="15">
        <v>45142.503194444442</v>
      </c>
      <c r="D1509" s="16" t="s">
        <v>8</v>
      </c>
      <c r="E1509" s="16" t="s">
        <v>9</v>
      </c>
      <c r="F1509" s="16" t="s">
        <v>73</v>
      </c>
      <c r="G1509" s="107" t="s">
        <v>242</v>
      </c>
      <c r="H15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1509" s="48">
        <f>tbl_raw_data[[#This Row],[Date Actioned]]-tbl_raw_data[[#This Row],[Date Tagged]]</f>
        <v>3.6805555500905029E-3</v>
      </c>
      <c r="J1509" s="50">
        <f>HOUR(tbl_raw_data[[#This Row],[time_taken]])*60+MINUTE(tbl_raw_data[[#This Row],[time_taken]])+SECOND(tbl_raw_data[[#This Row],[time_taken]])/60</f>
        <v>5.3</v>
      </c>
      <c r="K1509" s="54">
        <f>DATE(YEAR(tbl_raw_data[[#This Row],[Date Actioned]]), MONTH(tbl_raw_data[[#This Row],[Date Actioned]]), DAY(tbl_raw_data[[#This Row],[Date Actioned]]))</f>
        <v>45142</v>
      </c>
      <c r="L1509" s="55" t="str">
        <f>UPPER(TEXT(tbl_raw_data[[#This Row],[Updated_date]],"MMMM"))</f>
        <v>AUGUST</v>
      </c>
      <c r="M1509" s="55" t="str">
        <f>UPPER("Week "&amp;IF(ROUNDUP(DAY(tbl_raw_data[[#This Row],[Updated_date]])/7,0)=5,4,ROUNDUP(DAY(tbl_raw_data[[#This Row],[Updated_date]])/7,0)))</f>
        <v>WEEK 1</v>
      </c>
      <c r="N1509" s="57" t="str">
        <f>UPPER(VLOOKUP(tbl_raw_data[[#This Row],[Analyst]],[1]setting!$A$1:$B$15,2,0))</f>
        <v>SHAHID</v>
      </c>
      <c r="O1509" s="57" t="str">
        <f>UPPER(tbl_raw_data[[#This Row],[Outcome]])</f>
        <v>WITHDRAW</v>
      </c>
      <c r="P1509" s="57" t="str">
        <f>UPPER(tbl_raw_data[[#This Row],[Queue Name]])</f>
        <v>CONSUMER PRE BUREAU</v>
      </c>
      <c r="Q1509" s="57" t="str">
        <f>IF(tbl_raw_data[[#This Row],[time_taken_in_mins]]&lt;=20,"SLA_MET","SLA_NOT_MET")</f>
        <v>SLA_MET</v>
      </c>
    </row>
    <row r="1510" spans="1:17" ht="15" customHeight="1" x14ac:dyDescent="0.25">
      <c r="A1510" s="11" t="s">
        <v>3102</v>
      </c>
      <c r="B1510" s="12">
        <v>45142.499513888892</v>
      </c>
      <c r="C1510" s="15">
        <v>45142.506041666667</v>
      </c>
      <c r="D1510" s="16" t="s">
        <v>46</v>
      </c>
      <c r="E1510" s="16" t="s">
        <v>9</v>
      </c>
      <c r="F1510" s="16" t="s">
        <v>73</v>
      </c>
      <c r="G1510" s="107" t="s">
        <v>3103</v>
      </c>
      <c r="H15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510" s="48">
        <f>tbl_raw_data[[#This Row],[Date Actioned]]-tbl_raw_data[[#This Row],[Date Tagged]]</f>
        <v>6.5277777757728472E-3</v>
      </c>
      <c r="J1510" s="50">
        <f>HOUR(tbl_raw_data[[#This Row],[time_taken]])*60+MINUTE(tbl_raw_data[[#This Row],[time_taken]])+SECOND(tbl_raw_data[[#This Row],[time_taken]])/60</f>
        <v>9.4</v>
      </c>
      <c r="K1510" s="54">
        <f>DATE(YEAR(tbl_raw_data[[#This Row],[Date Actioned]]), MONTH(tbl_raw_data[[#This Row],[Date Actioned]]), DAY(tbl_raw_data[[#This Row],[Date Actioned]]))</f>
        <v>45142</v>
      </c>
      <c r="L1510" s="55" t="str">
        <f>UPPER(TEXT(tbl_raw_data[[#This Row],[Updated_date]],"MMMM"))</f>
        <v>AUGUST</v>
      </c>
      <c r="M1510" s="55" t="str">
        <f>UPPER("Week "&amp;IF(ROUNDUP(DAY(tbl_raw_data[[#This Row],[Updated_date]])/7,0)=5,4,ROUNDUP(DAY(tbl_raw_data[[#This Row],[Updated_date]])/7,0)))</f>
        <v>WEEK 1</v>
      </c>
      <c r="N1510" s="57" t="str">
        <f>UPPER(VLOOKUP(tbl_raw_data[[#This Row],[Analyst]],[1]setting!$A$1:$B$15,2,0))</f>
        <v>SHAHID</v>
      </c>
      <c r="O1510" s="57" t="str">
        <f>UPPER(tbl_raw_data[[#This Row],[Outcome]])</f>
        <v>DECLINE</v>
      </c>
      <c r="P1510" s="57" t="str">
        <f>UPPER(tbl_raw_data[[#This Row],[Queue Name]])</f>
        <v>CONSUMER PRE BUREAU</v>
      </c>
      <c r="Q1510" s="57" t="str">
        <f>IF(tbl_raw_data[[#This Row],[time_taken_in_mins]]&lt;=20,"SLA_MET","SLA_NOT_MET")</f>
        <v>SLA_MET</v>
      </c>
    </row>
    <row r="1511" spans="1:17" ht="15" customHeight="1" x14ac:dyDescent="0.25">
      <c r="A1511" s="11" t="s">
        <v>4451</v>
      </c>
      <c r="B1511" s="6">
        <v>45142.499861111108</v>
      </c>
      <c r="C1511" s="7">
        <v>45142.508344907408</v>
      </c>
      <c r="D1511" s="8" t="s">
        <v>29</v>
      </c>
      <c r="E1511" s="10" t="s">
        <v>28</v>
      </c>
      <c r="F1511" s="8" t="s">
        <v>55</v>
      </c>
      <c r="G1511" s="109"/>
      <c r="H15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11" s="48">
        <f>tbl_raw_data[[#This Row],[Date Actioned]]-tbl_raw_data[[#This Row],[Date Tagged]]</f>
        <v>8.4837963004247285E-3</v>
      </c>
      <c r="J1511" s="50">
        <f>HOUR(tbl_raw_data[[#This Row],[time_taken]])*60+MINUTE(tbl_raw_data[[#This Row],[time_taken]])+SECOND(tbl_raw_data[[#This Row],[time_taken]])/60</f>
        <v>12.216666666666667</v>
      </c>
      <c r="K1511" s="54">
        <f>DATE(YEAR(tbl_raw_data[[#This Row],[Date Actioned]]), MONTH(tbl_raw_data[[#This Row],[Date Actioned]]), DAY(tbl_raw_data[[#This Row],[Date Actioned]]))</f>
        <v>45142</v>
      </c>
      <c r="L1511" s="55" t="str">
        <f>UPPER(TEXT(tbl_raw_data[[#This Row],[Updated_date]],"MMMM"))</f>
        <v>AUGUST</v>
      </c>
      <c r="M1511" s="55" t="str">
        <f>UPPER("Week "&amp;IF(ROUNDUP(DAY(tbl_raw_data[[#This Row],[Updated_date]])/7,0)=5,4,ROUNDUP(DAY(tbl_raw_data[[#This Row],[Updated_date]])/7,0)))</f>
        <v>WEEK 1</v>
      </c>
      <c r="N1511" s="57" t="str">
        <f>UPPER(VLOOKUP(tbl_raw_data[[#This Row],[Analyst]],[1]setting!$A$1:$B$15,2,0))</f>
        <v>CAMERON</v>
      </c>
      <c r="O1511" s="57" t="str">
        <f>UPPER(tbl_raw_data[[#This Row],[Outcome]])</f>
        <v>APPROVE</v>
      </c>
      <c r="P1511" s="57" t="str">
        <f>UPPER(tbl_raw_data[[#This Row],[Queue Name]])</f>
        <v>CONSUMER EXISTING</v>
      </c>
      <c r="Q1511" s="57" t="str">
        <f>IF(tbl_raw_data[[#This Row],[time_taken_in_mins]]&lt;=20,"SLA_MET","SLA_NOT_MET")</f>
        <v>SLA_MET</v>
      </c>
    </row>
    <row r="1512" spans="1:17" ht="15" customHeight="1" x14ac:dyDescent="0.25">
      <c r="A1512" s="22" t="s">
        <v>1828</v>
      </c>
      <c r="B1512" s="12">
        <v>45142.500127314815</v>
      </c>
      <c r="C1512" s="15">
        <v>45142.504965277774</v>
      </c>
      <c r="D1512" s="16" t="s">
        <v>13</v>
      </c>
      <c r="E1512" s="16" t="s">
        <v>28</v>
      </c>
      <c r="F1512" s="16" t="s">
        <v>14</v>
      </c>
      <c r="G1512" s="107" t="s">
        <v>29</v>
      </c>
      <c r="H15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2" s="48">
        <f>tbl_raw_data[[#This Row],[Date Actioned]]-tbl_raw_data[[#This Row],[Date Tagged]]</f>
        <v>4.8379629588453099E-3</v>
      </c>
      <c r="J1512" s="50">
        <f>HOUR(tbl_raw_data[[#This Row],[time_taken]])*60+MINUTE(tbl_raw_data[[#This Row],[time_taken]])+SECOND(tbl_raw_data[[#This Row],[time_taken]])/60</f>
        <v>6.9666666666666668</v>
      </c>
      <c r="K1512" s="54">
        <f>DATE(YEAR(tbl_raw_data[[#This Row],[Date Actioned]]), MONTH(tbl_raw_data[[#This Row],[Date Actioned]]), DAY(tbl_raw_data[[#This Row],[Date Actioned]]))</f>
        <v>45142</v>
      </c>
      <c r="L1512" s="55" t="str">
        <f>UPPER(TEXT(tbl_raw_data[[#This Row],[Updated_date]],"MMMM"))</f>
        <v>AUGUST</v>
      </c>
      <c r="M1512" s="55" t="str">
        <f>UPPER("Week "&amp;IF(ROUNDUP(DAY(tbl_raw_data[[#This Row],[Updated_date]])/7,0)=5,4,ROUNDUP(DAY(tbl_raw_data[[#This Row],[Updated_date]])/7,0)))</f>
        <v>WEEK 1</v>
      </c>
      <c r="N1512" s="57" t="str">
        <f>UPPER(VLOOKUP(tbl_raw_data[[#This Row],[Analyst]],[1]setting!$A$1:$B$15,2,0))</f>
        <v>HARDIK</v>
      </c>
      <c r="O1512" s="57" t="str">
        <f>UPPER(tbl_raw_data[[#This Row],[Outcome]])</f>
        <v>APPROVE</v>
      </c>
      <c r="P1512" s="57" t="str">
        <f>UPPER(tbl_raw_data[[#This Row],[Queue Name]])</f>
        <v>CONSUMER EXISTING</v>
      </c>
      <c r="Q1512" s="57" t="str">
        <f>IF(tbl_raw_data[[#This Row],[time_taken_in_mins]]&lt;=20,"SLA_MET","SLA_NOT_MET")</f>
        <v>SLA_MET</v>
      </c>
    </row>
    <row r="1513" spans="1:17" ht="15" customHeight="1" x14ac:dyDescent="0.25">
      <c r="A1513" s="5" t="s">
        <v>1541</v>
      </c>
      <c r="B1513" s="6">
        <v>45142.501435185186</v>
      </c>
      <c r="C1513" s="9">
        <v>45142.505937499998</v>
      </c>
      <c r="D1513" s="10" t="s">
        <v>13</v>
      </c>
      <c r="E1513" s="10" t="s">
        <v>28</v>
      </c>
      <c r="F1513" s="10" t="s">
        <v>18</v>
      </c>
      <c r="G1513" s="108" t="s">
        <v>1542</v>
      </c>
      <c r="H15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3" s="48">
        <f>tbl_raw_data[[#This Row],[Date Actioned]]-tbl_raw_data[[#This Row],[Date Tagged]]</f>
        <v>4.5023148122709244E-3</v>
      </c>
      <c r="J1513" s="50">
        <f>HOUR(tbl_raw_data[[#This Row],[time_taken]])*60+MINUTE(tbl_raw_data[[#This Row],[time_taken]])+SECOND(tbl_raw_data[[#This Row],[time_taken]])/60</f>
        <v>6.4833333333333334</v>
      </c>
      <c r="K1513" s="54">
        <f>DATE(YEAR(tbl_raw_data[[#This Row],[Date Actioned]]), MONTH(tbl_raw_data[[#This Row],[Date Actioned]]), DAY(tbl_raw_data[[#This Row],[Date Actioned]]))</f>
        <v>45142</v>
      </c>
      <c r="L1513" s="55" t="str">
        <f>UPPER(TEXT(tbl_raw_data[[#This Row],[Updated_date]],"MMMM"))</f>
        <v>AUGUST</v>
      </c>
      <c r="M1513" s="55" t="str">
        <f>UPPER("Week "&amp;IF(ROUNDUP(DAY(tbl_raw_data[[#This Row],[Updated_date]])/7,0)=5,4,ROUNDUP(DAY(tbl_raw_data[[#This Row],[Updated_date]])/7,0)))</f>
        <v>WEEK 1</v>
      </c>
      <c r="N1513" s="57" t="str">
        <f>UPPER(VLOOKUP(tbl_raw_data[[#This Row],[Analyst]],[1]setting!$A$1:$B$15,2,0))</f>
        <v>RAJ</v>
      </c>
      <c r="O1513" s="57" t="str">
        <f>UPPER(tbl_raw_data[[#This Row],[Outcome]])</f>
        <v>APPROVE</v>
      </c>
      <c r="P1513" s="57" t="str">
        <f>UPPER(tbl_raw_data[[#This Row],[Queue Name]])</f>
        <v>CONSUMER EXISTING</v>
      </c>
      <c r="Q1513" s="57" t="str">
        <f>IF(tbl_raw_data[[#This Row],[time_taken_in_mins]]&lt;=20,"SLA_MET","SLA_NOT_MET")</f>
        <v>SLA_MET</v>
      </c>
    </row>
    <row r="1514" spans="1:17" ht="15" customHeight="1" x14ac:dyDescent="0.25">
      <c r="A1514" s="11" t="s">
        <v>1095</v>
      </c>
      <c r="B1514" s="12">
        <v>45142.506516203706</v>
      </c>
      <c r="C1514" s="15">
        <v>45142.510324074072</v>
      </c>
      <c r="D1514" s="16" t="s">
        <v>13</v>
      </c>
      <c r="E1514" s="16" t="s">
        <v>9</v>
      </c>
      <c r="F1514" s="16" t="s">
        <v>14</v>
      </c>
      <c r="G1514" s="107" t="s">
        <v>21</v>
      </c>
      <c r="H15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4" s="48">
        <f>tbl_raw_data[[#This Row],[Date Actioned]]-tbl_raw_data[[#This Row],[Date Tagged]]</f>
        <v>3.8078703655628487E-3</v>
      </c>
      <c r="J1514" s="50">
        <f>HOUR(tbl_raw_data[[#This Row],[time_taken]])*60+MINUTE(tbl_raw_data[[#This Row],[time_taken]])+SECOND(tbl_raw_data[[#This Row],[time_taken]])/60</f>
        <v>5.4833333333333334</v>
      </c>
      <c r="K1514" s="54">
        <f>DATE(YEAR(tbl_raw_data[[#This Row],[Date Actioned]]), MONTH(tbl_raw_data[[#This Row],[Date Actioned]]), DAY(tbl_raw_data[[#This Row],[Date Actioned]]))</f>
        <v>45142</v>
      </c>
      <c r="L1514" s="55" t="str">
        <f>UPPER(TEXT(tbl_raw_data[[#This Row],[Updated_date]],"MMMM"))</f>
        <v>AUGUST</v>
      </c>
      <c r="M1514" s="55" t="str">
        <f>UPPER("Week "&amp;IF(ROUNDUP(DAY(tbl_raw_data[[#This Row],[Updated_date]])/7,0)=5,4,ROUNDUP(DAY(tbl_raw_data[[#This Row],[Updated_date]])/7,0)))</f>
        <v>WEEK 1</v>
      </c>
      <c r="N1514" s="57" t="str">
        <f>UPPER(VLOOKUP(tbl_raw_data[[#This Row],[Analyst]],[1]setting!$A$1:$B$15,2,0))</f>
        <v>HARDIK</v>
      </c>
      <c r="O1514" s="57" t="str">
        <f>UPPER(tbl_raw_data[[#This Row],[Outcome]])</f>
        <v>APPROVE</v>
      </c>
      <c r="P1514" s="57" t="str">
        <f>UPPER(tbl_raw_data[[#This Row],[Queue Name]])</f>
        <v>CONSUMER PRE BUREAU</v>
      </c>
      <c r="Q1514" s="57" t="str">
        <f>IF(tbl_raw_data[[#This Row],[time_taken_in_mins]]&lt;=20,"SLA_MET","SLA_NOT_MET")</f>
        <v>SLA_MET</v>
      </c>
    </row>
    <row r="1515" spans="1:17" ht="15" customHeight="1" x14ac:dyDescent="0.25">
      <c r="A1515" s="5" t="s">
        <v>77</v>
      </c>
      <c r="B1515" s="6">
        <v>45142.509236111109</v>
      </c>
      <c r="C1515" s="9">
        <v>45142.51053240741</v>
      </c>
      <c r="D1515" s="10" t="s">
        <v>8</v>
      </c>
      <c r="E1515" s="10" t="s">
        <v>9</v>
      </c>
      <c r="F1515" s="10" t="s">
        <v>18</v>
      </c>
      <c r="G1515" s="108" t="s">
        <v>78</v>
      </c>
      <c r="H15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15" s="48">
        <f>tbl_raw_data[[#This Row],[Date Actioned]]-tbl_raw_data[[#This Row],[Date Tagged]]</f>
        <v>1.2962963010068052E-3</v>
      </c>
      <c r="J1515" s="50">
        <f>HOUR(tbl_raw_data[[#This Row],[time_taken]])*60+MINUTE(tbl_raw_data[[#This Row],[time_taken]])+SECOND(tbl_raw_data[[#This Row],[time_taken]])/60</f>
        <v>1.8666666666666667</v>
      </c>
      <c r="K1515" s="54">
        <f>DATE(YEAR(tbl_raw_data[[#This Row],[Date Actioned]]), MONTH(tbl_raw_data[[#This Row],[Date Actioned]]), DAY(tbl_raw_data[[#This Row],[Date Actioned]]))</f>
        <v>45142</v>
      </c>
      <c r="L1515" s="55" t="str">
        <f>UPPER(TEXT(tbl_raw_data[[#This Row],[Updated_date]],"MMMM"))</f>
        <v>AUGUST</v>
      </c>
      <c r="M1515" s="55" t="str">
        <f>UPPER("Week "&amp;IF(ROUNDUP(DAY(tbl_raw_data[[#This Row],[Updated_date]])/7,0)=5,4,ROUNDUP(DAY(tbl_raw_data[[#This Row],[Updated_date]])/7,0)))</f>
        <v>WEEK 1</v>
      </c>
      <c r="N1515" s="57" t="str">
        <f>UPPER(VLOOKUP(tbl_raw_data[[#This Row],[Analyst]],[1]setting!$A$1:$B$15,2,0))</f>
        <v>RAJ</v>
      </c>
      <c r="O1515" s="57" t="str">
        <f>UPPER(tbl_raw_data[[#This Row],[Outcome]])</f>
        <v>WITHDRAW</v>
      </c>
      <c r="P1515" s="57" t="str">
        <f>UPPER(tbl_raw_data[[#This Row],[Queue Name]])</f>
        <v>CONSUMER PRE BUREAU</v>
      </c>
      <c r="Q1515" s="57" t="str">
        <f>IF(tbl_raw_data[[#This Row],[time_taken_in_mins]]&lt;=20,"SLA_MET","SLA_NOT_MET")</f>
        <v>SLA_MET</v>
      </c>
    </row>
    <row r="1516" spans="1:17" ht="15" customHeight="1" x14ac:dyDescent="0.25">
      <c r="A1516" s="22" t="s">
        <v>941</v>
      </c>
      <c r="B1516" s="6">
        <v>45142.510578703703</v>
      </c>
      <c r="C1516" s="9">
        <v>45142.514143518521</v>
      </c>
      <c r="D1516" s="10" t="s">
        <v>13</v>
      </c>
      <c r="E1516" s="10" t="s">
        <v>41</v>
      </c>
      <c r="F1516" s="10" t="s">
        <v>18</v>
      </c>
      <c r="G1516" s="108" t="s">
        <v>29</v>
      </c>
      <c r="H15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6" s="48">
        <f>tbl_raw_data[[#This Row],[Date Actioned]]-tbl_raw_data[[#This Row],[Date Tagged]]</f>
        <v>3.5648148186737671E-3</v>
      </c>
      <c r="J1516" s="50">
        <f>HOUR(tbl_raw_data[[#This Row],[time_taken]])*60+MINUTE(tbl_raw_data[[#This Row],[time_taken]])+SECOND(tbl_raw_data[[#This Row],[time_taken]])/60</f>
        <v>5.1333333333333337</v>
      </c>
      <c r="K1516" s="54">
        <f>DATE(YEAR(tbl_raw_data[[#This Row],[Date Actioned]]), MONTH(tbl_raw_data[[#This Row],[Date Actioned]]), DAY(tbl_raw_data[[#This Row],[Date Actioned]]))</f>
        <v>45142</v>
      </c>
      <c r="L1516" s="55" t="str">
        <f>UPPER(TEXT(tbl_raw_data[[#This Row],[Updated_date]],"MMMM"))</f>
        <v>AUGUST</v>
      </c>
      <c r="M1516" s="55" t="str">
        <f>UPPER("Week "&amp;IF(ROUNDUP(DAY(tbl_raw_data[[#This Row],[Updated_date]])/7,0)=5,4,ROUNDUP(DAY(tbl_raw_data[[#This Row],[Updated_date]])/7,0)))</f>
        <v>WEEK 1</v>
      </c>
      <c r="N1516" s="57" t="str">
        <f>UPPER(VLOOKUP(tbl_raw_data[[#This Row],[Analyst]],[1]setting!$A$1:$B$15,2,0))</f>
        <v>RAJ</v>
      </c>
      <c r="O1516" s="57" t="str">
        <f>UPPER(tbl_raw_data[[#This Row],[Outcome]])</f>
        <v>APPROVE</v>
      </c>
      <c r="P1516" s="57" t="str">
        <f>UPPER(tbl_raw_data[[#This Row],[Queue Name]])</f>
        <v>CONSUMER POST BUREAU</v>
      </c>
      <c r="Q1516" s="57" t="str">
        <f>IF(tbl_raw_data[[#This Row],[time_taken_in_mins]]&lt;=20,"SLA_MET","SLA_NOT_MET")</f>
        <v>SLA_MET</v>
      </c>
    </row>
    <row r="1517" spans="1:17" ht="15" customHeight="1" x14ac:dyDescent="0.25">
      <c r="A1517" s="5" t="s">
        <v>6535</v>
      </c>
      <c r="B1517" s="12">
        <v>45142.511990740742</v>
      </c>
      <c r="C1517" s="13">
        <v>45142.525937500002</v>
      </c>
      <c r="D1517" s="14" t="s">
        <v>29</v>
      </c>
      <c r="E1517" s="16" t="s">
        <v>28</v>
      </c>
      <c r="F1517" s="14" t="s">
        <v>228</v>
      </c>
      <c r="G1517" s="106"/>
      <c r="H15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17" s="48">
        <f>tbl_raw_data[[#This Row],[Date Actioned]]-tbl_raw_data[[#This Row],[Date Tagged]]</f>
        <v>1.3946759259852115E-2</v>
      </c>
      <c r="J1517" s="50">
        <f>HOUR(tbl_raw_data[[#This Row],[time_taken]])*60+MINUTE(tbl_raw_data[[#This Row],[time_taken]])+SECOND(tbl_raw_data[[#This Row],[time_taken]])/60</f>
        <v>20.083333333333332</v>
      </c>
      <c r="K1517" s="54">
        <f>DATE(YEAR(tbl_raw_data[[#This Row],[Date Actioned]]), MONTH(tbl_raw_data[[#This Row],[Date Actioned]]), DAY(tbl_raw_data[[#This Row],[Date Actioned]]))</f>
        <v>45142</v>
      </c>
      <c r="L1517" s="55" t="str">
        <f>UPPER(TEXT(tbl_raw_data[[#This Row],[Updated_date]],"MMMM"))</f>
        <v>AUGUST</v>
      </c>
      <c r="M1517" s="55" t="str">
        <f>UPPER("Week "&amp;IF(ROUNDUP(DAY(tbl_raw_data[[#This Row],[Updated_date]])/7,0)=5,4,ROUNDUP(DAY(tbl_raw_data[[#This Row],[Updated_date]])/7,0)))</f>
        <v>WEEK 1</v>
      </c>
      <c r="N1517" s="57" t="str">
        <f>UPPER(VLOOKUP(tbl_raw_data[[#This Row],[Analyst]],[1]setting!$A$1:$B$15,2,0))</f>
        <v>OUADIR</v>
      </c>
      <c r="O1517" s="57" t="str">
        <f>UPPER(tbl_raw_data[[#This Row],[Outcome]])</f>
        <v>APPROVE</v>
      </c>
      <c r="P1517" s="57" t="str">
        <f>UPPER(tbl_raw_data[[#This Row],[Queue Name]])</f>
        <v>CONSUMER EXISTING</v>
      </c>
      <c r="Q1517" s="57" t="str">
        <f>IF(tbl_raw_data[[#This Row],[time_taken_in_mins]]&lt;=20,"SLA_MET","SLA_NOT_MET")</f>
        <v>SLA_NOT_MET</v>
      </c>
    </row>
    <row r="1518" spans="1:17" ht="15" customHeight="1" x14ac:dyDescent="0.25">
      <c r="A1518" s="11" t="s">
        <v>5241</v>
      </c>
      <c r="B1518" s="6">
        <v>45142.512245370373</v>
      </c>
      <c r="C1518" s="9">
        <v>45142.522337962961</v>
      </c>
      <c r="D1518" s="10" t="s">
        <v>13</v>
      </c>
      <c r="E1518" s="10" t="s">
        <v>41</v>
      </c>
      <c r="F1518" s="10" t="s">
        <v>14</v>
      </c>
      <c r="G1518" s="108" t="s">
        <v>21</v>
      </c>
      <c r="H15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18" s="48">
        <f>tbl_raw_data[[#This Row],[Date Actioned]]-tbl_raw_data[[#This Row],[Date Tagged]]</f>
        <v>1.0092592587170657E-2</v>
      </c>
      <c r="J1518" s="50">
        <f>HOUR(tbl_raw_data[[#This Row],[time_taken]])*60+MINUTE(tbl_raw_data[[#This Row],[time_taken]])+SECOND(tbl_raw_data[[#This Row],[time_taken]])/60</f>
        <v>14.533333333333333</v>
      </c>
      <c r="K1518" s="54">
        <f>DATE(YEAR(tbl_raw_data[[#This Row],[Date Actioned]]), MONTH(tbl_raw_data[[#This Row],[Date Actioned]]), DAY(tbl_raw_data[[#This Row],[Date Actioned]]))</f>
        <v>45142</v>
      </c>
      <c r="L1518" s="55" t="str">
        <f>UPPER(TEXT(tbl_raw_data[[#This Row],[Updated_date]],"MMMM"))</f>
        <v>AUGUST</v>
      </c>
      <c r="M1518" s="55" t="str">
        <f>UPPER("Week "&amp;IF(ROUNDUP(DAY(tbl_raw_data[[#This Row],[Updated_date]])/7,0)=5,4,ROUNDUP(DAY(tbl_raw_data[[#This Row],[Updated_date]])/7,0)))</f>
        <v>WEEK 1</v>
      </c>
      <c r="N1518" s="57" t="str">
        <f>UPPER(VLOOKUP(tbl_raw_data[[#This Row],[Analyst]],[1]setting!$A$1:$B$15,2,0))</f>
        <v>HARDIK</v>
      </c>
      <c r="O1518" s="57" t="str">
        <f>UPPER(tbl_raw_data[[#This Row],[Outcome]])</f>
        <v>APPROVE</v>
      </c>
      <c r="P1518" s="57" t="str">
        <f>UPPER(tbl_raw_data[[#This Row],[Queue Name]])</f>
        <v>CONSUMER POST BUREAU</v>
      </c>
      <c r="Q1518" s="57" t="str">
        <f>IF(tbl_raw_data[[#This Row],[time_taken_in_mins]]&lt;=20,"SLA_MET","SLA_NOT_MET")</f>
        <v>SLA_MET</v>
      </c>
    </row>
    <row r="1519" spans="1:17" ht="15" customHeight="1" x14ac:dyDescent="0.25">
      <c r="A1519" s="11" t="s">
        <v>1361</v>
      </c>
      <c r="B1519" s="12">
        <v>45142.516192129631</v>
      </c>
      <c r="C1519" s="15">
        <v>45142.520405092589</v>
      </c>
      <c r="D1519" s="16" t="s">
        <v>8</v>
      </c>
      <c r="E1519" s="16" t="s">
        <v>9</v>
      </c>
      <c r="F1519" s="16" t="s">
        <v>109</v>
      </c>
      <c r="G1519" s="107" t="s">
        <v>1362</v>
      </c>
      <c r="H15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19" s="48">
        <f>tbl_raw_data[[#This Row],[Date Actioned]]-tbl_raw_data[[#This Row],[Date Tagged]]</f>
        <v>4.2129629582632333E-3</v>
      </c>
      <c r="J1519" s="50">
        <f>HOUR(tbl_raw_data[[#This Row],[time_taken]])*60+MINUTE(tbl_raw_data[[#This Row],[time_taken]])+SECOND(tbl_raw_data[[#This Row],[time_taken]])/60</f>
        <v>6.0666666666666664</v>
      </c>
      <c r="K1519" s="54">
        <f>DATE(YEAR(tbl_raw_data[[#This Row],[Date Actioned]]), MONTH(tbl_raw_data[[#This Row],[Date Actioned]]), DAY(tbl_raw_data[[#This Row],[Date Actioned]]))</f>
        <v>45142</v>
      </c>
      <c r="L1519" s="55" t="str">
        <f>UPPER(TEXT(tbl_raw_data[[#This Row],[Updated_date]],"MMMM"))</f>
        <v>AUGUST</v>
      </c>
      <c r="M1519" s="55" t="str">
        <f>UPPER("Week "&amp;IF(ROUNDUP(DAY(tbl_raw_data[[#This Row],[Updated_date]])/7,0)=5,4,ROUNDUP(DAY(tbl_raw_data[[#This Row],[Updated_date]])/7,0)))</f>
        <v>WEEK 1</v>
      </c>
      <c r="N1519" s="57" t="str">
        <f>UPPER(VLOOKUP(tbl_raw_data[[#This Row],[Analyst]],[1]setting!$A$1:$B$15,2,0))</f>
        <v>NAVED</v>
      </c>
      <c r="O1519" s="57" t="str">
        <f>UPPER(tbl_raw_data[[#This Row],[Outcome]])</f>
        <v>WITHDRAW</v>
      </c>
      <c r="P1519" s="57" t="str">
        <f>UPPER(tbl_raw_data[[#This Row],[Queue Name]])</f>
        <v>CONSUMER PRE BUREAU</v>
      </c>
      <c r="Q1519" s="57" t="str">
        <f>IF(tbl_raw_data[[#This Row],[time_taken_in_mins]]&lt;=20,"SLA_MET","SLA_NOT_MET")</f>
        <v>SLA_MET</v>
      </c>
    </row>
    <row r="1520" spans="1:17" ht="15" customHeight="1" x14ac:dyDescent="0.25">
      <c r="A1520" s="22" t="s">
        <v>469</v>
      </c>
      <c r="B1520" s="12">
        <v>45142.517291666663</v>
      </c>
      <c r="C1520" s="15">
        <v>45142.519988425927</v>
      </c>
      <c r="D1520" s="16" t="s">
        <v>13</v>
      </c>
      <c r="E1520" s="16" t="s">
        <v>9</v>
      </c>
      <c r="F1520" s="16" t="s">
        <v>18</v>
      </c>
      <c r="G1520" s="107" t="s">
        <v>19</v>
      </c>
      <c r="H15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0" s="48">
        <f>tbl_raw_data[[#This Row],[Date Actioned]]-tbl_raw_data[[#This Row],[Date Tagged]]</f>
        <v>2.6967592639266513E-3</v>
      </c>
      <c r="J1520" s="50">
        <f>HOUR(tbl_raw_data[[#This Row],[time_taken]])*60+MINUTE(tbl_raw_data[[#This Row],[time_taken]])+SECOND(tbl_raw_data[[#This Row],[time_taken]])/60</f>
        <v>3.8833333333333333</v>
      </c>
      <c r="K1520" s="54">
        <f>DATE(YEAR(tbl_raw_data[[#This Row],[Date Actioned]]), MONTH(tbl_raw_data[[#This Row],[Date Actioned]]), DAY(tbl_raw_data[[#This Row],[Date Actioned]]))</f>
        <v>45142</v>
      </c>
      <c r="L1520" s="55" t="str">
        <f>UPPER(TEXT(tbl_raw_data[[#This Row],[Updated_date]],"MMMM"))</f>
        <v>AUGUST</v>
      </c>
      <c r="M1520" s="55" t="str">
        <f>UPPER("Week "&amp;IF(ROUNDUP(DAY(tbl_raw_data[[#This Row],[Updated_date]])/7,0)=5,4,ROUNDUP(DAY(tbl_raw_data[[#This Row],[Updated_date]])/7,0)))</f>
        <v>WEEK 1</v>
      </c>
      <c r="N1520" s="57" t="str">
        <f>UPPER(VLOOKUP(tbl_raw_data[[#This Row],[Analyst]],[1]setting!$A$1:$B$15,2,0))</f>
        <v>RAJ</v>
      </c>
      <c r="O1520" s="57" t="str">
        <f>UPPER(tbl_raw_data[[#This Row],[Outcome]])</f>
        <v>APPROVE</v>
      </c>
      <c r="P1520" s="57" t="str">
        <f>UPPER(tbl_raw_data[[#This Row],[Queue Name]])</f>
        <v>CONSUMER PRE BUREAU</v>
      </c>
      <c r="Q1520" s="57" t="str">
        <f>IF(tbl_raw_data[[#This Row],[time_taken_in_mins]]&lt;=20,"SLA_MET","SLA_NOT_MET")</f>
        <v>SLA_MET</v>
      </c>
    </row>
    <row r="1521" spans="1:17" ht="15" customHeight="1" x14ac:dyDescent="0.25">
      <c r="A1521" s="5" t="s">
        <v>5229</v>
      </c>
      <c r="B1521" s="6">
        <v>45142.520266203705</v>
      </c>
      <c r="C1521" s="9">
        <v>45142.530335648145</v>
      </c>
      <c r="D1521" s="10" t="s">
        <v>13</v>
      </c>
      <c r="E1521" s="10" t="s">
        <v>28</v>
      </c>
      <c r="F1521" s="10" t="s">
        <v>109</v>
      </c>
      <c r="G1521" s="108" t="s">
        <v>67</v>
      </c>
      <c r="H15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1" s="48">
        <f>tbl_raw_data[[#This Row],[Date Actioned]]-tbl_raw_data[[#This Row],[Date Tagged]]</f>
        <v>1.006944444088731E-2</v>
      </c>
      <c r="J1521" s="50">
        <f>HOUR(tbl_raw_data[[#This Row],[time_taken]])*60+MINUTE(tbl_raw_data[[#This Row],[time_taken]])+SECOND(tbl_raw_data[[#This Row],[time_taken]])/60</f>
        <v>14.5</v>
      </c>
      <c r="K1521" s="54">
        <f>DATE(YEAR(tbl_raw_data[[#This Row],[Date Actioned]]), MONTH(tbl_raw_data[[#This Row],[Date Actioned]]), DAY(tbl_raw_data[[#This Row],[Date Actioned]]))</f>
        <v>45142</v>
      </c>
      <c r="L1521" s="55" t="str">
        <f>UPPER(TEXT(tbl_raw_data[[#This Row],[Updated_date]],"MMMM"))</f>
        <v>AUGUST</v>
      </c>
      <c r="M1521" s="55" t="str">
        <f>UPPER("Week "&amp;IF(ROUNDUP(DAY(tbl_raw_data[[#This Row],[Updated_date]])/7,0)=5,4,ROUNDUP(DAY(tbl_raw_data[[#This Row],[Updated_date]])/7,0)))</f>
        <v>WEEK 1</v>
      </c>
      <c r="N1521" s="57" t="str">
        <f>UPPER(VLOOKUP(tbl_raw_data[[#This Row],[Analyst]],[1]setting!$A$1:$B$15,2,0))</f>
        <v>NAVED</v>
      </c>
      <c r="O1521" s="57" t="str">
        <f>UPPER(tbl_raw_data[[#This Row],[Outcome]])</f>
        <v>APPROVE</v>
      </c>
      <c r="P1521" s="57" t="str">
        <f>UPPER(tbl_raw_data[[#This Row],[Queue Name]])</f>
        <v>CONSUMER EXISTING</v>
      </c>
      <c r="Q1521" s="57" t="str">
        <f>IF(tbl_raw_data[[#This Row],[time_taken_in_mins]]&lt;=20,"SLA_MET","SLA_NOT_MET")</f>
        <v>SLA_MET</v>
      </c>
    </row>
    <row r="1522" spans="1:17" ht="15" customHeight="1" x14ac:dyDescent="0.25">
      <c r="A1522" s="11" t="s">
        <v>6861</v>
      </c>
      <c r="B1522" s="12">
        <v>45142.521331018521</v>
      </c>
      <c r="C1522" s="13">
        <v>45142.537754629629</v>
      </c>
      <c r="D1522" s="14" t="s">
        <v>29</v>
      </c>
      <c r="E1522" s="16" t="s">
        <v>28</v>
      </c>
      <c r="F1522" s="14" t="s">
        <v>228</v>
      </c>
      <c r="G1522" s="106"/>
      <c r="H15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2" s="48">
        <f>tbl_raw_data[[#This Row],[Date Actioned]]-tbl_raw_data[[#This Row],[Date Tagged]]</f>
        <v>1.6423611108621117E-2</v>
      </c>
      <c r="J1522" s="50">
        <f>HOUR(tbl_raw_data[[#This Row],[time_taken]])*60+MINUTE(tbl_raw_data[[#This Row],[time_taken]])+SECOND(tbl_raw_data[[#This Row],[time_taken]])/60</f>
        <v>23.65</v>
      </c>
      <c r="K1522" s="54">
        <f>DATE(YEAR(tbl_raw_data[[#This Row],[Date Actioned]]), MONTH(tbl_raw_data[[#This Row],[Date Actioned]]), DAY(tbl_raw_data[[#This Row],[Date Actioned]]))</f>
        <v>45142</v>
      </c>
      <c r="L1522" s="55" t="str">
        <f>UPPER(TEXT(tbl_raw_data[[#This Row],[Updated_date]],"MMMM"))</f>
        <v>AUGUST</v>
      </c>
      <c r="M1522" s="55" t="str">
        <f>UPPER("Week "&amp;IF(ROUNDUP(DAY(tbl_raw_data[[#This Row],[Updated_date]])/7,0)=5,4,ROUNDUP(DAY(tbl_raw_data[[#This Row],[Updated_date]])/7,0)))</f>
        <v>WEEK 1</v>
      </c>
      <c r="N1522" s="57" t="str">
        <f>UPPER(VLOOKUP(tbl_raw_data[[#This Row],[Analyst]],[1]setting!$A$1:$B$15,2,0))</f>
        <v>OUADIR</v>
      </c>
      <c r="O1522" s="57" t="str">
        <f>UPPER(tbl_raw_data[[#This Row],[Outcome]])</f>
        <v>APPROVE</v>
      </c>
      <c r="P1522" s="57" t="str">
        <f>UPPER(tbl_raw_data[[#This Row],[Queue Name]])</f>
        <v>CONSUMER EXISTING</v>
      </c>
      <c r="Q1522" s="57" t="str">
        <f>IF(tbl_raw_data[[#This Row],[time_taken_in_mins]]&lt;=20,"SLA_MET","SLA_NOT_MET")</f>
        <v>SLA_NOT_MET</v>
      </c>
    </row>
    <row r="1523" spans="1:17" ht="15" customHeight="1" x14ac:dyDescent="0.25">
      <c r="A1523" s="22" t="s">
        <v>1997</v>
      </c>
      <c r="B1523" s="6">
        <v>45142.523865740739</v>
      </c>
      <c r="C1523" s="9">
        <v>45142.528923611113</v>
      </c>
      <c r="D1523" s="10" t="s">
        <v>13</v>
      </c>
      <c r="E1523" s="10" t="s">
        <v>9</v>
      </c>
      <c r="F1523" s="10" t="s">
        <v>18</v>
      </c>
      <c r="G1523" s="108" t="s">
        <v>29</v>
      </c>
      <c r="H15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3" s="48">
        <f>tbl_raw_data[[#This Row],[Date Actioned]]-tbl_raw_data[[#This Row],[Date Tagged]]</f>
        <v>5.0578703740029596E-3</v>
      </c>
      <c r="J1523" s="50">
        <f>HOUR(tbl_raw_data[[#This Row],[time_taken]])*60+MINUTE(tbl_raw_data[[#This Row],[time_taken]])+SECOND(tbl_raw_data[[#This Row],[time_taken]])/60</f>
        <v>7.2833333333333332</v>
      </c>
      <c r="K1523" s="54">
        <f>DATE(YEAR(tbl_raw_data[[#This Row],[Date Actioned]]), MONTH(tbl_raw_data[[#This Row],[Date Actioned]]), DAY(tbl_raw_data[[#This Row],[Date Actioned]]))</f>
        <v>45142</v>
      </c>
      <c r="L1523" s="55" t="str">
        <f>UPPER(TEXT(tbl_raw_data[[#This Row],[Updated_date]],"MMMM"))</f>
        <v>AUGUST</v>
      </c>
      <c r="M1523" s="55" t="str">
        <f>UPPER("Week "&amp;IF(ROUNDUP(DAY(tbl_raw_data[[#This Row],[Updated_date]])/7,0)=5,4,ROUNDUP(DAY(tbl_raw_data[[#This Row],[Updated_date]])/7,0)))</f>
        <v>WEEK 1</v>
      </c>
      <c r="N1523" s="57" t="str">
        <f>UPPER(VLOOKUP(tbl_raw_data[[#This Row],[Analyst]],[1]setting!$A$1:$B$15,2,0))</f>
        <v>RAJ</v>
      </c>
      <c r="O1523" s="57" t="str">
        <f>UPPER(tbl_raw_data[[#This Row],[Outcome]])</f>
        <v>APPROVE</v>
      </c>
      <c r="P1523" s="57" t="str">
        <f>UPPER(tbl_raw_data[[#This Row],[Queue Name]])</f>
        <v>CONSUMER PRE BUREAU</v>
      </c>
      <c r="Q1523" s="57" t="str">
        <f>IF(tbl_raw_data[[#This Row],[time_taken_in_mins]]&lt;=20,"SLA_MET","SLA_NOT_MET")</f>
        <v>SLA_MET</v>
      </c>
    </row>
    <row r="1524" spans="1:17" ht="15" customHeight="1" x14ac:dyDescent="0.25">
      <c r="A1524" s="5" t="s">
        <v>4078</v>
      </c>
      <c r="B1524" s="12">
        <v>45142.523946759262</v>
      </c>
      <c r="C1524" s="13">
        <v>45142.531782407408</v>
      </c>
      <c r="D1524" s="14" t="s">
        <v>29</v>
      </c>
      <c r="E1524" s="16" t="s">
        <v>28</v>
      </c>
      <c r="F1524" s="14" t="s">
        <v>55</v>
      </c>
      <c r="G1524" s="106"/>
      <c r="H15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4" s="48">
        <f>tbl_raw_data[[#This Row],[Date Actioned]]-tbl_raw_data[[#This Row],[Date Tagged]]</f>
        <v>7.8356481462833472E-3</v>
      </c>
      <c r="J1524" s="50">
        <f>HOUR(tbl_raw_data[[#This Row],[time_taken]])*60+MINUTE(tbl_raw_data[[#This Row],[time_taken]])+SECOND(tbl_raw_data[[#This Row],[time_taken]])/60</f>
        <v>11.283333333333333</v>
      </c>
      <c r="K1524" s="54">
        <f>DATE(YEAR(tbl_raw_data[[#This Row],[Date Actioned]]), MONTH(tbl_raw_data[[#This Row],[Date Actioned]]), DAY(tbl_raw_data[[#This Row],[Date Actioned]]))</f>
        <v>45142</v>
      </c>
      <c r="L1524" s="55" t="str">
        <f>UPPER(TEXT(tbl_raw_data[[#This Row],[Updated_date]],"MMMM"))</f>
        <v>AUGUST</v>
      </c>
      <c r="M1524" s="55" t="str">
        <f>UPPER("Week "&amp;IF(ROUNDUP(DAY(tbl_raw_data[[#This Row],[Updated_date]])/7,0)=5,4,ROUNDUP(DAY(tbl_raw_data[[#This Row],[Updated_date]])/7,0)))</f>
        <v>WEEK 1</v>
      </c>
      <c r="N1524" s="57" t="str">
        <f>UPPER(VLOOKUP(tbl_raw_data[[#This Row],[Analyst]],[1]setting!$A$1:$B$15,2,0))</f>
        <v>CAMERON</v>
      </c>
      <c r="O1524" s="57" t="str">
        <f>UPPER(tbl_raw_data[[#This Row],[Outcome]])</f>
        <v>APPROVE</v>
      </c>
      <c r="P1524" s="57" t="str">
        <f>UPPER(tbl_raw_data[[#This Row],[Queue Name]])</f>
        <v>CONSUMER EXISTING</v>
      </c>
      <c r="Q1524" s="57" t="str">
        <f>IF(tbl_raw_data[[#This Row],[time_taken_in_mins]]&lt;=20,"SLA_MET","SLA_NOT_MET")</f>
        <v>SLA_MET</v>
      </c>
    </row>
    <row r="1525" spans="1:17" ht="15" customHeight="1" x14ac:dyDescent="0.25">
      <c r="A1525" s="22" t="s">
        <v>391</v>
      </c>
      <c r="B1525" s="6">
        <v>45142.527708333335</v>
      </c>
      <c r="C1525" s="9">
        <v>45142.530219907407</v>
      </c>
      <c r="D1525" s="10" t="s">
        <v>8</v>
      </c>
      <c r="E1525" s="10" t="s">
        <v>9</v>
      </c>
      <c r="F1525" s="10" t="s">
        <v>18</v>
      </c>
      <c r="G1525" s="108" t="s">
        <v>157</v>
      </c>
      <c r="H15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25" s="48">
        <f>tbl_raw_data[[#This Row],[Date Actioned]]-tbl_raw_data[[#This Row],[Date Tagged]]</f>
        <v>2.5115740718320012E-3</v>
      </c>
      <c r="J1525" s="50">
        <f>HOUR(tbl_raw_data[[#This Row],[time_taken]])*60+MINUTE(tbl_raw_data[[#This Row],[time_taken]])+SECOND(tbl_raw_data[[#This Row],[time_taken]])/60</f>
        <v>3.6166666666666667</v>
      </c>
      <c r="K1525" s="54">
        <f>DATE(YEAR(tbl_raw_data[[#This Row],[Date Actioned]]), MONTH(tbl_raw_data[[#This Row],[Date Actioned]]), DAY(tbl_raw_data[[#This Row],[Date Actioned]]))</f>
        <v>45142</v>
      </c>
      <c r="L1525" s="55" t="str">
        <f>UPPER(TEXT(tbl_raw_data[[#This Row],[Updated_date]],"MMMM"))</f>
        <v>AUGUST</v>
      </c>
      <c r="M1525" s="55" t="str">
        <f>UPPER("Week "&amp;IF(ROUNDUP(DAY(tbl_raw_data[[#This Row],[Updated_date]])/7,0)=5,4,ROUNDUP(DAY(tbl_raw_data[[#This Row],[Updated_date]])/7,0)))</f>
        <v>WEEK 1</v>
      </c>
      <c r="N1525" s="57" t="str">
        <f>UPPER(VLOOKUP(tbl_raw_data[[#This Row],[Analyst]],[1]setting!$A$1:$B$15,2,0))</f>
        <v>RAJ</v>
      </c>
      <c r="O1525" s="57" t="str">
        <f>UPPER(tbl_raw_data[[#This Row],[Outcome]])</f>
        <v>WITHDRAW</v>
      </c>
      <c r="P1525" s="57" t="str">
        <f>UPPER(tbl_raw_data[[#This Row],[Queue Name]])</f>
        <v>CONSUMER PRE BUREAU</v>
      </c>
      <c r="Q1525" s="57" t="str">
        <f>IF(tbl_raw_data[[#This Row],[time_taken_in_mins]]&lt;=20,"SLA_MET","SLA_NOT_MET")</f>
        <v>SLA_MET</v>
      </c>
    </row>
    <row r="1526" spans="1:17" ht="15" customHeight="1" x14ac:dyDescent="0.25">
      <c r="A1526" s="11" t="s">
        <v>656</v>
      </c>
      <c r="B1526" s="6">
        <v>45142.528020833335</v>
      </c>
      <c r="C1526" s="7">
        <v>45142.531122685185</v>
      </c>
      <c r="D1526" s="8" t="s">
        <v>29</v>
      </c>
      <c r="E1526" s="10" t="s">
        <v>28</v>
      </c>
      <c r="F1526" s="8" t="s">
        <v>73</v>
      </c>
      <c r="G1526" s="109"/>
      <c r="H15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6" s="48">
        <f>tbl_raw_data[[#This Row],[Date Actioned]]-tbl_raw_data[[#This Row],[Date Tagged]]</f>
        <v>3.1018518493510783E-3</v>
      </c>
      <c r="J1526" s="50">
        <f>HOUR(tbl_raw_data[[#This Row],[time_taken]])*60+MINUTE(tbl_raw_data[[#This Row],[time_taken]])+SECOND(tbl_raw_data[[#This Row],[time_taken]])/60</f>
        <v>4.4666666666666668</v>
      </c>
      <c r="K1526" s="54">
        <f>DATE(YEAR(tbl_raw_data[[#This Row],[Date Actioned]]), MONTH(tbl_raw_data[[#This Row],[Date Actioned]]), DAY(tbl_raw_data[[#This Row],[Date Actioned]]))</f>
        <v>45142</v>
      </c>
      <c r="L1526" s="55" t="str">
        <f>UPPER(TEXT(tbl_raw_data[[#This Row],[Updated_date]],"MMMM"))</f>
        <v>AUGUST</v>
      </c>
      <c r="M1526" s="55" t="str">
        <f>UPPER("Week "&amp;IF(ROUNDUP(DAY(tbl_raw_data[[#This Row],[Updated_date]])/7,0)=5,4,ROUNDUP(DAY(tbl_raw_data[[#This Row],[Updated_date]])/7,0)))</f>
        <v>WEEK 1</v>
      </c>
      <c r="N1526" s="57" t="str">
        <f>UPPER(VLOOKUP(tbl_raw_data[[#This Row],[Analyst]],[1]setting!$A$1:$B$15,2,0))</f>
        <v>SHAHID</v>
      </c>
      <c r="O1526" s="57" t="str">
        <f>UPPER(tbl_raw_data[[#This Row],[Outcome]])</f>
        <v>APPROVE</v>
      </c>
      <c r="P1526" s="57" t="str">
        <f>UPPER(tbl_raw_data[[#This Row],[Queue Name]])</f>
        <v>CONSUMER EXISTING</v>
      </c>
      <c r="Q1526" s="57" t="str">
        <f>IF(tbl_raw_data[[#This Row],[time_taken_in_mins]]&lt;=20,"SLA_MET","SLA_NOT_MET")</f>
        <v>SLA_MET</v>
      </c>
    </row>
    <row r="1527" spans="1:17" ht="15" customHeight="1" x14ac:dyDescent="0.25">
      <c r="A1527" s="22" t="s">
        <v>4435</v>
      </c>
      <c r="B1527" s="12">
        <v>45142.528622685182</v>
      </c>
      <c r="C1527" s="13">
        <v>45142.537083333336</v>
      </c>
      <c r="D1527" s="14" t="s">
        <v>29</v>
      </c>
      <c r="E1527" s="16" t="s">
        <v>28</v>
      </c>
      <c r="F1527" s="14" t="s">
        <v>55</v>
      </c>
      <c r="G1527" s="106"/>
      <c r="H15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27" s="48">
        <f>tbl_raw_data[[#This Row],[Date Actioned]]-tbl_raw_data[[#This Row],[Date Tagged]]</f>
        <v>8.4606481541413814E-3</v>
      </c>
      <c r="J1527" s="50">
        <f>HOUR(tbl_raw_data[[#This Row],[time_taken]])*60+MINUTE(tbl_raw_data[[#This Row],[time_taken]])+SECOND(tbl_raw_data[[#This Row],[time_taken]])/60</f>
        <v>12.183333333333334</v>
      </c>
      <c r="K1527" s="54">
        <f>DATE(YEAR(tbl_raw_data[[#This Row],[Date Actioned]]), MONTH(tbl_raw_data[[#This Row],[Date Actioned]]), DAY(tbl_raw_data[[#This Row],[Date Actioned]]))</f>
        <v>45142</v>
      </c>
      <c r="L1527" s="55" t="str">
        <f>UPPER(TEXT(tbl_raw_data[[#This Row],[Updated_date]],"MMMM"))</f>
        <v>AUGUST</v>
      </c>
      <c r="M1527" s="55" t="str">
        <f>UPPER("Week "&amp;IF(ROUNDUP(DAY(tbl_raw_data[[#This Row],[Updated_date]])/7,0)=5,4,ROUNDUP(DAY(tbl_raw_data[[#This Row],[Updated_date]])/7,0)))</f>
        <v>WEEK 1</v>
      </c>
      <c r="N1527" s="57" t="str">
        <f>UPPER(VLOOKUP(tbl_raw_data[[#This Row],[Analyst]],[1]setting!$A$1:$B$15,2,0))</f>
        <v>CAMERON</v>
      </c>
      <c r="O1527" s="57" t="str">
        <f>UPPER(tbl_raw_data[[#This Row],[Outcome]])</f>
        <v>APPROVE</v>
      </c>
      <c r="P1527" s="57" t="str">
        <f>UPPER(tbl_raw_data[[#This Row],[Queue Name]])</f>
        <v>CONSUMER EXISTING</v>
      </c>
      <c r="Q1527" s="57" t="str">
        <f>IF(tbl_raw_data[[#This Row],[time_taken_in_mins]]&lt;=20,"SLA_MET","SLA_NOT_MET")</f>
        <v>SLA_MET</v>
      </c>
    </row>
    <row r="1528" spans="1:17" ht="15" customHeight="1" x14ac:dyDescent="0.25">
      <c r="A1528" s="5" t="s">
        <v>1631</v>
      </c>
      <c r="B1528" s="6">
        <v>45142.530787037038</v>
      </c>
      <c r="C1528" s="9">
        <v>45142.535393518519</v>
      </c>
      <c r="D1528" s="10" t="s">
        <v>13</v>
      </c>
      <c r="E1528" s="10" t="s">
        <v>28</v>
      </c>
      <c r="F1528" s="10" t="s">
        <v>18</v>
      </c>
      <c r="G1528" s="108" t="s">
        <v>29</v>
      </c>
      <c r="H15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28" s="48">
        <f>tbl_raw_data[[#This Row],[Date Actioned]]-tbl_raw_data[[#This Row],[Date Tagged]]</f>
        <v>4.6064814814599231E-3</v>
      </c>
      <c r="J1528" s="50">
        <f>HOUR(tbl_raw_data[[#This Row],[time_taken]])*60+MINUTE(tbl_raw_data[[#This Row],[time_taken]])+SECOND(tbl_raw_data[[#This Row],[time_taken]])/60</f>
        <v>6.6333333333333329</v>
      </c>
      <c r="K1528" s="54">
        <f>DATE(YEAR(tbl_raw_data[[#This Row],[Date Actioned]]), MONTH(tbl_raw_data[[#This Row],[Date Actioned]]), DAY(tbl_raw_data[[#This Row],[Date Actioned]]))</f>
        <v>45142</v>
      </c>
      <c r="L1528" s="55" t="str">
        <f>UPPER(TEXT(tbl_raw_data[[#This Row],[Updated_date]],"MMMM"))</f>
        <v>AUGUST</v>
      </c>
      <c r="M1528" s="55" t="str">
        <f>UPPER("Week "&amp;IF(ROUNDUP(DAY(tbl_raw_data[[#This Row],[Updated_date]])/7,0)=5,4,ROUNDUP(DAY(tbl_raw_data[[#This Row],[Updated_date]])/7,0)))</f>
        <v>WEEK 1</v>
      </c>
      <c r="N1528" s="57" t="str">
        <f>UPPER(VLOOKUP(tbl_raw_data[[#This Row],[Analyst]],[1]setting!$A$1:$B$15,2,0))</f>
        <v>RAJ</v>
      </c>
      <c r="O1528" s="57" t="str">
        <f>UPPER(tbl_raw_data[[#This Row],[Outcome]])</f>
        <v>APPROVE</v>
      </c>
      <c r="P1528" s="57" t="str">
        <f>UPPER(tbl_raw_data[[#This Row],[Queue Name]])</f>
        <v>CONSUMER EXISTING</v>
      </c>
      <c r="Q1528" s="57" t="str">
        <f>IF(tbl_raw_data[[#This Row],[time_taken_in_mins]]&lt;=20,"SLA_MET","SLA_NOT_MET")</f>
        <v>SLA_MET</v>
      </c>
    </row>
    <row r="1529" spans="1:17" x14ac:dyDescent="0.25">
      <c r="A1529" s="5" t="s">
        <v>108</v>
      </c>
      <c r="B1529" s="12">
        <v>45142.532326388886</v>
      </c>
      <c r="C1529" s="15">
        <v>45142.533831018518</v>
      </c>
      <c r="D1529" s="16" t="s">
        <v>8</v>
      </c>
      <c r="E1529" s="16" t="s">
        <v>28</v>
      </c>
      <c r="F1529" s="16" t="s">
        <v>109</v>
      </c>
      <c r="G1529" s="107" t="s">
        <v>110</v>
      </c>
      <c r="H15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529" s="48">
        <f>tbl_raw_data[[#This Row],[Date Actioned]]-tbl_raw_data[[#This Row],[Date Tagged]]</f>
        <v>1.5046296321088448E-3</v>
      </c>
      <c r="J1529" s="50">
        <f>HOUR(tbl_raw_data[[#This Row],[time_taken]])*60+MINUTE(tbl_raw_data[[#This Row],[time_taken]])+SECOND(tbl_raw_data[[#This Row],[time_taken]])/60</f>
        <v>2.1666666666666665</v>
      </c>
      <c r="K1529" s="54">
        <f>DATE(YEAR(tbl_raw_data[[#This Row],[Date Actioned]]), MONTH(tbl_raw_data[[#This Row],[Date Actioned]]), DAY(tbl_raw_data[[#This Row],[Date Actioned]]))</f>
        <v>45142</v>
      </c>
      <c r="L1529" s="55" t="str">
        <f>UPPER(TEXT(tbl_raw_data[[#This Row],[Updated_date]],"MMMM"))</f>
        <v>AUGUST</v>
      </c>
      <c r="M1529" s="55" t="str">
        <f>UPPER("Week "&amp;IF(ROUNDUP(DAY(tbl_raw_data[[#This Row],[Updated_date]])/7,0)=5,4,ROUNDUP(DAY(tbl_raw_data[[#This Row],[Updated_date]])/7,0)))</f>
        <v>WEEK 1</v>
      </c>
      <c r="N1529" s="57" t="str">
        <f>UPPER(VLOOKUP(tbl_raw_data[[#This Row],[Analyst]],[1]setting!$A$1:$B$15,2,0))</f>
        <v>NAVED</v>
      </c>
      <c r="O1529" s="57" t="str">
        <f>UPPER(tbl_raw_data[[#This Row],[Outcome]])</f>
        <v>WITHDRAW</v>
      </c>
      <c r="P1529" s="57" t="str">
        <f>UPPER(tbl_raw_data[[#This Row],[Queue Name]])</f>
        <v>CONSUMER EXISTING</v>
      </c>
      <c r="Q1529" s="57" t="str">
        <f>IF(tbl_raw_data[[#This Row],[time_taken_in_mins]]&lt;=20,"SLA_MET","SLA_NOT_MET")</f>
        <v>SLA_MET</v>
      </c>
    </row>
    <row r="1530" spans="1:17" ht="15" customHeight="1" x14ac:dyDescent="0.25">
      <c r="A1530" s="11" t="s">
        <v>2863</v>
      </c>
      <c r="B1530" s="12">
        <v>45142.533946759257</v>
      </c>
      <c r="C1530" s="15">
        <v>45142.540127314816</v>
      </c>
      <c r="D1530" s="16" t="s">
        <v>13</v>
      </c>
      <c r="E1530" s="16" t="s">
        <v>28</v>
      </c>
      <c r="F1530" s="16" t="s">
        <v>14</v>
      </c>
      <c r="G1530" s="107" t="s">
        <v>29</v>
      </c>
      <c r="H15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0" s="48">
        <f>tbl_raw_data[[#This Row],[Date Actioned]]-tbl_raw_data[[#This Row],[Date Tagged]]</f>
        <v>6.180555559694767E-3</v>
      </c>
      <c r="J1530" s="50">
        <f>HOUR(tbl_raw_data[[#This Row],[time_taken]])*60+MINUTE(tbl_raw_data[[#This Row],[time_taken]])+SECOND(tbl_raw_data[[#This Row],[time_taken]])/60</f>
        <v>8.9</v>
      </c>
      <c r="K1530" s="54">
        <f>DATE(YEAR(tbl_raw_data[[#This Row],[Date Actioned]]), MONTH(tbl_raw_data[[#This Row],[Date Actioned]]), DAY(tbl_raw_data[[#This Row],[Date Actioned]]))</f>
        <v>45142</v>
      </c>
      <c r="L1530" s="55" t="str">
        <f>UPPER(TEXT(tbl_raw_data[[#This Row],[Updated_date]],"MMMM"))</f>
        <v>AUGUST</v>
      </c>
      <c r="M1530" s="55" t="str">
        <f>UPPER("Week "&amp;IF(ROUNDUP(DAY(tbl_raw_data[[#This Row],[Updated_date]])/7,0)=5,4,ROUNDUP(DAY(tbl_raw_data[[#This Row],[Updated_date]])/7,0)))</f>
        <v>WEEK 1</v>
      </c>
      <c r="N1530" s="57" t="str">
        <f>UPPER(VLOOKUP(tbl_raw_data[[#This Row],[Analyst]],[1]setting!$A$1:$B$15,2,0))</f>
        <v>HARDIK</v>
      </c>
      <c r="O1530" s="57" t="str">
        <f>UPPER(tbl_raw_data[[#This Row],[Outcome]])</f>
        <v>APPROVE</v>
      </c>
      <c r="P1530" s="57" t="str">
        <f>UPPER(tbl_raw_data[[#This Row],[Queue Name]])</f>
        <v>CONSUMER EXISTING</v>
      </c>
      <c r="Q1530" s="57" t="str">
        <f>IF(tbl_raw_data[[#This Row],[time_taken_in_mins]]&lt;=20,"SLA_MET","SLA_NOT_MET")</f>
        <v>SLA_MET</v>
      </c>
    </row>
    <row r="1531" spans="1:17" ht="15" customHeight="1" x14ac:dyDescent="0.25">
      <c r="A1531" s="11" t="s">
        <v>5192</v>
      </c>
      <c r="B1531" s="6">
        <v>45142.536736111113</v>
      </c>
      <c r="C1531" s="7">
        <v>45142.546724537038</v>
      </c>
      <c r="D1531" s="8" t="s">
        <v>40</v>
      </c>
      <c r="E1531" s="10" t="s">
        <v>41</v>
      </c>
      <c r="F1531" s="8" t="s">
        <v>55</v>
      </c>
      <c r="G1531" s="109"/>
      <c r="H15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31" s="48">
        <f>tbl_raw_data[[#This Row],[Date Actioned]]-tbl_raw_data[[#This Row],[Date Tagged]]</f>
        <v>9.9884259252576157E-3</v>
      </c>
      <c r="J1531" s="50">
        <f>HOUR(tbl_raw_data[[#This Row],[time_taken]])*60+MINUTE(tbl_raw_data[[#This Row],[time_taken]])+SECOND(tbl_raw_data[[#This Row],[time_taken]])/60</f>
        <v>14.383333333333333</v>
      </c>
      <c r="K1531" s="54">
        <f>DATE(YEAR(tbl_raw_data[[#This Row],[Date Actioned]]), MONTH(tbl_raw_data[[#This Row],[Date Actioned]]), DAY(tbl_raw_data[[#This Row],[Date Actioned]]))</f>
        <v>45142</v>
      </c>
      <c r="L1531" s="55" t="str">
        <f>UPPER(TEXT(tbl_raw_data[[#This Row],[Updated_date]],"MMMM"))</f>
        <v>AUGUST</v>
      </c>
      <c r="M1531" s="55" t="str">
        <f>UPPER("Week "&amp;IF(ROUNDUP(DAY(tbl_raw_data[[#This Row],[Updated_date]])/7,0)=5,4,ROUNDUP(DAY(tbl_raw_data[[#This Row],[Updated_date]])/7,0)))</f>
        <v>WEEK 1</v>
      </c>
      <c r="N1531" s="57" t="str">
        <f>UPPER(VLOOKUP(tbl_raw_data[[#This Row],[Analyst]],[1]setting!$A$1:$B$15,2,0))</f>
        <v>CAMERON</v>
      </c>
      <c r="O1531" s="57" t="str">
        <f>UPPER(tbl_raw_data[[#This Row],[Outcome]])</f>
        <v>WITHDRAW</v>
      </c>
      <c r="P1531" s="57" t="str">
        <f>UPPER(tbl_raw_data[[#This Row],[Queue Name]])</f>
        <v>CONSUMER POST BUREAU</v>
      </c>
      <c r="Q1531" s="57" t="str">
        <f>IF(tbl_raw_data[[#This Row],[time_taken_in_mins]]&lt;=20,"SLA_MET","SLA_NOT_MET")</f>
        <v>SLA_MET</v>
      </c>
    </row>
    <row r="1532" spans="1:17" ht="15" customHeight="1" x14ac:dyDescent="0.25">
      <c r="A1532" s="22" t="s">
        <v>1209</v>
      </c>
      <c r="B1532" s="6">
        <v>45142.538287037038</v>
      </c>
      <c r="C1532" s="9">
        <v>45142.542280092595</v>
      </c>
      <c r="D1532" s="10" t="s">
        <v>13</v>
      </c>
      <c r="E1532" s="10" t="s">
        <v>9</v>
      </c>
      <c r="F1532" s="10" t="s">
        <v>18</v>
      </c>
      <c r="G1532" s="108" t="s">
        <v>19</v>
      </c>
      <c r="H15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2" s="48">
        <f>tbl_raw_data[[#This Row],[Date Actioned]]-tbl_raw_data[[#This Row],[Date Tagged]]</f>
        <v>3.9930555576574989E-3</v>
      </c>
      <c r="J1532" s="50">
        <f>HOUR(tbl_raw_data[[#This Row],[time_taken]])*60+MINUTE(tbl_raw_data[[#This Row],[time_taken]])+SECOND(tbl_raw_data[[#This Row],[time_taken]])/60</f>
        <v>5.75</v>
      </c>
      <c r="K1532" s="54">
        <f>DATE(YEAR(tbl_raw_data[[#This Row],[Date Actioned]]), MONTH(tbl_raw_data[[#This Row],[Date Actioned]]), DAY(tbl_raw_data[[#This Row],[Date Actioned]]))</f>
        <v>45142</v>
      </c>
      <c r="L1532" s="55" t="str">
        <f>UPPER(TEXT(tbl_raw_data[[#This Row],[Updated_date]],"MMMM"))</f>
        <v>AUGUST</v>
      </c>
      <c r="M1532" s="55" t="str">
        <f>UPPER("Week "&amp;IF(ROUNDUP(DAY(tbl_raw_data[[#This Row],[Updated_date]])/7,0)=5,4,ROUNDUP(DAY(tbl_raw_data[[#This Row],[Updated_date]])/7,0)))</f>
        <v>WEEK 1</v>
      </c>
      <c r="N1532" s="57" t="str">
        <f>UPPER(VLOOKUP(tbl_raw_data[[#This Row],[Analyst]],[1]setting!$A$1:$B$15,2,0))</f>
        <v>RAJ</v>
      </c>
      <c r="O1532" s="57" t="str">
        <f>UPPER(tbl_raw_data[[#This Row],[Outcome]])</f>
        <v>APPROVE</v>
      </c>
      <c r="P1532" s="57" t="str">
        <f>UPPER(tbl_raw_data[[#This Row],[Queue Name]])</f>
        <v>CONSUMER PRE BUREAU</v>
      </c>
      <c r="Q1532" s="57" t="str">
        <f>IF(tbl_raw_data[[#This Row],[time_taken_in_mins]]&lt;=20,"SLA_MET","SLA_NOT_MET")</f>
        <v>SLA_MET</v>
      </c>
    </row>
    <row r="1533" spans="1:17" ht="15" customHeight="1" x14ac:dyDescent="0.25">
      <c r="A1533" s="5" t="s">
        <v>1080</v>
      </c>
      <c r="B1533" s="12">
        <v>45142.539884259262</v>
      </c>
      <c r="C1533" s="15">
        <v>45142.543657407405</v>
      </c>
      <c r="D1533" s="16" t="s">
        <v>13</v>
      </c>
      <c r="E1533" s="16" t="s">
        <v>28</v>
      </c>
      <c r="F1533" s="16" t="s">
        <v>14</v>
      </c>
      <c r="G1533" s="107" t="s">
        <v>29</v>
      </c>
      <c r="H15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3" s="48">
        <f>tbl_raw_data[[#This Row],[Date Actioned]]-tbl_raw_data[[#This Row],[Date Tagged]]</f>
        <v>3.7731481424998492E-3</v>
      </c>
      <c r="J1533" s="50">
        <f>HOUR(tbl_raw_data[[#This Row],[time_taken]])*60+MINUTE(tbl_raw_data[[#This Row],[time_taken]])+SECOND(tbl_raw_data[[#This Row],[time_taken]])/60</f>
        <v>5.4333333333333336</v>
      </c>
      <c r="K1533" s="54">
        <f>DATE(YEAR(tbl_raw_data[[#This Row],[Date Actioned]]), MONTH(tbl_raw_data[[#This Row],[Date Actioned]]), DAY(tbl_raw_data[[#This Row],[Date Actioned]]))</f>
        <v>45142</v>
      </c>
      <c r="L1533" s="55" t="str">
        <f>UPPER(TEXT(tbl_raw_data[[#This Row],[Updated_date]],"MMMM"))</f>
        <v>AUGUST</v>
      </c>
      <c r="M1533" s="55" t="str">
        <f>UPPER("Week "&amp;IF(ROUNDUP(DAY(tbl_raw_data[[#This Row],[Updated_date]])/7,0)=5,4,ROUNDUP(DAY(tbl_raw_data[[#This Row],[Updated_date]])/7,0)))</f>
        <v>WEEK 1</v>
      </c>
      <c r="N1533" s="57" t="str">
        <f>UPPER(VLOOKUP(tbl_raw_data[[#This Row],[Analyst]],[1]setting!$A$1:$B$15,2,0))</f>
        <v>HARDIK</v>
      </c>
      <c r="O1533" s="57" t="str">
        <f>UPPER(tbl_raw_data[[#This Row],[Outcome]])</f>
        <v>APPROVE</v>
      </c>
      <c r="P1533" s="57" t="str">
        <f>UPPER(tbl_raw_data[[#This Row],[Queue Name]])</f>
        <v>CONSUMER EXISTING</v>
      </c>
      <c r="Q1533" s="57" t="str">
        <f>IF(tbl_raw_data[[#This Row],[time_taken_in_mins]]&lt;=20,"SLA_MET","SLA_NOT_MET")</f>
        <v>SLA_MET</v>
      </c>
    </row>
    <row r="1534" spans="1:17" ht="15" customHeight="1" x14ac:dyDescent="0.25">
      <c r="A1534" s="11" t="s">
        <v>635</v>
      </c>
      <c r="B1534" s="6">
        <v>45142.541446759256</v>
      </c>
      <c r="C1534" s="9">
        <v>45142.54451388889</v>
      </c>
      <c r="D1534" s="10" t="s">
        <v>13</v>
      </c>
      <c r="E1534" s="10" t="s">
        <v>28</v>
      </c>
      <c r="F1534" s="10" t="s">
        <v>18</v>
      </c>
      <c r="G1534" s="108" t="s">
        <v>29</v>
      </c>
      <c r="H15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4" s="48">
        <f>tbl_raw_data[[#This Row],[Date Actioned]]-tbl_raw_data[[#This Row],[Date Tagged]]</f>
        <v>3.0671296335640363E-3</v>
      </c>
      <c r="J1534" s="50">
        <f>HOUR(tbl_raw_data[[#This Row],[time_taken]])*60+MINUTE(tbl_raw_data[[#This Row],[time_taken]])+SECOND(tbl_raw_data[[#This Row],[time_taken]])/60</f>
        <v>4.416666666666667</v>
      </c>
      <c r="K1534" s="54">
        <f>DATE(YEAR(tbl_raw_data[[#This Row],[Date Actioned]]), MONTH(tbl_raw_data[[#This Row],[Date Actioned]]), DAY(tbl_raw_data[[#This Row],[Date Actioned]]))</f>
        <v>45142</v>
      </c>
      <c r="L1534" s="55" t="str">
        <f>UPPER(TEXT(tbl_raw_data[[#This Row],[Updated_date]],"MMMM"))</f>
        <v>AUGUST</v>
      </c>
      <c r="M1534" s="55" t="str">
        <f>UPPER("Week "&amp;IF(ROUNDUP(DAY(tbl_raw_data[[#This Row],[Updated_date]])/7,0)=5,4,ROUNDUP(DAY(tbl_raw_data[[#This Row],[Updated_date]])/7,0)))</f>
        <v>WEEK 1</v>
      </c>
      <c r="N1534" s="57" t="str">
        <f>UPPER(VLOOKUP(tbl_raw_data[[#This Row],[Analyst]],[1]setting!$A$1:$B$15,2,0))</f>
        <v>RAJ</v>
      </c>
      <c r="O1534" s="57" t="str">
        <f>UPPER(tbl_raw_data[[#This Row],[Outcome]])</f>
        <v>APPROVE</v>
      </c>
      <c r="P1534" s="57" t="str">
        <f>UPPER(tbl_raw_data[[#This Row],[Queue Name]])</f>
        <v>CONSUMER EXISTING</v>
      </c>
      <c r="Q1534" s="57" t="str">
        <f>IF(tbl_raw_data[[#This Row],[time_taken_in_mins]]&lt;=20,"SLA_MET","SLA_NOT_MET")</f>
        <v>SLA_MET</v>
      </c>
    </row>
    <row r="1535" spans="1:17" x14ac:dyDescent="0.25">
      <c r="A1535" s="22" t="s">
        <v>6279</v>
      </c>
      <c r="B1535" s="12">
        <v>45142.542627314811</v>
      </c>
      <c r="C1535" s="13">
        <v>45142.55537037037</v>
      </c>
      <c r="D1535" s="14" t="s">
        <v>40</v>
      </c>
      <c r="E1535" s="16" t="s">
        <v>28</v>
      </c>
      <c r="F1535" s="14" t="s">
        <v>228</v>
      </c>
      <c r="G1535" s="106"/>
      <c r="H15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35" s="48">
        <f>tbl_raw_data[[#This Row],[Date Actioned]]-tbl_raw_data[[#This Row],[Date Tagged]]</f>
        <v>1.2743055558530614E-2</v>
      </c>
      <c r="J1535" s="50">
        <f>HOUR(tbl_raw_data[[#This Row],[time_taken]])*60+MINUTE(tbl_raw_data[[#This Row],[time_taken]])+SECOND(tbl_raw_data[[#This Row],[time_taken]])/60</f>
        <v>18.350000000000001</v>
      </c>
      <c r="K1535" s="54">
        <f>DATE(YEAR(tbl_raw_data[[#This Row],[Date Actioned]]), MONTH(tbl_raw_data[[#This Row],[Date Actioned]]), DAY(tbl_raw_data[[#This Row],[Date Actioned]]))</f>
        <v>45142</v>
      </c>
      <c r="L1535" s="55" t="str">
        <f>UPPER(TEXT(tbl_raw_data[[#This Row],[Updated_date]],"MMMM"))</f>
        <v>AUGUST</v>
      </c>
      <c r="M1535" s="55" t="str">
        <f>UPPER("Week "&amp;IF(ROUNDUP(DAY(tbl_raw_data[[#This Row],[Updated_date]])/7,0)=5,4,ROUNDUP(DAY(tbl_raw_data[[#This Row],[Updated_date]])/7,0)))</f>
        <v>WEEK 1</v>
      </c>
      <c r="N1535" s="57" t="str">
        <f>UPPER(VLOOKUP(tbl_raw_data[[#This Row],[Analyst]],[1]setting!$A$1:$B$15,2,0))</f>
        <v>OUADIR</v>
      </c>
      <c r="O1535" s="57" t="str">
        <f>UPPER(tbl_raw_data[[#This Row],[Outcome]])</f>
        <v>WITHDRAW</v>
      </c>
      <c r="P1535" s="57" t="str">
        <f>UPPER(tbl_raw_data[[#This Row],[Queue Name]])</f>
        <v>CONSUMER EXISTING</v>
      </c>
      <c r="Q1535" s="57" t="str">
        <f>IF(tbl_raw_data[[#This Row],[time_taken_in_mins]]&lt;=20,"SLA_MET","SLA_NOT_MET")</f>
        <v>SLA_MET</v>
      </c>
    </row>
    <row r="1536" spans="1:17" ht="15" customHeight="1" x14ac:dyDescent="0.25">
      <c r="A1536" s="22" t="s">
        <v>1295</v>
      </c>
      <c r="B1536" s="12">
        <v>45142.546168981484</v>
      </c>
      <c r="C1536" s="15">
        <v>45142.55028935185</v>
      </c>
      <c r="D1536" s="16" t="s">
        <v>13</v>
      </c>
      <c r="E1536" s="16" t="s">
        <v>28</v>
      </c>
      <c r="F1536" s="16" t="s">
        <v>14</v>
      </c>
      <c r="G1536" s="107" t="s">
        <v>29</v>
      </c>
      <c r="H15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6" s="48">
        <f>tbl_raw_data[[#This Row],[Date Actioned]]-tbl_raw_data[[#This Row],[Date Tagged]]</f>
        <v>4.1203703658538871E-3</v>
      </c>
      <c r="J1536" s="50">
        <f>HOUR(tbl_raw_data[[#This Row],[time_taken]])*60+MINUTE(tbl_raw_data[[#This Row],[time_taken]])+SECOND(tbl_raw_data[[#This Row],[time_taken]])/60</f>
        <v>5.9333333333333336</v>
      </c>
      <c r="K1536" s="54">
        <f>DATE(YEAR(tbl_raw_data[[#This Row],[Date Actioned]]), MONTH(tbl_raw_data[[#This Row],[Date Actioned]]), DAY(tbl_raw_data[[#This Row],[Date Actioned]]))</f>
        <v>45142</v>
      </c>
      <c r="L1536" s="55" t="str">
        <f>UPPER(TEXT(tbl_raw_data[[#This Row],[Updated_date]],"MMMM"))</f>
        <v>AUGUST</v>
      </c>
      <c r="M1536" s="55" t="str">
        <f>UPPER("Week "&amp;IF(ROUNDUP(DAY(tbl_raw_data[[#This Row],[Updated_date]])/7,0)=5,4,ROUNDUP(DAY(tbl_raw_data[[#This Row],[Updated_date]])/7,0)))</f>
        <v>WEEK 1</v>
      </c>
      <c r="N1536" s="57" t="str">
        <f>UPPER(VLOOKUP(tbl_raw_data[[#This Row],[Analyst]],[1]setting!$A$1:$B$15,2,0))</f>
        <v>HARDIK</v>
      </c>
      <c r="O1536" s="57" t="str">
        <f>UPPER(tbl_raw_data[[#This Row],[Outcome]])</f>
        <v>APPROVE</v>
      </c>
      <c r="P1536" s="57" t="str">
        <f>UPPER(tbl_raw_data[[#This Row],[Queue Name]])</f>
        <v>CONSUMER EXISTING</v>
      </c>
      <c r="Q1536" s="57" t="str">
        <f>IF(tbl_raw_data[[#This Row],[time_taken_in_mins]]&lt;=20,"SLA_MET","SLA_NOT_MET")</f>
        <v>SLA_MET</v>
      </c>
    </row>
    <row r="1537" spans="1:17" ht="15" customHeight="1" x14ac:dyDescent="0.25">
      <c r="A1537" s="5" t="s">
        <v>5230</v>
      </c>
      <c r="B1537" s="6">
        <v>45142.554814814815</v>
      </c>
      <c r="C1537" s="7">
        <v>45142.564884259256</v>
      </c>
      <c r="D1537" s="8" t="s">
        <v>29</v>
      </c>
      <c r="E1537" s="10" t="s">
        <v>28</v>
      </c>
      <c r="F1537" s="8" t="s">
        <v>228</v>
      </c>
      <c r="G1537" s="109"/>
      <c r="H15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37" s="48">
        <f>tbl_raw_data[[#This Row],[Date Actioned]]-tbl_raw_data[[#This Row],[Date Tagged]]</f>
        <v>1.006944444088731E-2</v>
      </c>
      <c r="J1537" s="50">
        <f>HOUR(tbl_raw_data[[#This Row],[time_taken]])*60+MINUTE(tbl_raw_data[[#This Row],[time_taken]])+SECOND(tbl_raw_data[[#This Row],[time_taken]])/60</f>
        <v>14.5</v>
      </c>
      <c r="K1537" s="54">
        <f>DATE(YEAR(tbl_raw_data[[#This Row],[Date Actioned]]), MONTH(tbl_raw_data[[#This Row],[Date Actioned]]), DAY(tbl_raw_data[[#This Row],[Date Actioned]]))</f>
        <v>45142</v>
      </c>
      <c r="L1537" s="55" t="str">
        <f>UPPER(TEXT(tbl_raw_data[[#This Row],[Updated_date]],"MMMM"))</f>
        <v>AUGUST</v>
      </c>
      <c r="M1537" s="55" t="str">
        <f>UPPER("Week "&amp;IF(ROUNDUP(DAY(tbl_raw_data[[#This Row],[Updated_date]])/7,0)=5,4,ROUNDUP(DAY(tbl_raw_data[[#This Row],[Updated_date]])/7,0)))</f>
        <v>WEEK 1</v>
      </c>
      <c r="N1537" s="57" t="str">
        <f>UPPER(VLOOKUP(tbl_raw_data[[#This Row],[Analyst]],[1]setting!$A$1:$B$15,2,0))</f>
        <v>OUADIR</v>
      </c>
      <c r="O1537" s="57" t="str">
        <f>UPPER(tbl_raw_data[[#This Row],[Outcome]])</f>
        <v>APPROVE</v>
      </c>
      <c r="P1537" s="57" t="str">
        <f>UPPER(tbl_raw_data[[#This Row],[Queue Name]])</f>
        <v>CONSUMER EXISTING</v>
      </c>
      <c r="Q1537" s="57" t="str">
        <f>IF(tbl_raw_data[[#This Row],[time_taken_in_mins]]&lt;=20,"SLA_MET","SLA_NOT_MET")</f>
        <v>SLA_MET</v>
      </c>
    </row>
    <row r="1538" spans="1:17" ht="15" customHeight="1" x14ac:dyDescent="0.25">
      <c r="A1538" s="11" t="s">
        <v>3566</v>
      </c>
      <c r="B1538" s="12">
        <v>45142.556064814817</v>
      </c>
      <c r="C1538" s="15">
        <v>45142.563171296293</v>
      </c>
      <c r="D1538" s="16" t="s">
        <v>13</v>
      </c>
      <c r="E1538" s="16" t="s">
        <v>41</v>
      </c>
      <c r="F1538" s="16" t="s">
        <v>109</v>
      </c>
      <c r="G1538" s="107" t="s">
        <v>29</v>
      </c>
      <c r="H15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8" s="48">
        <f>tbl_raw_data[[#This Row],[Date Actioned]]-tbl_raw_data[[#This Row],[Date Tagged]]</f>
        <v>7.1064814765122719E-3</v>
      </c>
      <c r="J1538" s="50">
        <f>HOUR(tbl_raw_data[[#This Row],[time_taken]])*60+MINUTE(tbl_raw_data[[#This Row],[time_taken]])+SECOND(tbl_raw_data[[#This Row],[time_taken]])/60</f>
        <v>10.233333333333333</v>
      </c>
      <c r="K1538" s="54">
        <f>DATE(YEAR(tbl_raw_data[[#This Row],[Date Actioned]]), MONTH(tbl_raw_data[[#This Row],[Date Actioned]]), DAY(tbl_raw_data[[#This Row],[Date Actioned]]))</f>
        <v>45142</v>
      </c>
      <c r="L1538" s="55" t="str">
        <f>UPPER(TEXT(tbl_raw_data[[#This Row],[Updated_date]],"MMMM"))</f>
        <v>AUGUST</v>
      </c>
      <c r="M1538" s="55" t="str">
        <f>UPPER("Week "&amp;IF(ROUNDUP(DAY(tbl_raw_data[[#This Row],[Updated_date]])/7,0)=5,4,ROUNDUP(DAY(tbl_raw_data[[#This Row],[Updated_date]])/7,0)))</f>
        <v>WEEK 1</v>
      </c>
      <c r="N1538" s="57" t="str">
        <f>UPPER(VLOOKUP(tbl_raw_data[[#This Row],[Analyst]],[1]setting!$A$1:$B$15,2,0))</f>
        <v>NAVED</v>
      </c>
      <c r="O1538" s="57" t="str">
        <f>UPPER(tbl_raw_data[[#This Row],[Outcome]])</f>
        <v>APPROVE</v>
      </c>
      <c r="P1538" s="57" t="str">
        <f>UPPER(tbl_raw_data[[#This Row],[Queue Name]])</f>
        <v>CONSUMER POST BUREAU</v>
      </c>
      <c r="Q1538" s="57" t="str">
        <f>IF(tbl_raw_data[[#This Row],[time_taken_in_mins]]&lt;=20,"SLA_MET","SLA_NOT_MET")</f>
        <v>SLA_MET</v>
      </c>
    </row>
    <row r="1539" spans="1:17" ht="15" customHeight="1" x14ac:dyDescent="0.25">
      <c r="A1539" s="22" t="s">
        <v>2813</v>
      </c>
      <c r="B1539" s="6">
        <v>45142.559293981481</v>
      </c>
      <c r="C1539" s="9">
        <v>45142.565381944441</v>
      </c>
      <c r="D1539" s="10" t="s">
        <v>13</v>
      </c>
      <c r="E1539" s="10" t="s">
        <v>28</v>
      </c>
      <c r="F1539" s="10" t="s">
        <v>14</v>
      </c>
      <c r="G1539" s="108" t="s">
        <v>29</v>
      </c>
      <c r="H15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39" s="48">
        <f>tbl_raw_data[[#This Row],[Date Actioned]]-tbl_raw_data[[#This Row],[Date Tagged]]</f>
        <v>6.0879629600094631E-3</v>
      </c>
      <c r="J1539" s="50">
        <f>HOUR(tbl_raw_data[[#This Row],[time_taken]])*60+MINUTE(tbl_raw_data[[#This Row],[time_taken]])+SECOND(tbl_raw_data[[#This Row],[time_taken]])/60</f>
        <v>8.7666666666666675</v>
      </c>
      <c r="K1539" s="54">
        <f>DATE(YEAR(tbl_raw_data[[#This Row],[Date Actioned]]), MONTH(tbl_raw_data[[#This Row],[Date Actioned]]), DAY(tbl_raw_data[[#This Row],[Date Actioned]]))</f>
        <v>45142</v>
      </c>
      <c r="L1539" s="55" t="str">
        <f>UPPER(TEXT(tbl_raw_data[[#This Row],[Updated_date]],"MMMM"))</f>
        <v>AUGUST</v>
      </c>
      <c r="M1539" s="55" t="str">
        <f>UPPER("Week "&amp;IF(ROUNDUP(DAY(tbl_raw_data[[#This Row],[Updated_date]])/7,0)=5,4,ROUNDUP(DAY(tbl_raw_data[[#This Row],[Updated_date]])/7,0)))</f>
        <v>WEEK 1</v>
      </c>
      <c r="N1539" s="57" t="str">
        <f>UPPER(VLOOKUP(tbl_raw_data[[#This Row],[Analyst]],[1]setting!$A$1:$B$15,2,0))</f>
        <v>HARDIK</v>
      </c>
      <c r="O1539" s="57" t="str">
        <f>UPPER(tbl_raw_data[[#This Row],[Outcome]])</f>
        <v>APPROVE</v>
      </c>
      <c r="P1539" s="57" t="str">
        <f>UPPER(tbl_raw_data[[#This Row],[Queue Name]])</f>
        <v>CONSUMER EXISTING</v>
      </c>
      <c r="Q1539" s="57" t="str">
        <f>IF(tbl_raw_data[[#This Row],[time_taken_in_mins]]&lt;=20,"SLA_MET","SLA_NOT_MET")</f>
        <v>SLA_MET</v>
      </c>
    </row>
    <row r="1540" spans="1:17" ht="15" customHeight="1" x14ac:dyDescent="0.25">
      <c r="A1540" s="5" t="s">
        <v>701</v>
      </c>
      <c r="B1540" s="6">
        <v>45142.560046296298</v>
      </c>
      <c r="C1540" s="9">
        <v>45142.563217592593</v>
      </c>
      <c r="D1540" s="10" t="s">
        <v>8</v>
      </c>
      <c r="E1540" s="10" t="s">
        <v>41</v>
      </c>
      <c r="F1540" s="10" t="s">
        <v>18</v>
      </c>
      <c r="G1540" s="108" t="s">
        <v>149</v>
      </c>
      <c r="H15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40" s="48">
        <f>tbl_raw_data[[#This Row],[Date Actioned]]-tbl_raw_data[[#This Row],[Date Tagged]]</f>
        <v>3.1712962954770774E-3</v>
      </c>
      <c r="J1540" s="50">
        <f>HOUR(tbl_raw_data[[#This Row],[time_taken]])*60+MINUTE(tbl_raw_data[[#This Row],[time_taken]])+SECOND(tbl_raw_data[[#This Row],[time_taken]])/60</f>
        <v>4.5666666666666664</v>
      </c>
      <c r="K1540" s="54">
        <f>DATE(YEAR(tbl_raw_data[[#This Row],[Date Actioned]]), MONTH(tbl_raw_data[[#This Row],[Date Actioned]]), DAY(tbl_raw_data[[#This Row],[Date Actioned]]))</f>
        <v>45142</v>
      </c>
      <c r="L1540" s="55" t="str">
        <f>UPPER(TEXT(tbl_raw_data[[#This Row],[Updated_date]],"MMMM"))</f>
        <v>AUGUST</v>
      </c>
      <c r="M1540" s="55" t="str">
        <f>UPPER("Week "&amp;IF(ROUNDUP(DAY(tbl_raw_data[[#This Row],[Updated_date]])/7,0)=5,4,ROUNDUP(DAY(tbl_raw_data[[#This Row],[Updated_date]])/7,0)))</f>
        <v>WEEK 1</v>
      </c>
      <c r="N1540" s="57" t="str">
        <f>UPPER(VLOOKUP(tbl_raw_data[[#This Row],[Analyst]],[1]setting!$A$1:$B$15,2,0))</f>
        <v>RAJ</v>
      </c>
      <c r="O1540" s="57" t="str">
        <f>UPPER(tbl_raw_data[[#This Row],[Outcome]])</f>
        <v>WITHDRAW</v>
      </c>
      <c r="P1540" s="57" t="str">
        <f>UPPER(tbl_raw_data[[#This Row],[Queue Name]])</f>
        <v>CONSUMER POST BUREAU</v>
      </c>
      <c r="Q1540" s="57" t="str">
        <f>IF(tbl_raw_data[[#This Row],[time_taken_in_mins]]&lt;=20,"SLA_MET","SLA_NOT_MET")</f>
        <v>SLA_MET</v>
      </c>
    </row>
    <row r="1541" spans="1:17" ht="15" customHeight="1" x14ac:dyDescent="0.25">
      <c r="A1541" s="5" t="s">
        <v>1566</v>
      </c>
      <c r="B1541" s="12">
        <v>45142.560046296298</v>
      </c>
      <c r="C1541" s="15">
        <v>45142.564571759256</v>
      </c>
      <c r="D1541" s="16" t="s">
        <v>13</v>
      </c>
      <c r="E1541" s="16" t="s">
        <v>28</v>
      </c>
      <c r="F1541" s="16" t="s">
        <v>18</v>
      </c>
      <c r="G1541" s="107" t="s">
        <v>53</v>
      </c>
      <c r="H15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41" s="48">
        <f>tbl_raw_data[[#This Row],[Date Actioned]]-tbl_raw_data[[#This Row],[Date Tagged]]</f>
        <v>4.5254629585542716E-3</v>
      </c>
      <c r="J1541" s="50">
        <f>HOUR(tbl_raw_data[[#This Row],[time_taken]])*60+MINUTE(tbl_raw_data[[#This Row],[time_taken]])+SECOND(tbl_raw_data[[#This Row],[time_taken]])/60</f>
        <v>6.5166666666666666</v>
      </c>
      <c r="K1541" s="54">
        <f>DATE(YEAR(tbl_raw_data[[#This Row],[Date Actioned]]), MONTH(tbl_raw_data[[#This Row],[Date Actioned]]), DAY(tbl_raw_data[[#This Row],[Date Actioned]]))</f>
        <v>45142</v>
      </c>
      <c r="L1541" s="55" t="str">
        <f>UPPER(TEXT(tbl_raw_data[[#This Row],[Updated_date]],"MMMM"))</f>
        <v>AUGUST</v>
      </c>
      <c r="M1541" s="55" t="str">
        <f>UPPER("Week "&amp;IF(ROUNDUP(DAY(tbl_raw_data[[#This Row],[Updated_date]])/7,0)=5,4,ROUNDUP(DAY(tbl_raw_data[[#This Row],[Updated_date]])/7,0)))</f>
        <v>WEEK 1</v>
      </c>
      <c r="N1541" s="57" t="str">
        <f>UPPER(VLOOKUP(tbl_raw_data[[#This Row],[Analyst]],[1]setting!$A$1:$B$15,2,0))</f>
        <v>RAJ</v>
      </c>
      <c r="O1541" s="57" t="str">
        <f>UPPER(tbl_raw_data[[#This Row],[Outcome]])</f>
        <v>APPROVE</v>
      </c>
      <c r="P1541" s="57" t="str">
        <f>UPPER(tbl_raw_data[[#This Row],[Queue Name]])</f>
        <v>CONSUMER EXISTING</v>
      </c>
      <c r="Q1541" s="57" t="str">
        <f>IF(tbl_raw_data[[#This Row],[time_taken_in_mins]]&lt;=20,"SLA_MET","SLA_NOT_MET")</f>
        <v>SLA_MET</v>
      </c>
    </row>
    <row r="1542" spans="1:17" ht="15" customHeight="1" x14ac:dyDescent="0.25">
      <c r="A1542" s="11" t="s">
        <v>7215</v>
      </c>
      <c r="B1542" s="6">
        <v>45142.563831018517</v>
      </c>
      <c r="C1542" s="7">
        <v>45142.591631944444</v>
      </c>
      <c r="D1542" s="8" t="s">
        <v>29</v>
      </c>
      <c r="E1542" s="10" t="s">
        <v>41</v>
      </c>
      <c r="F1542" s="8" t="s">
        <v>73</v>
      </c>
      <c r="G1542" s="109"/>
      <c r="H15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2" s="48">
        <f>tbl_raw_data[[#This Row],[Date Actioned]]-tbl_raw_data[[#This Row],[Date Tagged]]</f>
        <v>2.7800925927294884E-2</v>
      </c>
      <c r="J1542" s="50">
        <f>HOUR(tbl_raw_data[[#This Row],[time_taken]])*60+MINUTE(tbl_raw_data[[#This Row],[time_taken]])+SECOND(tbl_raw_data[[#This Row],[time_taken]])/60</f>
        <v>40.033333333333331</v>
      </c>
      <c r="K1542" s="54">
        <f>DATE(YEAR(tbl_raw_data[[#This Row],[Date Actioned]]), MONTH(tbl_raw_data[[#This Row],[Date Actioned]]), DAY(tbl_raw_data[[#This Row],[Date Actioned]]))</f>
        <v>45142</v>
      </c>
      <c r="L1542" s="55" t="str">
        <f>UPPER(TEXT(tbl_raw_data[[#This Row],[Updated_date]],"MMMM"))</f>
        <v>AUGUST</v>
      </c>
      <c r="M1542" s="55" t="str">
        <f>UPPER("Week "&amp;IF(ROUNDUP(DAY(tbl_raw_data[[#This Row],[Updated_date]])/7,0)=5,4,ROUNDUP(DAY(tbl_raw_data[[#This Row],[Updated_date]])/7,0)))</f>
        <v>WEEK 1</v>
      </c>
      <c r="N1542" s="57" t="str">
        <f>UPPER(VLOOKUP(tbl_raw_data[[#This Row],[Analyst]],[1]setting!$A$1:$B$15,2,0))</f>
        <v>SHAHID</v>
      </c>
      <c r="O1542" s="57" t="str">
        <f>UPPER(tbl_raw_data[[#This Row],[Outcome]])</f>
        <v>APPROVE</v>
      </c>
      <c r="P1542" s="57" t="str">
        <f>UPPER(tbl_raw_data[[#This Row],[Queue Name]])</f>
        <v>CONSUMER POST BUREAU</v>
      </c>
      <c r="Q1542" s="57" t="str">
        <f>IF(tbl_raw_data[[#This Row],[time_taken_in_mins]]&lt;=20,"SLA_MET","SLA_NOT_MET")</f>
        <v>SLA_NOT_MET</v>
      </c>
    </row>
    <row r="1543" spans="1:17" ht="15" customHeight="1" x14ac:dyDescent="0.25">
      <c r="A1543" s="22" t="s">
        <v>7197</v>
      </c>
      <c r="B1543" s="12">
        <v>45142.565868055557</v>
      </c>
      <c r="C1543" s="13">
        <v>45142.59101851852</v>
      </c>
      <c r="D1543" s="14" t="s">
        <v>29</v>
      </c>
      <c r="E1543" s="16" t="s">
        <v>28</v>
      </c>
      <c r="F1543" s="14" t="s">
        <v>228</v>
      </c>
      <c r="G1543" s="106"/>
      <c r="H15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3" s="48">
        <f>tbl_raw_data[[#This Row],[Date Actioned]]-tbl_raw_data[[#This Row],[Date Tagged]]</f>
        <v>2.5150462963210884E-2</v>
      </c>
      <c r="J1543" s="50">
        <f>HOUR(tbl_raw_data[[#This Row],[time_taken]])*60+MINUTE(tbl_raw_data[[#This Row],[time_taken]])+SECOND(tbl_raw_data[[#This Row],[time_taken]])/60</f>
        <v>36.216666666666669</v>
      </c>
      <c r="K1543" s="54">
        <f>DATE(YEAR(tbl_raw_data[[#This Row],[Date Actioned]]), MONTH(tbl_raw_data[[#This Row],[Date Actioned]]), DAY(tbl_raw_data[[#This Row],[Date Actioned]]))</f>
        <v>45142</v>
      </c>
      <c r="L1543" s="55" t="str">
        <f>UPPER(TEXT(tbl_raw_data[[#This Row],[Updated_date]],"MMMM"))</f>
        <v>AUGUST</v>
      </c>
      <c r="M1543" s="55" t="str">
        <f>UPPER("Week "&amp;IF(ROUNDUP(DAY(tbl_raw_data[[#This Row],[Updated_date]])/7,0)=5,4,ROUNDUP(DAY(tbl_raw_data[[#This Row],[Updated_date]])/7,0)))</f>
        <v>WEEK 1</v>
      </c>
      <c r="N1543" s="57" t="str">
        <f>UPPER(VLOOKUP(tbl_raw_data[[#This Row],[Analyst]],[1]setting!$A$1:$B$15,2,0))</f>
        <v>OUADIR</v>
      </c>
      <c r="O1543" s="57" t="str">
        <f>UPPER(tbl_raw_data[[#This Row],[Outcome]])</f>
        <v>APPROVE</v>
      </c>
      <c r="P1543" s="57" t="str">
        <f>UPPER(tbl_raw_data[[#This Row],[Queue Name]])</f>
        <v>CONSUMER EXISTING</v>
      </c>
      <c r="Q1543" s="57" t="str">
        <f>IF(tbl_raw_data[[#This Row],[time_taken_in_mins]]&lt;=20,"SLA_MET","SLA_NOT_MET")</f>
        <v>SLA_NOT_MET</v>
      </c>
    </row>
    <row r="1544" spans="1:17" ht="15" customHeight="1" x14ac:dyDescent="0.25">
      <c r="A1544" s="11" t="s">
        <v>2019</v>
      </c>
      <c r="B1544" s="12">
        <v>45142.56590277778</v>
      </c>
      <c r="C1544" s="15">
        <v>45142.570983796293</v>
      </c>
      <c r="D1544" s="16" t="s">
        <v>8</v>
      </c>
      <c r="E1544" s="16" t="s">
        <v>9</v>
      </c>
      <c r="F1544" s="16" t="s">
        <v>14</v>
      </c>
      <c r="G1544" s="107" t="s">
        <v>2020</v>
      </c>
      <c r="H15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544" s="48">
        <f>tbl_raw_data[[#This Row],[Date Actioned]]-tbl_raw_data[[#This Row],[Date Tagged]]</f>
        <v>5.0810185130103491E-3</v>
      </c>
      <c r="J1544" s="50">
        <f>HOUR(tbl_raw_data[[#This Row],[time_taken]])*60+MINUTE(tbl_raw_data[[#This Row],[time_taken]])+SECOND(tbl_raw_data[[#This Row],[time_taken]])/60</f>
        <v>7.3166666666666664</v>
      </c>
      <c r="K1544" s="54">
        <f>DATE(YEAR(tbl_raw_data[[#This Row],[Date Actioned]]), MONTH(tbl_raw_data[[#This Row],[Date Actioned]]), DAY(tbl_raw_data[[#This Row],[Date Actioned]]))</f>
        <v>45142</v>
      </c>
      <c r="L1544" s="55" t="str">
        <f>UPPER(TEXT(tbl_raw_data[[#This Row],[Updated_date]],"MMMM"))</f>
        <v>AUGUST</v>
      </c>
      <c r="M1544" s="55" t="str">
        <f>UPPER("Week "&amp;IF(ROUNDUP(DAY(tbl_raw_data[[#This Row],[Updated_date]])/7,0)=5,4,ROUNDUP(DAY(tbl_raw_data[[#This Row],[Updated_date]])/7,0)))</f>
        <v>WEEK 1</v>
      </c>
      <c r="N1544" s="57" t="str">
        <f>UPPER(VLOOKUP(tbl_raw_data[[#This Row],[Analyst]],[1]setting!$A$1:$B$15,2,0))</f>
        <v>HARDIK</v>
      </c>
      <c r="O1544" s="57" t="str">
        <f>UPPER(tbl_raw_data[[#This Row],[Outcome]])</f>
        <v>WITHDRAW</v>
      </c>
      <c r="P1544" s="57" t="str">
        <f>UPPER(tbl_raw_data[[#This Row],[Queue Name]])</f>
        <v>CONSUMER PRE BUREAU</v>
      </c>
      <c r="Q1544" s="57" t="str">
        <f>IF(tbl_raw_data[[#This Row],[time_taken_in_mins]]&lt;=20,"SLA_MET","SLA_NOT_MET")</f>
        <v>SLA_MET</v>
      </c>
    </row>
    <row r="1545" spans="1:17" ht="15" customHeight="1" x14ac:dyDescent="0.25">
      <c r="A1545" s="5" t="s">
        <v>7212</v>
      </c>
      <c r="B1545" s="6">
        <v>45142.567314814813</v>
      </c>
      <c r="C1545" s="7">
        <v>45142.594664351855</v>
      </c>
      <c r="D1545" s="8" t="s">
        <v>29</v>
      </c>
      <c r="E1545" s="10" t="s">
        <v>41</v>
      </c>
      <c r="F1545" s="8" t="s">
        <v>1160</v>
      </c>
      <c r="G1545" s="109"/>
      <c r="H15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5" s="48">
        <f>tbl_raw_data[[#This Row],[Date Actioned]]-tbl_raw_data[[#This Row],[Date Tagged]]</f>
        <v>2.7349537042027805E-2</v>
      </c>
      <c r="J1545" s="50">
        <f>HOUR(tbl_raw_data[[#This Row],[time_taken]])*60+MINUTE(tbl_raw_data[[#This Row],[time_taken]])+SECOND(tbl_raw_data[[#This Row],[time_taken]])/60</f>
        <v>39.383333333333333</v>
      </c>
      <c r="K1545" s="54">
        <f>DATE(YEAR(tbl_raw_data[[#This Row],[Date Actioned]]), MONTH(tbl_raw_data[[#This Row],[Date Actioned]]), DAY(tbl_raw_data[[#This Row],[Date Actioned]]))</f>
        <v>45142</v>
      </c>
      <c r="L1545" s="55" t="str">
        <f>UPPER(TEXT(tbl_raw_data[[#This Row],[Updated_date]],"MMMM"))</f>
        <v>AUGUST</v>
      </c>
      <c r="M1545" s="55" t="str">
        <f>UPPER("Week "&amp;IF(ROUNDUP(DAY(tbl_raw_data[[#This Row],[Updated_date]])/7,0)=5,4,ROUNDUP(DAY(tbl_raw_data[[#This Row],[Updated_date]])/7,0)))</f>
        <v>WEEK 1</v>
      </c>
      <c r="N1545" s="57" t="str">
        <f>UPPER(VLOOKUP(tbl_raw_data[[#This Row],[Analyst]],[1]setting!$A$1:$B$15,2,0))</f>
        <v>JULIA</v>
      </c>
      <c r="O1545" s="57" t="str">
        <f>UPPER(tbl_raw_data[[#This Row],[Outcome]])</f>
        <v>APPROVE</v>
      </c>
      <c r="P1545" s="57" t="str">
        <f>UPPER(tbl_raw_data[[#This Row],[Queue Name]])</f>
        <v>CONSUMER POST BUREAU</v>
      </c>
      <c r="Q1545" s="57" t="str">
        <f>IF(tbl_raw_data[[#This Row],[time_taken_in_mins]]&lt;=20,"SLA_MET","SLA_NOT_MET")</f>
        <v>SLA_NOT_MET</v>
      </c>
    </row>
    <row r="1546" spans="1:17" ht="15" customHeight="1" x14ac:dyDescent="0.25">
      <c r="A1546" s="11" t="s">
        <v>7227</v>
      </c>
      <c r="B1546" s="12">
        <v>45142.567361111112</v>
      </c>
      <c r="C1546" s="13">
        <v>45142.598101851851</v>
      </c>
      <c r="D1546" s="14" t="s">
        <v>29</v>
      </c>
      <c r="E1546" s="16" t="s">
        <v>41</v>
      </c>
      <c r="F1546" s="14" t="s">
        <v>228</v>
      </c>
      <c r="G1546" s="106"/>
      <c r="H15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6" s="48">
        <f>tbl_raw_data[[#This Row],[Date Actioned]]-tbl_raw_data[[#This Row],[Date Tagged]]</f>
        <v>3.0740740738110617E-2</v>
      </c>
      <c r="J1546" s="50">
        <f>HOUR(tbl_raw_data[[#This Row],[time_taken]])*60+MINUTE(tbl_raw_data[[#This Row],[time_taken]])+SECOND(tbl_raw_data[[#This Row],[time_taken]])/60</f>
        <v>44.266666666666666</v>
      </c>
      <c r="K1546" s="54">
        <f>DATE(YEAR(tbl_raw_data[[#This Row],[Date Actioned]]), MONTH(tbl_raw_data[[#This Row],[Date Actioned]]), DAY(tbl_raw_data[[#This Row],[Date Actioned]]))</f>
        <v>45142</v>
      </c>
      <c r="L1546" s="55" t="str">
        <f>UPPER(TEXT(tbl_raw_data[[#This Row],[Updated_date]],"MMMM"))</f>
        <v>AUGUST</v>
      </c>
      <c r="M1546" s="55" t="str">
        <f>UPPER("Week "&amp;IF(ROUNDUP(DAY(tbl_raw_data[[#This Row],[Updated_date]])/7,0)=5,4,ROUNDUP(DAY(tbl_raw_data[[#This Row],[Updated_date]])/7,0)))</f>
        <v>WEEK 1</v>
      </c>
      <c r="N1546" s="57" t="str">
        <f>UPPER(VLOOKUP(tbl_raw_data[[#This Row],[Analyst]],[1]setting!$A$1:$B$15,2,0))</f>
        <v>OUADIR</v>
      </c>
      <c r="O1546" s="57" t="str">
        <f>UPPER(tbl_raw_data[[#This Row],[Outcome]])</f>
        <v>APPROVE</v>
      </c>
      <c r="P1546" s="57" t="str">
        <f>UPPER(tbl_raw_data[[#This Row],[Queue Name]])</f>
        <v>CONSUMER POST BUREAU</v>
      </c>
      <c r="Q1546" s="57" t="str">
        <f>IF(tbl_raw_data[[#This Row],[time_taken_in_mins]]&lt;=20,"SLA_MET","SLA_NOT_MET")</f>
        <v>SLA_NOT_MET</v>
      </c>
    </row>
    <row r="1547" spans="1:17" ht="15" customHeight="1" x14ac:dyDescent="0.25">
      <c r="A1547" s="22" t="s">
        <v>7228</v>
      </c>
      <c r="B1547" s="6">
        <v>45142.56827546296</v>
      </c>
      <c r="C1547" s="7">
        <v>45142.59983796296</v>
      </c>
      <c r="D1547" s="8" t="s">
        <v>29</v>
      </c>
      <c r="E1547" s="10" t="s">
        <v>28</v>
      </c>
      <c r="F1547" s="8" t="s">
        <v>73</v>
      </c>
      <c r="G1547" s="109"/>
      <c r="H15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47" s="48">
        <f>tbl_raw_data[[#This Row],[Date Actioned]]-tbl_raw_data[[#This Row],[Date Tagged]]</f>
        <v>3.1562500000291038E-2</v>
      </c>
      <c r="J1547" s="50">
        <f>HOUR(tbl_raw_data[[#This Row],[time_taken]])*60+MINUTE(tbl_raw_data[[#This Row],[time_taken]])+SECOND(tbl_raw_data[[#This Row],[time_taken]])/60</f>
        <v>45.45</v>
      </c>
      <c r="K1547" s="54">
        <f>DATE(YEAR(tbl_raw_data[[#This Row],[Date Actioned]]), MONTH(tbl_raw_data[[#This Row],[Date Actioned]]), DAY(tbl_raw_data[[#This Row],[Date Actioned]]))</f>
        <v>45142</v>
      </c>
      <c r="L1547" s="55" t="str">
        <f>UPPER(TEXT(tbl_raw_data[[#This Row],[Updated_date]],"MMMM"))</f>
        <v>AUGUST</v>
      </c>
      <c r="M1547" s="55" t="str">
        <f>UPPER("Week "&amp;IF(ROUNDUP(DAY(tbl_raw_data[[#This Row],[Updated_date]])/7,0)=5,4,ROUNDUP(DAY(tbl_raw_data[[#This Row],[Updated_date]])/7,0)))</f>
        <v>WEEK 1</v>
      </c>
      <c r="N1547" s="57" t="str">
        <f>UPPER(VLOOKUP(tbl_raw_data[[#This Row],[Analyst]],[1]setting!$A$1:$B$15,2,0))</f>
        <v>SHAHID</v>
      </c>
      <c r="O1547" s="57" t="str">
        <f>UPPER(tbl_raw_data[[#This Row],[Outcome]])</f>
        <v>APPROVE</v>
      </c>
      <c r="P1547" s="57" t="str">
        <f>UPPER(tbl_raw_data[[#This Row],[Queue Name]])</f>
        <v>CONSUMER EXISTING</v>
      </c>
      <c r="Q1547" s="57" t="str">
        <f>IF(tbl_raw_data[[#This Row],[time_taken_in_mins]]&lt;=20,"SLA_MET","SLA_NOT_MET")</f>
        <v>SLA_NOT_MET</v>
      </c>
    </row>
    <row r="1548" spans="1:17" ht="15" customHeight="1" x14ac:dyDescent="0.25">
      <c r="A1548" s="5" t="s">
        <v>363</v>
      </c>
      <c r="B1548" s="12">
        <v>45142.569490740738</v>
      </c>
      <c r="C1548" s="15">
        <v>45142.571921296294</v>
      </c>
      <c r="D1548" s="16" t="s">
        <v>13</v>
      </c>
      <c r="E1548" s="16" t="s">
        <v>9</v>
      </c>
      <c r="F1548" s="16" t="s">
        <v>18</v>
      </c>
      <c r="G1548" s="107" t="s">
        <v>67</v>
      </c>
      <c r="H15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48" s="48">
        <f>tbl_raw_data[[#This Row],[Date Actioned]]-tbl_raw_data[[#This Row],[Date Tagged]]</f>
        <v>2.4305555562023073E-3</v>
      </c>
      <c r="J1548" s="50">
        <f>HOUR(tbl_raw_data[[#This Row],[time_taken]])*60+MINUTE(tbl_raw_data[[#This Row],[time_taken]])+SECOND(tbl_raw_data[[#This Row],[time_taken]])/60</f>
        <v>3.5</v>
      </c>
      <c r="K1548" s="54">
        <f>DATE(YEAR(tbl_raw_data[[#This Row],[Date Actioned]]), MONTH(tbl_raw_data[[#This Row],[Date Actioned]]), DAY(tbl_raw_data[[#This Row],[Date Actioned]]))</f>
        <v>45142</v>
      </c>
      <c r="L1548" s="55" t="str">
        <f>UPPER(TEXT(tbl_raw_data[[#This Row],[Updated_date]],"MMMM"))</f>
        <v>AUGUST</v>
      </c>
      <c r="M1548" s="55" t="str">
        <f>UPPER("Week "&amp;IF(ROUNDUP(DAY(tbl_raw_data[[#This Row],[Updated_date]])/7,0)=5,4,ROUNDUP(DAY(tbl_raw_data[[#This Row],[Updated_date]])/7,0)))</f>
        <v>WEEK 1</v>
      </c>
      <c r="N1548" s="57" t="str">
        <f>UPPER(VLOOKUP(tbl_raw_data[[#This Row],[Analyst]],[1]setting!$A$1:$B$15,2,0))</f>
        <v>RAJ</v>
      </c>
      <c r="O1548" s="57" t="str">
        <f>UPPER(tbl_raw_data[[#This Row],[Outcome]])</f>
        <v>APPROVE</v>
      </c>
      <c r="P1548" s="57" t="str">
        <f>UPPER(tbl_raw_data[[#This Row],[Queue Name]])</f>
        <v>CONSUMER PRE BUREAU</v>
      </c>
      <c r="Q1548" s="57" t="str">
        <f>IF(tbl_raw_data[[#This Row],[time_taken_in_mins]]&lt;=20,"SLA_MET","SLA_NOT_MET")</f>
        <v>SLA_MET</v>
      </c>
    </row>
    <row r="1549" spans="1:17" ht="15" customHeight="1" x14ac:dyDescent="0.25">
      <c r="A1549" s="22" t="s">
        <v>924</v>
      </c>
      <c r="B1549" s="6">
        <v>45142.571111111109</v>
      </c>
      <c r="C1549" s="9">
        <v>45142.574641203704</v>
      </c>
      <c r="D1549" s="10" t="s">
        <v>8</v>
      </c>
      <c r="E1549" s="10" t="s">
        <v>9</v>
      </c>
      <c r="F1549" s="10" t="s">
        <v>14</v>
      </c>
      <c r="G1549" s="108" t="s">
        <v>925</v>
      </c>
      <c r="H15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49" s="48">
        <f>tbl_raw_data[[#This Row],[Date Actioned]]-tbl_raw_data[[#This Row],[Date Tagged]]</f>
        <v>3.5300925956107676E-3</v>
      </c>
      <c r="J1549" s="50">
        <f>HOUR(tbl_raw_data[[#This Row],[time_taken]])*60+MINUTE(tbl_raw_data[[#This Row],[time_taken]])+SECOND(tbl_raw_data[[#This Row],[time_taken]])/60</f>
        <v>5.083333333333333</v>
      </c>
      <c r="K1549" s="54">
        <f>DATE(YEAR(tbl_raw_data[[#This Row],[Date Actioned]]), MONTH(tbl_raw_data[[#This Row],[Date Actioned]]), DAY(tbl_raw_data[[#This Row],[Date Actioned]]))</f>
        <v>45142</v>
      </c>
      <c r="L1549" s="55" t="str">
        <f>UPPER(TEXT(tbl_raw_data[[#This Row],[Updated_date]],"MMMM"))</f>
        <v>AUGUST</v>
      </c>
      <c r="M1549" s="55" t="str">
        <f>UPPER("Week "&amp;IF(ROUNDUP(DAY(tbl_raw_data[[#This Row],[Updated_date]])/7,0)=5,4,ROUNDUP(DAY(tbl_raw_data[[#This Row],[Updated_date]])/7,0)))</f>
        <v>WEEK 1</v>
      </c>
      <c r="N1549" s="57" t="str">
        <f>UPPER(VLOOKUP(tbl_raw_data[[#This Row],[Analyst]],[1]setting!$A$1:$B$15,2,0))</f>
        <v>HARDIK</v>
      </c>
      <c r="O1549" s="57" t="str">
        <f>UPPER(tbl_raw_data[[#This Row],[Outcome]])</f>
        <v>WITHDRAW</v>
      </c>
      <c r="P1549" s="57" t="str">
        <f>UPPER(tbl_raw_data[[#This Row],[Queue Name]])</f>
        <v>CONSUMER PRE BUREAU</v>
      </c>
      <c r="Q1549" s="57" t="str">
        <f>IF(tbl_raw_data[[#This Row],[time_taken_in_mins]]&lt;=20,"SLA_MET","SLA_NOT_MET")</f>
        <v>SLA_MET</v>
      </c>
    </row>
    <row r="1550" spans="1:17" ht="15" customHeight="1" x14ac:dyDescent="0.25">
      <c r="A1550" s="22" t="s">
        <v>1767</v>
      </c>
      <c r="B1550" s="6">
        <v>45142.571111111109</v>
      </c>
      <c r="C1550" s="9">
        <v>45142.575856481482</v>
      </c>
      <c r="D1550" s="10" t="s">
        <v>46</v>
      </c>
      <c r="E1550" s="10" t="s">
        <v>28</v>
      </c>
      <c r="F1550" s="10" t="s">
        <v>109</v>
      </c>
      <c r="G1550" s="108" t="s">
        <v>151</v>
      </c>
      <c r="H15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0" s="48">
        <f>tbl_raw_data[[#This Row],[Date Actioned]]-tbl_raw_data[[#This Row],[Date Tagged]]</f>
        <v>4.7453703737119213E-3</v>
      </c>
      <c r="J1550" s="50">
        <f>HOUR(tbl_raw_data[[#This Row],[time_taken]])*60+MINUTE(tbl_raw_data[[#This Row],[time_taken]])+SECOND(tbl_raw_data[[#This Row],[time_taken]])/60</f>
        <v>6.833333333333333</v>
      </c>
      <c r="K1550" s="54">
        <f>DATE(YEAR(tbl_raw_data[[#This Row],[Date Actioned]]), MONTH(tbl_raw_data[[#This Row],[Date Actioned]]), DAY(tbl_raw_data[[#This Row],[Date Actioned]]))</f>
        <v>45142</v>
      </c>
      <c r="L1550" s="55" t="str">
        <f>UPPER(TEXT(tbl_raw_data[[#This Row],[Updated_date]],"MMMM"))</f>
        <v>AUGUST</v>
      </c>
      <c r="M1550" s="55" t="str">
        <f>UPPER("Week "&amp;IF(ROUNDUP(DAY(tbl_raw_data[[#This Row],[Updated_date]])/7,0)=5,4,ROUNDUP(DAY(tbl_raw_data[[#This Row],[Updated_date]])/7,0)))</f>
        <v>WEEK 1</v>
      </c>
      <c r="N1550" s="57" t="str">
        <f>UPPER(VLOOKUP(tbl_raw_data[[#This Row],[Analyst]],[1]setting!$A$1:$B$15,2,0))</f>
        <v>NAVED</v>
      </c>
      <c r="O1550" s="57" t="str">
        <f>UPPER(tbl_raw_data[[#This Row],[Outcome]])</f>
        <v>DECLINE</v>
      </c>
      <c r="P1550" s="57" t="str">
        <f>UPPER(tbl_raw_data[[#This Row],[Queue Name]])</f>
        <v>CONSUMER EXISTING</v>
      </c>
      <c r="Q1550" s="57" t="str">
        <f>IF(tbl_raw_data[[#This Row],[time_taken_in_mins]]&lt;=20,"SLA_MET","SLA_NOT_MET")</f>
        <v>SLA_MET</v>
      </c>
    </row>
    <row r="1551" spans="1:17" ht="15" customHeight="1" x14ac:dyDescent="0.25">
      <c r="A1551" s="11" t="s">
        <v>1751</v>
      </c>
      <c r="B1551" s="6">
        <v>45142.571921296294</v>
      </c>
      <c r="C1551" s="9">
        <v>45142.576643518521</v>
      </c>
      <c r="D1551" s="10" t="s">
        <v>13</v>
      </c>
      <c r="E1551" s="10" t="s">
        <v>28</v>
      </c>
      <c r="F1551" s="10" t="s">
        <v>18</v>
      </c>
      <c r="G1551" s="108" t="s">
        <v>53</v>
      </c>
      <c r="H15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1" s="48">
        <f>tbl_raw_data[[#This Row],[Date Actioned]]-tbl_raw_data[[#This Row],[Date Tagged]]</f>
        <v>4.7222222274285741E-3</v>
      </c>
      <c r="J1551" s="50">
        <f>HOUR(tbl_raw_data[[#This Row],[time_taken]])*60+MINUTE(tbl_raw_data[[#This Row],[time_taken]])+SECOND(tbl_raw_data[[#This Row],[time_taken]])/60</f>
        <v>6.8</v>
      </c>
      <c r="K1551" s="54">
        <f>DATE(YEAR(tbl_raw_data[[#This Row],[Date Actioned]]), MONTH(tbl_raw_data[[#This Row],[Date Actioned]]), DAY(tbl_raw_data[[#This Row],[Date Actioned]]))</f>
        <v>45142</v>
      </c>
      <c r="L1551" s="55" t="str">
        <f>UPPER(TEXT(tbl_raw_data[[#This Row],[Updated_date]],"MMMM"))</f>
        <v>AUGUST</v>
      </c>
      <c r="M1551" s="55" t="str">
        <f>UPPER("Week "&amp;IF(ROUNDUP(DAY(tbl_raw_data[[#This Row],[Updated_date]])/7,0)=5,4,ROUNDUP(DAY(tbl_raw_data[[#This Row],[Updated_date]])/7,0)))</f>
        <v>WEEK 1</v>
      </c>
      <c r="N1551" s="57" t="str">
        <f>UPPER(VLOOKUP(tbl_raw_data[[#This Row],[Analyst]],[1]setting!$A$1:$B$15,2,0))</f>
        <v>RAJ</v>
      </c>
      <c r="O1551" s="57" t="str">
        <f>UPPER(tbl_raw_data[[#This Row],[Outcome]])</f>
        <v>APPROVE</v>
      </c>
      <c r="P1551" s="57" t="str">
        <f>UPPER(tbl_raw_data[[#This Row],[Queue Name]])</f>
        <v>CONSUMER EXISTING</v>
      </c>
      <c r="Q1551" s="57" t="str">
        <f>IF(tbl_raw_data[[#This Row],[time_taken_in_mins]]&lt;=20,"SLA_MET","SLA_NOT_MET")</f>
        <v>SLA_MET</v>
      </c>
    </row>
    <row r="1552" spans="1:17" ht="15" customHeight="1" x14ac:dyDescent="0.25">
      <c r="A1552" s="22" t="s">
        <v>7224</v>
      </c>
      <c r="B1552" s="12">
        <v>45142.572465277779</v>
      </c>
      <c r="C1552" s="13">
        <v>45142.60255787037</v>
      </c>
      <c r="D1552" s="14" t="s">
        <v>29</v>
      </c>
      <c r="E1552" s="16" t="s">
        <v>28</v>
      </c>
      <c r="F1552" s="14" t="s">
        <v>1160</v>
      </c>
      <c r="G1552" s="106"/>
      <c r="H15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52" s="48">
        <f>tbl_raw_data[[#This Row],[Date Actioned]]-tbl_raw_data[[#This Row],[Date Tagged]]</f>
        <v>3.0092592591245193E-2</v>
      </c>
      <c r="J1552" s="50">
        <f>HOUR(tbl_raw_data[[#This Row],[time_taken]])*60+MINUTE(tbl_raw_data[[#This Row],[time_taken]])+SECOND(tbl_raw_data[[#This Row],[time_taken]])/60</f>
        <v>43.333333333333336</v>
      </c>
      <c r="K1552" s="54">
        <f>DATE(YEAR(tbl_raw_data[[#This Row],[Date Actioned]]), MONTH(tbl_raw_data[[#This Row],[Date Actioned]]), DAY(tbl_raw_data[[#This Row],[Date Actioned]]))</f>
        <v>45142</v>
      </c>
      <c r="L1552" s="55" t="str">
        <f>UPPER(TEXT(tbl_raw_data[[#This Row],[Updated_date]],"MMMM"))</f>
        <v>AUGUST</v>
      </c>
      <c r="M1552" s="55" t="str">
        <f>UPPER("Week "&amp;IF(ROUNDUP(DAY(tbl_raw_data[[#This Row],[Updated_date]])/7,0)=5,4,ROUNDUP(DAY(tbl_raw_data[[#This Row],[Updated_date]])/7,0)))</f>
        <v>WEEK 1</v>
      </c>
      <c r="N1552" s="57" t="str">
        <f>UPPER(VLOOKUP(tbl_raw_data[[#This Row],[Analyst]],[1]setting!$A$1:$B$15,2,0))</f>
        <v>JULIA</v>
      </c>
      <c r="O1552" s="57" t="str">
        <f>UPPER(tbl_raw_data[[#This Row],[Outcome]])</f>
        <v>APPROVE</v>
      </c>
      <c r="P1552" s="57" t="str">
        <f>UPPER(tbl_raw_data[[#This Row],[Queue Name]])</f>
        <v>CONSUMER EXISTING</v>
      </c>
      <c r="Q1552" s="57" t="str">
        <f>IF(tbl_raw_data[[#This Row],[time_taken_in_mins]]&lt;=20,"SLA_MET","SLA_NOT_MET")</f>
        <v>SLA_NOT_MET</v>
      </c>
    </row>
    <row r="1553" spans="1:17" ht="15" customHeight="1" x14ac:dyDescent="0.25">
      <c r="A1553" s="5" t="s">
        <v>3101</v>
      </c>
      <c r="B1553" s="6">
        <v>45142.572638888887</v>
      </c>
      <c r="C1553" s="9">
        <v>45142.57916666667</v>
      </c>
      <c r="D1553" s="10" t="s">
        <v>13</v>
      </c>
      <c r="E1553" s="10" t="s">
        <v>28</v>
      </c>
      <c r="F1553" s="10" t="s">
        <v>109</v>
      </c>
      <c r="G1553" s="108" t="s">
        <v>53</v>
      </c>
      <c r="H15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3" s="48">
        <f>tbl_raw_data[[#This Row],[Date Actioned]]-tbl_raw_data[[#This Row],[Date Tagged]]</f>
        <v>6.5277777830488048E-3</v>
      </c>
      <c r="J1553" s="50">
        <f>HOUR(tbl_raw_data[[#This Row],[time_taken]])*60+MINUTE(tbl_raw_data[[#This Row],[time_taken]])+SECOND(tbl_raw_data[[#This Row],[time_taken]])/60</f>
        <v>9.4</v>
      </c>
      <c r="K1553" s="54">
        <f>DATE(YEAR(tbl_raw_data[[#This Row],[Date Actioned]]), MONTH(tbl_raw_data[[#This Row],[Date Actioned]]), DAY(tbl_raw_data[[#This Row],[Date Actioned]]))</f>
        <v>45142</v>
      </c>
      <c r="L1553" s="55" t="str">
        <f>UPPER(TEXT(tbl_raw_data[[#This Row],[Updated_date]],"MMMM"))</f>
        <v>AUGUST</v>
      </c>
      <c r="M1553" s="55" t="str">
        <f>UPPER("Week "&amp;IF(ROUNDUP(DAY(tbl_raw_data[[#This Row],[Updated_date]])/7,0)=5,4,ROUNDUP(DAY(tbl_raw_data[[#This Row],[Updated_date]])/7,0)))</f>
        <v>WEEK 1</v>
      </c>
      <c r="N1553" s="57" t="str">
        <f>UPPER(VLOOKUP(tbl_raw_data[[#This Row],[Analyst]],[1]setting!$A$1:$B$15,2,0))</f>
        <v>NAVED</v>
      </c>
      <c r="O1553" s="57" t="str">
        <f>UPPER(tbl_raw_data[[#This Row],[Outcome]])</f>
        <v>APPROVE</v>
      </c>
      <c r="P1553" s="57" t="str">
        <f>UPPER(tbl_raw_data[[#This Row],[Queue Name]])</f>
        <v>CONSUMER EXISTING</v>
      </c>
      <c r="Q1553" s="57" t="str">
        <f>IF(tbl_raw_data[[#This Row],[time_taken_in_mins]]&lt;=20,"SLA_MET","SLA_NOT_MET")</f>
        <v>SLA_MET</v>
      </c>
    </row>
    <row r="1554" spans="1:17" ht="15" customHeight="1" x14ac:dyDescent="0.25">
      <c r="A1554" s="11" t="s">
        <v>3743</v>
      </c>
      <c r="B1554" s="12">
        <v>45142.574282407404</v>
      </c>
      <c r="C1554" s="15">
        <v>45142.581620370373</v>
      </c>
      <c r="D1554" s="16" t="s">
        <v>13</v>
      </c>
      <c r="E1554" s="16" t="s">
        <v>28</v>
      </c>
      <c r="F1554" s="16" t="s">
        <v>18</v>
      </c>
      <c r="G1554" s="107" t="s">
        <v>53</v>
      </c>
      <c r="H15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4" s="48">
        <f>tbl_raw_data[[#This Row],[Date Actioned]]-tbl_raw_data[[#This Row],[Date Tagged]]</f>
        <v>7.337962968449574E-3</v>
      </c>
      <c r="J1554" s="50">
        <f>HOUR(tbl_raw_data[[#This Row],[time_taken]])*60+MINUTE(tbl_raw_data[[#This Row],[time_taken]])+SECOND(tbl_raw_data[[#This Row],[time_taken]])/60</f>
        <v>10.566666666666666</v>
      </c>
      <c r="K1554" s="54">
        <f>DATE(YEAR(tbl_raw_data[[#This Row],[Date Actioned]]), MONTH(tbl_raw_data[[#This Row],[Date Actioned]]), DAY(tbl_raw_data[[#This Row],[Date Actioned]]))</f>
        <v>45142</v>
      </c>
      <c r="L1554" s="55" t="str">
        <f>UPPER(TEXT(tbl_raw_data[[#This Row],[Updated_date]],"MMMM"))</f>
        <v>AUGUST</v>
      </c>
      <c r="M1554" s="55" t="str">
        <f>UPPER("Week "&amp;IF(ROUNDUP(DAY(tbl_raw_data[[#This Row],[Updated_date]])/7,0)=5,4,ROUNDUP(DAY(tbl_raw_data[[#This Row],[Updated_date]])/7,0)))</f>
        <v>WEEK 1</v>
      </c>
      <c r="N1554" s="57" t="str">
        <f>UPPER(VLOOKUP(tbl_raw_data[[#This Row],[Analyst]],[1]setting!$A$1:$B$15,2,0))</f>
        <v>RAJ</v>
      </c>
      <c r="O1554" s="57" t="str">
        <f>UPPER(tbl_raw_data[[#This Row],[Outcome]])</f>
        <v>APPROVE</v>
      </c>
      <c r="P1554" s="57" t="str">
        <f>UPPER(tbl_raw_data[[#This Row],[Queue Name]])</f>
        <v>CONSUMER EXISTING</v>
      </c>
      <c r="Q1554" s="57" t="str">
        <f>IF(tbl_raw_data[[#This Row],[time_taken_in_mins]]&lt;=20,"SLA_MET","SLA_NOT_MET")</f>
        <v>SLA_MET</v>
      </c>
    </row>
    <row r="1555" spans="1:17" ht="15" customHeight="1" x14ac:dyDescent="0.25">
      <c r="A1555" s="22" t="s">
        <v>7226</v>
      </c>
      <c r="B1555" s="6">
        <v>45142.574745370373</v>
      </c>
      <c r="C1555" s="7">
        <v>45142.605208333334</v>
      </c>
      <c r="D1555" s="8" t="s">
        <v>29</v>
      </c>
      <c r="E1555" s="10" t="s">
        <v>28</v>
      </c>
      <c r="F1555" s="8" t="s">
        <v>228</v>
      </c>
      <c r="G1555" s="109"/>
      <c r="H15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55" s="48">
        <f>tbl_raw_data[[#This Row],[Date Actioned]]-tbl_raw_data[[#This Row],[Date Tagged]]</f>
        <v>3.0462962960882578E-2</v>
      </c>
      <c r="J1555" s="50">
        <f>HOUR(tbl_raw_data[[#This Row],[time_taken]])*60+MINUTE(tbl_raw_data[[#This Row],[time_taken]])+SECOND(tbl_raw_data[[#This Row],[time_taken]])/60</f>
        <v>43.866666666666667</v>
      </c>
      <c r="K1555" s="54">
        <f>DATE(YEAR(tbl_raw_data[[#This Row],[Date Actioned]]), MONTH(tbl_raw_data[[#This Row],[Date Actioned]]), DAY(tbl_raw_data[[#This Row],[Date Actioned]]))</f>
        <v>45142</v>
      </c>
      <c r="L1555" s="55" t="str">
        <f>UPPER(TEXT(tbl_raw_data[[#This Row],[Updated_date]],"MMMM"))</f>
        <v>AUGUST</v>
      </c>
      <c r="M1555" s="55" t="str">
        <f>UPPER("Week "&amp;IF(ROUNDUP(DAY(tbl_raw_data[[#This Row],[Updated_date]])/7,0)=5,4,ROUNDUP(DAY(tbl_raw_data[[#This Row],[Updated_date]])/7,0)))</f>
        <v>WEEK 1</v>
      </c>
      <c r="N1555" s="57" t="str">
        <f>UPPER(VLOOKUP(tbl_raw_data[[#This Row],[Analyst]],[1]setting!$A$1:$B$15,2,0))</f>
        <v>OUADIR</v>
      </c>
      <c r="O1555" s="57" t="str">
        <f>UPPER(tbl_raw_data[[#This Row],[Outcome]])</f>
        <v>APPROVE</v>
      </c>
      <c r="P1555" s="57" t="str">
        <f>UPPER(tbl_raw_data[[#This Row],[Queue Name]])</f>
        <v>CONSUMER EXISTING</v>
      </c>
      <c r="Q1555" s="57" t="str">
        <f>IF(tbl_raw_data[[#This Row],[time_taken_in_mins]]&lt;=20,"SLA_MET","SLA_NOT_MET")</f>
        <v>SLA_NOT_MET</v>
      </c>
    </row>
    <row r="1556" spans="1:17" ht="15" customHeight="1" x14ac:dyDescent="0.25">
      <c r="A1556" s="5" t="s">
        <v>7223</v>
      </c>
      <c r="B1556" s="12">
        <v>45142.574930555558</v>
      </c>
      <c r="C1556" s="13">
        <v>45142.604942129627</v>
      </c>
      <c r="D1556" s="14" t="s">
        <v>40</v>
      </c>
      <c r="E1556" s="16" t="s">
        <v>41</v>
      </c>
      <c r="F1556" s="14" t="s">
        <v>73</v>
      </c>
      <c r="G1556" s="106"/>
      <c r="H15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56" s="48">
        <f>tbl_raw_data[[#This Row],[Date Actioned]]-tbl_raw_data[[#This Row],[Date Tagged]]</f>
        <v>3.0011574068339542E-2</v>
      </c>
      <c r="J1556" s="50">
        <f>HOUR(tbl_raw_data[[#This Row],[time_taken]])*60+MINUTE(tbl_raw_data[[#This Row],[time_taken]])+SECOND(tbl_raw_data[[#This Row],[time_taken]])/60</f>
        <v>43.216666666666669</v>
      </c>
      <c r="K1556" s="54">
        <f>DATE(YEAR(tbl_raw_data[[#This Row],[Date Actioned]]), MONTH(tbl_raw_data[[#This Row],[Date Actioned]]), DAY(tbl_raw_data[[#This Row],[Date Actioned]]))</f>
        <v>45142</v>
      </c>
      <c r="L1556" s="55" t="str">
        <f>UPPER(TEXT(tbl_raw_data[[#This Row],[Updated_date]],"MMMM"))</f>
        <v>AUGUST</v>
      </c>
      <c r="M1556" s="55" t="str">
        <f>UPPER("Week "&amp;IF(ROUNDUP(DAY(tbl_raw_data[[#This Row],[Updated_date]])/7,0)=5,4,ROUNDUP(DAY(tbl_raw_data[[#This Row],[Updated_date]])/7,0)))</f>
        <v>WEEK 1</v>
      </c>
      <c r="N1556" s="57" t="str">
        <f>UPPER(VLOOKUP(tbl_raw_data[[#This Row],[Analyst]],[1]setting!$A$1:$B$15,2,0))</f>
        <v>SHAHID</v>
      </c>
      <c r="O1556" s="57" t="str">
        <f>UPPER(tbl_raw_data[[#This Row],[Outcome]])</f>
        <v>WITHDRAW</v>
      </c>
      <c r="P1556" s="57" t="str">
        <f>UPPER(tbl_raw_data[[#This Row],[Queue Name]])</f>
        <v>CONSUMER POST BUREAU</v>
      </c>
      <c r="Q1556" s="57" t="str">
        <f>IF(tbl_raw_data[[#This Row],[time_taken_in_mins]]&lt;=20,"SLA_MET","SLA_NOT_MET")</f>
        <v>SLA_NOT_MET</v>
      </c>
    </row>
    <row r="1557" spans="1:17" ht="15" customHeight="1" x14ac:dyDescent="0.25">
      <c r="A1557" s="5" t="s">
        <v>6069</v>
      </c>
      <c r="B1557" s="12">
        <v>45142.575150462966</v>
      </c>
      <c r="C1557" s="15">
        <v>45142.587210648147</v>
      </c>
      <c r="D1557" s="16" t="s">
        <v>13</v>
      </c>
      <c r="E1557" s="16" t="s">
        <v>9</v>
      </c>
      <c r="F1557" s="16" t="s">
        <v>109</v>
      </c>
      <c r="G1557" s="107" t="s">
        <v>21</v>
      </c>
      <c r="H15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7" s="48">
        <f>tbl_raw_data[[#This Row],[Date Actioned]]-tbl_raw_data[[#This Row],[Date Tagged]]</f>
        <v>1.2060185181326233E-2</v>
      </c>
      <c r="J1557" s="50">
        <f>HOUR(tbl_raw_data[[#This Row],[time_taken]])*60+MINUTE(tbl_raw_data[[#This Row],[time_taken]])+SECOND(tbl_raw_data[[#This Row],[time_taken]])/60</f>
        <v>17.366666666666667</v>
      </c>
      <c r="K1557" s="54">
        <f>DATE(YEAR(tbl_raw_data[[#This Row],[Date Actioned]]), MONTH(tbl_raw_data[[#This Row],[Date Actioned]]), DAY(tbl_raw_data[[#This Row],[Date Actioned]]))</f>
        <v>45142</v>
      </c>
      <c r="L1557" s="55" t="str">
        <f>UPPER(TEXT(tbl_raw_data[[#This Row],[Updated_date]],"MMMM"))</f>
        <v>AUGUST</v>
      </c>
      <c r="M1557" s="55" t="str">
        <f>UPPER("Week "&amp;IF(ROUNDUP(DAY(tbl_raw_data[[#This Row],[Updated_date]])/7,0)=5,4,ROUNDUP(DAY(tbl_raw_data[[#This Row],[Updated_date]])/7,0)))</f>
        <v>WEEK 1</v>
      </c>
      <c r="N1557" s="57" t="str">
        <f>UPPER(VLOOKUP(tbl_raw_data[[#This Row],[Analyst]],[1]setting!$A$1:$B$15,2,0))</f>
        <v>NAVED</v>
      </c>
      <c r="O1557" s="57" t="str">
        <f>UPPER(tbl_raw_data[[#This Row],[Outcome]])</f>
        <v>APPROVE</v>
      </c>
      <c r="P1557" s="57" t="str">
        <f>UPPER(tbl_raw_data[[#This Row],[Queue Name]])</f>
        <v>CONSUMER PRE BUREAU</v>
      </c>
      <c r="Q1557" s="57" t="str">
        <f>IF(tbl_raw_data[[#This Row],[time_taken_in_mins]]&lt;=20,"SLA_MET","SLA_NOT_MET")</f>
        <v>SLA_MET</v>
      </c>
    </row>
    <row r="1558" spans="1:17" ht="15" customHeight="1" x14ac:dyDescent="0.25">
      <c r="A1558" s="11" t="s">
        <v>673</v>
      </c>
      <c r="B1558" s="6">
        <v>45142.580393518518</v>
      </c>
      <c r="C1558" s="9">
        <v>45142.583518518521</v>
      </c>
      <c r="D1558" s="10" t="s">
        <v>8</v>
      </c>
      <c r="E1558" s="10" t="s">
        <v>41</v>
      </c>
      <c r="F1558" s="10" t="s">
        <v>18</v>
      </c>
      <c r="G1558" s="108" t="s">
        <v>674</v>
      </c>
      <c r="H15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58" s="48">
        <f>tbl_raw_data[[#This Row],[Date Actioned]]-tbl_raw_data[[#This Row],[Date Tagged]]</f>
        <v>3.125000002910383E-3</v>
      </c>
      <c r="J1558" s="50">
        <f>HOUR(tbl_raw_data[[#This Row],[time_taken]])*60+MINUTE(tbl_raw_data[[#This Row],[time_taken]])+SECOND(tbl_raw_data[[#This Row],[time_taken]])/60</f>
        <v>4.5</v>
      </c>
      <c r="K1558" s="54">
        <f>DATE(YEAR(tbl_raw_data[[#This Row],[Date Actioned]]), MONTH(tbl_raw_data[[#This Row],[Date Actioned]]), DAY(tbl_raw_data[[#This Row],[Date Actioned]]))</f>
        <v>45142</v>
      </c>
      <c r="L1558" s="55" t="str">
        <f>UPPER(TEXT(tbl_raw_data[[#This Row],[Updated_date]],"MMMM"))</f>
        <v>AUGUST</v>
      </c>
      <c r="M1558" s="55" t="str">
        <f>UPPER("Week "&amp;IF(ROUNDUP(DAY(tbl_raw_data[[#This Row],[Updated_date]])/7,0)=5,4,ROUNDUP(DAY(tbl_raw_data[[#This Row],[Updated_date]])/7,0)))</f>
        <v>WEEK 1</v>
      </c>
      <c r="N1558" s="57" t="str">
        <f>UPPER(VLOOKUP(tbl_raw_data[[#This Row],[Analyst]],[1]setting!$A$1:$B$15,2,0))</f>
        <v>RAJ</v>
      </c>
      <c r="O1558" s="57" t="str">
        <f>UPPER(tbl_raw_data[[#This Row],[Outcome]])</f>
        <v>WITHDRAW</v>
      </c>
      <c r="P1558" s="57" t="str">
        <f>UPPER(tbl_raw_data[[#This Row],[Queue Name]])</f>
        <v>CONSUMER POST BUREAU</v>
      </c>
      <c r="Q1558" s="57" t="str">
        <f>IF(tbl_raw_data[[#This Row],[time_taken_in_mins]]&lt;=20,"SLA_MET","SLA_NOT_MET")</f>
        <v>SLA_MET</v>
      </c>
    </row>
    <row r="1559" spans="1:17" ht="15" customHeight="1" x14ac:dyDescent="0.25">
      <c r="A1559" s="11" t="s">
        <v>2162</v>
      </c>
      <c r="B1559" s="6">
        <v>45142.581041666665</v>
      </c>
      <c r="C1559" s="9">
        <v>45142.586342592593</v>
      </c>
      <c r="D1559" s="10" t="s">
        <v>13</v>
      </c>
      <c r="E1559" s="10" t="s">
        <v>9</v>
      </c>
      <c r="F1559" s="10" t="s">
        <v>18</v>
      </c>
      <c r="G1559" s="108" t="s">
        <v>147</v>
      </c>
      <c r="H15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59" s="48">
        <f>tbl_raw_data[[#This Row],[Date Actioned]]-tbl_raw_data[[#This Row],[Date Tagged]]</f>
        <v>5.3009259281679988E-3</v>
      </c>
      <c r="J1559" s="50">
        <f>HOUR(tbl_raw_data[[#This Row],[time_taken]])*60+MINUTE(tbl_raw_data[[#This Row],[time_taken]])+SECOND(tbl_raw_data[[#This Row],[time_taken]])/60</f>
        <v>7.6333333333333329</v>
      </c>
      <c r="K1559" s="54">
        <f>DATE(YEAR(tbl_raw_data[[#This Row],[Date Actioned]]), MONTH(tbl_raw_data[[#This Row],[Date Actioned]]), DAY(tbl_raw_data[[#This Row],[Date Actioned]]))</f>
        <v>45142</v>
      </c>
      <c r="L1559" s="55" t="str">
        <f>UPPER(TEXT(tbl_raw_data[[#This Row],[Updated_date]],"MMMM"))</f>
        <v>AUGUST</v>
      </c>
      <c r="M1559" s="55" t="str">
        <f>UPPER("Week "&amp;IF(ROUNDUP(DAY(tbl_raw_data[[#This Row],[Updated_date]])/7,0)=5,4,ROUNDUP(DAY(tbl_raw_data[[#This Row],[Updated_date]])/7,0)))</f>
        <v>WEEK 1</v>
      </c>
      <c r="N1559" s="57" t="str">
        <f>UPPER(VLOOKUP(tbl_raw_data[[#This Row],[Analyst]],[1]setting!$A$1:$B$15,2,0))</f>
        <v>RAJ</v>
      </c>
      <c r="O1559" s="57" t="str">
        <f>UPPER(tbl_raw_data[[#This Row],[Outcome]])</f>
        <v>APPROVE</v>
      </c>
      <c r="P1559" s="57" t="str">
        <f>UPPER(tbl_raw_data[[#This Row],[Queue Name]])</f>
        <v>CONSUMER PRE BUREAU</v>
      </c>
      <c r="Q1559" s="57" t="str">
        <f>IF(tbl_raw_data[[#This Row],[time_taken_in_mins]]&lt;=20,"SLA_MET","SLA_NOT_MET")</f>
        <v>SLA_MET</v>
      </c>
    </row>
    <row r="1560" spans="1:17" ht="15" customHeight="1" x14ac:dyDescent="0.25">
      <c r="A1560" s="22" t="s">
        <v>5197</v>
      </c>
      <c r="B1560" s="12">
        <v>45142.581041666665</v>
      </c>
      <c r="C1560" s="15">
        <v>45142.591041666667</v>
      </c>
      <c r="D1560" s="16" t="s">
        <v>13</v>
      </c>
      <c r="E1560" s="16" t="s">
        <v>28</v>
      </c>
      <c r="F1560" s="16" t="s">
        <v>109</v>
      </c>
      <c r="G1560" s="107" t="s">
        <v>29</v>
      </c>
      <c r="H15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60" s="48">
        <f>tbl_raw_data[[#This Row],[Date Actioned]]-tbl_raw_data[[#This Row],[Date Tagged]]</f>
        <v>1.0000000002037268E-2</v>
      </c>
      <c r="J1560" s="50">
        <f>HOUR(tbl_raw_data[[#This Row],[time_taken]])*60+MINUTE(tbl_raw_data[[#This Row],[time_taken]])+SECOND(tbl_raw_data[[#This Row],[time_taken]])/60</f>
        <v>14.4</v>
      </c>
      <c r="K1560" s="54">
        <f>DATE(YEAR(tbl_raw_data[[#This Row],[Date Actioned]]), MONTH(tbl_raw_data[[#This Row],[Date Actioned]]), DAY(tbl_raw_data[[#This Row],[Date Actioned]]))</f>
        <v>45142</v>
      </c>
      <c r="L1560" s="55" t="str">
        <f>UPPER(TEXT(tbl_raw_data[[#This Row],[Updated_date]],"MMMM"))</f>
        <v>AUGUST</v>
      </c>
      <c r="M1560" s="55" t="str">
        <f>UPPER("Week "&amp;IF(ROUNDUP(DAY(tbl_raw_data[[#This Row],[Updated_date]])/7,0)=5,4,ROUNDUP(DAY(tbl_raw_data[[#This Row],[Updated_date]])/7,0)))</f>
        <v>WEEK 1</v>
      </c>
      <c r="N1560" s="57" t="str">
        <f>UPPER(VLOOKUP(tbl_raw_data[[#This Row],[Analyst]],[1]setting!$A$1:$B$15,2,0))</f>
        <v>NAVED</v>
      </c>
      <c r="O1560" s="57" t="str">
        <f>UPPER(tbl_raw_data[[#This Row],[Outcome]])</f>
        <v>APPROVE</v>
      </c>
      <c r="P1560" s="57" t="str">
        <f>UPPER(tbl_raw_data[[#This Row],[Queue Name]])</f>
        <v>CONSUMER EXISTING</v>
      </c>
      <c r="Q1560" s="57" t="str">
        <f>IF(tbl_raw_data[[#This Row],[time_taken_in_mins]]&lt;=20,"SLA_MET","SLA_NOT_MET")</f>
        <v>SLA_MET</v>
      </c>
    </row>
    <row r="1561" spans="1:17" ht="15" customHeight="1" x14ac:dyDescent="0.25">
      <c r="A1561" s="22" t="s">
        <v>3730</v>
      </c>
      <c r="B1561" s="12">
        <v>45142.581053240741</v>
      </c>
      <c r="C1561" s="15">
        <v>45142.588379629633</v>
      </c>
      <c r="D1561" s="16" t="s">
        <v>8</v>
      </c>
      <c r="E1561" s="16" t="s">
        <v>9</v>
      </c>
      <c r="F1561" s="16" t="s">
        <v>18</v>
      </c>
      <c r="G1561" s="107" t="s">
        <v>925</v>
      </c>
      <c r="H15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1" s="48">
        <f>tbl_raw_data[[#This Row],[Date Actioned]]-tbl_raw_data[[#This Row],[Date Tagged]]</f>
        <v>7.3263888916699216E-3</v>
      </c>
      <c r="J1561" s="50">
        <f>HOUR(tbl_raw_data[[#This Row],[time_taken]])*60+MINUTE(tbl_raw_data[[#This Row],[time_taken]])+SECOND(tbl_raw_data[[#This Row],[time_taken]])/60</f>
        <v>10.55</v>
      </c>
      <c r="K1561" s="54">
        <f>DATE(YEAR(tbl_raw_data[[#This Row],[Date Actioned]]), MONTH(tbl_raw_data[[#This Row],[Date Actioned]]), DAY(tbl_raw_data[[#This Row],[Date Actioned]]))</f>
        <v>45142</v>
      </c>
      <c r="L1561" s="55" t="str">
        <f>UPPER(TEXT(tbl_raw_data[[#This Row],[Updated_date]],"MMMM"))</f>
        <v>AUGUST</v>
      </c>
      <c r="M1561" s="55" t="str">
        <f>UPPER("Week "&amp;IF(ROUNDUP(DAY(tbl_raw_data[[#This Row],[Updated_date]])/7,0)=5,4,ROUNDUP(DAY(tbl_raw_data[[#This Row],[Updated_date]])/7,0)))</f>
        <v>WEEK 1</v>
      </c>
      <c r="N1561" s="57" t="str">
        <f>UPPER(VLOOKUP(tbl_raw_data[[#This Row],[Analyst]],[1]setting!$A$1:$B$15,2,0))</f>
        <v>RAJ</v>
      </c>
      <c r="O1561" s="57" t="str">
        <f>UPPER(tbl_raw_data[[#This Row],[Outcome]])</f>
        <v>WITHDRAW</v>
      </c>
      <c r="P1561" s="57" t="str">
        <f>UPPER(tbl_raw_data[[#This Row],[Queue Name]])</f>
        <v>CONSUMER PRE BUREAU</v>
      </c>
      <c r="Q1561" s="57" t="str">
        <f>IF(tbl_raw_data[[#This Row],[time_taken_in_mins]]&lt;=20,"SLA_MET","SLA_NOT_MET")</f>
        <v>SLA_MET</v>
      </c>
    </row>
    <row r="1562" spans="1:17" ht="15" customHeight="1" x14ac:dyDescent="0.25">
      <c r="A1562" s="5" t="s">
        <v>5299</v>
      </c>
      <c r="B1562" s="6">
        <v>45142.58116898148</v>
      </c>
      <c r="C1562" s="9">
        <v>45142.591365740744</v>
      </c>
      <c r="D1562" s="10" t="s">
        <v>8</v>
      </c>
      <c r="E1562" s="10" t="s">
        <v>41</v>
      </c>
      <c r="F1562" s="10" t="s">
        <v>18</v>
      </c>
      <c r="G1562" s="108" t="s">
        <v>5300</v>
      </c>
      <c r="H15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2" s="48">
        <f>tbl_raw_data[[#This Row],[Date Actioned]]-tbl_raw_data[[#This Row],[Date Tagged]]</f>
        <v>1.0196759263635613E-2</v>
      </c>
      <c r="J1562" s="50">
        <f>HOUR(tbl_raw_data[[#This Row],[time_taken]])*60+MINUTE(tbl_raw_data[[#This Row],[time_taken]])+SECOND(tbl_raw_data[[#This Row],[time_taken]])/60</f>
        <v>14.683333333333334</v>
      </c>
      <c r="K1562" s="54">
        <f>DATE(YEAR(tbl_raw_data[[#This Row],[Date Actioned]]), MONTH(tbl_raw_data[[#This Row],[Date Actioned]]), DAY(tbl_raw_data[[#This Row],[Date Actioned]]))</f>
        <v>45142</v>
      </c>
      <c r="L1562" s="55" t="str">
        <f>UPPER(TEXT(tbl_raw_data[[#This Row],[Updated_date]],"MMMM"))</f>
        <v>AUGUST</v>
      </c>
      <c r="M1562" s="55" t="str">
        <f>UPPER("Week "&amp;IF(ROUNDUP(DAY(tbl_raw_data[[#This Row],[Updated_date]])/7,0)=5,4,ROUNDUP(DAY(tbl_raw_data[[#This Row],[Updated_date]])/7,0)))</f>
        <v>WEEK 1</v>
      </c>
      <c r="N1562" s="57" t="str">
        <f>UPPER(VLOOKUP(tbl_raw_data[[#This Row],[Analyst]],[1]setting!$A$1:$B$15,2,0))</f>
        <v>RAJ</v>
      </c>
      <c r="O1562" s="57" t="str">
        <f>UPPER(tbl_raw_data[[#This Row],[Outcome]])</f>
        <v>WITHDRAW</v>
      </c>
      <c r="P1562" s="57" t="str">
        <f>UPPER(tbl_raw_data[[#This Row],[Queue Name]])</f>
        <v>CONSUMER POST BUREAU</v>
      </c>
      <c r="Q1562" s="57" t="str">
        <f>IF(tbl_raw_data[[#This Row],[time_taken_in_mins]]&lt;=20,"SLA_MET","SLA_NOT_MET")</f>
        <v>SLA_MET</v>
      </c>
    </row>
    <row r="1563" spans="1:17" ht="15" customHeight="1" x14ac:dyDescent="0.25">
      <c r="A1563" s="5" t="s">
        <v>7216</v>
      </c>
      <c r="B1563" s="6">
        <v>45142.581400462965</v>
      </c>
      <c r="C1563" s="7">
        <v>45142.609444444446</v>
      </c>
      <c r="D1563" s="8" t="s">
        <v>29</v>
      </c>
      <c r="E1563" s="10" t="s">
        <v>41</v>
      </c>
      <c r="F1563" s="8" t="s">
        <v>1160</v>
      </c>
      <c r="G1563" s="109"/>
      <c r="H15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63" s="48">
        <f>tbl_raw_data[[#This Row],[Date Actioned]]-tbl_raw_data[[#This Row],[Date Tagged]]</f>
        <v>2.8043981481459923E-2</v>
      </c>
      <c r="J1563" s="50">
        <f>HOUR(tbl_raw_data[[#This Row],[time_taken]])*60+MINUTE(tbl_raw_data[[#This Row],[time_taken]])+SECOND(tbl_raw_data[[#This Row],[time_taken]])/60</f>
        <v>40.383333333333333</v>
      </c>
      <c r="K1563" s="54">
        <f>DATE(YEAR(tbl_raw_data[[#This Row],[Date Actioned]]), MONTH(tbl_raw_data[[#This Row],[Date Actioned]]), DAY(tbl_raw_data[[#This Row],[Date Actioned]]))</f>
        <v>45142</v>
      </c>
      <c r="L1563" s="55" t="str">
        <f>UPPER(TEXT(tbl_raw_data[[#This Row],[Updated_date]],"MMMM"))</f>
        <v>AUGUST</v>
      </c>
      <c r="M1563" s="55" t="str">
        <f>UPPER("Week "&amp;IF(ROUNDUP(DAY(tbl_raw_data[[#This Row],[Updated_date]])/7,0)=5,4,ROUNDUP(DAY(tbl_raw_data[[#This Row],[Updated_date]])/7,0)))</f>
        <v>WEEK 1</v>
      </c>
      <c r="N1563" s="57" t="str">
        <f>UPPER(VLOOKUP(tbl_raw_data[[#This Row],[Analyst]],[1]setting!$A$1:$B$15,2,0))</f>
        <v>JULIA</v>
      </c>
      <c r="O1563" s="57" t="str">
        <f>UPPER(tbl_raw_data[[#This Row],[Outcome]])</f>
        <v>APPROVE</v>
      </c>
      <c r="P1563" s="57" t="str">
        <f>UPPER(tbl_raw_data[[#This Row],[Queue Name]])</f>
        <v>CONSUMER POST BUREAU</v>
      </c>
      <c r="Q1563" s="57" t="str">
        <f>IF(tbl_raw_data[[#This Row],[time_taken_in_mins]]&lt;=20,"SLA_MET","SLA_NOT_MET")</f>
        <v>SLA_NOT_MET</v>
      </c>
    </row>
    <row r="1564" spans="1:17" ht="15" customHeight="1" x14ac:dyDescent="0.25">
      <c r="A1564" s="11" t="s">
        <v>1289</v>
      </c>
      <c r="B1564" s="12">
        <v>45142.582268518519</v>
      </c>
      <c r="C1564" s="13">
        <v>45142.586377314816</v>
      </c>
      <c r="D1564" s="14" t="s">
        <v>29</v>
      </c>
      <c r="E1564" s="16" t="s">
        <v>41</v>
      </c>
      <c r="F1564" s="14" t="s">
        <v>1160</v>
      </c>
      <c r="G1564" s="106"/>
      <c r="H15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64" s="48">
        <f>tbl_raw_data[[#This Row],[Date Actioned]]-tbl_raw_data[[#This Row],[Date Tagged]]</f>
        <v>4.1087962963501923E-3</v>
      </c>
      <c r="J1564" s="50">
        <f>HOUR(tbl_raw_data[[#This Row],[time_taken]])*60+MINUTE(tbl_raw_data[[#This Row],[time_taken]])+SECOND(tbl_raw_data[[#This Row],[time_taken]])/60</f>
        <v>5.916666666666667</v>
      </c>
      <c r="K1564" s="54">
        <f>DATE(YEAR(tbl_raw_data[[#This Row],[Date Actioned]]), MONTH(tbl_raw_data[[#This Row],[Date Actioned]]), DAY(tbl_raw_data[[#This Row],[Date Actioned]]))</f>
        <v>45142</v>
      </c>
      <c r="L1564" s="55" t="str">
        <f>UPPER(TEXT(tbl_raw_data[[#This Row],[Updated_date]],"MMMM"))</f>
        <v>AUGUST</v>
      </c>
      <c r="M1564" s="55" t="str">
        <f>UPPER("Week "&amp;IF(ROUNDUP(DAY(tbl_raw_data[[#This Row],[Updated_date]])/7,0)=5,4,ROUNDUP(DAY(tbl_raw_data[[#This Row],[Updated_date]])/7,0)))</f>
        <v>WEEK 1</v>
      </c>
      <c r="N1564" s="57" t="str">
        <f>UPPER(VLOOKUP(tbl_raw_data[[#This Row],[Analyst]],[1]setting!$A$1:$B$15,2,0))</f>
        <v>JULIA</v>
      </c>
      <c r="O1564" s="57" t="str">
        <f>UPPER(tbl_raw_data[[#This Row],[Outcome]])</f>
        <v>APPROVE</v>
      </c>
      <c r="P1564" s="57" t="str">
        <f>UPPER(tbl_raw_data[[#This Row],[Queue Name]])</f>
        <v>CONSUMER POST BUREAU</v>
      </c>
      <c r="Q1564" s="57" t="str">
        <f>IF(tbl_raw_data[[#This Row],[time_taken_in_mins]]&lt;=20,"SLA_MET","SLA_NOT_MET")</f>
        <v>SLA_MET</v>
      </c>
    </row>
    <row r="1565" spans="1:17" ht="15" customHeight="1" x14ac:dyDescent="0.25">
      <c r="A1565" s="11" t="s">
        <v>5548</v>
      </c>
      <c r="B1565" s="12">
        <v>45142.587361111109</v>
      </c>
      <c r="C1565" s="15">
        <v>45142.598113425927</v>
      </c>
      <c r="D1565" s="16" t="s">
        <v>8</v>
      </c>
      <c r="E1565" s="16" t="s">
        <v>9</v>
      </c>
      <c r="F1565" s="16" t="s">
        <v>109</v>
      </c>
      <c r="G1565" s="107" t="s">
        <v>5549</v>
      </c>
      <c r="H15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565" s="48">
        <f>tbl_raw_data[[#This Row],[Date Actioned]]-tbl_raw_data[[#This Row],[Date Tagged]]</f>
        <v>1.0752314818091691E-2</v>
      </c>
      <c r="J1565" s="50">
        <f>HOUR(tbl_raw_data[[#This Row],[time_taken]])*60+MINUTE(tbl_raw_data[[#This Row],[time_taken]])+SECOND(tbl_raw_data[[#This Row],[time_taken]])/60</f>
        <v>15.483333333333333</v>
      </c>
      <c r="K1565" s="54">
        <f>DATE(YEAR(tbl_raw_data[[#This Row],[Date Actioned]]), MONTH(tbl_raw_data[[#This Row],[Date Actioned]]), DAY(tbl_raw_data[[#This Row],[Date Actioned]]))</f>
        <v>45142</v>
      </c>
      <c r="L1565" s="55" t="str">
        <f>UPPER(TEXT(tbl_raw_data[[#This Row],[Updated_date]],"MMMM"))</f>
        <v>AUGUST</v>
      </c>
      <c r="M1565" s="55" t="str">
        <f>UPPER("Week "&amp;IF(ROUNDUP(DAY(tbl_raw_data[[#This Row],[Updated_date]])/7,0)=5,4,ROUNDUP(DAY(tbl_raw_data[[#This Row],[Updated_date]])/7,0)))</f>
        <v>WEEK 1</v>
      </c>
      <c r="N1565" s="57" t="str">
        <f>UPPER(VLOOKUP(tbl_raw_data[[#This Row],[Analyst]],[1]setting!$A$1:$B$15,2,0))</f>
        <v>NAVED</v>
      </c>
      <c r="O1565" s="57" t="str">
        <f>UPPER(tbl_raw_data[[#This Row],[Outcome]])</f>
        <v>WITHDRAW</v>
      </c>
      <c r="P1565" s="57" t="str">
        <f>UPPER(tbl_raw_data[[#This Row],[Queue Name]])</f>
        <v>CONSUMER PRE BUREAU</v>
      </c>
      <c r="Q1565" s="57" t="str">
        <f>IF(tbl_raw_data[[#This Row],[time_taken_in_mins]]&lt;=20,"SLA_MET","SLA_NOT_MET")</f>
        <v>SLA_MET</v>
      </c>
    </row>
    <row r="1566" spans="1:17" ht="15" customHeight="1" x14ac:dyDescent="0.25">
      <c r="A1566" s="22" t="s">
        <v>7209</v>
      </c>
      <c r="B1566" s="6">
        <v>45142.587962962964</v>
      </c>
      <c r="C1566" s="7">
        <v>45142.614328703705</v>
      </c>
      <c r="D1566" s="8" t="s">
        <v>29</v>
      </c>
      <c r="E1566" s="10" t="s">
        <v>28</v>
      </c>
      <c r="F1566" s="8" t="s">
        <v>228</v>
      </c>
      <c r="G1566" s="109"/>
      <c r="H15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66" s="48">
        <f>tbl_raw_data[[#This Row],[Date Actioned]]-tbl_raw_data[[#This Row],[Date Tagged]]</f>
        <v>2.6365740741312038E-2</v>
      </c>
      <c r="J1566" s="50">
        <f>HOUR(tbl_raw_data[[#This Row],[time_taken]])*60+MINUTE(tbl_raw_data[[#This Row],[time_taken]])+SECOND(tbl_raw_data[[#This Row],[time_taken]])/60</f>
        <v>37.966666666666669</v>
      </c>
      <c r="K1566" s="54">
        <f>DATE(YEAR(tbl_raw_data[[#This Row],[Date Actioned]]), MONTH(tbl_raw_data[[#This Row],[Date Actioned]]), DAY(tbl_raw_data[[#This Row],[Date Actioned]]))</f>
        <v>45142</v>
      </c>
      <c r="L1566" s="55" t="str">
        <f>UPPER(TEXT(tbl_raw_data[[#This Row],[Updated_date]],"MMMM"))</f>
        <v>AUGUST</v>
      </c>
      <c r="M1566" s="55" t="str">
        <f>UPPER("Week "&amp;IF(ROUNDUP(DAY(tbl_raw_data[[#This Row],[Updated_date]])/7,0)=5,4,ROUNDUP(DAY(tbl_raw_data[[#This Row],[Updated_date]])/7,0)))</f>
        <v>WEEK 1</v>
      </c>
      <c r="N1566" s="57" t="str">
        <f>UPPER(VLOOKUP(tbl_raw_data[[#This Row],[Analyst]],[1]setting!$A$1:$B$15,2,0))</f>
        <v>OUADIR</v>
      </c>
      <c r="O1566" s="57" t="str">
        <f>UPPER(tbl_raw_data[[#This Row],[Outcome]])</f>
        <v>APPROVE</v>
      </c>
      <c r="P1566" s="57" t="str">
        <f>UPPER(tbl_raw_data[[#This Row],[Queue Name]])</f>
        <v>CONSUMER EXISTING</v>
      </c>
      <c r="Q1566" s="57" t="str">
        <f>IF(tbl_raw_data[[#This Row],[time_taken_in_mins]]&lt;=20,"SLA_MET","SLA_NOT_MET")</f>
        <v>SLA_NOT_MET</v>
      </c>
    </row>
    <row r="1567" spans="1:17" ht="15" customHeight="1" x14ac:dyDescent="0.25">
      <c r="A1567" s="5" t="s">
        <v>772</v>
      </c>
      <c r="B1567" s="12">
        <v>45142.589016203703</v>
      </c>
      <c r="C1567" s="15">
        <v>45142.592303240737</v>
      </c>
      <c r="D1567" s="16" t="s">
        <v>13</v>
      </c>
      <c r="E1567" s="16" t="s">
        <v>9</v>
      </c>
      <c r="F1567" s="16" t="s">
        <v>18</v>
      </c>
      <c r="G1567" s="107" t="s">
        <v>183</v>
      </c>
      <c r="H15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67" s="48">
        <f>tbl_raw_data[[#This Row],[Date Actioned]]-tbl_raw_data[[#This Row],[Date Tagged]]</f>
        <v>3.2870370341697708E-3</v>
      </c>
      <c r="J1567" s="50">
        <f>HOUR(tbl_raw_data[[#This Row],[time_taken]])*60+MINUTE(tbl_raw_data[[#This Row],[time_taken]])+SECOND(tbl_raw_data[[#This Row],[time_taken]])/60</f>
        <v>4.7333333333333334</v>
      </c>
      <c r="K1567" s="54">
        <f>DATE(YEAR(tbl_raw_data[[#This Row],[Date Actioned]]), MONTH(tbl_raw_data[[#This Row],[Date Actioned]]), DAY(tbl_raw_data[[#This Row],[Date Actioned]]))</f>
        <v>45142</v>
      </c>
      <c r="L1567" s="55" t="str">
        <f>UPPER(TEXT(tbl_raw_data[[#This Row],[Updated_date]],"MMMM"))</f>
        <v>AUGUST</v>
      </c>
      <c r="M1567" s="55" t="str">
        <f>UPPER("Week "&amp;IF(ROUNDUP(DAY(tbl_raw_data[[#This Row],[Updated_date]])/7,0)=5,4,ROUNDUP(DAY(tbl_raw_data[[#This Row],[Updated_date]])/7,0)))</f>
        <v>WEEK 1</v>
      </c>
      <c r="N1567" s="57" t="str">
        <f>UPPER(VLOOKUP(tbl_raw_data[[#This Row],[Analyst]],[1]setting!$A$1:$B$15,2,0))</f>
        <v>RAJ</v>
      </c>
      <c r="O1567" s="57" t="str">
        <f>UPPER(tbl_raw_data[[#This Row],[Outcome]])</f>
        <v>APPROVE</v>
      </c>
      <c r="P1567" s="57" t="str">
        <f>UPPER(tbl_raw_data[[#This Row],[Queue Name]])</f>
        <v>CONSUMER PRE BUREAU</v>
      </c>
      <c r="Q1567" s="57" t="str">
        <f>IF(tbl_raw_data[[#This Row],[time_taken_in_mins]]&lt;=20,"SLA_MET","SLA_NOT_MET")</f>
        <v>SLA_MET</v>
      </c>
    </row>
    <row r="1568" spans="1:17" ht="15" customHeight="1" x14ac:dyDescent="0.25">
      <c r="A1568" s="22" t="s">
        <v>3441</v>
      </c>
      <c r="B1568" s="6">
        <v>45142.592222222222</v>
      </c>
      <c r="C1568" s="9">
        <v>45142.599178240744</v>
      </c>
      <c r="D1568" s="10" t="s">
        <v>8</v>
      </c>
      <c r="E1568" s="10" t="s">
        <v>41</v>
      </c>
      <c r="F1568" s="10" t="s">
        <v>18</v>
      </c>
      <c r="G1568" s="108" t="s">
        <v>592</v>
      </c>
      <c r="H15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68" s="48">
        <f>tbl_raw_data[[#This Row],[Date Actioned]]-tbl_raw_data[[#This Row],[Date Tagged]]</f>
        <v>6.9560185220325366E-3</v>
      </c>
      <c r="J1568" s="50">
        <f>HOUR(tbl_raw_data[[#This Row],[time_taken]])*60+MINUTE(tbl_raw_data[[#This Row],[time_taken]])+SECOND(tbl_raw_data[[#This Row],[time_taken]])/60</f>
        <v>10.016666666666667</v>
      </c>
      <c r="K1568" s="54">
        <f>DATE(YEAR(tbl_raw_data[[#This Row],[Date Actioned]]), MONTH(tbl_raw_data[[#This Row],[Date Actioned]]), DAY(tbl_raw_data[[#This Row],[Date Actioned]]))</f>
        <v>45142</v>
      </c>
      <c r="L1568" s="55" t="str">
        <f>UPPER(TEXT(tbl_raw_data[[#This Row],[Updated_date]],"MMMM"))</f>
        <v>AUGUST</v>
      </c>
      <c r="M1568" s="55" t="str">
        <f>UPPER("Week "&amp;IF(ROUNDUP(DAY(tbl_raw_data[[#This Row],[Updated_date]])/7,0)=5,4,ROUNDUP(DAY(tbl_raw_data[[#This Row],[Updated_date]])/7,0)))</f>
        <v>WEEK 1</v>
      </c>
      <c r="N1568" s="57" t="str">
        <f>UPPER(VLOOKUP(tbl_raw_data[[#This Row],[Analyst]],[1]setting!$A$1:$B$15,2,0))</f>
        <v>RAJ</v>
      </c>
      <c r="O1568" s="57" t="str">
        <f>UPPER(tbl_raw_data[[#This Row],[Outcome]])</f>
        <v>WITHDRAW</v>
      </c>
      <c r="P1568" s="57" t="str">
        <f>UPPER(tbl_raw_data[[#This Row],[Queue Name]])</f>
        <v>CONSUMER POST BUREAU</v>
      </c>
      <c r="Q1568" s="57" t="str">
        <f>IF(tbl_raw_data[[#This Row],[time_taken_in_mins]]&lt;=20,"SLA_MET","SLA_NOT_MET")</f>
        <v>SLA_MET</v>
      </c>
    </row>
    <row r="1569" spans="1:17" ht="15" customHeight="1" x14ac:dyDescent="0.25">
      <c r="A1569" s="11" t="s">
        <v>5916</v>
      </c>
      <c r="B1569" s="6">
        <v>45142.592627314814</v>
      </c>
      <c r="C1569" s="9">
        <v>45142.604317129626</v>
      </c>
      <c r="D1569" s="10" t="s">
        <v>13</v>
      </c>
      <c r="E1569" s="10" t="s">
        <v>28</v>
      </c>
      <c r="F1569" s="10" t="s">
        <v>109</v>
      </c>
      <c r="G1569" s="108" t="s">
        <v>53</v>
      </c>
      <c r="H15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69" s="48">
        <f>tbl_raw_data[[#This Row],[Date Actioned]]-tbl_raw_data[[#This Row],[Date Tagged]]</f>
        <v>1.1689814811688848E-2</v>
      </c>
      <c r="J1569" s="50">
        <f>HOUR(tbl_raw_data[[#This Row],[time_taken]])*60+MINUTE(tbl_raw_data[[#This Row],[time_taken]])+SECOND(tbl_raw_data[[#This Row],[time_taken]])/60</f>
        <v>16.833333333333332</v>
      </c>
      <c r="K1569" s="54">
        <f>DATE(YEAR(tbl_raw_data[[#This Row],[Date Actioned]]), MONTH(tbl_raw_data[[#This Row],[Date Actioned]]), DAY(tbl_raw_data[[#This Row],[Date Actioned]]))</f>
        <v>45142</v>
      </c>
      <c r="L1569" s="55" t="str">
        <f>UPPER(TEXT(tbl_raw_data[[#This Row],[Updated_date]],"MMMM"))</f>
        <v>AUGUST</v>
      </c>
      <c r="M1569" s="55" t="str">
        <f>UPPER("Week "&amp;IF(ROUNDUP(DAY(tbl_raw_data[[#This Row],[Updated_date]])/7,0)=5,4,ROUNDUP(DAY(tbl_raw_data[[#This Row],[Updated_date]])/7,0)))</f>
        <v>WEEK 1</v>
      </c>
      <c r="N1569" s="57" t="str">
        <f>UPPER(VLOOKUP(tbl_raw_data[[#This Row],[Analyst]],[1]setting!$A$1:$B$15,2,0))</f>
        <v>NAVED</v>
      </c>
      <c r="O1569" s="57" t="str">
        <f>UPPER(tbl_raw_data[[#This Row],[Outcome]])</f>
        <v>APPROVE</v>
      </c>
      <c r="P1569" s="57" t="str">
        <f>UPPER(tbl_raw_data[[#This Row],[Queue Name]])</f>
        <v>CONSUMER EXISTING</v>
      </c>
      <c r="Q1569" s="57" t="str">
        <f>IF(tbl_raw_data[[#This Row],[time_taken_in_mins]]&lt;=20,"SLA_MET","SLA_NOT_MET")</f>
        <v>SLA_MET</v>
      </c>
    </row>
    <row r="1570" spans="1:17" ht="15" customHeight="1" x14ac:dyDescent="0.25">
      <c r="A1570" s="5" t="s">
        <v>5481</v>
      </c>
      <c r="B1570" s="12">
        <v>45142.595393518517</v>
      </c>
      <c r="C1570" s="15">
        <v>45142.605995370373</v>
      </c>
      <c r="D1570" s="16" t="s">
        <v>8</v>
      </c>
      <c r="E1570" s="16" t="s">
        <v>9</v>
      </c>
      <c r="F1570" s="16" t="s">
        <v>18</v>
      </c>
      <c r="G1570" s="107" t="s">
        <v>5482</v>
      </c>
      <c r="H15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70" s="48">
        <f>tbl_raw_data[[#This Row],[Date Actioned]]-tbl_raw_data[[#This Row],[Date Tagged]]</f>
        <v>1.0601851856335998E-2</v>
      </c>
      <c r="J1570" s="50">
        <f>HOUR(tbl_raw_data[[#This Row],[time_taken]])*60+MINUTE(tbl_raw_data[[#This Row],[time_taken]])+SECOND(tbl_raw_data[[#This Row],[time_taken]])/60</f>
        <v>15.266666666666667</v>
      </c>
      <c r="K1570" s="54">
        <f>DATE(YEAR(tbl_raw_data[[#This Row],[Date Actioned]]), MONTH(tbl_raw_data[[#This Row],[Date Actioned]]), DAY(tbl_raw_data[[#This Row],[Date Actioned]]))</f>
        <v>45142</v>
      </c>
      <c r="L1570" s="55" t="str">
        <f>UPPER(TEXT(tbl_raw_data[[#This Row],[Updated_date]],"MMMM"))</f>
        <v>AUGUST</v>
      </c>
      <c r="M1570" s="55" t="str">
        <f>UPPER("Week "&amp;IF(ROUNDUP(DAY(tbl_raw_data[[#This Row],[Updated_date]])/7,0)=5,4,ROUNDUP(DAY(tbl_raw_data[[#This Row],[Updated_date]])/7,0)))</f>
        <v>WEEK 1</v>
      </c>
      <c r="N1570" s="57" t="str">
        <f>UPPER(VLOOKUP(tbl_raw_data[[#This Row],[Analyst]],[1]setting!$A$1:$B$15,2,0))</f>
        <v>RAJ</v>
      </c>
      <c r="O1570" s="57" t="str">
        <f>UPPER(tbl_raw_data[[#This Row],[Outcome]])</f>
        <v>WITHDRAW</v>
      </c>
      <c r="P1570" s="57" t="str">
        <f>UPPER(tbl_raw_data[[#This Row],[Queue Name]])</f>
        <v>CONSUMER PRE BUREAU</v>
      </c>
      <c r="Q1570" s="57" t="str">
        <f>IF(tbl_raw_data[[#This Row],[time_taken_in_mins]]&lt;=20,"SLA_MET","SLA_NOT_MET")</f>
        <v>SLA_MET</v>
      </c>
    </row>
    <row r="1571" spans="1:17" ht="26.25" x14ac:dyDescent="0.25">
      <c r="A1571" s="11" t="s">
        <v>5665</v>
      </c>
      <c r="B1571" s="6">
        <v>45142.596238425926</v>
      </c>
      <c r="C1571" s="9">
        <v>45142.607291666667</v>
      </c>
      <c r="D1571" s="10" t="s">
        <v>8</v>
      </c>
      <c r="E1571" s="10" t="s">
        <v>28</v>
      </c>
      <c r="F1571" s="10" t="s">
        <v>109</v>
      </c>
      <c r="G1571" s="108" t="s">
        <v>5666</v>
      </c>
      <c r="H15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571" s="48">
        <f>tbl_raw_data[[#This Row],[Date Actioned]]-tbl_raw_data[[#This Row],[Date Tagged]]</f>
        <v>1.1053240741603076E-2</v>
      </c>
      <c r="J1571" s="50">
        <f>HOUR(tbl_raw_data[[#This Row],[time_taken]])*60+MINUTE(tbl_raw_data[[#This Row],[time_taken]])+SECOND(tbl_raw_data[[#This Row],[time_taken]])/60</f>
        <v>15.916666666666666</v>
      </c>
      <c r="K1571" s="54">
        <f>DATE(YEAR(tbl_raw_data[[#This Row],[Date Actioned]]), MONTH(tbl_raw_data[[#This Row],[Date Actioned]]), DAY(tbl_raw_data[[#This Row],[Date Actioned]]))</f>
        <v>45142</v>
      </c>
      <c r="L1571" s="55" t="str">
        <f>UPPER(TEXT(tbl_raw_data[[#This Row],[Updated_date]],"MMMM"))</f>
        <v>AUGUST</v>
      </c>
      <c r="M1571" s="55" t="str">
        <f>UPPER("Week "&amp;IF(ROUNDUP(DAY(tbl_raw_data[[#This Row],[Updated_date]])/7,0)=5,4,ROUNDUP(DAY(tbl_raw_data[[#This Row],[Updated_date]])/7,0)))</f>
        <v>WEEK 1</v>
      </c>
      <c r="N1571" s="57" t="str">
        <f>UPPER(VLOOKUP(tbl_raw_data[[#This Row],[Analyst]],[1]setting!$A$1:$B$15,2,0))</f>
        <v>NAVED</v>
      </c>
      <c r="O1571" s="57" t="str">
        <f>UPPER(tbl_raw_data[[#This Row],[Outcome]])</f>
        <v>WITHDRAW</v>
      </c>
      <c r="P1571" s="57" t="str">
        <f>UPPER(tbl_raw_data[[#This Row],[Queue Name]])</f>
        <v>CONSUMER EXISTING</v>
      </c>
      <c r="Q1571" s="57" t="str">
        <f>IF(tbl_raw_data[[#This Row],[time_taken_in_mins]]&lt;=20,"SLA_MET","SLA_NOT_MET")</f>
        <v>SLA_MET</v>
      </c>
    </row>
    <row r="1572" spans="1:17" ht="15" customHeight="1" x14ac:dyDescent="0.25">
      <c r="A1572" s="22" t="s">
        <v>6980</v>
      </c>
      <c r="B1572" s="12">
        <v>45142.601006944446</v>
      </c>
      <c r="C1572" s="13">
        <v>45142.618981481479</v>
      </c>
      <c r="D1572" s="14" t="s">
        <v>29</v>
      </c>
      <c r="E1572" s="16" t="s">
        <v>41</v>
      </c>
      <c r="F1572" s="14" t="s">
        <v>228</v>
      </c>
      <c r="G1572" s="106"/>
      <c r="H15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72" s="48">
        <f>tbl_raw_data[[#This Row],[Date Actioned]]-tbl_raw_data[[#This Row],[Date Tagged]]</f>
        <v>1.7974537033296656E-2</v>
      </c>
      <c r="J1572" s="50">
        <f>HOUR(tbl_raw_data[[#This Row],[time_taken]])*60+MINUTE(tbl_raw_data[[#This Row],[time_taken]])+SECOND(tbl_raw_data[[#This Row],[time_taken]])/60</f>
        <v>25.883333333333333</v>
      </c>
      <c r="K1572" s="54">
        <f>DATE(YEAR(tbl_raw_data[[#This Row],[Date Actioned]]), MONTH(tbl_raw_data[[#This Row],[Date Actioned]]), DAY(tbl_raw_data[[#This Row],[Date Actioned]]))</f>
        <v>45142</v>
      </c>
      <c r="L1572" s="55" t="str">
        <f>UPPER(TEXT(tbl_raw_data[[#This Row],[Updated_date]],"MMMM"))</f>
        <v>AUGUST</v>
      </c>
      <c r="M1572" s="55" t="str">
        <f>UPPER("Week "&amp;IF(ROUNDUP(DAY(tbl_raw_data[[#This Row],[Updated_date]])/7,0)=5,4,ROUNDUP(DAY(tbl_raw_data[[#This Row],[Updated_date]])/7,0)))</f>
        <v>WEEK 1</v>
      </c>
      <c r="N1572" s="57" t="str">
        <f>UPPER(VLOOKUP(tbl_raw_data[[#This Row],[Analyst]],[1]setting!$A$1:$B$15,2,0))</f>
        <v>OUADIR</v>
      </c>
      <c r="O1572" s="57" t="str">
        <f>UPPER(tbl_raw_data[[#This Row],[Outcome]])</f>
        <v>APPROVE</v>
      </c>
      <c r="P1572" s="57" t="str">
        <f>UPPER(tbl_raw_data[[#This Row],[Queue Name]])</f>
        <v>CONSUMER POST BUREAU</v>
      </c>
      <c r="Q1572" s="57" t="str">
        <f>IF(tbl_raw_data[[#This Row],[time_taken_in_mins]]&lt;=20,"SLA_MET","SLA_NOT_MET")</f>
        <v>SLA_NOT_MET</v>
      </c>
    </row>
    <row r="1573" spans="1:17" ht="15" customHeight="1" x14ac:dyDescent="0.25">
      <c r="A1573" s="5" t="s">
        <v>3867</v>
      </c>
      <c r="B1573" s="6">
        <v>45142.601712962962</v>
      </c>
      <c r="C1573" s="9">
        <v>45142.609236111108</v>
      </c>
      <c r="D1573" s="10" t="s">
        <v>13</v>
      </c>
      <c r="E1573" s="10" t="s">
        <v>9</v>
      </c>
      <c r="F1573" s="10" t="s">
        <v>18</v>
      </c>
      <c r="G1573" s="108" t="s">
        <v>67</v>
      </c>
      <c r="H15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3" s="48">
        <f>tbl_raw_data[[#This Row],[Date Actioned]]-tbl_raw_data[[#This Row],[Date Tagged]]</f>
        <v>7.5231481459923089E-3</v>
      </c>
      <c r="J1573" s="50">
        <f>HOUR(tbl_raw_data[[#This Row],[time_taken]])*60+MINUTE(tbl_raw_data[[#This Row],[time_taken]])+SECOND(tbl_raw_data[[#This Row],[time_taken]])/60</f>
        <v>10.833333333333334</v>
      </c>
      <c r="K1573" s="54">
        <f>DATE(YEAR(tbl_raw_data[[#This Row],[Date Actioned]]), MONTH(tbl_raw_data[[#This Row],[Date Actioned]]), DAY(tbl_raw_data[[#This Row],[Date Actioned]]))</f>
        <v>45142</v>
      </c>
      <c r="L1573" s="55" t="str">
        <f>UPPER(TEXT(tbl_raw_data[[#This Row],[Updated_date]],"MMMM"))</f>
        <v>AUGUST</v>
      </c>
      <c r="M1573" s="55" t="str">
        <f>UPPER("Week "&amp;IF(ROUNDUP(DAY(tbl_raw_data[[#This Row],[Updated_date]])/7,0)=5,4,ROUNDUP(DAY(tbl_raw_data[[#This Row],[Updated_date]])/7,0)))</f>
        <v>WEEK 1</v>
      </c>
      <c r="N1573" s="57" t="str">
        <f>UPPER(VLOOKUP(tbl_raw_data[[#This Row],[Analyst]],[1]setting!$A$1:$B$15,2,0))</f>
        <v>RAJ</v>
      </c>
      <c r="O1573" s="57" t="str">
        <f>UPPER(tbl_raw_data[[#This Row],[Outcome]])</f>
        <v>APPROVE</v>
      </c>
      <c r="P1573" s="57" t="str">
        <f>UPPER(tbl_raw_data[[#This Row],[Queue Name]])</f>
        <v>CONSUMER PRE BUREAU</v>
      </c>
      <c r="Q1573" s="57" t="str">
        <f>IF(tbl_raw_data[[#This Row],[time_taken_in_mins]]&lt;=20,"SLA_MET","SLA_NOT_MET")</f>
        <v>SLA_MET</v>
      </c>
    </row>
    <row r="1574" spans="1:17" ht="15" customHeight="1" x14ac:dyDescent="0.25">
      <c r="A1574" s="11" t="s">
        <v>6805</v>
      </c>
      <c r="B1574" s="12">
        <v>45142.606307870374</v>
      </c>
      <c r="C1574" s="13">
        <v>45142.622152777774</v>
      </c>
      <c r="D1574" s="14" t="s">
        <v>29</v>
      </c>
      <c r="E1574" s="16" t="s">
        <v>28</v>
      </c>
      <c r="F1574" s="14" t="s">
        <v>228</v>
      </c>
      <c r="G1574" s="106"/>
      <c r="H15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74" s="48">
        <f>tbl_raw_data[[#This Row],[Date Actioned]]-tbl_raw_data[[#This Row],[Date Tagged]]</f>
        <v>1.5844907400605734E-2</v>
      </c>
      <c r="J1574" s="50">
        <f>HOUR(tbl_raw_data[[#This Row],[time_taken]])*60+MINUTE(tbl_raw_data[[#This Row],[time_taken]])+SECOND(tbl_raw_data[[#This Row],[time_taken]])/60</f>
        <v>22.816666666666666</v>
      </c>
      <c r="K1574" s="54">
        <f>DATE(YEAR(tbl_raw_data[[#This Row],[Date Actioned]]), MONTH(tbl_raw_data[[#This Row],[Date Actioned]]), DAY(tbl_raw_data[[#This Row],[Date Actioned]]))</f>
        <v>45142</v>
      </c>
      <c r="L1574" s="55" t="str">
        <f>UPPER(TEXT(tbl_raw_data[[#This Row],[Updated_date]],"MMMM"))</f>
        <v>AUGUST</v>
      </c>
      <c r="M1574" s="55" t="str">
        <f>UPPER("Week "&amp;IF(ROUNDUP(DAY(tbl_raw_data[[#This Row],[Updated_date]])/7,0)=5,4,ROUNDUP(DAY(tbl_raw_data[[#This Row],[Updated_date]])/7,0)))</f>
        <v>WEEK 1</v>
      </c>
      <c r="N1574" s="57" t="str">
        <f>UPPER(VLOOKUP(tbl_raw_data[[#This Row],[Analyst]],[1]setting!$A$1:$B$15,2,0))</f>
        <v>OUADIR</v>
      </c>
      <c r="O1574" s="57" t="str">
        <f>UPPER(tbl_raw_data[[#This Row],[Outcome]])</f>
        <v>APPROVE</v>
      </c>
      <c r="P1574" s="57" t="str">
        <f>UPPER(tbl_raw_data[[#This Row],[Queue Name]])</f>
        <v>CONSUMER EXISTING</v>
      </c>
      <c r="Q1574" s="57" t="str">
        <f>IF(tbl_raw_data[[#This Row],[time_taken_in_mins]]&lt;=20,"SLA_MET","SLA_NOT_MET")</f>
        <v>SLA_NOT_MET</v>
      </c>
    </row>
    <row r="1575" spans="1:17" ht="15" customHeight="1" x14ac:dyDescent="0.25">
      <c r="A1575" s="22" t="s">
        <v>1296</v>
      </c>
      <c r="B1575" s="6">
        <v>45142.606458333335</v>
      </c>
      <c r="C1575" s="9">
        <v>45142.610578703701</v>
      </c>
      <c r="D1575" s="10" t="s">
        <v>13</v>
      </c>
      <c r="E1575" s="10" t="s">
        <v>9</v>
      </c>
      <c r="F1575" s="10" t="s">
        <v>109</v>
      </c>
      <c r="G1575" s="108" t="s">
        <v>21</v>
      </c>
      <c r="H15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5" s="48">
        <f>tbl_raw_data[[#This Row],[Date Actioned]]-tbl_raw_data[[#This Row],[Date Tagged]]</f>
        <v>4.1203703658538871E-3</v>
      </c>
      <c r="J1575" s="50">
        <f>HOUR(tbl_raw_data[[#This Row],[time_taken]])*60+MINUTE(tbl_raw_data[[#This Row],[time_taken]])+SECOND(tbl_raw_data[[#This Row],[time_taken]])/60</f>
        <v>5.9333333333333336</v>
      </c>
      <c r="K1575" s="54">
        <f>DATE(YEAR(tbl_raw_data[[#This Row],[Date Actioned]]), MONTH(tbl_raw_data[[#This Row],[Date Actioned]]), DAY(tbl_raw_data[[#This Row],[Date Actioned]]))</f>
        <v>45142</v>
      </c>
      <c r="L1575" s="55" t="str">
        <f>UPPER(TEXT(tbl_raw_data[[#This Row],[Updated_date]],"MMMM"))</f>
        <v>AUGUST</v>
      </c>
      <c r="M1575" s="55" t="str">
        <f>UPPER("Week "&amp;IF(ROUNDUP(DAY(tbl_raw_data[[#This Row],[Updated_date]])/7,0)=5,4,ROUNDUP(DAY(tbl_raw_data[[#This Row],[Updated_date]])/7,0)))</f>
        <v>WEEK 1</v>
      </c>
      <c r="N1575" s="57" t="str">
        <f>UPPER(VLOOKUP(tbl_raw_data[[#This Row],[Analyst]],[1]setting!$A$1:$B$15,2,0))</f>
        <v>NAVED</v>
      </c>
      <c r="O1575" s="57" t="str">
        <f>UPPER(tbl_raw_data[[#This Row],[Outcome]])</f>
        <v>APPROVE</v>
      </c>
      <c r="P1575" s="57" t="str">
        <f>UPPER(tbl_raw_data[[#This Row],[Queue Name]])</f>
        <v>CONSUMER PRE BUREAU</v>
      </c>
      <c r="Q1575" s="57" t="str">
        <f>IF(tbl_raw_data[[#This Row],[time_taken_in_mins]]&lt;=20,"SLA_MET","SLA_NOT_MET")</f>
        <v>SLA_MET</v>
      </c>
    </row>
    <row r="1576" spans="1:17" ht="15" customHeight="1" x14ac:dyDescent="0.25">
      <c r="A1576" s="5" t="s">
        <v>2240</v>
      </c>
      <c r="B1576" s="12">
        <v>45142.606458333335</v>
      </c>
      <c r="C1576" s="15">
        <v>45142.611851851849</v>
      </c>
      <c r="D1576" s="16" t="s">
        <v>13</v>
      </c>
      <c r="E1576" s="16" t="s">
        <v>28</v>
      </c>
      <c r="F1576" s="16" t="s">
        <v>18</v>
      </c>
      <c r="G1576" s="107" t="s">
        <v>29</v>
      </c>
      <c r="H15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6" s="48">
        <f>tbl_raw_data[[#This Row],[Date Actioned]]-tbl_raw_data[[#This Row],[Date Tagged]]</f>
        <v>5.3935185133013874E-3</v>
      </c>
      <c r="J1576" s="50">
        <f>HOUR(tbl_raw_data[[#This Row],[time_taken]])*60+MINUTE(tbl_raw_data[[#This Row],[time_taken]])+SECOND(tbl_raw_data[[#This Row],[time_taken]])/60</f>
        <v>7.7666666666666666</v>
      </c>
      <c r="K1576" s="54">
        <f>DATE(YEAR(tbl_raw_data[[#This Row],[Date Actioned]]), MONTH(tbl_raw_data[[#This Row],[Date Actioned]]), DAY(tbl_raw_data[[#This Row],[Date Actioned]]))</f>
        <v>45142</v>
      </c>
      <c r="L1576" s="55" t="str">
        <f>UPPER(TEXT(tbl_raw_data[[#This Row],[Updated_date]],"MMMM"))</f>
        <v>AUGUST</v>
      </c>
      <c r="M1576" s="55" t="str">
        <f>UPPER("Week "&amp;IF(ROUNDUP(DAY(tbl_raw_data[[#This Row],[Updated_date]])/7,0)=5,4,ROUNDUP(DAY(tbl_raw_data[[#This Row],[Updated_date]])/7,0)))</f>
        <v>WEEK 1</v>
      </c>
      <c r="N1576" s="57" t="str">
        <f>UPPER(VLOOKUP(tbl_raw_data[[#This Row],[Analyst]],[1]setting!$A$1:$B$15,2,0))</f>
        <v>RAJ</v>
      </c>
      <c r="O1576" s="57" t="str">
        <f>UPPER(tbl_raw_data[[#This Row],[Outcome]])</f>
        <v>APPROVE</v>
      </c>
      <c r="P1576" s="57" t="str">
        <f>UPPER(tbl_raw_data[[#This Row],[Queue Name]])</f>
        <v>CONSUMER EXISTING</v>
      </c>
      <c r="Q1576" s="57" t="str">
        <f>IF(tbl_raw_data[[#This Row],[time_taken_in_mins]]&lt;=20,"SLA_MET","SLA_NOT_MET")</f>
        <v>SLA_MET</v>
      </c>
    </row>
    <row r="1577" spans="1:17" x14ac:dyDescent="0.25">
      <c r="A1577" s="22" t="s">
        <v>5325</v>
      </c>
      <c r="B1577" s="12">
        <v>45142.607372685183</v>
      </c>
      <c r="C1577" s="15">
        <v>45142.617627314816</v>
      </c>
      <c r="D1577" s="16" t="s">
        <v>8</v>
      </c>
      <c r="E1577" s="16" t="s">
        <v>28</v>
      </c>
      <c r="F1577" s="16" t="s">
        <v>14</v>
      </c>
      <c r="G1577" s="107" t="s">
        <v>172</v>
      </c>
      <c r="H15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577" s="48">
        <f>tbl_raw_data[[#This Row],[Date Actioned]]-tbl_raw_data[[#This Row],[Date Tagged]]</f>
        <v>1.025462963298196E-2</v>
      </c>
      <c r="J1577" s="50">
        <f>HOUR(tbl_raw_data[[#This Row],[time_taken]])*60+MINUTE(tbl_raw_data[[#This Row],[time_taken]])+SECOND(tbl_raw_data[[#This Row],[time_taken]])/60</f>
        <v>14.766666666666667</v>
      </c>
      <c r="K1577" s="54">
        <f>DATE(YEAR(tbl_raw_data[[#This Row],[Date Actioned]]), MONTH(tbl_raw_data[[#This Row],[Date Actioned]]), DAY(tbl_raw_data[[#This Row],[Date Actioned]]))</f>
        <v>45142</v>
      </c>
      <c r="L1577" s="55" t="str">
        <f>UPPER(TEXT(tbl_raw_data[[#This Row],[Updated_date]],"MMMM"))</f>
        <v>AUGUST</v>
      </c>
      <c r="M1577" s="55" t="str">
        <f>UPPER("Week "&amp;IF(ROUNDUP(DAY(tbl_raw_data[[#This Row],[Updated_date]])/7,0)=5,4,ROUNDUP(DAY(tbl_raw_data[[#This Row],[Updated_date]])/7,0)))</f>
        <v>WEEK 1</v>
      </c>
      <c r="N1577" s="57" t="str">
        <f>UPPER(VLOOKUP(tbl_raw_data[[#This Row],[Analyst]],[1]setting!$A$1:$B$15,2,0))</f>
        <v>HARDIK</v>
      </c>
      <c r="O1577" s="57" t="str">
        <f>UPPER(tbl_raw_data[[#This Row],[Outcome]])</f>
        <v>WITHDRAW</v>
      </c>
      <c r="P1577" s="57" t="str">
        <f>UPPER(tbl_raw_data[[#This Row],[Queue Name]])</f>
        <v>CONSUMER EXISTING</v>
      </c>
      <c r="Q1577" s="57" t="str">
        <f>IF(tbl_raw_data[[#This Row],[time_taken_in_mins]]&lt;=20,"SLA_MET","SLA_NOT_MET")</f>
        <v>SLA_MET</v>
      </c>
    </row>
    <row r="1578" spans="1:17" ht="15" customHeight="1" x14ac:dyDescent="0.25">
      <c r="A1578" s="11" t="s">
        <v>3211</v>
      </c>
      <c r="B1578" s="6">
        <v>45142.607789351852</v>
      </c>
      <c r="C1578" s="9">
        <v>45142.61446759259</v>
      </c>
      <c r="D1578" s="10" t="s">
        <v>13</v>
      </c>
      <c r="E1578" s="10" t="s">
        <v>9</v>
      </c>
      <c r="F1578" s="10" t="s">
        <v>109</v>
      </c>
      <c r="G1578" s="108" t="s">
        <v>67</v>
      </c>
      <c r="H15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78" s="48">
        <f>tbl_raw_data[[#This Row],[Date Actioned]]-tbl_raw_data[[#This Row],[Date Tagged]]</f>
        <v>6.6782407375285402E-3</v>
      </c>
      <c r="J1578" s="50">
        <f>HOUR(tbl_raw_data[[#This Row],[time_taken]])*60+MINUTE(tbl_raw_data[[#This Row],[time_taken]])+SECOND(tbl_raw_data[[#This Row],[time_taken]])/60</f>
        <v>9.6166666666666671</v>
      </c>
      <c r="K1578" s="54">
        <f>DATE(YEAR(tbl_raw_data[[#This Row],[Date Actioned]]), MONTH(tbl_raw_data[[#This Row],[Date Actioned]]), DAY(tbl_raw_data[[#This Row],[Date Actioned]]))</f>
        <v>45142</v>
      </c>
      <c r="L1578" s="55" t="str">
        <f>UPPER(TEXT(tbl_raw_data[[#This Row],[Updated_date]],"MMMM"))</f>
        <v>AUGUST</v>
      </c>
      <c r="M1578" s="55" t="str">
        <f>UPPER("Week "&amp;IF(ROUNDUP(DAY(tbl_raw_data[[#This Row],[Updated_date]])/7,0)=5,4,ROUNDUP(DAY(tbl_raw_data[[#This Row],[Updated_date]])/7,0)))</f>
        <v>WEEK 1</v>
      </c>
      <c r="N1578" s="57" t="str">
        <f>UPPER(VLOOKUP(tbl_raw_data[[#This Row],[Analyst]],[1]setting!$A$1:$B$15,2,0))</f>
        <v>NAVED</v>
      </c>
      <c r="O1578" s="57" t="str">
        <f>UPPER(tbl_raw_data[[#This Row],[Outcome]])</f>
        <v>APPROVE</v>
      </c>
      <c r="P1578" s="57" t="str">
        <f>UPPER(tbl_raw_data[[#This Row],[Queue Name]])</f>
        <v>CONSUMER PRE BUREAU</v>
      </c>
      <c r="Q1578" s="57" t="str">
        <f>IF(tbl_raw_data[[#This Row],[time_taken_in_mins]]&lt;=20,"SLA_MET","SLA_NOT_MET")</f>
        <v>SLA_MET</v>
      </c>
    </row>
    <row r="1579" spans="1:17" ht="15" customHeight="1" x14ac:dyDescent="0.25">
      <c r="A1579" s="5" t="s">
        <v>1908</v>
      </c>
      <c r="B1579" s="6">
        <v>45142.609351851854</v>
      </c>
      <c r="C1579" s="9">
        <v>45142.614293981482</v>
      </c>
      <c r="D1579" s="10" t="s">
        <v>8</v>
      </c>
      <c r="E1579" s="10" t="s">
        <v>9</v>
      </c>
      <c r="F1579" s="10" t="s">
        <v>18</v>
      </c>
      <c r="G1579" s="108" t="s">
        <v>1909</v>
      </c>
      <c r="H15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79" s="48">
        <f>tbl_raw_data[[#This Row],[Date Actioned]]-tbl_raw_data[[#This Row],[Date Tagged]]</f>
        <v>4.9421296280343086E-3</v>
      </c>
      <c r="J1579" s="50">
        <f>HOUR(tbl_raw_data[[#This Row],[time_taken]])*60+MINUTE(tbl_raw_data[[#This Row],[time_taken]])+SECOND(tbl_raw_data[[#This Row],[time_taken]])/60</f>
        <v>7.1166666666666663</v>
      </c>
      <c r="K1579" s="54">
        <f>DATE(YEAR(tbl_raw_data[[#This Row],[Date Actioned]]), MONTH(tbl_raw_data[[#This Row],[Date Actioned]]), DAY(tbl_raw_data[[#This Row],[Date Actioned]]))</f>
        <v>45142</v>
      </c>
      <c r="L1579" s="55" t="str">
        <f>UPPER(TEXT(tbl_raw_data[[#This Row],[Updated_date]],"MMMM"))</f>
        <v>AUGUST</v>
      </c>
      <c r="M1579" s="55" t="str">
        <f>UPPER("Week "&amp;IF(ROUNDUP(DAY(tbl_raw_data[[#This Row],[Updated_date]])/7,0)=5,4,ROUNDUP(DAY(tbl_raw_data[[#This Row],[Updated_date]])/7,0)))</f>
        <v>WEEK 1</v>
      </c>
      <c r="N1579" s="57" t="str">
        <f>UPPER(VLOOKUP(tbl_raw_data[[#This Row],[Analyst]],[1]setting!$A$1:$B$15,2,0))</f>
        <v>RAJ</v>
      </c>
      <c r="O1579" s="57" t="str">
        <f>UPPER(tbl_raw_data[[#This Row],[Outcome]])</f>
        <v>WITHDRAW</v>
      </c>
      <c r="P1579" s="57" t="str">
        <f>UPPER(tbl_raw_data[[#This Row],[Queue Name]])</f>
        <v>CONSUMER PRE BUREAU</v>
      </c>
      <c r="Q1579" s="57" t="str">
        <f>IF(tbl_raw_data[[#This Row],[time_taken_in_mins]]&lt;=20,"SLA_MET","SLA_NOT_MET")</f>
        <v>SLA_MET</v>
      </c>
    </row>
    <row r="1580" spans="1:17" ht="15" customHeight="1" x14ac:dyDescent="0.25">
      <c r="A1580" s="22" t="s">
        <v>6934</v>
      </c>
      <c r="B1580" s="12">
        <v>45142.610729166663</v>
      </c>
      <c r="C1580" s="13">
        <v>45142.628101851849</v>
      </c>
      <c r="D1580" s="14" t="s">
        <v>29</v>
      </c>
      <c r="E1580" s="16" t="s">
        <v>41</v>
      </c>
      <c r="F1580" s="14" t="s">
        <v>1160</v>
      </c>
      <c r="G1580" s="106"/>
      <c r="H15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0" s="48">
        <f>tbl_raw_data[[#This Row],[Date Actioned]]-tbl_raw_data[[#This Row],[Date Tagged]]</f>
        <v>1.7372685186273884E-2</v>
      </c>
      <c r="J1580" s="50">
        <f>HOUR(tbl_raw_data[[#This Row],[time_taken]])*60+MINUTE(tbl_raw_data[[#This Row],[time_taken]])+SECOND(tbl_raw_data[[#This Row],[time_taken]])/60</f>
        <v>25.016666666666666</v>
      </c>
      <c r="K1580" s="54">
        <f>DATE(YEAR(tbl_raw_data[[#This Row],[Date Actioned]]), MONTH(tbl_raw_data[[#This Row],[Date Actioned]]), DAY(tbl_raw_data[[#This Row],[Date Actioned]]))</f>
        <v>45142</v>
      </c>
      <c r="L1580" s="55" t="str">
        <f>UPPER(TEXT(tbl_raw_data[[#This Row],[Updated_date]],"MMMM"))</f>
        <v>AUGUST</v>
      </c>
      <c r="M1580" s="55" t="str">
        <f>UPPER("Week "&amp;IF(ROUNDUP(DAY(tbl_raw_data[[#This Row],[Updated_date]])/7,0)=5,4,ROUNDUP(DAY(tbl_raw_data[[#This Row],[Updated_date]])/7,0)))</f>
        <v>WEEK 1</v>
      </c>
      <c r="N1580" s="57" t="str">
        <f>UPPER(VLOOKUP(tbl_raw_data[[#This Row],[Analyst]],[1]setting!$A$1:$B$15,2,0))</f>
        <v>JULIA</v>
      </c>
      <c r="O1580" s="57" t="str">
        <f>UPPER(tbl_raw_data[[#This Row],[Outcome]])</f>
        <v>APPROVE</v>
      </c>
      <c r="P1580" s="57" t="str">
        <f>UPPER(tbl_raw_data[[#This Row],[Queue Name]])</f>
        <v>CONSUMER POST BUREAU</v>
      </c>
      <c r="Q1580" s="57" t="str">
        <f>IF(tbl_raw_data[[#This Row],[time_taken_in_mins]]&lt;=20,"SLA_MET","SLA_NOT_MET")</f>
        <v>SLA_NOT_MET</v>
      </c>
    </row>
    <row r="1581" spans="1:17" ht="15" customHeight="1" x14ac:dyDescent="0.25">
      <c r="A1581" s="5" t="s">
        <v>3224</v>
      </c>
      <c r="B1581" s="6">
        <v>45142.611006944448</v>
      </c>
      <c r="C1581" s="9">
        <v>45142.617708333331</v>
      </c>
      <c r="D1581" s="10" t="s">
        <v>13</v>
      </c>
      <c r="E1581" s="10" t="s">
        <v>41</v>
      </c>
      <c r="F1581" s="10" t="s">
        <v>18</v>
      </c>
      <c r="G1581" s="108" t="s">
        <v>21</v>
      </c>
      <c r="H15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81" s="48">
        <f>tbl_raw_data[[#This Row],[Date Actioned]]-tbl_raw_data[[#This Row],[Date Tagged]]</f>
        <v>6.7013888838118874E-3</v>
      </c>
      <c r="J1581" s="50">
        <f>HOUR(tbl_raw_data[[#This Row],[time_taken]])*60+MINUTE(tbl_raw_data[[#This Row],[time_taken]])+SECOND(tbl_raw_data[[#This Row],[time_taken]])/60</f>
        <v>9.65</v>
      </c>
      <c r="K1581" s="54">
        <f>DATE(YEAR(tbl_raw_data[[#This Row],[Date Actioned]]), MONTH(tbl_raw_data[[#This Row],[Date Actioned]]), DAY(tbl_raw_data[[#This Row],[Date Actioned]]))</f>
        <v>45142</v>
      </c>
      <c r="L1581" s="55" t="str">
        <f>UPPER(TEXT(tbl_raw_data[[#This Row],[Updated_date]],"MMMM"))</f>
        <v>AUGUST</v>
      </c>
      <c r="M1581" s="55" t="str">
        <f>UPPER("Week "&amp;IF(ROUNDUP(DAY(tbl_raw_data[[#This Row],[Updated_date]])/7,0)=5,4,ROUNDUP(DAY(tbl_raw_data[[#This Row],[Updated_date]])/7,0)))</f>
        <v>WEEK 1</v>
      </c>
      <c r="N1581" s="57" t="str">
        <f>UPPER(VLOOKUP(tbl_raw_data[[#This Row],[Analyst]],[1]setting!$A$1:$B$15,2,0))</f>
        <v>RAJ</v>
      </c>
      <c r="O1581" s="57" t="str">
        <f>UPPER(tbl_raw_data[[#This Row],[Outcome]])</f>
        <v>APPROVE</v>
      </c>
      <c r="P1581" s="57" t="str">
        <f>UPPER(tbl_raw_data[[#This Row],[Queue Name]])</f>
        <v>CONSUMER POST BUREAU</v>
      </c>
      <c r="Q1581" s="57" t="str">
        <f>IF(tbl_raw_data[[#This Row],[time_taken_in_mins]]&lt;=20,"SLA_MET","SLA_NOT_MET")</f>
        <v>SLA_MET</v>
      </c>
    </row>
    <row r="1582" spans="1:17" ht="15" customHeight="1" x14ac:dyDescent="0.25">
      <c r="A1582" s="5" t="s">
        <v>6350</v>
      </c>
      <c r="B1582" s="12">
        <v>45142.614594907405</v>
      </c>
      <c r="C1582" s="13">
        <v>45142.627615740741</v>
      </c>
      <c r="D1582" s="14" t="s">
        <v>209</v>
      </c>
      <c r="E1582" s="16" t="s">
        <v>41</v>
      </c>
      <c r="F1582" s="14" t="s">
        <v>228</v>
      </c>
      <c r="G1582" s="106"/>
      <c r="H15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2" s="48">
        <f>tbl_raw_data[[#This Row],[Date Actioned]]-tbl_raw_data[[#This Row],[Date Tagged]]</f>
        <v>1.3020833335758653E-2</v>
      </c>
      <c r="J1582" s="50">
        <f>HOUR(tbl_raw_data[[#This Row],[time_taken]])*60+MINUTE(tbl_raw_data[[#This Row],[time_taken]])+SECOND(tbl_raw_data[[#This Row],[time_taken]])/60</f>
        <v>18.75</v>
      </c>
      <c r="K1582" s="54">
        <f>DATE(YEAR(tbl_raw_data[[#This Row],[Date Actioned]]), MONTH(tbl_raw_data[[#This Row],[Date Actioned]]), DAY(tbl_raw_data[[#This Row],[Date Actioned]]))</f>
        <v>45142</v>
      </c>
      <c r="L1582" s="55" t="str">
        <f>UPPER(TEXT(tbl_raw_data[[#This Row],[Updated_date]],"MMMM"))</f>
        <v>AUGUST</v>
      </c>
      <c r="M1582" s="55" t="str">
        <f>UPPER("Week "&amp;IF(ROUNDUP(DAY(tbl_raw_data[[#This Row],[Updated_date]])/7,0)=5,4,ROUNDUP(DAY(tbl_raw_data[[#This Row],[Updated_date]])/7,0)))</f>
        <v>WEEK 1</v>
      </c>
      <c r="N1582" s="57" t="str">
        <f>UPPER(VLOOKUP(tbl_raw_data[[#This Row],[Analyst]],[1]setting!$A$1:$B$15,2,0))</f>
        <v>OUADIR</v>
      </c>
      <c r="O1582" s="57" t="str">
        <f>UPPER(tbl_raw_data[[#This Row],[Outcome]])</f>
        <v>DECLINE</v>
      </c>
      <c r="P1582" s="57" t="str">
        <f>UPPER(tbl_raw_data[[#This Row],[Queue Name]])</f>
        <v>CONSUMER POST BUREAU</v>
      </c>
      <c r="Q1582" s="57" t="str">
        <f>IF(tbl_raw_data[[#This Row],[time_taken_in_mins]]&lt;=20,"SLA_MET","SLA_NOT_MET")</f>
        <v>SLA_MET</v>
      </c>
    </row>
    <row r="1583" spans="1:17" ht="15" customHeight="1" x14ac:dyDescent="0.25">
      <c r="A1583" s="11" t="s">
        <v>5686</v>
      </c>
      <c r="B1583" s="12">
        <v>45142.616099537037</v>
      </c>
      <c r="C1583" s="13">
        <v>45142.627187500002</v>
      </c>
      <c r="D1583" s="14" t="s">
        <v>29</v>
      </c>
      <c r="E1583" s="16" t="s">
        <v>28</v>
      </c>
      <c r="F1583" s="14" t="s">
        <v>73</v>
      </c>
      <c r="G1583" s="106"/>
      <c r="H15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3" s="48">
        <f>tbl_raw_data[[#This Row],[Date Actioned]]-tbl_raw_data[[#This Row],[Date Tagged]]</f>
        <v>1.1087962964666076E-2</v>
      </c>
      <c r="J1583" s="50">
        <f>HOUR(tbl_raw_data[[#This Row],[time_taken]])*60+MINUTE(tbl_raw_data[[#This Row],[time_taken]])+SECOND(tbl_raw_data[[#This Row],[time_taken]])/60</f>
        <v>15.966666666666667</v>
      </c>
      <c r="K1583" s="54">
        <f>DATE(YEAR(tbl_raw_data[[#This Row],[Date Actioned]]), MONTH(tbl_raw_data[[#This Row],[Date Actioned]]), DAY(tbl_raw_data[[#This Row],[Date Actioned]]))</f>
        <v>45142</v>
      </c>
      <c r="L1583" s="55" t="str">
        <f>UPPER(TEXT(tbl_raw_data[[#This Row],[Updated_date]],"MMMM"))</f>
        <v>AUGUST</v>
      </c>
      <c r="M1583" s="55" t="str">
        <f>UPPER("Week "&amp;IF(ROUNDUP(DAY(tbl_raw_data[[#This Row],[Updated_date]])/7,0)=5,4,ROUNDUP(DAY(tbl_raw_data[[#This Row],[Updated_date]])/7,0)))</f>
        <v>WEEK 1</v>
      </c>
      <c r="N1583" s="57" t="str">
        <f>UPPER(VLOOKUP(tbl_raw_data[[#This Row],[Analyst]],[1]setting!$A$1:$B$15,2,0))</f>
        <v>SHAHID</v>
      </c>
      <c r="O1583" s="57" t="str">
        <f>UPPER(tbl_raw_data[[#This Row],[Outcome]])</f>
        <v>APPROVE</v>
      </c>
      <c r="P1583" s="57" t="str">
        <f>UPPER(tbl_raw_data[[#This Row],[Queue Name]])</f>
        <v>CONSUMER EXISTING</v>
      </c>
      <c r="Q1583" s="57" t="str">
        <f>IF(tbl_raw_data[[#This Row],[time_taken_in_mins]]&lt;=20,"SLA_MET","SLA_NOT_MET")</f>
        <v>SLA_MET</v>
      </c>
    </row>
    <row r="1584" spans="1:17" ht="15" customHeight="1" x14ac:dyDescent="0.25">
      <c r="A1584" s="11" t="s">
        <v>581</v>
      </c>
      <c r="B1584" s="12">
        <v>45142.616574074076</v>
      </c>
      <c r="C1584" s="15">
        <v>45142.619525462964</v>
      </c>
      <c r="D1584" s="16" t="s">
        <v>8</v>
      </c>
      <c r="E1584" s="16" t="s">
        <v>9</v>
      </c>
      <c r="F1584" s="16" t="s">
        <v>18</v>
      </c>
      <c r="G1584" s="107" t="s">
        <v>582</v>
      </c>
      <c r="H15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84" s="48">
        <f>tbl_raw_data[[#This Row],[Date Actioned]]-tbl_raw_data[[#This Row],[Date Tagged]]</f>
        <v>2.9513888875953853E-3</v>
      </c>
      <c r="J1584" s="50">
        <f>HOUR(tbl_raw_data[[#This Row],[time_taken]])*60+MINUTE(tbl_raw_data[[#This Row],[time_taken]])+SECOND(tbl_raw_data[[#This Row],[time_taken]])/60</f>
        <v>4.25</v>
      </c>
      <c r="K1584" s="54">
        <f>DATE(YEAR(tbl_raw_data[[#This Row],[Date Actioned]]), MONTH(tbl_raw_data[[#This Row],[Date Actioned]]), DAY(tbl_raw_data[[#This Row],[Date Actioned]]))</f>
        <v>45142</v>
      </c>
      <c r="L1584" s="55" t="str">
        <f>UPPER(TEXT(tbl_raw_data[[#This Row],[Updated_date]],"MMMM"))</f>
        <v>AUGUST</v>
      </c>
      <c r="M1584" s="55" t="str">
        <f>UPPER("Week "&amp;IF(ROUNDUP(DAY(tbl_raw_data[[#This Row],[Updated_date]])/7,0)=5,4,ROUNDUP(DAY(tbl_raw_data[[#This Row],[Updated_date]])/7,0)))</f>
        <v>WEEK 1</v>
      </c>
      <c r="N1584" s="57" t="str">
        <f>UPPER(VLOOKUP(tbl_raw_data[[#This Row],[Analyst]],[1]setting!$A$1:$B$15,2,0))</f>
        <v>RAJ</v>
      </c>
      <c r="O1584" s="57" t="str">
        <f>UPPER(tbl_raw_data[[#This Row],[Outcome]])</f>
        <v>WITHDRAW</v>
      </c>
      <c r="P1584" s="57" t="str">
        <f>UPPER(tbl_raw_data[[#This Row],[Queue Name]])</f>
        <v>CONSUMER PRE BUREAU</v>
      </c>
      <c r="Q1584" s="57" t="str">
        <f>IF(tbl_raw_data[[#This Row],[time_taken_in_mins]]&lt;=20,"SLA_MET","SLA_NOT_MET")</f>
        <v>SLA_MET</v>
      </c>
    </row>
    <row r="1585" spans="1:17" ht="15" customHeight="1" x14ac:dyDescent="0.25">
      <c r="A1585" s="22" t="s">
        <v>6504</v>
      </c>
      <c r="B1585" s="6">
        <v>45142.616608796299</v>
      </c>
      <c r="C1585" s="7">
        <v>45142.630416666667</v>
      </c>
      <c r="D1585" s="8" t="s">
        <v>29</v>
      </c>
      <c r="E1585" s="10" t="s">
        <v>28</v>
      </c>
      <c r="F1585" s="8" t="s">
        <v>73</v>
      </c>
      <c r="G1585" s="109"/>
      <c r="H15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5" s="48">
        <f>tbl_raw_data[[#This Row],[Date Actioned]]-tbl_raw_data[[#This Row],[Date Tagged]]</f>
        <v>1.3807870367600117E-2</v>
      </c>
      <c r="J1585" s="50">
        <f>HOUR(tbl_raw_data[[#This Row],[time_taken]])*60+MINUTE(tbl_raw_data[[#This Row],[time_taken]])+SECOND(tbl_raw_data[[#This Row],[time_taken]])/60</f>
        <v>19.883333333333333</v>
      </c>
      <c r="K1585" s="54">
        <f>DATE(YEAR(tbl_raw_data[[#This Row],[Date Actioned]]), MONTH(tbl_raw_data[[#This Row],[Date Actioned]]), DAY(tbl_raw_data[[#This Row],[Date Actioned]]))</f>
        <v>45142</v>
      </c>
      <c r="L1585" s="55" t="str">
        <f>UPPER(TEXT(tbl_raw_data[[#This Row],[Updated_date]],"MMMM"))</f>
        <v>AUGUST</v>
      </c>
      <c r="M1585" s="55" t="str">
        <f>UPPER("Week "&amp;IF(ROUNDUP(DAY(tbl_raw_data[[#This Row],[Updated_date]])/7,0)=5,4,ROUNDUP(DAY(tbl_raw_data[[#This Row],[Updated_date]])/7,0)))</f>
        <v>WEEK 1</v>
      </c>
      <c r="N1585" s="57" t="str">
        <f>UPPER(VLOOKUP(tbl_raw_data[[#This Row],[Analyst]],[1]setting!$A$1:$B$15,2,0))</f>
        <v>SHAHID</v>
      </c>
      <c r="O1585" s="57" t="str">
        <f>UPPER(tbl_raw_data[[#This Row],[Outcome]])</f>
        <v>APPROVE</v>
      </c>
      <c r="P1585" s="57" t="str">
        <f>UPPER(tbl_raw_data[[#This Row],[Queue Name]])</f>
        <v>CONSUMER EXISTING</v>
      </c>
      <c r="Q1585" s="57" t="str">
        <f>IF(tbl_raw_data[[#This Row],[time_taken_in_mins]]&lt;=20,"SLA_MET","SLA_NOT_MET")</f>
        <v>SLA_MET</v>
      </c>
    </row>
    <row r="1586" spans="1:17" ht="15" customHeight="1" x14ac:dyDescent="0.25">
      <c r="A1586" s="5" t="s">
        <v>6939</v>
      </c>
      <c r="B1586" s="12">
        <v>45142.6172337963</v>
      </c>
      <c r="C1586" s="13">
        <v>45142.634664351855</v>
      </c>
      <c r="D1586" s="14" t="s">
        <v>29</v>
      </c>
      <c r="E1586" s="16" t="s">
        <v>41</v>
      </c>
      <c r="F1586" s="14" t="s">
        <v>1160</v>
      </c>
      <c r="G1586" s="106"/>
      <c r="H15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6" s="48">
        <f>tbl_raw_data[[#This Row],[Date Actioned]]-tbl_raw_data[[#This Row],[Date Tagged]]</f>
        <v>1.7430555555620231E-2</v>
      </c>
      <c r="J1586" s="50">
        <f>HOUR(tbl_raw_data[[#This Row],[time_taken]])*60+MINUTE(tbl_raw_data[[#This Row],[time_taken]])+SECOND(tbl_raw_data[[#This Row],[time_taken]])/60</f>
        <v>25.1</v>
      </c>
      <c r="K1586" s="54">
        <f>DATE(YEAR(tbl_raw_data[[#This Row],[Date Actioned]]), MONTH(tbl_raw_data[[#This Row],[Date Actioned]]), DAY(tbl_raw_data[[#This Row],[Date Actioned]]))</f>
        <v>45142</v>
      </c>
      <c r="L1586" s="55" t="str">
        <f>UPPER(TEXT(tbl_raw_data[[#This Row],[Updated_date]],"MMMM"))</f>
        <v>AUGUST</v>
      </c>
      <c r="M1586" s="55" t="str">
        <f>UPPER("Week "&amp;IF(ROUNDUP(DAY(tbl_raw_data[[#This Row],[Updated_date]])/7,0)=5,4,ROUNDUP(DAY(tbl_raw_data[[#This Row],[Updated_date]])/7,0)))</f>
        <v>WEEK 1</v>
      </c>
      <c r="N1586" s="57" t="str">
        <f>UPPER(VLOOKUP(tbl_raw_data[[#This Row],[Analyst]],[1]setting!$A$1:$B$15,2,0))</f>
        <v>JULIA</v>
      </c>
      <c r="O1586" s="57" t="str">
        <f>UPPER(tbl_raw_data[[#This Row],[Outcome]])</f>
        <v>APPROVE</v>
      </c>
      <c r="P1586" s="57" t="str">
        <f>UPPER(tbl_raw_data[[#This Row],[Queue Name]])</f>
        <v>CONSUMER POST BUREAU</v>
      </c>
      <c r="Q1586" s="57" t="str">
        <f>IF(tbl_raw_data[[#This Row],[time_taken_in_mins]]&lt;=20,"SLA_MET","SLA_NOT_MET")</f>
        <v>SLA_NOT_MET</v>
      </c>
    </row>
    <row r="1587" spans="1:17" ht="15" customHeight="1" x14ac:dyDescent="0.25">
      <c r="A1587" s="11" t="s">
        <v>7090</v>
      </c>
      <c r="B1587" s="6">
        <v>45142.6172337963</v>
      </c>
      <c r="C1587" s="7">
        <v>45142.637384259258</v>
      </c>
      <c r="D1587" s="8" t="s">
        <v>209</v>
      </c>
      <c r="E1587" s="10" t="s">
        <v>28</v>
      </c>
      <c r="F1587" s="8" t="s">
        <v>228</v>
      </c>
      <c r="G1587" s="109"/>
      <c r="H15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7" s="48">
        <f>tbl_raw_data[[#This Row],[Date Actioned]]-tbl_raw_data[[#This Row],[Date Tagged]]</f>
        <v>2.0150462958554272E-2</v>
      </c>
      <c r="J1587" s="50">
        <f>HOUR(tbl_raw_data[[#This Row],[time_taken]])*60+MINUTE(tbl_raw_data[[#This Row],[time_taken]])+SECOND(tbl_raw_data[[#This Row],[time_taken]])/60</f>
        <v>29.016666666666666</v>
      </c>
      <c r="K1587" s="54">
        <f>DATE(YEAR(tbl_raw_data[[#This Row],[Date Actioned]]), MONTH(tbl_raw_data[[#This Row],[Date Actioned]]), DAY(tbl_raw_data[[#This Row],[Date Actioned]]))</f>
        <v>45142</v>
      </c>
      <c r="L1587" s="55" t="str">
        <f>UPPER(TEXT(tbl_raw_data[[#This Row],[Updated_date]],"MMMM"))</f>
        <v>AUGUST</v>
      </c>
      <c r="M1587" s="55" t="str">
        <f>UPPER("Week "&amp;IF(ROUNDUP(DAY(tbl_raw_data[[#This Row],[Updated_date]])/7,0)=5,4,ROUNDUP(DAY(tbl_raw_data[[#This Row],[Updated_date]])/7,0)))</f>
        <v>WEEK 1</v>
      </c>
      <c r="N1587" s="57" t="str">
        <f>UPPER(VLOOKUP(tbl_raw_data[[#This Row],[Analyst]],[1]setting!$A$1:$B$15,2,0))</f>
        <v>OUADIR</v>
      </c>
      <c r="O1587" s="57" t="str">
        <f>UPPER(tbl_raw_data[[#This Row],[Outcome]])</f>
        <v>DECLINE</v>
      </c>
      <c r="P1587" s="57" t="str">
        <f>UPPER(tbl_raw_data[[#This Row],[Queue Name]])</f>
        <v>CONSUMER EXISTING</v>
      </c>
      <c r="Q1587" s="57" t="str">
        <f>IF(tbl_raw_data[[#This Row],[time_taken_in_mins]]&lt;=20,"SLA_MET","SLA_NOT_MET")</f>
        <v>SLA_NOT_MET</v>
      </c>
    </row>
    <row r="1588" spans="1:17" x14ac:dyDescent="0.25">
      <c r="A1588" s="22" t="s">
        <v>7164</v>
      </c>
      <c r="B1588" s="6">
        <v>45142.617685185185</v>
      </c>
      <c r="C1588" s="7">
        <v>45142.640046296299</v>
      </c>
      <c r="D1588" s="8" t="s">
        <v>40</v>
      </c>
      <c r="E1588" s="10" t="s">
        <v>28</v>
      </c>
      <c r="F1588" s="8" t="s">
        <v>73</v>
      </c>
      <c r="G1588" s="109"/>
      <c r="H15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88" s="48">
        <f>tbl_raw_data[[#This Row],[Date Actioned]]-tbl_raw_data[[#This Row],[Date Tagged]]</f>
        <v>2.2361111114150845E-2</v>
      </c>
      <c r="J1588" s="50">
        <f>HOUR(tbl_raw_data[[#This Row],[time_taken]])*60+MINUTE(tbl_raw_data[[#This Row],[time_taken]])+SECOND(tbl_raw_data[[#This Row],[time_taken]])/60</f>
        <v>32.200000000000003</v>
      </c>
      <c r="K1588" s="54">
        <f>DATE(YEAR(tbl_raw_data[[#This Row],[Date Actioned]]), MONTH(tbl_raw_data[[#This Row],[Date Actioned]]), DAY(tbl_raw_data[[#This Row],[Date Actioned]]))</f>
        <v>45142</v>
      </c>
      <c r="L1588" s="55" t="str">
        <f>UPPER(TEXT(tbl_raw_data[[#This Row],[Updated_date]],"MMMM"))</f>
        <v>AUGUST</v>
      </c>
      <c r="M1588" s="55" t="str">
        <f>UPPER("Week "&amp;IF(ROUNDUP(DAY(tbl_raw_data[[#This Row],[Updated_date]])/7,0)=5,4,ROUNDUP(DAY(tbl_raw_data[[#This Row],[Updated_date]])/7,0)))</f>
        <v>WEEK 1</v>
      </c>
      <c r="N1588" s="57" t="str">
        <f>UPPER(VLOOKUP(tbl_raw_data[[#This Row],[Analyst]],[1]setting!$A$1:$B$15,2,0))</f>
        <v>SHAHID</v>
      </c>
      <c r="O1588" s="57" t="str">
        <f>UPPER(tbl_raw_data[[#This Row],[Outcome]])</f>
        <v>WITHDRAW</v>
      </c>
      <c r="P1588" s="57" t="str">
        <f>UPPER(tbl_raw_data[[#This Row],[Queue Name]])</f>
        <v>CONSUMER EXISTING</v>
      </c>
      <c r="Q1588" s="57" t="str">
        <f>IF(tbl_raw_data[[#This Row],[time_taken_in_mins]]&lt;=20,"SLA_MET","SLA_NOT_MET")</f>
        <v>SLA_NOT_MET</v>
      </c>
    </row>
    <row r="1589" spans="1:17" ht="15" customHeight="1" x14ac:dyDescent="0.25">
      <c r="A1589" s="22" t="s">
        <v>80</v>
      </c>
      <c r="B1589" s="12">
        <v>45142.618090277778</v>
      </c>
      <c r="C1589" s="15">
        <v>45142.619398148148</v>
      </c>
      <c r="D1589" s="16" t="s">
        <v>46</v>
      </c>
      <c r="E1589" s="16" t="s">
        <v>9</v>
      </c>
      <c r="F1589" s="16" t="s">
        <v>14</v>
      </c>
      <c r="G1589" s="107" t="s">
        <v>49</v>
      </c>
      <c r="H15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589" s="48">
        <f>tbl_raw_data[[#This Row],[Date Actioned]]-tbl_raw_data[[#This Row],[Date Tagged]]</f>
        <v>1.3078703705104999E-3</v>
      </c>
      <c r="J1589" s="50">
        <f>HOUR(tbl_raw_data[[#This Row],[time_taken]])*60+MINUTE(tbl_raw_data[[#This Row],[time_taken]])+SECOND(tbl_raw_data[[#This Row],[time_taken]])/60</f>
        <v>1.8833333333333333</v>
      </c>
      <c r="K1589" s="54">
        <f>DATE(YEAR(tbl_raw_data[[#This Row],[Date Actioned]]), MONTH(tbl_raw_data[[#This Row],[Date Actioned]]), DAY(tbl_raw_data[[#This Row],[Date Actioned]]))</f>
        <v>45142</v>
      </c>
      <c r="L1589" s="55" t="str">
        <f>UPPER(TEXT(tbl_raw_data[[#This Row],[Updated_date]],"MMMM"))</f>
        <v>AUGUST</v>
      </c>
      <c r="M1589" s="55" t="str">
        <f>UPPER("Week "&amp;IF(ROUNDUP(DAY(tbl_raw_data[[#This Row],[Updated_date]])/7,0)=5,4,ROUNDUP(DAY(tbl_raw_data[[#This Row],[Updated_date]])/7,0)))</f>
        <v>WEEK 1</v>
      </c>
      <c r="N1589" s="57" t="str">
        <f>UPPER(VLOOKUP(tbl_raw_data[[#This Row],[Analyst]],[1]setting!$A$1:$B$15,2,0))</f>
        <v>HARDIK</v>
      </c>
      <c r="O1589" s="57" t="str">
        <f>UPPER(tbl_raw_data[[#This Row],[Outcome]])</f>
        <v>DECLINE</v>
      </c>
      <c r="P1589" s="57" t="str">
        <f>UPPER(tbl_raw_data[[#This Row],[Queue Name]])</f>
        <v>CONSUMER PRE BUREAU</v>
      </c>
      <c r="Q1589" s="57" t="str">
        <f>IF(tbl_raw_data[[#This Row],[time_taken_in_mins]]&lt;=20,"SLA_MET","SLA_NOT_MET")</f>
        <v>SLA_MET</v>
      </c>
    </row>
    <row r="1590" spans="1:17" ht="15" customHeight="1" x14ac:dyDescent="0.25">
      <c r="A1590" s="11" t="s">
        <v>364</v>
      </c>
      <c r="B1590" s="6">
        <v>45142.620613425926</v>
      </c>
      <c r="C1590" s="9">
        <v>45142.623043981483</v>
      </c>
      <c r="D1590" s="10" t="s">
        <v>13</v>
      </c>
      <c r="E1590" s="10" t="s">
        <v>28</v>
      </c>
      <c r="F1590" s="10" t="s">
        <v>18</v>
      </c>
      <c r="G1590" s="108" t="s">
        <v>29</v>
      </c>
      <c r="H15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0" s="48">
        <f>tbl_raw_data[[#This Row],[Date Actioned]]-tbl_raw_data[[#This Row],[Date Tagged]]</f>
        <v>2.4305555562023073E-3</v>
      </c>
      <c r="J1590" s="50">
        <f>HOUR(tbl_raw_data[[#This Row],[time_taken]])*60+MINUTE(tbl_raw_data[[#This Row],[time_taken]])+SECOND(tbl_raw_data[[#This Row],[time_taken]])/60</f>
        <v>3.5</v>
      </c>
      <c r="K1590" s="54">
        <f>DATE(YEAR(tbl_raw_data[[#This Row],[Date Actioned]]), MONTH(tbl_raw_data[[#This Row],[Date Actioned]]), DAY(tbl_raw_data[[#This Row],[Date Actioned]]))</f>
        <v>45142</v>
      </c>
      <c r="L1590" s="55" t="str">
        <f>UPPER(TEXT(tbl_raw_data[[#This Row],[Updated_date]],"MMMM"))</f>
        <v>AUGUST</v>
      </c>
      <c r="M1590" s="55" t="str">
        <f>UPPER("Week "&amp;IF(ROUNDUP(DAY(tbl_raw_data[[#This Row],[Updated_date]])/7,0)=5,4,ROUNDUP(DAY(tbl_raw_data[[#This Row],[Updated_date]])/7,0)))</f>
        <v>WEEK 1</v>
      </c>
      <c r="N1590" s="57" t="str">
        <f>UPPER(VLOOKUP(tbl_raw_data[[#This Row],[Analyst]],[1]setting!$A$1:$B$15,2,0))</f>
        <v>RAJ</v>
      </c>
      <c r="O1590" s="57" t="str">
        <f>UPPER(tbl_raw_data[[#This Row],[Outcome]])</f>
        <v>APPROVE</v>
      </c>
      <c r="P1590" s="57" t="str">
        <f>UPPER(tbl_raw_data[[#This Row],[Queue Name]])</f>
        <v>CONSUMER EXISTING</v>
      </c>
      <c r="Q1590" s="57" t="str">
        <f>IF(tbl_raw_data[[#This Row],[time_taken_in_mins]]&lt;=20,"SLA_MET","SLA_NOT_MET")</f>
        <v>SLA_MET</v>
      </c>
    </row>
    <row r="1591" spans="1:17" ht="15" customHeight="1" x14ac:dyDescent="0.25">
      <c r="A1591" s="22" t="s">
        <v>560</v>
      </c>
      <c r="B1591" s="12">
        <v>45142.622615740744</v>
      </c>
      <c r="C1591" s="15">
        <v>45142.625520833331</v>
      </c>
      <c r="D1591" s="16" t="s">
        <v>13</v>
      </c>
      <c r="E1591" s="16" t="s">
        <v>28</v>
      </c>
      <c r="F1591" s="16" t="s">
        <v>18</v>
      </c>
      <c r="G1591" s="107" t="s">
        <v>29</v>
      </c>
      <c r="H15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1" s="48">
        <f>tbl_raw_data[[#This Row],[Date Actioned]]-tbl_raw_data[[#This Row],[Date Tagged]]</f>
        <v>2.9050925877527334E-3</v>
      </c>
      <c r="J1591" s="50">
        <f>HOUR(tbl_raw_data[[#This Row],[time_taken]])*60+MINUTE(tbl_raw_data[[#This Row],[time_taken]])+SECOND(tbl_raw_data[[#This Row],[time_taken]])/60</f>
        <v>4.1833333333333336</v>
      </c>
      <c r="K1591" s="54">
        <f>DATE(YEAR(tbl_raw_data[[#This Row],[Date Actioned]]), MONTH(tbl_raw_data[[#This Row],[Date Actioned]]), DAY(tbl_raw_data[[#This Row],[Date Actioned]]))</f>
        <v>45142</v>
      </c>
      <c r="L1591" s="55" t="str">
        <f>UPPER(TEXT(tbl_raw_data[[#This Row],[Updated_date]],"MMMM"))</f>
        <v>AUGUST</v>
      </c>
      <c r="M1591" s="55" t="str">
        <f>UPPER("Week "&amp;IF(ROUNDUP(DAY(tbl_raw_data[[#This Row],[Updated_date]])/7,0)=5,4,ROUNDUP(DAY(tbl_raw_data[[#This Row],[Updated_date]])/7,0)))</f>
        <v>WEEK 1</v>
      </c>
      <c r="N1591" s="57" t="str">
        <f>UPPER(VLOOKUP(tbl_raw_data[[#This Row],[Analyst]],[1]setting!$A$1:$B$15,2,0))</f>
        <v>RAJ</v>
      </c>
      <c r="O1591" s="57" t="str">
        <f>UPPER(tbl_raw_data[[#This Row],[Outcome]])</f>
        <v>APPROVE</v>
      </c>
      <c r="P1591" s="57" t="str">
        <f>UPPER(tbl_raw_data[[#This Row],[Queue Name]])</f>
        <v>CONSUMER EXISTING</v>
      </c>
      <c r="Q1591" s="57" t="str">
        <f>IF(tbl_raw_data[[#This Row],[time_taken_in_mins]]&lt;=20,"SLA_MET","SLA_NOT_MET")</f>
        <v>SLA_MET</v>
      </c>
    </row>
    <row r="1592" spans="1:17" x14ac:dyDescent="0.25">
      <c r="A1592" s="5" t="s">
        <v>577</v>
      </c>
      <c r="B1592" s="12">
        <v>45142.624571759261</v>
      </c>
      <c r="C1592" s="15">
        <v>45142.627511574072</v>
      </c>
      <c r="D1592" s="16" t="s">
        <v>8</v>
      </c>
      <c r="E1592" s="16" t="s">
        <v>28</v>
      </c>
      <c r="F1592" s="16" t="s">
        <v>18</v>
      </c>
      <c r="G1592" s="107" t="s">
        <v>172</v>
      </c>
      <c r="H15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592" s="48">
        <f>tbl_raw_data[[#This Row],[Date Actioned]]-tbl_raw_data[[#This Row],[Date Tagged]]</f>
        <v>2.9398148108157329E-3</v>
      </c>
      <c r="J1592" s="50">
        <f>HOUR(tbl_raw_data[[#This Row],[time_taken]])*60+MINUTE(tbl_raw_data[[#This Row],[time_taken]])+SECOND(tbl_raw_data[[#This Row],[time_taken]])/60</f>
        <v>4.2333333333333334</v>
      </c>
      <c r="K1592" s="54">
        <f>DATE(YEAR(tbl_raw_data[[#This Row],[Date Actioned]]), MONTH(tbl_raw_data[[#This Row],[Date Actioned]]), DAY(tbl_raw_data[[#This Row],[Date Actioned]]))</f>
        <v>45142</v>
      </c>
      <c r="L1592" s="55" t="str">
        <f>UPPER(TEXT(tbl_raw_data[[#This Row],[Updated_date]],"MMMM"))</f>
        <v>AUGUST</v>
      </c>
      <c r="M1592" s="55" t="str">
        <f>UPPER("Week "&amp;IF(ROUNDUP(DAY(tbl_raw_data[[#This Row],[Updated_date]])/7,0)=5,4,ROUNDUP(DAY(tbl_raw_data[[#This Row],[Updated_date]])/7,0)))</f>
        <v>WEEK 1</v>
      </c>
      <c r="N1592" s="57" t="str">
        <f>UPPER(VLOOKUP(tbl_raw_data[[#This Row],[Analyst]],[1]setting!$A$1:$B$15,2,0))</f>
        <v>RAJ</v>
      </c>
      <c r="O1592" s="57" t="str">
        <f>UPPER(tbl_raw_data[[#This Row],[Outcome]])</f>
        <v>WITHDRAW</v>
      </c>
      <c r="P1592" s="57" t="str">
        <f>UPPER(tbl_raw_data[[#This Row],[Queue Name]])</f>
        <v>CONSUMER EXISTING</v>
      </c>
      <c r="Q1592" s="57" t="str">
        <f>IF(tbl_raw_data[[#This Row],[time_taken_in_mins]]&lt;=20,"SLA_MET","SLA_NOT_MET")</f>
        <v>SLA_MET</v>
      </c>
    </row>
    <row r="1593" spans="1:17" ht="15" customHeight="1" x14ac:dyDescent="0.25">
      <c r="A1593" s="5" t="s">
        <v>6360</v>
      </c>
      <c r="B1593" s="6">
        <v>45142.625578703701</v>
      </c>
      <c r="C1593" s="7">
        <v>45142.63863425926</v>
      </c>
      <c r="D1593" s="8" t="s">
        <v>29</v>
      </c>
      <c r="E1593" s="10" t="s">
        <v>28</v>
      </c>
      <c r="F1593" s="8" t="s">
        <v>55</v>
      </c>
      <c r="G1593" s="109"/>
      <c r="H15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3" s="48">
        <f>tbl_raw_data[[#This Row],[Date Actioned]]-tbl_raw_data[[#This Row],[Date Tagged]]</f>
        <v>1.3055555558821652E-2</v>
      </c>
      <c r="J1593" s="50">
        <f>HOUR(tbl_raw_data[[#This Row],[time_taken]])*60+MINUTE(tbl_raw_data[[#This Row],[time_taken]])+SECOND(tbl_raw_data[[#This Row],[time_taken]])/60</f>
        <v>18.8</v>
      </c>
      <c r="K1593" s="54">
        <f>DATE(YEAR(tbl_raw_data[[#This Row],[Date Actioned]]), MONTH(tbl_raw_data[[#This Row],[Date Actioned]]), DAY(tbl_raw_data[[#This Row],[Date Actioned]]))</f>
        <v>45142</v>
      </c>
      <c r="L1593" s="55" t="str">
        <f>UPPER(TEXT(tbl_raw_data[[#This Row],[Updated_date]],"MMMM"))</f>
        <v>AUGUST</v>
      </c>
      <c r="M1593" s="55" t="str">
        <f>UPPER("Week "&amp;IF(ROUNDUP(DAY(tbl_raw_data[[#This Row],[Updated_date]])/7,0)=5,4,ROUNDUP(DAY(tbl_raw_data[[#This Row],[Updated_date]])/7,0)))</f>
        <v>WEEK 1</v>
      </c>
      <c r="N1593" s="57" t="str">
        <f>UPPER(VLOOKUP(tbl_raw_data[[#This Row],[Analyst]],[1]setting!$A$1:$B$15,2,0))</f>
        <v>CAMERON</v>
      </c>
      <c r="O1593" s="57" t="str">
        <f>UPPER(tbl_raw_data[[#This Row],[Outcome]])</f>
        <v>APPROVE</v>
      </c>
      <c r="P1593" s="57" t="str">
        <f>UPPER(tbl_raw_data[[#This Row],[Queue Name]])</f>
        <v>CONSUMER EXISTING</v>
      </c>
      <c r="Q1593" s="57" t="str">
        <f>IF(tbl_raw_data[[#This Row],[time_taken_in_mins]]&lt;=20,"SLA_MET","SLA_NOT_MET")</f>
        <v>SLA_MET</v>
      </c>
    </row>
    <row r="1594" spans="1:17" ht="15" customHeight="1" x14ac:dyDescent="0.25">
      <c r="A1594" s="5" t="s">
        <v>6824</v>
      </c>
      <c r="B1594" s="6">
        <v>45142.62667824074</v>
      </c>
      <c r="C1594" s="7">
        <v>45142.642743055556</v>
      </c>
      <c r="D1594" s="8" t="s">
        <v>209</v>
      </c>
      <c r="E1594" s="10" t="s">
        <v>41</v>
      </c>
      <c r="F1594" s="8" t="s">
        <v>228</v>
      </c>
      <c r="G1594" s="109"/>
      <c r="H15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4" s="48">
        <f>tbl_raw_data[[#This Row],[Date Actioned]]-tbl_raw_data[[#This Row],[Date Tagged]]</f>
        <v>1.6064814815763384E-2</v>
      </c>
      <c r="J1594" s="50">
        <f>HOUR(tbl_raw_data[[#This Row],[time_taken]])*60+MINUTE(tbl_raw_data[[#This Row],[time_taken]])+SECOND(tbl_raw_data[[#This Row],[time_taken]])/60</f>
        <v>23.133333333333333</v>
      </c>
      <c r="K1594" s="54">
        <f>DATE(YEAR(tbl_raw_data[[#This Row],[Date Actioned]]), MONTH(tbl_raw_data[[#This Row],[Date Actioned]]), DAY(tbl_raw_data[[#This Row],[Date Actioned]]))</f>
        <v>45142</v>
      </c>
      <c r="L1594" s="55" t="str">
        <f>UPPER(TEXT(tbl_raw_data[[#This Row],[Updated_date]],"MMMM"))</f>
        <v>AUGUST</v>
      </c>
      <c r="M1594" s="55" t="str">
        <f>UPPER("Week "&amp;IF(ROUNDUP(DAY(tbl_raw_data[[#This Row],[Updated_date]])/7,0)=5,4,ROUNDUP(DAY(tbl_raw_data[[#This Row],[Updated_date]])/7,0)))</f>
        <v>WEEK 1</v>
      </c>
      <c r="N1594" s="57" t="str">
        <f>UPPER(VLOOKUP(tbl_raw_data[[#This Row],[Analyst]],[1]setting!$A$1:$B$15,2,0))</f>
        <v>OUADIR</v>
      </c>
      <c r="O1594" s="57" t="str">
        <f>UPPER(tbl_raw_data[[#This Row],[Outcome]])</f>
        <v>DECLINE</v>
      </c>
      <c r="P1594" s="57" t="str">
        <f>UPPER(tbl_raw_data[[#This Row],[Queue Name]])</f>
        <v>CONSUMER POST BUREAU</v>
      </c>
      <c r="Q1594" s="57" t="str">
        <f>IF(tbl_raw_data[[#This Row],[time_taken_in_mins]]&lt;=20,"SLA_MET","SLA_NOT_MET")</f>
        <v>SLA_NOT_MET</v>
      </c>
    </row>
    <row r="1595" spans="1:17" ht="15" customHeight="1" x14ac:dyDescent="0.25">
      <c r="A1595" s="11" t="s">
        <v>3626</v>
      </c>
      <c r="B1595" s="12">
        <v>45142.630266203705</v>
      </c>
      <c r="C1595" s="15">
        <v>45142.637465277781</v>
      </c>
      <c r="D1595" s="16" t="s">
        <v>13</v>
      </c>
      <c r="E1595" s="16" t="s">
        <v>28</v>
      </c>
      <c r="F1595" s="16" t="s">
        <v>109</v>
      </c>
      <c r="G1595" s="107" t="s">
        <v>29</v>
      </c>
      <c r="H15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5" s="48">
        <f>tbl_raw_data[[#This Row],[Date Actioned]]-tbl_raw_data[[#This Row],[Date Tagged]]</f>
        <v>7.1990740761975758E-3</v>
      </c>
      <c r="J1595" s="50">
        <f>HOUR(tbl_raw_data[[#This Row],[time_taken]])*60+MINUTE(tbl_raw_data[[#This Row],[time_taken]])+SECOND(tbl_raw_data[[#This Row],[time_taken]])/60</f>
        <v>10.366666666666667</v>
      </c>
      <c r="K1595" s="54">
        <f>DATE(YEAR(tbl_raw_data[[#This Row],[Date Actioned]]), MONTH(tbl_raw_data[[#This Row],[Date Actioned]]), DAY(tbl_raw_data[[#This Row],[Date Actioned]]))</f>
        <v>45142</v>
      </c>
      <c r="L1595" s="55" t="str">
        <f>UPPER(TEXT(tbl_raw_data[[#This Row],[Updated_date]],"MMMM"))</f>
        <v>AUGUST</v>
      </c>
      <c r="M1595" s="55" t="str">
        <f>UPPER("Week "&amp;IF(ROUNDUP(DAY(tbl_raw_data[[#This Row],[Updated_date]])/7,0)=5,4,ROUNDUP(DAY(tbl_raw_data[[#This Row],[Updated_date]])/7,0)))</f>
        <v>WEEK 1</v>
      </c>
      <c r="N1595" s="57" t="str">
        <f>UPPER(VLOOKUP(tbl_raw_data[[#This Row],[Analyst]],[1]setting!$A$1:$B$15,2,0))</f>
        <v>NAVED</v>
      </c>
      <c r="O1595" s="57" t="str">
        <f>UPPER(tbl_raw_data[[#This Row],[Outcome]])</f>
        <v>APPROVE</v>
      </c>
      <c r="P1595" s="57" t="str">
        <f>UPPER(tbl_raw_data[[#This Row],[Queue Name]])</f>
        <v>CONSUMER EXISTING</v>
      </c>
      <c r="Q1595" s="57" t="str">
        <f>IF(tbl_raw_data[[#This Row],[time_taken_in_mins]]&lt;=20,"SLA_MET","SLA_NOT_MET")</f>
        <v>SLA_MET</v>
      </c>
    </row>
    <row r="1596" spans="1:17" ht="15" customHeight="1" x14ac:dyDescent="0.25">
      <c r="A1596" s="22" t="s">
        <v>6072</v>
      </c>
      <c r="B1596" s="6">
        <v>45142.633460648147</v>
      </c>
      <c r="C1596" s="7">
        <v>45142.645520833335</v>
      </c>
      <c r="D1596" s="8" t="s">
        <v>29</v>
      </c>
      <c r="E1596" s="10" t="s">
        <v>41</v>
      </c>
      <c r="F1596" s="8" t="s">
        <v>73</v>
      </c>
      <c r="G1596" s="109"/>
      <c r="H15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6" s="48">
        <f>tbl_raw_data[[#This Row],[Date Actioned]]-tbl_raw_data[[#This Row],[Date Tagged]]</f>
        <v>1.206018518860219E-2</v>
      </c>
      <c r="J1596" s="50">
        <f>HOUR(tbl_raw_data[[#This Row],[time_taken]])*60+MINUTE(tbl_raw_data[[#This Row],[time_taken]])+SECOND(tbl_raw_data[[#This Row],[time_taken]])/60</f>
        <v>17.366666666666667</v>
      </c>
      <c r="K1596" s="54">
        <f>DATE(YEAR(tbl_raw_data[[#This Row],[Date Actioned]]), MONTH(tbl_raw_data[[#This Row],[Date Actioned]]), DAY(tbl_raw_data[[#This Row],[Date Actioned]]))</f>
        <v>45142</v>
      </c>
      <c r="L1596" s="55" t="str">
        <f>UPPER(TEXT(tbl_raw_data[[#This Row],[Updated_date]],"MMMM"))</f>
        <v>AUGUST</v>
      </c>
      <c r="M1596" s="55" t="str">
        <f>UPPER("Week "&amp;IF(ROUNDUP(DAY(tbl_raw_data[[#This Row],[Updated_date]])/7,0)=5,4,ROUNDUP(DAY(tbl_raw_data[[#This Row],[Updated_date]])/7,0)))</f>
        <v>WEEK 1</v>
      </c>
      <c r="N1596" s="57" t="str">
        <f>UPPER(VLOOKUP(tbl_raw_data[[#This Row],[Analyst]],[1]setting!$A$1:$B$15,2,0))</f>
        <v>SHAHID</v>
      </c>
      <c r="O1596" s="57" t="str">
        <f>UPPER(tbl_raw_data[[#This Row],[Outcome]])</f>
        <v>APPROVE</v>
      </c>
      <c r="P1596" s="57" t="str">
        <f>UPPER(tbl_raw_data[[#This Row],[Queue Name]])</f>
        <v>CONSUMER POST BUREAU</v>
      </c>
      <c r="Q1596" s="57" t="str">
        <f>IF(tbl_raw_data[[#This Row],[time_taken_in_mins]]&lt;=20,"SLA_MET","SLA_NOT_MET")</f>
        <v>SLA_MET</v>
      </c>
    </row>
    <row r="1597" spans="1:17" ht="15" customHeight="1" x14ac:dyDescent="0.25">
      <c r="A1597" s="5" t="s">
        <v>335</v>
      </c>
      <c r="B1597" s="12">
        <v>45142.633564814816</v>
      </c>
      <c r="C1597" s="15">
        <v>45142.635925925926</v>
      </c>
      <c r="D1597" s="16" t="s">
        <v>13</v>
      </c>
      <c r="E1597" s="16" t="s">
        <v>41</v>
      </c>
      <c r="F1597" s="16" t="s">
        <v>18</v>
      </c>
      <c r="G1597" s="107" t="s">
        <v>29</v>
      </c>
      <c r="H15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7" s="48">
        <f>tbl_raw_data[[#This Row],[Date Actioned]]-tbl_raw_data[[#This Row],[Date Tagged]]</f>
        <v>2.3611111100763083E-3</v>
      </c>
      <c r="J1597" s="50">
        <f>HOUR(tbl_raw_data[[#This Row],[time_taken]])*60+MINUTE(tbl_raw_data[[#This Row],[time_taken]])+SECOND(tbl_raw_data[[#This Row],[time_taken]])/60</f>
        <v>3.4</v>
      </c>
      <c r="K1597" s="54">
        <f>DATE(YEAR(tbl_raw_data[[#This Row],[Date Actioned]]), MONTH(tbl_raw_data[[#This Row],[Date Actioned]]), DAY(tbl_raw_data[[#This Row],[Date Actioned]]))</f>
        <v>45142</v>
      </c>
      <c r="L1597" s="55" t="str">
        <f>UPPER(TEXT(tbl_raw_data[[#This Row],[Updated_date]],"MMMM"))</f>
        <v>AUGUST</v>
      </c>
      <c r="M1597" s="55" t="str">
        <f>UPPER("Week "&amp;IF(ROUNDUP(DAY(tbl_raw_data[[#This Row],[Updated_date]])/7,0)=5,4,ROUNDUP(DAY(tbl_raw_data[[#This Row],[Updated_date]])/7,0)))</f>
        <v>WEEK 1</v>
      </c>
      <c r="N1597" s="57" t="str">
        <f>UPPER(VLOOKUP(tbl_raw_data[[#This Row],[Analyst]],[1]setting!$A$1:$B$15,2,0))</f>
        <v>RAJ</v>
      </c>
      <c r="O1597" s="57" t="str">
        <f>UPPER(tbl_raw_data[[#This Row],[Outcome]])</f>
        <v>APPROVE</v>
      </c>
      <c r="P1597" s="57" t="str">
        <f>UPPER(tbl_raw_data[[#This Row],[Queue Name]])</f>
        <v>CONSUMER POST BUREAU</v>
      </c>
      <c r="Q1597" s="57" t="str">
        <f>IF(tbl_raw_data[[#This Row],[time_taken_in_mins]]&lt;=20,"SLA_MET","SLA_NOT_MET")</f>
        <v>SLA_MET</v>
      </c>
    </row>
    <row r="1598" spans="1:17" ht="15" customHeight="1" x14ac:dyDescent="0.25">
      <c r="A1598" s="11" t="s">
        <v>6776</v>
      </c>
      <c r="B1598" s="12">
        <v>45142.633796296293</v>
      </c>
      <c r="C1598" s="13">
        <v>45142.649363425924</v>
      </c>
      <c r="D1598" s="14" t="s">
        <v>209</v>
      </c>
      <c r="E1598" s="16" t="s">
        <v>28</v>
      </c>
      <c r="F1598" s="14" t="s">
        <v>228</v>
      </c>
      <c r="G1598" s="106"/>
      <c r="H15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598" s="48">
        <f>tbl_raw_data[[#This Row],[Date Actioned]]-tbl_raw_data[[#This Row],[Date Tagged]]</f>
        <v>1.5567129630653653E-2</v>
      </c>
      <c r="J1598" s="50">
        <f>HOUR(tbl_raw_data[[#This Row],[time_taken]])*60+MINUTE(tbl_raw_data[[#This Row],[time_taken]])+SECOND(tbl_raw_data[[#This Row],[time_taken]])/60</f>
        <v>22.416666666666668</v>
      </c>
      <c r="K1598" s="54">
        <f>DATE(YEAR(tbl_raw_data[[#This Row],[Date Actioned]]), MONTH(tbl_raw_data[[#This Row],[Date Actioned]]), DAY(tbl_raw_data[[#This Row],[Date Actioned]]))</f>
        <v>45142</v>
      </c>
      <c r="L1598" s="55" t="str">
        <f>UPPER(TEXT(tbl_raw_data[[#This Row],[Updated_date]],"MMMM"))</f>
        <v>AUGUST</v>
      </c>
      <c r="M1598" s="55" t="str">
        <f>UPPER("Week "&amp;IF(ROUNDUP(DAY(tbl_raw_data[[#This Row],[Updated_date]])/7,0)=5,4,ROUNDUP(DAY(tbl_raw_data[[#This Row],[Updated_date]])/7,0)))</f>
        <v>WEEK 1</v>
      </c>
      <c r="N1598" s="57" t="str">
        <f>UPPER(VLOOKUP(tbl_raw_data[[#This Row],[Analyst]],[1]setting!$A$1:$B$15,2,0))</f>
        <v>OUADIR</v>
      </c>
      <c r="O1598" s="57" t="str">
        <f>UPPER(tbl_raw_data[[#This Row],[Outcome]])</f>
        <v>DECLINE</v>
      </c>
      <c r="P1598" s="57" t="str">
        <f>UPPER(tbl_raw_data[[#This Row],[Queue Name]])</f>
        <v>CONSUMER EXISTING</v>
      </c>
      <c r="Q1598" s="57" t="str">
        <f>IF(tbl_raw_data[[#This Row],[time_taken_in_mins]]&lt;=20,"SLA_MET","SLA_NOT_MET")</f>
        <v>SLA_NOT_MET</v>
      </c>
    </row>
    <row r="1599" spans="1:17" ht="15" customHeight="1" x14ac:dyDescent="0.25">
      <c r="A1599" s="11" t="s">
        <v>182</v>
      </c>
      <c r="B1599" s="6">
        <v>45142.635162037041</v>
      </c>
      <c r="C1599" s="9">
        <v>45142.637013888889</v>
      </c>
      <c r="D1599" s="10" t="s">
        <v>13</v>
      </c>
      <c r="E1599" s="10" t="s">
        <v>9</v>
      </c>
      <c r="F1599" s="10" t="s">
        <v>18</v>
      </c>
      <c r="G1599" s="108" t="s">
        <v>183</v>
      </c>
      <c r="H15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599" s="48">
        <f>tbl_raw_data[[#This Row],[Date Actioned]]-tbl_raw_data[[#This Row],[Date Tagged]]</f>
        <v>1.8518518481869251E-3</v>
      </c>
      <c r="J1599" s="50">
        <f>HOUR(tbl_raw_data[[#This Row],[time_taken]])*60+MINUTE(tbl_raw_data[[#This Row],[time_taken]])+SECOND(tbl_raw_data[[#This Row],[time_taken]])/60</f>
        <v>2.6666666666666665</v>
      </c>
      <c r="K1599" s="54">
        <f>DATE(YEAR(tbl_raw_data[[#This Row],[Date Actioned]]), MONTH(tbl_raw_data[[#This Row],[Date Actioned]]), DAY(tbl_raw_data[[#This Row],[Date Actioned]]))</f>
        <v>45142</v>
      </c>
      <c r="L1599" s="55" t="str">
        <f>UPPER(TEXT(tbl_raw_data[[#This Row],[Updated_date]],"MMMM"))</f>
        <v>AUGUST</v>
      </c>
      <c r="M1599" s="55" t="str">
        <f>UPPER("Week "&amp;IF(ROUNDUP(DAY(tbl_raw_data[[#This Row],[Updated_date]])/7,0)=5,4,ROUNDUP(DAY(tbl_raw_data[[#This Row],[Updated_date]])/7,0)))</f>
        <v>WEEK 1</v>
      </c>
      <c r="N1599" s="57" t="str">
        <f>UPPER(VLOOKUP(tbl_raw_data[[#This Row],[Analyst]],[1]setting!$A$1:$B$15,2,0))</f>
        <v>RAJ</v>
      </c>
      <c r="O1599" s="57" t="str">
        <f>UPPER(tbl_raw_data[[#This Row],[Outcome]])</f>
        <v>APPROVE</v>
      </c>
      <c r="P1599" s="57" t="str">
        <f>UPPER(tbl_raw_data[[#This Row],[Queue Name]])</f>
        <v>CONSUMER PRE BUREAU</v>
      </c>
      <c r="Q1599" s="57" t="str">
        <f>IF(tbl_raw_data[[#This Row],[time_taken_in_mins]]&lt;=20,"SLA_MET","SLA_NOT_MET")</f>
        <v>SLA_MET</v>
      </c>
    </row>
    <row r="1600" spans="1:17" ht="15" customHeight="1" x14ac:dyDescent="0.25">
      <c r="A1600" s="22" t="s">
        <v>2409</v>
      </c>
      <c r="B1600" s="12">
        <v>45142.642858796295</v>
      </c>
      <c r="C1600" s="13">
        <v>45142.648425925923</v>
      </c>
      <c r="D1600" s="14" t="s">
        <v>29</v>
      </c>
      <c r="E1600" s="16" t="s">
        <v>28</v>
      </c>
      <c r="F1600" s="14" t="s">
        <v>73</v>
      </c>
      <c r="G1600" s="106"/>
      <c r="H16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00" s="48">
        <f>tbl_raw_data[[#This Row],[Date Actioned]]-tbl_raw_data[[#This Row],[Date Tagged]]</f>
        <v>5.5671296286163852E-3</v>
      </c>
      <c r="J1600" s="50">
        <f>HOUR(tbl_raw_data[[#This Row],[time_taken]])*60+MINUTE(tbl_raw_data[[#This Row],[time_taken]])+SECOND(tbl_raw_data[[#This Row],[time_taken]])/60</f>
        <v>8.0166666666666675</v>
      </c>
      <c r="K1600" s="54">
        <f>DATE(YEAR(tbl_raw_data[[#This Row],[Date Actioned]]), MONTH(tbl_raw_data[[#This Row],[Date Actioned]]), DAY(tbl_raw_data[[#This Row],[Date Actioned]]))</f>
        <v>45142</v>
      </c>
      <c r="L1600" s="55" t="str">
        <f>UPPER(TEXT(tbl_raw_data[[#This Row],[Updated_date]],"MMMM"))</f>
        <v>AUGUST</v>
      </c>
      <c r="M1600" s="55" t="str">
        <f>UPPER("Week "&amp;IF(ROUNDUP(DAY(tbl_raw_data[[#This Row],[Updated_date]])/7,0)=5,4,ROUNDUP(DAY(tbl_raw_data[[#This Row],[Updated_date]])/7,0)))</f>
        <v>WEEK 1</v>
      </c>
      <c r="N1600" s="57" t="str">
        <f>UPPER(VLOOKUP(tbl_raw_data[[#This Row],[Analyst]],[1]setting!$A$1:$B$15,2,0))</f>
        <v>SHAHID</v>
      </c>
      <c r="O1600" s="57" t="str">
        <f>UPPER(tbl_raw_data[[#This Row],[Outcome]])</f>
        <v>APPROVE</v>
      </c>
      <c r="P1600" s="57" t="str">
        <f>UPPER(tbl_raw_data[[#This Row],[Queue Name]])</f>
        <v>CONSUMER EXISTING</v>
      </c>
      <c r="Q1600" s="57" t="str">
        <f>IF(tbl_raw_data[[#This Row],[time_taken_in_mins]]&lt;=20,"SLA_MET","SLA_NOT_MET")</f>
        <v>SLA_MET</v>
      </c>
    </row>
    <row r="1601" spans="1:17" ht="15" customHeight="1" x14ac:dyDescent="0.25">
      <c r="A1601" s="5" t="s">
        <v>1175</v>
      </c>
      <c r="B1601" s="6">
        <v>45142.644131944442</v>
      </c>
      <c r="C1601" s="9">
        <v>45142.648078703707</v>
      </c>
      <c r="D1601" s="10" t="s">
        <v>13</v>
      </c>
      <c r="E1601" s="10" t="s">
        <v>41</v>
      </c>
      <c r="F1601" s="10" t="s">
        <v>109</v>
      </c>
      <c r="G1601" s="108" t="s">
        <v>67</v>
      </c>
      <c r="H16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1" s="48">
        <f>tbl_raw_data[[#This Row],[Date Actioned]]-tbl_raw_data[[#This Row],[Date Tagged]]</f>
        <v>3.9467592650908045E-3</v>
      </c>
      <c r="J1601" s="50">
        <f>HOUR(tbl_raw_data[[#This Row],[time_taken]])*60+MINUTE(tbl_raw_data[[#This Row],[time_taken]])+SECOND(tbl_raw_data[[#This Row],[time_taken]])/60</f>
        <v>5.6833333333333336</v>
      </c>
      <c r="K1601" s="54">
        <f>DATE(YEAR(tbl_raw_data[[#This Row],[Date Actioned]]), MONTH(tbl_raw_data[[#This Row],[Date Actioned]]), DAY(tbl_raw_data[[#This Row],[Date Actioned]]))</f>
        <v>45142</v>
      </c>
      <c r="L1601" s="55" t="str">
        <f>UPPER(TEXT(tbl_raw_data[[#This Row],[Updated_date]],"MMMM"))</f>
        <v>AUGUST</v>
      </c>
      <c r="M1601" s="55" t="str">
        <f>UPPER("Week "&amp;IF(ROUNDUP(DAY(tbl_raw_data[[#This Row],[Updated_date]])/7,0)=5,4,ROUNDUP(DAY(tbl_raw_data[[#This Row],[Updated_date]])/7,0)))</f>
        <v>WEEK 1</v>
      </c>
      <c r="N1601" s="57" t="str">
        <f>UPPER(VLOOKUP(tbl_raw_data[[#This Row],[Analyst]],[1]setting!$A$1:$B$15,2,0))</f>
        <v>NAVED</v>
      </c>
      <c r="O1601" s="57" t="str">
        <f>UPPER(tbl_raw_data[[#This Row],[Outcome]])</f>
        <v>APPROVE</v>
      </c>
      <c r="P1601" s="57" t="str">
        <f>UPPER(tbl_raw_data[[#This Row],[Queue Name]])</f>
        <v>CONSUMER POST BUREAU</v>
      </c>
      <c r="Q1601" s="57" t="str">
        <f>IF(tbl_raw_data[[#This Row],[time_taken_in_mins]]&lt;=20,"SLA_MET","SLA_NOT_MET")</f>
        <v>SLA_MET</v>
      </c>
    </row>
    <row r="1602" spans="1:17" ht="15" customHeight="1" x14ac:dyDescent="0.25">
      <c r="A1602" s="11" t="s">
        <v>154</v>
      </c>
      <c r="B1602" s="12">
        <v>45142.64534722222</v>
      </c>
      <c r="C1602" s="15">
        <v>45142.64707175926</v>
      </c>
      <c r="D1602" s="16" t="s">
        <v>13</v>
      </c>
      <c r="E1602" s="16" t="s">
        <v>9</v>
      </c>
      <c r="F1602" s="16" t="s">
        <v>18</v>
      </c>
      <c r="G1602" s="107" t="s">
        <v>155</v>
      </c>
      <c r="H16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2" s="48">
        <f>tbl_raw_data[[#This Row],[Date Actioned]]-tbl_raw_data[[#This Row],[Date Tagged]]</f>
        <v>1.7245370399905369E-3</v>
      </c>
      <c r="J1602" s="50">
        <f>HOUR(tbl_raw_data[[#This Row],[time_taken]])*60+MINUTE(tbl_raw_data[[#This Row],[time_taken]])+SECOND(tbl_raw_data[[#This Row],[time_taken]])/60</f>
        <v>2.4833333333333334</v>
      </c>
      <c r="K1602" s="54">
        <f>DATE(YEAR(tbl_raw_data[[#This Row],[Date Actioned]]), MONTH(tbl_raw_data[[#This Row],[Date Actioned]]), DAY(tbl_raw_data[[#This Row],[Date Actioned]]))</f>
        <v>45142</v>
      </c>
      <c r="L1602" s="55" t="str">
        <f>UPPER(TEXT(tbl_raw_data[[#This Row],[Updated_date]],"MMMM"))</f>
        <v>AUGUST</v>
      </c>
      <c r="M1602" s="55" t="str">
        <f>UPPER("Week "&amp;IF(ROUNDUP(DAY(tbl_raw_data[[#This Row],[Updated_date]])/7,0)=5,4,ROUNDUP(DAY(tbl_raw_data[[#This Row],[Updated_date]])/7,0)))</f>
        <v>WEEK 1</v>
      </c>
      <c r="N1602" s="57" t="str">
        <f>UPPER(VLOOKUP(tbl_raw_data[[#This Row],[Analyst]],[1]setting!$A$1:$B$15,2,0))</f>
        <v>RAJ</v>
      </c>
      <c r="O1602" s="57" t="str">
        <f>UPPER(tbl_raw_data[[#This Row],[Outcome]])</f>
        <v>APPROVE</v>
      </c>
      <c r="P1602" s="57" t="str">
        <f>UPPER(tbl_raw_data[[#This Row],[Queue Name]])</f>
        <v>CONSUMER PRE BUREAU</v>
      </c>
      <c r="Q1602" s="57" t="str">
        <f>IF(tbl_raw_data[[#This Row],[time_taken_in_mins]]&lt;=20,"SLA_MET","SLA_NOT_MET")</f>
        <v>SLA_MET</v>
      </c>
    </row>
    <row r="1603" spans="1:17" ht="15" customHeight="1" x14ac:dyDescent="0.25">
      <c r="A1603" s="22" t="s">
        <v>1795</v>
      </c>
      <c r="B1603" s="6">
        <v>45142.64576388889</v>
      </c>
      <c r="C1603" s="9">
        <v>45142.650567129633</v>
      </c>
      <c r="D1603" s="10" t="s">
        <v>13</v>
      </c>
      <c r="E1603" s="10" t="s">
        <v>28</v>
      </c>
      <c r="F1603" s="10" t="s">
        <v>18</v>
      </c>
      <c r="G1603" s="108" t="s">
        <v>29</v>
      </c>
      <c r="H16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3" s="48">
        <f>tbl_raw_data[[#This Row],[Date Actioned]]-tbl_raw_data[[#This Row],[Date Tagged]]</f>
        <v>4.803240743058268E-3</v>
      </c>
      <c r="J1603" s="50">
        <f>HOUR(tbl_raw_data[[#This Row],[time_taken]])*60+MINUTE(tbl_raw_data[[#This Row],[time_taken]])+SECOND(tbl_raw_data[[#This Row],[time_taken]])/60</f>
        <v>6.916666666666667</v>
      </c>
      <c r="K1603" s="54">
        <f>DATE(YEAR(tbl_raw_data[[#This Row],[Date Actioned]]), MONTH(tbl_raw_data[[#This Row],[Date Actioned]]), DAY(tbl_raw_data[[#This Row],[Date Actioned]]))</f>
        <v>45142</v>
      </c>
      <c r="L1603" s="55" t="str">
        <f>UPPER(TEXT(tbl_raw_data[[#This Row],[Updated_date]],"MMMM"))</f>
        <v>AUGUST</v>
      </c>
      <c r="M1603" s="55" t="str">
        <f>UPPER("Week "&amp;IF(ROUNDUP(DAY(tbl_raw_data[[#This Row],[Updated_date]])/7,0)=5,4,ROUNDUP(DAY(tbl_raw_data[[#This Row],[Updated_date]])/7,0)))</f>
        <v>WEEK 1</v>
      </c>
      <c r="N1603" s="57" t="str">
        <f>UPPER(VLOOKUP(tbl_raw_data[[#This Row],[Analyst]],[1]setting!$A$1:$B$15,2,0))</f>
        <v>RAJ</v>
      </c>
      <c r="O1603" s="57" t="str">
        <f>UPPER(tbl_raw_data[[#This Row],[Outcome]])</f>
        <v>APPROVE</v>
      </c>
      <c r="P1603" s="57" t="str">
        <f>UPPER(tbl_raw_data[[#This Row],[Queue Name]])</f>
        <v>CONSUMER EXISTING</v>
      </c>
      <c r="Q1603" s="57" t="str">
        <f>IF(tbl_raw_data[[#This Row],[time_taken_in_mins]]&lt;=20,"SLA_MET","SLA_NOT_MET")</f>
        <v>SLA_MET</v>
      </c>
    </row>
    <row r="1604" spans="1:17" ht="15" customHeight="1" x14ac:dyDescent="0.25">
      <c r="A1604" s="5" t="s">
        <v>1487</v>
      </c>
      <c r="B1604" s="12">
        <v>45142.647037037037</v>
      </c>
      <c r="C1604" s="15">
        <v>45142.651446759257</v>
      </c>
      <c r="D1604" s="16" t="s">
        <v>13</v>
      </c>
      <c r="E1604" s="16" t="s">
        <v>28</v>
      </c>
      <c r="F1604" s="16" t="s">
        <v>109</v>
      </c>
      <c r="G1604" s="107" t="s">
        <v>67</v>
      </c>
      <c r="H16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4" s="48">
        <f>tbl_raw_data[[#This Row],[Date Actioned]]-tbl_raw_data[[#This Row],[Date Tagged]]</f>
        <v>4.4097222198615782E-3</v>
      </c>
      <c r="J1604" s="50">
        <f>HOUR(tbl_raw_data[[#This Row],[time_taken]])*60+MINUTE(tbl_raw_data[[#This Row],[time_taken]])+SECOND(tbl_raw_data[[#This Row],[time_taken]])/60</f>
        <v>6.35</v>
      </c>
      <c r="K1604" s="54">
        <f>DATE(YEAR(tbl_raw_data[[#This Row],[Date Actioned]]), MONTH(tbl_raw_data[[#This Row],[Date Actioned]]), DAY(tbl_raw_data[[#This Row],[Date Actioned]]))</f>
        <v>45142</v>
      </c>
      <c r="L1604" s="55" t="str">
        <f>UPPER(TEXT(tbl_raw_data[[#This Row],[Updated_date]],"MMMM"))</f>
        <v>AUGUST</v>
      </c>
      <c r="M1604" s="55" t="str">
        <f>UPPER("Week "&amp;IF(ROUNDUP(DAY(tbl_raw_data[[#This Row],[Updated_date]])/7,0)=5,4,ROUNDUP(DAY(tbl_raw_data[[#This Row],[Updated_date]])/7,0)))</f>
        <v>WEEK 1</v>
      </c>
      <c r="N1604" s="57" t="str">
        <f>UPPER(VLOOKUP(tbl_raw_data[[#This Row],[Analyst]],[1]setting!$A$1:$B$15,2,0))</f>
        <v>NAVED</v>
      </c>
      <c r="O1604" s="57" t="str">
        <f>UPPER(tbl_raw_data[[#This Row],[Outcome]])</f>
        <v>APPROVE</v>
      </c>
      <c r="P1604" s="57" t="str">
        <f>UPPER(tbl_raw_data[[#This Row],[Queue Name]])</f>
        <v>CONSUMER EXISTING</v>
      </c>
      <c r="Q1604" s="57" t="str">
        <f>IF(tbl_raw_data[[#This Row],[time_taken_in_mins]]&lt;=20,"SLA_MET","SLA_NOT_MET")</f>
        <v>SLA_MET</v>
      </c>
    </row>
    <row r="1605" spans="1:17" ht="15" customHeight="1" x14ac:dyDescent="0.25">
      <c r="A1605" s="11" t="s">
        <v>356</v>
      </c>
      <c r="B1605" s="6">
        <v>45142.652453703704</v>
      </c>
      <c r="C1605" s="9">
        <v>45142.654872685183</v>
      </c>
      <c r="D1605" s="10" t="s">
        <v>13</v>
      </c>
      <c r="E1605" s="10" t="s">
        <v>9</v>
      </c>
      <c r="F1605" s="10" t="s">
        <v>18</v>
      </c>
      <c r="G1605" s="108" t="s">
        <v>67</v>
      </c>
      <c r="H16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5" s="48">
        <f>tbl_raw_data[[#This Row],[Date Actioned]]-tbl_raw_data[[#This Row],[Date Tagged]]</f>
        <v>2.418981479422655E-3</v>
      </c>
      <c r="J1605" s="50">
        <f>HOUR(tbl_raw_data[[#This Row],[time_taken]])*60+MINUTE(tbl_raw_data[[#This Row],[time_taken]])+SECOND(tbl_raw_data[[#This Row],[time_taken]])/60</f>
        <v>3.4833333333333334</v>
      </c>
      <c r="K1605" s="54">
        <f>DATE(YEAR(tbl_raw_data[[#This Row],[Date Actioned]]), MONTH(tbl_raw_data[[#This Row],[Date Actioned]]), DAY(tbl_raw_data[[#This Row],[Date Actioned]]))</f>
        <v>45142</v>
      </c>
      <c r="L1605" s="55" t="str">
        <f>UPPER(TEXT(tbl_raw_data[[#This Row],[Updated_date]],"MMMM"))</f>
        <v>AUGUST</v>
      </c>
      <c r="M1605" s="55" t="str">
        <f>UPPER("Week "&amp;IF(ROUNDUP(DAY(tbl_raw_data[[#This Row],[Updated_date]])/7,0)=5,4,ROUNDUP(DAY(tbl_raw_data[[#This Row],[Updated_date]])/7,0)))</f>
        <v>WEEK 1</v>
      </c>
      <c r="N1605" s="57" t="str">
        <f>UPPER(VLOOKUP(tbl_raw_data[[#This Row],[Analyst]],[1]setting!$A$1:$B$15,2,0))</f>
        <v>RAJ</v>
      </c>
      <c r="O1605" s="57" t="str">
        <f>UPPER(tbl_raw_data[[#This Row],[Outcome]])</f>
        <v>APPROVE</v>
      </c>
      <c r="P1605" s="57" t="str">
        <f>UPPER(tbl_raw_data[[#This Row],[Queue Name]])</f>
        <v>CONSUMER PRE BUREAU</v>
      </c>
      <c r="Q1605" s="57" t="str">
        <f>IF(tbl_raw_data[[#This Row],[time_taken_in_mins]]&lt;=20,"SLA_MET","SLA_NOT_MET")</f>
        <v>SLA_MET</v>
      </c>
    </row>
    <row r="1606" spans="1:17" ht="15" customHeight="1" x14ac:dyDescent="0.25">
      <c r="A1606" s="11" t="s">
        <v>269</v>
      </c>
      <c r="B1606" s="6">
        <v>45142.652824074074</v>
      </c>
      <c r="C1606" s="9">
        <v>45142.654976851853</v>
      </c>
      <c r="D1606" s="10" t="s">
        <v>8</v>
      </c>
      <c r="E1606" s="10" t="s">
        <v>9</v>
      </c>
      <c r="F1606" s="10" t="s">
        <v>14</v>
      </c>
      <c r="G1606" s="108" t="s">
        <v>149</v>
      </c>
      <c r="H16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06" s="48">
        <f>tbl_raw_data[[#This Row],[Date Actioned]]-tbl_raw_data[[#This Row],[Date Tagged]]</f>
        <v>2.1527777789742686E-3</v>
      </c>
      <c r="J1606" s="50">
        <f>HOUR(tbl_raw_data[[#This Row],[time_taken]])*60+MINUTE(tbl_raw_data[[#This Row],[time_taken]])+SECOND(tbl_raw_data[[#This Row],[time_taken]])/60</f>
        <v>3.1</v>
      </c>
      <c r="K1606" s="54">
        <f>DATE(YEAR(tbl_raw_data[[#This Row],[Date Actioned]]), MONTH(tbl_raw_data[[#This Row],[Date Actioned]]), DAY(tbl_raw_data[[#This Row],[Date Actioned]]))</f>
        <v>45142</v>
      </c>
      <c r="L1606" s="55" t="str">
        <f>UPPER(TEXT(tbl_raw_data[[#This Row],[Updated_date]],"MMMM"))</f>
        <v>AUGUST</v>
      </c>
      <c r="M1606" s="55" t="str">
        <f>UPPER("Week "&amp;IF(ROUNDUP(DAY(tbl_raw_data[[#This Row],[Updated_date]])/7,0)=5,4,ROUNDUP(DAY(tbl_raw_data[[#This Row],[Updated_date]])/7,0)))</f>
        <v>WEEK 1</v>
      </c>
      <c r="N1606" s="57" t="str">
        <f>UPPER(VLOOKUP(tbl_raw_data[[#This Row],[Analyst]],[1]setting!$A$1:$B$15,2,0))</f>
        <v>HARDIK</v>
      </c>
      <c r="O1606" s="57" t="str">
        <f>UPPER(tbl_raw_data[[#This Row],[Outcome]])</f>
        <v>WITHDRAW</v>
      </c>
      <c r="P1606" s="57" t="str">
        <f>UPPER(tbl_raw_data[[#This Row],[Queue Name]])</f>
        <v>CONSUMER PRE BUREAU</v>
      </c>
      <c r="Q1606" s="57" t="str">
        <f>IF(tbl_raw_data[[#This Row],[time_taken_in_mins]]&lt;=20,"SLA_MET","SLA_NOT_MET")</f>
        <v>SLA_MET</v>
      </c>
    </row>
    <row r="1607" spans="1:17" ht="15" customHeight="1" x14ac:dyDescent="0.25">
      <c r="A1607" s="22" t="s">
        <v>936</v>
      </c>
      <c r="B1607" s="12">
        <v>45142.653657407405</v>
      </c>
      <c r="C1607" s="15">
        <v>45142.657210648147</v>
      </c>
      <c r="D1607" s="16" t="s">
        <v>13</v>
      </c>
      <c r="E1607" s="16" t="s">
        <v>28</v>
      </c>
      <c r="F1607" s="16" t="s">
        <v>109</v>
      </c>
      <c r="G1607" s="107" t="s">
        <v>29</v>
      </c>
      <c r="H16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7" s="48">
        <f>tbl_raw_data[[#This Row],[Date Actioned]]-tbl_raw_data[[#This Row],[Date Tagged]]</f>
        <v>3.5532407418941148E-3</v>
      </c>
      <c r="J1607" s="50">
        <f>HOUR(tbl_raw_data[[#This Row],[time_taken]])*60+MINUTE(tbl_raw_data[[#This Row],[time_taken]])+SECOND(tbl_raw_data[[#This Row],[time_taken]])/60</f>
        <v>5.1166666666666663</v>
      </c>
      <c r="K1607" s="54">
        <f>DATE(YEAR(tbl_raw_data[[#This Row],[Date Actioned]]), MONTH(tbl_raw_data[[#This Row],[Date Actioned]]), DAY(tbl_raw_data[[#This Row],[Date Actioned]]))</f>
        <v>45142</v>
      </c>
      <c r="L1607" s="55" t="str">
        <f>UPPER(TEXT(tbl_raw_data[[#This Row],[Updated_date]],"MMMM"))</f>
        <v>AUGUST</v>
      </c>
      <c r="M1607" s="55" t="str">
        <f>UPPER("Week "&amp;IF(ROUNDUP(DAY(tbl_raw_data[[#This Row],[Updated_date]])/7,0)=5,4,ROUNDUP(DAY(tbl_raw_data[[#This Row],[Updated_date]])/7,0)))</f>
        <v>WEEK 1</v>
      </c>
      <c r="N1607" s="57" t="str">
        <f>UPPER(VLOOKUP(tbl_raw_data[[#This Row],[Analyst]],[1]setting!$A$1:$B$15,2,0))</f>
        <v>NAVED</v>
      </c>
      <c r="O1607" s="57" t="str">
        <f>UPPER(tbl_raw_data[[#This Row],[Outcome]])</f>
        <v>APPROVE</v>
      </c>
      <c r="P1607" s="57" t="str">
        <f>UPPER(tbl_raw_data[[#This Row],[Queue Name]])</f>
        <v>CONSUMER EXISTING</v>
      </c>
      <c r="Q1607" s="57" t="str">
        <f>IF(tbl_raw_data[[#This Row],[time_taken_in_mins]]&lt;=20,"SLA_MET","SLA_NOT_MET")</f>
        <v>SLA_MET</v>
      </c>
    </row>
    <row r="1608" spans="1:17" ht="15" customHeight="1" x14ac:dyDescent="0.25">
      <c r="A1608" s="5" t="s">
        <v>3613</v>
      </c>
      <c r="B1608" s="6">
        <v>45142.655046296299</v>
      </c>
      <c r="C1608" s="7">
        <v>45142.662222222221</v>
      </c>
      <c r="D1608" s="8" t="s">
        <v>29</v>
      </c>
      <c r="E1608" s="10" t="s">
        <v>41</v>
      </c>
      <c r="F1608" s="8" t="s">
        <v>73</v>
      </c>
      <c r="G1608" s="109"/>
      <c r="H16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08" s="48">
        <f>tbl_raw_data[[#This Row],[Date Actioned]]-tbl_raw_data[[#This Row],[Date Tagged]]</f>
        <v>7.175925922638271E-3</v>
      </c>
      <c r="J1608" s="50">
        <f>HOUR(tbl_raw_data[[#This Row],[time_taken]])*60+MINUTE(tbl_raw_data[[#This Row],[time_taken]])+SECOND(tbl_raw_data[[#This Row],[time_taken]])/60</f>
        <v>10.333333333333334</v>
      </c>
      <c r="K1608" s="54">
        <f>DATE(YEAR(tbl_raw_data[[#This Row],[Date Actioned]]), MONTH(tbl_raw_data[[#This Row],[Date Actioned]]), DAY(tbl_raw_data[[#This Row],[Date Actioned]]))</f>
        <v>45142</v>
      </c>
      <c r="L1608" s="55" t="str">
        <f>UPPER(TEXT(tbl_raw_data[[#This Row],[Updated_date]],"MMMM"))</f>
        <v>AUGUST</v>
      </c>
      <c r="M1608" s="55" t="str">
        <f>UPPER("Week "&amp;IF(ROUNDUP(DAY(tbl_raw_data[[#This Row],[Updated_date]])/7,0)=5,4,ROUNDUP(DAY(tbl_raw_data[[#This Row],[Updated_date]])/7,0)))</f>
        <v>WEEK 1</v>
      </c>
      <c r="N1608" s="57" t="str">
        <f>UPPER(VLOOKUP(tbl_raw_data[[#This Row],[Analyst]],[1]setting!$A$1:$B$15,2,0))</f>
        <v>SHAHID</v>
      </c>
      <c r="O1608" s="57" t="str">
        <f>UPPER(tbl_raw_data[[#This Row],[Outcome]])</f>
        <v>APPROVE</v>
      </c>
      <c r="P1608" s="57" t="str">
        <f>UPPER(tbl_raw_data[[#This Row],[Queue Name]])</f>
        <v>CONSUMER POST BUREAU</v>
      </c>
      <c r="Q1608" s="57" t="str">
        <f>IF(tbl_raw_data[[#This Row],[time_taken_in_mins]]&lt;=20,"SLA_MET","SLA_NOT_MET")</f>
        <v>SLA_MET</v>
      </c>
    </row>
    <row r="1609" spans="1:17" ht="15" customHeight="1" x14ac:dyDescent="0.25">
      <c r="A1609" s="11" t="s">
        <v>1260</v>
      </c>
      <c r="B1609" s="12">
        <v>45142.656018518515</v>
      </c>
      <c r="C1609" s="15">
        <v>45142.660081018519</v>
      </c>
      <c r="D1609" s="16" t="s">
        <v>13</v>
      </c>
      <c r="E1609" s="16" t="s">
        <v>28</v>
      </c>
      <c r="F1609" s="16" t="s">
        <v>14</v>
      </c>
      <c r="G1609" s="107" t="s">
        <v>29</v>
      </c>
      <c r="H16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09" s="48">
        <f>tbl_raw_data[[#This Row],[Date Actioned]]-tbl_raw_data[[#This Row],[Date Tagged]]</f>
        <v>4.062500003783498E-3</v>
      </c>
      <c r="J1609" s="50">
        <f>HOUR(tbl_raw_data[[#This Row],[time_taken]])*60+MINUTE(tbl_raw_data[[#This Row],[time_taken]])+SECOND(tbl_raw_data[[#This Row],[time_taken]])/60</f>
        <v>5.85</v>
      </c>
      <c r="K1609" s="54">
        <f>DATE(YEAR(tbl_raw_data[[#This Row],[Date Actioned]]), MONTH(tbl_raw_data[[#This Row],[Date Actioned]]), DAY(tbl_raw_data[[#This Row],[Date Actioned]]))</f>
        <v>45142</v>
      </c>
      <c r="L1609" s="55" t="str">
        <f>UPPER(TEXT(tbl_raw_data[[#This Row],[Updated_date]],"MMMM"))</f>
        <v>AUGUST</v>
      </c>
      <c r="M1609" s="55" t="str">
        <f>UPPER("Week "&amp;IF(ROUNDUP(DAY(tbl_raw_data[[#This Row],[Updated_date]])/7,0)=5,4,ROUNDUP(DAY(tbl_raw_data[[#This Row],[Updated_date]])/7,0)))</f>
        <v>WEEK 1</v>
      </c>
      <c r="N1609" s="57" t="str">
        <f>UPPER(VLOOKUP(tbl_raw_data[[#This Row],[Analyst]],[1]setting!$A$1:$B$15,2,0))</f>
        <v>HARDIK</v>
      </c>
      <c r="O1609" s="57" t="str">
        <f>UPPER(tbl_raw_data[[#This Row],[Outcome]])</f>
        <v>APPROVE</v>
      </c>
      <c r="P1609" s="57" t="str">
        <f>UPPER(tbl_raw_data[[#This Row],[Queue Name]])</f>
        <v>CONSUMER EXISTING</v>
      </c>
      <c r="Q1609" s="57" t="str">
        <f>IF(tbl_raw_data[[#This Row],[time_taken_in_mins]]&lt;=20,"SLA_MET","SLA_NOT_MET")</f>
        <v>SLA_MET</v>
      </c>
    </row>
    <row r="1610" spans="1:17" ht="15" customHeight="1" x14ac:dyDescent="0.25">
      <c r="A1610" s="22" t="s">
        <v>1600</v>
      </c>
      <c r="B1610" s="12">
        <v>45142.657430555555</v>
      </c>
      <c r="C1610" s="15">
        <v>45142.66201388889</v>
      </c>
      <c r="D1610" s="16" t="s">
        <v>8</v>
      </c>
      <c r="E1610" s="16" t="s">
        <v>41</v>
      </c>
      <c r="F1610" s="16" t="s">
        <v>109</v>
      </c>
      <c r="G1610" s="107" t="s">
        <v>149</v>
      </c>
      <c r="H16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10" s="48">
        <f>tbl_raw_data[[#This Row],[Date Actioned]]-tbl_raw_data[[#This Row],[Date Tagged]]</f>
        <v>4.5833333351765759E-3</v>
      </c>
      <c r="J1610" s="50">
        <f>HOUR(tbl_raw_data[[#This Row],[time_taken]])*60+MINUTE(tbl_raw_data[[#This Row],[time_taken]])+SECOND(tbl_raw_data[[#This Row],[time_taken]])/60</f>
        <v>6.6</v>
      </c>
      <c r="K1610" s="54">
        <f>DATE(YEAR(tbl_raw_data[[#This Row],[Date Actioned]]), MONTH(tbl_raw_data[[#This Row],[Date Actioned]]), DAY(tbl_raw_data[[#This Row],[Date Actioned]]))</f>
        <v>45142</v>
      </c>
      <c r="L1610" s="55" t="str">
        <f>UPPER(TEXT(tbl_raw_data[[#This Row],[Updated_date]],"MMMM"))</f>
        <v>AUGUST</v>
      </c>
      <c r="M1610" s="55" t="str">
        <f>UPPER("Week "&amp;IF(ROUNDUP(DAY(tbl_raw_data[[#This Row],[Updated_date]])/7,0)=5,4,ROUNDUP(DAY(tbl_raw_data[[#This Row],[Updated_date]])/7,0)))</f>
        <v>WEEK 1</v>
      </c>
      <c r="N1610" s="57" t="str">
        <f>UPPER(VLOOKUP(tbl_raw_data[[#This Row],[Analyst]],[1]setting!$A$1:$B$15,2,0))</f>
        <v>NAVED</v>
      </c>
      <c r="O1610" s="57" t="str">
        <f>UPPER(tbl_raw_data[[#This Row],[Outcome]])</f>
        <v>WITHDRAW</v>
      </c>
      <c r="P1610" s="57" t="str">
        <f>UPPER(tbl_raw_data[[#This Row],[Queue Name]])</f>
        <v>CONSUMER POST BUREAU</v>
      </c>
      <c r="Q1610" s="57" t="str">
        <f>IF(tbl_raw_data[[#This Row],[time_taken_in_mins]]&lt;=20,"SLA_MET","SLA_NOT_MET")</f>
        <v>SLA_MET</v>
      </c>
    </row>
    <row r="1611" spans="1:17" ht="15" customHeight="1" x14ac:dyDescent="0.25">
      <c r="A1611" s="22" t="s">
        <v>1179</v>
      </c>
      <c r="B1611" s="6">
        <v>45142.657835648148</v>
      </c>
      <c r="C1611" s="9">
        <v>45142.661782407406</v>
      </c>
      <c r="D1611" s="10" t="s">
        <v>13</v>
      </c>
      <c r="E1611" s="10" t="s">
        <v>9</v>
      </c>
      <c r="F1611" s="10" t="s">
        <v>18</v>
      </c>
      <c r="G1611" s="108" t="s">
        <v>29</v>
      </c>
      <c r="H16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1" s="48">
        <f>tbl_raw_data[[#This Row],[Date Actioned]]-tbl_raw_data[[#This Row],[Date Tagged]]</f>
        <v>3.9467592578148469E-3</v>
      </c>
      <c r="J1611" s="50">
        <f>HOUR(tbl_raw_data[[#This Row],[time_taken]])*60+MINUTE(tbl_raw_data[[#This Row],[time_taken]])+SECOND(tbl_raw_data[[#This Row],[time_taken]])/60</f>
        <v>5.6833333333333336</v>
      </c>
      <c r="K1611" s="54">
        <f>DATE(YEAR(tbl_raw_data[[#This Row],[Date Actioned]]), MONTH(tbl_raw_data[[#This Row],[Date Actioned]]), DAY(tbl_raw_data[[#This Row],[Date Actioned]]))</f>
        <v>45142</v>
      </c>
      <c r="L1611" s="55" t="str">
        <f>UPPER(TEXT(tbl_raw_data[[#This Row],[Updated_date]],"MMMM"))</f>
        <v>AUGUST</v>
      </c>
      <c r="M1611" s="55" t="str">
        <f>UPPER("Week "&amp;IF(ROUNDUP(DAY(tbl_raw_data[[#This Row],[Updated_date]])/7,0)=5,4,ROUNDUP(DAY(tbl_raw_data[[#This Row],[Updated_date]])/7,0)))</f>
        <v>WEEK 1</v>
      </c>
      <c r="N1611" s="57" t="str">
        <f>UPPER(VLOOKUP(tbl_raw_data[[#This Row],[Analyst]],[1]setting!$A$1:$B$15,2,0))</f>
        <v>RAJ</v>
      </c>
      <c r="O1611" s="57" t="str">
        <f>UPPER(tbl_raw_data[[#This Row],[Outcome]])</f>
        <v>APPROVE</v>
      </c>
      <c r="P1611" s="57" t="str">
        <f>UPPER(tbl_raw_data[[#This Row],[Queue Name]])</f>
        <v>CONSUMER PRE BUREAU</v>
      </c>
      <c r="Q1611" s="57" t="str">
        <f>IF(tbl_raw_data[[#This Row],[time_taken_in_mins]]&lt;=20,"SLA_MET","SLA_NOT_MET")</f>
        <v>SLA_MET</v>
      </c>
    </row>
    <row r="1612" spans="1:17" ht="15" customHeight="1" x14ac:dyDescent="0.25">
      <c r="A1612" s="5" t="s">
        <v>4733</v>
      </c>
      <c r="B1612" s="12">
        <v>45142.658622685187</v>
      </c>
      <c r="C1612" s="15">
        <v>45142.667569444442</v>
      </c>
      <c r="D1612" s="16" t="s">
        <v>13</v>
      </c>
      <c r="E1612" s="16" t="s">
        <v>41</v>
      </c>
      <c r="F1612" s="16" t="s">
        <v>14</v>
      </c>
      <c r="G1612" s="107" t="s">
        <v>67</v>
      </c>
      <c r="H16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2" s="48">
        <f>tbl_raw_data[[#This Row],[Date Actioned]]-tbl_raw_data[[#This Row],[Date Tagged]]</f>
        <v>8.9467592551955022E-3</v>
      </c>
      <c r="J1612" s="50">
        <f>HOUR(tbl_raw_data[[#This Row],[time_taken]])*60+MINUTE(tbl_raw_data[[#This Row],[time_taken]])+SECOND(tbl_raw_data[[#This Row],[time_taken]])/60</f>
        <v>12.883333333333333</v>
      </c>
      <c r="K1612" s="54">
        <f>DATE(YEAR(tbl_raw_data[[#This Row],[Date Actioned]]), MONTH(tbl_raw_data[[#This Row],[Date Actioned]]), DAY(tbl_raw_data[[#This Row],[Date Actioned]]))</f>
        <v>45142</v>
      </c>
      <c r="L1612" s="55" t="str">
        <f>UPPER(TEXT(tbl_raw_data[[#This Row],[Updated_date]],"MMMM"))</f>
        <v>AUGUST</v>
      </c>
      <c r="M1612" s="55" t="str">
        <f>UPPER("Week "&amp;IF(ROUNDUP(DAY(tbl_raw_data[[#This Row],[Updated_date]])/7,0)=5,4,ROUNDUP(DAY(tbl_raw_data[[#This Row],[Updated_date]])/7,0)))</f>
        <v>WEEK 1</v>
      </c>
      <c r="N1612" s="57" t="str">
        <f>UPPER(VLOOKUP(tbl_raw_data[[#This Row],[Analyst]],[1]setting!$A$1:$B$15,2,0))</f>
        <v>HARDIK</v>
      </c>
      <c r="O1612" s="57" t="str">
        <f>UPPER(tbl_raw_data[[#This Row],[Outcome]])</f>
        <v>APPROVE</v>
      </c>
      <c r="P1612" s="57" t="str">
        <f>UPPER(tbl_raw_data[[#This Row],[Queue Name]])</f>
        <v>CONSUMER POST BUREAU</v>
      </c>
      <c r="Q1612" s="57" t="str">
        <f>IF(tbl_raw_data[[#This Row],[time_taken_in_mins]]&lt;=20,"SLA_MET","SLA_NOT_MET")</f>
        <v>SLA_MET</v>
      </c>
    </row>
    <row r="1613" spans="1:17" ht="15" customHeight="1" x14ac:dyDescent="0.25">
      <c r="A1613" s="11" t="s">
        <v>1881</v>
      </c>
      <c r="B1613" s="6">
        <v>45142.661365740743</v>
      </c>
      <c r="C1613" s="9">
        <v>45142.666273148148</v>
      </c>
      <c r="D1613" s="10" t="s">
        <v>13</v>
      </c>
      <c r="E1613" s="10" t="s">
        <v>41</v>
      </c>
      <c r="F1613" s="10" t="s">
        <v>18</v>
      </c>
      <c r="G1613" s="108" t="s">
        <v>53</v>
      </c>
      <c r="H16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3" s="48">
        <f>tbl_raw_data[[#This Row],[Date Actioned]]-tbl_raw_data[[#This Row],[Date Tagged]]</f>
        <v>4.907407404971309E-3</v>
      </c>
      <c r="J1613" s="50">
        <f>HOUR(tbl_raw_data[[#This Row],[time_taken]])*60+MINUTE(tbl_raw_data[[#This Row],[time_taken]])+SECOND(tbl_raw_data[[#This Row],[time_taken]])/60</f>
        <v>7.0666666666666664</v>
      </c>
      <c r="K1613" s="54">
        <f>DATE(YEAR(tbl_raw_data[[#This Row],[Date Actioned]]), MONTH(tbl_raw_data[[#This Row],[Date Actioned]]), DAY(tbl_raw_data[[#This Row],[Date Actioned]]))</f>
        <v>45142</v>
      </c>
      <c r="L1613" s="55" t="str">
        <f>UPPER(TEXT(tbl_raw_data[[#This Row],[Updated_date]],"MMMM"))</f>
        <v>AUGUST</v>
      </c>
      <c r="M1613" s="55" t="str">
        <f>UPPER("Week "&amp;IF(ROUNDUP(DAY(tbl_raw_data[[#This Row],[Updated_date]])/7,0)=5,4,ROUNDUP(DAY(tbl_raw_data[[#This Row],[Updated_date]])/7,0)))</f>
        <v>WEEK 1</v>
      </c>
      <c r="N1613" s="57" t="str">
        <f>UPPER(VLOOKUP(tbl_raw_data[[#This Row],[Analyst]],[1]setting!$A$1:$B$15,2,0))</f>
        <v>RAJ</v>
      </c>
      <c r="O1613" s="57" t="str">
        <f>UPPER(tbl_raw_data[[#This Row],[Outcome]])</f>
        <v>APPROVE</v>
      </c>
      <c r="P1613" s="57" t="str">
        <f>UPPER(tbl_raw_data[[#This Row],[Queue Name]])</f>
        <v>CONSUMER POST BUREAU</v>
      </c>
      <c r="Q1613" s="57" t="str">
        <f>IF(tbl_raw_data[[#This Row],[time_taken_in_mins]]&lt;=20,"SLA_MET","SLA_NOT_MET")</f>
        <v>SLA_MET</v>
      </c>
    </row>
    <row r="1614" spans="1:17" ht="15" customHeight="1" x14ac:dyDescent="0.25">
      <c r="A1614" s="22" t="s">
        <v>1096</v>
      </c>
      <c r="B1614" s="12">
        <v>45142.664340277777</v>
      </c>
      <c r="C1614" s="15">
        <v>45142.66814814815</v>
      </c>
      <c r="D1614" s="16" t="s">
        <v>13</v>
      </c>
      <c r="E1614" s="16" t="s">
        <v>41</v>
      </c>
      <c r="F1614" s="16" t="s">
        <v>109</v>
      </c>
      <c r="G1614" s="107" t="s">
        <v>29</v>
      </c>
      <c r="H16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4" s="48">
        <f>tbl_raw_data[[#This Row],[Date Actioned]]-tbl_raw_data[[#This Row],[Date Tagged]]</f>
        <v>3.8078703728388064E-3</v>
      </c>
      <c r="J1614" s="50">
        <f>HOUR(tbl_raw_data[[#This Row],[time_taken]])*60+MINUTE(tbl_raw_data[[#This Row],[time_taken]])+SECOND(tbl_raw_data[[#This Row],[time_taken]])/60</f>
        <v>5.4833333333333334</v>
      </c>
      <c r="K1614" s="54">
        <f>DATE(YEAR(tbl_raw_data[[#This Row],[Date Actioned]]), MONTH(tbl_raw_data[[#This Row],[Date Actioned]]), DAY(tbl_raw_data[[#This Row],[Date Actioned]]))</f>
        <v>45142</v>
      </c>
      <c r="L1614" s="55" t="str">
        <f>UPPER(TEXT(tbl_raw_data[[#This Row],[Updated_date]],"MMMM"))</f>
        <v>AUGUST</v>
      </c>
      <c r="M1614" s="55" t="str">
        <f>UPPER("Week "&amp;IF(ROUNDUP(DAY(tbl_raw_data[[#This Row],[Updated_date]])/7,0)=5,4,ROUNDUP(DAY(tbl_raw_data[[#This Row],[Updated_date]])/7,0)))</f>
        <v>WEEK 1</v>
      </c>
      <c r="N1614" s="57" t="str">
        <f>UPPER(VLOOKUP(tbl_raw_data[[#This Row],[Analyst]],[1]setting!$A$1:$B$15,2,0))</f>
        <v>NAVED</v>
      </c>
      <c r="O1614" s="57" t="str">
        <f>UPPER(tbl_raw_data[[#This Row],[Outcome]])</f>
        <v>APPROVE</v>
      </c>
      <c r="P1614" s="57" t="str">
        <f>UPPER(tbl_raw_data[[#This Row],[Queue Name]])</f>
        <v>CONSUMER POST BUREAU</v>
      </c>
      <c r="Q1614" s="57" t="str">
        <f>IF(tbl_raw_data[[#This Row],[time_taken_in_mins]]&lt;=20,"SLA_MET","SLA_NOT_MET")</f>
        <v>SLA_MET</v>
      </c>
    </row>
    <row r="1615" spans="1:17" ht="15" customHeight="1" x14ac:dyDescent="0.25">
      <c r="A1615" s="5" t="s">
        <v>1943</v>
      </c>
      <c r="B1615" s="6">
        <v>45142.668124999997</v>
      </c>
      <c r="C1615" s="9">
        <v>45142.673125000001</v>
      </c>
      <c r="D1615" s="10" t="s">
        <v>13</v>
      </c>
      <c r="E1615" s="10" t="s">
        <v>9</v>
      </c>
      <c r="F1615" s="10" t="s">
        <v>18</v>
      </c>
      <c r="G1615" s="108" t="s">
        <v>29</v>
      </c>
      <c r="H16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5" s="48">
        <f>tbl_raw_data[[#This Row],[Date Actioned]]-tbl_raw_data[[#This Row],[Date Tagged]]</f>
        <v>5.0000000046566129E-3</v>
      </c>
      <c r="J1615" s="50">
        <f>HOUR(tbl_raw_data[[#This Row],[time_taken]])*60+MINUTE(tbl_raw_data[[#This Row],[time_taken]])+SECOND(tbl_raw_data[[#This Row],[time_taken]])/60</f>
        <v>7.2</v>
      </c>
      <c r="K1615" s="54">
        <f>DATE(YEAR(tbl_raw_data[[#This Row],[Date Actioned]]), MONTH(tbl_raw_data[[#This Row],[Date Actioned]]), DAY(tbl_raw_data[[#This Row],[Date Actioned]]))</f>
        <v>45142</v>
      </c>
      <c r="L1615" s="55" t="str">
        <f>UPPER(TEXT(tbl_raw_data[[#This Row],[Updated_date]],"MMMM"))</f>
        <v>AUGUST</v>
      </c>
      <c r="M1615" s="55" t="str">
        <f>UPPER("Week "&amp;IF(ROUNDUP(DAY(tbl_raw_data[[#This Row],[Updated_date]])/7,0)=5,4,ROUNDUP(DAY(tbl_raw_data[[#This Row],[Updated_date]])/7,0)))</f>
        <v>WEEK 1</v>
      </c>
      <c r="N1615" s="57" t="str">
        <f>UPPER(VLOOKUP(tbl_raw_data[[#This Row],[Analyst]],[1]setting!$A$1:$B$15,2,0))</f>
        <v>RAJ</v>
      </c>
      <c r="O1615" s="57" t="str">
        <f>UPPER(tbl_raw_data[[#This Row],[Outcome]])</f>
        <v>APPROVE</v>
      </c>
      <c r="P1615" s="57" t="str">
        <f>UPPER(tbl_raw_data[[#This Row],[Queue Name]])</f>
        <v>CONSUMER PRE BUREAU</v>
      </c>
      <c r="Q1615" s="57" t="str">
        <f>IF(tbl_raw_data[[#This Row],[time_taken_in_mins]]&lt;=20,"SLA_MET","SLA_NOT_MET")</f>
        <v>SLA_MET</v>
      </c>
    </row>
    <row r="1616" spans="1:17" ht="15" customHeight="1" x14ac:dyDescent="0.25">
      <c r="A1616" s="5" t="s">
        <v>430</v>
      </c>
      <c r="B1616" s="6">
        <v>45142.669606481482</v>
      </c>
      <c r="C1616" s="9">
        <v>45142.672233796293</v>
      </c>
      <c r="D1616" s="10" t="s">
        <v>8</v>
      </c>
      <c r="E1616" s="10" t="s">
        <v>9</v>
      </c>
      <c r="F1616" s="10" t="s">
        <v>14</v>
      </c>
      <c r="G1616" s="108" t="s">
        <v>132</v>
      </c>
      <c r="H16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16" s="48">
        <f>tbl_raw_data[[#This Row],[Date Actioned]]-tbl_raw_data[[#This Row],[Date Tagged]]</f>
        <v>2.6273148105246946E-3</v>
      </c>
      <c r="J1616" s="50">
        <f>HOUR(tbl_raw_data[[#This Row],[time_taken]])*60+MINUTE(tbl_raw_data[[#This Row],[time_taken]])+SECOND(tbl_raw_data[[#This Row],[time_taken]])/60</f>
        <v>3.7833333333333332</v>
      </c>
      <c r="K1616" s="54">
        <f>DATE(YEAR(tbl_raw_data[[#This Row],[Date Actioned]]), MONTH(tbl_raw_data[[#This Row],[Date Actioned]]), DAY(tbl_raw_data[[#This Row],[Date Actioned]]))</f>
        <v>45142</v>
      </c>
      <c r="L1616" s="55" t="str">
        <f>UPPER(TEXT(tbl_raw_data[[#This Row],[Updated_date]],"MMMM"))</f>
        <v>AUGUST</v>
      </c>
      <c r="M1616" s="55" t="str">
        <f>UPPER("Week "&amp;IF(ROUNDUP(DAY(tbl_raw_data[[#This Row],[Updated_date]])/7,0)=5,4,ROUNDUP(DAY(tbl_raw_data[[#This Row],[Updated_date]])/7,0)))</f>
        <v>WEEK 1</v>
      </c>
      <c r="N1616" s="57" t="str">
        <f>UPPER(VLOOKUP(tbl_raw_data[[#This Row],[Analyst]],[1]setting!$A$1:$B$15,2,0))</f>
        <v>HARDIK</v>
      </c>
      <c r="O1616" s="57" t="str">
        <f>UPPER(tbl_raw_data[[#This Row],[Outcome]])</f>
        <v>WITHDRAW</v>
      </c>
      <c r="P1616" s="57" t="str">
        <f>UPPER(tbl_raw_data[[#This Row],[Queue Name]])</f>
        <v>CONSUMER PRE BUREAU</v>
      </c>
      <c r="Q1616" s="57" t="str">
        <f>IF(tbl_raw_data[[#This Row],[time_taken_in_mins]]&lt;=20,"SLA_MET","SLA_NOT_MET")</f>
        <v>SLA_MET</v>
      </c>
    </row>
    <row r="1617" spans="1:17" ht="15" customHeight="1" x14ac:dyDescent="0.25">
      <c r="A1617" s="11" t="s">
        <v>3687</v>
      </c>
      <c r="B1617" s="12">
        <v>45142.673692129632</v>
      </c>
      <c r="C1617" s="15">
        <v>45142.680972222224</v>
      </c>
      <c r="D1617" s="16" t="s">
        <v>13</v>
      </c>
      <c r="E1617" s="16" t="s">
        <v>28</v>
      </c>
      <c r="F1617" s="16" t="s">
        <v>109</v>
      </c>
      <c r="G1617" s="107" t="s">
        <v>29</v>
      </c>
      <c r="H16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7" s="48">
        <f>tbl_raw_data[[#This Row],[Date Actioned]]-tbl_raw_data[[#This Row],[Date Tagged]]</f>
        <v>7.2800925918272696E-3</v>
      </c>
      <c r="J1617" s="50">
        <f>HOUR(tbl_raw_data[[#This Row],[time_taken]])*60+MINUTE(tbl_raw_data[[#This Row],[time_taken]])+SECOND(tbl_raw_data[[#This Row],[time_taken]])/60</f>
        <v>10.483333333333333</v>
      </c>
      <c r="K1617" s="54">
        <f>DATE(YEAR(tbl_raw_data[[#This Row],[Date Actioned]]), MONTH(tbl_raw_data[[#This Row],[Date Actioned]]), DAY(tbl_raw_data[[#This Row],[Date Actioned]]))</f>
        <v>45142</v>
      </c>
      <c r="L1617" s="55" t="str">
        <f>UPPER(TEXT(tbl_raw_data[[#This Row],[Updated_date]],"MMMM"))</f>
        <v>AUGUST</v>
      </c>
      <c r="M1617" s="55" t="str">
        <f>UPPER("Week "&amp;IF(ROUNDUP(DAY(tbl_raw_data[[#This Row],[Updated_date]])/7,0)=5,4,ROUNDUP(DAY(tbl_raw_data[[#This Row],[Updated_date]])/7,0)))</f>
        <v>WEEK 1</v>
      </c>
      <c r="N1617" s="57" t="str">
        <f>UPPER(VLOOKUP(tbl_raw_data[[#This Row],[Analyst]],[1]setting!$A$1:$B$15,2,0))</f>
        <v>NAVED</v>
      </c>
      <c r="O1617" s="57" t="str">
        <f>UPPER(tbl_raw_data[[#This Row],[Outcome]])</f>
        <v>APPROVE</v>
      </c>
      <c r="P1617" s="57" t="str">
        <f>UPPER(tbl_raw_data[[#This Row],[Queue Name]])</f>
        <v>CONSUMER EXISTING</v>
      </c>
      <c r="Q1617" s="57" t="str">
        <f>IF(tbl_raw_data[[#This Row],[time_taken_in_mins]]&lt;=20,"SLA_MET","SLA_NOT_MET")</f>
        <v>SLA_MET</v>
      </c>
    </row>
    <row r="1618" spans="1:17" ht="15" customHeight="1" x14ac:dyDescent="0.25">
      <c r="A1618" s="22" t="s">
        <v>457</v>
      </c>
      <c r="B1618" s="6">
        <v>45142.675335648149</v>
      </c>
      <c r="C1618" s="9">
        <v>45142.677997685183</v>
      </c>
      <c r="D1618" s="10" t="s">
        <v>46</v>
      </c>
      <c r="E1618" s="10" t="s">
        <v>28</v>
      </c>
      <c r="F1618" s="10" t="s">
        <v>18</v>
      </c>
      <c r="G1618" s="108" t="s">
        <v>201</v>
      </c>
      <c r="H16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18" s="48">
        <f>tbl_raw_data[[#This Row],[Date Actioned]]-tbl_raw_data[[#This Row],[Date Tagged]]</f>
        <v>2.6620370335876942E-3</v>
      </c>
      <c r="J1618" s="50">
        <f>HOUR(tbl_raw_data[[#This Row],[time_taken]])*60+MINUTE(tbl_raw_data[[#This Row],[time_taken]])+SECOND(tbl_raw_data[[#This Row],[time_taken]])/60</f>
        <v>3.8333333333333335</v>
      </c>
      <c r="K1618" s="54">
        <f>DATE(YEAR(tbl_raw_data[[#This Row],[Date Actioned]]), MONTH(tbl_raw_data[[#This Row],[Date Actioned]]), DAY(tbl_raw_data[[#This Row],[Date Actioned]]))</f>
        <v>45142</v>
      </c>
      <c r="L1618" s="55" t="str">
        <f>UPPER(TEXT(tbl_raw_data[[#This Row],[Updated_date]],"MMMM"))</f>
        <v>AUGUST</v>
      </c>
      <c r="M1618" s="55" t="str">
        <f>UPPER("Week "&amp;IF(ROUNDUP(DAY(tbl_raw_data[[#This Row],[Updated_date]])/7,0)=5,4,ROUNDUP(DAY(tbl_raw_data[[#This Row],[Updated_date]])/7,0)))</f>
        <v>WEEK 1</v>
      </c>
      <c r="N1618" s="57" t="str">
        <f>UPPER(VLOOKUP(tbl_raw_data[[#This Row],[Analyst]],[1]setting!$A$1:$B$15,2,0))</f>
        <v>RAJ</v>
      </c>
      <c r="O1618" s="57" t="str">
        <f>UPPER(tbl_raw_data[[#This Row],[Outcome]])</f>
        <v>DECLINE</v>
      </c>
      <c r="P1618" s="57" t="str">
        <f>UPPER(tbl_raw_data[[#This Row],[Queue Name]])</f>
        <v>CONSUMER EXISTING</v>
      </c>
      <c r="Q1618" s="57" t="str">
        <f>IF(tbl_raw_data[[#This Row],[time_taken_in_mins]]&lt;=20,"SLA_MET","SLA_NOT_MET")</f>
        <v>SLA_MET</v>
      </c>
    </row>
    <row r="1619" spans="1:17" ht="15" customHeight="1" x14ac:dyDescent="0.25">
      <c r="A1619" s="5" t="s">
        <v>769</v>
      </c>
      <c r="B1619" s="12">
        <v>45142.675740740742</v>
      </c>
      <c r="C1619" s="15">
        <v>45142.679027777776</v>
      </c>
      <c r="D1619" s="16" t="s">
        <v>46</v>
      </c>
      <c r="E1619" s="16" t="s">
        <v>28</v>
      </c>
      <c r="F1619" s="16" t="s">
        <v>14</v>
      </c>
      <c r="G1619" s="107" t="s">
        <v>770</v>
      </c>
      <c r="H16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19" s="48">
        <f>tbl_raw_data[[#This Row],[Date Actioned]]-tbl_raw_data[[#This Row],[Date Tagged]]</f>
        <v>3.2870370341697708E-3</v>
      </c>
      <c r="J1619" s="50">
        <f>HOUR(tbl_raw_data[[#This Row],[time_taken]])*60+MINUTE(tbl_raw_data[[#This Row],[time_taken]])+SECOND(tbl_raw_data[[#This Row],[time_taken]])/60</f>
        <v>4.7333333333333334</v>
      </c>
      <c r="K1619" s="54">
        <f>DATE(YEAR(tbl_raw_data[[#This Row],[Date Actioned]]), MONTH(tbl_raw_data[[#This Row],[Date Actioned]]), DAY(tbl_raw_data[[#This Row],[Date Actioned]]))</f>
        <v>45142</v>
      </c>
      <c r="L1619" s="55" t="str">
        <f>UPPER(TEXT(tbl_raw_data[[#This Row],[Updated_date]],"MMMM"))</f>
        <v>AUGUST</v>
      </c>
      <c r="M1619" s="55" t="str">
        <f>UPPER("Week "&amp;IF(ROUNDUP(DAY(tbl_raw_data[[#This Row],[Updated_date]])/7,0)=5,4,ROUNDUP(DAY(tbl_raw_data[[#This Row],[Updated_date]])/7,0)))</f>
        <v>WEEK 1</v>
      </c>
      <c r="N1619" s="57" t="str">
        <f>UPPER(VLOOKUP(tbl_raw_data[[#This Row],[Analyst]],[1]setting!$A$1:$B$15,2,0))</f>
        <v>HARDIK</v>
      </c>
      <c r="O1619" s="57" t="str">
        <f>UPPER(tbl_raw_data[[#This Row],[Outcome]])</f>
        <v>DECLINE</v>
      </c>
      <c r="P1619" s="57" t="str">
        <f>UPPER(tbl_raw_data[[#This Row],[Queue Name]])</f>
        <v>CONSUMER EXISTING</v>
      </c>
      <c r="Q1619" s="57" t="str">
        <f>IF(tbl_raw_data[[#This Row],[time_taken_in_mins]]&lt;=20,"SLA_MET","SLA_NOT_MET")</f>
        <v>SLA_MET</v>
      </c>
    </row>
    <row r="1620" spans="1:17" ht="15" customHeight="1" x14ac:dyDescent="0.25">
      <c r="A1620" s="11" t="s">
        <v>3549</v>
      </c>
      <c r="B1620" s="6">
        <v>45142.67769675926</v>
      </c>
      <c r="C1620" s="9">
        <v>45142.68476851852</v>
      </c>
      <c r="D1620" s="10" t="s">
        <v>46</v>
      </c>
      <c r="E1620" s="10" t="s">
        <v>28</v>
      </c>
      <c r="F1620" s="10" t="s">
        <v>18</v>
      </c>
      <c r="G1620" s="108" t="s">
        <v>3550</v>
      </c>
      <c r="H16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620" s="48">
        <f>tbl_raw_data[[#This Row],[Date Actioned]]-tbl_raw_data[[#This Row],[Date Tagged]]</f>
        <v>7.07175926072523E-3</v>
      </c>
      <c r="J1620" s="50">
        <f>HOUR(tbl_raw_data[[#This Row],[time_taken]])*60+MINUTE(tbl_raw_data[[#This Row],[time_taken]])+SECOND(tbl_raw_data[[#This Row],[time_taken]])/60</f>
        <v>10.183333333333334</v>
      </c>
      <c r="K1620" s="54">
        <f>DATE(YEAR(tbl_raw_data[[#This Row],[Date Actioned]]), MONTH(tbl_raw_data[[#This Row],[Date Actioned]]), DAY(tbl_raw_data[[#This Row],[Date Actioned]]))</f>
        <v>45142</v>
      </c>
      <c r="L1620" s="55" t="str">
        <f>UPPER(TEXT(tbl_raw_data[[#This Row],[Updated_date]],"MMMM"))</f>
        <v>AUGUST</v>
      </c>
      <c r="M1620" s="55" t="str">
        <f>UPPER("Week "&amp;IF(ROUNDUP(DAY(tbl_raw_data[[#This Row],[Updated_date]])/7,0)=5,4,ROUNDUP(DAY(tbl_raw_data[[#This Row],[Updated_date]])/7,0)))</f>
        <v>WEEK 1</v>
      </c>
      <c r="N1620" s="57" t="str">
        <f>UPPER(VLOOKUP(tbl_raw_data[[#This Row],[Analyst]],[1]setting!$A$1:$B$15,2,0))</f>
        <v>RAJ</v>
      </c>
      <c r="O1620" s="57" t="str">
        <f>UPPER(tbl_raw_data[[#This Row],[Outcome]])</f>
        <v>DECLINE</v>
      </c>
      <c r="P1620" s="57" t="str">
        <f>UPPER(tbl_raw_data[[#This Row],[Queue Name]])</f>
        <v>CONSUMER EXISTING</v>
      </c>
      <c r="Q1620" s="57" t="str">
        <f>IF(tbl_raw_data[[#This Row],[time_taken_in_mins]]&lt;=20,"SLA_MET","SLA_NOT_MET")</f>
        <v>SLA_MET</v>
      </c>
    </row>
    <row r="1621" spans="1:17" ht="15" customHeight="1" x14ac:dyDescent="0.25">
      <c r="A1621" s="11" t="s">
        <v>3244</v>
      </c>
      <c r="B1621" s="12">
        <v>45142.677731481483</v>
      </c>
      <c r="C1621" s="15">
        <v>45142.684467592589</v>
      </c>
      <c r="D1621" s="16" t="s">
        <v>8</v>
      </c>
      <c r="E1621" s="16" t="s">
        <v>9</v>
      </c>
      <c r="F1621" s="16" t="s">
        <v>14</v>
      </c>
      <c r="G1621" s="107" t="s">
        <v>818</v>
      </c>
      <c r="H16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21" s="48">
        <f>tbl_raw_data[[#This Row],[Date Actioned]]-tbl_raw_data[[#This Row],[Date Tagged]]</f>
        <v>6.7361111068748869E-3</v>
      </c>
      <c r="J1621" s="50">
        <f>HOUR(tbl_raw_data[[#This Row],[time_taken]])*60+MINUTE(tbl_raw_data[[#This Row],[time_taken]])+SECOND(tbl_raw_data[[#This Row],[time_taken]])/60</f>
        <v>9.6999999999999993</v>
      </c>
      <c r="K1621" s="54">
        <f>DATE(YEAR(tbl_raw_data[[#This Row],[Date Actioned]]), MONTH(tbl_raw_data[[#This Row],[Date Actioned]]), DAY(tbl_raw_data[[#This Row],[Date Actioned]]))</f>
        <v>45142</v>
      </c>
      <c r="L1621" s="55" t="str">
        <f>UPPER(TEXT(tbl_raw_data[[#This Row],[Updated_date]],"MMMM"))</f>
        <v>AUGUST</v>
      </c>
      <c r="M1621" s="55" t="str">
        <f>UPPER("Week "&amp;IF(ROUNDUP(DAY(tbl_raw_data[[#This Row],[Updated_date]])/7,0)=5,4,ROUNDUP(DAY(tbl_raw_data[[#This Row],[Updated_date]])/7,0)))</f>
        <v>WEEK 1</v>
      </c>
      <c r="N1621" s="57" t="str">
        <f>UPPER(VLOOKUP(tbl_raw_data[[#This Row],[Analyst]],[1]setting!$A$1:$B$15,2,0))</f>
        <v>HARDIK</v>
      </c>
      <c r="O1621" s="57" t="str">
        <f>UPPER(tbl_raw_data[[#This Row],[Outcome]])</f>
        <v>WITHDRAW</v>
      </c>
      <c r="P1621" s="57" t="str">
        <f>UPPER(tbl_raw_data[[#This Row],[Queue Name]])</f>
        <v>CONSUMER PRE BUREAU</v>
      </c>
      <c r="Q1621" s="57" t="str">
        <f>IF(tbl_raw_data[[#This Row],[time_taken_in_mins]]&lt;=20,"SLA_MET","SLA_NOT_MET")</f>
        <v>SLA_MET</v>
      </c>
    </row>
    <row r="1622" spans="1:17" ht="15" customHeight="1" x14ac:dyDescent="0.25">
      <c r="A1622" s="22" t="s">
        <v>1176</v>
      </c>
      <c r="B1622" s="6">
        <v>45142.679814814815</v>
      </c>
      <c r="C1622" s="9">
        <v>45142.683761574073</v>
      </c>
      <c r="D1622" s="10" t="s">
        <v>13</v>
      </c>
      <c r="E1622" s="10" t="s">
        <v>28</v>
      </c>
      <c r="F1622" s="10" t="s">
        <v>109</v>
      </c>
      <c r="G1622" s="108" t="s">
        <v>53</v>
      </c>
      <c r="H16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2" s="48">
        <f>tbl_raw_data[[#This Row],[Date Actioned]]-tbl_raw_data[[#This Row],[Date Tagged]]</f>
        <v>3.9467592578148469E-3</v>
      </c>
      <c r="J1622" s="50">
        <f>HOUR(tbl_raw_data[[#This Row],[time_taken]])*60+MINUTE(tbl_raw_data[[#This Row],[time_taken]])+SECOND(tbl_raw_data[[#This Row],[time_taken]])/60</f>
        <v>5.6833333333333336</v>
      </c>
      <c r="K1622" s="54">
        <f>DATE(YEAR(tbl_raw_data[[#This Row],[Date Actioned]]), MONTH(tbl_raw_data[[#This Row],[Date Actioned]]), DAY(tbl_raw_data[[#This Row],[Date Actioned]]))</f>
        <v>45142</v>
      </c>
      <c r="L1622" s="55" t="str">
        <f>UPPER(TEXT(tbl_raw_data[[#This Row],[Updated_date]],"MMMM"))</f>
        <v>AUGUST</v>
      </c>
      <c r="M1622" s="55" t="str">
        <f>UPPER("Week "&amp;IF(ROUNDUP(DAY(tbl_raw_data[[#This Row],[Updated_date]])/7,0)=5,4,ROUNDUP(DAY(tbl_raw_data[[#This Row],[Updated_date]])/7,0)))</f>
        <v>WEEK 1</v>
      </c>
      <c r="N1622" s="57" t="str">
        <f>UPPER(VLOOKUP(tbl_raw_data[[#This Row],[Analyst]],[1]setting!$A$1:$B$15,2,0))</f>
        <v>NAVED</v>
      </c>
      <c r="O1622" s="57" t="str">
        <f>UPPER(tbl_raw_data[[#This Row],[Outcome]])</f>
        <v>APPROVE</v>
      </c>
      <c r="P1622" s="57" t="str">
        <f>UPPER(tbl_raw_data[[#This Row],[Queue Name]])</f>
        <v>CONSUMER EXISTING</v>
      </c>
      <c r="Q1622" s="57" t="str">
        <f>IF(tbl_raw_data[[#This Row],[time_taken_in_mins]]&lt;=20,"SLA_MET","SLA_NOT_MET")</f>
        <v>SLA_MET</v>
      </c>
    </row>
    <row r="1623" spans="1:17" ht="15" customHeight="1" x14ac:dyDescent="0.25">
      <c r="A1623" s="22" t="s">
        <v>6414</v>
      </c>
      <c r="B1623" s="6">
        <v>45142.680763888886</v>
      </c>
      <c r="C1623" s="7">
        <v>45142.694027777776</v>
      </c>
      <c r="D1623" s="8" t="s">
        <v>40</v>
      </c>
      <c r="E1623" s="10" t="s">
        <v>41</v>
      </c>
      <c r="F1623" s="8" t="s">
        <v>228</v>
      </c>
      <c r="G1623" s="109"/>
      <c r="H16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23" s="48">
        <f>tbl_raw_data[[#This Row],[Date Actioned]]-tbl_raw_data[[#This Row],[Date Tagged]]</f>
        <v>1.3263888889923692E-2</v>
      </c>
      <c r="J1623" s="50">
        <f>HOUR(tbl_raw_data[[#This Row],[time_taken]])*60+MINUTE(tbl_raw_data[[#This Row],[time_taken]])+SECOND(tbl_raw_data[[#This Row],[time_taken]])/60</f>
        <v>19.100000000000001</v>
      </c>
      <c r="K1623" s="54">
        <f>DATE(YEAR(tbl_raw_data[[#This Row],[Date Actioned]]), MONTH(tbl_raw_data[[#This Row],[Date Actioned]]), DAY(tbl_raw_data[[#This Row],[Date Actioned]]))</f>
        <v>45142</v>
      </c>
      <c r="L1623" s="55" t="str">
        <f>UPPER(TEXT(tbl_raw_data[[#This Row],[Updated_date]],"MMMM"))</f>
        <v>AUGUST</v>
      </c>
      <c r="M1623" s="55" t="str">
        <f>UPPER("Week "&amp;IF(ROUNDUP(DAY(tbl_raw_data[[#This Row],[Updated_date]])/7,0)=5,4,ROUNDUP(DAY(tbl_raw_data[[#This Row],[Updated_date]])/7,0)))</f>
        <v>WEEK 1</v>
      </c>
      <c r="N1623" s="57" t="str">
        <f>UPPER(VLOOKUP(tbl_raw_data[[#This Row],[Analyst]],[1]setting!$A$1:$B$15,2,0))</f>
        <v>OUADIR</v>
      </c>
      <c r="O1623" s="57" t="str">
        <f>UPPER(tbl_raw_data[[#This Row],[Outcome]])</f>
        <v>WITHDRAW</v>
      </c>
      <c r="P1623" s="57" t="str">
        <f>UPPER(tbl_raw_data[[#This Row],[Queue Name]])</f>
        <v>CONSUMER POST BUREAU</v>
      </c>
      <c r="Q1623" s="57" t="str">
        <f>IF(tbl_raw_data[[#This Row],[time_taken_in_mins]]&lt;=20,"SLA_MET","SLA_NOT_MET")</f>
        <v>SLA_MET</v>
      </c>
    </row>
    <row r="1624" spans="1:17" ht="15" customHeight="1" x14ac:dyDescent="0.25">
      <c r="A1624" s="5" t="s">
        <v>4261</v>
      </c>
      <c r="B1624" s="12">
        <v>45142.681851851848</v>
      </c>
      <c r="C1624" s="15">
        <v>45142.69</v>
      </c>
      <c r="D1624" s="16" t="s">
        <v>13</v>
      </c>
      <c r="E1624" s="16" t="s">
        <v>28</v>
      </c>
      <c r="F1624" s="16" t="s">
        <v>14</v>
      </c>
      <c r="G1624" s="107" t="s">
        <v>29</v>
      </c>
      <c r="H16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4" s="48">
        <f>tbl_raw_data[[#This Row],[Date Actioned]]-tbl_raw_data[[#This Row],[Date Tagged]]</f>
        <v>8.1481481538503431E-3</v>
      </c>
      <c r="J1624" s="50">
        <f>HOUR(tbl_raw_data[[#This Row],[time_taken]])*60+MINUTE(tbl_raw_data[[#This Row],[time_taken]])+SECOND(tbl_raw_data[[#This Row],[time_taken]])/60</f>
        <v>11.733333333333333</v>
      </c>
      <c r="K1624" s="54">
        <f>DATE(YEAR(tbl_raw_data[[#This Row],[Date Actioned]]), MONTH(tbl_raw_data[[#This Row],[Date Actioned]]), DAY(tbl_raw_data[[#This Row],[Date Actioned]]))</f>
        <v>45142</v>
      </c>
      <c r="L1624" s="55" t="str">
        <f>UPPER(TEXT(tbl_raw_data[[#This Row],[Updated_date]],"MMMM"))</f>
        <v>AUGUST</v>
      </c>
      <c r="M1624" s="55" t="str">
        <f>UPPER("Week "&amp;IF(ROUNDUP(DAY(tbl_raw_data[[#This Row],[Updated_date]])/7,0)=5,4,ROUNDUP(DAY(tbl_raw_data[[#This Row],[Updated_date]])/7,0)))</f>
        <v>WEEK 1</v>
      </c>
      <c r="N1624" s="57" t="str">
        <f>UPPER(VLOOKUP(tbl_raw_data[[#This Row],[Analyst]],[1]setting!$A$1:$B$15,2,0))</f>
        <v>HARDIK</v>
      </c>
      <c r="O1624" s="57" t="str">
        <f>UPPER(tbl_raw_data[[#This Row],[Outcome]])</f>
        <v>APPROVE</v>
      </c>
      <c r="P1624" s="57" t="str">
        <f>UPPER(tbl_raw_data[[#This Row],[Queue Name]])</f>
        <v>CONSUMER EXISTING</v>
      </c>
      <c r="Q1624" s="57" t="str">
        <f>IF(tbl_raw_data[[#This Row],[time_taken_in_mins]]&lt;=20,"SLA_MET","SLA_NOT_MET")</f>
        <v>SLA_MET</v>
      </c>
    </row>
    <row r="1625" spans="1:17" ht="15" customHeight="1" x14ac:dyDescent="0.25">
      <c r="A1625" s="11" t="s">
        <v>2896</v>
      </c>
      <c r="B1625" s="6">
        <v>45142.682662037034</v>
      </c>
      <c r="C1625" s="9">
        <v>45142.688888888886</v>
      </c>
      <c r="D1625" s="10" t="s">
        <v>13</v>
      </c>
      <c r="E1625" s="10" t="s">
        <v>9</v>
      </c>
      <c r="F1625" s="10" t="s">
        <v>109</v>
      </c>
      <c r="G1625" s="108" t="s">
        <v>29</v>
      </c>
      <c r="H16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5" s="48">
        <f>tbl_raw_data[[#This Row],[Date Actioned]]-tbl_raw_data[[#This Row],[Date Tagged]]</f>
        <v>6.2268518522614613E-3</v>
      </c>
      <c r="J1625" s="50">
        <f>HOUR(tbl_raw_data[[#This Row],[time_taken]])*60+MINUTE(tbl_raw_data[[#This Row],[time_taken]])+SECOND(tbl_raw_data[[#This Row],[time_taken]])/60</f>
        <v>8.9666666666666668</v>
      </c>
      <c r="K1625" s="54">
        <f>DATE(YEAR(tbl_raw_data[[#This Row],[Date Actioned]]), MONTH(tbl_raw_data[[#This Row],[Date Actioned]]), DAY(tbl_raw_data[[#This Row],[Date Actioned]]))</f>
        <v>45142</v>
      </c>
      <c r="L1625" s="55" t="str">
        <f>UPPER(TEXT(tbl_raw_data[[#This Row],[Updated_date]],"MMMM"))</f>
        <v>AUGUST</v>
      </c>
      <c r="M1625" s="55" t="str">
        <f>UPPER("Week "&amp;IF(ROUNDUP(DAY(tbl_raw_data[[#This Row],[Updated_date]])/7,0)=5,4,ROUNDUP(DAY(tbl_raw_data[[#This Row],[Updated_date]])/7,0)))</f>
        <v>WEEK 1</v>
      </c>
      <c r="N1625" s="57" t="str">
        <f>UPPER(VLOOKUP(tbl_raw_data[[#This Row],[Analyst]],[1]setting!$A$1:$B$15,2,0))</f>
        <v>NAVED</v>
      </c>
      <c r="O1625" s="57" t="str">
        <f>UPPER(tbl_raw_data[[#This Row],[Outcome]])</f>
        <v>APPROVE</v>
      </c>
      <c r="P1625" s="57" t="str">
        <f>UPPER(tbl_raw_data[[#This Row],[Queue Name]])</f>
        <v>CONSUMER PRE BUREAU</v>
      </c>
      <c r="Q1625" s="57" t="str">
        <f>IF(tbl_raw_data[[#This Row],[time_taken_in_mins]]&lt;=20,"SLA_MET","SLA_NOT_MET")</f>
        <v>SLA_MET</v>
      </c>
    </row>
    <row r="1626" spans="1:17" ht="15" customHeight="1" x14ac:dyDescent="0.25">
      <c r="A1626" s="22" t="s">
        <v>7206</v>
      </c>
      <c r="B1626" s="12">
        <v>45142.684733796297</v>
      </c>
      <c r="C1626" s="13">
        <v>45142.710520833331</v>
      </c>
      <c r="D1626" s="14" t="s">
        <v>29</v>
      </c>
      <c r="E1626" s="16" t="s">
        <v>28</v>
      </c>
      <c r="F1626" s="14" t="s">
        <v>228</v>
      </c>
      <c r="G1626" s="106"/>
      <c r="H16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26" s="48">
        <f>tbl_raw_data[[#This Row],[Date Actioned]]-tbl_raw_data[[#This Row],[Date Tagged]]</f>
        <v>2.5787037033296656E-2</v>
      </c>
      <c r="J1626" s="50">
        <f>HOUR(tbl_raw_data[[#This Row],[time_taken]])*60+MINUTE(tbl_raw_data[[#This Row],[time_taken]])+SECOND(tbl_raw_data[[#This Row],[time_taken]])/60</f>
        <v>37.133333333333333</v>
      </c>
      <c r="K1626" s="54">
        <f>DATE(YEAR(tbl_raw_data[[#This Row],[Date Actioned]]), MONTH(tbl_raw_data[[#This Row],[Date Actioned]]), DAY(tbl_raw_data[[#This Row],[Date Actioned]]))</f>
        <v>45142</v>
      </c>
      <c r="L1626" s="55" t="str">
        <f>UPPER(TEXT(tbl_raw_data[[#This Row],[Updated_date]],"MMMM"))</f>
        <v>AUGUST</v>
      </c>
      <c r="M1626" s="55" t="str">
        <f>UPPER("Week "&amp;IF(ROUNDUP(DAY(tbl_raw_data[[#This Row],[Updated_date]])/7,0)=5,4,ROUNDUP(DAY(tbl_raw_data[[#This Row],[Updated_date]])/7,0)))</f>
        <v>WEEK 1</v>
      </c>
      <c r="N1626" s="57" t="str">
        <f>UPPER(VLOOKUP(tbl_raw_data[[#This Row],[Analyst]],[1]setting!$A$1:$B$15,2,0))</f>
        <v>OUADIR</v>
      </c>
      <c r="O1626" s="57" t="str">
        <f>UPPER(tbl_raw_data[[#This Row],[Outcome]])</f>
        <v>APPROVE</v>
      </c>
      <c r="P1626" s="57" t="str">
        <f>UPPER(tbl_raw_data[[#This Row],[Queue Name]])</f>
        <v>CONSUMER EXISTING</v>
      </c>
      <c r="Q1626" s="57" t="str">
        <f>IF(tbl_raw_data[[#This Row],[time_taken_in_mins]]&lt;=20,"SLA_MET","SLA_NOT_MET")</f>
        <v>SLA_NOT_MET</v>
      </c>
    </row>
    <row r="1627" spans="1:17" ht="15" customHeight="1" x14ac:dyDescent="0.25">
      <c r="A1627" s="5" t="s">
        <v>89</v>
      </c>
      <c r="B1627" s="6">
        <v>45142.687199074076</v>
      </c>
      <c r="C1627" s="9">
        <v>45142.688576388886</v>
      </c>
      <c r="D1627" s="10" t="s">
        <v>13</v>
      </c>
      <c r="E1627" s="10" t="s">
        <v>9</v>
      </c>
      <c r="F1627" s="10" t="s">
        <v>18</v>
      </c>
      <c r="G1627" s="108" t="s">
        <v>19</v>
      </c>
      <c r="H16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7" s="48">
        <f>tbl_raw_data[[#This Row],[Date Actioned]]-tbl_raw_data[[#This Row],[Date Tagged]]</f>
        <v>1.3773148093605414E-3</v>
      </c>
      <c r="J1627" s="50">
        <f>HOUR(tbl_raw_data[[#This Row],[time_taken]])*60+MINUTE(tbl_raw_data[[#This Row],[time_taken]])+SECOND(tbl_raw_data[[#This Row],[time_taken]])/60</f>
        <v>1.9833333333333334</v>
      </c>
      <c r="K1627" s="54">
        <f>DATE(YEAR(tbl_raw_data[[#This Row],[Date Actioned]]), MONTH(tbl_raw_data[[#This Row],[Date Actioned]]), DAY(tbl_raw_data[[#This Row],[Date Actioned]]))</f>
        <v>45142</v>
      </c>
      <c r="L1627" s="55" t="str">
        <f>UPPER(TEXT(tbl_raw_data[[#This Row],[Updated_date]],"MMMM"))</f>
        <v>AUGUST</v>
      </c>
      <c r="M1627" s="55" t="str">
        <f>UPPER("Week "&amp;IF(ROUNDUP(DAY(tbl_raw_data[[#This Row],[Updated_date]])/7,0)=5,4,ROUNDUP(DAY(tbl_raw_data[[#This Row],[Updated_date]])/7,0)))</f>
        <v>WEEK 1</v>
      </c>
      <c r="N1627" s="57" t="str">
        <f>UPPER(VLOOKUP(tbl_raw_data[[#This Row],[Analyst]],[1]setting!$A$1:$B$15,2,0))</f>
        <v>RAJ</v>
      </c>
      <c r="O1627" s="57" t="str">
        <f>UPPER(tbl_raw_data[[#This Row],[Outcome]])</f>
        <v>APPROVE</v>
      </c>
      <c r="P1627" s="57" t="str">
        <f>UPPER(tbl_raw_data[[#This Row],[Queue Name]])</f>
        <v>CONSUMER PRE BUREAU</v>
      </c>
      <c r="Q1627" s="57" t="str">
        <f>IF(tbl_raw_data[[#This Row],[time_taken_in_mins]]&lt;=20,"SLA_MET","SLA_NOT_MET")</f>
        <v>SLA_MET</v>
      </c>
    </row>
    <row r="1628" spans="1:17" ht="15" customHeight="1" x14ac:dyDescent="0.25">
      <c r="A1628" s="11" t="s">
        <v>688</v>
      </c>
      <c r="B1628" s="12">
        <v>45142.687627314815</v>
      </c>
      <c r="C1628" s="15">
        <v>45142.690775462965</v>
      </c>
      <c r="D1628" s="16" t="s">
        <v>13</v>
      </c>
      <c r="E1628" s="16" t="s">
        <v>28</v>
      </c>
      <c r="F1628" s="16" t="s">
        <v>18</v>
      </c>
      <c r="G1628" s="107" t="s">
        <v>29</v>
      </c>
      <c r="H16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28" s="48">
        <f>tbl_raw_data[[#This Row],[Date Actioned]]-tbl_raw_data[[#This Row],[Date Tagged]]</f>
        <v>3.1481481491937302E-3</v>
      </c>
      <c r="J1628" s="50">
        <f>HOUR(tbl_raw_data[[#This Row],[time_taken]])*60+MINUTE(tbl_raw_data[[#This Row],[time_taken]])+SECOND(tbl_raw_data[[#This Row],[time_taken]])/60</f>
        <v>4.5333333333333332</v>
      </c>
      <c r="K1628" s="54">
        <f>DATE(YEAR(tbl_raw_data[[#This Row],[Date Actioned]]), MONTH(tbl_raw_data[[#This Row],[Date Actioned]]), DAY(tbl_raw_data[[#This Row],[Date Actioned]]))</f>
        <v>45142</v>
      </c>
      <c r="L1628" s="55" t="str">
        <f>UPPER(TEXT(tbl_raw_data[[#This Row],[Updated_date]],"MMMM"))</f>
        <v>AUGUST</v>
      </c>
      <c r="M1628" s="55" t="str">
        <f>UPPER("Week "&amp;IF(ROUNDUP(DAY(tbl_raw_data[[#This Row],[Updated_date]])/7,0)=5,4,ROUNDUP(DAY(tbl_raw_data[[#This Row],[Updated_date]])/7,0)))</f>
        <v>WEEK 1</v>
      </c>
      <c r="N1628" s="57" t="str">
        <f>UPPER(VLOOKUP(tbl_raw_data[[#This Row],[Analyst]],[1]setting!$A$1:$B$15,2,0))</f>
        <v>RAJ</v>
      </c>
      <c r="O1628" s="57" t="str">
        <f>UPPER(tbl_raw_data[[#This Row],[Outcome]])</f>
        <v>APPROVE</v>
      </c>
      <c r="P1628" s="57" t="str">
        <f>UPPER(tbl_raw_data[[#This Row],[Queue Name]])</f>
        <v>CONSUMER EXISTING</v>
      </c>
      <c r="Q1628" s="57" t="str">
        <f>IF(tbl_raw_data[[#This Row],[time_taken_in_mins]]&lt;=20,"SLA_MET","SLA_NOT_MET")</f>
        <v>SLA_MET</v>
      </c>
    </row>
    <row r="1629" spans="1:17" ht="15" customHeight="1" x14ac:dyDescent="0.25">
      <c r="A1629" s="5" t="s">
        <v>1339</v>
      </c>
      <c r="B1629" s="12">
        <v>45142.690879629627</v>
      </c>
      <c r="C1629" s="15">
        <v>45142.695057870369</v>
      </c>
      <c r="D1629" s="16" t="s">
        <v>8</v>
      </c>
      <c r="E1629" s="16" t="s">
        <v>9</v>
      </c>
      <c r="F1629" s="16" t="s">
        <v>109</v>
      </c>
      <c r="G1629" s="107" t="s">
        <v>632</v>
      </c>
      <c r="H16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29" s="48">
        <f>tbl_raw_data[[#This Row],[Date Actioned]]-tbl_raw_data[[#This Row],[Date Tagged]]</f>
        <v>4.1782407424761914E-3</v>
      </c>
      <c r="J1629" s="50">
        <f>HOUR(tbl_raw_data[[#This Row],[time_taken]])*60+MINUTE(tbl_raw_data[[#This Row],[time_taken]])+SECOND(tbl_raw_data[[#This Row],[time_taken]])/60</f>
        <v>6.0166666666666666</v>
      </c>
      <c r="K1629" s="54">
        <f>DATE(YEAR(tbl_raw_data[[#This Row],[Date Actioned]]), MONTH(tbl_raw_data[[#This Row],[Date Actioned]]), DAY(tbl_raw_data[[#This Row],[Date Actioned]]))</f>
        <v>45142</v>
      </c>
      <c r="L1629" s="55" t="str">
        <f>UPPER(TEXT(tbl_raw_data[[#This Row],[Updated_date]],"MMMM"))</f>
        <v>AUGUST</v>
      </c>
      <c r="M1629" s="55" t="str">
        <f>UPPER("Week "&amp;IF(ROUNDUP(DAY(tbl_raw_data[[#This Row],[Updated_date]])/7,0)=5,4,ROUNDUP(DAY(tbl_raw_data[[#This Row],[Updated_date]])/7,0)))</f>
        <v>WEEK 1</v>
      </c>
      <c r="N1629" s="57" t="str">
        <f>UPPER(VLOOKUP(tbl_raw_data[[#This Row],[Analyst]],[1]setting!$A$1:$B$15,2,0))</f>
        <v>NAVED</v>
      </c>
      <c r="O1629" s="57" t="str">
        <f>UPPER(tbl_raw_data[[#This Row],[Outcome]])</f>
        <v>WITHDRAW</v>
      </c>
      <c r="P1629" s="57" t="str">
        <f>UPPER(tbl_raw_data[[#This Row],[Queue Name]])</f>
        <v>CONSUMER PRE BUREAU</v>
      </c>
      <c r="Q1629" s="57" t="str">
        <f>IF(tbl_raw_data[[#This Row],[time_taken_in_mins]]&lt;=20,"SLA_MET","SLA_NOT_MET")</f>
        <v>SLA_MET</v>
      </c>
    </row>
    <row r="1630" spans="1:17" ht="15" customHeight="1" x14ac:dyDescent="0.25">
      <c r="A1630" s="11" t="s">
        <v>677</v>
      </c>
      <c r="B1630" s="6">
        <v>45142.69153935185</v>
      </c>
      <c r="C1630" s="9">
        <v>45142.694675925923</v>
      </c>
      <c r="D1630" s="10" t="s">
        <v>8</v>
      </c>
      <c r="E1630" s="10" t="s">
        <v>9</v>
      </c>
      <c r="F1630" s="10" t="s">
        <v>18</v>
      </c>
      <c r="G1630" s="108" t="s">
        <v>59</v>
      </c>
      <c r="H16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0" s="48">
        <f>tbl_raw_data[[#This Row],[Date Actioned]]-tbl_raw_data[[#This Row],[Date Tagged]]</f>
        <v>3.1365740724140778E-3</v>
      </c>
      <c r="J1630" s="50">
        <f>HOUR(tbl_raw_data[[#This Row],[time_taken]])*60+MINUTE(tbl_raw_data[[#This Row],[time_taken]])+SECOND(tbl_raw_data[[#This Row],[time_taken]])/60</f>
        <v>4.5166666666666666</v>
      </c>
      <c r="K1630" s="54">
        <f>DATE(YEAR(tbl_raw_data[[#This Row],[Date Actioned]]), MONTH(tbl_raw_data[[#This Row],[Date Actioned]]), DAY(tbl_raw_data[[#This Row],[Date Actioned]]))</f>
        <v>45142</v>
      </c>
      <c r="L1630" s="55" t="str">
        <f>UPPER(TEXT(tbl_raw_data[[#This Row],[Updated_date]],"MMMM"))</f>
        <v>AUGUST</v>
      </c>
      <c r="M1630" s="55" t="str">
        <f>UPPER("Week "&amp;IF(ROUNDUP(DAY(tbl_raw_data[[#This Row],[Updated_date]])/7,0)=5,4,ROUNDUP(DAY(tbl_raw_data[[#This Row],[Updated_date]])/7,0)))</f>
        <v>WEEK 1</v>
      </c>
      <c r="N1630" s="57" t="str">
        <f>UPPER(VLOOKUP(tbl_raw_data[[#This Row],[Analyst]],[1]setting!$A$1:$B$15,2,0))</f>
        <v>RAJ</v>
      </c>
      <c r="O1630" s="57" t="str">
        <f>UPPER(tbl_raw_data[[#This Row],[Outcome]])</f>
        <v>WITHDRAW</v>
      </c>
      <c r="P1630" s="57" t="str">
        <f>UPPER(tbl_raw_data[[#This Row],[Queue Name]])</f>
        <v>CONSUMER PRE BUREAU</v>
      </c>
      <c r="Q1630" s="57" t="str">
        <f>IF(tbl_raw_data[[#This Row],[time_taken_in_mins]]&lt;=20,"SLA_MET","SLA_NOT_MET")</f>
        <v>SLA_MET</v>
      </c>
    </row>
    <row r="1631" spans="1:17" ht="15" customHeight="1" x14ac:dyDescent="0.25">
      <c r="A1631" s="22" t="s">
        <v>286</v>
      </c>
      <c r="B1631" s="12">
        <v>45142.696458333332</v>
      </c>
      <c r="C1631" s="15">
        <v>45142.698645833334</v>
      </c>
      <c r="D1631" s="16" t="s">
        <v>46</v>
      </c>
      <c r="E1631" s="16" t="s">
        <v>9</v>
      </c>
      <c r="F1631" s="16" t="s">
        <v>14</v>
      </c>
      <c r="G1631" s="107" t="s">
        <v>74</v>
      </c>
      <c r="H16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1" s="48">
        <f>tbl_raw_data[[#This Row],[Date Actioned]]-tbl_raw_data[[#This Row],[Date Tagged]]</f>
        <v>2.1875000020372681E-3</v>
      </c>
      <c r="J1631" s="50">
        <f>HOUR(tbl_raw_data[[#This Row],[time_taken]])*60+MINUTE(tbl_raw_data[[#This Row],[time_taken]])+SECOND(tbl_raw_data[[#This Row],[time_taken]])/60</f>
        <v>3.15</v>
      </c>
      <c r="K1631" s="54">
        <f>DATE(YEAR(tbl_raw_data[[#This Row],[Date Actioned]]), MONTH(tbl_raw_data[[#This Row],[Date Actioned]]), DAY(tbl_raw_data[[#This Row],[Date Actioned]]))</f>
        <v>45142</v>
      </c>
      <c r="L1631" s="55" t="str">
        <f>UPPER(TEXT(tbl_raw_data[[#This Row],[Updated_date]],"MMMM"))</f>
        <v>AUGUST</v>
      </c>
      <c r="M1631" s="55" t="str">
        <f>UPPER("Week "&amp;IF(ROUNDUP(DAY(tbl_raw_data[[#This Row],[Updated_date]])/7,0)=5,4,ROUNDUP(DAY(tbl_raw_data[[#This Row],[Updated_date]])/7,0)))</f>
        <v>WEEK 1</v>
      </c>
      <c r="N1631" s="57" t="str">
        <f>UPPER(VLOOKUP(tbl_raw_data[[#This Row],[Analyst]],[1]setting!$A$1:$B$15,2,0))</f>
        <v>HARDIK</v>
      </c>
      <c r="O1631" s="57" t="str">
        <f>UPPER(tbl_raw_data[[#This Row],[Outcome]])</f>
        <v>DECLINE</v>
      </c>
      <c r="P1631" s="57" t="str">
        <f>UPPER(tbl_raw_data[[#This Row],[Queue Name]])</f>
        <v>CONSUMER PRE BUREAU</v>
      </c>
      <c r="Q1631" s="57" t="str">
        <f>IF(tbl_raw_data[[#This Row],[time_taken_in_mins]]&lt;=20,"SLA_MET","SLA_NOT_MET")</f>
        <v>SLA_MET</v>
      </c>
    </row>
    <row r="1632" spans="1:17" ht="15" customHeight="1" x14ac:dyDescent="0.25">
      <c r="A1632" s="22" t="s">
        <v>561</v>
      </c>
      <c r="B1632" s="12">
        <v>45142.697650462964</v>
      </c>
      <c r="C1632" s="15">
        <v>45142.700555555559</v>
      </c>
      <c r="D1632" s="16" t="s">
        <v>8</v>
      </c>
      <c r="E1632" s="16" t="s">
        <v>9</v>
      </c>
      <c r="F1632" s="16" t="s">
        <v>18</v>
      </c>
      <c r="G1632" s="107" t="s">
        <v>25</v>
      </c>
      <c r="H16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2" s="48">
        <f>tbl_raw_data[[#This Row],[Date Actioned]]-tbl_raw_data[[#This Row],[Date Tagged]]</f>
        <v>2.905092595028691E-3</v>
      </c>
      <c r="J1632" s="50">
        <f>HOUR(tbl_raw_data[[#This Row],[time_taken]])*60+MINUTE(tbl_raw_data[[#This Row],[time_taken]])+SECOND(tbl_raw_data[[#This Row],[time_taken]])/60</f>
        <v>4.1833333333333336</v>
      </c>
      <c r="K1632" s="54">
        <f>DATE(YEAR(tbl_raw_data[[#This Row],[Date Actioned]]), MONTH(tbl_raw_data[[#This Row],[Date Actioned]]), DAY(tbl_raw_data[[#This Row],[Date Actioned]]))</f>
        <v>45142</v>
      </c>
      <c r="L1632" s="55" t="str">
        <f>UPPER(TEXT(tbl_raw_data[[#This Row],[Updated_date]],"MMMM"))</f>
        <v>AUGUST</v>
      </c>
      <c r="M1632" s="55" t="str">
        <f>UPPER("Week "&amp;IF(ROUNDUP(DAY(tbl_raw_data[[#This Row],[Updated_date]])/7,0)=5,4,ROUNDUP(DAY(tbl_raw_data[[#This Row],[Updated_date]])/7,0)))</f>
        <v>WEEK 1</v>
      </c>
      <c r="N1632" s="57" t="str">
        <f>UPPER(VLOOKUP(tbl_raw_data[[#This Row],[Analyst]],[1]setting!$A$1:$B$15,2,0))</f>
        <v>RAJ</v>
      </c>
      <c r="O1632" s="57" t="str">
        <f>UPPER(tbl_raw_data[[#This Row],[Outcome]])</f>
        <v>WITHDRAW</v>
      </c>
      <c r="P1632" s="57" t="str">
        <f>UPPER(tbl_raw_data[[#This Row],[Queue Name]])</f>
        <v>CONSUMER PRE BUREAU</v>
      </c>
      <c r="Q1632" s="57" t="str">
        <f>IF(tbl_raw_data[[#This Row],[time_taken_in_mins]]&lt;=20,"SLA_MET","SLA_NOT_MET")</f>
        <v>SLA_MET</v>
      </c>
    </row>
    <row r="1633" spans="1:17" ht="15" customHeight="1" x14ac:dyDescent="0.25">
      <c r="A1633" s="22" t="s">
        <v>3322</v>
      </c>
      <c r="B1633" s="6">
        <v>45142.69804398148</v>
      </c>
      <c r="C1633" s="9">
        <v>45142.704861111109</v>
      </c>
      <c r="D1633" s="10" t="s">
        <v>13</v>
      </c>
      <c r="E1633" s="10" t="s">
        <v>9</v>
      </c>
      <c r="F1633" s="10" t="s">
        <v>14</v>
      </c>
      <c r="G1633" s="108" t="s">
        <v>155</v>
      </c>
      <c r="H16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3" s="48">
        <f>tbl_raw_data[[#This Row],[Date Actioned]]-tbl_raw_data[[#This Row],[Date Tagged]]</f>
        <v>6.8171296297805384E-3</v>
      </c>
      <c r="J1633" s="50">
        <f>HOUR(tbl_raw_data[[#This Row],[time_taken]])*60+MINUTE(tbl_raw_data[[#This Row],[time_taken]])+SECOND(tbl_raw_data[[#This Row],[time_taken]])/60</f>
        <v>9.8166666666666664</v>
      </c>
      <c r="K1633" s="54">
        <f>DATE(YEAR(tbl_raw_data[[#This Row],[Date Actioned]]), MONTH(tbl_raw_data[[#This Row],[Date Actioned]]), DAY(tbl_raw_data[[#This Row],[Date Actioned]]))</f>
        <v>45142</v>
      </c>
      <c r="L1633" s="55" t="str">
        <f>UPPER(TEXT(tbl_raw_data[[#This Row],[Updated_date]],"MMMM"))</f>
        <v>AUGUST</v>
      </c>
      <c r="M1633" s="55" t="str">
        <f>UPPER("Week "&amp;IF(ROUNDUP(DAY(tbl_raw_data[[#This Row],[Updated_date]])/7,0)=5,4,ROUNDUP(DAY(tbl_raw_data[[#This Row],[Updated_date]])/7,0)))</f>
        <v>WEEK 1</v>
      </c>
      <c r="N1633" s="57" t="str">
        <f>UPPER(VLOOKUP(tbl_raw_data[[#This Row],[Analyst]],[1]setting!$A$1:$B$15,2,0))</f>
        <v>HARDIK</v>
      </c>
      <c r="O1633" s="57" t="str">
        <f>UPPER(tbl_raw_data[[#This Row],[Outcome]])</f>
        <v>APPROVE</v>
      </c>
      <c r="P1633" s="57" t="str">
        <f>UPPER(tbl_raw_data[[#This Row],[Queue Name]])</f>
        <v>CONSUMER PRE BUREAU</v>
      </c>
      <c r="Q1633" s="57" t="str">
        <f>IF(tbl_raw_data[[#This Row],[time_taken_in_mins]]&lt;=20,"SLA_MET","SLA_NOT_MET")</f>
        <v>SLA_MET</v>
      </c>
    </row>
    <row r="1634" spans="1:17" ht="15" customHeight="1" x14ac:dyDescent="0.25">
      <c r="A1634" s="5" t="s">
        <v>2106</v>
      </c>
      <c r="B1634" s="12">
        <v>45142.699189814812</v>
      </c>
      <c r="C1634" s="15">
        <v>45142.704409722224</v>
      </c>
      <c r="D1634" s="16" t="s">
        <v>13</v>
      </c>
      <c r="E1634" s="16" t="s">
        <v>9</v>
      </c>
      <c r="F1634" s="16" t="s">
        <v>109</v>
      </c>
      <c r="G1634" s="107" t="s">
        <v>183</v>
      </c>
      <c r="H16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4" s="48">
        <f>tbl_raw_data[[#This Row],[Date Actioned]]-tbl_raw_data[[#This Row],[Date Tagged]]</f>
        <v>5.2199074125383049E-3</v>
      </c>
      <c r="J1634" s="50">
        <f>HOUR(tbl_raw_data[[#This Row],[time_taken]])*60+MINUTE(tbl_raw_data[[#This Row],[time_taken]])+SECOND(tbl_raw_data[[#This Row],[time_taken]])/60</f>
        <v>7.5166666666666666</v>
      </c>
      <c r="K1634" s="54">
        <f>DATE(YEAR(tbl_raw_data[[#This Row],[Date Actioned]]), MONTH(tbl_raw_data[[#This Row],[Date Actioned]]), DAY(tbl_raw_data[[#This Row],[Date Actioned]]))</f>
        <v>45142</v>
      </c>
      <c r="L1634" s="55" t="str">
        <f>UPPER(TEXT(tbl_raw_data[[#This Row],[Updated_date]],"MMMM"))</f>
        <v>AUGUST</v>
      </c>
      <c r="M1634" s="55" t="str">
        <f>UPPER("Week "&amp;IF(ROUNDUP(DAY(tbl_raw_data[[#This Row],[Updated_date]])/7,0)=5,4,ROUNDUP(DAY(tbl_raw_data[[#This Row],[Updated_date]])/7,0)))</f>
        <v>WEEK 1</v>
      </c>
      <c r="N1634" s="57" t="str">
        <f>UPPER(VLOOKUP(tbl_raw_data[[#This Row],[Analyst]],[1]setting!$A$1:$B$15,2,0))</f>
        <v>NAVED</v>
      </c>
      <c r="O1634" s="57" t="str">
        <f>UPPER(tbl_raw_data[[#This Row],[Outcome]])</f>
        <v>APPROVE</v>
      </c>
      <c r="P1634" s="57" t="str">
        <f>UPPER(tbl_raw_data[[#This Row],[Queue Name]])</f>
        <v>CONSUMER PRE BUREAU</v>
      </c>
      <c r="Q1634" s="57" t="str">
        <f>IF(tbl_raw_data[[#This Row],[time_taken_in_mins]]&lt;=20,"SLA_MET","SLA_NOT_MET")</f>
        <v>SLA_MET</v>
      </c>
    </row>
    <row r="1635" spans="1:17" ht="15" customHeight="1" x14ac:dyDescent="0.25">
      <c r="A1635" s="5" t="s">
        <v>1288</v>
      </c>
      <c r="B1635" s="6">
        <v>45142.699930555558</v>
      </c>
      <c r="C1635" s="9">
        <v>45142.704027777778</v>
      </c>
      <c r="D1635" s="10" t="s">
        <v>46</v>
      </c>
      <c r="E1635" s="10" t="s">
        <v>28</v>
      </c>
      <c r="F1635" s="10" t="s">
        <v>18</v>
      </c>
      <c r="G1635" s="108" t="s">
        <v>151</v>
      </c>
      <c r="H16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5" s="48">
        <f>tbl_raw_data[[#This Row],[Date Actioned]]-tbl_raw_data[[#This Row],[Date Tagged]]</f>
        <v>4.0972222195705399E-3</v>
      </c>
      <c r="J1635" s="50">
        <f>HOUR(tbl_raw_data[[#This Row],[time_taken]])*60+MINUTE(tbl_raw_data[[#This Row],[time_taken]])+SECOND(tbl_raw_data[[#This Row],[time_taken]])/60</f>
        <v>5.9</v>
      </c>
      <c r="K1635" s="54">
        <f>DATE(YEAR(tbl_raw_data[[#This Row],[Date Actioned]]), MONTH(tbl_raw_data[[#This Row],[Date Actioned]]), DAY(tbl_raw_data[[#This Row],[Date Actioned]]))</f>
        <v>45142</v>
      </c>
      <c r="L1635" s="55" t="str">
        <f>UPPER(TEXT(tbl_raw_data[[#This Row],[Updated_date]],"MMMM"))</f>
        <v>AUGUST</v>
      </c>
      <c r="M1635" s="55" t="str">
        <f>UPPER("Week "&amp;IF(ROUNDUP(DAY(tbl_raw_data[[#This Row],[Updated_date]])/7,0)=5,4,ROUNDUP(DAY(tbl_raw_data[[#This Row],[Updated_date]])/7,0)))</f>
        <v>WEEK 1</v>
      </c>
      <c r="N1635" s="57" t="str">
        <f>UPPER(VLOOKUP(tbl_raw_data[[#This Row],[Analyst]],[1]setting!$A$1:$B$15,2,0))</f>
        <v>RAJ</v>
      </c>
      <c r="O1635" s="57" t="str">
        <f>UPPER(tbl_raw_data[[#This Row],[Outcome]])</f>
        <v>DECLINE</v>
      </c>
      <c r="P1635" s="57" t="str">
        <f>UPPER(tbl_raw_data[[#This Row],[Queue Name]])</f>
        <v>CONSUMER EXISTING</v>
      </c>
      <c r="Q1635" s="57" t="str">
        <f>IF(tbl_raw_data[[#This Row],[time_taken_in_mins]]&lt;=20,"SLA_MET","SLA_NOT_MET")</f>
        <v>SLA_MET</v>
      </c>
    </row>
    <row r="1636" spans="1:17" ht="15" customHeight="1" x14ac:dyDescent="0.25">
      <c r="A1636" s="5" t="s">
        <v>778</v>
      </c>
      <c r="B1636" s="6">
        <v>45142.701956018522</v>
      </c>
      <c r="C1636" s="9">
        <v>45142.705254629633</v>
      </c>
      <c r="D1636" s="10" t="s">
        <v>8</v>
      </c>
      <c r="E1636" s="10" t="s">
        <v>9</v>
      </c>
      <c r="F1636" s="10" t="s">
        <v>18</v>
      </c>
      <c r="G1636" s="108" t="s">
        <v>779</v>
      </c>
      <c r="H16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36" s="48">
        <f>tbl_raw_data[[#This Row],[Date Actioned]]-tbl_raw_data[[#This Row],[Date Tagged]]</f>
        <v>3.2986111109494232E-3</v>
      </c>
      <c r="J1636" s="50">
        <f>HOUR(tbl_raw_data[[#This Row],[time_taken]])*60+MINUTE(tbl_raw_data[[#This Row],[time_taken]])+SECOND(tbl_raw_data[[#This Row],[time_taken]])/60</f>
        <v>4.75</v>
      </c>
      <c r="K1636" s="54">
        <f>DATE(YEAR(tbl_raw_data[[#This Row],[Date Actioned]]), MONTH(tbl_raw_data[[#This Row],[Date Actioned]]), DAY(tbl_raw_data[[#This Row],[Date Actioned]]))</f>
        <v>45142</v>
      </c>
      <c r="L1636" s="55" t="str">
        <f>UPPER(TEXT(tbl_raw_data[[#This Row],[Updated_date]],"MMMM"))</f>
        <v>AUGUST</v>
      </c>
      <c r="M1636" s="55" t="str">
        <f>UPPER("Week "&amp;IF(ROUNDUP(DAY(tbl_raw_data[[#This Row],[Updated_date]])/7,0)=5,4,ROUNDUP(DAY(tbl_raw_data[[#This Row],[Updated_date]])/7,0)))</f>
        <v>WEEK 1</v>
      </c>
      <c r="N1636" s="57" t="str">
        <f>UPPER(VLOOKUP(tbl_raw_data[[#This Row],[Analyst]],[1]setting!$A$1:$B$15,2,0))</f>
        <v>RAJ</v>
      </c>
      <c r="O1636" s="57" t="str">
        <f>UPPER(tbl_raw_data[[#This Row],[Outcome]])</f>
        <v>WITHDRAW</v>
      </c>
      <c r="P1636" s="57" t="str">
        <f>UPPER(tbl_raw_data[[#This Row],[Queue Name]])</f>
        <v>CONSUMER PRE BUREAU</v>
      </c>
      <c r="Q1636" s="57" t="str">
        <f>IF(tbl_raw_data[[#This Row],[time_taken_in_mins]]&lt;=20,"SLA_MET","SLA_NOT_MET")</f>
        <v>SLA_MET</v>
      </c>
    </row>
    <row r="1637" spans="1:17" ht="15" customHeight="1" x14ac:dyDescent="0.25">
      <c r="A1637" s="11" t="s">
        <v>4151</v>
      </c>
      <c r="B1637" s="6">
        <v>45142.704305555555</v>
      </c>
      <c r="C1637" s="9">
        <v>45142.712268518517</v>
      </c>
      <c r="D1637" s="10" t="s">
        <v>13</v>
      </c>
      <c r="E1637" s="10" t="s">
        <v>41</v>
      </c>
      <c r="F1637" s="10" t="s">
        <v>109</v>
      </c>
      <c r="G1637" s="108" t="s">
        <v>29</v>
      </c>
      <c r="H16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7" s="48">
        <f>tbl_raw_data[[#This Row],[Date Actioned]]-tbl_raw_data[[#This Row],[Date Tagged]]</f>
        <v>7.962962961755693E-3</v>
      </c>
      <c r="J1637" s="50">
        <f>HOUR(tbl_raw_data[[#This Row],[time_taken]])*60+MINUTE(tbl_raw_data[[#This Row],[time_taken]])+SECOND(tbl_raw_data[[#This Row],[time_taken]])/60</f>
        <v>11.466666666666667</v>
      </c>
      <c r="K1637" s="54">
        <f>DATE(YEAR(tbl_raw_data[[#This Row],[Date Actioned]]), MONTH(tbl_raw_data[[#This Row],[Date Actioned]]), DAY(tbl_raw_data[[#This Row],[Date Actioned]]))</f>
        <v>45142</v>
      </c>
      <c r="L1637" s="55" t="str">
        <f>UPPER(TEXT(tbl_raw_data[[#This Row],[Updated_date]],"MMMM"))</f>
        <v>AUGUST</v>
      </c>
      <c r="M1637" s="55" t="str">
        <f>UPPER("Week "&amp;IF(ROUNDUP(DAY(tbl_raw_data[[#This Row],[Updated_date]])/7,0)=5,4,ROUNDUP(DAY(tbl_raw_data[[#This Row],[Updated_date]])/7,0)))</f>
        <v>WEEK 1</v>
      </c>
      <c r="N1637" s="57" t="str">
        <f>UPPER(VLOOKUP(tbl_raw_data[[#This Row],[Analyst]],[1]setting!$A$1:$B$15,2,0))</f>
        <v>NAVED</v>
      </c>
      <c r="O1637" s="57" t="str">
        <f>UPPER(tbl_raw_data[[#This Row],[Outcome]])</f>
        <v>APPROVE</v>
      </c>
      <c r="P1637" s="57" t="str">
        <f>UPPER(tbl_raw_data[[#This Row],[Queue Name]])</f>
        <v>CONSUMER POST BUREAU</v>
      </c>
      <c r="Q1637" s="57" t="str">
        <f>IF(tbl_raw_data[[#This Row],[time_taken_in_mins]]&lt;=20,"SLA_MET","SLA_NOT_MET")</f>
        <v>SLA_MET</v>
      </c>
    </row>
    <row r="1638" spans="1:17" ht="15" customHeight="1" x14ac:dyDescent="0.25">
      <c r="A1638" s="22" t="s">
        <v>60</v>
      </c>
      <c r="B1638" s="12">
        <v>45142.706678240742</v>
      </c>
      <c r="C1638" s="15">
        <v>45142.707789351851</v>
      </c>
      <c r="D1638" s="16" t="s">
        <v>13</v>
      </c>
      <c r="E1638" s="16" t="s">
        <v>9</v>
      </c>
      <c r="F1638" s="16" t="s">
        <v>18</v>
      </c>
      <c r="G1638" s="107" t="s">
        <v>19</v>
      </c>
      <c r="H16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8" s="48">
        <f>tbl_raw_data[[#This Row],[Date Actioned]]-tbl_raw_data[[#This Row],[Date Tagged]]</f>
        <v>1.111111108912155E-3</v>
      </c>
      <c r="J1638" s="50">
        <f>HOUR(tbl_raw_data[[#This Row],[time_taken]])*60+MINUTE(tbl_raw_data[[#This Row],[time_taken]])+SECOND(tbl_raw_data[[#This Row],[time_taken]])/60</f>
        <v>1.6</v>
      </c>
      <c r="K1638" s="54">
        <f>DATE(YEAR(tbl_raw_data[[#This Row],[Date Actioned]]), MONTH(tbl_raw_data[[#This Row],[Date Actioned]]), DAY(tbl_raw_data[[#This Row],[Date Actioned]]))</f>
        <v>45142</v>
      </c>
      <c r="L1638" s="55" t="str">
        <f>UPPER(TEXT(tbl_raw_data[[#This Row],[Updated_date]],"MMMM"))</f>
        <v>AUGUST</v>
      </c>
      <c r="M1638" s="55" t="str">
        <f>UPPER("Week "&amp;IF(ROUNDUP(DAY(tbl_raw_data[[#This Row],[Updated_date]])/7,0)=5,4,ROUNDUP(DAY(tbl_raw_data[[#This Row],[Updated_date]])/7,0)))</f>
        <v>WEEK 1</v>
      </c>
      <c r="N1638" s="57" t="str">
        <f>UPPER(VLOOKUP(tbl_raw_data[[#This Row],[Analyst]],[1]setting!$A$1:$B$15,2,0))</f>
        <v>RAJ</v>
      </c>
      <c r="O1638" s="57" t="str">
        <f>UPPER(tbl_raw_data[[#This Row],[Outcome]])</f>
        <v>APPROVE</v>
      </c>
      <c r="P1638" s="57" t="str">
        <f>UPPER(tbl_raw_data[[#This Row],[Queue Name]])</f>
        <v>CONSUMER PRE BUREAU</v>
      </c>
      <c r="Q1638" s="57" t="str">
        <f>IF(tbl_raw_data[[#This Row],[time_taken_in_mins]]&lt;=20,"SLA_MET","SLA_NOT_MET")</f>
        <v>SLA_MET</v>
      </c>
    </row>
    <row r="1639" spans="1:17" ht="15" customHeight="1" x14ac:dyDescent="0.25">
      <c r="A1639" s="5" t="s">
        <v>6366</v>
      </c>
      <c r="B1639" s="6">
        <v>45142.712094907409</v>
      </c>
      <c r="C1639" s="9">
        <v>45142.725208333337</v>
      </c>
      <c r="D1639" s="10" t="s">
        <v>13</v>
      </c>
      <c r="E1639" s="10" t="s">
        <v>41</v>
      </c>
      <c r="F1639" s="10" t="s">
        <v>14</v>
      </c>
      <c r="G1639" s="108" t="s">
        <v>29</v>
      </c>
      <c r="H16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39" s="48">
        <f>tbl_raw_data[[#This Row],[Date Actioned]]-tbl_raw_data[[#This Row],[Date Tagged]]</f>
        <v>1.3113425928167999E-2</v>
      </c>
      <c r="J1639" s="50">
        <f>HOUR(tbl_raw_data[[#This Row],[time_taken]])*60+MINUTE(tbl_raw_data[[#This Row],[time_taken]])+SECOND(tbl_raw_data[[#This Row],[time_taken]])/60</f>
        <v>18.883333333333333</v>
      </c>
      <c r="K1639" s="54">
        <f>DATE(YEAR(tbl_raw_data[[#This Row],[Date Actioned]]), MONTH(tbl_raw_data[[#This Row],[Date Actioned]]), DAY(tbl_raw_data[[#This Row],[Date Actioned]]))</f>
        <v>45142</v>
      </c>
      <c r="L1639" s="55" t="str">
        <f>UPPER(TEXT(tbl_raw_data[[#This Row],[Updated_date]],"MMMM"))</f>
        <v>AUGUST</v>
      </c>
      <c r="M1639" s="55" t="str">
        <f>UPPER("Week "&amp;IF(ROUNDUP(DAY(tbl_raw_data[[#This Row],[Updated_date]])/7,0)=5,4,ROUNDUP(DAY(tbl_raw_data[[#This Row],[Updated_date]])/7,0)))</f>
        <v>WEEK 1</v>
      </c>
      <c r="N1639" s="57" t="str">
        <f>UPPER(VLOOKUP(tbl_raw_data[[#This Row],[Analyst]],[1]setting!$A$1:$B$15,2,0))</f>
        <v>HARDIK</v>
      </c>
      <c r="O1639" s="57" t="str">
        <f>UPPER(tbl_raw_data[[#This Row],[Outcome]])</f>
        <v>APPROVE</v>
      </c>
      <c r="P1639" s="57" t="str">
        <f>UPPER(tbl_raw_data[[#This Row],[Queue Name]])</f>
        <v>CONSUMER POST BUREAU</v>
      </c>
      <c r="Q1639" s="57" t="str">
        <f>IF(tbl_raw_data[[#This Row],[time_taken_in_mins]]&lt;=20,"SLA_MET","SLA_NOT_MET")</f>
        <v>SLA_MET</v>
      </c>
    </row>
    <row r="1640" spans="1:17" ht="15" customHeight="1" x14ac:dyDescent="0.25">
      <c r="A1640" s="11" t="s">
        <v>1919</v>
      </c>
      <c r="B1640" s="12">
        <v>45142.712476851855</v>
      </c>
      <c r="C1640" s="15">
        <v>45142.717442129629</v>
      </c>
      <c r="D1640" s="16" t="s">
        <v>13</v>
      </c>
      <c r="E1640" s="16" t="s">
        <v>9</v>
      </c>
      <c r="F1640" s="16" t="s">
        <v>109</v>
      </c>
      <c r="G1640" s="107" t="s">
        <v>29</v>
      </c>
      <c r="H16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0" s="48">
        <f>tbl_raw_data[[#This Row],[Date Actioned]]-tbl_raw_data[[#This Row],[Date Tagged]]</f>
        <v>4.9652777743176557E-3</v>
      </c>
      <c r="J1640" s="50">
        <f>HOUR(tbl_raw_data[[#This Row],[time_taken]])*60+MINUTE(tbl_raw_data[[#This Row],[time_taken]])+SECOND(tbl_raw_data[[#This Row],[time_taken]])/60</f>
        <v>7.15</v>
      </c>
      <c r="K1640" s="54">
        <f>DATE(YEAR(tbl_raw_data[[#This Row],[Date Actioned]]), MONTH(tbl_raw_data[[#This Row],[Date Actioned]]), DAY(tbl_raw_data[[#This Row],[Date Actioned]]))</f>
        <v>45142</v>
      </c>
      <c r="L1640" s="55" t="str">
        <f>UPPER(TEXT(tbl_raw_data[[#This Row],[Updated_date]],"MMMM"))</f>
        <v>AUGUST</v>
      </c>
      <c r="M1640" s="55" t="str">
        <f>UPPER("Week "&amp;IF(ROUNDUP(DAY(tbl_raw_data[[#This Row],[Updated_date]])/7,0)=5,4,ROUNDUP(DAY(tbl_raw_data[[#This Row],[Updated_date]])/7,0)))</f>
        <v>WEEK 1</v>
      </c>
      <c r="N1640" s="57" t="str">
        <f>UPPER(VLOOKUP(tbl_raw_data[[#This Row],[Analyst]],[1]setting!$A$1:$B$15,2,0))</f>
        <v>NAVED</v>
      </c>
      <c r="O1640" s="57" t="str">
        <f>UPPER(tbl_raw_data[[#This Row],[Outcome]])</f>
        <v>APPROVE</v>
      </c>
      <c r="P1640" s="57" t="str">
        <f>UPPER(tbl_raw_data[[#This Row],[Queue Name]])</f>
        <v>CONSUMER PRE BUREAU</v>
      </c>
      <c r="Q1640" s="57" t="str">
        <f>IF(tbl_raw_data[[#This Row],[time_taken_in_mins]]&lt;=20,"SLA_MET","SLA_NOT_MET")</f>
        <v>SLA_MET</v>
      </c>
    </row>
    <row r="1641" spans="1:17" ht="15" customHeight="1" x14ac:dyDescent="0.25">
      <c r="A1641" s="11" t="s">
        <v>3293</v>
      </c>
      <c r="B1641" s="12">
        <v>45142.717430555553</v>
      </c>
      <c r="C1641" s="15">
        <v>45142.724212962959</v>
      </c>
      <c r="D1641" s="16" t="s">
        <v>8</v>
      </c>
      <c r="E1641" s="16" t="s">
        <v>9</v>
      </c>
      <c r="F1641" s="16" t="s">
        <v>18</v>
      </c>
      <c r="G1641" s="107" t="s">
        <v>3294</v>
      </c>
      <c r="H16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41" s="48">
        <f>tbl_raw_data[[#This Row],[Date Actioned]]-tbl_raw_data[[#This Row],[Date Tagged]]</f>
        <v>6.7824074067175388E-3</v>
      </c>
      <c r="J1641" s="50">
        <f>HOUR(tbl_raw_data[[#This Row],[time_taken]])*60+MINUTE(tbl_raw_data[[#This Row],[time_taken]])+SECOND(tbl_raw_data[[#This Row],[time_taken]])/60</f>
        <v>9.7666666666666675</v>
      </c>
      <c r="K1641" s="54">
        <f>DATE(YEAR(tbl_raw_data[[#This Row],[Date Actioned]]), MONTH(tbl_raw_data[[#This Row],[Date Actioned]]), DAY(tbl_raw_data[[#This Row],[Date Actioned]]))</f>
        <v>45142</v>
      </c>
      <c r="L1641" s="55" t="str">
        <f>UPPER(TEXT(tbl_raw_data[[#This Row],[Updated_date]],"MMMM"))</f>
        <v>AUGUST</v>
      </c>
      <c r="M1641" s="55" t="str">
        <f>UPPER("Week "&amp;IF(ROUNDUP(DAY(tbl_raw_data[[#This Row],[Updated_date]])/7,0)=5,4,ROUNDUP(DAY(tbl_raw_data[[#This Row],[Updated_date]])/7,0)))</f>
        <v>WEEK 1</v>
      </c>
      <c r="N1641" s="57" t="str">
        <f>UPPER(VLOOKUP(tbl_raw_data[[#This Row],[Analyst]],[1]setting!$A$1:$B$15,2,0))</f>
        <v>RAJ</v>
      </c>
      <c r="O1641" s="57" t="str">
        <f>UPPER(tbl_raw_data[[#This Row],[Outcome]])</f>
        <v>WITHDRAW</v>
      </c>
      <c r="P1641" s="57" t="str">
        <f>UPPER(tbl_raw_data[[#This Row],[Queue Name]])</f>
        <v>CONSUMER PRE BUREAU</v>
      </c>
      <c r="Q1641" s="57" t="str">
        <f>IF(tbl_raw_data[[#This Row],[time_taken_in_mins]]&lt;=20,"SLA_MET","SLA_NOT_MET")</f>
        <v>SLA_MET</v>
      </c>
    </row>
    <row r="1642" spans="1:17" ht="15" customHeight="1" x14ac:dyDescent="0.25">
      <c r="A1642" s="22" t="s">
        <v>1224</v>
      </c>
      <c r="B1642" s="6">
        <v>45142.720879629633</v>
      </c>
      <c r="C1642" s="9">
        <v>45142.724895833337</v>
      </c>
      <c r="D1642" s="10" t="s">
        <v>13</v>
      </c>
      <c r="E1642" s="10" t="s">
        <v>9</v>
      </c>
      <c r="F1642" s="10" t="s">
        <v>109</v>
      </c>
      <c r="G1642" s="108" t="s">
        <v>29</v>
      </c>
      <c r="H16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2" s="48">
        <f>tbl_raw_data[[#This Row],[Date Actioned]]-tbl_raw_data[[#This Row],[Date Tagged]]</f>
        <v>4.016203703940846E-3</v>
      </c>
      <c r="J1642" s="50">
        <f>HOUR(tbl_raw_data[[#This Row],[time_taken]])*60+MINUTE(tbl_raw_data[[#This Row],[time_taken]])+SECOND(tbl_raw_data[[#This Row],[time_taken]])/60</f>
        <v>5.7833333333333332</v>
      </c>
      <c r="K1642" s="54">
        <f>DATE(YEAR(tbl_raw_data[[#This Row],[Date Actioned]]), MONTH(tbl_raw_data[[#This Row],[Date Actioned]]), DAY(tbl_raw_data[[#This Row],[Date Actioned]]))</f>
        <v>45142</v>
      </c>
      <c r="L1642" s="55" t="str">
        <f>UPPER(TEXT(tbl_raw_data[[#This Row],[Updated_date]],"MMMM"))</f>
        <v>AUGUST</v>
      </c>
      <c r="M1642" s="55" t="str">
        <f>UPPER("Week "&amp;IF(ROUNDUP(DAY(tbl_raw_data[[#This Row],[Updated_date]])/7,0)=5,4,ROUNDUP(DAY(tbl_raw_data[[#This Row],[Updated_date]])/7,0)))</f>
        <v>WEEK 1</v>
      </c>
      <c r="N1642" s="57" t="str">
        <f>UPPER(VLOOKUP(tbl_raw_data[[#This Row],[Analyst]],[1]setting!$A$1:$B$15,2,0))</f>
        <v>NAVED</v>
      </c>
      <c r="O1642" s="57" t="str">
        <f>UPPER(tbl_raw_data[[#This Row],[Outcome]])</f>
        <v>APPROVE</v>
      </c>
      <c r="P1642" s="57" t="str">
        <f>UPPER(tbl_raw_data[[#This Row],[Queue Name]])</f>
        <v>CONSUMER PRE BUREAU</v>
      </c>
      <c r="Q1642" s="57" t="str">
        <f>IF(tbl_raw_data[[#This Row],[time_taken_in_mins]]&lt;=20,"SLA_MET","SLA_NOT_MET")</f>
        <v>SLA_MET</v>
      </c>
    </row>
    <row r="1643" spans="1:17" ht="15" customHeight="1" x14ac:dyDescent="0.25">
      <c r="A1643" s="5" t="s">
        <v>1180</v>
      </c>
      <c r="B1643" s="12">
        <v>45142.72278935185</v>
      </c>
      <c r="C1643" s="15">
        <v>45142.726736111108</v>
      </c>
      <c r="D1643" s="16" t="s">
        <v>13</v>
      </c>
      <c r="E1643" s="16" t="s">
        <v>28</v>
      </c>
      <c r="F1643" s="16" t="s">
        <v>18</v>
      </c>
      <c r="G1643" s="107" t="s">
        <v>29</v>
      </c>
      <c r="H16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3" s="48">
        <f>tbl_raw_data[[#This Row],[Date Actioned]]-tbl_raw_data[[#This Row],[Date Tagged]]</f>
        <v>3.9467592578148469E-3</v>
      </c>
      <c r="J1643" s="50">
        <f>HOUR(tbl_raw_data[[#This Row],[time_taken]])*60+MINUTE(tbl_raw_data[[#This Row],[time_taken]])+SECOND(tbl_raw_data[[#This Row],[time_taken]])/60</f>
        <v>5.6833333333333336</v>
      </c>
      <c r="K1643" s="54">
        <f>DATE(YEAR(tbl_raw_data[[#This Row],[Date Actioned]]), MONTH(tbl_raw_data[[#This Row],[Date Actioned]]), DAY(tbl_raw_data[[#This Row],[Date Actioned]]))</f>
        <v>45142</v>
      </c>
      <c r="L1643" s="55" t="str">
        <f>UPPER(TEXT(tbl_raw_data[[#This Row],[Updated_date]],"MMMM"))</f>
        <v>AUGUST</v>
      </c>
      <c r="M1643" s="55" t="str">
        <f>UPPER("Week "&amp;IF(ROUNDUP(DAY(tbl_raw_data[[#This Row],[Updated_date]])/7,0)=5,4,ROUNDUP(DAY(tbl_raw_data[[#This Row],[Updated_date]])/7,0)))</f>
        <v>WEEK 1</v>
      </c>
      <c r="N1643" s="57" t="str">
        <f>UPPER(VLOOKUP(tbl_raw_data[[#This Row],[Analyst]],[1]setting!$A$1:$B$15,2,0))</f>
        <v>RAJ</v>
      </c>
      <c r="O1643" s="57" t="str">
        <f>UPPER(tbl_raw_data[[#This Row],[Outcome]])</f>
        <v>APPROVE</v>
      </c>
      <c r="P1643" s="57" t="str">
        <f>UPPER(tbl_raw_data[[#This Row],[Queue Name]])</f>
        <v>CONSUMER EXISTING</v>
      </c>
      <c r="Q1643" s="57" t="str">
        <f>IF(tbl_raw_data[[#This Row],[time_taken_in_mins]]&lt;=20,"SLA_MET","SLA_NOT_MET")</f>
        <v>SLA_MET</v>
      </c>
    </row>
    <row r="1644" spans="1:17" ht="15" customHeight="1" x14ac:dyDescent="0.25">
      <c r="A1644" s="11" t="s">
        <v>594</v>
      </c>
      <c r="B1644" s="6">
        <v>45142.734247685185</v>
      </c>
      <c r="C1644" s="7">
        <v>45142.737222222226</v>
      </c>
      <c r="D1644" s="8" t="s">
        <v>29</v>
      </c>
      <c r="E1644" s="10" t="s">
        <v>28</v>
      </c>
      <c r="F1644" s="8" t="s">
        <v>73</v>
      </c>
      <c r="G1644" s="109"/>
      <c r="H16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44" s="48">
        <f>tbl_raw_data[[#This Row],[Date Actioned]]-tbl_raw_data[[#This Row],[Date Tagged]]</f>
        <v>2.9745370411546901E-3</v>
      </c>
      <c r="J1644" s="50">
        <f>HOUR(tbl_raw_data[[#This Row],[time_taken]])*60+MINUTE(tbl_raw_data[[#This Row],[time_taken]])+SECOND(tbl_raw_data[[#This Row],[time_taken]])/60</f>
        <v>4.2833333333333332</v>
      </c>
      <c r="K1644" s="54">
        <f>DATE(YEAR(tbl_raw_data[[#This Row],[Date Actioned]]), MONTH(tbl_raw_data[[#This Row],[Date Actioned]]), DAY(tbl_raw_data[[#This Row],[Date Actioned]]))</f>
        <v>45142</v>
      </c>
      <c r="L1644" s="55" t="str">
        <f>UPPER(TEXT(tbl_raw_data[[#This Row],[Updated_date]],"MMMM"))</f>
        <v>AUGUST</v>
      </c>
      <c r="M1644" s="55" t="str">
        <f>UPPER("Week "&amp;IF(ROUNDUP(DAY(tbl_raw_data[[#This Row],[Updated_date]])/7,0)=5,4,ROUNDUP(DAY(tbl_raw_data[[#This Row],[Updated_date]])/7,0)))</f>
        <v>WEEK 1</v>
      </c>
      <c r="N1644" s="57" t="str">
        <f>UPPER(VLOOKUP(tbl_raw_data[[#This Row],[Analyst]],[1]setting!$A$1:$B$15,2,0))</f>
        <v>SHAHID</v>
      </c>
      <c r="O1644" s="57" t="str">
        <f>UPPER(tbl_raw_data[[#This Row],[Outcome]])</f>
        <v>APPROVE</v>
      </c>
      <c r="P1644" s="57" t="str">
        <f>UPPER(tbl_raw_data[[#This Row],[Queue Name]])</f>
        <v>CONSUMER EXISTING</v>
      </c>
      <c r="Q1644" s="57" t="str">
        <f>IF(tbl_raw_data[[#This Row],[time_taken_in_mins]]&lt;=20,"SLA_MET","SLA_NOT_MET")</f>
        <v>SLA_MET</v>
      </c>
    </row>
    <row r="1645" spans="1:17" ht="15" customHeight="1" x14ac:dyDescent="0.25">
      <c r="A1645" s="22" t="s">
        <v>586</v>
      </c>
      <c r="B1645" s="12">
        <v>45142.740219907406</v>
      </c>
      <c r="C1645" s="15">
        <v>45142.74318287037</v>
      </c>
      <c r="D1645" s="16" t="s">
        <v>13</v>
      </c>
      <c r="E1645" s="16" t="s">
        <v>28</v>
      </c>
      <c r="F1645" s="16" t="s">
        <v>109</v>
      </c>
      <c r="G1645" s="107" t="s">
        <v>29</v>
      </c>
      <c r="H16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5" s="48">
        <f>tbl_raw_data[[#This Row],[Date Actioned]]-tbl_raw_data[[#This Row],[Date Tagged]]</f>
        <v>2.9629629643750377E-3</v>
      </c>
      <c r="J1645" s="50">
        <f>HOUR(tbl_raw_data[[#This Row],[time_taken]])*60+MINUTE(tbl_raw_data[[#This Row],[time_taken]])+SECOND(tbl_raw_data[[#This Row],[time_taken]])/60</f>
        <v>4.2666666666666666</v>
      </c>
      <c r="K1645" s="54">
        <f>DATE(YEAR(tbl_raw_data[[#This Row],[Date Actioned]]), MONTH(tbl_raw_data[[#This Row],[Date Actioned]]), DAY(tbl_raw_data[[#This Row],[Date Actioned]]))</f>
        <v>45142</v>
      </c>
      <c r="L1645" s="55" t="str">
        <f>UPPER(TEXT(tbl_raw_data[[#This Row],[Updated_date]],"MMMM"))</f>
        <v>AUGUST</v>
      </c>
      <c r="M1645" s="55" t="str">
        <f>UPPER("Week "&amp;IF(ROUNDUP(DAY(tbl_raw_data[[#This Row],[Updated_date]])/7,0)=5,4,ROUNDUP(DAY(tbl_raw_data[[#This Row],[Updated_date]])/7,0)))</f>
        <v>WEEK 1</v>
      </c>
      <c r="N1645" s="57" t="str">
        <f>UPPER(VLOOKUP(tbl_raw_data[[#This Row],[Analyst]],[1]setting!$A$1:$B$15,2,0))</f>
        <v>NAVED</v>
      </c>
      <c r="O1645" s="57" t="str">
        <f>UPPER(tbl_raw_data[[#This Row],[Outcome]])</f>
        <v>APPROVE</v>
      </c>
      <c r="P1645" s="57" t="str">
        <f>UPPER(tbl_raw_data[[#This Row],[Queue Name]])</f>
        <v>CONSUMER EXISTING</v>
      </c>
      <c r="Q1645" s="57" t="str">
        <f>IF(tbl_raw_data[[#This Row],[time_taken_in_mins]]&lt;=20,"SLA_MET","SLA_NOT_MET")</f>
        <v>SLA_MET</v>
      </c>
    </row>
    <row r="1646" spans="1:17" ht="15" customHeight="1" x14ac:dyDescent="0.25">
      <c r="A1646" s="5" t="s">
        <v>304</v>
      </c>
      <c r="B1646" s="6">
        <v>45142.743888888886</v>
      </c>
      <c r="C1646" s="9">
        <v>45142.746122685188</v>
      </c>
      <c r="D1646" s="10" t="s">
        <v>13</v>
      </c>
      <c r="E1646" s="10" t="s">
        <v>41</v>
      </c>
      <c r="F1646" s="10" t="s">
        <v>18</v>
      </c>
      <c r="G1646" s="108" t="s">
        <v>67</v>
      </c>
      <c r="H16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6" s="48">
        <f>tbl_raw_data[[#This Row],[Date Actioned]]-tbl_raw_data[[#This Row],[Date Tagged]]</f>
        <v>2.2337963018799201E-3</v>
      </c>
      <c r="J1646" s="50">
        <f>HOUR(tbl_raw_data[[#This Row],[time_taken]])*60+MINUTE(tbl_raw_data[[#This Row],[time_taken]])+SECOND(tbl_raw_data[[#This Row],[time_taken]])/60</f>
        <v>3.2166666666666668</v>
      </c>
      <c r="K1646" s="54">
        <f>DATE(YEAR(tbl_raw_data[[#This Row],[Date Actioned]]), MONTH(tbl_raw_data[[#This Row],[Date Actioned]]), DAY(tbl_raw_data[[#This Row],[Date Actioned]]))</f>
        <v>45142</v>
      </c>
      <c r="L1646" s="55" t="str">
        <f>UPPER(TEXT(tbl_raw_data[[#This Row],[Updated_date]],"MMMM"))</f>
        <v>AUGUST</v>
      </c>
      <c r="M1646" s="55" t="str">
        <f>UPPER("Week "&amp;IF(ROUNDUP(DAY(tbl_raw_data[[#This Row],[Updated_date]])/7,0)=5,4,ROUNDUP(DAY(tbl_raw_data[[#This Row],[Updated_date]])/7,0)))</f>
        <v>WEEK 1</v>
      </c>
      <c r="N1646" s="57" t="str">
        <f>UPPER(VLOOKUP(tbl_raw_data[[#This Row],[Analyst]],[1]setting!$A$1:$B$15,2,0))</f>
        <v>RAJ</v>
      </c>
      <c r="O1646" s="57" t="str">
        <f>UPPER(tbl_raw_data[[#This Row],[Outcome]])</f>
        <v>APPROVE</v>
      </c>
      <c r="P1646" s="57" t="str">
        <f>UPPER(tbl_raw_data[[#This Row],[Queue Name]])</f>
        <v>CONSUMER POST BUREAU</v>
      </c>
      <c r="Q1646" s="57" t="str">
        <f>IF(tbl_raw_data[[#This Row],[time_taken_in_mins]]&lt;=20,"SLA_MET","SLA_NOT_MET")</f>
        <v>SLA_MET</v>
      </c>
    </row>
    <row r="1647" spans="1:17" ht="15" customHeight="1" x14ac:dyDescent="0.25">
      <c r="A1647" s="11" t="s">
        <v>427</v>
      </c>
      <c r="B1647" s="12">
        <v>45142.746701388889</v>
      </c>
      <c r="C1647" s="15">
        <v>45142.74931712963</v>
      </c>
      <c r="D1647" s="16" t="s">
        <v>13</v>
      </c>
      <c r="E1647" s="16" t="s">
        <v>28</v>
      </c>
      <c r="F1647" s="16" t="s">
        <v>14</v>
      </c>
      <c r="G1647" s="107" t="s">
        <v>29</v>
      </c>
      <c r="H16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7" s="48">
        <f>tbl_raw_data[[#This Row],[Date Actioned]]-tbl_raw_data[[#This Row],[Date Tagged]]</f>
        <v>2.6157407410209998E-3</v>
      </c>
      <c r="J1647" s="50">
        <f>HOUR(tbl_raw_data[[#This Row],[time_taken]])*60+MINUTE(tbl_raw_data[[#This Row],[time_taken]])+SECOND(tbl_raw_data[[#This Row],[time_taken]])/60</f>
        <v>3.7666666666666666</v>
      </c>
      <c r="K1647" s="54">
        <f>DATE(YEAR(tbl_raw_data[[#This Row],[Date Actioned]]), MONTH(tbl_raw_data[[#This Row],[Date Actioned]]), DAY(tbl_raw_data[[#This Row],[Date Actioned]]))</f>
        <v>45142</v>
      </c>
      <c r="L1647" s="55" t="str">
        <f>UPPER(TEXT(tbl_raw_data[[#This Row],[Updated_date]],"MMMM"))</f>
        <v>AUGUST</v>
      </c>
      <c r="M1647" s="55" t="str">
        <f>UPPER("Week "&amp;IF(ROUNDUP(DAY(tbl_raw_data[[#This Row],[Updated_date]])/7,0)=5,4,ROUNDUP(DAY(tbl_raw_data[[#This Row],[Updated_date]])/7,0)))</f>
        <v>WEEK 1</v>
      </c>
      <c r="N1647" s="57" t="str">
        <f>UPPER(VLOOKUP(tbl_raw_data[[#This Row],[Analyst]],[1]setting!$A$1:$B$15,2,0))</f>
        <v>HARDIK</v>
      </c>
      <c r="O1647" s="57" t="str">
        <f>UPPER(tbl_raw_data[[#This Row],[Outcome]])</f>
        <v>APPROVE</v>
      </c>
      <c r="P1647" s="57" t="str">
        <f>UPPER(tbl_raw_data[[#This Row],[Queue Name]])</f>
        <v>CONSUMER EXISTING</v>
      </c>
      <c r="Q1647" s="57" t="str">
        <f>IF(tbl_raw_data[[#This Row],[time_taken_in_mins]]&lt;=20,"SLA_MET","SLA_NOT_MET")</f>
        <v>SLA_MET</v>
      </c>
    </row>
    <row r="1648" spans="1:17" ht="15" customHeight="1" x14ac:dyDescent="0.25">
      <c r="A1648" s="22" t="s">
        <v>3477</v>
      </c>
      <c r="B1648" s="6">
        <v>45142.749756944446</v>
      </c>
      <c r="C1648" s="9">
        <v>45142.75675925926</v>
      </c>
      <c r="D1648" s="10" t="s">
        <v>8</v>
      </c>
      <c r="E1648" s="10" t="s">
        <v>9</v>
      </c>
      <c r="F1648" s="10" t="s">
        <v>109</v>
      </c>
      <c r="G1648" s="108" t="s">
        <v>11</v>
      </c>
      <c r="H16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48" s="48">
        <f>tbl_raw_data[[#This Row],[Date Actioned]]-tbl_raw_data[[#This Row],[Date Tagged]]</f>
        <v>7.0023148145992309E-3</v>
      </c>
      <c r="J1648" s="50">
        <f>HOUR(tbl_raw_data[[#This Row],[time_taken]])*60+MINUTE(tbl_raw_data[[#This Row],[time_taken]])+SECOND(tbl_raw_data[[#This Row],[time_taken]])/60</f>
        <v>10.083333333333334</v>
      </c>
      <c r="K1648" s="54">
        <f>DATE(YEAR(tbl_raw_data[[#This Row],[Date Actioned]]), MONTH(tbl_raw_data[[#This Row],[Date Actioned]]), DAY(tbl_raw_data[[#This Row],[Date Actioned]]))</f>
        <v>45142</v>
      </c>
      <c r="L1648" s="55" t="str">
        <f>UPPER(TEXT(tbl_raw_data[[#This Row],[Updated_date]],"MMMM"))</f>
        <v>AUGUST</v>
      </c>
      <c r="M1648" s="55" t="str">
        <f>UPPER("Week "&amp;IF(ROUNDUP(DAY(tbl_raw_data[[#This Row],[Updated_date]])/7,0)=5,4,ROUNDUP(DAY(tbl_raw_data[[#This Row],[Updated_date]])/7,0)))</f>
        <v>WEEK 1</v>
      </c>
      <c r="N1648" s="57" t="str">
        <f>UPPER(VLOOKUP(tbl_raw_data[[#This Row],[Analyst]],[1]setting!$A$1:$B$15,2,0))</f>
        <v>NAVED</v>
      </c>
      <c r="O1648" s="57" t="str">
        <f>UPPER(tbl_raw_data[[#This Row],[Outcome]])</f>
        <v>WITHDRAW</v>
      </c>
      <c r="P1648" s="57" t="str">
        <f>UPPER(tbl_raw_data[[#This Row],[Queue Name]])</f>
        <v>CONSUMER PRE BUREAU</v>
      </c>
      <c r="Q1648" s="57" t="str">
        <f>IF(tbl_raw_data[[#This Row],[time_taken_in_mins]]&lt;=20,"SLA_MET","SLA_NOT_MET")</f>
        <v>SLA_MET</v>
      </c>
    </row>
    <row r="1649" spans="1:17" ht="15" customHeight="1" x14ac:dyDescent="0.25">
      <c r="A1649" s="11" t="s">
        <v>1432</v>
      </c>
      <c r="B1649" s="12">
        <v>45142.760601851849</v>
      </c>
      <c r="C1649" s="15">
        <v>45142.76494212963</v>
      </c>
      <c r="D1649" s="16" t="s">
        <v>46</v>
      </c>
      <c r="E1649" s="16" t="s">
        <v>41</v>
      </c>
      <c r="F1649" s="16" t="s">
        <v>18</v>
      </c>
      <c r="G1649" s="107" t="s">
        <v>1433</v>
      </c>
      <c r="H16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49" s="48">
        <f>tbl_raw_data[[#This Row],[Date Actioned]]-tbl_raw_data[[#This Row],[Date Tagged]]</f>
        <v>4.3402777810115367E-3</v>
      </c>
      <c r="J1649" s="50">
        <f>HOUR(tbl_raw_data[[#This Row],[time_taken]])*60+MINUTE(tbl_raw_data[[#This Row],[time_taken]])+SECOND(tbl_raw_data[[#This Row],[time_taken]])/60</f>
        <v>6.25</v>
      </c>
      <c r="K1649" s="54">
        <f>DATE(YEAR(tbl_raw_data[[#This Row],[Date Actioned]]), MONTH(tbl_raw_data[[#This Row],[Date Actioned]]), DAY(tbl_raw_data[[#This Row],[Date Actioned]]))</f>
        <v>45142</v>
      </c>
      <c r="L1649" s="55" t="str">
        <f>UPPER(TEXT(tbl_raw_data[[#This Row],[Updated_date]],"MMMM"))</f>
        <v>AUGUST</v>
      </c>
      <c r="M1649" s="55" t="str">
        <f>UPPER("Week "&amp;IF(ROUNDUP(DAY(tbl_raw_data[[#This Row],[Updated_date]])/7,0)=5,4,ROUNDUP(DAY(tbl_raw_data[[#This Row],[Updated_date]])/7,0)))</f>
        <v>WEEK 1</v>
      </c>
      <c r="N1649" s="57" t="str">
        <f>UPPER(VLOOKUP(tbl_raw_data[[#This Row],[Analyst]],[1]setting!$A$1:$B$15,2,0))</f>
        <v>RAJ</v>
      </c>
      <c r="O1649" s="57" t="str">
        <f>UPPER(tbl_raw_data[[#This Row],[Outcome]])</f>
        <v>DECLINE</v>
      </c>
      <c r="P1649" s="57" t="str">
        <f>UPPER(tbl_raw_data[[#This Row],[Queue Name]])</f>
        <v>CONSUMER POST BUREAU</v>
      </c>
      <c r="Q1649" s="57" t="str">
        <f>IF(tbl_raw_data[[#This Row],[time_taken_in_mins]]&lt;=20,"SLA_MET","SLA_NOT_MET")</f>
        <v>SLA_MET</v>
      </c>
    </row>
    <row r="1650" spans="1:17" ht="15" customHeight="1" x14ac:dyDescent="0.25">
      <c r="A1650" s="5" t="s">
        <v>361</v>
      </c>
      <c r="B1650" s="12">
        <v>45142.774131944447</v>
      </c>
      <c r="C1650" s="15">
        <v>45142.776562500003</v>
      </c>
      <c r="D1650" s="16" t="s">
        <v>8</v>
      </c>
      <c r="E1650" s="16" t="s">
        <v>41</v>
      </c>
      <c r="F1650" s="16" t="s">
        <v>109</v>
      </c>
      <c r="G1650" s="107" t="s">
        <v>362</v>
      </c>
      <c r="H16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0" s="48">
        <f>tbl_raw_data[[#This Row],[Date Actioned]]-tbl_raw_data[[#This Row],[Date Tagged]]</f>
        <v>2.4305555562023073E-3</v>
      </c>
      <c r="J1650" s="50">
        <f>HOUR(tbl_raw_data[[#This Row],[time_taken]])*60+MINUTE(tbl_raw_data[[#This Row],[time_taken]])+SECOND(tbl_raw_data[[#This Row],[time_taken]])/60</f>
        <v>3.5</v>
      </c>
      <c r="K1650" s="54">
        <f>DATE(YEAR(tbl_raw_data[[#This Row],[Date Actioned]]), MONTH(tbl_raw_data[[#This Row],[Date Actioned]]), DAY(tbl_raw_data[[#This Row],[Date Actioned]]))</f>
        <v>45142</v>
      </c>
      <c r="L1650" s="55" t="str">
        <f>UPPER(TEXT(tbl_raw_data[[#This Row],[Updated_date]],"MMMM"))</f>
        <v>AUGUST</v>
      </c>
      <c r="M1650" s="55" t="str">
        <f>UPPER("Week "&amp;IF(ROUNDUP(DAY(tbl_raw_data[[#This Row],[Updated_date]])/7,0)=5,4,ROUNDUP(DAY(tbl_raw_data[[#This Row],[Updated_date]])/7,0)))</f>
        <v>WEEK 1</v>
      </c>
      <c r="N1650" s="57" t="str">
        <f>UPPER(VLOOKUP(tbl_raw_data[[#This Row],[Analyst]],[1]setting!$A$1:$B$15,2,0))</f>
        <v>NAVED</v>
      </c>
      <c r="O1650" s="57" t="str">
        <f>UPPER(tbl_raw_data[[#This Row],[Outcome]])</f>
        <v>WITHDRAW</v>
      </c>
      <c r="P1650" s="57" t="str">
        <f>UPPER(tbl_raw_data[[#This Row],[Queue Name]])</f>
        <v>CONSUMER POST BUREAU</v>
      </c>
      <c r="Q1650" s="57" t="str">
        <f>IF(tbl_raw_data[[#This Row],[time_taken_in_mins]]&lt;=20,"SLA_MET","SLA_NOT_MET")</f>
        <v>SLA_MET</v>
      </c>
    </row>
    <row r="1651" spans="1:17" ht="15" customHeight="1" x14ac:dyDescent="0.25">
      <c r="A1651" s="22" t="s">
        <v>3760</v>
      </c>
      <c r="B1651" s="6">
        <v>45142.790451388886</v>
      </c>
      <c r="C1651" s="9">
        <v>45142.797835648147</v>
      </c>
      <c r="D1651" s="10" t="s">
        <v>13</v>
      </c>
      <c r="E1651" s="10" t="s">
        <v>41</v>
      </c>
      <c r="F1651" s="10" t="s">
        <v>109</v>
      </c>
      <c r="G1651" s="108" t="s">
        <v>67</v>
      </c>
      <c r="H16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1" s="48">
        <f>tbl_raw_data[[#This Row],[Date Actioned]]-tbl_raw_data[[#This Row],[Date Tagged]]</f>
        <v>7.3842592610162683E-3</v>
      </c>
      <c r="J1651" s="50">
        <f>HOUR(tbl_raw_data[[#This Row],[time_taken]])*60+MINUTE(tbl_raw_data[[#This Row],[time_taken]])+SECOND(tbl_raw_data[[#This Row],[time_taken]])/60</f>
        <v>10.633333333333333</v>
      </c>
      <c r="K1651" s="54">
        <f>DATE(YEAR(tbl_raw_data[[#This Row],[Date Actioned]]), MONTH(tbl_raw_data[[#This Row],[Date Actioned]]), DAY(tbl_raw_data[[#This Row],[Date Actioned]]))</f>
        <v>45142</v>
      </c>
      <c r="L1651" s="55" t="str">
        <f>UPPER(TEXT(tbl_raw_data[[#This Row],[Updated_date]],"MMMM"))</f>
        <v>AUGUST</v>
      </c>
      <c r="M1651" s="55" t="str">
        <f>UPPER("Week "&amp;IF(ROUNDUP(DAY(tbl_raw_data[[#This Row],[Updated_date]])/7,0)=5,4,ROUNDUP(DAY(tbl_raw_data[[#This Row],[Updated_date]])/7,0)))</f>
        <v>WEEK 1</v>
      </c>
      <c r="N1651" s="57" t="str">
        <f>UPPER(VLOOKUP(tbl_raw_data[[#This Row],[Analyst]],[1]setting!$A$1:$B$15,2,0))</f>
        <v>NAVED</v>
      </c>
      <c r="O1651" s="57" t="str">
        <f>UPPER(tbl_raw_data[[#This Row],[Outcome]])</f>
        <v>APPROVE</v>
      </c>
      <c r="P1651" s="57" t="str">
        <f>UPPER(tbl_raw_data[[#This Row],[Queue Name]])</f>
        <v>CONSUMER POST BUREAU</v>
      </c>
      <c r="Q1651" s="57" t="str">
        <f>IF(tbl_raw_data[[#This Row],[time_taken_in_mins]]&lt;=20,"SLA_MET","SLA_NOT_MET")</f>
        <v>SLA_MET</v>
      </c>
    </row>
    <row r="1652" spans="1:17" ht="15" customHeight="1" x14ac:dyDescent="0.25">
      <c r="A1652" s="11" t="s">
        <v>7335</v>
      </c>
      <c r="B1652" s="6">
        <v>45142.849444444444</v>
      </c>
      <c r="C1652" s="7">
        <v>45143.362326388888</v>
      </c>
      <c r="D1652" s="8" t="s">
        <v>40</v>
      </c>
      <c r="E1652" s="10" t="s">
        <v>41</v>
      </c>
      <c r="F1652" s="8" t="s">
        <v>228</v>
      </c>
      <c r="G1652" s="109"/>
      <c r="H16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52" s="48">
        <f>tbl_raw_data[[#This Row],[Date Actioned]]-tbl_raw_data[[#This Row],[Date Tagged]]</f>
        <v>0.51288194444350665</v>
      </c>
      <c r="J1652" s="50">
        <f>HOUR(tbl_raw_data[[#This Row],[time_taken]])*60+MINUTE(tbl_raw_data[[#This Row],[time_taken]])+SECOND(tbl_raw_data[[#This Row],[time_taken]])/60</f>
        <v>738.55</v>
      </c>
      <c r="K1652" s="54">
        <f>DATE(YEAR(tbl_raw_data[[#This Row],[Date Actioned]]), MONTH(tbl_raw_data[[#This Row],[Date Actioned]]), DAY(tbl_raw_data[[#This Row],[Date Actioned]]))</f>
        <v>45143</v>
      </c>
      <c r="L1652" s="55" t="str">
        <f>UPPER(TEXT(tbl_raw_data[[#This Row],[Updated_date]],"MMMM"))</f>
        <v>AUGUST</v>
      </c>
      <c r="M1652" s="55" t="str">
        <f>UPPER("Week "&amp;IF(ROUNDUP(DAY(tbl_raw_data[[#This Row],[Updated_date]])/7,0)=5,4,ROUNDUP(DAY(tbl_raw_data[[#This Row],[Updated_date]])/7,0)))</f>
        <v>WEEK 1</v>
      </c>
      <c r="N1652" s="57" t="str">
        <f>UPPER(VLOOKUP(tbl_raw_data[[#This Row],[Analyst]],[1]setting!$A$1:$B$15,2,0))</f>
        <v>OUADIR</v>
      </c>
      <c r="O1652" s="57" t="str">
        <f>UPPER(tbl_raw_data[[#This Row],[Outcome]])</f>
        <v>WITHDRAW</v>
      </c>
      <c r="P1652" s="57" t="str">
        <f>UPPER(tbl_raw_data[[#This Row],[Queue Name]])</f>
        <v>CONSUMER POST BUREAU</v>
      </c>
      <c r="Q1652" s="57" t="str">
        <f>IF(tbl_raw_data[[#This Row],[time_taken_in_mins]]&lt;=20,"SLA_MET","SLA_NOT_MET")</f>
        <v>SLA_NOT_MET</v>
      </c>
    </row>
    <row r="1653" spans="1:17" ht="15" customHeight="1" x14ac:dyDescent="0.25">
      <c r="A1653" s="22" t="s">
        <v>2696</v>
      </c>
      <c r="B1653" s="12">
        <v>45143.415046296293</v>
      </c>
      <c r="C1653" s="15">
        <v>45143.420960648145</v>
      </c>
      <c r="D1653" s="16" t="s">
        <v>13</v>
      </c>
      <c r="E1653" s="16" t="s">
        <v>28</v>
      </c>
      <c r="F1653" s="16" t="s">
        <v>14</v>
      </c>
      <c r="G1653" s="107" t="s">
        <v>53</v>
      </c>
      <c r="H16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3" s="48">
        <f>tbl_raw_data[[#This Row],[Date Actioned]]-tbl_raw_data[[#This Row],[Date Tagged]]</f>
        <v>5.914351851970423E-3</v>
      </c>
      <c r="J1653" s="50">
        <f>HOUR(tbl_raw_data[[#This Row],[time_taken]])*60+MINUTE(tbl_raw_data[[#This Row],[time_taken]])+SECOND(tbl_raw_data[[#This Row],[time_taken]])/60</f>
        <v>8.5166666666666675</v>
      </c>
      <c r="K1653" s="54">
        <f>DATE(YEAR(tbl_raw_data[[#This Row],[Date Actioned]]), MONTH(tbl_raw_data[[#This Row],[Date Actioned]]), DAY(tbl_raw_data[[#This Row],[Date Actioned]]))</f>
        <v>45143</v>
      </c>
      <c r="L1653" s="55" t="str">
        <f>UPPER(TEXT(tbl_raw_data[[#This Row],[Updated_date]],"MMMM"))</f>
        <v>AUGUST</v>
      </c>
      <c r="M1653" s="55" t="str">
        <f>UPPER("Week "&amp;IF(ROUNDUP(DAY(tbl_raw_data[[#This Row],[Updated_date]])/7,0)=5,4,ROUNDUP(DAY(tbl_raw_data[[#This Row],[Updated_date]])/7,0)))</f>
        <v>WEEK 1</v>
      </c>
      <c r="N1653" s="57" t="str">
        <f>UPPER(VLOOKUP(tbl_raw_data[[#This Row],[Analyst]],[1]setting!$A$1:$B$15,2,0))</f>
        <v>HARDIK</v>
      </c>
      <c r="O1653" s="57" t="str">
        <f>UPPER(tbl_raw_data[[#This Row],[Outcome]])</f>
        <v>APPROVE</v>
      </c>
      <c r="P1653" s="57" t="str">
        <f>UPPER(tbl_raw_data[[#This Row],[Queue Name]])</f>
        <v>CONSUMER EXISTING</v>
      </c>
      <c r="Q1653" s="57" t="str">
        <f>IF(tbl_raw_data[[#This Row],[time_taken_in_mins]]&lt;=20,"SLA_MET","SLA_NOT_MET")</f>
        <v>SLA_MET</v>
      </c>
    </row>
    <row r="1654" spans="1:17" ht="15" customHeight="1" x14ac:dyDescent="0.25">
      <c r="A1654" s="5" t="s">
        <v>43</v>
      </c>
      <c r="B1654" s="12">
        <v>45143.421041666668</v>
      </c>
      <c r="C1654" s="15">
        <v>45143.422094907408</v>
      </c>
      <c r="D1654" s="16" t="s">
        <v>8</v>
      </c>
      <c r="E1654" s="16" t="s">
        <v>9</v>
      </c>
      <c r="F1654" s="16" t="s">
        <v>18</v>
      </c>
      <c r="G1654" s="107" t="s">
        <v>44</v>
      </c>
      <c r="H16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4" s="48">
        <f>tbl_raw_data[[#This Row],[Date Actioned]]-tbl_raw_data[[#This Row],[Date Tagged]]</f>
        <v>1.0532407395658083E-3</v>
      </c>
      <c r="J1654" s="50">
        <f>HOUR(tbl_raw_data[[#This Row],[time_taken]])*60+MINUTE(tbl_raw_data[[#This Row],[time_taken]])+SECOND(tbl_raw_data[[#This Row],[time_taken]])/60</f>
        <v>1.5166666666666666</v>
      </c>
      <c r="K1654" s="54">
        <f>DATE(YEAR(tbl_raw_data[[#This Row],[Date Actioned]]), MONTH(tbl_raw_data[[#This Row],[Date Actioned]]), DAY(tbl_raw_data[[#This Row],[Date Actioned]]))</f>
        <v>45143</v>
      </c>
      <c r="L1654" s="55" t="str">
        <f>UPPER(TEXT(tbl_raw_data[[#This Row],[Updated_date]],"MMMM"))</f>
        <v>AUGUST</v>
      </c>
      <c r="M1654" s="55" t="str">
        <f>UPPER("Week "&amp;IF(ROUNDUP(DAY(tbl_raw_data[[#This Row],[Updated_date]])/7,0)=5,4,ROUNDUP(DAY(tbl_raw_data[[#This Row],[Updated_date]])/7,0)))</f>
        <v>WEEK 1</v>
      </c>
      <c r="N1654" s="57" t="str">
        <f>UPPER(VLOOKUP(tbl_raw_data[[#This Row],[Analyst]],[1]setting!$A$1:$B$15,2,0))</f>
        <v>RAJ</v>
      </c>
      <c r="O1654" s="57" t="str">
        <f>UPPER(tbl_raw_data[[#This Row],[Outcome]])</f>
        <v>WITHDRAW</v>
      </c>
      <c r="P1654" s="57" t="str">
        <f>UPPER(tbl_raw_data[[#This Row],[Queue Name]])</f>
        <v>CONSUMER PRE BUREAU</v>
      </c>
      <c r="Q1654" s="57" t="str">
        <f>IF(tbl_raw_data[[#This Row],[time_taken_in_mins]]&lt;=20,"SLA_MET","SLA_NOT_MET")</f>
        <v>SLA_MET</v>
      </c>
    </row>
    <row r="1655" spans="1:17" ht="15" customHeight="1" x14ac:dyDescent="0.25">
      <c r="A1655" s="5" t="s">
        <v>670</v>
      </c>
      <c r="B1655" s="6">
        <v>45143.427430555559</v>
      </c>
      <c r="C1655" s="9">
        <v>45143.430555555555</v>
      </c>
      <c r="D1655" s="10" t="s">
        <v>13</v>
      </c>
      <c r="E1655" s="10" t="s">
        <v>9</v>
      </c>
      <c r="F1655" s="10" t="s">
        <v>14</v>
      </c>
      <c r="G1655" s="108" t="s">
        <v>155</v>
      </c>
      <c r="H16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5" s="48">
        <f>tbl_raw_data[[#This Row],[Date Actioned]]-tbl_raw_data[[#This Row],[Date Tagged]]</f>
        <v>3.1249999956344254E-3</v>
      </c>
      <c r="J1655" s="50">
        <f>HOUR(tbl_raw_data[[#This Row],[time_taken]])*60+MINUTE(tbl_raw_data[[#This Row],[time_taken]])+SECOND(tbl_raw_data[[#This Row],[time_taken]])/60</f>
        <v>4.5</v>
      </c>
      <c r="K1655" s="54">
        <f>DATE(YEAR(tbl_raw_data[[#This Row],[Date Actioned]]), MONTH(tbl_raw_data[[#This Row],[Date Actioned]]), DAY(tbl_raw_data[[#This Row],[Date Actioned]]))</f>
        <v>45143</v>
      </c>
      <c r="L1655" s="55" t="str">
        <f>UPPER(TEXT(tbl_raw_data[[#This Row],[Updated_date]],"MMMM"))</f>
        <v>AUGUST</v>
      </c>
      <c r="M1655" s="55" t="str">
        <f>UPPER("Week "&amp;IF(ROUNDUP(DAY(tbl_raw_data[[#This Row],[Updated_date]])/7,0)=5,4,ROUNDUP(DAY(tbl_raw_data[[#This Row],[Updated_date]])/7,0)))</f>
        <v>WEEK 1</v>
      </c>
      <c r="N1655" s="57" t="str">
        <f>UPPER(VLOOKUP(tbl_raw_data[[#This Row],[Analyst]],[1]setting!$A$1:$B$15,2,0))</f>
        <v>HARDIK</v>
      </c>
      <c r="O1655" s="57" t="str">
        <f>UPPER(tbl_raw_data[[#This Row],[Outcome]])</f>
        <v>APPROVE</v>
      </c>
      <c r="P1655" s="57" t="str">
        <f>UPPER(tbl_raw_data[[#This Row],[Queue Name]])</f>
        <v>CONSUMER PRE BUREAU</v>
      </c>
      <c r="Q1655" s="57" t="str">
        <f>IF(tbl_raw_data[[#This Row],[time_taken_in_mins]]&lt;=20,"SLA_MET","SLA_NOT_MET")</f>
        <v>SLA_MET</v>
      </c>
    </row>
    <row r="1656" spans="1:17" ht="15" customHeight="1" x14ac:dyDescent="0.25">
      <c r="A1656" s="11" t="s">
        <v>322</v>
      </c>
      <c r="B1656" s="6">
        <v>45143.430636574078</v>
      </c>
      <c r="C1656" s="9">
        <v>45143.432939814818</v>
      </c>
      <c r="D1656" s="10" t="s">
        <v>8</v>
      </c>
      <c r="E1656" s="10" t="s">
        <v>41</v>
      </c>
      <c r="F1656" s="10" t="s">
        <v>18</v>
      </c>
      <c r="G1656" s="108" t="s">
        <v>323</v>
      </c>
      <c r="H16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6" s="48">
        <f>tbl_raw_data[[#This Row],[Date Actioned]]-tbl_raw_data[[#This Row],[Date Tagged]]</f>
        <v>2.3032407407299615E-3</v>
      </c>
      <c r="J1656" s="50">
        <f>HOUR(tbl_raw_data[[#This Row],[time_taken]])*60+MINUTE(tbl_raw_data[[#This Row],[time_taken]])+SECOND(tbl_raw_data[[#This Row],[time_taken]])/60</f>
        <v>3.3166666666666664</v>
      </c>
      <c r="K1656" s="54">
        <f>DATE(YEAR(tbl_raw_data[[#This Row],[Date Actioned]]), MONTH(tbl_raw_data[[#This Row],[Date Actioned]]), DAY(tbl_raw_data[[#This Row],[Date Actioned]]))</f>
        <v>45143</v>
      </c>
      <c r="L1656" s="55" t="str">
        <f>UPPER(TEXT(tbl_raw_data[[#This Row],[Updated_date]],"MMMM"))</f>
        <v>AUGUST</v>
      </c>
      <c r="M1656" s="55" t="str">
        <f>UPPER("Week "&amp;IF(ROUNDUP(DAY(tbl_raw_data[[#This Row],[Updated_date]])/7,0)=5,4,ROUNDUP(DAY(tbl_raw_data[[#This Row],[Updated_date]])/7,0)))</f>
        <v>WEEK 1</v>
      </c>
      <c r="N1656" s="57" t="str">
        <f>UPPER(VLOOKUP(tbl_raw_data[[#This Row],[Analyst]],[1]setting!$A$1:$B$15,2,0))</f>
        <v>RAJ</v>
      </c>
      <c r="O1656" s="57" t="str">
        <f>UPPER(tbl_raw_data[[#This Row],[Outcome]])</f>
        <v>WITHDRAW</v>
      </c>
      <c r="P1656" s="57" t="str">
        <f>UPPER(tbl_raw_data[[#This Row],[Queue Name]])</f>
        <v>CONSUMER POST BUREAU</v>
      </c>
      <c r="Q1656" s="57" t="str">
        <f>IF(tbl_raw_data[[#This Row],[time_taken_in_mins]]&lt;=20,"SLA_MET","SLA_NOT_MET")</f>
        <v>SLA_MET</v>
      </c>
    </row>
    <row r="1657" spans="1:17" ht="15" customHeight="1" x14ac:dyDescent="0.25">
      <c r="A1657" s="11" t="s">
        <v>3288</v>
      </c>
      <c r="B1657" s="12">
        <v>45143.447013888886</v>
      </c>
      <c r="C1657" s="15">
        <v>45143.453796296293</v>
      </c>
      <c r="D1657" s="16" t="s">
        <v>13</v>
      </c>
      <c r="E1657" s="16" t="s">
        <v>9</v>
      </c>
      <c r="F1657" s="16" t="s">
        <v>14</v>
      </c>
      <c r="G1657" s="107" t="s">
        <v>147</v>
      </c>
      <c r="H16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57" s="48">
        <f>tbl_raw_data[[#This Row],[Date Actioned]]-tbl_raw_data[[#This Row],[Date Tagged]]</f>
        <v>6.7824074067175388E-3</v>
      </c>
      <c r="J1657" s="50">
        <f>HOUR(tbl_raw_data[[#This Row],[time_taken]])*60+MINUTE(tbl_raw_data[[#This Row],[time_taken]])+SECOND(tbl_raw_data[[#This Row],[time_taken]])/60</f>
        <v>9.7666666666666675</v>
      </c>
      <c r="K1657" s="54">
        <f>DATE(YEAR(tbl_raw_data[[#This Row],[Date Actioned]]), MONTH(tbl_raw_data[[#This Row],[Date Actioned]]), DAY(tbl_raw_data[[#This Row],[Date Actioned]]))</f>
        <v>45143</v>
      </c>
      <c r="L1657" s="55" t="str">
        <f>UPPER(TEXT(tbl_raw_data[[#This Row],[Updated_date]],"MMMM"))</f>
        <v>AUGUST</v>
      </c>
      <c r="M1657" s="55" t="str">
        <f>UPPER("Week "&amp;IF(ROUNDUP(DAY(tbl_raw_data[[#This Row],[Updated_date]])/7,0)=5,4,ROUNDUP(DAY(tbl_raw_data[[#This Row],[Updated_date]])/7,0)))</f>
        <v>WEEK 1</v>
      </c>
      <c r="N1657" s="57" t="str">
        <f>UPPER(VLOOKUP(tbl_raw_data[[#This Row],[Analyst]],[1]setting!$A$1:$B$15,2,0))</f>
        <v>HARDIK</v>
      </c>
      <c r="O1657" s="57" t="str">
        <f>UPPER(tbl_raw_data[[#This Row],[Outcome]])</f>
        <v>APPROVE</v>
      </c>
      <c r="P1657" s="57" t="str">
        <f>UPPER(tbl_raw_data[[#This Row],[Queue Name]])</f>
        <v>CONSUMER PRE BUREAU</v>
      </c>
      <c r="Q1657" s="57" t="str">
        <f>IF(tbl_raw_data[[#This Row],[time_taken_in_mins]]&lt;=20,"SLA_MET","SLA_NOT_MET")</f>
        <v>SLA_MET</v>
      </c>
    </row>
    <row r="1658" spans="1:17" ht="15" customHeight="1" x14ac:dyDescent="0.25">
      <c r="A1658" s="22" t="s">
        <v>4414</v>
      </c>
      <c r="B1658" s="12">
        <v>45143.458124999997</v>
      </c>
      <c r="C1658" s="15">
        <v>45143.466539351852</v>
      </c>
      <c r="D1658" s="16" t="s">
        <v>8</v>
      </c>
      <c r="E1658" s="16" t="s">
        <v>41</v>
      </c>
      <c r="F1658" s="16" t="s">
        <v>254</v>
      </c>
      <c r="G1658" s="107" t="s">
        <v>1953</v>
      </c>
      <c r="H16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58" s="48">
        <f>tbl_raw_data[[#This Row],[Date Actioned]]-tbl_raw_data[[#This Row],[Date Tagged]]</f>
        <v>8.4143518542987294E-3</v>
      </c>
      <c r="J1658" s="50">
        <f>HOUR(tbl_raw_data[[#This Row],[time_taken]])*60+MINUTE(tbl_raw_data[[#This Row],[time_taken]])+SECOND(tbl_raw_data[[#This Row],[time_taken]])/60</f>
        <v>12.116666666666667</v>
      </c>
      <c r="K1658" s="54">
        <f>DATE(YEAR(tbl_raw_data[[#This Row],[Date Actioned]]), MONTH(tbl_raw_data[[#This Row],[Date Actioned]]), DAY(tbl_raw_data[[#This Row],[Date Actioned]]))</f>
        <v>45143</v>
      </c>
      <c r="L1658" s="55" t="str">
        <f>UPPER(TEXT(tbl_raw_data[[#This Row],[Updated_date]],"MMMM"))</f>
        <v>AUGUST</v>
      </c>
      <c r="M1658" s="55" t="str">
        <f>UPPER("Week "&amp;IF(ROUNDUP(DAY(tbl_raw_data[[#This Row],[Updated_date]])/7,0)=5,4,ROUNDUP(DAY(tbl_raw_data[[#This Row],[Updated_date]])/7,0)))</f>
        <v>WEEK 1</v>
      </c>
      <c r="N1658" s="57" t="str">
        <f>UPPER(VLOOKUP(tbl_raw_data[[#This Row],[Analyst]],[1]setting!$A$1:$B$15,2,0))</f>
        <v>FARDIN</v>
      </c>
      <c r="O1658" s="57" t="str">
        <f>UPPER(tbl_raw_data[[#This Row],[Outcome]])</f>
        <v>WITHDRAW</v>
      </c>
      <c r="P1658" s="57" t="str">
        <f>UPPER(tbl_raw_data[[#This Row],[Queue Name]])</f>
        <v>CONSUMER POST BUREAU</v>
      </c>
      <c r="Q1658" s="57" t="str">
        <f>IF(tbl_raw_data[[#This Row],[time_taken_in_mins]]&lt;=20,"SLA_MET","SLA_NOT_MET")</f>
        <v>SLA_MET</v>
      </c>
    </row>
    <row r="1659" spans="1:17" ht="15" customHeight="1" x14ac:dyDescent="0.25">
      <c r="A1659" s="22" t="s">
        <v>3162</v>
      </c>
      <c r="B1659" s="6">
        <v>45143.460046296299</v>
      </c>
      <c r="C1659" s="7">
        <v>45143.466666666667</v>
      </c>
      <c r="D1659" s="8" t="s">
        <v>29</v>
      </c>
      <c r="E1659" s="10" t="s">
        <v>41</v>
      </c>
      <c r="F1659" s="8" t="s">
        <v>86</v>
      </c>
      <c r="G1659" s="109"/>
      <c r="H16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59" s="48">
        <f>tbl_raw_data[[#This Row],[Date Actioned]]-tbl_raw_data[[#This Row],[Date Tagged]]</f>
        <v>6.6203703681821935E-3</v>
      </c>
      <c r="J1659" s="50">
        <f>HOUR(tbl_raw_data[[#This Row],[time_taken]])*60+MINUTE(tbl_raw_data[[#This Row],[time_taken]])+SECOND(tbl_raw_data[[#This Row],[time_taken]])/60</f>
        <v>9.5333333333333332</v>
      </c>
      <c r="K1659" s="54">
        <f>DATE(YEAR(tbl_raw_data[[#This Row],[Date Actioned]]), MONTH(tbl_raw_data[[#This Row],[Date Actioned]]), DAY(tbl_raw_data[[#This Row],[Date Actioned]]))</f>
        <v>45143</v>
      </c>
      <c r="L1659" s="55" t="str">
        <f>UPPER(TEXT(tbl_raw_data[[#This Row],[Updated_date]],"MMMM"))</f>
        <v>AUGUST</v>
      </c>
      <c r="M1659" s="55" t="str">
        <f>UPPER("Week "&amp;IF(ROUNDUP(DAY(tbl_raw_data[[#This Row],[Updated_date]])/7,0)=5,4,ROUNDUP(DAY(tbl_raw_data[[#This Row],[Updated_date]])/7,0)))</f>
        <v>WEEK 1</v>
      </c>
      <c r="N1659" s="57" t="str">
        <f>UPPER(VLOOKUP(tbl_raw_data[[#This Row],[Analyst]],[1]setting!$A$1:$B$15,2,0))</f>
        <v>ASIF</v>
      </c>
      <c r="O1659" s="57" t="str">
        <f>UPPER(tbl_raw_data[[#This Row],[Outcome]])</f>
        <v>APPROVE</v>
      </c>
      <c r="P1659" s="57" t="str">
        <f>UPPER(tbl_raw_data[[#This Row],[Queue Name]])</f>
        <v>CONSUMER POST BUREAU</v>
      </c>
      <c r="Q1659" s="57" t="str">
        <f>IF(tbl_raw_data[[#This Row],[time_taken_in_mins]]&lt;=20,"SLA_MET","SLA_NOT_MET")</f>
        <v>SLA_MET</v>
      </c>
    </row>
    <row r="1660" spans="1:17" ht="15" customHeight="1" x14ac:dyDescent="0.25">
      <c r="A1660" s="5" t="s">
        <v>4065</v>
      </c>
      <c r="B1660" s="12">
        <v>45143.46130787037</v>
      </c>
      <c r="C1660" s="13">
        <v>45143.469131944446</v>
      </c>
      <c r="D1660" s="14" t="s">
        <v>29</v>
      </c>
      <c r="E1660" s="16" t="s">
        <v>28</v>
      </c>
      <c r="F1660" s="14" t="s">
        <v>86</v>
      </c>
      <c r="G1660" s="106"/>
      <c r="H16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0" s="48">
        <f>tbl_raw_data[[#This Row],[Date Actioned]]-tbl_raw_data[[#This Row],[Date Tagged]]</f>
        <v>7.8240740767796524E-3</v>
      </c>
      <c r="J1660" s="50">
        <f>HOUR(tbl_raw_data[[#This Row],[time_taken]])*60+MINUTE(tbl_raw_data[[#This Row],[time_taken]])+SECOND(tbl_raw_data[[#This Row],[time_taken]])/60</f>
        <v>11.266666666666667</v>
      </c>
      <c r="K1660" s="54">
        <f>DATE(YEAR(tbl_raw_data[[#This Row],[Date Actioned]]), MONTH(tbl_raw_data[[#This Row],[Date Actioned]]), DAY(tbl_raw_data[[#This Row],[Date Actioned]]))</f>
        <v>45143</v>
      </c>
      <c r="L1660" s="55" t="str">
        <f>UPPER(TEXT(tbl_raw_data[[#This Row],[Updated_date]],"MMMM"))</f>
        <v>AUGUST</v>
      </c>
      <c r="M1660" s="55" t="str">
        <f>UPPER("Week "&amp;IF(ROUNDUP(DAY(tbl_raw_data[[#This Row],[Updated_date]])/7,0)=5,4,ROUNDUP(DAY(tbl_raw_data[[#This Row],[Updated_date]])/7,0)))</f>
        <v>WEEK 1</v>
      </c>
      <c r="N1660" s="57" t="str">
        <f>UPPER(VLOOKUP(tbl_raw_data[[#This Row],[Analyst]],[1]setting!$A$1:$B$15,2,0))</f>
        <v>ASIF</v>
      </c>
      <c r="O1660" s="57" t="str">
        <f>UPPER(tbl_raw_data[[#This Row],[Outcome]])</f>
        <v>APPROVE</v>
      </c>
      <c r="P1660" s="57" t="str">
        <f>UPPER(tbl_raw_data[[#This Row],[Queue Name]])</f>
        <v>CONSUMER EXISTING</v>
      </c>
      <c r="Q1660" s="57" t="str">
        <f>IF(tbl_raw_data[[#This Row],[time_taken_in_mins]]&lt;=20,"SLA_MET","SLA_NOT_MET")</f>
        <v>SLA_MET</v>
      </c>
    </row>
    <row r="1661" spans="1:17" ht="15" customHeight="1" x14ac:dyDescent="0.25">
      <c r="A1661" s="11" t="s">
        <v>5709</v>
      </c>
      <c r="B1661" s="6">
        <v>45143.461817129632</v>
      </c>
      <c r="C1661" s="7">
        <v>45143.472974537035</v>
      </c>
      <c r="D1661" s="8" t="s">
        <v>29</v>
      </c>
      <c r="E1661" s="10" t="s">
        <v>28</v>
      </c>
      <c r="F1661" s="8" t="s">
        <v>254</v>
      </c>
      <c r="G1661" s="109"/>
      <c r="H16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1" s="48">
        <f>tbl_raw_data[[#This Row],[Date Actioned]]-tbl_raw_data[[#This Row],[Date Tagged]]</f>
        <v>1.1157407403516117E-2</v>
      </c>
      <c r="J1661" s="50">
        <f>HOUR(tbl_raw_data[[#This Row],[time_taken]])*60+MINUTE(tbl_raw_data[[#This Row],[time_taken]])+SECOND(tbl_raw_data[[#This Row],[time_taken]])/60</f>
        <v>16.066666666666666</v>
      </c>
      <c r="K1661" s="54">
        <f>DATE(YEAR(tbl_raw_data[[#This Row],[Date Actioned]]), MONTH(tbl_raw_data[[#This Row],[Date Actioned]]), DAY(tbl_raw_data[[#This Row],[Date Actioned]]))</f>
        <v>45143</v>
      </c>
      <c r="L1661" s="55" t="str">
        <f>UPPER(TEXT(tbl_raw_data[[#This Row],[Updated_date]],"MMMM"))</f>
        <v>AUGUST</v>
      </c>
      <c r="M1661" s="55" t="str">
        <f>UPPER("Week "&amp;IF(ROUNDUP(DAY(tbl_raw_data[[#This Row],[Updated_date]])/7,0)=5,4,ROUNDUP(DAY(tbl_raw_data[[#This Row],[Updated_date]])/7,0)))</f>
        <v>WEEK 1</v>
      </c>
      <c r="N1661" s="57" t="str">
        <f>UPPER(VLOOKUP(tbl_raw_data[[#This Row],[Analyst]],[1]setting!$A$1:$B$15,2,0))</f>
        <v>FARDIN</v>
      </c>
      <c r="O1661" s="57" t="str">
        <f>UPPER(tbl_raw_data[[#This Row],[Outcome]])</f>
        <v>APPROVE</v>
      </c>
      <c r="P1661" s="57" t="str">
        <f>UPPER(tbl_raw_data[[#This Row],[Queue Name]])</f>
        <v>CONSUMER EXISTING</v>
      </c>
      <c r="Q1661" s="57" t="str">
        <f>IF(tbl_raw_data[[#This Row],[time_taken_in_mins]]&lt;=20,"SLA_MET","SLA_NOT_MET")</f>
        <v>SLA_MET</v>
      </c>
    </row>
    <row r="1662" spans="1:17" ht="15" customHeight="1" x14ac:dyDescent="0.25">
      <c r="A1662" s="22" t="s">
        <v>139</v>
      </c>
      <c r="B1662" s="12">
        <v>45143.465682870374</v>
      </c>
      <c r="C1662" s="15">
        <v>45143.46733796296</v>
      </c>
      <c r="D1662" s="16" t="s">
        <v>13</v>
      </c>
      <c r="E1662" s="16" t="s">
        <v>28</v>
      </c>
      <c r="F1662" s="16" t="s">
        <v>18</v>
      </c>
      <c r="G1662" s="107" t="s">
        <v>29</v>
      </c>
      <c r="H16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2" s="48">
        <f>tbl_raw_data[[#This Row],[Date Actioned]]-tbl_raw_data[[#This Row],[Date Tagged]]</f>
        <v>1.6550925865885802E-3</v>
      </c>
      <c r="J1662" s="50">
        <f>HOUR(tbl_raw_data[[#This Row],[time_taken]])*60+MINUTE(tbl_raw_data[[#This Row],[time_taken]])+SECOND(tbl_raw_data[[#This Row],[time_taken]])/60</f>
        <v>2.3833333333333333</v>
      </c>
      <c r="K1662" s="54">
        <f>DATE(YEAR(tbl_raw_data[[#This Row],[Date Actioned]]), MONTH(tbl_raw_data[[#This Row],[Date Actioned]]), DAY(tbl_raw_data[[#This Row],[Date Actioned]]))</f>
        <v>45143</v>
      </c>
      <c r="L1662" s="55" t="str">
        <f>UPPER(TEXT(tbl_raw_data[[#This Row],[Updated_date]],"MMMM"))</f>
        <v>AUGUST</v>
      </c>
      <c r="M1662" s="55" t="str">
        <f>UPPER("Week "&amp;IF(ROUNDUP(DAY(tbl_raw_data[[#This Row],[Updated_date]])/7,0)=5,4,ROUNDUP(DAY(tbl_raw_data[[#This Row],[Updated_date]])/7,0)))</f>
        <v>WEEK 1</v>
      </c>
      <c r="N1662" s="57" t="str">
        <f>UPPER(VLOOKUP(tbl_raw_data[[#This Row],[Analyst]],[1]setting!$A$1:$B$15,2,0))</f>
        <v>RAJ</v>
      </c>
      <c r="O1662" s="57" t="str">
        <f>UPPER(tbl_raw_data[[#This Row],[Outcome]])</f>
        <v>APPROVE</v>
      </c>
      <c r="P1662" s="57" t="str">
        <f>UPPER(tbl_raw_data[[#This Row],[Queue Name]])</f>
        <v>CONSUMER EXISTING</v>
      </c>
      <c r="Q1662" s="57" t="str">
        <f>IF(tbl_raw_data[[#This Row],[time_taken_in_mins]]&lt;=20,"SLA_MET","SLA_NOT_MET")</f>
        <v>SLA_MET</v>
      </c>
    </row>
    <row r="1663" spans="1:17" ht="15" customHeight="1" x14ac:dyDescent="0.25">
      <c r="A1663" s="5" t="s">
        <v>3782</v>
      </c>
      <c r="B1663" s="6">
        <v>45143.469467592593</v>
      </c>
      <c r="C1663" s="7">
        <v>45143.476886574077</v>
      </c>
      <c r="D1663" s="8" t="s">
        <v>29</v>
      </c>
      <c r="E1663" s="10" t="s">
        <v>28</v>
      </c>
      <c r="F1663" s="8" t="s">
        <v>86</v>
      </c>
      <c r="G1663" s="109"/>
      <c r="H16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3" s="48">
        <f>tbl_raw_data[[#This Row],[Date Actioned]]-tbl_raw_data[[#This Row],[Date Tagged]]</f>
        <v>7.4189814840792678E-3</v>
      </c>
      <c r="J1663" s="50">
        <f>HOUR(tbl_raw_data[[#This Row],[time_taken]])*60+MINUTE(tbl_raw_data[[#This Row],[time_taken]])+SECOND(tbl_raw_data[[#This Row],[time_taken]])/60</f>
        <v>10.683333333333334</v>
      </c>
      <c r="K1663" s="54">
        <f>DATE(YEAR(tbl_raw_data[[#This Row],[Date Actioned]]), MONTH(tbl_raw_data[[#This Row],[Date Actioned]]), DAY(tbl_raw_data[[#This Row],[Date Actioned]]))</f>
        <v>45143</v>
      </c>
      <c r="L1663" s="55" t="str">
        <f>UPPER(TEXT(tbl_raw_data[[#This Row],[Updated_date]],"MMMM"))</f>
        <v>AUGUST</v>
      </c>
      <c r="M1663" s="55" t="str">
        <f>UPPER("Week "&amp;IF(ROUNDUP(DAY(tbl_raw_data[[#This Row],[Updated_date]])/7,0)=5,4,ROUNDUP(DAY(tbl_raw_data[[#This Row],[Updated_date]])/7,0)))</f>
        <v>WEEK 1</v>
      </c>
      <c r="N1663" s="57" t="str">
        <f>UPPER(VLOOKUP(tbl_raw_data[[#This Row],[Analyst]],[1]setting!$A$1:$B$15,2,0))</f>
        <v>ASIF</v>
      </c>
      <c r="O1663" s="57" t="str">
        <f>UPPER(tbl_raw_data[[#This Row],[Outcome]])</f>
        <v>APPROVE</v>
      </c>
      <c r="P1663" s="57" t="str">
        <f>UPPER(tbl_raw_data[[#This Row],[Queue Name]])</f>
        <v>CONSUMER EXISTING</v>
      </c>
      <c r="Q1663" s="57" t="str">
        <f>IF(tbl_raw_data[[#This Row],[time_taken_in_mins]]&lt;=20,"SLA_MET","SLA_NOT_MET")</f>
        <v>SLA_MET</v>
      </c>
    </row>
    <row r="1664" spans="1:17" ht="15" customHeight="1" x14ac:dyDescent="0.25">
      <c r="A1664" s="5" t="s">
        <v>1952</v>
      </c>
      <c r="B1664" s="6">
        <v>45143.471435185187</v>
      </c>
      <c r="C1664" s="9">
        <v>45143.476446759261</v>
      </c>
      <c r="D1664" s="10" t="s">
        <v>8</v>
      </c>
      <c r="E1664" s="10" t="s">
        <v>9</v>
      </c>
      <c r="F1664" s="10" t="s">
        <v>18</v>
      </c>
      <c r="G1664" s="108" t="s">
        <v>1953</v>
      </c>
      <c r="H16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64" s="48">
        <f>tbl_raw_data[[#This Row],[Date Actioned]]-tbl_raw_data[[#This Row],[Date Tagged]]</f>
        <v>5.0115740741603076E-3</v>
      </c>
      <c r="J1664" s="50">
        <f>HOUR(tbl_raw_data[[#This Row],[time_taken]])*60+MINUTE(tbl_raw_data[[#This Row],[time_taken]])+SECOND(tbl_raw_data[[#This Row],[time_taken]])/60</f>
        <v>7.2166666666666668</v>
      </c>
      <c r="K1664" s="54">
        <f>DATE(YEAR(tbl_raw_data[[#This Row],[Date Actioned]]), MONTH(tbl_raw_data[[#This Row],[Date Actioned]]), DAY(tbl_raw_data[[#This Row],[Date Actioned]]))</f>
        <v>45143</v>
      </c>
      <c r="L1664" s="55" t="str">
        <f>UPPER(TEXT(tbl_raw_data[[#This Row],[Updated_date]],"MMMM"))</f>
        <v>AUGUST</v>
      </c>
      <c r="M1664" s="55" t="str">
        <f>UPPER("Week "&amp;IF(ROUNDUP(DAY(tbl_raw_data[[#This Row],[Updated_date]])/7,0)=5,4,ROUNDUP(DAY(tbl_raw_data[[#This Row],[Updated_date]])/7,0)))</f>
        <v>WEEK 1</v>
      </c>
      <c r="N1664" s="57" t="str">
        <f>UPPER(VLOOKUP(tbl_raw_data[[#This Row],[Analyst]],[1]setting!$A$1:$B$15,2,0))</f>
        <v>RAJ</v>
      </c>
      <c r="O1664" s="57" t="str">
        <f>UPPER(tbl_raw_data[[#This Row],[Outcome]])</f>
        <v>WITHDRAW</v>
      </c>
      <c r="P1664" s="57" t="str">
        <f>UPPER(tbl_raw_data[[#This Row],[Queue Name]])</f>
        <v>CONSUMER PRE BUREAU</v>
      </c>
      <c r="Q1664" s="57" t="str">
        <f>IF(tbl_raw_data[[#This Row],[time_taken_in_mins]]&lt;=20,"SLA_MET","SLA_NOT_MET")</f>
        <v>SLA_MET</v>
      </c>
    </row>
    <row r="1665" spans="1:17" ht="15" customHeight="1" x14ac:dyDescent="0.25">
      <c r="A1665" s="11" t="s">
        <v>337</v>
      </c>
      <c r="B1665" s="12">
        <v>45143.478703703702</v>
      </c>
      <c r="C1665" s="13">
        <v>45143.481076388889</v>
      </c>
      <c r="D1665" s="14" t="s">
        <v>29</v>
      </c>
      <c r="E1665" s="16" t="s">
        <v>28</v>
      </c>
      <c r="F1665" s="14" t="s">
        <v>228</v>
      </c>
      <c r="G1665" s="106"/>
      <c r="H16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5" s="48">
        <f>tbl_raw_data[[#This Row],[Date Actioned]]-tbl_raw_data[[#This Row],[Date Tagged]]</f>
        <v>2.3726851868559606E-3</v>
      </c>
      <c r="J1665" s="50">
        <f>HOUR(tbl_raw_data[[#This Row],[time_taken]])*60+MINUTE(tbl_raw_data[[#This Row],[time_taken]])+SECOND(tbl_raw_data[[#This Row],[time_taken]])/60</f>
        <v>3.4166666666666665</v>
      </c>
      <c r="K1665" s="54">
        <f>DATE(YEAR(tbl_raw_data[[#This Row],[Date Actioned]]), MONTH(tbl_raw_data[[#This Row],[Date Actioned]]), DAY(tbl_raw_data[[#This Row],[Date Actioned]]))</f>
        <v>45143</v>
      </c>
      <c r="L1665" s="55" t="str">
        <f>UPPER(TEXT(tbl_raw_data[[#This Row],[Updated_date]],"MMMM"))</f>
        <v>AUGUST</v>
      </c>
      <c r="M1665" s="55" t="str">
        <f>UPPER("Week "&amp;IF(ROUNDUP(DAY(tbl_raw_data[[#This Row],[Updated_date]])/7,0)=5,4,ROUNDUP(DAY(tbl_raw_data[[#This Row],[Updated_date]])/7,0)))</f>
        <v>WEEK 1</v>
      </c>
      <c r="N1665" s="57" t="str">
        <f>UPPER(VLOOKUP(tbl_raw_data[[#This Row],[Analyst]],[1]setting!$A$1:$B$15,2,0))</f>
        <v>OUADIR</v>
      </c>
      <c r="O1665" s="57" t="str">
        <f>UPPER(tbl_raw_data[[#This Row],[Outcome]])</f>
        <v>APPROVE</v>
      </c>
      <c r="P1665" s="57" t="str">
        <f>UPPER(tbl_raw_data[[#This Row],[Queue Name]])</f>
        <v>CONSUMER EXISTING</v>
      </c>
      <c r="Q1665" s="57" t="str">
        <f>IF(tbl_raw_data[[#This Row],[time_taken_in_mins]]&lt;=20,"SLA_MET","SLA_NOT_MET")</f>
        <v>SLA_MET</v>
      </c>
    </row>
    <row r="1666" spans="1:17" ht="15" customHeight="1" x14ac:dyDescent="0.25">
      <c r="A1666" s="22" t="s">
        <v>207</v>
      </c>
      <c r="B1666" s="6">
        <v>45143.48265046296</v>
      </c>
      <c r="C1666" s="9">
        <v>45143.484583333331</v>
      </c>
      <c r="D1666" s="10" t="s">
        <v>13</v>
      </c>
      <c r="E1666" s="10" t="s">
        <v>28</v>
      </c>
      <c r="F1666" s="10" t="s">
        <v>14</v>
      </c>
      <c r="G1666" s="108" t="s">
        <v>29</v>
      </c>
      <c r="H16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6" s="48">
        <f>tbl_raw_data[[#This Row],[Date Actioned]]-tbl_raw_data[[#This Row],[Date Tagged]]</f>
        <v>1.9328703710925765E-3</v>
      </c>
      <c r="J1666" s="50">
        <f>HOUR(tbl_raw_data[[#This Row],[time_taken]])*60+MINUTE(tbl_raw_data[[#This Row],[time_taken]])+SECOND(tbl_raw_data[[#This Row],[time_taken]])/60</f>
        <v>2.7833333333333332</v>
      </c>
      <c r="K1666" s="54">
        <f>DATE(YEAR(tbl_raw_data[[#This Row],[Date Actioned]]), MONTH(tbl_raw_data[[#This Row],[Date Actioned]]), DAY(tbl_raw_data[[#This Row],[Date Actioned]]))</f>
        <v>45143</v>
      </c>
      <c r="L1666" s="55" t="str">
        <f>UPPER(TEXT(tbl_raw_data[[#This Row],[Updated_date]],"MMMM"))</f>
        <v>AUGUST</v>
      </c>
      <c r="M1666" s="55" t="str">
        <f>UPPER("Week "&amp;IF(ROUNDUP(DAY(tbl_raw_data[[#This Row],[Updated_date]])/7,0)=5,4,ROUNDUP(DAY(tbl_raw_data[[#This Row],[Updated_date]])/7,0)))</f>
        <v>WEEK 1</v>
      </c>
      <c r="N1666" s="57" t="str">
        <f>UPPER(VLOOKUP(tbl_raw_data[[#This Row],[Analyst]],[1]setting!$A$1:$B$15,2,0))</f>
        <v>HARDIK</v>
      </c>
      <c r="O1666" s="57" t="str">
        <f>UPPER(tbl_raw_data[[#This Row],[Outcome]])</f>
        <v>APPROVE</v>
      </c>
      <c r="P1666" s="57" t="str">
        <f>UPPER(tbl_raw_data[[#This Row],[Queue Name]])</f>
        <v>CONSUMER EXISTING</v>
      </c>
      <c r="Q1666" s="57" t="str">
        <f>IF(tbl_raw_data[[#This Row],[time_taken_in_mins]]&lt;=20,"SLA_MET","SLA_NOT_MET")</f>
        <v>SLA_MET</v>
      </c>
    </row>
    <row r="1667" spans="1:17" ht="15" customHeight="1" x14ac:dyDescent="0.25">
      <c r="A1667" s="11" t="s">
        <v>4238</v>
      </c>
      <c r="B1667" s="12">
        <v>45143.488402777781</v>
      </c>
      <c r="C1667" s="13">
        <v>45143.496504629627</v>
      </c>
      <c r="D1667" s="14" t="s">
        <v>40</v>
      </c>
      <c r="E1667" s="16" t="s">
        <v>41</v>
      </c>
      <c r="F1667" s="14" t="s">
        <v>73</v>
      </c>
      <c r="G1667" s="106"/>
      <c r="H16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7" s="48">
        <f>tbl_raw_data[[#This Row],[Date Actioned]]-tbl_raw_data[[#This Row],[Date Tagged]]</f>
        <v>8.1018518467317335E-3</v>
      </c>
      <c r="J1667" s="50">
        <f>HOUR(tbl_raw_data[[#This Row],[time_taken]])*60+MINUTE(tbl_raw_data[[#This Row],[time_taken]])+SECOND(tbl_raw_data[[#This Row],[time_taken]])/60</f>
        <v>11.666666666666666</v>
      </c>
      <c r="K1667" s="54">
        <f>DATE(YEAR(tbl_raw_data[[#This Row],[Date Actioned]]), MONTH(tbl_raw_data[[#This Row],[Date Actioned]]), DAY(tbl_raw_data[[#This Row],[Date Actioned]]))</f>
        <v>45143</v>
      </c>
      <c r="L1667" s="55" t="str">
        <f>UPPER(TEXT(tbl_raw_data[[#This Row],[Updated_date]],"MMMM"))</f>
        <v>AUGUST</v>
      </c>
      <c r="M1667" s="55" t="str">
        <f>UPPER("Week "&amp;IF(ROUNDUP(DAY(tbl_raw_data[[#This Row],[Updated_date]])/7,0)=5,4,ROUNDUP(DAY(tbl_raw_data[[#This Row],[Updated_date]])/7,0)))</f>
        <v>WEEK 1</v>
      </c>
      <c r="N1667" s="57" t="str">
        <f>UPPER(VLOOKUP(tbl_raw_data[[#This Row],[Analyst]],[1]setting!$A$1:$B$15,2,0))</f>
        <v>SHAHID</v>
      </c>
      <c r="O1667" s="57" t="str">
        <f>UPPER(tbl_raw_data[[#This Row],[Outcome]])</f>
        <v>WITHDRAW</v>
      </c>
      <c r="P1667" s="57" t="str">
        <f>UPPER(tbl_raw_data[[#This Row],[Queue Name]])</f>
        <v>CONSUMER POST BUREAU</v>
      </c>
      <c r="Q1667" s="57" t="str">
        <f>IF(tbl_raw_data[[#This Row],[time_taken_in_mins]]&lt;=20,"SLA_MET","SLA_NOT_MET")</f>
        <v>SLA_MET</v>
      </c>
    </row>
    <row r="1668" spans="1:17" ht="15" customHeight="1" x14ac:dyDescent="0.25">
      <c r="A1668" s="22" t="s">
        <v>5127</v>
      </c>
      <c r="B1668" s="12">
        <v>45143.489085648151</v>
      </c>
      <c r="C1668" s="13">
        <v>45143.498923611114</v>
      </c>
      <c r="D1668" s="14" t="s">
        <v>209</v>
      </c>
      <c r="E1668" s="16" t="s">
        <v>41</v>
      </c>
      <c r="F1668" s="14" t="s">
        <v>254</v>
      </c>
      <c r="G1668" s="106"/>
      <c r="H16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68" s="48">
        <f>tbl_raw_data[[#This Row],[Date Actioned]]-tbl_raw_data[[#This Row],[Date Tagged]]</f>
        <v>9.8379629635019228E-3</v>
      </c>
      <c r="J1668" s="50">
        <f>HOUR(tbl_raw_data[[#This Row],[time_taken]])*60+MINUTE(tbl_raw_data[[#This Row],[time_taken]])+SECOND(tbl_raw_data[[#This Row],[time_taken]])/60</f>
        <v>14.166666666666666</v>
      </c>
      <c r="K1668" s="54">
        <f>DATE(YEAR(tbl_raw_data[[#This Row],[Date Actioned]]), MONTH(tbl_raw_data[[#This Row],[Date Actioned]]), DAY(tbl_raw_data[[#This Row],[Date Actioned]]))</f>
        <v>45143</v>
      </c>
      <c r="L1668" s="55" t="str">
        <f>UPPER(TEXT(tbl_raw_data[[#This Row],[Updated_date]],"MMMM"))</f>
        <v>AUGUST</v>
      </c>
      <c r="M1668" s="55" t="str">
        <f>UPPER("Week "&amp;IF(ROUNDUP(DAY(tbl_raw_data[[#This Row],[Updated_date]])/7,0)=5,4,ROUNDUP(DAY(tbl_raw_data[[#This Row],[Updated_date]])/7,0)))</f>
        <v>WEEK 1</v>
      </c>
      <c r="N1668" s="57" t="str">
        <f>UPPER(VLOOKUP(tbl_raw_data[[#This Row],[Analyst]],[1]setting!$A$1:$B$15,2,0))</f>
        <v>FARDIN</v>
      </c>
      <c r="O1668" s="57" t="str">
        <f>UPPER(tbl_raw_data[[#This Row],[Outcome]])</f>
        <v>DECLINE</v>
      </c>
      <c r="P1668" s="57" t="str">
        <f>UPPER(tbl_raw_data[[#This Row],[Queue Name]])</f>
        <v>CONSUMER POST BUREAU</v>
      </c>
      <c r="Q1668" s="57" t="str">
        <f>IF(tbl_raw_data[[#This Row],[time_taken_in_mins]]&lt;=20,"SLA_MET","SLA_NOT_MET")</f>
        <v>SLA_MET</v>
      </c>
    </row>
    <row r="1669" spans="1:17" ht="15" customHeight="1" x14ac:dyDescent="0.25">
      <c r="A1669" s="5" t="s">
        <v>231</v>
      </c>
      <c r="B1669" s="12">
        <v>45143.491400462961</v>
      </c>
      <c r="C1669" s="15">
        <v>45143.493437500001</v>
      </c>
      <c r="D1669" s="16" t="s">
        <v>13</v>
      </c>
      <c r="E1669" s="16" t="s">
        <v>28</v>
      </c>
      <c r="F1669" s="16" t="s">
        <v>18</v>
      </c>
      <c r="G1669" s="107" t="s">
        <v>29</v>
      </c>
      <c r="H16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69" s="48">
        <f>tbl_raw_data[[#This Row],[Date Actioned]]-tbl_raw_data[[#This Row],[Date Tagged]]</f>
        <v>2.0370370402815752E-3</v>
      </c>
      <c r="J1669" s="50">
        <f>HOUR(tbl_raw_data[[#This Row],[time_taken]])*60+MINUTE(tbl_raw_data[[#This Row],[time_taken]])+SECOND(tbl_raw_data[[#This Row],[time_taken]])/60</f>
        <v>2.9333333333333336</v>
      </c>
      <c r="K1669" s="54">
        <f>DATE(YEAR(tbl_raw_data[[#This Row],[Date Actioned]]), MONTH(tbl_raw_data[[#This Row],[Date Actioned]]), DAY(tbl_raw_data[[#This Row],[Date Actioned]]))</f>
        <v>45143</v>
      </c>
      <c r="L1669" s="55" t="str">
        <f>UPPER(TEXT(tbl_raw_data[[#This Row],[Updated_date]],"MMMM"))</f>
        <v>AUGUST</v>
      </c>
      <c r="M1669" s="55" t="str">
        <f>UPPER("Week "&amp;IF(ROUNDUP(DAY(tbl_raw_data[[#This Row],[Updated_date]])/7,0)=5,4,ROUNDUP(DAY(tbl_raw_data[[#This Row],[Updated_date]])/7,0)))</f>
        <v>WEEK 1</v>
      </c>
      <c r="N1669" s="57" t="str">
        <f>UPPER(VLOOKUP(tbl_raw_data[[#This Row],[Analyst]],[1]setting!$A$1:$B$15,2,0))</f>
        <v>RAJ</v>
      </c>
      <c r="O1669" s="57" t="str">
        <f>UPPER(tbl_raw_data[[#This Row],[Outcome]])</f>
        <v>APPROVE</v>
      </c>
      <c r="P1669" s="57" t="str">
        <f>UPPER(tbl_raw_data[[#This Row],[Queue Name]])</f>
        <v>CONSUMER EXISTING</v>
      </c>
      <c r="Q1669" s="57" t="str">
        <f>IF(tbl_raw_data[[#This Row],[time_taken_in_mins]]&lt;=20,"SLA_MET","SLA_NOT_MET")</f>
        <v>SLA_MET</v>
      </c>
    </row>
    <row r="1670" spans="1:17" ht="15" customHeight="1" x14ac:dyDescent="0.25">
      <c r="A1670" s="11" t="s">
        <v>1214</v>
      </c>
      <c r="B1670" s="6">
        <v>45143.492847222224</v>
      </c>
      <c r="C1670" s="9">
        <v>45143.496851851851</v>
      </c>
      <c r="D1670" s="10" t="s">
        <v>13</v>
      </c>
      <c r="E1670" s="10" t="s">
        <v>9</v>
      </c>
      <c r="F1670" s="10" t="s">
        <v>14</v>
      </c>
      <c r="G1670" s="108" t="s">
        <v>21</v>
      </c>
      <c r="H16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0" s="48">
        <f>tbl_raw_data[[#This Row],[Date Actioned]]-tbl_raw_data[[#This Row],[Date Tagged]]</f>
        <v>4.0046296271611936E-3</v>
      </c>
      <c r="J1670" s="50">
        <f>HOUR(tbl_raw_data[[#This Row],[time_taken]])*60+MINUTE(tbl_raw_data[[#This Row],[time_taken]])+SECOND(tbl_raw_data[[#This Row],[time_taken]])/60</f>
        <v>5.7666666666666666</v>
      </c>
      <c r="K1670" s="54">
        <f>DATE(YEAR(tbl_raw_data[[#This Row],[Date Actioned]]), MONTH(tbl_raw_data[[#This Row],[Date Actioned]]), DAY(tbl_raw_data[[#This Row],[Date Actioned]]))</f>
        <v>45143</v>
      </c>
      <c r="L1670" s="55" t="str">
        <f>UPPER(TEXT(tbl_raw_data[[#This Row],[Updated_date]],"MMMM"))</f>
        <v>AUGUST</v>
      </c>
      <c r="M1670" s="55" t="str">
        <f>UPPER("Week "&amp;IF(ROUNDUP(DAY(tbl_raw_data[[#This Row],[Updated_date]])/7,0)=5,4,ROUNDUP(DAY(tbl_raw_data[[#This Row],[Updated_date]])/7,0)))</f>
        <v>WEEK 1</v>
      </c>
      <c r="N1670" s="57" t="str">
        <f>UPPER(VLOOKUP(tbl_raw_data[[#This Row],[Analyst]],[1]setting!$A$1:$B$15,2,0))</f>
        <v>HARDIK</v>
      </c>
      <c r="O1670" s="57" t="str">
        <f>UPPER(tbl_raw_data[[#This Row],[Outcome]])</f>
        <v>APPROVE</v>
      </c>
      <c r="P1670" s="57" t="str">
        <f>UPPER(tbl_raw_data[[#This Row],[Queue Name]])</f>
        <v>CONSUMER PRE BUREAU</v>
      </c>
      <c r="Q1670" s="57" t="str">
        <f>IF(tbl_raw_data[[#This Row],[time_taken_in_mins]]&lt;=20,"SLA_MET","SLA_NOT_MET")</f>
        <v>SLA_MET</v>
      </c>
    </row>
    <row r="1671" spans="1:17" ht="15" customHeight="1" x14ac:dyDescent="0.25">
      <c r="A1671" s="22" t="s">
        <v>809</v>
      </c>
      <c r="B1671" s="12">
        <v>45143.498969907407</v>
      </c>
      <c r="C1671" s="13">
        <v>45143.502314814818</v>
      </c>
      <c r="D1671" s="14" t="s">
        <v>29</v>
      </c>
      <c r="E1671" s="16" t="s">
        <v>28</v>
      </c>
      <c r="F1671" s="14" t="s">
        <v>73</v>
      </c>
      <c r="G1671" s="106"/>
      <c r="H16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71" s="48">
        <f>tbl_raw_data[[#This Row],[Date Actioned]]-tbl_raw_data[[#This Row],[Date Tagged]]</f>
        <v>3.3449074107920751E-3</v>
      </c>
      <c r="J1671" s="50">
        <f>HOUR(tbl_raw_data[[#This Row],[time_taken]])*60+MINUTE(tbl_raw_data[[#This Row],[time_taken]])+SECOND(tbl_raw_data[[#This Row],[time_taken]])/60</f>
        <v>4.8166666666666664</v>
      </c>
      <c r="K1671" s="54">
        <f>DATE(YEAR(tbl_raw_data[[#This Row],[Date Actioned]]), MONTH(tbl_raw_data[[#This Row],[Date Actioned]]), DAY(tbl_raw_data[[#This Row],[Date Actioned]]))</f>
        <v>45143</v>
      </c>
      <c r="L1671" s="55" t="str">
        <f>UPPER(TEXT(tbl_raw_data[[#This Row],[Updated_date]],"MMMM"))</f>
        <v>AUGUST</v>
      </c>
      <c r="M1671" s="55" t="str">
        <f>UPPER("Week "&amp;IF(ROUNDUP(DAY(tbl_raw_data[[#This Row],[Updated_date]])/7,0)=5,4,ROUNDUP(DAY(tbl_raw_data[[#This Row],[Updated_date]])/7,0)))</f>
        <v>WEEK 1</v>
      </c>
      <c r="N1671" s="57" t="str">
        <f>UPPER(VLOOKUP(tbl_raw_data[[#This Row],[Analyst]],[1]setting!$A$1:$B$15,2,0))</f>
        <v>SHAHID</v>
      </c>
      <c r="O1671" s="57" t="str">
        <f>UPPER(tbl_raw_data[[#This Row],[Outcome]])</f>
        <v>APPROVE</v>
      </c>
      <c r="P1671" s="57" t="str">
        <f>UPPER(tbl_raw_data[[#This Row],[Queue Name]])</f>
        <v>CONSUMER EXISTING</v>
      </c>
      <c r="Q1671" s="57" t="str">
        <f>IF(tbl_raw_data[[#This Row],[time_taken_in_mins]]&lt;=20,"SLA_MET","SLA_NOT_MET")</f>
        <v>SLA_MET</v>
      </c>
    </row>
    <row r="1672" spans="1:17" ht="15" customHeight="1" x14ac:dyDescent="0.25">
      <c r="A1672" s="22" t="s">
        <v>330</v>
      </c>
      <c r="B1672" s="6">
        <v>45143.499988425923</v>
      </c>
      <c r="C1672" s="9">
        <v>45143.502326388887</v>
      </c>
      <c r="D1672" s="10" t="s">
        <v>8</v>
      </c>
      <c r="E1672" s="10" t="s">
        <v>9</v>
      </c>
      <c r="F1672" s="10" t="s">
        <v>18</v>
      </c>
      <c r="G1672" s="108" t="s">
        <v>331</v>
      </c>
      <c r="H16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72" s="48">
        <f>tbl_raw_data[[#This Row],[Date Actioned]]-tbl_raw_data[[#This Row],[Date Tagged]]</f>
        <v>2.3379629637929611E-3</v>
      </c>
      <c r="J1672" s="50">
        <f>HOUR(tbl_raw_data[[#This Row],[time_taken]])*60+MINUTE(tbl_raw_data[[#This Row],[time_taken]])+SECOND(tbl_raw_data[[#This Row],[time_taken]])/60</f>
        <v>3.3666666666666667</v>
      </c>
      <c r="K1672" s="54">
        <f>DATE(YEAR(tbl_raw_data[[#This Row],[Date Actioned]]), MONTH(tbl_raw_data[[#This Row],[Date Actioned]]), DAY(tbl_raw_data[[#This Row],[Date Actioned]]))</f>
        <v>45143</v>
      </c>
      <c r="L1672" s="55" t="str">
        <f>UPPER(TEXT(tbl_raw_data[[#This Row],[Updated_date]],"MMMM"))</f>
        <v>AUGUST</v>
      </c>
      <c r="M1672" s="55" t="str">
        <f>UPPER("Week "&amp;IF(ROUNDUP(DAY(tbl_raw_data[[#This Row],[Updated_date]])/7,0)=5,4,ROUNDUP(DAY(tbl_raw_data[[#This Row],[Updated_date]])/7,0)))</f>
        <v>WEEK 1</v>
      </c>
      <c r="N1672" s="57" t="str">
        <f>UPPER(VLOOKUP(tbl_raw_data[[#This Row],[Analyst]],[1]setting!$A$1:$B$15,2,0))</f>
        <v>RAJ</v>
      </c>
      <c r="O1672" s="57" t="str">
        <f>UPPER(tbl_raw_data[[#This Row],[Outcome]])</f>
        <v>WITHDRAW</v>
      </c>
      <c r="P1672" s="57" t="str">
        <f>UPPER(tbl_raw_data[[#This Row],[Queue Name]])</f>
        <v>CONSUMER PRE BUREAU</v>
      </c>
      <c r="Q1672" s="57" t="str">
        <f>IF(tbl_raw_data[[#This Row],[time_taken_in_mins]]&lt;=20,"SLA_MET","SLA_NOT_MET")</f>
        <v>SLA_MET</v>
      </c>
    </row>
    <row r="1673" spans="1:17" ht="15" customHeight="1" x14ac:dyDescent="0.25">
      <c r="A1673" s="5" t="s">
        <v>4477</v>
      </c>
      <c r="B1673" s="6">
        <v>45143.503530092596</v>
      </c>
      <c r="C1673" s="7">
        <v>45143.512060185189</v>
      </c>
      <c r="D1673" s="8" t="s">
        <v>29</v>
      </c>
      <c r="E1673" s="10" t="s">
        <v>28</v>
      </c>
      <c r="F1673" s="8" t="s">
        <v>254</v>
      </c>
      <c r="G1673" s="109"/>
      <c r="H16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73" s="48">
        <f>tbl_raw_data[[#This Row],[Date Actioned]]-tbl_raw_data[[#This Row],[Date Tagged]]</f>
        <v>8.5300925929914229E-3</v>
      </c>
      <c r="J1673" s="50">
        <f>HOUR(tbl_raw_data[[#This Row],[time_taken]])*60+MINUTE(tbl_raw_data[[#This Row],[time_taken]])+SECOND(tbl_raw_data[[#This Row],[time_taken]])/60</f>
        <v>12.283333333333333</v>
      </c>
      <c r="K1673" s="54">
        <f>DATE(YEAR(tbl_raw_data[[#This Row],[Date Actioned]]), MONTH(tbl_raw_data[[#This Row],[Date Actioned]]), DAY(tbl_raw_data[[#This Row],[Date Actioned]]))</f>
        <v>45143</v>
      </c>
      <c r="L1673" s="55" t="str">
        <f>UPPER(TEXT(tbl_raw_data[[#This Row],[Updated_date]],"MMMM"))</f>
        <v>AUGUST</v>
      </c>
      <c r="M1673" s="55" t="str">
        <f>UPPER("Week "&amp;IF(ROUNDUP(DAY(tbl_raw_data[[#This Row],[Updated_date]])/7,0)=5,4,ROUNDUP(DAY(tbl_raw_data[[#This Row],[Updated_date]])/7,0)))</f>
        <v>WEEK 1</v>
      </c>
      <c r="N1673" s="57" t="str">
        <f>UPPER(VLOOKUP(tbl_raw_data[[#This Row],[Analyst]],[1]setting!$A$1:$B$15,2,0))</f>
        <v>FARDIN</v>
      </c>
      <c r="O1673" s="57" t="str">
        <f>UPPER(tbl_raw_data[[#This Row],[Outcome]])</f>
        <v>APPROVE</v>
      </c>
      <c r="P1673" s="57" t="str">
        <f>UPPER(tbl_raw_data[[#This Row],[Queue Name]])</f>
        <v>CONSUMER EXISTING</v>
      </c>
      <c r="Q1673" s="57" t="str">
        <f>IF(tbl_raw_data[[#This Row],[time_taken_in_mins]]&lt;=20,"SLA_MET","SLA_NOT_MET")</f>
        <v>SLA_MET</v>
      </c>
    </row>
    <row r="1674" spans="1:17" ht="15" customHeight="1" x14ac:dyDescent="0.25">
      <c r="A1674" s="11" t="s">
        <v>146</v>
      </c>
      <c r="B1674" s="12">
        <v>45143.503750000003</v>
      </c>
      <c r="C1674" s="15">
        <v>45143.505428240744</v>
      </c>
      <c r="D1674" s="16" t="s">
        <v>13</v>
      </c>
      <c r="E1674" s="16" t="s">
        <v>9</v>
      </c>
      <c r="F1674" s="16" t="s">
        <v>86</v>
      </c>
      <c r="G1674" s="107" t="s">
        <v>147</v>
      </c>
      <c r="H16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4" s="48">
        <f>tbl_raw_data[[#This Row],[Date Actioned]]-tbl_raw_data[[#This Row],[Date Tagged]]</f>
        <v>1.6782407401478849E-3</v>
      </c>
      <c r="J1674" s="50">
        <f>HOUR(tbl_raw_data[[#This Row],[time_taken]])*60+MINUTE(tbl_raw_data[[#This Row],[time_taken]])+SECOND(tbl_raw_data[[#This Row],[time_taken]])/60</f>
        <v>2.4166666666666665</v>
      </c>
      <c r="K1674" s="54">
        <f>DATE(YEAR(tbl_raw_data[[#This Row],[Date Actioned]]), MONTH(tbl_raw_data[[#This Row],[Date Actioned]]), DAY(tbl_raw_data[[#This Row],[Date Actioned]]))</f>
        <v>45143</v>
      </c>
      <c r="L1674" s="55" t="str">
        <f>UPPER(TEXT(tbl_raw_data[[#This Row],[Updated_date]],"MMMM"))</f>
        <v>AUGUST</v>
      </c>
      <c r="M1674" s="55" t="str">
        <f>UPPER("Week "&amp;IF(ROUNDUP(DAY(tbl_raw_data[[#This Row],[Updated_date]])/7,0)=5,4,ROUNDUP(DAY(tbl_raw_data[[#This Row],[Updated_date]])/7,0)))</f>
        <v>WEEK 1</v>
      </c>
      <c r="N1674" s="57" t="str">
        <f>UPPER(VLOOKUP(tbl_raw_data[[#This Row],[Analyst]],[1]setting!$A$1:$B$15,2,0))</f>
        <v>ASIF</v>
      </c>
      <c r="O1674" s="57" t="str">
        <f>UPPER(tbl_raw_data[[#This Row],[Outcome]])</f>
        <v>APPROVE</v>
      </c>
      <c r="P1674" s="57" t="str">
        <f>UPPER(tbl_raw_data[[#This Row],[Queue Name]])</f>
        <v>CONSUMER PRE BUREAU</v>
      </c>
      <c r="Q1674" s="57" t="str">
        <f>IF(tbl_raw_data[[#This Row],[time_taken_in_mins]]&lt;=20,"SLA_MET","SLA_NOT_MET")</f>
        <v>SLA_MET</v>
      </c>
    </row>
    <row r="1675" spans="1:17" ht="15" customHeight="1" x14ac:dyDescent="0.25">
      <c r="A1675" s="22" t="s">
        <v>1087</v>
      </c>
      <c r="B1675" s="6">
        <v>45143.505208333336</v>
      </c>
      <c r="C1675" s="9">
        <v>45143.509004629632</v>
      </c>
      <c r="D1675" s="10" t="s">
        <v>13</v>
      </c>
      <c r="E1675" s="10" t="s">
        <v>28</v>
      </c>
      <c r="F1675" s="10" t="s">
        <v>14</v>
      </c>
      <c r="G1675" s="108" t="s">
        <v>29</v>
      </c>
      <c r="H16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5" s="48">
        <f>tbl_raw_data[[#This Row],[Date Actioned]]-tbl_raw_data[[#This Row],[Date Tagged]]</f>
        <v>3.796296296059154E-3</v>
      </c>
      <c r="J1675" s="50">
        <f>HOUR(tbl_raw_data[[#This Row],[time_taken]])*60+MINUTE(tbl_raw_data[[#This Row],[time_taken]])+SECOND(tbl_raw_data[[#This Row],[time_taken]])/60</f>
        <v>5.4666666666666668</v>
      </c>
      <c r="K1675" s="54">
        <f>DATE(YEAR(tbl_raw_data[[#This Row],[Date Actioned]]), MONTH(tbl_raw_data[[#This Row],[Date Actioned]]), DAY(tbl_raw_data[[#This Row],[Date Actioned]]))</f>
        <v>45143</v>
      </c>
      <c r="L1675" s="55" t="str">
        <f>UPPER(TEXT(tbl_raw_data[[#This Row],[Updated_date]],"MMMM"))</f>
        <v>AUGUST</v>
      </c>
      <c r="M1675" s="55" t="str">
        <f>UPPER("Week "&amp;IF(ROUNDUP(DAY(tbl_raw_data[[#This Row],[Updated_date]])/7,0)=5,4,ROUNDUP(DAY(tbl_raw_data[[#This Row],[Updated_date]])/7,0)))</f>
        <v>WEEK 1</v>
      </c>
      <c r="N1675" s="57" t="str">
        <f>UPPER(VLOOKUP(tbl_raw_data[[#This Row],[Analyst]],[1]setting!$A$1:$B$15,2,0))</f>
        <v>HARDIK</v>
      </c>
      <c r="O1675" s="57" t="str">
        <f>UPPER(tbl_raw_data[[#This Row],[Outcome]])</f>
        <v>APPROVE</v>
      </c>
      <c r="P1675" s="57" t="str">
        <f>UPPER(tbl_raw_data[[#This Row],[Queue Name]])</f>
        <v>CONSUMER EXISTING</v>
      </c>
      <c r="Q1675" s="57" t="str">
        <f>IF(tbl_raw_data[[#This Row],[time_taken_in_mins]]&lt;=20,"SLA_MET","SLA_NOT_MET")</f>
        <v>SLA_MET</v>
      </c>
    </row>
    <row r="1676" spans="1:17" ht="15" customHeight="1" x14ac:dyDescent="0.25">
      <c r="A1676" s="5" t="s">
        <v>1254</v>
      </c>
      <c r="B1676" s="12">
        <v>45143.509745370371</v>
      </c>
      <c r="C1676" s="15">
        <v>45143.513796296298</v>
      </c>
      <c r="D1676" s="16" t="s">
        <v>13</v>
      </c>
      <c r="E1676" s="16" t="s">
        <v>28</v>
      </c>
      <c r="F1676" s="16" t="s">
        <v>14</v>
      </c>
      <c r="G1676" s="107" t="s">
        <v>29</v>
      </c>
      <c r="H16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6" s="48">
        <f>tbl_raw_data[[#This Row],[Date Actioned]]-tbl_raw_data[[#This Row],[Date Tagged]]</f>
        <v>4.0509259270038456E-3</v>
      </c>
      <c r="J1676" s="50">
        <f>HOUR(tbl_raw_data[[#This Row],[time_taken]])*60+MINUTE(tbl_raw_data[[#This Row],[time_taken]])+SECOND(tbl_raw_data[[#This Row],[time_taken]])/60</f>
        <v>5.833333333333333</v>
      </c>
      <c r="K1676" s="54">
        <f>DATE(YEAR(tbl_raw_data[[#This Row],[Date Actioned]]), MONTH(tbl_raw_data[[#This Row],[Date Actioned]]), DAY(tbl_raw_data[[#This Row],[Date Actioned]]))</f>
        <v>45143</v>
      </c>
      <c r="L1676" s="55" t="str">
        <f>UPPER(TEXT(tbl_raw_data[[#This Row],[Updated_date]],"MMMM"))</f>
        <v>AUGUST</v>
      </c>
      <c r="M1676" s="55" t="str">
        <f>UPPER("Week "&amp;IF(ROUNDUP(DAY(tbl_raw_data[[#This Row],[Updated_date]])/7,0)=5,4,ROUNDUP(DAY(tbl_raw_data[[#This Row],[Updated_date]])/7,0)))</f>
        <v>WEEK 1</v>
      </c>
      <c r="N1676" s="57" t="str">
        <f>UPPER(VLOOKUP(tbl_raw_data[[#This Row],[Analyst]],[1]setting!$A$1:$B$15,2,0))</f>
        <v>HARDIK</v>
      </c>
      <c r="O1676" s="57" t="str">
        <f>UPPER(tbl_raw_data[[#This Row],[Outcome]])</f>
        <v>APPROVE</v>
      </c>
      <c r="P1676" s="57" t="str">
        <f>UPPER(tbl_raw_data[[#This Row],[Queue Name]])</f>
        <v>CONSUMER EXISTING</v>
      </c>
      <c r="Q1676" s="57" t="str">
        <f>IF(tbl_raw_data[[#This Row],[time_taken_in_mins]]&lt;=20,"SLA_MET","SLA_NOT_MET")</f>
        <v>SLA_MET</v>
      </c>
    </row>
    <row r="1677" spans="1:17" ht="15" customHeight="1" x14ac:dyDescent="0.25">
      <c r="A1677" s="5" t="s">
        <v>5503</v>
      </c>
      <c r="B1677" s="6">
        <v>45143.512233796297</v>
      </c>
      <c r="C1677" s="7">
        <v>45143.522893518515</v>
      </c>
      <c r="D1677" s="8" t="s">
        <v>209</v>
      </c>
      <c r="E1677" s="10" t="s">
        <v>41</v>
      </c>
      <c r="F1677" s="8" t="s">
        <v>254</v>
      </c>
      <c r="G1677" s="109"/>
      <c r="H16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77" s="48">
        <f>tbl_raw_data[[#This Row],[Date Actioned]]-tbl_raw_data[[#This Row],[Date Tagged]]</f>
        <v>1.0659722218406387E-2</v>
      </c>
      <c r="J1677" s="50">
        <f>HOUR(tbl_raw_data[[#This Row],[time_taken]])*60+MINUTE(tbl_raw_data[[#This Row],[time_taken]])+SECOND(tbl_raw_data[[#This Row],[time_taken]])/60</f>
        <v>15.35</v>
      </c>
      <c r="K1677" s="54">
        <f>DATE(YEAR(tbl_raw_data[[#This Row],[Date Actioned]]), MONTH(tbl_raw_data[[#This Row],[Date Actioned]]), DAY(tbl_raw_data[[#This Row],[Date Actioned]]))</f>
        <v>45143</v>
      </c>
      <c r="L1677" s="55" t="str">
        <f>UPPER(TEXT(tbl_raw_data[[#This Row],[Updated_date]],"MMMM"))</f>
        <v>AUGUST</v>
      </c>
      <c r="M1677" s="55" t="str">
        <f>UPPER("Week "&amp;IF(ROUNDUP(DAY(tbl_raw_data[[#This Row],[Updated_date]])/7,0)=5,4,ROUNDUP(DAY(tbl_raw_data[[#This Row],[Updated_date]])/7,0)))</f>
        <v>WEEK 1</v>
      </c>
      <c r="N1677" s="57" t="str">
        <f>UPPER(VLOOKUP(tbl_raw_data[[#This Row],[Analyst]],[1]setting!$A$1:$B$15,2,0))</f>
        <v>FARDIN</v>
      </c>
      <c r="O1677" s="57" t="str">
        <f>UPPER(tbl_raw_data[[#This Row],[Outcome]])</f>
        <v>DECLINE</v>
      </c>
      <c r="P1677" s="57" t="str">
        <f>UPPER(tbl_raw_data[[#This Row],[Queue Name]])</f>
        <v>CONSUMER POST BUREAU</v>
      </c>
      <c r="Q1677" s="57" t="str">
        <f>IF(tbl_raw_data[[#This Row],[time_taken_in_mins]]&lt;=20,"SLA_MET","SLA_NOT_MET")</f>
        <v>SLA_MET</v>
      </c>
    </row>
    <row r="1678" spans="1:17" ht="15" customHeight="1" x14ac:dyDescent="0.25">
      <c r="A1678" s="5" t="s">
        <v>4336</v>
      </c>
      <c r="B1678" s="12">
        <v>45143.514305555553</v>
      </c>
      <c r="C1678" s="15">
        <v>45143.522581018522</v>
      </c>
      <c r="D1678" s="16" t="s">
        <v>8</v>
      </c>
      <c r="E1678" s="16" t="s">
        <v>9</v>
      </c>
      <c r="F1678" s="16" t="s">
        <v>86</v>
      </c>
      <c r="G1678" s="107" t="s">
        <v>632</v>
      </c>
      <c r="H16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78" s="48">
        <f>tbl_raw_data[[#This Row],[Date Actioned]]-tbl_raw_data[[#This Row],[Date Tagged]]</f>
        <v>8.2754629693226889E-3</v>
      </c>
      <c r="J1678" s="50">
        <f>HOUR(tbl_raw_data[[#This Row],[time_taken]])*60+MINUTE(tbl_raw_data[[#This Row],[time_taken]])+SECOND(tbl_raw_data[[#This Row],[time_taken]])/60</f>
        <v>11.916666666666666</v>
      </c>
      <c r="K1678" s="54">
        <f>DATE(YEAR(tbl_raw_data[[#This Row],[Date Actioned]]), MONTH(tbl_raw_data[[#This Row],[Date Actioned]]), DAY(tbl_raw_data[[#This Row],[Date Actioned]]))</f>
        <v>45143</v>
      </c>
      <c r="L1678" s="55" t="str">
        <f>UPPER(TEXT(tbl_raw_data[[#This Row],[Updated_date]],"MMMM"))</f>
        <v>AUGUST</v>
      </c>
      <c r="M1678" s="55" t="str">
        <f>UPPER("Week "&amp;IF(ROUNDUP(DAY(tbl_raw_data[[#This Row],[Updated_date]])/7,0)=5,4,ROUNDUP(DAY(tbl_raw_data[[#This Row],[Updated_date]])/7,0)))</f>
        <v>WEEK 1</v>
      </c>
      <c r="N1678" s="57" t="str">
        <f>UPPER(VLOOKUP(tbl_raw_data[[#This Row],[Analyst]],[1]setting!$A$1:$B$15,2,0))</f>
        <v>ASIF</v>
      </c>
      <c r="O1678" s="57" t="str">
        <f>UPPER(tbl_raw_data[[#This Row],[Outcome]])</f>
        <v>WITHDRAW</v>
      </c>
      <c r="P1678" s="57" t="str">
        <f>UPPER(tbl_raw_data[[#This Row],[Queue Name]])</f>
        <v>CONSUMER PRE BUREAU</v>
      </c>
      <c r="Q1678" s="57" t="str">
        <f>IF(tbl_raw_data[[#This Row],[time_taken_in_mins]]&lt;=20,"SLA_MET","SLA_NOT_MET")</f>
        <v>SLA_MET</v>
      </c>
    </row>
    <row r="1679" spans="1:17" ht="15" customHeight="1" x14ac:dyDescent="0.25">
      <c r="A1679" s="11" t="s">
        <v>4312</v>
      </c>
      <c r="B1679" s="6">
        <v>45143.516238425924</v>
      </c>
      <c r="C1679" s="9">
        <v>45143.524467592593</v>
      </c>
      <c r="D1679" s="10" t="s">
        <v>13</v>
      </c>
      <c r="E1679" s="10" t="s">
        <v>9</v>
      </c>
      <c r="F1679" s="10" t="s">
        <v>14</v>
      </c>
      <c r="G1679" s="108" t="s">
        <v>29</v>
      </c>
      <c r="H16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79" s="48">
        <f>tbl_raw_data[[#This Row],[Date Actioned]]-tbl_raw_data[[#This Row],[Date Tagged]]</f>
        <v>8.2291666694800369E-3</v>
      </c>
      <c r="J1679" s="50">
        <f>HOUR(tbl_raw_data[[#This Row],[time_taken]])*60+MINUTE(tbl_raw_data[[#This Row],[time_taken]])+SECOND(tbl_raw_data[[#This Row],[time_taken]])/60</f>
        <v>11.85</v>
      </c>
      <c r="K1679" s="54">
        <f>DATE(YEAR(tbl_raw_data[[#This Row],[Date Actioned]]), MONTH(tbl_raw_data[[#This Row],[Date Actioned]]), DAY(tbl_raw_data[[#This Row],[Date Actioned]]))</f>
        <v>45143</v>
      </c>
      <c r="L1679" s="55" t="str">
        <f>UPPER(TEXT(tbl_raw_data[[#This Row],[Updated_date]],"MMMM"))</f>
        <v>AUGUST</v>
      </c>
      <c r="M1679" s="55" t="str">
        <f>UPPER("Week "&amp;IF(ROUNDUP(DAY(tbl_raw_data[[#This Row],[Updated_date]])/7,0)=5,4,ROUNDUP(DAY(tbl_raw_data[[#This Row],[Updated_date]])/7,0)))</f>
        <v>WEEK 1</v>
      </c>
      <c r="N1679" s="57" t="str">
        <f>UPPER(VLOOKUP(tbl_raw_data[[#This Row],[Analyst]],[1]setting!$A$1:$B$15,2,0))</f>
        <v>HARDIK</v>
      </c>
      <c r="O1679" s="57" t="str">
        <f>UPPER(tbl_raw_data[[#This Row],[Outcome]])</f>
        <v>APPROVE</v>
      </c>
      <c r="P1679" s="57" t="str">
        <f>UPPER(tbl_raw_data[[#This Row],[Queue Name]])</f>
        <v>CONSUMER PRE BUREAU</v>
      </c>
      <c r="Q1679" s="57" t="str">
        <f>IF(tbl_raw_data[[#This Row],[time_taken_in_mins]]&lt;=20,"SLA_MET","SLA_NOT_MET")</f>
        <v>SLA_MET</v>
      </c>
    </row>
    <row r="1680" spans="1:17" ht="15" customHeight="1" x14ac:dyDescent="0.25">
      <c r="A1680" s="22" t="s">
        <v>1921</v>
      </c>
      <c r="B1680" s="12">
        <v>45143.519189814811</v>
      </c>
      <c r="C1680" s="13">
        <v>45143.524155092593</v>
      </c>
      <c r="D1680" s="14" t="s">
        <v>29</v>
      </c>
      <c r="E1680" s="16" t="s">
        <v>28</v>
      </c>
      <c r="F1680" s="14" t="s">
        <v>73</v>
      </c>
      <c r="G1680" s="106"/>
      <c r="H16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0" s="48">
        <f>tbl_raw_data[[#This Row],[Date Actioned]]-tbl_raw_data[[#This Row],[Date Tagged]]</f>
        <v>4.9652777815936133E-3</v>
      </c>
      <c r="J1680" s="50">
        <f>HOUR(tbl_raw_data[[#This Row],[time_taken]])*60+MINUTE(tbl_raw_data[[#This Row],[time_taken]])+SECOND(tbl_raw_data[[#This Row],[time_taken]])/60</f>
        <v>7.15</v>
      </c>
      <c r="K1680" s="54">
        <f>DATE(YEAR(tbl_raw_data[[#This Row],[Date Actioned]]), MONTH(tbl_raw_data[[#This Row],[Date Actioned]]), DAY(tbl_raw_data[[#This Row],[Date Actioned]]))</f>
        <v>45143</v>
      </c>
      <c r="L1680" s="55" t="str">
        <f>UPPER(TEXT(tbl_raw_data[[#This Row],[Updated_date]],"MMMM"))</f>
        <v>AUGUST</v>
      </c>
      <c r="M1680" s="55" t="str">
        <f>UPPER("Week "&amp;IF(ROUNDUP(DAY(tbl_raw_data[[#This Row],[Updated_date]])/7,0)=5,4,ROUNDUP(DAY(tbl_raw_data[[#This Row],[Updated_date]])/7,0)))</f>
        <v>WEEK 1</v>
      </c>
      <c r="N1680" s="57" t="str">
        <f>UPPER(VLOOKUP(tbl_raw_data[[#This Row],[Analyst]],[1]setting!$A$1:$B$15,2,0))</f>
        <v>SHAHID</v>
      </c>
      <c r="O1680" s="57" t="str">
        <f>UPPER(tbl_raw_data[[#This Row],[Outcome]])</f>
        <v>APPROVE</v>
      </c>
      <c r="P1680" s="57" t="str">
        <f>UPPER(tbl_raw_data[[#This Row],[Queue Name]])</f>
        <v>CONSUMER EXISTING</v>
      </c>
      <c r="Q1680" s="57" t="str">
        <f>IF(tbl_raw_data[[#This Row],[time_taken_in_mins]]&lt;=20,"SLA_MET","SLA_NOT_MET")</f>
        <v>SLA_MET</v>
      </c>
    </row>
    <row r="1681" spans="1:17" ht="15" customHeight="1" x14ac:dyDescent="0.25">
      <c r="A1681" s="5" t="s">
        <v>1456</v>
      </c>
      <c r="B1681" s="6">
        <v>45143.52076388889</v>
      </c>
      <c r="C1681" s="9">
        <v>45143.525138888886</v>
      </c>
      <c r="D1681" s="10" t="s">
        <v>13</v>
      </c>
      <c r="E1681" s="10" t="s">
        <v>28</v>
      </c>
      <c r="F1681" s="10" t="s">
        <v>86</v>
      </c>
      <c r="G1681" s="108" t="s">
        <v>29</v>
      </c>
      <c r="H16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1" s="48">
        <f>tbl_raw_data[[#This Row],[Date Actioned]]-tbl_raw_data[[#This Row],[Date Tagged]]</f>
        <v>4.3749999967985786E-3</v>
      </c>
      <c r="J1681" s="50">
        <f>HOUR(tbl_raw_data[[#This Row],[time_taken]])*60+MINUTE(tbl_raw_data[[#This Row],[time_taken]])+SECOND(tbl_raw_data[[#This Row],[time_taken]])/60</f>
        <v>6.3</v>
      </c>
      <c r="K1681" s="54">
        <f>DATE(YEAR(tbl_raw_data[[#This Row],[Date Actioned]]), MONTH(tbl_raw_data[[#This Row],[Date Actioned]]), DAY(tbl_raw_data[[#This Row],[Date Actioned]]))</f>
        <v>45143</v>
      </c>
      <c r="L1681" s="55" t="str">
        <f>UPPER(TEXT(tbl_raw_data[[#This Row],[Updated_date]],"MMMM"))</f>
        <v>AUGUST</v>
      </c>
      <c r="M1681" s="55" t="str">
        <f>UPPER("Week "&amp;IF(ROUNDUP(DAY(tbl_raw_data[[#This Row],[Updated_date]])/7,0)=5,4,ROUNDUP(DAY(tbl_raw_data[[#This Row],[Updated_date]])/7,0)))</f>
        <v>WEEK 1</v>
      </c>
      <c r="N1681" s="57" t="str">
        <f>UPPER(VLOOKUP(tbl_raw_data[[#This Row],[Analyst]],[1]setting!$A$1:$B$15,2,0))</f>
        <v>ASIF</v>
      </c>
      <c r="O1681" s="57" t="str">
        <f>UPPER(tbl_raw_data[[#This Row],[Outcome]])</f>
        <v>APPROVE</v>
      </c>
      <c r="P1681" s="57" t="str">
        <f>UPPER(tbl_raw_data[[#This Row],[Queue Name]])</f>
        <v>CONSUMER EXISTING</v>
      </c>
      <c r="Q1681" s="57" t="str">
        <f>IF(tbl_raw_data[[#This Row],[time_taken_in_mins]]&lt;=20,"SLA_MET","SLA_NOT_MET")</f>
        <v>SLA_MET</v>
      </c>
    </row>
    <row r="1682" spans="1:17" x14ac:dyDescent="0.25">
      <c r="A1682" s="11" t="s">
        <v>2821</v>
      </c>
      <c r="B1682" s="6">
        <v>45143.521898148145</v>
      </c>
      <c r="C1682" s="9">
        <v>45143.527997685182</v>
      </c>
      <c r="D1682" s="10" t="s">
        <v>8</v>
      </c>
      <c r="E1682" s="10" t="s">
        <v>28</v>
      </c>
      <c r="F1682" s="10" t="s">
        <v>14</v>
      </c>
      <c r="G1682" s="108" t="s">
        <v>172</v>
      </c>
      <c r="H16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682" s="48">
        <f>tbl_raw_data[[#This Row],[Date Actioned]]-tbl_raw_data[[#This Row],[Date Tagged]]</f>
        <v>6.0995370367891155E-3</v>
      </c>
      <c r="J1682" s="50">
        <f>HOUR(tbl_raw_data[[#This Row],[time_taken]])*60+MINUTE(tbl_raw_data[[#This Row],[time_taken]])+SECOND(tbl_raw_data[[#This Row],[time_taken]])/60</f>
        <v>8.7833333333333332</v>
      </c>
      <c r="K1682" s="54">
        <f>DATE(YEAR(tbl_raw_data[[#This Row],[Date Actioned]]), MONTH(tbl_raw_data[[#This Row],[Date Actioned]]), DAY(tbl_raw_data[[#This Row],[Date Actioned]]))</f>
        <v>45143</v>
      </c>
      <c r="L1682" s="55" t="str">
        <f>UPPER(TEXT(tbl_raw_data[[#This Row],[Updated_date]],"MMMM"))</f>
        <v>AUGUST</v>
      </c>
      <c r="M1682" s="55" t="str">
        <f>UPPER("Week "&amp;IF(ROUNDUP(DAY(tbl_raw_data[[#This Row],[Updated_date]])/7,0)=5,4,ROUNDUP(DAY(tbl_raw_data[[#This Row],[Updated_date]])/7,0)))</f>
        <v>WEEK 1</v>
      </c>
      <c r="N1682" s="57" t="str">
        <f>UPPER(VLOOKUP(tbl_raw_data[[#This Row],[Analyst]],[1]setting!$A$1:$B$15,2,0))</f>
        <v>HARDIK</v>
      </c>
      <c r="O1682" s="57" t="str">
        <f>UPPER(tbl_raw_data[[#This Row],[Outcome]])</f>
        <v>WITHDRAW</v>
      </c>
      <c r="P1682" s="57" t="str">
        <f>UPPER(tbl_raw_data[[#This Row],[Queue Name]])</f>
        <v>CONSUMER EXISTING</v>
      </c>
      <c r="Q1682" s="57" t="str">
        <f>IF(tbl_raw_data[[#This Row],[time_taken_in_mins]]&lt;=20,"SLA_MET","SLA_NOT_MET")</f>
        <v>SLA_MET</v>
      </c>
    </row>
    <row r="1683" spans="1:17" ht="15" customHeight="1" x14ac:dyDescent="0.25">
      <c r="A1683" s="11" t="s">
        <v>480</v>
      </c>
      <c r="B1683" s="12">
        <v>45143.522835648146</v>
      </c>
      <c r="C1683" s="13">
        <v>45143.525578703702</v>
      </c>
      <c r="D1683" s="14" t="s">
        <v>29</v>
      </c>
      <c r="E1683" s="16" t="s">
        <v>28</v>
      </c>
      <c r="F1683" s="14" t="s">
        <v>228</v>
      </c>
      <c r="G1683" s="106"/>
      <c r="H16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3" s="48">
        <f>tbl_raw_data[[#This Row],[Date Actioned]]-tbl_raw_data[[#This Row],[Date Tagged]]</f>
        <v>2.7430555564933456E-3</v>
      </c>
      <c r="J1683" s="50">
        <f>HOUR(tbl_raw_data[[#This Row],[time_taken]])*60+MINUTE(tbl_raw_data[[#This Row],[time_taken]])+SECOND(tbl_raw_data[[#This Row],[time_taken]])/60</f>
        <v>3.95</v>
      </c>
      <c r="K1683" s="54">
        <f>DATE(YEAR(tbl_raw_data[[#This Row],[Date Actioned]]), MONTH(tbl_raw_data[[#This Row],[Date Actioned]]), DAY(tbl_raw_data[[#This Row],[Date Actioned]]))</f>
        <v>45143</v>
      </c>
      <c r="L1683" s="55" t="str">
        <f>UPPER(TEXT(tbl_raw_data[[#This Row],[Updated_date]],"MMMM"))</f>
        <v>AUGUST</v>
      </c>
      <c r="M1683" s="55" t="str">
        <f>UPPER("Week "&amp;IF(ROUNDUP(DAY(tbl_raw_data[[#This Row],[Updated_date]])/7,0)=5,4,ROUNDUP(DAY(tbl_raw_data[[#This Row],[Updated_date]])/7,0)))</f>
        <v>WEEK 1</v>
      </c>
      <c r="N1683" s="57" t="str">
        <f>UPPER(VLOOKUP(tbl_raw_data[[#This Row],[Analyst]],[1]setting!$A$1:$B$15,2,0))</f>
        <v>OUADIR</v>
      </c>
      <c r="O1683" s="57" t="str">
        <f>UPPER(tbl_raw_data[[#This Row],[Outcome]])</f>
        <v>APPROVE</v>
      </c>
      <c r="P1683" s="57" t="str">
        <f>UPPER(tbl_raw_data[[#This Row],[Queue Name]])</f>
        <v>CONSUMER EXISTING</v>
      </c>
      <c r="Q1683" s="57" t="str">
        <f>IF(tbl_raw_data[[#This Row],[time_taken_in_mins]]&lt;=20,"SLA_MET","SLA_NOT_MET")</f>
        <v>SLA_MET</v>
      </c>
    </row>
    <row r="1684" spans="1:17" ht="15" customHeight="1" x14ac:dyDescent="0.25">
      <c r="A1684" s="22" t="s">
        <v>2652</v>
      </c>
      <c r="B1684" s="12">
        <v>45143.524155092593</v>
      </c>
      <c r="C1684" s="15">
        <v>45143.530023148145</v>
      </c>
      <c r="D1684" s="16" t="s">
        <v>8</v>
      </c>
      <c r="E1684" s="16" t="s">
        <v>41</v>
      </c>
      <c r="F1684" s="16" t="s">
        <v>86</v>
      </c>
      <c r="G1684" s="107" t="s">
        <v>2653</v>
      </c>
      <c r="H16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684" s="48">
        <f>tbl_raw_data[[#This Row],[Date Actioned]]-tbl_raw_data[[#This Row],[Date Tagged]]</f>
        <v>5.8680555521277711E-3</v>
      </c>
      <c r="J1684" s="50">
        <f>HOUR(tbl_raw_data[[#This Row],[time_taken]])*60+MINUTE(tbl_raw_data[[#This Row],[time_taken]])+SECOND(tbl_raw_data[[#This Row],[time_taken]])/60</f>
        <v>8.4499999999999993</v>
      </c>
      <c r="K1684" s="54">
        <f>DATE(YEAR(tbl_raw_data[[#This Row],[Date Actioned]]), MONTH(tbl_raw_data[[#This Row],[Date Actioned]]), DAY(tbl_raw_data[[#This Row],[Date Actioned]]))</f>
        <v>45143</v>
      </c>
      <c r="L1684" s="55" t="str">
        <f>UPPER(TEXT(tbl_raw_data[[#This Row],[Updated_date]],"MMMM"))</f>
        <v>AUGUST</v>
      </c>
      <c r="M1684" s="55" t="str">
        <f>UPPER("Week "&amp;IF(ROUNDUP(DAY(tbl_raw_data[[#This Row],[Updated_date]])/7,0)=5,4,ROUNDUP(DAY(tbl_raw_data[[#This Row],[Updated_date]])/7,0)))</f>
        <v>WEEK 1</v>
      </c>
      <c r="N1684" s="57" t="str">
        <f>UPPER(VLOOKUP(tbl_raw_data[[#This Row],[Analyst]],[1]setting!$A$1:$B$15,2,0))</f>
        <v>ASIF</v>
      </c>
      <c r="O1684" s="57" t="str">
        <f>UPPER(tbl_raw_data[[#This Row],[Outcome]])</f>
        <v>WITHDRAW</v>
      </c>
      <c r="P1684" s="57" t="str">
        <f>UPPER(tbl_raw_data[[#This Row],[Queue Name]])</f>
        <v>CONSUMER POST BUREAU</v>
      </c>
      <c r="Q1684" s="57" t="str">
        <f>IF(tbl_raw_data[[#This Row],[time_taken_in_mins]]&lt;=20,"SLA_MET","SLA_NOT_MET")</f>
        <v>SLA_MET</v>
      </c>
    </row>
    <row r="1685" spans="1:17" ht="15" customHeight="1" x14ac:dyDescent="0.25">
      <c r="A1685" s="22" t="s">
        <v>4704</v>
      </c>
      <c r="B1685" s="6">
        <v>45143.524340277778</v>
      </c>
      <c r="C1685" s="7">
        <v>45143.53324074074</v>
      </c>
      <c r="D1685" s="8" t="s">
        <v>29</v>
      </c>
      <c r="E1685" s="10" t="s">
        <v>28</v>
      </c>
      <c r="F1685" s="8" t="s">
        <v>254</v>
      </c>
      <c r="G1685" s="109"/>
      <c r="H16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5" s="48">
        <f>tbl_raw_data[[#This Row],[Date Actioned]]-tbl_raw_data[[#This Row],[Date Tagged]]</f>
        <v>8.9004629626288079E-3</v>
      </c>
      <c r="J1685" s="50">
        <f>HOUR(tbl_raw_data[[#This Row],[time_taken]])*60+MINUTE(tbl_raw_data[[#This Row],[time_taken]])+SECOND(tbl_raw_data[[#This Row],[time_taken]])/60</f>
        <v>12.816666666666666</v>
      </c>
      <c r="K1685" s="54">
        <f>DATE(YEAR(tbl_raw_data[[#This Row],[Date Actioned]]), MONTH(tbl_raw_data[[#This Row],[Date Actioned]]), DAY(tbl_raw_data[[#This Row],[Date Actioned]]))</f>
        <v>45143</v>
      </c>
      <c r="L1685" s="55" t="str">
        <f>UPPER(TEXT(tbl_raw_data[[#This Row],[Updated_date]],"MMMM"))</f>
        <v>AUGUST</v>
      </c>
      <c r="M1685" s="55" t="str">
        <f>UPPER("Week "&amp;IF(ROUNDUP(DAY(tbl_raw_data[[#This Row],[Updated_date]])/7,0)=5,4,ROUNDUP(DAY(tbl_raw_data[[#This Row],[Updated_date]])/7,0)))</f>
        <v>WEEK 1</v>
      </c>
      <c r="N1685" s="57" t="str">
        <f>UPPER(VLOOKUP(tbl_raw_data[[#This Row],[Analyst]],[1]setting!$A$1:$B$15,2,0))</f>
        <v>FARDIN</v>
      </c>
      <c r="O1685" s="57" t="str">
        <f>UPPER(tbl_raw_data[[#This Row],[Outcome]])</f>
        <v>APPROVE</v>
      </c>
      <c r="P1685" s="57" t="str">
        <f>UPPER(tbl_raw_data[[#This Row],[Queue Name]])</f>
        <v>CONSUMER EXISTING</v>
      </c>
      <c r="Q1685" s="57" t="str">
        <f>IF(tbl_raw_data[[#This Row],[time_taken_in_mins]]&lt;=20,"SLA_MET","SLA_NOT_MET")</f>
        <v>SLA_MET</v>
      </c>
    </row>
    <row r="1686" spans="1:17" ht="15" customHeight="1" x14ac:dyDescent="0.25">
      <c r="A1686" s="5" t="s">
        <v>803</v>
      </c>
      <c r="B1686" s="12">
        <v>45143.524537037039</v>
      </c>
      <c r="C1686" s="15">
        <v>45143.527870370373</v>
      </c>
      <c r="D1686" s="16" t="s">
        <v>13</v>
      </c>
      <c r="E1686" s="16" t="s">
        <v>28</v>
      </c>
      <c r="F1686" s="16" t="s">
        <v>18</v>
      </c>
      <c r="G1686" s="107" t="s">
        <v>29</v>
      </c>
      <c r="H16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6" s="48">
        <f>tbl_raw_data[[#This Row],[Date Actioned]]-tbl_raw_data[[#This Row],[Date Tagged]]</f>
        <v>3.3333333340124227E-3</v>
      </c>
      <c r="J1686" s="50">
        <f>HOUR(tbl_raw_data[[#This Row],[time_taken]])*60+MINUTE(tbl_raw_data[[#This Row],[time_taken]])+SECOND(tbl_raw_data[[#This Row],[time_taken]])/60</f>
        <v>4.8</v>
      </c>
      <c r="K1686" s="54">
        <f>DATE(YEAR(tbl_raw_data[[#This Row],[Date Actioned]]), MONTH(tbl_raw_data[[#This Row],[Date Actioned]]), DAY(tbl_raw_data[[#This Row],[Date Actioned]]))</f>
        <v>45143</v>
      </c>
      <c r="L1686" s="55" t="str">
        <f>UPPER(TEXT(tbl_raw_data[[#This Row],[Updated_date]],"MMMM"))</f>
        <v>AUGUST</v>
      </c>
      <c r="M1686" s="55" t="str">
        <f>UPPER("Week "&amp;IF(ROUNDUP(DAY(tbl_raw_data[[#This Row],[Updated_date]])/7,0)=5,4,ROUNDUP(DAY(tbl_raw_data[[#This Row],[Updated_date]])/7,0)))</f>
        <v>WEEK 1</v>
      </c>
      <c r="N1686" s="57" t="str">
        <f>UPPER(VLOOKUP(tbl_raw_data[[#This Row],[Analyst]],[1]setting!$A$1:$B$15,2,0))</f>
        <v>RAJ</v>
      </c>
      <c r="O1686" s="57" t="str">
        <f>UPPER(tbl_raw_data[[#This Row],[Outcome]])</f>
        <v>APPROVE</v>
      </c>
      <c r="P1686" s="57" t="str">
        <f>UPPER(tbl_raw_data[[#This Row],[Queue Name]])</f>
        <v>CONSUMER EXISTING</v>
      </c>
      <c r="Q1686" s="57" t="str">
        <f>IF(tbl_raw_data[[#This Row],[time_taken_in_mins]]&lt;=20,"SLA_MET","SLA_NOT_MET")</f>
        <v>SLA_MET</v>
      </c>
    </row>
    <row r="1687" spans="1:17" x14ac:dyDescent="0.25">
      <c r="A1687" s="5" t="s">
        <v>4287</v>
      </c>
      <c r="B1687" s="6">
        <v>45143.525208333333</v>
      </c>
      <c r="C1687" s="7">
        <v>45143.533391203702</v>
      </c>
      <c r="D1687" s="8" t="s">
        <v>40</v>
      </c>
      <c r="E1687" s="10" t="s">
        <v>28</v>
      </c>
      <c r="F1687" s="8" t="s">
        <v>228</v>
      </c>
      <c r="G1687" s="109"/>
      <c r="H16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7" s="48">
        <f>tbl_raw_data[[#This Row],[Date Actioned]]-tbl_raw_data[[#This Row],[Date Tagged]]</f>
        <v>8.182870369637385E-3</v>
      </c>
      <c r="J1687" s="50">
        <f>HOUR(tbl_raw_data[[#This Row],[time_taken]])*60+MINUTE(tbl_raw_data[[#This Row],[time_taken]])+SECOND(tbl_raw_data[[#This Row],[time_taken]])/60</f>
        <v>11.783333333333333</v>
      </c>
      <c r="K1687" s="54">
        <f>DATE(YEAR(tbl_raw_data[[#This Row],[Date Actioned]]), MONTH(tbl_raw_data[[#This Row],[Date Actioned]]), DAY(tbl_raw_data[[#This Row],[Date Actioned]]))</f>
        <v>45143</v>
      </c>
      <c r="L1687" s="55" t="str">
        <f>UPPER(TEXT(tbl_raw_data[[#This Row],[Updated_date]],"MMMM"))</f>
        <v>AUGUST</v>
      </c>
      <c r="M1687" s="55" t="str">
        <f>UPPER("Week "&amp;IF(ROUNDUP(DAY(tbl_raw_data[[#This Row],[Updated_date]])/7,0)=5,4,ROUNDUP(DAY(tbl_raw_data[[#This Row],[Updated_date]])/7,0)))</f>
        <v>WEEK 1</v>
      </c>
      <c r="N1687" s="57" t="str">
        <f>UPPER(VLOOKUP(tbl_raw_data[[#This Row],[Analyst]],[1]setting!$A$1:$B$15,2,0))</f>
        <v>OUADIR</v>
      </c>
      <c r="O1687" s="57" t="str">
        <f>UPPER(tbl_raw_data[[#This Row],[Outcome]])</f>
        <v>WITHDRAW</v>
      </c>
      <c r="P1687" s="57" t="str">
        <f>UPPER(tbl_raw_data[[#This Row],[Queue Name]])</f>
        <v>CONSUMER EXISTING</v>
      </c>
      <c r="Q1687" s="57" t="str">
        <f>IF(tbl_raw_data[[#This Row],[time_taken_in_mins]]&lt;=20,"SLA_MET","SLA_NOT_MET")</f>
        <v>SLA_MET</v>
      </c>
    </row>
    <row r="1688" spans="1:17" ht="15" customHeight="1" x14ac:dyDescent="0.25">
      <c r="A1688" s="11" t="s">
        <v>2917</v>
      </c>
      <c r="B1688" s="6">
        <v>45143.530300925922</v>
      </c>
      <c r="C1688" s="7">
        <v>45143.536562499998</v>
      </c>
      <c r="D1688" s="8" t="s">
        <v>29</v>
      </c>
      <c r="E1688" s="10" t="s">
        <v>28</v>
      </c>
      <c r="F1688" s="8" t="s">
        <v>86</v>
      </c>
      <c r="G1688" s="109"/>
      <c r="H16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88" s="48">
        <f>tbl_raw_data[[#This Row],[Date Actioned]]-tbl_raw_data[[#This Row],[Date Tagged]]</f>
        <v>6.2615740753244609E-3</v>
      </c>
      <c r="J1688" s="50">
        <f>HOUR(tbl_raw_data[[#This Row],[time_taken]])*60+MINUTE(tbl_raw_data[[#This Row],[time_taken]])+SECOND(tbl_raw_data[[#This Row],[time_taken]])/60</f>
        <v>9.0166666666666675</v>
      </c>
      <c r="K1688" s="54">
        <f>DATE(YEAR(tbl_raw_data[[#This Row],[Date Actioned]]), MONTH(tbl_raw_data[[#This Row],[Date Actioned]]), DAY(tbl_raw_data[[#This Row],[Date Actioned]]))</f>
        <v>45143</v>
      </c>
      <c r="L1688" s="55" t="str">
        <f>UPPER(TEXT(tbl_raw_data[[#This Row],[Updated_date]],"MMMM"))</f>
        <v>AUGUST</v>
      </c>
      <c r="M1688" s="55" t="str">
        <f>UPPER("Week "&amp;IF(ROUNDUP(DAY(tbl_raw_data[[#This Row],[Updated_date]])/7,0)=5,4,ROUNDUP(DAY(tbl_raw_data[[#This Row],[Updated_date]])/7,0)))</f>
        <v>WEEK 1</v>
      </c>
      <c r="N1688" s="57" t="str">
        <f>UPPER(VLOOKUP(tbl_raw_data[[#This Row],[Analyst]],[1]setting!$A$1:$B$15,2,0))</f>
        <v>ASIF</v>
      </c>
      <c r="O1688" s="57" t="str">
        <f>UPPER(tbl_raw_data[[#This Row],[Outcome]])</f>
        <v>APPROVE</v>
      </c>
      <c r="P1688" s="57" t="str">
        <f>UPPER(tbl_raw_data[[#This Row],[Queue Name]])</f>
        <v>CONSUMER EXISTING</v>
      </c>
      <c r="Q1688" s="57" t="str">
        <f>IF(tbl_raw_data[[#This Row],[time_taken_in_mins]]&lt;=20,"SLA_MET","SLA_NOT_MET")</f>
        <v>SLA_MET</v>
      </c>
    </row>
    <row r="1689" spans="1:17" ht="15" customHeight="1" x14ac:dyDescent="0.25">
      <c r="A1689" s="22" t="s">
        <v>195</v>
      </c>
      <c r="B1689" s="12">
        <v>45143.535428240742</v>
      </c>
      <c r="C1689" s="15">
        <v>45143.537303240744</v>
      </c>
      <c r="D1689" s="16" t="s">
        <v>13</v>
      </c>
      <c r="E1689" s="16" t="s">
        <v>9</v>
      </c>
      <c r="F1689" s="16" t="s">
        <v>18</v>
      </c>
      <c r="G1689" s="107" t="s">
        <v>21</v>
      </c>
      <c r="H16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89" s="48">
        <f>tbl_raw_data[[#This Row],[Date Actioned]]-tbl_raw_data[[#This Row],[Date Tagged]]</f>
        <v>1.8750000017462298E-3</v>
      </c>
      <c r="J1689" s="50">
        <f>HOUR(tbl_raw_data[[#This Row],[time_taken]])*60+MINUTE(tbl_raw_data[[#This Row],[time_taken]])+SECOND(tbl_raw_data[[#This Row],[time_taken]])/60</f>
        <v>2.7</v>
      </c>
      <c r="K1689" s="54">
        <f>DATE(YEAR(tbl_raw_data[[#This Row],[Date Actioned]]), MONTH(tbl_raw_data[[#This Row],[Date Actioned]]), DAY(tbl_raw_data[[#This Row],[Date Actioned]]))</f>
        <v>45143</v>
      </c>
      <c r="L1689" s="55" t="str">
        <f>UPPER(TEXT(tbl_raw_data[[#This Row],[Updated_date]],"MMMM"))</f>
        <v>AUGUST</v>
      </c>
      <c r="M1689" s="55" t="str">
        <f>UPPER("Week "&amp;IF(ROUNDUP(DAY(tbl_raw_data[[#This Row],[Updated_date]])/7,0)=5,4,ROUNDUP(DAY(tbl_raw_data[[#This Row],[Updated_date]])/7,0)))</f>
        <v>WEEK 1</v>
      </c>
      <c r="N1689" s="57" t="str">
        <f>UPPER(VLOOKUP(tbl_raw_data[[#This Row],[Analyst]],[1]setting!$A$1:$B$15,2,0))</f>
        <v>RAJ</v>
      </c>
      <c r="O1689" s="57" t="str">
        <f>UPPER(tbl_raw_data[[#This Row],[Outcome]])</f>
        <v>APPROVE</v>
      </c>
      <c r="P1689" s="57" t="str">
        <f>UPPER(tbl_raw_data[[#This Row],[Queue Name]])</f>
        <v>CONSUMER PRE BUREAU</v>
      </c>
      <c r="Q1689" s="57" t="str">
        <f>IF(tbl_raw_data[[#This Row],[time_taken_in_mins]]&lt;=20,"SLA_MET","SLA_NOT_MET")</f>
        <v>SLA_MET</v>
      </c>
    </row>
    <row r="1690" spans="1:17" ht="26.25" x14ac:dyDescent="0.25">
      <c r="A1690" s="11" t="s">
        <v>3259</v>
      </c>
      <c r="B1690" s="12">
        <v>45143.536157407405</v>
      </c>
      <c r="C1690" s="15">
        <v>45143.542905092596</v>
      </c>
      <c r="D1690" s="16" t="s">
        <v>8</v>
      </c>
      <c r="E1690" s="16" t="s">
        <v>28</v>
      </c>
      <c r="F1690" s="16" t="s">
        <v>14</v>
      </c>
      <c r="G1690" s="107" t="s">
        <v>3260</v>
      </c>
      <c r="H16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690" s="48">
        <f>tbl_raw_data[[#This Row],[Date Actioned]]-tbl_raw_data[[#This Row],[Date Tagged]]</f>
        <v>6.7476851909304969E-3</v>
      </c>
      <c r="J1690" s="50">
        <f>HOUR(tbl_raw_data[[#This Row],[time_taken]])*60+MINUTE(tbl_raw_data[[#This Row],[time_taken]])+SECOND(tbl_raw_data[[#This Row],[time_taken]])/60</f>
        <v>9.7166666666666668</v>
      </c>
      <c r="K1690" s="54">
        <f>DATE(YEAR(tbl_raw_data[[#This Row],[Date Actioned]]), MONTH(tbl_raw_data[[#This Row],[Date Actioned]]), DAY(tbl_raw_data[[#This Row],[Date Actioned]]))</f>
        <v>45143</v>
      </c>
      <c r="L1690" s="55" t="str">
        <f>UPPER(TEXT(tbl_raw_data[[#This Row],[Updated_date]],"MMMM"))</f>
        <v>AUGUST</v>
      </c>
      <c r="M1690" s="55" t="str">
        <f>UPPER("Week "&amp;IF(ROUNDUP(DAY(tbl_raw_data[[#This Row],[Updated_date]])/7,0)=5,4,ROUNDUP(DAY(tbl_raw_data[[#This Row],[Updated_date]])/7,0)))</f>
        <v>WEEK 1</v>
      </c>
      <c r="N1690" s="57" t="str">
        <f>UPPER(VLOOKUP(tbl_raw_data[[#This Row],[Analyst]],[1]setting!$A$1:$B$15,2,0))</f>
        <v>HARDIK</v>
      </c>
      <c r="O1690" s="57" t="str">
        <f>UPPER(tbl_raw_data[[#This Row],[Outcome]])</f>
        <v>WITHDRAW</v>
      </c>
      <c r="P1690" s="57" t="str">
        <f>UPPER(tbl_raw_data[[#This Row],[Queue Name]])</f>
        <v>CONSUMER EXISTING</v>
      </c>
      <c r="Q1690" s="57" t="str">
        <f>IF(tbl_raw_data[[#This Row],[time_taken_in_mins]]&lt;=20,"SLA_MET","SLA_NOT_MET")</f>
        <v>SLA_MET</v>
      </c>
    </row>
    <row r="1691" spans="1:17" ht="15" customHeight="1" x14ac:dyDescent="0.25">
      <c r="A1691" s="5" t="s">
        <v>372</v>
      </c>
      <c r="B1691" s="6">
        <v>45143.537719907406</v>
      </c>
      <c r="C1691" s="7">
        <v>45143.540173611109</v>
      </c>
      <c r="D1691" s="8" t="s">
        <v>29</v>
      </c>
      <c r="E1691" s="10" t="s">
        <v>41</v>
      </c>
      <c r="F1691" s="8" t="s">
        <v>73</v>
      </c>
      <c r="G1691" s="109"/>
      <c r="H16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1" s="48">
        <f>tbl_raw_data[[#This Row],[Date Actioned]]-tbl_raw_data[[#This Row],[Date Tagged]]</f>
        <v>2.4537037024856545E-3</v>
      </c>
      <c r="J1691" s="50">
        <f>HOUR(tbl_raw_data[[#This Row],[time_taken]])*60+MINUTE(tbl_raw_data[[#This Row],[time_taken]])+SECOND(tbl_raw_data[[#This Row],[time_taken]])/60</f>
        <v>3.5333333333333332</v>
      </c>
      <c r="K1691" s="54">
        <f>DATE(YEAR(tbl_raw_data[[#This Row],[Date Actioned]]), MONTH(tbl_raw_data[[#This Row],[Date Actioned]]), DAY(tbl_raw_data[[#This Row],[Date Actioned]]))</f>
        <v>45143</v>
      </c>
      <c r="L1691" s="55" t="str">
        <f>UPPER(TEXT(tbl_raw_data[[#This Row],[Updated_date]],"MMMM"))</f>
        <v>AUGUST</v>
      </c>
      <c r="M1691" s="55" t="str">
        <f>UPPER("Week "&amp;IF(ROUNDUP(DAY(tbl_raw_data[[#This Row],[Updated_date]])/7,0)=5,4,ROUNDUP(DAY(tbl_raw_data[[#This Row],[Updated_date]])/7,0)))</f>
        <v>WEEK 1</v>
      </c>
      <c r="N1691" s="57" t="str">
        <f>UPPER(VLOOKUP(tbl_raw_data[[#This Row],[Analyst]],[1]setting!$A$1:$B$15,2,0))</f>
        <v>SHAHID</v>
      </c>
      <c r="O1691" s="57" t="str">
        <f>UPPER(tbl_raw_data[[#This Row],[Outcome]])</f>
        <v>APPROVE</v>
      </c>
      <c r="P1691" s="57" t="str">
        <f>UPPER(tbl_raw_data[[#This Row],[Queue Name]])</f>
        <v>CONSUMER POST BUREAU</v>
      </c>
      <c r="Q1691" s="57" t="str">
        <f>IF(tbl_raw_data[[#This Row],[time_taken_in_mins]]&lt;=20,"SLA_MET","SLA_NOT_MET")</f>
        <v>SLA_MET</v>
      </c>
    </row>
    <row r="1692" spans="1:17" ht="15" customHeight="1" x14ac:dyDescent="0.25">
      <c r="A1692" s="11" t="s">
        <v>1205</v>
      </c>
      <c r="B1692" s="12">
        <v>45143.542511574073</v>
      </c>
      <c r="C1692" s="15">
        <v>45143.54650462963</v>
      </c>
      <c r="D1692" s="16" t="s">
        <v>13</v>
      </c>
      <c r="E1692" s="16" t="s">
        <v>9</v>
      </c>
      <c r="F1692" s="16" t="s">
        <v>86</v>
      </c>
      <c r="G1692" s="107" t="s">
        <v>29</v>
      </c>
      <c r="H16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2" s="48">
        <f>tbl_raw_data[[#This Row],[Date Actioned]]-tbl_raw_data[[#This Row],[Date Tagged]]</f>
        <v>3.9930555576574989E-3</v>
      </c>
      <c r="J1692" s="50">
        <f>HOUR(tbl_raw_data[[#This Row],[time_taken]])*60+MINUTE(tbl_raw_data[[#This Row],[time_taken]])+SECOND(tbl_raw_data[[#This Row],[time_taken]])/60</f>
        <v>5.75</v>
      </c>
      <c r="K1692" s="54">
        <f>DATE(YEAR(tbl_raw_data[[#This Row],[Date Actioned]]), MONTH(tbl_raw_data[[#This Row],[Date Actioned]]), DAY(tbl_raw_data[[#This Row],[Date Actioned]]))</f>
        <v>45143</v>
      </c>
      <c r="L1692" s="55" t="str">
        <f>UPPER(TEXT(tbl_raw_data[[#This Row],[Updated_date]],"MMMM"))</f>
        <v>AUGUST</v>
      </c>
      <c r="M1692" s="55" t="str">
        <f>UPPER("Week "&amp;IF(ROUNDUP(DAY(tbl_raw_data[[#This Row],[Updated_date]])/7,0)=5,4,ROUNDUP(DAY(tbl_raw_data[[#This Row],[Updated_date]])/7,0)))</f>
        <v>WEEK 1</v>
      </c>
      <c r="N1692" s="57" t="str">
        <f>UPPER(VLOOKUP(tbl_raw_data[[#This Row],[Analyst]],[1]setting!$A$1:$B$15,2,0))</f>
        <v>ASIF</v>
      </c>
      <c r="O1692" s="57" t="str">
        <f>UPPER(tbl_raw_data[[#This Row],[Outcome]])</f>
        <v>APPROVE</v>
      </c>
      <c r="P1692" s="57" t="str">
        <f>UPPER(tbl_raw_data[[#This Row],[Queue Name]])</f>
        <v>CONSUMER PRE BUREAU</v>
      </c>
      <c r="Q1692" s="57" t="str">
        <f>IF(tbl_raw_data[[#This Row],[time_taken_in_mins]]&lt;=20,"SLA_MET","SLA_NOT_MET")</f>
        <v>SLA_MET</v>
      </c>
    </row>
    <row r="1693" spans="1:17" ht="15" customHeight="1" x14ac:dyDescent="0.25">
      <c r="A1693" s="22" t="s">
        <v>5021</v>
      </c>
      <c r="B1693" s="6">
        <v>45143.543726851851</v>
      </c>
      <c r="C1693" s="7">
        <v>45143.553252314814</v>
      </c>
      <c r="D1693" s="8" t="s">
        <v>29</v>
      </c>
      <c r="E1693" s="10" t="s">
        <v>28</v>
      </c>
      <c r="F1693" s="8" t="s">
        <v>254</v>
      </c>
      <c r="G1693" s="109"/>
      <c r="H16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3" s="48">
        <f>tbl_raw_data[[#This Row],[Date Actioned]]-tbl_raw_data[[#This Row],[Date Tagged]]</f>
        <v>9.5254629632108845E-3</v>
      </c>
      <c r="J1693" s="50">
        <f>HOUR(tbl_raw_data[[#This Row],[time_taken]])*60+MINUTE(tbl_raw_data[[#This Row],[time_taken]])+SECOND(tbl_raw_data[[#This Row],[time_taken]])/60</f>
        <v>13.716666666666667</v>
      </c>
      <c r="K1693" s="54">
        <f>DATE(YEAR(tbl_raw_data[[#This Row],[Date Actioned]]), MONTH(tbl_raw_data[[#This Row],[Date Actioned]]), DAY(tbl_raw_data[[#This Row],[Date Actioned]]))</f>
        <v>45143</v>
      </c>
      <c r="L1693" s="55" t="str">
        <f>UPPER(TEXT(tbl_raw_data[[#This Row],[Updated_date]],"MMMM"))</f>
        <v>AUGUST</v>
      </c>
      <c r="M1693" s="55" t="str">
        <f>UPPER("Week "&amp;IF(ROUNDUP(DAY(tbl_raw_data[[#This Row],[Updated_date]])/7,0)=5,4,ROUNDUP(DAY(tbl_raw_data[[#This Row],[Updated_date]])/7,0)))</f>
        <v>WEEK 1</v>
      </c>
      <c r="N1693" s="57" t="str">
        <f>UPPER(VLOOKUP(tbl_raw_data[[#This Row],[Analyst]],[1]setting!$A$1:$B$15,2,0))</f>
        <v>FARDIN</v>
      </c>
      <c r="O1693" s="57" t="str">
        <f>UPPER(tbl_raw_data[[#This Row],[Outcome]])</f>
        <v>APPROVE</v>
      </c>
      <c r="P1693" s="57" t="str">
        <f>UPPER(tbl_raw_data[[#This Row],[Queue Name]])</f>
        <v>CONSUMER EXISTING</v>
      </c>
      <c r="Q1693" s="57" t="str">
        <f>IF(tbl_raw_data[[#This Row],[time_taken_in_mins]]&lt;=20,"SLA_MET","SLA_NOT_MET")</f>
        <v>SLA_MET</v>
      </c>
    </row>
    <row r="1694" spans="1:17" ht="15" customHeight="1" x14ac:dyDescent="0.25">
      <c r="A1694" s="5" t="s">
        <v>4046</v>
      </c>
      <c r="B1694" s="12">
        <v>45143.552037037036</v>
      </c>
      <c r="C1694" s="13">
        <v>45143.559837962966</v>
      </c>
      <c r="D1694" s="14" t="s">
        <v>29</v>
      </c>
      <c r="E1694" s="16" t="s">
        <v>28</v>
      </c>
      <c r="F1694" s="14" t="s">
        <v>254</v>
      </c>
      <c r="G1694" s="106"/>
      <c r="H16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4" s="48">
        <f>tbl_raw_data[[#This Row],[Date Actioned]]-tbl_raw_data[[#This Row],[Date Tagged]]</f>
        <v>7.8009259304963052E-3</v>
      </c>
      <c r="J1694" s="50">
        <f>HOUR(tbl_raw_data[[#This Row],[time_taken]])*60+MINUTE(tbl_raw_data[[#This Row],[time_taken]])+SECOND(tbl_raw_data[[#This Row],[time_taken]])/60</f>
        <v>11.233333333333333</v>
      </c>
      <c r="K1694" s="54">
        <f>DATE(YEAR(tbl_raw_data[[#This Row],[Date Actioned]]), MONTH(tbl_raw_data[[#This Row],[Date Actioned]]), DAY(tbl_raw_data[[#This Row],[Date Actioned]]))</f>
        <v>45143</v>
      </c>
      <c r="L1694" s="55" t="str">
        <f>UPPER(TEXT(tbl_raw_data[[#This Row],[Updated_date]],"MMMM"))</f>
        <v>AUGUST</v>
      </c>
      <c r="M1694" s="55" t="str">
        <f>UPPER("Week "&amp;IF(ROUNDUP(DAY(tbl_raw_data[[#This Row],[Updated_date]])/7,0)=5,4,ROUNDUP(DAY(tbl_raw_data[[#This Row],[Updated_date]])/7,0)))</f>
        <v>WEEK 1</v>
      </c>
      <c r="N1694" s="57" t="str">
        <f>UPPER(VLOOKUP(tbl_raw_data[[#This Row],[Analyst]],[1]setting!$A$1:$B$15,2,0))</f>
        <v>FARDIN</v>
      </c>
      <c r="O1694" s="57" t="str">
        <f>UPPER(tbl_raw_data[[#This Row],[Outcome]])</f>
        <v>APPROVE</v>
      </c>
      <c r="P1694" s="57" t="str">
        <f>UPPER(tbl_raw_data[[#This Row],[Queue Name]])</f>
        <v>CONSUMER EXISTING</v>
      </c>
      <c r="Q1694" s="57" t="str">
        <f>IF(tbl_raw_data[[#This Row],[time_taken_in_mins]]&lt;=20,"SLA_MET","SLA_NOT_MET")</f>
        <v>SLA_MET</v>
      </c>
    </row>
    <row r="1695" spans="1:17" ht="15" customHeight="1" x14ac:dyDescent="0.25">
      <c r="A1695" s="22" t="s">
        <v>442</v>
      </c>
      <c r="B1695" s="6">
        <v>45143.552673611113</v>
      </c>
      <c r="C1695" s="9">
        <v>45143.555312500001</v>
      </c>
      <c r="D1695" s="10" t="s">
        <v>8</v>
      </c>
      <c r="E1695" s="10" t="s">
        <v>9</v>
      </c>
      <c r="F1695" s="10" t="s">
        <v>14</v>
      </c>
      <c r="G1695" s="108" t="s">
        <v>443</v>
      </c>
      <c r="H16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695" s="48">
        <f>tbl_raw_data[[#This Row],[Date Actioned]]-tbl_raw_data[[#This Row],[Date Tagged]]</f>
        <v>2.638888887304347E-3</v>
      </c>
      <c r="J1695" s="50">
        <f>HOUR(tbl_raw_data[[#This Row],[time_taken]])*60+MINUTE(tbl_raw_data[[#This Row],[time_taken]])+SECOND(tbl_raw_data[[#This Row],[time_taken]])/60</f>
        <v>3.8</v>
      </c>
      <c r="K1695" s="54">
        <f>DATE(YEAR(tbl_raw_data[[#This Row],[Date Actioned]]), MONTH(tbl_raw_data[[#This Row],[Date Actioned]]), DAY(tbl_raw_data[[#This Row],[Date Actioned]]))</f>
        <v>45143</v>
      </c>
      <c r="L1695" s="55" t="str">
        <f>UPPER(TEXT(tbl_raw_data[[#This Row],[Updated_date]],"MMMM"))</f>
        <v>AUGUST</v>
      </c>
      <c r="M1695" s="55" t="str">
        <f>UPPER("Week "&amp;IF(ROUNDUP(DAY(tbl_raw_data[[#This Row],[Updated_date]])/7,0)=5,4,ROUNDUP(DAY(tbl_raw_data[[#This Row],[Updated_date]])/7,0)))</f>
        <v>WEEK 1</v>
      </c>
      <c r="N1695" s="57" t="str">
        <f>UPPER(VLOOKUP(tbl_raw_data[[#This Row],[Analyst]],[1]setting!$A$1:$B$15,2,0))</f>
        <v>HARDIK</v>
      </c>
      <c r="O1695" s="57" t="str">
        <f>UPPER(tbl_raw_data[[#This Row],[Outcome]])</f>
        <v>WITHDRAW</v>
      </c>
      <c r="P1695" s="57" t="str">
        <f>UPPER(tbl_raw_data[[#This Row],[Queue Name]])</f>
        <v>CONSUMER PRE BUREAU</v>
      </c>
      <c r="Q1695" s="57" t="str">
        <f>IF(tbl_raw_data[[#This Row],[time_taken_in_mins]]&lt;=20,"SLA_MET","SLA_NOT_MET")</f>
        <v>SLA_MET</v>
      </c>
    </row>
    <row r="1696" spans="1:17" ht="15" customHeight="1" x14ac:dyDescent="0.25">
      <c r="A1696" s="11" t="s">
        <v>755</v>
      </c>
      <c r="B1696" s="6">
        <v>45143.556041666663</v>
      </c>
      <c r="C1696" s="9">
        <v>45143.559293981481</v>
      </c>
      <c r="D1696" s="10" t="s">
        <v>13</v>
      </c>
      <c r="E1696" s="10" t="s">
        <v>28</v>
      </c>
      <c r="F1696" s="10" t="s">
        <v>14</v>
      </c>
      <c r="G1696" s="108" t="s">
        <v>29</v>
      </c>
      <c r="H16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6" s="48">
        <f>tbl_raw_data[[#This Row],[Date Actioned]]-tbl_raw_data[[#This Row],[Date Tagged]]</f>
        <v>3.2523148183827288E-3</v>
      </c>
      <c r="J1696" s="50">
        <f>HOUR(tbl_raw_data[[#This Row],[time_taken]])*60+MINUTE(tbl_raw_data[[#This Row],[time_taken]])+SECOND(tbl_raw_data[[#This Row],[time_taken]])/60</f>
        <v>4.6833333333333336</v>
      </c>
      <c r="K1696" s="54">
        <f>DATE(YEAR(tbl_raw_data[[#This Row],[Date Actioned]]), MONTH(tbl_raw_data[[#This Row],[Date Actioned]]), DAY(tbl_raw_data[[#This Row],[Date Actioned]]))</f>
        <v>45143</v>
      </c>
      <c r="L1696" s="55" t="str">
        <f>UPPER(TEXT(tbl_raw_data[[#This Row],[Updated_date]],"MMMM"))</f>
        <v>AUGUST</v>
      </c>
      <c r="M1696" s="55" t="str">
        <f>UPPER("Week "&amp;IF(ROUNDUP(DAY(tbl_raw_data[[#This Row],[Updated_date]])/7,0)=5,4,ROUNDUP(DAY(tbl_raw_data[[#This Row],[Updated_date]])/7,0)))</f>
        <v>WEEK 1</v>
      </c>
      <c r="N1696" s="57" t="str">
        <f>UPPER(VLOOKUP(tbl_raw_data[[#This Row],[Analyst]],[1]setting!$A$1:$B$15,2,0))</f>
        <v>HARDIK</v>
      </c>
      <c r="O1696" s="57" t="str">
        <f>UPPER(tbl_raw_data[[#This Row],[Outcome]])</f>
        <v>APPROVE</v>
      </c>
      <c r="P1696" s="57" t="str">
        <f>UPPER(tbl_raw_data[[#This Row],[Queue Name]])</f>
        <v>CONSUMER EXISTING</v>
      </c>
      <c r="Q1696" s="57" t="str">
        <f>IF(tbl_raw_data[[#This Row],[time_taken_in_mins]]&lt;=20,"SLA_MET","SLA_NOT_MET")</f>
        <v>SLA_MET</v>
      </c>
    </row>
    <row r="1697" spans="1:17" ht="15" customHeight="1" x14ac:dyDescent="0.25">
      <c r="A1697" s="5" t="s">
        <v>241</v>
      </c>
      <c r="B1697" s="12">
        <v>45143.556400462963</v>
      </c>
      <c r="C1697" s="15">
        <v>45143.55846064815</v>
      </c>
      <c r="D1697" s="16" t="s">
        <v>8</v>
      </c>
      <c r="E1697" s="16" t="s">
        <v>9</v>
      </c>
      <c r="F1697" s="16" t="s">
        <v>18</v>
      </c>
      <c r="G1697" s="107" t="s">
        <v>242</v>
      </c>
      <c r="H16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1697" s="48">
        <f>tbl_raw_data[[#This Row],[Date Actioned]]-tbl_raw_data[[#This Row],[Date Tagged]]</f>
        <v>2.0601851865649223E-3</v>
      </c>
      <c r="J1697" s="50">
        <f>HOUR(tbl_raw_data[[#This Row],[time_taken]])*60+MINUTE(tbl_raw_data[[#This Row],[time_taken]])+SECOND(tbl_raw_data[[#This Row],[time_taken]])/60</f>
        <v>2.9666666666666668</v>
      </c>
      <c r="K1697" s="54">
        <f>DATE(YEAR(tbl_raw_data[[#This Row],[Date Actioned]]), MONTH(tbl_raw_data[[#This Row],[Date Actioned]]), DAY(tbl_raw_data[[#This Row],[Date Actioned]]))</f>
        <v>45143</v>
      </c>
      <c r="L1697" s="55" t="str">
        <f>UPPER(TEXT(tbl_raw_data[[#This Row],[Updated_date]],"MMMM"))</f>
        <v>AUGUST</v>
      </c>
      <c r="M1697" s="55" t="str">
        <f>UPPER("Week "&amp;IF(ROUNDUP(DAY(tbl_raw_data[[#This Row],[Updated_date]])/7,0)=5,4,ROUNDUP(DAY(tbl_raw_data[[#This Row],[Updated_date]])/7,0)))</f>
        <v>WEEK 1</v>
      </c>
      <c r="N1697" s="57" t="str">
        <f>UPPER(VLOOKUP(tbl_raw_data[[#This Row],[Analyst]],[1]setting!$A$1:$B$15,2,0))</f>
        <v>RAJ</v>
      </c>
      <c r="O1697" s="57" t="str">
        <f>UPPER(tbl_raw_data[[#This Row],[Outcome]])</f>
        <v>WITHDRAW</v>
      </c>
      <c r="P1697" s="57" t="str">
        <f>UPPER(tbl_raw_data[[#This Row],[Queue Name]])</f>
        <v>CONSUMER PRE BUREAU</v>
      </c>
      <c r="Q1697" s="57" t="str">
        <f>IF(tbl_raw_data[[#This Row],[time_taken_in_mins]]&lt;=20,"SLA_MET","SLA_NOT_MET")</f>
        <v>SLA_MET</v>
      </c>
    </row>
    <row r="1698" spans="1:17" ht="15" customHeight="1" x14ac:dyDescent="0.25">
      <c r="A1698" s="22" t="s">
        <v>222</v>
      </c>
      <c r="B1698" s="12">
        <v>45143.562777777777</v>
      </c>
      <c r="C1698" s="15">
        <v>45143.564780092594</v>
      </c>
      <c r="D1698" s="16" t="s">
        <v>13</v>
      </c>
      <c r="E1698" s="16" t="s">
        <v>28</v>
      </c>
      <c r="F1698" s="16" t="s">
        <v>18</v>
      </c>
      <c r="G1698" s="107" t="s">
        <v>29</v>
      </c>
      <c r="H16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698" s="48">
        <f>tbl_raw_data[[#This Row],[Date Actioned]]-tbl_raw_data[[#This Row],[Date Tagged]]</f>
        <v>2.0023148172185756E-3</v>
      </c>
      <c r="J1698" s="50">
        <f>HOUR(tbl_raw_data[[#This Row],[time_taken]])*60+MINUTE(tbl_raw_data[[#This Row],[time_taken]])+SECOND(tbl_raw_data[[#This Row],[time_taken]])/60</f>
        <v>2.8833333333333333</v>
      </c>
      <c r="K1698" s="54">
        <f>DATE(YEAR(tbl_raw_data[[#This Row],[Date Actioned]]), MONTH(tbl_raw_data[[#This Row],[Date Actioned]]), DAY(tbl_raw_data[[#This Row],[Date Actioned]]))</f>
        <v>45143</v>
      </c>
      <c r="L1698" s="55" t="str">
        <f>UPPER(TEXT(tbl_raw_data[[#This Row],[Updated_date]],"MMMM"))</f>
        <v>AUGUST</v>
      </c>
      <c r="M1698" s="55" t="str">
        <f>UPPER("Week "&amp;IF(ROUNDUP(DAY(tbl_raw_data[[#This Row],[Updated_date]])/7,0)=5,4,ROUNDUP(DAY(tbl_raw_data[[#This Row],[Updated_date]])/7,0)))</f>
        <v>WEEK 1</v>
      </c>
      <c r="N1698" s="57" t="str">
        <f>UPPER(VLOOKUP(tbl_raw_data[[#This Row],[Analyst]],[1]setting!$A$1:$B$15,2,0))</f>
        <v>RAJ</v>
      </c>
      <c r="O1698" s="57" t="str">
        <f>UPPER(tbl_raw_data[[#This Row],[Outcome]])</f>
        <v>APPROVE</v>
      </c>
      <c r="P1698" s="57" t="str">
        <f>UPPER(tbl_raw_data[[#This Row],[Queue Name]])</f>
        <v>CONSUMER EXISTING</v>
      </c>
      <c r="Q1698" s="57" t="str">
        <f>IF(tbl_raw_data[[#This Row],[time_taken_in_mins]]&lt;=20,"SLA_MET","SLA_NOT_MET")</f>
        <v>SLA_MET</v>
      </c>
    </row>
    <row r="1699" spans="1:17" ht="15" customHeight="1" x14ac:dyDescent="0.25">
      <c r="A1699" s="5" t="s">
        <v>4016</v>
      </c>
      <c r="B1699" s="6">
        <v>45143.565682870372</v>
      </c>
      <c r="C1699" s="7">
        <v>45143.573437500003</v>
      </c>
      <c r="D1699" s="8" t="s">
        <v>29</v>
      </c>
      <c r="E1699" s="10" t="s">
        <v>28</v>
      </c>
      <c r="F1699" s="8" t="s">
        <v>254</v>
      </c>
      <c r="G1699" s="109"/>
      <c r="H16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699" s="48">
        <f>tbl_raw_data[[#This Row],[Date Actioned]]-tbl_raw_data[[#This Row],[Date Tagged]]</f>
        <v>7.7546296306536533E-3</v>
      </c>
      <c r="J1699" s="50">
        <f>HOUR(tbl_raw_data[[#This Row],[time_taken]])*60+MINUTE(tbl_raw_data[[#This Row],[time_taken]])+SECOND(tbl_raw_data[[#This Row],[time_taken]])/60</f>
        <v>11.166666666666666</v>
      </c>
      <c r="K1699" s="54">
        <f>DATE(YEAR(tbl_raw_data[[#This Row],[Date Actioned]]), MONTH(tbl_raw_data[[#This Row],[Date Actioned]]), DAY(tbl_raw_data[[#This Row],[Date Actioned]]))</f>
        <v>45143</v>
      </c>
      <c r="L1699" s="55" t="str">
        <f>UPPER(TEXT(tbl_raw_data[[#This Row],[Updated_date]],"MMMM"))</f>
        <v>AUGUST</v>
      </c>
      <c r="M1699" s="55" t="str">
        <f>UPPER("Week "&amp;IF(ROUNDUP(DAY(tbl_raw_data[[#This Row],[Updated_date]])/7,0)=5,4,ROUNDUP(DAY(tbl_raw_data[[#This Row],[Updated_date]])/7,0)))</f>
        <v>WEEK 1</v>
      </c>
      <c r="N1699" s="57" t="str">
        <f>UPPER(VLOOKUP(tbl_raw_data[[#This Row],[Analyst]],[1]setting!$A$1:$B$15,2,0))</f>
        <v>FARDIN</v>
      </c>
      <c r="O1699" s="57" t="str">
        <f>UPPER(tbl_raw_data[[#This Row],[Outcome]])</f>
        <v>APPROVE</v>
      </c>
      <c r="P1699" s="57" t="str">
        <f>UPPER(tbl_raw_data[[#This Row],[Queue Name]])</f>
        <v>CONSUMER EXISTING</v>
      </c>
      <c r="Q1699" s="57" t="str">
        <f>IF(tbl_raw_data[[#This Row],[time_taken_in_mins]]&lt;=20,"SLA_MET","SLA_NOT_MET")</f>
        <v>SLA_MET</v>
      </c>
    </row>
    <row r="1700" spans="1:17" ht="15" customHeight="1" x14ac:dyDescent="0.25">
      <c r="A1700" s="11" t="s">
        <v>2517</v>
      </c>
      <c r="B1700" s="12">
        <v>45143.566331018519</v>
      </c>
      <c r="C1700" s="15">
        <v>45143.572048611109</v>
      </c>
      <c r="D1700" s="16" t="s">
        <v>13</v>
      </c>
      <c r="E1700" s="16" t="s">
        <v>9</v>
      </c>
      <c r="F1700" s="16" t="s">
        <v>86</v>
      </c>
      <c r="G1700" s="107" t="s">
        <v>21</v>
      </c>
      <c r="H17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0" s="48">
        <f>tbl_raw_data[[#This Row],[Date Actioned]]-tbl_raw_data[[#This Row],[Date Tagged]]</f>
        <v>5.7175925903720781E-3</v>
      </c>
      <c r="J1700" s="50">
        <f>HOUR(tbl_raw_data[[#This Row],[time_taken]])*60+MINUTE(tbl_raw_data[[#This Row],[time_taken]])+SECOND(tbl_raw_data[[#This Row],[time_taken]])/60</f>
        <v>8.2333333333333325</v>
      </c>
      <c r="K1700" s="54">
        <f>DATE(YEAR(tbl_raw_data[[#This Row],[Date Actioned]]), MONTH(tbl_raw_data[[#This Row],[Date Actioned]]), DAY(tbl_raw_data[[#This Row],[Date Actioned]]))</f>
        <v>45143</v>
      </c>
      <c r="L1700" s="55" t="str">
        <f>UPPER(TEXT(tbl_raw_data[[#This Row],[Updated_date]],"MMMM"))</f>
        <v>AUGUST</v>
      </c>
      <c r="M1700" s="55" t="str">
        <f>UPPER("Week "&amp;IF(ROUNDUP(DAY(tbl_raw_data[[#This Row],[Updated_date]])/7,0)=5,4,ROUNDUP(DAY(tbl_raw_data[[#This Row],[Updated_date]])/7,0)))</f>
        <v>WEEK 1</v>
      </c>
      <c r="N1700" s="57" t="str">
        <f>UPPER(VLOOKUP(tbl_raw_data[[#This Row],[Analyst]],[1]setting!$A$1:$B$15,2,0))</f>
        <v>ASIF</v>
      </c>
      <c r="O1700" s="57" t="str">
        <f>UPPER(tbl_raw_data[[#This Row],[Outcome]])</f>
        <v>APPROVE</v>
      </c>
      <c r="P1700" s="57" t="str">
        <f>UPPER(tbl_raw_data[[#This Row],[Queue Name]])</f>
        <v>CONSUMER PRE BUREAU</v>
      </c>
      <c r="Q1700" s="57" t="str">
        <f>IF(tbl_raw_data[[#This Row],[time_taken_in_mins]]&lt;=20,"SLA_MET","SLA_NOT_MET")</f>
        <v>SLA_MET</v>
      </c>
    </row>
    <row r="1701" spans="1:17" ht="15" customHeight="1" x14ac:dyDescent="0.25">
      <c r="A1701" s="22" t="s">
        <v>1977</v>
      </c>
      <c r="B1701" s="6">
        <v>45143.566562499997</v>
      </c>
      <c r="C1701" s="7">
        <v>45143.571597222224</v>
      </c>
      <c r="D1701" s="8" t="s">
        <v>29</v>
      </c>
      <c r="E1701" s="10" t="s">
        <v>28</v>
      </c>
      <c r="F1701" s="8" t="s">
        <v>228</v>
      </c>
      <c r="G1701" s="109"/>
      <c r="H17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01" s="48">
        <f>tbl_raw_data[[#This Row],[Date Actioned]]-tbl_raw_data[[#This Row],[Date Tagged]]</f>
        <v>5.0347222277196124E-3</v>
      </c>
      <c r="J1701" s="50">
        <f>HOUR(tbl_raw_data[[#This Row],[time_taken]])*60+MINUTE(tbl_raw_data[[#This Row],[time_taken]])+SECOND(tbl_raw_data[[#This Row],[time_taken]])/60</f>
        <v>7.25</v>
      </c>
      <c r="K1701" s="54">
        <f>DATE(YEAR(tbl_raw_data[[#This Row],[Date Actioned]]), MONTH(tbl_raw_data[[#This Row],[Date Actioned]]), DAY(tbl_raw_data[[#This Row],[Date Actioned]]))</f>
        <v>45143</v>
      </c>
      <c r="L1701" s="55" t="str">
        <f>UPPER(TEXT(tbl_raw_data[[#This Row],[Updated_date]],"MMMM"))</f>
        <v>AUGUST</v>
      </c>
      <c r="M1701" s="55" t="str">
        <f>UPPER("Week "&amp;IF(ROUNDUP(DAY(tbl_raw_data[[#This Row],[Updated_date]])/7,0)=5,4,ROUNDUP(DAY(tbl_raw_data[[#This Row],[Updated_date]])/7,0)))</f>
        <v>WEEK 1</v>
      </c>
      <c r="N1701" s="57" t="str">
        <f>UPPER(VLOOKUP(tbl_raw_data[[#This Row],[Analyst]],[1]setting!$A$1:$B$15,2,0))</f>
        <v>OUADIR</v>
      </c>
      <c r="O1701" s="57" t="str">
        <f>UPPER(tbl_raw_data[[#This Row],[Outcome]])</f>
        <v>APPROVE</v>
      </c>
      <c r="P1701" s="57" t="str">
        <f>UPPER(tbl_raw_data[[#This Row],[Queue Name]])</f>
        <v>CONSUMER EXISTING</v>
      </c>
      <c r="Q1701" s="57" t="str">
        <f>IF(tbl_raw_data[[#This Row],[time_taken_in_mins]]&lt;=20,"SLA_MET","SLA_NOT_MET")</f>
        <v>SLA_MET</v>
      </c>
    </row>
    <row r="1702" spans="1:17" ht="15" customHeight="1" x14ac:dyDescent="0.25">
      <c r="A1702" s="5" t="s">
        <v>70</v>
      </c>
      <c r="B1702" s="12">
        <v>45143.571828703702</v>
      </c>
      <c r="C1702" s="15">
        <v>45143.573067129626</v>
      </c>
      <c r="D1702" s="16" t="s">
        <v>13</v>
      </c>
      <c r="E1702" s="16" t="s">
        <v>28</v>
      </c>
      <c r="F1702" s="16" t="s">
        <v>18</v>
      </c>
      <c r="G1702" s="107" t="s">
        <v>29</v>
      </c>
      <c r="H17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2" s="48">
        <f>tbl_raw_data[[#This Row],[Date Actioned]]-tbl_raw_data[[#This Row],[Date Tagged]]</f>
        <v>1.2384259243845008E-3</v>
      </c>
      <c r="J1702" s="50">
        <f>HOUR(tbl_raw_data[[#This Row],[time_taken]])*60+MINUTE(tbl_raw_data[[#This Row],[time_taken]])+SECOND(tbl_raw_data[[#This Row],[time_taken]])/60</f>
        <v>1.7833333333333332</v>
      </c>
      <c r="K1702" s="54">
        <f>DATE(YEAR(tbl_raw_data[[#This Row],[Date Actioned]]), MONTH(tbl_raw_data[[#This Row],[Date Actioned]]), DAY(tbl_raw_data[[#This Row],[Date Actioned]]))</f>
        <v>45143</v>
      </c>
      <c r="L1702" s="55" t="str">
        <f>UPPER(TEXT(tbl_raw_data[[#This Row],[Updated_date]],"MMMM"))</f>
        <v>AUGUST</v>
      </c>
      <c r="M1702" s="55" t="str">
        <f>UPPER("Week "&amp;IF(ROUNDUP(DAY(tbl_raw_data[[#This Row],[Updated_date]])/7,0)=5,4,ROUNDUP(DAY(tbl_raw_data[[#This Row],[Updated_date]])/7,0)))</f>
        <v>WEEK 1</v>
      </c>
      <c r="N1702" s="57" t="str">
        <f>UPPER(VLOOKUP(tbl_raw_data[[#This Row],[Analyst]],[1]setting!$A$1:$B$15,2,0))</f>
        <v>RAJ</v>
      </c>
      <c r="O1702" s="57" t="str">
        <f>UPPER(tbl_raw_data[[#This Row],[Outcome]])</f>
        <v>APPROVE</v>
      </c>
      <c r="P1702" s="57" t="str">
        <f>UPPER(tbl_raw_data[[#This Row],[Queue Name]])</f>
        <v>CONSUMER EXISTING</v>
      </c>
      <c r="Q1702" s="57" t="str">
        <f>IF(tbl_raw_data[[#This Row],[time_taken_in_mins]]&lt;=20,"SLA_MET","SLA_NOT_MET")</f>
        <v>SLA_MET</v>
      </c>
    </row>
    <row r="1703" spans="1:17" ht="15" customHeight="1" x14ac:dyDescent="0.25">
      <c r="A1703" s="11" t="s">
        <v>340</v>
      </c>
      <c r="B1703" s="6">
        <v>45143.576388888891</v>
      </c>
      <c r="C1703" s="9">
        <v>45143.578773148147</v>
      </c>
      <c r="D1703" s="10" t="s">
        <v>13</v>
      </c>
      <c r="E1703" s="10" t="s">
        <v>28</v>
      </c>
      <c r="F1703" s="10" t="s">
        <v>14</v>
      </c>
      <c r="G1703" s="108" t="s">
        <v>29</v>
      </c>
      <c r="H17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3" s="48">
        <f>tbl_raw_data[[#This Row],[Date Actioned]]-tbl_raw_data[[#This Row],[Date Tagged]]</f>
        <v>2.3842592563596554E-3</v>
      </c>
      <c r="J1703" s="50">
        <f>HOUR(tbl_raw_data[[#This Row],[time_taken]])*60+MINUTE(tbl_raw_data[[#This Row],[time_taken]])+SECOND(tbl_raw_data[[#This Row],[time_taken]])/60</f>
        <v>3.4333333333333336</v>
      </c>
      <c r="K1703" s="54">
        <f>DATE(YEAR(tbl_raw_data[[#This Row],[Date Actioned]]), MONTH(tbl_raw_data[[#This Row],[Date Actioned]]), DAY(tbl_raw_data[[#This Row],[Date Actioned]]))</f>
        <v>45143</v>
      </c>
      <c r="L1703" s="55" t="str">
        <f>UPPER(TEXT(tbl_raw_data[[#This Row],[Updated_date]],"MMMM"))</f>
        <v>AUGUST</v>
      </c>
      <c r="M1703" s="55" t="str">
        <f>UPPER("Week "&amp;IF(ROUNDUP(DAY(tbl_raw_data[[#This Row],[Updated_date]])/7,0)=5,4,ROUNDUP(DAY(tbl_raw_data[[#This Row],[Updated_date]])/7,0)))</f>
        <v>WEEK 1</v>
      </c>
      <c r="N1703" s="57" t="str">
        <f>UPPER(VLOOKUP(tbl_raw_data[[#This Row],[Analyst]],[1]setting!$A$1:$B$15,2,0))</f>
        <v>HARDIK</v>
      </c>
      <c r="O1703" s="57" t="str">
        <f>UPPER(tbl_raw_data[[#This Row],[Outcome]])</f>
        <v>APPROVE</v>
      </c>
      <c r="P1703" s="57" t="str">
        <f>UPPER(tbl_raw_data[[#This Row],[Queue Name]])</f>
        <v>CONSUMER EXISTING</v>
      </c>
      <c r="Q1703" s="57" t="str">
        <f>IF(tbl_raw_data[[#This Row],[time_taken_in_mins]]&lt;=20,"SLA_MET","SLA_NOT_MET")</f>
        <v>SLA_MET</v>
      </c>
    </row>
    <row r="1704" spans="1:17" ht="15" customHeight="1" x14ac:dyDescent="0.25">
      <c r="A1704" s="11" t="s">
        <v>458</v>
      </c>
      <c r="B1704" s="12">
        <v>45143.576388888891</v>
      </c>
      <c r="C1704" s="15">
        <v>45143.579062500001</v>
      </c>
      <c r="D1704" s="16" t="s">
        <v>46</v>
      </c>
      <c r="E1704" s="16" t="s">
        <v>28</v>
      </c>
      <c r="F1704" s="16" t="s">
        <v>86</v>
      </c>
      <c r="G1704" s="107" t="s">
        <v>94</v>
      </c>
      <c r="H17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04" s="48">
        <f>tbl_raw_data[[#This Row],[Date Actioned]]-tbl_raw_data[[#This Row],[Date Tagged]]</f>
        <v>2.6736111103673466E-3</v>
      </c>
      <c r="J1704" s="50">
        <f>HOUR(tbl_raw_data[[#This Row],[time_taken]])*60+MINUTE(tbl_raw_data[[#This Row],[time_taken]])+SECOND(tbl_raw_data[[#This Row],[time_taken]])/60</f>
        <v>3.85</v>
      </c>
      <c r="K1704" s="54">
        <f>DATE(YEAR(tbl_raw_data[[#This Row],[Date Actioned]]), MONTH(tbl_raw_data[[#This Row],[Date Actioned]]), DAY(tbl_raw_data[[#This Row],[Date Actioned]]))</f>
        <v>45143</v>
      </c>
      <c r="L1704" s="55" t="str">
        <f>UPPER(TEXT(tbl_raw_data[[#This Row],[Updated_date]],"MMMM"))</f>
        <v>AUGUST</v>
      </c>
      <c r="M1704" s="55" t="str">
        <f>UPPER("Week "&amp;IF(ROUNDUP(DAY(tbl_raw_data[[#This Row],[Updated_date]])/7,0)=5,4,ROUNDUP(DAY(tbl_raw_data[[#This Row],[Updated_date]])/7,0)))</f>
        <v>WEEK 1</v>
      </c>
      <c r="N1704" s="57" t="str">
        <f>UPPER(VLOOKUP(tbl_raw_data[[#This Row],[Analyst]],[1]setting!$A$1:$B$15,2,0))</f>
        <v>ASIF</v>
      </c>
      <c r="O1704" s="57" t="str">
        <f>UPPER(tbl_raw_data[[#This Row],[Outcome]])</f>
        <v>DECLINE</v>
      </c>
      <c r="P1704" s="57" t="str">
        <f>UPPER(tbl_raw_data[[#This Row],[Queue Name]])</f>
        <v>CONSUMER EXISTING</v>
      </c>
      <c r="Q1704" s="57" t="str">
        <f>IF(tbl_raw_data[[#This Row],[time_taken_in_mins]]&lt;=20,"SLA_MET","SLA_NOT_MET")</f>
        <v>SLA_MET</v>
      </c>
    </row>
    <row r="1705" spans="1:17" ht="15" customHeight="1" x14ac:dyDescent="0.25">
      <c r="A1705" s="22" t="s">
        <v>261</v>
      </c>
      <c r="B1705" s="12">
        <v>45143.580405092594</v>
      </c>
      <c r="C1705" s="15">
        <v>45143.58253472222</v>
      </c>
      <c r="D1705" s="16" t="s">
        <v>13</v>
      </c>
      <c r="E1705" s="16" t="s">
        <v>28</v>
      </c>
      <c r="F1705" s="16" t="s">
        <v>14</v>
      </c>
      <c r="G1705" s="107" t="s">
        <v>29</v>
      </c>
      <c r="H17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5" s="48">
        <f>tbl_raw_data[[#This Row],[Date Actioned]]-tbl_raw_data[[#This Row],[Date Tagged]]</f>
        <v>2.1296296254149638E-3</v>
      </c>
      <c r="J1705" s="50">
        <f>HOUR(tbl_raw_data[[#This Row],[time_taken]])*60+MINUTE(tbl_raw_data[[#This Row],[time_taken]])+SECOND(tbl_raw_data[[#This Row],[time_taken]])/60</f>
        <v>3.0666666666666669</v>
      </c>
      <c r="K1705" s="54">
        <f>DATE(YEAR(tbl_raw_data[[#This Row],[Date Actioned]]), MONTH(tbl_raw_data[[#This Row],[Date Actioned]]), DAY(tbl_raw_data[[#This Row],[Date Actioned]]))</f>
        <v>45143</v>
      </c>
      <c r="L1705" s="55" t="str">
        <f>UPPER(TEXT(tbl_raw_data[[#This Row],[Updated_date]],"MMMM"))</f>
        <v>AUGUST</v>
      </c>
      <c r="M1705" s="55" t="str">
        <f>UPPER("Week "&amp;IF(ROUNDUP(DAY(tbl_raw_data[[#This Row],[Updated_date]])/7,0)=5,4,ROUNDUP(DAY(tbl_raw_data[[#This Row],[Updated_date]])/7,0)))</f>
        <v>WEEK 1</v>
      </c>
      <c r="N1705" s="57" t="str">
        <f>UPPER(VLOOKUP(tbl_raw_data[[#This Row],[Analyst]],[1]setting!$A$1:$B$15,2,0))</f>
        <v>HARDIK</v>
      </c>
      <c r="O1705" s="57" t="str">
        <f>UPPER(tbl_raw_data[[#This Row],[Outcome]])</f>
        <v>APPROVE</v>
      </c>
      <c r="P1705" s="57" t="str">
        <f>UPPER(tbl_raw_data[[#This Row],[Queue Name]])</f>
        <v>CONSUMER EXISTING</v>
      </c>
      <c r="Q1705" s="57" t="str">
        <f>IF(tbl_raw_data[[#This Row],[time_taken_in_mins]]&lt;=20,"SLA_MET","SLA_NOT_MET")</f>
        <v>SLA_MET</v>
      </c>
    </row>
    <row r="1706" spans="1:17" ht="15" customHeight="1" x14ac:dyDescent="0.25">
      <c r="A1706" s="5" t="s">
        <v>473</v>
      </c>
      <c r="B1706" s="6">
        <v>45143.581979166665</v>
      </c>
      <c r="C1706" s="7">
        <v>45143.584687499999</v>
      </c>
      <c r="D1706" s="8" t="s">
        <v>29</v>
      </c>
      <c r="E1706" s="10" t="s">
        <v>41</v>
      </c>
      <c r="F1706" s="8" t="s">
        <v>73</v>
      </c>
      <c r="G1706" s="109"/>
      <c r="H17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06" s="48">
        <f>tbl_raw_data[[#This Row],[Date Actioned]]-tbl_raw_data[[#This Row],[Date Tagged]]</f>
        <v>2.7083333334303461E-3</v>
      </c>
      <c r="J1706" s="50">
        <f>HOUR(tbl_raw_data[[#This Row],[time_taken]])*60+MINUTE(tbl_raw_data[[#This Row],[time_taken]])+SECOND(tbl_raw_data[[#This Row],[time_taken]])/60</f>
        <v>3.9</v>
      </c>
      <c r="K1706" s="54">
        <f>DATE(YEAR(tbl_raw_data[[#This Row],[Date Actioned]]), MONTH(tbl_raw_data[[#This Row],[Date Actioned]]), DAY(tbl_raw_data[[#This Row],[Date Actioned]]))</f>
        <v>45143</v>
      </c>
      <c r="L1706" s="55" t="str">
        <f>UPPER(TEXT(tbl_raw_data[[#This Row],[Updated_date]],"MMMM"))</f>
        <v>AUGUST</v>
      </c>
      <c r="M1706" s="55" t="str">
        <f>UPPER("Week "&amp;IF(ROUNDUP(DAY(tbl_raw_data[[#This Row],[Updated_date]])/7,0)=5,4,ROUNDUP(DAY(tbl_raw_data[[#This Row],[Updated_date]])/7,0)))</f>
        <v>WEEK 1</v>
      </c>
      <c r="N1706" s="57" t="str">
        <f>UPPER(VLOOKUP(tbl_raw_data[[#This Row],[Analyst]],[1]setting!$A$1:$B$15,2,0))</f>
        <v>SHAHID</v>
      </c>
      <c r="O1706" s="57" t="str">
        <f>UPPER(tbl_raw_data[[#This Row],[Outcome]])</f>
        <v>APPROVE</v>
      </c>
      <c r="P1706" s="57" t="str">
        <f>UPPER(tbl_raw_data[[#This Row],[Queue Name]])</f>
        <v>CONSUMER POST BUREAU</v>
      </c>
      <c r="Q1706" s="57" t="str">
        <f>IF(tbl_raw_data[[#This Row],[time_taken_in_mins]]&lt;=20,"SLA_MET","SLA_NOT_MET")</f>
        <v>SLA_MET</v>
      </c>
    </row>
    <row r="1707" spans="1:17" ht="15" customHeight="1" x14ac:dyDescent="0.25">
      <c r="A1707" s="11" t="s">
        <v>17</v>
      </c>
      <c r="B1707" s="12">
        <v>45143.582696759258</v>
      </c>
      <c r="C1707" s="15">
        <v>45143.58353009259</v>
      </c>
      <c r="D1707" s="16" t="s">
        <v>13</v>
      </c>
      <c r="E1707" s="16" t="s">
        <v>9</v>
      </c>
      <c r="F1707" s="16" t="s">
        <v>18</v>
      </c>
      <c r="G1707" s="107" t="s">
        <v>19</v>
      </c>
      <c r="H17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7" s="48">
        <f>tbl_raw_data[[#This Row],[Date Actioned]]-tbl_raw_data[[#This Row],[Date Tagged]]</f>
        <v>8.3333333168411627E-4</v>
      </c>
      <c r="J1707" s="50">
        <f>HOUR(tbl_raw_data[[#This Row],[time_taken]])*60+MINUTE(tbl_raw_data[[#This Row],[time_taken]])+SECOND(tbl_raw_data[[#This Row],[time_taken]])/60</f>
        <v>1.2</v>
      </c>
      <c r="K1707" s="54">
        <f>DATE(YEAR(tbl_raw_data[[#This Row],[Date Actioned]]), MONTH(tbl_raw_data[[#This Row],[Date Actioned]]), DAY(tbl_raw_data[[#This Row],[Date Actioned]]))</f>
        <v>45143</v>
      </c>
      <c r="L1707" s="55" t="str">
        <f>UPPER(TEXT(tbl_raw_data[[#This Row],[Updated_date]],"MMMM"))</f>
        <v>AUGUST</v>
      </c>
      <c r="M1707" s="55" t="str">
        <f>UPPER("Week "&amp;IF(ROUNDUP(DAY(tbl_raw_data[[#This Row],[Updated_date]])/7,0)=5,4,ROUNDUP(DAY(tbl_raw_data[[#This Row],[Updated_date]])/7,0)))</f>
        <v>WEEK 1</v>
      </c>
      <c r="N1707" s="57" t="str">
        <f>UPPER(VLOOKUP(tbl_raw_data[[#This Row],[Analyst]],[1]setting!$A$1:$B$15,2,0))</f>
        <v>RAJ</v>
      </c>
      <c r="O1707" s="57" t="str">
        <f>UPPER(tbl_raw_data[[#This Row],[Outcome]])</f>
        <v>APPROVE</v>
      </c>
      <c r="P1707" s="57" t="str">
        <f>UPPER(tbl_raw_data[[#This Row],[Queue Name]])</f>
        <v>CONSUMER PRE BUREAU</v>
      </c>
      <c r="Q1707" s="57" t="str">
        <f>IF(tbl_raw_data[[#This Row],[time_taken_in_mins]]&lt;=20,"SLA_MET","SLA_NOT_MET")</f>
        <v>SLA_MET</v>
      </c>
    </row>
    <row r="1708" spans="1:17" ht="15" customHeight="1" x14ac:dyDescent="0.25">
      <c r="A1708" s="22" t="s">
        <v>579</v>
      </c>
      <c r="B1708" s="6">
        <v>45143.582696759258</v>
      </c>
      <c r="C1708" s="9">
        <v>45143.585648148146</v>
      </c>
      <c r="D1708" s="10" t="s">
        <v>13</v>
      </c>
      <c r="E1708" s="10" t="s">
        <v>28</v>
      </c>
      <c r="F1708" s="10" t="s">
        <v>86</v>
      </c>
      <c r="G1708" s="108" t="s">
        <v>29</v>
      </c>
      <c r="H17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08" s="48">
        <f>tbl_raw_data[[#This Row],[Date Actioned]]-tbl_raw_data[[#This Row],[Date Tagged]]</f>
        <v>2.9513888875953853E-3</v>
      </c>
      <c r="J1708" s="50">
        <f>HOUR(tbl_raw_data[[#This Row],[time_taken]])*60+MINUTE(tbl_raw_data[[#This Row],[time_taken]])+SECOND(tbl_raw_data[[#This Row],[time_taken]])/60</f>
        <v>4.25</v>
      </c>
      <c r="K1708" s="54">
        <f>DATE(YEAR(tbl_raw_data[[#This Row],[Date Actioned]]), MONTH(tbl_raw_data[[#This Row],[Date Actioned]]), DAY(tbl_raw_data[[#This Row],[Date Actioned]]))</f>
        <v>45143</v>
      </c>
      <c r="L1708" s="55" t="str">
        <f>UPPER(TEXT(tbl_raw_data[[#This Row],[Updated_date]],"MMMM"))</f>
        <v>AUGUST</v>
      </c>
      <c r="M1708" s="55" t="str">
        <f>UPPER("Week "&amp;IF(ROUNDUP(DAY(tbl_raw_data[[#This Row],[Updated_date]])/7,0)=5,4,ROUNDUP(DAY(tbl_raw_data[[#This Row],[Updated_date]])/7,0)))</f>
        <v>WEEK 1</v>
      </c>
      <c r="N1708" s="57" t="str">
        <f>UPPER(VLOOKUP(tbl_raw_data[[#This Row],[Analyst]],[1]setting!$A$1:$B$15,2,0))</f>
        <v>ASIF</v>
      </c>
      <c r="O1708" s="57" t="str">
        <f>UPPER(tbl_raw_data[[#This Row],[Outcome]])</f>
        <v>APPROVE</v>
      </c>
      <c r="P1708" s="57" t="str">
        <f>UPPER(tbl_raw_data[[#This Row],[Queue Name]])</f>
        <v>CONSUMER EXISTING</v>
      </c>
      <c r="Q1708" s="57" t="str">
        <f>IF(tbl_raw_data[[#This Row],[time_taken_in_mins]]&lt;=20,"SLA_MET","SLA_NOT_MET")</f>
        <v>SLA_MET</v>
      </c>
    </row>
    <row r="1709" spans="1:17" ht="15" customHeight="1" x14ac:dyDescent="0.25">
      <c r="A1709" s="5" t="s">
        <v>2731</v>
      </c>
      <c r="B1709" s="12">
        <v>45143.58320601852</v>
      </c>
      <c r="C1709" s="13">
        <v>45143.589189814818</v>
      </c>
      <c r="D1709" s="14" t="s">
        <v>29</v>
      </c>
      <c r="E1709" s="16" t="s">
        <v>28</v>
      </c>
      <c r="F1709" s="14" t="s">
        <v>254</v>
      </c>
      <c r="G1709" s="106"/>
      <c r="H17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09" s="48">
        <f>tbl_raw_data[[#This Row],[Date Actioned]]-tbl_raw_data[[#This Row],[Date Tagged]]</f>
        <v>5.9837962980964221E-3</v>
      </c>
      <c r="J1709" s="50">
        <f>HOUR(tbl_raw_data[[#This Row],[time_taken]])*60+MINUTE(tbl_raw_data[[#This Row],[time_taken]])+SECOND(tbl_raw_data[[#This Row],[time_taken]])/60</f>
        <v>8.6166666666666671</v>
      </c>
      <c r="K1709" s="54">
        <f>DATE(YEAR(tbl_raw_data[[#This Row],[Date Actioned]]), MONTH(tbl_raw_data[[#This Row],[Date Actioned]]), DAY(tbl_raw_data[[#This Row],[Date Actioned]]))</f>
        <v>45143</v>
      </c>
      <c r="L1709" s="55" t="str">
        <f>UPPER(TEXT(tbl_raw_data[[#This Row],[Updated_date]],"MMMM"))</f>
        <v>AUGUST</v>
      </c>
      <c r="M1709" s="55" t="str">
        <f>UPPER("Week "&amp;IF(ROUNDUP(DAY(tbl_raw_data[[#This Row],[Updated_date]])/7,0)=5,4,ROUNDUP(DAY(tbl_raw_data[[#This Row],[Updated_date]])/7,0)))</f>
        <v>WEEK 1</v>
      </c>
      <c r="N1709" s="57" t="str">
        <f>UPPER(VLOOKUP(tbl_raw_data[[#This Row],[Analyst]],[1]setting!$A$1:$B$15,2,0))</f>
        <v>FARDIN</v>
      </c>
      <c r="O1709" s="57" t="str">
        <f>UPPER(tbl_raw_data[[#This Row],[Outcome]])</f>
        <v>APPROVE</v>
      </c>
      <c r="P1709" s="57" t="str">
        <f>UPPER(tbl_raw_data[[#This Row],[Queue Name]])</f>
        <v>CONSUMER EXISTING</v>
      </c>
      <c r="Q1709" s="57" t="str">
        <f>IF(tbl_raw_data[[#This Row],[time_taken_in_mins]]&lt;=20,"SLA_MET","SLA_NOT_MET")</f>
        <v>SLA_MET</v>
      </c>
    </row>
    <row r="1710" spans="1:17" x14ac:dyDescent="0.25">
      <c r="A1710" s="11" t="s">
        <v>860</v>
      </c>
      <c r="B1710" s="6">
        <v>45143.587581018517</v>
      </c>
      <c r="C1710" s="9">
        <v>45143.59103009259</v>
      </c>
      <c r="D1710" s="10" t="s">
        <v>8</v>
      </c>
      <c r="E1710" s="10" t="s">
        <v>28</v>
      </c>
      <c r="F1710" s="10" t="s">
        <v>14</v>
      </c>
      <c r="G1710" s="108" t="s">
        <v>172</v>
      </c>
      <c r="H17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10" s="48">
        <f>tbl_raw_data[[#This Row],[Date Actioned]]-tbl_raw_data[[#This Row],[Date Tagged]]</f>
        <v>3.4490740727051161E-3</v>
      </c>
      <c r="J1710" s="50">
        <f>HOUR(tbl_raw_data[[#This Row],[time_taken]])*60+MINUTE(tbl_raw_data[[#This Row],[time_taken]])+SECOND(tbl_raw_data[[#This Row],[time_taken]])/60</f>
        <v>4.9666666666666668</v>
      </c>
      <c r="K1710" s="54">
        <f>DATE(YEAR(tbl_raw_data[[#This Row],[Date Actioned]]), MONTH(tbl_raw_data[[#This Row],[Date Actioned]]), DAY(tbl_raw_data[[#This Row],[Date Actioned]]))</f>
        <v>45143</v>
      </c>
      <c r="L1710" s="55" t="str">
        <f>UPPER(TEXT(tbl_raw_data[[#This Row],[Updated_date]],"MMMM"))</f>
        <v>AUGUST</v>
      </c>
      <c r="M1710" s="55" t="str">
        <f>UPPER("Week "&amp;IF(ROUNDUP(DAY(tbl_raw_data[[#This Row],[Updated_date]])/7,0)=5,4,ROUNDUP(DAY(tbl_raw_data[[#This Row],[Updated_date]])/7,0)))</f>
        <v>WEEK 1</v>
      </c>
      <c r="N1710" s="57" t="str">
        <f>UPPER(VLOOKUP(tbl_raw_data[[#This Row],[Analyst]],[1]setting!$A$1:$B$15,2,0))</f>
        <v>HARDIK</v>
      </c>
      <c r="O1710" s="57" t="str">
        <f>UPPER(tbl_raw_data[[#This Row],[Outcome]])</f>
        <v>WITHDRAW</v>
      </c>
      <c r="P1710" s="57" t="str">
        <f>UPPER(tbl_raw_data[[#This Row],[Queue Name]])</f>
        <v>CONSUMER EXISTING</v>
      </c>
      <c r="Q1710" s="57" t="str">
        <f>IF(tbl_raw_data[[#This Row],[time_taken_in_mins]]&lt;=20,"SLA_MET","SLA_NOT_MET")</f>
        <v>SLA_MET</v>
      </c>
    </row>
    <row r="1711" spans="1:17" ht="15" customHeight="1" x14ac:dyDescent="0.25">
      <c r="A1711" s="11" t="s">
        <v>414</v>
      </c>
      <c r="B1711" s="6">
        <v>45143.588240740741</v>
      </c>
      <c r="C1711" s="9">
        <v>45143.590821759259</v>
      </c>
      <c r="D1711" s="10" t="s">
        <v>13</v>
      </c>
      <c r="E1711" s="10" t="s">
        <v>28</v>
      </c>
      <c r="F1711" s="10" t="s">
        <v>18</v>
      </c>
      <c r="G1711" s="108" t="s">
        <v>29</v>
      </c>
      <c r="H17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1" s="48">
        <f>tbl_raw_data[[#This Row],[Date Actioned]]-tbl_raw_data[[#This Row],[Date Tagged]]</f>
        <v>2.5810185179580003E-3</v>
      </c>
      <c r="J1711" s="50">
        <f>HOUR(tbl_raw_data[[#This Row],[time_taken]])*60+MINUTE(tbl_raw_data[[#This Row],[time_taken]])+SECOND(tbl_raw_data[[#This Row],[time_taken]])/60</f>
        <v>3.7166666666666668</v>
      </c>
      <c r="K1711" s="54">
        <f>DATE(YEAR(tbl_raw_data[[#This Row],[Date Actioned]]), MONTH(tbl_raw_data[[#This Row],[Date Actioned]]), DAY(tbl_raw_data[[#This Row],[Date Actioned]]))</f>
        <v>45143</v>
      </c>
      <c r="L1711" s="55" t="str">
        <f>UPPER(TEXT(tbl_raw_data[[#This Row],[Updated_date]],"MMMM"))</f>
        <v>AUGUST</v>
      </c>
      <c r="M1711" s="55" t="str">
        <f>UPPER("Week "&amp;IF(ROUNDUP(DAY(tbl_raw_data[[#This Row],[Updated_date]])/7,0)=5,4,ROUNDUP(DAY(tbl_raw_data[[#This Row],[Updated_date]])/7,0)))</f>
        <v>WEEK 1</v>
      </c>
      <c r="N1711" s="57" t="str">
        <f>UPPER(VLOOKUP(tbl_raw_data[[#This Row],[Analyst]],[1]setting!$A$1:$B$15,2,0))</f>
        <v>RAJ</v>
      </c>
      <c r="O1711" s="57" t="str">
        <f>UPPER(tbl_raw_data[[#This Row],[Outcome]])</f>
        <v>APPROVE</v>
      </c>
      <c r="P1711" s="57" t="str">
        <f>UPPER(tbl_raw_data[[#This Row],[Queue Name]])</f>
        <v>CONSUMER EXISTING</v>
      </c>
      <c r="Q1711" s="57" t="str">
        <f>IF(tbl_raw_data[[#This Row],[time_taken_in_mins]]&lt;=20,"SLA_MET","SLA_NOT_MET")</f>
        <v>SLA_MET</v>
      </c>
    </row>
    <row r="1712" spans="1:17" x14ac:dyDescent="0.25">
      <c r="A1712" s="22" t="s">
        <v>171</v>
      </c>
      <c r="B1712" s="12">
        <v>45143.590960648151</v>
      </c>
      <c r="C1712" s="15">
        <v>45143.592766203707</v>
      </c>
      <c r="D1712" s="16" t="s">
        <v>8</v>
      </c>
      <c r="E1712" s="16" t="s">
        <v>28</v>
      </c>
      <c r="F1712" s="16" t="s">
        <v>18</v>
      </c>
      <c r="G1712" s="107" t="s">
        <v>172</v>
      </c>
      <c r="H17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12" s="48">
        <f>tbl_raw_data[[#This Row],[Date Actioned]]-tbl_raw_data[[#This Row],[Date Tagged]]</f>
        <v>1.8055555556202307E-3</v>
      </c>
      <c r="J1712" s="50">
        <f>HOUR(tbl_raw_data[[#This Row],[time_taken]])*60+MINUTE(tbl_raw_data[[#This Row],[time_taken]])+SECOND(tbl_raw_data[[#This Row],[time_taken]])/60</f>
        <v>2.6</v>
      </c>
      <c r="K1712" s="54">
        <f>DATE(YEAR(tbl_raw_data[[#This Row],[Date Actioned]]), MONTH(tbl_raw_data[[#This Row],[Date Actioned]]), DAY(tbl_raw_data[[#This Row],[Date Actioned]]))</f>
        <v>45143</v>
      </c>
      <c r="L1712" s="55" t="str">
        <f>UPPER(TEXT(tbl_raw_data[[#This Row],[Updated_date]],"MMMM"))</f>
        <v>AUGUST</v>
      </c>
      <c r="M1712" s="55" t="str">
        <f>UPPER("Week "&amp;IF(ROUNDUP(DAY(tbl_raw_data[[#This Row],[Updated_date]])/7,0)=5,4,ROUNDUP(DAY(tbl_raw_data[[#This Row],[Updated_date]])/7,0)))</f>
        <v>WEEK 1</v>
      </c>
      <c r="N1712" s="57" t="str">
        <f>UPPER(VLOOKUP(tbl_raw_data[[#This Row],[Analyst]],[1]setting!$A$1:$B$15,2,0))</f>
        <v>RAJ</v>
      </c>
      <c r="O1712" s="57" t="str">
        <f>UPPER(tbl_raw_data[[#This Row],[Outcome]])</f>
        <v>WITHDRAW</v>
      </c>
      <c r="P1712" s="57" t="str">
        <f>UPPER(tbl_raw_data[[#This Row],[Queue Name]])</f>
        <v>CONSUMER EXISTING</v>
      </c>
      <c r="Q1712" s="57" t="str">
        <f>IF(tbl_raw_data[[#This Row],[time_taken_in_mins]]&lt;=20,"SLA_MET","SLA_NOT_MET")</f>
        <v>SLA_MET</v>
      </c>
    </row>
    <row r="1713" spans="1:17" ht="15" customHeight="1" x14ac:dyDescent="0.25">
      <c r="A1713" s="22" t="s">
        <v>431</v>
      </c>
      <c r="B1713" s="12">
        <v>45143.591724537036</v>
      </c>
      <c r="C1713" s="15">
        <v>45143.594351851854</v>
      </c>
      <c r="D1713" s="16" t="s">
        <v>13</v>
      </c>
      <c r="E1713" s="16" t="s">
        <v>28</v>
      </c>
      <c r="F1713" s="16" t="s">
        <v>14</v>
      </c>
      <c r="G1713" s="107" t="s">
        <v>29</v>
      </c>
      <c r="H17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3" s="48">
        <f>tbl_raw_data[[#This Row],[Date Actioned]]-tbl_raw_data[[#This Row],[Date Tagged]]</f>
        <v>2.6273148178006522E-3</v>
      </c>
      <c r="J1713" s="50">
        <f>HOUR(tbl_raw_data[[#This Row],[time_taken]])*60+MINUTE(tbl_raw_data[[#This Row],[time_taken]])+SECOND(tbl_raw_data[[#This Row],[time_taken]])/60</f>
        <v>3.7833333333333332</v>
      </c>
      <c r="K1713" s="54">
        <f>DATE(YEAR(tbl_raw_data[[#This Row],[Date Actioned]]), MONTH(tbl_raw_data[[#This Row],[Date Actioned]]), DAY(tbl_raw_data[[#This Row],[Date Actioned]]))</f>
        <v>45143</v>
      </c>
      <c r="L1713" s="55" t="str">
        <f>UPPER(TEXT(tbl_raw_data[[#This Row],[Updated_date]],"MMMM"))</f>
        <v>AUGUST</v>
      </c>
      <c r="M1713" s="55" t="str">
        <f>UPPER("Week "&amp;IF(ROUNDUP(DAY(tbl_raw_data[[#This Row],[Updated_date]])/7,0)=5,4,ROUNDUP(DAY(tbl_raw_data[[#This Row],[Updated_date]])/7,0)))</f>
        <v>WEEK 1</v>
      </c>
      <c r="N1713" s="57" t="str">
        <f>UPPER(VLOOKUP(tbl_raw_data[[#This Row],[Analyst]],[1]setting!$A$1:$B$15,2,0))</f>
        <v>HARDIK</v>
      </c>
      <c r="O1713" s="57" t="str">
        <f>UPPER(tbl_raw_data[[#This Row],[Outcome]])</f>
        <v>APPROVE</v>
      </c>
      <c r="P1713" s="57" t="str">
        <f>UPPER(tbl_raw_data[[#This Row],[Queue Name]])</f>
        <v>CONSUMER EXISTING</v>
      </c>
      <c r="Q1713" s="57" t="str">
        <f>IF(tbl_raw_data[[#This Row],[time_taken_in_mins]]&lt;=20,"SLA_MET","SLA_NOT_MET")</f>
        <v>SLA_MET</v>
      </c>
    </row>
    <row r="1714" spans="1:17" ht="15" customHeight="1" x14ac:dyDescent="0.25">
      <c r="A1714" s="5" t="s">
        <v>2396</v>
      </c>
      <c r="B1714" s="6">
        <v>45143.593171296299</v>
      </c>
      <c r="C1714" s="9">
        <v>45143.598738425928</v>
      </c>
      <c r="D1714" s="10" t="s">
        <v>8</v>
      </c>
      <c r="E1714" s="10" t="s">
        <v>41</v>
      </c>
      <c r="F1714" s="10" t="s">
        <v>86</v>
      </c>
      <c r="G1714" s="108" t="s">
        <v>2397</v>
      </c>
      <c r="H17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14" s="48">
        <f>tbl_raw_data[[#This Row],[Date Actioned]]-tbl_raw_data[[#This Row],[Date Tagged]]</f>
        <v>5.5671296286163852E-3</v>
      </c>
      <c r="J1714" s="50">
        <f>HOUR(tbl_raw_data[[#This Row],[time_taken]])*60+MINUTE(tbl_raw_data[[#This Row],[time_taken]])+SECOND(tbl_raw_data[[#This Row],[time_taken]])/60</f>
        <v>8.0166666666666675</v>
      </c>
      <c r="K1714" s="54">
        <f>DATE(YEAR(tbl_raw_data[[#This Row],[Date Actioned]]), MONTH(tbl_raw_data[[#This Row],[Date Actioned]]), DAY(tbl_raw_data[[#This Row],[Date Actioned]]))</f>
        <v>45143</v>
      </c>
      <c r="L1714" s="55" t="str">
        <f>UPPER(TEXT(tbl_raw_data[[#This Row],[Updated_date]],"MMMM"))</f>
        <v>AUGUST</v>
      </c>
      <c r="M1714" s="55" t="str">
        <f>UPPER("Week "&amp;IF(ROUNDUP(DAY(tbl_raw_data[[#This Row],[Updated_date]])/7,0)=5,4,ROUNDUP(DAY(tbl_raw_data[[#This Row],[Updated_date]])/7,0)))</f>
        <v>WEEK 1</v>
      </c>
      <c r="N1714" s="57" t="str">
        <f>UPPER(VLOOKUP(tbl_raw_data[[#This Row],[Analyst]],[1]setting!$A$1:$B$15,2,0))</f>
        <v>ASIF</v>
      </c>
      <c r="O1714" s="57" t="str">
        <f>UPPER(tbl_raw_data[[#This Row],[Outcome]])</f>
        <v>WITHDRAW</v>
      </c>
      <c r="P1714" s="57" t="str">
        <f>UPPER(tbl_raw_data[[#This Row],[Queue Name]])</f>
        <v>CONSUMER POST BUREAU</v>
      </c>
      <c r="Q1714" s="57" t="str">
        <f>IF(tbl_raw_data[[#This Row],[time_taken_in_mins]]&lt;=20,"SLA_MET","SLA_NOT_MET")</f>
        <v>SLA_MET</v>
      </c>
    </row>
    <row r="1715" spans="1:17" ht="15" customHeight="1" x14ac:dyDescent="0.25">
      <c r="A1715" s="11" t="s">
        <v>291</v>
      </c>
      <c r="B1715" s="12">
        <v>45143.595601851855</v>
      </c>
      <c r="C1715" s="15">
        <v>45143.59778935185</v>
      </c>
      <c r="D1715" s="16" t="s">
        <v>8</v>
      </c>
      <c r="E1715" s="16" t="s">
        <v>9</v>
      </c>
      <c r="F1715" s="16" t="s">
        <v>18</v>
      </c>
      <c r="G1715" s="107" t="s">
        <v>292</v>
      </c>
      <c r="H17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15" s="48">
        <f>tbl_raw_data[[#This Row],[Date Actioned]]-tbl_raw_data[[#This Row],[Date Tagged]]</f>
        <v>2.1874999947613105E-3</v>
      </c>
      <c r="J1715" s="50">
        <f>HOUR(tbl_raw_data[[#This Row],[time_taken]])*60+MINUTE(tbl_raw_data[[#This Row],[time_taken]])+SECOND(tbl_raw_data[[#This Row],[time_taken]])/60</f>
        <v>3.15</v>
      </c>
      <c r="K1715" s="54">
        <f>DATE(YEAR(tbl_raw_data[[#This Row],[Date Actioned]]), MONTH(tbl_raw_data[[#This Row],[Date Actioned]]), DAY(tbl_raw_data[[#This Row],[Date Actioned]]))</f>
        <v>45143</v>
      </c>
      <c r="L1715" s="55" t="str">
        <f>UPPER(TEXT(tbl_raw_data[[#This Row],[Updated_date]],"MMMM"))</f>
        <v>AUGUST</v>
      </c>
      <c r="M1715" s="55" t="str">
        <f>UPPER("Week "&amp;IF(ROUNDUP(DAY(tbl_raw_data[[#This Row],[Updated_date]])/7,0)=5,4,ROUNDUP(DAY(tbl_raw_data[[#This Row],[Updated_date]])/7,0)))</f>
        <v>WEEK 1</v>
      </c>
      <c r="N1715" s="57" t="str">
        <f>UPPER(VLOOKUP(tbl_raw_data[[#This Row],[Analyst]],[1]setting!$A$1:$B$15,2,0))</f>
        <v>RAJ</v>
      </c>
      <c r="O1715" s="57" t="str">
        <f>UPPER(tbl_raw_data[[#This Row],[Outcome]])</f>
        <v>WITHDRAW</v>
      </c>
      <c r="P1715" s="57" t="str">
        <f>UPPER(tbl_raw_data[[#This Row],[Queue Name]])</f>
        <v>CONSUMER PRE BUREAU</v>
      </c>
      <c r="Q1715" s="57" t="str">
        <f>IF(tbl_raw_data[[#This Row],[time_taken_in_mins]]&lt;=20,"SLA_MET","SLA_NOT_MET")</f>
        <v>SLA_MET</v>
      </c>
    </row>
    <row r="1716" spans="1:17" ht="15" customHeight="1" x14ac:dyDescent="0.25">
      <c r="A1716" s="5" t="s">
        <v>165</v>
      </c>
      <c r="B1716" s="6">
        <v>45143.597777777781</v>
      </c>
      <c r="C1716" s="9">
        <v>45143.599537037036</v>
      </c>
      <c r="D1716" s="10" t="s">
        <v>13</v>
      </c>
      <c r="E1716" s="10" t="s">
        <v>28</v>
      </c>
      <c r="F1716" s="10" t="s">
        <v>18</v>
      </c>
      <c r="G1716" s="108" t="s">
        <v>53</v>
      </c>
      <c r="H17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6" s="48">
        <f>tbl_raw_data[[#This Row],[Date Actioned]]-tbl_raw_data[[#This Row],[Date Tagged]]</f>
        <v>1.7592592557775788E-3</v>
      </c>
      <c r="J1716" s="50">
        <f>HOUR(tbl_raw_data[[#This Row],[time_taken]])*60+MINUTE(tbl_raw_data[[#This Row],[time_taken]])+SECOND(tbl_raw_data[[#This Row],[time_taken]])/60</f>
        <v>2.5333333333333332</v>
      </c>
      <c r="K1716" s="54">
        <f>DATE(YEAR(tbl_raw_data[[#This Row],[Date Actioned]]), MONTH(tbl_raw_data[[#This Row],[Date Actioned]]), DAY(tbl_raw_data[[#This Row],[Date Actioned]]))</f>
        <v>45143</v>
      </c>
      <c r="L1716" s="55" t="str">
        <f>UPPER(TEXT(tbl_raw_data[[#This Row],[Updated_date]],"MMMM"))</f>
        <v>AUGUST</v>
      </c>
      <c r="M1716" s="55" t="str">
        <f>UPPER("Week "&amp;IF(ROUNDUP(DAY(tbl_raw_data[[#This Row],[Updated_date]])/7,0)=5,4,ROUNDUP(DAY(tbl_raw_data[[#This Row],[Updated_date]])/7,0)))</f>
        <v>WEEK 1</v>
      </c>
      <c r="N1716" s="57" t="str">
        <f>UPPER(VLOOKUP(tbl_raw_data[[#This Row],[Analyst]],[1]setting!$A$1:$B$15,2,0))</f>
        <v>RAJ</v>
      </c>
      <c r="O1716" s="57" t="str">
        <f>UPPER(tbl_raw_data[[#This Row],[Outcome]])</f>
        <v>APPROVE</v>
      </c>
      <c r="P1716" s="57" t="str">
        <f>UPPER(tbl_raw_data[[#This Row],[Queue Name]])</f>
        <v>CONSUMER EXISTING</v>
      </c>
      <c r="Q1716" s="57" t="str">
        <f>IF(tbl_raw_data[[#This Row],[time_taken_in_mins]]&lt;=20,"SLA_MET","SLA_NOT_MET")</f>
        <v>SLA_MET</v>
      </c>
    </row>
    <row r="1717" spans="1:17" ht="15" customHeight="1" x14ac:dyDescent="0.25">
      <c r="A1717" s="22" t="s">
        <v>790</v>
      </c>
      <c r="B1717" s="6">
        <v>45143.60119212963</v>
      </c>
      <c r="C1717" s="9">
        <v>45143.604502314818</v>
      </c>
      <c r="D1717" s="10" t="s">
        <v>46</v>
      </c>
      <c r="E1717" s="10" t="s">
        <v>41</v>
      </c>
      <c r="F1717" s="10" t="s">
        <v>18</v>
      </c>
      <c r="G1717" s="108" t="s">
        <v>791</v>
      </c>
      <c r="H17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17" s="48">
        <f>tbl_raw_data[[#This Row],[Date Actioned]]-tbl_raw_data[[#This Row],[Date Tagged]]</f>
        <v>3.3101851877290756E-3</v>
      </c>
      <c r="J1717" s="50">
        <f>HOUR(tbl_raw_data[[#This Row],[time_taken]])*60+MINUTE(tbl_raw_data[[#This Row],[time_taken]])+SECOND(tbl_raw_data[[#This Row],[time_taken]])/60</f>
        <v>4.7666666666666666</v>
      </c>
      <c r="K1717" s="54">
        <f>DATE(YEAR(tbl_raw_data[[#This Row],[Date Actioned]]), MONTH(tbl_raw_data[[#This Row],[Date Actioned]]), DAY(tbl_raw_data[[#This Row],[Date Actioned]]))</f>
        <v>45143</v>
      </c>
      <c r="L1717" s="55" t="str">
        <f>UPPER(TEXT(tbl_raw_data[[#This Row],[Updated_date]],"MMMM"))</f>
        <v>AUGUST</v>
      </c>
      <c r="M1717" s="55" t="str">
        <f>UPPER("Week "&amp;IF(ROUNDUP(DAY(tbl_raw_data[[#This Row],[Updated_date]])/7,0)=5,4,ROUNDUP(DAY(tbl_raw_data[[#This Row],[Updated_date]])/7,0)))</f>
        <v>WEEK 1</v>
      </c>
      <c r="N1717" s="57" t="str">
        <f>UPPER(VLOOKUP(tbl_raw_data[[#This Row],[Analyst]],[1]setting!$A$1:$B$15,2,0))</f>
        <v>RAJ</v>
      </c>
      <c r="O1717" s="57" t="str">
        <f>UPPER(tbl_raw_data[[#This Row],[Outcome]])</f>
        <v>DECLINE</v>
      </c>
      <c r="P1717" s="57" t="str">
        <f>UPPER(tbl_raw_data[[#This Row],[Queue Name]])</f>
        <v>CONSUMER POST BUREAU</v>
      </c>
      <c r="Q1717" s="57" t="str">
        <f>IF(tbl_raw_data[[#This Row],[time_taken_in_mins]]&lt;=20,"SLA_MET","SLA_NOT_MET")</f>
        <v>SLA_MET</v>
      </c>
    </row>
    <row r="1718" spans="1:17" ht="15" customHeight="1" x14ac:dyDescent="0.25">
      <c r="A1718" s="22" t="s">
        <v>2075</v>
      </c>
      <c r="B1718" s="6">
        <v>45143.601574074077</v>
      </c>
      <c r="C1718" s="9">
        <v>45143.606736111113</v>
      </c>
      <c r="D1718" s="10" t="s">
        <v>8</v>
      </c>
      <c r="E1718" s="10" t="s">
        <v>9</v>
      </c>
      <c r="F1718" s="10" t="s">
        <v>18</v>
      </c>
      <c r="G1718" s="108" t="s">
        <v>632</v>
      </c>
      <c r="H17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18" s="48">
        <f>tbl_raw_data[[#This Row],[Date Actioned]]-tbl_raw_data[[#This Row],[Date Tagged]]</f>
        <v>5.1620370359160006E-3</v>
      </c>
      <c r="J1718" s="50">
        <f>HOUR(tbl_raw_data[[#This Row],[time_taken]])*60+MINUTE(tbl_raw_data[[#This Row],[time_taken]])+SECOND(tbl_raw_data[[#This Row],[time_taken]])/60</f>
        <v>7.4333333333333336</v>
      </c>
      <c r="K1718" s="54">
        <f>DATE(YEAR(tbl_raw_data[[#This Row],[Date Actioned]]), MONTH(tbl_raw_data[[#This Row],[Date Actioned]]), DAY(tbl_raw_data[[#This Row],[Date Actioned]]))</f>
        <v>45143</v>
      </c>
      <c r="L1718" s="55" t="str">
        <f>UPPER(TEXT(tbl_raw_data[[#This Row],[Updated_date]],"MMMM"))</f>
        <v>AUGUST</v>
      </c>
      <c r="M1718" s="55" t="str">
        <f>UPPER("Week "&amp;IF(ROUNDUP(DAY(tbl_raw_data[[#This Row],[Updated_date]])/7,0)=5,4,ROUNDUP(DAY(tbl_raw_data[[#This Row],[Updated_date]])/7,0)))</f>
        <v>WEEK 1</v>
      </c>
      <c r="N1718" s="57" t="str">
        <f>UPPER(VLOOKUP(tbl_raw_data[[#This Row],[Analyst]],[1]setting!$A$1:$B$15,2,0))</f>
        <v>RAJ</v>
      </c>
      <c r="O1718" s="57" t="str">
        <f>UPPER(tbl_raw_data[[#This Row],[Outcome]])</f>
        <v>WITHDRAW</v>
      </c>
      <c r="P1718" s="57" t="str">
        <f>UPPER(tbl_raw_data[[#This Row],[Queue Name]])</f>
        <v>CONSUMER PRE BUREAU</v>
      </c>
      <c r="Q1718" s="57" t="str">
        <f>IF(tbl_raw_data[[#This Row],[time_taken_in_mins]]&lt;=20,"SLA_MET","SLA_NOT_MET")</f>
        <v>SLA_MET</v>
      </c>
    </row>
    <row r="1719" spans="1:17" ht="15" customHeight="1" x14ac:dyDescent="0.25">
      <c r="A1719" s="5" t="s">
        <v>5303</v>
      </c>
      <c r="B1719" s="12">
        <v>45143.604583333334</v>
      </c>
      <c r="C1719" s="13">
        <v>45143.614791666667</v>
      </c>
      <c r="D1719" s="14" t="s">
        <v>209</v>
      </c>
      <c r="E1719" s="16" t="s">
        <v>28</v>
      </c>
      <c r="F1719" s="14" t="s">
        <v>254</v>
      </c>
      <c r="G1719" s="106"/>
      <c r="H17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19" s="48">
        <f>tbl_raw_data[[#This Row],[Date Actioned]]-tbl_raw_data[[#This Row],[Date Tagged]]</f>
        <v>1.0208333333139308E-2</v>
      </c>
      <c r="J1719" s="50">
        <f>HOUR(tbl_raw_data[[#This Row],[time_taken]])*60+MINUTE(tbl_raw_data[[#This Row],[time_taken]])+SECOND(tbl_raw_data[[#This Row],[time_taken]])/60</f>
        <v>14.7</v>
      </c>
      <c r="K1719" s="54">
        <f>DATE(YEAR(tbl_raw_data[[#This Row],[Date Actioned]]), MONTH(tbl_raw_data[[#This Row],[Date Actioned]]), DAY(tbl_raw_data[[#This Row],[Date Actioned]]))</f>
        <v>45143</v>
      </c>
      <c r="L1719" s="55" t="str">
        <f>UPPER(TEXT(tbl_raw_data[[#This Row],[Updated_date]],"MMMM"))</f>
        <v>AUGUST</v>
      </c>
      <c r="M1719" s="55" t="str">
        <f>UPPER("Week "&amp;IF(ROUNDUP(DAY(tbl_raw_data[[#This Row],[Updated_date]])/7,0)=5,4,ROUNDUP(DAY(tbl_raw_data[[#This Row],[Updated_date]])/7,0)))</f>
        <v>WEEK 1</v>
      </c>
      <c r="N1719" s="57" t="str">
        <f>UPPER(VLOOKUP(tbl_raw_data[[#This Row],[Analyst]],[1]setting!$A$1:$B$15,2,0))</f>
        <v>FARDIN</v>
      </c>
      <c r="O1719" s="57" t="str">
        <f>UPPER(tbl_raw_data[[#This Row],[Outcome]])</f>
        <v>DECLINE</v>
      </c>
      <c r="P1719" s="57" t="str">
        <f>UPPER(tbl_raw_data[[#This Row],[Queue Name]])</f>
        <v>CONSUMER EXISTING</v>
      </c>
      <c r="Q1719" s="57" t="str">
        <f>IF(tbl_raw_data[[#This Row],[time_taken_in_mins]]&lt;=20,"SLA_MET","SLA_NOT_MET")</f>
        <v>SLA_MET</v>
      </c>
    </row>
    <row r="1720" spans="1:17" ht="15" customHeight="1" x14ac:dyDescent="0.25">
      <c r="A1720" s="5" t="s">
        <v>1434</v>
      </c>
      <c r="B1720" s="12">
        <v>45143.60460648148</v>
      </c>
      <c r="C1720" s="15">
        <v>45143.608946759261</v>
      </c>
      <c r="D1720" s="16" t="s">
        <v>8</v>
      </c>
      <c r="E1720" s="16" t="s">
        <v>9</v>
      </c>
      <c r="F1720" s="16" t="s">
        <v>18</v>
      </c>
      <c r="G1720" s="107" t="s">
        <v>292</v>
      </c>
      <c r="H17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20" s="48">
        <f>tbl_raw_data[[#This Row],[Date Actioned]]-tbl_raw_data[[#This Row],[Date Tagged]]</f>
        <v>4.3402777810115367E-3</v>
      </c>
      <c r="J1720" s="50">
        <f>HOUR(tbl_raw_data[[#This Row],[time_taken]])*60+MINUTE(tbl_raw_data[[#This Row],[time_taken]])+SECOND(tbl_raw_data[[#This Row],[time_taken]])/60</f>
        <v>6.25</v>
      </c>
      <c r="K1720" s="54">
        <f>DATE(YEAR(tbl_raw_data[[#This Row],[Date Actioned]]), MONTH(tbl_raw_data[[#This Row],[Date Actioned]]), DAY(tbl_raw_data[[#This Row],[Date Actioned]]))</f>
        <v>45143</v>
      </c>
      <c r="L1720" s="55" t="str">
        <f>UPPER(TEXT(tbl_raw_data[[#This Row],[Updated_date]],"MMMM"))</f>
        <v>AUGUST</v>
      </c>
      <c r="M1720" s="55" t="str">
        <f>UPPER("Week "&amp;IF(ROUNDUP(DAY(tbl_raw_data[[#This Row],[Updated_date]])/7,0)=5,4,ROUNDUP(DAY(tbl_raw_data[[#This Row],[Updated_date]])/7,0)))</f>
        <v>WEEK 1</v>
      </c>
      <c r="N1720" s="57" t="str">
        <f>UPPER(VLOOKUP(tbl_raw_data[[#This Row],[Analyst]],[1]setting!$A$1:$B$15,2,0))</f>
        <v>RAJ</v>
      </c>
      <c r="O1720" s="57" t="str">
        <f>UPPER(tbl_raw_data[[#This Row],[Outcome]])</f>
        <v>WITHDRAW</v>
      </c>
      <c r="P1720" s="57" t="str">
        <f>UPPER(tbl_raw_data[[#This Row],[Queue Name]])</f>
        <v>CONSUMER PRE BUREAU</v>
      </c>
      <c r="Q1720" s="57" t="str">
        <f>IF(tbl_raw_data[[#This Row],[time_taken_in_mins]]&lt;=20,"SLA_MET","SLA_NOT_MET")</f>
        <v>SLA_MET</v>
      </c>
    </row>
    <row r="1721" spans="1:17" ht="15" customHeight="1" x14ac:dyDescent="0.25">
      <c r="A1721" s="11" t="s">
        <v>3674</v>
      </c>
      <c r="B1721" s="12">
        <v>45143.605000000003</v>
      </c>
      <c r="C1721" s="15">
        <v>45143.612256944441</v>
      </c>
      <c r="D1721" s="16" t="s">
        <v>13</v>
      </c>
      <c r="E1721" s="16" t="s">
        <v>28</v>
      </c>
      <c r="F1721" s="16" t="s">
        <v>18</v>
      </c>
      <c r="G1721" s="107" t="s">
        <v>29</v>
      </c>
      <c r="H17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1" s="48">
        <f>tbl_raw_data[[#This Row],[Date Actioned]]-tbl_raw_data[[#This Row],[Date Tagged]]</f>
        <v>7.2569444382679649E-3</v>
      </c>
      <c r="J1721" s="50">
        <f>HOUR(tbl_raw_data[[#This Row],[time_taken]])*60+MINUTE(tbl_raw_data[[#This Row],[time_taken]])+SECOND(tbl_raw_data[[#This Row],[time_taken]])/60</f>
        <v>10.45</v>
      </c>
      <c r="K1721" s="54">
        <f>DATE(YEAR(tbl_raw_data[[#This Row],[Date Actioned]]), MONTH(tbl_raw_data[[#This Row],[Date Actioned]]), DAY(tbl_raw_data[[#This Row],[Date Actioned]]))</f>
        <v>45143</v>
      </c>
      <c r="L1721" s="55" t="str">
        <f>UPPER(TEXT(tbl_raw_data[[#This Row],[Updated_date]],"MMMM"))</f>
        <v>AUGUST</v>
      </c>
      <c r="M1721" s="55" t="str">
        <f>UPPER("Week "&amp;IF(ROUNDUP(DAY(tbl_raw_data[[#This Row],[Updated_date]])/7,0)=5,4,ROUNDUP(DAY(tbl_raw_data[[#This Row],[Updated_date]])/7,0)))</f>
        <v>WEEK 1</v>
      </c>
      <c r="N1721" s="57" t="str">
        <f>UPPER(VLOOKUP(tbl_raw_data[[#This Row],[Analyst]],[1]setting!$A$1:$B$15,2,0))</f>
        <v>RAJ</v>
      </c>
      <c r="O1721" s="57" t="str">
        <f>UPPER(tbl_raw_data[[#This Row],[Outcome]])</f>
        <v>APPROVE</v>
      </c>
      <c r="P1721" s="57" t="str">
        <f>UPPER(tbl_raw_data[[#This Row],[Queue Name]])</f>
        <v>CONSUMER EXISTING</v>
      </c>
      <c r="Q1721" s="57" t="str">
        <f>IF(tbl_raw_data[[#This Row],[time_taken_in_mins]]&lt;=20,"SLA_MET","SLA_NOT_MET")</f>
        <v>SLA_MET</v>
      </c>
    </row>
    <row r="1722" spans="1:17" ht="15" customHeight="1" x14ac:dyDescent="0.25">
      <c r="A1722" s="22" t="s">
        <v>2108</v>
      </c>
      <c r="B1722" s="6">
        <v>45143.605636574073</v>
      </c>
      <c r="C1722" s="7">
        <v>45143.610856481479</v>
      </c>
      <c r="D1722" s="8" t="s">
        <v>29</v>
      </c>
      <c r="E1722" s="10" t="s">
        <v>41</v>
      </c>
      <c r="F1722" s="8" t="s">
        <v>73</v>
      </c>
      <c r="G1722" s="109"/>
      <c r="H17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22" s="48">
        <f>tbl_raw_data[[#This Row],[Date Actioned]]-tbl_raw_data[[#This Row],[Date Tagged]]</f>
        <v>5.2199074052623473E-3</v>
      </c>
      <c r="J1722" s="50">
        <f>HOUR(tbl_raw_data[[#This Row],[time_taken]])*60+MINUTE(tbl_raw_data[[#This Row],[time_taken]])+SECOND(tbl_raw_data[[#This Row],[time_taken]])/60</f>
        <v>7.5166666666666666</v>
      </c>
      <c r="K1722" s="54">
        <f>DATE(YEAR(tbl_raw_data[[#This Row],[Date Actioned]]), MONTH(tbl_raw_data[[#This Row],[Date Actioned]]), DAY(tbl_raw_data[[#This Row],[Date Actioned]]))</f>
        <v>45143</v>
      </c>
      <c r="L1722" s="55" t="str">
        <f>UPPER(TEXT(tbl_raw_data[[#This Row],[Updated_date]],"MMMM"))</f>
        <v>AUGUST</v>
      </c>
      <c r="M1722" s="55" t="str">
        <f>UPPER("Week "&amp;IF(ROUNDUP(DAY(tbl_raw_data[[#This Row],[Updated_date]])/7,0)=5,4,ROUNDUP(DAY(tbl_raw_data[[#This Row],[Updated_date]])/7,0)))</f>
        <v>WEEK 1</v>
      </c>
      <c r="N1722" s="57" t="str">
        <f>UPPER(VLOOKUP(tbl_raw_data[[#This Row],[Analyst]],[1]setting!$A$1:$B$15,2,0))</f>
        <v>SHAHID</v>
      </c>
      <c r="O1722" s="57" t="str">
        <f>UPPER(tbl_raw_data[[#This Row],[Outcome]])</f>
        <v>APPROVE</v>
      </c>
      <c r="P1722" s="57" t="str">
        <f>UPPER(tbl_raw_data[[#This Row],[Queue Name]])</f>
        <v>CONSUMER POST BUREAU</v>
      </c>
      <c r="Q1722" s="57" t="str">
        <f>IF(tbl_raw_data[[#This Row],[time_taken_in_mins]]&lt;=20,"SLA_MET","SLA_NOT_MET")</f>
        <v>SLA_MET</v>
      </c>
    </row>
    <row r="1723" spans="1:17" ht="15" customHeight="1" x14ac:dyDescent="0.25">
      <c r="A1723" s="5" t="s">
        <v>105</v>
      </c>
      <c r="B1723" s="12">
        <v>45143.612187500003</v>
      </c>
      <c r="C1723" s="15">
        <v>45143.613680555558</v>
      </c>
      <c r="D1723" s="16" t="s">
        <v>13</v>
      </c>
      <c r="E1723" s="16" t="s">
        <v>28</v>
      </c>
      <c r="F1723" s="16" t="s">
        <v>18</v>
      </c>
      <c r="G1723" s="107" t="s">
        <v>29</v>
      </c>
      <c r="H17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3" s="48">
        <f>tbl_raw_data[[#This Row],[Date Actioned]]-tbl_raw_data[[#This Row],[Date Tagged]]</f>
        <v>1.4930555553291924E-3</v>
      </c>
      <c r="J1723" s="50">
        <f>HOUR(tbl_raw_data[[#This Row],[time_taken]])*60+MINUTE(tbl_raw_data[[#This Row],[time_taken]])+SECOND(tbl_raw_data[[#This Row],[time_taken]])/60</f>
        <v>2.15</v>
      </c>
      <c r="K1723" s="54">
        <f>DATE(YEAR(tbl_raw_data[[#This Row],[Date Actioned]]), MONTH(tbl_raw_data[[#This Row],[Date Actioned]]), DAY(tbl_raw_data[[#This Row],[Date Actioned]]))</f>
        <v>45143</v>
      </c>
      <c r="L1723" s="55" t="str">
        <f>UPPER(TEXT(tbl_raw_data[[#This Row],[Updated_date]],"MMMM"))</f>
        <v>AUGUST</v>
      </c>
      <c r="M1723" s="55" t="str">
        <f>UPPER("Week "&amp;IF(ROUNDUP(DAY(tbl_raw_data[[#This Row],[Updated_date]])/7,0)=5,4,ROUNDUP(DAY(tbl_raw_data[[#This Row],[Updated_date]])/7,0)))</f>
        <v>WEEK 1</v>
      </c>
      <c r="N1723" s="57" t="str">
        <f>UPPER(VLOOKUP(tbl_raw_data[[#This Row],[Analyst]],[1]setting!$A$1:$B$15,2,0))</f>
        <v>RAJ</v>
      </c>
      <c r="O1723" s="57" t="str">
        <f>UPPER(tbl_raw_data[[#This Row],[Outcome]])</f>
        <v>APPROVE</v>
      </c>
      <c r="P1723" s="57" t="str">
        <f>UPPER(tbl_raw_data[[#This Row],[Queue Name]])</f>
        <v>CONSUMER EXISTING</v>
      </c>
      <c r="Q1723" s="57" t="str">
        <f>IF(tbl_raw_data[[#This Row],[time_taken_in_mins]]&lt;=20,"SLA_MET","SLA_NOT_MET")</f>
        <v>SLA_MET</v>
      </c>
    </row>
    <row r="1724" spans="1:17" ht="15" customHeight="1" x14ac:dyDescent="0.25">
      <c r="A1724" s="11" t="s">
        <v>262</v>
      </c>
      <c r="B1724" s="6">
        <v>45143.613703703704</v>
      </c>
      <c r="C1724" s="9">
        <v>45143.615833333337</v>
      </c>
      <c r="D1724" s="10" t="s">
        <v>13</v>
      </c>
      <c r="E1724" s="10" t="s">
        <v>28</v>
      </c>
      <c r="F1724" s="10" t="s">
        <v>14</v>
      </c>
      <c r="G1724" s="108" t="s">
        <v>29</v>
      </c>
      <c r="H17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4" s="48">
        <f>tbl_raw_data[[#This Row],[Date Actioned]]-tbl_raw_data[[#This Row],[Date Tagged]]</f>
        <v>2.1296296326909214E-3</v>
      </c>
      <c r="J1724" s="50">
        <f>HOUR(tbl_raw_data[[#This Row],[time_taken]])*60+MINUTE(tbl_raw_data[[#This Row],[time_taken]])+SECOND(tbl_raw_data[[#This Row],[time_taken]])/60</f>
        <v>3.0666666666666669</v>
      </c>
      <c r="K1724" s="54">
        <f>DATE(YEAR(tbl_raw_data[[#This Row],[Date Actioned]]), MONTH(tbl_raw_data[[#This Row],[Date Actioned]]), DAY(tbl_raw_data[[#This Row],[Date Actioned]]))</f>
        <v>45143</v>
      </c>
      <c r="L1724" s="55" t="str">
        <f>UPPER(TEXT(tbl_raw_data[[#This Row],[Updated_date]],"MMMM"))</f>
        <v>AUGUST</v>
      </c>
      <c r="M1724" s="55" t="str">
        <f>UPPER("Week "&amp;IF(ROUNDUP(DAY(tbl_raw_data[[#This Row],[Updated_date]])/7,0)=5,4,ROUNDUP(DAY(tbl_raw_data[[#This Row],[Updated_date]])/7,0)))</f>
        <v>WEEK 1</v>
      </c>
      <c r="N1724" s="57" t="str">
        <f>UPPER(VLOOKUP(tbl_raw_data[[#This Row],[Analyst]],[1]setting!$A$1:$B$15,2,0))</f>
        <v>HARDIK</v>
      </c>
      <c r="O1724" s="57" t="str">
        <f>UPPER(tbl_raw_data[[#This Row],[Outcome]])</f>
        <v>APPROVE</v>
      </c>
      <c r="P1724" s="57" t="str">
        <f>UPPER(tbl_raw_data[[#This Row],[Queue Name]])</f>
        <v>CONSUMER EXISTING</v>
      </c>
      <c r="Q1724" s="57" t="str">
        <f>IF(tbl_raw_data[[#This Row],[time_taken_in_mins]]&lt;=20,"SLA_MET","SLA_NOT_MET")</f>
        <v>SLA_MET</v>
      </c>
    </row>
    <row r="1725" spans="1:17" ht="15" customHeight="1" x14ac:dyDescent="0.25">
      <c r="A1725" s="22" t="s">
        <v>311</v>
      </c>
      <c r="B1725" s="12">
        <v>45143.614282407405</v>
      </c>
      <c r="C1725" s="15">
        <v>45143.616550925923</v>
      </c>
      <c r="D1725" s="16" t="s">
        <v>13</v>
      </c>
      <c r="E1725" s="16" t="s">
        <v>28</v>
      </c>
      <c r="F1725" s="16" t="s">
        <v>18</v>
      </c>
      <c r="G1725" s="107" t="s">
        <v>29</v>
      </c>
      <c r="H17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5" s="48">
        <f>tbl_raw_data[[#This Row],[Date Actioned]]-tbl_raw_data[[#This Row],[Date Tagged]]</f>
        <v>2.268518517666962E-3</v>
      </c>
      <c r="J1725" s="50">
        <f>HOUR(tbl_raw_data[[#This Row],[time_taken]])*60+MINUTE(tbl_raw_data[[#This Row],[time_taken]])+SECOND(tbl_raw_data[[#This Row],[time_taken]])/60</f>
        <v>3.2666666666666666</v>
      </c>
      <c r="K1725" s="54">
        <f>DATE(YEAR(tbl_raw_data[[#This Row],[Date Actioned]]), MONTH(tbl_raw_data[[#This Row],[Date Actioned]]), DAY(tbl_raw_data[[#This Row],[Date Actioned]]))</f>
        <v>45143</v>
      </c>
      <c r="L1725" s="55" t="str">
        <f>UPPER(TEXT(tbl_raw_data[[#This Row],[Updated_date]],"MMMM"))</f>
        <v>AUGUST</v>
      </c>
      <c r="M1725" s="55" t="str">
        <f>UPPER("Week "&amp;IF(ROUNDUP(DAY(tbl_raw_data[[#This Row],[Updated_date]])/7,0)=5,4,ROUNDUP(DAY(tbl_raw_data[[#This Row],[Updated_date]])/7,0)))</f>
        <v>WEEK 1</v>
      </c>
      <c r="N1725" s="57" t="str">
        <f>UPPER(VLOOKUP(tbl_raw_data[[#This Row],[Analyst]],[1]setting!$A$1:$B$15,2,0))</f>
        <v>RAJ</v>
      </c>
      <c r="O1725" s="57" t="str">
        <f>UPPER(tbl_raw_data[[#This Row],[Outcome]])</f>
        <v>APPROVE</v>
      </c>
      <c r="P1725" s="57" t="str">
        <f>UPPER(tbl_raw_data[[#This Row],[Queue Name]])</f>
        <v>CONSUMER EXISTING</v>
      </c>
      <c r="Q1725" s="57" t="str">
        <f>IF(tbl_raw_data[[#This Row],[time_taken_in_mins]]&lt;=20,"SLA_MET","SLA_NOT_MET")</f>
        <v>SLA_MET</v>
      </c>
    </row>
    <row r="1726" spans="1:17" ht="15" customHeight="1" x14ac:dyDescent="0.25">
      <c r="A1726" s="5" t="s">
        <v>756</v>
      </c>
      <c r="B1726" s="6">
        <v>45143.618460648147</v>
      </c>
      <c r="C1726" s="7">
        <v>45143.621712962966</v>
      </c>
      <c r="D1726" s="8" t="s">
        <v>29</v>
      </c>
      <c r="E1726" s="10" t="s">
        <v>28</v>
      </c>
      <c r="F1726" s="8" t="s">
        <v>73</v>
      </c>
      <c r="G1726" s="109"/>
      <c r="H17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26" s="48">
        <f>tbl_raw_data[[#This Row],[Date Actioned]]-tbl_raw_data[[#This Row],[Date Tagged]]</f>
        <v>3.2523148183827288E-3</v>
      </c>
      <c r="J1726" s="50">
        <f>HOUR(tbl_raw_data[[#This Row],[time_taken]])*60+MINUTE(tbl_raw_data[[#This Row],[time_taken]])+SECOND(tbl_raw_data[[#This Row],[time_taken]])/60</f>
        <v>4.6833333333333336</v>
      </c>
      <c r="K1726" s="54">
        <f>DATE(YEAR(tbl_raw_data[[#This Row],[Date Actioned]]), MONTH(tbl_raw_data[[#This Row],[Date Actioned]]), DAY(tbl_raw_data[[#This Row],[Date Actioned]]))</f>
        <v>45143</v>
      </c>
      <c r="L1726" s="55" t="str">
        <f>UPPER(TEXT(tbl_raw_data[[#This Row],[Updated_date]],"MMMM"))</f>
        <v>AUGUST</v>
      </c>
      <c r="M1726" s="55" t="str">
        <f>UPPER("Week "&amp;IF(ROUNDUP(DAY(tbl_raw_data[[#This Row],[Updated_date]])/7,0)=5,4,ROUNDUP(DAY(tbl_raw_data[[#This Row],[Updated_date]])/7,0)))</f>
        <v>WEEK 1</v>
      </c>
      <c r="N1726" s="57" t="str">
        <f>UPPER(VLOOKUP(tbl_raw_data[[#This Row],[Analyst]],[1]setting!$A$1:$B$15,2,0))</f>
        <v>SHAHID</v>
      </c>
      <c r="O1726" s="57" t="str">
        <f>UPPER(tbl_raw_data[[#This Row],[Outcome]])</f>
        <v>APPROVE</v>
      </c>
      <c r="P1726" s="57" t="str">
        <f>UPPER(tbl_raw_data[[#This Row],[Queue Name]])</f>
        <v>CONSUMER EXISTING</v>
      </c>
      <c r="Q1726" s="57" t="str">
        <f>IF(tbl_raw_data[[#This Row],[time_taken_in_mins]]&lt;=20,"SLA_MET","SLA_NOT_MET")</f>
        <v>SLA_MET</v>
      </c>
    </row>
    <row r="1727" spans="1:17" ht="15" customHeight="1" x14ac:dyDescent="0.25">
      <c r="A1727" s="11" t="s">
        <v>396</v>
      </c>
      <c r="B1727" s="6">
        <v>45143.619675925926</v>
      </c>
      <c r="C1727" s="9">
        <v>45143.622199074074</v>
      </c>
      <c r="D1727" s="10" t="s">
        <v>8</v>
      </c>
      <c r="E1727" s="10" t="s">
        <v>9</v>
      </c>
      <c r="F1727" s="10" t="s">
        <v>14</v>
      </c>
      <c r="G1727" s="108" t="s">
        <v>132</v>
      </c>
      <c r="H17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27" s="48">
        <f>tbl_raw_data[[#This Row],[Date Actioned]]-tbl_raw_data[[#This Row],[Date Tagged]]</f>
        <v>2.5231481486116536E-3</v>
      </c>
      <c r="J1727" s="50">
        <f>HOUR(tbl_raw_data[[#This Row],[time_taken]])*60+MINUTE(tbl_raw_data[[#This Row],[time_taken]])+SECOND(tbl_raw_data[[#This Row],[time_taken]])/60</f>
        <v>3.6333333333333333</v>
      </c>
      <c r="K1727" s="54">
        <f>DATE(YEAR(tbl_raw_data[[#This Row],[Date Actioned]]), MONTH(tbl_raw_data[[#This Row],[Date Actioned]]), DAY(tbl_raw_data[[#This Row],[Date Actioned]]))</f>
        <v>45143</v>
      </c>
      <c r="L1727" s="55" t="str">
        <f>UPPER(TEXT(tbl_raw_data[[#This Row],[Updated_date]],"MMMM"))</f>
        <v>AUGUST</v>
      </c>
      <c r="M1727" s="55" t="str">
        <f>UPPER("Week "&amp;IF(ROUNDUP(DAY(tbl_raw_data[[#This Row],[Updated_date]])/7,0)=5,4,ROUNDUP(DAY(tbl_raw_data[[#This Row],[Updated_date]])/7,0)))</f>
        <v>WEEK 1</v>
      </c>
      <c r="N1727" s="57" t="str">
        <f>UPPER(VLOOKUP(tbl_raw_data[[#This Row],[Analyst]],[1]setting!$A$1:$B$15,2,0))</f>
        <v>HARDIK</v>
      </c>
      <c r="O1727" s="57" t="str">
        <f>UPPER(tbl_raw_data[[#This Row],[Outcome]])</f>
        <v>WITHDRAW</v>
      </c>
      <c r="P1727" s="57" t="str">
        <f>UPPER(tbl_raw_data[[#This Row],[Queue Name]])</f>
        <v>CONSUMER PRE BUREAU</v>
      </c>
      <c r="Q1727" s="57" t="str">
        <f>IF(tbl_raw_data[[#This Row],[time_taken_in_mins]]&lt;=20,"SLA_MET","SLA_NOT_MET")</f>
        <v>SLA_MET</v>
      </c>
    </row>
    <row r="1728" spans="1:17" ht="15" customHeight="1" x14ac:dyDescent="0.25">
      <c r="A1728" s="11" t="s">
        <v>346</v>
      </c>
      <c r="B1728" s="12">
        <v>45143.623148148145</v>
      </c>
      <c r="C1728" s="15">
        <v>45143.625543981485</v>
      </c>
      <c r="D1728" s="16" t="s">
        <v>13</v>
      </c>
      <c r="E1728" s="16" t="s">
        <v>28</v>
      </c>
      <c r="F1728" s="16" t="s">
        <v>18</v>
      </c>
      <c r="G1728" s="107" t="s">
        <v>29</v>
      </c>
      <c r="H17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8" s="48">
        <f>tbl_raw_data[[#This Row],[Date Actioned]]-tbl_raw_data[[#This Row],[Date Tagged]]</f>
        <v>2.3958333404152654E-3</v>
      </c>
      <c r="J1728" s="50">
        <f>HOUR(tbl_raw_data[[#This Row],[time_taken]])*60+MINUTE(tbl_raw_data[[#This Row],[time_taken]])+SECOND(tbl_raw_data[[#This Row],[time_taken]])/60</f>
        <v>3.45</v>
      </c>
      <c r="K1728" s="54">
        <f>DATE(YEAR(tbl_raw_data[[#This Row],[Date Actioned]]), MONTH(tbl_raw_data[[#This Row],[Date Actioned]]), DAY(tbl_raw_data[[#This Row],[Date Actioned]]))</f>
        <v>45143</v>
      </c>
      <c r="L1728" s="55" t="str">
        <f>UPPER(TEXT(tbl_raw_data[[#This Row],[Updated_date]],"MMMM"))</f>
        <v>AUGUST</v>
      </c>
      <c r="M1728" s="55" t="str">
        <f>UPPER("Week "&amp;IF(ROUNDUP(DAY(tbl_raw_data[[#This Row],[Updated_date]])/7,0)=5,4,ROUNDUP(DAY(tbl_raw_data[[#This Row],[Updated_date]])/7,0)))</f>
        <v>WEEK 1</v>
      </c>
      <c r="N1728" s="57" t="str">
        <f>UPPER(VLOOKUP(tbl_raw_data[[#This Row],[Analyst]],[1]setting!$A$1:$B$15,2,0))</f>
        <v>RAJ</v>
      </c>
      <c r="O1728" s="57" t="str">
        <f>UPPER(tbl_raw_data[[#This Row],[Outcome]])</f>
        <v>APPROVE</v>
      </c>
      <c r="P1728" s="57" t="str">
        <f>UPPER(tbl_raw_data[[#This Row],[Queue Name]])</f>
        <v>CONSUMER EXISTING</v>
      </c>
      <c r="Q1728" s="57" t="str">
        <f>IF(tbl_raw_data[[#This Row],[time_taken_in_mins]]&lt;=20,"SLA_MET","SLA_NOT_MET")</f>
        <v>SLA_MET</v>
      </c>
    </row>
    <row r="1729" spans="1:17" ht="15" customHeight="1" x14ac:dyDescent="0.25">
      <c r="A1729" s="22" t="s">
        <v>489</v>
      </c>
      <c r="B1729" s="6">
        <v>45143.623148148145</v>
      </c>
      <c r="C1729" s="9">
        <v>45143.625902777778</v>
      </c>
      <c r="D1729" s="10" t="s">
        <v>13</v>
      </c>
      <c r="E1729" s="10" t="s">
        <v>28</v>
      </c>
      <c r="F1729" s="10" t="s">
        <v>14</v>
      </c>
      <c r="G1729" s="108" t="s">
        <v>29</v>
      </c>
      <c r="H17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29" s="48">
        <f>tbl_raw_data[[#This Row],[Date Actioned]]-tbl_raw_data[[#This Row],[Date Tagged]]</f>
        <v>2.754629633272998E-3</v>
      </c>
      <c r="J1729" s="50">
        <f>HOUR(tbl_raw_data[[#This Row],[time_taken]])*60+MINUTE(tbl_raw_data[[#This Row],[time_taken]])+SECOND(tbl_raw_data[[#This Row],[time_taken]])/60</f>
        <v>3.9666666666666668</v>
      </c>
      <c r="K1729" s="54">
        <f>DATE(YEAR(tbl_raw_data[[#This Row],[Date Actioned]]), MONTH(tbl_raw_data[[#This Row],[Date Actioned]]), DAY(tbl_raw_data[[#This Row],[Date Actioned]]))</f>
        <v>45143</v>
      </c>
      <c r="L1729" s="55" t="str">
        <f>UPPER(TEXT(tbl_raw_data[[#This Row],[Updated_date]],"MMMM"))</f>
        <v>AUGUST</v>
      </c>
      <c r="M1729" s="55" t="str">
        <f>UPPER("Week "&amp;IF(ROUNDUP(DAY(tbl_raw_data[[#This Row],[Updated_date]])/7,0)=5,4,ROUNDUP(DAY(tbl_raw_data[[#This Row],[Updated_date]])/7,0)))</f>
        <v>WEEK 1</v>
      </c>
      <c r="N1729" s="57" t="str">
        <f>UPPER(VLOOKUP(tbl_raw_data[[#This Row],[Analyst]],[1]setting!$A$1:$B$15,2,0))</f>
        <v>HARDIK</v>
      </c>
      <c r="O1729" s="57" t="str">
        <f>UPPER(tbl_raw_data[[#This Row],[Outcome]])</f>
        <v>APPROVE</v>
      </c>
      <c r="P1729" s="57" t="str">
        <f>UPPER(tbl_raw_data[[#This Row],[Queue Name]])</f>
        <v>CONSUMER EXISTING</v>
      </c>
      <c r="Q1729" s="57" t="str">
        <f>IF(tbl_raw_data[[#This Row],[time_taken_in_mins]]&lt;=20,"SLA_MET","SLA_NOT_MET")</f>
        <v>SLA_MET</v>
      </c>
    </row>
    <row r="1730" spans="1:17" ht="15" customHeight="1" x14ac:dyDescent="0.25">
      <c r="A1730" s="5" t="s">
        <v>1335</v>
      </c>
      <c r="B1730" s="12">
        <v>45143.624282407407</v>
      </c>
      <c r="C1730" s="15">
        <v>45143.628460648149</v>
      </c>
      <c r="D1730" s="16" t="s">
        <v>13</v>
      </c>
      <c r="E1730" s="16" t="s">
        <v>28</v>
      </c>
      <c r="F1730" s="16" t="s">
        <v>86</v>
      </c>
      <c r="G1730" s="107" t="s">
        <v>29</v>
      </c>
      <c r="H17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30" s="48">
        <f>tbl_raw_data[[#This Row],[Date Actioned]]-tbl_raw_data[[#This Row],[Date Tagged]]</f>
        <v>4.1782407424761914E-3</v>
      </c>
      <c r="J1730" s="50">
        <f>HOUR(tbl_raw_data[[#This Row],[time_taken]])*60+MINUTE(tbl_raw_data[[#This Row],[time_taken]])+SECOND(tbl_raw_data[[#This Row],[time_taken]])/60</f>
        <v>6.0166666666666666</v>
      </c>
      <c r="K1730" s="54">
        <f>DATE(YEAR(tbl_raw_data[[#This Row],[Date Actioned]]), MONTH(tbl_raw_data[[#This Row],[Date Actioned]]), DAY(tbl_raw_data[[#This Row],[Date Actioned]]))</f>
        <v>45143</v>
      </c>
      <c r="L1730" s="55" t="str">
        <f>UPPER(TEXT(tbl_raw_data[[#This Row],[Updated_date]],"MMMM"))</f>
        <v>AUGUST</v>
      </c>
      <c r="M1730" s="55" t="str">
        <f>UPPER("Week "&amp;IF(ROUNDUP(DAY(tbl_raw_data[[#This Row],[Updated_date]])/7,0)=5,4,ROUNDUP(DAY(tbl_raw_data[[#This Row],[Updated_date]])/7,0)))</f>
        <v>WEEK 1</v>
      </c>
      <c r="N1730" s="57" t="str">
        <f>UPPER(VLOOKUP(tbl_raw_data[[#This Row],[Analyst]],[1]setting!$A$1:$B$15,2,0))</f>
        <v>ASIF</v>
      </c>
      <c r="O1730" s="57" t="str">
        <f>UPPER(tbl_raw_data[[#This Row],[Outcome]])</f>
        <v>APPROVE</v>
      </c>
      <c r="P1730" s="57" t="str">
        <f>UPPER(tbl_raw_data[[#This Row],[Queue Name]])</f>
        <v>CONSUMER EXISTING</v>
      </c>
      <c r="Q1730" s="57" t="str">
        <f>IF(tbl_raw_data[[#This Row],[time_taken_in_mins]]&lt;=20,"SLA_MET","SLA_NOT_MET")</f>
        <v>SLA_MET</v>
      </c>
    </row>
    <row r="1731" spans="1:17" ht="15" customHeight="1" x14ac:dyDescent="0.25">
      <c r="A1731" s="22" t="s">
        <v>613</v>
      </c>
      <c r="B1731" s="12">
        <v>45143.624988425923</v>
      </c>
      <c r="C1731" s="15">
        <v>45143.628020833334</v>
      </c>
      <c r="D1731" s="16" t="s">
        <v>8</v>
      </c>
      <c r="E1731" s="16" t="s">
        <v>41</v>
      </c>
      <c r="F1731" s="16" t="s">
        <v>18</v>
      </c>
      <c r="G1731" s="107" t="s">
        <v>614</v>
      </c>
      <c r="H17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1" s="48">
        <f>tbl_raw_data[[#This Row],[Date Actioned]]-tbl_raw_data[[#This Row],[Date Tagged]]</f>
        <v>3.0324074105010368E-3</v>
      </c>
      <c r="J1731" s="50">
        <f>HOUR(tbl_raw_data[[#This Row],[time_taken]])*60+MINUTE(tbl_raw_data[[#This Row],[time_taken]])+SECOND(tbl_raw_data[[#This Row],[time_taken]])/60</f>
        <v>4.3666666666666663</v>
      </c>
      <c r="K1731" s="54">
        <f>DATE(YEAR(tbl_raw_data[[#This Row],[Date Actioned]]), MONTH(tbl_raw_data[[#This Row],[Date Actioned]]), DAY(tbl_raw_data[[#This Row],[Date Actioned]]))</f>
        <v>45143</v>
      </c>
      <c r="L1731" s="55" t="str">
        <f>UPPER(TEXT(tbl_raw_data[[#This Row],[Updated_date]],"MMMM"))</f>
        <v>AUGUST</v>
      </c>
      <c r="M1731" s="55" t="str">
        <f>UPPER("Week "&amp;IF(ROUNDUP(DAY(tbl_raw_data[[#This Row],[Updated_date]])/7,0)=5,4,ROUNDUP(DAY(tbl_raw_data[[#This Row],[Updated_date]])/7,0)))</f>
        <v>WEEK 1</v>
      </c>
      <c r="N1731" s="57" t="str">
        <f>UPPER(VLOOKUP(tbl_raw_data[[#This Row],[Analyst]],[1]setting!$A$1:$B$15,2,0))</f>
        <v>RAJ</v>
      </c>
      <c r="O1731" s="57" t="str">
        <f>UPPER(tbl_raw_data[[#This Row],[Outcome]])</f>
        <v>WITHDRAW</v>
      </c>
      <c r="P1731" s="57" t="str">
        <f>UPPER(tbl_raw_data[[#This Row],[Queue Name]])</f>
        <v>CONSUMER POST BUREAU</v>
      </c>
      <c r="Q1731" s="57" t="str">
        <f>IF(tbl_raw_data[[#This Row],[time_taken_in_mins]]&lt;=20,"SLA_MET","SLA_NOT_MET")</f>
        <v>SLA_MET</v>
      </c>
    </row>
    <row r="1732" spans="1:17" ht="15" customHeight="1" x14ac:dyDescent="0.25">
      <c r="A1732" s="5" t="s">
        <v>4081</v>
      </c>
      <c r="B1732" s="6">
        <v>45143.625439814816</v>
      </c>
      <c r="C1732" s="9">
        <v>45143.633275462962</v>
      </c>
      <c r="D1732" s="10" t="s">
        <v>8</v>
      </c>
      <c r="E1732" s="10" t="s">
        <v>9</v>
      </c>
      <c r="F1732" s="10" t="s">
        <v>14</v>
      </c>
      <c r="G1732" s="108" t="s">
        <v>4082</v>
      </c>
      <c r="H17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2" s="48">
        <f>tbl_raw_data[[#This Row],[Date Actioned]]-tbl_raw_data[[#This Row],[Date Tagged]]</f>
        <v>7.8356481462833472E-3</v>
      </c>
      <c r="J1732" s="50">
        <f>HOUR(tbl_raw_data[[#This Row],[time_taken]])*60+MINUTE(tbl_raw_data[[#This Row],[time_taken]])+SECOND(tbl_raw_data[[#This Row],[time_taken]])/60</f>
        <v>11.283333333333333</v>
      </c>
      <c r="K1732" s="54">
        <f>DATE(YEAR(tbl_raw_data[[#This Row],[Date Actioned]]), MONTH(tbl_raw_data[[#This Row],[Date Actioned]]), DAY(tbl_raw_data[[#This Row],[Date Actioned]]))</f>
        <v>45143</v>
      </c>
      <c r="L1732" s="55" t="str">
        <f>UPPER(TEXT(tbl_raw_data[[#This Row],[Updated_date]],"MMMM"))</f>
        <v>AUGUST</v>
      </c>
      <c r="M1732" s="55" t="str">
        <f>UPPER("Week "&amp;IF(ROUNDUP(DAY(tbl_raw_data[[#This Row],[Updated_date]])/7,0)=5,4,ROUNDUP(DAY(tbl_raw_data[[#This Row],[Updated_date]])/7,0)))</f>
        <v>WEEK 1</v>
      </c>
      <c r="N1732" s="57" t="str">
        <f>UPPER(VLOOKUP(tbl_raw_data[[#This Row],[Analyst]],[1]setting!$A$1:$B$15,2,0))</f>
        <v>HARDIK</v>
      </c>
      <c r="O1732" s="57" t="str">
        <f>UPPER(tbl_raw_data[[#This Row],[Outcome]])</f>
        <v>WITHDRAW</v>
      </c>
      <c r="P1732" s="57" t="str">
        <f>UPPER(tbl_raw_data[[#This Row],[Queue Name]])</f>
        <v>CONSUMER PRE BUREAU</v>
      </c>
      <c r="Q1732" s="57" t="str">
        <f>IF(tbl_raw_data[[#This Row],[time_taken_in_mins]]&lt;=20,"SLA_MET","SLA_NOT_MET")</f>
        <v>SLA_MET</v>
      </c>
    </row>
    <row r="1733" spans="1:17" ht="15" customHeight="1" x14ac:dyDescent="0.25">
      <c r="A1733" s="11" t="s">
        <v>2221</v>
      </c>
      <c r="B1733" s="12">
        <v>45143.625810185185</v>
      </c>
      <c r="C1733" s="15">
        <v>45143.631180555552</v>
      </c>
      <c r="D1733" s="16" t="s">
        <v>8</v>
      </c>
      <c r="E1733" s="16" t="s">
        <v>41</v>
      </c>
      <c r="F1733" s="16" t="s">
        <v>18</v>
      </c>
      <c r="G1733" s="107" t="s">
        <v>2222</v>
      </c>
      <c r="H17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3" s="48">
        <f>tbl_raw_data[[#This Row],[Date Actioned]]-tbl_raw_data[[#This Row],[Date Tagged]]</f>
        <v>5.3703703670180403E-3</v>
      </c>
      <c r="J1733" s="50">
        <f>HOUR(tbl_raw_data[[#This Row],[time_taken]])*60+MINUTE(tbl_raw_data[[#This Row],[time_taken]])+SECOND(tbl_raw_data[[#This Row],[time_taken]])/60</f>
        <v>7.7333333333333334</v>
      </c>
      <c r="K1733" s="54">
        <f>DATE(YEAR(tbl_raw_data[[#This Row],[Date Actioned]]), MONTH(tbl_raw_data[[#This Row],[Date Actioned]]), DAY(tbl_raw_data[[#This Row],[Date Actioned]]))</f>
        <v>45143</v>
      </c>
      <c r="L1733" s="55" t="str">
        <f>UPPER(TEXT(tbl_raw_data[[#This Row],[Updated_date]],"MMMM"))</f>
        <v>AUGUST</v>
      </c>
      <c r="M1733" s="55" t="str">
        <f>UPPER("Week "&amp;IF(ROUNDUP(DAY(tbl_raw_data[[#This Row],[Updated_date]])/7,0)=5,4,ROUNDUP(DAY(tbl_raw_data[[#This Row],[Updated_date]])/7,0)))</f>
        <v>WEEK 1</v>
      </c>
      <c r="N1733" s="57" t="str">
        <f>UPPER(VLOOKUP(tbl_raw_data[[#This Row],[Analyst]],[1]setting!$A$1:$B$15,2,0))</f>
        <v>RAJ</v>
      </c>
      <c r="O1733" s="57" t="str">
        <f>UPPER(tbl_raw_data[[#This Row],[Outcome]])</f>
        <v>WITHDRAW</v>
      </c>
      <c r="P1733" s="57" t="str">
        <f>UPPER(tbl_raw_data[[#This Row],[Queue Name]])</f>
        <v>CONSUMER POST BUREAU</v>
      </c>
      <c r="Q1733" s="57" t="str">
        <f>IF(tbl_raw_data[[#This Row],[time_taken_in_mins]]&lt;=20,"SLA_MET","SLA_NOT_MET")</f>
        <v>SLA_MET</v>
      </c>
    </row>
    <row r="1734" spans="1:17" ht="15" customHeight="1" x14ac:dyDescent="0.25">
      <c r="A1734" s="22" t="s">
        <v>554</v>
      </c>
      <c r="B1734" s="6">
        <v>45143.627569444441</v>
      </c>
      <c r="C1734" s="9">
        <v>45143.630462962959</v>
      </c>
      <c r="D1734" s="10" t="s">
        <v>8</v>
      </c>
      <c r="E1734" s="10" t="s">
        <v>9</v>
      </c>
      <c r="F1734" s="10" t="s">
        <v>86</v>
      </c>
      <c r="G1734" s="108" t="s">
        <v>555</v>
      </c>
      <c r="H17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4" s="48">
        <f>tbl_raw_data[[#This Row],[Date Actioned]]-tbl_raw_data[[#This Row],[Date Tagged]]</f>
        <v>2.8935185182490386E-3</v>
      </c>
      <c r="J1734" s="50">
        <f>HOUR(tbl_raw_data[[#This Row],[time_taken]])*60+MINUTE(tbl_raw_data[[#This Row],[time_taken]])+SECOND(tbl_raw_data[[#This Row],[time_taken]])/60</f>
        <v>4.166666666666667</v>
      </c>
      <c r="K1734" s="54">
        <f>DATE(YEAR(tbl_raw_data[[#This Row],[Date Actioned]]), MONTH(tbl_raw_data[[#This Row],[Date Actioned]]), DAY(tbl_raw_data[[#This Row],[Date Actioned]]))</f>
        <v>45143</v>
      </c>
      <c r="L1734" s="55" t="str">
        <f>UPPER(TEXT(tbl_raw_data[[#This Row],[Updated_date]],"MMMM"))</f>
        <v>AUGUST</v>
      </c>
      <c r="M1734" s="55" t="str">
        <f>UPPER("Week "&amp;IF(ROUNDUP(DAY(tbl_raw_data[[#This Row],[Updated_date]])/7,0)=5,4,ROUNDUP(DAY(tbl_raw_data[[#This Row],[Updated_date]])/7,0)))</f>
        <v>WEEK 1</v>
      </c>
      <c r="N1734" s="57" t="str">
        <f>UPPER(VLOOKUP(tbl_raw_data[[#This Row],[Analyst]],[1]setting!$A$1:$B$15,2,0))</f>
        <v>ASIF</v>
      </c>
      <c r="O1734" s="57" t="str">
        <f>UPPER(tbl_raw_data[[#This Row],[Outcome]])</f>
        <v>WITHDRAW</v>
      </c>
      <c r="P1734" s="57" t="str">
        <f>UPPER(tbl_raw_data[[#This Row],[Queue Name]])</f>
        <v>CONSUMER PRE BUREAU</v>
      </c>
      <c r="Q1734" s="57" t="str">
        <f>IF(tbl_raw_data[[#This Row],[time_taken_in_mins]]&lt;=20,"SLA_MET","SLA_NOT_MET")</f>
        <v>SLA_MET</v>
      </c>
    </row>
    <row r="1735" spans="1:17" ht="15" customHeight="1" x14ac:dyDescent="0.25">
      <c r="A1735" s="11" t="s">
        <v>2740</v>
      </c>
      <c r="B1735" s="6">
        <v>45143.628599537034</v>
      </c>
      <c r="C1735" s="7">
        <v>45143.634594907409</v>
      </c>
      <c r="D1735" s="8" t="s">
        <v>29</v>
      </c>
      <c r="E1735" s="10" t="s">
        <v>28</v>
      </c>
      <c r="F1735" s="8" t="s">
        <v>254</v>
      </c>
      <c r="G1735" s="109"/>
      <c r="H17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35" s="48">
        <f>tbl_raw_data[[#This Row],[Date Actioned]]-tbl_raw_data[[#This Row],[Date Tagged]]</f>
        <v>5.9953703748760745E-3</v>
      </c>
      <c r="J1735" s="50">
        <f>HOUR(tbl_raw_data[[#This Row],[time_taken]])*60+MINUTE(tbl_raw_data[[#This Row],[time_taken]])+SECOND(tbl_raw_data[[#This Row],[time_taken]])/60</f>
        <v>8.6333333333333329</v>
      </c>
      <c r="K1735" s="54">
        <f>DATE(YEAR(tbl_raw_data[[#This Row],[Date Actioned]]), MONTH(tbl_raw_data[[#This Row],[Date Actioned]]), DAY(tbl_raw_data[[#This Row],[Date Actioned]]))</f>
        <v>45143</v>
      </c>
      <c r="L1735" s="55" t="str">
        <f>UPPER(TEXT(tbl_raw_data[[#This Row],[Updated_date]],"MMMM"))</f>
        <v>AUGUST</v>
      </c>
      <c r="M1735" s="55" t="str">
        <f>UPPER("Week "&amp;IF(ROUNDUP(DAY(tbl_raw_data[[#This Row],[Updated_date]])/7,0)=5,4,ROUNDUP(DAY(tbl_raw_data[[#This Row],[Updated_date]])/7,0)))</f>
        <v>WEEK 1</v>
      </c>
      <c r="N1735" s="57" t="str">
        <f>UPPER(VLOOKUP(tbl_raw_data[[#This Row],[Analyst]],[1]setting!$A$1:$B$15,2,0))</f>
        <v>FARDIN</v>
      </c>
      <c r="O1735" s="57" t="str">
        <f>UPPER(tbl_raw_data[[#This Row],[Outcome]])</f>
        <v>APPROVE</v>
      </c>
      <c r="P1735" s="57" t="str">
        <f>UPPER(tbl_raw_data[[#This Row],[Queue Name]])</f>
        <v>CONSUMER EXISTING</v>
      </c>
      <c r="Q1735" s="57" t="str">
        <f>IF(tbl_raw_data[[#This Row],[time_taken_in_mins]]&lt;=20,"SLA_MET","SLA_NOT_MET")</f>
        <v>SLA_MET</v>
      </c>
    </row>
    <row r="1736" spans="1:17" ht="15" customHeight="1" x14ac:dyDescent="0.25">
      <c r="A1736" s="11" t="s">
        <v>689</v>
      </c>
      <c r="B1736" s="6">
        <v>45143.629548611112</v>
      </c>
      <c r="C1736" s="7">
        <v>45143.632696759261</v>
      </c>
      <c r="D1736" s="8" t="s">
        <v>209</v>
      </c>
      <c r="E1736" s="10" t="s">
        <v>41</v>
      </c>
      <c r="F1736" s="8" t="s">
        <v>73</v>
      </c>
      <c r="G1736" s="109"/>
      <c r="H17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36" s="48">
        <f>tbl_raw_data[[#This Row],[Date Actioned]]-tbl_raw_data[[#This Row],[Date Tagged]]</f>
        <v>3.1481481491937302E-3</v>
      </c>
      <c r="J1736" s="50">
        <f>HOUR(tbl_raw_data[[#This Row],[time_taken]])*60+MINUTE(tbl_raw_data[[#This Row],[time_taken]])+SECOND(tbl_raw_data[[#This Row],[time_taken]])/60</f>
        <v>4.5333333333333332</v>
      </c>
      <c r="K1736" s="54">
        <f>DATE(YEAR(tbl_raw_data[[#This Row],[Date Actioned]]), MONTH(tbl_raw_data[[#This Row],[Date Actioned]]), DAY(tbl_raw_data[[#This Row],[Date Actioned]]))</f>
        <v>45143</v>
      </c>
      <c r="L1736" s="55" t="str">
        <f>UPPER(TEXT(tbl_raw_data[[#This Row],[Updated_date]],"MMMM"))</f>
        <v>AUGUST</v>
      </c>
      <c r="M1736" s="55" t="str">
        <f>UPPER("Week "&amp;IF(ROUNDUP(DAY(tbl_raw_data[[#This Row],[Updated_date]])/7,0)=5,4,ROUNDUP(DAY(tbl_raw_data[[#This Row],[Updated_date]])/7,0)))</f>
        <v>WEEK 1</v>
      </c>
      <c r="N1736" s="57" t="str">
        <f>UPPER(VLOOKUP(tbl_raw_data[[#This Row],[Analyst]],[1]setting!$A$1:$B$15,2,0))</f>
        <v>SHAHID</v>
      </c>
      <c r="O1736" s="57" t="str">
        <f>UPPER(tbl_raw_data[[#This Row],[Outcome]])</f>
        <v>DECLINE</v>
      </c>
      <c r="P1736" s="57" t="str">
        <f>UPPER(tbl_raw_data[[#This Row],[Queue Name]])</f>
        <v>CONSUMER POST BUREAU</v>
      </c>
      <c r="Q1736" s="57" t="str">
        <f>IF(tbl_raw_data[[#This Row],[time_taken_in_mins]]&lt;=20,"SLA_MET","SLA_NOT_MET")</f>
        <v>SLA_MET</v>
      </c>
    </row>
    <row r="1737" spans="1:17" ht="15" customHeight="1" x14ac:dyDescent="0.25">
      <c r="A1737" s="22" t="s">
        <v>2156</v>
      </c>
      <c r="B1737" s="12">
        <v>45143.636886574073</v>
      </c>
      <c r="C1737" s="15">
        <v>45143.642187500001</v>
      </c>
      <c r="D1737" s="16" t="s">
        <v>46</v>
      </c>
      <c r="E1737" s="16" t="s">
        <v>28</v>
      </c>
      <c r="F1737" s="16" t="s">
        <v>14</v>
      </c>
      <c r="G1737" s="107" t="s">
        <v>49</v>
      </c>
      <c r="H17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7" s="48">
        <f>tbl_raw_data[[#This Row],[Date Actioned]]-tbl_raw_data[[#This Row],[Date Tagged]]</f>
        <v>5.3009259281679988E-3</v>
      </c>
      <c r="J1737" s="50">
        <f>HOUR(tbl_raw_data[[#This Row],[time_taken]])*60+MINUTE(tbl_raw_data[[#This Row],[time_taken]])+SECOND(tbl_raw_data[[#This Row],[time_taken]])/60</f>
        <v>7.6333333333333329</v>
      </c>
      <c r="K1737" s="54">
        <f>DATE(YEAR(tbl_raw_data[[#This Row],[Date Actioned]]), MONTH(tbl_raw_data[[#This Row],[Date Actioned]]), DAY(tbl_raw_data[[#This Row],[Date Actioned]]))</f>
        <v>45143</v>
      </c>
      <c r="L1737" s="55" t="str">
        <f>UPPER(TEXT(tbl_raw_data[[#This Row],[Updated_date]],"MMMM"))</f>
        <v>AUGUST</v>
      </c>
      <c r="M1737" s="55" t="str">
        <f>UPPER("Week "&amp;IF(ROUNDUP(DAY(tbl_raw_data[[#This Row],[Updated_date]])/7,0)=5,4,ROUNDUP(DAY(tbl_raw_data[[#This Row],[Updated_date]])/7,0)))</f>
        <v>WEEK 1</v>
      </c>
      <c r="N1737" s="57" t="str">
        <f>UPPER(VLOOKUP(tbl_raw_data[[#This Row],[Analyst]],[1]setting!$A$1:$B$15,2,0))</f>
        <v>HARDIK</v>
      </c>
      <c r="O1737" s="57" t="str">
        <f>UPPER(tbl_raw_data[[#This Row],[Outcome]])</f>
        <v>DECLINE</v>
      </c>
      <c r="P1737" s="57" t="str">
        <f>UPPER(tbl_raw_data[[#This Row],[Queue Name]])</f>
        <v>CONSUMER EXISTING</v>
      </c>
      <c r="Q1737" s="57" t="str">
        <f>IF(tbl_raw_data[[#This Row],[time_taken_in_mins]]&lt;=20,"SLA_MET","SLA_NOT_MET")</f>
        <v>SLA_MET</v>
      </c>
    </row>
    <row r="1738" spans="1:17" ht="15" customHeight="1" x14ac:dyDescent="0.25">
      <c r="A1738" s="5" t="s">
        <v>48</v>
      </c>
      <c r="B1738" s="6">
        <v>45143.637256944443</v>
      </c>
      <c r="C1738" s="9">
        <v>45143.638344907406</v>
      </c>
      <c r="D1738" s="10" t="s">
        <v>46</v>
      </c>
      <c r="E1738" s="10" t="s">
        <v>9</v>
      </c>
      <c r="F1738" s="10" t="s">
        <v>18</v>
      </c>
      <c r="G1738" s="108" t="s">
        <v>49</v>
      </c>
      <c r="H17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38" s="48">
        <f>tbl_raw_data[[#This Row],[Date Actioned]]-tbl_raw_data[[#This Row],[Date Tagged]]</f>
        <v>1.0879629626288079E-3</v>
      </c>
      <c r="J1738" s="50">
        <f>HOUR(tbl_raw_data[[#This Row],[time_taken]])*60+MINUTE(tbl_raw_data[[#This Row],[time_taken]])+SECOND(tbl_raw_data[[#This Row],[time_taken]])/60</f>
        <v>1.5666666666666667</v>
      </c>
      <c r="K1738" s="54">
        <f>DATE(YEAR(tbl_raw_data[[#This Row],[Date Actioned]]), MONTH(tbl_raw_data[[#This Row],[Date Actioned]]), DAY(tbl_raw_data[[#This Row],[Date Actioned]]))</f>
        <v>45143</v>
      </c>
      <c r="L1738" s="55" t="str">
        <f>UPPER(TEXT(tbl_raw_data[[#This Row],[Updated_date]],"MMMM"))</f>
        <v>AUGUST</v>
      </c>
      <c r="M1738" s="55" t="str">
        <f>UPPER("Week "&amp;IF(ROUNDUP(DAY(tbl_raw_data[[#This Row],[Updated_date]])/7,0)=5,4,ROUNDUP(DAY(tbl_raw_data[[#This Row],[Updated_date]])/7,0)))</f>
        <v>WEEK 1</v>
      </c>
      <c r="N1738" s="57" t="str">
        <f>UPPER(VLOOKUP(tbl_raw_data[[#This Row],[Analyst]],[1]setting!$A$1:$B$15,2,0))</f>
        <v>RAJ</v>
      </c>
      <c r="O1738" s="57" t="str">
        <f>UPPER(tbl_raw_data[[#This Row],[Outcome]])</f>
        <v>DECLINE</v>
      </c>
      <c r="P1738" s="57" t="str">
        <f>UPPER(tbl_raw_data[[#This Row],[Queue Name]])</f>
        <v>CONSUMER PRE BUREAU</v>
      </c>
      <c r="Q1738" s="57" t="str">
        <f>IF(tbl_raw_data[[#This Row],[time_taken_in_mins]]&lt;=20,"SLA_MET","SLA_NOT_MET")</f>
        <v>SLA_MET</v>
      </c>
    </row>
    <row r="1739" spans="1:17" ht="15" customHeight="1" x14ac:dyDescent="0.25">
      <c r="A1739" s="22" t="s">
        <v>351</v>
      </c>
      <c r="B1739" s="12">
        <v>45143.637974537036</v>
      </c>
      <c r="C1739" s="15">
        <v>45143.640381944446</v>
      </c>
      <c r="D1739" s="16" t="s">
        <v>13</v>
      </c>
      <c r="E1739" s="16" t="s">
        <v>28</v>
      </c>
      <c r="F1739" s="16" t="s">
        <v>18</v>
      </c>
      <c r="G1739" s="107" t="s">
        <v>352</v>
      </c>
      <c r="H17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39" s="48">
        <f>tbl_raw_data[[#This Row],[Date Actioned]]-tbl_raw_data[[#This Row],[Date Tagged]]</f>
        <v>2.4074074099189602E-3</v>
      </c>
      <c r="J1739" s="50">
        <f>HOUR(tbl_raw_data[[#This Row],[time_taken]])*60+MINUTE(tbl_raw_data[[#This Row],[time_taken]])+SECOND(tbl_raw_data[[#This Row],[time_taken]])/60</f>
        <v>3.4666666666666668</v>
      </c>
      <c r="K1739" s="54">
        <f>DATE(YEAR(tbl_raw_data[[#This Row],[Date Actioned]]), MONTH(tbl_raw_data[[#This Row],[Date Actioned]]), DAY(tbl_raw_data[[#This Row],[Date Actioned]]))</f>
        <v>45143</v>
      </c>
      <c r="L1739" s="55" t="str">
        <f>UPPER(TEXT(tbl_raw_data[[#This Row],[Updated_date]],"MMMM"))</f>
        <v>AUGUST</v>
      </c>
      <c r="M1739" s="55" t="str">
        <f>UPPER("Week "&amp;IF(ROUNDUP(DAY(tbl_raw_data[[#This Row],[Updated_date]])/7,0)=5,4,ROUNDUP(DAY(tbl_raw_data[[#This Row],[Updated_date]])/7,0)))</f>
        <v>WEEK 1</v>
      </c>
      <c r="N1739" s="57" t="str">
        <f>UPPER(VLOOKUP(tbl_raw_data[[#This Row],[Analyst]],[1]setting!$A$1:$B$15,2,0))</f>
        <v>RAJ</v>
      </c>
      <c r="O1739" s="57" t="str">
        <f>UPPER(tbl_raw_data[[#This Row],[Outcome]])</f>
        <v>APPROVE</v>
      </c>
      <c r="P1739" s="57" t="str">
        <f>UPPER(tbl_raw_data[[#This Row],[Queue Name]])</f>
        <v>CONSUMER EXISTING</v>
      </c>
      <c r="Q1739" s="57" t="str">
        <f>IF(tbl_raw_data[[#This Row],[time_taken_in_mins]]&lt;=20,"SLA_MET","SLA_NOT_MET")</f>
        <v>SLA_MET</v>
      </c>
    </row>
    <row r="1740" spans="1:17" x14ac:dyDescent="0.25">
      <c r="A1740" s="5" t="s">
        <v>1853</v>
      </c>
      <c r="B1740" s="12">
        <v>45143.637974537036</v>
      </c>
      <c r="C1740" s="15">
        <v>45143.642858796295</v>
      </c>
      <c r="D1740" s="16" t="s">
        <v>8</v>
      </c>
      <c r="E1740" s="16" t="s">
        <v>28</v>
      </c>
      <c r="F1740" s="16" t="s">
        <v>86</v>
      </c>
      <c r="G1740" s="107" t="s">
        <v>1854</v>
      </c>
      <c r="H17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0" s="48">
        <f>tbl_raw_data[[#This Row],[Date Actioned]]-tbl_raw_data[[#This Row],[Date Tagged]]</f>
        <v>4.8842592586879618E-3</v>
      </c>
      <c r="J1740" s="50">
        <f>HOUR(tbl_raw_data[[#This Row],[time_taken]])*60+MINUTE(tbl_raw_data[[#This Row],[time_taken]])+SECOND(tbl_raw_data[[#This Row],[time_taken]])/60</f>
        <v>7.0333333333333332</v>
      </c>
      <c r="K1740" s="54">
        <f>DATE(YEAR(tbl_raw_data[[#This Row],[Date Actioned]]), MONTH(tbl_raw_data[[#This Row],[Date Actioned]]), DAY(tbl_raw_data[[#This Row],[Date Actioned]]))</f>
        <v>45143</v>
      </c>
      <c r="L1740" s="55" t="str">
        <f>UPPER(TEXT(tbl_raw_data[[#This Row],[Updated_date]],"MMMM"))</f>
        <v>AUGUST</v>
      </c>
      <c r="M1740" s="55" t="str">
        <f>UPPER("Week "&amp;IF(ROUNDUP(DAY(tbl_raw_data[[#This Row],[Updated_date]])/7,0)=5,4,ROUNDUP(DAY(tbl_raw_data[[#This Row],[Updated_date]])/7,0)))</f>
        <v>WEEK 1</v>
      </c>
      <c r="N1740" s="57" t="str">
        <f>UPPER(VLOOKUP(tbl_raw_data[[#This Row],[Analyst]],[1]setting!$A$1:$B$15,2,0))</f>
        <v>ASIF</v>
      </c>
      <c r="O1740" s="57" t="str">
        <f>UPPER(tbl_raw_data[[#This Row],[Outcome]])</f>
        <v>WITHDRAW</v>
      </c>
      <c r="P1740" s="57" t="str">
        <f>UPPER(tbl_raw_data[[#This Row],[Queue Name]])</f>
        <v>CONSUMER EXISTING</v>
      </c>
      <c r="Q1740" s="57" t="str">
        <f>IF(tbl_raw_data[[#This Row],[time_taken_in_mins]]&lt;=20,"SLA_MET","SLA_NOT_MET")</f>
        <v>SLA_MET</v>
      </c>
    </row>
    <row r="1741" spans="1:17" ht="15" customHeight="1" x14ac:dyDescent="0.25">
      <c r="A1741" s="5" t="s">
        <v>316</v>
      </c>
      <c r="B1741" s="6">
        <v>45143.638981481483</v>
      </c>
      <c r="C1741" s="9">
        <v>45143.641261574077</v>
      </c>
      <c r="D1741" s="10" t="s">
        <v>13</v>
      </c>
      <c r="E1741" s="10" t="s">
        <v>9</v>
      </c>
      <c r="F1741" s="10" t="s">
        <v>18</v>
      </c>
      <c r="G1741" s="108" t="s">
        <v>19</v>
      </c>
      <c r="H17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41" s="48">
        <f>tbl_raw_data[[#This Row],[Date Actioned]]-tbl_raw_data[[#This Row],[Date Tagged]]</f>
        <v>2.2800925944466144E-3</v>
      </c>
      <c r="J1741" s="50">
        <f>HOUR(tbl_raw_data[[#This Row],[time_taken]])*60+MINUTE(tbl_raw_data[[#This Row],[time_taken]])+SECOND(tbl_raw_data[[#This Row],[time_taken]])/60</f>
        <v>3.2833333333333332</v>
      </c>
      <c r="K1741" s="54">
        <f>DATE(YEAR(tbl_raw_data[[#This Row],[Date Actioned]]), MONTH(tbl_raw_data[[#This Row],[Date Actioned]]), DAY(tbl_raw_data[[#This Row],[Date Actioned]]))</f>
        <v>45143</v>
      </c>
      <c r="L1741" s="55" t="str">
        <f>UPPER(TEXT(tbl_raw_data[[#This Row],[Updated_date]],"MMMM"))</f>
        <v>AUGUST</v>
      </c>
      <c r="M1741" s="55" t="str">
        <f>UPPER("Week "&amp;IF(ROUNDUP(DAY(tbl_raw_data[[#This Row],[Updated_date]])/7,0)=5,4,ROUNDUP(DAY(tbl_raw_data[[#This Row],[Updated_date]])/7,0)))</f>
        <v>WEEK 1</v>
      </c>
      <c r="N1741" s="57" t="str">
        <f>UPPER(VLOOKUP(tbl_raw_data[[#This Row],[Analyst]],[1]setting!$A$1:$B$15,2,0))</f>
        <v>RAJ</v>
      </c>
      <c r="O1741" s="57" t="str">
        <f>UPPER(tbl_raw_data[[#This Row],[Outcome]])</f>
        <v>APPROVE</v>
      </c>
      <c r="P1741" s="57" t="str">
        <f>UPPER(tbl_raw_data[[#This Row],[Queue Name]])</f>
        <v>CONSUMER PRE BUREAU</v>
      </c>
      <c r="Q1741" s="57" t="str">
        <f>IF(tbl_raw_data[[#This Row],[time_taken_in_mins]]&lt;=20,"SLA_MET","SLA_NOT_MET")</f>
        <v>SLA_MET</v>
      </c>
    </row>
    <row r="1742" spans="1:17" ht="15" customHeight="1" x14ac:dyDescent="0.25">
      <c r="A1742" s="11" t="s">
        <v>5669</v>
      </c>
      <c r="B1742" s="12">
        <v>45143.639768518522</v>
      </c>
      <c r="C1742" s="13">
        <v>45143.650821759256</v>
      </c>
      <c r="D1742" s="14" t="s">
        <v>29</v>
      </c>
      <c r="E1742" s="16" t="s">
        <v>28</v>
      </c>
      <c r="F1742" s="14" t="s">
        <v>228</v>
      </c>
      <c r="G1742" s="106"/>
      <c r="H17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42" s="48">
        <f>tbl_raw_data[[#This Row],[Date Actioned]]-tbl_raw_data[[#This Row],[Date Tagged]]</f>
        <v>1.1053240734327119E-2</v>
      </c>
      <c r="J1742" s="50">
        <f>HOUR(tbl_raw_data[[#This Row],[time_taken]])*60+MINUTE(tbl_raw_data[[#This Row],[time_taken]])+SECOND(tbl_raw_data[[#This Row],[time_taken]])/60</f>
        <v>15.916666666666666</v>
      </c>
      <c r="K1742" s="54">
        <f>DATE(YEAR(tbl_raw_data[[#This Row],[Date Actioned]]), MONTH(tbl_raw_data[[#This Row],[Date Actioned]]), DAY(tbl_raw_data[[#This Row],[Date Actioned]]))</f>
        <v>45143</v>
      </c>
      <c r="L1742" s="55" t="str">
        <f>UPPER(TEXT(tbl_raw_data[[#This Row],[Updated_date]],"MMMM"))</f>
        <v>AUGUST</v>
      </c>
      <c r="M1742" s="55" t="str">
        <f>UPPER("Week "&amp;IF(ROUNDUP(DAY(tbl_raw_data[[#This Row],[Updated_date]])/7,0)=5,4,ROUNDUP(DAY(tbl_raw_data[[#This Row],[Updated_date]])/7,0)))</f>
        <v>WEEK 1</v>
      </c>
      <c r="N1742" s="57" t="str">
        <f>UPPER(VLOOKUP(tbl_raw_data[[#This Row],[Analyst]],[1]setting!$A$1:$B$15,2,0))</f>
        <v>OUADIR</v>
      </c>
      <c r="O1742" s="57" t="str">
        <f>UPPER(tbl_raw_data[[#This Row],[Outcome]])</f>
        <v>APPROVE</v>
      </c>
      <c r="P1742" s="57" t="str">
        <f>UPPER(tbl_raw_data[[#This Row],[Queue Name]])</f>
        <v>CONSUMER EXISTING</v>
      </c>
      <c r="Q1742" s="57" t="str">
        <f>IF(tbl_raw_data[[#This Row],[time_taken_in_mins]]&lt;=20,"SLA_MET","SLA_NOT_MET")</f>
        <v>SLA_MET</v>
      </c>
    </row>
    <row r="1743" spans="1:17" ht="15" customHeight="1" x14ac:dyDescent="0.25">
      <c r="A1743" s="11" t="s">
        <v>156</v>
      </c>
      <c r="B1743" s="6">
        <v>45143.642997685187</v>
      </c>
      <c r="C1743" s="9">
        <v>45143.64472222222</v>
      </c>
      <c r="D1743" s="10" t="s">
        <v>8</v>
      </c>
      <c r="E1743" s="10" t="s">
        <v>9</v>
      </c>
      <c r="F1743" s="10" t="s">
        <v>18</v>
      </c>
      <c r="G1743" s="108" t="s">
        <v>157</v>
      </c>
      <c r="H17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3" s="48">
        <f>tbl_raw_data[[#This Row],[Date Actioned]]-tbl_raw_data[[#This Row],[Date Tagged]]</f>
        <v>1.7245370327145793E-3</v>
      </c>
      <c r="J1743" s="50">
        <f>HOUR(tbl_raw_data[[#This Row],[time_taken]])*60+MINUTE(tbl_raw_data[[#This Row],[time_taken]])+SECOND(tbl_raw_data[[#This Row],[time_taken]])/60</f>
        <v>2.4833333333333334</v>
      </c>
      <c r="K1743" s="54">
        <f>DATE(YEAR(tbl_raw_data[[#This Row],[Date Actioned]]), MONTH(tbl_raw_data[[#This Row],[Date Actioned]]), DAY(tbl_raw_data[[#This Row],[Date Actioned]]))</f>
        <v>45143</v>
      </c>
      <c r="L1743" s="55" t="str">
        <f>UPPER(TEXT(tbl_raw_data[[#This Row],[Updated_date]],"MMMM"))</f>
        <v>AUGUST</v>
      </c>
      <c r="M1743" s="55" t="str">
        <f>UPPER("Week "&amp;IF(ROUNDUP(DAY(tbl_raw_data[[#This Row],[Updated_date]])/7,0)=5,4,ROUNDUP(DAY(tbl_raw_data[[#This Row],[Updated_date]])/7,0)))</f>
        <v>WEEK 1</v>
      </c>
      <c r="N1743" s="57" t="str">
        <f>UPPER(VLOOKUP(tbl_raw_data[[#This Row],[Analyst]],[1]setting!$A$1:$B$15,2,0))</f>
        <v>RAJ</v>
      </c>
      <c r="O1743" s="57" t="str">
        <f>UPPER(tbl_raw_data[[#This Row],[Outcome]])</f>
        <v>WITHDRAW</v>
      </c>
      <c r="P1743" s="57" t="str">
        <f>UPPER(tbl_raw_data[[#This Row],[Queue Name]])</f>
        <v>CONSUMER PRE BUREAU</v>
      </c>
      <c r="Q1743" s="57" t="str">
        <f>IF(tbl_raw_data[[#This Row],[time_taken_in_mins]]&lt;=20,"SLA_MET","SLA_NOT_MET")</f>
        <v>SLA_MET</v>
      </c>
    </row>
    <row r="1744" spans="1:17" ht="15" customHeight="1" x14ac:dyDescent="0.25">
      <c r="A1744" s="11" t="s">
        <v>6564</v>
      </c>
      <c r="B1744" s="12">
        <v>45143.643391203703</v>
      </c>
      <c r="C1744" s="15">
        <v>45143.657557870371</v>
      </c>
      <c r="D1744" s="16" t="s">
        <v>46</v>
      </c>
      <c r="E1744" s="16" t="s">
        <v>28</v>
      </c>
      <c r="F1744" s="16" t="s">
        <v>14</v>
      </c>
      <c r="G1744" s="107" t="s">
        <v>172</v>
      </c>
      <c r="H17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44" s="48">
        <f>tbl_raw_data[[#This Row],[Date Actioned]]-tbl_raw_data[[#This Row],[Date Tagged]]</f>
        <v>1.4166666667733807E-2</v>
      </c>
      <c r="J1744" s="50">
        <f>HOUR(tbl_raw_data[[#This Row],[time_taken]])*60+MINUTE(tbl_raw_data[[#This Row],[time_taken]])+SECOND(tbl_raw_data[[#This Row],[time_taken]])/60</f>
        <v>20.399999999999999</v>
      </c>
      <c r="K1744" s="54">
        <f>DATE(YEAR(tbl_raw_data[[#This Row],[Date Actioned]]), MONTH(tbl_raw_data[[#This Row],[Date Actioned]]), DAY(tbl_raw_data[[#This Row],[Date Actioned]]))</f>
        <v>45143</v>
      </c>
      <c r="L1744" s="55" t="str">
        <f>UPPER(TEXT(tbl_raw_data[[#This Row],[Updated_date]],"MMMM"))</f>
        <v>AUGUST</v>
      </c>
      <c r="M1744" s="55" t="str">
        <f>UPPER("Week "&amp;IF(ROUNDUP(DAY(tbl_raw_data[[#This Row],[Updated_date]])/7,0)=5,4,ROUNDUP(DAY(tbl_raw_data[[#This Row],[Updated_date]])/7,0)))</f>
        <v>WEEK 1</v>
      </c>
      <c r="N1744" s="57" t="str">
        <f>UPPER(VLOOKUP(tbl_raw_data[[#This Row],[Analyst]],[1]setting!$A$1:$B$15,2,0))</f>
        <v>HARDIK</v>
      </c>
      <c r="O1744" s="57" t="str">
        <f>UPPER(tbl_raw_data[[#This Row],[Outcome]])</f>
        <v>DECLINE</v>
      </c>
      <c r="P1744" s="57" t="str">
        <f>UPPER(tbl_raw_data[[#This Row],[Queue Name]])</f>
        <v>CONSUMER EXISTING</v>
      </c>
      <c r="Q1744" s="57" t="str">
        <f>IF(tbl_raw_data[[#This Row],[time_taken_in_mins]]&lt;=20,"SLA_MET","SLA_NOT_MET")</f>
        <v>SLA_NOT_MET</v>
      </c>
    </row>
    <row r="1745" spans="1:17" ht="15" customHeight="1" x14ac:dyDescent="0.25">
      <c r="A1745" s="22" t="s">
        <v>932</v>
      </c>
      <c r="B1745" s="12">
        <v>45143.649814814817</v>
      </c>
      <c r="C1745" s="15">
        <v>45143.653356481482</v>
      </c>
      <c r="D1745" s="16" t="s">
        <v>8</v>
      </c>
      <c r="E1745" s="16" t="s">
        <v>9</v>
      </c>
      <c r="F1745" s="16" t="s">
        <v>18</v>
      </c>
      <c r="G1745" s="107" t="s">
        <v>149</v>
      </c>
      <c r="H17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5" s="48">
        <f>tbl_raw_data[[#This Row],[Date Actioned]]-tbl_raw_data[[#This Row],[Date Tagged]]</f>
        <v>3.5416666651144624E-3</v>
      </c>
      <c r="J1745" s="50">
        <f>HOUR(tbl_raw_data[[#This Row],[time_taken]])*60+MINUTE(tbl_raw_data[[#This Row],[time_taken]])+SECOND(tbl_raw_data[[#This Row],[time_taken]])/60</f>
        <v>5.0999999999999996</v>
      </c>
      <c r="K1745" s="54">
        <f>DATE(YEAR(tbl_raw_data[[#This Row],[Date Actioned]]), MONTH(tbl_raw_data[[#This Row],[Date Actioned]]), DAY(tbl_raw_data[[#This Row],[Date Actioned]]))</f>
        <v>45143</v>
      </c>
      <c r="L1745" s="55" t="str">
        <f>UPPER(TEXT(tbl_raw_data[[#This Row],[Updated_date]],"MMMM"))</f>
        <v>AUGUST</v>
      </c>
      <c r="M1745" s="55" t="str">
        <f>UPPER("Week "&amp;IF(ROUNDUP(DAY(tbl_raw_data[[#This Row],[Updated_date]])/7,0)=5,4,ROUNDUP(DAY(tbl_raw_data[[#This Row],[Updated_date]])/7,0)))</f>
        <v>WEEK 1</v>
      </c>
      <c r="N1745" s="57" t="str">
        <f>UPPER(VLOOKUP(tbl_raw_data[[#This Row],[Analyst]],[1]setting!$A$1:$B$15,2,0))</f>
        <v>RAJ</v>
      </c>
      <c r="O1745" s="57" t="str">
        <f>UPPER(tbl_raw_data[[#This Row],[Outcome]])</f>
        <v>WITHDRAW</v>
      </c>
      <c r="P1745" s="57" t="str">
        <f>UPPER(tbl_raw_data[[#This Row],[Queue Name]])</f>
        <v>CONSUMER PRE BUREAU</v>
      </c>
      <c r="Q1745" s="57" t="str">
        <f>IF(tbl_raw_data[[#This Row],[time_taken_in_mins]]&lt;=20,"SLA_MET","SLA_NOT_MET")</f>
        <v>SLA_MET</v>
      </c>
    </row>
    <row r="1746" spans="1:17" ht="15" customHeight="1" x14ac:dyDescent="0.25">
      <c r="A1746" s="22" t="s">
        <v>1344</v>
      </c>
      <c r="B1746" s="6">
        <v>45143.649826388886</v>
      </c>
      <c r="C1746" s="9">
        <v>45143.654016203705</v>
      </c>
      <c r="D1746" s="10" t="s">
        <v>13</v>
      </c>
      <c r="E1746" s="10" t="s">
        <v>28</v>
      </c>
      <c r="F1746" s="10" t="s">
        <v>86</v>
      </c>
      <c r="G1746" s="108" t="s">
        <v>29</v>
      </c>
      <c r="H17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46" s="48">
        <f>tbl_raw_data[[#This Row],[Date Actioned]]-tbl_raw_data[[#This Row],[Date Tagged]]</f>
        <v>4.1898148192558438E-3</v>
      </c>
      <c r="J1746" s="50">
        <f>HOUR(tbl_raw_data[[#This Row],[time_taken]])*60+MINUTE(tbl_raw_data[[#This Row],[time_taken]])+SECOND(tbl_raw_data[[#This Row],[time_taken]])/60</f>
        <v>6.0333333333333332</v>
      </c>
      <c r="K1746" s="54">
        <f>DATE(YEAR(tbl_raw_data[[#This Row],[Date Actioned]]), MONTH(tbl_raw_data[[#This Row],[Date Actioned]]), DAY(tbl_raw_data[[#This Row],[Date Actioned]]))</f>
        <v>45143</v>
      </c>
      <c r="L1746" s="55" t="str">
        <f>UPPER(TEXT(tbl_raw_data[[#This Row],[Updated_date]],"MMMM"))</f>
        <v>AUGUST</v>
      </c>
      <c r="M1746" s="55" t="str">
        <f>UPPER("Week "&amp;IF(ROUNDUP(DAY(tbl_raw_data[[#This Row],[Updated_date]])/7,0)=5,4,ROUNDUP(DAY(tbl_raw_data[[#This Row],[Updated_date]])/7,0)))</f>
        <v>WEEK 1</v>
      </c>
      <c r="N1746" s="57" t="str">
        <f>UPPER(VLOOKUP(tbl_raw_data[[#This Row],[Analyst]],[1]setting!$A$1:$B$15,2,0))</f>
        <v>ASIF</v>
      </c>
      <c r="O1746" s="57" t="str">
        <f>UPPER(tbl_raw_data[[#This Row],[Outcome]])</f>
        <v>APPROVE</v>
      </c>
      <c r="P1746" s="57" t="str">
        <f>UPPER(tbl_raw_data[[#This Row],[Queue Name]])</f>
        <v>CONSUMER EXISTING</v>
      </c>
      <c r="Q1746" s="57" t="str">
        <f>IF(tbl_raw_data[[#This Row],[time_taken_in_mins]]&lt;=20,"SLA_MET","SLA_NOT_MET")</f>
        <v>SLA_MET</v>
      </c>
    </row>
    <row r="1747" spans="1:17" ht="15" customHeight="1" x14ac:dyDescent="0.25">
      <c r="A1747" s="5" t="s">
        <v>5125</v>
      </c>
      <c r="B1747" s="6">
        <v>45143.650381944448</v>
      </c>
      <c r="C1747" s="7">
        <v>45143.660208333335</v>
      </c>
      <c r="D1747" s="8" t="s">
        <v>40</v>
      </c>
      <c r="E1747" s="10" t="s">
        <v>41</v>
      </c>
      <c r="F1747" s="8" t="s">
        <v>228</v>
      </c>
      <c r="G1747" s="109"/>
      <c r="H17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47" s="48">
        <f>tbl_raw_data[[#This Row],[Date Actioned]]-tbl_raw_data[[#This Row],[Date Tagged]]</f>
        <v>9.8263888867222704E-3</v>
      </c>
      <c r="J1747" s="50">
        <f>HOUR(tbl_raw_data[[#This Row],[time_taken]])*60+MINUTE(tbl_raw_data[[#This Row],[time_taken]])+SECOND(tbl_raw_data[[#This Row],[time_taken]])/60</f>
        <v>14.15</v>
      </c>
      <c r="K1747" s="54">
        <f>DATE(YEAR(tbl_raw_data[[#This Row],[Date Actioned]]), MONTH(tbl_raw_data[[#This Row],[Date Actioned]]), DAY(tbl_raw_data[[#This Row],[Date Actioned]]))</f>
        <v>45143</v>
      </c>
      <c r="L1747" s="55" t="str">
        <f>UPPER(TEXT(tbl_raw_data[[#This Row],[Updated_date]],"MMMM"))</f>
        <v>AUGUST</v>
      </c>
      <c r="M1747" s="55" t="str">
        <f>UPPER("Week "&amp;IF(ROUNDUP(DAY(tbl_raw_data[[#This Row],[Updated_date]])/7,0)=5,4,ROUNDUP(DAY(tbl_raw_data[[#This Row],[Updated_date]])/7,0)))</f>
        <v>WEEK 1</v>
      </c>
      <c r="N1747" s="57" t="str">
        <f>UPPER(VLOOKUP(tbl_raw_data[[#This Row],[Analyst]],[1]setting!$A$1:$B$15,2,0))</f>
        <v>OUADIR</v>
      </c>
      <c r="O1747" s="57" t="str">
        <f>UPPER(tbl_raw_data[[#This Row],[Outcome]])</f>
        <v>WITHDRAW</v>
      </c>
      <c r="P1747" s="57" t="str">
        <f>UPPER(tbl_raw_data[[#This Row],[Queue Name]])</f>
        <v>CONSUMER POST BUREAU</v>
      </c>
      <c r="Q1747" s="57" t="str">
        <f>IF(tbl_raw_data[[#This Row],[time_taken_in_mins]]&lt;=20,"SLA_MET","SLA_NOT_MET")</f>
        <v>SLA_MET</v>
      </c>
    </row>
    <row r="1748" spans="1:17" ht="26.25" x14ac:dyDescent="0.25">
      <c r="A1748" s="11" t="s">
        <v>5839</v>
      </c>
      <c r="B1748" s="12">
        <v>45143.656863425924</v>
      </c>
      <c r="C1748" s="15">
        <v>45143.668321759258</v>
      </c>
      <c r="D1748" s="16" t="s">
        <v>8</v>
      </c>
      <c r="E1748" s="16" t="s">
        <v>28</v>
      </c>
      <c r="F1748" s="16" t="s">
        <v>18</v>
      </c>
      <c r="G1748" s="107" t="s">
        <v>5840</v>
      </c>
      <c r="H17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8" s="48">
        <f>tbl_raw_data[[#This Row],[Date Actioned]]-tbl_raw_data[[#This Row],[Date Tagged]]</f>
        <v>1.1458333334303461E-2</v>
      </c>
      <c r="J1748" s="50">
        <f>HOUR(tbl_raw_data[[#This Row],[time_taken]])*60+MINUTE(tbl_raw_data[[#This Row],[time_taken]])+SECOND(tbl_raw_data[[#This Row],[time_taken]])/60</f>
        <v>16.5</v>
      </c>
      <c r="K1748" s="54">
        <f>DATE(YEAR(tbl_raw_data[[#This Row],[Date Actioned]]), MONTH(tbl_raw_data[[#This Row],[Date Actioned]]), DAY(tbl_raw_data[[#This Row],[Date Actioned]]))</f>
        <v>45143</v>
      </c>
      <c r="L1748" s="55" t="str">
        <f>UPPER(TEXT(tbl_raw_data[[#This Row],[Updated_date]],"MMMM"))</f>
        <v>AUGUST</v>
      </c>
      <c r="M1748" s="55" t="str">
        <f>UPPER("Week "&amp;IF(ROUNDUP(DAY(tbl_raw_data[[#This Row],[Updated_date]])/7,0)=5,4,ROUNDUP(DAY(tbl_raw_data[[#This Row],[Updated_date]])/7,0)))</f>
        <v>WEEK 1</v>
      </c>
      <c r="N1748" s="57" t="str">
        <f>UPPER(VLOOKUP(tbl_raw_data[[#This Row],[Analyst]],[1]setting!$A$1:$B$15,2,0))</f>
        <v>RAJ</v>
      </c>
      <c r="O1748" s="57" t="str">
        <f>UPPER(tbl_raw_data[[#This Row],[Outcome]])</f>
        <v>WITHDRAW</v>
      </c>
      <c r="P1748" s="57" t="str">
        <f>UPPER(tbl_raw_data[[#This Row],[Queue Name]])</f>
        <v>CONSUMER EXISTING</v>
      </c>
      <c r="Q1748" s="57" t="str">
        <f>IF(tbl_raw_data[[#This Row],[time_taken_in_mins]]&lt;=20,"SLA_MET","SLA_NOT_MET")</f>
        <v>SLA_MET</v>
      </c>
    </row>
    <row r="1749" spans="1:17" ht="15" customHeight="1" x14ac:dyDescent="0.25">
      <c r="A1749" s="22" t="s">
        <v>6716</v>
      </c>
      <c r="B1749" s="6">
        <v>45143.656875000001</v>
      </c>
      <c r="C1749" s="9">
        <v>45143.671909722223</v>
      </c>
      <c r="D1749" s="10" t="s">
        <v>46</v>
      </c>
      <c r="E1749" s="10" t="s">
        <v>28</v>
      </c>
      <c r="F1749" s="10" t="s">
        <v>86</v>
      </c>
      <c r="G1749" s="108" t="s">
        <v>94</v>
      </c>
      <c r="H17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49" s="48">
        <f>tbl_raw_data[[#This Row],[Date Actioned]]-tbl_raw_data[[#This Row],[Date Tagged]]</f>
        <v>1.5034722222480923E-2</v>
      </c>
      <c r="J1749" s="50">
        <f>HOUR(tbl_raw_data[[#This Row],[time_taken]])*60+MINUTE(tbl_raw_data[[#This Row],[time_taken]])+SECOND(tbl_raw_data[[#This Row],[time_taken]])/60</f>
        <v>21.65</v>
      </c>
      <c r="K1749" s="54">
        <f>DATE(YEAR(tbl_raw_data[[#This Row],[Date Actioned]]), MONTH(tbl_raw_data[[#This Row],[Date Actioned]]), DAY(tbl_raw_data[[#This Row],[Date Actioned]]))</f>
        <v>45143</v>
      </c>
      <c r="L1749" s="55" t="str">
        <f>UPPER(TEXT(tbl_raw_data[[#This Row],[Updated_date]],"MMMM"))</f>
        <v>AUGUST</v>
      </c>
      <c r="M1749" s="55" t="str">
        <f>UPPER("Week "&amp;IF(ROUNDUP(DAY(tbl_raw_data[[#This Row],[Updated_date]])/7,0)=5,4,ROUNDUP(DAY(tbl_raw_data[[#This Row],[Updated_date]])/7,0)))</f>
        <v>WEEK 1</v>
      </c>
      <c r="N1749" s="57" t="str">
        <f>UPPER(VLOOKUP(tbl_raw_data[[#This Row],[Analyst]],[1]setting!$A$1:$B$15,2,0))</f>
        <v>ASIF</v>
      </c>
      <c r="O1749" s="57" t="str">
        <f>UPPER(tbl_raw_data[[#This Row],[Outcome]])</f>
        <v>DECLINE</v>
      </c>
      <c r="P1749" s="57" t="str">
        <f>UPPER(tbl_raw_data[[#This Row],[Queue Name]])</f>
        <v>CONSUMER EXISTING</v>
      </c>
      <c r="Q1749" s="57" t="str">
        <f>IF(tbl_raw_data[[#This Row],[time_taken_in_mins]]&lt;=20,"SLA_MET","SLA_NOT_MET")</f>
        <v>SLA_NOT_MET</v>
      </c>
    </row>
    <row r="1750" spans="1:17" ht="15" customHeight="1" x14ac:dyDescent="0.25">
      <c r="A1750" s="22" t="s">
        <v>4869</v>
      </c>
      <c r="B1750" s="6">
        <v>45143.659363425926</v>
      </c>
      <c r="C1750" s="9">
        <v>45143.668576388889</v>
      </c>
      <c r="D1750" s="10" t="s">
        <v>8</v>
      </c>
      <c r="E1750" s="10" t="s">
        <v>9</v>
      </c>
      <c r="F1750" s="10" t="s">
        <v>14</v>
      </c>
      <c r="G1750" s="108" t="s">
        <v>818</v>
      </c>
      <c r="H17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0" s="48">
        <f>tbl_raw_data[[#This Row],[Date Actioned]]-tbl_raw_data[[#This Row],[Date Tagged]]</f>
        <v>9.2129629629198462E-3</v>
      </c>
      <c r="J1750" s="50">
        <f>HOUR(tbl_raw_data[[#This Row],[time_taken]])*60+MINUTE(tbl_raw_data[[#This Row],[time_taken]])+SECOND(tbl_raw_data[[#This Row],[time_taken]])/60</f>
        <v>13.266666666666667</v>
      </c>
      <c r="K1750" s="54">
        <f>DATE(YEAR(tbl_raw_data[[#This Row],[Date Actioned]]), MONTH(tbl_raw_data[[#This Row],[Date Actioned]]), DAY(tbl_raw_data[[#This Row],[Date Actioned]]))</f>
        <v>45143</v>
      </c>
      <c r="L1750" s="55" t="str">
        <f>UPPER(TEXT(tbl_raw_data[[#This Row],[Updated_date]],"MMMM"))</f>
        <v>AUGUST</v>
      </c>
      <c r="M1750" s="55" t="str">
        <f>UPPER("Week "&amp;IF(ROUNDUP(DAY(tbl_raw_data[[#This Row],[Updated_date]])/7,0)=5,4,ROUNDUP(DAY(tbl_raw_data[[#This Row],[Updated_date]])/7,0)))</f>
        <v>WEEK 1</v>
      </c>
      <c r="N1750" s="57" t="str">
        <f>UPPER(VLOOKUP(tbl_raw_data[[#This Row],[Analyst]],[1]setting!$A$1:$B$15,2,0))</f>
        <v>HARDIK</v>
      </c>
      <c r="O1750" s="57" t="str">
        <f>UPPER(tbl_raw_data[[#This Row],[Outcome]])</f>
        <v>WITHDRAW</v>
      </c>
      <c r="P1750" s="57" t="str">
        <f>UPPER(tbl_raw_data[[#This Row],[Queue Name]])</f>
        <v>CONSUMER PRE BUREAU</v>
      </c>
      <c r="Q1750" s="57" t="str">
        <f>IF(tbl_raw_data[[#This Row],[time_taken_in_mins]]&lt;=20,"SLA_MET","SLA_NOT_MET")</f>
        <v>SLA_MET</v>
      </c>
    </row>
    <row r="1751" spans="1:17" ht="15" customHeight="1" x14ac:dyDescent="0.25">
      <c r="A1751" s="5" t="s">
        <v>4359</v>
      </c>
      <c r="B1751" s="12">
        <v>45143.66138888889</v>
      </c>
      <c r="C1751" s="15">
        <v>45143.669699074075</v>
      </c>
      <c r="D1751" s="16" t="s">
        <v>8</v>
      </c>
      <c r="E1751" s="16" t="s">
        <v>9</v>
      </c>
      <c r="F1751" s="16" t="s">
        <v>18</v>
      </c>
      <c r="G1751" s="107" t="s">
        <v>157</v>
      </c>
      <c r="H17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1" s="48">
        <f>tbl_raw_data[[#This Row],[Date Actioned]]-tbl_raw_data[[#This Row],[Date Tagged]]</f>
        <v>8.3101851851097308E-3</v>
      </c>
      <c r="J1751" s="50">
        <f>HOUR(tbl_raw_data[[#This Row],[time_taken]])*60+MINUTE(tbl_raw_data[[#This Row],[time_taken]])+SECOND(tbl_raw_data[[#This Row],[time_taken]])/60</f>
        <v>11.966666666666667</v>
      </c>
      <c r="K1751" s="54">
        <f>DATE(YEAR(tbl_raw_data[[#This Row],[Date Actioned]]), MONTH(tbl_raw_data[[#This Row],[Date Actioned]]), DAY(tbl_raw_data[[#This Row],[Date Actioned]]))</f>
        <v>45143</v>
      </c>
      <c r="L1751" s="55" t="str">
        <f>UPPER(TEXT(tbl_raw_data[[#This Row],[Updated_date]],"MMMM"))</f>
        <v>AUGUST</v>
      </c>
      <c r="M1751" s="55" t="str">
        <f>UPPER("Week "&amp;IF(ROUNDUP(DAY(tbl_raw_data[[#This Row],[Updated_date]])/7,0)=5,4,ROUNDUP(DAY(tbl_raw_data[[#This Row],[Updated_date]])/7,0)))</f>
        <v>WEEK 1</v>
      </c>
      <c r="N1751" s="57" t="str">
        <f>UPPER(VLOOKUP(tbl_raw_data[[#This Row],[Analyst]],[1]setting!$A$1:$B$15,2,0))</f>
        <v>RAJ</v>
      </c>
      <c r="O1751" s="57" t="str">
        <f>UPPER(tbl_raw_data[[#This Row],[Outcome]])</f>
        <v>WITHDRAW</v>
      </c>
      <c r="P1751" s="57" t="str">
        <f>UPPER(tbl_raw_data[[#This Row],[Queue Name]])</f>
        <v>CONSUMER PRE BUREAU</v>
      </c>
      <c r="Q1751" s="57" t="str">
        <f>IF(tbl_raw_data[[#This Row],[time_taken_in_mins]]&lt;=20,"SLA_MET","SLA_NOT_MET")</f>
        <v>SLA_MET</v>
      </c>
    </row>
    <row r="1752" spans="1:17" ht="15" customHeight="1" x14ac:dyDescent="0.25">
      <c r="A1752" s="5" t="s">
        <v>5155</v>
      </c>
      <c r="B1752" s="12">
        <v>45143.664201388892</v>
      </c>
      <c r="C1752" s="15">
        <v>45143.674085648148</v>
      </c>
      <c r="D1752" s="16" t="s">
        <v>13</v>
      </c>
      <c r="E1752" s="16" t="s">
        <v>28</v>
      </c>
      <c r="F1752" s="16" t="s">
        <v>14</v>
      </c>
      <c r="G1752" s="107" t="s">
        <v>546</v>
      </c>
      <c r="H17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2" s="48">
        <f>tbl_raw_data[[#This Row],[Date Actioned]]-tbl_raw_data[[#This Row],[Date Tagged]]</f>
        <v>9.8842592560686171E-3</v>
      </c>
      <c r="J1752" s="50">
        <f>HOUR(tbl_raw_data[[#This Row],[time_taken]])*60+MINUTE(tbl_raw_data[[#This Row],[time_taken]])+SECOND(tbl_raw_data[[#This Row],[time_taken]])/60</f>
        <v>14.233333333333333</v>
      </c>
      <c r="K1752" s="54">
        <f>DATE(YEAR(tbl_raw_data[[#This Row],[Date Actioned]]), MONTH(tbl_raw_data[[#This Row],[Date Actioned]]), DAY(tbl_raw_data[[#This Row],[Date Actioned]]))</f>
        <v>45143</v>
      </c>
      <c r="L1752" s="55" t="str">
        <f>UPPER(TEXT(tbl_raw_data[[#This Row],[Updated_date]],"MMMM"))</f>
        <v>AUGUST</v>
      </c>
      <c r="M1752" s="55" t="str">
        <f>UPPER("Week "&amp;IF(ROUNDUP(DAY(tbl_raw_data[[#This Row],[Updated_date]])/7,0)=5,4,ROUNDUP(DAY(tbl_raw_data[[#This Row],[Updated_date]])/7,0)))</f>
        <v>WEEK 1</v>
      </c>
      <c r="N1752" s="57" t="str">
        <f>UPPER(VLOOKUP(tbl_raw_data[[#This Row],[Analyst]],[1]setting!$A$1:$B$15,2,0))</f>
        <v>HARDIK</v>
      </c>
      <c r="O1752" s="57" t="str">
        <f>UPPER(tbl_raw_data[[#This Row],[Outcome]])</f>
        <v>APPROVE</v>
      </c>
      <c r="P1752" s="57" t="str">
        <f>UPPER(tbl_raw_data[[#This Row],[Queue Name]])</f>
        <v>CONSUMER EXISTING</v>
      </c>
      <c r="Q1752" s="57" t="str">
        <f>IF(tbl_raw_data[[#This Row],[time_taken_in_mins]]&lt;=20,"SLA_MET","SLA_NOT_MET")</f>
        <v>SLA_MET</v>
      </c>
    </row>
    <row r="1753" spans="1:17" ht="15" customHeight="1" x14ac:dyDescent="0.25">
      <c r="A1753" s="11" t="s">
        <v>3190</v>
      </c>
      <c r="B1753" s="6">
        <v>45143.664409722223</v>
      </c>
      <c r="C1753" s="9">
        <v>45143.671053240738</v>
      </c>
      <c r="D1753" s="10" t="s">
        <v>8</v>
      </c>
      <c r="E1753" s="10" t="s">
        <v>9</v>
      </c>
      <c r="F1753" s="10" t="s">
        <v>18</v>
      </c>
      <c r="G1753" s="108" t="s">
        <v>157</v>
      </c>
      <c r="H17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3" s="48">
        <f>tbl_raw_data[[#This Row],[Date Actioned]]-tbl_raw_data[[#This Row],[Date Tagged]]</f>
        <v>6.6435185144655406E-3</v>
      </c>
      <c r="J1753" s="50">
        <f>HOUR(tbl_raw_data[[#This Row],[time_taken]])*60+MINUTE(tbl_raw_data[[#This Row],[time_taken]])+SECOND(tbl_raw_data[[#This Row],[time_taken]])/60</f>
        <v>9.5666666666666664</v>
      </c>
      <c r="K1753" s="54">
        <f>DATE(YEAR(tbl_raw_data[[#This Row],[Date Actioned]]), MONTH(tbl_raw_data[[#This Row],[Date Actioned]]), DAY(tbl_raw_data[[#This Row],[Date Actioned]]))</f>
        <v>45143</v>
      </c>
      <c r="L1753" s="55" t="str">
        <f>UPPER(TEXT(tbl_raw_data[[#This Row],[Updated_date]],"MMMM"))</f>
        <v>AUGUST</v>
      </c>
      <c r="M1753" s="55" t="str">
        <f>UPPER("Week "&amp;IF(ROUNDUP(DAY(tbl_raw_data[[#This Row],[Updated_date]])/7,0)=5,4,ROUNDUP(DAY(tbl_raw_data[[#This Row],[Updated_date]])/7,0)))</f>
        <v>WEEK 1</v>
      </c>
      <c r="N1753" s="57" t="str">
        <f>UPPER(VLOOKUP(tbl_raw_data[[#This Row],[Analyst]],[1]setting!$A$1:$B$15,2,0))</f>
        <v>RAJ</v>
      </c>
      <c r="O1753" s="57" t="str">
        <f>UPPER(tbl_raw_data[[#This Row],[Outcome]])</f>
        <v>WITHDRAW</v>
      </c>
      <c r="P1753" s="57" t="str">
        <f>UPPER(tbl_raw_data[[#This Row],[Queue Name]])</f>
        <v>CONSUMER PRE BUREAU</v>
      </c>
      <c r="Q1753" s="57" t="str">
        <f>IF(tbl_raw_data[[#This Row],[time_taken_in_mins]]&lt;=20,"SLA_MET","SLA_NOT_MET")</f>
        <v>SLA_MET</v>
      </c>
    </row>
    <row r="1754" spans="1:17" ht="15" customHeight="1" x14ac:dyDescent="0.25">
      <c r="A1754" s="11" t="s">
        <v>184</v>
      </c>
      <c r="B1754" s="6">
        <v>45143.678831018522</v>
      </c>
      <c r="C1754" s="9">
        <v>45143.68068287037</v>
      </c>
      <c r="D1754" s="10" t="s">
        <v>13</v>
      </c>
      <c r="E1754" s="10" t="s">
        <v>9</v>
      </c>
      <c r="F1754" s="10" t="s">
        <v>18</v>
      </c>
      <c r="G1754" s="108" t="s">
        <v>29</v>
      </c>
      <c r="H17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4" s="48">
        <f>tbl_raw_data[[#This Row],[Date Actioned]]-tbl_raw_data[[#This Row],[Date Tagged]]</f>
        <v>1.8518518481869251E-3</v>
      </c>
      <c r="J1754" s="50">
        <f>HOUR(tbl_raw_data[[#This Row],[time_taken]])*60+MINUTE(tbl_raw_data[[#This Row],[time_taken]])+SECOND(tbl_raw_data[[#This Row],[time_taken]])/60</f>
        <v>2.6666666666666665</v>
      </c>
      <c r="K1754" s="54">
        <f>DATE(YEAR(tbl_raw_data[[#This Row],[Date Actioned]]), MONTH(tbl_raw_data[[#This Row],[Date Actioned]]), DAY(tbl_raw_data[[#This Row],[Date Actioned]]))</f>
        <v>45143</v>
      </c>
      <c r="L1754" s="55" t="str">
        <f>UPPER(TEXT(tbl_raw_data[[#This Row],[Updated_date]],"MMMM"))</f>
        <v>AUGUST</v>
      </c>
      <c r="M1754" s="55" t="str">
        <f>UPPER("Week "&amp;IF(ROUNDUP(DAY(tbl_raw_data[[#This Row],[Updated_date]])/7,0)=5,4,ROUNDUP(DAY(tbl_raw_data[[#This Row],[Updated_date]])/7,0)))</f>
        <v>WEEK 1</v>
      </c>
      <c r="N1754" s="57" t="str">
        <f>UPPER(VLOOKUP(tbl_raw_data[[#This Row],[Analyst]],[1]setting!$A$1:$B$15,2,0))</f>
        <v>RAJ</v>
      </c>
      <c r="O1754" s="57" t="str">
        <f>UPPER(tbl_raw_data[[#This Row],[Outcome]])</f>
        <v>APPROVE</v>
      </c>
      <c r="P1754" s="57" t="str">
        <f>UPPER(tbl_raw_data[[#This Row],[Queue Name]])</f>
        <v>CONSUMER PRE BUREAU</v>
      </c>
      <c r="Q1754" s="57" t="str">
        <f>IF(tbl_raw_data[[#This Row],[time_taken_in_mins]]&lt;=20,"SLA_MET","SLA_NOT_MET")</f>
        <v>SLA_MET</v>
      </c>
    </row>
    <row r="1755" spans="1:17" ht="15" customHeight="1" x14ac:dyDescent="0.25">
      <c r="A1755" s="22" t="s">
        <v>341</v>
      </c>
      <c r="B1755" s="12">
        <v>45143.680358796293</v>
      </c>
      <c r="C1755" s="15">
        <v>45143.682743055557</v>
      </c>
      <c r="D1755" s="16" t="s">
        <v>13</v>
      </c>
      <c r="E1755" s="16" t="s">
        <v>28</v>
      </c>
      <c r="F1755" s="16" t="s">
        <v>14</v>
      </c>
      <c r="G1755" s="107" t="s">
        <v>29</v>
      </c>
      <c r="H17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5" s="48">
        <f>tbl_raw_data[[#This Row],[Date Actioned]]-tbl_raw_data[[#This Row],[Date Tagged]]</f>
        <v>2.384259263635613E-3</v>
      </c>
      <c r="J1755" s="50">
        <f>HOUR(tbl_raw_data[[#This Row],[time_taken]])*60+MINUTE(tbl_raw_data[[#This Row],[time_taken]])+SECOND(tbl_raw_data[[#This Row],[time_taken]])/60</f>
        <v>3.4333333333333336</v>
      </c>
      <c r="K1755" s="54">
        <f>DATE(YEAR(tbl_raw_data[[#This Row],[Date Actioned]]), MONTH(tbl_raw_data[[#This Row],[Date Actioned]]), DAY(tbl_raw_data[[#This Row],[Date Actioned]]))</f>
        <v>45143</v>
      </c>
      <c r="L1755" s="55" t="str">
        <f>UPPER(TEXT(tbl_raw_data[[#This Row],[Updated_date]],"MMMM"))</f>
        <v>AUGUST</v>
      </c>
      <c r="M1755" s="55" t="str">
        <f>UPPER("Week "&amp;IF(ROUNDUP(DAY(tbl_raw_data[[#This Row],[Updated_date]])/7,0)=5,4,ROUNDUP(DAY(tbl_raw_data[[#This Row],[Updated_date]])/7,0)))</f>
        <v>WEEK 1</v>
      </c>
      <c r="N1755" s="57" t="str">
        <f>UPPER(VLOOKUP(tbl_raw_data[[#This Row],[Analyst]],[1]setting!$A$1:$B$15,2,0))</f>
        <v>HARDIK</v>
      </c>
      <c r="O1755" s="57" t="str">
        <f>UPPER(tbl_raw_data[[#This Row],[Outcome]])</f>
        <v>APPROVE</v>
      </c>
      <c r="P1755" s="57" t="str">
        <f>UPPER(tbl_raw_data[[#This Row],[Queue Name]])</f>
        <v>CONSUMER EXISTING</v>
      </c>
      <c r="Q1755" s="57" t="str">
        <f>IF(tbl_raw_data[[#This Row],[time_taken_in_mins]]&lt;=20,"SLA_MET","SLA_NOT_MET")</f>
        <v>SLA_MET</v>
      </c>
    </row>
    <row r="1756" spans="1:17" ht="39" x14ac:dyDescent="0.25">
      <c r="A1756" s="22" t="s">
        <v>2250</v>
      </c>
      <c r="B1756" s="12">
        <v>45143.688692129632</v>
      </c>
      <c r="C1756" s="15">
        <v>45143.694108796299</v>
      </c>
      <c r="D1756" s="16" t="s">
        <v>8</v>
      </c>
      <c r="E1756" s="16" t="s">
        <v>28</v>
      </c>
      <c r="F1756" s="16" t="s">
        <v>254</v>
      </c>
      <c r="G1756" s="107" t="s">
        <v>2251</v>
      </c>
      <c r="H17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56" s="48">
        <f>tbl_raw_data[[#This Row],[Date Actioned]]-tbl_raw_data[[#This Row],[Date Tagged]]</f>
        <v>5.4166666668606922E-3</v>
      </c>
      <c r="J1756" s="50">
        <f>HOUR(tbl_raw_data[[#This Row],[time_taken]])*60+MINUTE(tbl_raw_data[[#This Row],[time_taken]])+SECOND(tbl_raw_data[[#This Row],[time_taken]])/60</f>
        <v>7.8</v>
      </c>
      <c r="K1756" s="54">
        <f>DATE(YEAR(tbl_raw_data[[#This Row],[Date Actioned]]), MONTH(tbl_raw_data[[#This Row],[Date Actioned]]), DAY(tbl_raw_data[[#This Row],[Date Actioned]]))</f>
        <v>45143</v>
      </c>
      <c r="L1756" s="55" t="str">
        <f>UPPER(TEXT(tbl_raw_data[[#This Row],[Updated_date]],"MMMM"))</f>
        <v>AUGUST</v>
      </c>
      <c r="M1756" s="55" t="str">
        <f>UPPER("Week "&amp;IF(ROUNDUP(DAY(tbl_raw_data[[#This Row],[Updated_date]])/7,0)=5,4,ROUNDUP(DAY(tbl_raw_data[[#This Row],[Updated_date]])/7,0)))</f>
        <v>WEEK 1</v>
      </c>
      <c r="N1756" s="57" t="str">
        <f>UPPER(VLOOKUP(tbl_raw_data[[#This Row],[Analyst]],[1]setting!$A$1:$B$15,2,0))</f>
        <v>FARDIN</v>
      </c>
      <c r="O1756" s="57" t="str">
        <f>UPPER(tbl_raw_data[[#This Row],[Outcome]])</f>
        <v>WITHDRAW</v>
      </c>
      <c r="P1756" s="57" t="str">
        <f>UPPER(tbl_raw_data[[#This Row],[Queue Name]])</f>
        <v>CONSUMER EXISTING</v>
      </c>
      <c r="Q1756" s="57" t="str">
        <f>IF(tbl_raw_data[[#This Row],[time_taken_in_mins]]&lt;=20,"SLA_MET","SLA_NOT_MET")</f>
        <v>SLA_MET</v>
      </c>
    </row>
    <row r="1757" spans="1:17" ht="15" customHeight="1" x14ac:dyDescent="0.25">
      <c r="A1757" s="5" t="s">
        <v>1973</v>
      </c>
      <c r="B1757" s="6">
        <v>45143.688761574071</v>
      </c>
      <c r="C1757" s="9">
        <v>45143.693796296298</v>
      </c>
      <c r="D1757" s="10" t="s">
        <v>13</v>
      </c>
      <c r="E1757" s="10" t="s">
        <v>9</v>
      </c>
      <c r="F1757" s="10" t="s">
        <v>14</v>
      </c>
      <c r="G1757" s="108" t="s">
        <v>29</v>
      </c>
      <c r="H17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7" s="48">
        <f>tbl_raw_data[[#This Row],[Date Actioned]]-tbl_raw_data[[#This Row],[Date Tagged]]</f>
        <v>5.0347222277196124E-3</v>
      </c>
      <c r="J1757" s="50">
        <f>HOUR(tbl_raw_data[[#This Row],[time_taken]])*60+MINUTE(tbl_raw_data[[#This Row],[time_taken]])+SECOND(tbl_raw_data[[#This Row],[time_taken]])/60</f>
        <v>7.25</v>
      </c>
      <c r="K1757" s="54">
        <f>DATE(YEAR(tbl_raw_data[[#This Row],[Date Actioned]]), MONTH(tbl_raw_data[[#This Row],[Date Actioned]]), DAY(tbl_raw_data[[#This Row],[Date Actioned]]))</f>
        <v>45143</v>
      </c>
      <c r="L1757" s="55" t="str">
        <f>UPPER(TEXT(tbl_raw_data[[#This Row],[Updated_date]],"MMMM"))</f>
        <v>AUGUST</v>
      </c>
      <c r="M1757" s="55" t="str">
        <f>UPPER("Week "&amp;IF(ROUNDUP(DAY(tbl_raw_data[[#This Row],[Updated_date]])/7,0)=5,4,ROUNDUP(DAY(tbl_raw_data[[#This Row],[Updated_date]])/7,0)))</f>
        <v>WEEK 1</v>
      </c>
      <c r="N1757" s="57" t="str">
        <f>UPPER(VLOOKUP(tbl_raw_data[[#This Row],[Analyst]],[1]setting!$A$1:$B$15,2,0))</f>
        <v>HARDIK</v>
      </c>
      <c r="O1757" s="57" t="str">
        <f>UPPER(tbl_raw_data[[#This Row],[Outcome]])</f>
        <v>APPROVE</v>
      </c>
      <c r="P1757" s="57" t="str">
        <f>UPPER(tbl_raw_data[[#This Row],[Queue Name]])</f>
        <v>CONSUMER PRE BUREAU</v>
      </c>
      <c r="Q1757" s="57" t="str">
        <f>IF(tbl_raw_data[[#This Row],[time_taken_in_mins]]&lt;=20,"SLA_MET","SLA_NOT_MET")</f>
        <v>SLA_MET</v>
      </c>
    </row>
    <row r="1758" spans="1:17" ht="15" customHeight="1" x14ac:dyDescent="0.25">
      <c r="A1758" s="11" t="s">
        <v>610</v>
      </c>
      <c r="B1758" s="12">
        <v>45143.692476851851</v>
      </c>
      <c r="C1758" s="15">
        <v>45143.695497685185</v>
      </c>
      <c r="D1758" s="16" t="s">
        <v>13</v>
      </c>
      <c r="E1758" s="16" t="s">
        <v>9</v>
      </c>
      <c r="F1758" s="16" t="s">
        <v>86</v>
      </c>
      <c r="G1758" s="107" t="s">
        <v>147</v>
      </c>
      <c r="H17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8" s="48">
        <f>tbl_raw_data[[#This Row],[Date Actioned]]-tbl_raw_data[[#This Row],[Date Tagged]]</f>
        <v>3.0208333337213844E-3</v>
      </c>
      <c r="J1758" s="50">
        <f>HOUR(tbl_raw_data[[#This Row],[time_taken]])*60+MINUTE(tbl_raw_data[[#This Row],[time_taken]])+SECOND(tbl_raw_data[[#This Row],[time_taken]])/60</f>
        <v>4.3499999999999996</v>
      </c>
      <c r="K1758" s="54">
        <f>DATE(YEAR(tbl_raw_data[[#This Row],[Date Actioned]]), MONTH(tbl_raw_data[[#This Row],[Date Actioned]]), DAY(tbl_raw_data[[#This Row],[Date Actioned]]))</f>
        <v>45143</v>
      </c>
      <c r="L1758" s="55" t="str">
        <f>UPPER(TEXT(tbl_raw_data[[#This Row],[Updated_date]],"MMMM"))</f>
        <v>AUGUST</v>
      </c>
      <c r="M1758" s="55" t="str">
        <f>UPPER("Week "&amp;IF(ROUNDUP(DAY(tbl_raw_data[[#This Row],[Updated_date]])/7,0)=5,4,ROUNDUP(DAY(tbl_raw_data[[#This Row],[Updated_date]])/7,0)))</f>
        <v>WEEK 1</v>
      </c>
      <c r="N1758" s="57" t="str">
        <f>UPPER(VLOOKUP(tbl_raw_data[[#This Row],[Analyst]],[1]setting!$A$1:$B$15,2,0))</f>
        <v>ASIF</v>
      </c>
      <c r="O1758" s="57" t="str">
        <f>UPPER(tbl_raw_data[[#This Row],[Outcome]])</f>
        <v>APPROVE</v>
      </c>
      <c r="P1758" s="57" t="str">
        <f>UPPER(tbl_raw_data[[#This Row],[Queue Name]])</f>
        <v>CONSUMER PRE BUREAU</v>
      </c>
      <c r="Q1758" s="57" t="str">
        <f>IF(tbl_raw_data[[#This Row],[time_taken_in_mins]]&lt;=20,"SLA_MET","SLA_NOT_MET")</f>
        <v>SLA_MET</v>
      </c>
    </row>
    <row r="1759" spans="1:17" ht="15" customHeight="1" x14ac:dyDescent="0.25">
      <c r="A1759" s="22" t="s">
        <v>498</v>
      </c>
      <c r="B1759" s="6">
        <v>45143.697870370372</v>
      </c>
      <c r="C1759" s="9">
        <v>45143.700636574074</v>
      </c>
      <c r="D1759" s="10" t="s">
        <v>13</v>
      </c>
      <c r="E1759" s="10" t="s">
        <v>9</v>
      </c>
      <c r="F1759" s="10" t="s">
        <v>18</v>
      </c>
      <c r="G1759" s="108" t="s">
        <v>29</v>
      </c>
      <c r="H17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59" s="48">
        <f>tbl_raw_data[[#This Row],[Date Actioned]]-tbl_raw_data[[#This Row],[Date Tagged]]</f>
        <v>2.7662037027766928E-3</v>
      </c>
      <c r="J1759" s="50">
        <f>HOUR(tbl_raw_data[[#This Row],[time_taken]])*60+MINUTE(tbl_raw_data[[#This Row],[time_taken]])+SECOND(tbl_raw_data[[#This Row],[time_taken]])/60</f>
        <v>3.9833333333333334</v>
      </c>
      <c r="K1759" s="54">
        <f>DATE(YEAR(tbl_raw_data[[#This Row],[Date Actioned]]), MONTH(tbl_raw_data[[#This Row],[Date Actioned]]), DAY(tbl_raw_data[[#This Row],[Date Actioned]]))</f>
        <v>45143</v>
      </c>
      <c r="L1759" s="55" t="str">
        <f>UPPER(TEXT(tbl_raw_data[[#This Row],[Updated_date]],"MMMM"))</f>
        <v>AUGUST</v>
      </c>
      <c r="M1759" s="55" t="str">
        <f>UPPER("Week "&amp;IF(ROUNDUP(DAY(tbl_raw_data[[#This Row],[Updated_date]])/7,0)=5,4,ROUNDUP(DAY(tbl_raw_data[[#This Row],[Updated_date]])/7,0)))</f>
        <v>WEEK 1</v>
      </c>
      <c r="N1759" s="57" t="str">
        <f>UPPER(VLOOKUP(tbl_raw_data[[#This Row],[Analyst]],[1]setting!$A$1:$B$15,2,0))</f>
        <v>RAJ</v>
      </c>
      <c r="O1759" s="57" t="str">
        <f>UPPER(tbl_raw_data[[#This Row],[Outcome]])</f>
        <v>APPROVE</v>
      </c>
      <c r="P1759" s="57" t="str">
        <f>UPPER(tbl_raw_data[[#This Row],[Queue Name]])</f>
        <v>CONSUMER PRE BUREAU</v>
      </c>
      <c r="Q1759" s="57" t="str">
        <f>IF(tbl_raw_data[[#This Row],[time_taken_in_mins]]&lt;=20,"SLA_MET","SLA_NOT_MET")</f>
        <v>SLA_MET</v>
      </c>
    </row>
    <row r="1760" spans="1:17" ht="15" customHeight="1" x14ac:dyDescent="0.25">
      <c r="A1760" s="5" t="s">
        <v>1022</v>
      </c>
      <c r="B1760" s="6">
        <v>45143.700694444444</v>
      </c>
      <c r="C1760" s="9">
        <v>45143.704398148147</v>
      </c>
      <c r="D1760" s="10" t="s">
        <v>8</v>
      </c>
      <c r="E1760" s="10" t="s">
        <v>9</v>
      </c>
      <c r="F1760" s="10" t="s">
        <v>14</v>
      </c>
      <c r="G1760" s="108" t="s">
        <v>510</v>
      </c>
      <c r="H17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60" s="48">
        <f>tbl_raw_data[[#This Row],[Date Actioned]]-tbl_raw_data[[#This Row],[Date Tagged]]</f>
        <v>3.7037037036498077E-3</v>
      </c>
      <c r="J1760" s="50">
        <f>HOUR(tbl_raw_data[[#This Row],[time_taken]])*60+MINUTE(tbl_raw_data[[#This Row],[time_taken]])+SECOND(tbl_raw_data[[#This Row],[time_taken]])/60</f>
        <v>5.333333333333333</v>
      </c>
      <c r="K1760" s="54">
        <f>DATE(YEAR(tbl_raw_data[[#This Row],[Date Actioned]]), MONTH(tbl_raw_data[[#This Row],[Date Actioned]]), DAY(tbl_raw_data[[#This Row],[Date Actioned]]))</f>
        <v>45143</v>
      </c>
      <c r="L1760" s="55" t="str">
        <f>UPPER(TEXT(tbl_raw_data[[#This Row],[Updated_date]],"MMMM"))</f>
        <v>AUGUST</v>
      </c>
      <c r="M1760" s="55" t="str">
        <f>UPPER("Week "&amp;IF(ROUNDUP(DAY(tbl_raw_data[[#This Row],[Updated_date]])/7,0)=5,4,ROUNDUP(DAY(tbl_raw_data[[#This Row],[Updated_date]])/7,0)))</f>
        <v>WEEK 1</v>
      </c>
      <c r="N1760" s="57" t="str">
        <f>UPPER(VLOOKUP(tbl_raw_data[[#This Row],[Analyst]],[1]setting!$A$1:$B$15,2,0))</f>
        <v>HARDIK</v>
      </c>
      <c r="O1760" s="57" t="str">
        <f>UPPER(tbl_raw_data[[#This Row],[Outcome]])</f>
        <v>WITHDRAW</v>
      </c>
      <c r="P1760" s="57" t="str">
        <f>UPPER(tbl_raw_data[[#This Row],[Queue Name]])</f>
        <v>CONSUMER PRE BUREAU</v>
      </c>
      <c r="Q1760" s="57" t="str">
        <f>IF(tbl_raw_data[[#This Row],[time_taken_in_mins]]&lt;=20,"SLA_MET","SLA_NOT_MET")</f>
        <v>SLA_MET</v>
      </c>
    </row>
    <row r="1761" spans="1:17" ht="15" customHeight="1" x14ac:dyDescent="0.25">
      <c r="A1761" s="5" t="s">
        <v>68</v>
      </c>
      <c r="B1761" s="12">
        <v>45143.704675925925</v>
      </c>
      <c r="C1761" s="15">
        <v>45143.70585648148</v>
      </c>
      <c r="D1761" s="16" t="s">
        <v>13</v>
      </c>
      <c r="E1761" s="16" t="s">
        <v>28</v>
      </c>
      <c r="F1761" s="16" t="s">
        <v>18</v>
      </c>
      <c r="G1761" s="107" t="s">
        <v>53</v>
      </c>
      <c r="H17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1" s="48">
        <f>tbl_raw_data[[#This Row],[Date Actioned]]-tbl_raw_data[[#This Row],[Date Tagged]]</f>
        <v>1.1805555550381541E-3</v>
      </c>
      <c r="J1761" s="50">
        <f>HOUR(tbl_raw_data[[#This Row],[time_taken]])*60+MINUTE(tbl_raw_data[[#This Row],[time_taken]])+SECOND(tbl_raw_data[[#This Row],[time_taken]])/60</f>
        <v>1.7</v>
      </c>
      <c r="K1761" s="54">
        <f>DATE(YEAR(tbl_raw_data[[#This Row],[Date Actioned]]), MONTH(tbl_raw_data[[#This Row],[Date Actioned]]), DAY(tbl_raw_data[[#This Row],[Date Actioned]]))</f>
        <v>45143</v>
      </c>
      <c r="L1761" s="55" t="str">
        <f>UPPER(TEXT(tbl_raw_data[[#This Row],[Updated_date]],"MMMM"))</f>
        <v>AUGUST</v>
      </c>
      <c r="M1761" s="55" t="str">
        <f>UPPER("Week "&amp;IF(ROUNDUP(DAY(tbl_raw_data[[#This Row],[Updated_date]])/7,0)=5,4,ROUNDUP(DAY(tbl_raw_data[[#This Row],[Updated_date]])/7,0)))</f>
        <v>WEEK 1</v>
      </c>
      <c r="N1761" s="57" t="str">
        <f>UPPER(VLOOKUP(tbl_raw_data[[#This Row],[Analyst]],[1]setting!$A$1:$B$15,2,0))</f>
        <v>RAJ</v>
      </c>
      <c r="O1761" s="57" t="str">
        <f>UPPER(tbl_raw_data[[#This Row],[Outcome]])</f>
        <v>APPROVE</v>
      </c>
      <c r="P1761" s="57" t="str">
        <f>UPPER(tbl_raw_data[[#This Row],[Queue Name]])</f>
        <v>CONSUMER EXISTING</v>
      </c>
      <c r="Q1761" s="57" t="str">
        <f>IF(tbl_raw_data[[#This Row],[time_taken_in_mins]]&lt;=20,"SLA_MET","SLA_NOT_MET")</f>
        <v>SLA_MET</v>
      </c>
    </row>
    <row r="1762" spans="1:17" ht="15" customHeight="1" x14ac:dyDescent="0.25">
      <c r="A1762" s="11" t="s">
        <v>277</v>
      </c>
      <c r="B1762" s="12">
        <v>45143.705925925926</v>
      </c>
      <c r="C1762" s="15">
        <v>45143.708101851851</v>
      </c>
      <c r="D1762" s="16" t="s">
        <v>8</v>
      </c>
      <c r="E1762" s="16" t="s">
        <v>9</v>
      </c>
      <c r="F1762" s="16" t="s">
        <v>86</v>
      </c>
      <c r="G1762" s="107" t="s">
        <v>11</v>
      </c>
      <c r="H17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62" s="48">
        <f>tbl_raw_data[[#This Row],[Date Actioned]]-tbl_raw_data[[#This Row],[Date Tagged]]</f>
        <v>2.1759259252576157E-3</v>
      </c>
      <c r="J1762" s="50">
        <f>HOUR(tbl_raw_data[[#This Row],[time_taken]])*60+MINUTE(tbl_raw_data[[#This Row],[time_taken]])+SECOND(tbl_raw_data[[#This Row],[time_taken]])/60</f>
        <v>3.1333333333333333</v>
      </c>
      <c r="K1762" s="54">
        <f>DATE(YEAR(tbl_raw_data[[#This Row],[Date Actioned]]), MONTH(tbl_raw_data[[#This Row],[Date Actioned]]), DAY(tbl_raw_data[[#This Row],[Date Actioned]]))</f>
        <v>45143</v>
      </c>
      <c r="L1762" s="55" t="str">
        <f>UPPER(TEXT(tbl_raw_data[[#This Row],[Updated_date]],"MMMM"))</f>
        <v>AUGUST</v>
      </c>
      <c r="M1762" s="55" t="str">
        <f>UPPER("Week "&amp;IF(ROUNDUP(DAY(tbl_raw_data[[#This Row],[Updated_date]])/7,0)=5,4,ROUNDUP(DAY(tbl_raw_data[[#This Row],[Updated_date]])/7,0)))</f>
        <v>WEEK 1</v>
      </c>
      <c r="N1762" s="57" t="str">
        <f>UPPER(VLOOKUP(tbl_raw_data[[#This Row],[Analyst]],[1]setting!$A$1:$B$15,2,0))</f>
        <v>ASIF</v>
      </c>
      <c r="O1762" s="57" t="str">
        <f>UPPER(tbl_raw_data[[#This Row],[Outcome]])</f>
        <v>WITHDRAW</v>
      </c>
      <c r="P1762" s="57" t="str">
        <f>UPPER(tbl_raw_data[[#This Row],[Queue Name]])</f>
        <v>CONSUMER PRE BUREAU</v>
      </c>
      <c r="Q1762" s="57" t="str">
        <f>IF(tbl_raw_data[[#This Row],[time_taken_in_mins]]&lt;=20,"SLA_MET","SLA_NOT_MET")</f>
        <v>SLA_MET</v>
      </c>
    </row>
    <row r="1763" spans="1:17" ht="15" customHeight="1" x14ac:dyDescent="0.25">
      <c r="A1763" s="11" t="s">
        <v>432</v>
      </c>
      <c r="B1763" s="6">
        <v>45143.706296296295</v>
      </c>
      <c r="C1763" s="9">
        <v>45143.708923611113</v>
      </c>
      <c r="D1763" s="10" t="s">
        <v>13</v>
      </c>
      <c r="E1763" s="10" t="s">
        <v>41</v>
      </c>
      <c r="F1763" s="10" t="s">
        <v>14</v>
      </c>
      <c r="G1763" s="108" t="s">
        <v>67</v>
      </c>
      <c r="H17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3" s="48">
        <f>tbl_raw_data[[#This Row],[Date Actioned]]-tbl_raw_data[[#This Row],[Date Tagged]]</f>
        <v>2.6273148178006522E-3</v>
      </c>
      <c r="J1763" s="50">
        <f>HOUR(tbl_raw_data[[#This Row],[time_taken]])*60+MINUTE(tbl_raw_data[[#This Row],[time_taken]])+SECOND(tbl_raw_data[[#This Row],[time_taken]])/60</f>
        <v>3.7833333333333332</v>
      </c>
      <c r="K1763" s="54">
        <f>DATE(YEAR(tbl_raw_data[[#This Row],[Date Actioned]]), MONTH(tbl_raw_data[[#This Row],[Date Actioned]]), DAY(tbl_raw_data[[#This Row],[Date Actioned]]))</f>
        <v>45143</v>
      </c>
      <c r="L1763" s="55" t="str">
        <f>UPPER(TEXT(tbl_raw_data[[#This Row],[Updated_date]],"MMMM"))</f>
        <v>AUGUST</v>
      </c>
      <c r="M1763" s="55" t="str">
        <f>UPPER("Week "&amp;IF(ROUNDUP(DAY(tbl_raw_data[[#This Row],[Updated_date]])/7,0)=5,4,ROUNDUP(DAY(tbl_raw_data[[#This Row],[Updated_date]])/7,0)))</f>
        <v>WEEK 1</v>
      </c>
      <c r="N1763" s="57" t="str">
        <f>UPPER(VLOOKUP(tbl_raw_data[[#This Row],[Analyst]],[1]setting!$A$1:$B$15,2,0))</f>
        <v>HARDIK</v>
      </c>
      <c r="O1763" s="57" t="str">
        <f>UPPER(tbl_raw_data[[#This Row],[Outcome]])</f>
        <v>APPROVE</v>
      </c>
      <c r="P1763" s="57" t="str">
        <f>UPPER(tbl_raw_data[[#This Row],[Queue Name]])</f>
        <v>CONSUMER POST BUREAU</v>
      </c>
      <c r="Q1763" s="57" t="str">
        <f>IF(tbl_raw_data[[#This Row],[time_taken_in_mins]]&lt;=20,"SLA_MET","SLA_NOT_MET")</f>
        <v>SLA_MET</v>
      </c>
    </row>
    <row r="1764" spans="1:17" ht="15" customHeight="1" x14ac:dyDescent="0.25">
      <c r="A1764" s="22" t="s">
        <v>665</v>
      </c>
      <c r="B1764" s="12">
        <v>45143.706655092596</v>
      </c>
      <c r="C1764" s="15">
        <v>45143.709768518522</v>
      </c>
      <c r="D1764" s="16" t="s">
        <v>13</v>
      </c>
      <c r="E1764" s="16" t="s">
        <v>9</v>
      </c>
      <c r="F1764" s="16" t="s">
        <v>18</v>
      </c>
      <c r="G1764" s="107" t="s">
        <v>147</v>
      </c>
      <c r="H17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4" s="48">
        <f>tbl_raw_data[[#This Row],[Date Actioned]]-tbl_raw_data[[#This Row],[Date Tagged]]</f>
        <v>3.1134259261307307E-3</v>
      </c>
      <c r="J1764" s="50">
        <f>HOUR(tbl_raw_data[[#This Row],[time_taken]])*60+MINUTE(tbl_raw_data[[#This Row],[time_taken]])+SECOND(tbl_raw_data[[#This Row],[time_taken]])/60</f>
        <v>4.4833333333333334</v>
      </c>
      <c r="K1764" s="54">
        <f>DATE(YEAR(tbl_raw_data[[#This Row],[Date Actioned]]), MONTH(tbl_raw_data[[#This Row],[Date Actioned]]), DAY(tbl_raw_data[[#This Row],[Date Actioned]]))</f>
        <v>45143</v>
      </c>
      <c r="L1764" s="55" t="str">
        <f>UPPER(TEXT(tbl_raw_data[[#This Row],[Updated_date]],"MMMM"))</f>
        <v>AUGUST</v>
      </c>
      <c r="M1764" s="55" t="str">
        <f>UPPER("Week "&amp;IF(ROUNDUP(DAY(tbl_raw_data[[#This Row],[Updated_date]])/7,0)=5,4,ROUNDUP(DAY(tbl_raw_data[[#This Row],[Updated_date]])/7,0)))</f>
        <v>WEEK 1</v>
      </c>
      <c r="N1764" s="57" t="str">
        <f>UPPER(VLOOKUP(tbl_raw_data[[#This Row],[Analyst]],[1]setting!$A$1:$B$15,2,0))</f>
        <v>RAJ</v>
      </c>
      <c r="O1764" s="57" t="str">
        <f>UPPER(tbl_raw_data[[#This Row],[Outcome]])</f>
        <v>APPROVE</v>
      </c>
      <c r="P1764" s="57" t="str">
        <f>UPPER(tbl_raw_data[[#This Row],[Queue Name]])</f>
        <v>CONSUMER PRE BUREAU</v>
      </c>
      <c r="Q1764" s="57" t="str">
        <f>IF(tbl_raw_data[[#This Row],[time_taken_in_mins]]&lt;=20,"SLA_MET","SLA_NOT_MET")</f>
        <v>SLA_MET</v>
      </c>
    </row>
    <row r="1765" spans="1:17" ht="15" customHeight="1" x14ac:dyDescent="0.25">
      <c r="A1765" s="5" t="s">
        <v>2695</v>
      </c>
      <c r="B1765" s="6">
        <v>45143.710925925923</v>
      </c>
      <c r="C1765" s="7">
        <v>45143.716840277775</v>
      </c>
      <c r="D1765" s="8" t="s">
        <v>29</v>
      </c>
      <c r="E1765" s="10" t="s">
        <v>28</v>
      </c>
      <c r="F1765" s="8" t="s">
        <v>254</v>
      </c>
      <c r="G1765" s="109"/>
      <c r="H17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65" s="48">
        <f>tbl_raw_data[[#This Row],[Date Actioned]]-tbl_raw_data[[#This Row],[Date Tagged]]</f>
        <v>5.914351851970423E-3</v>
      </c>
      <c r="J1765" s="50">
        <f>HOUR(tbl_raw_data[[#This Row],[time_taken]])*60+MINUTE(tbl_raw_data[[#This Row],[time_taken]])+SECOND(tbl_raw_data[[#This Row],[time_taken]])/60</f>
        <v>8.5166666666666675</v>
      </c>
      <c r="K1765" s="54">
        <f>DATE(YEAR(tbl_raw_data[[#This Row],[Date Actioned]]), MONTH(tbl_raw_data[[#This Row],[Date Actioned]]), DAY(tbl_raw_data[[#This Row],[Date Actioned]]))</f>
        <v>45143</v>
      </c>
      <c r="L1765" s="55" t="str">
        <f>UPPER(TEXT(tbl_raw_data[[#This Row],[Updated_date]],"MMMM"))</f>
        <v>AUGUST</v>
      </c>
      <c r="M1765" s="55" t="str">
        <f>UPPER("Week "&amp;IF(ROUNDUP(DAY(tbl_raw_data[[#This Row],[Updated_date]])/7,0)=5,4,ROUNDUP(DAY(tbl_raw_data[[#This Row],[Updated_date]])/7,0)))</f>
        <v>WEEK 1</v>
      </c>
      <c r="N1765" s="57" t="str">
        <f>UPPER(VLOOKUP(tbl_raw_data[[#This Row],[Analyst]],[1]setting!$A$1:$B$15,2,0))</f>
        <v>FARDIN</v>
      </c>
      <c r="O1765" s="57" t="str">
        <f>UPPER(tbl_raw_data[[#This Row],[Outcome]])</f>
        <v>APPROVE</v>
      </c>
      <c r="P1765" s="57" t="str">
        <f>UPPER(tbl_raw_data[[#This Row],[Queue Name]])</f>
        <v>CONSUMER EXISTING</v>
      </c>
      <c r="Q1765" s="57" t="str">
        <f>IF(tbl_raw_data[[#This Row],[time_taken_in_mins]]&lt;=20,"SLA_MET","SLA_NOT_MET")</f>
        <v>SLA_MET</v>
      </c>
    </row>
    <row r="1766" spans="1:17" ht="15" customHeight="1" x14ac:dyDescent="0.25">
      <c r="A1766" s="11" t="s">
        <v>578</v>
      </c>
      <c r="B1766" s="12">
        <v>45143.714108796295</v>
      </c>
      <c r="C1766" s="15">
        <v>45143.717048611114</v>
      </c>
      <c r="D1766" s="16" t="s">
        <v>13</v>
      </c>
      <c r="E1766" s="16" t="s">
        <v>9</v>
      </c>
      <c r="F1766" s="16" t="s">
        <v>18</v>
      </c>
      <c r="G1766" s="107" t="s">
        <v>29</v>
      </c>
      <c r="H17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6" s="48">
        <f>tbl_raw_data[[#This Row],[Date Actioned]]-tbl_raw_data[[#This Row],[Date Tagged]]</f>
        <v>2.9398148180916905E-3</v>
      </c>
      <c r="J1766" s="50">
        <f>HOUR(tbl_raw_data[[#This Row],[time_taken]])*60+MINUTE(tbl_raw_data[[#This Row],[time_taken]])+SECOND(tbl_raw_data[[#This Row],[time_taken]])/60</f>
        <v>4.2333333333333334</v>
      </c>
      <c r="K1766" s="54">
        <f>DATE(YEAR(tbl_raw_data[[#This Row],[Date Actioned]]), MONTH(tbl_raw_data[[#This Row],[Date Actioned]]), DAY(tbl_raw_data[[#This Row],[Date Actioned]]))</f>
        <v>45143</v>
      </c>
      <c r="L1766" s="55" t="str">
        <f>UPPER(TEXT(tbl_raw_data[[#This Row],[Updated_date]],"MMMM"))</f>
        <v>AUGUST</v>
      </c>
      <c r="M1766" s="55" t="str">
        <f>UPPER("Week "&amp;IF(ROUNDUP(DAY(tbl_raw_data[[#This Row],[Updated_date]])/7,0)=5,4,ROUNDUP(DAY(tbl_raw_data[[#This Row],[Updated_date]])/7,0)))</f>
        <v>WEEK 1</v>
      </c>
      <c r="N1766" s="57" t="str">
        <f>UPPER(VLOOKUP(tbl_raw_data[[#This Row],[Analyst]],[1]setting!$A$1:$B$15,2,0))</f>
        <v>RAJ</v>
      </c>
      <c r="O1766" s="57" t="str">
        <f>UPPER(tbl_raw_data[[#This Row],[Outcome]])</f>
        <v>APPROVE</v>
      </c>
      <c r="P1766" s="57" t="str">
        <f>UPPER(tbl_raw_data[[#This Row],[Queue Name]])</f>
        <v>CONSUMER PRE BUREAU</v>
      </c>
      <c r="Q1766" s="57" t="str">
        <f>IF(tbl_raw_data[[#This Row],[time_taken_in_mins]]&lt;=20,"SLA_MET","SLA_NOT_MET")</f>
        <v>SLA_MET</v>
      </c>
    </row>
    <row r="1767" spans="1:17" ht="15" customHeight="1" x14ac:dyDescent="0.25">
      <c r="A1767" s="22" t="s">
        <v>121</v>
      </c>
      <c r="B1767" s="6">
        <v>45143.728275462963</v>
      </c>
      <c r="C1767" s="9">
        <v>45143.729803240742</v>
      </c>
      <c r="D1767" s="10" t="s">
        <v>13</v>
      </c>
      <c r="E1767" s="10" t="s">
        <v>28</v>
      </c>
      <c r="F1767" s="10" t="s">
        <v>18</v>
      </c>
      <c r="G1767" s="108" t="s">
        <v>53</v>
      </c>
      <c r="H17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7" s="48">
        <f>tbl_raw_data[[#This Row],[Date Actioned]]-tbl_raw_data[[#This Row],[Date Tagged]]</f>
        <v>1.527777778392192E-3</v>
      </c>
      <c r="J1767" s="50">
        <f>HOUR(tbl_raw_data[[#This Row],[time_taken]])*60+MINUTE(tbl_raw_data[[#This Row],[time_taken]])+SECOND(tbl_raw_data[[#This Row],[time_taken]])/60</f>
        <v>2.2000000000000002</v>
      </c>
      <c r="K1767" s="54">
        <f>DATE(YEAR(tbl_raw_data[[#This Row],[Date Actioned]]), MONTH(tbl_raw_data[[#This Row],[Date Actioned]]), DAY(tbl_raw_data[[#This Row],[Date Actioned]]))</f>
        <v>45143</v>
      </c>
      <c r="L1767" s="55" t="str">
        <f>UPPER(TEXT(tbl_raw_data[[#This Row],[Updated_date]],"MMMM"))</f>
        <v>AUGUST</v>
      </c>
      <c r="M1767" s="55" t="str">
        <f>UPPER("Week "&amp;IF(ROUNDUP(DAY(tbl_raw_data[[#This Row],[Updated_date]])/7,0)=5,4,ROUNDUP(DAY(tbl_raw_data[[#This Row],[Updated_date]])/7,0)))</f>
        <v>WEEK 1</v>
      </c>
      <c r="N1767" s="57" t="str">
        <f>UPPER(VLOOKUP(tbl_raw_data[[#This Row],[Analyst]],[1]setting!$A$1:$B$15,2,0))</f>
        <v>RAJ</v>
      </c>
      <c r="O1767" s="57" t="str">
        <f>UPPER(tbl_raw_data[[#This Row],[Outcome]])</f>
        <v>APPROVE</v>
      </c>
      <c r="P1767" s="57" t="str">
        <f>UPPER(tbl_raw_data[[#This Row],[Queue Name]])</f>
        <v>CONSUMER EXISTING</v>
      </c>
      <c r="Q1767" s="57" t="str">
        <f>IF(tbl_raw_data[[#This Row],[time_taken_in_mins]]&lt;=20,"SLA_MET","SLA_NOT_MET")</f>
        <v>SLA_MET</v>
      </c>
    </row>
    <row r="1768" spans="1:17" ht="15" customHeight="1" x14ac:dyDescent="0.25">
      <c r="A1768" s="22" t="s">
        <v>113</v>
      </c>
      <c r="B1768" s="6">
        <v>45143.728425925925</v>
      </c>
      <c r="C1768" s="9">
        <v>45143.729942129627</v>
      </c>
      <c r="D1768" s="10" t="s">
        <v>8</v>
      </c>
      <c r="E1768" s="10" t="s">
        <v>41</v>
      </c>
      <c r="F1768" s="10" t="s">
        <v>14</v>
      </c>
      <c r="G1768" s="108" t="s">
        <v>114</v>
      </c>
      <c r="H17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768" s="48">
        <f>tbl_raw_data[[#This Row],[Date Actioned]]-tbl_raw_data[[#This Row],[Date Tagged]]</f>
        <v>1.5162037016125396E-3</v>
      </c>
      <c r="J1768" s="50">
        <f>HOUR(tbl_raw_data[[#This Row],[time_taken]])*60+MINUTE(tbl_raw_data[[#This Row],[time_taken]])+SECOND(tbl_raw_data[[#This Row],[time_taken]])/60</f>
        <v>2.1833333333333331</v>
      </c>
      <c r="K1768" s="54">
        <f>DATE(YEAR(tbl_raw_data[[#This Row],[Date Actioned]]), MONTH(tbl_raw_data[[#This Row],[Date Actioned]]), DAY(tbl_raw_data[[#This Row],[Date Actioned]]))</f>
        <v>45143</v>
      </c>
      <c r="L1768" s="55" t="str">
        <f>UPPER(TEXT(tbl_raw_data[[#This Row],[Updated_date]],"MMMM"))</f>
        <v>AUGUST</v>
      </c>
      <c r="M1768" s="55" t="str">
        <f>UPPER("Week "&amp;IF(ROUNDUP(DAY(tbl_raw_data[[#This Row],[Updated_date]])/7,0)=5,4,ROUNDUP(DAY(tbl_raw_data[[#This Row],[Updated_date]])/7,0)))</f>
        <v>WEEK 1</v>
      </c>
      <c r="N1768" s="57" t="str">
        <f>UPPER(VLOOKUP(tbl_raw_data[[#This Row],[Analyst]],[1]setting!$A$1:$B$15,2,0))</f>
        <v>HARDIK</v>
      </c>
      <c r="O1768" s="57" t="str">
        <f>UPPER(tbl_raw_data[[#This Row],[Outcome]])</f>
        <v>WITHDRAW</v>
      </c>
      <c r="P1768" s="57" t="str">
        <f>UPPER(tbl_raw_data[[#This Row],[Queue Name]])</f>
        <v>CONSUMER POST BUREAU</v>
      </c>
      <c r="Q1768" s="57" t="str">
        <f>IF(tbl_raw_data[[#This Row],[time_taken_in_mins]]&lt;=20,"SLA_MET","SLA_NOT_MET")</f>
        <v>SLA_MET</v>
      </c>
    </row>
    <row r="1769" spans="1:17" ht="15" customHeight="1" x14ac:dyDescent="0.25">
      <c r="A1769" s="5" t="s">
        <v>499</v>
      </c>
      <c r="B1769" s="12">
        <v>45143.737766203703</v>
      </c>
      <c r="C1769" s="15">
        <v>45143.740532407406</v>
      </c>
      <c r="D1769" s="16" t="s">
        <v>13</v>
      </c>
      <c r="E1769" s="16" t="s">
        <v>41</v>
      </c>
      <c r="F1769" s="16" t="s">
        <v>18</v>
      </c>
      <c r="G1769" s="107" t="s">
        <v>21</v>
      </c>
      <c r="H17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69" s="48">
        <f>tbl_raw_data[[#This Row],[Date Actioned]]-tbl_raw_data[[#This Row],[Date Tagged]]</f>
        <v>2.7662037027766928E-3</v>
      </c>
      <c r="J1769" s="50">
        <f>HOUR(tbl_raw_data[[#This Row],[time_taken]])*60+MINUTE(tbl_raw_data[[#This Row],[time_taken]])+SECOND(tbl_raw_data[[#This Row],[time_taken]])/60</f>
        <v>3.9833333333333334</v>
      </c>
      <c r="K1769" s="54">
        <f>DATE(YEAR(tbl_raw_data[[#This Row],[Date Actioned]]), MONTH(tbl_raw_data[[#This Row],[Date Actioned]]), DAY(tbl_raw_data[[#This Row],[Date Actioned]]))</f>
        <v>45143</v>
      </c>
      <c r="L1769" s="55" t="str">
        <f>UPPER(TEXT(tbl_raw_data[[#This Row],[Updated_date]],"MMMM"))</f>
        <v>AUGUST</v>
      </c>
      <c r="M1769" s="55" t="str">
        <f>UPPER("Week "&amp;IF(ROUNDUP(DAY(tbl_raw_data[[#This Row],[Updated_date]])/7,0)=5,4,ROUNDUP(DAY(tbl_raw_data[[#This Row],[Updated_date]])/7,0)))</f>
        <v>WEEK 1</v>
      </c>
      <c r="N1769" s="57" t="str">
        <f>UPPER(VLOOKUP(tbl_raw_data[[#This Row],[Analyst]],[1]setting!$A$1:$B$15,2,0))</f>
        <v>RAJ</v>
      </c>
      <c r="O1769" s="57" t="str">
        <f>UPPER(tbl_raw_data[[#This Row],[Outcome]])</f>
        <v>APPROVE</v>
      </c>
      <c r="P1769" s="57" t="str">
        <f>UPPER(tbl_raw_data[[#This Row],[Queue Name]])</f>
        <v>CONSUMER POST BUREAU</v>
      </c>
      <c r="Q1769" s="57" t="str">
        <f>IF(tbl_raw_data[[#This Row],[time_taken_in_mins]]&lt;=20,"SLA_MET","SLA_NOT_MET")</f>
        <v>SLA_MET</v>
      </c>
    </row>
    <row r="1770" spans="1:17" ht="15" customHeight="1" x14ac:dyDescent="0.25">
      <c r="A1770" s="11" t="s">
        <v>3620</v>
      </c>
      <c r="B1770" s="6">
        <v>45143.796469907407</v>
      </c>
      <c r="C1770" s="7">
        <v>45143.803668981483</v>
      </c>
      <c r="D1770" s="8" t="s">
        <v>29</v>
      </c>
      <c r="E1770" s="10" t="s">
        <v>41</v>
      </c>
      <c r="F1770" s="8" t="s">
        <v>86</v>
      </c>
      <c r="G1770" s="109"/>
      <c r="H17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70" s="48">
        <f>tbl_raw_data[[#This Row],[Date Actioned]]-tbl_raw_data[[#This Row],[Date Tagged]]</f>
        <v>7.1990740761975758E-3</v>
      </c>
      <c r="J1770" s="50">
        <f>HOUR(tbl_raw_data[[#This Row],[time_taken]])*60+MINUTE(tbl_raw_data[[#This Row],[time_taken]])+SECOND(tbl_raw_data[[#This Row],[time_taken]])/60</f>
        <v>10.366666666666667</v>
      </c>
      <c r="K1770" s="54">
        <f>DATE(YEAR(tbl_raw_data[[#This Row],[Date Actioned]]), MONTH(tbl_raw_data[[#This Row],[Date Actioned]]), DAY(tbl_raw_data[[#This Row],[Date Actioned]]))</f>
        <v>45143</v>
      </c>
      <c r="L1770" s="55" t="str">
        <f>UPPER(TEXT(tbl_raw_data[[#This Row],[Updated_date]],"MMMM"))</f>
        <v>AUGUST</v>
      </c>
      <c r="M1770" s="55" t="str">
        <f>UPPER("Week "&amp;IF(ROUNDUP(DAY(tbl_raw_data[[#This Row],[Updated_date]])/7,0)=5,4,ROUNDUP(DAY(tbl_raw_data[[#This Row],[Updated_date]])/7,0)))</f>
        <v>WEEK 1</v>
      </c>
      <c r="N1770" s="57" t="str">
        <f>UPPER(VLOOKUP(tbl_raw_data[[#This Row],[Analyst]],[1]setting!$A$1:$B$15,2,0))</f>
        <v>ASIF</v>
      </c>
      <c r="O1770" s="57" t="str">
        <f>UPPER(tbl_raw_data[[#This Row],[Outcome]])</f>
        <v>APPROVE</v>
      </c>
      <c r="P1770" s="57" t="str">
        <f>UPPER(tbl_raw_data[[#This Row],[Queue Name]])</f>
        <v>CONSUMER POST BUREAU</v>
      </c>
      <c r="Q1770" s="57" t="str">
        <f>IF(tbl_raw_data[[#This Row],[time_taken_in_mins]]&lt;=20,"SLA_MET","SLA_NOT_MET")</f>
        <v>SLA_MET</v>
      </c>
    </row>
    <row r="1771" spans="1:17" ht="15" customHeight="1" x14ac:dyDescent="0.25">
      <c r="A1771" s="5" t="s">
        <v>4361</v>
      </c>
      <c r="B1771" s="12">
        <v>45144.352500000001</v>
      </c>
      <c r="C1771" s="13">
        <v>45144.360821759263</v>
      </c>
      <c r="D1771" s="14" t="s">
        <v>29</v>
      </c>
      <c r="E1771" s="16" t="s">
        <v>41</v>
      </c>
      <c r="F1771" s="14" t="s">
        <v>55</v>
      </c>
      <c r="G1771" s="106"/>
      <c r="H17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71" s="48">
        <f>tbl_raw_data[[#This Row],[Date Actioned]]-tbl_raw_data[[#This Row],[Date Tagged]]</f>
        <v>8.3217592618893832E-3</v>
      </c>
      <c r="J1771" s="50">
        <f>HOUR(tbl_raw_data[[#This Row],[time_taken]])*60+MINUTE(tbl_raw_data[[#This Row],[time_taken]])+SECOND(tbl_raw_data[[#This Row],[time_taken]])/60</f>
        <v>11.983333333333333</v>
      </c>
      <c r="K1771" s="54">
        <f>DATE(YEAR(tbl_raw_data[[#This Row],[Date Actioned]]), MONTH(tbl_raw_data[[#This Row],[Date Actioned]]), DAY(tbl_raw_data[[#This Row],[Date Actioned]]))</f>
        <v>45144</v>
      </c>
      <c r="L1771" s="55" t="str">
        <f>UPPER(TEXT(tbl_raw_data[[#This Row],[Updated_date]],"MMMM"))</f>
        <v>AUGUST</v>
      </c>
      <c r="M1771" s="55" t="str">
        <f>UPPER("Week "&amp;IF(ROUNDUP(DAY(tbl_raw_data[[#This Row],[Updated_date]])/7,0)=5,4,ROUNDUP(DAY(tbl_raw_data[[#This Row],[Updated_date]])/7,0)))</f>
        <v>WEEK 1</v>
      </c>
      <c r="N1771" s="57" t="str">
        <f>UPPER(VLOOKUP(tbl_raw_data[[#This Row],[Analyst]],[1]setting!$A$1:$B$15,2,0))</f>
        <v>CAMERON</v>
      </c>
      <c r="O1771" s="57" t="str">
        <f>UPPER(tbl_raw_data[[#This Row],[Outcome]])</f>
        <v>APPROVE</v>
      </c>
      <c r="P1771" s="57" t="str">
        <f>UPPER(tbl_raw_data[[#This Row],[Queue Name]])</f>
        <v>CONSUMER POST BUREAU</v>
      </c>
      <c r="Q1771" s="57" t="str">
        <f>IF(tbl_raw_data[[#This Row],[time_taken_in_mins]]&lt;=20,"SLA_MET","SLA_NOT_MET")</f>
        <v>SLA_MET</v>
      </c>
    </row>
    <row r="1772" spans="1:17" x14ac:dyDescent="0.25">
      <c r="A1772" s="11" t="s">
        <v>2519</v>
      </c>
      <c r="B1772" s="6">
        <v>45144.35732638889</v>
      </c>
      <c r="C1772" s="7">
        <v>45144.363043981481</v>
      </c>
      <c r="D1772" s="8" t="s">
        <v>8</v>
      </c>
      <c r="E1772" s="8" t="s">
        <v>28</v>
      </c>
      <c r="F1772" s="8" t="s">
        <v>14</v>
      </c>
      <c r="G1772" s="110" t="s">
        <v>2520</v>
      </c>
      <c r="H17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72" s="48">
        <f>tbl_raw_data[[#This Row],[Date Actioned]]-tbl_raw_data[[#This Row],[Date Tagged]]</f>
        <v>5.7175925903720781E-3</v>
      </c>
      <c r="J1772" s="50">
        <f>HOUR(tbl_raw_data[[#This Row],[time_taken]])*60+MINUTE(tbl_raw_data[[#This Row],[time_taken]])+SECOND(tbl_raw_data[[#This Row],[time_taken]])/60</f>
        <v>8.2333333333333325</v>
      </c>
      <c r="K1772" s="54">
        <f>DATE(YEAR(tbl_raw_data[[#This Row],[Date Actioned]]), MONTH(tbl_raw_data[[#This Row],[Date Actioned]]), DAY(tbl_raw_data[[#This Row],[Date Actioned]]))</f>
        <v>45144</v>
      </c>
      <c r="L1772" s="55" t="str">
        <f>UPPER(TEXT(tbl_raw_data[[#This Row],[Updated_date]],"MMMM"))</f>
        <v>AUGUST</v>
      </c>
      <c r="M1772" s="55" t="str">
        <f>UPPER("Week "&amp;IF(ROUNDUP(DAY(tbl_raw_data[[#This Row],[Updated_date]])/7,0)=5,4,ROUNDUP(DAY(tbl_raw_data[[#This Row],[Updated_date]])/7,0)))</f>
        <v>WEEK 1</v>
      </c>
      <c r="N1772" s="57" t="str">
        <f>UPPER(VLOOKUP(tbl_raw_data[[#This Row],[Analyst]],[1]setting!$A$1:$B$15,2,0))</f>
        <v>HARDIK</v>
      </c>
      <c r="O1772" s="57" t="str">
        <f>UPPER(tbl_raw_data[[#This Row],[Outcome]])</f>
        <v>WITHDRAW</v>
      </c>
      <c r="P1772" s="57" t="str">
        <f>UPPER(tbl_raw_data[[#This Row],[Queue Name]])</f>
        <v>CONSUMER EXISTING</v>
      </c>
      <c r="Q1772" s="57" t="str">
        <f>IF(tbl_raw_data[[#This Row],[time_taken_in_mins]]&lt;=20,"SLA_MET","SLA_NOT_MET")</f>
        <v>SLA_MET</v>
      </c>
    </row>
    <row r="1773" spans="1:17" ht="15" customHeight="1" x14ac:dyDescent="0.25">
      <c r="A1773" s="11" t="s">
        <v>287</v>
      </c>
      <c r="B1773" s="6">
        <v>45144.372696759259</v>
      </c>
      <c r="C1773" s="7">
        <v>45144.374884259261</v>
      </c>
      <c r="D1773" s="8" t="s">
        <v>13</v>
      </c>
      <c r="E1773" s="8" t="s">
        <v>9</v>
      </c>
      <c r="F1773" s="8" t="s">
        <v>14</v>
      </c>
      <c r="G1773" s="110" t="s">
        <v>147</v>
      </c>
      <c r="H17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3" s="48">
        <f>tbl_raw_data[[#This Row],[Date Actioned]]-tbl_raw_data[[#This Row],[Date Tagged]]</f>
        <v>2.1875000020372681E-3</v>
      </c>
      <c r="J1773" s="50">
        <f>HOUR(tbl_raw_data[[#This Row],[time_taken]])*60+MINUTE(tbl_raw_data[[#This Row],[time_taken]])+SECOND(tbl_raw_data[[#This Row],[time_taken]])/60</f>
        <v>3.15</v>
      </c>
      <c r="K1773" s="54">
        <f>DATE(YEAR(tbl_raw_data[[#This Row],[Date Actioned]]), MONTH(tbl_raw_data[[#This Row],[Date Actioned]]), DAY(tbl_raw_data[[#This Row],[Date Actioned]]))</f>
        <v>45144</v>
      </c>
      <c r="L1773" s="55" t="str">
        <f>UPPER(TEXT(tbl_raw_data[[#This Row],[Updated_date]],"MMMM"))</f>
        <v>AUGUST</v>
      </c>
      <c r="M1773" s="55" t="str">
        <f>UPPER("Week "&amp;IF(ROUNDUP(DAY(tbl_raw_data[[#This Row],[Updated_date]])/7,0)=5,4,ROUNDUP(DAY(tbl_raw_data[[#This Row],[Updated_date]])/7,0)))</f>
        <v>WEEK 1</v>
      </c>
      <c r="N1773" s="57" t="str">
        <f>UPPER(VLOOKUP(tbl_raw_data[[#This Row],[Analyst]],[1]setting!$A$1:$B$15,2,0))</f>
        <v>HARDIK</v>
      </c>
      <c r="O1773" s="57" t="str">
        <f>UPPER(tbl_raw_data[[#This Row],[Outcome]])</f>
        <v>APPROVE</v>
      </c>
      <c r="P1773" s="57" t="str">
        <f>UPPER(tbl_raw_data[[#This Row],[Queue Name]])</f>
        <v>CONSUMER PRE BUREAU</v>
      </c>
      <c r="Q1773" s="57" t="str">
        <f>IF(tbl_raw_data[[#This Row],[time_taken_in_mins]]&lt;=20,"SLA_MET","SLA_NOT_MET")</f>
        <v>SLA_MET</v>
      </c>
    </row>
    <row r="1774" spans="1:17" ht="15" customHeight="1" x14ac:dyDescent="0.25">
      <c r="A1774" s="22" t="s">
        <v>569</v>
      </c>
      <c r="B1774" s="12">
        <v>45144.389918981484</v>
      </c>
      <c r="C1774" s="13">
        <v>45144.392847222225</v>
      </c>
      <c r="D1774" s="14" t="s">
        <v>13</v>
      </c>
      <c r="E1774" s="14" t="s">
        <v>28</v>
      </c>
      <c r="F1774" s="14" t="s">
        <v>14</v>
      </c>
      <c r="G1774" s="111" t="s">
        <v>29</v>
      </c>
      <c r="H17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4" s="48">
        <f>tbl_raw_data[[#This Row],[Date Actioned]]-tbl_raw_data[[#This Row],[Date Tagged]]</f>
        <v>2.9282407413120382E-3</v>
      </c>
      <c r="J1774" s="50">
        <f>HOUR(tbl_raw_data[[#This Row],[time_taken]])*60+MINUTE(tbl_raw_data[[#This Row],[time_taken]])+SECOND(tbl_raw_data[[#This Row],[time_taken]])/60</f>
        <v>4.2166666666666668</v>
      </c>
      <c r="K1774" s="54">
        <f>DATE(YEAR(tbl_raw_data[[#This Row],[Date Actioned]]), MONTH(tbl_raw_data[[#This Row],[Date Actioned]]), DAY(tbl_raw_data[[#This Row],[Date Actioned]]))</f>
        <v>45144</v>
      </c>
      <c r="L1774" s="55" t="str">
        <f>UPPER(TEXT(tbl_raw_data[[#This Row],[Updated_date]],"MMMM"))</f>
        <v>AUGUST</v>
      </c>
      <c r="M1774" s="55" t="str">
        <f>UPPER("Week "&amp;IF(ROUNDUP(DAY(tbl_raw_data[[#This Row],[Updated_date]])/7,0)=5,4,ROUNDUP(DAY(tbl_raw_data[[#This Row],[Updated_date]])/7,0)))</f>
        <v>WEEK 1</v>
      </c>
      <c r="N1774" s="57" t="str">
        <f>UPPER(VLOOKUP(tbl_raw_data[[#This Row],[Analyst]],[1]setting!$A$1:$B$15,2,0))</f>
        <v>HARDIK</v>
      </c>
      <c r="O1774" s="57" t="str">
        <f>UPPER(tbl_raw_data[[#This Row],[Outcome]])</f>
        <v>APPROVE</v>
      </c>
      <c r="P1774" s="57" t="str">
        <f>UPPER(tbl_raw_data[[#This Row],[Queue Name]])</f>
        <v>CONSUMER EXISTING</v>
      </c>
      <c r="Q1774" s="57" t="str">
        <f>IF(tbl_raw_data[[#This Row],[time_taken_in_mins]]&lt;=20,"SLA_MET","SLA_NOT_MET")</f>
        <v>SLA_MET</v>
      </c>
    </row>
    <row r="1775" spans="1:17" ht="15" customHeight="1" x14ac:dyDescent="0.25">
      <c r="A1775" s="5" t="s">
        <v>3267</v>
      </c>
      <c r="B1775" s="6">
        <v>45144.392118055555</v>
      </c>
      <c r="C1775" s="7">
        <v>45144.398877314816</v>
      </c>
      <c r="D1775" s="8" t="s">
        <v>13</v>
      </c>
      <c r="E1775" s="8" t="s">
        <v>28</v>
      </c>
      <c r="F1775" s="8" t="s">
        <v>14</v>
      </c>
      <c r="G1775" s="110" t="s">
        <v>29</v>
      </c>
      <c r="H17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5" s="48">
        <f>tbl_raw_data[[#This Row],[Date Actioned]]-tbl_raw_data[[#This Row],[Date Tagged]]</f>
        <v>6.7592592604341917E-3</v>
      </c>
      <c r="J1775" s="50">
        <f>HOUR(tbl_raw_data[[#This Row],[time_taken]])*60+MINUTE(tbl_raw_data[[#This Row],[time_taken]])+SECOND(tbl_raw_data[[#This Row],[time_taken]])/60</f>
        <v>9.7333333333333325</v>
      </c>
      <c r="K1775" s="54">
        <f>DATE(YEAR(tbl_raw_data[[#This Row],[Date Actioned]]), MONTH(tbl_raw_data[[#This Row],[Date Actioned]]), DAY(tbl_raw_data[[#This Row],[Date Actioned]]))</f>
        <v>45144</v>
      </c>
      <c r="L1775" s="55" t="str">
        <f>UPPER(TEXT(tbl_raw_data[[#This Row],[Updated_date]],"MMMM"))</f>
        <v>AUGUST</v>
      </c>
      <c r="M1775" s="55" t="str">
        <f>UPPER("Week "&amp;IF(ROUNDUP(DAY(tbl_raw_data[[#This Row],[Updated_date]])/7,0)=5,4,ROUNDUP(DAY(tbl_raw_data[[#This Row],[Updated_date]])/7,0)))</f>
        <v>WEEK 1</v>
      </c>
      <c r="N1775" s="57" t="str">
        <f>UPPER(VLOOKUP(tbl_raw_data[[#This Row],[Analyst]],[1]setting!$A$1:$B$15,2,0))</f>
        <v>HARDIK</v>
      </c>
      <c r="O1775" s="57" t="str">
        <f>UPPER(tbl_raw_data[[#This Row],[Outcome]])</f>
        <v>APPROVE</v>
      </c>
      <c r="P1775" s="57" t="str">
        <f>UPPER(tbl_raw_data[[#This Row],[Queue Name]])</f>
        <v>CONSUMER EXISTING</v>
      </c>
      <c r="Q1775" s="57" t="str">
        <f>IF(tbl_raw_data[[#This Row],[time_taken_in_mins]]&lt;=20,"SLA_MET","SLA_NOT_MET")</f>
        <v>SLA_MET</v>
      </c>
    </row>
    <row r="1776" spans="1:17" ht="26.25" x14ac:dyDescent="0.25">
      <c r="A1776" s="22" t="s">
        <v>2321</v>
      </c>
      <c r="B1776" s="12">
        <v>45144.395312499997</v>
      </c>
      <c r="C1776" s="13">
        <v>45144.40079861111</v>
      </c>
      <c r="D1776" s="14" t="s">
        <v>8</v>
      </c>
      <c r="E1776" s="14" t="s">
        <v>28</v>
      </c>
      <c r="F1776" s="14" t="s">
        <v>168</v>
      </c>
      <c r="G1776" s="111" t="s">
        <v>510</v>
      </c>
      <c r="H17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76" s="48">
        <f>tbl_raw_data[[#This Row],[Date Actioned]]-tbl_raw_data[[#This Row],[Date Tagged]]</f>
        <v>5.4861111129866913E-3</v>
      </c>
      <c r="J1776" s="50">
        <f>HOUR(tbl_raw_data[[#This Row],[time_taken]])*60+MINUTE(tbl_raw_data[[#This Row],[time_taken]])+SECOND(tbl_raw_data[[#This Row],[time_taken]])/60</f>
        <v>7.9</v>
      </c>
      <c r="K1776" s="54">
        <f>DATE(YEAR(tbl_raw_data[[#This Row],[Date Actioned]]), MONTH(tbl_raw_data[[#This Row],[Date Actioned]]), DAY(tbl_raw_data[[#This Row],[Date Actioned]]))</f>
        <v>45144</v>
      </c>
      <c r="L1776" s="55" t="str">
        <f>UPPER(TEXT(tbl_raw_data[[#This Row],[Updated_date]],"MMMM"))</f>
        <v>AUGUST</v>
      </c>
      <c r="M1776" s="55" t="str">
        <f>UPPER("Week "&amp;IF(ROUNDUP(DAY(tbl_raw_data[[#This Row],[Updated_date]])/7,0)=5,4,ROUNDUP(DAY(tbl_raw_data[[#This Row],[Updated_date]])/7,0)))</f>
        <v>WEEK 1</v>
      </c>
      <c r="N1776" s="57" t="str">
        <f>UPPER(VLOOKUP(tbl_raw_data[[#This Row],[Analyst]],[1]setting!$A$1:$B$15,2,0))</f>
        <v>MERCEDES</v>
      </c>
      <c r="O1776" s="57" t="str">
        <f>UPPER(tbl_raw_data[[#This Row],[Outcome]])</f>
        <v>WITHDRAW</v>
      </c>
      <c r="P1776" s="57" t="str">
        <f>UPPER(tbl_raw_data[[#This Row],[Queue Name]])</f>
        <v>CONSUMER EXISTING</v>
      </c>
      <c r="Q1776" s="57" t="str">
        <f>IF(tbl_raw_data[[#This Row],[time_taken_in_mins]]&lt;=20,"SLA_MET","SLA_NOT_MET")</f>
        <v>SLA_MET</v>
      </c>
    </row>
    <row r="1777" spans="1:17" ht="15" customHeight="1" x14ac:dyDescent="0.25">
      <c r="A1777" s="11" t="s">
        <v>732</v>
      </c>
      <c r="B1777" s="12">
        <v>45144.401469907411</v>
      </c>
      <c r="C1777" s="13">
        <v>45144.404687499999</v>
      </c>
      <c r="D1777" s="14" t="s">
        <v>13</v>
      </c>
      <c r="E1777" s="14" t="s">
        <v>28</v>
      </c>
      <c r="F1777" s="14" t="s">
        <v>14</v>
      </c>
      <c r="G1777" s="111" t="s">
        <v>29</v>
      </c>
      <c r="H17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7" s="48">
        <f>tbl_raw_data[[#This Row],[Date Actioned]]-tbl_raw_data[[#This Row],[Date Tagged]]</f>
        <v>3.2175925880437717E-3</v>
      </c>
      <c r="J1777" s="50">
        <f>HOUR(tbl_raw_data[[#This Row],[time_taken]])*60+MINUTE(tbl_raw_data[[#This Row],[time_taken]])+SECOND(tbl_raw_data[[#This Row],[time_taken]])/60</f>
        <v>4.6333333333333329</v>
      </c>
      <c r="K1777" s="54">
        <f>DATE(YEAR(tbl_raw_data[[#This Row],[Date Actioned]]), MONTH(tbl_raw_data[[#This Row],[Date Actioned]]), DAY(tbl_raw_data[[#This Row],[Date Actioned]]))</f>
        <v>45144</v>
      </c>
      <c r="L1777" s="55" t="str">
        <f>UPPER(TEXT(tbl_raw_data[[#This Row],[Updated_date]],"MMMM"))</f>
        <v>AUGUST</v>
      </c>
      <c r="M1777" s="55" t="str">
        <f>UPPER("Week "&amp;IF(ROUNDUP(DAY(tbl_raw_data[[#This Row],[Updated_date]])/7,0)=5,4,ROUNDUP(DAY(tbl_raw_data[[#This Row],[Updated_date]])/7,0)))</f>
        <v>WEEK 1</v>
      </c>
      <c r="N1777" s="57" t="str">
        <f>UPPER(VLOOKUP(tbl_raw_data[[#This Row],[Analyst]],[1]setting!$A$1:$B$15,2,0))</f>
        <v>HARDIK</v>
      </c>
      <c r="O1777" s="57" t="str">
        <f>UPPER(tbl_raw_data[[#This Row],[Outcome]])</f>
        <v>APPROVE</v>
      </c>
      <c r="P1777" s="57" t="str">
        <f>UPPER(tbl_raw_data[[#This Row],[Queue Name]])</f>
        <v>CONSUMER EXISTING</v>
      </c>
      <c r="Q1777" s="57" t="str">
        <f>IF(tbl_raw_data[[#This Row],[time_taken_in_mins]]&lt;=20,"SLA_MET","SLA_NOT_MET")</f>
        <v>SLA_MET</v>
      </c>
    </row>
    <row r="1778" spans="1:17" ht="15" customHeight="1" x14ac:dyDescent="0.25">
      <c r="A1778" s="22" t="s">
        <v>1273</v>
      </c>
      <c r="B1778" s="6">
        <v>45144.403356481482</v>
      </c>
      <c r="C1778" s="7">
        <v>45144.407442129632</v>
      </c>
      <c r="D1778" s="8" t="s">
        <v>46</v>
      </c>
      <c r="E1778" s="8" t="s">
        <v>28</v>
      </c>
      <c r="F1778" s="8" t="s">
        <v>168</v>
      </c>
      <c r="G1778" s="110" t="s">
        <v>201</v>
      </c>
      <c r="H17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78" s="48">
        <f>tbl_raw_data[[#This Row],[Date Actioned]]-tbl_raw_data[[#This Row],[Date Tagged]]</f>
        <v>4.0856481500668451E-3</v>
      </c>
      <c r="J1778" s="50">
        <f>HOUR(tbl_raw_data[[#This Row],[time_taken]])*60+MINUTE(tbl_raw_data[[#This Row],[time_taken]])+SECOND(tbl_raw_data[[#This Row],[time_taken]])/60</f>
        <v>5.8833333333333329</v>
      </c>
      <c r="K1778" s="54">
        <f>DATE(YEAR(tbl_raw_data[[#This Row],[Date Actioned]]), MONTH(tbl_raw_data[[#This Row],[Date Actioned]]), DAY(tbl_raw_data[[#This Row],[Date Actioned]]))</f>
        <v>45144</v>
      </c>
      <c r="L1778" s="55" t="str">
        <f>UPPER(TEXT(tbl_raw_data[[#This Row],[Updated_date]],"MMMM"))</f>
        <v>AUGUST</v>
      </c>
      <c r="M1778" s="55" t="str">
        <f>UPPER("Week "&amp;IF(ROUNDUP(DAY(tbl_raw_data[[#This Row],[Updated_date]])/7,0)=5,4,ROUNDUP(DAY(tbl_raw_data[[#This Row],[Updated_date]])/7,0)))</f>
        <v>WEEK 1</v>
      </c>
      <c r="N1778" s="57" t="str">
        <f>UPPER(VLOOKUP(tbl_raw_data[[#This Row],[Analyst]],[1]setting!$A$1:$B$15,2,0))</f>
        <v>MERCEDES</v>
      </c>
      <c r="O1778" s="57" t="str">
        <f>UPPER(tbl_raw_data[[#This Row],[Outcome]])</f>
        <v>DECLINE</v>
      </c>
      <c r="P1778" s="57" t="str">
        <f>UPPER(tbl_raw_data[[#This Row],[Queue Name]])</f>
        <v>CONSUMER EXISTING</v>
      </c>
      <c r="Q1778" s="57" t="str">
        <f>IF(tbl_raw_data[[#This Row],[time_taken_in_mins]]&lt;=20,"SLA_MET","SLA_NOT_MET")</f>
        <v>SLA_MET</v>
      </c>
    </row>
    <row r="1779" spans="1:17" ht="15" customHeight="1" x14ac:dyDescent="0.25">
      <c r="A1779" s="5" t="s">
        <v>349</v>
      </c>
      <c r="B1779" s="12">
        <v>45144.41196759259</v>
      </c>
      <c r="C1779" s="13">
        <v>45144.414375</v>
      </c>
      <c r="D1779" s="14" t="s">
        <v>46</v>
      </c>
      <c r="E1779" s="14" t="s">
        <v>28</v>
      </c>
      <c r="F1779" s="14" t="s">
        <v>14</v>
      </c>
      <c r="G1779" s="111" t="s">
        <v>49</v>
      </c>
      <c r="H17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79" s="48">
        <f>tbl_raw_data[[#This Row],[Date Actioned]]-tbl_raw_data[[#This Row],[Date Tagged]]</f>
        <v>2.4074074099189602E-3</v>
      </c>
      <c r="J1779" s="50">
        <f>HOUR(tbl_raw_data[[#This Row],[time_taken]])*60+MINUTE(tbl_raw_data[[#This Row],[time_taken]])+SECOND(tbl_raw_data[[#This Row],[time_taken]])/60</f>
        <v>3.4666666666666668</v>
      </c>
      <c r="K1779" s="54">
        <f>DATE(YEAR(tbl_raw_data[[#This Row],[Date Actioned]]), MONTH(tbl_raw_data[[#This Row],[Date Actioned]]), DAY(tbl_raw_data[[#This Row],[Date Actioned]]))</f>
        <v>45144</v>
      </c>
      <c r="L1779" s="55" t="str">
        <f>UPPER(TEXT(tbl_raw_data[[#This Row],[Updated_date]],"MMMM"))</f>
        <v>AUGUST</v>
      </c>
      <c r="M1779" s="55" t="str">
        <f>UPPER("Week "&amp;IF(ROUNDUP(DAY(tbl_raw_data[[#This Row],[Updated_date]])/7,0)=5,4,ROUNDUP(DAY(tbl_raw_data[[#This Row],[Updated_date]])/7,0)))</f>
        <v>WEEK 1</v>
      </c>
      <c r="N1779" s="57" t="str">
        <f>UPPER(VLOOKUP(tbl_raw_data[[#This Row],[Analyst]],[1]setting!$A$1:$B$15,2,0))</f>
        <v>HARDIK</v>
      </c>
      <c r="O1779" s="57" t="str">
        <f>UPPER(tbl_raw_data[[#This Row],[Outcome]])</f>
        <v>DECLINE</v>
      </c>
      <c r="P1779" s="57" t="str">
        <f>UPPER(tbl_raw_data[[#This Row],[Queue Name]])</f>
        <v>CONSUMER EXISTING</v>
      </c>
      <c r="Q1779" s="57" t="str">
        <f>IF(tbl_raw_data[[#This Row],[time_taken_in_mins]]&lt;=20,"SLA_MET","SLA_NOT_MET")</f>
        <v>SLA_MET</v>
      </c>
    </row>
    <row r="1780" spans="1:17" ht="15" customHeight="1" x14ac:dyDescent="0.25">
      <c r="A1780" s="22" t="s">
        <v>249</v>
      </c>
      <c r="B1780" s="6">
        <v>45144.416527777779</v>
      </c>
      <c r="C1780" s="7">
        <v>45144.418611111112</v>
      </c>
      <c r="D1780" s="8" t="s">
        <v>13</v>
      </c>
      <c r="E1780" s="8" t="s">
        <v>28</v>
      </c>
      <c r="F1780" s="8" t="s">
        <v>14</v>
      </c>
      <c r="G1780" s="110" t="s">
        <v>29</v>
      </c>
      <c r="H17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0" s="48">
        <f>tbl_raw_data[[#This Row],[Date Actioned]]-tbl_raw_data[[#This Row],[Date Tagged]]</f>
        <v>2.0833333328482695E-3</v>
      </c>
      <c r="J1780" s="50">
        <f>HOUR(tbl_raw_data[[#This Row],[time_taken]])*60+MINUTE(tbl_raw_data[[#This Row],[time_taken]])+SECOND(tbl_raw_data[[#This Row],[time_taken]])/60</f>
        <v>3</v>
      </c>
      <c r="K1780" s="54">
        <f>DATE(YEAR(tbl_raw_data[[#This Row],[Date Actioned]]), MONTH(tbl_raw_data[[#This Row],[Date Actioned]]), DAY(tbl_raw_data[[#This Row],[Date Actioned]]))</f>
        <v>45144</v>
      </c>
      <c r="L1780" s="55" t="str">
        <f>UPPER(TEXT(tbl_raw_data[[#This Row],[Updated_date]],"MMMM"))</f>
        <v>AUGUST</v>
      </c>
      <c r="M1780" s="55" t="str">
        <f>UPPER("Week "&amp;IF(ROUNDUP(DAY(tbl_raw_data[[#This Row],[Updated_date]])/7,0)=5,4,ROUNDUP(DAY(tbl_raw_data[[#This Row],[Updated_date]])/7,0)))</f>
        <v>WEEK 1</v>
      </c>
      <c r="N1780" s="57" t="str">
        <f>UPPER(VLOOKUP(tbl_raw_data[[#This Row],[Analyst]],[1]setting!$A$1:$B$15,2,0))</f>
        <v>HARDIK</v>
      </c>
      <c r="O1780" s="57" t="str">
        <f>UPPER(tbl_raw_data[[#This Row],[Outcome]])</f>
        <v>APPROVE</v>
      </c>
      <c r="P1780" s="57" t="str">
        <f>UPPER(tbl_raw_data[[#This Row],[Queue Name]])</f>
        <v>CONSUMER EXISTING</v>
      </c>
      <c r="Q1780" s="57" t="str">
        <f>IF(tbl_raw_data[[#This Row],[time_taken_in_mins]]&lt;=20,"SLA_MET","SLA_NOT_MET")</f>
        <v>SLA_MET</v>
      </c>
    </row>
    <row r="1781" spans="1:17" ht="26.25" x14ac:dyDescent="0.25">
      <c r="A1781" s="5" t="s">
        <v>1255</v>
      </c>
      <c r="B1781" s="6">
        <v>45144.421585648146</v>
      </c>
      <c r="C1781" s="7">
        <v>45144.425636574073</v>
      </c>
      <c r="D1781" s="8" t="s">
        <v>8</v>
      </c>
      <c r="E1781" s="8" t="s">
        <v>28</v>
      </c>
      <c r="F1781" s="8" t="s">
        <v>14</v>
      </c>
      <c r="G1781" s="110" t="s">
        <v>510</v>
      </c>
      <c r="H17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81" s="48">
        <f>tbl_raw_data[[#This Row],[Date Actioned]]-tbl_raw_data[[#This Row],[Date Tagged]]</f>
        <v>4.0509259270038456E-3</v>
      </c>
      <c r="J1781" s="50">
        <f>HOUR(tbl_raw_data[[#This Row],[time_taken]])*60+MINUTE(tbl_raw_data[[#This Row],[time_taken]])+SECOND(tbl_raw_data[[#This Row],[time_taken]])/60</f>
        <v>5.833333333333333</v>
      </c>
      <c r="K1781" s="54">
        <f>DATE(YEAR(tbl_raw_data[[#This Row],[Date Actioned]]), MONTH(tbl_raw_data[[#This Row],[Date Actioned]]), DAY(tbl_raw_data[[#This Row],[Date Actioned]]))</f>
        <v>45144</v>
      </c>
      <c r="L1781" s="55" t="str">
        <f>UPPER(TEXT(tbl_raw_data[[#This Row],[Updated_date]],"MMMM"))</f>
        <v>AUGUST</v>
      </c>
      <c r="M1781" s="55" t="str">
        <f>UPPER("Week "&amp;IF(ROUNDUP(DAY(tbl_raw_data[[#This Row],[Updated_date]])/7,0)=5,4,ROUNDUP(DAY(tbl_raw_data[[#This Row],[Updated_date]])/7,0)))</f>
        <v>WEEK 1</v>
      </c>
      <c r="N1781" s="57" t="str">
        <f>UPPER(VLOOKUP(tbl_raw_data[[#This Row],[Analyst]],[1]setting!$A$1:$B$15,2,0))</f>
        <v>HARDIK</v>
      </c>
      <c r="O1781" s="57" t="str">
        <f>UPPER(tbl_raw_data[[#This Row],[Outcome]])</f>
        <v>WITHDRAW</v>
      </c>
      <c r="P1781" s="57" t="str">
        <f>UPPER(tbl_raw_data[[#This Row],[Queue Name]])</f>
        <v>CONSUMER EXISTING</v>
      </c>
      <c r="Q1781" s="57" t="str">
        <f>IF(tbl_raw_data[[#This Row],[time_taken_in_mins]]&lt;=20,"SLA_MET","SLA_NOT_MET")</f>
        <v>SLA_MET</v>
      </c>
    </row>
    <row r="1782" spans="1:17" ht="15" customHeight="1" x14ac:dyDescent="0.25">
      <c r="A1782" s="5" t="s">
        <v>4744</v>
      </c>
      <c r="B1782" s="12">
        <v>45144.422106481485</v>
      </c>
      <c r="C1782" s="13">
        <v>45144.431076388886</v>
      </c>
      <c r="D1782" s="14" t="s">
        <v>29</v>
      </c>
      <c r="E1782" s="16" t="s">
        <v>41</v>
      </c>
      <c r="F1782" s="14" t="s">
        <v>254</v>
      </c>
      <c r="G1782" s="106"/>
      <c r="H17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2" s="48">
        <f>tbl_raw_data[[#This Row],[Date Actioned]]-tbl_raw_data[[#This Row],[Date Tagged]]</f>
        <v>8.9699074014788494E-3</v>
      </c>
      <c r="J1782" s="50">
        <f>HOUR(tbl_raw_data[[#This Row],[time_taken]])*60+MINUTE(tbl_raw_data[[#This Row],[time_taken]])+SECOND(tbl_raw_data[[#This Row],[time_taken]])/60</f>
        <v>12.916666666666666</v>
      </c>
      <c r="K1782" s="54">
        <f>DATE(YEAR(tbl_raw_data[[#This Row],[Date Actioned]]), MONTH(tbl_raw_data[[#This Row],[Date Actioned]]), DAY(tbl_raw_data[[#This Row],[Date Actioned]]))</f>
        <v>45144</v>
      </c>
      <c r="L1782" s="55" t="str">
        <f>UPPER(TEXT(tbl_raw_data[[#This Row],[Updated_date]],"MMMM"))</f>
        <v>AUGUST</v>
      </c>
      <c r="M1782" s="55" t="str">
        <f>UPPER("Week "&amp;IF(ROUNDUP(DAY(tbl_raw_data[[#This Row],[Updated_date]])/7,0)=5,4,ROUNDUP(DAY(tbl_raw_data[[#This Row],[Updated_date]])/7,0)))</f>
        <v>WEEK 1</v>
      </c>
      <c r="N1782" s="57" t="str">
        <f>UPPER(VLOOKUP(tbl_raw_data[[#This Row],[Analyst]],[1]setting!$A$1:$B$15,2,0))</f>
        <v>FARDIN</v>
      </c>
      <c r="O1782" s="57" t="str">
        <f>UPPER(tbl_raw_data[[#This Row],[Outcome]])</f>
        <v>APPROVE</v>
      </c>
      <c r="P1782" s="57" t="str">
        <f>UPPER(tbl_raw_data[[#This Row],[Queue Name]])</f>
        <v>CONSUMER POST BUREAU</v>
      </c>
      <c r="Q1782" s="57" t="str">
        <f>IF(tbl_raw_data[[#This Row],[time_taken_in_mins]]&lt;=20,"SLA_MET","SLA_NOT_MET")</f>
        <v>SLA_MET</v>
      </c>
    </row>
    <row r="1783" spans="1:17" ht="15" customHeight="1" x14ac:dyDescent="0.25">
      <c r="A1783" s="11" t="s">
        <v>2991</v>
      </c>
      <c r="B1783" s="12">
        <v>45144.423576388886</v>
      </c>
      <c r="C1783" s="13">
        <v>45144.429942129631</v>
      </c>
      <c r="D1783" s="14" t="s">
        <v>8</v>
      </c>
      <c r="E1783" s="14" t="s">
        <v>9</v>
      </c>
      <c r="F1783" s="14" t="s">
        <v>168</v>
      </c>
      <c r="G1783" s="111" t="s">
        <v>2992</v>
      </c>
      <c r="H17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83" s="48">
        <f>tbl_raw_data[[#This Row],[Date Actioned]]-tbl_raw_data[[#This Row],[Date Tagged]]</f>
        <v>6.3657407445134595E-3</v>
      </c>
      <c r="J1783" s="50">
        <f>HOUR(tbl_raw_data[[#This Row],[time_taken]])*60+MINUTE(tbl_raw_data[[#This Row],[time_taken]])+SECOND(tbl_raw_data[[#This Row],[time_taken]])/60</f>
        <v>9.1666666666666661</v>
      </c>
      <c r="K1783" s="54">
        <f>DATE(YEAR(tbl_raw_data[[#This Row],[Date Actioned]]), MONTH(tbl_raw_data[[#This Row],[Date Actioned]]), DAY(tbl_raw_data[[#This Row],[Date Actioned]]))</f>
        <v>45144</v>
      </c>
      <c r="L1783" s="55" t="str">
        <f>UPPER(TEXT(tbl_raw_data[[#This Row],[Updated_date]],"MMMM"))</f>
        <v>AUGUST</v>
      </c>
      <c r="M1783" s="55" t="str">
        <f>UPPER("Week "&amp;IF(ROUNDUP(DAY(tbl_raw_data[[#This Row],[Updated_date]])/7,0)=5,4,ROUNDUP(DAY(tbl_raw_data[[#This Row],[Updated_date]])/7,0)))</f>
        <v>WEEK 1</v>
      </c>
      <c r="N1783" s="57" t="str">
        <f>UPPER(VLOOKUP(tbl_raw_data[[#This Row],[Analyst]],[1]setting!$A$1:$B$15,2,0))</f>
        <v>MERCEDES</v>
      </c>
      <c r="O1783" s="57" t="str">
        <f>UPPER(tbl_raw_data[[#This Row],[Outcome]])</f>
        <v>WITHDRAW</v>
      </c>
      <c r="P1783" s="57" t="str">
        <f>UPPER(tbl_raw_data[[#This Row],[Queue Name]])</f>
        <v>CONSUMER PRE BUREAU</v>
      </c>
      <c r="Q1783" s="57" t="str">
        <f>IF(tbl_raw_data[[#This Row],[time_taken_in_mins]]&lt;=20,"SLA_MET","SLA_NOT_MET")</f>
        <v>SLA_MET</v>
      </c>
    </row>
    <row r="1784" spans="1:17" ht="15" customHeight="1" x14ac:dyDescent="0.25">
      <c r="A1784" s="11" t="s">
        <v>1782</v>
      </c>
      <c r="B1784" s="6">
        <v>45144.423946759256</v>
      </c>
      <c r="C1784" s="7">
        <v>45144.428738425922</v>
      </c>
      <c r="D1784" s="8" t="s">
        <v>46</v>
      </c>
      <c r="E1784" s="8" t="s">
        <v>9</v>
      </c>
      <c r="F1784" s="8" t="s">
        <v>14</v>
      </c>
      <c r="G1784" s="110" t="s">
        <v>260</v>
      </c>
      <c r="H17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4" s="48">
        <f>tbl_raw_data[[#This Row],[Date Actioned]]-tbl_raw_data[[#This Row],[Date Tagged]]</f>
        <v>4.7916666662786156E-3</v>
      </c>
      <c r="J1784" s="50">
        <f>HOUR(tbl_raw_data[[#This Row],[time_taken]])*60+MINUTE(tbl_raw_data[[#This Row],[time_taken]])+SECOND(tbl_raw_data[[#This Row],[time_taken]])/60</f>
        <v>6.9</v>
      </c>
      <c r="K1784" s="54">
        <f>DATE(YEAR(tbl_raw_data[[#This Row],[Date Actioned]]), MONTH(tbl_raw_data[[#This Row],[Date Actioned]]), DAY(tbl_raw_data[[#This Row],[Date Actioned]]))</f>
        <v>45144</v>
      </c>
      <c r="L1784" s="55" t="str">
        <f>UPPER(TEXT(tbl_raw_data[[#This Row],[Updated_date]],"MMMM"))</f>
        <v>AUGUST</v>
      </c>
      <c r="M1784" s="55" t="str">
        <f>UPPER("Week "&amp;IF(ROUNDUP(DAY(tbl_raw_data[[#This Row],[Updated_date]])/7,0)=5,4,ROUNDUP(DAY(tbl_raw_data[[#This Row],[Updated_date]])/7,0)))</f>
        <v>WEEK 1</v>
      </c>
      <c r="N1784" s="57" t="str">
        <f>UPPER(VLOOKUP(tbl_raw_data[[#This Row],[Analyst]],[1]setting!$A$1:$B$15,2,0))</f>
        <v>HARDIK</v>
      </c>
      <c r="O1784" s="57" t="str">
        <f>UPPER(tbl_raw_data[[#This Row],[Outcome]])</f>
        <v>DECLINE</v>
      </c>
      <c r="P1784" s="57" t="str">
        <f>UPPER(tbl_raw_data[[#This Row],[Queue Name]])</f>
        <v>CONSUMER PRE BUREAU</v>
      </c>
      <c r="Q1784" s="57" t="str">
        <f>IF(tbl_raw_data[[#This Row],[time_taken_in_mins]]&lt;=20,"SLA_MET","SLA_NOT_MET")</f>
        <v>SLA_MET</v>
      </c>
    </row>
    <row r="1785" spans="1:17" ht="15" customHeight="1" x14ac:dyDescent="0.25">
      <c r="A1785" s="11" t="s">
        <v>1206</v>
      </c>
      <c r="B1785" s="6">
        <v>45144.425555555557</v>
      </c>
      <c r="C1785" s="7">
        <v>45144.429548611108</v>
      </c>
      <c r="D1785" s="8" t="s">
        <v>29</v>
      </c>
      <c r="E1785" s="10" t="s">
        <v>28</v>
      </c>
      <c r="F1785" s="8" t="s">
        <v>55</v>
      </c>
      <c r="G1785" s="109"/>
      <c r="H17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5" s="48">
        <f>tbl_raw_data[[#This Row],[Date Actioned]]-tbl_raw_data[[#This Row],[Date Tagged]]</f>
        <v>3.9930555503815413E-3</v>
      </c>
      <c r="J1785" s="50">
        <f>HOUR(tbl_raw_data[[#This Row],[time_taken]])*60+MINUTE(tbl_raw_data[[#This Row],[time_taken]])+SECOND(tbl_raw_data[[#This Row],[time_taken]])/60</f>
        <v>5.75</v>
      </c>
      <c r="K1785" s="54">
        <f>DATE(YEAR(tbl_raw_data[[#This Row],[Date Actioned]]), MONTH(tbl_raw_data[[#This Row],[Date Actioned]]), DAY(tbl_raw_data[[#This Row],[Date Actioned]]))</f>
        <v>45144</v>
      </c>
      <c r="L1785" s="55" t="str">
        <f>UPPER(TEXT(tbl_raw_data[[#This Row],[Updated_date]],"MMMM"))</f>
        <v>AUGUST</v>
      </c>
      <c r="M1785" s="55" t="str">
        <f>UPPER("Week "&amp;IF(ROUNDUP(DAY(tbl_raw_data[[#This Row],[Updated_date]])/7,0)=5,4,ROUNDUP(DAY(tbl_raw_data[[#This Row],[Updated_date]])/7,0)))</f>
        <v>WEEK 1</v>
      </c>
      <c r="N1785" s="57" t="str">
        <f>UPPER(VLOOKUP(tbl_raw_data[[#This Row],[Analyst]],[1]setting!$A$1:$B$15,2,0))</f>
        <v>CAMERON</v>
      </c>
      <c r="O1785" s="57" t="str">
        <f>UPPER(tbl_raw_data[[#This Row],[Outcome]])</f>
        <v>APPROVE</v>
      </c>
      <c r="P1785" s="57" t="str">
        <f>UPPER(tbl_raw_data[[#This Row],[Queue Name]])</f>
        <v>CONSUMER EXISTING</v>
      </c>
      <c r="Q1785" s="57" t="str">
        <f>IF(tbl_raw_data[[#This Row],[time_taken_in_mins]]&lt;=20,"SLA_MET","SLA_NOT_MET")</f>
        <v>SLA_MET</v>
      </c>
    </row>
    <row r="1786" spans="1:17" ht="15" customHeight="1" x14ac:dyDescent="0.25">
      <c r="A1786" s="22" t="s">
        <v>812</v>
      </c>
      <c r="B1786" s="12">
        <v>45144.436435185184</v>
      </c>
      <c r="C1786" s="13">
        <v>45144.439791666664</v>
      </c>
      <c r="D1786" s="14" t="s">
        <v>46</v>
      </c>
      <c r="E1786" s="14" t="s">
        <v>28</v>
      </c>
      <c r="F1786" s="14" t="s">
        <v>168</v>
      </c>
      <c r="G1786" s="111" t="s">
        <v>201</v>
      </c>
      <c r="H17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86" s="48">
        <f>tbl_raw_data[[#This Row],[Date Actioned]]-tbl_raw_data[[#This Row],[Date Tagged]]</f>
        <v>3.3564814802957699E-3</v>
      </c>
      <c r="J1786" s="50">
        <f>HOUR(tbl_raw_data[[#This Row],[time_taken]])*60+MINUTE(tbl_raw_data[[#This Row],[time_taken]])+SECOND(tbl_raw_data[[#This Row],[time_taken]])/60</f>
        <v>4.833333333333333</v>
      </c>
      <c r="K1786" s="54">
        <f>DATE(YEAR(tbl_raw_data[[#This Row],[Date Actioned]]), MONTH(tbl_raw_data[[#This Row],[Date Actioned]]), DAY(tbl_raw_data[[#This Row],[Date Actioned]]))</f>
        <v>45144</v>
      </c>
      <c r="L1786" s="55" t="str">
        <f>UPPER(TEXT(tbl_raw_data[[#This Row],[Updated_date]],"MMMM"))</f>
        <v>AUGUST</v>
      </c>
      <c r="M1786" s="55" t="str">
        <f>UPPER("Week "&amp;IF(ROUNDUP(DAY(tbl_raw_data[[#This Row],[Updated_date]])/7,0)=5,4,ROUNDUP(DAY(tbl_raw_data[[#This Row],[Updated_date]])/7,0)))</f>
        <v>WEEK 1</v>
      </c>
      <c r="N1786" s="57" t="str">
        <f>UPPER(VLOOKUP(tbl_raw_data[[#This Row],[Analyst]],[1]setting!$A$1:$B$15,2,0))</f>
        <v>MERCEDES</v>
      </c>
      <c r="O1786" s="57" t="str">
        <f>UPPER(tbl_raw_data[[#This Row],[Outcome]])</f>
        <v>DECLINE</v>
      </c>
      <c r="P1786" s="57" t="str">
        <f>UPPER(tbl_raw_data[[#This Row],[Queue Name]])</f>
        <v>CONSUMER EXISTING</v>
      </c>
      <c r="Q1786" s="57" t="str">
        <f>IF(tbl_raw_data[[#This Row],[time_taken_in_mins]]&lt;=20,"SLA_MET","SLA_NOT_MET")</f>
        <v>SLA_MET</v>
      </c>
    </row>
    <row r="1787" spans="1:17" ht="15" customHeight="1" x14ac:dyDescent="0.25">
      <c r="A1787" s="22" t="s">
        <v>4211</v>
      </c>
      <c r="B1787" s="12">
        <v>45144.443124999998</v>
      </c>
      <c r="C1787" s="13">
        <v>45144.451180555552</v>
      </c>
      <c r="D1787" s="14" t="s">
        <v>29</v>
      </c>
      <c r="E1787" s="16" t="s">
        <v>41</v>
      </c>
      <c r="F1787" s="14" t="s">
        <v>73</v>
      </c>
      <c r="G1787" s="106"/>
      <c r="H17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7" s="48">
        <f>tbl_raw_data[[#This Row],[Date Actioned]]-tbl_raw_data[[#This Row],[Date Tagged]]</f>
        <v>8.0555555541650392E-3</v>
      </c>
      <c r="J1787" s="50">
        <f>HOUR(tbl_raw_data[[#This Row],[time_taken]])*60+MINUTE(tbl_raw_data[[#This Row],[time_taken]])+SECOND(tbl_raw_data[[#This Row],[time_taken]])/60</f>
        <v>11.6</v>
      </c>
      <c r="K1787" s="54">
        <f>DATE(YEAR(tbl_raw_data[[#This Row],[Date Actioned]]), MONTH(tbl_raw_data[[#This Row],[Date Actioned]]), DAY(tbl_raw_data[[#This Row],[Date Actioned]]))</f>
        <v>45144</v>
      </c>
      <c r="L1787" s="55" t="str">
        <f>UPPER(TEXT(tbl_raw_data[[#This Row],[Updated_date]],"MMMM"))</f>
        <v>AUGUST</v>
      </c>
      <c r="M1787" s="55" t="str">
        <f>UPPER("Week "&amp;IF(ROUNDUP(DAY(tbl_raw_data[[#This Row],[Updated_date]])/7,0)=5,4,ROUNDUP(DAY(tbl_raw_data[[#This Row],[Updated_date]])/7,0)))</f>
        <v>WEEK 1</v>
      </c>
      <c r="N1787" s="57" t="str">
        <f>UPPER(VLOOKUP(tbl_raw_data[[#This Row],[Analyst]],[1]setting!$A$1:$B$15,2,0))</f>
        <v>SHAHID</v>
      </c>
      <c r="O1787" s="57" t="str">
        <f>UPPER(tbl_raw_data[[#This Row],[Outcome]])</f>
        <v>APPROVE</v>
      </c>
      <c r="P1787" s="57" t="str">
        <f>UPPER(tbl_raw_data[[#This Row],[Queue Name]])</f>
        <v>CONSUMER POST BUREAU</v>
      </c>
      <c r="Q1787" s="57" t="str">
        <f>IF(tbl_raw_data[[#This Row],[time_taken_in_mins]]&lt;=20,"SLA_MET","SLA_NOT_MET")</f>
        <v>SLA_MET</v>
      </c>
    </row>
    <row r="1788" spans="1:17" ht="15" customHeight="1" x14ac:dyDescent="0.25">
      <c r="A1788" s="5" t="s">
        <v>5517</v>
      </c>
      <c r="B1788" s="6">
        <v>45144.443993055553</v>
      </c>
      <c r="C1788" s="7">
        <v>45144.454699074071</v>
      </c>
      <c r="D1788" s="8" t="s">
        <v>29</v>
      </c>
      <c r="E1788" s="10" t="s">
        <v>41</v>
      </c>
      <c r="F1788" s="8" t="s">
        <v>55</v>
      </c>
      <c r="G1788" s="109"/>
      <c r="H17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8" s="48">
        <f>tbl_raw_data[[#This Row],[Date Actioned]]-tbl_raw_data[[#This Row],[Date Tagged]]</f>
        <v>1.0706018518249039E-2</v>
      </c>
      <c r="J1788" s="50">
        <f>HOUR(tbl_raw_data[[#This Row],[time_taken]])*60+MINUTE(tbl_raw_data[[#This Row],[time_taken]])+SECOND(tbl_raw_data[[#This Row],[time_taken]])/60</f>
        <v>15.416666666666666</v>
      </c>
      <c r="K1788" s="54">
        <f>DATE(YEAR(tbl_raw_data[[#This Row],[Date Actioned]]), MONTH(tbl_raw_data[[#This Row],[Date Actioned]]), DAY(tbl_raw_data[[#This Row],[Date Actioned]]))</f>
        <v>45144</v>
      </c>
      <c r="L1788" s="55" t="str">
        <f>UPPER(TEXT(tbl_raw_data[[#This Row],[Updated_date]],"MMMM"))</f>
        <v>AUGUST</v>
      </c>
      <c r="M1788" s="55" t="str">
        <f>UPPER("Week "&amp;IF(ROUNDUP(DAY(tbl_raw_data[[#This Row],[Updated_date]])/7,0)=5,4,ROUNDUP(DAY(tbl_raw_data[[#This Row],[Updated_date]])/7,0)))</f>
        <v>WEEK 1</v>
      </c>
      <c r="N1788" s="57" t="str">
        <f>UPPER(VLOOKUP(tbl_raw_data[[#This Row],[Analyst]],[1]setting!$A$1:$B$15,2,0))</f>
        <v>CAMERON</v>
      </c>
      <c r="O1788" s="57" t="str">
        <f>UPPER(tbl_raw_data[[#This Row],[Outcome]])</f>
        <v>APPROVE</v>
      </c>
      <c r="P1788" s="57" t="str">
        <f>UPPER(tbl_raw_data[[#This Row],[Queue Name]])</f>
        <v>CONSUMER POST BUREAU</v>
      </c>
      <c r="Q1788" s="57" t="str">
        <f>IF(tbl_raw_data[[#This Row],[time_taken_in_mins]]&lt;=20,"SLA_MET","SLA_NOT_MET")</f>
        <v>SLA_MET</v>
      </c>
    </row>
    <row r="1789" spans="1:17" x14ac:dyDescent="0.25">
      <c r="A1789" s="22" t="s">
        <v>2363</v>
      </c>
      <c r="B1789" s="6">
        <v>45144.447766203702</v>
      </c>
      <c r="C1789" s="7">
        <v>45144.453287037039</v>
      </c>
      <c r="D1789" s="8" t="s">
        <v>8</v>
      </c>
      <c r="E1789" s="8" t="s">
        <v>28</v>
      </c>
      <c r="F1789" s="8" t="s">
        <v>109</v>
      </c>
      <c r="G1789" s="110" t="s">
        <v>15</v>
      </c>
      <c r="H17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89" s="48">
        <f>tbl_raw_data[[#This Row],[Date Actioned]]-tbl_raw_data[[#This Row],[Date Tagged]]</f>
        <v>5.5208333360496908E-3</v>
      </c>
      <c r="J1789" s="50">
        <f>HOUR(tbl_raw_data[[#This Row],[time_taken]])*60+MINUTE(tbl_raw_data[[#This Row],[time_taken]])+SECOND(tbl_raw_data[[#This Row],[time_taken]])/60</f>
        <v>7.95</v>
      </c>
      <c r="K1789" s="54">
        <f>DATE(YEAR(tbl_raw_data[[#This Row],[Date Actioned]]), MONTH(tbl_raw_data[[#This Row],[Date Actioned]]), DAY(tbl_raw_data[[#This Row],[Date Actioned]]))</f>
        <v>45144</v>
      </c>
      <c r="L1789" s="55" t="str">
        <f>UPPER(TEXT(tbl_raw_data[[#This Row],[Updated_date]],"MMMM"))</f>
        <v>AUGUST</v>
      </c>
      <c r="M1789" s="55" t="str">
        <f>UPPER("Week "&amp;IF(ROUNDUP(DAY(tbl_raw_data[[#This Row],[Updated_date]])/7,0)=5,4,ROUNDUP(DAY(tbl_raw_data[[#This Row],[Updated_date]])/7,0)))</f>
        <v>WEEK 1</v>
      </c>
      <c r="N1789" s="57" t="str">
        <f>UPPER(VLOOKUP(tbl_raw_data[[#This Row],[Analyst]],[1]setting!$A$1:$B$15,2,0))</f>
        <v>NAVED</v>
      </c>
      <c r="O1789" s="57" t="str">
        <f>UPPER(tbl_raw_data[[#This Row],[Outcome]])</f>
        <v>WITHDRAW</v>
      </c>
      <c r="P1789" s="57" t="str">
        <f>UPPER(tbl_raw_data[[#This Row],[Queue Name]])</f>
        <v>CONSUMER EXISTING</v>
      </c>
      <c r="Q1789" s="57" t="str">
        <f>IF(tbl_raw_data[[#This Row],[time_taken_in_mins]]&lt;=20,"SLA_MET","SLA_NOT_MET")</f>
        <v>SLA_MET</v>
      </c>
    </row>
    <row r="1790" spans="1:17" ht="15" customHeight="1" x14ac:dyDescent="0.25">
      <c r="A1790" s="5" t="s">
        <v>1598</v>
      </c>
      <c r="B1790" s="12">
        <v>45144.448414351849</v>
      </c>
      <c r="C1790" s="13">
        <v>45144.452997685185</v>
      </c>
      <c r="D1790" s="14" t="s">
        <v>8</v>
      </c>
      <c r="E1790" s="14" t="s">
        <v>9</v>
      </c>
      <c r="F1790" s="14" t="s">
        <v>14</v>
      </c>
      <c r="G1790" s="111" t="s">
        <v>1599</v>
      </c>
      <c r="H17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0" s="48">
        <f>tbl_raw_data[[#This Row],[Date Actioned]]-tbl_raw_data[[#This Row],[Date Tagged]]</f>
        <v>4.5833333351765759E-3</v>
      </c>
      <c r="J1790" s="50">
        <f>HOUR(tbl_raw_data[[#This Row],[time_taken]])*60+MINUTE(tbl_raw_data[[#This Row],[time_taken]])+SECOND(tbl_raw_data[[#This Row],[time_taken]])/60</f>
        <v>6.6</v>
      </c>
      <c r="K1790" s="54">
        <f>DATE(YEAR(tbl_raw_data[[#This Row],[Date Actioned]]), MONTH(tbl_raw_data[[#This Row],[Date Actioned]]), DAY(tbl_raw_data[[#This Row],[Date Actioned]]))</f>
        <v>45144</v>
      </c>
      <c r="L1790" s="55" t="str">
        <f>UPPER(TEXT(tbl_raw_data[[#This Row],[Updated_date]],"MMMM"))</f>
        <v>AUGUST</v>
      </c>
      <c r="M1790" s="55" t="str">
        <f>UPPER("Week "&amp;IF(ROUNDUP(DAY(tbl_raw_data[[#This Row],[Updated_date]])/7,0)=5,4,ROUNDUP(DAY(tbl_raw_data[[#This Row],[Updated_date]])/7,0)))</f>
        <v>WEEK 1</v>
      </c>
      <c r="N1790" s="57" t="str">
        <f>UPPER(VLOOKUP(tbl_raw_data[[#This Row],[Analyst]],[1]setting!$A$1:$B$15,2,0))</f>
        <v>HARDIK</v>
      </c>
      <c r="O1790" s="57" t="str">
        <f>UPPER(tbl_raw_data[[#This Row],[Outcome]])</f>
        <v>WITHDRAW</v>
      </c>
      <c r="P1790" s="57" t="str">
        <f>UPPER(tbl_raw_data[[#This Row],[Queue Name]])</f>
        <v>CONSUMER PRE BUREAU</v>
      </c>
      <c r="Q1790" s="57" t="str">
        <f>IF(tbl_raw_data[[#This Row],[time_taken_in_mins]]&lt;=20,"SLA_MET","SLA_NOT_MET")</f>
        <v>SLA_MET</v>
      </c>
    </row>
    <row r="1791" spans="1:17" ht="15" customHeight="1" x14ac:dyDescent="0.25">
      <c r="A1791" s="11" t="s">
        <v>1672</v>
      </c>
      <c r="B1791" s="12">
        <v>45144.448865740742</v>
      </c>
      <c r="C1791" s="13">
        <v>45144.453506944446</v>
      </c>
      <c r="D1791" s="14" t="s">
        <v>13</v>
      </c>
      <c r="E1791" s="14" t="s">
        <v>9</v>
      </c>
      <c r="F1791" s="14" t="s">
        <v>168</v>
      </c>
      <c r="G1791" s="111" t="s">
        <v>19</v>
      </c>
      <c r="H17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91" s="48">
        <f>tbl_raw_data[[#This Row],[Date Actioned]]-tbl_raw_data[[#This Row],[Date Tagged]]</f>
        <v>4.6412037045229226E-3</v>
      </c>
      <c r="J1791" s="50">
        <f>HOUR(tbl_raw_data[[#This Row],[time_taken]])*60+MINUTE(tbl_raw_data[[#This Row],[time_taken]])+SECOND(tbl_raw_data[[#This Row],[time_taken]])/60</f>
        <v>6.6833333333333336</v>
      </c>
      <c r="K1791" s="54">
        <f>DATE(YEAR(tbl_raw_data[[#This Row],[Date Actioned]]), MONTH(tbl_raw_data[[#This Row],[Date Actioned]]), DAY(tbl_raw_data[[#This Row],[Date Actioned]]))</f>
        <v>45144</v>
      </c>
      <c r="L1791" s="55" t="str">
        <f>UPPER(TEXT(tbl_raw_data[[#This Row],[Updated_date]],"MMMM"))</f>
        <v>AUGUST</v>
      </c>
      <c r="M1791" s="55" t="str">
        <f>UPPER("Week "&amp;IF(ROUNDUP(DAY(tbl_raw_data[[#This Row],[Updated_date]])/7,0)=5,4,ROUNDUP(DAY(tbl_raw_data[[#This Row],[Updated_date]])/7,0)))</f>
        <v>WEEK 1</v>
      </c>
      <c r="N1791" s="57" t="str">
        <f>UPPER(VLOOKUP(tbl_raw_data[[#This Row],[Analyst]],[1]setting!$A$1:$B$15,2,0))</f>
        <v>MERCEDES</v>
      </c>
      <c r="O1791" s="57" t="str">
        <f>UPPER(tbl_raw_data[[#This Row],[Outcome]])</f>
        <v>APPROVE</v>
      </c>
      <c r="P1791" s="57" t="str">
        <f>UPPER(tbl_raw_data[[#This Row],[Queue Name]])</f>
        <v>CONSUMER PRE BUREAU</v>
      </c>
      <c r="Q1791" s="57" t="str">
        <f>IF(tbl_raw_data[[#This Row],[time_taken_in_mins]]&lt;=20,"SLA_MET","SLA_NOT_MET")</f>
        <v>SLA_MET</v>
      </c>
    </row>
    <row r="1792" spans="1:17" ht="15" customHeight="1" x14ac:dyDescent="0.25">
      <c r="A1792" s="22" t="s">
        <v>5034</v>
      </c>
      <c r="B1792" s="6">
        <v>45144.44976851852</v>
      </c>
      <c r="C1792" s="7">
        <v>45144.459328703706</v>
      </c>
      <c r="D1792" s="8" t="s">
        <v>13</v>
      </c>
      <c r="E1792" s="8" t="s">
        <v>28</v>
      </c>
      <c r="F1792" s="8" t="s">
        <v>10</v>
      </c>
      <c r="G1792" s="110" t="s">
        <v>546</v>
      </c>
      <c r="H17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92" s="48">
        <f>tbl_raw_data[[#This Row],[Date Actioned]]-tbl_raw_data[[#This Row],[Date Tagged]]</f>
        <v>9.560185186273884E-3</v>
      </c>
      <c r="J1792" s="50">
        <f>HOUR(tbl_raw_data[[#This Row],[time_taken]])*60+MINUTE(tbl_raw_data[[#This Row],[time_taken]])+SECOND(tbl_raw_data[[#This Row],[time_taken]])/60</f>
        <v>13.766666666666667</v>
      </c>
      <c r="K1792" s="54">
        <f>DATE(YEAR(tbl_raw_data[[#This Row],[Date Actioned]]), MONTH(tbl_raw_data[[#This Row],[Date Actioned]]), DAY(tbl_raw_data[[#This Row],[Date Actioned]]))</f>
        <v>45144</v>
      </c>
      <c r="L1792" s="55" t="str">
        <f>UPPER(TEXT(tbl_raw_data[[#This Row],[Updated_date]],"MMMM"))</f>
        <v>AUGUST</v>
      </c>
      <c r="M1792" s="55" t="str">
        <f>UPPER("Week "&amp;IF(ROUNDUP(DAY(tbl_raw_data[[#This Row],[Updated_date]])/7,0)=5,4,ROUNDUP(DAY(tbl_raw_data[[#This Row],[Updated_date]])/7,0)))</f>
        <v>WEEK 1</v>
      </c>
      <c r="N1792" s="57" t="str">
        <f>UPPER(VLOOKUP(tbl_raw_data[[#This Row],[Analyst]],[1]setting!$A$1:$B$15,2,0))</f>
        <v>SAM</v>
      </c>
      <c r="O1792" s="57" t="str">
        <f>UPPER(tbl_raw_data[[#This Row],[Outcome]])</f>
        <v>APPROVE</v>
      </c>
      <c r="P1792" s="57" t="str">
        <f>UPPER(tbl_raw_data[[#This Row],[Queue Name]])</f>
        <v>CONSUMER EXISTING</v>
      </c>
      <c r="Q1792" s="57" t="str">
        <f>IF(tbl_raw_data[[#This Row],[time_taken_in_mins]]&lt;=20,"SLA_MET","SLA_NOT_MET")</f>
        <v>SLA_MET</v>
      </c>
    </row>
    <row r="1793" spans="1:17" x14ac:dyDescent="0.25">
      <c r="A1793" s="11" t="s">
        <v>1636</v>
      </c>
      <c r="B1793" s="6">
        <v>45144.452280092592</v>
      </c>
      <c r="C1793" s="7">
        <v>45144.456886574073</v>
      </c>
      <c r="D1793" s="8" t="s">
        <v>8</v>
      </c>
      <c r="E1793" s="8" t="s">
        <v>28</v>
      </c>
      <c r="F1793" s="8" t="s">
        <v>73</v>
      </c>
      <c r="G1793" s="110" t="s">
        <v>172</v>
      </c>
      <c r="H17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793" s="48">
        <f>tbl_raw_data[[#This Row],[Date Actioned]]-tbl_raw_data[[#This Row],[Date Tagged]]</f>
        <v>4.6064814814599231E-3</v>
      </c>
      <c r="J1793" s="50">
        <f>HOUR(tbl_raw_data[[#This Row],[time_taken]])*60+MINUTE(tbl_raw_data[[#This Row],[time_taken]])+SECOND(tbl_raw_data[[#This Row],[time_taken]])/60</f>
        <v>6.6333333333333329</v>
      </c>
      <c r="K1793" s="54">
        <f>DATE(YEAR(tbl_raw_data[[#This Row],[Date Actioned]]), MONTH(tbl_raw_data[[#This Row],[Date Actioned]]), DAY(tbl_raw_data[[#This Row],[Date Actioned]]))</f>
        <v>45144</v>
      </c>
      <c r="L1793" s="55" t="str">
        <f>UPPER(TEXT(tbl_raw_data[[#This Row],[Updated_date]],"MMMM"))</f>
        <v>AUGUST</v>
      </c>
      <c r="M1793" s="55" t="str">
        <f>UPPER("Week "&amp;IF(ROUNDUP(DAY(tbl_raw_data[[#This Row],[Updated_date]])/7,0)=5,4,ROUNDUP(DAY(tbl_raw_data[[#This Row],[Updated_date]])/7,0)))</f>
        <v>WEEK 1</v>
      </c>
      <c r="N1793" s="57" t="str">
        <f>UPPER(VLOOKUP(tbl_raw_data[[#This Row],[Analyst]],[1]setting!$A$1:$B$15,2,0))</f>
        <v>SHAHID</v>
      </c>
      <c r="O1793" s="57" t="str">
        <f>UPPER(tbl_raw_data[[#This Row],[Outcome]])</f>
        <v>WITHDRAW</v>
      </c>
      <c r="P1793" s="57" t="str">
        <f>UPPER(tbl_raw_data[[#This Row],[Queue Name]])</f>
        <v>CONSUMER EXISTING</v>
      </c>
      <c r="Q1793" s="57" t="str">
        <f>IF(tbl_raw_data[[#This Row],[time_taken_in_mins]]&lt;=20,"SLA_MET","SLA_NOT_MET")</f>
        <v>SLA_MET</v>
      </c>
    </row>
    <row r="1794" spans="1:17" ht="15" customHeight="1" x14ac:dyDescent="0.25">
      <c r="A1794" s="5" t="s">
        <v>1954</v>
      </c>
      <c r="B1794" s="12">
        <v>45144.457060185188</v>
      </c>
      <c r="C1794" s="13">
        <v>45144.462071759262</v>
      </c>
      <c r="D1794" s="14" t="s">
        <v>29</v>
      </c>
      <c r="E1794" s="16" t="s">
        <v>28</v>
      </c>
      <c r="F1794" s="14" t="s">
        <v>73</v>
      </c>
      <c r="G1794" s="106"/>
      <c r="H17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94" s="48">
        <f>tbl_raw_data[[#This Row],[Date Actioned]]-tbl_raw_data[[#This Row],[Date Tagged]]</f>
        <v>5.0115740741603076E-3</v>
      </c>
      <c r="J1794" s="50">
        <f>HOUR(tbl_raw_data[[#This Row],[time_taken]])*60+MINUTE(tbl_raw_data[[#This Row],[time_taken]])+SECOND(tbl_raw_data[[#This Row],[time_taken]])/60</f>
        <v>7.2166666666666668</v>
      </c>
      <c r="K1794" s="54">
        <f>DATE(YEAR(tbl_raw_data[[#This Row],[Date Actioned]]), MONTH(tbl_raw_data[[#This Row],[Date Actioned]]), DAY(tbl_raw_data[[#This Row],[Date Actioned]]))</f>
        <v>45144</v>
      </c>
      <c r="L1794" s="55" t="str">
        <f>UPPER(TEXT(tbl_raw_data[[#This Row],[Updated_date]],"MMMM"))</f>
        <v>AUGUST</v>
      </c>
      <c r="M1794" s="55" t="str">
        <f>UPPER("Week "&amp;IF(ROUNDUP(DAY(tbl_raw_data[[#This Row],[Updated_date]])/7,0)=5,4,ROUNDUP(DAY(tbl_raw_data[[#This Row],[Updated_date]])/7,0)))</f>
        <v>WEEK 1</v>
      </c>
      <c r="N1794" s="57" t="str">
        <f>UPPER(VLOOKUP(tbl_raw_data[[#This Row],[Analyst]],[1]setting!$A$1:$B$15,2,0))</f>
        <v>SHAHID</v>
      </c>
      <c r="O1794" s="57" t="str">
        <f>UPPER(tbl_raw_data[[#This Row],[Outcome]])</f>
        <v>APPROVE</v>
      </c>
      <c r="P1794" s="57" t="str">
        <f>UPPER(tbl_raw_data[[#This Row],[Queue Name]])</f>
        <v>CONSUMER EXISTING</v>
      </c>
      <c r="Q1794" s="57" t="str">
        <f>IF(tbl_raw_data[[#This Row],[time_taken_in_mins]]&lt;=20,"SLA_MET","SLA_NOT_MET")</f>
        <v>SLA_MET</v>
      </c>
    </row>
    <row r="1795" spans="1:17" ht="15" customHeight="1" x14ac:dyDescent="0.25">
      <c r="A1795" s="11" t="s">
        <v>1340</v>
      </c>
      <c r="B1795" s="6">
        <v>45144.460601851853</v>
      </c>
      <c r="C1795" s="7">
        <v>45144.464780092596</v>
      </c>
      <c r="D1795" s="8" t="s">
        <v>13</v>
      </c>
      <c r="E1795" s="8" t="s">
        <v>28</v>
      </c>
      <c r="F1795" s="8" t="s">
        <v>109</v>
      </c>
      <c r="G1795" s="110" t="s">
        <v>67</v>
      </c>
      <c r="H17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795" s="48">
        <f>tbl_raw_data[[#This Row],[Date Actioned]]-tbl_raw_data[[#This Row],[Date Tagged]]</f>
        <v>4.1782407424761914E-3</v>
      </c>
      <c r="J1795" s="50">
        <f>HOUR(tbl_raw_data[[#This Row],[time_taken]])*60+MINUTE(tbl_raw_data[[#This Row],[time_taken]])+SECOND(tbl_raw_data[[#This Row],[time_taken]])/60</f>
        <v>6.0166666666666666</v>
      </c>
      <c r="K1795" s="54">
        <f>DATE(YEAR(tbl_raw_data[[#This Row],[Date Actioned]]), MONTH(tbl_raw_data[[#This Row],[Date Actioned]]), DAY(tbl_raw_data[[#This Row],[Date Actioned]]))</f>
        <v>45144</v>
      </c>
      <c r="L1795" s="55" t="str">
        <f>UPPER(TEXT(tbl_raw_data[[#This Row],[Updated_date]],"MMMM"))</f>
        <v>AUGUST</v>
      </c>
      <c r="M1795" s="55" t="str">
        <f>UPPER("Week "&amp;IF(ROUNDUP(DAY(tbl_raw_data[[#This Row],[Updated_date]])/7,0)=5,4,ROUNDUP(DAY(tbl_raw_data[[#This Row],[Updated_date]])/7,0)))</f>
        <v>WEEK 1</v>
      </c>
      <c r="N1795" s="57" t="str">
        <f>UPPER(VLOOKUP(tbl_raw_data[[#This Row],[Analyst]],[1]setting!$A$1:$B$15,2,0))</f>
        <v>NAVED</v>
      </c>
      <c r="O1795" s="57" t="str">
        <f>UPPER(tbl_raw_data[[#This Row],[Outcome]])</f>
        <v>APPROVE</v>
      </c>
      <c r="P1795" s="57" t="str">
        <f>UPPER(tbl_raw_data[[#This Row],[Queue Name]])</f>
        <v>CONSUMER EXISTING</v>
      </c>
      <c r="Q1795" s="57" t="str">
        <f>IF(tbl_raw_data[[#This Row],[time_taken_in_mins]]&lt;=20,"SLA_MET","SLA_NOT_MET")</f>
        <v>SLA_MET</v>
      </c>
    </row>
    <row r="1796" spans="1:17" ht="15" customHeight="1" x14ac:dyDescent="0.25">
      <c r="A1796" s="22" t="s">
        <v>3479</v>
      </c>
      <c r="B1796" s="12">
        <v>45144.461365740739</v>
      </c>
      <c r="C1796" s="13">
        <v>45144.468368055554</v>
      </c>
      <c r="D1796" s="14" t="s">
        <v>8</v>
      </c>
      <c r="E1796" s="14" t="s">
        <v>9</v>
      </c>
      <c r="F1796" s="14" t="s">
        <v>455</v>
      </c>
      <c r="G1796" s="111" t="s">
        <v>11</v>
      </c>
      <c r="H17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6" s="48">
        <f>tbl_raw_data[[#This Row],[Date Actioned]]-tbl_raw_data[[#This Row],[Date Tagged]]</f>
        <v>7.0023148145992309E-3</v>
      </c>
      <c r="J1796" s="50">
        <f>HOUR(tbl_raw_data[[#This Row],[time_taken]])*60+MINUTE(tbl_raw_data[[#This Row],[time_taken]])+SECOND(tbl_raw_data[[#This Row],[time_taken]])/60</f>
        <v>10.083333333333334</v>
      </c>
      <c r="K1796" s="54">
        <f>DATE(YEAR(tbl_raw_data[[#This Row],[Date Actioned]]), MONTH(tbl_raw_data[[#This Row],[Date Actioned]]), DAY(tbl_raw_data[[#This Row],[Date Actioned]]))</f>
        <v>45144</v>
      </c>
      <c r="L1796" s="55" t="str">
        <f>UPPER(TEXT(tbl_raw_data[[#This Row],[Updated_date]],"MMMM"))</f>
        <v>AUGUST</v>
      </c>
      <c r="M1796" s="55" t="str">
        <f>UPPER("Week "&amp;IF(ROUNDUP(DAY(tbl_raw_data[[#This Row],[Updated_date]])/7,0)=5,4,ROUNDUP(DAY(tbl_raw_data[[#This Row],[Updated_date]])/7,0)))</f>
        <v>WEEK 1</v>
      </c>
      <c r="N1796" s="57" t="str">
        <f>UPPER(VLOOKUP(tbl_raw_data[[#This Row],[Analyst]],[1]setting!$A$1:$B$15,2,0))</f>
        <v>ROHAN</v>
      </c>
      <c r="O1796" s="57" t="str">
        <f>UPPER(tbl_raw_data[[#This Row],[Outcome]])</f>
        <v>WITHDRAW</v>
      </c>
      <c r="P1796" s="57" t="str">
        <f>UPPER(tbl_raw_data[[#This Row],[Queue Name]])</f>
        <v>CONSUMER PRE BUREAU</v>
      </c>
      <c r="Q1796" s="57" t="str">
        <f>IF(tbl_raw_data[[#This Row],[time_taken_in_mins]]&lt;=20,"SLA_MET","SLA_NOT_MET")</f>
        <v>SLA_MET</v>
      </c>
    </row>
    <row r="1797" spans="1:17" ht="26.25" x14ac:dyDescent="0.25">
      <c r="A1797" s="5" t="s">
        <v>4795</v>
      </c>
      <c r="B1797" s="6">
        <v>45144.462858796294</v>
      </c>
      <c r="C1797" s="7">
        <v>45144.471898148149</v>
      </c>
      <c r="D1797" s="8" t="s">
        <v>8</v>
      </c>
      <c r="E1797" s="8" t="s">
        <v>28</v>
      </c>
      <c r="F1797" s="8" t="s">
        <v>10</v>
      </c>
      <c r="G1797" s="110" t="s">
        <v>1953</v>
      </c>
      <c r="H17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797" s="48">
        <f>tbl_raw_data[[#This Row],[Date Actioned]]-tbl_raw_data[[#This Row],[Date Tagged]]</f>
        <v>9.0393518548808061E-3</v>
      </c>
      <c r="J1797" s="50">
        <f>HOUR(tbl_raw_data[[#This Row],[time_taken]])*60+MINUTE(tbl_raw_data[[#This Row],[time_taken]])+SECOND(tbl_raw_data[[#This Row],[time_taken]])/60</f>
        <v>13.016666666666667</v>
      </c>
      <c r="K1797" s="54">
        <f>DATE(YEAR(tbl_raw_data[[#This Row],[Date Actioned]]), MONTH(tbl_raw_data[[#This Row],[Date Actioned]]), DAY(tbl_raw_data[[#This Row],[Date Actioned]]))</f>
        <v>45144</v>
      </c>
      <c r="L1797" s="55" t="str">
        <f>UPPER(TEXT(tbl_raw_data[[#This Row],[Updated_date]],"MMMM"))</f>
        <v>AUGUST</v>
      </c>
      <c r="M1797" s="55" t="str">
        <f>UPPER("Week "&amp;IF(ROUNDUP(DAY(tbl_raw_data[[#This Row],[Updated_date]])/7,0)=5,4,ROUNDUP(DAY(tbl_raw_data[[#This Row],[Updated_date]])/7,0)))</f>
        <v>WEEK 1</v>
      </c>
      <c r="N1797" s="57" t="str">
        <f>UPPER(VLOOKUP(tbl_raw_data[[#This Row],[Analyst]],[1]setting!$A$1:$B$15,2,0))</f>
        <v>SAM</v>
      </c>
      <c r="O1797" s="57" t="str">
        <f>UPPER(tbl_raw_data[[#This Row],[Outcome]])</f>
        <v>WITHDRAW</v>
      </c>
      <c r="P1797" s="57" t="str">
        <f>UPPER(tbl_raw_data[[#This Row],[Queue Name]])</f>
        <v>CONSUMER EXISTING</v>
      </c>
      <c r="Q1797" s="57" t="str">
        <f>IF(tbl_raw_data[[#This Row],[time_taken_in_mins]]&lt;=20,"SLA_MET","SLA_NOT_MET")</f>
        <v>SLA_MET</v>
      </c>
    </row>
    <row r="1798" spans="1:17" ht="15" customHeight="1" x14ac:dyDescent="0.25">
      <c r="A1798" s="22" t="s">
        <v>2693</v>
      </c>
      <c r="B1798" s="12">
        <v>45144.463842592595</v>
      </c>
      <c r="C1798" s="13">
        <v>45144.46974537037</v>
      </c>
      <c r="D1798" s="14" t="s">
        <v>29</v>
      </c>
      <c r="E1798" s="16" t="s">
        <v>28</v>
      </c>
      <c r="F1798" s="14" t="s">
        <v>73</v>
      </c>
      <c r="G1798" s="106"/>
      <c r="H17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98" s="48">
        <f>tbl_raw_data[[#This Row],[Date Actioned]]-tbl_raw_data[[#This Row],[Date Tagged]]</f>
        <v>5.9027777751907706E-3</v>
      </c>
      <c r="J1798" s="50">
        <f>HOUR(tbl_raw_data[[#This Row],[time_taken]])*60+MINUTE(tbl_raw_data[[#This Row],[time_taken]])+SECOND(tbl_raw_data[[#This Row],[time_taken]])/60</f>
        <v>8.5</v>
      </c>
      <c r="K1798" s="54">
        <f>DATE(YEAR(tbl_raw_data[[#This Row],[Date Actioned]]), MONTH(tbl_raw_data[[#This Row],[Date Actioned]]), DAY(tbl_raw_data[[#This Row],[Date Actioned]]))</f>
        <v>45144</v>
      </c>
      <c r="L1798" s="55" t="str">
        <f>UPPER(TEXT(tbl_raw_data[[#This Row],[Updated_date]],"MMMM"))</f>
        <v>AUGUST</v>
      </c>
      <c r="M1798" s="55" t="str">
        <f>UPPER("Week "&amp;IF(ROUNDUP(DAY(tbl_raw_data[[#This Row],[Updated_date]])/7,0)=5,4,ROUNDUP(DAY(tbl_raw_data[[#This Row],[Updated_date]])/7,0)))</f>
        <v>WEEK 1</v>
      </c>
      <c r="N1798" s="57" t="str">
        <f>UPPER(VLOOKUP(tbl_raw_data[[#This Row],[Analyst]],[1]setting!$A$1:$B$15,2,0))</f>
        <v>SHAHID</v>
      </c>
      <c r="O1798" s="57" t="str">
        <f>UPPER(tbl_raw_data[[#This Row],[Outcome]])</f>
        <v>APPROVE</v>
      </c>
      <c r="P1798" s="57" t="str">
        <f>UPPER(tbl_raw_data[[#This Row],[Queue Name]])</f>
        <v>CONSUMER EXISTING</v>
      </c>
      <c r="Q1798" s="57" t="str">
        <f>IF(tbl_raw_data[[#This Row],[time_taken_in_mins]]&lt;=20,"SLA_MET","SLA_NOT_MET")</f>
        <v>SLA_MET</v>
      </c>
    </row>
    <row r="1799" spans="1:17" ht="15" customHeight="1" x14ac:dyDescent="0.25">
      <c r="A1799" s="11" t="s">
        <v>3694</v>
      </c>
      <c r="B1799" s="12">
        <v>45144.466249999998</v>
      </c>
      <c r="C1799" s="13">
        <v>45144.473541666666</v>
      </c>
      <c r="D1799" s="14" t="s">
        <v>40</v>
      </c>
      <c r="E1799" s="16" t="s">
        <v>41</v>
      </c>
      <c r="F1799" s="14" t="s">
        <v>55</v>
      </c>
      <c r="G1799" s="106"/>
      <c r="H17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799" s="48">
        <f>tbl_raw_data[[#This Row],[Date Actioned]]-tbl_raw_data[[#This Row],[Date Tagged]]</f>
        <v>7.291666668606922E-3</v>
      </c>
      <c r="J1799" s="50">
        <f>HOUR(tbl_raw_data[[#This Row],[time_taken]])*60+MINUTE(tbl_raw_data[[#This Row],[time_taken]])+SECOND(tbl_raw_data[[#This Row],[time_taken]])/60</f>
        <v>10.5</v>
      </c>
      <c r="K1799" s="54">
        <f>DATE(YEAR(tbl_raw_data[[#This Row],[Date Actioned]]), MONTH(tbl_raw_data[[#This Row],[Date Actioned]]), DAY(tbl_raw_data[[#This Row],[Date Actioned]]))</f>
        <v>45144</v>
      </c>
      <c r="L1799" s="55" t="str">
        <f>UPPER(TEXT(tbl_raw_data[[#This Row],[Updated_date]],"MMMM"))</f>
        <v>AUGUST</v>
      </c>
      <c r="M1799" s="55" t="str">
        <f>UPPER("Week "&amp;IF(ROUNDUP(DAY(tbl_raw_data[[#This Row],[Updated_date]])/7,0)=5,4,ROUNDUP(DAY(tbl_raw_data[[#This Row],[Updated_date]])/7,0)))</f>
        <v>WEEK 1</v>
      </c>
      <c r="N1799" s="57" t="str">
        <f>UPPER(VLOOKUP(tbl_raw_data[[#This Row],[Analyst]],[1]setting!$A$1:$B$15,2,0))</f>
        <v>CAMERON</v>
      </c>
      <c r="O1799" s="57" t="str">
        <f>UPPER(tbl_raw_data[[#This Row],[Outcome]])</f>
        <v>WITHDRAW</v>
      </c>
      <c r="P1799" s="57" t="str">
        <f>UPPER(tbl_raw_data[[#This Row],[Queue Name]])</f>
        <v>CONSUMER POST BUREAU</v>
      </c>
      <c r="Q1799" s="57" t="str">
        <f>IF(tbl_raw_data[[#This Row],[time_taken_in_mins]]&lt;=20,"SLA_MET","SLA_NOT_MET")</f>
        <v>SLA_MET</v>
      </c>
    </row>
    <row r="1800" spans="1:17" ht="15" customHeight="1" x14ac:dyDescent="0.25">
      <c r="A1800" s="22" t="s">
        <v>2960</v>
      </c>
      <c r="B1800" s="6">
        <v>45144.466678240744</v>
      </c>
      <c r="C1800" s="7">
        <v>45144.472997685189</v>
      </c>
      <c r="D1800" s="8" t="s">
        <v>8</v>
      </c>
      <c r="E1800" s="8" t="s">
        <v>41</v>
      </c>
      <c r="F1800" s="8" t="s">
        <v>109</v>
      </c>
      <c r="G1800" s="110" t="s">
        <v>2961</v>
      </c>
      <c r="H18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00" s="48">
        <f>tbl_raw_data[[#This Row],[Date Actioned]]-tbl_raw_data[[#This Row],[Date Tagged]]</f>
        <v>6.3194444446708076E-3</v>
      </c>
      <c r="J1800" s="50">
        <f>HOUR(tbl_raw_data[[#This Row],[time_taken]])*60+MINUTE(tbl_raw_data[[#This Row],[time_taken]])+SECOND(tbl_raw_data[[#This Row],[time_taken]])/60</f>
        <v>9.1</v>
      </c>
      <c r="K1800" s="54">
        <f>DATE(YEAR(tbl_raw_data[[#This Row],[Date Actioned]]), MONTH(tbl_raw_data[[#This Row],[Date Actioned]]), DAY(tbl_raw_data[[#This Row],[Date Actioned]]))</f>
        <v>45144</v>
      </c>
      <c r="L1800" s="55" t="str">
        <f>UPPER(TEXT(tbl_raw_data[[#This Row],[Updated_date]],"MMMM"))</f>
        <v>AUGUST</v>
      </c>
      <c r="M1800" s="55" t="str">
        <f>UPPER("Week "&amp;IF(ROUNDUP(DAY(tbl_raw_data[[#This Row],[Updated_date]])/7,0)=5,4,ROUNDUP(DAY(tbl_raw_data[[#This Row],[Updated_date]])/7,0)))</f>
        <v>WEEK 1</v>
      </c>
      <c r="N1800" s="57" t="str">
        <f>UPPER(VLOOKUP(tbl_raw_data[[#This Row],[Analyst]],[1]setting!$A$1:$B$15,2,0))</f>
        <v>NAVED</v>
      </c>
      <c r="O1800" s="57" t="str">
        <f>UPPER(tbl_raw_data[[#This Row],[Outcome]])</f>
        <v>WITHDRAW</v>
      </c>
      <c r="P1800" s="57" t="str">
        <f>UPPER(tbl_raw_data[[#This Row],[Queue Name]])</f>
        <v>CONSUMER POST BUREAU</v>
      </c>
      <c r="Q1800" s="57" t="str">
        <f>IF(tbl_raw_data[[#This Row],[time_taken_in_mins]]&lt;=20,"SLA_MET","SLA_NOT_MET")</f>
        <v>SLA_MET</v>
      </c>
    </row>
    <row r="1801" spans="1:17" ht="15" customHeight="1" x14ac:dyDescent="0.25">
      <c r="A1801" s="5" t="s">
        <v>4658</v>
      </c>
      <c r="B1801" s="6">
        <v>45144.467222222222</v>
      </c>
      <c r="C1801" s="7">
        <v>45144.476041666669</v>
      </c>
      <c r="D1801" s="8" t="s">
        <v>29</v>
      </c>
      <c r="E1801" s="10" t="s">
        <v>28</v>
      </c>
      <c r="F1801" s="8" t="s">
        <v>254</v>
      </c>
      <c r="G1801" s="109"/>
      <c r="H18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01" s="48">
        <f>tbl_raw_data[[#This Row],[Date Actioned]]-tbl_raw_data[[#This Row],[Date Tagged]]</f>
        <v>8.819444446999114E-3</v>
      </c>
      <c r="J1801" s="50">
        <f>HOUR(tbl_raw_data[[#This Row],[time_taken]])*60+MINUTE(tbl_raw_data[[#This Row],[time_taken]])+SECOND(tbl_raw_data[[#This Row],[time_taken]])/60</f>
        <v>12.7</v>
      </c>
      <c r="K1801" s="54">
        <f>DATE(YEAR(tbl_raw_data[[#This Row],[Date Actioned]]), MONTH(tbl_raw_data[[#This Row],[Date Actioned]]), DAY(tbl_raw_data[[#This Row],[Date Actioned]]))</f>
        <v>45144</v>
      </c>
      <c r="L1801" s="55" t="str">
        <f>UPPER(TEXT(tbl_raw_data[[#This Row],[Updated_date]],"MMMM"))</f>
        <v>AUGUST</v>
      </c>
      <c r="M1801" s="55" t="str">
        <f>UPPER("Week "&amp;IF(ROUNDUP(DAY(tbl_raw_data[[#This Row],[Updated_date]])/7,0)=5,4,ROUNDUP(DAY(tbl_raw_data[[#This Row],[Updated_date]])/7,0)))</f>
        <v>WEEK 1</v>
      </c>
      <c r="N1801" s="57" t="str">
        <f>UPPER(VLOOKUP(tbl_raw_data[[#This Row],[Analyst]],[1]setting!$A$1:$B$15,2,0))</f>
        <v>FARDIN</v>
      </c>
      <c r="O1801" s="57" t="str">
        <f>UPPER(tbl_raw_data[[#This Row],[Outcome]])</f>
        <v>APPROVE</v>
      </c>
      <c r="P1801" s="57" t="str">
        <f>UPPER(tbl_raw_data[[#This Row],[Queue Name]])</f>
        <v>CONSUMER EXISTING</v>
      </c>
      <c r="Q1801" s="57" t="str">
        <f>IF(tbl_raw_data[[#This Row],[time_taken_in_mins]]&lt;=20,"SLA_MET","SLA_NOT_MET")</f>
        <v>SLA_MET</v>
      </c>
    </row>
    <row r="1802" spans="1:17" ht="15" customHeight="1" x14ac:dyDescent="0.25">
      <c r="A1802" s="11" t="s">
        <v>1558</v>
      </c>
      <c r="B1802" s="12">
        <v>45144.4684837963</v>
      </c>
      <c r="C1802" s="13">
        <v>45144.472997685189</v>
      </c>
      <c r="D1802" s="14" t="s">
        <v>29</v>
      </c>
      <c r="E1802" s="16" t="s">
        <v>28</v>
      </c>
      <c r="F1802" s="14" t="s">
        <v>73</v>
      </c>
      <c r="G1802" s="106"/>
      <c r="H18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02" s="48">
        <f>tbl_raw_data[[#This Row],[Date Actioned]]-tbl_raw_data[[#This Row],[Date Tagged]]</f>
        <v>4.5138888890505768E-3</v>
      </c>
      <c r="J1802" s="50">
        <f>HOUR(tbl_raw_data[[#This Row],[time_taken]])*60+MINUTE(tbl_raw_data[[#This Row],[time_taken]])+SECOND(tbl_raw_data[[#This Row],[time_taken]])/60</f>
        <v>6.5</v>
      </c>
      <c r="K1802" s="54">
        <f>DATE(YEAR(tbl_raw_data[[#This Row],[Date Actioned]]), MONTH(tbl_raw_data[[#This Row],[Date Actioned]]), DAY(tbl_raw_data[[#This Row],[Date Actioned]]))</f>
        <v>45144</v>
      </c>
      <c r="L1802" s="55" t="str">
        <f>UPPER(TEXT(tbl_raw_data[[#This Row],[Updated_date]],"MMMM"))</f>
        <v>AUGUST</v>
      </c>
      <c r="M1802" s="55" t="str">
        <f>UPPER("Week "&amp;IF(ROUNDUP(DAY(tbl_raw_data[[#This Row],[Updated_date]])/7,0)=5,4,ROUNDUP(DAY(tbl_raw_data[[#This Row],[Updated_date]])/7,0)))</f>
        <v>WEEK 1</v>
      </c>
      <c r="N1802" s="57" t="str">
        <f>UPPER(VLOOKUP(tbl_raw_data[[#This Row],[Analyst]],[1]setting!$A$1:$B$15,2,0))</f>
        <v>SHAHID</v>
      </c>
      <c r="O1802" s="57" t="str">
        <f>UPPER(tbl_raw_data[[#This Row],[Outcome]])</f>
        <v>APPROVE</v>
      </c>
      <c r="P1802" s="57" t="str">
        <f>UPPER(tbl_raw_data[[#This Row],[Queue Name]])</f>
        <v>CONSUMER EXISTING</v>
      </c>
      <c r="Q1802" s="57" t="str">
        <f>IF(tbl_raw_data[[#This Row],[time_taken_in_mins]]&lt;=20,"SLA_MET","SLA_NOT_MET")</f>
        <v>SLA_MET</v>
      </c>
    </row>
    <row r="1803" spans="1:17" ht="26.25" x14ac:dyDescent="0.25">
      <c r="A1803" s="5" t="s">
        <v>1785</v>
      </c>
      <c r="B1803" s="12">
        <v>45144.475636574076</v>
      </c>
      <c r="C1803" s="13">
        <v>45144.480439814812</v>
      </c>
      <c r="D1803" s="14" t="s">
        <v>8</v>
      </c>
      <c r="E1803" s="14" t="s">
        <v>28</v>
      </c>
      <c r="F1803" s="14" t="s">
        <v>86</v>
      </c>
      <c r="G1803" s="111" t="s">
        <v>1786</v>
      </c>
      <c r="H18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03" s="48">
        <f>tbl_raw_data[[#This Row],[Date Actioned]]-tbl_raw_data[[#This Row],[Date Tagged]]</f>
        <v>4.8032407357823104E-3</v>
      </c>
      <c r="J1803" s="50">
        <f>HOUR(tbl_raw_data[[#This Row],[time_taken]])*60+MINUTE(tbl_raw_data[[#This Row],[time_taken]])+SECOND(tbl_raw_data[[#This Row],[time_taken]])/60</f>
        <v>6.916666666666667</v>
      </c>
      <c r="K1803" s="54">
        <f>DATE(YEAR(tbl_raw_data[[#This Row],[Date Actioned]]), MONTH(tbl_raw_data[[#This Row],[Date Actioned]]), DAY(tbl_raw_data[[#This Row],[Date Actioned]]))</f>
        <v>45144</v>
      </c>
      <c r="L1803" s="55" t="str">
        <f>UPPER(TEXT(tbl_raw_data[[#This Row],[Updated_date]],"MMMM"))</f>
        <v>AUGUST</v>
      </c>
      <c r="M1803" s="55" t="str">
        <f>UPPER("Week "&amp;IF(ROUNDUP(DAY(tbl_raw_data[[#This Row],[Updated_date]])/7,0)=5,4,ROUNDUP(DAY(tbl_raw_data[[#This Row],[Updated_date]])/7,0)))</f>
        <v>WEEK 1</v>
      </c>
      <c r="N1803" s="57" t="str">
        <f>UPPER(VLOOKUP(tbl_raw_data[[#This Row],[Analyst]],[1]setting!$A$1:$B$15,2,0))</f>
        <v>ASIF</v>
      </c>
      <c r="O1803" s="57" t="str">
        <f>UPPER(tbl_raw_data[[#This Row],[Outcome]])</f>
        <v>WITHDRAW</v>
      </c>
      <c r="P1803" s="57" t="str">
        <f>UPPER(tbl_raw_data[[#This Row],[Queue Name]])</f>
        <v>CONSUMER EXISTING</v>
      </c>
      <c r="Q1803" s="57" t="str">
        <f>IF(tbl_raw_data[[#This Row],[time_taken_in_mins]]&lt;=20,"SLA_MET","SLA_NOT_MET")</f>
        <v>SLA_MET</v>
      </c>
    </row>
    <row r="1804" spans="1:17" ht="15" customHeight="1" x14ac:dyDescent="0.25">
      <c r="A1804" s="22" t="s">
        <v>1029</v>
      </c>
      <c r="B1804" s="6">
        <v>45144.480081018519</v>
      </c>
      <c r="C1804" s="7">
        <v>45144.483796296299</v>
      </c>
      <c r="D1804" s="8" t="s">
        <v>13</v>
      </c>
      <c r="E1804" s="8" t="s">
        <v>9</v>
      </c>
      <c r="F1804" s="8" t="s">
        <v>14</v>
      </c>
      <c r="G1804" s="110" t="s">
        <v>29</v>
      </c>
      <c r="H18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4" s="48">
        <f>tbl_raw_data[[#This Row],[Date Actioned]]-tbl_raw_data[[#This Row],[Date Tagged]]</f>
        <v>3.7152777804294601E-3</v>
      </c>
      <c r="J1804" s="50">
        <f>HOUR(tbl_raw_data[[#This Row],[time_taken]])*60+MINUTE(tbl_raw_data[[#This Row],[time_taken]])+SECOND(tbl_raw_data[[#This Row],[time_taken]])/60</f>
        <v>5.35</v>
      </c>
      <c r="K1804" s="54">
        <f>DATE(YEAR(tbl_raw_data[[#This Row],[Date Actioned]]), MONTH(tbl_raw_data[[#This Row],[Date Actioned]]), DAY(tbl_raw_data[[#This Row],[Date Actioned]]))</f>
        <v>45144</v>
      </c>
      <c r="L1804" s="55" t="str">
        <f>UPPER(TEXT(tbl_raw_data[[#This Row],[Updated_date]],"MMMM"))</f>
        <v>AUGUST</v>
      </c>
      <c r="M1804" s="55" t="str">
        <f>UPPER("Week "&amp;IF(ROUNDUP(DAY(tbl_raw_data[[#This Row],[Updated_date]])/7,0)=5,4,ROUNDUP(DAY(tbl_raw_data[[#This Row],[Updated_date]])/7,0)))</f>
        <v>WEEK 1</v>
      </c>
      <c r="N1804" s="57" t="str">
        <f>UPPER(VLOOKUP(tbl_raw_data[[#This Row],[Analyst]],[1]setting!$A$1:$B$15,2,0))</f>
        <v>HARDIK</v>
      </c>
      <c r="O1804" s="57" t="str">
        <f>UPPER(tbl_raw_data[[#This Row],[Outcome]])</f>
        <v>APPROVE</v>
      </c>
      <c r="P1804" s="57" t="str">
        <f>UPPER(tbl_raw_data[[#This Row],[Queue Name]])</f>
        <v>CONSUMER PRE BUREAU</v>
      </c>
      <c r="Q1804" s="57" t="str">
        <f>IF(tbl_raw_data[[#This Row],[time_taken_in_mins]]&lt;=20,"SLA_MET","SLA_NOT_MET")</f>
        <v>SLA_MET</v>
      </c>
    </row>
    <row r="1805" spans="1:17" ht="15" customHeight="1" x14ac:dyDescent="0.25">
      <c r="A1805" s="5" t="s">
        <v>4790</v>
      </c>
      <c r="B1805" s="12">
        <v>45144.481689814813</v>
      </c>
      <c r="C1805" s="13">
        <v>45144.490729166668</v>
      </c>
      <c r="D1805" s="14" t="s">
        <v>13</v>
      </c>
      <c r="E1805" s="14" t="s">
        <v>28</v>
      </c>
      <c r="F1805" s="14" t="s">
        <v>109</v>
      </c>
      <c r="G1805" s="111" t="s">
        <v>29</v>
      </c>
      <c r="H18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5" s="48">
        <f>tbl_raw_data[[#This Row],[Date Actioned]]-tbl_raw_data[[#This Row],[Date Tagged]]</f>
        <v>9.0393518548808061E-3</v>
      </c>
      <c r="J1805" s="50">
        <f>HOUR(tbl_raw_data[[#This Row],[time_taken]])*60+MINUTE(tbl_raw_data[[#This Row],[time_taken]])+SECOND(tbl_raw_data[[#This Row],[time_taken]])/60</f>
        <v>13.016666666666667</v>
      </c>
      <c r="K1805" s="54">
        <f>DATE(YEAR(tbl_raw_data[[#This Row],[Date Actioned]]), MONTH(tbl_raw_data[[#This Row],[Date Actioned]]), DAY(tbl_raw_data[[#This Row],[Date Actioned]]))</f>
        <v>45144</v>
      </c>
      <c r="L1805" s="55" t="str">
        <f>UPPER(TEXT(tbl_raw_data[[#This Row],[Updated_date]],"MMMM"))</f>
        <v>AUGUST</v>
      </c>
      <c r="M1805" s="55" t="str">
        <f>UPPER("Week "&amp;IF(ROUNDUP(DAY(tbl_raw_data[[#This Row],[Updated_date]])/7,0)=5,4,ROUNDUP(DAY(tbl_raw_data[[#This Row],[Updated_date]])/7,0)))</f>
        <v>WEEK 1</v>
      </c>
      <c r="N1805" s="57" t="str">
        <f>UPPER(VLOOKUP(tbl_raw_data[[#This Row],[Analyst]],[1]setting!$A$1:$B$15,2,0))</f>
        <v>NAVED</v>
      </c>
      <c r="O1805" s="57" t="str">
        <f>UPPER(tbl_raw_data[[#This Row],[Outcome]])</f>
        <v>APPROVE</v>
      </c>
      <c r="P1805" s="57" t="str">
        <f>UPPER(tbl_raw_data[[#This Row],[Queue Name]])</f>
        <v>CONSUMER EXISTING</v>
      </c>
      <c r="Q1805" s="57" t="str">
        <f>IF(tbl_raw_data[[#This Row],[time_taken_in_mins]]&lt;=20,"SLA_MET","SLA_NOT_MET")</f>
        <v>SLA_MET</v>
      </c>
    </row>
    <row r="1806" spans="1:17" ht="15" customHeight="1" x14ac:dyDescent="0.25">
      <c r="A1806" s="11" t="s">
        <v>327</v>
      </c>
      <c r="B1806" s="6">
        <v>45144.482106481482</v>
      </c>
      <c r="C1806" s="7">
        <v>45144.484432870369</v>
      </c>
      <c r="D1806" s="8" t="s">
        <v>13</v>
      </c>
      <c r="E1806" s="8" t="s">
        <v>28</v>
      </c>
      <c r="F1806" s="8" t="s">
        <v>86</v>
      </c>
      <c r="G1806" s="110" t="s">
        <v>29</v>
      </c>
      <c r="H18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6" s="48">
        <f>tbl_raw_data[[#This Row],[Date Actioned]]-tbl_raw_data[[#This Row],[Date Tagged]]</f>
        <v>2.3263888870133087E-3</v>
      </c>
      <c r="J1806" s="50">
        <f>HOUR(tbl_raw_data[[#This Row],[time_taken]])*60+MINUTE(tbl_raw_data[[#This Row],[time_taken]])+SECOND(tbl_raw_data[[#This Row],[time_taken]])/60</f>
        <v>3.35</v>
      </c>
      <c r="K1806" s="54">
        <f>DATE(YEAR(tbl_raw_data[[#This Row],[Date Actioned]]), MONTH(tbl_raw_data[[#This Row],[Date Actioned]]), DAY(tbl_raw_data[[#This Row],[Date Actioned]]))</f>
        <v>45144</v>
      </c>
      <c r="L1806" s="55" t="str">
        <f>UPPER(TEXT(tbl_raw_data[[#This Row],[Updated_date]],"MMMM"))</f>
        <v>AUGUST</v>
      </c>
      <c r="M1806" s="55" t="str">
        <f>UPPER("Week "&amp;IF(ROUNDUP(DAY(tbl_raw_data[[#This Row],[Updated_date]])/7,0)=5,4,ROUNDUP(DAY(tbl_raw_data[[#This Row],[Updated_date]])/7,0)))</f>
        <v>WEEK 1</v>
      </c>
      <c r="N1806" s="57" t="str">
        <f>UPPER(VLOOKUP(tbl_raw_data[[#This Row],[Analyst]],[1]setting!$A$1:$B$15,2,0))</f>
        <v>ASIF</v>
      </c>
      <c r="O1806" s="57" t="str">
        <f>UPPER(tbl_raw_data[[#This Row],[Outcome]])</f>
        <v>APPROVE</v>
      </c>
      <c r="P1806" s="57" t="str">
        <f>UPPER(tbl_raw_data[[#This Row],[Queue Name]])</f>
        <v>CONSUMER EXISTING</v>
      </c>
      <c r="Q1806" s="57" t="str">
        <f>IF(tbl_raw_data[[#This Row],[time_taken_in_mins]]&lt;=20,"SLA_MET","SLA_NOT_MET")</f>
        <v>SLA_MET</v>
      </c>
    </row>
    <row r="1807" spans="1:17" ht="15" customHeight="1" x14ac:dyDescent="0.25">
      <c r="A1807" s="22" t="s">
        <v>814</v>
      </c>
      <c r="B1807" s="12">
        <v>45144.483726851853</v>
      </c>
      <c r="C1807" s="13">
        <v>45144.487083333333</v>
      </c>
      <c r="D1807" s="14" t="s">
        <v>13</v>
      </c>
      <c r="E1807" s="14" t="s">
        <v>28</v>
      </c>
      <c r="F1807" s="14" t="s">
        <v>10</v>
      </c>
      <c r="G1807" s="111" t="s">
        <v>53</v>
      </c>
      <c r="H18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7" s="48">
        <f>tbl_raw_data[[#This Row],[Date Actioned]]-tbl_raw_data[[#This Row],[Date Tagged]]</f>
        <v>3.3564814802957699E-3</v>
      </c>
      <c r="J1807" s="50">
        <f>HOUR(tbl_raw_data[[#This Row],[time_taken]])*60+MINUTE(tbl_raw_data[[#This Row],[time_taken]])+SECOND(tbl_raw_data[[#This Row],[time_taken]])/60</f>
        <v>4.833333333333333</v>
      </c>
      <c r="K1807" s="54">
        <f>DATE(YEAR(tbl_raw_data[[#This Row],[Date Actioned]]), MONTH(tbl_raw_data[[#This Row],[Date Actioned]]), DAY(tbl_raw_data[[#This Row],[Date Actioned]]))</f>
        <v>45144</v>
      </c>
      <c r="L1807" s="55" t="str">
        <f>UPPER(TEXT(tbl_raw_data[[#This Row],[Updated_date]],"MMMM"))</f>
        <v>AUGUST</v>
      </c>
      <c r="M1807" s="55" t="str">
        <f>UPPER("Week "&amp;IF(ROUNDUP(DAY(tbl_raw_data[[#This Row],[Updated_date]])/7,0)=5,4,ROUNDUP(DAY(tbl_raw_data[[#This Row],[Updated_date]])/7,0)))</f>
        <v>WEEK 1</v>
      </c>
      <c r="N1807" s="57" t="str">
        <f>UPPER(VLOOKUP(tbl_raw_data[[#This Row],[Analyst]],[1]setting!$A$1:$B$15,2,0))</f>
        <v>SAM</v>
      </c>
      <c r="O1807" s="57" t="str">
        <f>UPPER(tbl_raw_data[[#This Row],[Outcome]])</f>
        <v>APPROVE</v>
      </c>
      <c r="P1807" s="57" t="str">
        <f>UPPER(tbl_raw_data[[#This Row],[Queue Name]])</f>
        <v>CONSUMER EXISTING</v>
      </c>
      <c r="Q1807" s="57" t="str">
        <f>IF(tbl_raw_data[[#This Row],[time_taken_in_mins]]&lt;=20,"SLA_MET","SLA_NOT_MET")</f>
        <v>SLA_MET</v>
      </c>
    </row>
    <row r="1808" spans="1:17" ht="15" customHeight="1" x14ac:dyDescent="0.25">
      <c r="A1808" s="5" t="s">
        <v>2855</v>
      </c>
      <c r="B1808" s="6">
        <v>45144.484502314815</v>
      </c>
      <c r="C1808" s="7">
        <v>45144.490659722222</v>
      </c>
      <c r="D1808" s="8" t="s">
        <v>13</v>
      </c>
      <c r="E1808" s="8" t="s">
        <v>9</v>
      </c>
      <c r="F1808" s="8" t="s">
        <v>455</v>
      </c>
      <c r="G1808" s="110" t="s">
        <v>29</v>
      </c>
      <c r="H18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08" s="48">
        <f>tbl_raw_data[[#This Row],[Date Actioned]]-tbl_raw_data[[#This Row],[Date Tagged]]</f>
        <v>6.1574074061354622E-3</v>
      </c>
      <c r="J1808" s="50">
        <f>HOUR(tbl_raw_data[[#This Row],[time_taken]])*60+MINUTE(tbl_raw_data[[#This Row],[time_taken]])+SECOND(tbl_raw_data[[#This Row],[time_taken]])/60</f>
        <v>8.8666666666666671</v>
      </c>
      <c r="K1808" s="54">
        <f>DATE(YEAR(tbl_raw_data[[#This Row],[Date Actioned]]), MONTH(tbl_raw_data[[#This Row],[Date Actioned]]), DAY(tbl_raw_data[[#This Row],[Date Actioned]]))</f>
        <v>45144</v>
      </c>
      <c r="L1808" s="55" t="str">
        <f>UPPER(TEXT(tbl_raw_data[[#This Row],[Updated_date]],"MMMM"))</f>
        <v>AUGUST</v>
      </c>
      <c r="M1808" s="55" t="str">
        <f>UPPER("Week "&amp;IF(ROUNDUP(DAY(tbl_raw_data[[#This Row],[Updated_date]])/7,0)=5,4,ROUNDUP(DAY(tbl_raw_data[[#This Row],[Updated_date]])/7,0)))</f>
        <v>WEEK 1</v>
      </c>
      <c r="N1808" s="57" t="str">
        <f>UPPER(VLOOKUP(tbl_raw_data[[#This Row],[Analyst]],[1]setting!$A$1:$B$15,2,0))</f>
        <v>ROHAN</v>
      </c>
      <c r="O1808" s="57" t="str">
        <f>UPPER(tbl_raw_data[[#This Row],[Outcome]])</f>
        <v>APPROVE</v>
      </c>
      <c r="P1808" s="57" t="str">
        <f>UPPER(tbl_raw_data[[#This Row],[Queue Name]])</f>
        <v>CONSUMER PRE BUREAU</v>
      </c>
      <c r="Q1808" s="57" t="str">
        <f>IF(tbl_raw_data[[#This Row],[time_taken_in_mins]]&lt;=20,"SLA_MET","SLA_NOT_MET")</f>
        <v>SLA_MET</v>
      </c>
    </row>
    <row r="1809" spans="1:17" ht="15" customHeight="1" x14ac:dyDescent="0.25">
      <c r="A1809" s="11" t="s">
        <v>4068</v>
      </c>
      <c r="B1809" s="12">
        <v>45144.489027777781</v>
      </c>
      <c r="C1809" s="13">
        <v>45144.496851851851</v>
      </c>
      <c r="D1809" s="14" t="s">
        <v>29</v>
      </c>
      <c r="E1809" s="16" t="s">
        <v>41</v>
      </c>
      <c r="F1809" s="14" t="s">
        <v>254</v>
      </c>
      <c r="G1809" s="106"/>
      <c r="H18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09" s="48">
        <f>tbl_raw_data[[#This Row],[Date Actioned]]-tbl_raw_data[[#This Row],[Date Tagged]]</f>
        <v>7.8240740695036948E-3</v>
      </c>
      <c r="J1809" s="50">
        <f>HOUR(tbl_raw_data[[#This Row],[time_taken]])*60+MINUTE(tbl_raw_data[[#This Row],[time_taken]])+SECOND(tbl_raw_data[[#This Row],[time_taken]])/60</f>
        <v>11.266666666666667</v>
      </c>
      <c r="K1809" s="54">
        <f>DATE(YEAR(tbl_raw_data[[#This Row],[Date Actioned]]), MONTH(tbl_raw_data[[#This Row],[Date Actioned]]), DAY(tbl_raw_data[[#This Row],[Date Actioned]]))</f>
        <v>45144</v>
      </c>
      <c r="L1809" s="55" t="str">
        <f>UPPER(TEXT(tbl_raw_data[[#This Row],[Updated_date]],"MMMM"))</f>
        <v>AUGUST</v>
      </c>
      <c r="M1809" s="55" t="str">
        <f>UPPER("Week "&amp;IF(ROUNDUP(DAY(tbl_raw_data[[#This Row],[Updated_date]])/7,0)=5,4,ROUNDUP(DAY(tbl_raw_data[[#This Row],[Updated_date]])/7,0)))</f>
        <v>WEEK 1</v>
      </c>
      <c r="N1809" s="57" t="str">
        <f>UPPER(VLOOKUP(tbl_raw_data[[#This Row],[Analyst]],[1]setting!$A$1:$B$15,2,0))</f>
        <v>FARDIN</v>
      </c>
      <c r="O1809" s="57" t="str">
        <f>UPPER(tbl_raw_data[[#This Row],[Outcome]])</f>
        <v>APPROVE</v>
      </c>
      <c r="P1809" s="57" t="str">
        <f>UPPER(tbl_raw_data[[#This Row],[Queue Name]])</f>
        <v>CONSUMER POST BUREAU</v>
      </c>
      <c r="Q1809" s="57" t="str">
        <f>IF(tbl_raw_data[[#This Row],[time_taken_in_mins]]&lt;=20,"SLA_MET","SLA_NOT_MET")</f>
        <v>SLA_MET</v>
      </c>
    </row>
    <row r="1810" spans="1:17" ht="15" customHeight="1" x14ac:dyDescent="0.25">
      <c r="A1810" s="22" t="s">
        <v>1081</v>
      </c>
      <c r="B1810" s="6">
        <v>45144.490277777775</v>
      </c>
      <c r="C1810" s="7">
        <v>45144.494050925925</v>
      </c>
      <c r="D1810" s="8" t="s">
        <v>13</v>
      </c>
      <c r="E1810" s="8" t="s">
        <v>9</v>
      </c>
      <c r="F1810" s="8" t="s">
        <v>168</v>
      </c>
      <c r="G1810" s="110" t="s">
        <v>29</v>
      </c>
      <c r="H18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0" s="48">
        <f>tbl_raw_data[[#This Row],[Date Actioned]]-tbl_raw_data[[#This Row],[Date Tagged]]</f>
        <v>3.7731481497758068E-3</v>
      </c>
      <c r="J1810" s="50">
        <f>HOUR(tbl_raw_data[[#This Row],[time_taken]])*60+MINUTE(tbl_raw_data[[#This Row],[time_taken]])+SECOND(tbl_raw_data[[#This Row],[time_taken]])/60</f>
        <v>5.4333333333333336</v>
      </c>
      <c r="K1810" s="54">
        <f>DATE(YEAR(tbl_raw_data[[#This Row],[Date Actioned]]), MONTH(tbl_raw_data[[#This Row],[Date Actioned]]), DAY(tbl_raw_data[[#This Row],[Date Actioned]]))</f>
        <v>45144</v>
      </c>
      <c r="L1810" s="55" t="str">
        <f>UPPER(TEXT(tbl_raw_data[[#This Row],[Updated_date]],"MMMM"))</f>
        <v>AUGUST</v>
      </c>
      <c r="M1810" s="55" t="str">
        <f>UPPER("Week "&amp;IF(ROUNDUP(DAY(tbl_raw_data[[#This Row],[Updated_date]])/7,0)=5,4,ROUNDUP(DAY(tbl_raw_data[[#This Row],[Updated_date]])/7,0)))</f>
        <v>WEEK 1</v>
      </c>
      <c r="N1810" s="57" t="str">
        <f>UPPER(VLOOKUP(tbl_raw_data[[#This Row],[Analyst]],[1]setting!$A$1:$B$15,2,0))</f>
        <v>MERCEDES</v>
      </c>
      <c r="O1810" s="57" t="str">
        <f>UPPER(tbl_raw_data[[#This Row],[Outcome]])</f>
        <v>APPROVE</v>
      </c>
      <c r="P1810" s="57" t="str">
        <f>UPPER(tbl_raw_data[[#This Row],[Queue Name]])</f>
        <v>CONSUMER PRE BUREAU</v>
      </c>
      <c r="Q1810" s="57" t="str">
        <f>IF(tbl_raw_data[[#This Row],[time_taken_in_mins]]&lt;=20,"SLA_MET","SLA_NOT_MET")</f>
        <v>SLA_MET</v>
      </c>
    </row>
    <row r="1811" spans="1:17" ht="26.25" x14ac:dyDescent="0.25">
      <c r="A1811" s="11" t="s">
        <v>1523</v>
      </c>
      <c r="B1811" s="6">
        <v>45144.490277777775</v>
      </c>
      <c r="C1811" s="7">
        <v>45144.494756944441</v>
      </c>
      <c r="D1811" s="8" t="s">
        <v>8</v>
      </c>
      <c r="E1811" s="8" t="s">
        <v>28</v>
      </c>
      <c r="F1811" s="8" t="s">
        <v>14</v>
      </c>
      <c r="G1811" s="110" t="s">
        <v>1524</v>
      </c>
      <c r="H18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1" s="48">
        <f>tbl_raw_data[[#This Row],[Date Actioned]]-tbl_raw_data[[#This Row],[Date Tagged]]</f>
        <v>4.4791666659875773E-3</v>
      </c>
      <c r="J1811" s="50">
        <f>HOUR(tbl_raw_data[[#This Row],[time_taken]])*60+MINUTE(tbl_raw_data[[#This Row],[time_taken]])+SECOND(tbl_raw_data[[#This Row],[time_taken]])/60</f>
        <v>6.45</v>
      </c>
      <c r="K1811" s="54">
        <f>DATE(YEAR(tbl_raw_data[[#This Row],[Date Actioned]]), MONTH(tbl_raw_data[[#This Row],[Date Actioned]]), DAY(tbl_raw_data[[#This Row],[Date Actioned]]))</f>
        <v>45144</v>
      </c>
      <c r="L1811" s="55" t="str">
        <f>UPPER(TEXT(tbl_raw_data[[#This Row],[Updated_date]],"MMMM"))</f>
        <v>AUGUST</v>
      </c>
      <c r="M1811" s="55" t="str">
        <f>UPPER("Week "&amp;IF(ROUNDUP(DAY(tbl_raw_data[[#This Row],[Updated_date]])/7,0)=5,4,ROUNDUP(DAY(tbl_raw_data[[#This Row],[Updated_date]])/7,0)))</f>
        <v>WEEK 1</v>
      </c>
      <c r="N1811" s="57" t="str">
        <f>UPPER(VLOOKUP(tbl_raw_data[[#This Row],[Analyst]],[1]setting!$A$1:$B$15,2,0))</f>
        <v>HARDIK</v>
      </c>
      <c r="O1811" s="57" t="str">
        <f>UPPER(tbl_raw_data[[#This Row],[Outcome]])</f>
        <v>WITHDRAW</v>
      </c>
      <c r="P1811" s="57" t="str">
        <f>UPPER(tbl_raw_data[[#This Row],[Queue Name]])</f>
        <v>CONSUMER EXISTING</v>
      </c>
      <c r="Q1811" s="57" t="str">
        <f>IF(tbl_raw_data[[#This Row],[time_taken_in_mins]]&lt;=20,"SLA_MET","SLA_NOT_MET")</f>
        <v>SLA_MET</v>
      </c>
    </row>
    <row r="1812" spans="1:17" ht="15" customHeight="1" x14ac:dyDescent="0.25">
      <c r="A1812" s="5" t="s">
        <v>654</v>
      </c>
      <c r="B1812" s="6">
        <v>45144.492430555554</v>
      </c>
      <c r="C1812" s="7">
        <v>45144.495532407411</v>
      </c>
      <c r="D1812" s="8" t="s">
        <v>46</v>
      </c>
      <c r="E1812" s="8" t="s">
        <v>28</v>
      </c>
      <c r="F1812" s="8" t="s">
        <v>18</v>
      </c>
      <c r="G1812" s="110" t="s">
        <v>74</v>
      </c>
      <c r="H18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2" s="48">
        <f>tbl_raw_data[[#This Row],[Date Actioned]]-tbl_raw_data[[#This Row],[Date Tagged]]</f>
        <v>3.1018518566270359E-3</v>
      </c>
      <c r="J1812" s="50">
        <f>HOUR(tbl_raw_data[[#This Row],[time_taken]])*60+MINUTE(tbl_raw_data[[#This Row],[time_taken]])+SECOND(tbl_raw_data[[#This Row],[time_taken]])/60</f>
        <v>4.4666666666666668</v>
      </c>
      <c r="K1812" s="54">
        <f>DATE(YEAR(tbl_raw_data[[#This Row],[Date Actioned]]), MONTH(tbl_raw_data[[#This Row],[Date Actioned]]), DAY(tbl_raw_data[[#This Row],[Date Actioned]]))</f>
        <v>45144</v>
      </c>
      <c r="L1812" s="55" t="str">
        <f>UPPER(TEXT(tbl_raw_data[[#This Row],[Updated_date]],"MMMM"))</f>
        <v>AUGUST</v>
      </c>
      <c r="M1812" s="55" t="str">
        <f>UPPER("Week "&amp;IF(ROUNDUP(DAY(tbl_raw_data[[#This Row],[Updated_date]])/7,0)=5,4,ROUNDUP(DAY(tbl_raw_data[[#This Row],[Updated_date]])/7,0)))</f>
        <v>WEEK 1</v>
      </c>
      <c r="N1812" s="57" t="str">
        <f>UPPER(VLOOKUP(tbl_raw_data[[#This Row],[Analyst]],[1]setting!$A$1:$B$15,2,0))</f>
        <v>RAJ</v>
      </c>
      <c r="O1812" s="57" t="str">
        <f>UPPER(tbl_raw_data[[#This Row],[Outcome]])</f>
        <v>DECLINE</v>
      </c>
      <c r="P1812" s="57" t="str">
        <f>UPPER(tbl_raw_data[[#This Row],[Queue Name]])</f>
        <v>CONSUMER EXISTING</v>
      </c>
      <c r="Q1812" s="57" t="str">
        <f>IF(tbl_raw_data[[#This Row],[time_taken_in_mins]]&lt;=20,"SLA_MET","SLA_NOT_MET")</f>
        <v>SLA_MET</v>
      </c>
    </row>
    <row r="1813" spans="1:17" ht="15" customHeight="1" x14ac:dyDescent="0.25">
      <c r="A1813" s="5" t="s">
        <v>525</v>
      </c>
      <c r="B1813" s="12">
        <v>45144.498217592591</v>
      </c>
      <c r="C1813" s="13">
        <v>45144.50105324074</v>
      </c>
      <c r="D1813" s="14" t="s">
        <v>13</v>
      </c>
      <c r="E1813" s="14" t="s">
        <v>28</v>
      </c>
      <c r="F1813" s="14" t="s">
        <v>14</v>
      </c>
      <c r="G1813" s="111" t="s">
        <v>29</v>
      </c>
      <c r="H18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3" s="48">
        <f>tbl_raw_data[[#This Row],[Date Actioned]]-tbl_raw_data[[#This Row],[Date Tagged]]</f>
        <v>2.8356481489026919E-3</v>
      </c>
      <c r="J1813" s="50">
        <f>HOUR(tbl_raw_data[[#This Row],[time_taken]])*60+MINUTE(tbl_raw_data[[#This Row],[time_taken]])+SECOND(tbl_raw_data[[#This Row],[time_taken]])/60</f>
        <v>4.083333333333333</v>
      </c>
      <c r="K1813" s="54">
        <f>DATE(YEAR(tbl_raw_data[[#This Row],[Date Actioned]]), MONTH(tbl_raw_data[[#This Row],[Date Actioned]]), DAY(tbl_raw_data[[#This Row],[Date Actioned]]))</f>
        <v>45144</v>
      </c>
      <c r="L1813" s="55" t="str">
        <f>UPPER(TEXT(tbl_raw_data[[#This Row],[Updated_date]],"MMMM"))</f>
        <v>AUGUST</v>
      </c>
      <c r="M1813" s="55" t="str">
        <f>UPPER("Week "&amp;IF(ROUNDUP(DAY(tbl_raw_data[[#This Row],[Updated_date]])/7,0)=5,4,ROUNDUP(DAY(tbl_raw_data[[#This Row],[Updated_date]])/7,0)))</f>
        <v>WEEK 1</v>
      </c>
      <c r="N1813" s="57" t="str">
        <f>UPPER(VLOOKUP(tbl_raw_data[[#This Row],[Analyst]],[1]setting!$A$1:$B$15,2,0))</f>
        <v>HARDIK</v>
      </c>
      <c r="O1813" s="57" t="str">
        <f>UPPER(tbl_raw_data[[#This Row],[Outcome]])</f>
        <v>APPROVE</v>
      </c>
      <c r="P1813" s="57" t="str">
        <f>UPPER(tbl_raw_data[[#This Row],[Queue Name]])</f>
        <v>CONSUMER EXISTING</v>
      </c>
      <c r="Q1813" s="57" t="str">
        <f>IF(tbl_raw_data[[#This Row],[time_taken_in_mins]]&lt;=20,"SLA_MET","SLA_NOT_MET")</f>
        <v>SLA_MET</v>
      </c>
    </row>
    <row r="1814" spans="1:17" ht="15" customHeight="1" x14ac:dyDescent="0.25">
      <c r="A1814" s="11" t="s">
        <v>2718</v>
      </c>
      <c r="B1814" s="6">
        <v>45144.501354166663</v>
      </c>
      <c r="C1814" s="7">
        <v>45144.507314814815</v>
      </c>
      <c r="D1814" s="8" t="s">
        <v>13</v>
      </c>
      <c r="E1814" s="8" t="s">
        <v>28</v>
      </c>
      <c r="F1814" s="8" t="s">
        <v>86</v>
      </c>
      <c r="G1814" s="110" t="s">
        <v>29</v>
      </c>
      <c r="H18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4" s="48">
        <f>tbl_raw_data[[#This Row],[Date Actioned]]-tbl_raw_data[[#This Row],[Date Tagged]]</f>
        <v>5.9606481518130749E-3</v>
      </c>
      <c r="J1814" s="50">
        <f>HOUR(tbl_raw_data[[#This Row],[time_taken]])*60+MINUTE(tbl_raw_data[[#This Row],[time_taken]])+SECOND(tbl_raw_data[[#This Row],[time_taken]])/60</f>
        <v>8.5833333333333339</v>
      </c>
      <c r="K1814" s="54">
        <f>DATE(YEAR(tbl_raw_data[[#This Row],[Date Actioned]]), MONTH(tbl_raw_data[[#This Row],[Date Actioned]]), DAY(tbl_raw_data[[#This Row],[Date Actioned]]))</f>
        <v>45144</v>
      </c>
      <c r="L1814" s="55" t="str">
        <f>UPPER(TEXT(tbl_raw_data[[#This Row],[Updated_date]],"MMMM"))</f>
        <v>AUGUST</v>
      </c>
      <c r="M1814" s="55" t="str">
        <f>UPPER("Week "&amp;IF(ROUNDUP(DAY(tbl_raw_data[[#This Row],[Updated_date]])/7,0)=5,4,ROUNDUP(DAY(tbl_raw_data[[#This Row],[Updated_date]])/7,0)))</f>
        <v>WEEK 1</v>
      </c>
      <c r="N1814" s="57" t="str">
        <f>UPPER(VLOOKUP(tbl_raw_data[[#This Row],[Analyst]],[1]setting!$A$1:$B$15,2,0))</f>
        <v>ASIF</v>
      </c>
      <c r="O1814" s="57" t="str">
        <f>UPPER(tbl_raw_data[[#This Row],[Outcome]])</f>
        <v>APPROVE</v>
      </c>
      <c r="P1814" s="57" t="str">
        <f>UPPER(tbl_raw_data[[#This Row],[Queue Name]])</f>
        <v>CONSUMER EXISTING</v>
      </c>
      <c r="Q1814" s="57" t="str">
        <f>IF(tbl_raw_data[[#This Row],[time_taken_in_mins]]&lt;=20,"SLA_MET","SLA_NOT_MET")</f>
        <v>SLA_MET</v>
      </c>
    </row>
    <row r="1815" spans="1:17" ht="15" customHeight="1" x14ac:dyDescent="0.25">
      <c r="A1815" s="22" t="s">
        <v>3014</v>
      </c>
      <c r="B1815" s="12">
        <v>45144.501944444448</v>
      </c>
      <c r="C1815" s="13">
        <v>45144.508344907408</v>
      </c>
      <c r="D1815" s="14" t="s">
        <v>13</v>
      </c>
      <c r="E1815" s="14" t="s">
        <v>28</v>
      </c>
      <c r="F1815" s="14" t="s">
        <v>10</v>
      </c>
      <c r="G1815" s="111" t="s">
        <v>29</v>
      </c>
      <c r="H18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5" s="48">
        <f>tbl_raw_data[[#This Row],[Date Actioned]]-tbl_raw_data[[#This Row],[Date Tagged]]</f>
        <v>6.4004629603005014E-3</v>
      </c>
      <c r="J1815" s="50">
        <f>HOUR(tbl_raw_data[[#This Row],[time_taken]])*60+MINUTE(tbl_raw_data[[#This Row],[time_taken]])+SECOND(tbl_raw_data[[#This Row],[time_taken]])/60</f>
        <v>9.2166666666666668</v>
      </c>
      <c r="K1815" s="54">
        <f>DATE(YEAR(tbl_raw_data[[#This Row],[Date Actioned]]), MONTH(tbl_raw_data[[#This Row],[Date Actioned]]), DAY(tbl_raw_data[[#This Row],[Date Actioned]]))</f>
        <v>45144</v>
      </c>
      <c r="L1815" s="55" t="str">
        <f>UPPER(TEXT(tbl_raw_data[[#This Row],[Updated_date]],"MMMM"))</f>
        <v>AUGUST</v>
      </c>
      <c r="M1815" s="55" t="str">
        <f>UPPER("Week "&amp;IF(ROUNDUP(DAY(tbl_raw_data[[#This Row],[Updated_date]])/7,0)=5,4,ROUNDUP(DAY(tbl_raw_data[[#This Row],[Updated_date]])/7,0)))</f>
        <v>WEEK 1</v>
      </c>
      <c r="N1815" s="57" t="str">
        <f>UPPER(VLOOKUP(tbl_raw_data[[#This Row],[Analyst]],[1]setting!$A$1:$B$15,2,0))</f>
        <v>SAM</v>
      </c>
      <c r="O1815" s="57" t="str">
        <f>UPPER(tbl_raw_data[[#This Row],[Outcome]])</f>
        <v>APPROVE</v>
      </c>
      <c r="P1815" s="57" t="str">
        <f>UPPER(tbl_raw_data[[#This Row],[Queue Name]])</f>
        <v>CONSUMER EXISTING</v>
      </c>
      <c r="Q1815" s="57" t="str">
        <f>IF(tbl_raw_data[[#This Row],[time_taken_in_mins]]&lt;=20,"SLA_MET","SLA_NOT_MET")</f>
        <v>SLA_MET</v>
      </c>
    </row>
    <row r="1816" spans="1:17" ht="15" customHeight="1" x14ac:dyDescent="0.25">
      <c r="A1816" s="22" t="s">
        <v>4767</v>
      </c>
      <c r="B1816" s="12">
        <v>45144.503472222219</v>
      </c>
      <c r="C1816" s="13">
        <v>45144.512476851851</v>
      </c>
      <c r="D1816" s="14" t="s">
        <v>8</v>
      </c>
      <c r="E1816" s="14" t="s">
        <v>41</v>
      </c>
      <c r="F1816" s="14" t="s">
        <v>14</v>
      </c>
      <c r="G1816" s="111" t="s">
        <v>818</v>
      </c>
      <c r="H18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16" s="48">
        <f>tbl_raw_data[[#This Row],[Date Actioned]]-tbl_raw_data[[#This Row],[Date Tagged]]</f>
        <v>9.0046296318178065E-3</v>
      </c>
      <c r="J1816" s="50">
        <f>HOUR(tbl_raw_data[[#This Row],[time_taken]])*60+MINUTE(tbl_raw_data[[#This Row],[time_taken]])+SECOND(tbl_raw_data[[#This Row],[time_taken]])/60</f>
        <v>12.966666666666667</v>
      </c>
      <c r="K1816" s="54">
        <f>DATE(YEAR(tbl_raw_data[[#This Row],[Date Actioned]]), MONTH(tbl_raw_data[[#This Row],[Date Actioned]]), DAY(tbl_raw_data[[#This Row],[Date Actioned]]))</f>
        <v>45144</v>
      </c>
      <c r="L1816" s="55" t="str">
        <f>UPPER(TEXT(tbl_raw_data[[#This Row],[Updated_date]],"MMMM"))</f>
        <v>AUGUST</v>
      </c>
      <c r="M1816" s="55" t="str">
        <f>UPPER("Week "&amp;IF(ROUNDUP(DAY(tbl_raw_data[[#This Row],[Updated_date]])/7,0)=5,4,ROUNDUP(DAY(tbl_raw_data[[#This Row],[Updated_date]])/7,0)))</f>
        <v>WEEK 1</v>
      </c>
      <c r="N1816" s="57" t="str">
        <f>UPPER(VLOOKUP(tbl_raw_data[[#This Row],[Analyst]],[1]setting!$A$1:$B$15,2,0))</f>
        <v>HARDIK</v>
      </c>
      <c r="O1816" s="57" t="str">
        <f>UPPER(tbl_raw_data[[#This Row],[Outcome]])</f>
        <v>WITHDRAW</v>
      </c>
      <c r="P1816" s="57" t="str">
        <f>UPPER(tbl_raw_data[[#This Row],[Queue Name]])</f>
        <v>CONSUMER POST BUREAU</v>
      </c>
      <c r="Q1816" s="57" t="str">
        <f>IF(tbl_raw_data[[#This Row],[time_taken_in_mins]]&lt;=20,"SLA_MET","SLA_NOT_MET")</f>
        <v>SLA_MET</v>
      </c>
    </row>
    <row r="1817" spans="1:17" ht="15" customHeight="1" x14ac:dyDescent="0.25">
      <c r="A1817" s="11" t="s">
        <v>5146</v>
      </c>
      <c r="B1817" s="12">
        <v>45144.513506944444</v>
      </c>
      <c r="C1817" s="13">
        <v>45144.523379629631</v>
      </c>
      <c r="D1817" s="14" t="s">
        <v>46</v>
      </c>
      <c r="E1817" s="14" t="s">
        <v>28</v>
      </c>
      <c r="F1817" s="14" t="s">
        <v>109</v>
      </c>
      <c r="G1817" s="111" t="s">
        <v>201</v>
      </c>
      <c r="H18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7" s="48">
        <f>tbl_raw_data[[#This Row],[Date Actioned]]-tbl_raw_data[[#This Row],[Date Tagged]]</f>
        <v>9.8726851865649223E-3</v>
      </c>
      <c r="J1817" s="50">
        <f>HOUR(tbl_raw_data[[#This Row],[time_taken]])*60+MINUTE(tbl_raw_data[[#This Row],[time_taken]])+SECOND(tbl_raw_data[[#This Row],[time_taken]])/60</f>
        <v>14.216666666666667</v>
      </c>
      <c r="K1817" s="54">
        <f>DATE(YEAR(tbl_raw_data[[#This Row],[Date Actioned]]), MONTH(tbl_raw_data[[#This Row],[Date Actioned]]), DAY(tbl_raw_data[[#This Row],[Date Actioned]]))</f>
        <v>45144</v>
      </c>
      <c r="L1817" s="55" t="str">
        <f>UPPER(TEXT(tbl_raw_data[[#This Row],[Updated_date]],"MMMM"))</f>
        <v>AUGUST</v>
      </c>
      <c r="M1817" s="55" t="str">
        <f>UPPER("Week "&amp;IF(ROUNDUP(DAY(tbl_raw_data[[#This Row],[Updated_date]])/7,0)=5,4,ROUNDUP(DAY(tbl_raw_data[[#This Row],[Updated_date]])/7,0)))</f>
        <v>WEEK 1</v>
      </c>
      <c r="N1817" s="57" t="str">
        <f>UPPER(VLOOKUP(tbl_raw_data[[#This Row],[Analyst]],[1]setting!$A$1:$B$15,2,0))</f>
        <v>NAVED</v>
      </c>
      <c r="O1817" s="57" t="str">
        <f>UPPER(tbl_raw_data[[#This Row],[Outcome]])</f>
        <v>DECLINE</v>
      </c>
      <c r="P1817" s="57" t="str">
        <f>UPPER(tbl_raw_data[[#This Row],[Queue Name]])</f>
        <v>CONSUMER EXISTING</v>
      </c>
      <c r="Q1817" s="57" t="str">
        <f>IF(tbl_raw_data[[#This Row],[time_taken_in_mins]]&lt;=20,"SLA_MET","SLA_NOT_MET")</f>
        <v>SLA_MET</v>
      </c>
    </row>
    <row r="1818" spans="1:17" ht="15" customHeight="1" x14ac:dyDescent="0.25">
      <c r="A1818" s="5" t="s">
        <v>2676</v>
      </c>
      <c r="B1818" s="6">
        <v>45144.513912037037</v>
      </c>
      <c r="C1818" s="7">
        <v>45144.519803240742</v>
      </c>
      <c r="D1818" s="8" t="s">
        <v>13</v>
      </c>
      <c r="E1818" s="8" t="s">
        <v>28</v>
      </c>
      <c r="F1818" s="8" t="s">
        <v>86</v>
      </c>
      <c r="G1818" s="110" t="s">
        <v>29</v>
      </c>
      <c r="H18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18" s="48">
        <f>tbl_raw_data[[#This Row],[Date Actioned]]-tbl_raw_data[[#This Row],[Date Tagged]]</f>
        <v>5.8912037056870759E-3</v>
      </c>
      <c r="J1818" s="50">
        <f>HOUR(tbl_raw_data[[#This Row],[time_taken]])*60+MINUTE(tbl_raw_data[[#This Row],[time_taken]])+SECOND(tbl_raw_data[[#This Row],[time_taken]])/60</f>
        <v>8.4833333333333325</v>
      </c>
      <c r="K1818" s="54">
        <f>DATE(YEAR(tbl_raw_data[[#This Row],[Date Actioned]]), MONTH(tbl_raw_data[[#This Row],[Date Actioned]]), DAY(tbl_raw_data[[#This Row],[Date Actioned]]))</f>
        <v>45144</v>
      </c>
      <c r="L1818" s="55" t="str">
        <f>UPPER(TEXT(tbl_raw_data[[#This Row],[Updated_date]],"MMMM"))</f>
        <v>AUGUST</v>
      </c>
      <c r="M1818" s="55" t="str">
        <f>UPPER("Week "&amp;IF(ROUNDUP(DAY(tbl_raw_data[[#This Row],[Updated_date]])/7,0)=5,4,ROUNDUP(DAY(tbl_raw_data[[#This Row],[Updated_date]])/7,0)))</f>
        <v>WEEK 1</v>
      </c>
      <c r="N1818" s="57" t="str">
        <f>UPPER(VLOOKUP(tbl_raw_data[[#This Row],[Analyst]],[1]setting!$A$1:$B$15,2,0))</f>
        <v>ASIF</v>
      </c>
      <c r="O1818" s="57" t="str">
        <f>UPPER(tbl_raw_data[[#This Row],[Outcome]])</f>
        <v>APPROVE</v>
      </c>
      <c r="P1818" s="57" t="str">
        <f>UPPER(tbl_raw_data[[#This Row],[Queue Name]])</f>
        <v>CONSUMER EXISTING</v>
      </c>
      <c r="Q1818" s="57" t="str">
        <f>IF(tbl_raw_data[[#This Row],[time_taken_in_mins]]&lt;=20,"SLA_MET","SLA_NOT_MET")</f>
        <v>SLA_MET</v>
      </c>
    </row>
    <row r="1819" spans="1:17" ht="15" customHeight="1" x14ac:dyDescent="0.25">
      <c r="A1819" s="11" t="s">
        <v>4597</v>
      </c>
      <c r="B1819" s="12">
        <v>45144.516377314816</v>
      </c>
      <c r="C1819" s="13">
        <v>45144.525104166663</v>
      </c>
      <c r="D1819" s="14" t="s">
        <v>29</v>
      </c>
      <c r="E1819" s="16" t="s">
        <v>28</v>
      </c>
      <c r="F1819" s="14" t="s">
        <v>10</v>
      </c>
      <c r="G1819" s="106"/>
      <c r="H18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19" s="48">
        <f>tbl_raw_data[[#This Row],[Date Actioned]]-tbl_raw_data[[#This Row],[Date Tagged]]</f>
        <v>8.7268518473138101E-3</v>
      </c>
      <c r="J1819" s="50">
        <f>HOUR(tbl_raw_data[[#This Row],[time_taken]])*60+MINUTE(tbl_raw_data[[#This Row],[time_taken]])+SECOND(tbl_raw_data[[#This Row],[time_taken]])/60</f>
        <v>12.566666666666666</v>
      </c>
      <c r="K1819" s="54">
        <f>DATE(YEAR(tbl_raw_data[[#This Row],[Date Actioned]]), MONTH(tbl_raw_data[[#This Row],[Date Actioned]]), DAY(tbl_raw_data[[#This Row],[Date Actioned]]))</f>
        <v>45144</v>
      </c>
      <c r="L1819" s="55" t="str">
        <f>UPPER(TEXT(tbl_raw_data[[#This Row],[Updated_date]],"MMMM"))</f>
        <v>AUGUST</v>
      </c>
      <c r="M1819" s="55" t="str">
        <f>UPPER("Week "&amp;IF(ROUNDUP(DAY(tbl_raw_data[[#This Row],[Updated_date]])/7,0)=5,4,ROUNDUP(DAY(tbl_raw_data[[#This Row],[Updated_date]])/7,0)))</f>
        <v>WEEK 1</v>
      </c>
      <c r="N1819" s="57" t="str">
        <f>UPPER(VLOOKUP(tbl_raw_data[[#This Row],[Analyst]],[1]setting!$A$1:$B$15,2,0))</f>
        <v>SAM</v>
      </c>
      <c r="O1819" s="57" t="str">
        <f>UPPER(tbl_raw_data[[#This Row],[Outcome]])</f>
        <v>APPROVE</v>
      </c>
      <c r="P1819" s="57" t="str">
        <f>UPPER(tbl_raw_data[[#This Row],[Queue Name]])</f>
        <v>CONSUMER EXISTING</v>
      </c>
      <c r="Q1819" s="57" t="str">
        <f>IF(tbl_raw_data[[#This Row],[time_taken_in_mins]]&lt;=20,"SLA_MET","SLA_NOT_MET")</f>
        <v>SLA_MET</v>
      </c>
    </row>
    <row r="1820" spans="1:17" ht="15" customHeight="1" x14ac:dyDescent="0.25">
      <c r="A1820" s="22" t="s">
        <v>4828</v>
      </c>
      <c r="B1820" s="6">
        <v>45144.519837962966</v>
      </c>
      <c r="C1820" s="7">
        <v>45144.528969907406</v>
      </c>
      <c r="D1820" s="8" t="s">
        <v>209</v>
      </c>
      <c r="E1820" s="10" t="s">
        <v>41</v>
      </c>
      <c r="F1820" s="8" t="s">
        <v>254</v>
      </c>
      <c r="G1820" s="109"/>
      <c r="H18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20" s="48">
        <f>tbl_raw_data[[#This Row],[Date Actioned]]-tbl_raw_data[[#This Row],[Date Tagged]]</f>
        <v>9.1319444400141947E-3</v>
      </c>
      <c r="J1820" s="50">
        <f>HOUR(tbl_raw_data[[#This Row],[time_taken]])*60+MINUTE(tbl_raw_data[[#This Row],[time_taken]])+SECOND(tbl_raw_data[[#This Row],[time_taken]])/60</f>
        <v>13.15</v>
      </c>
      <c r="K1820" s="54">
        <f>DATE(YEAR(tbl_raw_data[[#This Row],[Date Actioned]]), MONTH(tbl_raw_data[[#This Row],[Date Actioned]]), DAY(tbl_raw_data[[#This Row],[Date Actioned]]))</f>
        <v>45144</v>
      </c>
      <c r="L1820" s="55" t="str">
        <f>UPPER(TEXT(tbl_raw_data[[#This Row],[Updated_date]],"MMMM"))</f>
        <v>AUGUST</v>
      </c>
      <c r="M1820" s="55" t="str">
        <f>UPPER("Week "&amp;IF(ROUNDUP(DAY(tbl_raw_data[[#This Row],[Updated_date]])/7,0)=5,4,ROUNDUP(DAY(tbl_raw_data[[#This Row],[Updated_date]])/7,0)))</f>
        <v>WEEK 1</v>
      </c>
      <c r="N1820" s="57" t="str">
        <f>UPPER(VLOOKUP(tbl_raw_data[[#This Row],[Analyst]],[1]setting!$A$1:$B$15,2,0))</f>
        <v>FARDIN</v>
      </c>
      <c r="O1820" s="57" t="str">
        <f>UPPER(tbl_raw_data[[#This Row],[Outcome]])</f>
        <v>DECLINE</v>
      </c>
      <c r="P1820" s="57" t="str">
        <f>UPPER(tbl_raw_data[[#This Row],[Queue Name]])</f>
        <v>CONSUMER POST BUREAU</v>
      </c>
      <c r="Q1820" s="57" t="str">
        <f>IF(tbl_raw_data[[#This Row],[time_taken_in_mins]]&lt;=20,"SLA_MET","SLA_NOT_MET")</f>
        <v>SLA_MET</v>
      </c>
    </row>
    <row r="1821" spans="1:17" ht="15" customHeight="1" x14ac:dyDescent="0.25">
      <c r="A1821" s="5" t="s">
        <v>2928</v>
      </c>
      <c r="B1821" s="6">
        <v>45144.522083333337</v>
      </c>
      <c r="C1821" s="7">
        <v>45144.528368055559</v>
      </c>
      <c r="D1821" s="8" t="s">
        <v>8</v>
      </c>
      <c r="E1821" s="8" t="s">
        <v>9</v>
      </c>
      <c r="F1821" s="8" t="s">
        <v>86</v>
      </c>
      <c r="G1821" s="110" t="s">
        <v>2929</v>
      </c>
      <c r="H18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21" s="48">
        <f>tbl_raw_data[[#This Row],[Date Actioned]]-tbl_raw_data[[#This Row],[Date Tagged]]</f>
        <v>6.284722221607808E-3</v>
      </c>
      <c r="J1821" s="50">
        <f>HOUR(tbl_raw_data[[#This Row],[time_taken]])*60+MINUTE(tbl_raw_data[[#This Row],[time_taken]])+SECOND(tbl_raw_data[[#This Row],[time_taken]])/60</f>
        <v>9.0500000000000007</v>
      </c>
      <c r="K1821" s="54">
        <f>DATE(YEAR(tbl_raw_data[[#This Row],[Date Actioned]]), MONTH(tbl_raw_data[[#This Row],[Date Actioned]]), DAY(tbl_raw_data[[#This Row],[Date Actioned]]))</f>
        <v>45144</v>
      </c>
      <c r="L1821" s="55" t="str">
        <f>UPPER(TEXT(tbl_raw_data[[#This Row],[Updated_date]],"MMMM"))</f>
        <v>AUGUST</v>
      </c>
      <c r="M1821" s="55" t="str">
        <f>UPPER("Week "&amp;IF(ROUNDUP(DAY(tbl_raw_data[[#This Row],[Updated_date]])/7,0)=5,4,ROUNDUP(DAY(tbl_raw_data[[#This Row],[Updated_date]])/7,0)))</f>
        <v>WEEK 1</v>
      </c>
      <c r="N1821" s="57" t="str">
        <f>UPPER(VLOOKUP(tbl_raw_data[[#This Row],[Analyst]],[1]setting!$A$1:$B$15,2,0))</f>
        <v>ASIF</v>
      </c>
      <c r="O1821" s="57" t="str">
        <f>UPPER(tbl_raw_data[[#This Row],[Outcome]])</f>
        <v>WITHDRAW</v>
      </c>
      <c r="P1821" s="57" t="str">
        <f>UPPER(tbl_raw_data[[#This Row],[Queue Name]])</f>
        <v>CONSUMER PRE BUREAU</v>
      </c>
      <c r="Q1821" s="57" t="str">
        <f>IF(tbl_raw_data[[#This Row],[time_taken_in_mins]]&lt;=20,"SLA_MET","SLA_NOT_MET")</f>
        <v>SLA_MET</v>
      </c>
    </row>
    <row r="1822" spans="1:17" ht="15" customHeight="1" x14ac:dyDescent="0.25">
      <c r="A1822" s="22" t="s">
        <v>1926</v>
      </c>
      <c r="B1822" s="6">
        <v>45144.524050925924</v>
      </c>
      <c r="C1822" s="7">
        <v>45144.529027777775</v>
      </c>
      <c r="D1822" s="8" t="s">
        <v>13</v>
      </c>
      <c r="E1822" s="8" t="s">
        <v>28</v>
      </c>
      <c r="F1822" s="8" t="s">
        <v>14</v>
      </c>
      <c r="G1822" s="110" t="s">
        <v>29</v>
      </c>
      <c r="H18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2" s="48">
        <f>tbl_raw_data[[#This Row],[Date Actioned]]-tbl_raw_data[[#This Row],[Date Tagged]]</f>
        <v>4.9768518510973081E-3</v>
      </c>
      <c r="J1822" s="50">
        <f>HOUR(tbl_raw_data[[#This Row],[time_taken]])*60+MINUTE(tbl_raw_data[[#This Row],[time_taken]])+SECOND(tbl_raw_data[[#This Row],[time_taken]])/60</f>
        <v>7.166666666666667</v>
      </c>
      <c r="K1822" s="54">
        <f>DATE(YEAR(tbl_raw_data[[#This Row],[Date Actioned]]), MONTH(tbl_raw_data[[#This Row],[Date Actioned]]), DAY(tbl_raw_data[[#This Row],[Date Actioned]]))</f>
        <v>45144</v>
      </c>
      <c r="L1822" s="55" t="str">
        <f>UPPER(TEXT(tbl_raw_data[[#This Row],[Updated_date]],"MMMM"))</f>
        <v>AUGUST</v>
      </c>
      <c r="M1822" s="55" t="str">
        <f>UPPER("Week "&amp;IF(ROUNDUP(DAY(tbl_raw_data[[#This Row],[Updated_date]])/7,0)=5,4,ROUNDUP(DAY(tbl_raw_data[[#This Row],[Updated_date]])/7,0)))</f>
        <v>WEEK 1</v>
      </c>
      <c r="N1822" s="57" t="str">
        <f>UPPER(VLOOKUP(tbl_raw_data[[#This Row],[Analyst]],[1]setting!$A$1:$B$15,2,0))</f>
        <v>HARDIK</v>
      </c>
      <c r="O1822" s="57" t="str">
        <f>UPPER(tbl_raw_data[[#This Row],[Outcome]])</f>
        <v>APPROVE</v>
      </c>
      <c r="P1822" s="57" t="str">
        <f>UPPER(tbl_raw_data[[#This Row],[Queue Name]])</f>
        <v>CONSUMER EXISTING</v>
      </c>
      <c r="Q1822" s="57" t="str">
        <f>IF(tbl_raw_data[[#This Row],[time_taken_in_mins]]&lt;=20,"SLA_MET","SLA_NOT_MET")</f>
        <v>SLA_MET</v>
      </c>
    </row>
    <row r="1823" spans="1:17" ht="15" customHeight="1" x14ac:dyDescent="0.25">
      <c r="A1823" s="5" t="s">
        <v>1871</v>
      </c>
      <c r="B1823" s="12">
        <v>45144.524097222224</v>
      </c>
      <c r="C1823" s="13">
        <v>45144.528993055559</v>
      </c>
      <c r="D1823" s="14" t="s">
        <v>29</v>
      </c>
      <c r="E1823" s="16" t="s">
        <v>28</v>
      </c>
      <c r="F1823" s="14" t="s">
        <v>10</v>
      </c>
      <c r="G1823" s="106"/>
      <c r="H18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23" s="48">
        <f>tbl_raw_data[[#This Row],[Date Actioned]]-tbl_raw_data[[#This Row],[Date Tagged]]</f>
        <v>4.8958333354676142E-3</v>
      </c>
      <c r="J1823" s="50">
        <f>HOUR(tbl_raw_data[[#This Row],[time_taken]])*60+MINUTE(tbl_raw_data[[#This Row],[time_taken]])+SECOND(tbl_raw_data[[#This Row],[time_taken]])/60</f>
        <v>7.05</v>
      </c>
      <c r="K1823" s="54">
        <f>DATE(YEAR(tbl_raw_data[[#This Row],[Date Actioned]]), MONTH(tbl_raw_data[[#This Row],[Date Actioned]]), DAY(tbl_raw_data[[#This Row],[Date Actioned]]))</f>
        <v>45144</v>
      </c>
      <c r="L1823" s="55" t="str">
        <f>UPPER(TEXT(tbl_raw_data[[#This Row],[Updated_date]],"MMMM"))</f>
        <v>AUGUST</v>
      </c>
      <c r="M1823" s="55" t="str">
        <f>UPPER("Week "&amp;IF(ROUNDUP(DAY(tbl_raw_data[[#This Row],[Updated_date]])/7,0)=5,4,ROUNDUP(DAY(tbl_raw_data[[#This Row],[Updated_date]])/7,0)))</f>
        <v>WEEK 1</v>
      </c>
      <c r="N1823" s="57" t="str">
        <f>UPPER(VLOOKUP(tbl_raw_data[[#This Row],[Analyst]],[1]setting!$A$1:$B$15,2,0))</f>
        <v>SAM</v>
      </c>
      <c r="O1823" s="57" t="str">
        <f>UPPER(tbl_raw_data[[#This Row],[Outcome]])</f>
        <v>APPROVE</v>
      </c>
      <c r="P1823" s="57" t="str">
        <f>UPPER(tbl_raw_data[[#This Row],[Queue Name]])</f>
        <v>CONSUMER EXISTING</v>
      </c>
      <c r="Q1823" s="57" t="str">
        <f>IF(tbl_raw_data[[#This Row],[time_taken_in_mins]]&lt;=20,"SLA_MET","SLA_NOT_MET")</f>
        <v>SLA_MET</v>
      </c>
    </row>
    <row r="1824" spans="1:17" ht="26.25" x14ac:dyDescent="0.25">
      <c r="A1824" s="11" t="s">
        <v>2324</v>
      </c>
      <c r="B1824" s="12">
        <v>45144.525046296294</v>
      </c>
      <c r="C1824" s="13">
        <v>45144.530532407407</v>
      </c>
      <c r="D1824" s="14" t="s">
        <v>8</v>
      </c>
      <c r="E1824" s="14" t="s">
        <v>28</v>
      </c>
      <c r="F1824" s="14" t="s">
        <v>109</v>
      </c>
      <c r="G1824" s="111" t="s">
        <v>2325</v>
      </c>
      <c r="H18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24" s="48">
        <f>tbl_raw_data[[#This Row],[Date Actioned]]-tbl_raw_data[[#This Row],[Date Tagged]]</f>
        <v>5.4861111129866913E-3</v>
      </c>
      <c r="J1824" s="50">
        <f>HOUR(tbl_raw_data[[#This Row],[time_taken]])*60+MINUTE(tbl_raw_data[[#This Row],[time_taken]])+SECOND(tbl_raw_data[[#This Row],[time_taken]])/60</f>
        <v>7.9</v>
      </c>
      <c r="K1824" s="54">
        <f>DATE(YEAR(tbl_raw_data[[#This Row],[Date Actioned]]), MONTH(tbl_raw_data[[#This Row],[Date Actioned]]), DAY(tbl_raw_data[[#This Row],[Date Actioned]]))</f>
        <v>45144</v>
      </c>
      <c r="L1824" s="55" t="str">
        <f>UPPER(TEXT(tbl_raw_data[[#This Row],[Updated_date]],"MMMM"))</f>
        <v>AUGUST</v>
      </c>
      <c r="M1824" s="55" t="str">
        <f>UPPER("Week "&amp;IF(ROUNDUP(DAY(tbl_raw_data[[#This Row],[Updated_date]])/7,0)=5,4,ROUNDUP(DAY(tbl_raw_data[[#This Row],[Updated_date]])/7,0)))</f>
        <v>WEEK 1</v>
      </c>
      <c r="N1824" s="57" t="str">
        <f>UPPER(VLOOKUP(tbl_raw_data[[#This Row],[Analyst]],[1]setting!$A$1:$B$15,2,0))</f>
        <v>NAVED</v>
      </c>
      <c r="O1824" s="57" t="str">
        <f>UPPER(tbl_raw_data[[#This Row],[Outcome]])</f>
        <v>WITHDRAW</v>
      </c>
      <c r="P1824" s="57" t="str">
        <f>UPPER(tbl_raw_data[[#This Row],[Queue Name]])</f>
        <v>CONSUMER EXISTING</v>
      </c>
      <c r="Q1824" s="57" t="str">
        <f>IF(tbl_raw_data[[#This Row],[time_taken_in_mins]]&lt;=20,"SLA_MET","SLA_NOT_MET")</f>
        <v>SLA_MET</v>
      </c>
    </row>
    <row r="1825" spans="1:17" ht="15" customHeight="1" x14ac:dyDescent="0.25">
      <c r="A1825" s="11" t="s">
        <v>2780</v>
      </c>
      <c r="B1825" s="6">
        <v>45144.526377314818</v>
      </c>
      <c r="C1825" s="7">
        <v>45144.532430555555</v>
      </c>
      <c r="D1825" s="8" t="s">
        <v>13</v>
      </c>
      <c r="E1825" s="8" t="s">
        <v>28</v>
      </c>
      <c r="F1825" s="8" t="s">
        <v>86</v>
      </c>
      <c r="G1825" s="110" t="s">
        <v>67</v>
      </c>
      <c r="H18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5" s="48">
        <f>tbl_raw_data[[#This Row],[Date Actioned]]-tbl_raw_data[[#This Row],[Date Tagged]]</f>
        <v>6.0532407369464636E-3</v>
      </c>
      <c r="J1825" s="50">
        <f>HOUR(tbl_raw_data[[#This Row],[time_taken]])*60+MINUTE(tbl_raw_data[[#This Row],[time_taken]])+SECOND(tbl_raw_data[[#This Row],[time_taken]])/60</f>
        <v>8.7166666666666668</v>
      </c>
      <c r="K1825" s="54">
        <f>DATE(YEAR(tbl_raw_data[[#This Row],[Date Actioned]]), MONTH(tbl_raw_data[[#This Row],[Date Actioned]]), DAY(tbl_raw_data[[#This Row],[Date Actioned]]))</f>
        <v>45144</v>
      </c>
      <c r="L1825" s="55" t="str">
        <f>UPPER(TEXT(tbl_raw_data[[#This Row],[Updated_date]],"MMMM"))</f>
        <v>AUGUST</v>
      </c>
      <c r="M1825" s="55" t="str">
        <f>UPPER("Week "&amp;IF(ROUNDUP(DAY(tbl_raw_data[[#This Row],[Updated_date]])/7,0)=5,4,ROUNDUP(DAY(tbl_raw_data[[#This Row],[Updated_date]])/7,0)))</f>
        <v>WEEK 1</v>
      </c>
      <c r="N1825" s="57" t="str">
        <f>UPPER(VLOOKUP(tbl_raw_data[[#This Row],[Analyst]],[1]setting!$A$1:$B$15,2,0))</f>
        <v>ASIF</v>
      </c>
      <c r="O1825" s="57" t="str">
        <f>UPPER(tbl_raw_data[[#This Row],[Outcome]])</f>
        <v>APPROVE</v>
      </c>
      <c r="P1825" s="57" t="str">
        <f>UPPER(tbl_raw_data[[#This Row],[Queue Name]])</f>
        <v>CONSUMER EXISTING</v>
      </c>
      <c r="Q1825" s="57" t="str">
        <f>IF(tbl_raw_data[[#This Row],[time_taken_in_mins]]&lt;=20,"SLA_MET","SLA_NOT_MET")</f>
        <v>SLA_MET</v>
      </c>
    </row>
    <row r="1826" spans="1:17" ht="15" customHeight="1" x14ac:dyDescent="0.25">
      <c r="A1826" s="22" t="s">
        <v>6773</v>
      </c>
      <c r="B1826" s="12">
        <v>45144.52715277778</v>
      </c>
      <c r="C1826" s="13">
        <v>45144.542685185188</v>
      </c>
      <c r="D1826" s="14" t="s">
        <v>13</v>
      </c>
      <c r="E1826" s="14" t="s">
        <v>28</v>
      </c>
      <c r="F1826" s="14" t="s">
        <v>10</v>
      </c>
      <c r="G1826" s="111" t="s">
        <v>53</v>
      </c>
      <c r="H18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6" s="48">
        <f>tbl_raw_data[[#This Row],[Date Actioned]]-tbl_raw_data[[#This Row],[Date Tagged]]</f>
        <v>1.5532407407590654E-2</v>
      </c>
      <c r="J1826" s="50">
        <f>HOUR(tbl_raw_data[[#This Row],[time_taken]])*60+MINUTE(tbl_raw_data[[#This Row],[time_taken]])+SECOND(tbl_raw_data[[#This Row],[time_taken]])/60</f>
        <v>22.366666666666667</v>
      </c>
      <c r="K1826" s="54">
        <f>DATE(YEAR(tbl_raw_data[[#This Row],[Date Actioned]]), MONTH(tbl_raw_data[[#This Row],[Date Actioned]]), DAY(tbl_raw_data[[#This Row],[Date Actioned]]))</f>
        <v>45144</v>
      </c>
      <c r="L1826" s="55" t="str">
        <f>UPPER(TEXT(tbl_raw_data[[#This Row],[Updated_date]],"MMMM"))</f>
        <v>AUGUST</v>
      </c>
      <c r="M1826" s="55" t="str">
        <f>UPPER("Week "&amp;IF(ROUNDUP(DAY(tbl_raw_data[[#This Row],[Updated_date]])/7,0)=5,4,ROUNDUP(DAY(tbl_raw_data[[#This Row],[Updated_date]])/7,0)))</f>
        <v>WEEK 1</v>
      </c>
      <c r="N1826" s="57" t="str">
        <f>UPPER(VLOOKUP(tbl_raw_data[[#This Row],[Analyst]],[1]setting!$A$1:$B$15,2,0))</f>
        <v>SAM</v>
      </c>
      <c r="O1826" s="57" t="str">
        <f>UPPER(tbl_raw_data[[#This Row],[Outcome]])</f>
        <v>APPROVE</v>
      </c>
      <c r="P1826" s="57" t="str">
        <f>UPPER(tbl_raw_data[[#This Row],[Queue Name]])</f>
        <v>CONSUMER EXISTING</v>
      </c>
      <c r="Q1826" s="57" t="str">
        <f>IF(tbl_raw_data[[#This Row],[time_taken_in_mins]]&lt;=20,"SLA_MET","SLA_NOT_MET")</f>
        <v>SLA_NOT_MET</v>
      </c>
    </row>
    <row r="1827" spans="1:17" ht="15" customHeight="1" x14ac:dyDescent="0.25">
      <c r="A1827" s="5" t="s">
        <v>833</v>
      </c>
      <c r="B1827" s="6">
        <v>45144.533993055556</v>
      </c>
      <c r="C1827" s="7">
        <v>45144.537407407406</v>
      </c>
      <c r="D1827" s="8" t="s">
        <v>13</v>
      </c>
      <c r="E1827" s="8" t="s">
        <v>28</v>
      </c>
      <c r="F1827" s="8" t="s">
        <v>86</v>
      </c>
      <c r="G1827" s="110" t="s">
        <v>53</v>
      </c>
      <c r="H18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27" s="48">
        <f>tbl_raw_data[[#This Row],[Date Actioned]]-tbl_raw_data[[#This Row],[Date Tagged]]</f>
        <v>3.4143518496421166E-3</v>
      </c>
      <c r="J1827" s="50">
        <f>HOUR(tbl_raw_data[[#This Row],[time_taken]])*60+MINUTE(tbl_raw_data[[#This Row],[time_taken]])+SECOND(tbl_raw_data[[#This Row],[time_taken]])/60</f>
        <v>4.916666666666667</v>
      </c>
      <c r="K1827" s="54">
        <f>DATE(YEAR(tbl_raw_data[[#This Row],[Date Actioned]]), MONTH(tbl_raw_data[[#This Row],[Date Actioned]]), DAY(tbl_raw_data[[#This Row],[Date Actioned]]))</f>
        <v>45144</v>
      </c>
      <c r="L1827" s="55" t="str">
        <f>UPPER(TEXT(tbl_raw_data[[#This Row],[Updated_date]],"MMMM"))</f>
        <v>AUGUST</v>
      </c>
      <c r="M1827" s="55" t="str">
        <f>UPPER("Week "&amp;IF(ROUNDUP(DAY(tbl_raw_data[[#This Row],[Updated_date]])/7,0)=5,4,ROUNDUP(DAY(tbl_raw_data[[#This Row],[Updated_date]])/7,0)))</f>
        <v>WEEK 1</v>
      </c>
      <c r="N1827" s="57" t="str">
        <f>UPPER(VLOOKUP(tbl_raw_data[[#This Row],[Analyst]],[1]setting!$A$1:$B$15,2,0))</f>
        <v>ASIF</v>
      </c>
      <c r="O1827" s="57" t="str">
        <f>UPPER(tbl_raw_data[[#This Row],[Outcome]])</f>
        <v>APPROVE</v>
      </c>
      <c r="P1827" s="57" t="str">
        <f>UPPER(tbl_raw_data[[#This Row],[Queue Name]])</f>
        <v>CONSUMER EXISTING</v>
      </c>
      <c r="Q1827" s="57" t="str">
        <f>IF(tbl_raw_data[[#This Row],[time_taken_in_mins]]&lt;=20,"SLA_MET","SLA_NOT_MET")</f>
        <v>SLA_MET</v>
      </c>
    </row>
    <row r="1828" spans="1:17" x14ac:dyDescent="0.25">
      <c r="A1828" s="22" t="s">
        <v>1478</v>
      </c>
      <c r="B1828" s="6">
        <v>45144.534849537034</v>
      </c>
      <c r="C1828" s="7">
        <v>45144.539247685185</v>
      </c>
      <c r="D1828" s="8" t="s">
        <v>8</v>
      </c>
      <c r="E1828" s="8" t="s">
        <v>28</v>
      </c>
      <c r="F1828" s="8" t="s">
        <v>455</v>
      </c>
      <c r="G1828" s="110" t="s">
        <v>172</v>
      </c>
      <c r="H18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28" s="48">
        <f>tbl_raw_data[[#This Row],[Date Actioned]]-tbl_raw_data[[#This Row],[Date Tagged]]</f>
        <v>4.3981481503578834E-3</v>
      </c>
      <c r="J1828" s="50">
        <f>HOUR(tbl_raw_data[[#This Row],[time_taken]])*60+MINUTE(tbl_raw_data[[#This Row],[time_taken]])+SECOND(tbl_raw_data[[#This Row],[time_taken]])/60</f>
        <v>6.333333333333333</v>
      </c>
      <c r="K1828" s="54">
        <f>DATE(YEAR(tbl_raw_data[[#This Row],[Date Actioned]]), MONTH(tbl_raw_data[[#This Row],[Date Actioned]]), DAY(tbl_raw_data[[#This Row],[Date Actioned]]))</f>
        <v>45144</v>
      </c>
      <c r="L1828" s="55" t="str">
        <f>UPPER(TEXT(tbl_raw_data[[#This Row],[Updated_date]],"MMMM"))</f>
        <v>AUGUST</v>
      </c>
      <c r="M1828" s="55" t="str">
        <f>UPPER("Week "&amp;IF(ROUNDUP(DAY(tbl_raw_data[[#This Row],[Updated_date]])/7,0)=5,4,ROUNDUP(DAY(tbl_raw_data[[#This Row],[Updated_date]])/7,0)))</f>
        <v>WEEK 1</v>
      </c>
      <c r="N1828" s="57" t="str">
        <f>UPPER(VLOOKUP(tbl_raw_data[[#This Row],[Analyst]],[1]setting!$A$1:$B$15,2,0))</f>
        <v>ROHAN</v>
      </c>
      <c r="O1828" s="57" t="str">
        <f>UPPER(tbl_raw_data[[#This Row],[Outcome]])</f>
        <v>WITHDRAW</v>
      </c>
      <c r="P1828" s="57" t="str">
        <f>UPPER(tbl_raw_data[[#This Row],[Queue Name]])</f>
        <v>CONSUMER EXISTING</v>
      </c>
      <c r="Q1828" s="57" t="str">
        <f>IF(tbl_raw_data[[#This Row],[time_taken_in_mins]]&lt;=20,"SLA_MET","SLA_NOT_MET")</f>
        <v>SLA_MET</v>
      </c>
    </row>
    <row r="1829" spans="1:17" ht="15" customHeight="1" x14ac:dyDescent="0.25">
      <c r="A1829" s="11" t="s">
        <v>6389</v>
      </c>
      <c r="B1829" s="12">
        <v>45144.536400462966</v>
      </c>
      <c r="C1829" s="13">
        <v>45144.549560185187</v>
      </c>
      <c r="D1829" s="14" t="s">
        <v>29</v>
      </c>
      <c r="E1829" s="16" t="s">
        <v>28</v>
      </c>
      <c r="F1829" s="14" t="s">
        <v>73</v>
      </c>
      <c r="G1829" s="106"/>
      <c r="H18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29" s="48">
        <f>tbl_raw_data[[#This Row],[Date Actioned]]-tbl_raw_data[[#This Row],[Date Tagged]]</f>
        <v>1.3159722220734693E-2</v>
      </c>
      <c r="J1829" s="50">
        <f>HOUR(tbl_raw_data[[#This Row],[time_taken]])*60+MINUTE(tbl_raw_data[[#This Row],[time_taken]])+SECOND(tbl_raw_data[[#This Row],[time_taken]])/60</f>
        <v>18.95</v>
      </c>
      <c r="K1829" s="54">
        <f>DATE(YEAR(tbl_raw_data[[#This Row],[Date Actioned]]), MONTH(tbl_raw_data[[#This Row],[Date Actioned]]), DAY(tbl_raw_data[[#This Row],[Date Actioned]]))</f>
        <v>45144</v>
      </c>
      <c r="L1829" s="55" t="str">
        <f>UPPER(TEXT(tbl_raw_data[[#This Row],[Updated_date]],"MMMM"))</f>
        <v>AUGUST</v>
      </c>
      <c r="M1829" s="55" t="str">
        <f>UPPER("Week "&amp;IF(ROUNDUP(DAY(tbl_raw_data[[#This Row],[Updated_date]])/7,0)=5,4,ROUNDUP(DAY(tbl_raw_data[[#This Row],[Updated_date]])/7,0)))</f>
        <v>WEEK 1</v>
      </c>
      <c r="N1829" s="57" t="str">
        <f>UPPER(VLOOKUP(tbl_raw_data[[#This Row],[Analyst]],[1]setting!$A$1:$B$15,2,0))</f>
        <v>SHAHID</v>
      </c>
      <c r="O1829" s="57" t="str">
        <f>UPPER(tbl_raw_data[[#This Row],[Outcome]])</f>
        <v>APPROVE</v>
      </c>
      <c r="P1829" s="57" t="str">
        <f>UPPER(tbl_raw_data[[#This Row],[Queue Name]])</f>
        <v>CONSUMER EXISTING</v>
      </c>
      <c r="Q1829" s="57" t="str">
        <f>IF(tbl_raw_data[[#This Row],[time_taken_in_mins]]&lt;=20,"SLA_MET","SLA_NOT_MET")</f>
        <v>SLA_MET</v>
      </c>
    </row>
    <row r="1830" spans="1:17" ht="15" customHeight="1" x14ac:dyDescent="0.25">
      <c r="A1830" s="5" t="s">
        <v>4751</v>
      </c>
      <c r="B1830" s="12">
        <v>45144.538182870368</v>
      </c>
      <c r="C1830" s="13">
        <v>45144.547164351854</v>
      </c>
      <c r="D1830" s="14" t="s">
        <v>46</v>
      </c>
      <c r="E1830" s="14" t="s">
        <v>28</v>
      </c>
      <c r="F1830" s="14" t="s">
        <v>109</v>
      </c>
      <c r="G1830" s="111" t="s">
        <v>201</v>
      </c>
      <c r="H18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0" s="48">
        <f>tbl_raw_data[[#This Row],[Date Actioned]]-tbl_raw_data[[#This Row],[Date Tagged]]</f>
        <v>8.9814814855344594E-3</v>
      </c>
      <c r="J1830" s="50">
        <f>HOUR(tbl_raw_data[[#This Row],[time_taken]])*60+MINUTE(tbl_raw_data[[#This Row],[time_taken]])+SECOND(tbl_raw_data[[#This Row],[time_taken]])/60</f>
        <v>12.933333333333334</v>
      </c>
      <c r="K1830" s="54">
        <f>DATE(YEAR(tbl_raw_data[[#This Row],[Date Actioned]]), MONTH(tbl_raw_data[[#This Row],[Date Actioned]]), DAY(tbl_raw_data[[#This Row],[Date Actioned]]))</f>
        <v>45144</v>
      </c>
      <c r="L1830" s="55" t="str">
        <f>UPPER(TEXT(tbl_raw_data[[#This Row],[Updated_date]],"MMMM"))</f>
        <v>AUGUST</v>
      </c>
      <c r="M1830" s="55" t="str">
        <f>UPPER("Week "&amp;IF(ROUNDUP(DAY(tbl_raw_data[[#This Row],[Updated_date]])/7,0)=5,4,ROUNDUP(DAY(tbl_raw_data[[#This Row],[Updated_date]])/7,0)))</f>
        <v>WEEK 1</v>
      </c>
      <c r="N1830" s="57" t="str">
        <f>UPPER(VLOOKUP(tbl_raw_data[[#This Row],[Analyst]],[1]setting!$A$1:$B$15,2,0))</f>
        <v>NAVED</v>
      </c>
      <c r="O1830" s="57" t="str">
        <f>UPPER(tbl_raw_data[[#This Row],[Outcome]])</f>
        <v>DECLINE</v>
      </c>
      <c r="P1830" s="57" t="str">
        <f>UPPER(tbl_raw_data[[#This Row],[Queue Name]])</f>
        <v>CONSUMER EXISTING</v>
      </c>
      <c r="Q1830" s="57" t="str">
        <f>IF(tbl_raw_data[[#This Row],[time_taken_in_mins]]&lt;=20,"SLA_MET","SLA_NOT_MET")</f>
        <v>SLA_MET</v>
      </c>
    </row>
    <row r="1831" spans="1:17" ht="15" customHeight="1" x14ac:dyDescent="0.25">
      <c r="A1831" s="11" t="s">
        <v>1277</v>
      </c>
      <c r="B1831" s="6">
        <v>45144.54515046296</v>
      </c>
      <c r="C1831" s="7">
        <v>45144.54923611111</v>
      </c>
      <c r="D1831" s="8" t="s">
        <v>46</v>
      </c>
      <c r="E1831" s="8" t="s">
        <v>28</v>
      </c>
      <c r="F1831" s="8" t="s">
        <v>10</v>
      </c>
      <c r="G1831" s="110" t="s">
        <v>151</v>
      </c>
      <c r="H18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1" s="48">
        <f>tbl_raw_data[[#This Row],[Date Actioned]]-tbl_raw_data[[#This Row],[Date Tagged]]</f>
        <v>4.0856481500668451E-3</v>
      </c>
      <c r="J1831" s="50">
        <f>HOUR(tbl_raw_data[[#This Row],[time_taken]])*60+MINUTE(tbl_raw_data[[#This Row],[time_taken]])+SECOND(tbl_raw_data[[#This Row],[time_taken]])/60</f>
        <v>5.8833333333333329</v>
      </c>
      <c r="K1831" s="54">
        <f>DATE(YEAR(tbl_raw_data[[#This Row],[Date Actioned]]), MONTH(tbl_raw_data[[#This Row],[Date Actioned]]), DAY(tbl_raw_data[[#This Row],[Date Actioned]]))</f>
        <v>45144</v>
      </c>
      <c r="L1831" s="55" t="str">
        <f>UPPER(TEXT(tbl_raw_data[[#This Row],[Updated_date]],"MMMM"))</f>
        <v>AUGUST</v>
      </c>
      <c r="M1831" s="55" t="str">
        <f>UPPER("Week "&amp;IF(ROUNDUP(DAY(tbl_raw_data[[#This Row],[Updated_date]])/7,0)=5,4,ROUNDUP(DAY(tbl_raw_data[[#This Row],[Updated_date]])/7,0)))</f>
        <v>WEEK 1</v>
      </c>
      <c r="N1831" s="57" t="str">
        <f>UPPER(VLOOKUP(tbl_raw_data[[#This Row],[Analyst]],[1]setting!$A$1:$B$15,2,0))</f>
        <v>SAM</v>
      </c>
      <c r="O1831" s="57" t="str">
        <f>UPPER(tbl_raw_data[[#This Row],[Outcome]])</f>
        <v>DECLINE</v>
      </c>
      <c r="P1831" s="57" t="str">
        <f>UPPER(tbl_raw_data[[#This Row],[Queue Name]])</f>
        <v>CONSUMER EXISTING</v>
      </c>
      <c r="Q1831" s="57" t="str">
        <f>IF(tbl_raw_data[[#This Row],[time_taken_in_mins]]&lt;=20,"SLA_MET","SLA_NOT_MET")</f>
        <v>SLA_MET</v>
      </c>
    </row>
    <row r="1832" spans="1:17" ht="15" customHeight="1" x14ac:dyDescent="0.25">
      <c r="A1832" s="22" t="s">
        <v>759</v>
      </c>
      <c r="B1832" s="6">
        <v>45144.548125000001</v>
      </c>
      <c r="C1832" s="7">
        <v>45144.551388888889</v>
      </c>
      <c r="D1832" s="8" t="s">
        <v>13</v>
      </c>
      <c r="E1832" s="8" t="s">
        <v>9</v>
      </c>
      <c r="F1832" s="8" t="s">
        <v>86</v>
      </c>
      <c r="G1832" s="110" t="s">
        <v>19</v>
      </c>
      <c r="H18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2" s="48">
        <f>tbl_raw_data[[#This Row],[Date Actioned]]-tbl_raw_data[[#This Row],[Date Tagged]]</f>
        <v>3.2638888878864236E-3</v>
      </c>
      <c r="J1832" s="50">
        <f>HOUR(tbl_raw_data[[#This Row],[time_taken]])*60+MINUTE(tbl_raw_data[[#This Row],[time_taken]])+SECOND(tbl_raw_data[[#This Row],[time_taken]])/60</f>
        <v>4.7</v>
      </c>
      <c r="K1832" s="54">
        <f>DATE(YEAR(tbl_raw_data[[#This Row],[Date Actioned]]), MONTH(tbl_raw_data[[#This Row],[Date Actioned]]), DAY(tbl_raw_data[[#This Row],[Date Actioned]]))</f>
        <v>45144</v>
      </c>
      <c r="L1832" s="55" t="str">
        <f>UPPER(TEXT(tbl_raw_data[[#This Row],[Updated_date]],"MMMM"))</f>
        <v>AUGUST</v>
      </c>
      <c r="M1832" s="55" t="str">
        <f>UPPER("Week "&amp;IF(ROUNDUP(DAY(tbl_raw_data[[#This Row],[Updated_date]])/7,0)=5,4,ROUNDUP(DAY(tbl_raw_data[[#This Row],[Updated_date]])/7,0)))</f>
        <v>WEEK 1</v>
      </c>
      <c r="N1832" s="57" t="str">
        <f>UPPER(VLOOKUP(tbl_raw_data[[#This Row],[Analyst]],[1]setting!$A$1:$B$15,2,0))</f>
        <v>ASIF</v>
      </c>
      <c r="O1832" s="57" t="str">
        <f>UPPER(tbl_raw_data[[#This Row],[Outcome]])</f>
        <v>APPROVE</v>
      </c>
      <c r="P1832" s="57" t="str">
        <f>UPPER(tbl_raw_data[[#This Row],[Queue Name]])</f>
        <v>CONSUMER PRE BUREAU</v>
      </c>
      <c r="Q1832" s="57" t="str">
        <f>IF(tbl_raw_data[[#This Row],[time_taken_in_mins]]&lt;=20,"SLA_MET","SLA_NOT_MET")</f>
        <v>SLA_MET</v>
      </c>
    </row>
    <row r="1833" spans="1:17" x14ac:dyDescent="0.25">
      <c r="A1833" s="5" t="s">
        <v>3333</v>
      </c>
      <c r="B1833" s="12">
        <v>45144.5549537037</v>
      </c>
      <c r="C1833" s="13">
        <v>45144.561782407407</v>
      </c>
      <c r="D1833" s="14" t="s">
        <v>8</v>
      </c>
      <c r="E1833" s="14" t="s">
        <v>28</v>
      </c>
      <c r="F1833" s="14" t="s">
        <v>14</v>
      </c>
      <c r="G1833" s="111" t="s">
        <v>172</v>
      </c>
      <c r="H18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33" s="48">
        <f>tbl_raw_data[[#This Row],[Date Actioned]]-tbl_raw_data[[#This Row],[Date Tagged]]</f>
        <v>6.8287037065601908E-3</v>
      </c>
      <c r="J1833" s="50">
        <f>HOUR(tbl_raw_data[[#This Row],[time_taken]])*60+MINUTE(tbl_raw_data[[#This Row],[time_taken]])+SECOND(tbl_raw_data[[#This Row],[time_taken]])/60</f>
        <v>9.8333333333333339</v>
      </c>
      <c r="K1833" s="54">
        <f>DATE(YEAR(tbl_raw_data[[#This Row],[Date Actioned]]), MONTH(tbl_raw_data[[#This Row],[Date Actioned]]), DAY(tbl_raw_data[[#This Row],[Date Actioned]]))</f>
        <v>45144</v>
      </c>
      <c r="L1833" s="55" t="str">
        <f>UPPER(TEXT(tbl_raw_data[[#This Row],[Updated_date]],"MMMM"))</f>
        <v>AUGUST</v>
      </c>
      <c r="M1833" s="55" t="str">
        <f>UPPER("Week "&amp;IF(ROUNDUP(DAY(tbl_raw_data[[#This Row],[Updated_date]])/7,0)=5,4,ROUNDUP(DAY(tbl_raw_data[[#This Row],[Updated_date]])/7,0)))</f>
        <v>WEEK 1</v>
      </c>
      <c r="N1833" s="57" t="str">
        <f>UPPER(VLOOKUP(tbl_raw_data[[#This Row],[Analyst]],[1]setting!$A$1:$B$15,2,0))</f>
        <v>HARDIK</v>
      </c>
      <c r="O1833" s="57" t="str">
        <f>UPPER(tbl_raw_data[[#This Row],[Outcome]])</f>
        <v>WITHDRAW</v>
      </c>
      <c r="P1833" s="57" t="str">
        <f>UPPER(tbl_raw_data[[#This Row],[Queue Name]])</f>
        <v>CONSUMER EXISTING</v>
      </c>
      <c r="Q1833" s="57" t="str">
        <f>IF(tbl_raw_data[[#This Row],[time_taken_in_mins]]&lt;=20,"SLA_MET","SLA_NOT_MET")</f>
        <v>SLA_MET</v>
      </c>
    </row>
    <row r="1834" spans="1:17" ht="15" customHeight="1" x14ac:dyDescent="0.25">
      <c r="A1834" s="5" t="s">
        <v>4225</v>
      </c>
      <c r="B1834" s="12">
        <v>45144.555949074071</v>
      </c>
      <c r="C1834" s="13">
        <v>45144.564027777778</v>
      </c>
      <c r="D1834" s="14" t="s">
        <v>29</v>
      </c>
      <c r="E1834" s="16" t="s">
        <v>28</v>
      </c>
      <c r="F1834" s="14" t="s">
        <v>73</v>
      </c>
      <c r="G1834" s="106"/>
      <c r="H18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34" s="48">
        <f>tbl_raw_data[[#This Row],[Date Actioned]]-tbl_raw_data[[#This Row],[Date Tagged]]</f>
        <v>8.078703707724344E-3</v>
      </c>
      <c r="J1834" s="50">
        <f>HOUR(tbl_raw_data[[#This Row],[time_taken]])*60+MINUTE(tbl_raw_data[[#This Row],[time_taken]])+SECOND(tbl_raw_data[[#This Row],[time_taken]])/60</f>
        <v>11.633333333333333</v>
      </c>
      <c r="K1834" s="54">
        <f>DATE(YEAR(tbl_raw_data[[#This Row],[Date Actioned]]), MONTH(tbl_raw_data[[#This Row],[Date Actioned]]), DAY(tbl_raw_data[[#This Row],[Date Actioned]]))</f>
        <v>45144</v>
      </c>
      <c r="L1834" s="55" t="str">
        <f>UPPER(TEXT(tbl_raw_data[[#This Row],[Updated_date]],"MMMM"))</f>
        <v>AUGUST</v>
      </c>
      <c r="M1834" s="55" t="str">
        <f>UPPER("Week "&amp;IF(ROUNDUP(DAY(tbl_raw_data[[#This Row],[Updated_date]])/7,0)=5,4,ROUNDUP(DAY(tbl_raw_data[[#This Row],[Updated_date]])/7,0)))</f>
        <v>WEEK 1</v>
      </c>
      <c r="N1834" s="57" t="str">
        <f>UPPER(VLOOKUP(tbl_raw_data[[#This Row],[Analyst]],[1]setting!$A$1:$B$15,2,0))</f>
        <v>SHAHID</v>
      </c>
      <c r="O1834" s="57" t="str">
        <f>UPPER(tbl_raw_data[[#This Row],[Outcome]])</f>
        <v>APPROVE</v>
      </c>
      <c r="P1834" s="57" t="str">
        <f>UPPER(tbl_raw_data[[#This Row],[Queue Name]])</f>
        <v>CONSUMER EXISTING</v>
      </c>
      <c r="Q1834" s="57" t="str">
        <f>IF(tbl_raw_data[[#This Row],[time_taken_in_mins]]&lt;=20,"SLA_MET","SLA_NOT_MET")</f>
        <v>SLA_MET</v>
      </c>
    </row>
    <row r="1835" spans="1:17" ht="15" customHeight="1" x14ac:dyDescent="0.25">
      <c r="A1835" s="11" t="s">
        <v>2775</v>
      </c>
      <c r="B1835" s="6">
        <v>45144.558067129627</v>
      </c>
      <c r="C1835" s="7">
        <v>45144.564108796294</v>
      </c>
      <c r="D1835" s="8" t="s">
        <v>8</v>
      </c>
      <c r="E1835" s="8" t="s">
        <v>9</v>
      </c>
      <c r="F1835" s="8" t="s">
        <v>455</v>
      </c>
      <c r="G1835" s="110" t="s">
        <v>11</v>
      </c>
      <c r="H18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35" s="48">
        <f>tbl_raw_data[[#This Row],[Date Actioned]]-tbl_raw_data[[#This Row],[Date Tagged]]</f>
        <v>6.0416666674427688E-3</v>
      </c>
      <c r="J1835" s="50">
        <f>HOUR(tbl_raw_data[[#This Row],[time_taken]])*60+MINUTE(tbl_raw_data[[#This Row],[time_taken]])+SECOND(tbl_raw_data[[#This Row],[time_taken]])/60</f>
        <v>8.6999999999999993</v>
      </c>
      <c r="K1835" s="54">
        <f>DATE(YEAR(tbl_raw_data[[#This Row],[Date Actioned]]), MONTH(tbl_raw_data[[#This Row],[Date Actioned]]), DAY(tbl_raw_data[[#This Row],[Date Actioned]]))</f>
        <v>45144</v>
      </c>
      <c r="L1835" s="55" t="str">
        <f>UPPER(TEXT(tbl_raw_data[[#This Row],[Updated_date]],"MMMM"))</f>
        <v>AUGUST</v>
      </c>
      <c r="M1835" s="55" t="str">
        <f>UPPER("Week "&amp;IF(ROUNDUP(DAY(tbl_raw_data[[#This Row],[Updated_date]])/7,0)=5,4,ROUNDUP(DAY(tbl_raw_data[[#This Row],[Updated_date]])/7,0)))</f>
        <v>WEEK 1</v>
      </c>
      <c r="N1835" s="57" t="str">
        <f>UPPER(VLOOKUP(tbl_raw_data[[#This Row],[Analyst]],[1]setting!$A$1:$B$15,2,0))</f>
        <v>ROHAN</v>
      </c>
      <c r="O1835" s="57" t="str">
        <f>UPPER(tbl_raw_data[[#This Row],[Outcome]])</f>
        <v>WITHDRAW</v>
      </c>
      <c r="P1835" s="57" t="str">
        <f>UPPER(tbl_raw_data[[#This Row],[Queue Name]])</f>
        <v>CONSUMER PRE BUREAU</v>
      </c>
      <c r="Q1835" s="57" t="str">
        <f>IF(tbl_raw_data[[#This Row],[time_taken_in_mins]]&lt;=20,"SLA_MET","SLA_NOT_MET")</f>
        <v>SLA_MET</v>
      </c>
    </row>
    <row r="1836" spans="1:17" ht="26.25" x14ac:dyDescent="0.25">
      <c r="A1836" s="22" t="s">
        <v>3255</v>
      </c>
      <c r="B1836" s="12">
        <v>45144.558495370373</v>
      </c>
      <c r="C1836" s="13">
        <v>45144.565243055556</v>
      </c>
      <c r="D1836" s="14" t="s">
        <v>8</v>
      </c>
      <c r="E1836" s="14" t="s">
        <v>28</v>
      </c>
      <c r="F1836" s="14" t="s">
        <v>86</v>
      </c>
      <c r="G1836" s="111" t="s">
        <v>3256</v>
      </c>
      <c r="H18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36" s="48">
        <f>tbl_raw_data[[#This Row],[Date Actioned]]-tbl_raw_data[[#This Row],[Date Tagged]]</f>
        <v>6.7476851836545393E-3</v>
      </c>
      <c r="J1836" s="50">
        <f>HOUR(tbl_raw_data[[#This Row],[time_taken]])*60+MINUTE(tbl_raw_data[[#This Row],[time_taken]])+SECOND(tbl_raw_data[[#This Row],[time_taken]])/60</f>
        <v>9.7166666666666668</v>
      </c>
      <c r="K1836" s="54">
        <f>DATE(YEAR(tbl_raw_data[[#This Row],[Date Actioned]]), MONTH(tbl_raw_data[[#This Row],[Date Actioned]]), DAY(tbl_raw_data[[#This Row],[Date Actioned]]))</f>
        <v>45144</v>
      </c>
      <c r="L1836" s="55" t="str">
        <f>UPPER(TEXT(tbl_raw_data[[#This Row],[Updated_date]],"MMMM"))</f>
        <v>AUGUST</v>
      </c>
      <c r="M1836" s="55" t="str">
        <f>UPPER("Week "&amp;IF(ROUNDUP(DAY(tbl_raw_data[[#This Row],[Updated_date]])/7,0)=5,4,ROUNDUP(DAY(tbl_raw_data[[#This Row],[Updated_date]])/7,0)))</f>
        <v>WEEK 1</v>
      </c>
      <c r="N1836" s="57" t="str">
        <f>UPPER(VLOOKUP(tbl_raw_data[[#This Row],[Analyst]],[1]setting!$A$1:$B$15,2,0))</f>
        <v>ASIF</v>
      </c>
      <c r="O1836" s="57" t="str">
        <f>UPPER(tbl_raw_data[[#This Row],[Outcome]])</f>
        <v>WITHDRAW</v>
      </c>
      <c r="P1836" s="57" t="str">
        <f>UPPER(tbl_raw_data[[#This Row],[Queue Name]])</f>
        <v>CONSUMER EXISTING</v>
      </c>
      <c r="Q1836" s="57" t="str">
        <f>IF(tbl_raw_data[[#This Row],[time_taken_in_mins]]&lt;=20,"SLA_MET","SLA_NOT_MET")</f>
        <v>SLA_MET</v>
      </c>
    </row>
    <row r="1837" spans="1:17" ht="15" customHeight="1" x14ac:dyDescent="0.25">
      <c r="A1837" s="11" t="s">
        <v>6920</v>
      </c>
      <c r="B1837" s="6">
        <v>45144.559247685182</v>
      </c>
      <c r="C1837" s="7">
        <v>45144.57644675926</v>
      </c>
      <c r="D1837" s="8" t="s">
        <v>29</v>
      </c>
      <c r="E1837" s="10" t="s">
        <v>41</v>
      </c>
      <c r="F1837" s="8" t="s">
        <v>73</v>
      </c>
      <c r="G1837" s="109"/>
      <c r="H18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37" s="48">
        <f>tbl_raw_data[[#This Row],[Date Actioned]]-tbl_raw_data[[#This Row],[Date Tagged]]</f>
        <v>1.7199074078234844E-2</v>
      </c>
      <c r="J1837" s="50">
        <f>HOUR(tbl_raw_data[[#This Row],[time_taken]])*60+MINUTE(tbl_raw_data[[#This Row],[time_taken]])+SECOND(tbl_raw_data[[#This Row],[time_taken]])/60</f>
        <v>24.766666666666666</v>
      </c>
      <c r="K1837" s="54">
        <f>DATE(YEAR(tbl_raw_data[[#This Row],[Date Actioned]]), MONTH(tbl_raw_data[[#This Row],[Date Actioned]]), DAY(tbl_raw_data[[#This Row],[Date Actioned]]))</f>
        <v>45144</v>
      </c>
      <c r="L1837" s="55" t="str">
        <f>UPPER(TEXT(tbl_raw_data[[#This Row],[Updated_date]],"MMMM"))</f>
        <v>AUGUST</v>
      </c>
      <c r="M1837" s="55" t="str">
        <f>UPPER("Week "&amp;IF(ROUNDUP(DAY(tbl_raw_data[[#This Row],[Updated_date]])/7,0)=5,4,ROUNDUP(DAY(tbl_raw_data[[#This Row],[Updated_date]])/7,0)))</f>
        <v>WEEK 1</v>
      </c>
      <c r="N1837" s="57" t="str">
        <f>UPPER(VLOOKUP(tbl_raw_data[[#This Row],[Analyst]],[1]setting!$A$1:$B$15,2,0))</f>
        <v>SHAHID</v>
      </c>
      <c r="O1837" s="57" t="str">
        <f>UPPER(tbl_raw_data[[#This Row],[Outcome]])</f>
        <v>APPROVE</v>
      </c>
      <c r="P1837" s="57" t="str">
        <f>UPPER(tbl_raw_data[[#This Row],[Queue Name]])</f>
        <v>CONSUMER POST BUREAU</v>
      </c>
      <c r="Q1837" s="57" t="str">
        <f>IF(tbl_raw_data[[#This Row],[time_taken_in_mins]]&lt;=20,"SLA_MET","SLA_NOT_MET")</f>
        <v>SLA_NOT_MET</v>
      </c>
    </row>
    <row r="1838" spans="1:17" ht="15" customHeight="1" x14ac:dyDescent="0.25">
      <c r="A1838" s="22" t="s">
        <v>2230</v>
      </c>
      <c r="B1838" s="12">
        <v>45144.559340277781</v>
      </c>
      <c r="C1838" s="13">
        <v>45144.564722222225</v>
      </c>
      <c r="D1838" s="14" t="s">
        <v>13</v>
      </c>
      <c r="E1838" s="14" t="s">
        <v>28</v>
      </c>
      <c r="F1838" s="14" t="s">
        <v>14</v>
      </c>
      <c r="G1838" s="111" t="s">
        <v>29</v>
      </c>
      <c r="H18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8" s="48">
        <f>tbl_raw_data[[#This Row],[Date Actioned]]-tbl_raw_data[[#This Row],[Date Tagged]]</f>
        <v>5.3819444437976927E-3</v>
      </c>
      <c r="J1838" s="50">
        <f>HOUR(tbl_raw_data[[#This Row],[time_taken]])*60+MINUTE(tbl_raw_data[[#This Row],[time_taken]])+SECOND(tbl_raw_data[[#This Row],[time_taken]])/60</f>
        <v>7.75</v>
      </c>
      <c r="K1838" s="54">
        <f>DATE(YEAR(tbl_raw_data[[#This Row],[Date Actioned]]), MONTH(tbl_raw_data[[#This Row],[Date Actioned]]), DAY(tbl_raw_data[[#This Row],[Date Actioned]]))</f>
        <v>45144</v>
      </c>
      <c r="L1838" s="55" t="str">
        <f>UPPER(TEXT(tbl_raw_data[[#This Row],[Updated_date]],"MMMM"))</f>
        <v>AUGUST</v>
      </c>
      <c r="M1838" s="55" t="str">
        <f>UPPER("Week "&amp;IF(ROUNDUP(DAY(tbl_raw_data[[#This Row],[Updated_date]])/7,0)=5,4,ROUNDUP(DAY(tbl_raw_data[[#This Row],[Updated_date]])/7,0)))</f>
        <v>WEEK 1</v>
      </c>
      <c r="N1838" s="57" t="str">
        <f>UPPER(VLOOKUP(tbl_raw_data[[#This Row],[Analyst]],[1]setting!$A$1:$B$15,2,0))</f>
        <v>HARDIK</v>
      </c>
      <c r="O1838" s="57" t="str">
        <f>UPPER(tbl_raw_data[[#This Row],[Outcome]])</f>
        <v>APPROVE</v>
      </c>
      <c r="P1838" s="57" t="str">
        <f>UPPER(tbl_raw_data[[#This Row],[Queue Name]])</f>
        <v>CONSUMER EXISTING</v>
      </c>
      <c r="Q1838" s="57" t="str">
        <f>IF(tbl_raw_data[[#This Row],[time_taken_in_mins]]&lt;=20,"SLA_MET","SLA_NOT_MET")</f>
        <v>SLA_MET</v>
      </c>
    </row>
    <row r="1839" spans="1:17" ht="15" customHeight="1" x14ac:dyDescent="0.25">
      <c r="A1839" s="22" t="s">
        <v>5879</v>
      </c>
      <c r="B1839" s="12">
        <v>45144.559363425928</v>
      </c>
      <c r="C1839" s="13">
        <v>45144.570914351854</v>
      </c>
      <c r="D1839" s="14" t="s">
        <v>46</v>
      </c>
      <c r="E1839" s="14" t="s">
        <v>28</v>
      </c>
      <c r="F1839" s="14" t="s">
        <v>455</v>
      </c>
      <c r="G1839" s="111" t="s">
        <v>151</v>
      </c>
      <c r="H18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39" s="48">
        <f>tbl_raw_data[[#This Row],[Date Actioned]]-tbl_raw_data[[#This Row],[Date Tagged]]</f>
        <v>1.1550925926712807E-2</v>
      </c>
      <c r="J1839" s="50">
        <f>HOUR(tbl_raw_data[[#This Row],[time_taken]])*60+MINUTE(tbl_raw_data[[#This Row],[time_taken]])+SECOND(tbl_raw_data[[#This Row],[time_taken]])/60</f>
        <v>16.633333333333333</v>
      </c>
      <c r="K1839" s="54">
        <f>DATE(YEAR(tbl_raw_data[[#This Row],[Date Actioned]]), MONTH(tbl_raw_data[[#This Row],[Date Actioned]]), DAY(tbl_raw_data[[#This Row],[Date Actioned]]))</f>
        <v>45144</v>
      </c>
      <c r="L1839" s="55" t="str">
        <f>UPPER(TEXT(tbl_raw_data[[#This Row],[Updated_date]],"MMMM"))</f>
        <v>AUGUST</v>
      </c>
      <c r="M1839" s="55" t="str">
        <f>UPPER("Week "&amp;IF(ROUNDUP(DAY(tbl_raw_data[[#This Row],[Updated_date]])/7,0)=5,4,ROUNDUP(DAY(tbl_raw_data[[#This Row],[Updated_date]])/7,0)))</f>
        <v>WEEK 1</v>
      </c>
      <c r="N1839" s="57" t="str">
        <f>UPPER(VLOOKUP(tbl_raw_data[[#This Row],[Analyst]],[1]setting!$A$1:$B$15,2,0))</f>
        <v>ROHAN</v>
      </c>
      <c r="O1839" s="57" t="str">
        <f>UPPER(tbl_raw_data[[#This Row],[Outcome]])</f>
        <v>DECLINE</v>
      </c>
      <c r="P1839" s="57" t="str">
        <f>UPPER(tbl_raw_data[[#This Row],[Queue Name]])</f>
        <v>CONSUMER EXISTING</v>
      </c>
      <c r="Q1839" s="57" t="str">
        <f>IF(tbl_raw_data[[#This Row],[time_taken_in_mins]]&lt;=20,"SLA_MET","SLA_NOT_MET")</f>
        <v>SLA_MET</v>
      </c>
    </row>
    <row r="1840" spans="1:17" ht="15" customHeight="1" x14ac:dyDescent="0.25">
      <c r="A1840" s="5" t="s">
        <v>4513</v>
      </c>
      <c r="B1840" s="6">
        <v>45144.561018518521</v>
      </c>
      <c r="C1840" s="7">
        <v>45144.569618055553</v>
      </c>
      <c r="D1840" s="8" t="s">
        <v>8</v>
      </c>
      <c r="E1840" s="8" t="s">
        <v>9</v>
      </c>
      <c r="F1840" s="8" t="s">
        <v>14</v>
      </c>
      <c r="G1840" s="110" t="s">
        <v>4514</v>
      </c>
      <c r="H18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840" s="48">
        <f>tbl_raw_data[[#This Row],[Date Actioned]]-tbl_raw_data[[#This Row],[Date Tagged]]</f>
        <v>8.5995370318414643E-3</v>
      </c>
      <c r="J1840" s="50">
        <f>HOUR(tbl_raw_data[[#This Row],[time_taken]])*60+MINUTE(tbl_raw_data[[#This Row],[time_taken]])+SECOND(tbl_raw_data[[#This Row],[time_taken]])/60</f>
        <v>12.383333333333333</v>
      </c>
      <c r="K1840" s="54">
        <f>DATE(YEAR(tbl_raw_data[[#This Row],[Date Actioned]]), MONTH(tbl_raw_data[[#This Row],[Date Actioned]]), DAY(tbl_raw_data[[#This Row],[Date Actioned]]))</f>
        <v>45144</v>
      </c>
      <c r="L1840" s="55" t="str">
        <f>UPPER(TEXT(tbl_raw_data[[#This Row],[Updated_date]],"MMMM"))</f>
        <v>AUGUST</v>
      </c>
      <c r="M1840" s="55" t="str">
        <f>UPPER("Week "&amp;IF(ROUNDUP(DAY(tbl_raw_data[[#This Row],[Updated_date]])/7,0)=5,4,ROUNDUP(DAY(tbl_raw_data[[#This Row],[Updated_date]])/7,0)))</f>
        <v>WEEK 1</v>
      </c>
      <c r="N1840" s="57" t="str">
        <f>UPPER(VLOOKUP(tbl_raw_data[[#This Row],[Analyst]],[1]setting!$A$1:$B$15,2,0))</f>
        <v>HARDIK</v>
      </c>
      <c r="O1840" s="57" t="str">
        <f>UPPER(tbl_raw_data[[#This Row],[Outcome]])</f>
        <v>WITHDRAW</v>
      </c>
      <c r="P1840" s="57" t="str">
        <f>UPPER(tbl_raw_data[[#This Row],[Queue Name]])</f>
        <v>CONSUMER PRE BUREAU</v>
      </c>
      <c r="Q1840" s="57" t="str">
        <f>IF(tbl_raw_data[[#This Row],[time_taken_in_mins]]&lt;=20,"SLA_MET","SLA_NOT_MET")</f>
        <v>SLA_MET</v>
      </c>
    </row>
    <row r="1841" spans="1:17" ht="15" customHeight="1" x14ac:dyDescent="0.25">
      <c r="A1841" s="5" t="s">
        <v>2965</v>
      </c>
      <c r="B1841" s="6">
        <v>45144.563125000001</v>
      </c>
      <c r="C1841" s="7">
        <v>45144.569444444445</v>
      </c>
      <c r="D1841" s="8" t="s">
        <v>13</v>
      </c>
      <c r="E1841" s="8" t="s">
        <v>28</v>
      </c>
      <c r="F1841" s="8" t="s">
        <v>10</v>
      </c>
      <c r="G1841" s="110" t="s">
        <v>53</v>
      </c>
      <c r="H18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1" s="48">
        <f>tbl_raw_data[[#This Row],[Date Actioned]]-tbl_raw_data[[#This Row],[Date Tagged]]</f>
        <v>6.3194444446708076E-3</v>
      </c>
      <c r="J1841" s="50">
        <f>HOUR(tbl_raw_data[[#This Row],[time_taken]])*60+MINUTE(tbl_raw_data[[#This Row],[time_taken]])+SECOND(tbl_raw_data[[#This Row],[time_taken]])/60</f>
        <v>9.1</v>
      </c>
      <c r="K1841" s="54">
        <f>DATE(YEAR(tbl_raw_data[[#This Row],[Date Actioned]]), MONTH(tbl_raw_data[[#This Row],[Date Actioned]]), DAY(tbl_raw_data[[#This Row],[Date Actioned]]))</f>
        <v>45144</v>
      </c>
      <c r="L1841" s="55" t="str">
        <f>UPPER(TEXT(tbl_raw_data[[#This Row],[Updated_date]],"MMMM"))</f>
        <v>AUGUST</v>
      </c>
      <c r="M1841" s="55" t="str">
        <f>UPPER("Week "&amp;IF(ROUNDUP(DAY(tbl_raw_data[[#This Row],[Updated_date]])/7,0)=5,4,ROUNDUP(DAY(tbl_raw_data[[#This Row],[Updated_date]])/7,0)))</f>
        <v>WEEK 1</v>
      </c>
      <c r="N1841" s="57" t="str">
        <f>UPPER(VLOOKUP(tbl_raw_data[[#This Row],[Analyst]],[1]setting!$A$1:$B$15,2,0))</f>
        <v>SAM</v>
      </c>
      <c r="O1841" s="57" t="str">
        <f>UPPER(tbl_raw_data[[#This Row],[Outcome]])</f>
        <v>APPROVE</v>
      </c>
      <c r="P1841" s="57" t="str">
        <f>UPPER(tbl_raw_data[[#This Row],[Queue Name]])</f>
        <v>CONSUMER EXISTING</v>
      </c>
      <c r="Q1841" s="57" t="str">
        <f>IF(tbl_raw_data[[#This Row],[time_taken_in_mins]]&lt;=20,"SLA_MET","SLA_NOT_MET")</f>
        <v>SLA_MET</v>
      </c>
    </row>
    <row r="1842" spans="1:17" ht="15" customHeight="1" x14ac:dyDescent="0.25">
      <c r="A1842" s="5" t="s">
        <v>3125</v>
      </c>
      <c r="B1842" s="6">
        <v>45144.568993055553</v>
      </c>
      <c r="C1842" s="7">
        <v>45144.575555555559</v>
      </c>
      <c r="D1842" s="8" t="s">
        <v>46</v>
      </c>
      <c r="E1842" s="8" t="s">
        <v>9</v>
      </c>
      <c r="F1842" s="8" t="s">
        <v>10</v>
      </c>
      <c r="G1842" s="110" t="s">
        <v>94</v>
      </c>
      <c r="H18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42" s="48">
        <f>tbl_raw_data[[#This Row],[Date Actioned]]-tbl_raw_data[[#This Row],[Date Tagged]]</f>
        <v>6.5625000061118044E-3</v>
      </c>
      <c r="J1842" s="50">
        <f>HOUR(tbl_raw_data[[#This Row],[time_taken]])*60+MINUTE(tbl_raw_data[[#This Row],[time_taken]])+SECOND(tbl_raw_data[[#This Row],[time_taken]])/60</f>
        <v>9.4499999999999993</v>
      </c>
      <c r="K1842" s="54">
        <f>DATE(YEAR(tbl_raw_data[[#This Row],[Date Actioned]]), MONTH(tbl_raw_data[[#This Row],[Date Actioned]]), DAY(tbl_raw_data[[#This Row],[Date Actioned]]))</f>
        <v>45144</v>
      </c>
      <c r="L1842" s="55" t="str">
        <f>UPPER(TEXT(tbl_raw_data[[#This Row],[Updated_date]],"MMMM"))</f>
        <v>AUGUST</v>
      </c>
      <c r="M1842" s="55" t="str">
        <f>UPPER("Week "&amp;IF(ROUNDUP(DAY(tbl_raw_data[[#This Row],[Updated_date]])/7,0)=5,4,ROUNDUP(DAY(tbl_raw_data[[#This Row],[Updated_date]])/7,0)))</f>
        <v>WEEK 1</v>
      </c>
      <c r="N1842" s="57" t="str">
        <f>UPPER(VLOOKUP(tbl_raw_data[[#This Row],[Analyst]],[1]setting!$A$1:$B$15,2,0))</f>
        <v>SAM</v>
      </c>
      <c r="O1842" s="57" t="str">
        <f>UPPER(tbl_raw_data[[#This Row],[Outcome]])</f>
        <v>DECLINE</v>
      </c>
      <c r="P1842" s="57" t="str">
        <f>UPPER(tbl_raw_data[[#This Row],[Queue Name]])</f>
        <v>CONSUMER PRE BUREAU</v>
      </c>
      <c r="Q1842" s="57" t="str">
        <f>IF(tbl_raw_data[[#This Row],[time_taken_in_mins]]&lt;=20,"SLA_MET","SLA_NOT_MET")</f>
        <v>SLA_MET</v>
      </c>
    </row>
    <row r="1843" spans="1:17" ht="15" customHeight="1" x14ac:dyDescent="0.25">
      <c r="A1843" s="11" t="s">
        <v>1594</v>
      </c>
      <c r="B1843" s="12">
        <v>45144.571342592593</v>
      </c>
      <c r="C1843" s="13">
        <v>45144.575914351852</v>
      </c>
      <c r="D1843" s="14" t="s">
        <v>46</v>
      </c>
      <c r="E1843" s="14" t="s">
        <v>28</v>
      </c>
      <c r="F1843" s="14" t="s">
        <v>18</v>
      </c>
      <c r="G1843" s="111" t="s">
        <v>151</v>
      </c>
      <c r="H18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3" s="48">
        <f>tbl_raw_data[[#This Row],[Date Actioned]]-tbl_raw_data[[#This Row],[Date Tagged]]</f>
        <v>4.5717592583969235E-3</v>
      </c>
      <c r="J1843" s="50">
        <f>HOUR(tbl_raw_data[[#This Row],[time_taken]])*60+MINUTE(tbl_raw_data[[#This Row],[time_taken]])+SECOND(tbl_raw_data[[#This Row],[time_taken]])/60</f>
        <v>6.583333333333333</v>
      </c>
      <c r="K1843" s="54">
        <f>DATE(YEAR(tbl_raw_data[[#This Row],[Date Actioned]]), MONTH(tbl_raw_data[[#This Row],[Date Actioned]]), DAY(tbl_raw_data[[#This Row],[Date Actioned]]))</f>
        <v>45144</v>
      </c>
      <c r="L1843" s="55" t="str">
        <f>UPPER(TEXT(tbl_raw_data[[#This Row],[Updated_date]],"MMMM"))</f>
        <v>AUGUST</v>
      </c>
      <c r="M1843" s="55" t="str">
        <f>UPPER("Week "&amp;IF(ROUNDUP(DAY(tbl_raw_data[[#This Row],[Updated_date]])/7,0)=5,4,ROUNDUP(DAY(tbl_raw_data[[#This Row],[Updated_date]])/7,0)))</f>
        <v>WEEK 1</v>
      </c>
      <c r="N1843" s="57" t="str">
        <f>UPPER(VLOOKUP(tbl_raw_data[[#This Row],[Analyst]],[1]setting!$A$1:$B$15,2,0))</f>
        <v>RAJ</v>
      </c>
      <c r="O1843" s="57" t="str">
        <f>UPPER(tbl_raw_data[[#This Row],[Outcome]])</f>
        <v>DECLINE</v>
      </c>
      <c r="P1843" s="57" t="str">
        <f>UPPER(tbl_raw_data[[#This Row],[Queue Name]])</f>
        <v>CONSUMER EXISTING</v>
      </c>
      <c r="Q1843" s="57" t="str">
        <f>IF(tbl_raw_data[[#This Row],[time_taken_in_mins]]&lt;=20,"SLA_MET","SLA_NOT_MET")</f>
        <v>SLA_MET</v>
      </c>
    </row>
    <row r="1844" spans="1:17" ht="15" customHeight="1" x14ac:dyDescent="0.25">
      <c r="A1844" s="11" t="s">
        <v>239</v>
      </c>
      <c r="B1844" s="12">
        <v>45144.577037037037</v>
      </c>
      <c r="C1844" s="13">
        <v>45144.579085648147</v>
      </c>
      <c r="D1844" s="14" t="s">
        <v>8</v>
      </c>
      <c r="E1844" s="14" t="s">
        <v>41</v>
      </c>
      <c r="F1844" s="14" t="s">
        <v>10</v>
      </c>
      <c r="G1844" s="111" t="s">
        <v>240</v>
      </c>
      <c r="H18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44" s="48">
        <f>tbl_raw_data[[#This Row],[Date Actioned]]-tbl_raw_data[[#This Row],[Date Tagged]]</f>
        <v>2.0486111097852699E-3</v>
      </c>
      <c r="J1844" s="50">
        <f>HOUR(tbl_raw_data[[#This Row],[time_taken]])*60+MINUTE(tbl_raw_data[[#This Row],[time_taken]])+SECOND(tbl_raw_data[[#This Row],[time_taken]])/60</f>
        <v>2.95</v>
      </c>
      <c r="K1844" s="54">
        <f>DATE(YEAR(tbl_raw_data[[#This Row],[Date Actioned]]), MONTH(tbl_raw_data[[#This Row],[Date Actioned]]), DAY(tbl_raw_data[[#This Row],[Date Actioned]]))</f>
        <v>45144</v>
      </c>
      <c r="L1844" s="55" t="str">
        <f>UPPER(TEXT(tbl_raw_data[[#This Row],[Updated_date]],"MMMM"))</f>
        <v>AUGUST</v>
      </c>
      <c r="M1844" s="55" t="str">
        <f>UPPER("Week "&amp;IF(ROUNDUP(DAY(tbl_raw_data[[#This Row],[Updated_date]])/7,0)=5,4,ROUNDUP(DAY(tbl_raw_data[[#This Row],[Updated_date]])/7,0)))</f>
        <v>WEEK 1</v>
      </c>
      <c r="N1844" s="57" t="str">
        <f>UPPER(VLOOKUP(tbl_raw_data[[#This Row],[Analyst]],[1]setting!$A$1:$B$15,2,0))</f>
        <v>SAM</v>
      </c>
      <c r="O1844" s="57" t="str">
        <f>UPPER(tbl_raw_data[[#This Row],[Outcome]])</f>
        <v>WITHDRAW</v>
      </c>
      <c r="P1844" s="57" t="str">
        <f>UPPER(tbl_raw_data[[#This Row],[Queue Name]])</f>
        <v>CONSUMER POST BUREAU</v>
      </c>
      <c r="Q1844" s="57" t="str">
        <f>IF(tbl_raw_data[[#This Row],[time_taken_in_mins]]&lt;=20,"SLA_MET","SLA_NOT_MET")</f>
        <v>SLA_MET</v>
      </c>
    </row>
    <row r="1845" spans="1:17" ht="26.25" x14ac:dyDescent="0.25">
      <c r="A1845" s="22" t="s">
        <v>1805</v>
      </c>
      <c r="B1845" s="6">
        <v>45144.580405092594</v>
      </c>
      <c r="C1845" s="7">
        <v>45144.585219907407</v>
      </c>
      <c r="D1845" s="8" t="s">
        <v>8</v>
      </c>
      <c r="E1845" s="8" t="s">
        <v>28</v>
      </c>
      <c r="F1845" s="8" t="s">
        <v>109</v>
      </c>
      <c r="G1845" s="110" t="s">
        <v>1806</v>
      </c>
      <c r="H18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45" s="48">
        <f>tbl_raw_data[[#This Row],[Date Actioned]]-tbl_raw_data[[#This Row],[Date Tagged]]</f>
        <v>4.8148148125619628E-3</v>
      </c>
      <c r="J1845" s="50">
        <f>HOUR(tbl_raw_data[[#This Row],[time_taken]])*60+MINUTE(tbl_raw_data[[#This Row],[time_taken]])+SECOND(tbl_raw_data[[#This Row],[time_taken]])/60</f>
        <v>6.9333333333333336</v>
      </c>
      <c r="K1845" s="54">
        <f>DATE(YEAR(tbl_raw_data[[#This Row],[Date Actioned]]), MONTH(tbl_raw_data[[#This Row],[Date Actioned]]), DAY(tbl_raw_data[[#This Row],[Date Actioned]]))</f>
        <v>45144</v>
      </c>
      <c r="L1845" s="55" t="str">
        <f>UPPER(TEXT(tbl_raw_data[[#This Row],[Updated_date]],"MMMM"))</f>
        <v>AUGUST</v>
      </c>
      <c r="M1845" s="55" t="str">
        <f>UPPER("Week "&amp;IF(ROUNDUP(DAY(tbl_raw_data[[#This Row],[Updated_date]])/7,0)=5,4,ROUNDUP(DAY(tbl_raw_data[[#This Row],[Updated_date]])/7,0)))</f>
        <v>WEEK 1</v>
      </c>
      <c r="N1845" s="57" t="str">
        <f>UPPER(VLOOKUP(tbl_raw_data[[#This Row],[Analyst]],[1]setting!$A$1:$B$15,2,0))</f>
        <v>NAVED</v>
      </c>
      <c r="O1845" s="57" t="str">
        <f>UPPER(tbl_raw_data[[#This Row],[Outcome]])</f>
        <v>WITHDRAW</v>
      </c>
      <c r="P1845" s="57" t="str">
        <f>UPPER(tbl_raw_data[[#This Row],[Queue Name]])</f>
        <v>CONSUMER EXISTING</v>
      </c>
      <c r="Q1845" s="57" t="str">
        <f>IF(tbl_raw_data[[#This Row],[time_taken_in_mins]]&lt;=20,"SLA_MET","SLA_NOT_MET")</f>
        <v>SLA_MET</v>
      </c>
    </row>
    <row r="1846" spans="1:17" ht="15" customHeight="1" x14ac:dyDescent="0.25">
      <c r="A1846" s="22" t="s">
        <v>559</v>
      </c>
      <c r="B1846" s="6">
        <v>45144.582384259258</v>
      </c>
      <c r="C1846" s="7">
        <v>45144.585289351853</v>
      </c>
      <c r="D1846" s="8" t="s">
        <v>209</v>
      </c>
      <c r="E1846" s="10" t="s">
        <v>28</v>
      </c>
      <c r="F1846" s="8" t="s">
        <v>86</v>
      </c>
      <c r="G1846" s="109"/>
      <c r="H18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46" s="48">
        <f>tbl_raw_data[[#This Row],[Date Actioned]]-tbl_raw_data[[#This Row],[Date Tagged]]</f>
        <v>2.905092595028691E-3</v>
      </c>
      <c r="J1846" s="50">
        <f>HOUR(tbl_raw_data[[#This Row],[time_taken]])*60+MINUTE(tbl_raw_data[[#This Row],[time_taken]])+SECOND(tbl_raw_data[[#This Row],[time_taken]])/60</f>
        <v>4.1833333333333336</v>
      </c>
      <c r="K1846" s="54">
        <f>DATE(YEAR(tbl_raw_data[[#This Row],[Date Actioned]]), MONTH(tbl_raw_data[[#This Row],[Date Actioned]]), DAY(tbl_raw_data[[#This Row],[Date Actioned]]))</f>
        <v>45144</v>
      </c>
      <c r="L1846" s="55" t="str">
        <f>UPPER(TEXT(tbl_raw_data[[#This Row],[Updated_date]],"MMMM"))</f>
        <v>AUGUST</v>
      </c>
      <c r="M1846" s="55" t="str">
        <f>UPPER("Week "&amp;IF(ROUNDUP(DAY(tbl_raw_data[[#This Row],[Updated_date]])/7,0)=5,4,ROUNDUP(DAY(tbl_raw_data[[#This Row],[Updated_date]])/7,0)))</f>
        <v>WEEK 1</v>
      </c>
      <c r="N1846" s="57" t="str">
        <f>UPPER(VLOOKUP(tbl_raw_data[[#This Row],[Analyst]],[1]setting!$A$1:$B$15,2,0))</f>
        <v>ASIF</v>
      </c>
      <c r="O1846" s="57" t="str">
        <f>UPPER(tbl_raw_data[[#This Row],[Outcome]])</f>
        <v>DECLINE</v>
      </c>
      <c r="P1846" s="57" t="str">
        <f>UPPER(tbl_raw_data[[#This Row],[Queue Name]])</f>
        <v>CONSUMER EXISTING</v>
      </c>
      <c r="Q1846" s="57" t="str">
        <f>IF(tbl_raw_data[[#This Row],[time_taken_in_mins]]&lt;=20,"SLA_MET","SLA_NOT_MET")</f>
        <v>SLA_MET</v>
      </c>
    </row>
    <row r="1847" spans="1:17" ht="15" customHeight="1" x14ac:dyDescent="0.25">
      <c r="A1847" s="5" t="s">
        <v>433</v>
      </c>
      <c r="B1847" s="12">
        <v>45144.583715277775</v>
      </c>
      <c r="C1847" s="13">
        <v>45144.586342592593</v>
      </c>
      <c r="D1847" s="14" t="s">
        <v>46</v>
      </c>
      <c r="E1847" s="14" t="s">
        <v>28</v>
      </c>
      <c r="F1847" s="14" t="s">
        <v>14</v>
      </c>
      <c r="G1847" s="111" t="s">
        <v>360</v>
      </c>
      <c r="H18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47" s="48">
        <f>tbl_raw_data[[#This Row],[Date Actioned]]-tbl_raw_data[[#This Row],[Date Tagged]]</f>
        <v>2.6273148178006522E-3</v>
      </c>
      <c r="J1847" s="50">
        <f>HOUR(tbl_raw_data[[#This Row],[time_taken]])*60+MINUTE(tbl_raw_data[[#This Row],[time_taken]])+SECOND(tbl_raw_data[[#This Row],[time_taken]])/60</f>
        <v>3.7833333333333332</v>
      </c>
      <c r="K1847" s="54">
        <f>DATE(YEAR(tbl_raw_data[[#This Row],[Date Actioned]]), MONTH(tbl_raw_data[[#This Row],[Date Actioned]]), DAY(tbl_raw_data[[#This Row],[Date Actioned]]))</f>
        <v>45144</v>
      </c>
      <c r="L1847" s="55" t="str">
        <f>UPPER(TEXT(tbl_raw_data[[#This Row],[Updated_date]],"MMMM"))</f>
        <v>AUGUST</v>
      </c>
      <c r="M1847" s="55" t="str">
        <f>UPPER("Week "&amp;IF(ROUNDUP(DAY(tbl_raw_data[[#This Row],[Updated_date]])/7,0)=5,4,ROUNDUP(DAY(tbl_raw_data[[#This Row],[Updated_date]])/7,0)))</f>
        <v>WEEK 1</v>
      </c>
      <c r="N1847" s="57" t="str">
        <f>UPPER(VLOOKUP(tbl_raw_data[[#This Row],[Analyst]],[1]setting!$A$1:$B$15,2,0))</f>
        <v>HARDIK</v>
      </c>
      <c r="O1847" s="57" t="str">
        <f>UPPER(tbl_raw_data[[#This Row],[Outcome]])</f>
        <v>DECLINE</v>
      </c>
      <c r="P1847" s="57" t="str">
        <f>UPPER(tbl_raw_data[[#This Row],[Queue Name]])</f>
        <v>CONSUMER EXISTING</v>
      </c>
      <c r="Q1847" s="57" t="str">
        <f>IF(tbl_raw_data[[#This Row],[time_taken_in_mins]]&lt;=20,"SLA_MET","SLA_NOT_MET")</f>
        <v>SLA_MET</v>
      </c>
    </row>
    <row r="1848" spans="1:17" ht="26.25" x14ac:dyDescent="0.25">
      <c r="A1848" s="5" t="s">
        <v>1033</v>
      </c>
      <c r="B1848" s="12">
        <v>45144.584537037037</v>
      </c>
      <c r="C1848" s="13">
        <v>45144.588252314818</v>
      </c>
      <c r="D1848" s="14" t="s">
        <v>8</v>
      </c>
      <c r="E1848" s="14" t="s">
        <v>28</v>
      </c>
      <c r="F1848" s="14" t="s">
        <v>109</v>
      </c>
      <c r="G1848" s="111" t="s">
        <v>1034</v>
      </c>
      <c r="H18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48" s="48">
        <f>tbl_raw_data[[#This Row],[Date Actioned]]-tbl_raw_data[[#This Row],[Date Tagged]]</f>
        <v>3.7152777804294601E-3</v>
      </c>
      <c r="J1848" s="50">
        <f>HOUR(tbl_raw_data[[#This Row],[time_taken]])*60+MINUTE(tbl_raw_data[[#This Row],[time_taken]])+SECOND(tbl_raw_data[[#This Row],[time_taken]])/60</f>
        <v>5.35</v>
      </c>
      <c r="K1848" s="54">
        <f>DATE(YEAR(tbl_raw_data[[#This Row],[Date Actioned]]), MONTH(tbl_raw_data[[#This Row],[Date Actioned]]), DAY(tbl_raw_data[[#This Row],[Date Actioned]]))</f>
        <v>45144</v>
      </c>
      <c r="L1848" s="55" t="str">
        <f>UPPER(TEXT(tbl_raw_data[[#This Row],[Updated_date]],"MMMM"))</f>
        <v>AUGUST</v>
      </c>
      <c r="M1848" s="55" t="str">
        <f>UPPER("Week "&amp;IF(ROUNDUP(DAY(tbl_raw_data[[#This Row],[Updated_date]])/7,0)=5,4,ROUNDUP(DAY(tbl_raw_data[[#This Row],[Updated_date]])/7,0)))</f>
        <v>WEEK 1</v>
      </c>
      <c r="N1848" s="57" t="str">
        <f>UPPER(VLOOKUP(tbl_raw_data[[#This Row],[Analyst]],[1]setting!$A$1:$B$15,2,0))</f>
        <v>NAVED</v>
      </c>
      <c r="O1848" s="57" t="str">
        <f>UPPER(tbl_raw_data[[#This Row],[Outcome]])</f>
        <v>WITHDRAW</v>
      </c>
      <c r="P1848" s="57" t="str">
        <f>UPPER(tbl_raw_data[[#This Row],[Queue Name]])</f>
        <v>CONSUMER EXISTING</v>
      </c>
      <c r="Q1848" s="57" t="str">
        <f>IF(tbl_raw_data[[#This Row],[time_taken_in_mins]]&lt;=20,"SLA_MET","SLA_NOT_MET")</f>
        <v>SLA_MET</v>
      </c>
    </row>
    <row r="1849" spans="1:17" ht="15" customHeight="1" x14ac:dyDescent="0.25">
      <c r="A1849" s="11" t="s">
        <v>2682</v>
      </c>
      <c r="B1849" s="12">
        <v>45144.585358796299</v>
      </c>
      <c r="C1849" s="13">
        <v>45144.591249999998</v>
      </c>
      <c r="D1849" s="14" t="s">
        <v>13</v>
      </c>
      <c r="E1849" s="14" t="s">
        <v>28</v>
      </c>
      <c r="F1849" s="14" t="s">
        <v>455</v>
      </c>
      <c r="G1849" s="111" t="s">
        <v>53</v>
      </c>
      <c r="H18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49" s="48">
        <f>tbl_raw_data[[#This Row],[Date Actioned]]-tbl_raw_data[[#This Row],[Date Tagged]]</f>
        <v>5.8912036984111182E-3</v>
      </c>
      <c r="J1849" s="50">
        <f>HOUR(tbl_raw_data[[#This Row],[time_taken]])*60+MINUTE(tbl_raw_data[[#This Row],[time_taken]])+SECOND(tbl_raw_data[[#This Row],[time_taken]])/60</f>
        <v>8.4833333333333325</v>
      </c>
      <c r="K1849" s="54">
        <f>DATE(YEAR(tbl_raw_data[[#This Row],[Date Actioned]]), MONTH(tbl_raw_data[[#This Row],[Date Actioned]]), DAY(tbl_raw_data[[#This Row],[Date Actioned]]))</f>
        <v>45144</v>
      </c>
      <c r="L1849" s="55" t="str">
        <f>UPPER(TEXT(tbl_raw_data[[#This Row],[Updated_date]],"MMMM"))</f>
        <v>AUGUST</v>
      </c>
      <c r="M1849" s="55" t="str">
        <f>UPPER("Week "&amp;IF(ROUNDUP(DAY(tbl_raw_data[[#This Row],[Updated_date]])/7,0)=5,4,ROUNDUP(DAY(tbl_raw_data[[#This Row],[Updated_date]])/7,0)))</f>
        <v>WEEK 1</v>
      </c>
      <c r="N1849" s="57" t="str">
        <f>UPPER(VLOOKUP(tbl_raw_data[[#This Row],[Analyst]],[1]setting!$A$1:$B$15,2,0))</f>
        <v>ROHAN</v>
      </c>
      <c r="O1849" s="57" t="str">
        <f>UPPER(tbl_raw_data[[#This Row],[Outcome]])</f>
        <v>APPROVE</v>
      </c>
      <c r="P1849" s="57" t="str">
        <f>UPPER(tbl_raw_data[[#This Row],[Queue Name]])</f>
        <v>CONSUMER EXISTING</v>
      </c>
      <c r="Q1849" s="57" t="str">
        <f>IF(tbl_raw_data[[#This Row],[time_taken_in_mins]]&lt;=20,"SLA_MET","SLA_NOT_MET")</f>
        <v>SLA_MET</v>
      </c>
    </row>
    <row r="1850" spans="1:17" x14ac:dyDescent="0.25">
      <c r="A1850" s="11" t="s">
        <v>1190</v>
      </c>
      <c r="B1850" s="6">
        <v>45144.587453703702</v>
      </c>
      <c r="C1850" s="7">
        <v>45144.591423611113</v>
      </c>
      <c r="D1850" s="8" t="s">
        <v>8</v>
      </c>
      <c r="E1850" s="8" t="s">
        <v>28</v>
      </c>
      <c r="F1850" s="8" t="s">
        <v>14</v>
      </c>
      <c r="G1850" s="110" t="s">
        <v>172</v>
      </c>
      <c r="H18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50" s="48">
        <f>tbl_raw_data[[#This Row],[Date Actioned]]-tbl_raw_data[[#This Row],[Date Tagged]]</f>
        <v>3.9699074113741517E-3</v>
      </c>
      <c r="J1850" s="50">
        <f>HOUR(tbl_raw_data[[#This Row],[time_taken]])*60+MINUTE(tbl_raw_data[[#This Row],[time_taken]])+SECOND(tbl_raw_data[[#This Row],[time_taken]])/60</f>
        <v>5.7166666666666668</v>
      </c>
      <c r="K1850" s="54">
        <f>DATE(YEAR(tbl_raw_data[[#This Row],[Date Actioned]]), MONTH(tbl_raw_data[[#This Row],[Date Actioned]]), DAY(tbl_raw_data[[#This Row],[Date Actioned]]))</f>
        <v>45144</v>
      </c>
      <c r="L1850" s="55" t="str">
        <f>UPPER(TEXT(tbl_raw_data[[#This Row],[Updated_date]],"MMMM"))</f>
        <v>AUGUST</v>
      </c>
      <c r="M1850" s="55" t="str">
        <f>UPPER("Week "&amp;IF(ROUNDUP(DAY(tbl_raw_data[[#This Row],[Updated_date]])/7,0)=5,4,ROUNDUP(DAY(tbl_raw_data[[#This Row],[Updated_date]])/7,0)))</f>
        <v>WEEK 1</v>
      </c>
      <c r="N1850" s="57" t="str">
        <f>UPPER(VLOOKUP(tbl_raw_data[[#This Row],[Analyst]],[1]setting!$A$1:$B$15,2,0))</f>
        <v>HARDIK</v>
      </c>
      <c r="O1850" s="57" t="str">
        <f>UPPER(tbl_raw_data[[#This Row],[Outcome]])</f>
        <v>WITHDRAW</v>
      </c>
      <c r="P1850" s="57" t="str">
        <f>UPPER(tbl_raw_data[[#This Row],[Queue Name]])</f>
        <v>CONSUMER EXISTING</v>
      </c>
      <c r="Q1850" s="57" t="str">
        <f>IF(tbl_raw_data[[#This Row],[time_taken_in_mins]]&lt;=20,"SLA_MET","SLA_NOT_MET")</f>
        <v>SLA_MET</v>
      </c>
    </row>
    <row r="1851" spans="1:17" ht="15" customHeight="1" x14ac:dyDescent="0.25">
      <c r="A1851" s="22" t="s">
        <v>2109</v>
      </c>
      <c r="B1851" s="6">
        <v>45144.587708333333</v>
      </c>
      <c r="C1851" s="7">
        <v>45144.592939814815</v>
      </c>
      <c r="D1851" s="8" t="s">
        <v>13</v>
      </c>
      <c r="E1851" s="8" t="s">
        <v>28</v>
      </c>
      <c r="F1851" s="8" t="s">
        <v>86</v>
      </c>
      <c r="G1851" s="110" t="s">
        <v>29</v>
      </c>
      <c r="H18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1" s="48">
        <f>tbl_raw_data[[#This Row],[Date Actioned]]-tbl_raw_data[[#This Row],[Date Tagged]]</f>
        <v>5.2314814820419997E-3</v>
      </c>
      <c r="J1851" s="50">
        <f>HOUR(tbl_raw_data[[#This Row],[time_taken]])*60+MINUTE(tbl_raw_data[[#This Row],[time_taken]])+SECOND(tbl_raw_data[[#This Row],[time_taken]])/60</f>
        <v>7.5333333333333332</v>
      </c>
      <c r="K1851" s="54">
        <f>DATE(YEAR(tbl_raw_data[[#This Row],[Date Actioned]]), MONTH(tbl_raw_data[[#This Row],[Date Actioned]]), DAY(tbl_raw_data[[#This Row],[Date Actioned]]))</f>
        <v>45144</v>
      </c>
      <c r="L1851" s="55" t="str">
        <f>UPPER(TEXT(tbl_raw_data[[#This Row],[Updated_date]],"MMMM"))</f>
        <v>AUGUST</v>
      </c>
      <c r="M1851" s="55" t="str">
        <f>UPPER("Week "&amp;IF(ROUNDUP(DAY(tbl_raw_data[[#This Row],[Updated_date]])/7,0)=5,4,ROUNDUP(DAY(tbl_raw_data[[#This Row],[Updated_date]])/7,0)))</f>
        <v>WEEK 1</v>
      </c>
      <c r="N1851" s="57" t="str">
        <f>UPPER(VLOOKUP(tbl_raw_data[[#This Row],[Analyst]],[1]setting!$A$1:$B$15,2,0))</f>
        <v>ASIF</v>
      </c>
      <c r="O1851" s="57" t="str">
        <f>UPPER(tbl_raw_data[[#This Row],[Outcome]])</f>
        <v>APPROVE</v>
      </c>
      <c r="P1851" s="57" t="str">
        <f>UPPER(tbl_raw_data[[#This Row],[Queue Name]])</f>
        <v>CONSUMER EXISTING</v>
      </c>
      <c r="Q1851" s="57" t="str">
        <f>IF(tbl_raw_data[[#This Row],[time_taken_in_mins]]&lt;=20,"SLA_MET","SLA_NOT_MET")</f>
        <v>SLA_MET</v>
      </c>
    </row>
    <row r="1852" spans="1:17" ht="15" customHeight="1" x14ac:dyDescent="0.25">
      <c r="A1852" s="22" t="s">
        <v>1194</v>
      </c>
      <c r="B1852" s="12">
        <v>45144.590011574073</v>
      </c>
      <c r="C1852" s="13">
        <v>45144.593981481485</v>
      </c>
      <c r="D1852" s="14" t="s">
        <v>8</v>
      </c>
      <c r="E1852" s="14" t="s">
        <v>9</v>
      </c>
      <c r="F1852" s="14" t="s">
        <v>109</v>
      </c>
      <c r="G1852" s="111" t="s">
        <v>11</v>
      </c>
      <c r="H18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52" s="48">
        <f>tbl_raw_data[[#This Row],[Date Actioned]]-tbl_raw_data[[#This Row],[Date Tagged]]</f>
        <v>3.9699074113741517E-3</v>
      </c>
      <c r="J1852" s="50">
        <f>HOUR(tbl_raw_data[[#This Row],[time_taken]])*60+MINUTE(tbl_raw_data[[#This Row],[time_taken]])+SECOND(tbl_raw_data[[#This Row],[time_taken]])/60</f>
        <v>5.7166666666666668</v>
      </c>
      <c r="K1852" s="54">
        <f>DATE(YEAR(tbl_raw_data[[#This Row],[Date Actioned]]), MONTH(tbl_raw_data[[#This Row],[Date Actioned]]), DAY(tbl_raw_data[[#This Row],[Date Actioned]]))</f>
        <v>45144</v>
      </c>
      <c r="L1852" s="55" t="str">
        <f>UPPER(TEXT(tbl_raw_data[[#This Row],[Updated_date]],"MMMM"))</f>
        <v>AUGUST</v>
      </c>
      <c r="M1852" s="55" t="str">
        <f>UPPER("Week "&amp;IF(ROUNDUP(DAY(tbl_raw_data[[#This Row],[Updated_date]])/7,0)=5,4,ROUNDUP(DAY(tbl_raw_data[[#This Row],[Updated_date]])/7,0)))</f>
        <v>WEEK 1</v>
      </c>
      <c r="N1852" s="57" t="str">
        <f>UPPER(VLOOKUP(tbl_raw_data[[#This Row],[Analyst]],[1]setting!$A$1:$B$15,2,0))</f>
        <v>NAVED</v>
      </c>
      <c r="O1852" s="57" t="str">
        <f>UPPER(tbl_raw_data[[#This Row],[Outcome]])</f>
        <v>WITHDRAW</v>
      </c>
      <c r="P1852" s="57" t="str">
        <f>UPPER(tbl_raw_data[[#This Row],[Queue Name]])</f>
        <v>CONSUMER PRE BUREAU</v>
      </c>
      <c r="Q1852" s="57" t="str">
        <f>IF(tbl_raw_data[[#This Row],[time_taken_in_mins]]&lt;=20,"SLA_MET","SLA_NOT_MET")</f>
        <v>SLA_MET</v>
      </c>
    </row>
    <row r="1853" spans="1:17" ht="15" customHeight="1" x14ac:dyDescent="0.25">
      <c r="A1853" s="5" t="s">
        <v>166</v>
      </c>
      <c r="B1853" s="12">
        <v>45144.590439814812</v>
      </c>
      <c r="C1853" s="13">
        <v>45144.592210648145</v>
      </c>
      <c r="D1853" s="14" t="s">
        <v>13</v>
      </c>
      <c r="E1853" s="14" t="s">
        <v>28</v>
      </c>
      <c r="F1853" s="14" t="s">
        <v>18</v>
      </c>
      <c r="G1853" s="111" t="s">
        <v>29</v>
      </c>
      <c r="H18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3" s="48">
        <f>tbl_raw_data[[#This Row],[Date Actioned]]-tbl_raw_data[[#This Row],[Date Tagged]]</f>
        <v>1.7708333325572312E-3</v>
      </c>
      <c r="J1853" s="50">
        <f>HOUR(tbl_raw_data[[#This Row],[time_taken]])*60+MINUTE(tbl_raw_data[[#This Row],[time_taken]])+SECOND(tbl_raw_data[[#This Row],[time_taken]])/60</f>
        <v>2.5499999999999998</v>
      </c>
      <c r="K1853" s="54">
        <f>DATE(YEAR(tbl_raw_data[[#This Row],[Date Actioned]]), MONTH(tbl_raw_data[[#This Row],[Date Actioned]]), DAY(tbl_raw_data[[#This Row],[Date Actioned]]))</f>
        <v>45144</v>
      </c>
      <c r="L1853" s="55" t="str">
        <f>UPPER(TEXT(tbl_raw_data[[#This Row],[Updated_date]],"MMMM"))</f>
        <v>AUGUST</v>
      </c>
      <c r="M1853" s="55" t="str">
        <f>UPPER("Week "&amp;IF(ROUNDUP(DAY(tbl_raw_data[[#This Row],[Updated_date]])/7,0)=5,4,ROUNDUP(DAY(tbl_raw_data[[#This Row],[Updated_date]])/7,0)))</f>
        <v>WEEK 1</v>
      </c>
      <c r="N1853" s="57" t="str">
        <f>UPPER(VLOOKUP(tbl_raw_data[[#This Row],[Analyst]],[1]setting!$A$1:$B$15,2,0))</f>
        <v>RAJ</v>
      </c>
      <c r="O1853" s="57" t="str">
        <f>UPPER(tbl_raw_data[[#This Row],[Outcome]])</f>
        <v>APPROVE</v>
      </c>
      <c r="P1853" s="57" t="str">
        <f>UPPER(tbl_raw_data[[#This Row],[Queue Name]])</f>
        <v>CONSUMER EXISTING</v>
      </c>
      <c r="Q1853" s="57" t="str">
        <f>IF(tbl_raw_data[[#This Row],[time_taken_in_mins]]&lt;=20,"SLA_MET","SLA_NOT_MET")</f>
        <v>SLA_MET</v>
      </c>
    </row>
    <row r="1854" spans="1:17" ht="15" customHeight="1" x14ac:dyDescent="0.25">
      <c r="A1854" s="5" t="s">
        <v>591</v>
      </c>
      <c r="B1854" s="6">
        <v>45144.594039351854</v>
      </c>
      <c r="C1854" s="7">
        <v>45144.597013888888</v>
      </c>
      <c r="D1854" s="8" t="s">
        <v>8</v>
      </c>
      <c r="E1854" s="8" t="s">
        <v>9</v>
      </c>
      <c r="F1854" s="8" t="s">
        <v>18</v>
      </c>
      <c r="G1854" s="110" t="s">
        <v>592</v>
      </c>
      <c r="H18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54" s="48">
        <f>tbl_raw_data[[#This Row],[Date Actioned]]-tbl_raw_data[[#This Row],[Date Tagged]]</f>
        <v>2.9745370338787325E-3</v>
      </c>
      <c r="J1854" s="50">
        <f>HOUR(tbl_raw_data[[#This Row],[time_taken]])*60+MINUTE(tbl_raw_data[[#This Row],[time_taken]])+SECOND(tbl_raw_data[[#This Row],[time_taken]])/60</f>
        <v>4.2833333333333332</v>
      </c>
      <c r="K1854" s="54">
        <f>DATE(YEAR(tbl_raw_data[[#This Row],[Date Actioned]]), MONTH(tbl_raw_data[[#This Row],[Date Actioned]]), DAY(tbl_raw_data[[#This Row],[Date Actioned]]))</f>
        <v>45144</v>
      </c>
      <c r="L1854" s="55" t="str">
        <f>UPPER(TEXT(tbl_raw_data[[#This Row],[Updated_date]],"MMMM"))</f>
        <v>AUGUST</v>
      </c>
      <c r="M1854" s="55" t="str">
        <f>UPPER("Week "&amp;IF(ROUNDUP(DAY(tbl_raw_data[[#This Row],[Updated_date]])/7,0)=5,4,ROUNDUP(DAY(tbl_raw_data[[#This Row],[Updated_date]])/7,0)))</f>
        <v>WEEK 1</v>
      </c>
      <c r="N1854" s="57" t="str">
        <f>UPPER(VLOOKUP(tbl_raw_data[[#This Row],[Analyst]],[1]setting!$A$1:$B$15,2,0))</f>
        <v>RAJ</v>
      </c>
      <c r="O1854" s="57" t="str">
        <f>UPPER(tbl_raw_data[[#This Row],[Outcome]])</f>
        <v>WITHDRAW</v>
      </c>
      <c r="P1854" s="57" t="str">
        <f>UPPER(tbl_raw_data[[#This Row],[Queue Name]])</f>
        <v>CONSUMER PRE BUREAU</v>
      </c>
      <c r="Q1854" s="57" t="str">
        <f>IF(tbl_raw_data[[#This Row],[time_taken_in_mins]]&lt;=20,"SLA_MET","SLA_NOT_MET")</f>
        <v>SLA_MET</v>
      </c>
    </row>
    <row r="1855" spans="1:17" ht="15" customHeight="1" x14ac:dyDescent="0.25">
      <c r="A1855" s="11" t="s">
        <v>4405</v>
      </c>
      <c r="B1855" s="6">
        <v>45144.59542824074</v>
      </c>
      <c r="C1855" s="7">
        <v>45144.603819444441</v>
      </c>
      <c r="D1855" s="8" t="s">
        <v>13</v>
      </c>
      <c r="E1855" s="8" t="s">
        <v>41</v>
      </c>
      <c r="F1855" s="8" t="s">
        <v>86</v>
      </c>
      <c r="G1855" s="110" t="s">
        <v>67</v>
      </c>
      <c r="H18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5" s="48">
        <f>tbl_raw_data[[#This Row],[Date Actioned]]-tbl_raw_data[[#This Row],[Date Tagged]]</f>
        <v>8.3912037007394247E-3</v>
      </c>
      <c r="J1855" s="50">
        <f>HOUR(tbl_raw_data[[#This Row],[time_taken]])*60+MINUTE(tbl_raw_data[[#This Row],[time_taken]])+SECOND(tbl_raw_data[[#This Row],[time_taken]])/60</f>
        <v>12.083333333333334</v>
      </c>
      <c r="K1855" s="54">
        <f>DATE(YEAR(tbl_raw_data[[#This Row],[Date Actioned]]), MONTH(tbl_raw_data[[#This Row],[Date Actioned]]), DAY(tbl_raw_data[[#This Row],[Date Actioned]]))</f>
        <v>45144</v>
      </c>
      <c r="L1855" s="55" t="str">
        <f>UPPER(TEXT(tbl_raw_data[[#This Row],[Updated_date]],"MMMM"))</f>
        <v>AUGUST</v>
      </c>
      <c r="M1855" s="55" t="str">
        <f>UPPER("Week "&amp;IF(ROUNDUP(DAY(tbl_raw_data[[#This Row],[Updated_date]])/7,0)=5,4,ROUNDUP(DAY(tbl_raw_data[[#This Row],[Updated_date]])/7,0)))</f>
        <v>WEEK 1</v>
      </c>
      <c r="N1855" s="57" t="str">
        <f>UPPER(VLOOKUP(tbl_raw_data[[#This Row],[Analyst]],[1]setting!$A$1:$B$15,2,0))</f>
        <v>ASIF</v>
      </c>
      <c r="O1855" s="57" t="str">
        <f>UPPER(tbl_raw_data[[#This Row],[Outcome]])</f>
        <v>APPROVE</v>
      </c>
      <c r="P1855" s="57" t="str">
        <f>UPPER(tbl_raw_data[[#This Row],[Queue Name]])</f>
        <v>CONSUMER POST BUREAU</v>
      </c>
      <c r="Q1855" s="57" t="str">
        <f>IF(tbl_raw_data[[#This Row],[time_taken_in_mins]]&lt;=20,"SLA_MET","SLA_NOT_MET")</f>
        <v>SLA_MET</v>
      </c>
    </row>
    <row r="1856" spans="1:17" ht="15" customHeight="1" x14ac:dyDescent="0.25">
      <c r="A1856" s="22" t="s">
        <v>607</v>
      </c>
      <c r="B1856" s="12">
        <v>45144.599305555559</v>
      </c>
      <c r="C1856" s="13">
        <v>45144.602314814816</v>
      </c>
      <c r="D1856" s="14" t="s">
        <v>13</v>
      </c>
      <c r="E1856" s="14" t="s">
        <v>9</v>
      </c>
      <c r="F1856" s="14" t="s">
        <v>18</v>
      </c>
      <c r="G1856" s="111" t="s">
        <v>21</v>
      </c>
      <c r="H18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6" s="48">
        <f>tbl_raw_data[[#This Row],[Date Actioned]]-tbl_raw_data[[#This Row],[Date Tagged]]</f>
        <v>3.009259256941732E-3</v>
      </c>
      <c r="J1856" s="50">
        <f>HOUR(tbl_raw_data[[#This Row],[time_taken]])*60+MINUTE(tbl_raw_data[[#This Row],[time_taken]])+SECOND(tbl_raw_data[[#This Row],[time_taken]])/60</f>
        <v>4.333333333333333</v>
      </c>
      <c r="K1856" s="54">
        <f>DATE(YEAR(tbl_raw_data[[#This Row],[Date Actioned]]), MONTH(tbl_raw_data[[#This Row],[Date Actioned]]), DAY(tbl_raw_data[[#This Row],[Date Actioned]]))</f>
        <v>45144</v>
      </c>
      <c r="L1856" s="55" t="str">
        <f>UPPER(TEXT(tbl_raw_data[[#This Row],[Updated_date]],"MMMM"))</f>
        <v>AUGUST</v>
      </c>
      <c r="M1856" s="55" t="str">
        <f>UPPER("Week "&amp;IF(ROUNDUP(DAY(tbl_raw_data[[#This Row],[Updated_date]])/7,0)=5,4,ROUNDUP(DAY(tbl_raw_data[[#This Row],[Updated_date]])/7,0)))</f>
        <v>WEEK 1</v>
      </c>
      <c r="N1856" s="57" t="str">
        <f>UPPER(VLOOKUP(tbl_raw_data[[#This Row],[Analyst]],[1]setting!$A$1:$B$15,2,0))</f>
        <v>RAJ</v>
      </c>
      <c r="O1856" s="57" t="str">
        <f>UPPER(tbl_raw_data[[#This Row],[Outcome]])</f>
        <v>APPROVE</v>
      </c>
      <c r="P1856" s="57" t="str">
        <f>UPPER(tbl_raw_data[[#This Row],[Queue Name]])</f>
        <v>CONSUMER PRE BUREAU</v>
      </c>
      <c r="Q1856" s="57" t="str">
        <f>IF(tbl_raw_data[[#This Row],[time_taken_in_mins]]&lt;=20,"SLA_MET","SLA_NOT_MET")</f>
        <v>SLA_MET</v>
      </c>
    </row>
    <row r="1857" spans="1:17" ht="15" customHeight="1" x14ac:dyDescent="0.25">
      <c r="A1857" s="5" t="s">
        <v>2743</v>
      </c>
      <c r="B1857" s="6">
        <v>45144.601898148147</v>
      </c>
      <c r="C1857" s="7">
        <v>45144.607893518521</v>
      </c>
      <c r="D1857" s="8" t="s">
        <v>13</v>
      </c>
      <c r="E1857" s="8" t="s">
        <v>28</v>
      </c>
      <c r="F1857" s="8" t="s">
        <v>109</v>
      </c>
      <c r="G1857" s="110" t="s">
        <v>67</v>
      </c>
      <c r="H18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7" s="48">
        <f>tbl_raw_data[[#This Row],[Date Actioned]]-tbl_raw_data[[#This Row],[Date Tagged]]</f>
        <v>5.9953703748760745E-3</v>
      </c>
      <c r="J1857" s="50">
        <f>HOUR(tbl_raw_data[[#This Row],[time_taken]])*60+MINUTE(tbl_raw_data[[#This Row],[time_taken]])+SECOND(tbl_raw_data[[#This Row],[time_taken]])/60</f>
        <v>8.6333333333333329</v>
      </c>
      <c r="K1857" s="54">
        <f>DATE(YEAR(tbl_raw_data[[#This Row],[Date Actioned]]), MONTH(tbl_raw_data[[#This Row],[Date Actioned]]), DAY(tbl_raw_data[[#This Row],[Date Actioned]]))</f>
        <v>45144</v>
      </c>
      <c r="L1857" s="55" t="str">
        <f>UPPER(TEXT(tbl_raw_data[[#This Row],[Updated_date]],"MMMM"))</f>
        <v>AUGUST</v>
      </c>
      <c r="M1857" s="55" t="str">
        <f>UPPER("Week "&amp;IF(ROUNDUP(DAY(tbl_raw_data[[#This Row],[Updated_date]])/7,0)=5,4,ROUNDUP(DAY(tbl_raw_data[[#This Row],[Updated_date]])/7,0)))</f>
        <v>WEEK 1</v>
      </c>
      <c r="N1857" s="57" t="str">
        <f>UPPER(VLOOKUP(tbl_raw_data[[#This Row],[Analyst]],[1]setting!$A$1:$B$15,2,0))</f>
        <v>NAVED</v>
      </c>
      <c r="O1857" s="57" t="str">
        <f>UPPER(tbl_raw_data[[#This Row],[Outcome]])</f>
        <v>APPROVE</v>
      </c>
      <c r="P1857" s="57" t="str">
        <f>UPPER(tbl_raw_data[[#This Row],[Queue Name]])</f>
        <v>CONSUMER EXISTING</v>
      </c>
      <c r="Q1857" s="57" t="str">
        <f>IF(tbl_raw_data[[#This Row],[time_taken_in_mins]]&lt;=20,"SLA_MET","SLA_NOT_MET")</f>
        <v>SLA_MET</v>
      </c>
    </row>
    <row r="1858" spans="1:17" ht="15" customHeight="1" x14ac:dyDescent="0.25">
      <c r="A1858" s="11" t="s">
        <v>3524</v>
      </c>
      <c r="B1858" s="12">
        <v>45144.604259259257</v>
      </c>
      <c r="C1858" s="13">
        <v>45144.611319444448</v>
      </c>
      <c r="D1858" s="14" t="s">
        <v>29</v>
      </c>
      <c r="E1858" s="16" t="s">
        <v>41</v>
      </c>
      <c r="F1858" s="14" t="s">
        <v>254</v>
      </c>
      <c r="G1858" s="106"/>
      <c r="H18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58" s="48">
        <f>tbl_raw_data[[#This Row],[Date Actioned]]-tbl_raw_data[[#This Row],[Date Tagged]]</f>
        <v>7.0601851912215352E-3</v>
      </c>
      <c r="J1858" s="50">
        <f>HOUR(tbl_raw_data[[#This Row],[time_taken]])*60+MINUTE(tbl_raw_data[[#This Row],[time_taken]])+SECOND(tbl_raw_data[[#This Row],[time_taken]])/60</f>
        <v>10.166666666666666</v>
      </c>
      <c r="K1858" s="54">
        <f>DATE(YEAR(tbl_raw_data[[#This Row],[Date Actioned]]), MONTH(tbl_raw_data[[#This Row],[Date Actioned]]), DAY(tbl_raw_data[[#This Row],[Date Actioned]]))</f>
        <v>45144</v>
      </c>
      <c r="L1858" s="55" t="str">
        <f>UPPER(TEXT(tbl_raw_data[[#This Row],[Updated_date]],"MMMM"))</f>
        <v>AUGUST</v>
      </c>
      <c r="M1858" s="55" t="str">
        <f>UPPER("Week "&amp;IF(ROUNDUP(DAY(tbl_raw_data[[#This Row],[Updated_date]])/7,0)=5,4,ROUNDUP(DAY(tbl_raw_data[[#This Row],[Updated_date]])/7,0)))</f>
        <v>WEEK 1</v>
      </c>
      <c r="N1858" s="57" t="str">
        <f>UPPER(VLOOKUP(tbl_raw_data[[#This Row],[Analyst]],[1]setting!$A$1:$B$15,2,0))</f>
        <v>FARDIN</v>
      </c>
      <c r="O1858" s="57" t="str">
        <f>UPPER(tbl_raw_data[[#This Row],[Outcome]])</f>
        <v>APPROVE</v>
      </c>
      <c r="P1858" s="57" t="str">
        <f>UPPER(tbl_raw_data[[#This Row],[Queue Name]])</f>
        <v>CONSUMER POST BUREAU</v>
      </c>
      <c r="Q1858" s="57" t="str">
        <f>IF(tbl_raw_data[[#This Row],[time_taken_in_mins]]&lt;=20,"SLA_MET","SLA_NOT_MET")</f>
        <v>SLA_MET</v>
      </c>
    </row>
    <row r="1859" spans="1:17" ht="15" customHeight="1" x14ac:dyDescent="0.25">
      <c r="A1859" s="22" t="s">
        <v>295</v>
      </c>
      <c r="B1859" s="6">
        <v>45144.619317129633</v>
      </c>
      <c r="C1859" s="7">
        <v>45144.621516203704</v>
      </c>
      <c r="D1859" s="8" t="s">
        <v>13</v>
      </c>
      <c r="E1859" s="8" t="s">
        <v>28</v>
      </c>
      <c r="F1859" s="8" t="s">
        <v>14</v>
      </c>
      <c r="G1859" s="110" t="s">
        <v>29</v>
      </c>
      <c r="H18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59" s="48">
        <f>tbl_raw_data[[#This Row],[Date Actioned]]-tbl_raw_data[[#This Row],[Date Tagged]]</f>
        <v>2.1990740715409629E-3</v>
      </c>
      <c r="J1859" s="50">
        <f>HOUR(tbl_raw_data[[#This Row],[time_taken]])*60+MINUTE(tbl_raw_data[[#This Row],[time_taken]])+SECOND(tbl_raw_data[[#This Row],[time_taken]])/60</f>
        <v>3.1666666666666665</v>
      </c>
      <c r="K1859" s="54">
        <f>DATE(YEAR(tbl_raw_data[[#This Row],[Date Actioned]]), MONTH(tbl_raw_data[[#This Row],[Date Actioned]]), DAY(tbl_raw_data[[#This Row],[Date Actioned]]))</f>
        <v>45144</v>
      </c>
      <c r="L1859" s="55" t="str">
        <f>UPPER(TEXT(tbl_raw_data[[#This Row],[Updated_date]],"MMMM"))</f>
        <v>AUGUST</v>
      </c>
      <c r="M1859" s="55" t="str">
        <f>UPPER("Week "&amp;IF(ROUNDUP(DAY(tbl_raw_data[[#This Row],[Updated_date]])/7,0)=5,4,ROUNDUP(DAY(tbl_raw_data[[#This Row],[Updated_date]])/7,0)))</f>
        <v>WEEK 1</v>
      </c>
      <c r="N1859" s="57" t="str">
        <f>UPPER(VLOOKUP(tbl_raw_data[[#This Row],[Analyst]],[1]setting!$A$1:$B$15,2,0))</f>
        <v>HARDIK</v>
      </c>
      <c r="O1859" s="57" t="str">
        <f>UPPER(tbl_raw_data[[#This Row],[Outcome]])</f>
        <v>APPROVE</v>
      </c>
      <c r="P1859" s="57" t="str">
        <f>UPPER(tbl_raw_data[[#This Row],[Queue Name]])</f>
        <v>CONSUMER EXISTING</v>
      </c>
      <c r="Q1859" s="57" t="str">
        <f>IF(tbl_raw_data[[#This Row],[time_taken_in_mins]]&lt;=20,"SLA_MET","SLA_NOT_MET")</f>
        <v>SLA_MET</v>
      </c>
    </row>
    <row r="1860" spans="1:17" x14ac:dyDescent="0.25">
      <c r="A1860" s="11" t="s">
        <v>1580</v>
      </c>
      <c r="B1860" s="12">
        <v>45144.620196759257</v>
      </c>
      <c r="C1860" s="13">
        <v>45144.624745370369</v>
      </c>
      <c r="D1860" s="14" t="s">
        <v>8</v>
      </c>
      <c r="E1860" s="14" t="s">
        <v>28</v>
      </c>
      <c r="F1860" s="14" t="s">
        <v>109</v>
      </c>
      <c r="G1860" s="111" t="s">
        <v>1581</v>
      </c>
      <c r="H18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60" s="48">
        <f>tbl_raw_data[[#This Row],[Date Actioned]]-tbl_raw_data[[#This Row],[Date Tagged]]</f>
        <v>4.5486111121135764E-3</v>
      </c>
      <c r="J1860" s="50">
        <f>HOUR(tbl_raw_data[[#This Row],[time_taken]])*60+MINUTE(tbl_raw_data[[#This Row],[time_taken]])+SECOND(tbl_raw_data[[#This Row],[time_taken]])/60</f>
        <v>6.55</v>
      </c>
      <c r="K1860" s="54">
        <f>DATE(YEAR(tbl_raw_data[[#This Row],[Date Actioned]]), MONTH(tbl_raw_data[[#This Row],[Date Actioned]]), DAY(tbl_raw_data[[#This Row],[Date Actioned]]))</f>
        <v>45144</v>
      </c>
      <c r="L1860" s="55" t="str">
        <f>UPPER(TEXT(tbl_raw_data[[#This Row],[Updated_date]],"MMMM"))</f>
        <v>AUGUST</v>
      </c>
      <c r="M1860" s="55" t="str">
        <f>UPPER("Week "&amp;IF(ROUNDUP(DAY(tbl_raw_data[[#This Row],[Updated_date]])/7,0)=5,4,ROUNDUP(DAY(tbl_raw_data[[#This Row],[Updated_date]])/7,0)))</f>
        <v>WEEK 1</v>
      </c>
      <c r="N1860" s="57" t="str">
        <f>UPPER(VLOOKUP(tbl_raw_data[[#This Row],[Analyst]],[1]setting!$A$1:$B$15,2,0))</f>
        <v>NAVED</v>
      </c>
      <c r="O1860" s="57" t="str">
        <f>UPPER(tbl_raw_data[[#This Row],[Outcome]])</f>
        <v>WITHDRAW</v>
      </c>
      <c r="P1860" s="57" t="str">
        <f>UPPER(tbl_raw_data[[#This Row],[Queue Name]])</f>
        <v>CONSUMER EXISTING</v>
      </c>
      <c r="Q1860" s="57" t="str">
        <f>IF(tbl_raw_data[[#This Row],[time_taken_in_mins]]&lt;=20,"SLA_MET","SLA_NOT_MET")</f>
        <v>SLA_MET</v>
      </c>
    </row>
    <row r="1861" spans="1:17" x14ac:dyDescent="0.25">
      <c r="A1861" s="22" t="s">
        <v>1655</v>
      </c>
      <c r="B1861" s="6">
        <v>45144.630266203705</v>
      </c>
      <c r="C1861" s="7">
        <v>45144.634895833333</v>
      </c>
      <c r="D1861" s="8" t="s">
        <v>8</v>
      </c>
      <c r="E1861" s="8" t="s">
        <v>28</v>
      </c>
      <c r="F1861" s="8" t="s">
        <v>14</v>
      </c>
      <c r="G1861" s="110" t="s">
        <v>172</v>
      </c>
      <c r="H18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861" s="48">
        <f>tbl_raw_data[[#This Row],[Date Actioned]]-tbl_raw_data[[#This Row],[Date Tagged]]</f>
        <v>4.6296296277432702E-3</v>
      </c>
      <c r="J1861" s="50">
        <f>HOUR(tbl_raw_data[[#This Row],[time_taken]])*60+MINUTE(tbl_raw_data[[#This Row],[time_taken]])+SECOND(tbl_raw_data[[#This Row],[time_taken]])/60</f>
        <v>6.666666666666667</v>
      </c>
      <c r="K1861" s="54">
        <f>DATE(YEAR(tbl_raw_data[[#This Row],[Date Actioned]]), MONTH(tbl_raw_data[[#This Row],[Date Actioned]]), DAY(tbl_raw_data[[#This Row],[Date Actioned]]))</f>
        <v>45144</v>
      </c>
      <c r="L1861" s="55" t="str">
        <f>UPPER(TEXT(tbl_raw_data[[#This Row],[Updated_date]],"MMMM"))</f>
        <v>AUGUST</v>
      </c>
      <c r="M1861" s="55" t="str">
        <f>UPPER("Week "&amp;IF(ROUNDUP(DAY(tbl_raw_data[[#This Row],[Updated_date]])/7,0)=5,4,ROUNDUP(DAY(tbl_raw_data[[#This Row],[Updated_date]])/7,0)))</f>
        <v>WEEK 1</v>
      </c>
      <c r="N1861" s="57" t="str">
        <f>UPPER(VLOOKUP(tbl_raw_data[[#This Row],[Analyst]],[1]setting!$A$1:$B$15,2,0))</f>
        <v>HARDIK</v>
      </c>
      <c r="O1861" s="57" t="str">
        <f>UPPER(tbl_raw_data[[#This Row],[Outcome]])</f>
        <v>WITHDRAW</v>
      </c>
      <c r="P1861" s="57" t="str">
        <f>UPPER(tbl_raw_data[[#This Row],[Queue Name]])</f>
        <v>CONSUMER EXISTING</v>
      </c>
      <c r="Q1861" s="57" t="str">
        <f>IF(tbl_raw_data[[#This Row],[time_taken_in_mins]]&lt;=20,"SLA_MET","SLA_NOT_MET")</f>
        <v>SLA_MET</v>
      </c>
    </row>
    <row r="1862" spans="1:17" ht="15" customHeight="1" x14ac:dyDescent="0.25">
      <c r="A1862" s="5" t="s">
        <v>4680</v>
      </c>
      <c r="B1862" s="12">
        <v>45144.631597222222</v>
      </c>
      <c r="C1862" s="13">
        <v>45144.640451388892</v>
      </c>
      <c r="D1862" s="14" t="s">
        <v>40</v>
      </c>
      <c r="E1862" s="16" t="s">
        <v>41</v>
      </c>
      <c r="F1862" s="14" t="s">
        <v>55</v>
      </c>
      <c r="G1862" s="106"/>
      <c r="H18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2" s="48">
        <f>tbl_raw_data[[#This Row],[Date Actioned]]-tbl_raw_data[[#This Row],[Date Tagged]]</f>
        <v>8.8541666700621136E-3</v>
      </c>
      <c r="J1862" s="50">
        <f>HOUR(tbl_raw_data[[#This Row],[time_taken]])*60+MINUTE(tbl_raw_data[[#This Row],[time_taken]])+SECOND(tbl_raw_data[[#This Row],[time_taken]])/60</f>
        <v>12.75</v>
      </c>
      <c r="K1862" s="54">
        <f>DATE(YEAR(tbl_raw_data[[#This Row],[Date Actioned]]), MONTH(tbl_raw_data[[#This Row],[Date Actioned]]), DAY(tbl_raw_data[[#This Row],[Date Actioned]]))</f>
        <v>45144</v>
      </c>
      <c r="L1862" s="55" t="str">
        <f>UPPER(TEXT(tbl_raw_data[[#This Row],[Updated_date]],"MMMM"))</f>
        <v>AUGUST</v>
      </c>
      <c r="M1862" s="55" t="str">
        <f>UPPER("Week "&amp;IF(ROUNDUP(DAY(tbl_raw_data[[#This Row],[Updated_date]])/7,0)=5,4,ROUNDUP(DAY(tbl_raw_data[[#This Row],[Updated_date]])/7,0)))</f>
        <v>WEEK 1</v>
      </c>
      <c r="N1862" s="57" t="str">
        <f>UPPER(VLOOKUP(tbl_raw_data[[#This Row],[Analyst]],[1]setting!$A$1:$B$15,2,0))</f>
        <v>CAMERON</v>
      </c>
      <c r="O1862" s="57" t="str">
        <f>UPPER(tbl_raw_data[[#This Row],[Outcome]])</f>
        <v>WITHDRAW</v>
      </c>
      <c r="P1862" s="57" t="str">
        <f>UPPER(tbl_raw_data[[#This Row],[Queue Name]])</f>
        <v>CONSUMER POST BUREAU</v>
      </c>
      <c r="Q1862" s="57" t="str">
        <f>IF(tbl_raw_data[[#This Row],[time_taken_in_mins]]&lt;=20,"SLA_MET","SLA_NOT_MET")</f>
        <v>SLA_MET</v>
      </c>
    </row>
    <row r="1863" spans="1:17" ht="15" customHeight="1" x14ac:dyDescent="0.25">
      <c r="A1863" s="5" t="s">
        <v>2344</v>
      </c>
      <c r="B1863" s="12">
        <v>45144.632418981484</v>
      </c>
      <c r="C1863" s="13">
        <v>45144.637928240743</v>
      </c>
      <c r="D1863" s="14" t="s">
        <v>13</v>
      </c>
      <c r="E1863" s="14" t="s">
        <v>9</v>
      </c>
      <c r="F1863" s="14" t="s">
        <v>455</v>
      </c>
      <c r="G1863" s="111" t="s">
        <v>21</v>
      </c>
      <c r="H18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63" s="48">
        <f>tbl_raw_data[[#This Row],[Date Actioned]]-tbl_raw_data[[#This Row],[Date Tagged]]</f>
        <v>5.5092592592700385E-3</v>
      </c>
      <c r="J1863" s="50">
        <f>HOUR(tbl_raw_data[[#This Row],[time_taken]])*60+MINUTE(tbl_raw_data[[#This Row],[time_taken]])+SECOND(tbl_raw_data[[#This Row],[time_taken]])/60</f>
        <v>7.9333333333333336</v>
      </c>
      <c r="K1863" s="54">
        <f>DATE(YEAR(tbl_raw_data[[#This Row],[Date Actioned]]), MONTH(tbl_raw_data[[#This Row],[Date Actioned]]), DAY(tbl_raw_data[[#This Row],[Date Actioned]]))</f>
        <v>45144</v>
      </c>
      <c r="L1863" s="55" t="str">
        <f>UPPER(TEXT(tbl_raw_data[[#This Row],[Updated_date]],"MMMM"))</f>
        <v>AUGUST</v>
      </c>
      <c r="M1863" s="55" t="str">
        <f>UPPER("Week "&amp;IF(ROUNDUP(DAY(tbl_raw_data[[#This Row],[Updated_date]])/7,0)=5,4,ROUNDUP(DAY(tbl_raw_data[[#This Row],[Updated_date]])/7,0)))</f>
        <v>WEEK 1</v>
      </c>
      <c r="N1863" s="57" t="str">
        <f>UPPER(VLOOKUP(tbl_raw_data[[#This Row],[Analyst]],[1]setting!$A$1:$B$15,2,0))</f>
        <v>ROHAN</v>
      </c>
      <c r="O1863" s="57" t="str">
        <f>UPPER(tbl_raw_data[[#This Row],[Outcome]])</f>
        <v>APPROVE</v>
      </c>
      <c r="P1863" s="57" t="str">
        <f>UPPER(tbl_raw_data[[#This Row],[Queue Name]])</f>
        <v>CONSUMER PRE BUREAU</v>
      </c>
      <c r="Q1863" s="57" t="str">
        <f>IF(tbl_raw_data[[#This Row],[time_taken_in_mins]]&lt;=20,"SLA_MET","SLA_NOT_MET")</f>
        <v>SLA_MET</v>
      </c>
    </row>
    <row r="1864" spans="1:17" ht="15" customHeight="1" x14ac:dyDescent="0.25">
      <c r="A1864" s="11" t="s">
        <v>2308</v>
      </c>
      <c r="B1864" s="6">
        <v>45144.63653935185</v>
      </c>
      <c r="C1864" s="7">
        <v>45144.642002314817</v>
      </c>
      <c r="D1864" s="8" t="s">
        <v>40</v>
      </c>
      <c r="E1864" s="10" t="s">
        <v>41</v>
      </c>
      <c r="F1864" s="8" t="s">
        <v>254</v>
      </c>
      <c r="G1864" s="109"/>
      <c r="H18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4" s="48">
        <f>tbl_raw_data[[#This Row],[Date Actioned]]-tbl_raw_data[[#This Row],[Date Tagged]]</f>
        <v>5.4629629667033441E-3</v>
      </c>
      <c r="J1864" s="50">
        <f>HOUR(tbl_raw_data[[#This Row],[time_taken]])*60+MINUTE(tbl_raw_data[[#This Row],[time_taken]])+SECOND(tbl_raw_data[[#This Row],[time_taken]])/60</f>
        <v>7.8666666666666671</v>
      </c>
      <c r="K1864" s="54">
        <f>DATE(YEAR(tbl_raw_data[[#This Row],[Date Actioned]]), MONTH(tbl_raw_data[[#This Row],[Date Actioned]]), DAY(tbl_raw_data[[#This Row],[Date Actioned]]))</f>
        <v>45144</v>
      </c>
      <c r="L1864" s="55" t="str">
        <f>UPPER(TEXT(tbl_raw_data[[#This Row],[Updated_date]],"MMMM"))</f>
        <v>AUGUST</v>
      </c>
      <c r="M1864" s="55" t="str">
        <f>UPPER("Week "&amp;IF(ROUNDUP(DAY(tbl_raw_data[[#This Row],[Updated_date]])/7,0)=5,4,ROUNDUP(DAY(tbl_raw_data[[#This Row],[Updated_date]])/7,0)))</f>
        <v>WEEK 1</v>
      </c>
      <c r="N1864" s="57" t="str">
        <f>UPPER(VLOOKUP(tbl_raw_data[[#This Row],[Analyst]],[1]setting!$A$1:$B$15,2,0))</f>
        <v>FARDIN</v>
      </c>
      <c r="O1864" s="57" t="str">
        <f>UPPER(tbl_raw_data[[#This Row],[Outcome]])</f>
        <v>WITHDRAW</v>
      </c>
      <c r="P1864" s="57" t="str">
        <f>UPPER(tbl_raw_data[[#This Row],[Queue Name]])</f>
        <v>CONSUMER POST BUREAU</v>
      </c>
      <c r="Q1864" s="57" t="str">
        <f>IF(tbl_raw_data[[#This Row],[time_taken_in_mins]]&lt;=20,"SLA_MET","SLA_NOT_MET")</f>
        <v>SLA_MET</v>
      </c>
    </row>
    <row r="1865" spans="1:17" ht="15" customHeight="1" x14ac:dyDescent="0.25">
      <c r="A1865" s="11" t="s">
        <v>2368</v>
      </c>
      <c r="B1865" s="6">
        <v>45144.640543981484</v>
      </c>
      <c r="C1865" s="7">
        <v>45144.64607638889</v>
      </c>
      <c r="D1865" s="8" t="s">
        <v>29</v>
      </c>
      <c r="E1865" s="10" t="s">
        <v>41</v>
      </c>
      <c r="F1865" s="8" t="s">
        <v>55</v>
      </c>
      <c r="G1865" s="109"/>
      <c r="H18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5" s="48">
        <f>tbl_raw_data[[#This Row],[Date Actioned]]-tbl_raw_data[[#This Row],[Date Tagged]]</f>
        <v>5.5324074055533856E-3</v>
      </c>
      <c r="J1865" s="50">
        <f>HOUR(tbl_raw_data[[#This Row],[time_taken]])*60+MINUTE(tbl_raw_data[[#This Row],[time_taken]])+SECOND(tbl_raw_data[[#This Row],[time_taken]])/60</f>
        <v>7.9666666666666668</v>
      </c>
      <c r="K1865" s="54">
        <f>DATE(YEAR(tbl_raw_data[[#This Row],[Date Actioned]]), MONTH(tbl_raw_data[[#This Row],[Date Actioned]]), DAY(tbl_raw_data[[#This Row],[Date Actioned]]))</f>
        <v>45144</v>
      </c>
      <c r="L1865" s="55" t="str">
        <f>UPPER(TEXT(tbl_raw_data[[#This Row],[Updated_date]],"MMMM"))</f>
        <v>AUGUST</v>
      </c>
      <c r="M1865" s="55" t="str">
        <f>UPPER("Week "&amp;IF(ROUNDUP(DAY(tbl_raw_data[[#This Row],[Updated_date]])/7,0)=5,4,ROUNDUP(DAY(tbl_raw_data[[#This Row],[Updated_date]])/7,0)))</f>
        <v>WEEK 1</v>
      </c>
      <c r="N1865" s="57" t="str">
        <f>UPPER(VLOOKUP(tbl_raw_data[[#This Row],[Analyst]],[1]setting!$A$1:$B$15,2,0))</f>
        <v>CAMERON</v>
      </c>
      <c r="O1865" s="57" t="str">
        <f>UPPER(tbl_raw_data[[#This Row],[Outcome]])</f>
        <v>APPROVE</v>
      </c>
      <c r="P1865" s="57" t="str">
        <f>UPPER(tbl_raw_data[[#This Row],[Queue Name]])</f>
        <v>CONSUMER POST BUREAU</v>
      </c>
      <c r="Q1865" s="57" t="str">
        <f>IF(tbl_raw_data[[#This Row],[time_taken_in_mins]]&lt;=20,"SLA_MET","SLA_NOT_MET")</f>
        <v>SLA_MET</v>
      </c>
    </row>
    <row r="1866" spans="1:17" ht="15" customHeight="1" x14ac:dyDescent="0.25">
      <c r="A1866" s="22" t="s">
        <v>3044</v>
      </c>
      <c r="B1866" s="12">
        <v>45144.643437500003</v>
      </c>
      <c r="C1866" s="13">
        <v>45144.649895833332</v>
      </c>
      <c r="D1866" s="14" t="s">
        <v>29</v>
      </c>
      <c r="E1866" s="16" t="s">
        <v>28</v>
      </c>
      <c r="F1866" s="14" t="s">
        <v>86</v>
      </c>
      <c r="G1866" s="106"/>
      <c r="H18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6" s="48">
        <f>tbl_raw_data[[#This Row],[Date Actioned]]-tbl_raw_data[[#This Row],[Date Tagged]]</f>
        <v>6.4583333296468481E-3</v>
      </c>
      <c r="J1866" s="50">
        <f>HOUR(tbl_raw_data[[#This Row],[time_taken]])*60+MINUTE(tbl_raw_data[[#This Row],[time_taken]])+SECOND(tbl_raw_data[[#This Row],[time_taken]])/60</f>
        <v>9.3000000000000007</v>
      </c>
      <c r="K1866" s="54">
        <f>DATE(YEAR(tbl_raw_data[[#This Row],[Date Actioned]]), MONTH(tbl_raw_data[[#This Row],[Date Actioned]]), DAY(tbl_raw_data[[#This Row],[Date Actioned]]))</f>
        <v>45144</v>
      </c>
      <c r="L1866" s="55" t="str">
        <f>UPPER(TEXT(tbl_raw_data[[#This Row],[Updated_date]],"MMMM"))</f>
        <v>AUGUST</v>
      </c>
      <c r="M1866" s="55" t="str">
        <f>UPPER("Week "&amp;IF(ROUNDUP(DAY(tbl_raw_data[[#This Row],[Updated_date]])/7,0)=5,4,ROUNDUP(DAY(tbl_raw_data[[#This Row],[Updated_date]])/7,0)))</f>
        <v>WEEK 1</v>
      </c>
      <c r="N1866" s="57" t="str">
        <f>UPPER(VLOOKUP(tbl_raw_data[[#This Row],[Analyst]],[1]setting!$A$1:$B$15,2,0))</f>
        <v>ASIF</v>
      </c>
      <c r="O1866" s="57" t="str">
        <f>UPPER(tbl_raw_data[[#This Row],[Outcome]])</f>
        <v>APPROVE</v>
      </c>
      <c r="P1866" s="57" t="str">
        <f>UPPER(tbl_raw_data[[#This Row],[Queue Name]])</f>
        <v>CONSUMER EXISTING</v>
      </c>
      <c r="Q1866" s="57" t="str">
        <f>IF(tbl_raw_data[[#This Row],[time_taken_in_mins]]&lt;=20,"SLA_MET","SLA_NOT_MET")</f>
        <v>SLA_MET</v>
      </c>
    </row>
    <row r="1867" spans="1:17" ht="15" customHeight="1" x14ac:dyDescent="0.25">
      <c r="A1867" s="5" t="s">
        <v>5841</v>
      </c>
      <c r="B1867" s="6">
        <v>45144.648402777777</v>
      </c>
      <c r="C1867" s="7">
        <v>45144.659872685188</v>
      </c>
      <c r="D1867" s="8" t="s">
        <v>29</v>
      </c>
      <c r="E1867" s="10" t="s">
        <v>41</v>
      </c>
      <c r="F1867" s="8" t="s">
        <v>254</v>
      </c>
      <c r="G1867" s="109"/>
      <c r="H18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7" s="48">
        <f>tbl_raw_data[[#This Row],[Date Actioned]]-tbl_raw_data[[#This Row],[Date Tagged]]</f>
        <v>1.1469907411083113E-2</v>
      </c>
      <c r="J1867" s="50">
        <f>HOUR(tbl_raw_data[[#This Row],[time_taken]])*60+MINUTE(tbl_raw_data[[#This Row],[time_taken]])+SECOND(tbl_raw_data[[#This Row],[time_taken]])/60</f>
        <v>16.516666666666666</v>
      </c>
      <c r="K1867" s="54">
        <f>DATE(YEAR(tbl_raw_data[[#This Row],[Date Actioned]]), MONTH(tbl_raw_data[[#This Row],[Date Actioned]]), DAY(tbl_raw_data[[#This Row],[Date Actioned]]))</f>
        <v>45144</v>
      </c>
      <c r="L1867" s="55" t="str">
        <f>UPPER(TEXT(tbl_raw_data[[#This Row],[Updated_date]],"MMMM"))</f>
        <v>AUGUST</v>
      </c>
      <c r="M1867" s="55" t="str">
        <f>UPPER("Week "&amp;IF(ROUNDUP(DAY(tbl_raw_data[[#This Row],[Updated_date]])/7,0)=5,4,ROUNDUP(DAY(tbl_raw_data[[#This Row],[Updated_date]])/7,0)))</f>
        <v>WEEK 1</v>
      </c>
      <c r="N1867" s="57" t="str">
        <f>UPPER(VLOOKUP(tbl_raw_data[[#This Row],[Analyst]],[1]setting!$A$1:$B$15,2,0))</f>
        <v>FARDIN</v>
      </c>
      <c r="O1867" s="57" t="str">
        <f>UPPER(tbl_raw_data[[#This Row],[Outcome]])</f>
        <v>APPROVE</v>
      </c>
      <c r="P1867" s="57" t="str">
        <f>UPPER(tbl_raw_data[[#This Row],[Queue Name]])</f>
        <v>CONSUMER POST BUREAU</v>
      </c>
      <c r="Q1867" s="57" t="str">
        <f>IF(tbl_raw_data[[#This Row],[time_taken_in_mins]]&lt;=20,"SLA_MET","SLA_NOT_MET")</f>
        <v>SLA_MET</v>
      </c>
    </row>
    <row r="1868" spans="1:17" ht="15" customHeight="1" x14ac:dyDescent="0.25">
      <c r="A1868" s="11" t="s">
        <v>2750</v>
      </c>
      <c r="B1868" s="12">
        <v>45144.648900462962</v>
      </c>
      <c r="C1868" s="13">
        <v>45144.654918981483</v>
      </c>
      <c r="D1868" s="14" t="s">
        <v>29</v>
      </c>
      <c r="E1868" s="16" t="s">
        <v>28</v>
      </c>
      <c r="F1868" s="14" t="s">
        <v>86</v>
      </c>
      <c r="G1868" s="106"/>
      <c r="H18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8" s="48">
        <f>tbl_raw_data[[#This Row],[Date Actioned]]-tbl_raw_data[[#This Row],[Date Tagged]]</f>
        <v>6.0185185211594217E-3</v>
      </c>
      <c r="J1868" s="50">
        <f>HOUR(tbl_raw_data[[#This Row],[time_taken]])*60+MINUTE(tbl_raw_data[[#This Row],[time_taken]])+SECOND(tbl_raw_data[[#This Row],[time_taken]])/60</f>
        <v>8.6666666666666661</v>
      </c>
      <c r="K1868" s="54">
        <f>DATE(YEAR(tbl_raw_data[[#This Row],[Date Actioned]]), MONTH(tbl_raw_data[[#This Row],[Date Actioned]]), DAY(tbl_raw_data[[#This Row],[Date Actioned]]))</f>
        <v>45144</v>
      </c>
      <c r="L1868" s="55" t="str">
        <f>UPPER(TEXT(tbl_raw_data[[#This Row],[Updated_date]],"MMMM"))</f>
        <v>AUGUST</v>
      </c>
      <c r="M1868" s="55" t="str">
        <f>UPPER("Week "&amp;IF(ROUNDUP(DAY(tbl_raw_data[[#This Row],[Updated_date]])/7,0)=5,4,ROUNDUP(DAY(tbl_raw_data[[#This Row],[Updated_date]])/7,0)))</f>
        <v>WEEK 1</v>
      </c>
      <c r="N1868" s="57" t="str">
        <f>UPPER(VLOOKUP(tbl_raw_data[[#This Row],[Analyst]],[1]setting!$A$1:$B$15,2,0))</f>
        <v>ASIF</v>
      </c>
      <c r="O1868" s="57" t="str">
        <f>UPPER(tbl_raw_data[[#This Row],[Outcome]])</f>
        <v>APPROVE</v>
      </c>
      <c r="P1868" s="57" t="str">
        <f>UPPER(tbl_raw_data[[#This Row],[Queue Name]])</f>
        <v>CONSUMER EXISTING</v>
      </c>
      <c r="Q1868" s="57" t="str">
        <f>IF(tbl_raw_data[[#This Row],[time_taken_in_mins]]&lt;=20,"SLA_MET","SLA_NOT_MET")</f>
        <v>SLA_MET</v>
      </c>
    </row>
    <row r="1869" spans="1:17" ht="15" customHeight="1" x14ac:dyDescent="0.25">
      <c r="A1869" s="22" t="s">
        <v>2703</v>
      </c>
      <c r="B1869" s="6">
        <v>45144.659270833334</v>
      </c>
      <c r="C1869" s="7">
        <v>45144.665208333332</v>
      </c>
      <c r="D1869" s="8" t="s">
        <v>29</v>
      </c>
      <c r="E1869" s="10" t="s">
        <v>41</v>
      </c>
      <c r="F1869" s="8" t="s">
        <v>86</v>
      </c>
      <c r="G1869" s="109"/>
      <c r="H18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69" s="48">
        <f>tbl_raw_data[[#This Row],[Date Actioned]]-tbl_raw_data[[#This Row],[Date Tagged]]</f>
        <v>5.9374999982537702E-3</v>
      </c>
      <c r="J1869" s="50">
        <f>HOUR(tbl_raw_data[[#This Row],[time_taken]])*60+MINUTE(tbl_raw_data[[#This Row],[time_taken]])+SECOND(tbl_raw_data[[#This Row],[time_taken]])/60</f>
        <v>8.5500000000000007</v>
      </c>
      <c r="K1869" s="54">
        <f>DATE(YEAR(tbl_raw_data[[#This Row],[Date Actioned]]), MONTH(tbl_raw_data[[#This Row],[Date Actioned]]), DAY(tbl_raw_data[[#This Row],[Date Actioned]]))</f>
        <v>45144</v>
      </c>
      <c r="L1869" s="55" t="str">
        <f>UPPER(TEXT(tbl_raw_data[[#This Row],[Updated_date]],"MMMM"))</f>
        <v>AUGUST</v>
      </c>
      <c r="M1869" s="55" t="str">
        <f>UPPER("Week "&amp;IF(ROUNDUP(DAY(tbl_raw_data[[#This Row],[Updated_date]])/7,0)=5,4,ROUNDUP(DAY(tbl_raw_data[[#This Row],[Updated_date]])/7,0)))</f>
        <v>WEEK 1</v>
      </c>
      <c r="N1869" s="57" t="str">
        <f>UPPER(VLOOKUP(tbl_raw_data[[#This Row],[Analyst]],[1]setting!$A$1:$B$15,2,0))</f>
        <v>ASIF</v>
      </c>
      <c r="O1869" s="57" t="str">
        <f>UPPER(tbl_raw_data[[#This Row],[Outcome]])</f>
        <v>APPROVE</v>
      </c>
      <c r="P1869" s="57" t="str">
        <f>UPPER(tbl_raw_data[[#This Row],[Queue Name]])</f>
        <v>CONSUMER POST BUREAU</v>
      </c>
      <c r="Q1869" s="57" t="str">
        <f>IF(tbl_raw_data[[#This Row],[time_taken_in_mins]]&lt;=20,"SLA_MET","SLA_NOT_MET")</f>
        <v>SLA_MET</v>
      </c>
    </row>
    <row r="1870" spans="1:17" ht="15" customHeight="1" x14ac:dyDescent="0.25">
      <c r="A1870" s="11" t="s">
        <v>4600</v>
      </c>
      <c r="B1870" s="6">
        <v>45144.664409722223</v>
      </c>
      <c r="C1870" s="7">
        <v>45144.673148148147</v>
      </c>
      <c r="D1870" s="8" t="s">
        <v>46</v>
      </c>
      <c r="E1870" s="8" t="s">
        <v>28</v>
      </c>
      <c r="F1870" s="8" t="s">
        <v>14</v>
      </c>
      <c r="G1870" s="110" t="s">
        <v>770</v>
      </c>
      <c r="H18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70" s="48">
        <f>tbl_raw_data[[#This Row],[Date Actioned]]-tbl_raw_data[[#This Row],[Date Tagged]]</f>
        <v>8.7384259240934625E-3</v>
      </c>
      <c r="J1870" s="50">
        <f>HOUR(tbl_raw_data[[#This Row],[time_taken]])*60+MINUTE(tbl_raw_data[[#This Row],[time_taken]])+SECOND(tbl_raw_data[[#This Row],[time_taken]])/60</f>
        <v>12.583333333333334</v>
      </c>
      <c r="K1870" s="54">
        <f>DATE(YEAR(tbl_raw_data[[#This Row],[Date Actioned]]), MONTH(tbl_raw_data[[#This Row],[Date Actioned]]), DAY(tbl_raw_data[[#This Row],[Date Actioned]]))</f>
        <v>45144</v>
      </c>
      <c r="L1870" s="55" t="str">
        <f>UPPER(TEXT(tbl_raw_data[[#This Row],[Updated_date]],"MMMM"))</f>
        <v>AUGUST</v>
      </c>
      <c r="M1870" s="55" t="str">
        <f>UPPER("Week "&amp;IF(ROUNDUP(DAY(tbl_raw_data[[#This Row],[Updated_date]])/7,0)=5,4,ROUNDUP(DAY(tbl_raw_data[[#This Row],[Updated_date]])/7,0)))</f>
        <v>WEEK 1</v>
      </c>
      <c r="N1870" s="57" t="str">
        <f>UPPER(VLOOKUP(tbl_raw_data[[#This Row],[Analyst]],[1]setting!$A$1:$B$15,2,0))</f>
        <v>HARDIK</v>
      </c>
      <c r="O1870" s="57" t="str">
        <f>UPPER(tbl_raw_data[[#This Row],[Outcome]])</f>
        <v>DECLINE</v>
      </c>
      <c r="P1870" s="57" t="str">
        <f>UPPER(tbl_raw_data[[#This Row],[Queue Name]])</f>
        <v>CONSUMER EXISTING</v>
      </c>
      <c r="Q1870" s="57" t="str">
        <f>IF(tbl_raw_data[[#This Row],[time_taken_in_mins]]&lt;=20,"SLA_MET","SLA_NOT_MET")</f>
        <v>SLA_MET</v>
      </c>
    </row>
    <row r="1871" spans="1:17" ht="15" customHeight="1" x14ac:dyDescent="0.25">
      <c r="A1871" s="5" t="s">
        <v>2161</v>
      </c>
      <c r="B1871" s="12">
        <v>45144.66443287037</v>
      </c>
      <c r="C1871" s="13">
        <v>45144.669733796298</v>
      </c>
      <c r="D1871" s="14" t="s">
        <v>13</v>
      </c>
      <c r="E1871" s="14" t="s">
        <v>28</v>
      </c>
      <c r="F1871" s="14" t="s">
        <v>455</v>
      </c>
      <c r="G1871" s="111" t="s">
        <v>67</v>
      </c>
      <c r="H18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1" s="48">
        <f>tbl_raw_data[[#This Row],[Date Actioned]]-tbl_raw_data[[#This Row],[Date Tagged]]</f>
        <v>5.3009259281679988E-3</v>
      </c>
      <c r="J1871" s="50">
        <f>HOUR(tbl_raw_data[[#This Row],[time_taken]])*60+MINUTE(tbl_raw_data[[#This Row],[time_taken]])+SECOND(tbl_raw_data[[#This Row],[time_taken]])/60</f>
        <v>7.6333333333333329</v>
      </c>
      <c r="K1871" s="54">
        <f>DATE(YEAR(tbl_raw_data[[#This Row],[Date Actioned]]), MONTH(tbl_raw_data[[#This Row],[Date Actioned]]), DAY(tbl_raw_data[[#This Row],[Date Actioned]]))</f>
        <v>45144</v>
      </c>
      <c r="L1871" s="55" t="str">
        <f>UPPER(TEXT(tbl_raw_data[[#This Row],[Updated_date]],"MMMM"))</f>
        <v>AUGUST</v>
      </c>
      <c r="M1871" s="55" t="str">
        <f>UPPER("Week "&amp;IF(ROUNDUP(DAY(tbl_raw_data[[#This Row],[Updated_date]])/7,0)=5,4,ROUNDUP(DAY(tbl_raw_data[[#This Row],[Updated_date]])/7,0)))</f>
        <v>WEEK 1</v>
      </c>
      <c r="N1871" s="57" t="str">
        <f>UPPER(VLOOKUP(tbl_raw_data[[#This Row],[Analyst]],[1]setting!$A$1:$B$15,2,0))</f>
        <v>ROHAN</v>
      </c>
      <c r="O1871" s="57" t="str">
        <f>UPPER(tbl_raw_data[[#This Row],[Outcome]])</f>
        <v>APPROVE</v>
      </c>
      <c r="P1871" s="57" t="str">
        <f>UPPER(tbl_raw_data[[#This Row],[Queue Name]])</f>
        <v>CONSUMER EXISTING</v>
      </c>
      <c r="Q1871" s="57" t="str">
        <f>IF(tbl_raw_data[[#This Row],[time_taken_in_mins]]&lt;=20,"SLA_MET","SLA_NOT_MET")</f>
        <v>SLA_MET</v>
      </c>
    </row>
    <row r="1872" spans="1:17" ht="15" customHeight="1" x14ac:dyDescent="0.25">
      <c r="A1872" s="11" t="s">
        <v>937</v>
      </c>
      <c r="B1872" s="6">
        <v>45144.664571759262</v>
      </c>
      <c r="C1872" s="7">
        <v>45144.668136574073</v>
      </c>
      <c r="D1872" s="8" t="s">
        <v>13</v>
      </c>
      <c r="E1872" s="8" t="s">
        <v>28</v>
      </c>
      <c r="F1872" s="8" t="s">
        <v>86</v>
      </c>
      <c r="G1872" s="110" t="s">
        <v>53</v>
      </c>
      <c r="H18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2" s="48">
        <f>tbl_raw_data[[#This Row],[Date Actioned]]-tbl_raw_data[[#This Row],[Date Tagged]]</f>
        <v>3.5648148113978095E-3</v>
      </c>
      <c r="J1872" s="50">
        <f>HOUR(tbl_raw_data[[#This Row],[time_taken]])*60+MINUTE(tbl_raw_data[[#This Row],[time_taken]])+SECOND(tbl_raw_data[[#This Row],[time_taken]])/60</f>
        <v>5.1333333333333337</v>
      </c>
      <c r="K1872" s="54">
        <f>DATE(YEAR(tbl_raw_data[[#This Row],[Date Actioned]]), MONTH(tbl_raw_data[[#This Row],[Date Actioned]]), DAY(tbl_raw_data[[#This Row],[Date Actioned]]))</f>
        <v>45144</v>
      </c>
      <c r="L1872" s="55" t="str">
        <f>UPPER(TEXT(tbl_raw_data[[#This Row],[Updated_date]],"MMMM"))</f>
        <v>AUGUST</v>
      </c>
      <c r="M1872" s="55" t="str">
        <f>UPPER("Week "&amp;IF(ROUNDUP(DAY(tbl_raw_data[[#This Row],[Updated_date]])/7,0)=5,4,ROUNDUP(DAY(tbl_raw_data[[#This Row],[Updated_date]])/7,0)))</f>
        <v>WEEK 1</v>
      </c>
      <c r="N1872" s="57" t="str">
        <f>UPPER(VLOOKUP(tbl_raw_data[[#This Row],[Analyst]],[1]setting!$A$1:$B$15,2,0))</f>
        <v>ASIF</v>
      </c>
      <c r="O1872" s="57" t="str">
        <f>UPPER(tbl_raw_data[[#This Row],[Outcome]])</f>
        <v>APPROVE</v>
      </c>
      <c r="P1872" s="57" t="str">
        <f>UPPER(tbl_raw_data[[#This Row],[Queue Name]])</f>
        <v>CONSUMER EXISTING</v>
      </c>
      <c r="Q1872" s="57" t="str">
        <f>IF(tbl_raw_data[[#This Row],[time_taken_in_mins]]&lt;=20,"SLA_MET","SLA_NOT_MET")</f>
        <v>SLA_MET</v>
      </c>
    </row>
    <row r="1873" spans="1:17" ht="15" customHeight="1" x14ac:dyDescent="0.25">
      <c r="A1873" s="22" t="s">
        <v>2918</v>
      </c>
      <c r="B1873" s="12">
        <v>45144.671111111114</v>
      </c>
      <c r="C1873" s="13">
        <v>45144.677372685182</v>
      </c>
      <c r="D1873" s="14" t="s">
        <v>13</v>
      </c>
      <c r="E1873" s="14" t="s">
        <v>28</v>
      </c>
      <c r="F1873" s="14" t="s">
        <v>455</v>
      </c>
      <c r="G1873" s="111" t="s">
        <v>67</v>
      </c>
      <c r="H18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3" s="48">
        <f>tbl_raw_data[[#This Row],[Date Actioned]]-tbl_raw_data[[#This Row],[Date Tagged]]</f>
        <v>6.2615740680485032E-3</v>
      </c>
      <c r="J1873" s="50">
        <f>HOUR(tbl_raw_data[[#This Row],[time_taken]])*60+MINUTE(tbl_raw_data[[#This Row],[time_taken]])+SECOND(tbl_raw_data[[#This Row],[time_taken]])/60</f>
        <v>9.0166666666666675</v>
      </c>
      <c r="K1873" s="54">
        <f>DATE(YEAR(tbl_raw_data[[#This Row],[Date Actioned]]), MONTH(tbl_raw_data[[#This Row],[Date Actioned]]), DAY(tbl_raw_data[[#This Row],[Date Actioned]]))</f>
        <v>45144</v>
      </c>
      <c r="L1873" s="55" t="str">
        <f>UPPER(TEXT(tbl_raw_data[[#This Row],[Updated_date]],"MMMM"))</f>
        <v>AUGUST</v>
      </c>
      <c r="M1873" s="55" t="str">
        <f>UPPER("Week "&amp;IF(ROUNDUP(DAY(tbl_raw_data[[#This Row],[Updated_date]])/7,0)=5,4,ROUNDUP(DAY(tbl_raw_data[[#This Row],[Updated_date]])/7,0)))</f>
        <v>WEEK 1</v>
      </c>
      <c r="N1873" s="57" t="str">
        <f>UPPER(VLOOKUP(tbl_raw_data[[#This Row],[Analyst]],[1]setting!$A$1:$B$15,2,0))</f>
        <v>ROHAN</v>
      </c>
      <c r="O1873" s="57" t="str">
        <f>UPPER(tbl_raw_data[[#This Row],[Outcome]])</f>
        <v>APPROVE</v>
      </c>
      <c r="P1873" s="57" t="str">
        <f>UPPER(tbl_raw_data[[#This Row],[Queue Name]])</f>
        <v>CONSUMER EXISTING</v>
      </c>
      <c r="Q1873" s="57" t="str">
        <f>IF(tbl_raw_data[[#This Row],[time_taken_in_mins]]&lt;=20,"SLA_MET","SLA_NOT_MET")</f>
        <v>SLA_MET</v>
      </c>
    </row>
    <row r="1874" spans="1:17" ht="15" customHeight="1" x14ac:dyDescent="0.25">
      <c r="A1874" s="22" t="s">
        <v>5632</v>
      </c>
      <c r="B1874" s="12">
        <v>45144.671979166669</v>
      </c>
      <c r="C1874" s="13">
        <v>45144.682939814818</v>
      </c>
      <c r="D1874" s="14" t="s">
        <v>40</v>
      </c>
      <c r="E1874" s="16" t="s">
        <v>41</v>
      </c>
      <c r="F1874" s="14" t="s">
        <v>73</v>
      </c>
      <c r="G1874" s="106"/>
      <c r="H18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74" s="48">
        <f>tbl_raw_data[[#This Row],[Date Actioned]]-tbl_raw_data[[#This Row],[Date Tagged]]</f>
        <v>1.096064814919373E-2</v>
      </c>
      <c r="J1874" s="50">
        <f>HOUR(tbl_raw_data[[#This Row],[time_taken]])*60+MINUTE(tbl_raw_data[[#This Row],[time_taken]])+SECOND(tbl_raw_data[[#This Row],[time_taken]])/60</f>
        <v>15.783333333333333</v>
      </c>
      <c r="K1874" s="54">
        <f>DATE(YEAR(tbl_raw_data[[#This Row],[Date Actioned]]), MONTH(tbl_raw_data[[#This Row],[Date Actioned]]), DAY(tbl_raw_data[[#This Row],[Date Actioned]]))</f>
        <v>45144</v>
      </c>
      <c r="L1874" s="55" t="str">
        <f>UPPER(TEXT(tbl_raw_data[[#This Row],[Updated_date]],"MMMM"))</f>
        <v>AUGUST</v>
      </c>
      <c r="M1874" s="55" t="str">
        <f>UPPER("Week "&amp;IF(ROUNDUP(DAY(tbl_raw_data[[#This Row],[Updated_date]])/7,0)=5,4,ROUNDUP(DAY(tbl_raw_data[[#This Row],[Updated_date]])/7,0)))</f>
        <v>WEEK 1</v>
      </c>
      <c r="N1874" s="57" t="str">
        <f>UPPER(VLOOKUP(tbl_raw_data[[#This Row],[Analyst]],[1]setting!$A$1:$B$15,2,0))</f>
        <v>SHAHID</v>
      </c>
      <c r="O1874" s="57" t="str">
        <f>UPPER(tbl_raw_data[[#This Row],[Outcome]])</f>
        <v>WITHDRAW</v>
      </c>
      <c r="P1874" s="57" t="str">
        <f>UPPER(tbl_raw_data[[#This Row],[Queue Name]])</f>
        <v>CONSUMER POST BUREAU</v>
      </c>
      <c r="Q1874" s="57" t="str">
        <f>IF(tbl_raw_data[[#This Row],[time_taken_in_mins]]&lt;=20,"SLA_MET","SLA_NOT_MET")</f>
        <v>SLA_MET</v>
      </c>
    </row>
    <row r="1875" spans="1:17" ht="15" customHeight="1" x14ac:dyDescent="0.25">
      <c r="A1875" s="22" t="s">
        <v>3688</v>
      </c>
      <c r="B1875" s="12">
        <v>45144.675069444442</v>
      </c>
      <c r="C1875" s="13">
        <v>45144.682349537034</v>
      </c>
      <c r="D1875" s="14" t="s">
        <v>46</v>
      </c>
      <c r="E1875" s="14" t="s">
        <v>28</v>
      </c>
      <c r="F1875" s="14" t="s">
        <v>109</v>
      </c>
      <c r="G1875" s="111" t="s">
        <v>151</v>
      </c>
      <c r="H18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5" s="48">
        <f>tbl_raw_data[[#This Row],[Date Actioned]]-tbl_raw_data[[#This Row],[Date Tagged]]</f>
        <v>7.2800925918272696E-3</v>
      </c>
      <c r="J1875" s="50">
        <f>HOUR(tbl_raw_data[[#This Row],[time_taken]])*60+MINUTE(tbl_raw_data[[#This Row],[time_taken]])+SECOND(tbl_raw_data[[#This Row],[time_taken]])/60</f>
        <v>10.483333333333333</v>
      </c>
      <c r="K1875" s="54">
        <f>DATE(YEAR(tbl_raw_data[[#This Row],[Date Actioned]]), MONTH(tbl_raw_data[[#This Row],[Date Actioned]]), DAY(tbl_raw_data[[#This Row],[Date Actioned]]))</f>
        <v>45144</v>
      </c>
      <c r="L1875" s="55" t="str">
        <f>UPPER(TEXT(tbl_raw_data[[#This Row],[Updated_date]],"MMMM"))</f>
        <v>AUGUST</v>
      </c>
      <c r="M1875" s="55" t="str">
        <f>UPPER("Week "&amp;IF(ROUNDUP(DAY(tbl_raw_data[[#This Row],[Updated_date]])/7,0)=5,4,ROUNDUP(DAY(tbl_raw_data[[#This Row],[Updated_date]])/7,0)))</f>
        <v>WEEK 1</v>
      </c>
      <c r="N1875" s="57" t="str">
        <f>UPPER(VLOOKUP(tbl_raw_data[[#This Row],[Analyst]],[1]setting!$A$1:$B$15,2,0))</f>
        <v>NAVED</v>
      </c>
      <c r="O1875" s="57" t="str">
        <f>UPPER(tbl_raw_data[[#This Row],[Outcome]])</f>
        <v>DECLINE</v>
      </c>
      <c r="P1875" s="57" t="str">
        <f>UPPER(tbl_raw_data[[#This Row],[Queue Name]])</f>
        <v>CONSUMER EXISTING</v>
      </c>
      <c r="Q1875" s="57" t="str">
        <f>IF(tbl_raw_data[[#This Row],[time_taken_in_mins]]&lt;=20,"SLA_MET","SLA_NOT_MET")</f>
        <v>SLA_MET</v>
      </c>
    </row>
    <row r="1876" spans="1:17" ht="15" customHeight="1" x14ac:dyDescent="0.25">
      <c r="A1876" s="5" t="s">
        <v>4975</v>
      </c>
      <c r="B1876" s="6">
        <v>45144.675115740742</v>
      </c>
      <c r="C1876" s="7">
        <v>45144.684537037036</v>
      </c>
      <c r="D1876" s="8" t="s">
        <v>29</v>
      </c>
      <c r="E1876" s="10" t="s">
        <v>28</v>
      </c>
      <c r="F1876" s="8" t="s">
        <v>86</v>
      </c>
      <c r="G1876" s="109"/>
      <c r="H18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76" s="48">
        <f>tbl_raw_data[[#This Row],[Date Actioned]]-tbl_raw_data[[#This Row],[Date Tagged]]</f>
        <v>9.4212962940218858E-3</v>
      </c>
      <c r="J1876" s="50">
        <f>HOUR(tbl_raw_data[[#This Row],[time_taken]])*60+MINUTE(tbl_raw_data[[#This Row],[time_taken]])+SECOND(tbl_raw_data[[#This Row],[time_taken]])/60</f>
        <v>13.566666666666666</v>
      </c>
      <c r="K1876" s="54">
        <f>DATE(YEAR(tbl_raw_data[[#This Row],[Date Actioned]]), MONTH(tbl_raw_data[[#This Row],[Date Actioned]]), DAY(tbl_raw_data[[#This Row],[Date Actioned]]))</f>
        <v>45144</v>
      </c>
      <c r="L1876" s="55" t="str">
        <f>UPPER(TEXT(tbl_raw_data[[#This Row],[Updated_date]],"MMMM"))</f>
        <v>AUGUST</v>
      </c>
      <c r="M1876" s="55" t="str">
        <f>UPPER("Week "&amp;IF(ROUNDUP(DAY(tbl_raw_data[[#This Row],[Updated_date]])/7,0)=5,4,ROUNDUP(DAY(tbl_raw_data[[#This Row],[Updated_date]])/7,0)))</f>
        <v>WEEK 1</v>
      </c>
      <c r="N1876" s="57" t="str">
        <f>UPPER(VLOOKUP(tbl_raw_data[[#This Row],[Analyst]],[1]setting!$A$1:$B$15,2,0))</f>
        <v>ASIF</v>
      </c>
      <c r="O1876" s="57" t="str">
        <f>UPPER(tbl_raw_data[[#This Row],[Outcome]])</f>
        <v>APPROVE</v>
      </c>
      <c r="P1876" s="57" t="str">
        <f>UPPER(tbl_raw_data[[#This Row],[Queue Name]])</f>
        <v>CONSUMER EXISTING</v>
      </c>
      <c r="Q1876" s="57" t="str">
        <f>IF(tbl_raw_data[[#This Row],[time_taken_in_mins]]&lt;=20,"SLA_MET","SLA_NOT_MET")</f>
        <v>SLA_MET</v>
      </c>
    </row>
    <row r="1877" spans="1:17" ht="15" customHeight="1" x14ac:dyDescent="0.25">
      <c r="A1877" s="11" t="s">
        <v>2288</v>
      </c>
      <c r="B1877" s="12">
        <v>45144.681909722225</v>
      </c>
      <c r="C1877" s="13">
        <v>45144.687349537038</v>
      </c>
      <c r="D1877" s="14" t="s">
        <v>13</v>
      </c>
      <c r="E1877" s="14" t="s">
        <v>28</v>
      </c>
      <c r="F1877" s="14" t="s">
        <v>455</v>
      </c>
      <c r="G1877" s="111" t="s">
        <v>29</v>
      </c>
      <c r="H18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7" s="48">
        <f>tbl_raw_data[[#This Row],[Date Actioned]]-tbl_raw_data[[#This Row],[Date Tagged]]</f>
        <v>5.4398148131440394E-3</v>
      </c>
      <c r="J1877" s="50">
        <f>HOUR(tbl_raw_data[[#This Row],[time_taken]])*60+MINUTE(tbl_raw_data[[#This Row],[time_taken]])+SECOND(tbl_raw_data[[#This Row],[time_taken]])/60</f>
        <v>7.833333333333333</v>
      </c>
      <c r="K1877" s="54">
        <f>DATE(YEAR(tbl_raw_data[[#This Row],[Date Actioned]]), MONTH(tbl_raw_data[[#This Row],[Date Actioned]]), DAY(tbl_raw_data[[#This Row],[Date Actioned]]))</f>
        <v>45144</v>
      </c>
      <c r="L1877" s="55" t="str">
        <f>UPPER(TEXT(tbl_raw_data[[#This Row],[Updated_date]],"MMMM"))</f>
        <v>AUGUST</v>
      </c>
      <c r="M1877" s="55" t="str">
        <f>UPPER("Week "&amp;IF(ROUNDUP(DAY(tbl_raw_data[[#This Row],[Updated_date]])/7,0)=5,4,ROUNDUP(DAY(tbl_raw_data[[#This Row],[Updated_date]])/7,0)))</f>
        <v>WEEK 1</v>
      </c>
      <c r="N1877" s="57" t="str">
        <f>UPPER(VLOOKUP(tbl_raw_data[[#This Row],[Analyst]],[1]setting!$A$1:$B$15,2,0))</f>
        <v>ROHAN</v>
      </c>
      <c r="O1877" s="57" t="str">
        <f>UPPER(tbl_raw_data[[#This Row],[Outcome]])</f>
        <v>APPROVE</v>
      </c>
      <c r="P1877" s="57" t="str">
        <f>UPPER(tbl_raw_data[[#This Row],[Queue Name]])</f>
        <v>CONSUMER EXISTING</v>
      </c>
      <c r="Q1877" s="57" t="str">
        <f>IF(tbl_raw_data[[#This Row],[time_taken_in_mins]]&lt;=20,"SLA_MET","SLA_NOT_MET")</f>
        <v>SLA_MET</v>
      </c>
    </row>
    <row r="1878" spans="1:17" ht="15" customHeight="1" x14ac:dyDescent="0.25">
      <c r="A1878" s="22" t="s">
        <v>1560</v>
      </c>
      <c r="B1878" s="6">
        <v>45144.682083333333</v>
      </c>
      <c r="C1878" s="7">
        <v>45144.686608796299</v>
      </c>
      <c r="D1878" s="8" t="s">
        <v>13</v>
      </c>
      <c r="E1878" s="8" t="s">
        <v>41</v>
      </c>
      <c r="F1878" s="8" t="s">
        <v>86</v>
      </c>
      <c r="G1878" s="110" t="s">
        <v>53</v>
      </c>
      <c r="H18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78" s="48">
        <f>tbl_raw_data[[#This Row],[Date Actioned]]-tbl_raw_data[[#This Row],[Date Tagged]]</f>
        <v>4.5254629658302292E-3</v>
      </c>
      <c r="J1878" s="50">
        <f>HOUR(tbl_raw_data[[#This Row],[time_taken]])*60+MINUTE(tbl_raw_data[[#This Row],[time_taken]])+SECOND(tbl_raw_data[[#This Row],[time_taken]])/60</f>
        <v>6.5166666666666666</v>
      </c>
      <c r="K1878" s="54">
        <f>DATE(YEAR(tbl_raw_data[[#This Row],[Date Actioned]]), MONTH(tbl_raw_data[[#This Row],[Date Actioned]]), DAY(tbl_raw_data[[#This Row],[Date Actioned]]))</f>
        <v>45144</v>
      </c>
      <c r="L1878" s="55" t="str">
        <f>UPPER(TEXT(tbl_raw_data[[#This Row],[Updated_date]],"MMMM"))</f>
        <v>AUGUST</v>
      </c>
      <c r="M1878" s="55" t="str">
        <f>UPPER("Week "&amp;IF(ROUNDUP(DAY(tbl_raw_data[[#This Row],[Updated_date]])/7,0)=5,4,ROUNDUP(DAY(tbl_raw_data[[#This Row],[Updated_date]])/7,0)))</f>
        <v>WEEK 1</v>
      </c>
      <c r="N1878" s="57" t="str">
        <f>UPPER(VLOOKUP(tbl_raw_data[[#This Row],[Analyst]],[1]setting!$A$1:$B$15,2,0))</f>
        <v>ASIF</v>
      </c>
      <c r="O1878" s="57" t="str">
        <f>UPPER(tbl_raw_data[[#This Row],[Outcome]])</f>
        <v>APPROVE</v>
      </c>
      <c r="P1878" s="57" t="str">
        <f>UPPER(tbl_raw_data[[#This Row],[Queue Name]])</f>
        <v>CONSUMER POST BUREAU</v>
      </c>
      <c r="Q1878" s="57" t="str">
        <f>IF(tbl_raw_data[[#This Row],[time_taken_in_mins]]&lt;=20,"SLA_MET","SLA_NOT_MET")</f>
        <v>SLA_MET</v>
      </c>
    </row>
    <row r="1879" spans="1:17" ht="15" customHeight="1" x14ac:dyDescent="0.25">
      <c r="A1879" s="5" t="s">
        <v>2151</v>
      </c>
      <c r="B1879" s="6">
        <v>45144.685185185182</v>
      </c>
      <c r="C1879" s="7">
        <v>45144.690474537034</v>
      </c>
      <c r="D1879" s="8" t="s">
        <v>8</v>
      </c>
      <c r="E1879" s="8" t="s">
        <v>9</v>
      </c>
      <c r="F1879" s="8" t="s">
        <v>14</v>
      </c>
      <c r="G1879" s="110" t="s">
        <v>2152</v>
      </c>
      <c r="H18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79" s="48">
        <f>tbl_raw_data[[#This Row],[Date Actioned]]-tbl_raw_data[[#This Row],[Date Tagged]]</f>
        <v>5.2893518513883464E-3</v>
      </c>
      <c r="J1879" s="50">
        <f>HOUR(tbl_raw_data[[#This Row],[time_taken]])*60+MINUTE(tbl_raw_data[[#This Row],[time_taken]])+SECOND(tbl_raw_data[[#This Row],[time_taken]])/60</f>
        <v>7.6166666666666671</v>
      </c>
      <c r="K1879" s="54">
        <f>DATE(YEAR(tbl_raw_data[[#This Row],[Date Actioned]]), MONTH(tbl_raw_data[[#This Row],[Date Actioned]]), DAY(tbl_raw_data[[#This Row],[Date Actioned]]))</f>
        <v>45144</v>
      </c>
      <c r="L1879" s="55" t="str">
        <f>UPPER(TEXT(tbl_raw_data[[#This Row],[Updated_date]],"MMMM"))</f>
        <v>AUGUST</v>
      </c>
      <c r="M1879" s="55" t="str">
        <f>UPPER("Week "&amp;IF(ROUNDUP(DAY(tbl_raw_data[[#This Row],[Updated_date]])/7,0)=5,4,ROUNDUP(DAY(tbl_raw_data[[#This Row],[Updated_date]])/7,0)))</f>
        <v>WEEK 1</v>
      </c>
      <c r="N1879" s="57" t="str">
        <f>UPPER(VLOOKUP(tbl_raw_data[[#This Row],[Analyst]],[1]setting!$A$1:$B$15,2,0))</f>
        <v>HARDIK</v>
      </c>
      <c r="O1879" s="57" t="str">
        <f>UPPER(tbl_raw_data[[#This Row],[Outcome]])</f>
        <v>WITHDRAW</v>
      </c>
      <c r="P1879" s="57" t="str">
        <f>UPPER(tbl_raw_data[[#This Row],[Queue Name]])</f>
        <v>CONSUMER PRE BUREAU</v>
      </c>
      <c r="Q1879" s="57" t="str">
        <f>IF(tbl_raw_data[[#This Row],[time_taken_in_mins]]&lt;=20,"SLA_MET","SLA_NOT_MET")</f>
        <v>SLA_MET</v>
      </c>
    </row>
    <row r="1880" spans="1:17" ht="15" customHeight="1" x14ac:dyDescent="0.25">
      <c r="A1880" s="5" t="s">
        <v>891</v>
      </c>
      <c r="B1880" s="12">
        <v>45144.685381944444</v>
      </c>
      <c r="C1880" s="13">
        <v>45144.688877314817</v>
      </c>
      <c r="D1880" s="14" t="s">
        <v>13</v>
      </c>
      <c r="E1880" s="14" t="s">
        <v>41</v>
      </c>
      <c r="F1880" s="14" t="s">
        <v>18</v>
      </c>
      <c r="G1880" s="111" t="s">
        <v>21</v>
      </c>
      <c r="H18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0" s="48">
        <f>tbl_raw_data[[#This Row],[Date Actioned]]-tbl_raw_data[[#This Row],[Date Tagged]]</f>
        <v>3.4953703725477681E-3</v>
      </c>
      <c r="J1880" s="50">
        <f>HOUR(tbl_raw_data[[#This Row],[time_taken]])*60+MINUTE(tbl_raw_data[[#This Row],[time_taken]])+SECOND(tbl_raw_data[[#This Row],[time_taken]])/60</f>
        <v>5.0333333333333332</v>
      </c>
      <c r="K1880" s="54">
        <f>DATE(YEAR(tbl_raw_data[[#This Row],[Date Actioned]]), MONTH(tbl_raw_data[[#This Row],[Date Actioned]]), DAY(tbl_raw_data[[#This Row],[Date Actioned]]))</f>
        <v>45144</v>
      </c>
      <c r="L1880" s="55" t="str">
        <f>UPPER(TEXT(tbl_raw_data[[#This Row],[Updated_date]],"MMMM"))</f>
        <v>AUGUST</v>
      </c>
      <c r="M1880" s="55" t="str">
        <f>UPPER("Week "&amp;IF(ROUNDUP(DAY(tbl_raw_data[[#This Row],[Updated_date]])/7,0)=5,4,ROUNDUP(DAY(tbl_raw_data[[#This Row],[Updated_date]])/7,0)))</f>
        <v>WEEK 1</v>
      </c>
      <c r="N1880" s="57" t="str">
        <f>UPPER(VLOOKUP(tbl_raw_data[[#This Row],[Analyst]],[1]setting!$A$1:$B$15,2,0))</f>
        <v>RAJ</v>
      </c>
      <c r="O1880" s="57" t="str">
        <f>UPPER(tbl_raw_data[[#This Row],[Outcome]])</f>
        <v>APPROVE</v>
      </c>
      <c r="P1880" s="57" t="str">
        <f>UPPER(tbl_raw_data[[#This Row],[Queue Name]])</f>
        <v>CONSUMER POST BUREAU</v>
      </c>
      <c r="Q1880" s="57" t="str">
        <f>IF(tbl_raw_data[[#This Row],[time_taken_in_mins]]&lt;=20,"SLA_MET","SLA_NOT_MET")</f>
        <v>SLA_MET</v>
      </c>
    </row>
    <row r="1881" spans="1:17" ht="15" customHeight="1" x14ac:dyDescent="0.25">
      <c r="A1881" s="11" t="s">
        <v>3119</v>
      </c>
      <c r="B1881" s="6">
        <v>45144.687037037038</v>
      </c>
      <c r="C1881" s="7">
        <v>45144.693599537037</v>
      </c>
      <c r="D1881" s="8" t="s">
        <v>13</v>
      </c>
      <c r="E1881" s="8" t="s">
        <v>41</v>
      </c>
      <c r="F1881" s="8" t="s">
        <v>86</v>
      </c>
      <c r="G1881" s="110" t="s">
        <v>67</v>
      </c>
      <c r="H18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1" s="48">
        <f>tbl_raw_data[[#This Row],[Date Actioned]]-tbl_raw_data[[#This Row],[Date Tagged]]</f>
        <v>6.5624999988358468E-3</v>
      </c>
      <c r="J1881" s="50">
        <f>HOUR(tbl_raw_data[[#This Row],[time_taken]])*60+MINUTE(tbl_raw_data[[#This Row],[time_taken]])+SECOND(tbl_raw_data[[#This Row],[time_taken]])/60</f>
        <v>9.4499999999999993</v>
      </c>
      <c r="K1881" s="54">
        <f>DATE(YEAR(tbl_raw_data[[#This Row],[Date Actioned]]), MONTH(tbl_raw_data[[#This Row],[Date Actioned]]), DAY(tbl_raw_data[[#This Row],[Date Actioned]]))</f>
        <v>45144</v>
      </c>
      <c r="L1881" s="55" t="str">
        <f>UPPER(TEXT(tbl_raw_data[[#This Row],[Updated_date]],"MMMM"))</f>
        <v>AUGUST</v>
      </c>
      <c r="M1881" s="55" t="str">
        <f>UPPER("Week "&amp;IF(ROUNDUP(DAY(tbl_raw_data[[#This Row],[Updated_date]])/7,0)=5,4,ROUNDUP(DAY(tbl_raw_data[[#This Row],[Updated_date]])/7,0)))</f>
        <v>WEEK 1</v>
      </c>
      <c r="N1881" s="57" t="str">
        <f>UPPER(VLOOKUP(tbl_raw_data[[#This Row],[Analyst]],[1]setting!$A$1:$B$15,2,0))</f>
        <v>ASIF</v>
      </c>
      <c r="O1881" s="57" t="str">
        <f>UPPER(tbl_raw_data[[#This Row],[Outcome]])</f>
        <v>APPROVE</v>
      </c>
      <c r="P1881" s="57" t="str">
        <f>UPPER(tbl_raw_data[[#This Row],[Queue Name]])</f>
        <v>CONSUMER POST BUREAU</v>
      </c>
      <c r="Q1881" s="57" t="str">
        <f>IF(tbl_raw_data[[#This Row],[time_taken_in_mins]]&lt;=20,"SLA_MET","SLA_NOT_MET")</f>
        <v>SLA_MET</v>
      </c>
    </row>
    <row r="1882" spans="1:17" ht="15" customHeight="1" x14ac:dyDescent="0.25">
      <c r="A1882" s="22" t="s">
        <v>2904</v>
      </c>
      <c r="B1882" s="12">
        <v>45144.687210648146</v>
      </c>
      <c r="C1882" s="13">
        <v>45144.693460648145</v>
      </c>
      <c r="D1882" s="14" t="s">
        <v>29</v>
      </c>
      <c r="E1882" s="16" t="s">
        <v>28</v>
      </c>
      <c r="F1882" s="14" t="s">
        <v>55</v>
      </c>
      <c r="G1882" s="106"/>
      <c r="H18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82" s="48">
        <f>tbl_raw_data[[#This Row],[Date Actioned]]-tbl_raw_data[[#This Row],[Date Tagged]]</f>
        <v>6.2499999985448085E-3</v>
      </c>
      <c r="J1882" s="50">
        <f>HOUR(tbl_raw_data[[#This Row],[time_taken]])*60+MINUTE(tbl_raw_data[[#This Row],[time_taken]])+SECOND(tbl_raw_data[[#This Row],[time_taken]])/60</f>
        <v>9</v>
      </c>
      <c r="K1882" s="54">
        <f>DATE(YEAR(tbl_raw_data[[#This Row],[Date Actioned]]), MONTH(tbl_raw_data[[#This Row],[Date Actioned]]), DAY(tbl_raw_data[[#This Row],[Date Actioned]]))</f>
        <v>45144</v>
      </c>
      <c r="L1882" s="55" t="str">
        <f>UPPER(TEXT(tbl_raw_data[[#This Row],[Updated_date]],"MMMM"))</f>
        <v>AUGUST</v>
      </c>
      <c r="M1882" s="55" t="str">
        <f>UPPER("Week "&amp;IF(ROUNDUP(DAY(tbl_raw_data[[#This Row],[Updated_date]])/7,0)=5,4,ROUNDUP(DAY(tbl_raw_data[[#This Row],[Updated_date]])/7,0)))</f>
        <v>WEEK 1</v>
      </c>
      <c r="N1882" s="57" t="str">
        <f>UPPER(VLOOKUP(tbl_raw_data[[#This Row],[Analyst]],[1]setting!$A$1:$B$15,2,0))</f>
        <v>CAMERON</v>
      </c>
      <c r="O1882" s="57" t="str">
        <f>UPPER(tbl_raw_data[[#This Row],[Outcome]])</f>
        <v>APPROVE</v>
      </c>
      <c r="P1882" s="57" t="str">
        <f>UPPER(tbl_raw_data[[#This Row],[Queue Name]])</f>
        <v>CONSUMER EXISTING</v>
      </c>
      <c r="Q1882" s="57" t="str">
        <f>IF(tbl_raw_data[[#This Row],[time_taken_in_mins]]&lt;=20,"SLA_MET","SLA_NOT_MET")</f>
        <v>SLA_MET</v>
      </c>
    </row>
    <row r="1883" spans="1:17" ht="15" customHeight="1" x14ac:dyDescent="0.25">
      <c r="A1883" s="5" t="s">
        <v>3500</v>
      </c>
      <c r="B1883" s="6">
        <v>45144.687662037039</v>
      </c>
      <c r="C1883" s="7">
        <v>45144.694687499999</v>
      </c>
      <c r="D1883" s="8" t="s">
        <v>29</v>
      </c>
      <c r="E1883" s="10" t="s">
        <v>41</v>
      </c>
      <c r="F1883" s="8" t="s">
        <v>73</v>
      </c>
      <c r="G1883" s="109"/>
      <c r="H18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83" s="48">
        <f>tbl_raw_data[[#This Row],[Date Actioned]]-tbl_raw_data[[#This Row],[Date Tagged]]</f>
        <v>7.025462960882578E-3</v>
      </c>
      <c r="J1883" s="50">
        <f>HOUR(tbl_raw_data[[#This Row],[time_taken]])*60+MINUTE(tbl_raw_data[[#This Row],[time_taken]])+SECOND(tbl_raw_data[[#This Row],[time_taken]])/60</f>
        <v>10.116666666666667</v>
      </c>
      <c r="K1883" s="54">
        <f>DATE(YEAR(tbl_raw_data[[#This Row],[Date Actioned]]), MONTH(tbl_raw_data[[#This Row],[Date Actioned]]), DAY(tbl_raw_data[[#This Row],[Date Actioned]]))</f>
        <v>45144</v>
      </c>
      <c r="L1883" s="55" t="str">
        <f>UPPER(TEXT(tbl_raw_data[[#This Row],[Updated_date]],"MMMM"))</f>
        <v>AUGUST</v>
      </c>
      <c r="M1883" s="55" t="str">
        <f>UPPER("Week "&amp;IF(ROUNDUP(DAY(tbl_raw_data[[#This Row],[Updated_date]])/7,0)=5,4,ROUNDUP(DAY(tbl_raw_data[[#This Row],[Updated_date]])/7,0)))</f>
        <v>WEEK 1</v>
      </c>
      <c r="N1883" s="57" t="str">
        <f>UPPER(VLOOKUP(tbl_raw_data[[#This Row],[Analyst]],[1]setting!$A$1:$B$15,2,0))</f>
        <v>SHAHID</v>
      </c>
      <c r="O1883" s="57" t="str">
        <f>UPPER(tbl_raw_data[[#This Row],[Outcome]])</f>
        <v>APPROVE</v>
      </c>
      <c r="P1883" s="57" t="str">
        <f>UPPER(tbl_raw_data[[#This Row],[Queue Name]])</f>
        <v>CONSUMER POST BUREAU</v>
      </c>
      <c r="Q1883" s="57" t="str">
        <f>IF(tbl_raw_data[[#This Row],[time_taken_in_mins]]&lt;=20,"SLA_MET","SLA_NOT_MET")</f>
        <v>SLA_MET</v>
      </c>
    </row>
    <row r="1884" spans="1:17" x14ac:dyDescent="0.25">
      <c r="A1884" s="11" t="s">
        <v>3992</v>
      </c>
      <c r="B1884" s="12">
        <v>45144.687962962962</v>
      </c>
      <c r="C1884" s="13">
        <v>45144.695671296293</v>
      </c>
      <c r="D1884" s="14" t="s">
        <v>8</v>
      </c>
      <c r="E1884" s="14" t="s">
        <v>28</v>
      </c>
      <c r="F1884" s="14" t="s">
        <v>10</v>
      </c>
      <c r="G1884" s="111" t="s">
        <v>3103</v>
      </c>
      <c r="H18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884" s="48">
        <f>tbl_raw_data[[#This Row],[Date Actioned]]-tbl_raw_data[[#This Row],[Date Tagged]]</f>
        <v>7.7083333308110014E-3</v>
      </c>
      <c r="J1884" s="50">
        <f>HOUR(tbl_raw_data[[#This Row],[time_taken]])*60+MINUTE(tbl_raw_data[[#This Row],[time_taken]])+SECOND(tbl_raw_data[[#This Row],[time_taken]])/60</f>
        <v>11.1</v>
      </c>
      <c r="K1884" s="54">
        <f>DATE(YEAR(tbl_raw_data[[#This Row],[Date Actioned]]), MONTH(tbl_raw_data[[#This Row],[Date Actioned]]), DAY(tbl_raw_data[[#This Row],[Date Actioned]]))</f>
        <v>45144</v>
      </c>
      <c r="L1884" s="55" t="str">
        <f>UPPER(TEXT(tbl_raw_data[[#This Row],[Updated_date]],"MMMM"))</f>
        <v>AUGUST</v>
      </c>
      <c r="M1884" s="55" t="str">
        <f>UPPER("Week "&amp;IF(ROUNDUP(DAY(tbl_raw_data[[#This Row],[Updated_date]])/7,0)=5,4,ROUNDUP(DAY(tbl_raw_data[[#This Row],[Updated_date]])/7,0)))</f>
        <v>WEEK 1</v>
      </c>
      <c r="N1884" s="57" t="str">
        <f>UPPER(VLOOKUP(tbl_raw_data[[#This Row],[Analyst]],[1]setting!$A$1:$B$15,2,0))</f>
        <v>SAM</v>
      </c>
      <c r="O1884" s="57" t="str">
        <f>UPPER(tbl_raw_data[[#This Row],[Outcome]])</f>
        <v>WITHDRAW</v>
      </c>
      <c r="P1884" s="57" t="str">
        <f>UPPER(tbl_raw_data[[#This Row],[Queue Name]])</f>
        <v>CONSUMER EXISTING</v>
      </c>
      <c r="Q1884" s="57" t="str">
        <f>IF(tbl_raw_data[[#This Row],[time_taken_in_mins]]&lt;=20,"SLA_MET","SLA_NOT_MET")</f>
        <v>SLA_MET</v>
      </c>
    </row>
    <row r="1885" spans="1:17" ht="15" customHeight="1" x14ac:dyDescent="0.25">
      <c r="A1885" s="11" t="s">
        <v>1083</v>
      </c>
      <c r="B1885" s="12">
        <v>45144.688564814816</v>
      </c>
      <c r="C1885" s="13">
        <v>45144.692349537036</v>
      </c>
      <c r="D1885" s="14" t="s">
        <v>13</v>
      </c>
      <c r="E1885" s="14" t="s">
        <v>28</v>
      </c>
      <c r="F1885" s="14" t="s">
        <v>455</v>
      </c>
      <c r="G1885" s="111" t="s">
        <v>53</v>
      </c>
      <c r="H18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5" s="48">
        <f>tbl_raw_data[[#This Row],[Date Actioned]]-tbl_raw_data[[#This Row],[Date Tagged]]</f>
        <v>3.7847222192795016E-3</v>
      </c>
      <c r="J1885" s="50">
        <f>HOUR(tbl_raw_data[[#This Row],[time_taken]])*60+MINUTE(tbl_raw_data[[#This Row],[time_taken]])+SECOND(tbl_raw_data[[#This Row],[time_taken]])/60</f>
        <v>5.45</v>
      </c>
      <c r="K1885" s="54">
        <f>DATE(YEAR(tbl_raw_data[[#This Row],[Date Actioned]]), MONTH(tbl_raw_data[[#This Row],[Date Actioned]]), DAY(tbl_raw_data[[#This Row],[Date Actioned]]))</f>
        <v>45144</v>
      </c>
      <c r="L1885" s="55" t="str">
        <f>UPPER(TEXT(tbl_raw_data[[#This Row],[Updated_date]],"MMMM"))</f>
        <v>AUGUST</v>
      </c>
      <c r="M1885" s="55" t="str">
        <f>UPPER("Week "&amp;IF(ROUNDUP(DAY(tbl_raw_data[[#This Row],[Updated_date]])/7,0)=5,4,ROUNDUP(DAY(tbl_raw_data[[#This Row],[Updated_date]])/7,0)))</f>
        <v>WEEK 1</v>
      </c>
      <c r="N1885" s="57" t="str">
        <f>UPPER(VLOOKUP(tbl_raw_data[[#This Row],[Analyst]],[1]setting!$A$1:$B$15,2,0))</f>
        <v>ROHAN</v>
      </c>
      <c r="O1885" s="57" t="str">
        <f>UPPER(tbl_raw_data[[#This Row],[Outcome]])</f>
        <v>APPROVE</v>
      </c>
      <c r="P1885" s="57" t="str">
        <f>UPPER(tbl_raw_data[[#This Row],[Queue Name]])</f>
        <v>CONSUMER EXISTING</v>
      </c>
      <c r="Q1885" s="57" t="str">
        <f>IF(tbl_raw_data[[#This Row],[time_taken_in_mins]]&lt;=20,"SLA_MET","SLA_NOT_MET")</f>
        <v>SLA_MET</v>
      </c>
    </row>
    <row r="1886" spans="1:17" ht="15" customHeight="1" x14ac:dyDescent="0.25">
      <c r="A1886" s="22" t="s">
        <v>175</v>
      </c>
      <c r="B1886" s="6">
        <v>45144.688981481479</v>
      </c>
      <c r="C1886" s="7">
        <v>45144.690821759257</v>
      </c>
      <c r="D1886" s="8" t="s">
        <v>8</v>
      </c>
      <c r="E1886" s="8" t="s">
        <v>9</v>
      </c>
      <c r="F1886" s="8" t="s">
        <v>18</v>
      </c>
      <c r="G1886" s="110" t="s">
        <v>157</v>
      </c>
      <c r="H18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886" s="48">
        <f>tbl_raw_data[[#This Row],[Date Actioned]]-tbl_raw_data[[#This Row],[Date Tagged]]</f>
        <v>1.8402777786832303E-3</v>
      </c>
      <c r="J1886" s="50">
        <f>HOUR(tbl_raw_data[[#This Row],[time_taken]])*60+MINUTE(tbl_raw_data[[#This Row],[time_taken]])+SECOND(tbl_raw_data[[#This Row],[time_taken]])/60</f>
        <v>2.65</v>
      </c>
      <c r="K1886" s="54">
        <f>DATE(YEAR(tbl_raw_data[[#This Row],[Date Actioned]]), MONTH(tbl_raw_data[[#This Row],[Date Actioned]]), DAY(tbl_raw_data[[#This Row],[Date Actioned]]))</f>
        <v>45144</v>
      </c>
      <c r="L1886" s="55" t="str">
        <f>UPPER(TEXT(tbl_raw_data[[#This Row],[Updated_date]],"MMMM"))</f>
        <v>AUGUST</v>
      </c>
      <c r="M1886" s="55" t="str">
        <f>UPPER("Week "&amp;IF(ROUNDUP(DAY(tbl_raw_data[[#This Row],[Updated_date]])/7,0)=5,4,ROUNDUP(DAY(tbl_raw_data[[#This Row],[Updated_date]])/7,0)))</f>
        <v>WEEK 1</v>
      </c>
      <c r="N1886" s="57" t="str">
        <f>UPPER(VLOOKUP(tbl_raw_data[[#This Row],[Analyst]],[1]setting!$A$1:$B$15,2,0))</f>
        <v>RAJ</v>
      </c>
      <c r="O1886" s="57" t="str">
        <f>UPPER(tbl_raw_data[[#This Row],[Outcome]])</f>
        <v>WITHDRAW</v>
      </c>
      <c r="P1886" s="57" t="str">
        <f>UPPER(tbl_raw_data[[#This Row],[Queue Name]])</f>
        <v>CONSUMER PRE BUREAU</v>
      </c>
      <c r="Q1886" s="57" t="str">
        <f>IF(tbl_raw_data[[#This Row],[time_taken_in_mins]]&lt;=20,"SLA_MET","SLA_NOT_MET")</f>
        <v>SLA_MET</v>
      </c>
    </row>
    <row r="1887" spans="1:17" ht="15" customHeight="1" x14ac:dyDescent="0.25">
      <c r="A1887" s="22" t="s">
        <v>468</v>
      </c>
      <c r="B1887" s="6">
        <v>45144.689259259256</v>
      </c>
      <c r="C1887" s="7">
        <v>45144.691944444443</v>
      </c>
      <c r="D1887" s="8" t="s">
        <v>13</v>
      </c>
      <c r="E1887" s="8" t="s">
        <v>28</v>
      </c>
      <c r="F1887" s="8" t="s">
        <v>18</v>
      </c>
      <c r="G1887" s="110" t="s">
        <v>29</v>
      </c>
      <c r="H18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7" s="48">
        <f>tbl_raw_data[[#This Row],[Date Actioned]]-tbl_raw_data[[#This Row],[Date Tagged]]</f>
        <v>2.6851851871469989E-3</v>
      </c>
      <c r="J1887" s="50">
        <f>HOUR(tbl_raw_data[[#This Row],[time_taken]])*60+MINUTE(tbl_raw_data[[#This Row],[time_taken]])+SECOND(tbl_raw_data[[#This Row],[time_taken]])/60</f>
        <v>3.8666666666666667</v>
      </c>
      <c r="K1887" s="54">
        <f>DATE(YEAR(tbl_raw_data[[#This Row],[Date Actioned]]), MONTH(tbl_raw_data[[#This Row],[Date Actioned]]), DAY(tbl_raw_data[[#This Row],[Date Actioned]]))</f>
        <v>45144</v>
      </c>
      <c r="L1887" s="55" t="str">
        <f>UPPER(TEXT(tbl_raw_data[[#This Row],[Updated_date]],"MMMM"))</f>
        <v>AUGUST</v>
      </c>
      <c r="M1887" s="55" t="str">
        <f>UPPER("Week "&amp;IF(ROUNDUP(DAY(tbl_raw_data[[#This Row],[Updated_date]])/7,0)=5,4,ROUNDUP(DAY(tbl_raw_data[[#This Row],[Updated_date]])/7,0)))</f>
        <v>WEEK 1</v>
      </c>
      <c r="N1887" s="57" t="str">
        <f>UPPER(VLOOKUP(tbl_raw_data[[#This Row],[Analyst]],[1]setting!$A$1:$B$15,2,0))</f>
        <v>RAJ</v>
      </c>
      <c r="O1887" s="57" t="str">
        <f>UPPER(tbl_raw_data[[#This Row],[Outcome]])</f>
        <v>APPROVE</v>
      </c>
      <c r="P1887" s="57" t="str">
        <f>UPPER(tbl_raw_data[[#This Row],[Queue Name]])</f>
        <v>CONSUMER EXISTING</v>
      </c>
      <c r="Q1887" s="57" t="str">
        <f>IF(tbl_raw_data[[#This Row],[time_taken_in_mins]]&lt;=20,"SLA_MET","SLA_NOT_MET")</f>
        <v>SLA_MET</v>
      </c>
    </row>
    <row r="1888" spans="1:17" ht="15" customHeight="1" x14ac:dyDescent="0.25">
      <c r="A1888" s="5" t="s">
        <v>974</v>
      </c>
      <c r="B1888" s="12">
        <v>45144.68990740741</v>
      </c>
      <c r="C1888" s="13">
        <v>45144.693541666667</v>
      </c>
      <c r="D1888" s="14" t="s">
        <v>13</v>
      </c>
      <c r="E1888" s="14" t="s">
        <v>28</v>
      </c>
      <c r="F1888" s="14" t="s">
        <v>109</v>
      </c>
      <c r="G1888" s="111" t="s">
        <v>67</v>
      </c>
      <c r="H18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8" s="48">
        <f>tbl_raw_data[[#This Row],[Date Actioned]]-tbl_raw_data[[#This Row],[Date Tagged]]</f>
        <v>3.6342592575238086E-3</v>
      </c>
      <c r="J1888" s="50">
        <f>HOUR(tbl_raw_data[[#This Row],[time_taken]])*60+MINUTE(tbl_raw_data[[#This Row],[time_taken]])+SECOND(tbl_raw_data[[#This Row],[time_taken]])/60</f>
        <v>5.2333333333333334</v>
      </c>
      <c r="K1888" s="54">
        <f>DATE(YEAR(tbl_raw_data[[#This Row],[Date Actioned]]), MONTH(tbl_raw_data[[#This Row],[Date Actioned]]), DAY(tbl_raw_data[[#This Row],[Date Actioned]]))</f>
        <v>45144</v>
      </c>
      <c r="L1888" s="55" t="str">
        <f>UPPER(TEXT(tbl_raw_data[[#This Row],[Updated_date]],"MMMM"))</f>
        <v>AUGUST</v>
      </c>
      <c r="M1888" s="55" t="str">
        <f>UPPER("Week "&amp;IF(ROUNDUP(DAY(tbl_raw_data[[#This Row],[Updated_date]])/7,0)=5,4,ROUNDUP(DAY(tbl_raw_data[[#This Row],[Updated_date]])/7,0)))</f>
        <v>WEEK 1</v>
      </c>
      <c r="N1888" s="57" t="str">
        <f>UPPER(VLOOKUP(tbl_raw_data[[#This Row],[Analyst]],[1]setting!$A$1:$B$15,2,0))</f>
        <v>NAVED</v>
      </c>
      <c r="O1888" s="57" t="str">
        <f>UPPER(tbl_raw_data[[#This Row],[Outcome]])</f>
        <v>APPROVE</v>
      </c>
      <c r="P1888" s="57" t="str">
        <f>UPPER(tbl_raw_data[[#This Row],[Queue Name]])</f>
        <v>CONSUMER EXISTING</v>
      </c>
      <c r="Q1888" s="57" t="str">
        <f>IF(tbl_raw_data[[#This Row],[time_taken_in_mins]]&lt;=20,"SLA_MET","SLA_NOT_MET")</f>
        <v>SLA_MET</v>
      </c>
    </row>
    <row r="1889" spans="1:17" ht="15" customHeight="1" x14ac:dyDescent="0.25">
      <c r="A1889" s="11" t="s">
        <v>834</v>
      </c>
      <c r="B1889" s="6">
        <v>45144.69017361111</v>
      </c>
      <c r="C1889" s="7">
        <v>45144.69358796296</v>
      </c>
      <c r="D1889" s="8" t="s">
        <v>13</v>
      </c>
      <c r="E1889" s="8" t="s">
        <v>41</v>
      </c>
      <c r="F1889" s="8" t="s">
        <v>18</v>
      </c>
      <c r="G1889" s="110" t="s">
        <v>67</v>
      </c>
      <c r="H18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89" s="48">
        <f>tbl_raw_data[[#This Row],[Date Actioned]]-tbl_raw_data[[#This Row],[Date Tagged]]</f>
        <v>3.4143518496421166E-3</v>
      </c>
      <c r="J1889" s="50">
        <f>HOUR(tbl_raw_data[[#This Row],[time_taken]])*60+MINUTE(tbl_raw_data[[#This Row],[time_taken]])+SECOND(tbl_raw_data[[#This Row],[time_taken]])/60</f>
        <v>4.916666666666667</v>
      </c>
      <c r="K1889" s="54">
        <f>DATE(YEAR(tbl_raw_data[[#This Row],[Date Actioned]]), MONTH(tbl_raw_data[[#This Row],[Date Actioned]]), DAY(tbl_raw_data[[#This Row],[Date Actioned]]))</f>
        <v>45144</v>
      </c>
      <c r="L1889" s="55" t="str">
        <f>UPPER(TEXT(tbl_raw_data[[#This Row],[Updated_date]],"MMMM"))</f>
        <v>AUGUST</v>
      </c>
      <c r="M1889" s="55" t="str">
        <f>UPPER("Week "&amp;IF(ROUNDUP(DAY(tbl_raw_data[[#This Row],[Updated_date]])/7,0)=5,4,ROUNDUP(DAY(tbl_raw_data[[#This Row],[Updated_date]])/7,0)))</f>
        <v>WEEK 1</v>
      </c>
      <c r="N1889" s="57" t="str">
        <f>UPPER(VLOOKUP(tbl_raw_data[[#This Row],[Analyst]],[1]setting!$A$1:$B$15,2,0))</f>
        <v>RAJ</v>
      </c>
      <c r="O1889" s="57" t="str">
        <f>UPPER(tbl_raw_data[[#This Row],[Outcome]])</f>
        <v>APPROVE</v>
      </c>
      <c r="P1889" s="57" t="str">
        <f>UPPER(tbl_raw_data[[#This Row],[Queue Name]])</f>
        <v>CONSUMER POST BUREAU</v>
      </c>
      <c r="Q1889" s="57" t="str">
        <f>IF(tbl_raw_data[[#This Row],[time_taken_in_mins]]&lt;=20,"SLA_MET","SLA_NOT_MET")</f>
        <v>SLA_MET</v>
      </c>
    </row>
    <row r="1890" spans="1:17" ht="15" customHeight="1" x14ac:dyDescent="0.25">
      <c r="A1890" s="5" t="s">
        <v>4419</v>
      </c>
      <c r="B1890" s="12">
        <v>45144.69027777778</v>
      </c>
      <c r="C1890" s="13">
        <v>45144.69871527778</v>
      </c>
      <c r="D1890" s="14" t="s">
        <v>40</v>
      </c>
      <c r="E1890" s="16" t="s">
        <v>41</v>
      </c>
      <c r="F1890" s="14" t="s">
        <v>55</v>
      </c>
      <c r="G1890" s="106"/>
      <c r="H18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890" s="48">
        <f>tbl_raw_data[[#This Row],[Date Actioned]]-tbl_raw_data[[#This Row],[Date Tagged]]</f>
        <v>8.4375000005820766E-3</v>
      </c>
      <c r="J1890" s="50">
        <f>HOUR(tbl_raw_data[[#This Row],[time_taken]])*60+MINUTE(tbl_raw_data[[#This Row],[time_taken]])+SECOND(tbl_raw_data[[#This Row],[time_taken]])/60</f>
        <v>12.15</v>
      </c>
      <c r="K1890" s="54">
        <f>DATE(YEAR(tbl_raw_data[[#This Row],[Date Actioned]]), MONTH(tbl_raw_data[[#This Row],[Date Actioned]]), DAY(tbl_raw_data[[#This Row],[Date Actioned]]))</f>
        <v>45144</v>
      </c>
      <c r="L1890" s="55" t="str">
        <f>UPPER(TEXT(tbl_raw_data[[#This Row],[Updated_date]],"MMMM"))</f>
        <v>AUGUST</v>
      </c>
      <c r="M1890" s="55" t="str">
        <f>UPPER("Week "&amp;IF(ROUNDUP(DAY(tbl_raw_data[[#This Row],[Updated_date]])/7,0)=5,4,ROUNDUP(DAY(tbl_raw_data[[#This Row],[Updated_date]])/7,0)))</f>
        <v>WEEK 1</v>
      </c>
      <c r="N1890" s="57" t="str">
        <f>UPPER(VLOOKUP(tbl_raw_data[[#This Row],[Analyst]],[1]setting!$A$1:$B$15,2,0))</f>
        <v>CAMERON</v>
      </c>
      <c r="O1890" s="57" t="str">
        <f>UPPER(tbl_raw_data[[#This Row],[Outcome]])</f>
        <v>WITHDRAW</v>
      </c>
      <c r="P1890" s="57" t="str">
        <f>UPPER(tbl_raw_data[[#This Row],[Queue Name]])</f>
        <v>CONSUMER POST BUREAU</v>
      </c>
      <c r="Q1890" s="57" t="str">
        <f>IF(tbl_raw_data[[#This Row],[time_taken_in_mins]]&lt;=20,"SLA_MET","SLA_NOT_MET")</f>
        <v>SLA_MET</v>
      </c>
    </row>
    <row r="1891" spans="1:17" ht="15" customHeight="1" x14ac:dyDescent="0.25">
      <c r="A1891" s="11" t="s">
        <v>2594</v>
      </c>
      <c r="B1891" s="6">
        <v>45144.690613425926</v>
      </c>
      <c r="C1891" s="7">
        <v>45144.696412037039</v>
      </c>
      <c r="D1891" s="8" t="s">
        <v>8</v>
      </c>
      <c r="E1891" s="8" t="s">
        <v>41</v>
      </c>
      <c r="F1891" s="8" t="s">
        <v>168</v>
      </c>
      <c r="G1891" s="110" t="s">
        <v>2595</v>
      </c>
      <c r="H18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1" s="48">
        <f>tbl_raw_data[[#This Row],[Date Actioned]]-tbl_raw_data[[#This Row],[Date Tagged]]</f>
        <v>5.7986111132777296E-3</v>
      </c>
      <c r="J1891" s="50">
        <f>HOUR(tbl_raw_data[[#This Row],[time_taken]])*60+MINUTE(tbl_raw_data[[#This Row],[time_taken]])+SECOND(tbl_raw_data[[#This Row],[time_taken]])/60</f>
        <v>8.35</v>
      </c>
      <c r="K1891" s="54">
        <f>DATE(YEAR(tbl_raw_data[[#This Row],[Date Actioned]]), MONTH(tbl_raw_data[[#This Row],[Date Actioned]]), DAY(tbl_raw_data[[#This Row],[Date Actioned]]))</f>
        <v>45144</v>
      </c>
      <c r="L1891" s="55" t="str">
        <f>UPPER(TEXT(tbl_raw_data[[#This Row],[Updated_date]],"MMMM"))</f>
        <v>AUGUST</v>
      </c>
      <c r="M1891" s="55" t="str">
        <f>UPPER("Week "&amp;IF(ROUNDUP(DAY(tbl_raw_data[[#This Row],[Updated_date]])/7,0)=5,4,ROUNDUP(DAY(tbl_raw_data[[#This Row],[Updated_date]])/7,0)))</f>
        <v>WEEK 1</v>
      </c>
      <c r="N1891" s="57" t="str">
        <f>UPPER(VLOOKUP(tbl_raw_data[[#This Row],[Analyst]],[1]setting!$A$1:$B$15,2,0))</f>
        <v>MERCEDES</v>
      </c>
      <c r="O1891" s="57" t="str">
        <f>UPPER(tbl_raw_data[[#This Row],[Outcome]])</f>
        <v>WITHDRAW</v>
      </c>
      <c r="P1891" s="57" t="str">
        <f>UPPER(tbl_raw_data[[#This Row],[Queue Name]])</f>
        <v>CONSUMER POST BUREAU</v>
      </c>
      <c r="Q1891" s="57" t="str">
        <f>IF(tbl_raw_data[[#This Row],[time_taken_in_mins]]&lt;=20,"SLA_MET","SLA_NOT_MET")</f>
        <v>SLA_MET</v>
      </c>
    </row>
    <row r="1892" spans="1:17" ht="15" customHeight="1" x14ac:dyDescent="0.25">
      <c r="A1892" s="22" t="s">
        <v>1548</v>
      </c>
      <c r="B1892" s="12">
        <v>45144.690821759257</v>
      </c>
      <c r="C1892" s="13">
        <v>45144.695335648146</v>
      </c>
      <c r="D1892" s="14" t="s">
        <v>13</v>
      </c>
      <c r="E1892" s="14" t="s">
        <v>28</v>
      </c>
      <c r="F1892" s="14" t="s">
        <v>14</v>
      </c>
      <c r="G1892" s="111" t="s">
        <v>29</v>
      </c>
      <c r="H18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2" s="48">
        <f>tbl_raw_data[[#This Row],[Date Actioned]]-tbl_raw_data[[#This Row],[Date Tagged]]</f>
        <v>4.5138888890505768E-3</v>
      </c>
      <c r="J1892" s="50">
        <f>HOUR(tbl_raw_data[[#This Row],[time_taken]])*60+MINUTE(tbl_raw_data[[#This Row],[time_taken]])+SECOND(tbl_raw_data[[#This Row],[time_taken]])/60</f>
        <v>6.5</v>
      </c>
      <c r="K1892" s="54">
        <f>DATE(YEAR(tbl_raw_data[[#This Row],[Date Actioned]]), MONTH(tbl_raw_data[[#This Row],[Date Actioned]]), DAY(tbl_raw_data[[#This Row],[Date Actioned]]))</f>
        <v>45144</v>
      </c>
      <c r="L1892" s="55" t="str">
        <f>UPPER(TEXT(tbl_raw_data[[#This Row],[Updated_date]],"MMMM"))</f>
        <v>AUGUST</v>
      </c>
      <c r="M1892" s="55" t="str">
        <f>UPPER("Week "&amp;IF(ROUNDUP(DAY(tbl_raw_data[[#This Row],[Updated_date]])/7,0)=5,4,ROUNDUP(DAY(tbl_raw_data[[#This Row],[Updated_date]])/7,0)))</f>
        <v>WEEK 1</v>
      </c>
      <c r="N1892" s="57" t="str">
        <f>UPPER(VLOOKUP(tbl_raw_data[[#This Row],[Analyst]],[1]setting!$A$1:$B$15,2,0))</f>
        <v>HARDIK</v>
      </c>
      <c r="O1892" s="57" t="str">
        <f>UPPER(tbl_raw_data[[#This Row],[Outcome]])</f>
        <v>APPROVE</v>
      </c>
      <c r="P1892" s="57" t="str">
        <f>UPPER(tbl_raw_data[[#This Row],[Queue Name]])</f>
        <v>CONSUMER EXISTING</v>
      </c>
      <c r="Q1892" s="57" t="str">
        <f>IF(tbl_raw_data[[#This Row],[time_taken_in_mins]]&lt;=20,"SLA_MET","SLA_NOT_MET")</f>
        <v>SLA_MET</v>
      </c>
    </row>
    <row r="1893" spans="1:17" ht="15" customHeight="1" x14ac:dyDescent="0.25">
      <c r="A1893" s="5" t="s">
        <v>1688</v>
      </c>
      <c r="B1893" s="6">
        <v>45144.691261574073</v>
      </c>
      <c r="C1893" s="7">
        <v>45144.695914351854</v>
      </c>
      <c r="D1893" s="8" t="s">
        <v>13</v>
      </c>
      <c r="E1893" s="8" t="s">
        <v>41</v>
      </c>
      <c r="F1893" s="8" t="s">
        <v>455</v>
      </c>
      <c r="G1893" s="110" t="s">
        <v>29</v>
      </c>
      <c r="H18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3" s="48">
        <f>tbl_raw_data[[#This Row],[Date Actioned]]-tbl_raw_data[[#This Row],[Date Tagged]]</f>
        <v>4.652777781302575E-3</v>
      </c>
      <c r="J1893" s="50">
        <f>HOUR(tbl_raw_data[[#This Row],[time_taken]])*60+MINUTE(tbl_raw_data[[#This Row],[time_taken]])+SECOND(tbl_raw_data[[#This Row],[time_taken]])/60</f>
        <v>6.7</v>
      </c>
      <c r="K1893" s="54">
        <f>DATE(YEAR(tbl_raw_data[[#This Row],[Date Actioned]]), MONTH(tbl_raw_data[[#This Row],[Date Actioned]]), DAY(tbl_raw_data[[#This Row],[Date Actioned]]))</f>
        <v>45144</v>
      </c>
      <c r="L1893" s="55" t="str">
        <f>UPPER(TEXT(tbl_raw_data[[#This Row],[Updated_date]],"MMMM"))</f>
        <v>AUGUST</v>
      </c>
      <c r="M1893" s="55" t="str">
        <f>UPPER("Week "&amp;IF(ROUNDUP(DAY(tbl_raw_data[[#This Row],[Updated_date]])/7,0)=5,4,ROUNDUP(DAY(tbl_raw_data[[#This Row],[Updated_date]])/7,0)))</f>
        <v>WEEK 1</v>
      </c>
      <c r="N1893" s="57" t="str">
        <f>UPPER(VLOOKUP(tbl_raw_data[[#This Row],[Analyst]],[1]setting!$A$1:$B$15,2,0))</f>
        <v>ROHAN</v>
      </c>
      <c r="O1893" s="57" t="str">
        <f>UPPER(tbl_raw_data[[#This Row],[Outcome]])</f>
        <v>APPROVE</v>
      </c>
      <c r="P1893" s="57" t="str">
        <f>UPPER(tbl_raw_data[[#This Row],[Queue Name]])</f>
        <v>CONSUMER POST BUREAU</v>
      </c>
      <c r="Q1893" s="57" t="str">
        <f>IF(tbl_raw_data[[#This Row],[time_taken_in_mins]]&lt;=20,"SLA_MET","SLA_NOT_MET")</f>
        <v>SLA_MET</v>
      </c>
    </row>
    <row r="1894" spans="1:17" ht="15" customHeight="1" x14ac:dyDescent="0.25">
      <c r="A1894" s="11" t="s">
        <v>678</v>
      </c>
      <c r="B1894" s="12">
        <v>45144.692187499997</v>
      </c>
      <c r="C1894" s="13">
        <v>45144.695324074077</v>
      </c>
      <c r="D1894" s="14" t="s">
        <v>13</v>
      </c>
      <c r="E1894" s="14" t="s">
        <v>41</v>
      </c>
      <c r="F1894" s="14" t="s">
        <v>18</v>
      </c>
      <c r="G1894" s="111" t="s">
        <v>29</v>
      </c>
      <c r="H18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4" s="48">
        <f>tbl_raw_data[[#This Row],[Date Actioned]]-tbl_raw_data[[#This Row],[Date Tagged]]</f>
        <v>3.1365740796900354E-3</v>
      </c>
      <c r="J1894" s="50">
        <f>HOUR(tbl_raw_data[[#This Row],[time_taken]])*60+MINUTE(tbl_raw_data[[#This Row],[time_taken]])+SECOND(tbl_raw_data[[#This Row],[time_taken]])/60</f>
        <v>4.5166666666666666</v>
      </c>
      <c r="K1894" s="54">
        <f>DATE(YEAR(tbl_raw_data[[#This Row],[Date Actioned]]), MONTH(tbl_raw_data[[#This Row],[Date Actioned]]), DAY(tbl_raw_data[[#This Row],[Date Actioned]]))</f>
        <v>45144</v>
      </c>
      <c r="L1894" s="55" t="str">
        <f>UPPER(TEXT(tbl_raw_data[[#This Row],[Updated_date]],"MMMM"))</f>
        <v>AUGUST</v>
      </c>
      <c r="M1894" s="55" t="str">
        <f>UPPER("Week "&amp;IF(ROUNDUP(DAY(tbl_raw_data[[#This Row],[Updated_date]])/7,0)=5,4,ROUNDUP(DAY(tbl_raw_data[[#This Row],[Updated_date]])/7,0)))</f>
        <v>WEEK 1</v>
      </c>
      <c r="N1894" s="57" t="str">
        <f>UPPER(VLOOKUP(tbl_raw_data[[#This Row],[Analyst]],[1]setting!$A$1:$B$15,2,0))</f>
        <v>RAJ</v>
      </c>
      <c r="O1894" s="57" t="str">
        <f>UPPER(tbl_raw_data[[#This Row],[Outcome]])</f>
        <v>APPROVE</v>
      </c>
      <c r="P1894" s="57" t="str">
        <f>UPPER(tbl_raw_data[[#This Row],[Queue Name]])</f>
        <v>CONSUMER POST BUREAU</v>
      </c>
      <c r="Q1894" s="57" t="str">
        <f>IF(tbl_raw_data[[#This Row],[time_taken_in_mins]]&lt;=20,"SLA_MET","SLA_NOT_MET")</f>
        <v>SLA_MET</v>
      </c>
    </row>
    <row r="1895" spans="1:17" ht="15" customHeight="1" x14ac:dyDescent="0.25">
      <c r="A1895" s="22" t="s">
        <v>2921</v>
      </c>
      <c r="B1895" s="12">
        <v>45144.692627314813</v>
      </c>
      <c r="C1895" s="13">
        <v>45144.698900462965</v>
      </c>
      <c r="D1895" s="14" t="s">
        <v>8</v>
      </c>
      <c r="E1895" s="14" t="s">
        <v>41</v>
      </c>
      <c r="F1895" s="14" t="s">
        <v>86</v>
      </c>
      <c r="G1895" s="111" t="s">
        <v>2653</v>
      </c>
      <c r="H18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5" s="48">
        <f>tbl_raw_data[[#This Row],[Date Actioned]]-tbl_raw_data[[#This Row],[Date Tagged]]</f>
        <v>6.2731481521041133E-3</v>
      </c>
      <c r="J1895" s="50">
        <f>HOUR(tbl_raw_data[[#This Row],[time_taken]])*60+MINUTE(tbl_raw_data[[#This Row],[time_taken]])+SECOND(tbl_raw_data[[#This Row],[time_taken]])/60</f>
        <v>9.0333333333333332</v>
      </c>
      <c r="K1895" s="54">
        <f>DATE(YEAR(tbl_raw_data[[#This Row],[Date Actioned]]), MONTH(tbl_raw_data[[#This Row],[Date Actioned]]), DAY(tbl_raw_data[[#This Row],[Date Actioned]]))</f>
        <v>45144</v>
      </c>
      <c r="L1895" s="55" t="str">
        <f>UPPER(TEXT(tbl_raw_data[[#This Row],[Updated_date]],"MMMM"))</f>
        <v>AUGUST</v>
      </c>
      <c r="M1895" s="55" t="str">
        <f>UPPER("Week "&amp;IF(ROUNDUP(DAY(tbl_raw_data[[#This Row],[Updated_date]])/7,0)=5,4,ROUNDUP(DAY(tbl_raw_data[[#This Row],[Updated_date]])/7,0)))</f>
        <v>WEEK 1</v>
      </c>
      <c r="N1895" s="57" t="str">
        <f>UPPER(VLOOKUP(tbl_raw_data[[#This Row],[Analyst]],[1]setting!$A$1:$B$15,2,0))</f>
        <v>ASIF</v>
      </c>
      <c r="O1895" s="57" t="str">
        <f>UPPER(tbl_raw_data[[#This Row],[Outcome]])</f>
        <v>WITHDRAW</v>
      </c>
      <c r="P1895" s="57" t="str">
        <f>UPPER(tbl_raw_data[[#This Row],[Queue Name]])</f>
        <v>CONSUMER POST BUREAU</v>
      </c>
      <c r="Q1895" s="57" t="str">
        <f>IF(tbl_raw_data[[#This Row],[time_taken_in_mins]]&lt;=20,"SLA_MET","SLA_NOT_MET")</f>
        <v>SLA_MET</v>
      </c>
    </row>
    <row r="1896" spans="1:17" ht="15" customHeight="1" x14ac:dyDescent="0.25">
      <c r="A1896" s="22" t="s">
        <v>1376</v>
      </c>
      <c r="B1896" s="6">
        <v>45144.69290509259</v>
      </c>
      <c r="C1896" s="7">
        <v>45144.697141203702</v>
      </c>
      <c r="D1896" s="8" t="s">
        <v>13</v>
      </c>
      <c r="E1896" s="8" t="s">
        <v>28</v>
      </c>
      <c r="F1896" s="8" t="s">
        <v>109</v>
      </c>
      <c r="G1896" s="110" t="s">
        <v>67</v>
      </c>
      <c r="H18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6" s="48">
        <f>tbl_raw_data[[#This Row],[Date Actioned]]-tbl_raw_data[[#This Row],[Date Tagged]]</f>
        <v>4.2361111118225381E-3</v>
      </c>
      <c r="J1896" s="50">
        <f>HOUR(tbl_raw_data[[#This Row],[time_taken]])*60+MINUTE(tbl_raw_data[[#This Row],[time_taken]])+SECOND(tbl_raw_data[[#This Row],[time_taken]])/60</f>
        <v>6.1</v>
      </c>
      <c r="K1896" s="54">
        <f>DATE(YEAR(tbl_raw_data[[#This Row],[Date Actioned]]), MONTH(tbl_raw_data[[#This Row],[Date Actioned]]), DAY(tbl_raw_data[[#This Row],[Date Actioned]]))</f>
        <v>45144</v>
      </c>
      <c r="L1896" s="55" t="str">
        <f>UPPER(TEXT(tbl_raw_data[[#This Row],[Updated_date]],"MMMM"))</f>
        <v>AUGUST</v>
      </c>
      <c r="M1896" s="55" t="str">
        <f>UPPER("Week "&amp;IF(ROUNDUP(DAY(tbl_raw_data[[#This Row],[Updated_date]])/7,0)=5,4,ROUNDUP(DAY(tbl_raw_data[[#This Row],[Updated_date]])/7,0)))</f>
        <v>WEEK 1</v>
      </c>
      <c r="N1896" s="57" t="str">
        <f>UPPER(VLOOKUP(tbl_raw_data[[#This Row],[Analyst]],[1]setting!$A$1:$B$15,2,0))</f>
        <v>NAVED</v>
      </c>
      <c r="O1896" s="57" t="str">
        <f>UPPER(tbl_raw_data[[#This Row],[Outcome]])</f>
        <v>APPROVE</v>
      </c>
      <c r="P1896" s="57" t="str">
        <f>UPPER(tbl_raw_data[[#This Row],[Queue Name]])</f>
        <v>CONSUMER EXISTING</v>
      </c>
      <c r="Q1896" s="57" t="str">
        <f>IF(tbl_raw_data[[#This Row],[time_taken_in_mins]]&lt;=20,"SLA_MET","SLA_NOT_MET")</f>
        <v>SLA_MET</v>
      </c>
    </row>
    <row r="1897" spans="1:17" ht="15" customHeight="1" x14ac:dyDescent="0.25">
      <c r="A1897" s="5" t="s">
        <v>4504</v>
      </c>
      <c r="B1897" s="6">
        <v>45144.694664351853</v>
      </c>
      <c r="C1897" s="7">
        <v>45144.703252314815</v>
      </c>
      <c r="D1897" s="8" t="s">
        <v>8</v>
      </c>
      <c r="E1897" s="8" t="s">
        <v>9</v>
      </c>
      <c r="F1897" s="8" t="s">
        <v>254</v>
      </c>
      <c r="G1897" s="110" t="s">
        <v>4505</v>
      </c>
      <c r="H18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897" s="48">
        <f>tbl_raw_data[[#This Row],[Date Actioned]]-tbl_raw_data[[#This Row],[Date Tagged]]</f>
        <v>8.5879629623377696E-3</v>
      </c>
      <c r="J1897" s="50">
        <f>HOUR(tbl_raw_data[[#This Row],[time_taken]])*60+MINUTE(tbl_raw_data[[#This Row],[time_taken]])+SECOND(tbl_raw_data[[#This Row],[time_taken]])/60</f>
        <v>12.366666666666667</v>
      </c>
      <c r="K1897" s="54">
        <f>DATE(YEAR(tbl_raw_data[[#This Row],[Date Actioned]]), MONTH(tbl_raw_data[[#This Row],[Date Actioned]]), DAY(tbl_raw_data[[#This Row],[Date Actioned]]))</f>
        <v>45144</v>
      </c>
      <c r="L1897" s="55" t="str">
        <f>UPPER(TEXT(tbl_raw_data[[#This Row],[Updated_date]],"MMMM"))</f>
        <v>AUGUST</v>
      </c>
      <c r="M1897" s="55" t="str">
        <f>UPPER("Week "&amp;IF(ROUNDUP(DAY(tbl_raw_data[[#This Row],[Updated_date]])/7,0)=5,4,ROUNDUP(DAY(tbl_raw_data[[#This Row],[Updated_date]])/7,0)))</f>
        <v>WEEK 1</v>
      </c>
      <c r="N1897" s="57" t="str">
        <f>UPPER(VLOOKUP(tbl_raw_data[[#This Row],[Analyst]],[1]setting!$A$1:$B$15,2,0))</f>
        <v>FARDIN</v>
      </c>
      <c r="O1897" s="57" t="str">
        <f>UPPER(tbl_raw_data[[#This Row],[Outcome]])</f>
        <v>WITHDRAW</v>
      </c>
      <c r="P1897" s="57" t="str">
        <f>UPPER(tbl_raw_data[[#This Row],[Queue Name]])</f>
        <v>CONSUMER PRE BUREAU</v>
      </c>
      <c r="Q1897" s="57" t="str">
        <f>IF(tbl_raw_data[[#This Row],[time_taken_in_mins]]&lt;=20,"SLA_MET","SLA_NOT_MET")</f>
        <v>SLA_MET</v>
      </c>
    </row>
    <row r="1898" spans="1:17" ht="15" customHeight="1" x14ac:dyDescent="0.25">
      <c r="A1898" s="5" t="s">
        <v>160</v>
      </c>
      <c r="B1898" s="12">
        <v>45144.694861111115</v>
      </c>
      <c r="C1898" s="13">
        <v>45144.696597222224</v>
      </c>
      <c r="D1898" s="14" t="s">
        <v>13</v>
      </c>
      <c r="E1898" s="14" t="s">
        <v>28</v>
      </c>
      <c r="F1898" s="14" t="s">
        <v>18</v>
      </c>
      <c r="G1898" s="111" t="s">
        <v>29</v>
      </c>
      <c r="H18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8" s="48">
        <f>tbl_raw_data[[#This Row],[Date Actioned]]-tbl_raw_data[[#This Row],[Date Tagged]]</f>
        <v>1.7361111094942316E-3</v>
      </c>
      <c r="J1898" s="50">
        <f>HOUR(tbl_raw_data[[#This Row],[time_taken]])*60+MINUTE(tbl_raw_data[[#This Row],[time_taken]])+SECOND(tbl_raw_data[[#This Row],[time_taken]])/60</f>
        <v>2.5</v>
      </c>
      <c r="K1898" s="54">
        <f>DATE(YEAR(tbl_raw_data[[#This Row],[Date Actioned]]), MONTH(tbl_raw_data[[#This Row],[Date Actioned]]), DAY(tbl_raw_data[[#This Row],[Date Actioned]]))</f>
        <v>45144</v>
      </c>
      <c r="L1898" s="55" t="str">
        <f>UPPER(TEXT(tbl_raw_data[[#This Row],[Updated_date]],"MMMM"))</f>
        <v>AUGUST</v>
      </c>
      <c r="M1898" s="55" t="str">
        <f>UPPER("Week "&amp;IF(ROUNDUP(DAY(tbl_raw_data[[#This Row],[Updated_date]])/7,0)=5,4,ROUNDUP(DAY(tbl_raw_data[[#This Row],[Updated_date]])/7,0)))</f>
        <v>WEEK 1</v>
      </c>
      <c r="N1898" s="57" t="str">
        <f>UPPER(VLOOKUP(tbl_raw_data[[#This Row],[Analyst]],[1]setting!$A$1:$B$15,2,0))</f>
        <v>RAJ</v>
      </c>
      <c r="O1898" s="57" t="str">
        <f>UPPER(tbl_raw_data[[#This Row],[Outcome]])</f>
        <v>APPROVE</v>
      </c>
      <c r="P1898" s="57" t="str">
        <f>UPPER(tbl_raw_data[[#This Row],[Queue Name]])</f>
        <v>CONSUMER EXISTING</v>
      </c>
      <c r="Q1898" s="57" t="str">
        <f>IF(tbl_raw_data[[#This Row],[time_taken_in_mins]]&lt;=20,"SLA_MET","SLA_NOT_MET")</f>
        <v>SLA_MET</v>
      </c>
    </row>
    <row r="1899" spans="1:17" ht="15" customHeight="1" x14ac:dyDescent="0.25">
      <c r="A1899" s="11" t="s">
        <v>211</v>
      </c>
      <c r="B1899" s="6">
        <v>45144.695300925923</v>
      </c>
      <c r="C1899" s="7">
        <v>45144.697256944448</v>
      </c>
      <c r="D1899" s="8" t="s">
        <v>13</v>
      </c>
      <c r="E1899" s="8" t="s">
        <v>28</v>
      </c>
      <c r="F1899" s="8" t="s">
        <v>14</v>
      </c>
      <c r="G1899" s="110" t="s">
        <v>29</v>
      </c>
      <c r="H18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899" s="48">
        <f>tbl_raw_data[[#This Row],[Date Actioned]]-tbl_raw_data[[#This Row],[Date Tagged]]</f>
        <v>1.9560185246518813E-3</v>
      </c>
      <c r="J1899" s="50">
        <f>HOUR(tbl_raw_data[[#This Row],[time_taken]])*60+MINUTE(tbl_raw_data[[#This Row],[time_taken]])+SECOND(tbl_raw_data[[#This Row],[time_taken]])/60</f>
        <v>2.8166666666666664</v>
      </c>
      <c r="K1899" s="54">
        <f>DATE(YEAR(tbl_raw_data[[#This Row],[Date Actioned]]), MONTH(tbl_raw_data[[#This Row],[Date Actioned]]), DAY(tbl_raw_data[[#This Row],[Date Actioned]]))</f>
        <v>45144</v>
      </c>
      <c r="L1899" s="55" t="str">
        <f>UPPER(TEXT(tbl_raw_data[[#This Row],[Updated_date]],"MMMM"))</f>
        <v>AUGUST</v>
      </c>
      <c r="M1899" s="55" t="str">
        <f>UPPER("Week "&amp;IF(ROUNDUP(DAY(tbl_raw_data[[#This Row],[Updated_date]])/7,0)=5,4,ROUNDUP(DAY(tbl_raw_data[[#This Row],[Updated_date]])/7,0)))</f>
        <v>WEEK 1</v>
      </c>
      <c r="N1899" s="57" t="str">
        <f>UPPER(VLOOKUP(tbl_raw_data[[#This Row],[Analyst]],[1]setting!$A$1:$B$15,2,0))</f>
        <v>HARDIK</v>
      </c>
      <c r="O1899" s="57" t="str">
        <f>UPPER(tbl_raw_data[[#This Row],[Outcome]])</f>
        <v>APPROVE</v>
      </c>
      <c r="P1899" s="57" t="str">
        <f>UPPER(tbl_raw_data[[#This Row],[Queue Name]])</f>
        <v>CONSUMER EXISTING</v>
      </c>
      <c r="Q1899" s="57" t="str">
        <f>IF(tbl_raw_data[[#This Row],[time_taken_in_mins]]&lt;=20,"SLA_MET","SLA_NOT_MET")</f>
        <v>SLA_MET</v>
      </c>
    </row>
    <row r="1900" spans="1:17" ht="15" customHeight="1" x14ac:dyDescent="0.25">
      <c r="A1900" s="22" t="s">
        <v>463</v>
      </c>
      <c r="B1900" s="12">
        <v>45144.696666666663</v>
      </c>
      <c r="C1900" s="13">
        <v>45144.69935185185</v>
      </c>
      <c r="D1900" s="14" t="s">
        <v>13</v>
      </c>
      <c r="E1900" s="14" t="s">
        <v>28</v>
      </c>
      <c r="F1900" s="14" t="s">
        <v>168</v>
      </c>
      <c r="G1900" s="111" t="s">
        <v>29</v>
      </c>
      <c r="H19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0" s="48">
        <f>tbl_raw_data[[#This Row],[Date Actioned]]-tbl_raw_data[[#This Row],[Date Tagged]]</f>
        <v>2.6851851871469989E-3</v>
      </c>
      <c r="J1900" s="50">
        <f>HOUR(tbl_raw_data[[#This Row],[time_taken]])*60+MINUTE(tbl_raw_data[[#This Row],[time_taken]])+SECOND(tbl_raw_data[[#This Row],[time_taken]])/60</f>
        <v>3.8666666666666667</v>
      </c>
      <c r="K1900" s="54">
        <f>DATE(YEAR(tbl_raw_data[[#This Row],[Date Actioned]]), MONTH(tbl_raw_data[[#This Row],[Date Actioned]]), DAY(tbl_raw_data[[#This Row],[Date Actioned]]))</f>
        <v>45144</v>
      </c>
      <c r="L1900" s="55" t="str">
        <f>UPPER(TEXT(tbl_raw_data[[#This Row],[Updated_date]],"MMMM"))</f>
        <v>AUGUST</v>
      </c>
      <c r="M1900" s="55" t="str">
        <f>UPPER("Week "&amp;IF(ROUNDUP(DAY(tbl_raw_data[[#This Row],[Updated_date]])/7,0)=5,4,ROUNDUP(DAY(tbl_raw_data[[#This Row],[Updated_date]])/7,0)))</f>
        <v>WEEK 1</v>
      </c>
      <c r="N1900" s="57" t="str">
        <f>UPPER(VLOOKUP(tbl_raw_data[[#This Row],[Analyst]],[1]setting!$A$1:$B$15,2,0))</f>
        <v>MERCEDES</v>
      </c>
      <c r="O1900" s="57" t="str">
        <f>UPPER(tbl_raw_data[[#This Row],[Outcome]])</f>
        <v>APPROVE</v>
      </c>
      <c r="P1900" s="57" t="str">
        <f>UPPER(tbl_raw_data[[#This Row],[Queue Name]])</f>
        <v>CONSUMER EXISTING</v>
      </c>
      <c r="Q1900" s="57" t="str">
        <f>IF(tbl_raw_data[[#This Row],[time_taken_in_mins]]&lt;=20,"SLA_MET","SLA_NOT_MET")</f>
        <v>SLA_MET</v>
      </c>
    </row>
    <row r="1901" spans="1:17" ht="15" customHeight="1" x14ac:dyDescent="0.25">
      <c r="A1901" s="11" t="s">
        <v>37</v>
      </c>
      <c r="B1901" s="12">
        <v>45144.696944444448</v>
      </c>
      <c r="C1901" s="13">
        <v>45144.697939814818</v>
      </c>
      <c r="D1901" s="14" t="s">
        <v>8</v>
      </c>
      <c r="E1901" s="14" t="s">
        <v>9</v>
      </c>
      <c r="F1901" s="14" t="s">
        <v>18</v>
      </c>
      <c r="G1901" s="111" t="s">
        <v>38</v>
      </c>
      <c r="H19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01" s="48">
        <f>tbl_raw_data[[#This Row],[Date Actioned]]-tbl_raw_data[[#This Row],[Date Tagged]]</f>
        <v>9.9537037021946162E-4</v>
      </c>
      <c r="J1901" s="50">
        <f>HOUR(tbl_raw_data[[#This Row],[time_taken]])*60+MINUTE(tbl_raw_data[[#This Row],[time_taken]])+SECOND(tbl_raw_data[[#This Row],[time_taken]])/60</f>
        <v>1.4333333333333333</v>
      </c>
      <c r="K1901" s="54">
        <f>DATE(YEAR(tbl_raw_data[[#This Row],[Date Actioned]]), MONTH(tbl_raw_data[[#This Row],[Date Actioned]]), DAY(tbl_raw_data[[#This Row],[Date Actioned]]))</f>
        <v>45144</v>
      </c>
      <c r="L1901" s="55" t="str">
        <f>UPPER(TEXT(tbl_raw_data[[#This Row],[Updated_date]],"MMMM"))</f>
        <v>AUGUST</v>
      </c>
      <c r="M1901" s="55" t="str">
        <f>UPPER("Week "&amp;IF(ROUNDUP(DAY(tbl_raw_data[[#This Row],[Updated_date]])/7,0)=5,4,ROUNDUP(DAY(tbl_raw_data[[#This Row],[Updated_date]])/7,0)))</f>
        <v>WEEK 1</v>
      </c>
      <c r="N1901" s="57" t="str">
        <f>UPPER(VLOOKUP(tbl_raw_data[[#This Row],[Analyst]],[1]setting!$A$1:$B$15,2,0))</f>
        <v>RAJ</v>
      </c>
      <c r="O1901" s="57" t="str">
        <f>UPPER(tbl_raw_data[[#This Row],[Outcome]])</f>
        <v>WITHDRAW</v>
      </c>
      <c r="P1901" s="57" t="str">
        <f>UPPER(tbl_raw_data[[#This Row],[Queue Name]])</f>
        <v>CONSUMER PRE BUREAU</v>
      </c>
      <c r="Q1901" s="57" t="str">
        <f>IF(tbl_raw_data[[#This Row],[time_taken_in_mins]]&lt;=20,"SLA_MET","SLA_NOT_MET")</f>
        <v>SLA_MET</v>
      </c>
    </row>
    <row r="1902" spans="1:17" ht="15" customHeight="1" x14ac:dyDescent="0.25">
      <c r="A1902" s="5" t="s">
        <v>718</v>
      </c>
      <c r="B1902" s="6">
        <v>45144.69740740741</v>
      </c>
      <c r="C1902" s="7">
        <v>45144.700601851851</v>
      </c>
      <c r="D1902" s="8" t="s">
        <v>13</v>
      </c>
      <c r="E1902" s="8" t="s">
        <v>9</v>
      </c>
      <c r="F1902" s="8" t="s">
        <v>14</v>
      </c>
      <c r="G1902" s="110" t="s">
        <v>67</v>
      </c>
      <c r="H19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2" s="48">
        <f>tbl_raw_data[[#This Row],[Date Actioned]]-tbl_raw_data[[#This Row],[Date Tagged]]</f>
        <v>3.1944444417604245E-3</v>
      </c>
      <c r="J1902" s="50">
        <f>HOUR(tbl_raw_data[[#This Row],[time_taken]])*60+MINUTE(tbl_raw_data[[#This Row],[time_taken]])+SECOND(tbl_raw_data[[#This Row],[time_taken]])/60</f>
        <v>4.5999999999999996</v>
      </c>
      <c r="K1902" s="54">
        <f>DATE(YEAR(tbl_raw_data[[#This Row],[Date Actioned]]), MONTH(tbl_raw_data[[#This Row],[Date Actioned]]), DAY(tbl_raw_data[[#This Row],[Date Actioned]]))</f>
        <v>45144</v>
      </c>
      <c r="L1902" s="55" t="str">
        <f>UPPER(TEXT(tbl_raw_data[[#This Row],[Updated_date]],"MMMM"))</f>
        <v>AUGUST</v>
      </c>
      <c r="M1902" s="55" t="str">
        <f>UPPER("Week "&amp;IF(ROUNDUP(DAY(tbl_raw_data[[#This Row],[Updated_date]])/7,0)=5,4,ROUNDUP(DAY(tbl_raw_data[[#This Row],[Updated_date]])/7,0)))</f>
        <v>WEEK 1</v>
      </c>
      <c r="N1902" s="57" t="str">
        <f>UPPER(VLOOKUP(tbl_raw_data[[#This Row],[Analyst]],[1]setting!$A$1:$B$15,2,0))</f>
        <v>HARDIK</v>
      </c>
      <c r="O1902" s="57" t="str">
        <f>UPPER(tbl_raw_data[[#This Row],[Outcome]])</f>
        <v>APPROVE</v>
      </c>
      <c r="P1902" s="57" t="str">
        <f>UPPER(tbl_raw_data[[#This Row],[Queue Name]])</f>
        <v>CONSUMER PRE BUREAU</v>
      </c>
      <c r="Q1902" s="57" t="str">
        <f>IF(tbl_raw_data[[#This Row],[time_taken_in_mins]]&lt;=20,"SLA_MET","SLA_NOT_MET")</f>
        <v>SLA_MET</v>
      </c>
    </row>
    <row r="1903" spans="1:17" ht="15" customHeight="1" x14ac:dyDescent="0.25">
      <c r="A1903" s="11" t="s">
        <v>1944</v>
      </c>
      <c r="B1903" s="12">
        <v>45144.697557870371</v>
      </c>
      <c r="C1903" s="13">
        <v>45144.702557870369</v>
      </c>
      <c r="D1903" s="14" t="s">
        <v>29</v>
      </c>
      <c r="E1903" s="16" t="s">
        <v>41</v>
      </c>
      <c r="F1903" s="14" t="s">
        <v>73</v>
      </c>
      <c r="G1903" s="106"/>
      <c r="H19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03" s="48">
        <f>tbl_raw_data[[#This Row],[Date Actioned]]-tbl_raw_data[[#This Row],[Date Tagged]]</f>
        <v>4.9999999973806553E-3</v>
      </c>
      <c r="J1903" s="50">
        <f>HOUR(tbl_raw_data[[#This Row],[time_taken]])*60+MINUTE(tbl_raw_data[[#This Row],[time_taken]])+SECOND(tbl_raw_data[[#This Row],[time_taken]])/60</f>
        <v>7.2</v>
      </c>
      <c r="K1903" s="54">
        <f>DATE(YEAR(tbl_raw_data[[#This Row],[Date Actioned]]), MONTH(tbl_raw_data[[#This Row],[Date Actioned]]), DAY(tbl_raw_data[[#This Row],[Date Actioned]]))</f>
        <v>45144</v>
      </c>
      <c r="L1903" s="55" t="str">
        <f>UPPER(TEXT(tbl_raw_data[[#This Row],[Updated_date]],"MMMM"))</f>
        <v>AUGUST</v>
      </c>
      <c r="M1903" s="55" t="str">
        <f>UPPER("Week "&amp;IF(ROUNDUP(DAY(tbl_raw_data[[#This Row],[Updated_date]])/7,0)=5,4,ROUNDUP(DAY(tbl_raw_data[[#This Row],[Updated_date]])/7,0)))</f>
        <v>WEEK 1</v>
      </c>
      <c r="N1903" s="57" t="str">
        <f>UPPER(VLOOKUP(tbl_raw_data[[#This Row],[Analyst]],[1]setting!$A$1:$B$15,2,0))</f>
        <v>SHAHID</v>
      </c>
      <c r="O1903" s="57" t="str">
        <f>UPPER(tbl_raw_data[[#This Row],[Outcome]])</f>
        <v>APPROVE</v>
      </c>
      <c r="P1903" s="57" t="str">
        <f>UPPER(tbl_raw_data[[#This Row],[Queue Name]])</f>
        <v>CONSUMER POST BUREAU</v>
      </c>
      <c r="Q1903" s="57" t="str">
        <f>IF(tbl_raw_data[[#This Row],[time_taken_in_mins]]&lt;=20,"SLA_MET","SLA_NOT_MET")</f>
        <v>SLA_MET</v>
      </c>
    </row>
    <row r="1904" spans="1:17" ht="15" customHeight="1" x14ac:dyDescent="0.25">
      <c r="A1904" s="22" t="s">
        <v>2246</v>
      </c>
      <c r="B1904" s="6">
        <v>45144.698333333334</v>
      </c>
      <c r="C1904" s="7">
        <v>45144.703738425924</v>
      </c>
      <c r="D1904" s="8" t="s">
        <v>13</v>
      </c>
      <c r="E1904" s="8" t="s">
        <v>41</v>
      </c>
      <c r="F1904" s="8" t="s">
        <v>455</v>
      </c>
      <c r="G1904" s="110" t="s">
        <v>67</v>
      </c>
      <c r="H19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4" s="48">
        <f>tbl_raw_data[[#This Row],[Date Actioned]]-tbl_raw_data[[#This Row],[Date Tagged]]</f>
        <v>5.4050925900810398E-3</v>
      </c>
      <c r="J1904" s="50">
        <f>HOUR(tbl_raw_data[[#This Row],[time_taken]])*60+MINUTE(tbl_raw_data[[#This Row],[time_taken]])+SECOND(tbl_raw_data[[#This Row],[time_taken]])/60</f>
        <v>7.7833333333333332</v>
      </c>
      <c r="K1904" s="54">
        <f>DATE(YEAR(tbl_raw_data[[#This Row],[Date Actioned]]), MONTH(tbl_raw_data[[#This Row],[Date Actioned]]), DAY(tbl_raw_data[[#This Row],[Date Actioned]]))</f>
        <v>45144</v>
      </c>
      <c r="L1904" s="55" t="str">
        <f>UPPER(TEXT(tbl_raw_data[[#This Row],[Updated_date]],"MMMM"))</f>
        <v>AUGUST</v>
      </c>
      <c r="M1904" s="55" t="str">
        <f>UPPER("Week "&amp;IF(ROUNDUP(DAY(tbl_raw_data[[#This Row],[Updated_date]])/7,0)=5,4,ROUNDUP(DAY(tbl_raw_data[[#This Row],[Updated_date]])/7,0)))</f>
        <v>WEEK 1</v>
      </c>
      <c r="N1904" s="57" t="str">
        <f>UPPER(VLOOKUP(tbl_raw_data[[#This Row],[Analyst]],[1]setting!$A$1:$B$15,2,0))</f>
        <v>ROHAN</v>
      </c>
      <c r="O1904" s="57" t="str">
        <f>UPPER(tbl_raw_data[[#This Row],[Outcome]])</f>
        <v>APPROVE</v>
      </c>
      <c r="P1904" s="57" t="str">
        <f>UPPER(tbl_raw_data[[#This Row],[Queue Name]])</f>
        <v>CONSUMER POST BUREAU</v>
      </c>
      <c r="Q1904" s="57" t="str">
        <f>IF(tbl_raw_data[[#This Row],[time_taken_in_mins]]&lt;=20,"SLA_MET","SLA_NOT_MET")</f>
        <v>SLA_MET</v>
      </c>
    </row>
    <row r="1905" spans="1:17" ht="15" customHeight="1" x14ac:dyDescent="0.25">
      <c r="A1905" s="5" t="s">
        <v>27</v>
      </c>
      <c r="B1905" s="12">
        <v>45144.698819444442</v>
      </c>
      <c r="C1905" s="13">
        <v>45144.69972222222</v>
      </c>
      <c r="D1905" s="14" t="s">
        <v>13</v>
      </c>
      <c r="E1905" s="14" t="s">
        <v>28</v>
      </c>
      <c r="F1905" s="14" t="s">
        <v>18</v>
      </c>
      <c r="G1905" s="111" t="s">
        <v>29</v>
      </c>
      <c r="H19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5" s="48">
        <f>tbl_raw_data[[#This Row],[Date Actioned]]-tbl_raw_data[[#This Row],[Date Tagged]]</f>
        <v>9.0277777781011537E-4</v>
      </c>
      <c r="J1905" s="50">
        <f>HOUR(tbl_raw_data[[#This Row],[time_taken]])*60+MINUTE(tbl_raw_data[[#This Row],[time_taken]])+SECOND(tbl_raw_data[[#This Row],[time_taken]])/60</f>
        <v>1.3</v>
      </c>
      <c r="K1905" s="54">
        <f>DATE(YEAR(tbl_raw_data[[#This Row],[Date Actioned]]), MONTH(tbl_raw_data[[#This Row],[Date Actioned]]), DAY(tbl_raw_data[[#This Row],[Date Actioned]]))</f>
        <v>45144</v>
      </c>
      <c r="L1905" s="55" t="str">
        <f>UPPER(TEXT(tbl_raw_data[[#This Row],[Updated_date]],"MMMM"))</f>
        <v>AUGUST</v>
      </c>
      <c r="M1905" s="55" t="str">
        <f>UPPER("Week "&amp;IF(ROUNDUP(DAY(tbl_raw_data[[#This Row],[Updated_date]])/7,0)=5,4,ROUNDUP(DAY(tbl_raw_data[[#This Row],[Updated_date]])/7,0)))</f>
        <v>WEEK 1</v>
      </c>
      <c r="N1905" s="57" t="str">
        <f>UPPER(VLOOKUP(tbl_raw_data[[#This Row],[Analyst]],[1]setting!$A$1:$B$15,2,0))</f>
        <v>RAJ</v>
      </c>
      <c r="O1905" s="57" t="str">
        <f>UPPER(tbl_raw_data[[#This Row],[Outcome]])</f>
        <v>APPROVE</v>
      </c>
      <c r="P1905" s="57" t="str">
        <f>UPPER(tbl_raw_data[[#This Row],[Queue Name]])</f>
        <v>CONSUMER EXISTING</v>
      </c>
      <c r="Q1905" s="57" t="str">
        <f>IF(tbl_raw_data[[#This Row],[time_taken_in_mins]]&lt;=20,"SLA_MET","SLA_NOT_MET")</f>
        <v>SLA_MET</v>
      </c>
    </row>
    <row r="1906" spans="1:17" ht="15" customHeight="1" x14ac:dyDescent="0.25">
      <c r="A1906" s="11" t="s">
        <v>1092</v>
      </c>
      <c r="B1906" s="6">
        <v>45144.698993055557</v>
      </c>
      <c r="C1906" s="7">
        <v>45144.702800925923</v>
      </c>
      <c r="D1906" s="8" t="s">
        <v>13</v>
      </c>
      <c r="E1906" s="8" t="s">
        <v>28</v>
      </c>
      <c r="F1906" s="8" t="s">
        <v>86</v>
      </c>
      <c r="G1906" s="110" t="s">
        <v>53</v>
      </c>
      <c r="H19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6" s="48">
        <f>tbl_raw_data[[#This Row],[Date Actioned]]-tbl_raw_data[[#This Row],[Date Tagged]]</f>
        <v>3.8078703655628487E-3</v>
      </c>
      <c r="J1906" s="50">
        <f>HOUR(tbl_raw_data[[#This Row],[time_taken]])*60+MINUTE(tbl_raw_data[[#This Row],[time_taken]])+SECOND(tbl_raw_data[[#This Row],[time_taken]])/60</f>
        <v>5.4833333333333334</v>
      </c>
      <c r="K1906" s="54">
        <f>DATE(YEAR(tbl_raw_data[[#This Row],[Date Actioned]]), MONTH(tbl_raw_data[[#This Row],[Date Actioned]]), DAY(tbl_raw_data[[#This Row],[Date Actioned]]))</f>
        <v>45144</v>
      </c>
      <c r="L1906" s="55" t="str">
        <f>UPPER(TEXT(tbl_raw_data[[#This Row],[Updated_date]],"MMMM"))</f>
        <v>AUGUST</v>
      </c>
      <c r="M1906" s="55" t="str">
        <f>UPPER("Week "&amp;IF(ROUNDUP(DAY(tbl_raw_data[[#This Row],[Updated_date]])/7,0)=5,4,ROUNDUP(DAY(tbl_raw_data[[#This Row],[Updated_date]])/7,0)))</f>
        <v>WEEK 1</v>
      </c>
      <c r="N1906" s="57" t="str">
        <f>UPPER(VLOOKUP(tbl_raw_data[[#This Row],[Analyst]],[1]setting!$A$1:$B$15,2,0))</f>
        <v>ASIF</v>
      </c>
      <c r="O1906" s="57" t="str">
        <f>UPPER(tbl_raw_data[[#This Row],[Outcome]])</f>
        <v>APPROVE</v>
      </c>
      <c r="P1906" s="57" t="str">
        <f>UPPER(tbl_raw_data[[#This Row],[Queue Name]])</f>
        <v>CONSUMER EXISTING</v>
      </c>
      <c r="Q1906" s="57" t="str">
        <f>IF(tbl_raw_data[[#This Row],[time_taken_in_mins]]&lt;=20,"SLA_MET","SLA_NOT_MET")</f>
        <v>SLA_MET</v>
      </c>
    </row>
    <row r="1907" spans="1:17" ht="15" customHeight="1" x14ac:dyDescent="0.25">
      <c r="A1907" s="22" t="s">
        <v>2532</v>
      </c>
      <c r="B1907" s="12">
        <v>45144.699247685188</v>
      </c>
      <c r="C1907" s="13">
        <v>45144.704976851855</v>
      </c>
      <c r="D1907" s="14" t="s">
        <v>13</v>
      </c>
      <c r="E1907" s="14" t="s">
        <v>28</v>
      </c>
      <c r="F1907" s="14" t="s">
        <v>168</v>
      </c>
      <c r="G1907" s="111" t="s">
        <v>546</v>
      </c>
      <c r="H19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7" s="48">
        <f>tbl_raw_data[[#This Row],[Date Actioned]]-tbl_raw_data[[#This Row],[Date Tagged]]</f>
        <v>5.7291666671517305E-3</v>
      </c>
      <c r="J1907" s="50">
        <f>HOUR(tbl_raw_data[[#This Row],[time_taken]])*60+MINUTE(tbl_raw_data[[#This Row],[time_taken]])+SECOND(tbl_raw_data[[#This Row],[time_taken]])/60</f>
        <v>8.25</v>
      </c>
      <c r="K1907" s="54">
        <f>DATE(YEAR(tbl_raw_data[[#This Row],[Date Actioned]]), MONTH(tbl_raw_data[[#This Row],[Date Actioned]]), DAY(tbl_raw_data[[#This Row],[Date Actioned]]))</f>
        <v>45144</v>
      </c>
      <c r="L1907" s="55" t="str">
        <f>UPPER(TEXT(tbl_raw_data[[#This Row],[Updated_date]],"MMMM"))</f>
        <v>AUGUST</v>
      </c>
      <c r="M1907" s="55" t="str">
        <f>UPPER("Week "&amp;IF(ROUNDUP(DAY(tbl_raw_data[[#This Row],[Updated_date]])/7,0)=5,4,ROUNDUP(DAY(tbl_raw_data[[#This Row],[Updated_date]])/7,0)))</f>
        <v>WEEK 1</v>
      </c>
      <c r="N1907" s="57" t="str">
        <f>UPPER(VLOOKUP(tbl_raw_data[[#This Row],[Analyst]],[1]setting!$A$1:$B$15,2,0))</f>
        <v>MERCEDES</v>
      </c>
      <c r="O1907" s="57" t="str">
        <f>UPPER(tbl_raw_data[[#This Row],[Outcome]])</f>
        <v>APPROVE</v>
      </c>
      <c r="P1907" s="57" t="str">
        <f>UPPER(tbl_raw_data[[#This Row],[Queue Name]])</f>
        <v>CONSUMER EXISTING</v>
      </c>
      <c r="Q1907" s="57" t="str">
        <f>IF(tbl_raw_data[[#This Row],[time_taken_in_mins]]&lt;=20,"SLA_MET","SLA_NOT_MET")</f>
        <v>SLA_MET</v>
      </c>
    </row>
    <row r="1908" spans="1:17" ht="15" customHeight="1" x14ac:dyDescent="0.25">
      <c r="A1908" s="5" t="s">
        <v>97</v>
      </c>
      <c r="B1908" s="6">
        <v>45144.700543981482</v>
      </c>
      <c r="C1908" s="7">
        <v>45144.701990740738</v>
      </c>
      <c r="D1908" s="8" t="s">
        <v>13</v>
      </c>
      <c r="E1908" s="8" t="s">
        <v>28</v>
      </c>
      <c r="F1908" s="8" t="s">
        <v>18</v>
      </c>
      <c r="G1908" s="110" t="s">
        <v>29</v>
      </c>
      <c r="H19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08" s="48">
        <f>tbl_raw_data[[#This Row],[Date Actioned]]-tbl_raw_data[[#This Row],[Date Tagged]]</f>
        <v>1.4467592554865405E-3</v>
      </c>
      <c r="J1908" s="50">
        <f>HOUR(tbl_raw_data[[#This Row],[time_taken]])*60+MINUTE(tbl_raw_data[[#This Row],[time_taken]])+SECOND(tbl_raw_data[[#This Row],[time_taken]])/60</f>
        <v>2.0833333333333335</v>
      </c>
      <c r="K1908" s="54">
        <f>DATE(YEAR(tbl_raw_data[[#This Row],[Date Actioned]]), MONTH(tbl_raw_data[[#This Row],[Date Actioned]]), DAY(tbl_raw_data[[#This Row],[Date Actioned]]))</f>
        <v>45144</v>
      </c>
      <c r="L1908" s="55" t="str">
        <f>UPPER(TEXT(tbl_raw_data[[#This Row],[Updated_date]],"MMMM"))</f>
        <v>AUGUST</v>
      </c>
      <c r="M1908" s="55" t="str">
        <f>UPPER("Week "&amp;IF(ROUNDUP(DAY(tbl_raw_data[[#This Row],[Updated_date]])/7,0)=5,4,ROUNDUP(DAY(tbl_raw_data[[#This Row],[Updated_date]])/7,0)))</f>
        <v>WEEK 1</v>
      </c>
      <c r="N1908" s="57" t="str">
        <f>UPPER(VLOOKUP(tbl_raw_data[[#This Row],[Analyst]],[1]setting!$A$1:$B$15,2,0))</f>
        <v>RAJ</v>
      </c>
      <c r="O1908" s="57" t="str">
        <f>UPPER(tbl_raw_data[[#This Row],[Outcome]])</f>
        <v>APPROVE</v>
      </c>
      <c r="P1908" s="57" t="str">
        <f>UPPER(tbl_raw_data[[#This Row],[Queue Name]])</f>
        <v>CONSUMER EXISTING</v>
      </c>
      <c r="Q1908" s="57" t="str">
        <f>IF(tbl_raw_data[[#This Row],[time_taken_in_mins]]&lt;=20,"SLA_MET","SLA_NOT_MET")</f>
        <v>SLA_MET</v>
      </c>
    </row>
    <row r="1909" spans="1:17" ht="15" customHeight="1" x14ac:dyDescent="0.25">
      <c r="A1909" s="5" t="s">
        <v>3839</v>
      </c>
      <c r="B1909" s="6">
        <v>45144.700972222221</v>
      </c>
      <c r="C1909" s="7">
        <v>45144.708460648151</v>
      </c>
      <c r="D1909" s="8" t="s">
        <v>46</v>
      </c>
      <c r="E1909" s="8" t="s">
        <v>9</v>
      </c>
      <c r="F1909" s="8" t="s">
        <v>109</v>
      </c>
      <c r="G1909" s="110" t="s">
        <v>74</v>
      </c>
      <c r="H19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09" s="48">
        <f>tbl_raw_data[[#This Row],[Date Actioned]]-tbl_raw_data[[#This Row],[Date Tagged]]</f>
        <v>7.4884259302052669E-3</v>
      </c>
      <c r="J1909" s="50">
        <f>HOUR(tbl_raw_data[[#This Row],[time_taken]])*60+MINUTE(tbl_raw_data[[#This Row],[time_taken]])+SECOND(tbl_raw_data[[#This Row],[time_taken]])/60</f>
        <v>10.783333333333333</v>
      </c>
      <c r="K1909" s="54">
        <f>DATE(YEAR(tbl_raw_data[[#This Row],[Date Actioned]]), MONTH(tbl_raw_data[[#This Row],[Date Actioned]]), DAY(tbl_raw_data[[#This Row],[Date Actioned]]))</f>
        <v>45144</v>
      </c>
      <c r="L1909" s="55" t="str">
        <f>UPPER(TEXT(tbl_raw_data[[#This Row],[Updated_date]],"MMMM"))</f>
        <v>AUGUST</v>
      </c>
      <c r="M1909" s="55" t="str">
        <f>UPPER("Week "&amp;IF(ROUNDUP(DAY(tbl_raw_data[[#This Row],[Updated_date]])/7,0)=5,4,ROUNDUP(DAY(tbl_raw_data[[#This Row],[Updated_date]])/7,0)))</f>
        <v>WEEK 1</v>
      </c>
      <c r="N1909" s="57" t="str">
        <f>UPPER(VLOOKUP(tbl_raw_data[[#This Row],[Analyst]],[1]setting!$A$1:$B$15,2,0))</f>
        <v>NAVED</v>
      </c>
      <c r="O1909" s="57" t="str">
        <f>UPPER(tbl_raw_data[[#This Row],[Outcome]])</f>
        <v>DECLINE</v>
      </c>
      <c r="P1909" s="57" t="str">
        <f>UPPER(tbl_raw_data[[#This Row],[Queue Name]])</f>
        <v>CONSUMER PRE BUREAU</v>
      </c>
      <c r="Q1909" s="57" t="str">
        <f>IF(tbl_raw_data[[#This Row],[time_taken_in_mins]]&lt;=20,"SLA_MET","SLA_NOT_MET")</f>
        <v>SLA_MET</v>
      </c>
    </row>
    <row r="1910" spans="1:17" ht="15" customHeight="1" x14ac:dyDescent="0.25">
      <c r="A1910" s="11" t="s">
        <v>333</v>
      </c>
      <c r="B1910" s="12">
        <v>45144.701851851853</v>
      </c>
      <c r="C1910" s="13">
        <v>45144.704201388886</v>
      </c>
      <c r="D1910" s="14" t="s">
        <v>13</v>
      </c>
      <c r="E1910" s="14" t="s">
        <v>9</v>
      </c>
      <c r="F1910" s="14" t="s">
        <v>18</v>
      </c>
      <c r="G1910" s="111" t="s">
        <v>67</v>
      </c>
      <c r="H19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0" s="48">
        <f>tbl_raw_data[[#This Row],[Date Actioned]]-tbl_raw_data[[#This Row],[Date Tagged]]</f>
        <v>2.3495370332966559E-3</v>
      </c>
      <c r="J1910" s="50">
        <f>HOUR(tbl_raw_data[[#This Row],[time_taken]])*60+MINUTE(tbl_raw_data[[#This Row],[time_taken]])+SECOND(tbl_raw_data[[#This Row],[time_taken]])/60</f>
        <v>3.3833333333333333</v>
      </c>
      <c r="K1910" s="54">
        <f>DATE(YEAR(tbl_raw_data[[#This Row],[Date Actioned]]), MONTH(tbl_raw_data[[#This Row],[Date Actioned]]), DAY(tbl_raw_data[[#This Row],[Date Actioned]]))</f>
        <v>45144</v>
      </c>
      <c r="L1910" s="55" t="str">
        <f>UPPER(TEXT(tbl_raw_data[[#This Row],[Updated_date]],"MMMM"))</f>
        <v>AUGUST</v>
      </c>
      <c r="M1910" s="55" t="str">
        <f>UPPER("Week "&amp;IF(ROUNDUP(DAY(tbl_raw_data[[#This Row],[Updated_date]])/7,0)=5,4,ROUNDUP(DAY(tbl_raw_data[[#This Row],[Updated_date]])/7,0)))</f>
        <v>WEEK 1</v>
      </c>
      <c r="N1910" s="57" t="str">
        <f>UPPER(VLOOKUP(tbl_raw_data[[#This Row],[Analyst]],[1]setting!$A$1:$B$15,2,0))</f>
        <v>RAJ</v>
      </c>
      <c r="O1910" s="57" t="str">
        <f>UPPER(tbl_raw_data[[#This Row],[Outcome]])</f>
        <v>APPROVE</v>
      </c>
      <c r="P1910" s="57" t="str">
        <f>UPPER(tbl_raw_data[[#This Row],[Queue Name]])</f>
        <v>CONSUMER PRE BUREAU</v>
      </c>
      <c r="Q1910" s="57" t="str">
        <f>IF(tbl_raw_data[[#This Row],[time_taken_in_mins]]&lt;=20,"SLA_MET","SLA_NOT_MET")</f>
        <v>SLA_MET</v>
      </c>
    </row>
    <row r="1911" spans="1:17" ht="15" customHeight="1" x14ac:dyDescent="0.25">
      <c r="A1911" s="22" t="s">
        <v>740</v>
      </c>
      <c r="B1911" s="6">
        <v>45144.701863425929</v>
      </c>
      <c r="C1911" s="7">
        <v>45144.705104166664</v>
      </c>
      <c r="D1911" s="8" t="s">
        <v>8</v>
      </c>
      <c r="E1911" s="8" t="s">
        <v>41</v>
      </c>
      <c r="F1911" s="8" t="s">
        <v>86</v>
      </c>
      <c r="G1911" s="110" t="s">
        <v>741</v>
      </c>
      <c r="H19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911" s="48">
        <f>tbl_raw_data[[#This Row],[Date Actioned]]-tbl_raw_data[[#This Row],[Date Tagged]]</f>
        <v>3.2407407343271188E-3</v>
      </c>
      <c r="J1911" s="50">
        <f>HOUR(tbl_raw_data[[#This Row],[time_taken]])*60+MINUTE(tbl_raw_data[[#This Row],[time_taken]])+SECOND(tbl_raw_data[[#This Row],[time_taken]])/60</f>
        <v>4.666666666666667</v>
      </c>
      <c r="K1911" s="54">
        <f>DATE(YEAR(tbl_raw_data[[#This Row],[Date Actioned]]), MONTH(tbl_raw_data[[#This Row],[Date Actioned]]), DAY(tbl_raw_data[[#This Row],[Date Actioned]]))</f>
        <v>45144</v>
      </c>
      <c r="L1911" s="55" t="str">
        <f>UPPER(TEXT(tbl_raw_data[[#This Row],[Updated_date]],"MMMM"))</f>
        <v>AUGUST</v>
      </c>
      <c r="M1911" s="55" t="str">
        <f>UPPER("Week "&amp;IF(ROUNDUP(DAY(tbl_raw_data[[#This Row],[Updated_date]])/7,0)=5,4,ROUNDUP(DAY(tbl_raw_data[[#This Row],[Updated_date]])/7,0)))</f>
        <v>WEEK 1</v>
      </c>
      <c r="N1911" s="57" t="str">
        <f>UPPER(VLOOKUP(tbl_raw_data[[#This Row],[Analyst]],[1]setting!$A$1:$B$15,2,0))</f>
        <v>ASIF</v>
      </c>
      <c r="O1911" s="57" t="str">
        <f>UPPER(tbl_raw_data[[#This Row],[Outcome]])</f>
        <v>WITHDRAW</v>
      </c>
      <c r="P1911" s="57" t="str">
        <f>UPPER(tbl_raw_data[[#This Row],[Queue Name]])</f>
        <v>CONSUMER POST BUREAU</v>
      </c>
      <c r="Q1911" s="57" t="str">
        <f>IF(tbl_raw_data[[#This Row],[time_taken_in_mins]]&lt;=20,"SLA_MET","SLA_NOT_MET")</f>
        <v>SLA_MET</v>
      </c>
    </row>
    <row r="1912" spans="1:17" ht="15" customHeight="1" x14ac:dyDescent="0.25">
      <c r="A1912" s="22" t="s">
        <v>4142</v>
      </c>
      <c r="B1912" s="6">
        <v>45144.702326388891</v>
      </c>
      <c r="C1912" s="7">
        <v>45144.710277777776</v>
      </c>
      <c r="D1912" s="8" t="s">
        <v>13</v>
      </c>
      <c r="E1912" s="8" t="s">
        <v>28</v>
      </c>
      <c r="F1912" s="8" t="s">
        <v>254</v>
      </c>
      <c r="G1912" s="110" t="s">
        <v>53</v>
      </c>
      <c r="H19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2" s="48">
        <f>tbl_raw_data[[#This Row],[Date Actioned]]-tbl_raw_data[[#This Row],[Date Tagged]]</f>
        <v>7.9513888849760406E-3</v>
      </c>
      <c r="J1912" s="50">
        <f>HOUR(tbl_raw_data[[#This Row],[time_taken]])*60+MINUTE(tbl_raw_data[[#This Row],[time_taken]])+SECOND(tbl_raw_data[[#This Row],[time_taken]])/60</f>
        <v>11.45</v>
      </c>
      <c r="K1912" s="54">
        <f>DATE(YEAR(tbl_raw_data[[#This Row],[Date Actioned]]), MONTH(tbl_raw_data[[#This Row],[Date Actioned]]), DAY(tbl_raw_data[[#This Row],[Date Actioned]]))</f>
        <v>45144</v>
      </c>
      <c r="L1912" s="55" t="str">
        <f>UPPER(TEXT(tbl_raw_data[[#This Row],[Updated_date]],"MMMM"))</f>
        <v>AUGUST</v>
      </c>
      <c r="M1912" s="55" t="str">
        <f>UPPER("Week "&amp;IF(ROUNDUP(DAY(tbl_raw_data[[#This Row],[Updated_date]])/7,0)=5,4,ROUNDUP(DAY(tbl_raw_data[[#This Row],[Updated_date]])/7,0)))</f>
        <v>WEEK 1</v>
      </c>
      <c r="N1912" s="57" t="str">
        <f>UPPER(VLOOKUP(tbl_raw_data[[#This Row],[Analyst]],[1]setting!$A$1:$B$15,2,0))</f>
        <v>FARDIN</v>
      </c>
      <c r="O1912" s="57" t="str">
        <f>UPPER(tbl_raw_data[[#This Row],[Outcome]])</f>
        <v>APPROVE</v>
      </c>
      <c r="P1912" s="57" t="str">
        <f>UPPER(tbl_raw_data[[#This Row],[Queue Name]])</f>
        <v>CONSUMER EXISTING</v>
      </c>
      <c r="Q1912" s="57" t="str">
        <f>IF(tbl_raw_data[[#This Row],[time_taken_in_mins]]&lt;=20,"SLA_MET","SLA_NOT_MET")</f>
        <v>SLA_MET</v>
      </c>
    </row>
    <row r="1913" spans="1:17" ht="15" customHeight="1" x14ac:dyDescent="0.25">
      <c r="A1913" s="5" t="s">
        <v>3807</v>
      </c>
      <c r="B1913" s="12">
        <v>45144.70275462963</v>
      </c>
      <c r="C1913" s="13">
        <v>45144.71020833333</v>
      </c>
      <c r="D1913" s="14" t="s">
        <v>8</v>
      </c>
      <c r="E1913" s="14" t="s">
        <v>41</v>
      </c>
      <c r="F1913" s="14" t="s">
        <v>455</v>
      </c>
      <c r="G1913" s="111" t="s">
        <v>3808</v>
      </c>
      <c r="H19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13" s="48">
        <f>tbl_raw_data[[#This Row],[Date Actioned]]-tbl_raw_data[[#This Row],[Date Tagged]]</f>
        <v>7.4537036998663098E-3</v>
      </c>
      <c r="J1913" s="50">
        <f>HOUR(tbl_raw_data[[#This Row],[time_taken]])*60+MINUTE(tbl_raw_data[[#This Row],[time_taken]])+SECOND(tbl_raw_data[[#This Row],[time_taken]])/60</f>
        <v>10.733333333333333</v>
      </c>
      <c r="K1913" s="54">
        <f>DATE(YEAR(tbl_raw_data[[#This Row],[Date Actioned]]), MONTH(tbl_raw_data[[#This Row],[Date Actioned]]), DAY(tbl_raw_data[[#This Row],[Date Actioned]]))</f>
        <v>45144</v>
      </c>
      <c r="L1913" s="55" t="str">
        <f>UPPER(TEXT(tbl_raw_data[[#This Row],[Updated_date]],"MMMM"))</f>
        <v>AUGUST</v>
      </c>
      <c r="M1913" s="55" t="str">
        <f>UPPER("Week "&amp;IF(ROUNDUP(DAY(tbl_raw_data[[#This Row],[Updated_date]])/7,0)=5,4,ROUNDUP(DAY(tbl_raw_data[[#This Row],[Updated_date]])/7,0)))</f>
        <v>WEEK 1</v>
      </c>
      <c r="N1913" s="57" t="str">
        <f>UPPER(VLOOKUP(tbl_raw_data[[#This Row],[Analyst]],[1]setting!$A$1:$B$15,2,0))</f>
        <v>ROHAN</v>
      </c>
      <c r="O1913" s="57" t="str">
        <f>UPPER(tbl_raw_data[[#This Row],[Outcome]])</f>
        <v>WITHDRAW</v>
      </c>
      <c r="P1913" s="57" t="str">
        <f>UPPER(tbl_raw_data[[#This Row],[Queue Name]])</f>
        <v>CONSUMER POST BUREAU</v>
      </c>
      <c r="Q1913" s="57" t="str">
        <f>IF(tbl_raw_data[[#This Row],[time_taken_in_mins]]&lt;=20,"SLA_MET","SLA_NOT_MET")</f>
        <v>SLA_MET</v>
      </c>
    </row>
    <row r="1914" spans="1:17" ht="15" customHeight="1" x14ac:dyDescent="0.25">
      <c r="A1914" s="11" t="s">
        <v>719</v>
      </c>
      <c r="B1914" s="6">
        <v>45144.702766203707</v>
      </c>
      <c r="C1914" s="7">
        <v>45144.705960648149</v>
      </c>
      <c r="D1914" s="8" t="s">
        <v>8</v>
      </c>
      <c r="E1914" s="8" t="s">
        <v>9</v>
      </c>
      <c r="F1914" s="8" t="s">
        <v>18</v>
      </c>
      <c r="G1914" s="110" t="s">
        <v>720</v>
      </c>
      <c r="H19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14" s="48">
        <f>tbl_raw_data[[#This Row],[Date Actioned]]-tbl_raw_data[[#This Row],[Date Tagged]]</f>
        <v>3.1944444417604245E-3</v>
      </c>
      <c r="J1914" s="50">
        <f>HOUR(tbl_raw_data[[#This Row],[time_taken]])*60+MINUTE(tbl_raw_data[[#This Row],[time_taken]])+SECOND(tbl_raw_data[[#This Row],[time_taken]])/60</f>
        <v>4.5999999999999996</v>
      </c>
      <c r="K1914" s="54">
        <f>DATE(YEAR(tbl_raw_data[[#This Row],[Date Actioned]]), MONTH(tbl_raw_data[[#This Row],[Date Actioned]]), DAY(tbl_raw_data[[#This Row],[Date Actioned]]))</f>
        <v>45144</v>
      </c>
      <c r="L1914" s="55" t="str">
        <f>UPPER(TEXT(tbl_raw_data[[#This Row],[Updated_date]],"MMMM"))</f>
        <v>AUGUST</v>
      </c>
      <c r="M1914" s="55" t="str">
        <f>UPPER("Week "&amp;IF(ROUNDUP(DAY(tbl_raw_data[[#This Row],[Updated_date]])/7,0)=5,4,ROUNDUP(DAY(tbl_raw_data[[#This Row],[Updated_date]])/7,0)))</f>
        <v>WEEK 1</v>
      </c>
      <c r="N1914" s="57" t="str">
        <f>UPPER(VLOOKUP(tbl_raw_data[[#This Row],[Analyst]],[1]setting!$A$1:$B$15,2,0))</f>
        <v>RAJ</v>
      </c>
      <c r="O1914" s="57" t="str">
        <f>UPPER(tbl_raw_data[[#This Row],[Outcome]])</f>
        <v>WITHDRAW</v>
      </c>
      <c r="P1914" s="57" t="str">
        <f>UPPER(tbl_raw_data[[#This Row],[Queue Name]])</f>
        <v>CONSUMER PRE BUREAU</v>
      </c>
      <c r="Q1914" s="57" t="str">
        <f>IF(tbl_raw_data[[#This Row],[time_taken_in_mins]]&lt;=20,"SLA_MET","SLA_NOT_MET")</f>
        <v>SLA_MET</v>
      </c>
    </row>
    <row r="1915" spans="1:17" ht="15" customHeight="1" x14ac:dyDescent="0.25">
      <c r="A1915" s="5" t="s">
        <v>2112</v>
      </c>
      <c r="B1915" s="12">
        <v>45144.703645833331</v>
      </c>
      <c r="C1915" s="13">
        <v>45144.708877314813</v>
      </c>
      <c r="D1915" s="14" t="s">
        <v>13</v>
      </c>
      <c r="E1915" s="14" t="s">
        <v>41</v>
      </c>
      <c r="F1915" s="14" t="s">
        <v>14</v>
      </c>
      <c r="G1915" s="111" t="s">
        <v>29</v>
      </c>
      <c r="H19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5" s="48">
        <f>tbl_raw_data[[#This Row],[Date Actioned]]-tbl_raw_data[[#This Row],[Date Tagged]]</f>
        <v>5.2314814820419997E-3</v>
      </c>
      <c r="J1915" s="50">
        <f>HOUR(tbl_raw_data[[#This Row],[time_taken]])*60+MINUTE(tbl_raw_data[[#This Row],[time_taken]])+SECOND(tbl_raw_data[[#This Row],[time_taken]])/60</f>
        <v>7.5333333333333332</v>
      </c>
      <c r="K1915" s="54">
        <f>DATE(YEAR(tbl_raw_data[[#This Row],[Date Actioned]]), MONTH(tbl_raw_data[[#This Row],[Date Actioned]]), DAY(tbl_raw_data[[#This Row],[Date Actioned]]))</f>
        <v>45144</v>
      </c>
      <c r="L1915" s="55" t="str">
        <f>UPPER(TEXT(tbl_raw_data[[#This Row],[Updated_date]],"MMMM"))</f>
        <v>AUGUST</v>
      </c>
      <c r="M1915" s="55" t="str">
        <f>UPPER("Week "&amp;IF(ROUNDUP(DAY(tbl_raw_data[[#This Row],[Updated_date]])/7,0)=5,4,ROUNDUP(DAY(tbl_raw_data[[#This Row],[Updated_date]])/7,0)))</f>
        <v>WEEK 1</v>
      </c>
      <c r="N1915" s="57" t="str">
        <f>UPPER(VLOOKUP(tbl_raw_data[[#This Row],[Analyst]],[1]setting!$A$1:$B$15,2,0))</f>
        <v>HARDIK</v>
      </c>
      <c r="O1915" s="57" t="str">
        <f>UPPER(tbl_raw_data[[#This Row],[Outcome]])</f>
        <v>APPROVE</v>
      </c>
      <c r="P1915" s="57" t="str">
        <f>UPPER(tbl_raw_data[[#This Row],[Queue Name]])</f>
        <v>CONSUMER POST BUREAU</v>
      </c>
      <c r="Q1915" s="57" t="str">
        <f>IF(tbl_raw_data[[#This Row],[time_taken_in_mins]]&lt;=20,"SLA_MET","SLA_NOT_MET")</f>
        <v>SLA_MET</v>
      </c>
    </row>
    <row r="1916" spans="1:17" ht="15" customHeight="1" x14ac:dyDescent="0.25">
      <c r="A1916" s="11" t="s">
        <v>2283</v>
      </c>
      <c r="B1916" s="6">
        <v>45144.704745370371</v>
      </c>
      <c r="C1916" s="7">
        <v>45144.710185185184</v>
      </c>
      <c r="D1916" s="8" t="s">
        <v>13</v>
      </c>
      <c r="E1916" s="8" t="s">
        <v>41</v>
      </c>
      <c r="F1916" s="8" t="s">
        <v>168</v>
      </c>
      <c r="G1916" s="110" t="s">
        <v>29</v>
      </c>
      <c r="H19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6" s="48">
        <f>tbl_raw_data[[#This Row],[Date Actioned]]-tbl_raw_data[[#This Row],[Date Tagged]]</f>
        <v>5.4398148131440394E-3</v>
      </c>
      <c r="J1916" s="50">
        <f>HOUR(tbl_raw_data[[#This Row],[time_taken]])*60+MINUTE(tbl_raw_data[[#This Row],[time_taken]])+SECOND(tbl_raw_data[[#This Row],[time_taken]])/60</f>
        <v>7.833333333333333</v>
      </c>
      <c r="K1916" s="54">
        <f>DATE(YEAR(tbl_raw_data[[#This Row],[Date Actioned]]), MONTH(tbl_raw_data[[#This Row],[Date Actioned]]), DAY(tbl_raw_data[[#This Row],[Date Actioned]]))</f>
        <v>45144</v>
      </c>
      <c r="L1916" s="55" t="str">
        <f>UPPER(TEXT(tbl_raw_data[[#This Row],[Updated_date]],"MMMM"))</f>
        <v>AUGUST</v>
      </c>
      <c r="M1916" s="55" t="str">
        <f>UPPER("Week "&amp;IF(ROUNDUP(DAY(tbl_raw_data[[#This Row],[Updated_date]])/7,0)=5,4,ROUNDUP(DAY(tbl_raw_data[[#This Row],[Updated_date]])/7,0)))</f>
        <v>WEEK 1</v>
      </c>
      <c r="N1916" s="57" t="str">
        <f>UPPER(VLOOKUP(tbl_raw_data[[#This Row],[Analyst]],[1]setting!$A$1:$B$15,2,0))</f>
        <v>MERCEDES</v>
      </c>
      <c r="O1916" s="57" t="str">
        <f>UPPER(tbl_raw_data[[#This Row],[Outcome]])</f>
        <v>APPROVE</v>
      </c>
      <c r="P1916" s="57" t="str">
        <f>UPPER(tbl_raw_data[[#This Row],[Queue Name]])</f>
        <v>CONSUMER POST BUREAU</v>
      </c>
      <c r="Q1916" s="57" t="str">
        <f>IF(tbl_raw_data[[#This Row],[time_taken_in_mins]]&lt;=20,"SLA_MET","SLA_NOT_MET")</f>
        <v>SLA_MET</v>
      </c>
    </row>
    <row r="1917" spans="1:17" ht="15" customHeight="1" x14ac:dyDescent="0.25">
      <c r="A1917" s="11" t="s">
        <v>6021</v>
      </c>
      <c r="B1917" s="12">
        <v>45144.704745370371</v>
      </c>
      <c r="C1917" s="13">
        <v>45144.71670138889</v>
      </c>
      <c r="D1917" s="14" t="s">
        <v>46</v>
      </c>
      <c r="E1917" s="14" t="s">
        <v>9</v>
      </c>
      <c r="F1917" s="14" t="s">
        <v>86</v>
      </c>
      <c r="G1917" s="111" t="s">
        <v>6022</v>
      </c>
      <c r="H19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7" s="48">
        <f>tbl_raw_data[[#This Row],[Date Actioned]]-tbl_raw_data[[#This Row],[Date Tagged]]</f>
        <v>1.1956018519413192E-2</v>
      </c>
      <c r="J1917" s="50">
        <f>HOUR(tbl_raw_data[[#This Row],[time_taken]])*60+MINUTE(tbl_raw_data[[#This Row],[time_taken]])+SECOND(tbl_raw_data[[#This Row],[time_taken]])/60</f>
        <v>17.216666666666665</v>
      </c>
      <c r="K1917" s="54">
        <f>DATE(YEAR(tbl_raw_data[[#This Row],[Date Actioned]]), MONTH(tbl_raw_data[[#This Row],[Date Actioned]]), DAY(tbl_raw_data[[#This Row],[Date Actioned]]))</f>
        <v>45144</v>
      </c>
      <c r="L1917" s="55" t="str">
        <f>UPPER(TEXT(tbl_raw_data[[#This Row],[Updated_date]],"MMMM"))</f>
        <v>AUGUST</v>
      </c>
      <c r="M1917" s="55" t="str">
        <f>UPPER("Week "&amp;IF(ROUNDUP(DAY(tbl_raw_data[[#This Row],[Updated_date]])/7,0)=5,4,ROUNDUP(DAY(tbl_raw_data[[#This Row],[Updated_date]])/7,0)))</f>
        <v>WEEK 1</v>
      </c>
      <c r="N1917" s="57" t="str">
        <f>UPPER(VLOOKUP(tbl_raw_data[[#This Row],[Analyst]],[1]setting!$A$1:$B$15,2,0))</f>
        <v>ASIF</v>
      </c>
      <c r="O1917" s="57" t="str">
        <f>UPPER(tbl_raw_data[[#This Row],[Outcome]])</f>
        <v>DECLINE</v>
      </c>
      <c r="P1917" s="57" t="str">
        <f>UPPER(tbl_raw_data[[#This Row],[Queue Name]])</f>
        <v>CONSUMER PRE BUREAU</v>
      </c>
      <c r="Q1917" s="57" t="str">
        <f>IF(tbl_raw_data[[#This Row],[time_taken_in_mins]]&lt;=20,"SLA_MET","SLA_NOT_MET")</f>
        <v>SLA_MET</v>
      </c>
    </row>
    <row r="1918" spans="1:17" ht="15" customHeight="1" x14ac:dyDescent="0.25">
      <c r="A1918" s="22" t="s">
        <v>1275</v>
      </c>
      <c r="B1918" s="12">
        <v>45144.706307870372</v>
      </c>
      <c r="C1918" s="13">
        <v>45144.710393518515</v>
      </c>
      <c r="D1918" s="14" t="s">
        <v>13</v>
      </c>
      <c r="E1918" s="14" t="s">
        <v>9</v>
      </c>
      <c r="F1918" s="14" t="s">
        <v>18</v>
      </c>
      <c r="G1918" s="111" t="s">
        <v>1016</v>
      </c>
      <c r="H19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18" s="48">
        <f>tbl_raw_data[[#This Row],[Date Actioned]]-tbl_raw_data[[#This Row],[Date Tagged]]</f>
        <v>4.0856481427908875E-3</v>
      </c>
      <c r="J1918" s="50">
        <f>HOUR(tbl_raw_data[[#This Row],[time_taken]])*60+MINUTE(tbl_raw_data[[#This Row],[time_taken]])+SECOND(tbl_raw_data[[#This Row],[time_taken]])/60</f>
        <v>5.8833333333333329</v>
      </c>
      <c r="K1918" s="54">
        <f>DATE(YEAR(tbl_raw_data[[#This Row],[Date Actioned]]), MONTH(tbl_raw_data[[#This Row],[Date Actioned]]), DAY(tbl_raw_data[[#This Row],[Date Actioned]]))</f>
        <v>45144</v>
      </c>
      <c r="L1918" s="55" t="str">
        <f>UPPER(TEXT(tbl_raw_data[[#This Row],[Updated_date]],"MMMM"))</f>
        <v>AUGUST</v>
      </c>
      <c r="M1918" s="55" t="str">
        <f>UPPER("Week "&amp;IF(ROUNDUP(DAY(tbl_raw_data[[#This Row],[Updated_date]])/7,0)=5,4,ROUNDUP(DAY(tbl_raw_data[[#This Row],[Updated_date]])/7,0)))</f>
        <v>WEEK 1</v>
      </c>
      <c r="N1918" s="57" t="str">
        <f>UPPER(VLOOKUP(tbl_raw_data[[#This Row],[Analyst]],[1]setting!$A$1:$B$15,2,0))</f>
        <v>RAJ</v>
      </c>
      <c r="O1918" s="57" t="str">
        <f>UPPER(tbl_raw_data[[#This Row],[Outcome]])</f>
        <v>APPROVE</v>
      </c>
      <c r="P1918" s="57" t="str">
        <f>UPPER(tbl_raw_data[[#This Row],[Queue Name]])</f>
        <v>CONSUMER PRE BUREAU</v>
      </c>
      <c r="Q1918" s="57" t="str">
        <f>IF(tbl_raw_data[[#This Row],[time_taken_in_mins]]&lt;=20,"SLA_MET","SLA_NOT_MET")</f>
        <v>SLA_MET</v>
      </c>
    </row>
    <row r="1919" spans="1:17" ht="15" customHeight="1" x14ac:dyDescent="0.25">
      <c r="A1919" s="22" t="s">
        <v>2747</v>
      </c>
      <c r="B1919" s="12">
        <v>45144.706493055557</v>
      </c>
      <c r="C1919" s="13">
        <v>45144.712500000001</v>
      </c>
      <c r="D1919" s="14" t="s">
        <v>8</v>
      </c>
      <c r="E1919" s="14" t="s">
        <v>9</v>
      </c>
      <c r="F1919" s="14" t="s">
        <v>14</v>
      </c>
      <c r="G1919" s="111" t="s">
        <v>2748</v>
      </c>
      <c r="H19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919" s="48">
        <f>tbl_raw_data[[#This Row],[Date Actioned]]-tbl_raw_data[[#This Row],[Date Tagged]]</f>
        <v>6.0069444443797693E-3</v>
      </c>
      <c r="J1919" s="50">
        <f>HOUR(tbl_raw_data[[#This Row],[time_taken]])*60+MINUTE(tbl_raw_data[[#This Row],[time_taken]])+SECOND(tbl_raw_data[[#This Row],[time_taken]])/60</f>
        <v>8.65</v>
      </c>
      <c r="K1919" s="54">
        <f>DATE(YEAR(tbl_raw_data[[#This Row],[Date Actioned]]), MONTH(tbl_raw_data[[#This Row],[Date Actioned]]), DAY(tbl_raw_data[[#This Row],[Date Actioned]]))</f>
        <v>45144</v>
      </c>
      <c r="L1919" s="55" t="str">
        <f>UPPER(TEXT(tbl_raw_data[[#This Row],[Updated_date]],"MMMM"))</f>
        <v>AUGUST</v>
      </c>
      <c r="M1919" s="55" t="str">
        <f>UPPER("Week "&amp;IF(ROUNDUP(DAY(tbl_raw_data[[#This Row],[Updated_date]])/7,0)=5,4,ROUNDUP(DAY(tbl_raw_data[[#This Row],[Updated_date]])/7,0)))</f>
        <v>WEEK 1</v>
      </c>
      <c r="N1919" s="57" t="str">
        <f>UPPER(VLOOKUP(tbl_raw_data[[#This Row],[Analyst]],[1]setting!$A$1:$B$15,2,0))</f>
        <v>HARDIK</v>
      </c>
      <c r="O1919" s="57" t="str">
        <f>UPPER(tbl_raw_data[[#This Row],[Outcome]])</f>
        <v>WITHDRAW</v>
      </c>
      <c r="P1919" s="57" t="str">
        <f>UPPER(tbl_raw_data[[#This Row],[Queue Name]])</f>
        <v>CONSUMER PRE BUREAU</v>
      </c>
      <c r="Q1919" s="57" t="str">
        <f>IF(tbl_raw_data[[#This Row],[time_taken_in_mins]]&lt;=20,"SLA_MET","SLA_NOT_MET")</f>
        <v>SLA_MET</v>
      </c>
    </row>
    <row r="1920" spans="1:17" ht="15" customHeight="1" x14ac:dyDescent="0.25">
      <c r="A1920" s="5" t="s">
        <v>4001</v>
      </c>
      <c r="B1920" s="6">
        <v>45144.706956018519</v>
      </c>
      <c r="C1920" s="7">
        <v>45144.714687500003</v>
      </c>
      <c r="D1920" s="8" t="s">
        <v>8</v>
      </c>
      <c r="E1920" s="8" t="s">
        <v>9</v>
      </c>
      <c r="F1920" s="8" t="s">
        <v>109</v>
      </c>
      <c r="G1920" s="110" t="s">
        <v>1953</v>
      </c>
      <c r="H19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0" s="48">
        <f>tbl_raw_data[[#This Row],[Date Actioned]]-tbl_raw_data[[#This Row],[Date Tagged]]</f>
        <v>7.7314814843703061E-3</v>
      </c>
      <c r="J1920" s="50">
        <f>HOUR(tbl_raw_data[[#This Row],[time_taken]])*60+MINUTE(tbl_raw_data[[#This Row],[time_taken]])+SECOND(tbl_raw_data[[#This Row],[time_taken]])/60</f>
        <v>11.133333333333333</v>
      </c>
      <c r="K1920" s="54">
        <f>DATE(YEAR(tbl_raw_data[[#This Row],[Date Actioned]]), MONTH(tbl_raw_data[[#This Row],[Date Actioned]]), DAY(tbl_raw_data[[#This Row],[Date Actioned]]))</f>
        <v>45144</v>
      </c>
      <c r="L1920" s="55" t="str">
        <f>UPPER(TEXT(tbl_raw_data[[#This Row],[Updated_date]],"MMMM"))</f>
        <v>AUGUST</v>
      </c>
      <c r="M1920" s="55" t="str">
        <f>UPPER("Week "&amp;IF(ROUNDUP(DAY(tbl_raw_data[[#This Row],[Updated_date]])/7,0)=5,4,ROUNDUP(DAY(tbl_raw_data[[#This Row],[Updated_date]])/7,0)))</f>
        <v>WEEK 1</v>
      </c>
      <c r="N1920" s="57" t="str">
        <f>UPPER(VLOOKUP(tbl_raw_data[[#This Row],[Analyst]],[1]setting!$A$1:$B$15,2,0))</f>
        <v>NAVED</v>
      </c>
      <c r="O1920" s="57" t="str">
        <f>UPPER(tbl_raw_data[[#This Row],[Outcome]])</f>
        <v>WITHDRAW</v>
      </c>
      <c r="P1920" s="57" t="str">
        <f>UPPER(tbl_raw_data[[#This Row],[Queue Name]])</f>
        <v>CONSUMER PRE BUREAU</v>
      </c>
      <c r="Q1920" s="57" t="str">
        <f>IF(tbl_raw_data[[#This Row],[time_taken_in_mins]]&lt;=20,"SLA_MET","SLA_NOT_MET")</f>
        <v>SLA_MET</v>
      </c>
    </row>
    <row r="1921" spans="1:17" ht="15" customHeight="1" x14ac:dyDescent="0.25">
      <c r="A1921" s="5" t="s">
        <v>5492</v>
      </c>
      <c r="B1921" s="6">
        <v>45144.707245370373</v>
      </c>
      <c r="C1921" s="7">
        <v>45144.717858796299</v>
      </c>
      <c r="D1921" s="8" t="s">
        <v>13</v>
      </c>
      <c r="E1921" s="8" t="s">
        <v>28</v>
      </c>
      <c r="F1921" s="8" t="s">
        <v>10</v>
      </c>
      <c r="G1921" s="110" t="s">
        <v>29</v>
      </c>
      <c r="H19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1" s="48">
        <f>tbl_raw_data[[#This Row],[Date Actioned]]-tbl_raw_data[[#This Row],[Date Tagged]]</f>
        <v>1.0613425925839692E-2</v>
      </c>
      <c r="J1921" s="50">
        <f>HOUR(tbl_raw_data[[#This Row],[time_taken]])*60+MINUTE(tbl_raw_data[[#This Row],[time_taken]])+SECOND(tbl_raw_data[[#This Row],[time_taken]])/60</f>
        <v>15.283333333333333</v>
      </c>
      <c r="K1921" s="54">
        <f>DATE(YEAR(tbl_raw_data[[#This Row],[Date Actioned]]), MONTH(tbl_raw_data[[#This Row],[Date Actioned]]), DAY(tbl_raw_data[[#This Row],[Date Actioned]]))</f>
        <v>45144</v>
      </c>
      <c r="L1921" s="55" t="str">
        <f>UPPER(TEXT(tbl_raw_data[[#This Row],[Updated_date]],"MMMM"))</f>
        <v>AUGUST</v>
      </c>
      <c r="M1921" s="55" t="str">
        <f>UPPER("Week "&amp;IF(ROUNDUP(DAY(tbl_raw_data[[#This Row],[Updated_date]])/7,0)=5,4,ROUNDUP(DAY(tbl_raw_data[[#This Row],[Updated_date]])/7,0)))</f>
        <v>WEEK 1</v>
      </c>
      <c r="N1921" s="57" t="str">
        <f>UPPER(VLOOKUP(tbl_raw_data[[#This Row],[Analyst]],[1]setting!$A$1:$B$15,2,0))</f>
        <v>SAM</v>
      </c>
      <c r="O1921" s="57" t="str">
        <f>UPPER(tbl_raw_data[[#This Row],[Outcome]])</f>
        <v>APPROVE</v>
      </c>
      <c r="P1921" s="57" t="str">
        <f>UPPER(tbl_raw_data[[#This Row],[Queue Name]])</f>
        <v>CONSUMER EXISTING</v>
      </c>
      <c r="Q1921" s="57" t="str">
        <f>IF(tbl_raw_data[[#This Row],[time_taken_in_mins]]&lt;=20,"SLA_MET","SLA_NOT_MET")</f>
        <v>SLA_MET</v>
      </c>
    </row>
    <row r="1922" spans="1:17" ht="15" customHeight="1" x14ac:dyDescent="0.25">
      <c r="A1922" s="11" t="s">
        <v>844</v>
      </c>
      <c r="B1922" s="12">
        <v>45144.710578703707</v>
      </c>
      <c r="C1922" s="13">
        <v>45144.714004629626</v>
      </c>
      <c r="D1922" s="14" t="s">
        <v>8</v>
      </c>
      <c r="E1922" s="14" t="s">
        <v>9</v>
      </c>
      <c r="F1922" s="14" t="s">
        <v>18</v>
      </c>
      <c r="G1922" s="111" t="s">
        <v>845</v>
      </c>
      <c r="H19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2" s="48">
        <f>tbl_raw_data[[#This Row],[Date Actioned]]-tbl_raw_data[[#This Row],[Date Tagged]]</f>
        <v>3.4259259191458113E-3</v>
      </c>
      <c r="J1922" s="50">
        <f>HOUR(tbl_raw_data[[#This Row],[time_taken]])*60+MINUTE(tbl_raw_data[[#This Row],[time_taken]])+SECOND(tbl_raw_data[[#This Row],[time_taken]])/60</f>
        <v>4.9333333333333336</v>
      </c>
      <c r="K1922" s="54">
        <f>DATE(YEAR(tbl_raw_data[[#This Row],[Date Actioned]]), MONTH(tbl_raw_data[[#This Row],[Date Actioned]]), DAY(tbl_raw_data[[#This Row],[Date Actioned]]))</f>
        <v>45144</v>
      </c>
      <c r="L1922" s="55" t="str">
        <f>UPPER(TEXT(tbl_raw_data[[#This Row],[Updated_date]],"MMMM"))</f>
        <v>AUGUST</v>
      </c>
      <c r="M1922" s="55" t="str">
        <f>UPPER("Week "&amp;IF(ROUNDUP(DAY(tbl_raw_data[[#This Row],[Updated_date]])/7,0)=5,4,ROUNDUP(DAY(tbl_raw_data[[#This Row],[Updated_date]])/7,0)))</f>
        <v>WEEK 1</v>
      </c>
      <c r="N1922" s="57" t="str">
        <f>UPPER(VLOOKUP(tbl_raw_data[[#This Row],[Analyst]],[1]setting!$A$1:$B$15,2,0))</f>
        <v>RAJ</v>
      </c>
      <c r="O1922" s="57" t="str">
        <f>UPPER(tbl_raw_data[[#This Row],[Outcome]])</f>
        <v>WITHDRAW</v>
      </c>
      <c r="P1922" s="57" t="str">
        <f>UPPER(tbl_raw_data[[#This Row],[Queue Name]])</f>
        <v>CONSUMER PRE BUREAU</v>
      </c>
      <c r="Q1922" s="57" t="str">
        <f>IF(tbl_raw_data[[#This Row],[time_taken_in_mins]]&lt;=20,"SLA_MET","SLA_NOT_MET")</f>
        <v>SLA_MET</v>
      </c>
    </row>
    <row r="1923" spans="1:17" ht="15" customHeight="1" x14ac:dyDescent="0.25">
      <c r="A1923" s="22" t="s">
        <v>2238</v>
      </c>
      <c r="B1923" s="6">
        <v>45144.710578703707</v>
      </c>
      <c r="C1923" s="7">
        <v>45144.71597222222</v>
      </c>
      <c r="D1923" s="8" t="s">
        <v>8</v>
      </c>
      <c r="E1923" s="8" t="s">
        <v>9</v>
      </c>
      <c r="F1923" s="8" t="s">
        <v>14</v>
      </c>
      <c r="G1923" s="110" t="s">
        <v>132</v>
      </c>
      <c r="H19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3" s="48">
        <f>tbl_raw_data[[#This Row],[Date Actioned]]-tbl_raw_data[[#This Row],[Date Tagged]]</f>
        <v>5.3935185133013874E-3</v>
      </c>
      <c r="J1923" s="50">
        <f>HOUR(tbl_raw_data[[#This Row],[time_taken]])*60+MINUTE(tbl_raw_data[[#This Row],[time_taken]])+SECOND(tbl_raw_data[[#This Row],[time_taken]])/60</f>
        <v>7.7666666666666666</v>
      </c>
      <c r="K1923" s="54">
        <f>DATE(YEAR(tbl_raw_data[[#This Row],[Date Actioned]]), MONTH(tbl_raw_data[[#This Row],[Date Actioned]]), DAY(tbl_raw_data[[#This Row],[Date Actioned]]))</f>
        <v>45144</v>
      </c>
      <c r="L1923" s="55" t="str">
        <f>UPPER(TEXT(tbl_raw_data[[#This Row],[Updated_date]],"MMMM"))</f>
        <v>AUGUST</v>
      </c>
      <c r="M1923" s="55" t="str">
        <f>UPPER("Week "&amp;IF(ROUNDUP(DAY(tbl_raw_data[[#This Row],[Updated_date]])/7,0)=5,4,ROUNDUP(DAY(tbl_raw_data[[#This Row],[Updated_date]])/7,0)))</f>
        <v>WEEK 1</v>
      </c>
      <c r="N1923" s="57" t="str">
        <f>UPPER(VLOOKUP(tbl_raw_data[[#This Row],[Analyst]],[1]setting!$A$1:$B$15,2,0))</f>
        <v>HARDIK</v>
      </c>
      <c r="O1923" s="57" t="str">
        <f>UPPER(tbl_raw_data[[#This Row],[Outcome]])</f>
        <v>WITHDRAW</v>
      </c>
      <c r="P1923" s="57" t="str">
        <f>UPPER(tbl_raw_data[[#This Row],[Queue Name]])</f>
        <v>CONSUMER PRE BUREAU</v>
      </c>
      <c r="Q1923" s="57" t="str">
        <f>IF(tbl_raw_data[[#This Row],[time_taken_in_mins]]&lt;=20,"SLA_MET","SLA_NOT_MET")</f>
        <v>SLA_MET</v>
      </c>
    </row>
    <row r="1924" spans="1:17" ht="15" customHeight="1" x14ac:dyDescent="0.25">
      <c r="A1924" s="11" t="s">
        <v>4698</v>
      </c>
      <c r="B1924" s="12">
        <v>45144.71193287037</v>
      </c>
      <c r="C1924" s="13">
        <v>45144.720821759256</v>
      </c>
      <c r="D1924" s="14" t="s">
        <v>13</v>
      </c>
      <c r="E1924" s="14" t="s">
        <v>28</v>
      </c>
      <c r="F1924" s="14" t="s">
        <v>254</v>
      </c>
      <c r="G1924" s="111" t="s">
        <v>29</v>
      </c>
      <c r="H19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4" s="48">
        <f>tbl_raw_data[[#This Row],[Date Actioned]]-tbl_raw_data[[#This Row],[Date Tagged]]</f>
        <v>8.8888888858491555E-3</v>
      </c>
      <c r="J1924" s="50">
        <f>HOUR(tbl_raw_data[[#This Row],[time_taken]])*60+MINUTE(tbl_raw_data[[#This Row],[time_taken]])+SECOND(tbl_raw_data[[#This Row],[time_taken]])/60</f>
        <v>12.8</v>
      </c>
      <c r="K1924" s="54">
        <f>DATE(YEAR(tbl_raw_data[[#This Row],[Date Actioned]]), MONTH(tbl_raw_data[[#This Row],[Date Actioned]]), DAY(tbl_raw_data[[#This Row],[Date Actioned]]))</f>
        <v>45144</v>
      </c>
      <c r="L1924" s="55" t="str">
        <f>UPPER(TEXT(tbl_raw_data[[#This Row],[Updated_date]],"MMMM"))</f>
        <v>AUGUST</v>
      </c>
      <c r="M1924" s="55" t="str">
        <f>UPPER("Week "&amp;IF(ROUNDUP(DAY(tbl_raw_data[[#This Row],[Updated_date]])/7,0)=5,4,ROUNDUP(DAY(tbl_raw_data[[#This Row],[Updated_date]])/7,0)))</f>
        <v>WEEK 1</v>
      </c>
      <c r="N1924" s="57" t="str">
        <f>UPPER(VLOOKUP(tbl_raw_data[[#This Row],[Analyst]],[1]setting!$A$1:$B$15,2,0))</f>
        <v>FARDIN</v>
      </c>
      <c r="O1924" s="57" t="str">
        <f>UPPER(tbl_raw_data[[#This Row],[Outcome]])</f>
        <v>APPROVE</v>
      </c>
      <c r="P1924" s="57" t="str">
        <f>UPPER(tbl_raw_data[[#This Row],[Queue Name]])</f>
        <v>CONSUMER EXISTING</v>
      </c>
      <c r="Q1924" s="57" t="str">
        <f>IF(tbl_raw_data[[#This Row],[time_taken_in_mins]]&lt;=20,"SLA_MET","SLA_NOT_MET")</f>
        <v>SLA_MET</v>
      </c>
    </row>
    <row r="1925" spans="1:17" ht="15" customHeight="1" x14ac:dyDescent="0.25">
      <c r="A1925" s="22" t="s">
        <v>5395</v>
      </c>
      <c r="B1925" s="6">
        <v>45144.712060185186</v>
      </c>
      <c r="C1925" s="7">
        <v>45144.722430555557</v>
      </c>
      <c r="D1925" s="8" t="s">
        <v>29</v>
      </c>
      <c r="E1925" s="10" t="s">
        <v>28</v>
      </c>
      <c r="F1925" s="8" t="s">
        <v>55</v>
      </c>
      <c r="G1925" s="109"/>
      <c r="H19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25" s="48">
        <f>tbl_raw_data[[#This Row],[Date Actioned]]-tbl_raw_data[[#This Row],[Date Tagged]]</f>
        <v>1.0370370371674653E-2</v>
      </c>
      <c r="J1925" s="50">
        <f>HOUR(tbl_raw_data[[#This Row],[time_taken]])*60+MINUTE(tbl_raw_data[[#This Row],[time_taken]])+SECOND(tbl_raw_data[[#This Row],[time_taken]])/60</f>
        <v>14.933333333333334</v>
      </c>
      <c r="K1925" s="54">
        <f>DATE(YEAR(tbl_raw_data[[#This Row],[Date Actioned]]), MONTH(tbl_raw_data[[#This Row],[Date Actioned]]), DAY(tbl_raw_data[[#This Row],[Date Actioned]]))</f>
        <v>45144</v>
      </c>
      <c r="L1925" s="55" t="str">
        <f>UPPER(TEXT(tbl_raw_data[[#This Row],[Updated_date]],"MMMM"))</f>
        <v>AUGUST</v>
      </c>
      <c r="M1925" s="55" t="str">
        <f>UPPER("Week "&amp;IF(ROUNDUP(DAY(tbl_raw_data[[#This Row],[Updated_date]])/7,0)=5,4,ROUNDUP(DAY(tbl_raw_data[[#This Row],[Updated_date]])/7,0)))</f>
        <v>WEEK 1</v>
      </c>
      <c r="N1925" s="57" t="str">
        <f>UPPER(VLOOKUP(tbl_raw_data[[#This Row],[Analyst]],[1]setting!$A$1:$B$15,2,0))</f>
        <v>CAMERON</v>
      </c>
      <c r="O1925" s="57" t="str">
        <f>UPPER(tbl_raw_data[[#This Row],[Outcome]])</f>
        <v>APPROVE</v>
      </c>
      <c r="P1925" s="57" t="str">
        <f>UPPER(tbl_raw_data[[#This Row],[Queue Name]])</f>
        <v>CONSUMER EXISTING</v>
      </c>
      <c r="Q1925" s="57" t="str">
        <f>IF(tbl_raw_data[[#This Row],[time_taken_in_mins]]&lt;=20,"SLA_MET","SLA_NOT_MET")</f>
        <v>SLA_MET</v>
      </c>
    </row>
    <row r="1926" spans="1:17" ht="15" customHeight="1" x14ac:dyDescent="0.25">
      <c r="A1926" s="5" t="s">
        <v>1869</v>
      </c>
      <c r="B1926" s="12">
        <v>45144.712812500002</v>
      </c>
      <c r="C1926" s="13">
        <v>45144.71770833333</v>
      </c>
      <c r="D1926" s="14" t="s">
        <v>13</v>
      </c>
      <c r="E1926" s="14" t="s">
        <v>28</v>
      </c>
      <c r="F1926" s="14" t="s">
        <v>18</v>
      </c>
      <c r="G1926" s="111" t="s">
        <v>53</v>
      </c>
      <c r="H19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6" s="48">
        <f>tbl_raw_data[[#This Row],[Date Actioned]]-tbl_raw_data[[#This Row],[Date Tagged]]</f>
        <v>4.8958333281916566E-3</v>
      </c>
      <c r="J1926" s="50">
        <f>HOUR(tbl_raw_data[[#This Row],[time_taken]])*60+MINUTE(tbl_raw_data[[#This Row],[time_taken]])+SECOND(tbl_raw_data[[#This Row],[time_taken]])/60</f>
        <v>7.05</v>
      </c>
      <c r="K1926" s="54">
        <f>DATE(YEAR(tbl_raw_data[[#This Row],[Date Actioned]]), MONTH(tbl_raw_data[[#This Row],[Date Actioned]]), DAY(tbl_raw_data[[#This Row],[Date Actioned]]))</f>
        <v>45144</v>
      </c>
      <c r="L1926" s="55" t="str">
        <f>UPPER(TEXT(tbl_raw_data[[#This Row],[Updated_date]],"MMMM"))</f>
        <v>AUGUST</v>
      </c>
      <c r="M1926" s="55" t="str">
        <f>UPPER("Week "&amp;IF(ROUNDUP(DAY(tbl_raw_data[[#This Row],[Updated_date]])/7,0)=5,4,ROUNDUP(DAY(tbl_raw_data[[#This Row],[Updated_date]])/7,0)))</f>
        <v>WEEK 1</v>
      </c>
      <c r="N1926" s="57" t="str">
        <f>UPPER(VLOOKUP(tbl_raw_data[[#This Row],[Analyst]],[1]setting!$A$1:$B$15,2,0))</f>
        <v>RAJ</v>
      </c>
      <c r="O1926" s="57" t="str">
        <f>UPPER(tbl_raw_data[[#This Row],[Outcome]])</f>
        <v>APPROVE</v>
      </c>
      <c r="P1926" s="57" t="str">
        <f>UPPER(tbl_raw_data[[#This Row],[Queue Name]])</f>
        <v>CONSUMER EXISTING</v>
      </c>
      <c r="Q1926" s="57" t="str">
        <f>IF(tbl_raw_data[[#This Row],[time_taken_in_mins]]&lt;=20,"SLA_MET","SLA_NOT_MET")</f>
        <v>SLA_MET</v>
      </c>
    </row>
    <row r="1927" spans="1:17" ht="15" customHeight="1" x14ac:dyDescent="0.25">
      <c r="A1927" s="5" t="s">
        <v>3115</v>
      </c>
      <c r="B1927" s="12">
        <v>45144.713680555556</v>
      </c>
      <c r="C1927" s="13">
        <v>45144.720231481479</v>
      </c>
      <c r="D1927" s="14" t="s">
        <v>8</v>
      </c>
      <c r="E1927" s="14" t="s">
        <v>9</v>
      </c>
      <c r="F1927" s="14" t="s">
        <v>109</v>
      </c>
      <c r="G1927" s="111" t="s">
        <v>1953</v>
      </c>
      <c r="H19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27" s="48">
        <f>tbl_raw_data[[#This Row],[Date Actioned]]-tbl_raw_data[[#This Row],[Date Tagged]]</f>
        <v>6.5509259220561944E-3</v>
      </c>
      <c r="J1927" s="50">
        <f>HOUR(tbl_raw_data[[#This Row],[time_taken]])*60+MINUTE(tbl_raw_data[[#This Row],[time_taken]])+SECOND(tbl_raw_data[[#This Row],[time_taken]])/60</f>
        <v>9.4333333333333336</v>
      </c>
      <c r="K1927" s="54">
        <f>DATE(YEAR(tbl_raw_data[[#This Row],[Date Actioned]]), MONTH(tbl_raw_data[[#This Row],[Date Actioned]]), DAY(tbl_raw_data[[#This Row],[Date Actioned]]))</f>
        <v>45144</v>
      </c>
      <c r="L1927" s="55" t="str">
        <f>UPPER(TEXT(tbl_raw_data[[#This Row],[Updated_date]],"MMMM"))</f>
        <v>AUGUST</v>
      </c>
      <c r="M1927" s="55" t="str">
        <f>UPPER("Week "&amp;IF(ROUNDUP(DAY(tbl_raw_data[[#This Row],[Updated_date]])/7,0)=5,4,ROUNDUP(DAY(tbl_raw_data[[#This Row],[Updated_date]])/7,0)))</f>
        <v>WEEK 1</v>
      </c>
      <c r="N1927" s="57" t="str">
        <f>UPPER(VLOOKUP(tbl_raw_data[[#This Row],[Analyst]],[1]setting!$A$1:$B$15,2,0))</f>
        <v>NAVED</v>
      </c>
      <c r="O1927" s="57" t="str">
        <f>UPPER(tbl_raw_data[[#This Row],[Outcome]])</f>
        <v>WITHDRAW</v>
      </c>
      <c r="P1927" s="57" t="str">
        <f>UPPER(tbl_raw_data[[#This Row],[Queue Name]])</f>
        <v>CONSUMER PRE BUREAU</v>
      </c>
      <c r="Q1927" s="57" t="str">
        <f>IF(tbl_raw_data[[#This Row],[time_taken_in_mins]]&lt;=20,"SLA_MET","SLA_NOT_MET")</f>
        <v>SLA_MET</v>
      </c>
    </row>
    <row r="1928" spans="1:17" ht="15" customHeight="1" x14ac:dyDescent="0.25">
      <c r="A1928" s="11" t="s">
        <v>2822</v>
      </c>
      <c r="B1928" s="6">
        <v>45144.714097222219</v>
      </c>
      <c r="C1928" s="7">
        <v>45144.720196759263</v>
      </c>
      <c r="D1928" s="8" t="s">
        <v>13</v>
      </c>
      <c r="E1928" s="8" t="s">
        <v>9</v>
      </c>
      <c r="F1928" s="8" t="s">
        <v>14</v>
      </c>
      <c r="G1928" s="110" t="s">
        <v>21</v>
      </c>
      <c r="H19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8" s="48">
        <f>tbl_raw_data[[#This Row],[Date Actioned]]-tbl_raw_data[[#This Row],[Date Tagged]]</f>
        <v>6.0995370440650731E-3</v>
      </c>
      <c r="J1928" s="50">
        <f>HOUR(tbl_raw_data[[#This Row],[time_taken]])*60+MINUTE(tbl_raw_data[[#This Row],[time_taken]])+SECOND(tbl_raw_data[[#This Row],[time_taken]])/60</f>
        <v>8.7833333333333332</v>
      </c>
      <c r="K1928" s="54">
        <f>DATE(YEAR(tbl_raw_data[[#This Row],[Date Actioned]]), MONTH(tbl_raw_data[[#This Row],[Date Actioned]]), DAY(tbl_raw_data[[#This Row],[Date Actioned]]))</f>
        <v>45144</v>
      </c>
      <c r="L1928" s="55" t="str">
        <f>UPPER(TEXT(tbl_raw_data[[#This Row],[Updated_date]],"MMMM"))</f>
        <v>AUGUST</v>
      </c>
      <c r="M1928" s="55" t="str">
        <f>UPPER("Week "&amp;IF(ROUNDUP(DAY(tbl_raw_data[[#This Row],[Updated_date]])/7,0)=5,4,ROUNDUP(DAY(tbl_raw_data[[#This Row],[Updated_date]])/7,0)))</f>
        <v>WEEK 1</v>
      </c>
      <c r="N1928" s="57" t="str">
        <f>UPPER(VLOOKUP(tbl_raw_data[[#This Row],[Analyst]],[1]setting!$A$1:$B$15,2,0))</f>
        <v>HARDIK</v>
      </c>
      <c r="O1928" s="57" t="str">
        <f>UPPER(tbl_raw_data[[#This Row],[Outcome]])</f>
        <v>APPROVE</v>
      </c>
      <c r="P1928" s="57" t="str">
        <f>UPPER(tbl_raw_data[[#This Row],[Queue Name]])</f>
        <v>CONSUMER PRE BUREAU</v>
      </c>
      <c r="Q1928" s="57" t="str">
        <f>IF(tbl_raw_data[[#This Row],[time_taken_in_mins]]&lt;=20,"SLA_MET","SLA_NOT_MET")</f>
        <v>SLA_MET</v>
      </c>
    </row>
    <row r="1929" spans="1:17" ht="15" customHeight="1" x14ac:dyDescent="0.25">
      <c r="A1929" s="22" t="s">
        <v>529</v>
      </c>
      <c r="B1929" s="6">
        <v>45144.71634259259</v>
      </c>
      <c r="C1929" s="7">
        <v>45144.719189814816</v>
      </c>
      <c r="D1929" s="8" t="s">
        <v>46</v>
      </c>
      <c r="E1929" s="8" t="s">
        <v>28</v>
      </c>
      <c r="F1929" s="8" t="s">
        <v>86</v>
      </c>
      <c r="G1929" s="110" t="s">
        <v>151</v>
      </c>
      <c r="H19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29" s="48">
        <f>tbl_raw_data[[#This Row],[Date Actioned]]-tbl_raw_data[[#This Row],[Date Tagged]]</f>
        <v>2.8472222256823443E-3</v>
      </c>
      <c r="J1929" s="50">
        <f>HOUR(tbl_raw_data[[#This Row],[time_taken]])*60+MINUTE(tbl_raw_data[[#This Row],[time_taken]])+SECOND(tbl_raw_data[[#This Row],[time_taken]])/60</f>
        <v>4.0999999999999996</v>
      </c>
      <c r="K1929" s="54">
        <f>DATE(YEAR(tbl_raw_data[[#This Row],[Date Actioned]]), MONTH(tbl_raw_data[[#This Row],[Date Actioned]]), DAY(tbl_raw_data[[#This Row],[Date Actioned]]))</f>
        <v>45144</v>
      </c>
      <c r="L1929" s="55" t="str">
        <f>UPPER(TEXT(tbl_raw_data[[#This Row],[Updated_date]],"MMMM"))</f>
        <v>AUGUST</v>
      </c>
      <c r="M1929" s="55" t="str">
        <f>UPPER("Week "&amp;IF(ROUNDUP(DAY(tbl_raw_data[[#This Row],[Updated_date]])/7,0)=5,4,ROUNDUP(DAY(tbl_raw_data[[#This Row],[Updated_date]])/7,0)))</f>
        <v>WEEK 1</v>
      </c>
      <c r="N1929" s="57" t="str">
        <f>UPPER(VLOOKUP(tbl_raw_data[[#This Row],[Analyst]],[1]setting!$A$1:$B$15,2,0))</f>
        <v>ASIF</v>
      </c>
      <c r="O1929" s="57" t="str">
        <f>UPPER(tbl_raw_data[[#This Row],[Outcome]])</f>
        <v>DECLINE</v>
      </c>
      <c r="P1929" s="57" t="str">
        <f>UPPER(tbl_raw_data[[#This Row],[Queue Name]])</f>
        <v>CONSUMER EXISTING</v>
      </c>
      <c r="Q1929" s="57" t="str">
        <f>IF(tbl_raw_data[[#This Row],[time_taken_in_mins]]&lt;=20,"SLA_MET","SLA_NOT_MET")</f>
        <v>SLA_MET</v>
      </c>
    </row>
    <row r="1930" spans="1:17" ht="15" customHeight="1" x14ac:dyDescent="0.25">
      <c r="A1930" s="22" t="s">
        <v>2604</v>
      </c>
      <c r="B1930" s="12">
        <v>45144.716782407406</v>
      </c>
      <c r="C1930" s="13">
        <v>45144.722592592596</v>
      </c>
      <c r="D1930" s="14" t="s">
        <v>13</v>
      </c>
      <c r="E1930" s="14" t="s">
        <v>9</v>
      </c>
      <c r="F1930" s="14" t="s">
        <v>455</v>
      </c>
      <c r="G1930" s="111" t="s">
        <v>29</v>
      </c>
      <c r="H19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0" s="48">
        <f>tbl_raw_data[[#This Row],[Date Actioned]]-tbl_raw_data[[#This Row],[Date Tagged]]</f>
        <v>5.810185190057382E-3</v>
      </c>
      <c r="J1930" s="50">
        <f>HOUR(tbl_raw_data[[#This Row],[time_taken]])*60+MINUTE(tbl_raw_data[[#This Row],[time_taken]])+SECOND(tbl_raw_data[[#This Row],[time_taken]])/60</f>
        <v>8.3666666666666671</v>
      </c>
      <c r="K1930" s="54">
        <f>DATE(YEAR(tbl_raw_data[[#This Row],[Date Actioned]]), MONTH(tbl_raw_data[[#This Row],[Date Actioned]]), DAY(tbl_raw_data[[#This Row],[Date Actioned]]))</f>
        <v>45144</v>
      </c>
      <c r="L1930" s="55" t="str">
        <f>UPPER(TEXT(tbl_raw_data[[#This Row],[Updated_date]],"MMMM"))</f>
        <v>AUGUST</v>
      </c>
      <c r="M1930" s="55" t="str">
        <f>UPPER("Week "&amp;IF(ROUNDUP(DAY(tbl_raw_data[[#This Row],[Updated_date]])/7,0)=5,4,ROUNDUP(DAY(tbl_raw_data[[#This Row],[Updated_date]])/7,0)))</f>
        <v>WEEK 1</v>
      </c>
      <c r="N1930" s="57" t="str">
        <f>UPPER(VLOOKUP(tbl_raw_data[[#This Row],[Analyst]],[1]setting!$A$1:$B$15,2,0))</f>
        <v>ROHAN</v>
      </c>
      <c r="O1930" s="57" t="str">
        <f>UPPER(tbl_raw_data[[#This Row],[Outcome]])</f>
        <v>APPROVE</v>
      </c>
      <c r="P1930" s="57" t="str">
        <f>UPPER(tbl_raw_data[[#This Row],[Queue Name]])</f>
        <v>CONSUMER PRE BUREAU</v>
      </c>
      <c r="Q1930" s="57" t="str">
        <f>IF(tbl_raw_data[[#This Row],[time_taken_in_mins]]&lt;=20,"SLA_MET","SLA_NOT_MET")</f>
        <v>SLA_MET</v>
      </c>
    </row>
    <row r="1931" spans="1:17" ht="15" customHeight="1" x14ac:dyDescent="0.25">
      <c r="A1931" s="5" t="s">
        <v>217</v>
      </c>
      <c r="B1931" s="6">
        <v>45144.71769675926</v>
      </c>
      <c r="C1931" s="7">
        <v>45144.719675925924</v>
      </c>
      <c r="D1931" s="8" t="s">
        <v>13</v>
      </c>
      <c r="E1931" s="8" t="s">
        <v>9</v>
      </c>
      <c r="F1931" s="8" t="s">
        <v>18</v>
      </c>
      <c r="G1931" s="110" t="s">
        <v>21</v>
      </c>
      <c r="H19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1" s="48">
        <f>tbl_raw_data[[#This Row],[Date Actioned]]-tbl_raw_data[[#This Row],[Date Tagged]]</f>
        <v>1.9791666636592709E-3</v>
      </c>
      <c r="J1931" s="50">
        <f>HOUR(tbl_raw_data[[#This Row],[time_taken]])*60+MINUTE(tbl_raw_data[[#This Row],[time_taken]])+SECOND(tbl_raw_data[[#This Row],[time_taken]])/60</f>
        <v>2.85</v>
      </c>
      <c r="K1931" s="54">
        <f>DATE(YEAR(tbl_raw_data[[#This Row],[Date Actioned]]), MONTH(tbl_raw_data[[#This Row],[Date Actioned]]), DAY(tbl_raw_data[[#This Row],[Date Actioned]]))</f>
        <v>45144</v>
      </c>
      <c r="L1931" s="55" t="str">
        <f>UPPER(TEXT(tbl_raw_data[[#This Row],[Updated_date]],"MMMM"))</f>
        <v>AUGUST</v>
      </c>
      <c r="M1931" s="55" t="str">
        <f>UPPER("Week "&amp;IF(ROUNDUP(DAY(tbl_raw_data[[#This Row],[Updated_date]])/7,0)=5,4,ROUNDUP(DAY(tbl_raw_data[[#This Row],[Updated_date]])/7,0)))</f>
        <v>WEEK 1</v>
      </c>
      <c r="N1931" s="57" t="str">
        <f>UPPER(VLOOKUP(tbl_raw_data[[#This Row],[Analyst]],[1]setting!$A$1:$B$15,2,0))</f>
        <v>RAJ</v>
      </c>
      <c r="O1931" s="57" t="str">
        <f>UPPER(tbl_raw_data[[#This Row],[Outcome]])</f>
        <v>APPROVE</v>
      </c>
      <c r="P1931" s="57" t="str">
        <f>UPPER(tbl_raw_data[[#This Row],[Queue Name]])</f>
        <v>CONSUMER PRE BUREAU</v>
      </c>
      <c r="Q1931" s="57" t="str">
        <f>IF(tbl_raw_data[[#This Row],[time_taken_in_mins]]&lt;=20,"SLA_MET","SLA_NOT_MET")</f>
        <v>SLA_MET</v>
      </c>
    </row>
    <row r="1932" spans="1:17" ht="15" customHeight="1" x14ac:dyDescent="0.25">
      <c r="A1932" s="11" t="s">
        <v>1512</v>
      </c>
      <c r="B1932" s="12">
        <v>45144.71769675926</v>
      </c>
      <c r="C1932" s="13">
        <v>45144.72216435185</v>
      </c>
      <c r="D1932" s="14" t="s">
        <v>13</v>
      </c>
      <c r="E1932" s="14" t="s">
        <v>41</v>
      </c>
      <c r="F1932" s="14" t="s">
        <v>10</v>
      </c>
      <c r="G1932" s="111" t="s">
        <v>29</v>
      </c>
      <c r="H19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2" s="48">
        <f>tbl_raw_data[[#This Row],[Date Actioned]]-tbl_raw_data[[#This Row],[Date Tagged]]</f>
        <v>4.4675925892079249E-3</v>
      </c>
      <c r="J1932" s="50">
        <f>HOUR(tbl_raw_data[[#This Row],[time_taken]])*60+MINUTE(tbl_raw_data[[#This Row],[time_taken]])+SECOND(tbl_raw_data[[#This Row],[time_taken]])/60</f>
        <v>6.4333333333333336</v>
      </c>
      <c r="K1932" s="54">
        <f>DATE(YEAR(tbl_raw_data[[#This Row],[Date Actioned]]), MONTH(tbl_raw_data[[#This Row],[Date Actioned]]), DAY(tbl_raw_data[[#This Row],[Date Actioned]]))</f>
        <v>45144</v>
      </c>
      <c r="L1932" s="55" t="str">
        <f>UPPER(TEXT(tbl_raw_data[[#This Row],[Updated_date]],"MMMM"))</f>
        <v>AUGUST</v>
      </c>
      <c r="M1932" s="55" t="str">
        <f>UPPER("Week "&amp;IF(ROUNDUP(DAY(tbl_raw_data[[#This Row],[Updated_date]])/7,0)=5,4,ROUNDUP(DAY(tbl_raw_data[[#This Row],[Updated_date]])/7,0)))</f>
        <v>WEEK 1</v>
      </c>
      <c r="N1932" s="57" t="str">
        <f>UPPER(VLOOKUP(tbl_raw_data[[#This Row],[Analyst]],[1]setting!$A$1:$B$15,2,0))</f>
        <v>SAM</v>
      </c>
      <c r="O1932" s="57" t="str">
        <f>UPPER(tbl_raw_data[[#This Row],[Outcome]])</f>
        <v>APPROVE</v>
      </c>
      <c r="P1932" s="57" t="str">
        <f>UPPER(tbl_raw_data[[#This Row],[Queue Name]])</f>
        <v>CONSUMER POST BUREAU</v>
      </c>
      <c r="Q1932" s="57" t="str">
        <f>IF(tbl_raw_data[[#This Row],[time_taken_in_mins]]&lt;=20,"SLA_MET","SLA_NOT_MET")</f>
        <v>SLA_MET</v>
      </c>
    </row>
    <row r="1933" spans="1:17" ht="15" customHeight="1" x14ac:dyDescent="0.25">
      <c r="A1933" s="11" t="s">
        <v>657</v>
      </c>
      <c r="B1933" s="6">
        <v>45144.71947916667</v>
      </c>
      <c r="C1933" s="7">
        <v>45144.722592592596</v>
      </c>
      <c r="D1933" s="8" t="s">
        <v>8</v>
      </c>
      <c r="E1933" s="8" t="s">
        <v>9</v>
      </c>
      <c r="F1933" s="8" t="s">
        <v>86</v>
      </c>
      <c r="G1933" s="110" t="s">
        <v>11</v>
      </c>
      <c r="H19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33" s="48">
        <f>tbl_raw_data[[#This Row],[Date Actioned]]-tbl_raw_data[[#This Row],[Date Tagged]]</f>
        <v>3.1134259261307307E-3</v>
      </c>
      <c r="J1933" s="50">
        <f>HOUR(tbl_raw_data[[#This Row],[time_taken]])*60+MINUTE(tbl_raw_data[[#This Row],[time_taken]])+SECOND(tbl_raw_data[[#This Row],[time_taken]])/60</f>
        <v>4.4833333333333334</v>
      </c>
      <c r="K1933" s="54">
        <f>DATE(YEAR(tbl_raw_data[[#This Row],[Date Actioned]]), MONTH(tbl_raw_data[[#This Row],[Date Actioned]]), DAY(tbl_raw_data[[#This Row],[Date Actioned]]))</f>
        <v>45144</v>
      </c>
      <c r="L1933" s="55" t="str">
        <f>UPPER(TEXT(tbl_raw_data[[#This Row],[Updated_date]],"MMMM"))</f>
        <v>AUGUST</v>
      </c>
      <c r="M1933" s="55" t="str">
        <f>UPPER("Week "&amp;IF(ROUNDUP(DAY(tbl_raw_data[[#This Row],[Updated_date]])/7,0)=5,4,ROUNDUP(DAY(tbl_raw_data[[#This Row],[Updated_date]])/7,0)))</f>
        <v>WEEK 1</v>
      </c>
      <c r="N1933" s="57" t="str">
        <f>UPPER(VLOOKUP(tbl_raw_data[[#This Row],[Analyst]],[1]setting!$A$1:$B$15,2,0))</f>
        <v>ASIF</v>
      </c>
      <c r="O1933" s="57" t="str">
        <f>UPPER(tbl_raw_data[[#This Row],[Outcome]])</f>
        <v>WITHDRAW</v>
      </c>
      <c r="P1933" s="57" t="str">
        <f>UPPER(tbl_raw_data[[#This Row],[Queue Name]])</f>
        <v>CONSUMER PRE BUREAU</v>
      </c>
      <c r="Q1933" s="57" t="str">
        <f>IF(tbl_raw_data[[#This Row],[time_taken_in_mins]]&lt;=20,"SLA_MET","SLA_NOT_MET")</f>
        <v>SLA_MET</v>
      </c>
    </row>
    <row r="1934" spans="1:17" ht="15" customHeight="1" x14ac:dyDescent="0.25">
      <c r="A1934" s="22" t="s">
        <v>781</v>
      </c>
      <c r="B1934" s="6">
        <v>45144.721678240741</v>
      </c>
      <c r="C1934" s="7">
        <v>45144.724988425929</v>
      </c>
      <c r="D1934" s="8" t="s">
        <v>13</v>
      </c>
      <c r="E1934" s="8" t="s">
        <v>28</v>
      </c>
      <c r="F1934" s="8" t="s">
        <v>14</v>
      </c>
      <c r="G1934" s="110" t="s">
        <v>29</v>
      </c>
      <c r="H19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4" s="48">
        <f>tbl_raw_data[[#This Row],[Date Actioned]]-tbl_raw_data[[#This Row],[Date Tagged]]</f>
        <v>3.3101851877290756E-3</v>
      </c>
      <c r="J1934" s="50">
        <f>HOUR(tbl_raw_data[[#This Row],[time_taken]])*60+MINUTE(tbl_raw_data[[#This Row],[time_taken]])+SECOND(tbl_raw_data[[#This Row],[time_taken]])/60</f>
        <v>4.7666666666666666</v>
      </c>
      <c r="K1934" s="54">
        <f>DATE(YEAR(tbl_raw_data[[#This Row],[Date Actioned]]), MONTH(tbl_raw_data[[#This Row],[Date Actioned]]), DAY(tbl_raw_data[[#This Row],[Date Actioned]]))</f>
        <v>45144</v>
      </c>
      <c r="L1934" s="55" t="str">
        <f>UPPER(TEXT(tbl_raw_data[[#This Row],[Updated_date]],"MMMM"))</f>
        <v>AUGUST</v>
      </c>
      <c r="M1934" s="55" t="str">
        <f>UPPER("Week "&amp;IF(ROUNDUP(DAY(tbl_raw_data[[#This Row],[Updated_date]])/7,0)=5,4,ROUNDUP(DAY(tbl_raw_data[[#This Row],[Updated_date]])/7,0)))</f>
        <v>WEEK 1</v>
      </c>
      <c r="N1934" s="57" t="str">
        <f>UPPER(VLOOKUP(tbl_raw_data[[#This Row],[Analyst]],[1]setting!$A$1:$B$15,2,0))</f>
        <v>HARDIK</v>
      </c>
      <c r="O1934" s="57" t="str">
        <f>UPPER(tbl_raw_data[[#This Row],[Outcome]])</f>
        <v>APPROVE</v>
      </c>
      <c r="P1934" s="57" t="str">
        <f>UPPER(tbl_raw_data[[#This Row],[Queue Name]])</f>
        <v>CONSUMER EXISTING</v>
      </c>
      <c r="Q1934" s="57" t="str">
        <f>IF(tbl_raw_data[[#This Row],[time_taken_in_mins]]&lt;=20,"SLA_MET","SLA_NOT_MET")</f>
        <v>SLA_MET</v>
      </c>
    </row>
    <row r="1935" spans="1:17" ht="15" customHeight="1" x14ac:dyDescent="0.25">
      <c r="A1935" s="22" t="s">
        <v>4587</v>
      </c>
      <c r="B1935" s="12">
        <v>45144.72252314815</v>
      </c>
      <c r="C1935" s="13">
        <v>45144.731238425928</v>
      </c>
      <c r="D1935" s="14" t="s">
        <v>8</v>
      </c>
      <c r="E1935" s="14" t="s">
        <v>41</v>
      </c>
      <c r="F1935" s="14" t="s">
        <v>86</v>
      </c>
      <c r="G1935" s="111" t="s">
        <v>4588</v>
      </c>
      <c r="H19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1935" s="48">
        <f>tbl_raw_data[[#This Row],[Date Actioned]]-tbl_raw_data[[#This Row],[Date Tagged]]</f>
        <v>8.7152777778101154E-3</v>
      </c>
      <c r="J1935" s="50">
        <f>HOUR(tbl_raw_data[[#This Row],[time_taken]])*60+MINUTE(tbl_raw_data[[#This Row],[time_taken]])+SECOND(tbl_raw_data[[#This Row],[time_taken]])/60</f>
        <v>12.55</v>
      </c>
      <c r="K1935" s="54">
        <f>DATE(YEAR(tbl_raw_data[[#This Row],[Date Actioned]]), MONTH(tbl_raw_data[[#This Row],[Date Actioned]]), DAY(tbl_raw_data[[#This Row],[Date Actioned]]))</f>
        <v>45144</v>
      </c>
      <c r="L1935" s="55" t="str">
        <f>UPPER(TEXT(tbl_raw_data[[#This Row],[Updated_date]],"MMMM"))</f>
        <v>AUGUST</v>
      </c>
      <c r="M1935" s="55" t="str">
        <f>UPPER("Week "&amp;IF(ROUNDUP(DAY(tbl_raw_data[[#This Row],[Updated_date]])/7,0)=5,4,ROUNDUP(DAY(tbl_raw_data[[#This Row],[Updated_date]])/7,0)))</f>
        <v>WEEK 1</v>
      </c>
      <c r="N1935" s="57" t="str">
        <f>UPPER(VLOOKUP(tbl_raw_data[[#This Row],[Analyst]],[1]setting!$A$1:$B$15,2,0))</f>
        <v>ASIF</v>
      </c>
      <c r="O1935" s="57" t="str">
        <f>UPPER(tbl_raw_data[[#This Row],[Outcome]])</f>
        <v>WITHDRAW</v>
      </c>
      <c r="P1935" s="57" t="str">
        <f>UPPER(tbl_raw_data[[#This Row],[Queue Name]])</f>
        <v>CONSUMER POST BUREAU</v>
      </c>
      <c r="Q1935" s="57" t="str">
        <f>IF(tbl_raw_data[[#This Row],[time_taken_in_mins]]&lt;=20,"SLA_MET","SLA_NOT_MET")</f>
        <v>SLA_MET</v>
      </c>
    </row>
    <row r="1936" spans="1:17" ht="15" customHeight="1" x14ac:dyDescent="0.25">
      <c r="A1936" s="5" t="s">
        <v>1814</v>
      </c>
      <c r="B1936" s="12">
        <v>45144.725069444445</v>
      </c>
      <c r="C1936" s="13">
        <v>45144.729884259257</v>
      </c>
      <c r="D1936" s="14" t="s">
        <v>13</v>
      </c>
      <c r="E1936" s="14" t="s">
        <v>9</v>
      </c>
      <c r="F1936" s="14" t="s">
        <v>10</v>
      </c>
      <c r="G1936" s="111" t="s">
        <v>1690</v>
      </c>
      <c r="H19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6" s="48">
        <f>tbl_raw_data[[#This Row],[Date Actioned]]-tbl_raw_data[[#This Row],[Date Tagged]]</f>
        <v>4.8148148125619628E-3</v>
      </c>
      <c r="J1936" s="50">
        <f>HOUR(tbl_raw_data[[#This Row],[time_taken]])*60+MINUTE(tbl_raw_data[[#This Row],[time_taken]])+SECOND(tbl_raw_data[[#This Row],[time_taken]])/60</f>
        <v>6.9333333333333336</v>
      </c>
      <c r="K1936" s="54">
        <f>DATE(YEAR(tbl_raw_data[[#This Row],[Date Actioned]]), MONTH(tbl_raw_data[[#This Row],[Date Actioned]]), DAY(tbl_raw_data[[#This Row],[Date Actioned]]))</f>
        <v>45144</v>
      </c>
      <c r="L1936" s="55" t="str">
        <f>UPPER(TEXT(tbl_raw_data[[#This Row],[Updated_date]],"MMMM"))</f>
        <v>AUGUST</v>
      </c>
      <c r="M1936" s="55" t="str">
        <f>UPPER("Week "&amp;IF(ROUNDUP(DAY(tbl_raw_data[[#This Row],[Updated_date]])/7,0)=5,4,ROUNDUP(DAY(tbl_raw_data[[#This Row],[Updated_date]])/7,0)))</f>
        <v>WEEK 1</v>
      </c>
      <c r="N1936" s="57" t="str">
        <f>UPPER(VLOOKUP(tbl_raw_data[[#This Row],[Analyst]],[1]setting!$A$1:$B$15,2,0))</f>
        <v>SAM</v>
      </c>
      <c r="O1936" s="57" t="str">
        <f>UPPER(tbl_raw_data[[#This Row],[Outcome]])</f>
        <v>APPROVE</v>
      </c>
      <c r="P1936" s="57" t="str">
        <f>UPPER(tbl_raw_data[[#This Row],[Queue Name]])</f>
        <v>CONSUMER PRE BUREAU</v>
      </c>
      <c r="Q1936" s="57" t="str">
        <f>IF(tbl_raw_data[[#This Row],[time_taken_in_mins]]&lt;=20,"SLA_MET","SLA_NOT_MET")</f>
        <v>SLA_MET</v>
      </c>
    </row>
    <row r="1937" spans="1:17" ht="15" customHeight="1" x14ac:dyDescent="0.25">
      <c r="A1937" s="11" t="s">
        <v>3187</v>
      </c>
      <c r="B1937" s="6">
        <v>45144.725081018521</v>
      </c>
      <c r="C1937" s="7">
        <v>45144.731724537036</v>
      </c>
      <c r="D1937" s="8" t="s">
        <v>13</v>
      </c>
      <c r="E1937" s="8" t="s">
        <v>9</v>
      </c>
      <c r="F1937" s="8" t="s">
        <v>109</v>
      </c>
      <c r="G1937" s="110" t="s">
        <v>21</v>
      </c>
      <c r="H19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37" s="48">
        <f>tbl_raw_data[[#This Row],[Date Actioned]]-tbl_raw_data[[#This Row],[Date Tagged]]</f>
        <v>6.6435185144655406E-3</v>
      </c>
      <c r="J1937" s="50">
        <f>HOUR(tbl_raw_data[[#This Row],[time_taken]])*60+MINUTE(tbl_raw_data[[#This Row],[time_taken]])+SECOND(tbl_raw_data[[#This Row],[time_taken]])/60</f>
        <v>9.5666666666666664</v>
      </c>
      <c r="K1937" s="54">
        <f>DATE(YEAR(tbl_raw_data[[#This Row],[Date Actioned]]), MONTH(tbl_raw_data[[#This Row],[Date Actioned]]), DAY(tbl_raw_data[[#This Row],[Date Actioned]]))</f>
        <v>45144</v>
      </c>
      <c r="L1937" s="55" t="str">
        <f>UPPER(TEXT(tbl_raw_data[[#This Row],[Updated_date]],"MMMM"))</f>
        <v>AUGUST</v>
      </c>
      <c r="M1937" s="55" t="str">
        <f>UPPER("Week "&amp;IF(ROUNDUP(DAY(tbl_raw_data[[#This Row],[Updated_date]])/7,0)=5,4,ROUNDUP(DAY(tbl_raw_data[[#This Row],[Updated_date]])/7,0)))</f>
        <v>WEEK 1</v>
      </c>
      <c r="N1937" s="57" t="str">
        <f>UPPER(VLOOKUP(tbl_raw_data[[#This Row],[Analyst]],[1]setting!$A$1:$B$15,2,0))</f>
        <v>NAVED</v>
      </c>
      <c r="O1937" s="57" t="str">
        <f>UPPER(tbl_raw_data[[#This Row],[Outcome]])</f>
        <v>APPROVE</v>
      </c>
      <c r="P1937" s="57" t="str">
        <f>UPPER(tbl_raw_data[[#This Row],[Queue Name]])</f>
        <v>CONSUMER PRE BUREAU</v>
      </c>
      <c r="Q1937" s="57" t="str">
        <f>IF(tbl_raw_data[[#This Row],[time_taken_in_mins]]&lt;=20,"SLA_MET","SLA_NOT_MET")</f>
        <v>SLA_MET</v>
      </c>
    </row>
    <row r="1938" spans="1:17" ht="15" customHeight="1" x14ac:dyDescent="0.25">
      <c r="A1938" s="5" t="s">
        <v>99</v>
      </c>
      <c r="B1938" s="6">
        <v>45144.727199074077</v>
      </c>
      <c r="C1938" s="7">
        <v>45144.72865740741</v>
      </c>
      <c r="D1938" s="8" t="s">
        <v>8</v>
      </c>
      <c r="E1938" s="8" t="s">
        <v>9</v>
      </c>
      <c r="F1938" s="8" t="s">
        <v>14</v>
      </c>
      <c r="G1938" s="110" t="s">
        <v>100</v>
      </c>
      <c r="H19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38" s="48">
        <f>tbl_raw_data[[#This Row],[Date Actioned]]-tbl_raw_data[[#This Row],[Date Tagged]]</f>
        <v>1.4583333322661929E-3</v>
      </c>
      <c r="J1938" s="50">
        <f>HOUR(tbl_raw_data[[#This Row],[time_taken]])*60+MINUTE(tbl_raw_data[[#This Row],[time_taken]])+SECOND(tbl_raw_data[[#This Row],[time_taken]])/60</f>
        <v>2.1</v>
      </c>
      <c r="K1938" s="54">
        <f>DATE(YEAR(tbl_raw_data[[#This Row],[Date Actioned]]), MONTH(tbl_raw_data[[#This Row],[Date Actioned]]), DAY(tbl_raw_data[[#This Row],[Date Actioned]]))</f>
        <v>45144</v>
      </c>
      <c r="L1938" s="55" t="str">
        <f>UPPER(TEXT(tbl_raw_data[[#This Row],[Updated_date]],"MMMM"))</f>
        <v>AUGUST</v>
      </c>
      <c r="M1938" s="55" t="str">
        <f>UPPER("Week "&amp;IF(ROUNDUP(DAY(tbl_raw_data[[#This Row],[Updated_date]])/7,0)=5,4,ROUNDUP(DAY(tbl_raw_data[[#This Row],[Updated_date]])/7,0)))</f>
        <v>WEEK 1</v>
      </c>
      <c r="N1938" s="57" t="str">
        <f>UPPER(VLOOKUP(tbl_raw_data[[#This Row],[Analyst]],[1]setting!$A$1:$B$15,2,0))</f>
        <v>HARDIK</v>
      </c>
      <c r="O1938" s="57" t="str">
        <f>UPPER(tbl_raw_data[[#This Row],[Outcome]])</f>
        <v>WITHDRAW</v>
      </c>
      <c r="P1938" s="57" t="str">
        <f>UPPER(tbl_raw_data[[#This Row],[Queue Name]])</f>
        <v>CONSUMER PRE BUREAU</v>
      </c>
      <c r="Q1938" s="57" t="str">
        <f>IF(tbl_raw_data[[#This Row],[time_taken_in_mins]]&lt;=20,"SLA_MET","SLA_NOT_MET")</f>
        <v>SLA_MET</v>
      </c>
    </row>
    <row r="1939" spans="1:17" ht="15" customHeight="1" x14ac:dyDescent="0.25">
      <c r="A1939" s="11" t="s">
        <v>3173</v>
      </c>
      <c r="B1939" s="12">
        <v>45144.727638888886</v>
      </c>
      <c r="C1939" s="13">
        <v>45144.734259259261</v>
      </c>
      <c r="D1939" s="14" t="s">
        <v>8</v>
      </c>
      <c r="E1939" s="14" t="s">
        <v>9</v>
      </c>
      <c r="F1939" s="14" t="s">
        <v>455</v>
      </c>
      <c r="G1939" s="111" t="s">
        <v>3174</v>
      </c>
      <c r="H19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39" s="48">
        <f>tbl_raw_data[[#This Row],[Date Actioned]]-tbl_raw_data[[#This Row],[Date Tagged]]</f>
        <v>6.6203703754581511E-3</v>
      </c>
      <c r="J1939" s="50">
        <f>HOUR(tbl_raw_data[[#This Row],[time_taken]])*60+MINUTE(tbl_raw_data[[#This Row],[time_taken]])+SECOND(tbl_raw_data[[#This Row],[time_taken]])/60</f>
        <v>9.5333333333333332</v>
      </c>
      <c r="K1939" s="54">
        <f>DATE(YEAR(tbl_raw_data[[#This Row],[Date Actioned]]), MONTH(tbl_raw_data[[#This Row],[Date Actioned]]), DAY(tbl_raw_data[[#This Row],[Date Actioned]]))</f>
        <v>45144</v>
      </c>
      <c r="L1939" s="55" t="str">
        <f>UPPER(TEXT(tbl_raw_data[[#This Row],[Updated_date]],"MMMM"))</f>
        <v>AUGUST</v>
      </c>
      <c r="M1939" s="55" t="str">
        <f>UPPER("Week "&amp;IF(ROUNDUP(DAY(tbl_raw_data[[#This Row],[Updated_date]])/7,0)=5,4,ROUNDUP(DAY(tbl_raw_data[[#This Row],[Updated_date]])/7,0)))</f>
        <v>WEEK 1</v>
      </c>
      <c r="N1939" s="57" t="str">
        <f>UPPER(VLOOKUP(tbl_raw_data[[#This Row],[Analyst]],[1]setting!$A$1:$B$15,2,0))</f>
        <v>ROHAN</v>
      </c>
      <c r="O1939" s="57" t="str">
        <f>UPPER(tbl_raw_data[[#This Row],[Outcome]])</f>
        <v>WITHDRAW</v>
      </c>
      <c r="P1939" s="57" t="str">
        <f>UPPER(tbl_raw_data[[#This Row],[Queue Name]])</f>
        <v>CONSUMER PRE BUREAU</v>
      </c>
      <c r="Q1939" s="57" t="str">
        <f>IF(tbl_raw_data[[#This Row],[time_taken_in_mins]]&lt;=20,"SLA_MET","SLA_NOT_MET")</f>
        <v>SLA_MET</v>
      </c>
    </row>
    <row r="1940" spans="1:17" ht="15" customHeight="1" x14ac:dyDescent="0.25">
      <c r="A1940" s="22" t="s">
        <v>4276</v>
      </c>
      <c r="B1940" s="12">
        <v>45144.731377314813</v>
      </c>
      <c r="C1940" s="13">
        <v>45144.739548611113</v>
      </c>
      <c r="D1940" s="14" t="s">
        <v>29</v>
      </c>
      <c r="E1940" s="16" t="s">
        <v>41</v>
      </c>
      <c r="F1940" s="14" t="s">
        <v>455</v>
      </c>
      <c r="G1940" s="106"/>
      <c r="H19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40" s="48">
        <f>tbl_raw_data[[#This Row],[Date Actioned]]-tbl_raw_data[[#This Row],[Date Tagged]]</f>
        <v>8.1712963001336902E-3</v>
      </c>
      <c r="J1940" s="50">
        <f>HOUR(tbl_raw_data[[#This Row],[time_taken]])*60+MINUTE(tbl_raw_data[[#This Row],[time_taken]])+SECOND(tbl_raw_data[[#This Row],[time_taken]])/60</f>
        <v>11.766666666666667</v>
      </c>
      <c r="K1940" s="54">
        <f>DATE(YEAR(tbl_raw_data[[#This Row],[Date Actioned]]), MONTH(tbl_raw_data[[#This Row],[Date Actioned]]), DAY(tbl_raw_data[[#This Row],[Date Actioned]]))</f>
        <v>45144</v>
      </c>
      <c r="L1940" s="55" t="str">
        <f>UPPER(TEXT(tbl_raw_data[[#This Row],[Updated_date]],"MMMM"))</f>
        <v>AUGUST</v>
      </c>
      <c r="M1940" s="55" t="str">
        <f>UPPER("Week "&amp;IF(ROUNDUP(DAY(tbl_raw_data[[#This Row],[Updated_date]])/7,0)=5,4,ROUNDUP(DAY(tbl_raw_data[[#This Row],[Updated_date]])/7,0)))</f>
        <v>WEEK 1</v>
      </c>
      <c r="N1940" s="57" t="str">
        <f>UPPER(VLOOKUP(tbl_raw_data[[#This Row],[Analyst]],[1]setting!$A$1:$B$15,2,0))</f>
        <v>ROHAN</v>
      </c>
      <c r="O1940" s="57" t="str">
        <f>UPPER(tbl_raw_data[[#This Row],[Outcome]])</f>
        <v>APPROVE</v>
      </c>
      <c r="P1940" s="57" t="str">
        <f>UPPER(tbl_raw_data[[#This Row],[Queue Name]])</f>
        <v>CONSUMER POST BUREAU</v>
      </c>
      <c r="Q1940" s="57" t="str">
        <f>IF(tbl_raw_data[[#This Row],[time_taken_in_mins]]&lt;=20,"SLA_MET","SLA_NOT_MET")</f>
        <v>SLA_MET</v>
      </c>
    </row>
    <row r="1941" spans="1:17" ht="15" customHeight="1" x14ac:dyDescent="0.25">
      <c r="A1941" s="22" t="s">
        <v>4901</v>
      </c>
      <c r="B1941" s="6">
        <v>45144.731377314813</v>
      </c>
      <c r="C1941" s="7">
        <v>45144.740624999999</v>
      </c>
      <c r="D1941" s="8" t="s">
        <v>40</v>
      </c>
      <c r="E1941" s="10" t="s">
        <v>41</v>
      </c>
      <c r="F1941" s="8" t="s">
        <v>73</v>
      </c>
      <c r="G1941" s="109"/>
      <c r="H19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41" s="48">
        <f>tbl_raw_data[[#This Row],[Date Actioned]]-tbl_raw_data[[#This Row],[Date Tagged]]</f>
        <v>9.2476851859828457E-3</v>
      </c>
      <c r="J1941" s="50">
        <f>HOUR(tbl_raw_data[[#This Row],[time_taken]])*60+MINUTE(tbl_raw_data[[#This Row],[time_taken]])+SECOND(tbl_raw_data[[#This Row],[time_taken]])/60</f>
        <v>13.316666666666666</v>
      </c>
      <c r="K1941" s="54">
        <f>DATE(YEAR(tbl_raw_data[[#This Row],[Date Actioned]]), MONTH(tbl_raw_data[[#This Row],[Date Actioned]]), DAY(tbl_raw_data[[#This Row],[Date Actioned]]))</f>
        <v>45144</v>
      </c>
      <c r="L1941" s="55" t="str">
        <f>UPPER(TEXT(tbl_raw_data[[#This Row],[Updated_date]],"MMMM"))</f>
        <v>AUGUST</v>
      </c>
      <c r="M1941" s="55" t="str">
        <f>UPPER("Week "&amp;IF(ROUNDUP(DAY(tbl_raw_data[[#This Row],[Updated_date]])/7,0)=5,4,ROUNDUP(DAY(tbl_raw_data[[#This Row],[Updated_date]])/7,0)))</f>
        <v>WEEK 1</v>
      </c>
      <c r="N1941" s="57" t="str">
        <f>UPPER(VLOOKUP(tbl_raw_data[[#This Row],[Analyst]],[1]setting!$A$1:$B$15,2,0))</f>
        <v>SHAHID</v>
      </c>
      <c r="O1941" s="57" t="str">
        <f>UPPER(tbl_raw_data[[#This Row],[Outcome]])</f>
        <v>WITHDRAW</v>
      </c>
      <c r="P1941" s="57" t="str">
        <f>UPPER(tbl_raw_data[[#This Row],[Queue Name]])</f>
        <v>CONSUMER POST BUREAU</v>
      </c>
      <c r="Q1941" s="57" t="str">
        <f>IF(tbl_raw_data[[#This Row],[time_taken_in_mins]]&lt;=20,"SLA_MET","SLA_NOT_MET")</f>
        <v>SLA_MET</v>
      </c>
    </row>
    <row r="1942" spans="1:17" ht="15" customHeight="1" x14ac:dyDescent="0.25">
      <c r="A1942" s="5" t="s">
        <v>1999</v>
      </c>
      <c r="B1942" s="12">
        <v>45144.738437499997</v>
      </c>
      <c r="C1942" s="13">
        <v>45144.743495370371</v>
      </c>
      <c r="D1942" s="14" t="s">
        <v>8</v>
      </c>
      <c r="E1942" s="14" t="s">
        <v>9</v>
      </c>
      <c r="F1942" s="14" t="s">
        <v>10</v>
      </c>
      <c r="G1942" s="111" t="s">
        <v>1953</v>
      </c>
      <c r="H19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42" s="48">
        <f>tbl_raw_data[[#This Row],[Date Actioned]]-tbl_raw_data[[#This Row],[Date Tagged]]</f>
        <v>5.0578703740029596E-3</v>
      </c>
      <c r="J1942" s="50">
        <f>HOUR(tbl_raw_data[[#This Row],[time_taken]])*60+MINUTE(tbl_raw_data[[#This Row],[time_taken]])+SECOND(tbl_raw_data[[#This Row],[time_taken]])/60</f>
        <v>7.2833333333333332</v>
      </c>
      <c r="K1942" s="54">
        <f>DATE(YEAR(tbl_raw_data[[#This Row],[Date Actioned]]), MONTH(tbl_raw_data[[#This Row],[Date Actioned]]), DAY(tbl_raw_data[[#This Row],[Date Actioned]]))</f>
        <v>45144</v>
      </c>
      <c r="L1942" s="55" t="str">
        <f>UPPER(TEXT(tbl_raw_data[[#This Row],[Updated_date]],"MMMM"))</f>
        <v>AUGUST</v>
      </c>
      <c r="M1942" s="55" t="str">
        <f>UPPER("Week "&amp;IF(ROUNDUP(DAY(tbl_raw_data[[#This Row],[Updated_date]])/7,0)=5,4,ROUNDUP(DAY(tbl_raw_data[[#This Row],[Updated_date]])/7,0)))</f>
        <v>WEEK 1</v>
      </c>
      <c r="N1942" s="57" t="str">
        <f>UPPER(VLOOKUP(tbl_raw_data[[#This Row],[Analyst]],[1]setting!$A$1:$B$15,2,0))</f>
        <v>SAM</v>
      </c>
      <c r="O1942" s="57" t="str">
        <f>UPPER(tbl_raw_data[[#This Row],[Outcome]])</f>
        <v>WITHDRAW</v>
      </c>
      <c r="P1942" s="57" t="str">
        <f>UPPER(tbl_raw_data[[#This Row],[Queue Name]])</f>
        <v>CONSUMER PRE BUREAU</v>
      </c>
      <c r="Q1942" s="57" t="str">
        <f>IF(tbl_raw_data[[#This Row],[time_taken_in_mins]]&lt;=20,"SLA_MET","SLA_NOT_MET")</f>
        <v>SLA_MET</v>
      </c>
    </row>
    <row r="1943" spans="1:17" ht="15" customHeight="1" x14ac:dyDescent="0.25">
      <c r="A1943" s="11" t="s">
        <v>1615</v>
      </c>
      <c r="B1943" s="6">
        <v>45144.742962962962</v>
      </c>
      <c r="C1943" s="7">
        <v>45144.747557870367</v>
      </c>
      <c r="D1943" s="8" t="s">
        <v>8</v>
      </c>
      <c r="E1943" s="8" t="s">
        <v>41</v>
      </c>
      <c r="F1943" s="8" t="s">
        <v>168</v>
      </c>
      <c r="G1943" s="110" t="s">
        <v>1616</v>
      </c>
      <c r="H19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43" s="48">
        <f>tbl_raw_data[[#This Row],[Date Actioned]]-tbl_raw_data[[#This Row],[Date Tagged]]</f>
        <v>4.5949074046802707E-3</v>
      </c>
      <c r="J1943" s="50">
        <f>HOUR(tbl_raw_data[[#This Row],[time_taken]])*60+MINUTE(tbl_raw_data[[#This Row],[time_taken]])+SECOND(tbl_raw_data[[#This Row],[time_taken]])/60</f>
        <v>6.6166666666666671</v>
      </c>
      <c r="K1943" s="54">
        <f>DATE(YEAR(tbl_raw_data[[#This Row],[Date Actioned]]), MONTH(tbl_raw_data[[#This Row],[Date Actioned]]), DAY(tbl_raw_data[[#This Row],[Date Actioned]]))</f>
        <v>45144</v>
      </c>
      <c r="L1943" s="55" t="str">
        <f>UPPER(TEXT(tbl_raw_data[[#This Row],[Updated_date]],"MMMM"))</f>
        <v>AUGUST</v>
      </c>
      <c r="M1943" s="55" t="str">
        <f>UPPER("Week "&amp;IF(ROUNDUP(DAY(tbl_raw_data[[#This Row],[Updated_date]])/7,0)=5,4,ROUNDUP(DAY(tbl_raw_data[[#This Row],[Updated_date]])/7,0)))</f>
        <v>WEEK 1</v>
      </c>
      <c r="N1943" s="57" t="str">
        <f>UPPER(VLOOKUP(tbl_raw_data[[#This Row],[Analyst]],[1]setting!$A$1:$B$15,2,0))</f>
        <v>MERCEDES</v>
      </c>
      <c r="O1943" s="57" t="str">
        <f>UPPER(tbl_raw_data[[#This Row],[Outcome]])</f>
        <v>WITHDRAW</v>
      </c>
      <c r="P1943" s="57" t="str">
        <f>UPPER(tbl_raw_data[[#This Row],[Queue Name]])</f>
        <v>CONSUMER POST BUREAU</v>
      </c>
      <c r="Q1943" s="57" t="str">
        <f>IF(tbl_raw_data[[#This Row],[time_taken_in_mins]]&lt;=20,"SLA_MET","SLA_NOT_MET")</f>
        <v>SLA_MET</v>
      </c>
    </row>
    <row r="1944" spans="1:17" ht="15" customHeight="1" x14ac:dyDescent="0.25">
      <c r="A1944" s="5" t="s">
        <v>1355</v>
      </c>
      <c r="B1944" s="6">
        <v>45144.746261574073</v>
      </c>
      <c r="C1944" s="7">
        <v>45144.750462962962</v>
      </c>
      <c r="D1944" s="8" t="s">
        <v>13</v>
      </c>
      <c r="E1944" s="8" t="s">
        <v>9</v>
      </c>
      <c r="F1944" s="8" t="s">
        <v>109</v>
      </c>
      <c r="G1944" s="110" t="s">
        <v>29</v>
      </c>
      <c r="H19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4" s="48">
        <f>tbl_raw_data[[#This Row],[Date Actioned]]-tbl_raw_data[[#This Row],[Date Tagged]]</f>
        <v>4.2013888887595385E-3</v>
      </c>
      <c r="J1944" s="50">
        <f>HOUR(tbl_raw_data[[#This Row],[time_taken]])*60+MINUTE(tbl_raw_data[[#This Row],[time_taken]])+SECOND(tbl_raw_data[[#This Row],[time_taken]])/60</f>
        <v>6.05</v>
      </c>
      <c r="K1944" s="54">
        <f>DATE(YEAR(tbl_raw_data[[#This Row],[Date Actioned]]), MONTH(tbl_raw_data[[#This Row],[Date Actioned]]), DAY(tbl_raw_data[[#This Row],[Date Actioned]]))</f>
        <v>45144</v>
      </c>
      <c r="L1944" s="55" t="str">
        <f>UPPER(TEXT(tbl_raw_data[[#This Row],[Updated_date]],"MMMM"))</f>
        <v>AUGUST</v>
      </c>
      <c r="M1944" s="55" t="str">
        <f>UPPER("Week "&amp;IF(ROUNDUP(DAY(tbl_raw_data[[#This Row],[Updated_date]])/7,0)=5,4,ROUNDUP(DAY(tbl_raw_data[[#This Row],[Updated_date]])/7,0)))</f>
        <v>WEEK 1</v>
      </c>
      <c r="N1944" s="57" t="str">
        <f>UPPER(VLOOKUP(tbl_raw_data[[#This Row],[Analyst]],[1]setting!$A$1:$B$15,2,0))</f>
        <v>NAVED</v>
      </c>
      <c r="O1944" s="57" t="str">
        <f>UPPER(tbl_raw_data[[#This Row],[Outcome]])</f>
        <v>APPROVE</v>
      </c>
      <c r="P1944" s="57" t="str">
        <f>UPPER(tbl_raw_data[[#This Row],[Queue Name]])</f>
        <v>CONSUMER PRE BUREAU</v>
      </c>
      <c r="Q1944" s="57" t="str">
        <f>IF(tbl_raw_data[[#This Row],[time_taken_in_mins]]&lt;=20,"SLA_MET","SLA_NOT_MET")</f>
        <v>SLA_MET</v>
      </c>
    </row>
    <row r="1945" spans="1:17" ht="15" customHeight="1" x14ac:dyDescent="0.25">
      <c r="A1945" s="5" t="s">
        <v>2511</v>
      </c>
      <c r="B1945" s="12">
        <v>45144.747476851851</v>
      </c>
      <c r="C1945" s="13">
        <v>45144.753182870372</v>
      </c>
      <c r="D1945" s="14" t="s">
        <v>46</v>
      </c>
      <c r="E1945" s="14" t="s">
        <v>41</v>
      </c>
      <c r="F1945" s="14" t="s">
        <v>10</v>
      </c>
      <c r="G1945" s="111" t="s">
        <v>1987</v>
      </c>
      <c r="H19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45" s="48">
        <f>tbl_raw_data[[#This Row],[Date Actioned]]-tbl_raw_data[[#This Row],[Date Tagged]]</f>
        <v>5.7060185208683833E-3</v>
      </c>
      <c r="J1945" s="50">
        <f>HOUR(tbl_raw_data[[#This Row],[time_taken]])*60+MINUTE(tbl_raw_data[[#This Row],[time_taken]])+SECOND(tbl_raw_data[[#This Row],[time_taken]])/60</f>
        <v>8.2166666666666668</v>
      </c>
      <c r="K1945" s="54">
        <f>DATE(YEAR(tbl_raw_data[[#This Row],[Date Actioned]]), MONTH(tbl_raw_data[[#This Row],[Date Actioned]]), DAY(tbl_raw_data[[#This Row],[Date Actioned]]))</f>
        <v>45144</v>
      </c>
      <c r="L1945" s="55" t="str">
        <f>UPPER(TEXT(tbl_raw_data[[#This Row],[Updated_date]],"MMMM"))</f>
        <v>AUGUST</v>
      </c>
      <c r="M1945" s="55" t="str">
        <f>UPPER("Week "&amp;IF(ROUNDUP(DAY(tbl_raw_data[[#This Row],[Updated_date]])/7,0)=5,4,ROUNDUP(DAY(tbl_raw_data[[#This Row],[Updated_date]])/7,0)))</f>
        <v>WEEK 1</v>
      </c>
      <c r="N1945" s="57" t="str">
        <f>UPPER(VLOOKUP(tbl_raw_data[[#This Row],[Analyst]],[1]setting!$A$1:$B$15,2,0))</f>
        <v>SAM</v>
      </c>
      <c r="O1945" s="57" t="str">
        <f>UPPER(tbl_raw_data[[#This Row],[Outcome]])</f>
        <v>DECLINE</v>
      </c>
      <c r="P1945" s="57" t="str">
        <f>UPPER(tbl_raw_data[[#This Row],[Queue Name]])</f>
        <v>CONSUMER POST BUREAU</v>
      </c>
      <c r="Q1945" s="57" t="str">
        <f>IF(tbl_raw_data[[#This Row],[time_taken_in_mins]]&lt;=20,"SLA_MET","SLA_NOT_MET")</f>
        <v>SLA_MET</v>
      </c>
    </row>
    <row r="1946" spans="1:17" ht="15" customHeight="1" x14ac:dyDescent="0.25">
      <c r="A1946" s="11" t="s">
        <v>2336</v>
      </c>
      <c r="B1946" s="12">
        <v>45144.749583333331</v>
      </c>
      <c r="C1946" s="13">
        <v>45144.75509259259</v>
      </c>
      <c r="D1946" s="14" t="s">
        <v>13</v>
      </c>
      <c r="E1946" s="14" t="s">
        <v>41</v>
      </c>
      <c r="F1946" s="14" t="s">
        <v>254</v>
      </c>
      <c r="G1946" s="111" t="s">
        <v>21</v>
      </c>
      <c r="H19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6" s="48">
        <f>tbl_raw_data[[#This Row],[Date Actioned]]-tbl_raw_data[[#This Row],[Date Tagged]]</f>
        <v>5.5092592592700385E-3</v>
      </c>
      <c r="J1946" s="50">
        <f>HOUR(tbl_raw_data[[#This Row],[time_taken]])*60+MINUTE(tbl_raw_data[[#This Row],[time_taken]])+SECOND(tbl_raw_data[[#This Row],[time_taken]])/60</f>
        <v>7.9333333333333336</v>
      </c>
      <c r="K1946" s="54">
        <f>DATE(YEAR(tbl_raw_data[[#This Row],[Date Actioned]]), MONTH(tbl_raw_data[[#This Row],[Date Actioned]]), DAY(tbl_raw_data[[#This Row],[Date Actioned]]))</f>
        <v>45144</v>
      </c>
      <c r="L1946" s="55" t="str">
        <f>UPPER(TEXT(tbl_raw_data[[#This Row],[Updated_date]],"MMMM"))</f>
        <v>AUGUST</v>
      </c>
      <c r="M1946" s="55" t="str">
        <f>UPPER("Week "&amp;IF(ROUNDUP(DAY(tbl_raw_data[[#This Row],[Updated_date]])/7,0)=5,4,ROUNDUP(DAY(tbl_raw_data[[#This Row],[Updated_date]])/7,0)))</f>
        <v>WEEK 1</v>
      </c>
      <c r="N1946" s="57" t="str">
        <f>UPPER(VLOOKUP(tbl_raw_data[[#This Row],[Analyst]],[1]setting!$A$1:$B$15,2,0))</f>
        <v>FARDIN</v>
      </c>
      <c r="O1946" s="57" t="str">
        <f>UPPER(tbl_raw_data[[#This Row],[Outcome]])</f>
        <v>APPROVE</v>
      </c>
      <c r="P1946" s="57" t="str">
        <f>UPPER(tbl_raw_data[[#This Row],[Queue Name]])</f>
        <v>CONSUMER POST BUREAU</v>
      </c>
      <c r="Q1946" s="57" t="str">
        <f>IF(tbl_raw_data[[#This Row],[time_taken_in_mins]]&lt;=20,"SLA_MET","SLA_NOT_MET")</f>
        <v>SLA_MET</v>
      </c>
    </row>
    <row r="1947" spans="1:17" ht="15" customHeight="1" x14ac:dyDescent="0.25">
      <c r="A1947" s="22" t="s">
        <v>2244</v>
      </c>
      <c r="B1947" s="6">
        <v>45144.751226851855</v>
      </c>
      <c r="C1947" s="7">
        <v>45144.756631944445</v>
      </c>
      <c r="D1947" s="8" t="s">
        <v>13</v>
      </c>
      <c r="E1947" s="8" t="s">
        <v>28</v>
      </c>
      <c r="F1947" s="8" t="s">
        <v>109</v>
      </c>
      <c r="G1947" s="110" t="s">
        <v>67</v>
      </c>
      <c r="H19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7" s="48">
        <f>tbl_raw_data[[#This Row],[Date Actioned]]-tbl_raw_data[[#This Row],[Date Tagged]]</f>
        <v>5.4050925900810398E-3</v>
      </c>
      <c r="J1947" s="50">
        <f>HOUR(tbl_raw_data[[#This Row],[time_taken]])*60+MINUTE(tbl_raw_data[[#This Row],[time_taken]])+SECOND(tbl_raw_data[[#This Row],[time_taken]])/60</f>
        <v>7.7833333333333332</v>
      </c>
      <c r="K1947" s="54">
        <f>DATE(YEAR(tbl_raw_data[[#This Row],[Date Actioned]]), MONTH(tbl_raw_data[[#This Row],[Date Actioned]]), DAY(tbl_raw_data[[#This Row],[Date Actioned]]))</f>
        <v>45144</v>
      </c>
      <c r="L1947" s="55" t="str">
        <f>UPPER(TEXT(tbl_raw_data[[#This Row],[Updated_date]],"MMMM"))</f>
        <v>AUGUST</v>
      </c>
      <c r="M1947" s="55" t="str">
        <f>UPPER("Week "&amp;IF(ROUNDUP(DAY(tbl_raw_data[[#This Row],[Updated_date]])/7,0)=5,4,ROUNDUP(DAY(tbl_raw_data[[#This Row],[Updated_date]])/7,0)))</f>
        <v>WEEK 1</v>
      </c>
      <c r="N1947" s="57" t="str">
        <f>UPPER(VLOOKUP(tbl_raw_data[[#This Row],[Analyst]],[1]setting!$A$1:$B$15,2,0))</f>
        <v>NAVED</v>
      </c>
      <c r="O1947" s="57" t="str">
        <f>UPPER(tbl_raw_data[[#This Row],[Outcome]])</f>
        <v>APPROVE</v>
      </c>
      <c r="P1947" s="57" t="str">
        <f>UPPER(tbl_raw_data[[#This Row],[Queue Name]])</f>
        <v>CONSUMER EXISTING</v>
      </c>
      <c r="Q1947" s="57" t="str">
        <f>IF(tbl_raw_data[[#This Row],[time_taken_in_mins]]&lt;=20,"SLA_MET","SLA_NOT_MET")</f>
        <v>SLA_MET</v>
      </c>
    </row>
    <row r="1948" spans="1:17" ht="15" customHeight="1" x14ac:dyDescent="0.25">
      <c r="A1948" s="5" t="s">
        <v>3317</v>
      </c>
      <c r="B1948" s="12">
        <v>45144.754479166666</v>
      </c>
      <c r="C1948" s="13">
        <v>45144.761284722219</v>
      </c>
      <c r="D1948" s="14" t="s">
        <v>13</v>
      </c>
      <c r="E1948" s="14" t="s">
        <v>41</v>
      </c>
      <c r="F1948" s="14" t="s">
        <v>10</v>
      </c>
      <c r="G1948" s="111" t="s">
        <v>67</v>
      </c>
      <c r="H19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8" s="48">
        <f>tbl_raw_data[[#This Row],[Date Actioned]]-tbl_raw_data[[#This Row],[Date Tagged]]</f>
        <v>6.805555553000886E-3</v>
      </c>
      <c r="J1948" s="50">
        <f>HOUR(tbl_raw_data[[#This Row],[time_taken]])*60+MINUTE(tbl_raw_data[[#This Row],[time_taken]])+SECOND(tbl_raw_data[[#This Row],[time_taken]])/60</f>
        <v>9.8000000000000007</v>
      </c>
      <c r="K1948" s="54">
        <f>DATE(YEAR(tbl_raw_data[[#This Row],[Date Actioned]]), MONTH(tbl_raw_data[[#This Row],[Date Actioned]]), DAY(tbl_raw_data[[#This Row],[Date Actioned]]))</f>
        <v>45144</v>
      </c>
      <c r="L1948" s="55" t="str">
        <f>UPPER(TEXT(tbl_raw_data[[#This Row],[Updated_date]],"MMMM"))</f>
        <v>AUGUST</v>
      </c>
      <c r="M1948" s="55" t="str">
        <f>UPPER("Week "&amp;IF(ROUNDUP(DAY(tbl_raw_data[[#This Row],[Updated_date]])/7,0)=5,4,ROUNDUP(DAY(tbl_raw_data[[#This Row],[Updated_date]])/7,0)))</f>
        <v>WEEK 1</v>
      </c>
      <c r="N1948" s="57" t="str">
        <f>UPPER(VLOOKUP(tbl_raw_data[[#This Row],[Analyst]],[1]setting!$A$1:$B$15,2,0))</f>
        <v>SAM</v>
      </c>
      <c r="O1948" s="57" t="str">
        <f>UPPER(tbl_raw_data[[#This Row],[Outcome]])</f>
        <v>APPROVE</v>
      </c>
      <c r="P1948" s="57" t="str">
        <f>UPPER(tbl_raw_data[[#This Row],[Queue Name]])</f>
        <v>CONSUMER POST BUREAU</v>
      </c>
      <c r="Q1948" s="57" t="str">
        <f>IF(tbl_raw_data[[#This Row],[time_taken_in_mins]]&lt;=20,"SLA_MET","SLA_NOT_MET")</f>
        <v>SLA_MET</v>
      </c>
    </row>
    <row r="1949" spans="1:17" ht="15" customHeight="1" x14ac:dyDescent="0.25">
      <c r="A1949" s="11" t="s">
        <v>6505</v>
      </c>
      <c r="B1949" s="6">
        <v>45144.7580787037</v>
      </c>
      <c r="C1949" s="7">
        <v>45144.771909722222</v>
      </c>
      <c r="D1949" s="8" t="s">
        <v>13</v>
      </c>
      <c r="E1949" s="8" t="s">
        <v>9</v>
      </c>
      <c r="F1949" s="8" t="s">
        <v>254</v>
      </c>
      <c r="G1949" s="110" t="s">
        <v>29</v>
      </c>
      <c r="H19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49" s="48">
        <f>tbl_raw_data[[#This Row],[Date Actioned]]-tbl_raw_data[[#This Row],[Date Tagged]]</f>
        <v>1.3831018521159422E-2</v>
      </c>
      <c r="J1949" s="50">
        <f>HOUR(tbl_raw_data[[#This Row],[time_taken]])*60+MINUTE(tbl_raw_data[[#This Row],[time_taken]])+SECOND(tbl_raw_data[[#This Row],[time_taken]])/60</f>
        <v>19.916666666666668</v>
      </c>
      <c r="K1949" s="54">
        <f>DATE(YEAR(tbl_raw_data[[#This Row],[Date Actioned]]), MONTH(tbl_raw_data[[#This Row],[Date Actioned]]), DAY(tbl_raw_data[[#This Row],[Date Actioned]]))</f>
        <v>45144</v>
      </c>
      <c r="L1949" s="55" t="str">
        <f>UPPER(TEXT(tbl_raw_data[[#This Row],[Updated_date]],"MMMM"))</f>
        <v>AUGUST</v>
      </c>
      <c r="M1949" s="55" t="str">
        <f>UPPER("Week "&amp;IF(ROUNDUP(DAY(tbl_raw_data[[#This Row],[Updated_date]])/7,0)=5,4,ROUNDUP(DAY(tbl_raw_data[[#This Row],[Updated_date]])/7,0)))</f>
        <v>WEEK 1</v>
      </c>
      <c r="N1949" s="57" t="str">
        <f>UPPER(VLOOKUP(tbl_raw_data[[#This Row],[Analyst]],[1]setting!$A$1:$B$15,2,0))</f>
        <v>FARDIN</v>
      </c>
      <c r="O1949" s="57" t="str">
        <f>UPPER(tbl_raw_data[[#This Row],[Outcome]])</f>
        <v>APPROVE</v>
      </c>
      <c r="P1949" s="57" t="str">
        <f>UPPER(tbl_raw_data[[#This Row],[Queue Name]])</f>
        <v>CONSUMER PRE BUREAU</v>
      </c>
      <c r="Q1949" s="57" t="str">
        <f>IF(tbl_raw_data[[#This Row],[time_taken_in_mins]]&lt;=20,"SLA_MET","SLA_NOT_MET")</f>
        <v>SLA_MET</v>
      </c>
    </row>
    <row r="1950" spans="1:17" ht="15" customHeight="1" x14ac:dyDescent="0.25">
      <c r="A1950" s="22" t="s">
        <v>2999</v>
      </c>
      <c r="B1950" s="12">
        <v>45144.760833333334</v>
      </c>
      <c r="C1950" s="13">
        <v>45144.767210648148</v>
      </c>
      <c r="D1950" s="14" t="s">
        <v>13</v>
      </c>
      <c r="E1950" s="14" t="s">
        <v>9</v>
      </c>
      <c r="F1950" s="14" t="s">
        <v>254</v>
      </c>
      <c r="G1950" s="111" t="s">
        <v>29</v>
      </c>
      <c r="H19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0" s="48">
        <f>tbl_raw_data[[#This Row],[Date Actioned]]-tbl_raw_data[[#This Row],[Date Tagged]]</f>
        <v>6.3773148140171543E-3</v>
      </c>
      <c r="J1950" s="50">
        <f>HOUR(tbl_raw_data[[#This Row],[time_taken]])*60+MINUTE(tbl_raw_data[[#This Row],[time_taken]])+SECOND(tbl_raw_data[[#This Row],[time_taken]])/60</f>
        <v>9.1833333333333336</v>
      </c>
      <c r="K1950" s="54">
        <f>DATE(YEAR(tbl_raw_data[[#This Row],[Date Actioned]]), MONTH(tbl_raw_data[[#This Row],[Date Actioned]]), DAY(tbl_raw_data[[#This Row],[Date Actioned]]))</f>
        <v>45144</v>
      </c>
      <c r="L1950" s="55" t="str">
        <f>UPPER(TEXT(tbl_raw_data[[#This Row],[Updated_date]],"MMMM"))</f>
        <v>AUGUST</v>
      </c>
      <c r="M1950" s="55" t="str">
        <f>UPPER("Week "&amp;IF(ROUNDUP(DAY(tbl_raw_data[[#This Row],[Updated_date]])/7,0)=5,4,ROUNDUP(DAY(tbl_raw_data[[#This Row],[Updated_date]])/7,0)))</f>
        <v>WEEK 1</v>
      </c>
      <c r="N1950" s="57" t="str">
        <f>UPPER(VLOOKUP(tbl_raw_data[[#This Row],[Analyst]],[1]setting!$A$1:$B$15,2,0))</f>
        <v>FARDIN</v>
      </c>
      <c r="O1950" s="57" t="str">
        <f>UPPER(tbl_raw_data[[#This Row],[Outcome]])</f>
        <v>APPROVE</v>
      </c>
      <c r="P1950" s="57" t="str">
        <f>UPPER(tbl_raw_data[[#This Row],[Queue Name]])</f>
        <v>CONSUMER PRE BUREAU</v>
      </c>
      <c r="Q1950" s="57" t="str">
        <f>IF(tbl_raw_data[[#This Row],[time_taken_in_mins]]&lt;=20,"SLA_MET","SLA_NOT_MET")</f>
        <v>SLA_MET</v>
      </c>
    </row>
    <row r="1951" spans="1:17" ht="15" customHeight="1" x14ac:dyDescent="0.25">
      <c r="A1951" s="11" t="s">
        <v>5376</v>
      </c>
      <c r="B1951" s="6">
        <v>45144.760833333334</v>
      </c>
      <c r="C1951" s="7">
        <v>45144.771157407406</v>
      </c>
      <c r="D1951" s="8" t="s">
        <v>46</v>
      </c>
      <c r="E1951" s="8" t="s">
        <v>28</v>
      </c>
      <c r="F1951" s="8" t="s">
        <v>10</v>
      </c>
      <c r="G1951" s="110" t="s">
        <v>5377</v>
      </c>
      <c r="H19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1" s="48">
        <f>tbl_raw_data[[#This Row],[Date Actioned]]-tbl_raw_data[[#This Row],[Date Tagged]]</f>
        <v>1.0324074071832001E-2</v>
      </c>
      <c r="J1951" s="50">
        <f>HOUR(tbl_raw_data[[#This Row],[time_taken]])*60+MINUTE(tbl_raw_data[[#This Row],[time_taken]])+SECOND(tbl_raw_data[[#This Row],[time_taken]])/60</f>
        <v>14.866666666666667</v>
      </c>
      <c r="K1951" s="54">
        <f>DATE(YEAR(tbl_raw_data[[#This Row],[Date Actioned]]), MONTH(tbl_raw_data[[#This Row],[Date Actioned]]), DAY(tbl_raw_data[[#This Row],[Date Actioned]]))</f>
        <v>45144</v>
      </c>
      <c r="L1951" s="55" t="str">
        <f>UPPER(TEXT(tbl_raw_data[[#This Row],[Updated_date]],"MMMM"))</f>
        <v>AUGUST</v>
      </c>
      <c r="M1951" s="55" t="str">
        <f>UPPER("Week "&amp;IF(ROUNDUP(DAY(tbl_raw_data[[#This Row],[Updated_date]])/7,0)=5,4,ROUNDUP(DAY(tbl_raw_data[[#This Row],[Updated_date]])/7,0)))</f>
        <v>WEEK 1</v>
      </c>
      <c r="N1951" s="57" t="str">
        <f>UPPER(VLOOKUP(tbl_raw_data[[#This Row],[Analyst]],[1]setting!$A$1:$B$15,2,0))</f>
        <v>SAM</v>
      </c>
      <c r="O1951" s="57" t="str">
        <f>UPPER(tbl_raw_data[[#This Row],[Outcome]])</f>
        <v>DECLINE</v>
      </c>
      <c r="P1951" s="57" t="str">
        <f>UPPER(tbl_raw_data[[#This Row],[Queue Name]])</f>
        <v>CONSUMER EXISTING</v>
      </c>
      <c r="Q1951" s="57" t="str">
        <f>IF(tbl_raw_data[[#This Row],[time_taken_in_mins]]&lt;=20,"SLA_MET","SLA_NOT_MET")</f>
        <v>SLA_MET</v>
      </c>
    </row>
    <row r="1952" spans="1:17" ht="15" customHeight="1" x14ac:dyDescent="0.25">
      <c r="A1952" s="5" t="s">
        <v>2107</v>
      </c>
      <c r="B1952" s="6">
        <v>45144.762384259258</v>
      </c>
      <c r="C1952" s="7">
        <v>45144.767604166664</v>
      </c>
      <c r="D1952" s="8" t="s">
        <v>13</v>
      </c>
      <c r="E1952" s="8" t="s">
        <v>9</v>
      </c>
      <c r="F1952" s="8" t="s">
        <v>18</v>
      </c>
      <c r="G1952" s="110" t="s">
        <v>29</v>
      </c>
      <c r="H19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2" s="48">
        <f>tbl_raw_data[[#This Row],[Date Actioned]]-tbl_raw_data[[#This Row],[Date Tagged]]</f>
        <v>5.2199074052623473E-3</v>
      </c>
      <c r="J1952" s="50">
        <f>HOUR(tbl_raw_data[[#This Row],[time_taken]])*60+MINUTE(tbl_raw_data[[#This Row],[time_taken]])+SECOND(tbl_raw_data[[#This Row],[time_taken]])/60</f>
        <v>7.5166666666666666</v>
      </c>
      <c r="K1952" s="54">
        <f>DATE(YEAR(tbl_raw_data[[#This Row],[Date Actioned]]), MONTH(tbl_raw_data[[#This Row],[Date Actioned]]), DAY(tbl_raw_data[[#This Row],[Date Actioned]]))</f>
        <v>45144</v>
      </c>
      <c r="L1952" s="55" t="str">
        <f>UPPER(TEXT(tbl_raw_data[[#This Row],[Updated_date]],"MMMM"))</f>
        <v>AUGUST</v>
      </c>
      <c r="M1952" s="55" t="str">
        <f>UPPER("Week "&amp;IF(ROUNDUP(DAY(tbl_raw_data[[#This Row],[Updated_date]])/7,0)=5,4,ROUNDUP(DAY(tbl_raw_data[[#This Row],[Updated_date]])/7,0)))</f>
        <v>WEEK 1</v>
      </c>
      <c r="N1952" s="57" t="str">
        <f>UPPER(VLOOKUP(tbl_raw_data[[#This Row],[Analyst]],[1]setting!$A$1:$B$15,2,0))</f>
        <v>RAJ</v>
      </c>
      <c r="O1952" s="57" t="str">
        <f>UPPER(tbl_raw_data[[#This Row],[Outcome]])</f>
        <v>APPROVE</v>
      </c>
      <c r="P1952" s="57" t="str">
        <f>UPPER(tbl_raw_data[[#This Row],[Queue Name]])</f>
        <v>CONSUMER PRE BUREAU</v>
      </c>
      <c r="Q1952" s="57" t="str">
        <f>IF(tbl_raw_data[[#This Row],[time_taken_in_mins]]&lt;=20,"SLA_MET","SLA_NOT_MET")</f>
        <v>SLA_MET</v>
      </c>
    </row>
    <row r="1953" spans="1:17" ht="15" customHeight="1" x14ac:dyDescent="0.25">
      <c r="A1953" s="11" t="s">
        <v>2761</v>
      </c>
      <c r="B1953" s="12">
        <v>45144.763101851851</v>
      </c>
      <c r="C1953" s="13">
        <v>45144.769131944442</v>
      </c>
      <c r="D1953" s="14" t="s">
        <v>29</v>
      </c>
      <c r="E1953" s="16" t="s">
        <v>41</v>
      </c>
      <c r="F1953" s="14" t="s">
        <v>86</v>
      </c>
      <c r="G1953" s="106"/>
      <c r="H19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53" s="48">
        <f>tbl_raw_data[[#This Row],[Date Actioned]]-tbl_raw_data[[#This Row],[Date Tagged]]</f>
        <v>6.0300925906631164E-3</v>
      </c>
      <c r="J1953" s="50">
        <f>HOUR(tbl_raw_data[[#This Row],[time_taken]])*60+MINUTE(tbl_raw_data[[#This Row],[time_taken]])+SECOND(tbl_raw_data[[#This Row],[time_taken]])/60</f>
        <v>8.6833333333333336</v>
      </c>
      <c r="K1953" s="54">
        <f>DATE(YEAR(tbl_raw_data[[#This Row],[Date Actioned]]), MONTH(tbl_raw_data[[#This Row],[Date Actioned]]), DAY(tbl_raw_data[[#This Row],[Date Actioned]]))</f>
        <v>45144</v>
      </c>
      <c r="L1953" s="55" t="str">
        <f>UPPER(TEXT(tbl_raw_data[[#This Row],[Updated_date]],"MMMM"))</f>
        <v>AUGUST</v>
      </c>
      <c r="M1953" s="55" t="str">
        <f>UPPER("Week "&amp;IF(ROUNDUP(DAY(tbl_raw_data[[#This Row],[Updated_date]])/7,0)=5,4,ROUNDUP(DAY(tbl_raw_data[[#This Row],[Updated_date]])/7,0)))</f>
        <v>WEEK 1</v>
      </c>
      <c r="N1953" s="57" t="str">
        <f>UPPER(VLOOKUP(tbl_raw_data[[#This Row],[Analyst]],[1]setting!$A$1:$B$15,2,0))</f>
        <v>ASIF</v>
      </c>
      <c r="O1953" s="57" t="str">
        <f>UPPER(tbl_raw_data[[#This Row],[Outcome]])</f>
        <v>APPROVE</v>
      </c>
      <c r="P1953" s="57" t="str">
        <f>UPPER(tbl_raw_data[[#This Row],[Queue Name]])</f>
        <v>CONSUMER POST BUREAU</v>
      </c>
      <c r="Q1953" s="57" t="str">
        <f>IF(tbl_raw_data[[#This Row],[time_taken_in_mins]]&lt;=20,"SLA_MET","SLA_NOT_MET")</f>
        <v>SLA_MET</v>
      </c>
    </row>
    <row r="1954" spans="1:17" ht="15" customHeight="1" x14ac:dyDescent="0.25">
      <c r="A1954" s="22" t="s">
        <v>5855</v>
      </c>
      <c r="B1954" s="12">
        <v>45144.766388888886</v>
      </c>
      <c r="C1954" s="13">
        <v>45144.77789351852</v>
      </c>
      <c r="D1954" s="14" t="s">
        <v>8</v>
      </c>
      <c r="E1954" s="14" t="s">
        <v>9</v>
      </c>
      <c r="F1954" s="14" t="s">
        <v>455</v>
      </c>
      <c r="G1954" s="111" t="s">
        <v>1953</v>
      </c>
      <c r="H19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4" s="48">
        <f>tbl_raw_data[[#This Row],[Date Actioned]]-tbl_raw_data[[#This Row],[Date Tagged]]</f>
        <v>1.1504629634146113E-2</v>
      </c>
      <c r="J1954" s="50">
        <f>HOUR(tbl_raw_data[[#This Row],[time_taken]])*60+MINUTE(tbl_raw_data[[#This Row],[time_taken]])+SECOND(tbl_raw_data[[#This Row],[time_taken]])/60</f>
        <v>16.566666666666666</v>
      </c>
      <c r="K1954" s="54">
        <f>DATE(YEAR(tbl_raw_data[[#This Row],[Date Actioned]]), MONTH(tbl_raw_data[[#This Row],[Date Actioned]]), DAY(tbl_raw_data[[#This Row],[Date Actioned]]))</f>
        <v>45144</v>
      </c>
      <c r="L1954" s="55" t="str">
        <f>UPPER(TEXT(tbl_raw_data[[#This Row],[Updated_date]],"MMMM"))</f>
        <v>AUGUST</v>
      </c>
      <c r="M1954" s="55" t="str">
        <f>UPPER("Week "&amp;IF(ROUNDUP(DAY(tbl_raw_data[[#This Row],[Updated_date]])/7,0)=5,4,ROUNDUP(DAY(tbl_raw_data[[#This Row],[Updated_date]])/7,0)))</f>
        <v>WEEK 1</v>
      </c>
      <c r="N1954" s="57" t="str">
        <f>UPPER(VLOOKUP(tbl_raw_data[[#This Row],[Analyst]],[1]setting!$A$1:$B$15,2,0))</f>
        <v>ROHAN</v>
      </c>
      <c r="O1954" s="57" t="str">
        <f>UPPER(tbl_raw_data[[#This Row],[Outcome]])</f>
        <v>WITHDRAW</v>
      </c>
      <c r="P1954" s="57" t="str">
        <f>UPPER(tbl_raw_data[[#This Row],[Queue Name]])</f>
        <v>CONSUMER PRE BUREAU</v>
      </c>
      <c r="Q1954" s="57" t="str">
        <f>IF(tbl_raw_data[[#This Row],[time_taken_in_mins]]&lt;=20,"SLA_MET","SLA_NOT_MET")</f>
        <v>SLA_MET</v>
      </c>
    </row>
    <row r="1955" spans="1:17" ht="15" customHeight="1" x14ac:dyDescent="0.25">
      <c r="A1955" s="5" t="s">
        <v>3840</v>
      </c>
      <c r="B1955" s="6">
        <v>45144.767951388887</v>
      </c>
      <c r="C1955" s="7">
        <v>45144.775439814817</v>
      </c>
      <c r="D1955" s="8" t="s">
        <v>8</v>
      </c>
      <c r="E1955" s="8" t="s">
        <v>9</v>
      </c>
      <c r="F1955" s="8" t="s">
        <v>18</v>
      </c>
      <c r="G1955" s="110" t="s">
        <v>592</v>
      </c>
      <c r="H19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5" s="48">
        <f>tbl_raw_data[[#This Row],[Date Actioned]]-tbl_raw_data[[#This Row],[Date Tagged]]</f>
        <v>7.4884259302052669E-3</v>
      </c>
      <c r="J1955" s="50">
        <f>HOUR(tbl_raw_data[[#This Row],[time_taken]])*60+MINUTE(tbl_raw_data[[#This Row],[time_taken]])+SECOND(tbl_raw_data[[#This Row],[time_taken]])/60</f>
        <v>10.783333333333333</v>
      </c>
      <c r="K1955" s="54">
        <f>DATE(YEAR(tbl_raw_data[[#This Row],[Date Actioned]]), MONTH(tbl_raw_data[[#This Row],[Date Actioned]]), DAY(tbl_raw_data[[#This Row],[Date Actioned]]))</f>
        <v>45144</v>
      </c>
      <c r="L1955" s="55" t="str">
        <f>UPPER(TEXT(tbl_raw_data[[#This Row],[Updated_date]],"MMMM"))</f>
        <v>AUGUST</v>
      </c>
      <c r="M1955" s="55" t="str">
        <f>UPPER("Week "&amp;IF(ROUNDUP(DAY(tbl_raw_data[[#This Row],[Updated_date]])/7,0)=5,4,ROUNDUP(DAY(tbl_raw_data[[#This Row],[Updated_date]])/7,0)))</f>
        <v>WEEK 1</v>
      </c>
      <c r="N1955" s="57" t="str">
        <f>UPPER(VLOOKUP(tbl_raw_data[[#This Row],[Analyst]],[1]setting!$A$1:$B$15,2,0))</f>
        <v>RAJ</v>
      </c>
      <c r="O1955" s="57" t="str">
        <f>UPPER(tbl_raw_data[[#This Row],[Outcome]])</f>
        <v>WITHDRAW</v>
      </c>
      <c r="P1955" s="57" t="str">
        <f>UPPER(tbl_raw_data[[#This Row],[Queue Name]])</f>
        <v>CONSUMER PRE BUREAU</v>
      </c>
      <c r="Q1955" s="57" t="str">
        <f>IF(tbl_raw_data[[#This Row],[time_taken_in_mins]]&lt;=20,"SLA_MET","SLA_NOT_MET")</f>
        <v>SLA_MET</v>
      </c>
    </row>
    <row r="1956" spans="1:17" ht="15" customHeight="1" x14ac:dyDescent="0.25">
      <c r="A1956" s="22" t="s">
        <v>2501</v>
      </c>
      <c r="B1956" s="6">
        <v>45144.770312499997</v>
      </c>
      <c r="C1956" s="7">
        <v>45144.776006944441</v>
      </c>
      <c r="D1956" s="8" t="s">
        <v>13</v>
      </c>
      <c r="E1956" s="8" t="s">
        <v>28</v>
      </c>
      <c r="F1956" s="8" t="s">
        <v>10</v>
      </c>
      <c r="G1956" s="110" t="s">
        <v>67</v>
      </c>
      <c r="H19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6" s="48">
        <f>tbl_raw_data[[#This Row],[Date Actioned]]-tbl_raw_data[[#This Row],[Date Tagged]]</f>
        <v>5.694444444088731E-3</v>
      </c>
      <c r="J1956" s="50">
        <f>HOUR(tbl_raw_data[[#This Row],[time_taken]])*60+MINUTE(tbl_raw_data[[#This Row],[time_taken]])+SECOND(tbl_raw_data[[#This Row],[time_taken]])/60</f>
        <v>8.1999999999999993</v>
      </c>
      <c r="K1956" s="54">
        <f>DATE(YEAR(tbl_raw_data[[#This Row],[Date Actioned]]), MONTH(tbl_raw_data[[#This Row],[Date Actioned]]), DAY(tbl_raw_data[[#This Row],[Date Actioned]]))</f>
        <v>45144</v>
      </c>
      <c r="L1956" s="55" t="str">
        <f>UPPER(TEXT(tbl_raw_data[[#This Row],[Updated_date]],"MMMM"))</f>
        <v>AUGUST</v>
      </c>
      <c r="M1956" s="55" t="str">
        <f>UPPER("Week "&amp;IF(ROUNDUP(DAY(tbl_raw_data[[#This Row],[Updated_date]])/7,0)=5,4,ROUNDUP(DAY(tbl_raw_data[[#This Row],[Updated_date]])/7,0)))</f>
        <v>WEEK 1</v>
      </c>
      <c r="N1956" s="57" t="str">
        <f>UPPER(VLOOKUP(tbl_raw_data[[#This Row],[Analyst]],[1]setting!$A$1:$B$15,2,0))</f>
        <v>SAM</v>
      </c>
      <c r="O1956" s="57" t="str">
        <f>UPPER(tbl_raw_data[[#This Row],[Outcome]])</f>
        <v>APPROVE</v>
      </c>
      <c r="P1956" s="57" t="str">
        <f>UPPER(tbl_raw_data[[#This Row],[Queue Name]])</f>
        <v>CONSUMER EXISTING</v>
      </c>
      <c r="Q1956" s="57" t="str">
        <f>IF(tbl_raw_data[[#This Row],[time_taken_in_mins]]&lt;=20,"SLA_MET","SLA_NOT_MET")</f>
        <v>SLA_MET</v>
      </c>
    </row>
    <row r="1957" spans="1:17" ht="15" customHeight="1" x14ac:dyDescent="0.25">
      <c r="A1957" s="5" t="s">
        <v>3200</v>
      </c>
      <c r="B1957" s="12">
        <v>45144.777997685182</v>
      </c>
      <c r="C1957" s="13">
        <v>45144.78466435185</v>
      </c>
      <c r="D1957" s="14" t="s">
        <v>29</v>
      </c>
      <c r="E1957" s="16" t="s">
        <v>41</v>
      </c>
      <c r="F1957" s="14" t="s">
        <v>86</v>
      </c>
      <c r="G1957" s="106"/>
      <c r="H19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57" s="48">
        <f>tbl_raw_data[[#This Row],[Date Actioned]]-tbl_raw_data[[#This Row],[Date Tagged]]</f>
        <v>6.6666666680248454E-3</v>
      </c>
      <c r="J1957" s="50">
        <f>HOUR(tbl_raw_data[[#This Row],[time_taken]])*60+MINUTE(tbl_raw_data[[#This Row],[time_taken]])+SECOND(tbl_raw_data[[#This Row],[time_taken]])/60</f>
        <v>9.6</v>
      </c>
      <c r="K1957" s="54">
        <f>DATE(YEAR(tbl_raw_data[[#This Row],[Date Actioned]]), MONTH(tbl_raw_data[[#This Row],[Date Actioned]]), DAY(tbl_raw_data[[#This Row],[Date Actioned]]))</f>
        <v>45144</v>
      </c>
      <c r="L1957" s="55" t="str">
        <f>UPPER(TEXT(tbl_raw_data[[#This Row],[Updated_date]],"MMMM"))</f>
        <v>AUGUST</v>
      </c>
      <c r="M1957" s="55" t="str">
        <f>UPPER("Week "&amp;IF(ROUNDUP(DAY(tbl_raw_data[[#This Row],[Updated_date]])/7,0)=5,4,ROUNDUP(DAY(tbl_raw_data[[#This Row],[Updated_date]])/7,0)))</f>
        <v>WEEK 1</v>
      </c>
      <c r="N1957" s="57" t="str">
        <f>UPPER(VLOOKUP(tbl_raw_data[[#This Row],[Analyst]],[1]setting!$A$1:$B$15,2,0))</f>
        <v>ASIF</v>
      </c>
      <c r="O1957" s="57" t="str">
        <f>UPPER(tbl_raw_data[[#This Row],[Outcome]])</f>
        <v>APPROVE</v>
      </c>
      <c r="P1957" s="57" t="str">
        <f>UPPER(tbl_raw_data[[#This Row],[Queue Name]])</f>
        <v>CONSUMER POST BUREAU</v>
      </c>
      <c r="Q1957" s="57" t="str">
        <f>IF(tbl_raw_data[[#This Row],[time_taken_in_mins]]&lt;=20,"SLA_MET","SLA_NOT_MET")</f>
        <v>SLA_MET</v>
      </c>
    </row>
    <row r="1958" spans="1:17" ht="15" customHeight="1" x14ac:dyDescent="0.25">
      <c r="A1958" s="11" t="s">
        <v>3921</v>
      </c>
      <c r="B1958" s="12">
        <v>45144.778587962966</v>
      </c>
      <c r="C1958" s="13">
        <v>45144.786192129628</v>
      </c>
      <c r="D1958" s="14" t="s">
        <v>8</v>
      </c>
      <c r="E1958" s="14" t="s">
        <v>9</v>
      </c>
      <c r="F1958" s="14" t="s">
        <v>109</v>
      </c>
      <c r="G1958" s="111" t="s">
        <v>3922</v>
      </c>
      <c r="H19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58" s="48">
        <f>tbl_raw_data[[#This Row],[Date Actioned]]-tbl_raw_data[[#This Row],[Date Tagged]]</f>
        <v>7.6041666616220027E-3</v>
      </c>
      <c r="J1958" s="50">
        <f>HOUR(tbl_raw_data[[#This Row],[time_taken]])*60+MINUTE(tbl_raw_data[[#This Row],[time_taken]])+SECOND(tbl_raw_data[[#This Row],[time_taken]])/60</f>
        <v>10.95</v>
      </c>
      <c r="K1958" s="54">
        <f>DATE(YEAR(tbl_raw_data[[#This Row],[Date Actioned]]), MONTH(tbl_raw_data[[#This Row],[Date Actioned]]), DAY(tbl_raw_data[[#This Row],[Date Actioned]]))</f>
        <v>45144</v>
      </c>
      <c r="L1958" s="55" t="str">
        <f>UPPER(TEXT(tbl_raw_data[[#This Row],[Updated_date]],"MMMM"))</f>
        <v>AUGUST</v>
      </c>
      <c r="M1958" s="55" t="str">
        <f>UPPER("Week "&amp;IF(ROUNDUP(DAY(tbl_raw_data[[#This Row],[Updated_date]])/7,0)=5,4,ROUNDUP(DAY(tbl_raw_data[[#This Row],[Updated_date]])/7,0)))</f>
        <v>WEEK 1</v>
      </c>
      <c r="N1958" s="57" t="str">
        <f>UPPER(VLOOKUP(tbl_raw_data[[#This Row],[Analyst]],[1]setting!$A$1:$B$15,2,0))</f>
        <v>NAVED</v>
      </c>
      <c r="O1958" s="57" t="str">
        <f>UPPER(tbl_raw_data[[#This Row],[Outcome]])</f>
        <v>WITHDRAW</v>
      </c>
      <c r="P1958" s="57" t="str">
        <f>UPPER(tbl_raw_data[[#This Row],[Queue Name]])</f>
        <v>CONSUMER PRE BUREAU</v>
      </c>
      <c r="Q1958" s="57" t="str">
        <f>IF(tbl_raw_data[[#This Row],[time_taken_in_mins]]&lt;=20,"SLA_MET","SLA_NOT_MET")</f>
        <v>SLA_MET</v>
      </c>
    </row>
    <row r="1959" spans="1:17" ht="15" customHeight="1" x14ac:dyDescent="0.25">
      <c r="A1959" s="11" t="s">
        <v>1084</v>
      </c>
      <c r="B1959" s="6">
        <v>45144.783680555556</v>
      </c>
      <c r="C1959" s="7">
        <v>45144.787465277775</v>
      </c>
      <c r="D1959" s="8" t="s">
        <v>13</v>
      </c>
      <c r="E1959" s="8" t="s">
        <v>9</v>
      </c>
      <c r="F1959" s="8" t="s">
        <v>10</v>
      </c>
      <c r="G1959" s="110" t="s">
        <v>155</v>
      </c>
      <c r="H19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59" s="48">
        <f>tbl_raw_data[[#This Row],[Date Actioned]]-tbl_raw_data[[#This Row],[Date Tagged]]</f>
        <v>3.7847222192795016E-3</v>
      </c>
      <c r="J1959" s="50">
        <f>HOUR(tbl_raw_data[[#This Row],[time_taken]])*60+MINUTE(tbl_raw_data[[#This Row],[time_taken]])+SECOND(tbl_raw_data[[#This Row],[time_taken]])/60</f>
        <v>5.45</v>
      </c>
      <c r="K1959" s="54">
        <f>DATE(YEAR(tbl_raw_data[[#This Row],[Date Actioned]]), MONTH(tbl_raw_data[[#This Row],[Date Actioned]]), DAY(tbl_raw_data[[#This Row],[Date Actioned]]))</f>
        <v>45144</v>
      </c>
      <c r="L1959" s="55" t="str">
        <f>UPPER(TEXT(tbl_raw_data[[#This Row],[Updated_date]],"MMMM"))</f>
        <v>AUGUST</v>
      </c>
      <c r="M1959" s="55" t="str">
        <f>UPPER("Week "&amp;IF(ROUNDUP(DAY(tbl_raw_data[[#This Row],[Updated_date]])/7,0)=5,4,ROUNDUP(DAY(tbl_raw_data[[#This Row],[Updated_date]])/7,0)))</f>
        <v>WEEK 1</v>
      </c>
      <c r="N1959" s="57" t="str">
        <f>UPPER(VLOOKUP(tbl_raw_data[[#This Row],[Analyst]],[1]setting!$A$1:$B$15,2,0))</f>
        <v>SAM</v>
      </c>
      <c r="O1959" s="57" t="str">
        <f>UPPER(tbl_raw_data[[#This Row],[Outcome]])</f>
        <v>APPROVE</v>
      </c>
      <c r="P1959" s="57" t="str">
        <f>UPPER(tbl_raw_data[[#This Row],[Queue Name]])</f>
        <v>CONSUMER PRE BUREAU</v>
      </c>
      <c r="Q1959" s="57" t="str">
        <f>IF(tbl_raw_data[[#This Row],[time_taken_in_mins]]&lt;=20,"SLA_MET","SLA_NOT_MET")</f>
        <v>SLA_MET</v>
      </c>
    </row>
    <row r="1960" spans="1:17" ht="15" customHeight="1" x14ac:dyDescent="0.25">
      <c r="A1960" s="22" t="s">
        <v>470</v>
      </c>
      <c r="B1960" s="12">
        <v>45144.797129629631</v>
      </c>
      <c r="C1960" s="13">
        <v>45144.799826388888</v>
      </c>
      <c r="D1960" s="14" t="s">
        <v>46</v>
      </c>
      <c r="E1960" s="14" t="s">
        <v>28</v>
      </c>
      <c r="F1960" s="14" t="s">
        <v>10</v>
      </c>
      <c r="G1960" s="111" t="s">
        <v>49</v>
      </c>
      <c r="H19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60" s="48">
        <f>tbl_raw_data[[#This Row],[Date Actioned]]-tbl_raw_data[[#This Row],[Date Tagged]]</f>
        <v>2.6967592566506937E-3</v>
      </c>
      <c r="J1960" s="50">
        <f>HOUR(tbl_raw_data[[#This Row],[time_taken]])*60+MINUTE(tbl_raw_data[[#This Row],[time_taken]])+SECOND(tbl_raw_data[[#This Row],[time_taken]])/60</f>
        <v>3.8833333333333333</v>
      </c>
      <c r="K1960" s="54">
        <f>DATE(YEAR(tbl_raw_data[[#This Row],[Date Actioned]]), MONTH(tbl_raw_data[[#This Row],[Date Actioned]]), DAY(tbl_raw_data[[#This Row],[Date Actioned]]))</f>
        <v>45144</v>
      </c>
      <c r="L1960" s="55" t="str">
        <f>UPPER(TEXT(tbl_raw_data[[#This Row],[Updated_date]],"MMMM"))</f>
        <v>AUGUST</v>
      </c>
      <c r="M1960" s="55" t="str">
        <f>UPPER("Week "&amp;IF(ROUNDUP(DAY(tbl_raw_data[[#This Row],[Updated_date]])/7,0)=5,4,ROUNDUP(DAY(tbl_raw_data[[#This Row],[Updated_date]])/7,0)))</f>
        <v>WEEK 1</v>
      </c>
      <c r="N1960" s="57" t="str">
        <f>UPPER(VLOOKUP(tbl_raw_data[[#This Row],[Analyst]],[1]setting!$A$1:$B$15,2,0))</f>
        <v>SAM</v>
      </c>
      <c r="O1960" s="57" t="str">
        <f>UPPER(tbl_raw_data[[#This Row],[Outcome]])</f>
        <v>DECLINE</v>
      </c>
      <c r="P1960" s="57" t="str">
        <f>UPPER(tbl_raw_data[[#This Row],[Queue Name]])</f>
        <v>CONSUMER EXISTING</v>
      </c>
      <c r="Q1960" s="57" t="str">
        <f>IF(tbl_raw_data[[#This Row],[time_taken_in_mins]]&lt;=20,"SLA_MET","SLA_NOT_MET")</f>
        <v>SLA_MET</v>
      </c>
    </row>
    <row r="1961" spans="1:17" ht="15" customHeight="1" x14ac:dyDescent="0.25">
      <c r="A1961" s="22" t="s">
        <v>1894</v>
      </c>
      <c r="B1961" s="12">
        <v>45144.798344907409</v>
      </c>
      <c r="C1961" s="13">
        <v>45144.803263888891</v>
      </c>
      <c r="D1961" s="14" t="s">
        <v>13</v>
      </c>
      <c r="E1961" s="14" t="s">
        <v>9</v>
      </c>
      <c r="F1961" s="14" t="s">
        <v>18</v>
      </c>
      <c r="G1961" s="111" t="s">
        <v>29</v>
      </c>
      <c r="H19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1" s="48">
        <f>tbl_raw_data[[#This Row],[Date Actioned]]-tbl_raw_data[[#This Row],[Date Tagged]]</f>
        <v>4.9189814817509614E-3</v>
      </c>
      <c r="J1961" s="50">
        <f>HOUR(tbl_raw_data[[#This Row],[time_taken]])*60+MINUTE(tbl_raw_data[[#This Row],[time_taken]])+SECOND(tbl_raw_data[[#This Row],[time_taken]])/60</f>
        <v>7.083333333333333</v>
      </c>
      <c r="K1961" s="54">
        <f>DATE(YEAR(tbl_raw_data[[#This Row],[Date Actioned]]), MONTH(tbl_raw_data[[#This Row],[Date Actioned]]), DAY(tbl_raw_data[[#This Row],[Date Actioned]]))</f>
        <v>45144</v>
      </c>
      <c r="L1961" s="55" t="str">
        <f>UPPER(TEXT(tbl_raw_data[[#This Row],[Updated_date]],"MMMM"))</f>
        <v>AUGUST</v>
      </c>
      <c r="M1961" s="55" t="str">
        <f>UPPER("Week "&amp;IF(ROUNDUP(DAY(tbl_raw_data[[#This Row],[Updated_date]])/7,0)=5,4,ROUNDUP(DAY(tbl_raw_data[[#This Row],[Updated_date]])/7,0)))</f>
        <v>WEEK 1</v>
      </c>
      <c r="N1961" s="57" t="str">
        <f>UPPER(VLOOKUP(tbl_raw_data[[#This Row],[Analyst]],[1]setting!$A$1:$B$15,2,0))</f>
        <v>RAJ</v>
      </c>
      <c r="O1961" s="57" t="str">
        <f>UPPER(tbl_raw_data[[#This Row],[Outcome]])</f>
        <v>APPROVE</v>
      </c>
      <c r="P1961" s="57" t="str">
        <f>UPPER(tbl_raw_data[[#This Row],[Queue Name]])</f>
        <v>CONSUMER PRE BUREAU</v>
      </c>
      <c r="Q1961" s="57" t="str">
        <f>IF(tbl_raw_data[[#This Row],[time_taken_in_mins]]&lt;=20,"SLA_MET","SLA_NOT_MET")</f>
        <v>SLA_MET</v>
      </c>
    </row>
    <row r="1962" spans="1:17" ht="15" customHeight="1" x14ac:dyDescent="0.25">
      <c r="A1962" s="5" t="s">
        <v>3069</v>
      </c>
      <c r="B1962" s="6">
        <v>45144.798726851855</v>
      </c>
      <c r="C1962" s="7">
        <v>45144.805208333331</v>
      </c>
      <c r="D1962" s="8" t="s">
        <v>46</v>
      </c>
      <c r="E1962" s="8" t="s">
        <v>28</v>
      </c>
      <c r="F1962" s="8" t="s">
        <v>455</v>
      </c>
      <c r="G1962" s="110" t="s">
        <v>151</v>
      </c>
      <c r="H19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2" s="48">
        <f>tbl_raw_data[[#This Row],[Date Actioned]]-tbl_raw_data[[#This Row],[Date Tagged]]</f>
        <v>6.4814814759301953E-3</v>
      </c>
      <c r="J1962" s="50">
        <f>HOUR(tbl_raw_data[[#This Row],[time_taken]])*60+MINUTE(tbl_raw_data[[#This Row],[time_taken]])+SECOND(tbl_raw_data[[#This Row],[time_taken]])/60</f>
        <v>9.3333333333333339</v>
      </c>
      <c r="K1962" s="54">
        <f>DATE(YEAR(tbl_raw_data[[#This Row],[Date Actioned]]), MONTH(tbl_raw_data[[#This Row],[Date Actioned]]), DAY(tbl_raw_data[[#This Row],[Date Actioned]]))</f>
        <v>45144</v>
      </c>
      <c r="L1962" s="55" t="str">
        <f>UPPER(TEXT(tbl_raw_data[[#This Row],[Updated_date]],"MMMM"))</f>
        <v>AUGUST</v>
      </c>
      <c r="M1962" s="55" t="str">
        <f>UPPER("Week "&amp;IF(ROUNDUP(DAY(tbl_raw_data[[#This Row],[Updated_date]])/7,0)=5,4,ROUNDUP(DAY(tbl_raw_data[[#This Row],[Updated_date]])/7,0)))</f>
        <v>WEEK 1</v>
      </c>
      <c r="N1962" s="57" t="str">
        <f>UPPER(VLOOKUP(tbl_raw_data[[#This Row],[Analyst]],[1]setting!$A$1:$B$15,2,0))</f>
        <v>ROHAN</v>
      </c>
      <c r="O1962" s="57" t="str">
        <f>UPPER(tbl_raw_data[[#This Row],[Outcome]])</f>
        <v>DECLINE</v>
      </c>
      <c r="P1962" s="57" t="str">
        <f>UPPER(tbl_raw_data[[#This Row],[Queue Name]])</f>
        <v>CONSUMER EXISTING</v>
      </c>
      <c r="Q1962" s="57" t="str">
        <f>IF(tbl_raw_data[[#This Row],[time_taken_in_mins]]&lt;=20,"SLA_MET","SLA_NOT_MET")</f>
        <v>SLA_MET</v>
      </c>
    </row>
    <row r="1963" spans="1:17" ht="15" customHeight="1" x14ac:dyDescent="0.25">
      <c r="A1963" s="11" t="s">
        <v>2935</v>
      </c>
      <c r="B1963" s="12">
        <v>45144.79896990741</v>
      </c>
      <c r="C1963" s="13">
        <v>45144.805254629631</v>
      </c>
      <c r="D1963" s="14" t="s">
        <v>209</v>
      </c>
      <c r="E1963" s="16" t="s">
        <v>28</v>
      </c>
      <c r="F1963" s="14" t="s">
        <v>42</v>
      </c>
      <c r="G1963" s="106"/>
      <c r="H19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63" s="48">
        <f>tbl_raw_data[[#This Row],[Date Actioned]]-tbl_raw_data[[#This Row],[Date Tagged]]</f>
        <v>6.284722221607808E-3</v>
      </c>
      <c r="J1963" s="50">
        <f>HOUR(tbl_raw_data[[#This Row],[time_taken]])*60+MINUTE(tbl_raw_data[[#This Row],[time_taken]])+SECOND(tbl_raw_data[[#This Row],[time_taken]])/60</f>
        <v>9.0500000000000007</v>
      </c>
      <c r="K1963" s="54">
        <f>DATE(YEAR(tbl_raw_data[[#This Row],[Date Actioned]]), MONTH(tbl_raw_data[[#This Row],[Date Actioned]]), DAY(tbl_raw_data[[#This Row],[Date Actioned]]))</f>
        <v>45144</v>
      </c>
      <c r="L1963" s="55" t="str">
        <f>UPPER(TEXT(tbl_raw_data[[#This Row],[Updated_date]],"MMMM"))</f>
        <v>AUGUST</v>
      </c>
      <c r="M1963" s="55" t="str">
        <f>UPPER("Week "&amp;IF(ROUNDUP(DAY(tbl_raw_data[[#This Row],[Updated_date]])/7,0)=5,4,ROUNDUP(DAY(tbl_raw_data[[#This Row],[Updated_date]])/7,0)))</f>
        <v>WEEK 1</v>
      </c>
      <c r="N1963" s="57" t="str">
        <f>UPPER(VLOOKUP(tbl_raw_data[[#This Row],[Analyst]],[1]setting!$A$1:$B$15,2,0))</f>
        <v>NITESH</v>
      </c>
      <c r="O1963" s="57" t="str">
        <f>UPPER(tbl_raw_data[[#This Row],[Outcome]])</f>
        <v>DECLINE</v>
      </c>
      <c r="P1963" s="57" t="str">
        <f>UPPER(tbl_raw_data[[#This Row],[Queue Name]])</f>
        <v>CONSUMER EXISTING</v>
      </c>
      <c r="Q1963" s="57" t="str">
        <f>IF(tbl_raw_data[[#This Row],[time_taken_in_mins]]&lt;=20,"SLA_MET","SLA_NOT_MET")</f>
        <v>SLA_MET</v>
      </c>
    </row>
    <row r="1964" spans="1:17" ht="15" customHeight="1" x14ac:dyDescent="0.25">
      <c r="A1964" s="22" t="s">
        <v>390</v>
      </c>
      <c r="B1964" s="6">
        <v>45144.804756944446</v>
      </c>
      <c r="C1964" s="7">
        <v>45144.807268518518</v>
      </c>
      <c r="D1964" s="8" t="s">
        <v>46</v>
      </c>
      <c r="E1964" s="8" t="s">
        <v>28</v>
      </c>
      <c r="F1964" s="8" t="s">
        <v>109</v>
      </c>
      <c r="G1964" s="110" t="s">
        <v>49</v>
      </c>
      <c r="H19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64" s="48">
        <f>tbl_raw_data[[#This Row],[Date Actioned]]-tbl_raw_data[[#This Row],[Date Tagged]]</f>
        <v>2.5115740718320012E-3</v>
      </c>
      <c r="J1964" s="50">
        <f>HOUR(tbl_raw_data[[#This Row],[time_taken]])*60+MINUTE(tbl_raw_data[[#This Row],[time_taken]])+SECOND(tbl_raw_data[[#This Row],[time_taken]])/60</f>
        <v>3.6166666666666667</v>
      </c>
      <c r="K1964" s="54">
        <f>DATE(YEAR(tbl_raw_data[[#This Row],[Date Actioned]]), MONTH(tbl_raw_data[[#This Row],[Date Actioned]]), DAY(tbl_raw_data[[#This Row],[Date Actioned]]))</f>
        <v>45144</v>
      </c>
      <c r="L1964" s="55" t="str">
        <f>UPPER(TEXT(tbl_raw_data[[#This Row],[Updated_date]],"MMMM"))</f>
        <v>AUGUST</v>
      </c>
      <c r="M1964" s="55" t="str">
        <f>UPPER("Week "&amp;IF(ROUNDUP(DAY(tbl_raw_data[[#This Row],[Updated_date]])/7,0)=5,4,ROUNDUP(DAY(tbl_raw_data[[#This Row],[Updated_date]])/7,0)))</f>
        <v>WEEK 1</v>
      </c>
      <c r="N1964" s="57" t="str">
        <f>UPPER(VLOOKUP(tbl_raw_data[[#This Row],[Analyst]],[1]setting!$A$1:$B$15,2,0))</f>
        <v>NAVED</v>
      </c>
      <c r="O1964" s="57" t="str">
        <f>UPPER(tbl_raw_data[[#This Row],[Outcome]])</f>
        <v>DECLINE</v>
      </c>
      <c r="P1964" s="57" t="str">
        <f>UPPER(tbl_raw_data[[#This Row],[Queue Name]])</f>
        <v>CONSUMER EXISTING</v>
      </c>
      <c r="Q1964" s="57" t="str">
        <f>IF(tbl_raw_data[[#This Row],[time_taken_in_mins]]&lt;=20,"SLA_MET","SLA_NOT_MET")</f>
        <v>SLA_MET</v>
      </c>
    </row>
    <row r="1965" spans="1:17" ht="15" customHeight="1" x14ac:dyDescent="0.25">
      <c r="A1965" s="5" t="s">
        <v>6211</v>
      </c>
      <c r="B1965" s="6">
        <v>45144.806122685186</v>
      </c>
      <c r="C1965" s="7">
        <v>45144.81858796296</v>
      </c>
      <c r="D1965" s="8" t="s">
        <v>13</v>
      </c>
      <c r="E1965" s="8" t="s">
        <v>28</v>
      </c>
      <c r="F1965" s="8" t="s">
        <v>10</v>
      </c>
      <c r="G1965" s="110" t="s">
        <v>29</v>
      </c>
      <c r="H19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5" s="48">
        <f>tbl_raw_data[[#This Row],[Date Actioned]]-tbl_raw_data[[#This Row],[Date Tagged]]</f>
        <v>1.2465277774026617E-2</v>
      </c>
      <c r="J1965" s="50">
        <f>HOUR(tbl_raw_data[[#This Row],[time_taken]])*60+MINUTE(tbl_raw_data[[#This Row],[time_taken]])+SECOND(tbl_raw_data[[#This Row],[time_taken]])/60</f>
        <v>17.95</v>
      </c>
      <c r="K1965" s="54">
        <f>DATE(YEAR(tbl_raw_data[[#This Row],[Date Actioned]]), MONTH(tbl_raw_data[[#This Row],[Date Actioned]]), DAY(tbl_raw_data[[#This Row],[Date Actioned]]))</f>
        <v>45144</v>
      </c>
      <c r="L1965" s="55" t="str">
        <f>UPPER(TEXT(tbl_raw_data[[#This Row],[Updated_date]],"MMMM"))</f>
        <v>AUGUST</v>
      </c>
      <c r="M1965" s="55" t="str">
        <f>UPPER("Week "&amp;IF(ROUNDUP(DAY(tbl_raw_data[[#This Row],[Updated_date]])/7,0)=5,4,ROUNDUP(DAY(tbl_raw_data[[#This Row],[Updated_date]])/7,0)))</f>
        <v>WEEK 1</v>
      </c>
      <c r="N1965" s="57" t="str">
        <f>UPPER(VLOOKUP(tbl_raw_data[[#This Row],[Analyst]],[1]setting!$A$1:$B$15,2,0))</f>
        <v>SAM</v>
      </c>
      <c r="O1965" s="57" t="str">
        <f>UPPER(tbl_raw_data[[#This Row],[Outcome]])</f>
        <v>APPROVE</v>
      </c>
      <c r="P1965" s="57" t="str">
        <f>UPPER(tbl_raw_data[[#This Row],[Queue Name]])</f>
        <v>CONSUMER EXISTING</v>
      </c>
      <c r="Q1965" s="57" t="str">
        <f>IF(tbl_raw_data[[#This Row],[time_taken_in_mins]]&lt;=20,"SLA_MET","SLA_NOT_MET")</f>
        <v>SLA_MET</v>
      </c>
    </row>
    <row r="1966" spans="1:17" ht="15" customHeight="1" x14ac:dyDescent="0.25">
      <c r="A1966" s="11" t="s">
        <v>267</v>
      </c>
      <c r="B1966" s="12">
        <v>45144.820173611108</v>
      </c>
      <c r="C1966" s="13">
        <v>45144.822314814817</v>
      </c>
      <c r="D1966" s="14" t="s">
        <v>13</v>
      </c>
      <c r="E1966" s="14" t="s">
        <v>28</v>
      </c>
      <c r="F1966" s="14" t="s">
        <v>18</v>
      </c>
      <c r="G1966" s="111" t="s">
        <v>29</v>
      </c>
      <c r="H19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6" s="48">
        <f>tbl_raw_data[[#This Row],[Date Actioned]]-tbl_raw_data[[#This Row],[Date Tagged]]</f>
        <v>2.1412037094705738E-3</v>
      </c>
      <c r="J1966" s="50">
        <f>HOUR(tbl_raw_data[[#This Row],[time_taken]])*60+MINUTE(tbl_raw_data[[#This Row],[time_taken]])+SECOND(tbl_raw_data[[#This Row],[time_taken]])/60</f>
        <v>3.0833333333333335</v>
      </c>
      <c r="K1966" s="54">
        <f>DATE(YEAR(tbl_raw_data[[#This Row],[Date Actioned]]), MONTH(tbl_raw_data[[#This Row],[Date Actioned]]), DAY(tbl_raw_data[[#This Row],[Date Actioned]]))</f>
        <v>45144</v>
      </c>
      <c r="L1966" s="55" t="str">
        <f>UPPER(TEXT(tbl_raw_data[[#This Row],[Updated_date]],"MMMM"))</f>
        <v>AUGUST</v>
      </c>
      <c r="M1966" s="55" t="str">
        <f>UPPER("Week "&amp;IF(ROUNDUP(DAY(tbl_raw_data[[#This Row],[Updated_date]])/7,0)=5,4,ROUNDUP(DAY(tbl_raw_data[[#This Row],[Updated_date]])/7,0)))</f>
        <v>WEEK 1</v>
      </c>
      <c r="N1966" s="57" t="str">
        <f>UPPER(VLOOKUP(tbl_raw_data[[#This Row],[Analyst]],[1]setting!$A$1:$B$15,2,0))</f>
        <v>RAJ</v>
      </c>
      <c r="O1966" s="57" t="str">
        <f>UPPER(tbl_raw_data[[#This Row],[Outcome]])</f>
        <v>APPROVE</v>
      </c>
      <c r="P1966" s="57" t="str">
        <f>UPPER(tbl_raw_data[[#This Row],[Queue Name]])</f>
        <v>CONSUMER EXISTING</v>
      </c>
      <c r="Q1966" s="57" t="str">
        <f>IF(tbl_raw_data[[#This Row],[time_taken_in_mins]]&lt;=20,"SLA_MET","SLA_NOT_MET")</f>
        <v>SLA_MET</v>
      </c>
    </row>
    <row r="1967" spans="1:17" ht="15" customHeight="1" x14ac:dyDescent="0.25">
      <c r="A1967" s="22" t="s">
        <v>1043</v>
      </c>
      <c r="B1967" s="6">
        <v>45144.834618055553</v>
      </c>
      <c r="C1967" s="7">
        <v>45144.83834490741</v>
      </c>
      <c r="D1967" s="8" t="s">
        <v>13</v>
      </c>
      <c r="E1967" s="8" t="s">
        <v>28</v>
      </c>
      <c r="F1967" s="8" t="s">
        <v>18</v>
      </c>
      <c r="G1967" s="110" t="s">
        <v>29</v>
      </c>
      <c r="H19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67" s="48">
        <f>tbl_raw_data[[#This Row],[Date Actioned]]-tbl_raw_data[[#This Row],[Date Tagged]]</f>
        <v>3.7268518572091125E-3</v>
      </c>
      <c r="J1967" s="50">
        <f>HOUR(tbl_raw_data[[#This Row],[time_taken]])*60+MINUTE(tbl_raw_data[[#This Row],[time_taken]])+SECOND(tbl_raw_data[[#This Row],[time_taken]])/60</f>
        <v>5.3666666666666663</v>
      </c>
      <c r="K1967" s="54">
        <f>DATE(YEAR(tbl_raw_data[[#This Row],[Date Actioned]]), MONTH(tbl_raw_data[[#This Row],[Date Actioned]]), DAY(tbl_raw_data[[#This Row],[Date Actioned]]))</f>
        <v>45144</v>
      </c>
      <c r="L1967" s="55" t="str">
        <f>UPPER(TEXT(tbl_raw_data[[#This Row],[Updated_date]],"MMMM"))</f>
        <v>AUGUST</v>
      </c>
      <c r="M1967" s="55" t="str">
        <f>UPPER("Week "&amp;IF(ROUNDUP(DAY(tbl_raw_data[[#This Row],[Updated_date]])/7,0)=5,4,ROUNDUP(DAY(tbl_raw_data[[#This Row],[Updated_date]])/7,0)))</f>
        <v>WEEK 1</v>
      </c>
      <c r="N1967" s="57" t="str">
        <f>UPPER(VLOOKUP(tbl_raw_data[[#This Row],[Analyst]],[1]setting!$A$1:$B$15,2,0))</f>
        <v>RAJ</v>
      </c>
      <c r="O1967" s="57" t="str">
        <f>UPPER(tbl_raw_data[[#This Row],[Outcome]])</f>
        <v>APPROVE</v>
      </c>
      <c r="P1967" s="57" t="str">
        <f>UPPER(tbl_raw_data[[#This Row],[Queue Name]])</f>
        <v>CONSUMER EXISTING</v>
      </c>
      <c r="Q1967" s="57" t="str">
        <f>IF(tbl_raw_data[[#This Row],[time_taken_in_mins]]&lt;=20,"SLA_MET","SLA_NOT_MET")</f>
        <v>SLA_MET</v>
      </c>
    </row>
    <row r="1968" spans="1:17" ht="15" customHeight="1" x14ac:dyDescent="0.25">
      <c r="A1968" s="5" t="s">
        <v>2902</v>
      </c>
      <c r="B1968" s="12">
        <v>45144.837604166663</v>
      </c>
      <c r="C1968" s="13">
        <v>45144.843854166669</v>
      </c>
      <c r="D1968" s="14" t="s">
        <v>46</v>
      </c>
      <c r="E1968" s="14" t="s">
        <v>28</v>
      </c>
      <c r="F1968" s="14" t="s">
        <v>86</v>
      </c>
      <c r="G1968" s="111" t="s">
        <v>94</v>
      </c>
      <c r="H19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68" s="48">
        <f>tbl_raw_data[[#This Row],[Date Actioned]]-tbl_raw_data[[#This Row],[Date Tagged]]</f>
        <v>6.2500000058207661E-3</v>
      </c>
      <c r="J1968" s="50">
        <f>HOUR(tbl_raw_data[[#This Row],[time_taken]])*60+MINUTE(tbl_raw_data[[#This Row],[time_taken]])+SECOND(tbl_raw_data[[#This Row],[time_taken]])/60</f>
        <v>9</v>
      </c>
      <c r="K1968" s="54">
        <f>DATE(YEAR(tbl_raw_data[[#This Row],[Date Actioned]]), MONTH(tbl_raw_data[[#This Row],[Date Actioned]]), DAY(tbl_raw_data[[#This Row],[Date Actioned]]))</f>
        <v>45144</v>
      </c>
      <c r="L1968" s="55" t="str">
        <f>UPPER(TEXT(tbl_raw_data[[#This Row],[Updated_date]],"MMMM"))</f>
        <v>AUGUST</v>
      </c>
      <c r="M1968" s="55" t="str">
        <f>UPPER("Week "&amp;IF(ROUNDUP(DAY(tbl_raw_data[[#This Row],[Updated_date]])/7,0)=5,4,ROUNDUP(DAY(tbl_raw_data[[#This Row],[Updated_date]])/7,0)))</f>
        <v>WEEK 1</v>
      </c>
      <c r="N1968" s="57" t="str">
        <f>UPPER(VLOOKUP(tbl_raw_data[[#This Row],[Analyst]],[1]setting!$A$1:$B$15,2,0))</f>
        <v>ASIF</v>
      </c>
      <c r="O1968" s="57" t="str">
        <f>UPPER(tbl_raw_data[[#This Row],[Outcome]])</f>
        <v>DECLINE</v>
      </c>
      <c r="P1968" s="57" t="str">
        <f>UPPER(tbl_raw_data[[#This Row],[Queue Name]])</f>
        <v>CONSUMER EXISTING</v>
      </c>
      <c r="Q1968" s="57" t="str">
        <f>IF(tbl_raw_data[[#This Row],[time_taken_in_mins]]&lt;=20,"SLA_MET","SLA_NOT_MET")</f>
        <v>SLA_MET</v>
      </c>
    </row>
    <row r="1969" spans="1:17" ht="15" customHeight="1" x14ac:dyDescent="0.25">
      <c r="A1969" s="5" t="s">
        <v>1397</v>
      </c>
      <c r="B1969" s="12">
        <v>45144.842928240738</v>
      </c>
      <c r="C1969" s="13">
        <v>45144.847199074073</v>
      </c>
      <c r="D1969" s="14" t="s">
        <v>29</v>
      </c>
      <c r="E1969" s="16" t="s">
        <v>41</v>
      </c>
      <c r="F1969" s="14" t="s">
        <v>42</v>
      </c>
      <c r="G1969" s="106"/>
      <c r="H19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69" s="48">
        <f>tbl_raw_data[[#This Row],[Date Actioned]]-tbl_raw_data[[#This Row],[Date Tagged]]</f>
        <v>4.2708333348855376E-3</v>
      </c>
      <c r="J1969" s="50">
        <f>HOUR(tbl_raw_data[[#This Row],[time_taken]])*60+MINUTE(tbl_raw_data[[#This Row],[time_taken]])+SECOND(tbl_raw_data[[#This Row],[time_taken]])/60</f>
        <v>6.15</v>
      </c>
      <c r="K1969" s="54">
        <f>DATE(YEAR(tbl_raw_data[[#This Row],[Date Actioned]]), MONTH(tbl_raw_data[[#This Row],[Date Actioned]]), DAY(tbl_raw_data[[#This Row],[Date Actioned]]))</f>
        <v>45144</v>
      </c>
      <c r="L1969" s="55" t="str">
        <f>UPPER(TEXT(tbl_raw_data[[#This Row],[Updated_date]],"MMMM"))</f>
        <v>AUGUST</v>
      </c>
      <c r="M1969" s="55" t="str">
        <f>UPPER("Week "&amp;IF(ROUNDUP(DAY(tbl_raw_data[[#This Row],[Updated_date]])/7,0)=5,4,ROUNDUP(DAY(tbl_raw_data[[#This Row],[Updated_date]])/7,0)))</f>
        <v>WEEK 1</v>
      </c>
      <c r="N1969" s="57" t="str">
        <f>UPPER(VLOOKUP(tbl_raw_data[[#This Row],[Analyst]],[1]setting!$A$1:$B$15,2,0))</f>
        <v>NITESH</v>
      </c>
      <c r="O1969" s="57" t="str">
        <f>UPPER(tbl_raw_data[[#This Row],[Outcome]])</f>
        <v>APPROVE</v>
      </c>
      <c r="P1969" s="57" t="str">
        <f>UPPER(tbl_raw_data[[#This Row],[Queue Name]])</f>
        <v>CONSUMER POST BUREAU</v>
      </c>
      <c r="Q1969" s="57" t="str">
        <f>IF(tbl_raw_data[[#This Row],[time_taken_in_mins]]&lt;=20,"SLA_MET","SLA_NOT_MET")</f>
        <v>SLA_MET</v>
      </c>
    </row>
    <row r="1970" spans="1:17" ht="15" customHeight="1" x14ac:dyDescent="0.25">
      <c r="A1970" s="11" t="s">
        <v>1850</v>
      </c>
      <c r="B1970" s="6">
        <v>45144.846655092595</v>
      </c>
      <c r="C1970" s="7">
        <v>45144.851527777777</v>
      </c>
      <c r="D1970" s="8" t="s">
        <v>13</v>
      </c>
      <c r="E1970" s="8" t="s">
        <v>28</v>
      </c>
      <c r="F1970" s="8" t="s">
        <v>18</v>
      </c>
      <c r="G1970" s="110" t="s">
        <v>29</v>
      </c>
      <c r="H19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70" s="48">
        <f>tbl_raw_data[[#This Row],[Date Actioned]]-tbl_raw_data[[#This Row],[Date Tagged]]</f>
        <v>4.8726851819083095E-3</v>
      </c>
      <c r="J1970" s="50">
        <f>HOUR(tbl_raw_data[[#This Row],[time_taken]])*60+MINUTE(tbl_raw_data[[#This Row],[time_taken]])+SECOND(tbl_raw_data[[#This Row],[time_taken]])/60</f>
        <v>7.0166666666666666</v>
      </c>
      <c r="K1970" s="54">
        <f>DATE(YEAR(tbl_raw_data[[#This Row],[Date Actioned]]), MONTH(tbl_raw_data[[#This Row],[Date Actioned]]), DAY(tbl_raw_data[[#This Row],[Date Actioned]]))</f>
        <v>45144</v>
      </c>
      <c r="L1970" s="55" t="str">
        <f>UPPER(TEXT(tbl_raw_data[[#This Row],[Updated_date]],"MMMM"))</f>
        <v>AUGUST</v>
      </c>
      <c r="M1970" s="55" t="str">
        <f>UPPER("Week "&amp;IF(ROUNDUP(DAY(tbl_raw_data[[#This Row],[Updated_date]])/7,0)=5,4,ROUNDUP(DAY(tbl_raw_data[[#This Row],[Updated_date]])/7,0)))</f>
        <v>WEEK 1</v>
      </c>
      <c r="N1970" s="57" t="str">
        <f>UPPER(VLOOKUP(tbl_raw_data[[#This Row],[Analyst]],[1]setting!$A$1:$B$15,2,0))</f>
        <v>RAJ</v>
      </c>
      <c r="O1970" s="57" t="str">
        <f>UPPER(tbl_raw_data[[#This Row],[Outcome]])</f>
        <v>APPROVE</v>
      </c>
      <c r="P1970" s="57" t="str">
        <f>UPPER(tbl_raw_data[[#This Row],[Queue Name]])</f>
        <v>CONSUMER EXISTING</v>
      </c>
      <c r="Q1970" s="57" t="str">
        <f>IF(tbl_raw_data[[#This Row],[time_taken_in_mins]]&lt;=20,"SLA_MET","SLA_NOT_MET")</f>
        <v>SLA_MET</v>
      </c>
    </row>
    <row r="1971" spans="1:17" ht="15" customHeight="1" x14ac:dyDescent="0.25">
      <c r="A1971" s="22" t="s">
        <v>7344</v>
      </c>
      <c r="B1971" s="12">
        <v>45144.851458333331</v>
      </c>
      <c r="C1971" s="13">
        <v>45145.44635416667</v>
      </c>
      <c r="D1971" s="14" t="s">
        <v>29</v>
      </c>
      <c r="E1971" s="16" t="s">
        <v>41</v>
      </c>
      <c r="F1971" s="14" t="s">
        <v>168</v>
      </c>
      <c r="G1971" s="106"/>
      <c r="H19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1" s="48">
        <f>tbl_raw_data[[#This Row],[Date Actioned]]-tbl_raw_data[[#This Row],[Date Tagged]]</f>
        <v>0.59489583333925111</v>
      </c>
      <c r="J1971" s="50">
        <f>HOUR(tbl_raw_data[[#This Row],[time_taken]])*60+MINUTE(tbl_raw_data[[#This Row],[time_taken]])+SECOND(tbl_raw_data[[#This Row],[time_taken]])/60</f>
        <v>856.65</v>
      </c>
      <c r="K1971" s="54">
        <f>DATE(YEAR(tbl_raw_data[[#This Row],[Date Actioned]]), MONTH(tbl_raw_data[[#This Row],[Date Actioned]]), DAY(tbl_raw_data[[#This Row],[Date Actioned]]))</f>
        <v>45145</v>
      </c>
      <c r="L1971" s="55" t="str">
        <f>UPPER(TEXT(tbl_raw_data[[#This Row],[Updated_date]],"MMMM"))</f>
        <v>AUGUST</v>
      </c>
      <c r="M1971" s="55" t="str">
        <f>UPPER("Week "&amp;IF(ROUNDUP(DAY(tbl_raw_data[[#This Row],[Updated_date]])/7,0)=5,4,ROUNDUP(DAY(tbl_raw_data[[#This Row],[Updated_date]])/7,0)))</f>
        <v>WEEK 1</v>
      </c>
      <c r="N1971" s="57" t="str">
        <f>UPPER(VLOOKUP(tbl_raw_data[[#This Row],[Analyst]],[1]setting!$A$1:$B$15,2,0))</f>
        <v>MERCEDES</v>
      </c>
      <c r="O1971" s="57" t="str">
        <f>UPPER(tbl_raw_data[[#This Row],[Outcome]])</f>
        <v>APPROVE</v>
      </c>
      <c r="P1971" s="57" t="str">
        <f>UPPER(tbl_raw_data[[#This Row],[Queue Name]])</f>
        <v>CONSUMER POST BUREAU</v>
      </c>
      <c r="Q1971" s="57" t="str">
        <f>IF(tbl_raw_data[[#This Row],[time_taken_in_mins]]&lt;=20,"SLA_MET","SLA_NOT_MET")</f>
        <v>SLA_NOT_MET</v>
      </c>
    </row>
    <row r="1972" spans="1:17" ht="15" customHeight="1" x14ac:dyDescent="0.25">
      <c r="A1972" s="5" t="s">
        <v>7342</v>
      </c>
      <c r="B1972" s="6">
        <v>45144.86074074074</v>
      </c>
      <c r="C1972" s="7">
        <v>45145.450150462966</v>
      </c>
      <c r="D1972" s="8" t="s">
        <v>29</v>
      </c>
      <c r="E1972" s="10" t="s">
        <v>41</v>
      </c>
      <c r="F1972" s="8" t="s">
        <v>168</v>
      </c>
      <c r="G1972" s="109"/>
      <c r="H19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2" s="48">
        <f>tbl_raw_data[[#This Row],[Date Actioned]]-tbl_raw_data[[#This Row],[Date Tagged]]</f>
        <v>0.58940972222626442</v>
      </c>
      <c r="J1972" s="50">
        <f>HOUR(tbl_raw_data[[#This Row],[time_taken]])*60+MINUTE(tbl_raw_data[[#This Row],[time_taken]])+SECOND(tbl_raw_data[[#This Row],[time_taken]])/60</f>
        <v>848.75</v>
      </c>
      <c r="K1972" s="54">
        <f>DATE(YEAR(tbl_raw_data[[#This Row],[Date Actioned]]), MONTH(tbl_raw_data[[#This Row],[Date Actioned]]), DAY(tbl_raw_data[[#This Row],[Date Actioned]]))</f>
        <v>45145</v>
      </c>
      <c r="L1972" s="55" t="str">
        <f>UPPER(TEXT(tbl_raw_data[[#This Row],[Updated_date]],"MMMM"))</f>
        <v>AUGUST</v>
      </c>
      <c r="M1972" s="55" t="str">
        <f>UPPER("Week "&amp;IF(ROUNDUP(DAY(tbl_raw_data[[#This Row],[Updated_date]])/7,0)=5,4,ROUNDUP(DAY(tbl_raw_data[[#This Row],[Updated_date]])/7,0)))</f>
        <v>WEEK 1</v>
      </c>
      <c r="N1972" s="57" t="str">
        <f>UPPER(VLOOKUP(tbl_raw_data[[#This Row],[Analyst]],[1]setting!$A$1:$B$15,2,0))</f>
        <v>MERCEDES</v>
      </c>
      <c r="O1972" s="57" t="str">
        <f>UPPER(tbl_raw_data[[#This Row],[Outcome]])</f>
        <v>APPROVE</v>
      </c>
      <c r="P1972" s="57" t="str">
        <f>UPPER(tbl_raw_data[[#This Row],[Queue Name]])</f>
        <v>CONSUMER POST BUREAU</v>
      </c>
      <c r="Q1972" s="57" t="str">
        <f>IF(tbl_raw_data[[#This Row],[time_taken_in_mins]]&lt;=20,"SLA_MET","SLA_NOT_MET")</f>
        <v>SLA_NOT_MET</v>
      </c>
    </row>
    <row r="1973" spans="1:17" ht="15" customHeight="1" x14ac:dyDescent="0.25">
      <c r="A1973" s="22" t="s">
        <v>7343</v>
      </c>
      <c r="B1973" s="6">
        <v>45144.865995370368</v>
      </c>
      <c r="C1973" s="7">
        <v>45145.458796296298</v>
      </c>
      <c r="D1973" s="8" t="s">
        <v>40</v>
      </c>
      <c r="E1973" s="10" t="s">
        <v>41</v>
      </c>
      <c r="F1973" s="8" t="s">
        <v>168</v>
      </c>
      <c r="G1973" s="109"/>
      <c r="H19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3" s="48">
        <f>tbl_raw_data[[#This Row],[Date Actioned]]-tbl_raw_data[[#This Row],[Date Tagged]]</f>
        <v>0.59280092592962319</v>
      </c>
      <c r="J1973" s="50">
        <f>HOUR(tbl_raw_data[[#This Row],[time_taken]])*60+MINUTE(tbl_raw_data[[#This Row],[time_taken]])+SECOND(tbl_raw_data[[#This Row],[time_taken]])/60</f>
        <v>853.63333333333333</v>
      </c>
      <c r="K1973" s="54">
        <f>DATE(YEAR(tbl_raw_data[[#This Row],[Date Actioned]]), MONTH(tbl_raw_data[[#This Row],[Date Actioned]]), DAY(tbl_raw_data[[#This Row],[Date Actioned]]))</f>
        <v>45145</v>
      </c>
      <c r="L1973" s="55" t="str">
        <f>UPPER(TEXT(tbl_raw_data[[#This Row],[Updated_date]],"MMMM"))</f>
        <v>AUGUST</v>
      </c>
      <c r="M1973" s="55" t="str">
        <f>UPPER("Week "&amp;IF(ROUNDUP(DAY(tbl_raw_data[[#This Row],[Updated_date]])/7,0)=5,4,ROUNDUP(DAY(tbl_raw_data[[#This Row],[Updated_date]])/7,0)))</f>
        <v>WEEK 1</v>
      </c>
      <c r="N1973" s="57" t="str">
        <f>UPPER(VLOOKUP(tbl_raw_data[[#This Row],[Analyst]],[1]setting!$A$1:$B$15,2,0))</f>
        <v>MERCEDES</v>
      </c>
      <c r="O1973" s="57" t="str">
        <f>UPPER(tbl_raw_data[[#This Row],[Outcome]])</f>
        <v>WITHDRAW</v>
      </c>
      <c r="P1973" s="57" t="str">
        <f>UPPER(tbl_raw_data[[#This Row],[Queue Name]])</f>
        <v>CONSUMER POST BUREAU</v>
      </c>
      <c r="Q1973" s="57" t="str">
        <f>IF(tbl_raw_data[[#This Row],[time_taken_in_mins]]&lt;=20,"SLA_MET","SLA_NOT_MET")</f>
        <v>SLA_NOT_MET</v>
      </c>
    </row>
    <row r="1974" spans="1:17" ht="15" customHeight="1" x14ac:dyDescent="0.25">
      <c r="A1974" s="5" t="s">
        <v>7338</v>
      </c>
      <c r="B1974" s="12">
        <v>45144.942800925928</v>
      </c>
      <c r="C1974" s="13">
        <v>45145.463993055557</v>
      </c>
      <c r="D1974" s="14" t="s">
        <v>40</v>
      </c>
      <c r="E1974" s="16" t="s">
        <v>41</v>
      </c>
      <c r="F1974" s="14" t="s">
        <v>10</v>
      </c>
      <c r="G1974" s="106"/>
      <c r="H19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4" s="48">
        <f>tbl_raw_data[[#This Row],[Date Actioned]]-tbl_raw_data[[#This Row],[Date Tagged]]</f>
        <v>0.52119212962861639</v>
      </c>
      <c r="J1974" s="50">
        <f>HOUR(tbl_raw_data[[#This Row],[time_taken]])*60+MINUTE(tbl_raw_data[[#This Row],[time_taken]])+SECOND(tbl_raw_data[[#This Row],[time_taken]])/60</f>
        <v>750.51666666666665</v>
      </c>
      <c r="K1974" s="54">
        <f>DATE(YEAR(tbl_raw_data[[#This Row],[Date Actioned]]), MONTH(tbl_raw_data[[#This Row],[Date Actioned]]), DAY(tbl_raw_data[[#This Row],[Date Actioned]]))</f>
        <v>45145</v>
      </c>
      <c r="L1974" s="55" t="str">
        <f>UPPER(TEXT(tbl_raw_data[[#This Row],[Updated_date]],"MMMM"))</f>
        <v>AUGUST</v>
      </c>
      <c r="M1974" s="55" t="str">
        <f>UPPER("Week "&amp;IF(ROUNDUP(DAY(tbl_raw_data[[#This Row],[Updated_date]])/7,0)=5,4,ROUNDUP(DAY(tbl_raw_data[[#This Row],[Updated_date]])/7,0)))</f>
        <v>WEEK 1</v>
      </c>
      <c r="N1974" s="57" t="str">
        <f>UPPER(VLOOKUP(tbl_raw_data[[#This Row],[Analyst]],[1]setting!$A$1:$B$15,2,0))</f>
        <v>SAM</v>
      </c>
      <c r="O1974" s="57" t="str">
        <f>UPPER(tbl_raw_data[[#This Row],[Outcome]])</f>
        <v>WITHDRAW</v>
      </c>
      <c r="P1974" s="57" t="str">
        <f>UPPER(tbl_raw_data[[#This Row],[Queue Name]])</f>
        <v>CONSUMER POST BUREAU</v>
      </c>
      <c r="Q1974" s="57" t="str">
        <f>IF(tbl_raw_data[[#This Row],[time_taken_in_mins]]&lt;=20,"SLA_MET","SLA_NOT_MET")</f>
        <v>SLA_NOT_MET</v>
      </c>
    </row>
    <row r="1975" spans="1:17" ht="15" customHeight="1" x14ac:dyDescent="0.25">
      <c r="A1975" s="11" t="s">
        <v>7311</v>
      </c>
      <c r="B1975" s="12">
        <v>45144.983900462961</v>
      </c>
      <c r="C1975" s="13">
        <v>45145.465752314813</v>
      </c>
      <c r="D1975" s="14" t="s">
        <v>29</v>
      </c>
      <c r="E1975" s="16" t="s">
        <v>41</v>
      </c>
      <c r="F1975" s="14" t="s">
        <v>168</v>
      </c>
      <c r="G1975" s="106"/>
      <c r="H19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5" s="48">
        <f>tbl_raw_data[[#This Row],[Date Actioned]]-tbl_raw_data[[#This Row],[Date Tagged]]</f>
        <v>0.48185185185138835</v>
      </c>
      <c r="J1975" s="50">
        <f>HOUR(tbl_raw_data[[#This Row],[time_taken]])*60+MINUTE(tbl_raw_data[[#This Row],[time_taken]])+SECOND(tbl_raw_data[[#This Row],[time_taken]])/60</f>
        <v>693.86666666666667</v>
      </c>
      <c r="K1975" s="54">
        <f>DATE(YEAR(tbl_raw_data[[#This Row],[Date Actioned]]), MONTH(tbl_raw_data[[#This Row],[Date Actioned]]), DAY(tbl_raw_data[[#This Row],[Date Actioned]]))</f>
        <v>45145</v>
      </c>
      <c r="L1975" s="55" t="str">
        <f>UPPER(TEXT(tbl_raw_data[[#This Row],[Updated_date]],"MMMM"))</f>
        <v>AUGUST</v>
      </c>
      <c r="M1975" s="55" t="str">
        <f>UPPER("Week "&amp;IF(ROUNDUP(DAY(tbl_raw_data[[#This Row],[Updated_date]])/7,0)=5,4,ROUNDUP(DAY(tbl_raw_data[[#This Row],[Updated_date]])/7,0)))</f>
        <v>WEEK 1</v>
      </c>
      <c r="N1975" s="57" t="str">
        <f>UPPER(VLOOKUP(tbl_raw_data[[#This Row],[Analyst]],[1]setting!$A$1:$B$15,2,0))</f>
        <v>MERCEDES</v>
      </c>
      <c r="O1975" s="57" t="str">
        <f>UPPER(tbl_raw_data[[#This Row],[Outcome]])</f>
        <v>APPROVE</v>
      </c>
      <c r="P1975" s="57" t="str">
        <f>UPPER(tbl_raw_data[[#This Row],[Queue Name]])</f>
        <v>CONSUMER POST BUREAU</v>
      </c>
      <c r="Q1975" s="57" t="str">
        <f>IF(tbl_raw_data[[#This Row],[time_taken_in_mins]]&lt;=20,"SLA_MET","SLA_NOT_MET")</f>
        <v>SLA_NOT_MET</v>
      </c>
    </row>
    <row r="1976" spans="1:17" ht="15" customHeight="1" x14ac:dyDescent="0.25">
      <c r="A1976" s="11" t="s">
        <v>7312</v>
      </c>
      <c r="B1976" s="6">
        <v>45144.985659722224</v>
      </c>
      <c r="C1976" s="7">
        <v>45145.468923611108</v>
      </c>
      <c r="D1976" s="8" t="s">
        <v>40</v>
      </c>
      <c r="E1976" s="10" t="s">
        <v>41</v>
      </c>
      <c r="F1976" s="8" t="s">
        <v>455</v>
      </c>
      <c r="G1976" s="109"/>
      <c r="H19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6" s="48">
        <f>tbl_raw_data[[#This Row],[Date Actioned]]-tbl_raw_data[[#This Row],[Date Tagged]]</f>
        <v>0.48326388888381189</v>
      </c>
      <c r="J1976" s="50">
        <f>HOUR(tbl_raw_data[[#This Row],[time_taken]])*60+MINUTE(tbl_raw_data[[#This Row],[time_taken]])+SECOND(tbl_raw_data[[#This Row],[time_taken]])/60</f>
        <v>695.9</v>
      </c>
      <c r="K1976" s="54">
        <f>DATE(YEAR(tbl_raw_data[[#This Row],[Date Actioned]]), MONTH(tbl_raw_data[[#This Row],[Date Actioned]]), DAY(tbl_raw_data[[#This Row],[Date Actioned]]))</f>
        <v>45145</v>
      </c>
      <c r="L1976" s="55" t="str">
        <f>UPPER(TEXT(tbl_raw_data[[#This Row],[Updated_date]],"MMMM"))</f>
        <v>AUGUST</v>
      </c>
      <c r="M1976" s="55" t="str">
        <f>UPPER("Week "&amp;IF(ROUNDUP(DAY(tbl_raw_data[[#This Row],[Updated_date]])/7,0)=5,4,ROUNDUP(DAY(tbl_raw_data[[#This Row],[Updated_date]])/7,0)))</f>
        <v>WEEK 1</v>
      </c>
      <c r="N1976" s="57" t="str">
        <f>UPPER(VLOOKUP(tbl_raw_data[[#This Row],[Analyst]],[1]setting!$A$1:$B$15,2,0))</f>
        <v>ROHAN</v>
      </c>
      <c r="O1976" s="57" t="str">
        <f>UPPER(tbl_raw_data[[#This Row],[Outcome]])</f>
        <v>WITHDRAW</v>
      </c>
      <c r="P1976" s="57" t="str">
        <f>UPPER(tbl_raw_data[[#This Row],[Queue Name]])</f>
        <v>CONSUMER POST BUREAU</v>
      </c>
      <c r="Q1976" s="57" t="str">
        <f>IF(tbl_raw_data[[#This Row],[time_taken_in_mins]]&lt;=20,"SLA_MET","SLA_NOT_MET")</f>
        <v>SLA_NOT_MET</v>
      </c>
    </row>
    <row r="1977" spans="1:17" ht="15" customHeight="1" x14ac:dyDescent="0.25">
      <c r="A1977" s="22" t="s">
        <v>7275</v>
      </c>
      <c r="B1977" s="12">
        <v>45145.027777777781</v>
      </c>
      <c r="C1977" s="13">
        <v>45145.365347222221</v>
      </c>
      <c r="D1977" s="14" t="s">
        <v>40</v>
      </c>
      <c r="E1977" s="16" t="s">
        <v>41</v>
      </c>
      <c r="F1977" s="14" t="s">
        <v>455</v>
      </c>
      <c r="G1977" s="106"/>
      <c r="H19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7" s="48">
        <f>tbl_raw_data[[#This Row],[Date Actioned]]-tbl_raw_data[[#This Row],[Date Tagged]]</f>
        <v>0.33756944444030523</v>
      </c>
      <c r="J1977" s="50">
        <f>HOUR(tbl_raw_data[[#This Row],[time_taken]])*60+MINUTE(tbl_raw_data[[#This Row],[time_taken]])+SECOND(tbl_raw_data[[#This Row],[time_taken]])/60</f>
        <v>486.1</v>
      </c>
      <c r="K1977" s="54">
        <f>DATE(YEAR(tbl_raw_data[[#This Row],[Date Actioned]]), MONTH(tbl_raw_data[[#This Row],[Date Actioned]]), DAY(tbl_raw_data[[#This Row],[Date Actioned]]))</f>
        <v>45145</v>
      </c>
      <c r="L1977" s="55" t="str">
        <f>UPPER(TEXT(tbl_raw_data[[#This Row],[Updated_date]],"MMMM"))</f>
        <v>AUGUST</v>
      </c>
      <c r="M1977" s="55" t="str">
        <f>UPPER("Week "&amp;IF(ROUNDUP(DAY(tbl_raw_data[[#This Row],[Updated_date]])/7,0)=5,4,ROUNDUP(DAY(tbl_raw_data[[#This Row],[Updated_date]])/7,0)))</f>
        <v>WEEK 1</v>
      </c>
      <c r="N1977" s="57" t="str">
        <f>UPPER(VLOOKUP(tbl_raw_data[[#This Row],[Analyst]],[1]setting!$A$1:$B$15,2,0))</f>
        <v>ROHAN</v>
      </c>
      <c r="O1977" s="57" t="str">
        <f>UPPER(tbl_raw_data[[#This Row],[Outcome]])</f>
        <v>WITHDRAW</v>
      </c>
      <c r="P1977" s="57" t="str">
        <f>UPPER(tbl_raw_data[[#This Row],[Queue Name]])</f>
        <v>CONSUMER POST BUREAU</v>
      </c>
      <c r="Q1977" s="57" t="str">
        <f>IF(tbl_raw_data[[#This Row],[time_taken_in_mins]]&lt;=20,"SLA_MET","SLA_NOT_MET")</f>
        <v>SLA_NOT_MET</v>
      </c>
    </row>
    <row r="1978" spans="1:17" ht="15" customHeight="1" x14ac:dyDescent="0.25">
      <c r="A1978" s="22" t="s">
        <v>7261</v>
      </c>
      <c r="B1978" s="12">
        <v>45145.09715277778</v>
      </c>
      <c r="C1978" s="13">
        <v>45145.368333333332</v>
      </c>
      <c r="D1978" s="14" t="s">
        <v>29</v>
      </c>
      <c r="E1978" s="16" t="s">
        <v>41</v>
      </c>
      <c r="F1978" s="14" t="s">
        <v>455</v>
      </c>
      <c r="G1978" s="106"/>
      <c r="H19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8" s="48">
        <f>tbl_raw_data[[#This Row],[Date Actioned]]-tbl_raw_data[[#This Row],[Date Tagged]]</f>
        <v>0.27118055555183673</v>
      </c>
      <c r="J1978" s="50">
        <f>HOUR(tbl_raw_data[[#This Row],[time_taken]])*60+MINUTE(tbl_raw_data[[#This Row],[time_taken]])+SECOND(tbl_raw_data[[#This Row],[time_taken]])/60</f>
        <v>390.5</v>
      </c>
      <c r="K1978" s="54">
        <f>DATE(YEAR(tbl_raw_data[[#This Row],[Date Actioned]]), MONTH(tbl_raw_data[[#This Row],[Date Actioned]]), DAY(tbl_raw_data[[#This Row],[Date Actioned]]))</f>
        <v>45145</v>
      </c>
      <c r="L1978" s="55" t="str">
        <f>UPPER(TEXT(tbl_raw_data[[#This Row],[Updated_date]],"MMMM"))</f>
        <v>AUGUST</v>
      </c>
      <c r="M1978" s="55" t="str">
        <f>UPPER("Week "&amp;IF(ROUNDUP(DAY(tbl_raw_data[[#This Row],[Updated_date]])/7,0)=5,4,ROUNDUP(DAY(tbl_raw_data[[#This Row],[Updated_date]])/7,0)))</f>
        <v>WEEK 1</v>
      </c>
      <c r="N1978" s="57" t="str">
        <f>UPPER(VLOOKUP(tbl_raw_data[[#This Row],[Analyst]],[1]setting!$A$1:$B$15,2,0))</f>
        <v>ROHAN</v>
      </c>
      <c r="O1978" s="57" t="str">
        <f>UPPER(tbl_raw_data[[#This Row],[Outcome]])</f>
        <v>APPROVE</v>
      </c>
      <c r="P1978" s="57" t="str">
        <f>UPPER(tbl_raw_data[[#This Row],[Queue Name]])</f>
        <v>CONSUMER POST BUREAU</v>
      </c>
      <c r="Q1978" s="57" t="str">
        <f>IF(tbl_raw_data[[#This Row],[time_taken_in_mins]]&lt;=20,"SLA_MET","SLA_NOT_MET")</f>
        <v>SLA_NOT_MET</v>
      </c>
    </row>
    <row r="1979" spans="1:17" ht="15" customHeight="1" x14ac:dyDescent="0.25">
      <c r="A1979" s="11" t="s">
        <v>7257</v>
      </c>
      <c r="B1979" s="12">
        <v>45145.147905092592</v>
      </c>
      <c r="C1979" s="13">
        <v>45145.383935185186</v>
      </c>
      <c r="D1979" s="14" t="s">
        <v>209</v>
      </c>
      <c r="E1979" s="16" t="s">
        <v>41</v>
      </c>
      <c r="F1979" s="14" t="s">
        <v>455</v>
      </c>
      <c r="G1979" s="106"/>
      <c r="H19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79" s="48">
        <f>tbl_raw_data[[#This Row],[Date Actioned]]-tbl_raw_data[[#This Row],[Date Tagged]]</f>
        <v>0.23603009259386454</v>
      </c>
      <c r="J1979" s="50">
        <f>HOUR(tbl_raw_data[[#This Row],[time_taken]])*60+MINUTE(tbl_raw_data[[#This Row],[time_taken]])+SECOND(tbl_raw_data[[#This Row],[time_taken]])/60</f>
        <v>339.88333333333333</v>
      </c>
      <c r="K1979" s="54">
        <f>DATE(YEAR(tbl_raw_data[[#This Row],[Date Actioned]]), MONTH(tbl_raw_data[[#This Row],[Date Actioned]]), DAY(tbl_raw_data[[#This Row],[Date Actioned]]))</f>
        <v>45145</v>
      </c>
      <c r="L1979" s="55" t="str">
        <f>UPPER(TEXT(tbl_raw_data[[#This Row],[Updated_date]],"MMMM"))</f>
        <v>AUGUST</v>
      </c>
      <c r="M1979" s="55" t="str">
        <f>UPPER("Week "&amp;IF(ROUNDUP(DAY(tbl_raw_data[[#This Row],[Updated_date]])/7,0)=5,4,ROUNDUP(DAY(tbl_raw_data[[#This Row],[Updated_date]])/7,0)))</f>
        <v>WEEK 1</v>
      </c>
      <c r="N1979" s="57" t="str">
        <f>UPPER(VLOOKUP(tbl_raw_data[[#This Row],[Analyst]],[1]setting!$A$1:$B$15,2,0))</f>
        <v>ROHAN</v>
      </c>
      <c r="O1979" s="57" t="str">
        <f>UPPER(tbl_raw_data[[#This Row],[Outcome]])</f>
        <v>DECLINE</v>
      </c>
      <c r="P1979" s="57" t="str">
        <f>UPPER(tbl_raw_data[[#This Row],[Queue Name]])</f>
        <v>CONSUMER POST BUREAU</v>
      </c>
      <c r="Q1979" s="57" t="str">
        <f>IF(tbl_raw_data[[#This Row],[time_taken_in_mins]]&lt;=20,"SLA_MET","SLA_NOT_MET")</f>
        <v>SLA_NOT_MET</v>
      </c>
    </row>
    <row r="1980" spans="1:17" ht="15" customHeight="1" x14ac:dyDescent="0.25">
      <c r="A1980" s="5" t="s">
        <v>6887</v>
      </c>
      <c r="B1980" s="6">
        <v>45145.339837962965</v>
      </c>
      <c r="C1980" s="7">
        <v>45145.356527777774</v>
      </c>
      <c r="D1980" s="8" t="s">
        <v>8</v>
      </c>
      <c r="E1980" s="8" t="s">
        <v>9</v>
      </c>
      <c r="F1980" s="8" t="s">
        <v>14</v>
      </c>
      <c r="G1980" s="110" t="s">
        <v>6888</v>
      </c>
      <c r="H19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1980" s="48">
        <f>tbl_raw_data[[#This Row],[Date Actioned]]-tbl_raw_data[[#This Row],[Date Tagged]]</f>
        <v>1.6689814809069503E-2</v>
      </c>
      <c r="J1980" s="50">
        <f>HOUR(tbl_raw_data[[#This Row],[time_taken]])*60+MINUTE(tbl_raw_data[[#This Row],[time_taken]])+SECOND(tbl_raw_data[[#This Row],[time_taken]])/60</f>
        <v>24.033333333333335</v>
      </c>
      <c r="K1980" s="54">
        <f>DATE(YEAR(tbl_raw_data[[#This Row],[Date Actioned]]), MONTH(tbl_raw_data[[#This Row],[Date Actioned]]), DAY(tbl_raw_data[[#This Row],[Date Actioned]]))</f>
        <v>45145</v>
      </c>
      <c r="L1980" s="55" t="str">
        <f>UPPER(TEXT(tbl_raw_data[[#This Row],[Updated_date]],"MMMM"))</f>
        <v>AUGUST</v>
      </c>
      <c r="M1980" s="55" t="str">
        <f>UPPER("Week "&amp;IF(ROUNDUP(DAY(tbl_raw_data[[#This Row],[Updated_date]])/7,0)=5,4,ROUNDUP(DAY(tbl_raw_data[[#This Row],[Updated_date]])/7,0)))</f>
        <v>WEEK 1</v>
      </c>
      <c r="N1980" s="57" t="str">
        <f>UPPER(VLOOKUP(tbl_raw_data[[#This Row],[Analyst]],[1]setting!$A$1:$B$15,2,0))</f>
        <v>HARDIK</v>
      </c>
      <c r="O1980" s="57" t="str">
        <f>UPPER(tbl_raw_data[[#This Row],[Outcome]])</f>
        <v>WITHDRAW</v>
      </c>
      <c r="P1980" s="57" t="str">
        <f>UPPER(tbl_raw_data[[#This Row],[Queue Name]])</f>
        <v>CONSUMER PRE BUREAU</v>
      </c>
      <c r="Q1980" s="57" t="str">
        <f>IF(tbl_raw_data[[#This Row],[time_taken_in_mins]]&lt;=20,"SLA_MET","SLA_NOT_MET")</f>
        <v>SLA_NOT_MET</v>
      </c>
    </row>
    <row r="1981" spans="1:17" ht="15" customHeight="1" x14ac:dyDescent="0.25">
      <c r="A1981" s="5" t="s">
        <v>7238</v>
      </c>
      <c r="B1981" s="6">
        <v>45145.350925925923</v>
      </c>
      <c r="C1981" s="7">
        <v>45145.38685185185</v>
      </c>
      <c r="D1981" s="8" t="s">
        <v>29</v>
      </c>
      <c r="E1981" s="10" t="s">
        <v>41</v>
      </c>
      <c r="F1981" s="8" t="s">
        <v>455</v>
      </c>
      <c r="G1981" s="109"/>
      <c r="H19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1" s="48">
        <f>tbl_raw_data[[#This Row],[Date Actioned]]-tbl_raw_data[[#This Row],[Date Tagged]]</f>
        <v>3.5925925927585922E-2</v>
      </c>
      <c r="J1981" s="50">
        <f>HOUR(tbl_raw_data[[#This Row],[time_taken]])*60+MINUTE(tbl_raw_data[[#This Row],[time_taken]])+SECOND(tbl_raw_data[[#This Row],[time_taken]])/60</f>
        <v>51.733333333333334</v>
      </c>
      <c r="K1981" s="54">
        <f>DATE(YEAR(tbl_raw_data[[#This Row],[Date Actioned]]), MONTH(tbl_raw_data[[#This Row],[Date Actioned]]), DAY(tbl_raw_data[[#This Row],[Date Actioned]]))</f>
        <v>45145</v>
      </c>
      <c r="L1981" s="55" t="str">
        <f>UPPER(TEXT(tbl_raw_data[[#This Row],[Updated_date]],"MMMM"))</f>
        <v>AUGUST</v>
      </c>
      <c r="M1981" s="55" t="str">
        <f>UPPER("Week "&amp;IF(ROUNDUP(DAY(tbl_raw_data[[#This Row],[Updated_date]])/7,0)=5,4,ROUNDUP(DAY(tbl_raw_data[[#This Row],[Updated_date]])/7,0)))</f>
        <v>WEEK 1</v>
      </c>
      <c r="N1981" s="57" t="str">
        <f>UPPER(VLOOKUP(tbl_raw_data[[#This Row],[Analyst]],[1]setting!$A$1:$B$15,2,0))</f>
        <v>ROHAN</v>
      </c>
      <c r="O1981" s="57" t="str">
        <f>UPPER(tbl_raw_data[[#This Row],[Outcome]])</f>
        <v>APPROVE</v>
      </c>
      <c r="P1981" s="57" t="str">
        <f>UPPER(tbl_raw_data[[#This Row],[Queue Name]])</f>
        <v>CONSUMER POST BUREAU</v>
      </c>
      <c r="Q1981" s="57" t="str">
        <f>IF(tbl_raw_data[[#This Row],[time_taken_in_mins]]&lt;=20,"SLA_MET","SLA_NOT_MET")</f>
        <v>SLA_NOT_MET</v>
      </c>
    </row>
    <row r="1982" spans="1:17" ht="15" customHeight="1" x14ac:dyDescent="0.25">
      <c r="A1982" s="11" t="s">
        <v>2263</v>
      </c>
      <c r="B1982" s="12">
        <v>45145.364814814813</v>
      </c>
      <c r="C1982" s="13">
        <v>45145.370243055557</v>
      </c>
      <c r="D1982" s="14" t="s">
        <v>8</v>
      </c>
      <c r="E1982" s="14" t="s">
        <v>9</v>
      </c>
      <c r="F1982" s="14" t="s">
        <v>14</v>
      </c>
      <c r="G1982" s="111" t="s">
        <v>2264</v>
      </c>
      <c r="H19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82" s="48">
        <f>tbl_raw_data[[#This Row],[Date Actioned]]-tbl_raw_data[[#This Row],[Date Tagged]]</f>
        <v>5.4282407436403446E-3</v>
      </c>
      <c r="J1982" s="50">
        <f>HOUR(tbl_raw_data[[#This Row],[time_taken]])*60+MINUTE(tbl_raw_data[[#This Row],[time_taken]])+SECOND(tbl_raw_data[[#This Row],[time_taken]])/60</f>
        <v>7.8166666666666664</v>
      </c>
      <c r="K1982" s="54">
        <f>DATE(YEAR(tbl_raw_data[[#This Row],[Date Actioned]]), MONTH(tbl_raw_data[[#This Row],[Date Actioned]]), DAY(tbl_raw_data[[#This Row],[Date Actioned]]))</f>
        <v>45145</v>
      </c>
      <c r="L1982" s="55" t="str">
        <f>UPPER(TEXT(tbl_raw_data[[#This Row],[Updated_date]],"MMMM"))</f>
        <v>AUGUST</v>
      </c>
      <c r="M1982" s="55" t="str">
        <f>UPPER("Week "&amp;IF(ROUNDUP(DAY(tbl_raw_data[[#This Row],[Updated_date]])/7,0)=5,4,ROUNDUP(DAY(tbl_raw_data[[#This Row],[Updated_date]])/7,0)))</f>
        <v>WEEK 1</v>
      </c>
      <c r="N1982" s="57" t="str">
        <f>UPPER(VLOOKUP(tbl_raw_data[[#This Row],[Analyst]],[1]setting!$A$1:$B$15,2,0))</f>
        <v>HARDIK</v>
      </c>
      <c r="O1982" s="57" t="str">
        <f>UPPER(tbl_raw_data[[#This Row],[Outcome]])</f>
        <v>WITHDRAW</v>
      </c>
      <c r="P1982" s="57" t="str">
        <f>UPPER(tbl_raw_data[[#This Row],[Queue Name]])</f>
        <v>CONSUMER PRE BUREAU</v>
      </c>
      <c r="Q1982" s="57" t="str">
        <f>IF(tbl_raw_data[[#This Row],[time_taken_in_mins]]&lt;=20,"SLA_MET","SLA_NOT_MET")</f>
        <v>SLA_MET</v>
      </c>
    </row>
    <row r="1983" spans="1:17" x14ac:dyDescent="0.25">
      <c r="A1983" s="22" t="s">
        <v>3813</v>
      </c>
      <c r="B1983" s="6">
        <v>45145.368391203701</v>
      </c>
      <c r="C1983" s="7">
        <v>45145.375856481478</v>
      </c>
      <c r="D1983" s="8" t="s">
        <v>8</v>
      </c>
      <c r="E1983" s="8" t="s">
        <v>28</v>
      </c>
      <c r="F1983" s="8" t="s">
        <v>14</v>
      </c>
      <c r="G1983" s="110" t="s">
        <v>172</v>
      </c>
      <c r="H19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983" s="48">
        <f>tbl_raw_data[[#This Row],[Date Actioned]]-tbl_raw_data[[#This Row],[Date Tagged]]</f>
        <v>7.4652777766459621E-3</v>
      </c>
      <c r="J1983" s="50">
        <f>HOUR(tbl_raw_data[[#This Row],[time_taken]])*60+MINUTE(tbl_raw_data[[#This Row],[time_taken]])+SECOND(tbl_raw_data[[#This Row],[time_taken]])/60</f>
        <v>10.75</v>
      </c>
      <c r="K1983" s="54">
        <f>DATE(YEAR(tbl_raw_data[[#This Row],[Date Actioned]]), MONTH(tbl_raw_data[[#This Row],[Date Actioned]]), DAY(tbl_raw_data[[#This Row],[Date Actioned]]))</f>
        <v>45145</v>
      </c>
      <c r="L1983" s="55" t="str">
        <f>UPPER(TEXT(tbl_raw_data[[#This Row],[Updated_date]],"MMMM"))</f>
        <v>AUGUST</v>
      </c>
      <c r="M1983" s="55" t="str">
        <f>UPPER("Week "&amp;IF(ROUNDUP(DAY(tbl_raw_data[[#This Row],[Updated_date]])/7,0)=5,4,ROUNDUP(DAY(tbl_raw_data[[#This Row],[Updated_date]])/7,0)))</f>
        <v>WEEK 1</v>
      </c>
      <c r="N1983" s="57" t="str">
        <f>UPPER(VLOOKUP(tbl_raw_data[[#This Row],[Analyst]],[1]setting!$A$1:$B$15,2,0))</f>
        <v>HARDIK</v>
      </c>
      <c r="O1983" s="57" t="str">
        <f>UPPER(tbl_raw_data[[#This Row],[Outcome]])</f>
        <v>WITHDRAW</v>
      </c>
      <c r="P1983" s="57" t="str">
        <f>UPPER(tbl_raw_data[[#This Row],[Queue Name]])</f>
        <v>CONSUMER EXISTING</v>
      </c>
      <c r="Q1983" s="57" t="str">
        <f>IF(tbl_raw_data[[#This Row],[time_taken_in_mins]]&lt;=20,"SLA_MET","SLA_NOT_MET")</f>
        <v>SLA_MET</v>
      </c>
    </row>
    <row r="1984" spans="1:17" ht="15" customHeight="1" x14ac:dyDescent="0.25">
      <c r="A1984" s="11" t="s">
        <v>309</v>
      </c>
      <c r="B1984" s="12">
        <v>45145.378391203703</v>
      </c>
      <c r="C1984" s="13">
        <v>45145.380659722221</v>
      </c>
      <c r="D1984" s="14" t="s">
        <v>13</v>
      </c>
      <c r="E1984" s="14" t="s">
        <v>28</v>
      </c>
      <c r="F1984" s="14" t="s">
        <v>14</v>
      </c>
      <c r="G1984" s="111" t="s">
        <v>29</v>
      </c>
      <c r="H19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84" s="48">
        <f>tbl_raw_data[[#This Row],[Date Actioned]]-tbl_raw_data[[#This Row],[Date Tagged]]</f>
        <v>2.268518517666962E-3</v>
      </c>
      <c r="J1984" s="50">
        <f>HOUR(tbl_raw_data[[#This Row],[time_taken]])*60+MINUTE(tbl_raw_data[[#This Row],[time_taken]])+SECOND(tbl_raw_data[[#This Row],[time_taken]])/60</f>
        <v>3.2666666666666666</v>
      </c>
      <c r="K1984" s="54">
        <f>DATE(YEAR(tbl_raw_data[[#This Row],[Date Actioned]]), MONTH(tbl_raw_data[[#This Row],[Date Actioned]]), DAY(tbl_raw_data[[#This Row],[Date Actioned]]))</f>
        <v>45145</v>
      </c>
      <c r="L1984" s="55" t="str">
        <f>UPPER(TEXT(tbl_raw_data[[#This Row],[Updated_date]],"MMMM"))</f>
        <v>AUGUST</v>
      </c>
      <c r="M1984" s="55" t="str">
        <f>UPPER("Week "&amp;IF(ROUNDUP(DAY(tbl_raw_data[[#This Row],[Updated_date]])/7,0)=5,4,ROUNDUP(DAY(tbl_raw_data[[#This Row],[Updated_date]])/7,0)))</f>
        <v>WEEK 1</v>
      </c>
      <c r="N1984" s="57" t="str">
        <f>UPPER(VLOOKUP(tbl_raw_data[[#This Row],[Analyst]],[1]setting!$A$1:$B$15,2,0))</f>
        <v>HARDIK</v>
      </c>
      <c r="O1984" s="57" t="str">
        <f>UPPER(tbl_raw_data[[#This Row],[Outcome]])</f>
        <v>APPROVE</v>
      </c>
      <c r="P1984" s="57" t="str">
        <f>UPPER(tbl_raw_data[[#This Row],[Queue Name]])</f>
        <v>CONSUMER EXISTING</v>
      </c>
      <c r="Q1984" s="57" t="str">
        <f>IF(tbl_raw_data[[#This Row],[time_taken_in_mins]]&lt;=20,"SLA_MET","SLA_NOT_MET")</f>
        <v>SLA_MET</v>
      </c>
    </row>
    <row r="1985" spans="1:17" ht="15" customHeight="1" x14ac:dyDescent="0.25">
      <c r="A1985" s="22" t="s">
        <v>3767</v>
      </c>
      <c r="B1985" s="6">
        <v>45145.381932870368</v>
      </c>
      <c r="C1985" s="7">
        <v>45145.389328703706</v>
      </c>
      <c r="D1985" s="8" t="s">
        <v>13</v>
      </c>
      <c r="E1985" s="8" t="s">
        <v>28</v>
      </c>
      <c r="F1985" s="8" t="s">
        <v>14</v>
      </c>
      <c r="G1985" s="110" t="s">
        <v>29</v>
      </c>
      <c r="H19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85" s="48">
        <f>tbl_raw_data[[#This Row],[Date Actioned]]-tbl_raw_data[[#This Row],[Date Tagged]]</f>
        <v>7.3958333377959207E-3</v>
      </c>
      <c r="J1985" s="50">
        <f>HOUR(tbl_raw_data[[#This Row],[time_taken]])*60+MINUTE(tbl_raw_data[[#This Row],[time_taken]])+SECOND(tbl_raw_data[[#This Row],[time_taken]])/60</f>
        <v>10.65</v>
      </c>
      <c r="K1985" s="54">
        <f>DATE(YEAR(tbl_raw_data[[#This Row],[Date Actioned]]), MONTH(tbl_raw_data[[#This Row],[Date Actioned]]), DAY(tbl_raw_data[[#This Row],[Date Actioned]]))</f>
        <v>45145</v>
      </c>
      <c r="L1985" s="55" t="str">
        <f>UPPER(TEXT(tbl_raw_data[[#This Row],[Updated_date]],"MMMM"))</f>
        <v>AUGUST</v>
      </c>
      <c r="M1985" s="55" t="str">
        <f>UPPER("Week "&amp;IF(ROUNDUP(DAY(tbl_raw_data[[#This Row],[Updated_date]])/7,0)=5,4,ROUNDUP(DAY(tbl_raw_data[[#This Row],[Updated_date]])/7,0)))</f>
        <v>WEEK 1</v>
      </c>
      <c r="N1985" s="57" t="str">
        <f>UPPER(VLOOKUP(tbl_raw_data[[#This Row],[Analyst]],[1]setting!$A$1:$B$15,2,0))</f>
        <v>HARDIK</v>
      </c>
      <c r="O1985" s="57" t="str">
        <f>UPPER(tbl_raw_data[[#This Row],[Outcome]])</f>
        <v>APPROVE</v>
      </c>
      <c r="P1985" s="57" t="str">
        <f>UPPER(tbl_raw_data[[#This Row],[Queue Name]])</f>
        <v>CONSUMER EXISTING</v>
      </c>
      <c r="Q1985" s="57" t="str">
        <f>IF(tbl_raw_data[[#This Row],[time_taken_in_mins]]&lt;=20,"SLA_MET","SLA_NOT_MET")</f>
        <v>SLA_MET</v>
      </c>
    </row>
    <row r="1986" spans="1:17" ht="15" customHeight="1" x14ac:dyDescent="0.25">
      <c r="A1986" s="5" t="s">
        <v>1539</v>
      </c>
      <c r="B1986" s="12">
        <v>45145.384525462963</v>
      </c>
      <c r="C1986" s="13">
        <v>45145.389027777775</v>
      </c>
      <c r="D1986" s="14" t="s">
        <v>29</v>
      </c>
      <c r="E1986" s="16" t="s">
        <v>41</v>
      </c>
      <c r="F1986" s="14" t="s">
        <v>455</v>
      </c>
      <c r="G1986" s="106"/>
      <c r="H19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6" s="48">
        <f>tbl_raw_data[[#This Row],[Date Actioned]]-tbl_raw_data[[#This Row],[Date Tagged]]</f>
        <v>4.5023148122709244E-3</v>
      </c>
      <c r="J1986" s="50">
        <f>HOUR(tbl_raw_data[[#This Row],[time_taken]])*60+MINUTE(tbl_raw_data[[#This Row],[time_taken]])+SECOND(tbl_raw_data[[#This Row],[time_taken]])/60</f>
        <v>6.4833333333333334</v>
      </c>
      <c r="K1986" s="54">
        <f>DATE(YEAR(tbl_raw_data[[#This Row],[Date Actioned]]), MONTH(tbl_raw_data[[#This Row],[Date Actioned]]), DAY(tbl_raw_data[[#This Row],[Date Actioned]]))</f>
        <v>45145</v>
      </c>
      <c r="L1986" s="55" t="str">
        <f>UPPER(TEXT(tbl_raw_data[[#This Row],[Updated_date]],"MMMM"))</f>
        <v>AUGUST</v>
      </c>
      <c r="M1986" s="55" t="str">
        <f>UPPER("Week "&amp;IF(ROUNDUP(DAY(tbl_raw_data[[#This Row],[Updated_date]])/7,0)=5,4,ROUNDUP(DAY(tbl_raw_data[[#This Row],[Updated_date]])/7,0)))</f>
        <v>WEEK 1</v>
      </c>
      <c r="N1986" s="57" t="str">
        <f>UPPER(VLOOKUP(tbl_raw_data[[#This Row],[Analyst]],[1]setting!$A$1:$B$15,2,0))</f>
        <v>ROHAN</v>
      </c>
      <c r="O1986" s="57" t="str">
        <f>UPPER(tbl_raw_data[[#This Row],[Outcome]])</f>
        <v>APPROVE</v>
      </c>
      <c r="P1986" s="57" t="str">
        <f>UPPER(tbl_raw_data[[#This Row],[Queue Name]])</f>
        <v>CONSUMER POST BUREAU</v>
      </c>
      <c r="Q1986" s="57" t="str">
        <f>IF(tbl_raw_data[[#This Row],[time_taken_in_mins]]&lt;=20,"SLA_MET","SLA_NOT_MET")</f>
        <v>SLA_MET</v>
      </c>
    </row>
    <row r="1987" spans="1:17" ht="15" customHeight="1" x14ac:dyDescent="0.25">
      <c r="A1987" s="5" t="s">
        <v>1264</v>
      </c>
      <c r="B1987" s="12">
        <v>45145.390347222223</v>
      </c>
      <c r="C1987" s="13">
        <v>45145.394409722219</v>
      </c>
      <c r="D1987" s="14" t="s">
        <v>40</v>
      </c>
      <c r="E1987" s="16" t="s">
        <v>41</v>
      </c>
      <c r="F1987" s="14" t="s">
        <v>455</v>
      </c>
      <c r="G1987" s="106"/>
      <c r="H19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7" s="48">
        <f>tbl_raw_data[[#This Row],[Date Actioned]]-tbl_raw_data[[#This Row],[Date Tagged]]</f>
        <v>4.0624999965075403E-3</v>
      </c>
      <c r="J1987" s="50">
        <f>HOUR(tbl_raw_data[[#This Row],[time_taken]])*60+MINUTE(tbl_raw_data[[#This Row],[time_taken]])+SECOND(tbl_raw_data[[#This Row],[time_taken]])/60</f>
        <v>5.85</v>
      </c>
      <c r="K1987" s="54">
        <f>DATE(YEAR(tbl_raw_data[[#This Row],[Date Actioned]]), MONTH(tbl_raw_data[[#This Row],[Date Actioned]]), DAY(tbl_raw_data[[#This Row],[Date Actioned]]))</f>
        <v>45145</v>
      </c>
      <c r="L1987" s="55" t="str">
        <f>UPPER(TEXT(tbl_raw_data[[#This Row],[Updated_date]],"MMMM"))</f>
        <v>AUGUST</v>
      </c>
      <c r="M1987" s="55" t="str">
        <f>UPPER("Week "&amp;IF(ROUNDUP(DAY(tbl_raw_data[[#This Row],[Updated_date]])/7,0)=5,4,ROUNDUP(DAY(tbl_raw_data[[#This Row],[Updated_date]])/7,0)))</f>
        <v>WEEK 1</v>
      </c>
      <c r="N1987" s="57" t="str">
        <f>UPPER(VLOOKUP(tbl_raw_data[[#This Row],[Analyst]],[1]setting!$A$1:$B$15,2,0))</f>
        <v>ROHAN</v>
      </c>
      <c r="O1987" s="57" t="str">
        <f>UPPER(tbl_raw_data[[#This Row],[Outcome]])</f>
        <v>WITHDRAW</v>
      </c>
      <c r="P1987" s="57" t="str">
        <f>UPPER(tbl_raw_data[[#This Row],[Queue Name]])</f>
        <v>CONSUMER POST BUREAU</v>
      </c>
      <c r="Q1987" s="57" t="str">
        <f>IF(tbl_raw_data[[#This Row],[time_taken_in_mins]]&lt;=20,"SLA_MET","SLA_NOT_MET")</f>
        <v>SLA_MET</v>
      </c>
    </row>
    <row r="1988" spans="1:17" ht="15" customHeight="1" x14ac:dyDescent="0.25">
      <c r="A1988" s="11" t="s">
        <v>797</v>
      </c>
      <c r="B1988" s="6">
        <v>45145.394062500003</v>
      </c>
      <c r="C1988" s="7">
        <v>45145.39739583333</v>
      </c>
      <c r="D1988" s="8" t="s">
        <v>8</v>
      </c>
      <c r="E1988" s="8" t="s">
        <v>9</v>
      </c>
      <c r="F1988" s="8" t="s">
        <v>14</v>
      </c>
      <c r="G1988" s="110" t="s">
        <v>149</v>
      </c>
      <c r="H19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88" s="48">
        <f>tbl_raw_data[[#This Row],[Date Actioned]]-tbl_raw_data[[#This Row],[Date Tagged]]</f>
        <v>3.3333333267364651E-3</v>
      </c>
      <c r="J1988" s="50">
        <f>HOUR(tbl_raw_data[[#This Row],[time_taken]])*60+MINUTE(tbl_raw_data[[#This Row],[time_taken]])+SECOND(tbl_raw_data[[#This Row],[time_taken]])/60</f>
        <v>4.8</v>
      </c>
      <c r="K1988" s="54">
        <f>DATE(YEAR(tbl_raw_data[[#This Row],[Date Actioned]]), MONTH(tbl_raw_data[[#This Row],[Date Actioned]]), DAY(tbl_raw_data[[#This Row],[Date Actioned]]))</f>
        <v>45145</v>
      </c>
      <c r="L1988" s="55" t="str">
        <f>UPPER(TEXT(tbl_raw_data[[#This Row],[Updated_date]],"MMMM"))</f>
        <v>AUGUST</v>
      </c>
      <c r="M1988" s="55" t="str">
        <f>UPPER("Week "&amp;IF(ROUNDUP(DAY(tbl_raw_data[[#This Row],[Updated_date]])/7,0)=5,4,ROUNDUP(DAY(tbl_raw_data[[#This Row],[Updated_date]])/7,0)))</f>
        <v>WEEK 1</v>
      </c>
      <c r="N1988" s="57" t="str">
        <f>UPPER(VLOOKUP(tbl_raw_data[[#This Row],[Analyst]],[1]setting!$A$1:$B$15,2,0))</f>
        <v>HARDIK</v>
      </c>
      <c r="O1988" s="57" t="str">
        <f>UPPER(tbl_raw_data[[#This Row],[Outcome]])</f>
        <v>WITHDRAW</v>
      </c>
      <c r="P1988" s="57" t="str">
        <f>UPPER(tbl_raw_data[[#This Row],[Queue Name]])</f>
        <v>CONSUMER PRE BUREAU</v>
      </c>
      <c r="Q1988" s="57" t="str">
        <f>IF(tbl_raw_data[[#This Row],[time_taken_in_mins]]&lt;=20,"SLA_MET","SLA_NOT_MET")</f>
        <v>SLA_MET</v>
      </c>
    </row>
    <row r="1989" spans="1:17" ht="15" customHeight="1" x14ac:dyDescent="0.25">
      <c r="A1989" s="11" t="s">
        <v>3142</v>
      </c>
      <c r="B1989" s="6">
        <v>45145.397187499999</v>
      </c>
      <c r="C1989" s="7">
        <v>45145.403773148151</v>
      </c>
      <c r="D1989" s="8" t="s">
        <v>29</v>
      </c>
      <c r="E1989" s="10" t="s">
        <v>41</v>
      </c>
      <c r="F1989" s="8" t="s">
        <v>455</v>
      </c>
      <c r="G1989" s="109"/>
      <c r="H19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1989" s="48">
        <f>tbl_raw_data[[#This Row],[Date Actioned]]-tbl_raw_data[[#This Row],[Date Tagged]]</f>
        <v>6.5856481523951516E-3</v>
      </c>
      <c r="J1989" s="50">
        <f>HOUR(tbl_raw_data[[#This Row],[time_taken]])*60+MINUTE(tbl_raw_data[[#This Row],[time_taken]])+SECOND(tbl_raw_data[[#This Row],[time_taken]])/60</f>
        <v>9.4833333333333325</v>
      </c>
      <c r="K1989" s="54">
        <f>DATE(YEAR(tbl_raw_data[[#This Row],[Date Actioned]]), MONTH(tbl_raw_data[[#This Row],[Date Actioned]]), DAY(tbl_raw_data[[#This Row],[Date Actioned]]))</f>
        <v>45145</v>
      </c>
      <c r="L1989" s="55" t="str">
        <f>UPPER(TEXT(tbl_raw_data[[#This Row],[Updated_date]],"MMMM"))</f>
        <v>AUGUST</v>
      </c>
      <c r="M1989" s="55" t="str">
        <f>UPPER("Week "&amp;IF(ROUNDUP(DAY(tbl_raw_data[[#This Row],[Updated_date]])/7,0)=5,4,ROUNDUP(DAY(tbl_raw_data[[#This Row],[Updated_date]])/7,0)))</f>
        <v>WEEK 1</v>
      </c>
      <c r="N1989" s="57" t="str">
        <f>UPPER(VLOOKUP(tbl_raw_data[[#This Row],[Analyst]],[1]setting!$A$1:$B$15,2,0))</f>
        <v>ROHAN</v>
      </c>
      <c r="O1989" s="57" t="str">
        <f>UPPER(tbl_raw_data[[#This Row],[Outcome]])</f>
        <v>APPROVE</v>
      </c>
      <c r="P1989" s="57" t="str">
        <f>UPPER(tbl_raw_data[[#This Row],[Queue Name]])</f>
        <v>CONSUMER POST BUREAU</v>
      </c>
      <c r="Q1989" s="57" t="str">
        <f>IF(tbl_raw_data[[#This Row],[time_taken_in_mins]]&lt;=20,"SLA_MET","SLA_NOT_MET")</f>
        <v>SLA_MET</v>
      </c>
    </row>
    <row r="1990" spans="1:17" ht="15" customHeight="1" x14ac:dyDescent="0.25">
      <c r="A1990" s="22" t="s">
        <v>2390</v>
      </c>
      <c r="B1990" s="12">
        <v>45145.39775462963</v>
      </c>
      <c r="C1990" s="13">
        <v>45145.403310185182</v>
      </c>
      <c r="D1990" s="14" t="s">
        <v>8</v>
      </c>
      <c r="E1990" s="14" t="s">
        <v>9</v>
      </c>
      <c r="F1990" s="14" t="s">
        <v>168</v>
      </c>
      <c r="G1990" s="111" t="s">
        <v>2391</v>
      </c>
      <c r="H19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0" s="48">
        <f>tbl_raw_data[[#This Row],[Date Actioned]]-tbl_raw_data[[#This Row],[Date Tagged]]</f>
        <v>5.5555555518367328E-3</v>
      </c>
      <c r="J1990" s="50">
        <f>HOUR(tbl_raw_data[[#This Row],[time_taken]])*60+MINUTE(tbl_raw_data[[#This Row],[time_taken]])+SECOND(tbl_raw_data[[#This Row],[time_taken]])/60</f>
        <v>8</v>
      </c>
      <c r="K1990" s="54">
        <f>DATE(YEAR(tbl_raw_data[[#This Row],[Date Actioned]]), MONTH(tbl_raw_data[[#This Row],[Date Actioned]]), DAY(tbl_raw_data[[#This Row],[Date Actioned]]))</f>
        <v>45145</v>
      </c>
      <c r="L1990" s="55" t="str">
        <f>UPPER(TEXT(tbl_raw_data[[#This Row],[Updated_date]],"MMMM"))</f>
        <v>AUGUST</v>
      </c>
      <c r="M1990" s="55" t="str">
        <f>UPPER("Week "&amp;IF(ROUNDUP(DAY(tbl_raw_data[[#This Row],[Updated_date]])/7,0)=5,4,ROUNDUP(DAY(tbl_raw_data[[#This Row],[Updated_date]])/7,0)))</f>
        <v>WEEK 1</v>
      </c>
      <c r="N1990" s="57" t="str">
        <f>UPPER(VLOOKUP(tbl_raw_data[[#This Row],[Analyst]],[1]setting!$A$1:$B$15,2,0))</f>
        <v>MERCEDES</v>
      </c>
      <c r="O1990" s="57" t="str">
        <f>UPPER(tbl_raw_data[[#This Row],[Outcome]])</f>
        <v>WITHDRAW</v>
      </c>
      <c r="P1990" s="57" t="str">
        <f>UPPER(tbl_raw_data[[#This Row],[Queue Name]])</f>
        <v>CONSUMER PRE BUREAU</v>
      </c>
      <c r="Q1990" s="57" t="str">
        <f>IF(tbl_raw_data[[#This Row],[time_taken_in_mins]]&lt;=20,"SLA_MET","SLA_NOT_MET")</f>
        <v>SLA_MET</v>
      </c>
    </row>
    <row r="1991" spans="1:17" ht="15" customHeight="1" x14ac:dyDescent="0.25">
      <c r="A1991" s="22" t="s">
        <v>4534</v>
      </c>
      <c r="B1991" s="12">
        <v>45145.399143518516</v>
      </c>
      <c r="C1991" s="13">
        <v>45145.407777777778</v>
      </c>
      <c r="D1991" s="14" t="s">
        <v>13</v>
      </c>
      <c r="E1991" s="14" t="s">
        <v>9</v>
      </c>
      <c r="F1991" s="14" t="s">
        <v>168</v>
      </c>
      <c r="G1991" s="111" t="s">
        <v>155</v>
      </c>
      <c r="H19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1" s="48">
        <f>tbl_raw_data[[#This Row],[Date Actioned]]-tbl_raw_data[[#This Row],[Date Tagged]]</f>
        <v>8.6342592621804215E-3</v>
      </c>
      <c r="J1991" s="50">
        <f>HOUR(tbl_raw_data[[#This Row],[time_taken]])*60+MINUTE(tbl_raw_data[[#This Row],[time_taken]])+SECOND(tbl_raw_data[[#This Row],[time_taken]])/60</f>
        <v>12.433333333333334</v>
      </c>
      <c r="K1991" s="54">
        <f>DATE(YEAR(tbl_raw_data[[#This Row],[Date Actioned]]), MONTH(tbl_raw_data[[#This Row],[Date Actioned]]), DAY(tbl_raw_data[[#This Row],[Date Actioned]]))</f>
        <v>45145</v>
      </c>
      <c r="L1991" s="55" t="str">
        <f>UPPER(TEXT(tbl_raw_data[[#This Row],[Updated_date]],"MMMM"))</f>
        <v>AUGUST</v>
      </c>
      <c r="M1991" s="55" t="str">
        <f>UPPER("Week "&amp;IF(ROUNDUP(DAY(tbl_raw_data[[#This Row],[Updated_date]])/7,0)=5,4,ROUNDUP(DAY(tbl_raw_data[[#This Row],[Updated_date]])/7,0)))</f>
        <v>WEEK 1</v>
      </c>
      <c r="N1991" s="57" t="str">
        <f>UPPER(VLOOKUP(tbl_raw_data[[#This Row],[Analyst]],[1]setting!$A$1:$B$15,2,0))</f>
        <v>MERCEDES</v>
      </c>
      <c r="O1991" s="57" t="str">
        <f>UPPER(tbl_raw_data[[#This Row],[Outcome]])</f>
        <v>APPROVE</v>
      </c>
      <c r="P1991" s="57" t="str">
        <f>UPPER(tbl_raw_data[[#This Row],[Queue Name]])</f>
        <v>CONSUMER PRE BUREAU</v>
      </c>
      <c r="Q1991" s="57" t="str">
        <f>IF(tbl_raw_data[[#This Row],[time_taken_in_mins]]&lt;=20,"SLA_MET","SLA_NOT_MET")</f>
        <v>SLA_MET</v>
      </c>
    </row>
    <row r="1992" spans="1:17" ht="15" customHeight="1" x14ac:dyDescent="0.25">
      <c r="A1992" s="5" t="s">
        <v>2857</v>
      </c>
      <c r="B1992" s="6">
        <v>45145.403043981481</v>
      </c>
      <c r="C1992" s="7">
        <v>45145.409212962964</v>
      </c>
      <c r="D1992" s="8" t="s">
        <v>13</v>
      </c>
      <c r="E1992" s="8" t="s">
        <v>28</v>
      </c>
      <c r="F1992" s="8" t="s">
        <v>14</v>
      </c>
      <c r="G1992" s="110" t="s">
        <v>29</v>
      </c>
      <c r="H19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2" s="48">
        <f>tbl_raw_data[[#This Row],[Date Actioned]]-tbl_raw_data[[#This Row],[Date Tagged]]</f>
        <v>6.1689814829151146E-3</v>
      </c>
      <c r="J1992" s="50">
        <f>HOUR(tbl_raw_data[[#This Row],[time_taken]])*60+MINUTE(tbl_raw_data[[#This Row],[time_taken]])+SECOND(tbl_raw_data[[#This Row],[time_taken]])/60</f>
        <v>8.8833333333333329</v>
      </c>
      <c r="K1992" s="54">
        <f>DATE(YEAR(tbl_raw_data[[#This Row],[Date Actioned]]), MONTH(tbl_raw_data[[#This Row],[Date Actioned]]), DAY(tbl_raw_data[[#This Row],[Date Actioned]]))</f>
        <v>45145</v>
      </c>
      <c r="L1992" s="55" t="str">
        <f>UPPER(TEXT(tbl_raw_data[[#This Row],[Updated_date]],"MMMM"))</f>
        <v>AUGUST</v>
      </c>
      <c r="M1992" s="55" t="str">
        <f>UPPER("Week "&amp;IF(ROUNDUP(DAY(tbl_raw_data[[#This Row],[Updated_date]])/7,0)=5,4,ROUNDUP(DAY(tbl_raw_data[[#This Row],[Updated_date]])/7,0)))</f>
        <v>WEEK 1</v>
      </c>
      <c r="N1992" s="57" t="str">
        <f>UPPER(VLOOKUP(tbl_raw_data[[#This Row],[Analyst]],[1]setting!$A$1:$B$15,2,0))</f>
        <v>HARDIK</v>
      </c>
      <c r="O1992" s="57" t="str">
        <f>UPPER(tbl_raw_data[[#This Row],[Outcome]])</f>
        <v>APPROVE</v>
      </c>
      <c r="P1992" s="57" t="str">
        <f>UPPER(tbl_raw_data[[#This Row],[Queue Name]])</f>
        <v>CONSUMER EXISTING</v>
      </c>
      <c r="Q1992" s="57" t="str">
        <f>IF(tbl_raw_data[[#This Row],[time_taken_in_mins]]&lt;=20,"SLA_MET","SLA_NOT_MET")</f>
        <v>SLA_MET</v>
      </c>
    </row>
    <row r="1993" spans="1:17" ht="15" customHeight="1" x14ac:dyDescent="0.25">
      <c r="A1993" s="22" t="s">
        <v>5189</v>
      </c>
      <c r="B1993" s="6">
        <v>45145.413460648146</v>
      </c>
      <c r="C1993" s="7">
        <v>45145.423437500001</v>
      </c>
      <c r="D1993" s="8" t="s">
        <v>46</v>
      </c>
      <c r="E1993" s="8" t="s">
        <v>9</v>
      </c>
      <c r="F1993" s="8" t="s">
        <v>14</v>
      </c>
      <c r="G1993" s="110" t="s">
        <v>260</v>
      </c>
      <c r="H19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3" s="48">
        <f>tbl_raw_data[[#This Row],[Date Actioned]]-tbl_raw_data[[#This Row],[Date Tagged]]</f>
        <v>9.976851855753921E-3</v>
      </c>
      <c r="J1993" s="50">
        <f>HOUR(tbl_raw_data[[#This Row],[time_taken]])*60+MINUTE(tbl_raw_data[[#This Row],[time_taken]])+SECOND(tbl_raw_data[[#This Row],[time_taken]])/60</f>
        <v>14.366666666666667</v>
      </c>
      <c r="K1993" s="54">
        <f>DATE(YEAR(tbl_raw_data[[#This Row],[Date Actioned]]), MONTH(tbl_raw_data[[#This Row],[Date Actioned]]), DAY(tbl_raw_data[[#This Row],[Date Actioned]]))</f>
        <v>45145</v>
      </c>
      <c r="L1993" s="55" t="str">
        <f>UPPER(TEXT(tbl_raw_data[[#This Row],[Updated_date]],"MMMM"))</f>
        <v>AUGUST</v>
      </c>
      <c r="M1993" s="55" t="str">
        <f>UPPER("Week "&amp;IF(ROUNDUP(DAY(tbl_raw_data[[#This Row],[Updated_date]])/7,0)=5,4,ROUNDUP(DAY(tbl_raw_data[[#This Row],[Updated_date]])/7,0)))</f>
        <v>WEEK 1</v>
      </c>
      <c r="N1993" s="57" t="str">
        <f>UPPER(VLOOKUP(tbl_raw_data[[#This Row],[Analyst]],[1]setting!$A$1:$B$15,2,0))</f>
        <v>HARDIK</v>
      </c>
      <c r="O1993" s="57" t="str">
        <f>UPPER(tbl_raw_data[[#This Row],[Outcome]])</f>
        <v>DECLINE</v>
      </c>
      <c r="P1993" s="57" t="str">
        <f>UPPER(tbl_raw_data[[#This Row],[Queue Name]])</f>
        <v>CONSUMER PRE BUREAU</v>
      </c>
      <c r="Q1993" s="57" t="str">
        <f>IF(tbl_raw_data[[#This Row],[time_taken_in_mins]]&lt;=20,"SLA_MET","SLA_NOT_MET")</f>
        <v>SLA_MET</v>
      </c>
    </row>
    <row r="1994" spans="1:17" x14ac:dyDescent="0.25">
      <c r="A1994" s="5" t="s">
        <v>2499</v>
      </c>
      <c r="B1994" s="6">
        <v>45145.414861111109</v>
      </c>
      <c r="C1994" s="7">
        <v>45145.420555555553</v>
      </c>
      <c r="D1994" s="8" t="s">
        <v>8</v>
      </c>
      <c r="E1994" s="8" t="s">
        <v>28</v>
      </c>
      <c r="F1994" s="8" t="s">
        <v>168</v>
      </c>
      <c r="G1994" s="110" t="s">
        <v>172</v>
      </c>
      <c r="H19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1994" s="48">
        <f>tbl_raw_data[[#This Row],[Date Actioned]]-tbl_raw_data[[#This Row],[Date Tagged]]</f>
        <v>5.694444444088731E-3</v>
      </c>
      <c r="J1994" s="50">
        <f>HOUR(tbl_raw_data[[#This Row],[time_taken]])*60+MINUTE(tbl_raw_data[[#This Row],[time_taken]])+SECOND(tbl_raw_data[[#This Row],[time_taken]])/60</f>
        <v>8.1999999999999993</v>
      </c>
      <c r="K1994" s="54">
        <f>DATE(YEAR(tbl_raw_data[[#This Row],[Date Actioned]]), MONTH(tbl_raw_data[[#This Row],[Date Actioned]]), DAY(tbl_raw_data[[#This Row],[Date Actioned]]))</f>
        <v>45145</v>
      </c>
      <c r="L1994" s="55" t="str">
        <f>UPPER(TEXT(tbl_raw_data[[#This Row],[Updated_date]],"MMMM"))</f>
        <v>AUGUST</v>
      </c>
      <c r="M1994" s="55" t="str">
        <f>UPPER("Week "&amp;IF(ROUNDUP(DAY(tbl_raw_data[[#This Row],[Updated_date]])/7,0)=5,4,ROUNDUP(DAY(tbl_raw_data[[#This Row],[Updated_date]])/7,0)))</f>
        <v>WEEK 1</v>
      </c>
      <c r="N1994" s="57" t="str">
        <f>UPPER(VLOOKUP(tbl_raw_data[[#This Row],[Analyst]],[1]setting!$A$1:$B$15,2,0))</f>
        <v>MERCEDES</v>
      </c>
      <c r="O1994" s="57" t="str">
        <f>UPPER(tbl_raw_data[[#This Row],[Outcome]])</f>
        <v>WITHDRAW</v>
      </c>
      <c r="P1994" s="57" t="str">
        <f>UPPER(tbl_raw_data[[#This Row],[Queue Name]])</f>
        <v>CONSUMER EXISTING</v>
      </c>
      <c r="Q1994" s="57" t="str">
        <f>IF(tbl_raw_data[[#This Row],[time_taken_in_mins]]&lt;=20,"SLA_MET","SLA_NOT_MET")</f>
        <v>SLA_MET</v>
      </c>
    </row>
    <row r="1995" spans="1:17" ht="15" customHeight="1" x14ac:dyDescent="0.25">
      <c r="A1995" s="5" t="s">
        <v>1511</v>
      </c>
      <c r="B1995" s="12">
        <v>45145.418067129627</v>
      </c>
      <c r="C1995" s="13">
        <v>45145.422534722224</v>
      </c>
      <c r="D1995" s="14" t="s">
        <v>46</v>
      </c>
      <c r="E1995" s="14" t="s">
        <v>28</v>
      </c>
      <c r="F1995" s="14" t="s">
        <v>168</v>
      </c>
      <c r="G1995" s="111" t="s">
        <v>74</v>
      </c>
      <c r="H19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5" s="48">
        <f>tbl_raw_data[[#This Row],[Date Actioned]]-tbl_raw_data[[#This Row],[Date Tagged]]</f>
        <v>4.4675925964838825E-3</v>
      </c>
      <c r="J1995" s="50">
        <f>HOUR(tbl_raw_data[[#This Row],[time_taken]])*60+MINUTE(tbl_raw_data[[#This Row],[time_taken]])+SECOND(tbl_raw_data[[#This Row],[time_taken]])/60</f>
        <v>6.4333333333333336</v>
      </c>
      <c r="K1995" s="54">
        <f>DATE(YEAR(tbl_raw_data[[#This Row],[Date Actioned]]), MONTH(tbl_raw_data[[#This Row],[Date Actioned]]), DAY(tbl_raw_data[[#This Row],[Date Actioned]]))</f>
        <v>45145</v>
      </c>
      <c r="L1995" s="55" t="str">
        <f>UPPER(TEXT(tbl_raw_data[[#This Row],[Updated_date]],"MMMM"))</f>
        <v>AUGUST</v>
      </c>
      <c r="M1995" s="55" t="str">
        <f>UPPER("Week "&amp;IF(ROUNDUP(DAY(tbl_raw_data[[#This Row],[Updated_date]])/7,0)=5,4,ROUNDUP(DAY(tbl_raw_data[[#This Row],[Updated_date]])/7,0)))</f>
        <v>WEEK 1</v>
      </c>
      <c r="N1995" s="57" t="str">
        <f>UPPER(VLOOKUP(tbl_raw_data[[#This Row],[Analyst]],[1]setting!$A$1:$B$15,2,0))</f>
        <v>MERCEDES</v>
      </c>
      <c r="O1995" s="57" t="str">
        <f>UPPER(tbl_raw_data[[#This Row],[Outcome]])</f>
        <v>DECLINE</v>
      </c>
      <c r="P1995" s="57" t="str">
        <f>UPPER(tbl_raw_data[[#This Row],[Queue Name]])</f>
        <v>CONSUMER EXISTING</v>
      </c>
      <c r="Q1995" s="57" t="str">
        <f>IF(tbl_raw_data[[#This Row],[time_taken_in_mins]]&lt;=20,"SLA_MET","SLA_NOT_MET")</f>
        <v>SLA_MET</v>
      </c>
    </row>
    <row r="1996" spans="1:17" ht="15" customHeight="1" x14ac:dyDescent="0.25">
      <c r="A1996" s="11" t="s">
        <v>4209</v>
      </c>
      <c r="B1996" s="12">
        <v>45145.419444444444</v>
      </c>
      <c r="C1996" s="13">
        <v>45145.427499999998</v>
      </c>
      <c r="D1996" s="14" t="s">
        <v>8</v>
      </c>
      <c r="E1996" s="14" t="s">
        <v>41</v>
      </c>
      <c r="F1996" s="14" t="s">
        <v>168</v>
      </c>
      <c r="G1996" s="111" t="s">
        <v>510</v>
      </c>
      <c r="H19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6" s="48">
        <f>tbl_raw_data[[#This Row],[Date Actioned]]-tbl_raw_data[[#This Row],[Date Tagged]]</f>
        <v>8.0555555541650392E-3</v>
      </c>
      <c r="J1996" s="50">
        <f>HOUR(tbl_raw_data[[#This Row],[time_taken]])*60+MINUTE(tbl_raw_data[[#This Row],[time_taken]])+SECOND(tbl_raw_data[[#This Row],[time_taken]])/60</f>
        <v>11.6</v>
      </c>
      <c r="K1996" s="54">
        <f>DATE(YEAR(tbl_raw_data[[#This Row],[Date Actioned]]), MONTH(tbl_raw_data[[#This Row],[Date Actioned]]), DAY(tbl_raw_data[[#This Row],[Date Actioned]]))</f>
        <v>45145</v>
      </c>
      <c r="L1996" s="55" t="str">
        <f>UPPER(TEXT(tbl_raw_data[[#This Row],[Updated_date]],"MMMM"))</f>
        <v>AUGUST</v>
      </c>
      <c r="M1996" s="55" t="str">
        <f>UPPER("Week "&amp;IF(ROUNDUP(DAY(tbl_raw_data[[#This Row],[Updated_date]])/7,0)=5,4,ROUNDUP(DAY(tbl_raw_data[[#This Row],[Updated_date]])/7,0)))</f>
        <v>WEEK 1</v>
      </c>
      <c r="N1996" s="57" t="str">
        <f>UPPER(VLOOKUP(tbl_raw_data[[#This Row],[Analyst]],[1]setting!$A$1:$B$15,2,0))</f>
        <v>MERCEDES</v>
      </c>
      <c r="O1996" s="57" t="str">
        <f>UPPER(tbl_raw_data[[#This Row],[Outcome]])</f>
        <v>WITHDRAW</v>
      </c>
      <c r="P1996" s="57" t="str">
        <f>UPPER(tbl_raw_data[[#This Row],[Queue Name]])</f>
        <v>CONSUMER POST BUREAU</v>
      </c>
      <c r="Q1996" s="57" t="str">
        <f>IF(tbl_raw_data[[#This Row],[time_taken_in_mins]]&lt;=20,"SLA_MET","SLA_NOT_MET")</f>
        <v>SLA_MET</v>
      </c>
    </row>
    <row r="1997" spans="1:17" ht="15" customHeight="1" x14ac:dyDescent="0.25">
      <c r="A1997" s="22" t="s">
        <v>2823</v>
      </c>
      <c r="B1997" s="6">
        <v>45145.421712962961</v>
      </c>
      <c r="C1997" s="7">
        <v>45145.427812499998</v>
      </c>
      <c r="D1997" s="8" t="s">
        <v>8</v>
      </c>
      <c r="E1997" s="8" t="s">
        <v>9</v>
      </c>
      <c r="F1997" s="8" t="s">
        <v>14</v>
      </c>
      <c r="G1997" s="110" t="s">
        <v>149</v>
      </c>
      <c r="H19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1997" s="48">
        <f>tbl_raw_data[[#This Row],[Date Actioned]]-tbl_raw_data[[#This Row],[Date Tagged]]</f>
        <v>6.0995370367891155E-3</v>
      </c>
      <c r="J1997" s="50">
        <f>HOUR(tbl_raw_data[[#This Row],[time_taken]])*60+MINUTE(tbl_raw_data[[#This Row],[time_taken]])+SECOND(tbl_raw_data[[#This Row],[time_taken]])/60</f>
        <v>8.7833333333333332</v>
      </c>
      <c r="K1997" s="54">
        <f>DATE(YEAR(tbl_raw_data[[#This Row],[Date Actioned]]), MONTH(tbl_raw_data[[#This Row],[Date Actioned]]), DAY(tbl_raw_data[[#This Row],[Date Actioned]]))</f>
        <v>45145</v>
      </c>
      <c r="L1997" s="55" t="str">
        <f>UPPER(TEXT(tbl_raw_data[[#This Row],[Updated_date]],"MMMM"))</f>
        <v>AUGUST</v>
      </c>
      <c r="M1997" s="55" t="str">
        <f>UPPER("Week "&amp;IF(ROUNDUP(DAY(tbl_raw_data[[#This Row],[Updated_date]])/7,0)=5,4,ROUNDUP(DAY(tbl_raw_data[[#This Row],[Updated_date]])/7,0)))</f>
        <v>WEEK 1</v>
      </c>
      <c r="N1997" s="57" t="str">
        <f>UPPER(VLOOKUP(tbl_raw_data[[#This Row],[Analyst]],[1]setting!$A$1:$B$15,2,0))</f>
        <v>HARDIK</v>
      </c>
      <c r="O1997" s="57" t="str">
        <f>UPPER(tbl_raw_data[[#This Row],[Outcome]])</f>
        <v>WITHDRAW</v>
      </c>
      <c r="P1997" s="57" t="str">
        <f>UPPER(tbl_raw_data[[#This Row],[Queue Name]])</f>
        <v>CONSUMER PRE BUREAU</v>
      </c>
      <c r="Q1997" s="57" t="str">
        <f>IF(tbl_raw_data[[#This Row],[time_taken_in_mins]]&lt;=20,"SLA_MET","SLA_NOT_MET")</f>
        <v>SLA_MET</v>
      </c>
    </row>
    <row r="1998" spans="1:17" ht="15" customHeight="1" x14ac:dyDescent="0.25">
      <c r="A1998" s="11" t="s">
        <v>1404</v>
      </c>
      <c r="B1998" s="12">
        <v>45145.432268518518</v>
      </c>
      <c r="C1998" s="13">
        <v>45145.436550925922</v>
      </c>
      <c r="D1998" s="14" t="s">
        <v>13</v>
      </c>
      <c r="E1998" s="14" t="s">
        <v>28</v>
      </c>
      <c r="F1998" s="14" t="s">
        <v>14</v>
      </c>
      <c r="G1998" s="111" t="s">
        <v>29</v>
      </c>
      <c r="H19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8" s="48">
        <f>tbl_raw_data[[#This Row],[Date Actioned]]-tbl_raw_data[[#This Row],[Date Tagged]]</f>
        <v>4.2824074043892324E-3</v>
      </c>
      <c r="J1998" s="50">
        <f>HOUR(tbl_raw_data[[#This Row],[time_taken]])*60+MINUTE(tbl_raw_data[[#This Row],[time_taken]])+SECOND(tbl_raw_data[[#This Row],[time_taken]])/60</f>
        <v>6.166666666666667</v>
      </c>
      <c r="K1998" s="54">
        <f>DATE(YEAR(tbl_raw_data[[#This Row],[Date Actioned]]), MONTH(tbl_raw_data[[#This Row],[Date Actioned]]), DAY(tbl_raw_data[[#This Row],[Date Actioned]]))</f>
        <v>45145</v>
      </c>
      <c r="L1998" s="55" t="str">
        <f>UPPER(TEXT(tbl_raw_data[[#This Row],[Updated_date]],"MMMM"))</f>
        <v>AUGUST</v>
      </c>
      <c r="M1998" s="55" t="str">
        <f>UPPER("Week "&amp;IF(ROUNDUP(DAY(tbl_raw_data[[#This Row],[Updated_date]])/7,0)=5,4,ROUNDUP(DAY(tbl_raw_data[[#This Row],[Updated_date]])/7,0)))</f>
        <v>WEEK 1</v>
      </c>
      <c r="N1998" s="57" t="str">
        <f>UPPER(VLOOKUP(tbl_raw_data[[#This Row],[Analyst]],[1]setting!$A$1:$B$15,2,0))</f>
        <v>HARDIK</v>
      </c>
      <c r="O1998" s="57" t="str">
        <f>UPPER(tbl_raw_data[[#This Row],[Outcome]])</f>
        <v>APPROVE</v>
      </c>
      <c r="P1998" s="57" t="str">
        <f>UPPER(tbl_raw_data[[#This Row],[Queue Name]])</f>
        <v>CONSUMER EXISTING</v>
      </c>
      <c r="Q1998" s="57" t="str">
        <f>IF(tbl_raw_data[[#This Row],[time_taken_in_mins]]&lt;=20,"SLA_MET","SLA_NOT_MET")</f>
        <v>SLA_MET</v>
      </c>
    </row>
    <row r="1999" spans="1:17" ht="15" customHeight="1" x14ac:dyDescent="0.25">
      <c r="A1999" s="22" t="s">
        <v>3681</v>
      </c>
      <c r="B1999" s="6">
        <v>45145.434039351851</v>
      </c>
      <c r="C1999" s="7">
        <v>45145.441307870373</v>
      </c>
      <c r="D1999" s="8" t="s">
        <v>13</v>
      </c>
      <c r="E1999" s="8" t="s">
        <v>9</v>
      </c>
      <c r="F1999" s="8" t="s">
        <v>10</v>
      </c>
      <c r="G1999" s="110" t="s">
        <v>29</v>
      </c>
      <c r="H19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1999" s="48">
        <f>tbl_raw_data[[#This Row],[Date Actioned]]-tbl_raw_data[[#This Row],[Date Tagged]]</f>
        <v>7.2685185223235749E-3</v>
      </c>
      <c r="J1999" s="50">
        <f>HOUR(tbl_raw_data[[#This Row],[time_taken]])*60+MINUTE(tbl_raw_data[[#This Row],[time_taken]])+SECOND(tbl_raw_data[[#This Row],[time_taken]])/60</f>
        <v>10.466666666666667</v>
      </c>
      <c r="K1999" s="54">
        <f>DATE(YEAR(tbl_raw_data[[#This Row],[Date Actioned]]), MONTH(tbl_raw_data[[#This Row],[Date Actioned]]), DAY(tbl_raw_data[[#This Row],[Date Actioned]]))</f>
        <v>45145</v>
      </c>
      <c r="L1999" s="55" t="str">
        <f>UPPER(TEXT(tbl_raw_data[[#This Row],[Updated_date]],"MMMM"))</f>
        <v>AUGUST</v>
      </c>
      <c r="M1999" s="55" t="str">
        <f>UPPER("Week "&amp;IF(ROUNDUP(DAY(tbl_raw_data[[#This Row],[Updated_date]])/7,0)=5,4,ROUNDUP(DAY(tbl_raw_data[[#This Row],[Updated_date]])/7,0)))</f>
        <v>WEEK 1</v>
      </c>
      <c r="N1999" s="57" t="str">
        <f>UPPER(VLOOKUP(tbl_raw_data[[#This Row],[Analyst]],[1]setting!$A$1:$B$15,2,0))</f>
        <v>SAM</v>
      </c>
      <c r="O1999" s="57" t="str">
        <f>UPPER(tbl_raw_data[[#This Row],[Outcome]])</f>
        <v>APPROVE</v>
      </c>
      <c r="P1999" s="57" t="str">
        <f>UPPER(tbl_raw_data[[#This Row],[Queue Name]])</f>
        <v>CONSUMER PRE BUREAU</v>
      </c>
      <c r="Q1999" s="57" t="str">
        <f>IF(tbl_raw_data[[#This Row],[time_taken_in_mins]]&lt;=20,"SLA_MET","SLA_NOT_MET")</f>
        <v>SLA_MET</v>
      </c>
    </row>
    <row r="2000" spans="1:17" ht="15" customHeight="1" x14ac:dyDescent="0.25">
      <c r="A2000" s="11" t="s">
        <v>1540</v>
      </c>
      <c r="B2000" s="6">
        <v>45145.434861111113</v>
      </c>
      <c r="C2000" s="7">
        <v>45145.439363425925</v>
      </c>
      <c r="D2000" s="8" t="s">
        <v>209</v>
      </c>
      <c r="E2000" s="10" t="s">
        <v>41</v>
      </c>
      <c r="F2000" s="8" t="s">
        <v>455</v>
      </c>
      <c r="G2000" s="109"/>
      <c r="H20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0" s="48">
        <f>tbl_raw_data[[#This Row],[Date Actioned]]-tbl_raw_data[[#This Row],[Date Tagged]]</f>
        <v>4.5023148122709244E-3</v>
      </c>
      <c r="J2000" s="50">
        <f>HOUR(tbl_raw_data[[#This Row],[time_taken]])*60+MINUTE(tbl_raw_data[[#This Row],[time_taken]])+SECOND(tbl_raw_data[[#This Row],[time_taken]])/60</f>
        <v>6.4833333333333334</v>
      </c>
      <c r="K2000" s="54">
        <f>DATE(YEAR(tbl_raw_data[[#This Row],[Date Actioned]]), MONTH(tbl_raw_data[[#This Row],[Date Actioned]]), DAY(tbl_raw_data[[#This Row],[Date Actioned]]))</f>
        <v>45145</v>
      </c>
      <c r="L2000" s="55" t="str">
        <f>UPPER(TEXT(tbl_raw_data[[#This Row],[Updated_date]],"MMMM"))</f>
        <v>AUGUST</v>
      </c>
      <c r="M2000" s="55" t="str">
        <f>UPPER("Week "&amp;IF(ROUNDUP(DAY(tbl_raw_data[[#This Row],[Updated_date]])/7,0)=5,4,ROUNDUP(DAY(tbl_raw_data[[#This Row],[Updated_date]])/7,0)))</f>
        <v>WEEK 1</v>
      </c>
      <c r="N2000" s="57" t="str">
        <f>UPPER(VLOOKUP(tbl_raw_data[[#This Row],[Analyst]],[1]setting!$A$1:$B$15,2,0))</f>
        <v>ROHAN</v>
      </c>
      <c r="O2000" s="57" t="str">
        <f>UPPER(tbl_raw_data[[#This Row],[Outcome]])</f>
        <v>DECLINE</v>
      </c>
      <c r="P2000" s="57" t="str">
        <f>UPPER(tbl_raw_data[[#This Row],[Queue Name]])</f>
        <v>CONSUMER POST BUREAU</v>
      </c>
      <c r="Q2000" s="57" t="str">
        <f>IF(tbl_raw_data[[#This Row],[time_taken_in_mins]]&lt;=20,"SLA_MET","SLA_NOT_MET")</f>
        <v>SLA_MET</v>
      </c>
    </row>
    <row r="2001" spans="1:17" ht="15" customHeight="1" x14ac:dyDescent="0.25">
      <c r="A2001" s="5" t="s">
        <v>547</v>
      </c>
      <c r="B2001" s="12">
        <v>45145.438043981485</v>
      </c>
      <c r="C2001" s="13">
        <v>45145.44091435185</v>
      </c>
      <c r="D2001" s="14" t="s">
        <v>13</v>
      </c>
      <c r="E2001" s="14" t="s">
        <v>28</v>
      </c>
      <c r="F2001" s="14" t="s">
        <v>14</v>
      </c>
      <c r="G2001" s="111" t="s">
        <v>29</v>
      </c>
      <c r="H20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01" s="48">
        <f>tbl_raw_data[[#This Row],[Date Actioned]]-tbl_raw_data[[#This Row],[Date Tagged]]</f>
        <v>2.8703703646897338E-3</v>
      </c>
      <c r="J2001" s="50">
        <f>HOUR(tbl_raw_data[[#This Row],[time_taken]])*60+MINUTE(tbl_raw_data[[#This Row],[time_taken]])+SECOND(tbl_raw_data[[#This Row],[time_taken]])/60</f>
        <v>4.1333333333333337</v>
      </c>
      <c r="K2001" s="54">
        <f>DATE(YEAR(tbl_raw_data[[#This Row],[Date Actioned]]), MONTH(tbl_raw_data[[#This Row],[Date Actioned]]), DAY(tbl_raw_data[[#This Row],[Date Actioned]]))</f>
        <v>45145</v>
      </c>
      <c r="L2001" s="55" t="str">
        <f>UPPER(TEXT(tbl_raw_data[[#This Row],[Updated_date]],"MMMM"))</f>
        <v>AUGUST</v>
      </c>
      <c r="M2001" s="55" t="str">
        <f>UPPER("Week "&amp;IF(ROUNDUP(DAY(tbl_raw_data[[#This Row],[Updated_date]])/7,0)=5,4,ROUNDUP(DAY(tbl_raw_data[[#This Row],[Updated_date]])/7,0)))</f>
        <v>WEEK 1</v>
      </c>
      <c r="N2001" s="57" t="str">
        <f>UPPER(VLOOKUP(tbl_raw_data[[#This Row],[Analyst]],[1]setting!$A$1:$B$15,2,0))</f>
        <v>HARDIK</v>
      </c>
      <c r="O2001" s="57" t="str">
        <f>UPPER(tbl_raw_data[[#This Row],[Outcome]])</f>
        <v>APPROVE</v>
      </c>
      <c r="P2001" s="57" t="str">
        <f>UPPER(tbl_raw_data[[#This Row],[Queue Name]])</f>
        <v>CONSUMER EXISTING</v>
      </c>
      <c r="Q2001" s="57" t="str">
        <f>IF(tbl_raw_data[[#This Row],[time_taken_in_mins]]&lt;=20,"SLA_MET","SLA_NOT_MET")</f>
        <v>SLA_MET</v>
      </c>
    </row>
    <row r="2002" spans="1:17" ht="15" customHeight="1" x14ac:dyDescent="0.25">
      <c r="A2002" s="5" t="s">
        <v>2180</v>
      </c>
      <c r="B2002" s="12">
        <v>45145.440555555557</v>
      </c>
      <c r="C2002" s="13">
        <v>45145.445879629631</v>
      </c>
      <c r="D2002" s="14" t="s">
        <v>40</v>
      </c>
      <c r="E2002" s="16" t="s">
        <v>41</v>
      </c>
      <c r="F2002" s="14" t="s">
        <v>10</v>
      </c>
      <c r="G2002" s="106"/>
      <c r="H20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2" s="48">
        <f>tbl_raw_data[[#This Row],[Date Actioned]]-tbl_raw_data[[#This Row],[Date Tagged]]</f>
        <v>5.324074074451346E-3</v>
      </c>
      <c r="J2002" s="50">
        <f>HOUR(tbl_raw_data[[#This Row],[time_taken]])*60+MINUTE(tbl_raw_data[[#This Row],[time_taken]])+SECOND(tbl_raw_data[[#This Row],[time_taken]])/60</f>
        <v>7.666666666666667</v>
      </c>
      <c r="K2002" s="54">
        <f>DATE(YEAR(tbl_raw_data[[#This Row],[Date Actioned]]), MONTH(tbl_raw_data[[#This Row],[Date Actioned]]), DAY(tbl_raw_data[[#This Row],[Date Actioned]]))</f>
        <v>45145</v>
      </c>
      <c r="L2002" s="55" t="str">
        <f>UPPER(TEXT(tbl_raw_data[[#This Row],[Updated_date]],"MMMM"))</f>
        <v>AUGUST</v>
      </c>
      <c r="M2002" s="55" t="str">
        <f>UPPER("Week "&amp;IF(ROUNDUP(DAY(tbl_raw_data[[#This Row],[Updated_date]])/7,0)=5,4,ROUNDUP(DAY(tbl_raw_data[[#This Row],[Updated_date]])/7,0)))</f>
        <v>WEEK 1</v>
      </c>
      <c r="N2002" s="57" t="str">
        <f>UPPER(VLOOKUP(tbl_raw_data[[#This Row],[Analyst]],[1]setting!$A$1:$B$15,2,0))</f>
        <v>SAM</v>
      </c>
      <c r="O2002" s="57" t="str">
        <f>UPPER(tbl_raw_data[[#This Row],[Outcome]])</f>
        <v>WITHDRAW</v>
      </c>
      <c r="P2002" s="57" t="str">
        <f>UPPER(tbl_raw_data[[#This Row],[Queue Name]])</f>
        <v>CONSUMER POST BUREAU</v>
      </c>
      <c r="Q2002" s="57" t="str">
        <f>IF(tbl_raw_data[[#This Row],[time_taken_in_mins]]&lt;=20,"SLA_MET","SLA_NOT_MET")</f>
        <v>SLA_MET</v>
      </c>
    </row>
    <row r="2003" spans="1:17" ht="15" customHeight="1" x14ac:dyDescent="0.25">
      <c r="A2003" s="11" t="s">
        <v>5786</v>
      </c>
      <c r="B2003" s="6">
        <v>45145.441111111111</v>
      </c>
      <c r="C2003" s="7">
        <v>45145.45244212963</v>
      </c>
      <c r="D2003" s="8" t="s">
        <v>29</v>
      </c>
      <c r="E2003" s="10" t="s">
        <v>28</v>
      </c>
      <c r="F2003" s="8" t="s">
        <v>10</v>
      </c>
      <c r="G2003" s="109"/>
      <c r="H20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3" s="48">
        <f>tbl_raw_data[[#This Row],[Date Actioned]]-tbl_raw_data[[#This Row],[Date Tagged]]</f>
        <v>1.1331018518831115E-2</v>
      </c>
      <c r="J2003" s="50">
        <f>HOUR(tbl_raw_data[[#This Row],[time_taken]])*60+MINUTE(tbl_raw_data[[#This Row],[time_taken]])+SECOND(tbl_raw_data[[#This Row],[time_taken]])/60</f>
        <v>16.316666666666666</v>
      </c>
      <c r="K2003" s="54">
        <f>DATE(YEAR(tbl_raw_data[[#This Row],[Date Actioned]]), MONTH(tbl_raw_data[[#This Row],[Date Actioned]]), DAY(tbl_raw_data[[#This Row],[Date Actioned]]))</f>
        <v>45145</v>
      </c>
      <c r="L2003" s="55" t="str">
        <f>UPPER(TEXT(tbl_raw_data[[#This Row],[Updated_date]],"MMMM"))</f>
        <v>AUGUST</v>
      </c>
      <c r="M2003" s="55" t="str">
        <f>UPPER("Week "&amp;IF(ROUNDUP(DAY(tbl_raw_data[[#This Row],[Updated_date]])/7,0)=5,4,ROUNDUP(DAY(tbl_raw_data[[#This Row],[Updated_date]])/7,0)))</f>
        <v>WEEK 1</v>
      </c>
      <c r="N2003" s="57" t="str">
        <f>UPPER(VLOOKUP(tbl_raw_data[[#This Row],[Analyst]],[1]setting!$A$1:$B$15,2,0))</f>
        <v>SAM</v>
      </c>
      <c r="O2003" s="57" t="str">
        <f>UPPER(tbl_raw_data[[#This Row],[Outcome]])</f>
        <v>APPROVE</v>
      </c>
      <c r="P2003" s="57" t="str">
        <f>UPPER(tbl_raw_data[[#This Row],[Queue Name]])</f>
        <v>CONSUMER EXISTING</v>
      </c>
      <c r="Q2003" s="57" t="str">
        <f>IF(tbl_raw_data[[#This Row],[time_taken_in_mins]]&lt;=20,"SLA_MET","SLA_NOT_MET")</f>
        <v>SLA_MET</v>
      </c>
    </row>
    <row r="2004" spans="1:17" ht="15" customHeight="1" x14ac:dyDescent="0.25">
      <c r="A2004" s="22" t="s">
        <v>4591</v>
      </c>
      <c r="B2004" s="12">
        <v>45145.448645833334</v>
      </c>
      <c r="C2004" s="13">
        <v>45145.457361111112</v>
      </c>
      <c r="D2004" s="14" t="s">
        <v>209</v>
      </c>
      <c r="E2004" s="16" t="s">
        <v>28</v>
      </c>
      <c r="F2004" s="14" t="s">
        <v>10</v>
      </c>
      <c r="G2004" s="106"/>
      <c r="H20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4" s="48">
        <f>tbl_raw_data[[#This Row],[Date Actioned]]-tbl_raw_data[[#This Row],[Date Tagged]]</f>
        <v>8.7152777778101154E-3</v>
      </c>
      <c r="J2004" s="50">
        <f>HOUR(tbl_raw_data[[#This Row],[time_taken]])*60+MINUTE(tbl_raw_data[[#This Row],[time_taken]])+SECOND(tbl_raw_data[[#This Row],[time_taken]])/60</f>
        <v>12.55</v>
      </c>
      <c r="K2004" s="54">
        <f>DATE(YEAR(tbl_raw_data[[#This Row],[Date Actioned]]), MONTH(tbl_raw_data[[#This Row],[Date Actioned]]), DAY(tbl_raw_data[[#This Row],[Date Actioned]]))</f>
        <v>45145</v>
      </c>
      <c r="L2004" s="55" t="str">
        <f>UPPER(TEXT(tbl_raw_data[[#This Row],[Updated_date]],"MMMM"))</f>
        <v>AUGUST</v>
      </c>
      <c r="M2004" s="55" t="str">
        <f>UPPER("Week "&amp;IF(ROUNDUP(DAY(tbl_raw_data[[#This Row],[Updated_date]])/7,0)=5,4,ROUNDUP(DAY(tbl_raw_data[[#This Row],[Updated_date]])/7,0)))</f>
        <v>WEEK 1</v>
      </c>
      <c r="N2004" s="57" t="str">
        <f>UPPER(VLOOKUP(tbl_raw_data[[#This Row],[Analyst]],[1]setting!$A$1:$B$15,2,0))</f>
        <v>SAM</v>
      </c>
      <c r="O2004" s="57" t="str">
        <f>UPPER(tbl_raw_data[[#This Row],[Outcome]])</f>
        <v>DECLINE</v>
      </c>
      <c r="P2004" s="57" t="str">
        <f>UPPER(tbl_raw_data[[#This Row],[Queue Name]])</f>
        <v>CONSUMER EXISTING</v>
      </c>
      <c r="Q2004" s="57" t="str">
        <f>IF(tbl_raw_data[[#This Row],[time_taken_in_mins]]&lt;=20,"SLA_MET","SLA_NOT_MET")</f>
        <v>SLA_MET</v>
      </c>
    </row>
    <row r="2005" spans="1:17" ht="15" customHeight="1" x14ac:dyDescent="0.25">
      <c r="A2005" s="11" t="s">
        <v>343</v>
      </c>
      <c r="B2005" s="6">
        <v>45145.448993055557</v>
      </c>
      <c r="C2005" s="7">
        <v>45145.451388888891</v>
      </c>
      <c r="D2005" s="8" t="s">
        <v>8</v>
      </c>
      <c r="E2005" s="8" t="s">
        <v>9</v>
      </c>
      <c r="F2005" s="8" t="s">
        <v>14</v>
      </c>
      <c r="G2005" s="110" t="s">
        <v>132</v>
      </c>
      <c r="H20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05" s="48">
        <f>tbl_raw_data[[#This Row],[Date Actioned]]-tbl_raw_data[[#This Row],[Date Tagged]]</f>
        <v>2.3958333331393078E-3</v>
      </c>
      <c r="J2005" s="50">
        <f>HOUR(tbl_raw_data[[#This Row],[time_taken]])*60+MINUTE(tbl_raw_data[[#This Row],[time_taken]])+SECOND(tbl_raw_data[[#This Row],[time_taken]])/60</f>
        <v>3.45</v>
      </c>
      <c r="K2005" s="54">
        <f>DATE(YEAR(tbl_raw_data[[#This Row],[Date Actioned]]), MONTH(tbl_raw_data[[#This Row],[Date Actioned]]), DAY(tbl_raw_data[[#This Row],[Date Actioned]]))</f>
        <v>45145</v>
      </c>
      <c r="L2005" s="55" t="str">
        <f>UPPER(TEXT(tbl_raw_data[[#This Row],[Updated_date]],"MMMM"))</f>
        <v>AUGUST</v>
      </c>
      <c r="M2005" s="55" t="str">
        <f>UPPER("Week "&amp;IF(ROUNDUP(DAY(tbl_raw_data[[#This Row],[Updated_date]])/7,0)=5,4,ROUNDUP(DAY(tbl_raw_data[[#This Row],[Updated_date]])/7,0)))</f>
        <v>WEEK 1</v>
      </c>
      <c r="N2005" s="57" t="str">
        <f>UPPER(VLOOKUP(tbl_raw_data[[#This Row],[Analyst]],[1]setting!$A$1:$B$15,2,0))</f>
        <v>HARDIK</v>
      </c>
      <c r="O2005" s="57" t="str">
        <f>UPPER(tbl_raw_data[[#This Row],[Outcome]])</f>
        <v>WITHDRAW</v>
      </c>
      <c r="P2005" s="57" t="str">
        <f>UPPER(tbl_raw_data[[#This Row],[Queue Name]])</f>
        <v>CONSUMER PRE BUREAU</v>
      </c>
      <c r="Q2005" s="57" t="str">
        <f>IF(tbl_raw_data[[#This Row],[time_taken_in_mins]]&lt;=20,"SLA_MET","SLA_NOT_MET")</f>
        <v>SLA_MET</v>
      </c>
    </row>
    <row r="2006" spans="1:17" ht="26.25" x14ac:dyDescent="0.25">
      <c r="A2006" s="22" t="s">
        <v>2641</v>
      </c>
      <c r="B2006" s="12">
        <v>45145.458136574074</v>
      </c>
      <c r="C2006" s="13">
        <v>45145.46398148148</v>
      </c>
      <c r="D2006" s="14" t="s">
        <v>8</v>
      </c>
      <c r="E2006" s="14" t="s">
        <v>28</v>
      </c>
      <c r="F2006" s="14" t="s">
        <v>14</v>
      </c>
      <c r="G2006" s="111" t="s">
        <v>2642</v>
      </c>
      <c r="H20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06" s="48">
        <f>tbl_raw_data[[#This Row],[Date Actioned]]-tbl_raw_data[[#This Row],[Date Tagged]]</f>
        <v>5.8449074058444239E-3</v>
      </c>
      <c r="J2006" s="50">
        <f>HOUR(tbl_raw_data[[#This Row],[time_taken]])*60+MINUTE(tbl_raw_data[[#This Row],[time_taken]])+SECOND(tbl_raw_data[[#This Row],[time_taken]])/60</f>
        <v>8.4166666666666661</v>
      </c>
      <c r="K2006" s="54">
        <f>DATE(YEAR(tbl_raw_data[[#This Row],[Date Actioned]]), MONTH(tbl_raw_data[[#This Row],[Date Actioned]]), DAY(tbl_raw_data[[#This Row],[Date Actioned]]))</f>
        <v>45145</v>
      </c>
      <c r="L2006" s="55" t="str">
        <f>UPPER(TEXT(tbl_raw_data[[#This Row],[Updated_date]],"MMMM"))</f>
        <v>AUGUST</v>
      </c>
      <c r="M2006" s="55" t="str">
        <f>UPPER("Week "&amp;IF(ROUNDUP(DAY(tbl_raw_data[[#This Row],[Updated_date]])/7,0)=5,4,ROUNDUP(DAY(tbl_raw_data[[#This Row],[Updated_date]])/7,0)))</f>
        <v>WEEK 1</v>
      </c>
      <c r="N2006" s="57" t="str">
        <f>UPPER(VLOOKUP(tbl_raw_data[[#This Row],[Analyst]],[1]setting!$A$1:$B$15,2,0))</f>
        <v>HARDIK</v>
      </c>
      <c r="O2006" s="57" t="str">
        <f>UPPER(tbl_raw_data[[#This Row],[Outcome]])</f>
        <v>WITHDRAW</v>
      </c>
      <c r="P2006" s="57" t="str">
        <f>UPPER(tbl_raw_data[[#This Row],[Queue Name]])</f>
        <v>CONSUMER EXISTING</v>
      </c>
      <c r="Q2006" s="57" t="str">
        <f>IF(tbl_raw_data[[#This Row],[time_taken_in_mins]]&lt;=20,"SLA_MET","SLA_NOT_MET")</f>
        <v>SLA_MET</v>
      </c>
    </row>
    <row r="2007" spans="1:17" ht="15" customHeight="1" x14ac:dyDescent="0.25">
      <c r="A2007" s="22" t="s">
        <v>3213</v>
      </c>
      <c r="B2007" s="12">
        <v>45145.463819444441</v>
      </c>
      <c r="C2007" s="13">
        <v>45145.470497685186</v>
      </c>
      <c r="D2007" s="14" t="s">
        <v>29</v>
      </c>
      <c r="E2007" s="16" t="s">
        <v>41</v>
      </c>
      <c r="F2007" s="14" t="s">
        <v>10</v>
      </c>
      <c r="G2007" s="106"/>
      <c r="H20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7" s="48">
        <f>tbl_raw_data[[#This Row],[Date Actioned]]-tbl_raw_data[[#This Row],[Date Tagged]]</f>
        <v>6.6782407448044978E-3</v>
      </c>
      <c r="J2007" s="50">
        <f>HOUR(tbl_raw_data[[#This Row],[time_taken]])*60+MINUTE(tbl_raw_data[[#This Row],[time_taken]])+SECOND(tbl_raw_data[[#This Row],[time_taken]])/60</f>
        <v>9.6166666666666671</v>
      </c>
      <c r="K2007" s="54">
        <f>DATE(YEAR(tbl_raw_data[[#This Row],[Date Actioned]]), MONTH(tbl_raw_data[[#This Row],[Date Actioned]]), DAY(tbl_raw_data[[#This Row],[Date Actioned]]))</f>
        <v>45145</v>
      </c>
      <c r="L2007" s="55" t="str">
        <f>UPPER(TEXT(tbl_raw_data[[#This Row],[Updated_date]],"MMMM"))</f>
        <v>AUGUST</v>
      </c>
      <c r="M2007" s="55" t="str">
        <f>UPPER("Week "&amp;IF(ROUNDUP(DAY(tbl_raw_data[[#This Row],[Updated_date]])/7,0)=5,4,ROUNDUP(DAY(tbl_raw_data[[#This Row],[Updated_date]])/7,0)))</f>
        <v>WEEK 1</v>
      </c>
      <c r="N2007" s="57" t="str">
        <f>UPPER(VLOOKUP(tbl_raw_data[[#This Row],[Analyst]],[1]setting!$A$1:$B$15,2,0))</f>
        <v>SAM</v>
      </c>
      <c r="O2007" s="57" t="str">
        <f>UPPER(tbl_raw_data[[#This Row],[Outcome]])</f>
        <v>APPROVE</v>
      </c>
      <c r="P2007" s="57" t="str">
        <f>UPPER(tbl_raw_data[[#This Row],[Queue Name]])</f>
        <v>CONSUMER POST BUREAU</v>
      </c>
      <c r="Q2007" s="57" t="str">
        <f>IF(tbl_raw_data[[#This Row],[time_taken_in_mins]]&lt;=20,"SLA_MET","SLA_NOT_MET")</f>
        <v>SLA_MET</v>
      </c>
    </row>
    <row r="2008" spans="1:17" ht="15" customHeight="1" x14ac:dyDescent="0.25">
      <c r="A2008" s="5" t="s">
        <v>521</v>
      </c>
      <c r="B2008" s="6">
        <v>45145.466585648152</v>
      </c>
      <c r="C2008" s="7">
        <v>45145.469409722224</v>
      </c>
      <c r="D2008" s="8" t="s">
        <v>13</v>
      </c>
      <c r="E2008" s="8" t="s">
        <v>28</v>
      </c>
      <c r="F2008" s="8" t="s">
        <v>18</v>
      </c>
      <c r="G2008" s="110" t="s">
        <v>29</v>
      </c>
      <c r="H20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08" s="48">
        <f>tbl_raw_data[[#This Row],[Date Actioned]]-tbl_raw_data[[#This Row],[Date Tagged]]</f>
        <v>2.8240740721230395E-3</v>
      </c>
      <c r="J2008" s="50">
        <f>HOUR(tbl_raw_data[[#This Row],[time_taken]])*60+MINUTE(tbl_raw_data[[#This Row],[time_taken]])+SECOND(tbl_raw_data[[#This Row],[time_taken]])/60</f>
        <v>4.0666666666666664</v>
      </c>
      <c r="K2008" s="54">
        <f>DATE(YEAR(tbl_raw_data[[#This Row],[Date Actioned]]), MONTH(tbl_raw_data[[#This Row],[Date Actioned]]), DAY(tbl_raw_data[[#This Row],[Date Actioned]]))</f>
        <v>45145</v>
      </c>
      <c r="L2008" s="55" t="str">
        <f>UPPER(TEXT(tbl_raw_data[[#This Row],[Updated_date]],"MMMM"))</f>
        <v>AUGUST</v>
      </c>
      <c r="M2008" s="55" t="str">
        <f>UPPER("Week "&amp;IF(ROUNDUP(DAY(tbl_raw_data[[#This Row],[Updated_date]])/7,0)=5,4,ROUNDUP(DAY(tbl_raw_data[[#This Row],[Updated_date]])/7,0)))</f>
        <v>WEEK 1</v>
      </c>
      <c r="N2008" s="57" t="str">
        <f>UPPER(VLOOKUP(tbl_raw_data[[#This Row],[Analyst]],[1]setting!$A$1:$B$15,2,0))</f>
        <v>RAJ</v>
      </c>
      <c r="O2008" s="57" t="str">
        <f>UPPER(tbl_raw_data[[#This Row],[Outcome]])</f>
        <v>APPROVE</v>
      </c>
      <c r="P2008" s="57" t="str">
        <f>UPPER(tbl_raw_data[[#This Row],[Queue Name]])</f>
        <v>CONSUMER EXISTING</v>
      </c>
      <c r="Q2008" s="57" t="str">
        <f>IF(tbl_raw_data[[#This Row],[time_taken_in_mins]]&lt;=20,"SLA_MET","SLA_NOT_MET")</f>
        <v>SLA_MET</v>
      </c>
    </row>
    <row r="2009" spans="1:17" ht="15" customHeight="1" x14ac:dyDescent="0.25">
      <c r="A2009" s="11" t="s">
        <v>2362</v>
      </c>
      <c r="B2009" s="12">
        <v>45145.46671296296</v>
      </c>
      <c r="C2009" s="13">
        <v>45145.472233796296</v>
      </c>
      <c r="D2009" s="14" t="s">
        <v>29</v>
      </c>
      <c r="E2009" s="16" t="s">
        <v>28</v>
      </c>
      <c r="F2009" s="14" t="s">
        <v>168</v>
      </c>
      <c r="G2009" s="106"/>
      <c r="H20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09" s="48">
        <f>tbl_raw_data[[#This Row],[Date Actioned]]-tbl_raw_data[[#This Row],[Date Tagged]]</f>
        <v>5.5208333360496908E-3</v>
      </c>
      <c r="J2009" s="50">
        <f>HOUR(tbl_raw_data[[#This Row],[time_taken]])*60+MINUTE(tbl_raw_data[[#This Row],[time_taken]])+SECOND(tbl_raw_data[[#This Row],[time_taken]])/60</f>
        <v>7.95</v>
      </c>
      <c r="K2009" s="54">
        <f>DATE(YEAR(tbl_raw_data[[#This Row],[Date Actioned]]), MONTH(tbl_raw_data[[#This Row],[Date Actioned]]), DAY(tbl_raw_data[[#This Row],[Date Actioned]]))</f>
        <v>45145</v>
      </c>
      <c r="L2009" s="55" t="str">
        <f>UPPER(TEXT(tbl_raw_data[[#This Row],[Updated_date]],"MMMM"))</f>
        <v>AUGUST</v>
      </c>
      <c r="M2009" s="55" t="str">
        <f>UPPER("Week "&amp;IF(ROUNDUP(DAY(tbl_raw_data[[#This Row],[Updated_date]])/7,0)=5,4,ROUNDUP(DAY(tbl_raw_data[[#This Row],[Updated_date]])/7,0)))</f>
        <v>WEEK 1</v>
      </c>
      <c r="N2009" s="57" t="str">
        <f>UPPER(VLOOKUP(tbl_raw_data[[#This Row],[Analyst]],[1]setting!$A$1:$B$15,2,0))</f>
        <v>MERCEDES</v>
      </c>
      <c r="O2009" s="57" t="str">
        <f>UPPER(tbl_raw_data[[#This Row],[Outcome]])</f>
        <v>APPROVE</v>
      </c>
      <c r="P2009" s="57" t="str">
        <f>UPPER(tbl_raw_data[[#This Row],[Queue Name]])</f>
        <v>CONSUMER EXISTING</v>
      </c>
      <c r="Q2009" s="57" t="str">
        <f>IF(tbl_raw_data[[#This Row],[time_taken_in_mins]]&lt;=20,"SLA_MET","SLA_NOT_MET")</f>
        <v>SLA_MET</v>
      </c>
    </row>
    <row r="2010" spans="1:17" ht="15" customHeight="1" x14ac:dyDescent="0.25">
      <c r="A2010" s="22" t="s">
        <v>4515</v>
      </c>
      <c r="B2010" s="6">
        <v>45145.467905092592</v>
      </c>
      <c r="C2010" s="7">
        <v>45145.476504629631</v>
      </c>
      <c r="D2010" s="8" t="s">
        <v>29</v>
      </c>
      <c r="E2010" s="10" t="s">
        <v>41</v>
      </c>
      <c r="F2010" s="8" t="s">
        <v>455</v>
      </c>
      <c r="G2010" s="109"/>
      <c r="H20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0" s="48">
        <f>tbl_raw_data[[#This Row],[Date Actioned]]-tbl_raw_data[[#This Row],[Date Tagged]]</f>
        <v>8.599537039117422E-3</v>
      </c>
      <c r="J2010" s="50">
        <f>HOUR(tbl_raw_data[[#This Row],[time_taken]])*60+MINUTE(tbl_raw_data[[#This Row],[time_taken]])+SECOND(tbl_raw_data[[#This Row],[time_taken]])/60</f>
        <v>12.383333333333333</v>
      </c>
      <c r="K2010" s="54">
        <f>DATE(YEAR(tbl_raw_data[[#This Row],[Date Actioned]]), MONTH(tbl_raw_data[[#This Row],[Date Actioned]]), DAY(tbl_raw_data[[#This Row],[Date Actioned]]))</f>
        <v>45145</v>
      </c>
      <c r="L2010" s="55" t="str">
        <f>UPPER(TEXT(tbl_raw_data[[#This Row],[Updated_date]],"MMMM"))</f>
        <v>AUGUST</v>
      </c>
      <c r="M2010" s="55" t="str">
        <f>UPPER("Week "&amp;IF(ROUNDUP(DAY(tbl_raw_data[[#This Row],[Updated_date]])/7,0)=5,4,ROUNDUP(DAY(tbl_raw_data[[#This Row],[Updated_date]])/7,0)))</f>
        <v>WEEK 1</v>
      </c>
      <c r="N2010" s="57" t="str">
        <f>UPPER(VLOOKUP(tbl_raw_data[[#This Row],[Analyst]],[1]setting!$A$1:$B$15,2,0))</f>
        <v>ROHAN</v>
      </c>
      <c r="O2010" s="57" t="str">
        <f>UPPER(tbl_raw_data[[#This Row],[Outcome]])</f>
        <v>APPROVE</v>
      </c>
      <c r="P2010" s="57" t="str">
        <f>UPPER(tbl_raw_data[[#This Row],[Queue Name]])</f>
        <v>CONSUMER POST BUREAU</v>
      </c>
      <c r="Q2010" s="57" t="str">
        <f>IF(tbl_raw_data[[#This Row],[time_taken_in_mins]]&lt;=20,"SLA_MET","SLA_NOT_MET")</f>
        <v>SLA_MET</v>
      </c>
    </row>
    <row r="2011" spans="1:17" ht="15" customHeight="1" x14ac:dyDescent="0.25">
      <c r="A2011" s="5" t="s">
        <v>1705</v>
      </c>
      <c r="B2011" s="12">
        <v>45145.468078703707</v>
      </c>
      <c r="C2011" s="13">
        <v>45145.472754629627</v>
      </c>
      <c r="D2011" s="14" t="s">
        <v>13</v>
      </c>
      <c r="E2011" s="14" t="s">
        <v>28</v>
      </c>
      <c r="F2011" s="14" t="s">
        <v>14</v>
      </c>
      <c r="G2011" s="111" t="s">
        <v>29</v>
      </c>
      <c r="H20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1" s="48">
        <f>tbl_raw_data[[#This Row],[Date Actioned]]-tbl_raw_data[[#This Row],[Date Tagged]]</f>
        <v>4.6759259203099646E-3</v>
      </c>
      <c r="J2011" s="50">
        <f>HOUR(tbl_raw_data[[#This Row],[time_taken]])*60+MINUTE(tbl_raw_data[[#This Row],[time_taken]])+SECOND(tbl_raw_data[[#This Row],[time_taken]])/60</f>
        <v>6.7333333333333334</v>
      </c>
      <c r="K2011" s="54">
        <f>DATE(YEAR(tbl_raw_data[[#This Row],[Date Actioned]]), MONTH(tbl_raw_data[[#This Row],[Date Actioned]]), DAY(tbl_raw_data[[#This Row],[Date Actioned]]))</f>
        <v>45145</v>
      </c>
      <c r="L2011" s="55" t="str">
        <f>UPPER(TEXT(tbl_raw_data[[#This Row],[Updated_date]],"MMMM"))</f>
        <v>AUGUST</v>
      </c>
      <c r="M2011" s="55" t="str">
        <f>UPPER("Week "&amp;IF(ROUNDUP(DAY(tbl_raw_data[[#This Row],[Updated_date]])/7,0)=5,4,ROUNDUP(DAY(tbl_raw_data[[#This Row],[Updated_date]])/7,0)))</f>
        <v>WEEK 1</v>
      </c>
      <c r="N2011" s="57" t="str">
        <f>UPPER(VLOOKUP(tbl_raw_data[[#This Row],[Analyst]],[1]setting!$A$1:$B$15,2,0))</f>
        <v>HARDIK</v>
      </c>
      <c r="O2011" s="57" t="str">
        <f>UPPER(tbl_raw_data[[#This Row],[Outcome]])</f>
        <v>APPROVE</v>
      </c>
      <c r="P2011" s="57" t="str">
        <f>UPPER(tbl_raw_data[[#This Row],[Queue Name]])</f>
        <v>CONSUMER EXISTING</v>
      </c>
      <c r="Q2011" s="57" t="str">
        <f>IF(tbl_raw_data[[#This Row],[time_taken_in_mins]]&lt;=20,"SLA_MET","SLA_NOT_MET")</f>
        <v>SLA_MET</v>
      </c>
    </row>
    <row r="2012" spans="1:17" ht="15" customHeight="1" x14ac:dyDescent="0.25">
      <c r="A2012" s="11" t="s">
        <v>1269</v>
      </c>
      <c r="B2012" s="6">
        <v>45145.469594907408</v>
      </c>
      <c r="C2012" s="7">
        <v>45145.473668981482</v>
      </c>
      <c r="D2012" s="8" t="s">
        <v>13</v>
      </c>
      <c r="E2012" s="8" t="s">
        <v>28</v>
      </c>
      <c r="F2012" s="8" t="s">
        <v>18</v>
      </c>
      <c r="G2012" s="110" t="s">
        <v>29</v>
      </c>
      <c r="H20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2" s="48">
        <f>tbl_raw_data[[#This Row],[Date Actioned]]-tbl_raw_data[[#This Row],[Date Tagged]]</f>
        <v>4.0740740732871927E-3</v>
      </c>
      <c r="J2012" s="50">
        <f>HOUR(tbl_raw_data[[#This Row],[time_taken]])*60+MINUTE(tbl_raw_data[[#This Row],[time_taken]])+SECOND(tbl_raw_data[[#This Row],[time_taken]])/60</f>
        <v>5.8666666666666671</v>
      </c>
      <c r="K2012" s="54">
        <f>DATE(YEAR(tbl_raw_data[[#This Row],[Date Actioned]]), MONTH(tbl_raw_data[[#This Row],[Date Actioned]]), DAY(tbl_raw_data[[#This Row],[Date Actioned]]))</f>
        <v>45145</v>
      </c>
      <c r="L2012" s="55" t="str">
        <f>UPPER(TEXT(tbl_raw_data[[#This Row],[Updated_date]],"MMMM"))</f>
        <v>AUGUST</v>
      </c>
      <c r="M2012" s="55" t="str">
        <f>UPPER("Week "&amp;IF(ROUNDUP(DAY(tbl_raw_data[[#This Row],[Updated_date]])/7,0)=5,4,ROUNDUP(DAY(tbl_raw_data[[#This Row],[Updated_date]])/7,0)))</f>
        <v>WEEK 1</v>
      </c>
      <c r="N2012" s="57" t="str">
        <f>UPPER(VLOOKUP(tbl_raw_data[[#This Row],[Analyst]],[1]setting!$A$1:$B$15,2,0))</f>
        <v>RAJ</v>
      </c>
      <c r="O2012" s="57" t="str">
        <f>UPPER(tbl_raw_data[[#This Row],[Outcome]])</f>
        <v>APPROVE</v>
      </c>
      <c r="P2012" s="57" t="str">
        <f>UPPER(tbl_raw_data[[#This Row],[Queue Name]])</f>
        <v>CONSUMER EXISTING</v>
      </c>
      <c r="Q2012" s="57" t="str">
        <f>IF(tbl_raw_data[[#This Row],[time_taken_in_mins]]&lt;=20,"SLA_MET","SLA_NOT_MET")</f>
        <v>SLA_MET</v>
      </c>
    </row>
    <row r="2013" spans="1:17" ht="15" customHeight="1" x14ac:dyDescent="0.25">
      <c r="A2013" s="5" t="s">
        <v>1911</v>
      </c>
      <c r="B2013" s="6">
        <v>45145.473483796297</v>
      </c>
      <c r="C2013" s="7">
        <v>45145.478437500002</v>
      </c>
      <c r="D2013" s="8" t="s">
        <v>40</v>
      </c>
      <c r="E2013" s="10" t="s">
        <v>41</v>
      </c>
      <c r="F2013" s="8" t="s">
        <v>168</v>
      </c>
      <c r="G2013" s="109"/>
      <c r="H20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3" s="48">
        <f>tbl_raw_data[[#This Row],[Date Actioned]]-tbl_raw_data[[#This Row],[Date Tagged]]</f>
        <v>4.9537037048139609E-3</v>
      </c>
      <c r="J2013" s="50">
        <f>HOUR(tbl_raw_data[[#This Row],[time_taken]])*60+MINUTE(tbl_raw_data[[#This Row],[time_taken]])+SECOND(tbl_raw_data[[#This Row],[time_taken]])/60</f>
        <v>7.1333333333333337</v>
      </c>
      <c r="K2013" s="54">
        <f>DATE(YEAR(tbl_raw_data[[#This Row],[Date Actioned]]), MONTH(tbl_raw_data[[#This Row],[Date Actioned]]), DAY(tbl_raw_data[[#This Row],[Date Actioned]]))</f>
        <v>45145</v>
      </c>
      <c r="L2013" s="55" t="str">
        <f>UPPER(TEXT(tbl_raw_data[[#This Row],[Updated_date]],"MMMM"))</f>
        <v>AUGUST</v>
      </c>
      <c r="M2013" s="55" t="str">
        <f>UPPER("Week "&amp;IF(ROUNDUP(DAY(tbl_raw_data[[#This Row],[Updated_date]])/7,0)=5,4,ROUNDUP(DAY(tbl_raw_data[[#This Row],[Updated_date]])/7,0)))</f>
        <v>WEEK 1</v>
      </c>
      <c r="N2013" s="57" t="str">
        <f>UPPER(VLOOKUP(tbl_raw_data[[#This Row],[Analyst]],[1]setting!$A$1:$B$15,2,0))</f>
        <v>MERCEDES</v>
      </c>
      <c r="O2013" s="57" t="str">
        <f>UPPER(tbl_raw_data[[#This Row],[Outcome]])</f>
        <v>WITHDRAW</v>
      </c>
      <c r="P2013" s="57" t="str">
        <f>UPPER(tbl_raw_data[[#This Row],[Queue Name]])</f>
        <v>CONSUMER POST BUREAU</v>
      </c>
      <c r="Q2013" s="57" t="str">
        <f>IF(tbl_raw_data[[#This Row],[time_taken_in_mins]]&lt;=20,"SLA_MET","SLA_NOT_MET")</f>
        <v>SLA_MET</v>
      </c>
    </row>
    <row r="2014" spans="1:17" ht="15" customHeight="1" x14ac:dyDescent="0.25">
      <c r="A2014" s="11" t="s">
        <v>3123</v>
      </c>
      <c r="B2014" s="12">
        <v>45145.481990740744</v>
      </c>
      <c r="C2014" s="13">
        <v>45145.488553240742</v>
      </c>
      <c r="D2014" s="14" t="s">
        <v>40</v>
      </c>
      <c r="E2014" s="16" t="s">
        <v>41</v>
      </c>
      <c r="F2014" s="14" t="s">
        <v>42</v>
      </c>
      <c r="G2014" s="106"/>
      <c r="H20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4" s="48">
        <f>tbl_raw_data[[#This Row],[Date Actioned]]-tbl_raw_data[[#This Row],[Date Tagged]]</f>
        <v>6.5624999988358468E-3</v>
      </c>
      <c r="J2014" s="50">
        <f>HOUR(tbl_raw_data[[#This Row],[time_taken]])*60+MINUTE(tbl_raw_data[[#This Row],[time_taken]])+SECOND(tbl_raw_data[[#This Row],[time_taken]])/60</f>
        <v>9.4499999999999993</v>
      </c>
      <c r="K2014" s="54">
        <f>DATE(YEAR(tbl_raw_data[[#This Row],[Date Actioned]]), MONTH(tbl_raw_data[[#This Row],[Date Actioned]]), DAY(tbl_raw_data[[#This Row],[Date Actioned]]))</f>
        <v>45145</v>
      </c>
      <c r="L2014" s="55" t="str">
        <f>UPPER(TEXT(tbl_raw_data[[#This Row],[Updated_date]],"MMMM"))</f>
        <v>AUGUST</v>
      </c>
      <c r="M2014" s="55" t="str">
        <f>UPPER("Week "&amp;IF(ROUNDUP(DAY(tbl_raw_data[[#This Row],[Updated_date]])/7,0)=5,4,ROUNDUP(DAY(tbl_raw_data[[#This Row],[Updated_date]])/7,0)))</f>
        <v>WEEK 1</v>
      </c>
      <c r="N2014" s="57" t="str">
        <f>UPPER(VLOOKUP(tbl_raw_data[[#This Row],[Analyst]],[1]setting!$A$1:$B$15,2,0))</f>
        <v>NITESH</v>
      </c>
      <c r="O2014" s="57" t="str">
        <f>UPPER(tbl_raw_data[[#This Row],[Outcome]])</f>
        <v>WITHDRAW</v>
      </c>
      <c r="P2014" s="57" t="str">
        <f>UPPER(tbl_raw_data[[#This Row],[Queue Name]])</f>
        <v>CONSUMER POST BUREAU</v>
      </c>
      <c r="Q2014" s="57" t="str">
        <f>IF(tbl_raw_data[[#This Row],[time_taken_in_mins]]&lt;=20,"SLA_MET","SLA_NOT_MET")</f>
        <v>SLA_MET</v>
      </c>
    </row>
    <row r="2015" spans="1:17" ht="15" customHeight="1" x14ac:dyDescent="0.25">
      <c r="A2015" s="22" t="s">
        <v>2873</v>
      </c>
      <c r="B2015" s="12">
        <v>45145.485625000001</v>
      </c>
      <c r="C2015" s="13">
        <v>45145.49181712963</v>
      </c>
      <c r="D2015" s="14" t="s">
        <v>29</v>
      </c>
      <c r="E2015" s="16" t="s">
        <v>28</v>
      </c>
      <c r="F2015" s="14" t="s">
        <v>168</v>
      </c>
      <c r="G2015" s="106"/>
      <c r="H20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15" s="48">
        <f>tbl_raw_data[[#This Row],[Date Actioned]]-tbl_raw_data[[#This Row],[Date Tagged]]</f>
        <v>6.1921296291984618E-3</v>
      </c>
      <c r="J2015" s="50">
        <f>HOUR(tbl_raw_data[[#This Row],[time_taken]])*60+MINUTE(tbl_raw_data[[#This Row],[time_taken]])+SECOND(tbl_raw_data[[#This Row],[time_taken]])/60</f>
        <v>8.9166666666666661</v>
      </c>
      <c r="K2015" s="54">
        <f>DATE(YEAR(tbl_raw_data[[#This Row],[Date Actioned]]), MONTH(tbl_raw_data[[#This Row],[Date Actioned]]), DAY(tbl_raw_data[[#This Row],[Date Actioned]]))</f>
        <v>45145</v>
      </c>
      <c r="L2015" s="55" t="str">
        <f>UPPER(TEXT(tbl_raw_data[[#This Row],[Updated_date]],"MMMM"))</f>
        <v>AUGUST</v>
      </c>
      <c r="M2015" s="55" t="str">
        <f>UPPER("Week "&amp;IF(ROUNDUP(DAY(tbl_raw_data[[#This Row],[Updated_date]])/7,0)=5,4,ROUNDUP(DAY(tbl_raw_data[[#This Row],[Updated_date]])/7,0)))</f>
        <v>WEEK 1</v>
      </c>
      <c r="N2015" s="57" t="str">
        <f>UPPER(VLOOKUP(tbl_raw_data[[#This Row],[Analyst]],[1]setting!$A$1:$B$15,2,0))</f>
        <v>MERCEDES</v>
      </c>
      <c r="O2015" s="57" t="str">
        <f>UPPER(tbl_raw_data[[#This Row],[Outcome]])</f>
        <v>APPROVE</v>
      </c>
      <c r="P2015" s="57" t="str">
        <f>UPPER(tbl_raw_data[[#This Row],[Queue Name]])</f>
        <v>CONSUMER EXISTING</v>
      </c>
      <c r="Q2015" s="57" t="str">
        <f>IF(tbl_raw_data[[#This Row],[time_taken_in_mins]]&lt;=20,"SLA_MET","SLA_NOT_MET")</f>
        <v>SLA_MET</v>
      </c>
    </row>
    <row r="2016" spans="1:17" ht="15" customHeight="1" x14ac:dyDescent="0.25">
      <c r="A2016" s="5" t="s">
        <v>617</v>
      </c>
      <c r="B2016" s="6">
        <v>45145.491689814815</v>
      </c>
      <c r="C2016" s="7">
        <v>45145.494733796295</v>
      </c>
      <c r="D2016" s="8" t="s">
        <v>13</v>
      </c>
      <c r="E2016" s="8" t="s">
        <v>9</v>
      </c>
      <c r="F2016" s="8" t="s">
        <v>18</v>
      </c>
      <c r="G2016" s="110" t="s">
        <v>29</v>
      </c>
      <c r="H20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6" s="48">
        <f>tbl_raw_data[[#This Row],[Date Actioned]]-tbl_raw_data[[#This Row],[Date Tagged]]</f>
        <v>3.0439814800047316E-3</v>
      </c>
      <c r="J2016" s="50">
        <f>HOUR(tbl_raw_data[[#This Row],[time_taken]])*60+MINUTE(tbl_raw_data[[#This Row],[time_taken]])+SECOND(tbl_raw_data[[#This Row],[time_taken]])/60</f>
        <v>4.3833333333333337</v>
      </c>
      <c r="K2016" s="54">
        <f>DATE(YEAR(tbl_raw_data[[#This Row],[Date Actioned]]), MONTH(tbl_raw_data[[#This Row],[Date Actioned]]), DAY(tbl_raw_data[[#This Row],[Date Actioned]]))</f>
        <v>45145</v>
      </c>
      <c r="L2016" s="55" t="str">
        <f>UPPER(TEXT(tbl_raw_data[[#This Row],[Updated_date]],"MMMM"))</f>
        <v>AUGUST</v>
      </c>
      <c r="M2016" s="55" t="str">
        <f>UPPER("Week "&amp;IF(ROUNDUP(DAY(tbl_raw_data[[#This Row],[Updated_date]])/7,0)=5,4,ROUNDUP(DAY(tbl_raw_data[[#This Row],[Updated_date]])/7,0)))</f>
        <v>WEEK 1</v>
      </c>
      <c r="N2016" s="57" t="str">
        <f>UPPER(VLOOKUP(tbl_raw_data[[#This Row],[Analyst]],[1]setting!$A$1:$B$15,2,0))</f>
        <v>RAJ</v>
      </c>
      <c r="O2016" s="57" t="str">
        <f>UPPER(tbl_raw_data[[#This Row],[Outcome]])</f>
        <v>APPROVE</v>
      </c>
      <c r="P2016" s="57" t="str">
        <f>UPPER(tbl_raw_data[[#This Row],[Queue Name]])</f>
        <v>CONSUMER PRE BUREAU</v>
      </c>
      <c r="Q2016" s="57" t="str">
        <f>IF(tbl_raw_data[[#This Row],[time_taken_in_mins]]&lt;=20,"SLA_MET","SLA_NOT_MET")</f>
        <v>SLA_MET</v>
      </c>
    </row>
    <row r="2017" spans="1:17" ht="15" customHeight="1" x14ac:dyDescent="0.25">
      <c r="A2017" s="11" t="s">
        <v>990</v>
      </c>
      <c r="B2017" s="12">
        <v>45145.493206018517</v>
      </c>
      <c r="C2017" s="13">
        <v>45145.496874999997</v>
      </c>
      <c r="D2017" s="14" t="s">
        <v>13</v>
      </c>
      <c r="E2017" s="14" t="s">
        <v>28</v>
      </c>
      <c r="F2017" s="14" t="s">
        <v>228</v>
      </c>
      <c r="G2017" s="111" t="s">
        <v>29</v>
      </c>
      <c r="H20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7" s="48">
        <f>tbl_raw_data[[#This Row],[Date Actioned]]-tbl_raw_data[[#This Row],[Date Tagged]]</f>
        <v>3.6689814805868082E-3</v>
      </c>
      <c r="J2017" s="50">
        <f>HOUR(tbl_raw_data[[#This Row],[time_taken]])*60+MINUTE(tbl_raw_data[[#This Row],[time_taken]])+SECOND(tbl_raw_data[[#This Row],[time_taken]])/60</f>
        <v>5.2833333333333332</v>
      </c>
      <c r="K2017" s="54">
        <f>DATE(YEAR(tbl_raw_data[[#This Row],[Date Actioned]]), MONTH(tbl_raw_data[[#This Row],[Date Actioned]]), DAY(tbl_raw_data[[#This Row],[Date Actioned]]))</f>
        <v>45145</v>
      </c>
      <c r="L2017" s="55" t="str">
        <f>UPPER(TEXT(tbl_raw_data[[#This Row],[Updated_date]],"MMMM"))</f>
        <v>AUGUST</v>
      </c>
      <c r="M2017" s="55" t="str">
        <f>UPPER("Week "&amp;IF(ROUNDUP(DAY(tbl_raw_data[[#This Row],[Updated_date]])/7,0)=5,4,ROUNDUP(DAY(tbl_raw_data[[#This Row],[Updated_date]])/7,0)))</f>
        <v>WEEK 1</v>
      </c>
      <c r="N2017" s="57" t="str">
        <f>UPPER(VLOOKUP(tbl_raw_data[[#This Row],[Analyst]],[1]setting!$A$1:$B$15,2,0))</f>
        <v>OUADIR</v>
      </c>
      <c r="O2017" s="57" t="str">
        <f>UPPER(tbl_raw_data[[#This Row],[Outcome]])</f>
        <v>APPROVE</v>
      </c>
      <c r="P2017" s="57" t="str">
        <f>UPPER(tbl_raw_data[[#This Row],[Queue Name]])</f>
        <v>CONSUMER EXISTING</v>
      </c>
      <c r="Q2017" s="57" t="str">
        <f>IF(tbl_raw_data[[#This Row],[time_taken_in_mins]]&lt;=20,"SLA_MET","SLA_NOT_MET")</f>
        <v>SLA_MET</v>
      </c>
    </row>
    <row r="2018" spans="1:17" ht="15" customHeight="1" x14ac:dyDescent="0.25">
      <c r="A2018" s="22" t="s">
        <v>2558</v>
      </c>
      <c r="B2018" s="6">
        <v>45145.493958333333</v>
      </c>
      <c r="C2018" s="7">
        <v>45145.499722222223</v>
      </c>
      <c r="D2018" s="8" t="s">
        <v>13</v>
      </c>
      <c r="E2018" s="8" t="s">
        <v>28</v>
      </c>
      <c r="F2018" s="8" t="s">
        <v>14</v>
      </c>
      <c r="G2018" s="110" t="s">
        <v>29</v>
      </c>
      <c r="H20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8" s="48">
        <f>tbl_raw_data[[#This Row],[Date Actioned]]-tbl_raw_data[[#This Row],[Date Tagged]]</f>
        <v>5.7638888902147301E-3</v>
      </c>
      <c r="J2018" s="50">
        <f>HOUR(tbl_raw_data[[#This Row],[time_taken]])*60+MINUTE(tbl_raw_data[[#This Row],[time_taken]])+SECOND(tbl_raw_data[[#This Row],[time_taken]])/60</f>
        <v>8.3000000000000007</v>
      </c>
      <c r="K2018" s="54">
        <f>DATE(YEAR(tbl_raw_data[[#This Row],[Date Actioned]]), MONTH(tbl_raw_data[[#This Row],[Date Actioned]]), DAY(tbl_raw_data[[#This Row],[Date Actioned]]))</f>
        <v>45145</v>
      </c>
      <c r="L2018" s="55" t="str">
        <f>UPPER(TEXT(tbl_raw_data[[#This Row],[Updated_date]],"MMMM"))</f>
        <v>AUGUST</v>
      </c>
      <c r="M2018" s="55" t="str">
        <f>UPPER("Week "&amp;IF(ROUNDUP(DAY(tbl_raw_data[[#This Row],[Updated_date]])/7,0)=5,4,ROUNDUP(DAY(tbl_raw_data[[#This Row],[Updated_date]])/7,0)))</f>
        <v>WEEK 1</v>
      </c>
      <c r="N2018" s="57" t="str">
        <f>UPPER(VLOOKUP(tbl_raw_data[[#This Row],[Analyst]],[1]setting!$A$1:$B$15,2,0))</f>
        <v>HARDIK</v>
      </c>
      <c r="O2018" s="57" t="str">
        <f>UPPER(tbl_raw_data[[#This Row],[Outcome]])</f>
        <v>APPROVE</v>
      </c>
      <c r="P2018" s="57" t="str">
        <f>UPPER(tbl_raw_data[[#This Row],[Queue Name]])</f>
        <v>CONSUMER EXISTING</v>
      </c>
      <c r="Q2018" s="57" t="str">
        <f>IF(tbl_raw_data[[#This Row],[time_taken_in_mins]]&lt;=20,"SLA_MET","SLA_NOT_MET")</f>
        <v>SLA_MET</v>
      </c>
    </row>
    <row r="2019" spans="1:17" ht="15" customHeight="1" x14ac:dyDescent="0.25">
      <c r="A2019" s="5" t="s">
        <v>305</v>
      </c>
      <c r="B2019" s="12">
        <v>45145.498483796298</v>
      </c>
      <c r="C2019" s="13">
        <v>45145.500740740739</v>
      </c>
      <c r="D2019" s="14" t="s">
        <v>13</v>
      </c>
      <c r="E2019" s="14" t="s">
        <v>28</v>
      </c>
      <c r="F2019" s="14" t="s">
        <v>18</v>
      </c>
      <c r="G2019" s="111" t="s">
        <v>67</v>
      </c>
      <c r="H20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19" s="48">
        <f>tbl_raw_data[[#This Row],[Date Actioned]]-tbl_raw_data[[#This Row],[Date Tagged]]</f>
        <v>2.2569444408873096E-3</v>
      </c>
      <c r="J2019" s="50">
        <f>HOUR(tbl_raw_data[[#This Row],[time_taken]])*60+MINUTE(tbl_raw_data[[#This Row],[time_taken]])+SECOND(tbl_raw_data[[#This Row],[time_taken]])/60</f>
        <v>3.25</v>
      </c>
      <c r="K2019" s="54">
        <f>DATE(YEAR(tbl_raw_data[[#This Row],[Date Actioned]]), MONTH(tbl_raw_data[[#This Row],[Date Actioned]]), DAY(tbl_raw_data[[#This Row],[Date Actioned]]))</f>
        <v>45145</v>
      </c>
      <c r="L2019" s="55" t="str">
        <f>UPPER(TEXT(tbl_raw_data[[#This Row],[Updated_date]],"MMMM"))</f>
        <v>AUGUST</v>
      </c>
      <c r="M2019" s="55" t="str">
        <f>UPPER("Week "&amp;IF(ROUNDUP(DAY(tbl_raw_data[[#This Row],[Updated_date]])/7,0)=5,4,ROUNDUP(DAY(tbl_raw_data[[#This Row],[Updated_date]])/7,0)))</f>
        <v>WEEK 1</v>
      </c>
      <c r="N2019" s="57" t="str">
        <f>UPPER(VLOOKUP(tbl_raw_data[[#This Row],[Analyst]],[1]setting!$A$1:$B$15,2,0))</f>
        <v>RAJ</v>
      </c>
      <c r="O2019" s="57" t="str">
        <f>UPPER(tbl_raw_data[[#This Row],[Outcome]])</f>
        <v>APPROVE</v>
      </c>
      <c r="P2019" s="57" t="str">
        <f>UPPER(tbl_raw_data[[#This Row],[Queue Name]])</f>
        <v>CONSUMER EXISTING</v>
      </c>
      <c r="Q2019" s="57" t="str">
        <f>IF(tbl_raw_data[[#This Row],[time_taken_in_mins]]&lt;=20,"SLA_MET","SLA_NOT_MET")</f>
        <v>SLA_MET</v>
      </c>
    </row>
    <row r="2020" spans="1:17" ht="15" customHeight="1" x14ac:dyDescent="0.25">
      <c r="A2020" s="11" t="s">
        <v>2785</v>
      </c>
      <c r="B2020" s="6">
        <v>45145.498611111114</v>
      </c>
      <c r="C2020" s="7">
        <v>45145.504664351851</v>
      </c>
      <c r="D2020" s="8" t="s">
        <v>29</v>
      </c>
      <c r="E2020" s="10" t="s">
        <v>28</v>
      </c>
      <c r="F2020" s="8" t="s">
        <v>455</v>
      </c>
      <c r="G2020" s="109"/>
      <c r="H20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0" s="48">
        <f>tbl_raw_data[[#This Row],[Date Actioned]]-tbl_raw_data[[#This Row],[Date Tagged]]</f>
        <v>6.0532407369464636E-3</v>
      </c>
      <c r="J2020" s="50">
        <f>HOUR(tbl_raw_data[[#This Row],[time_taken]])*60+MINUTE(tbl_raw_data[[#This Row],[time_taken]])+SECOND(tbl_raw_data[[#This Row],[time_taken]])/60</f>
        <v>8.7166666666666668</v>
      </c>
      <c r="K2020" s="54">
        <f>DATE(YEAR(tbl_raw_data[[#This Row],[Date Actioned]]), MONTH(tbl_raw_data[[#This Row],[Date Actioned]]), DAY(tbl_raw_data[[#This Row],[Date Actioned]]))</f>
        <v>45145</v>
      </c>
      <c r="L2020" s="55" t="str">
        <f>UPPER(TEXT(tbl_raw_data[[#This Row],[Updated_date]],"MMMM"))</f>
        <v>AUGUST</v>
      </c>
      <c r="M2020" s="55" t="str">
        <f>UPPER("Week "&amp;IF(ROUNDUP(DAY(tbl_raw_data[[#This Row],[Updated_date]])/7,0)=5,4,ROUNDUP(DAY(tbl_raw_data[[#This Row],[Updated_date]])/7,0)))</f>
        <v>WEEK 1</v>
      </c>
      <c r="N2020" s="57" t="str">
        <f>UPPER(VLOOKUP(tbl_raw_data[[#This Row],[Analyst]],[1]setting!$A$1:$B$15,2,0))</f>
        <v>ROHAN</v>
      </c>
      <c r="O2020" s="57" t="str">
        <f>UPPER(tbl_raw_data[[#This Row],[Outcome]])</f>
        <v>APPROVE</v>
      </c>
      <c r="P2020" s="57" t="str">
        <f>UPPER(tbl_raw_data[[#This Row],[Queue Name]])</f>
        <v>CONSUMER EXISTING</v>
      </c>
      <c r="Q2020" s="57" t="str">
        <f>IF(tbl_raw_data[[#This Row],[time_taken_in_mins]]&lt;=20,"SLA_MET","SLA_NOT_MET")</f>
        <v>SLA_MET</v>
      </c>
    </row>
    <row r="2021" spans="1:17" ht="15" customHeight="1" x14ac:dyDescent="0.25">
      <c r="A2021" s="22" t="s">
        <v>829</v>
      </c>
      <c r="B2021" s="6">
        <v>45145.502442129633</v>
      </c>
      <c r="C2021" s="7">
        <v>45145.505844907406</v>
      </c>
      <c r="D2021" s="8" t="s">
        <v>8</v>
      </c>
      <c r="E2021" s="8" t="s">
        <v>9</v>
      </c>
      <c r="F2021" s="8" t="s">
        <v>18</v>
      </c>
      <c r="G2021" s="110" t="s">
        <v>830</v>
      </c>
      <c r="H20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21" s="48">
        <f>tbl_raw_data[[#This Row],[Date Actioned]]-tbl_raw_data[[#This Row],[Date Tagged]]</f>
        <v>3.4027777728624642E-3</v>
      </c>
      <c r="J2021" s="50">
        <f>HOUR(tbl_raw_data[[#This Row],[time_taken]])*60+MINUTE(tbl_raw_data[[#This Row],[time_taken]])+SECOND(tbl_raw_data[[#This Row],[time_taken]])/60</f>
        <v>4.9000000000000004</v>
      </c>
      <c r="K2021" s="54">
        <f>DATE(YEAR(tbl_raw_data[[#This Row],[Date Actioned]]), MONTH(tbl_raw_data[[#This Row],[Date Actioned]]), DAY(tbl_raw_data[[#This Row],[Date Actioned]]))</f>
        <v>45145</v>
      </c>
      <c r="L2021" s="55" t="str">
        <f>UPPER(TEXT(tbl_raw_data[[#This Row],[Updated_date]],"MMMM"))</f>
        <v>AUGUST</v>
      </c>
      <c r="M2021" s="55" t="str">
        <f>UPPER("Week "&amp;IF(ROUNDUP(DAY(tbl_raw_data[[#This Row],[Updated_date]])/7,0)=5,4,ROUNDUP(DAY(tbl_raw_data[[#This Row],[Updated_date]])/7,0)))</f>
        <v>WEEK 1</v>
      </c>
      <c r="N2021" s="57" t="str">
        <f>UPPER(VLOOKUP(tbl_raw_data[[#This Row],[Analyst]],[1]setting!$A$1:$B$15,2,0))</f>
        <v>RAJ</v>
      </c>
      <c r="O2021" s="57" t="str">
        <f>UPPER(tbl_raw_data[[#This Row],[Outcome]])</f>
        <v>WITHDRAW</v>
      </c>
      <c r="P2021" s="57" t="str">
        <f>UPPER(tbl_raw_data[[#This Row],[Queue Name]])</f>
        <v>CONSUMER PRE BUREAU</v>
      </c>
      <c r="Q2021" s="57" t="str">
        <f>IF(tbl_raw_data[[#This Row],[time_taken_in_mins]]&lt;=20,"SLA_MET","SLA_NOT_MET")</f>
        <v>SLA_MET</v>
      </c>
    </row>
    <row r="2022" spans="1:17" ht="15" customHeight="1" x14ac:dyDescent="0.25">
      <c r="A2022" s="22" t="s">
        <v>2741</v>
      </c>
      <c r="B2022" s="12">
        <v>45145.504016203704</v>
      </c>
      <c r="C2022" s="13">
        <v>45145.510011574072</v>
      </c>
      <c r="D2022" s="14" t="s">
        <v>29</v>
      </c>
      <c r="E2022" s="16" t="s">
        <v>28</v>
      </c>
      <c r="F2022" s="14" t="s">
        <v>42</v>
      </c>
      <c r="G2022" s="106"/>
      <c r="H20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2" s="48">
        <f>tbl_raw_data[[#This Row],[Date Actioned]]-tbl_raw_data[[#This Row],[Date Tagged]]</f>
        <v>5.9953703676001169E-3</v>
      </c>
      <c r="J2022" s="50">
        <f>HOUR(tbl_raw_data[[#This Row],[time_taken]])*60+MINUTE(tbl_raw_data[[#This Row],[time_taken]])+SECOND(tbl_raw_data[[#This Row],[time_taken]])/60</f>
        <v>8.6333333333333329</v>
      </c>
      <c r="K2022" s="54">
        <f>DATE(YEAR(tbl_raw_data[[#This Row],[Date Actioned]]), MONTH(tbl_raw_data[[#This Row],[Date Actioned]]), DAY(tbl_raw_data[[#This Row],[Date Actioned]]))</f>
        <v>45145</v>
      </c>
      <c r="L2022" s="55" t="str">
        <f>UPPER(TEXT(tbl_raw_data[[#This Row],[Updated_date]],"MMMM"))</f>
        <v>AUGUST</v>
      </c>
      <c r="M2022" s="55" t="str">
        <f>UPPER("Week "&amp;IF(ROUNDUP(DAY(tbl_raw_data[[#This Row],[Updated_date]])/7,0)=5,4,ROUNDUP(DAY(tbl_raw_data[[#This Row],[Updated_date]])/7,0)))</f>
        <v>WEEK 1</v>
      </c>
      <c r="N2022" s="57" t="str">
        <f>UPPER(VLOOKUP(tbl_raw_data[[#This Row],[Analyst]],[1]setting!$A$1:$B$15,2,0))</f>
        <v>NITESH</v>
      </c>
      <c r="O2022" s="57" t="str">
        <f>UPPER(tbl_raw_data[[#This Row],[Outcome]])</f>
        <v>APPROVE</v>
      </c>
      <c r="P2022" s="57" t="str">
        <f>UPPER(tbl_raw_data[[#This Row],[Queue Name]])</f>
        <v>CONSUMER EXISTING</v>
      </c>
      <c r="Q2022" s="57" t="str">
        <f>IF(tbl_raw_data[[#This Row],[time_taken_in_mins]]&lt;=20,"SLA_MET","SLA_NOT_MET")</f>
        <v>SLA_MET</v>
      </c>
    </row>
    <row r="2023" spans="1:17" ht="15" customHeight="1" x14ac:dyDescent="0.25">
      <c r="A2023" s="5" t="s">
        <v>5982</v>
      </c>
      <c r="B2023" s="12">
        <v>45145.506747685184</v>
      </c>
      <c r="C2023" s="13">
        <v>45145.518564814818</v>
      </c>
      <c r="D2023" s="14" t="s">
        <v>40</v>
      </c>
      <c r="E2023" s="16" t="s">
        <v>41</v>
      </c>
      <c r="F2023" s="14" t="s">
        <v>455</v>
      </c>
      <c r="G2023" s="106"/>
      <c r="H20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3" s="48">
        <f>tbl_raw_data[[#This Row],[Date Actioned]]-tbl_raw_data[[#This Row],[Date Tagged]]</f>
        <v>1.1817129634437151E-2</v>
      </c>
      <c r="J2023" s="50">
        <f>HOUR(tbl_raw_data[[#This Row],[time_taken]])*60+MINUTE(tbl_raw_data[[#This Row],[time_taken]])+SECOND(tbl_raw_data[[#This Row],[time_taken]])/60</f>
        <v>17.016666666666666</v>
      </c>
      <c r="K2023" s="54">
        <f>DATE(YEAR(tbl_raw_data[[#This Row],[Date Actioned]]), MONTH(tbl_raw_data[[#This Row],[Date Actioned]]), DAY(tbl_raw_data[[#This Row],[Date Actioned]]))</f>
        <v>45145</v>
      </c>
      <c r="L2023" s="55" t="str">
        <f>UPPER(TEXT(tbl_raw_data[[#This Row],[Updated_date]],"MMMM"))</f>
        <v>AUGUST</v>
      </c>
      <c r="M2023" s="55" t="str">
        <f>UPPER("Week "&amp;IF(ROUNDUP(DAY(tbl_raw_data[[#This Row],[Updated_date]])/7,0)=5,4,ROUNDUP(DAY(tbl_raw_data[[#This Row],[Updated_date]])/7,0)))</f>
        <v>WEEK 1</v>
      </c>
      <c r="N2023" s="57" t="str">
        <f>UPPER(VLOOKUP(tbl_raw_data[[#This Row],[Analyst]],[1]setting!$A$1:$B$15,2,0))</f>
        <v>ROHAN</v>
      </c>
      <c r="O2023" s="57" t="str">
        <f>UPPER(tbl_raw_data[[#This Row],[Outcome]])</f>
        <v>WITHDRAW</v>
      </c>
      <c r="P2023" s="57" t="str">
        <f>UPPER(tbl_raw_data[[#This Row],[Queue Name]])</f>
        <v>CONSUMER POST BUREAU</v>
      </c>
      <c r="Q2023" s="57" t="str">
        <f>IF(tbl_raw_data[[#This Row],[time_taken_in_mins]]&lt;=20,"SLA_MET","SLA_NOT_MET")</f>
        <v>SLA_MET</v>
      </c>
    </row>
    <row r="2024" spans="1:17" ht="15" customHeight="1" x14ac:dyDescent="0.25">
      <c r="A2024" s="5" t="s">
        <v>5452</v>
      </c>
      <c r="B2024" s="6">
        <v>45145.508923611109</v>
      </c>
      <c r="C2024" s="7">
        <v>45145.519444444442</v>
      </c>
      <c r="D2024" s="8" t="s">
        <v>29</v>
      </c>
      <c r="E2024" s="10" t="s">
        <v>28</v>
      </c>
      <c r="F2024" s="8" t="s">
        <v>42</v>
      </c>
      <c r="G2024" s="109"/>
      <c r="H20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24" s="48">
        <f>tbl_raw_data[[#This Row],[Date Actioned]]-tbl_raw_data[[#This Row],[Date Tagged]]</f>
        <v>1.0520833333430346E-2</v>
      </c>
      <c r="J2024" s="50">
        <f>HOUR(tbl_raw_data[[#This Row],[time_taken]])*60+MINUTE(tbl_raw_data[[#This Row],[time_taken]])+SECOND(tbl_raw_data[[#This Row],[time_taken]])/60</f>
        <v>15.15</v>
      </c>
      <c r="K2024" s="54">
        <f>DATE(YEAR(tbl_raw_data[[#This Row],[Date Actioned]]), MONTH(tbl_raw_data[[#This Row],[Date Actioned]]), DAY(tbl_raw_data[[#This Row],[Date Actioned]]))</f>
        <v>45145</v>
      </c>
      <c r="L2024" s="55" t="str">
        <f>UPPER(TEXT(tbl_raw_data[[#This Row],[Updated_date]],"MMMM"))</f>
        <v>AUGUST</v>
      </c>
      <c r="M2024" s="55" t="str">
        <f>UPPER("Week "&amp;IF(ROUNDUP(DAY(tbl_raw_data[[#This Row],[Updated_date]])/7,0)=5,4,ROUNDUP(DAY(tbl_raw_data[[#This Row],[Updated_date]])/7,0)))</f>
        <v>WEEK 1</v>
      </c>
      <c r="N2024" s="57" t="str">
        <f>UPPER(VLOOKUP(tbl_raw_data[[#This Row],[Analyst]],[1]setting!$A$1:$B$15,2,0))</f>
        <v>NITESH</v>
      </c>
      <c r="O2024" s="57" t="str">
        <f>UPPER(tbl_raw_data[[#This Row],[Outcome]])</f>
        <v>APPROVE</v>
      </c>
      <c r="P2024" s="57" t="str">
        <f>UPPER(tbl_raw_data[[#This Row],[Queue Name]])</f>
        <v>CONSUMER EXISTING</v>
      </c>
      <c r="Q2024" s="57" t="str">
        <f>IF(tbl_raw_data[[#This Row],[time_taken_in_mins]]&lt;=20,"SLA_MET","SLA_NOT_MET")</f>
        <v>SLA_MET</v>
      </c>
    </row>
    <row r="2025" spans="1:17" ht="15" customHeight="1" x14ac:dyDescent="0.25">
      <c r="A2025" s="11" t="s">
        <v>3570</v>
      </c>
      <c r="B2025" s="12">
        <v>45145.509189814817</v>
      </c>
      <c r="C2025" s="13">
        <v>45145.51630787037</v>
      </c>
      <c r="D2025" s="14" t="s">
        <v>13</v>
      </c>
      <c r="E2025" s="14" t="s">
        <v>9</v>
      </c>
      <c r="F2025" s="14" t="s">
        <v>228</v>
      </c>
      <c r="G2025" s="111" t="s">
        <v>29</v>
      </c>
      <c r="H20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25" s="48">
        <f>tbl_raw_data[[#This Row],[Date Actioned]]-tbl_raw_data[[#This Row],[Date Tagged]]</f>
        <v>7.1180555532919243E-3</v>
      </c>
      <c r="J2025" s="50">
        <f>HOUR(tbl_raw_data[[#This Row],[time_taken]])*60+MINUTE(tbl_raw_data[[#This Row],[time_taken]])+SECOND(tbl_raw_data[[#This Row],[time_taken]])/60</f>
        <v>10.25</v>
      </c>
      <c r="K2025" s="54">
        <f>DATE(YEAR(tbl_raw_data[[#This Row],[Date Actioned]]), MONTH(tbl_raw_data[[#This Row],[Date Actioned]]), DAY(tbl_raw_data[[#This Row],[Date Actioned]]))</f>
        <v>45145</v>
      </c>
      <c r="L2025" s="55" t="str">
        <f>UPPER(TEXT(tbl_raw_data[[#This Row],[Updated_date]],"MMMM"))</f>
        <v>AUGUST</v>
      </c>
      <c r="M2025" s="55" t="str">
        <f>UPPER("Week "&amp;IF(ROUNDUP(DAY(tbl_raw_data[[#This Row],[Updated_date]])/7,0)=5,4,ROUNDUP(DAY(tbl_raw_data[[#This Row],[Updated_date]])/7,0)))</f>
        <v>WEEK 1</v>
      </c>
      <c r="N2025" s="57" t="str">
        <f>UPPER(VLOOKUP(tbl_raw_data[[#This Row],[Analyst]],[1]setting!$A$1:$B$15,2,0))</f>
        <v>OUADIR</v>
      </c>
      <c r="O2025" s="57" t="str">
        <f>UPPER(tbl_raw_data[[#This Row],[Outcome]])</f>
        <v>APPROVE</v>
      </c>
      <c r="P2025" s="57" t="str">
        <f>UPPER(tbl_raw_data[[#This Row],[Queue Name]])</f>
        <v>CONSUMER PRE BUREAU</v>
      </c>
      <c r="Q2025" s="57" t="str">
        <f>IF(tbl_raw_data[[#This Row],[time_taken_in_mins]]&lt;=20,"SLA_MET","SLA_NOT_MET")</f>
        <v>SLA_MET</v>
      </c>
    </row>
    <row r="2026" spans="1:17" ht="15" customHeight="1" x14ac:dyDescent="0.25">
      <c r="A2026" s="11" t="s">
        <v>1606</v>
      </c>
      <c r="B2026" s="6">
        <v>45145.51326388889</v>
      </c>
      <c r="C2026" s="7">
        <v>45145.517847222225</v>
      </c>
      <c r="D2026" s="8" t="s">
        <v>8</v>
      </c>
      <c r="E2026" s="8" t="s">
        <v>41</v>
      </c>
      <c r="F2026" s="8" t="s">
        <v>18</v>
      </c>
      <c r="G2026" s="110" t="s">
        <v>82</v>
      </c>
      <c r="H20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26" s="48">
        <f>tbl_raw_data[[#This Row],[Date Actioned]]-tbl_raw_data[[#This Row],[Date Tagged]]</f>
        <v>4.5833333351765759E-3</v>
      </c>
      <c r="J2026" s="50">
        <f>HOUR(tbl_raw_data[[#This Row],[time_taken]])*60+MINUTE(tbl_raw_data[[#This Row],[time_taken]])+SECOND(tbl_raw_data[[#This Row],[time_taken]])/60</f>
        <v>6.6</v>
      </c>
      <c r="K2026" s="54">
        <f>DATE(YEAR(tbl_raw_data[[#This Row],[Date Actioned]]), MONTH(tbl_raw_data[[#This Row],[Date Actioned]]), DAY(tbl_raw_data[[#This Row],[Date Actioned]]))</f>
        <v>45145</v>
      </c>
      <c r="L2026" s="55" t="str">
        <f>UPPER(TEXT(tbl_raw_data[[#This Row],[Updated_date]],"MMMM"))</f>
        <v>AUGUST</v>
      </c>
      <c r="M2026" s="55" t="str">
        <f>UPPER("Week "&amp;IF(ROUNDUP(DAY(tbl_raw_data[[#This Row],[Updated_date]])/7,0)=5,4,ROUNDUP(DAY(tbl_raw_data[[#This Row],[Updated_date]])/7,0)))</f>
        <v>WEEK 1</v>
      </c>
      <c r="N2026" s="57" t="str">
        <f>UPPER(VLOOKUP(tbl_raw_data[[#This Row],[Analyst]],[1]setting!$A$1:$B$15,2,0))</f>
        <v>RAJ</v>
      </c>
      <c r="O2026" s="57" t="str">
        <f>UPPER(tbl_raw_data[[#This Row],[Outcome]])</f>
        <v>WITHDRAW</v>
      </c>
      <c r="P2026" s="57" t="str">
        <f>UPPER(tbl_raw_data[[#This Row],[Queue Name]])</f>
        <v>CONSUMER POST BUREAU</v>
      </c>
      <c r="Q2026" s="57" t="str">
        <f>IF(tbl_raw_data[[#This Row],[time_taken_in_mins]]&lt;=20,"SLA_MET","SLA_NOT_MET")</f>
        <v>SLA_MET</v>
      </c>
    </row>
    <row r="2027" spans="1:17" ht="15" customHeight="1" x14ac:dyDescent="0.25">
      <c r="A2027" s="22" t="s">
        <v>1844</v>
      </c>
      <c r="B2027" s="12">
        <v>45145.515590277777</v>
      </c>
      <c r="C2027" s="13">
        <v>45145.520451388889</v>
      </c>
      <c r="D2027" s="14" t="s">
        <v>8</v>
      </c>
      <c r="E2027" s="14" t="s">
        <v>9</v>
      </c>
      <c r="F2027" s="14" t="s">
        <v>14</v>
      </c>
      <c r="G2027" s="111" t="s">
        <v>1845</v>
      </c>
      <c r="H20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027" s="48">
        <f>tbl_raw_data[[#This Row],[Date Actioned]]-tbl_raw_data[[#This Row],[Date Tagged]]</f>
        <v>4.8611111124046147E-3</v>
      </c>
      <c r="J2027" s="50">
        <f>HOUR(tbl_raw_data[[#This Row],[time_taken]])*60+MINUTE(tbl_raw_data[[#This Row],[time_taken]])+SECOND(tbl_raw_data[[#This Row],[time_taken]])/60</f>
        <v>7</v>
      </c>
      <c r="K2027" s="54">
        <f>DATE(YEAR(tbl_raw_data[[#This Row],[Date Actioned]]), MONTH(tbl_raw_data[[#This Row],[Date Actioned]]), DAY(tbl_raw_data[[#This Row],[Date Actioned]]))</f>
        <v>45145</v>
      </c>
      <c r="L2027" s="55" t="str">
        <f>UPPER(TEXT(tbl_raw_data[[#This Row],[Updated_date]],"MMMM"))</f>
        <v>AUGUST</v>
      </c>
      <c r="M2027" s="55" t="str">
        <f>UPPER("Week "&amp;IF(ROUNDUP(DAY(tbl_raw_data[[#This Row],[Updated_date]])/7,0)=5,4,ROUNDUP(DAY(tbl_raw_data[[#This Row],[Updated_date]])/7,0)))</f>
        <v>WEEK 1</v>
      </c>
      <c r="N2027" s="57" t="str">
        <f>UPPER(VLOOKUP(tbl_raw_data[[#This Row],[Analyst]],[1]setting!$A$1:$B$15,2,0))</f>
        <v>HARDIK</v>
      </c>
      <c r="O2027" s="57" t="str">
        <f>UPPER(tbl_raw_data[[#This Row],[Outcome]])</f>
        <v>WITHDRAW</v>
      </c>
      <c r="P2027" s="57" t="str">
        <f>UPPER(tbl_raw_data[[#This Row],[Queue Name]])</f>
        <v>CONSUMER PRE BUREAU</v>
      </c>
      <c r="Q2027" s="57" t="str">
        <f>IF(tbl_raw_data[[#This Row],[time_taken_in_mins]]&lt;=20,"SLA_MET","SLA_NOT_MET")</f>
        <v>SLA_MET</v>
      </c>
    </row>
    <row r="2028" spans="1:17" ht="15" customHeight="1" x14ac:dyDescent="0.25">
      <c r="A2028" s="22" t="s">
        <v>315</v>
      </c>
      <c r="B2028" s="6">
        <v>45145.517326388886</v>
      </c>
      <c r="C2028" s="7">
        <v>45145.519606481481</v>
      </c>
      <c r="D2028" s="8" t="s">
        <v>13</v>
      </c>
      <c r="E2028" s="8" t="s">
        <v>28</v>
      </c>
      <c r="F2028" s="8" t="s">
        <v>228</v>
      </c>
      <c r="G2028" s="110" t="s">
        <v>29</v>
      </c>
      <c r="H20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28" s="48">
        <f>tbl_raw_data[[#This Row],[Date Actioned]]-tbl_raw_data[[#This Row],[Date Tagged]]</f>
        <v>2.2800925944466144E-3</v>
      </c>
      <c r="J2028" s="50">
        <f>HOUR(tbl_raw_data[[#This Row],[time_taken]])*60+MINUTE(tbl_raw_data[[#This Row],[time_taken]])+SECOND(tbl_raw_data[[#This Row],[time_taken]])/60</f>
        <v>3.2833333333333332</v>
      </c>
      <c r="K2028" s="54">
        <f>DATE(YEAR(tbl_raw_data[[#This Row],[Date Actioned]]), MONTH(tbl_raw_data[[#This Row],[Date Actioned]]), DAY(tbl_raw_data[[#This Row],[Date Actioned]]))</f>
        <v>45145</v>
      </c>
      <c r="L2028" s="55" t="str">
        <f>UPPER(TEXT(tbl_raw_data[[#This Row],[Updated_date]],"MMMM"))</f>
        <v>AUGUST</v>
      </c>
      <c r="M2028" s="55" t="str">
        <f>UPPER("Week "&amp;IF(ROUNDUP(DAY(tbl_raw_data[[#This Row],[Updated_date]])/7,0)=5,4,ROUNDUP(DAY(tbl_raw_data[[#This Row],[Updated_date]])/7,0)))</f>
        <v>WEEK 1</v>
      </c>
      <c r="N2028" s="57" t="str">
        <f>UPPER(VLOOKUP(tbl_raw_data[[#This Row],[Analyst]],[1]setting!$A$1:$B$15,2,0))</f>
        <v>OUADIR</v>
      </c>
      <c r="O2028" s="57" t="str">
        <f>UPPER(tbl_raw_data[[#This Row],[Outcome]])</f>
        <v>APPROVE</v>
      </c>
      <c r="P2028" s="57" t="str">
        <f>UPPER(tbl_raw_data[[#This Row],[Queue Name]])</f>
        <v>CONSUMER EXISTING</v>
      </c>
      <c r="Q2028" s="57" t="str">
        <f>IF(tbl_raw_data[[#This Row],[time_taken_in_mins]]&lt;=20,"SLA_MET","SLA_NOT_MET")</f>
        <v>SLA_MET</v>
      </c>
    </row>
    <row r="2029" spans="1:17" ht="15" customHeight="1" x14ac:dyDescent="0.25">
      <c r="A2029" s="5" t="s">
        <v>3555</v>
      </c>
      <c r="B2029" s="6">
        <v>45145.518495370372</v>
      </c>
      <c r="C2029" s="7">
        <v>45145.525590277779</v>
      </c>
      <c r="D2029" s="8" t="s">
        <v>8</v>
      </c>
      <c r="E2029" s="8" t="s">
        <v>9</v>
      </c>
      <c r="F2029" s="8" t="s">
        <v>86</v>
      </c>
      <c r="G2029" s="110" t="s">
        <v>242</v>
      </c>
      <c r="H20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029" s="48">
        <f>tbl_raw_data[[#This Row],[Date Actioned]]-tbl_raw_data[[#This Row],[Date Tagged]]</f>
        <v>7.0949074070085771E-3</v>
      </c>
      <c r="J2029" s="50">
        <f>HOUR(tbl_raw_data[[#This Row],[time_taken]])*60+MINUTE(tbl_raw_data[[#This Row],[time_taken]])+SECOND(tbl_raw_data[[#This Row],[time_taken]])/60</f>
        <v>10.216666666666667</v>
      </c>
      <c r="K2029" s="54">
        <f>DATE(YEAR(tbl_raw_data[[#This Row],[Date Actioned]]), MONTH(tbl_raw_data[[#This Row],[Date Actioned]]), DAY(tbl_raw_data[[#This Row],[Date Actioned]]))</f>
        <v>45145</v>
      </c>
      <c r="L2029" s="55" t="str">
        <f>UPPER(TEXT(tbl_raw_data[[#This Row],[Updated_date]],"MMMM"))</f>
        <v>AUGUST</v>
      </c>
      <c r="M2029" s="55" t="str">
        <f>UPPER("Week "&amp;IF(ROUNDUP(DAY(tbl_raw_data[[#This Row],[Updated_date]])/7,0)=5,4,ROUNDUP(DAY(tbl_raw_data[[#This Row],[Updated_date]])/7,0)))</f>
        <v>WEEK 1</v>
      </c>
      <c r="N2029" s="57" t="str">
        <f>UPPER(VLOOKUP(tbl_raw_data[[#This Row],[Analyst]],[1]setting!$A$1:$B$15,2,0))</f>
        <v>ASIF</v>
      </c>
      <c r="O2029" s="57" t="str">
        <f>UPPER(tbl_raw_data[[#This Row],[Outcome]])</f>
        <v>WITHDRAW</v>
      </c>
      <c r="P2029" s="57" t="str">
        <f>UPPER(tbl_raw_data[[#This Row],[Queue Name]])</f>
        <v>CONSUMER PRE BUREAU</v>
      </c>
      <c r="Q2029" s="57" t="str">
        <f>IF(tbl_raw_data[[#This Row],[time_taken_in_mins]]&lt;=20,"SLA_MET","SLA_NOT_MET")</f>
        <v>SLA_MET</v>
      </c>
    </row>
    <row r="2030" spans="1:17" ht="15" customHeight="1" x14ac:dyDescent="0.25">
      <c r="A2030" s="5" t="s">
        <v>350</v>
      </c>
      <c r="B2030" s="12">
        <v>45145.519479166665</v>
      </c>
      <c r="C2030" s="13">
        <v>45145.521886574075</v>
      </c>
      <c r="D2030" s="14" t="s">
        <v>13</v>
      </c>
      <c r="E2030" s="14" t="s">
        <v>28</v>
      </c>
      <c r="F2030" s="14" t="s">
        <v>228</v>
      </c>
      <c r="G2030" s="111" t="s">
        <v>29</v>
      </c>
      <c r="H20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0" s="48">
        <f>tbl_raw_data[[#This Row],[Date Actioned]]-tbl_raw_data[[#This Row],[Date Tagged]]</f>
        <v>2.4074074099189602E-3</v>
      </c>
      <c r="J2030" s="50">
        <f>HOUR(tbl_raw_data[[#This Row],[time_taken]])*60+MINUTE(tbl_raw_data[[#This Row],[time_taken]])+SECOND(tbl_raw_data[[#This Row],[time_taken]])/60</f>
        <v>3.4666666666666668</v>
      </c>
      <c r="K2030" s="54">
        <f>DATE(YEAR(tbl_raw_data[[#This Row],[Date Actioned]]), MONTH(tbl_raw_data[[#This Row],[Date Actioned]]), DAY(tbl_raw_data[[#This Row],[Date Actioned]]))</f>
        <v>45145</v>
      </c>
      <c r="L2030" s="55" t="str">
        <f>UPPER(TEXT(tbl_raw_data[[#This Row],[Updated_date]],"MMMM"))</f>
        <v>AUGUST</v>
      </c>
      <c r="M2030" s="55" t="str">
        <f>UPPER("Week "&amp;IF(ROUNDUP(DAY(tbl_raw_data[[#This Row],[Updated_date]])/7,0)=5,4,ROUNDUP(DAY(tbl_raw_data[[#This Row],[Updated_date]])/7,0)))</f>
        <v>WEEK 1</v>
      </c>
      <c r="N2030" s="57" t="str">
        <f>UPPER(VLOOKUP(tbl_raw_data[[#This Row],[Analyst]],[1]setting!$A$1:$B$15,2,0))</f>
        <v>OUADIR</v>
      </c>
      <c r="O2030" s="57" t="str">
        <f>UPPER(tbl_raw_data[[#This Row],[Outcome]])</f>
        <v>APPROVE</v>
      </c>
      <c r="P2030" s="57" t="str">
        <f>UPPER(tbl_raw_data[[#This Row],[Queue Name]])</f>
        <v>CONSUMER EXISTING</v>
      </c>
      <c r="Q2030" s="57" t="str">
        <f>IF(tbl_raw_data[[#This Row],[time_taken_in_mins]]&lt;=20,"SLA_MET","SLA_NOT_MET")</f>
        <v>SLA_MET</v>
      </c>
    </row>
    <row r="2031" spans="1:17" ht="15" customHeight="1" x14ac:dyDescent="0.25">
      <c r="A2031" s="11" t="s">
        <v>2480</v>
      </c>
      <c r="B2031" s="6">
        <v>45145.521979166668</v>
      </c>
      <c r="C2031" s="7">
        <v>45145.527638888889</v>
      </c>
      <c r="D2031" s="8" t="s">
        <v>29</v>
      </c>
      <c r="E2031" s="10" t="s">
        <v>28</v>
      </c>
      <c r="F2031" s="8" t="s">
        <v>455</v>
      </c>
      <c r="G2031" s="109"/>
      <c r="H20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31" s="48">
        <f>tbl_raw_data[[#This Row],[Date Actioned]]-tbl_raw_data[[#This Row],[Date Tagged]]</f>
        <v>5.6597222210257314E-3</v>
      </c>
      <c r="J2031" s="50">
        <f>HOUR(tbl_raw_data[[#This Row],[time_taken]])*60+MINUTE(tbl_raw_data[[#This Row],[time_taken]])+SECOND(tbl_raw_data[[#This Row],[time_taken]])/60</f>
        <v>8.15</v>
      </c>
      <c r="K2031" s="54">
        <f>DATE(YEAR(tbl_raw_data[[#This Row],[Date Actioned]]), MONTH(tbl_raw_data[[#This Row],[Date Actioned]]), DAY(tbl_raw_data[[#This Row],[Date Actioned]]))</f>
        <v>45145</v>
      </c>
      <c r="L2031" s="55" t="str">
        <f>UPPER(TEXT(tbl_raw_data[[#This Row],[Updated_date]],"MMMM"))</f>
        <v>AUGUST</v>
      </c>
      <c r="M2031" s="55" t="str">
        <f>UPPER("Week "&amp;IF(ROUNDUP(DAY(tbl_raw_data[[#This Row],[Updated_date]])/7,0)=5,4,ROUNDUP(DAY(tbl_raw_data[[#This Row],[Updated_date]])/7,0)))</f>
        <v>WEEK 1</v>
      </c>
      <c r="N2031" s="57" t="str">
        <f>UPPER(VLOOKUP(tbl_raw_data[[#This Row],[Analyst]],[1]setting!$A$1:$B$15,2,0))</f>
        <v>ROHAN</v>
      </c>
      <c r="O2031" s="57" t="str">
        <f>UPPER(tbl_raw_data[[#This Row],[Outcome]])</f>
        <v>APPROVE</v>
      </c>
      <c r="P2031" s="57" t="str">
        <f>UPPER(tbl_raw_data[[#This Row],[Queue Name]])</f>
        <v>CONSUMER EXISTING</v>
      </c>
      <c r="Q2031" s="57" t="str">
        <f>IF(tbl_raw_data[[#This Row],[time_taken_in_mins]]&lt;=20,"SLA_MET","SLA_NOT_MET")</f>
        <v>SLA_MET</v>
      </c>
    </row>
    <row r="2032" spans="1:17" ht="15" customHeight="1" x14ac:dyDescent="0.25">
      <c r="A2032" s="11" t="s">
        <v>2093</v>
      </c>
      <c r="B2032" s="12">
        <v>45145.523657407408</v>
      </c>
      <c r="C2032" s="13">
        <v>45145.528854166667</v>
      </c>
      <c r="D2032" s="14" t="s">
        <v>8</v>
      </c>
      <c r="E2032" s="14" t="s">
        <v>9</v>
      </c>
      <c r="F2032" s="14" t="s">
        <v>14</v>
      </c>
      <c r="G2032" s="111" t="s">
        <v>2094</v>
      </c>
      <c r="H20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32" s="48">
        <f>tbl_raw_data[[#This Row],[Date Actioned]]-tbl_raw_data[[#This Row],[Date Tagged]]</f>
        <v>5.1967592589790002E-3</v>
      </c>
      <c r="J2032" s="50">
        <f>HOUR(tbl_raw_data[[#This Row],[time_taken]])*60+MINUTE(tbl_raw_data[[#This Row],[time_taken]])+SECOND(tbl_raw_data[[#This Row],[time_taken]])/60</f>
        <v>7.4833333333333334</v>
      </c>
      <c r="K2032" s="54">
        <f>DATE(YEAR(tbl_raw_data[[#This Row],[Date Actioned]]), MONTH(tbl_raw_data[[#This Row],[Date Actioned]]), DAY(tbl_raw_data[[#This Row],[Date Actioned]]))</f>
        <v>45145</v>
      </c>
      <c r="L2032" s="55" t="str">
        <f>UPPER(TEXT(tbl_raw_data[[#This Row],[Updated_date]],"MMMM"))</f>
        <v>AUGUST</v>
      </c>
      <c r="M2032" s="55" t="str">
        <f>UPPER("Week "&amp;IF(ROUNDUP(DAY(tbl_raw_data[[#This Row],[Updated_date]])/7,0)=5,4,ROUNDUP(DAY(tbl_raw_data[[#This Row],[Updated_date]])/7,0)))</f>
        <v>WEEK 1</v>
      </c>
      <c r="N2032" s="57" t="str">
        <f>UPPER(VLOOKUP(tbl_raw_data[[#This Row],[Analyst]],[1]setting!$A$1:$B$15,2,0))</f>
        <v>HARDIK</v>
      </c>
      <c r="O2032" s="57" t="str">
        <f>UPPER(tbl_raw_data[[#This Row],[Outcome]])</f>
        <v>WITHDRAW</v>
      </c>
      <c r="P2032" s="57" t="str">
        <f>UPPER(tbl_raw_data[[#This Row],[Queue Name]])</f>
        <v>CONSUMER PRE BUREAU</v>
      </c>
      <c r="Q2032" s="57" t="str">
        <f>IF(tbl_raw_data[[#This Row],[time_taken_in_mins]]&lt;=20,"SLA_MET","SLA_NOT_MET")</f>
        <v>SLA_MET</v>
      </c>
    </row>
    <row r="2033" spans="1:17" ht="15" customHeight="1" x14ac:dyDescent="0.25">
      <c r="A2033" s="22" t="s">
        <v>2187</v>
      </c>
      <c r="B2033" s="12">
        <v>45145.525011574071</v>
      </c>
      <c r="C2033" s="13">
        <v>45145.530347222222</v>
      </c>
      <c r="D2033" s="14" t="s">
        <v>13</v>
      </c>
      <c r="E2033" s="14" t="s">
        <v>9</v>
      </c>
      <c r="F2033" s="14" t="s">
        <v>228</v>
      </c>
      <c r="G2033" s="111" t="s">
        <v>29</v>
      </c>
      <c r="H20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3" s="48">
        <f>tbl_raw_data[[#This Row],[Date Actioned]]-tbl_raw_data[[#This Row],[Date Tagged]]</f>
        <v>5.3356481512309983E-3</v>
      </c>
      <c r="J2033" s="50">
        <f>HOUR(tbl_raw_data[[#This Row],[time_taken]])*60+MINUTE(tbl_raw_data[[#This Row],[time_taken]])+SECOND(tbl_raw_data[[#This Row],[time_taken]])/60</f>
        <v>7.6833333333333336</v>
      </c>
      <c r="K2033" s="54">
        <f>DATE(YEAR(tbl_raw_data[[#This Row],[Date Actioned]]), MONTH(tbl_raw_data[[#This Row],[Date Actioned]]), DAY(tbl_raw_data[[#This Row],[Date Actioned]]))</f>
        <v>45145</v>
      </c>
      <c r="L2033" s="55" t="str">
        <f>UPPER(TEXT(tbl_raw_data[[#This Row],[Updated_date]],"MMMM"))</f>
        <v>AUGUST</v>
      </c>
      <c r="M2033" s="55" t="str">
        <f>UPPER("Week "&amp;IF(ROUNDUP(DAY(tbl_raw_data[[#This Row],[Updated_date]])/7,0)=5,4,ROUNDUP(DAY(tbl_raw_data[[#This Row],[Updated_date]])/7,0)))</f>
        <v>WEEK 1</v>
      </c>
      <c r="N2033" s="57" t="str">
        <f>UPPER(VLOOKUP(tbl_raw_data[[#This Row],[Analyst]],[1]setting!$A$1:$B$15,2,0))</f>
        <v>OUADIR</v>
      </c>
      <c r="O2033" s="57" t="str">
        <f>UPPER(tbl_raw_data[[#This Row],[Outcome]])</f>
        <v>APPROVE</v>
      </c>
      <c r="P2033" s="57" t="str">
        <f>UPPER(tbl_raw_data[[#This Row],[Queue Name]])</f>
        <v>CONSUMER PRE BUREAU</v>
      </c>
      <c r="Q2033" s="57" t="str">
        <f>IF(tbl_raw_data[[#This Row],[time_taken_in_mins]]&lt;=20,"SLA_MET","SLA_NOT_MET")</f>
        <v>SLA_MET</v>
      </c>
    </row>
    <row r="2034" spans="1:17" ht="15" customHeight="1" x14ac:dyDescent="0.25">
      <c r="A2034" s="5" t="s">
        <v>1436</v>
      </c>
      <c r="B2034" s="6">
        <v>45145.526666666665</v>
      </c>
      <c r="C2034" s="7">
        <v>45145.531018518515</v>
      </c>
      <c r="D2034" s="8" t="s">
        <v>13</v>
      </c>
      <c r="E2034" s="8" t="s">
        <v>9</v>
      </c>
      <c r="F2034" s="8" t="s">
        <v>86</v>
      </c>
      <c r="G2034" s="110" t="s">
        <v>147</v>
      </c>
      <c r="H20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4" s="48">
        <f>tbl_raw_data[[#This Row],[Date Actioned]]-tbl_raw_data[[#This Row],[Date Tagged]]</f>
        <v>4.3518518505152315E-3</v>
      </c>
      <c r="J2034" s="50">
        <f>HOUR(tbl_raw_data[[#This Row],[time_taken]])*60+MINUTE(tbl_raw_data[[#This Row],[time_taken]])+SECOND(tbl_raw_data[[#This Row],[time_taken]])/60</f>
        <v>6.2666666666666666</v>
      </c>
      <c r="K2034" s="54">
        <f>DATE(YEAR(tbl_raw_data[[#This Row],[Date Actioned]]), MONTH(tbl_raw_data[[#This Row],[Date Actioned]]), DAY(tbl_raw_data[[#This Row],[Date Actioned]]))</f>
        <v>45145</v>
      </c>
      <c r="L2034" s="55" t="str">
        <f>UPPER(TEXT(tbl_raw_data[[#This Row],[Updated_date]],"MMMM"))</f>
        <v>AUGUST</v>
      </c>
      <c r="M2034" s="55" t="str">
        <f>UPPER("Week "&amp;IF(ROUNDUP(DAY(tbl_raw_data[[#This Row],[Updated_date]])/7,0)=5,4,ROUNDUP(DAY(tbl_raw_data[[#This Row],[Updated_date]])/7,0)))</f>
        <v>WEEK 1</v>
      </c>
      <c r="N2034" s="57" t="str">
        <f>UPPER(VLOOKUP(tbl_raw_data[[#This Row],[Analyst]],[1]setting!$A$1:$B$15,2,0))</f>
        <v>ASIF</v>
      </c>
      <c r="O2034" s="57" t="str">
        <f>UPPER(tbl_raw_data[[#This Row],[Outcome]])</f>
        <v>APPROVE</v>
      </c>
      <c r="P2034" s="57" t="str">
        <f>UPPER(tbl_raw_data[[#This Row],[Queue Name]])</f>
        <v>CONSUMER PRE BUREAU</v>
      </c>
      <c r="Q2034" s="57" t="str">
        <f>IF(tbl_raw_data[[#This Row],[time_taken_in_mins]]&lt;=20,"SLA_MET","SLA_NOT_MET")</f>
        <v>SLA_MET</v>
      </c>
    </row>
    <row r="2035" spans="1:17" ht="15" customHeight="1" x14ac:dyDescent="0.25">
      <c r="A2035" s="11" t="s">
        <v>7119</v>
      </c>
      <c r="B2035" s="12">
        <v>45145.527858796297</v>
      </c>
      <c r="C2035" s="13">
        <v>45145.548495370371</v>
      </c>
      <c r="D2035" s="14" t="s">
        <v>29</v>
      </c>
      <c r="E2035" s="16" t="s">
        <v>41</v>
      </c>
      <c r="F2035" s="14" t="s">
        <v>42</v>
      </c>
      <c r="G2035" s="106"/>
      <c r="H20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35" s="48">
        <f>tbl_raw_data[[#This Row],[Date Actioned]]-tbl_raw_data[[#This Row],[Date Tagged]]</f>
        <v>2.0636574074160308E-2</v>
      </c>
      <c r="J2035" s="50">
        <f>HOUR(tbl_raw_data[[#This Row],[time_taken]])*60+MINUTE(tbl_raw_data[[#This Row],[time_taken]])+SECOND(tbl_raw_data[[#This Row],[time_taken]])/60</f>
        <v>29.716666666666665</v>
      </c>
      <c r="K2035" s="54">
        <f>DATE(YEAR(tbl_raw_data[[#This Row],[Date Actioned]]), MONTH(tbl_raw_data[[#This Row],[Date Actioned]]), DAY(tbl_raw_data[[#This Row],[Date Actioned]]))</f>
        <v>45145</v>
      </c>
      <c r="L2035" s="55" t="str">
        <f>UPPER(TEXT(tbl_raw_data[[#This Row],[Updated_date]],"MMMM"))</f>
        <v>AUGUST</v>
      </c>
      <c r="M2035" s="55" t="str">
        <f>UPPER("Week "&amp;IF(ROUNDUP(DAY(tbl_raw_data[[#This Row],[Updated_date]])/7,0)=5,4,ROUNDUP(DAY(tbl_raw_data[[#This Row],[Updated_date]])/7,0)))</f>
        <v>WEEK 1</v>
      </c>
      <c r="N2035" s="57" t="str">
        <f>UPPER(VLOOKUP(tbl_raw_data[[#This Row],[Analyst]],[1]setting!$A$1:$B$15,2,0))</f>
        <v>NITESH</v>
      </c>
      <c r="O2035" s="57" t="str">
        <f>UPPER(tbl_raw_data[[#This Row],[Outcome]])</f>
        <v>APPROVE</v>
      </c>
      <c r="P2035" s="57" t="str">
        <f>UPPER(tbl_raw_data[[#This Row],[Queue Name]])</f>
        <v>CONSUMER POST BUREAU</v>
      </c>
      <c r="Q2035" s="57" t="str">
        <f>IF(tbl_raw_data[[#This Row],[time_taken_in_mins]]&lt;=20,"SLA_MET","SLA_NOT_MET")</f>
        <v>SLA_NOT_MET</v>
      </c>
    </row>
    <row r="2036" spans="1:17" ht="15" customHeight="1" x14ac:dyDescent="0.25">
      <c r="A2036" s="22" t="s">
        <v>551</v>
      </c>
      <c r="B2036" s="6">
        <v>45145.528958333336</v>
      </c>
      <c r="C2036" s="7">
        <v>45145.531840277778</v>
      </c>
      <c r="D2036" s="8" t="s">
        <v>8</v>
      </c>
      <c r="E2036" s="8" t="s">
        <v>9</v>
      </c>
      <c r="F2036" s="8" t="s">
        <v>14</v>
      </c>
      <c r="G2036" s="110" t="s">
        <v>82</v>
      </c>
      <c r="H20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36" s="48">
        <f>tbl_raw_data[[#This Row],[Date Actioned]]-tbl_raw_data[[#This Row],[Date Tagged]]</f>
        <v>2.8819444414693862E-3</v>
      </c>
      <c r="J2036" s="50">
        <f>HOUR(tbl_raw_data[[#This Row],[time_taken]])*60+MINUTE(tbl_raw_data[[#This Row],[time_taken]])+SECOND(tbl_raw_data[[#This Row],[time_taken]])/60</f>
        <v>4.1500000000000004</v>
      </c>
      <c r="K2036" s="54">
        <f>DATE(YEAR(tbl_raw_data[[#This Row],[Date Actioned]]), MONTH(tbl_raw_data[[#This Row],[Date Actioned]]), DAY(tbl_raw_data[[#This Row],[Date Actioned]]))</f>
        <v>45145</v>
      </c>
      <c r="L2036" s="55" t="str">
        <f>UPPER(TEXT(tbl_raw_data[[#This Row],[Updated_date]],"MMMM"))</f>
        <v>AUGUST</v>
      </c>
      <c r="M2036" s="55" t="str">
        <f>UPPER("Week "&amp;IF(ROUNDUP(DAY(tbl_raw_data[[#This Row],[Updated_date]])/7,0)=5,4,ROUNDUP(DAY(tbl_raw_data[[#This Row],[Updated_date]])/7,0)))</f>
        <v>WEEK 1</v>
      </c>
      <c r="N2036" s="57" t="str">
        <f>UPPER(VLOOKUP(tbl_raw_data[[#This Row],[Analyst]],[1]setting!$A$1:$B$15,2,0))</f>
        <v>HARDIK</v>
      </c>
      <c r="O2036" s="57" t="str">
        <f>UPPER(tbl_raw_data[[#This Row],[Outcome]])</f>
        <v>WITHDRAW</v>
      </c>
      <c r="P2036" s="57" t="str">
        <f>UPPER(tbl_raw_data[[#This Row],[Queue Name]])</f>
        <v>CONSUMER PRE BUREAU</v>
      </c>
      <c r="Q2036" s="57" t="str">
        <f>IF(tbl_raw_data[[#This Row],[time_taken_in_mins]]&lt;=20,"SLA_MET","SLA_NOT_MET")</f>
        <v>SLA_MET</v>
      </c>
    </row>
    <row r="2037" spans="1:17" ht="15" customHeight="1" x14ac:dyDescent="0.25">
      <c r="A2037" s="5" t="s">
        <v>4872</v>
      </c>
      <c r="B2037" s="12">
        <v>45145.529710648145</v>
      </c>
      <c r="C2037" s="13">
        <v>45145.538923611108</v>
      </c>
      <c r="D2037" s="14" t="s">
        <v>8</v>
      </c>
      <c r="E2037" s="14" t="s">
        <v>9</v>
      </c>
      <c r="F2037" s="14" t="s">
        <v>228</v>
      </c>
      <c r="G2037" s="111" t="s">
        <v>11</v>
      </c>
      <c r="H20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37" s="48">
        <f>tbl_raw_data[[#This Row],[Date Actioned]]-tbl_raw_data[[#This Row],[Date Tagged]]</f>
        <v>9.2129629629198462E-3</v>
      </c>
      <c r="J2037" s="50">
        <f>HOUR(tbl_raw_data[[#This Row],[time_taken]])*60+MINUTE(tbl_raw_data[[#This Row],[time_taken]])+SECOND(tbl_raw_data[[#This Row],[time_taken]])/60</f>
        <v>13.266666666666667</v>
      </c>
      <c r="K2037" s="54">
        <f>DATE(YEAR(tbl_raw_data[[#This Row],[Date Actioned]]), MONTH(tbl_raw_data[[#This Row],[Date Actioned]]), DAY(tbl_raw_data[[#This Row],[Date Actioned]]))</f>
        <v>45145</v>
      </c>
      <c r="L2037" s="55" t="str">
        <f>UPPER(TEXT(tbl_raw_data[[#This Row],[Updated_date]],"MMMM"))</f>
        <v>AUGUST</v>
      </c>
      <c r="M2037" s="55" t="str">
        <f>UPPER("Week "&amp;IF(ROUNDUP(DAY(tbl_raw_data[[#This Row],[Updated_date]])/7,0)=5,4,ROUNDUP(DAY(tbl_raw_data[[#This Row],[Updated_date]])/7,0)))</f>
        <v>WEEK 1</v>
      </c>
      <c r="N2037" s="57" t="str">
        <f>UPPER(VLOOKUP(tbl_raw_data[[#This Row],[Analyst]],[1]setting!$A$1:$B$15,2,0))</f>
        <v>OUADIR</v>
      </c>
      <c r="O2037" s="57" t="str">
        <f>UPPER(tbl_raw_data[[#This Row],[Outcome]])</f>
        <v>WITHDRAW</v>
      </c>
      <c r="P2037" s="57" t="str">
        <f>UPPER(tbl_raw_data[[#This Row],[Queue Name]])</f>
        <v>CONSUMER PRE BUREAU</v>
      </c>
      <c r="Q2037" s="57" t="str">
        <f>IF(tbl_raw_data[[#This Row],[time_taken_in_mins]]&lt;=20,"SLA_MET","SLA_NOT_MET")</f>
        <v>SLA_MET</v>
      </c>
    </row>
    <row r="2038" spans="1:17" ht="15" customHeight="1" x14ac:dyDescent="0.25">
      <c r="A2038" s="22" t="s">
        <v>3274</v>
      </c>
      <c r="B2038" s="6">
        <v>45145.53125</v>
      </c>
      <c r="C2038" s="7">
        <v>45145.53802083333</v>
      </c>
      <c r="D2038" s="8" t="s">
        <v>13</v>
      </c>
      <c r="E2038" s="8" t="s">
        <v>9</v>
      </c>
      <c r="F2038" s="8" t="s">
        <v>86</v>
      </c>
      <c r="G2038" s="110" t="s">
        <v>155</v>
      </c>
      <c r="H20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8" s="48">
        <f>tbl_raw_data[[#This Row],[Date Actioned]]-tbl_raw_data[[#This Row],[Date Tagged]]</f>
        <v>6.7708333299378864E-3</v>
      </c>
      <c r="J2038" s="50">
        <f>HOUR(tbl_raw_data[[#This Row],[time_taken]])*60+MINUTE(tbl_raw_data[[#This Row],[time_taken]])+SECOND(tbl_raw_data[[#This Row],[time_taken]])/60</f>
        <v>9.75</v>
      </c>
      <c r="K2038" s="54">
        <f>DATE(YEAR(tbl_raw_data[[#This Row],[Date Actioned]]), MONTH(tbl_raw_data[[#This Row],[Date Actioned]]), DAY(tbl_raw_data[[#This Row],[Date Actioned]]))</f>
        <v>45145</v>
      </c>
      <c r="L2038" s="55" t="str">
        <f>UPPER(TEXT(tbl_raw_data[[#This Row],[Updated_date]],"MMMM"))</f>
        <v>AUGUST</v>
      </c>
      <c r="M2038" s="55" t="str">
        <f>UPPER("Week "&amp;IF(ROUNDUP(DAY(tbl_raw_data[[#This Row],[Updated_date]])/7,0)=5,4,ROUNDUP(DAY(tbl_raw_data[[#This Row],[Updated_date]])/7,0)))</f>
        <v>WEEK 1</v>
      </c>
      <c r="N2038" s="57" t="str">
        <f>UPPER(VLOOKUP(tbl_raw_data[[#This Row],[Analyst]],[1]setting!$A$1:$B$15,2,0))</f>
        <v>ASIF</v>
      </c>
      <c r="O2038" s="57" t="str">
        <f>UPPER(tbl_raw_data[[#This Row],[Outcome]])</f>
        <v>APPROVE</v>
      </c>
      <c r="P2038" s="57" t="str">
        <f>UPPER(tbl_raw_data[[#This Row],[Queue Name]])</f>
        <v>CONSUMER PRE BUREAU</v>
      </c>
      <c r="Q2038" s="57" t="str">
        <f>IF(tbl_raw_data[[#This Row],[time_taken_in_mins]]&lt;=20,"SLA_MET","SLA_NOT_MET")</f>
        <v>SLA_MET</v>
      </c>
    </row>
    <row r="2039" spans="1:17" ht="15" customHeight="1" x14ac:dyDescent="0.25">
      <c r="A2039" s="5" t="s">
        <v>841</v>
      </c>
      <c r="B2039" s="12">
        <v>45145.531828703701</v>
      </c>
      <c r="C2039" s="13">
        <v>45145.535254629627</v>
      </c>
      <c r="D2039" s="14" t="s">
        <v>13</v>
      </c>
      <c r="E2039" s="14" t="s">
        <v>28</v>
      </c>
      <c r="F2039" s="14" t="s">
        <v>14</v>
      </c>
      <c r="G2039" s="111" t="s">
        <v>29</v>
      </c>
      <c r="H20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39" s="48">
        <f>tbl_raw_data[[#This Row],[Date Actioned]]-tbl_raw_data[[#This Row],[Date Tagged]]</f>
        <v>3.425925926421769E-3</v>
      </c>
      <c r="J2039" s="50">
        <f>HOUR(tbl_raw_data[[#This Row],[time_taken]])*60+MINUTE(tbl_raw_data[[#This Row],[time_taken]])+SECOND(tbl_raw_data[[#This Row],[time_taken]])/60</f>
        <v>4.9333333333333336</v>
      </c>
      <c r="K2039" s="54">
        <f>DATE(YEAR(tbl_raw_data[[#This Row],[Date Actioned]]), MONTH(tbl_raw_data[[#This Row],[Date Actioned]]), DAY(tbl_raw_data[[#This Row],[Date Actioned]]))</f>
        <v>45145</v>
      </c>
      <c r="L2039" s="55" t="str">
        <f>UPPER(TEXT(tbl_raw_data[[#This Row],[Updated_date]],"MMMM"))</f>
        <v>AUGUST</v>
      </c>
      <c r="M2039" s="55" t="str">
        <f>UPPER("Week "&amp;IF(ROUNDUP(DAY(tbl_raw_data[[#This Row],[Updated_date]])/7,0)=5,4,ROUNDUP(DAY(tbl_raw_data[[#This Row],[Updated_date]])/7,0)))</f>
        <v>WEEK 1</v>
      </c>
      <c r="N2039" s="57" t="str">
        <f>UPPER(VLOOKUP(tbl_raw_data[[#This Row],[Analyst]],[1]setting!$A$1:$B$15,2,0))</f>
        <v>HARDIK</v>
      </c>
      <c r="O2039" s="57" t="str">
        <f>UPPER(tbl_raw_data[[#This Row],[Outcome]])</f>
        <v>APPROVE</v>
      </c>
      <c r="P2039" s="57" t="str">
        <f>UPPER(tbl_raw_data[[#This Row],[Queue Name]])</f>
        <v>CONSUMER EXISTING</v>
      </c>
      <c r="Q2039" s="57" t="str">
        <f>IF(tbl_raw_data[[#This Row],[time_taken_in_mins]]&lt;=20,"SLA_MET","SLA_NOT_MET")</f>
        <v>SLA_MET</v>
      </c>
    </row>
    <row r="2040" spans="1:17" ht="15" customHeight="1" x14ac:dyDescent="0.25">
      <c r="A2040" s="11" t="s">
        <v>4415</v>
      </c>
      <c r="B2040" s="6">
        <v>45145.532199074078</v>
      </c>
      <c r="C2040" s="7">
        <v>45145.540613425925</v>
      </c>
      <c r="D2040" s="8" t="s">
        <v>13</v>
      </c>
      <c r="E2040" s="8" t="s">
        <v>41</v>
      </c>
      <c r="F2040" s="8" t="s">
        <v>10</v>
      </c>
      <c r="G2040" s="110" t="s">
        <v>29</v>
      </c>
      <c r="H20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0" s="48">
        <f>tbl_raw_data[[#This Row],[Date Actioned]]-tbl_raw_data[[#This Row],[Date Tagged]]</f>
        <v>8.4143518470227718E-3</v>
      </c>
      <c r="J2040" s="50">
        <f>HOUR(tbl_raw_data[[#This Row],[time_taken]])*60+MINUTE(tbl_raw_data[[#This Row],[time_taken]])+SECOND(tbl_raw_data[[#This Row],[time_taken]])/60</f>
        <v>12.116666666666667</v>
      </c>
      <c r="K2040" s="54">
        <f>DATE(YEAR(tbl_raw_data[[#This Row],[Date Actioned]]), MONTH(tbl_raw_data[[#This Row],[Date Actioned]]), DAY(tbl_raw_data[[#This Row],[Date Actioned]]))</f>
        <v>45145</v>
      </c>
      <c r="L2040" s="55" t="str">
        <f>UPPER(TEXT(tbl_raw_data[[#This Row],[Updated_date]],"MMMM"))</f>
        <v>AUGUST</v>
      </c>
      <c r="M2040" s="55" t="str">
        <f>UPPER("Week "&amp;IF(ROUNDUP(DAY(tbl_raw_data[[#This Row],[Updated_date]])/7,0)=5,4,ROUNDUP(DAY(tbl_raw_data[[#This Row],[Updated_date]])/7,0)))</f>
        <v>WEEK 1</v>
      </c>
      <c r="N2040" s="57" t="str">
        <f>UPPER(VLOOKUP(tbl_raw_data[[#This Row],[Analyst]],[1]setting!$A$1:$B$15,2,0))</f>
        <v>SAM</v>
      </c>
      <c r="O2040" s="57" t="str">
        <f>UPPER(tbl_raw_data[[#This Row],[Outcome]])</f>
        <v>APPROVE</v>
      </c>
      <c r="P2040" s="57" t="str">
        <f>UPPER(tbl_raw_data[[#This Row],[Queue Name]])</f>
        <v>CONSUMER POST BUREAU</v>
      </c>
      <c r="Q2040" s="57" t="str">
        <f>IF(tbl_raw_data[[#This Row],[time_taken_in_mins]]&lt;=20,"SLA_MET","SLA_NOT_MET")</f>
        <v>SLA_MET</v>
      </c>
    </row>
    <row r="2041" spans="1:17" ht="15" customHeight="1" x14ac:dyDescent="0.25">
      <c r="A2041" s="5" t="s">
        <v>5557</v>
      </c>
      <c r="B2041" s="6">
        <v>45145.532199074078</v>
      </c>
      <c r="C2041" s="7">
        <v>45145.542974537035</v>
      </c>
      <c r="D2041" s="8" t="s">
        <v>46</v>
      </c>
      <c r="E2041" s="8" t="s">
        <v>41</v>
      </c>
      <c r="F2041" s="8" t="s">
        <v>14</v>
      </c>
      <c r="G2041" s="110" t="s">
        <v>1246</v>
      </c>
      <c r="H20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1" s="48">
        <f>tbl_raw_data[[#This Row],[Date Actioned]]-tbl_raw_data[[#This Row],[Date Tagged]]</f>
        <v>1.077546295709908E-2</v>
      </c>
      <c r="J2041" s="50">
        <f>HOUR(tbl_raw_data[[#This Row],[time_taken]])*60+MINUTE(tbl_raw_data[[#This Row],[time_taken]])+SECOND(tbl_raw_data[[#This Row],[time_taken]])/60</f>
        <v>15.516666666666667</v>
      </c>
      <c r="K2041" s="54">
        <f>DATE(YEAR(tbl_raw_data[[#This Row],[Date Actioned]]), MONTH(tbl_raw_data[[#This Row],[Date Actioned]]), DAY(tbl_raw_data[[#This Row],[Date Actioned]]))</f>
        <v>45145</v>
      </c>
      <c r="L2041" s="55" t="str">
        <f>UPPER(TEXT(tbl_raw_data[[#This Row],[Updated_date]],"MMMM"))</f>
        <v>AUGUST</v>
      </c>
      <c r="M2041" s="55" t="str">
        <f>UPPER("Week "&amp;IF(ROUNDUP(DAY(tbl_raw_data[[#This Row],[Updated_date]])/7,0)=5,4,ROUNDUP(DAY(tbl_raw_data[[#This Row],[Updated_date]])/7,0)))</f>
        <v>WEEK 1</v>
      </c>
      <c r="N2041" s="57" t="str">
        <f>UPPER(VLOOKUP(tbl_raw_data[[#This Row],[Analyst]],[1]setting!$A$1:$B$15,2,0))</f>
        <v>HARDIK</v>
      </c>
      <c r="O2041" s="57" t="str">
        <f>UPPER(tbl_raw_data[[#This Row],[Outcome]])</f>
        <v>DECLINE</v>
      </c>
      <c r="P2041" s="57" t="str">
        <f>UPPER(tbl_raw_data[[#This Row],[Queue Name]])</f>
        <v>CONSUMER POST BUREAU</v>
      </c>
      <c r="Q2041" s="57" t="str">
        <f>IF(tbl_raw_data[[#This Row],[time_taken_in_mins]]&lt;=20,"SLA_MET","SLA_NOT_MET")</f>
        <v>SLA_MET</v>
      </c>
    </row>
    <row r="2042" spans="1:17" ht="15" customHeight="1" x14ac:dyDescent="0.25">
      <c r="A2042" s="22" t="s">
        <v>2632</v>
      </c>
      <c r="B2042" s="12">
        <v>45145.533148148148</v>
      </c>
      <c r="C2042" s="13">
        <v>45145.538981481484</v>
      </c>
      <c r="D2042" s="14" t="s">
        <v>13</v>
      </c>
      <c r="E2042" s="14" t="s">
        <v>41</v>
      </c>
      <c r="F2042" s="14" t="s">
        <v>18</v>
      </c>
      <c r="G2042" s="111" t="s">
        <v>15</v>
      </c>
      <c r="H20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2" s="48">
        <f>tbl_raw_data[[#This Row],[Date Actioned]]-tbl_raw_data[[#This Row],[Date Tagged]]</f>
        <v>5.8333333363407291E-3</v>
      </c>
      <c r="J2042" s="50">
        <f>HOUR(tbl_raw_data[[#This Row],[time_taken]])*60+MINUTE(tbl_raw_data[[#This Row],[time_taken]])+SECOND(tbl_raw_data[[#This Row],[time_taken]])/60</f>
        <v>8.4</v>
      </c>
      <c r="K2042" s="54">
        <f>DATE(YEAR(tbl_raw_data[[#This Row],[Date Actioned]]), MONTH(tbl_raw_data[[#This Row],[Date Actioned]]), DAY(tbl_raw_data[[#This Row],[Date Actioned]]))</f>
        <v>45145</v>
      </c>
      <c r="L2042" s="55" t="str">
        <f>UPPER(TEXT(tbl_raw_data[[#This Row],[Updated_date]],"MMMM"))</f>
        <v>AUGUST</v>
      </c>
      <c r="M2042" s="55" t="str">
        <f>UPPER("Week "&amp;IF(ROUNDUP(DAY(tbl_raw_data[[#This Row],[Updated_date]])/7,0)=5,4,ROUNDUP(DAY(tbl_raw_data[[#This Row],[Updated_date]])/7,0)))</f>
        <v>WEEK 1</v>
      </c>
      <c r="N2042" s="57" t="str">
        <f>UPPER(VLOOKUP(tbl_raw_data[[#This Row],[Analyst]],[1]setting!$A$1:$B$15,2,0))</f>
        <v>RAJ</v>
      </c>
      <c r="O2042" s="57" t="str">
        <f>UPPER(tbl_raw_data[[#This Row],[Outcome]])</f>
        <v>APPROVE</v>
      </c>
      <c r="P2042" s="57" t="str">
        <f>UPPER(tbl_raw_data[[#This Row],[Queue Name]])</f>
        <v>CONSUMER POST BUREAU</v>
      </c>
      <c r="Q2042" s="57" t="str">
        <f>IF(tbl_raw_data[[#This Row],[time_taken_in_mins]]&lt;=20,"SLA_MET","SLA_NOT_MET")</f>
        <v>SLA_MET</v>
      </c>
    </row>
    <row r="2043" spans="1:17" ht="15" customHeight="1" x14ac:dyDescent="0.25">
      <c r="A2043" s="11" t="s">
        <v>4159</v>
      </c>
      <c r="B2043" s="12">
        <v>45145.534456018519</v>
      </c>
      <c r="C2043" s="13">
        <v>45145.542442129627</v>
      </c>
      <c r="D2043" s="14" t="s">
        <v>46</v>
      </c>
      <c r="E2043" s="14" t="s">
        <v>9</v>
      </c>
      <c r="F2043" s="14" t="s">
        <v>18</v>
      </c>
      <c r="G2043" s="111" t="s">
        <v>995</v>
      </c>
      <c r="H20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3" s="48">
        <f>tbl_raw_data[[#This Row],[Date Actioned]]-tbl_raw_data[[#This Row],[Date Tagged]]</f>
        <v>7.9861111080390401E-3</v>
      </c>
      <c r="J2043" s="50">
        <f>HOUR(tbl_raw_data[[#This Row],[time_taken]])*60+MINUTE(tbl_raw_data[[#This Row],[time_taken]])+SECOND(tbl_raw_data[[#This Row],[time_taken]])/60</f>
        <v>11.5</v>
      </c>
      <c r="K2043" s="54">
        <f>DATE(YEAR(tbl_raw_data[[#This Row],[Date Actioned]]), MONTH(tbl_raw_data[[#This Row],[Date Actioned]]), DAY(tbl_raw_data[[#This Row],[Date Actioned]]))</f>
        <v>45145</v>
      </c>
      <c r="L2043" s="55" t="str">
        <f>UPPER(TEXT(tbl_raw_data[[#This Row],[Updated_date]],"MMMM"))</f>
        <v>AUGUST</v>
      </c>
      <c r="M2043" s="55" t="str">
        <f>UPPER("Week "&amp;IF(ROUNDUP(DAY(tbl_raw_data[[#This Row],[Updated_date]])/7,0)=5,4,ROUNDUP(DAY(tbl_raw_data[[#This Row],[Updated_date]])/7,0)))</f>
        <v>WEEK 1</v>
      </c>
      <c r="N2043" s="57" t="str">
        <f>UPPER(VLOOKUP(tbl_raw_data[[#This Row],[Analyst]],[1]setting!$A$1:$B$15,2,0))</f>
        <v>RAJ</v>
      </c>
      <c r="O2043" s="57" t="str">
        <f>UPPER(tbl_raw_data[[#This Row],[Outcome]])</f>
        <v>DECLINE</v>
      </c>
      <c r="P2043" s="57" t="str">
        <f>UPPER(tbl_raw_data[[#This Row],[Queue Name]])</f>
        <v>CONSUMER PRE BUREAU</v>
      </c>
      <c r="Q2043" s="57" t="str">
        <f>IF(tbl_raw_data[[#This Row],[time_taken_in_mins]]&lt;=20,"SLA_MET","SLA_NOT_MET")</f>
        <v>SLA_MET</v>
      </c>
    </row>
    <row r="2044" spans="1:17" ht="26.25" x14ac:dyDescent="0.25">
      <c r="A2044" s="11" t="s">
        <v>6500</v>
      </c>
      <c r="B2044" s="6">
        <v>45145.534456018519</v>
      </c>
      <c r="C2044" s="7">
        <v>45145.548252314817</v>
      </c>
      <c r="D2044" s="8" t="s">
        <v>8</v>
      </c>
      <c r="E2044" s="8" t="s">
        <v>28</v>
      </c>
      <c r="F2044" s="8" t="s">
        <v>228</v>
      </c>
      <c r="G2044" s="110" t="s">
        <v>6501</v>
      </c>
      <c r="H20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4" s="48">
        <f>tbl_raw_data[[#This Row],[Date Actioned]]-tbl_raw_data[[#This Row],[Date Tagged]]</f>
        <v>1.3796296298096422E-2</v>
      </c>
      <c r="J2044" s="50">
        <f>HOUR(tbl_raw_data[[#This Row],[time_taken]])*60+MINUTE(tbl_raw_data[[#This Row],[time_taken]])+SECOND(tbl_raw_data[[#This Row],[time_taken]])/60</f>
        <v>19.866666666666667</v>
      </c>
      <c r="K2044" s="54">
        <f>DATE(YEAR(tbl_raw_data[[#This Row],[Date Actioned]]), MONTH(tbl_raw_data[[#This Row],[Date Actioned]]), DAY(tbl_raw_data[[#This Row],[Date Actioned]]))</f>
        <v>45145</v>
      </c>
      <c r="L2044" s="55" t="str">
        <f>UPPER(TEXT(tbl_raw_data[[#This Row],[Updated_date]],"MMMM"))</f>
        <v>AUGUST</v>
      </c>
      <c r="M2044" s="55" t="str">
        <f>UPPER("Week "&amp;IF(ROUNDUP(DAY(tbl_raw_data[[#This Row],[Updated_date]])/7,0)=5,4,ROUNDUP(DAY(tbl_raw_data[[#This Row],[Updated_date]])/7,0)))</f>
        <v>WEEK 1</v>
      </c>
      <c r="N2044" s="57" t="str">
        <f>UPPER(VLOOKUP(tbl_raw_data[[#This Row],[Analyst]],[1]setting!$A$1:$B$15,2,0))</f>
        <v>OUADIR</v>
      </c>
      <c r="O2044" s="57" t="str">
        <f>UPPER(tbl_raw_data[[#This Row],[Outcome]])</f>
        <v>WITHDRAW</v>
      </c>
      <c r="P2044" s="57" t="str">
        <f>UPPER(tbl_raw_data[[#This Row],[Queue Name]])</f>
        <v>CONSUMER EXISTING</v>
      </c>
      <c r="Q2044" s="57" t="str">
        <f>IF(tbl_raw_data[[#This Row],[time_taken_in_mins]]&lt;=20,"SLA_MET","SLA_NOT_MET")</f>
        <v>SLA_MET</v>
      </c>
    </row>
    <row r="2045" spans="1:17" ht="15" customHeight="1" x14ac:dyDescent="0.25">
      <c r="A2045" s="5" t="s">
        <v>2677</v>
      </c>
      <c r="B2045" s="6">
        <v>45145.541400462964</v>
      </c>
      <c r="C2045" s="7">
        <v>45145.547291666669</v>
      </c>
      <c r="D2045" s="8" t="s">
        <v>13</v>
      </c>
      <c r="E2045" s="8" t="s">
        <v>41</v>
      </c>
      <c r="F2045" s="8" t="s">
        <v>86</v>
      </c>
      <c r="G2045" s="110" t="s">
        <v>21</v>
      </c>
      <c r="H20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45" s="48">
        <f>tbl_raw_data[[#This Row],[Date Actioned]]-tbl_raw_data[[#This Row],[Date Tagged]]</f>
        <v>5.8912037056870759E-3</v>
      </c>
      <c r="J2045" s="50">
        <f>HOUR(tbl_raw_data[[#This Row],[time_taken]])*60+MINUTE(tbl_raw_data[[#This Row],[time_taken]])+SECOND(tbl_raw_data[[#This Row],[time_taken]])/60</f>
        <v>8.4833333333333325</v>
      </c>
      <c r="K2045" s="54">
        <f>DATE(YEAR(tbl_raw_data[[#This Row],[Date Actioned]]), MONTH(tbl_raw_data[[#This Row],[Date Actioned]]), DAY(tbl_raw_data[[#This Row],[Date Actioned]]))</f>
        <v>45145</v>
      </c>
      <c r="L2045" s="55" t="str">
        <f>UPPER(TEXT(tbl_raw_data[[#This Row],[Updated_date]],"MMMM"))</f>
        <v>AUGUST</v>
      </c>
      <c r="M2045" s="55" t="str">
        <f>UPPER("Week "&amp;IF(ROUNDUP(DAY(tbl_raw_data[[#This Row],[Updated_date]])/7,0)=5,4,ROUNDUP(DAY(tbl_raw_data[[#This Row],[Updated_date]])/7,0)))</f>
        <v>WEEK 1</v>
      </c>
      <c r="N2045" s="57" t="str">
        <f>UPPER(VLOOKUP(tbl_raw_data[[#This Row],[Analyst]],[1]setting!$A$1:$B$15,2,0))</f>
        <v>ASIF</v>
      </c>
      <c r="O2045" s="57" t="str">
        <f>UPPER(tbl_raw_data[[#This Row],[Outcome]])</f>
        <v>APPROVE</v>
      </c>
      <c r="P2045" s="57" t="str">
        <f>UPPER(tbl_raw_data[[#This Row],[Queue Name]])</f>
        <v>CONSUMER POST BUREAU</v>
      </c>
      <c r="Q2045" s="57" t="str">
        <f>IF(tbl_raw_data[[#This Row],[time_taken_in_mins]]&lt;=20,"SLA_MET","SLA_NOT_MET")</f>
        <v>SLA_MET</v>
      </c>
    </row>
    <row r="2046" spans="1:17" ht="15" customHeight="1" x14ac:dyDescent="0.25">
      <c r="A2046" s="11" t="s">
        <v>6547</v>
      </c>
      <c r="B2046" s="12">
        <v>45145.541666666664</v>
      </c>
      <c r="C2046" s="13">
        <v>45145.555706018517</v>
      </c>
      <c r="D2046" s="14" t="s">
        <v>29</v>
      </c>
      <c r="E2046" s="16" t="s">
        <v>41</v>
      </c>
      <c r="F2046" s="14" t="s">
        <v>10</v>
      </c>
      <c r="G2046" s="106"/>
      <c r="H20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6" s="48">
        <f>tbl_raw_data[[#This Row],[Date Actioned]]-tbl_raw_data[[#This Row],[Date Tagged]]</f>
        <v>1.4039351852261461E-2</v>
      </c>
      <c r="J2046" s="50">
        <f>HOUR(tbl_raw_data[[#This Row],[time_taken]])*60+MINUTE(tbl_raw_data[[#This Row],[time_taken]])+SECOND(tbl_raw_data[[#This Row],[time_taken]])/60</f>
        <v>20.216666666666665</v>
      </c>
      <c r="K2046" s="54">
        <f>DATE(YEAR(tbl_raw_data[[#This Row],[Date Actioned]]), MONTH(tbl_raw_data[[#This Row],[Date Actioned]]), DAY(tbl_raw_data[[#This Row],[Date Actioned]]))</f>
        <v>45145</v>
      </c>
      <c r="L2046" s="55" t="str">
        <f>UPPER(TEXT(tbl_raw_data[[#This Row],[Updated_date]],"MMMM"))</f>
        <v>AUGUST</v>
      </c>
      <c r="M2046" s="55" t="str">
        <f>UPPER("Week "&amp;IF(ROUNDUP(DAY(tbl_raw_data[[#This Row],[Updated_date]])/7,0)=5,4,ROUNDUP(DAY(tbl_raw_data[[#This Row],[Updated_date]])/7,0)))</f>
        <v>WEEK 1</v>
      </c>
      <c r="N2046" s="57" t="str">
        <f>UPPER(VLOOKUP(tbl_raw_data[[#This Row],[Analyst]],[1]setting!$A$1:$B$15,2,0))</f>
        <v>SAM</v>
      </c>
      <c r="O2046" s="57" t="str">
        <f>UPPER(tbl_raw_data[[#This Row],[Outcome]])</f>
        <v>APPROVE</v>
      </c>
      <c r="P2046" s="57" t="str">
        <f>UPPER(tbl_raw_data[[#This Row],[Queue Name]])</f>
        <v>CONSUMER POST BUREAU</v>
      </c>
      <c r="Q2046" s="57" t="str">
        <f>IF(tbl_raw_data[[#This Row],[time_taken_in_mins]]&lt;=20,"SLA_MET","SLA_NOT_MET")</f>
        <v>SLA_NOT_MET</v>
      </c>
    </row>
    <row r="2047" spans="1:17" ht="15" customHeight="1" x14ac:dyDescent="0.25">
      <c r="A2047" s="22" t="s">
        <v>3658</v>
      </c>
      <c r="B2047" s="6">
        <v>45145.544120370374</v>
      </c>
      <c r="C2047" s="7">
        <v>45145.551365740743</v>
      </c>
      <c r="D2047" s="8" t="s">
        <v>209</v>
      </c>
      <c r="E2047" s="10" t="s">
        <v>41</v>
      </c>
      <c r="F2047" s="8" t="s">
        <v>86</v>
      </c>
      <c r="G2047" s="109"/>
      <c r="H20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7" s="48">
        <f>tbl_raw_data[[#This Row],[Date Actioned]]-tbl_raw_data[[#This Row],[Date Tagged]]</f>
        <v>7.2453703687642701E-3</v>
      </c>
      <c r="J2047" s="50">
        <f>HOUR(tbl_raw_data[[#This Row],[time_taken]])*60+MINUTE(tbl_raw_data[[#This Row],[time_taken]])+SECOND(tbl_raw_data[[#This Row],[time_taken]])/60</f>
        <v>10.433333333333334</v>
      </c>
      <c r="K2047" s="54">
        <f>DATE(YEAR(tbl_raw_data[[#This Row],[Date Actioned]]), MONTH(tbl_raw_data[[#This Row],[Date Actioned]]), DAY(tbl_raw_data[[#This Row],[Date Actioned]]))</f>
        <v>45145</v>
      </c>
      <c r="L2047" s="55" t="str">
        <f>UPPER(TEXT(tbl_raw_data[[#This Row],[Updated_date]],"MMMM"))</f>
        <v>AUGUST</v>
      </c>
      <c r="M2047" s="55" t="str">
        <f>UPPER("Week "&amp;IF(ROUNDUP(DAY(tbl_raw_data[[#This Row],[Updated_date]])/7,0)=5,4,ROUNDUP(DAY(tbl_raw_data[[#This Row],[Updated_date]])/7,0)))</f>
        <v>WEEK 1</v>
      </c>
      <c r="N2047" s="57" t="str">
        <f>UPPER(VLOOKUP(tbl_raw_data[[#This Row],[Analyst]],[1]setting!$A$1:$B$15,2,0))</f>
        <v>ASIF</v>
      </c>
      <c r="O2047" s="57" t="str">
        <f>UPPER(tbl_raw_data[[#This Row],[Outcome]])</f>
        <v>DECLINE</v>
      </c>
      <c r="P2047" s="57" t="str">
        <f>UPPER(tbl_raw_data[[#This Row],[Queue Name]])</f>
        <v>CONSUMER POST BUREAU</v>
      </c>
      <c r="Q2047" s="57" t="str">
        <f>IF(tbl_raw_data[[#This Row],[time_taken_in_mins]]&lt;=20,"SLA_MET","SLA_NOT_MET")</f>
        <v>SLA_MET</v>
      </c>
    </row>
    <row r="2048" spans="1:17" x14ac:dyDescent="0.25">
      <c r="A2048" s="22" t="s">
        <v>1614</v>
      </c>
      <c r="B2048" s="12">
        <v>45145.54546296296</v>
      </c>
      <c r="C2048" s="13">
        <v>45145.550057870372</v>
      </c>
      <c r="D2048" s="14" t="s">
        <v>8</v>
      </c>
      <c r="E2048" s="14" t="s">
        <v>28</v>
      </c>
      <c r="F2048" s="14" t="s">
        <v>14</v>
      </c>
      <c r="G2048" s="111" t="s">
        <v>149</v>
      </c>
      <c r="H20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48" s="48">
        <f>tbl_raw_data[[#This Row],[Date Actioned]]-tbl_raw_data[[#This Row],[Date Tagged]]</f>
        <v>4.5949074119562283E-3</v>
      </c>
      <c r="J2048" s="50">
        <f>HOUR(tbl_raw_data[[#This Row],[time_taken]])*60+MINUTE(tbl_raw_data[[#This Row],[time_taken]])+SECOND(tbl_raw_data[[#This Row],[time_taken]])/60</f>
        <v>6.6166666666666671</v>
      </c>
      <c r="K2048" s="54">
        <f>DATE(YEAR(tbl_raw_data[[#This Row],[Date Actioned]]), MONTH(tbl_raw_data[[#This Row],[Date Actioned]]), DAY(tbl_raw_data[[#This Row],[Date Actioned]]))</f>
        <v>45145</v>
      </c>
      <c r="L2048" s="55" t="str">
        <f>UPPER(TEXT(tbl_raw_data[[#This Row],[Updated_date]],"MMMM"))</f>
        <v>AUGUST</v>
      </c>
      <c r="M2048" s="55" t="str">
        <f>UPPER("Week "&amp;IF(ROUNDUP(DAY(tbl_raw_data[[#This Row],[Updated_date]])/7,0)=5,4,ROUNDUP(DAY(tbl_raw_data[[#This Row],[Updated_date]])/7,0)))</f>
        <v>WEEK 1</v>
      </c>
      <c r="N2048" s="57" t="str">
        <f>UPPER(VLOOKUP(tbl_raw_data[[#This Row],[Analyst]],[1]setting!$A$1:$B$15,2,0))</f>
        <v>HARDIK</v>
      </c>
      <c r="O2048" s="57" t="str">
        <f>UPPER(tbl_raw_data[[#This Row],[Outcome]])</f>
        <v>WITHDRAW</v>
      </c>
      <c r="P2048" s="57" t="str">
        <f>UPPER(tbl_raw_data[[#This Row],[Queue Name]])</f>
        <v>CONSUMER EXISTING</v>
      </c>
      <c r="Q2048" s="57" t="str">
        <f>IF(tbl_raw_data[[#This Row],[time_taken_in_mins]]&lt;=20,"SLA_MET","SLA_NOT_MET")</f>
        <v>SLA_MET</v>
      </c>
    </row>
    <row r="2049" spans="1:17" ht="15" customHeight="1" x14ac:dyDescent="0.25">
      <c r="A2049" s="5" t="s">
        <v>6757</v>
      </c>
      <c r="B2049" s="12">
        <v>45145.545763888891</v>
      </c>
      <c r="C2049" s="13">
        <v>45145.561180555553</v>
      </c>
      <c r="D2049" s="14" t="s">
        <v>209</v>
      </c>
      <c r="E2049" s="16" t="s">
        <v>41</v>
      </c>
      <c r="F2049" s="14" t="s">
        <v>42</v>
      </c>
      <c r="G2049" s="106"/>
      <c r="H20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49" s="48">
        <f>tbl_raw_data[[#This Row],[Date Actioned]]-tbl_raw_data[[#This Row],[Date Tagged]]</f>
        <v>1.5416666661622003E-2</v>
      </c>
      <c r="J2049" s="50">
        <f>HOUR(tbl_raw_data[[#This Row],[time_taken]])*60+MINUTE(tbl_raw_data[[#This Row],[time_taken]])+SECOND(tbl_raw_data[[#This Row],[time_taken]])/60</f>
        <v>22.2</v>
      </c>
      <c r="K2049" s="54">
        <f>DATE(YEAR(tbl_raw_data[[#This Row],[Date Actioned]]), MONTH(tbl_raw_data[[#This Row],[Date Actioned]]), DAY(tbl_raw_data[[#This Row],[Date Actioned]]))</f>
        <v>45145</v>
      </c>
      <c r="L2049" s="55" t="str">
        <f>UPPER(TEXT(tbl_raw_data[[#This Row],[Updated_date]],"MMMM"))</f>
        <v>AUGUST</v>
      </c>
      <c r="M2049" s="55" t="str">
        <f>UPPER("Week "&amp;IF(ROUNDUP(DAY(tbl_raw_data[[#This Row],[Updated_date]])/7,0)=5,4,ROUNDUP(DAY(tbl_raw_data[[#This Row],[Updated_date]])/7,0)))</f>
        <v>WEEK 1</v>
      </c>
      <c r="N2049" s="57" t="str">
        <f>UPPER(VLOOKUP(tbl_raw_data[[#This Row],[Analyst]],[1]setting!$A$1:$B$15,2,0))</f>
        <v>NITESH</v>
      </c>
      <c r="O2049" s="57" t="str">
        <f>UPPER(tbl_raw_data[[#This Row],[Outcome]])</f>
        <v>DECLINE</v>
      </c>
      <c r="P2049" s="57" t="str">
        <f>UPPER(tbl_raw_data[[#This Row],[Queue Name]])</f>
        <v>CONSUMER POST BUREAU</v>
      </c>
      <c r="Q2049" s="57" t="str">
        <f>IF(tbl_raw_data[[#This Row],[time_taken_in_mins]]&lt;=20,"SLA_MET","SLA_NOT_MET")</f>
        <v>SLA_NOT_MET</v>
      </c>
    </row>
    <row r="2050" spans="1:17" ht="15" customHeight="1" x14ac:dyDescent="0.25">
      <c r="A2050" s="22" t="s">
        <v>4395</v>
      </c>
      <c r="B2050" s="6">
        <v>45145.550659722219</v>
      </c>
      <c r="C2050" s="7">
        <v>45145.559027777781</v>
      </c>
      <c r="D2050" s="8" t="s">
        <v>13</v>
      </c>
      <c r="E2050" s="8" t="s">
        <v>9</v>
      </c>
      <c r="F2050" s="8" t="s">
        <v>14</v>
      </c>
      <c r="G2050" s="110" t="s">
        <v>155</v>
      </c>
      <c r="H20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0" s="48">
        <f>tbl_raw_data[[#This Row],[Date Actioned]]-tbl_raw_data[[#This Row],[Date Tagged]]</f>
        <v>8.3680555617320351E-3</v>
      </c>
      <c r="J2050" s="50">
        <f>HOUR(tbl_raw_data[[#This Row],[time_taken]])*60+MINUTE(tbl_raw_data[[#This Row],[time_taken]])+SECOND(tbl_raw_data[[#This Row],[time_taken]])/60</f>
        <v>12.05</v>
      </c>
      <c r="K2050" s="54">
        <f>DATE(YEAR(tbl_raw_data[[#This Row],[Date Actioned]]), MONTH(tbl_raw_data[[#This Row],[Date Actioned]]), DAY(tbl_raw_data[[#This Row],[Date Actioned]]))</f>
        <v>45145</v>
      </c>
      <c r="L2050" s="55" t="str">
        <f>UPPER(TEXT(tbl_raw_data[[#This Row],[Updated_date]],"MMMM"))</f>
        <v>AUGUST</v>
      </c>
      <c r="M2050" s="55" t="str">
        <f>UPPER("Week "&amp;IF(ROUNDUP(DAY(tbl_raw_data[[#This Row],[Updated_date]])/7,0)=5,4,ROUNDUP(DAY(tbl_raw_data[[#This Row],[Updated_date]])/7,0)))</f>
        <v>WEEK 1</v>
      </c>
      <c r="N2050" s="57" t="str">
        <f>UPPER(VLOOKUP(tbl_raw_data[[#This Row],[Analyst]],[1]setting!$A$1:$B$15,2,0))</f>
        <v>HARDIK</v>
      </c>
      <c r="O2050" s="57" t="str">
        <f>UPPER(tbl_raw_data[[#This Row],[Outcome]])</f>
        <v>APPROVE</v>
      </c>
      <c r="P2050" s="57" t="str">
        <f>UPPER(tbl_raw_data[[#This Row],[Queue Name]])</f>
        <v>CONSUMER PRE BUREAU</v>
      </c>
      <c r="Q2050" s="57" t="str">
        <f>IF(tbl_raw_data[[#This Row],[time_taken_in_mins]]&lt;=20,"SLA_MET","SLA_NOT_MET")</f>
        <v>SLA_MET</v>
      </c>
    </row>
    <row r="2051" spans="1:17" ht="15" customHeight="1" x14ac:dyDescent="0.25">
      <c r="A2051" s="5" t="s">
        <v>813</v>
      </c>
      <c r="B2051" s="12">
        <v>45145.55127314815</v>
      </c>
      <c r="C2051" s="13">
        <v>45145.554629629631</v>
      </c>
      <c r="D2051" s="14" t="s">
        <v>13</v>
      </c>
      <c r="E2051" s="14" t="s">
        <v>28</v>
      </c>
      <c r="F2051" s="14" t="s">
        <v>18</v>
      </c>
      <c r="G2051" s="111" t="s">
        <v>29</v>
      </c>
      <c r="H20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1" s="48">
        <f>tbl_raw_data[[#This Row],[Date Actioned]]-tbl_raw_data[[#This Row],[Date Tagged]]</f>
        <v>3.3564814802957699E-3</v>
      </c>
      <c r="J2051" s="50">
        <f>HOUR(tbl_raw_data[[#This Row],[time_taken]])*60+MINUTE(tbl_raw_data[[#This Row],[time_taken]])+SECOND(tbl_raw_data[[#This Row],[time_taken]])/60</f>
        <v>4.833333333333333</v>
      </c>
      <c r="K2051" s="54">
        <f>DATE(YEAR(tbl_raw_data[[#This Row],[Date Actioned]]), MONTH(tbl_raw_data[[#This Row],[Date Actioned]]), DAY(tbl_raw_data[[#This Row],[Date Actioned]]))</f>
        <v>45145</v>
      </c>
      <c r="L2051" s="55" t="str">
        <f>UPPER(TEXT(tbl_raw_data[[#This Row],[Updated_date]],"MMMM"))</f>
        <v>AUGUST</v>
      </c>
      <c r="M2051" s="55" t="str">
        <f>UPPER("Week "&amp;IF(ROUNDUP(DAY(tbl_raw_data[[#This Row],[Updated_date]])/7,0)=5,4,ROUNDUP(DAY(tbl_raw_data[[#This Row],[Updated_date]])/7,0)))</f>
        <v>WEEK 1</v>
      </c>
      <c r="N2051" s="57" t="str">
        <f>UPPER(VLOOKUP(tbl_raw_data[[#This Row],[Analyst]],[1]setting!$A$1:$B$15,2,0))</f>
        <v>RAJ</v>
      </c>
      <c r="O2051" s="57" t="str">
        <f>UPPER(tbl_raw_data[[#This Row],[Outcome]])</f>
        <v>APPROVE</v>
      </c>
      <c r="P2051" s="57" t="str">
        <f>UPPER(tbl_raw_data[[#This Row],[Queue Name]])</f>
        <v>CONSUMER EXISTING</v>
      </c>
      <c r="Q2051" s="57" t="str">
        <f>IF(tbl_raw_data[[#This Row],[time_taken_in_mins]]&lt;=20,"SLA_MET","SLA_NOT_MET")</f>
        <v>SLA_MET</v>
      </c>
    </row>
    <row r="2052" spans="1:17" ht="15" customHeight="1" x14ac:dyDescent="0.25">
      <c r="A2052" s="11" t="s">
        <v>6814</v>
      </c>
      <c r="B2052" s="6">
        <v>45145.553969907407</v>
      </c>
      <c r="C2052" s="7">
        <v>45145.56994212963</v>
      </c>
      <c r="D2052" s="8" t="s">
        <v>46</v>
      </c>
      <c r="E2052" s="8" t="s">
        <v>28</v>
      </c>
      <c r="F2052" s="8" t="s">
        <v>86</v>
      </c>
      <c r="G2052" s="110" t="s">
        <v>151</v>
      </c>
      <c r="H20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2" s="48">
        <f>tbl_raw_data[[#This Row],[Date Actioned]]-tbl_raw_data[[#This Row],[Date Tagged]]</f>
        <v>1.5972222223354038E-2</v>
      </c>
      <c r="J2052" s="50">
        <f>HOUR(tbl_raw_data[[#This Row],[time_taken]])*60+MINUTE(tbl_raw_data[[#This Row],[time_taken]])+SECOND(tbl_raw_data[[#This Row],[time_taken]])/60</f>
        <v>23</v>
      </c>
      <c r="K2052" s="54">
        <f>DATE(YEAR(tbl_raw_data[[#This Row],[Date Actioned]]), MONTH(tbl_raw_data[[#This Row],[Date Actioned]]), DAY(tbl_raw_data[[#This Row],[Date Actioned]]))</f>
        <v>45145</v>
      </c>
      <c r="L2052" s="55" t="str">
        <f>UPPER(TEXT(tbl_raw_data[[#This Row],[Updated_date]],"MMMM"))</f>
        <v>AUGUST</v>
      </c>
      <c r="M2052" s="55" t="str">
        <f>UPPER("Week "&amp;IF(ROUNDUP(DAY(tbl_raw_data[[#This Row],[Updated_date]])/7,0)=5,4,ROUNDUP(DAY(tbl_raw_data[[#This Row],[Updated_date]])/7,0)))</f>
        <v>WEEK 1</v>
      </c>
      <c r="N2052" s="57" t="str">
        <f>UPPER(VLOOKUP(tbl_raw_data[[#This Row],[Analyst]],[1]setting!$A$1:$B$15,2,0))</f>
        <v>ASIF</v>
      </c>
      <c r="O2052" s="57" t="str">
        <f>UPPER(tbl_raw_data[[#This Row],[Outcome]])</f>
        <v>DECLINE</v>
      </c>
      <c r="P2052" s="57" t="str">
        <f>UPPER(tbl_raw_data[[#This Row],[Queue Name]])</f>
        <v>CONSUMER EXISTING</v>
      </c>
      <c r="Q2052" s="57" t="str">
        <f>IF(tbl_raw_data[[#This Row],[time_taken_in_mins]]&lt;=20,"SLA_MET","SLA_NOT_MET")</f>
        <v>SLA_NOT_MET</v>
      </c>
    </row>
    <row r="2053" spans="1:17" ht="15" customHeight="1" x14ac:dyDescent="0.25">
      <c r="A2053" s="11" t="s">
        <v>4590</v>
      </c>
      <c r="B2053" s="6">
        <v>45145.555289351854</v>
      </c>
      <c r="C2053" s="7">
        <v>45145.564004629632</v>
      </c>
      <c r="D2053" s="8" t="s">
        <v>29</v>
      </c>
      <c r="E2053" s="10" t="s">
        <v>41</v>
      </c>
      <c r="F2053" s="8" t="s">
        <v>10</v>
      </c>
      <c r="G2053" s="109"/>
      <c r="H20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3" s="48">
        <f>tbl_raw_data[[#This Row],[Date Actioned]]-tbl_raw_data[[#This Row],[Date Tagged]]</f>
        <v>8.7152777778101154E-3</v>
      </c>
      <c r="J2053" s="50">
        <f>HOUR(tbl_raw_data[[#This Row],[time_taken]])*60+MINUTE(tbl_raw_data[[#This Row],[time_taken]])+SECOND(tbl_raw_data[[#This Row],[time_taken]])/60</f>
        <v>12.55</v>
      </c>
      <c r="K2053" s="54">
        <f>DATE(YEAR(tbl_raw_data[[#This Row],[Date Actioned]]), MONTH(tbl_raw_data[[#This Row],[Date Actioned]]), DAY(tbl_raw_data[[#This Row],[Date Actioned]]))</f>
        <v>45145</v>
      </c>
      <c r="L2053" s="55" t="str">
        <f>UPPER(TEXT(tbl_raw_data[[#This Row],[Updated_date]],"MMMM"))</f>
        <v>AUGUST</v>
      </c>
      <c r="M2053" s="55" t="str">
        <f>UPPER("Week "&amp;IF(ROUNDUP(DAY(tbl_raw_data[[#This Row],[Updated_date]])/7,0)=5,4,ROUNDUP(DAY(tbl_raw_data[[#This Row],[Updated_date]])/7,0)))</f>
        <v>WEEK 1</v>
      </c>
      <c r="N2053" s="57" t="str">
        <f>UPPER(VLOOKUP(tbl_raw_data[[#This Row],[Analyst]],[1]setting!$A$1:$B$15,2,0))</f>
        <v>SAM</v>
      </c>
      <c r="O2053" s="57" t="str">
        <f>UPPER(tbl_raw_data[[#This Row],[Outcome]])</f>
        <v>APPROVE</v>
      </c>
      <c r="P2053" s="57" t="str">
        <f>UPPER(tbl_raw_data[[#This Row],[Queue Name]])</f>
        <v>CONSUMER POST BUREAU</v>
      </c>
      <c r="Q2053" s="57" t="str">
        <f>IF(tbl_raw_data[[#This Row],[time_taken_in_mins]]&lt;=20,"SLA_MET","SLA_NOT_MET")</f>
        <v>SLA_MET</v>
      </c>
    </row>
    <row r="2054" spans="1:17" ht="15" customHeight="1" x14ac:dyDescent="0.25">
      <c r="A2054" s="22" t="s">
        <v>5777</v>
      </c>
      <c r="B2054" s="12">
        <v>45145.555810185186</v>
      </c>
      <c r="C2054" s="13">
        <v>45145.567129629628</v>
      </c>
      <c r="D2054" s="14" t="s">
        <v>29</v>
      </c>
      <c r="E2054" s="16" t="s">
        <v>41</v>
      </c>
      <c r="F2054" s="14" t="s">
        <v>14</v>
      </c>
      <c r="G2054" s="106"/>
      <c r="H20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4" s="48">
        <f>tbl_raw_data[[#This Row],[Date Actioned]]-tbl_raw_data[[#This Row],[Date Tagged]]</f>
        <v>1.1319444442051463E-2</v>
      </c>
      <c r="J2054" s="50">
        <f>HOUR(tbl_raw_data[[#This Row],[time_taken]])*60+MINUTE(tbl_raw_data[[#This Row],[time_taken]])+SECOND(tbl_raw_data[[#This Row],[time_taken]])/60</f>
        <v>16.3</v>
      </c>
      <c r="K2054" s="54">
        <f>DATE(YEAR(tbl_raw_data[[#This Row],[Date Actioned]]), MONTH(tbl_raw_data[[#This Row],[Date Actioned]]), DAY(tbl_raw_data[[#This Row],[Date Actioned]]))</f>
        <v>45145</v>
      </c>
      <c r="L2054" s="55" t="str">
        <f>UPPER(TEXT(tbl_raw_data[[#This Row],[Updated_date]],"MMMM"))</f>
        <v>AUGUST</v>
      </c>
      <c r="M2054" s="55" t="str">
        <f>UPPER("Week "&amp;IF(ROUNDUP(DAY(tbl_raw_data[[#This Row],[Updated_date]])/7,0)=5,4,ROUNDUP(DAY(tbl_raw_data[[#This Row],[Updated_date]])/7,0)))</f>
        <v>WEEK 1</v>
      </c>
      <c r="N2054" s="57" t="str">
        <f>UPPER(VLOOKUP(tbl_raw_data[[#This Row],[Analyst]],[1]setting!$A$1:$B$15,2,0))</f>
        <v>HARDIK</v>
      </c>
      <c r="O2054" s="57" t="str">
        <f>UPPER(tbl_raw_data[[#This Row],[Outcome]])</f>
        <v>APPROVE</v>
      </c>
      <c r="P2054" s="57" t="str">
        <f>UPPER(tbl_raw_data[[#This Row],[Queue Name]])</f>
        <v>CONSUMER POST BUREAU</v>
      </c>
      <c r="Q2054" s="57" t="str">
        <f>IF(tbl_raw_data[[#This Row],[time_taken_in_mins]]&lt;=20,"SLA_MET","SLA_NOT_MET")</f>
        <v>SLA_MET</v>
      </c>
    </row>
    <row r="2055" spans="1:17" ht="15" customHeight="1" x14ac:dyDescent="0.25">
      <c r="A2055" s="5" t="s">
        <v>6657</v>
      </c>
      <c r="B2055" s="6">
        <v>45145.558738425927</v>
      </c>
      <c r="C2055" s="7">
        <v>45145.573414351849</v>
      </c>
      <c r="D2055" s="8" t="s">
        <v>29</v>
      </c>
      <c r="E2055" s="10" t="s">
        <v>41</v>
      </c>
      <c r="F2055" s="8" t="s">
        <v>10</v>
      </c>
      <c r="G2055" s="109"/>
      <c r="H20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5" s="48">
        <f>tbl_raw_data[[#This Row],[Date Actioned]]-tbl_raw_data[[#This Row],[Date Tagged]]</f>
        <v>1.4675925922347233E-2</v>
      </c>
      <c r="J2055" s="50">
        <f>HOUR(tbl_raw_data[[#This Row],[time_taken]])*60+MINUTE(tbl_raw_data[[#This Row],[time_taken]])+SECOND(tbl_raw_data[[#This Row],[time_taken]])/60</f>
        <v>21.133333333333333</v>
      </c>
      <c r="K2055" s="54">
        <f>DATE(YEAR(tbl_raw_data[[#This Row],[Date Actioned]]), MONTH(tbl_raw_data[[#This Row],[Date Actioned]]), DAY(tbl_raw_data[[#This Row],[Date Actioned]]))</f>
        <v>45145</v>
      </c>
      <c r="L2055" s="55" t="str">
        <f>UPPER(TEXT(tbl_raw_data[[#This Row],[Updated_date]],"MMMM"))</f>
        <v>AUGUST</v>
      </c>
      <c r="M2055" s="55" t="str">
        <f>UPPER("Week "&amp;IF(ROUNDUP(DAY(tbl_raw_data[[#This Row],[Updated_date]])/7,0)=5,4,ROUNDUP(DAY(tbl_raw_data[[#This Row],[Updated_date]])/7,0)))</f>
        <v>WEEK 1</v>
      </c>
      <c r="N2055" s="57" t="str">
        <f>UPPER(VLOOKUP(tbl_raw_data[[#This Row],[Analyst]],[1]setting!$A$1:$B$15,2,0))</f>
        <v>SAM</v>
      </c>
      <c r="O2055" s="57" t="str">
        <f>UPPER(tbl_raw_data[[#This Row],[Outcome]])</f>
        <v>APPROVE</v>
      </c>
      <c r="P2055" s="57" t="str">
        <f>UPPER(tbl_raw_data[[#This Row],[Queue Name]])</f>
        <v>CONSUMER POST BUREAU</v>
      </c>
      <c r="Q2055" s="57" t="str">
        <f>IF(tbl_raw_data[[#This Row],[time_taken_in_mins]]&lt;=20,"SLA_MET","SLA_NOT_MET")</f>
        <v>SLA_NOT_MET</v>
      </c>
    </row>
    <row r="2056" spans="1:17" x14ac:dyDescent="0.25">
      <c r="A2056" s="5" t="s">
        <v>1459</v>
      </c>
      <c r="B2056" s="6">
        <v>45145.559108796297</v>
      </c>
      <c r="C2056" s="7">
        <v>45145.563483796293</v>
      </c>
      <c r="D2056" s="8" t="s">
        <v>8</v>
      </c>
      <c r="E2056" s="8" t="s">
        <v>28</v>
      </c>
      <c r="F2056" s="8" t="s">
        <v>228</v>
      </c>
      <c r="G2056" s="110" t="s">
        <v>25</v>
      </c>
      <c r="H20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56" s="48">
        <f>tbl_raw_data[[#This Row],[Date Actioned]]-tbl_raw_data[[#This Row],[Date Tagged]]</f>
        <v>4.3749999967985786E-3</v>
      </c>
      <c r="J2056" s="50">
        <f>HOUR(tbl_raw_data[[#This Row],[time_taken]])*60+MINUTE(tbl_raw_data[[#This Row],[time_taken]])+SECOND(tbl_raw_data[[#This Row],[time_taken]])/60</f>
        <v>6.3</v>
      </c>
      <c r="K2056" s="54">
        <f>DATE(YEAR(tbl_raw_data[[#This Row],[Date Actioned]]), MONTH(tbl_raw_data[[#This Row],[Date Actioned]]), DAY(tbl_raw_data[[#This Row],[Date Actioned]]))</f>
        <v>45145</v>
      </c>
      <c r="L2056" s="55" t="str">
        <f>UPPER(TEXT(tbl_raw_data[[#This Row],[Updated_date]],"MMMM"))</f>
        <v>AUGUST</v>
      </c>
      <c r="M2056" s="55" t="str">
        <f>UPPER("Week "&amp;IF(ROUNDUP(DAY(tbl_raw_data[[#This Row],[Updated_date]])/7,0)=5,4,ROUNDUP(DAY(tbl_raw_data[[#This Row],[Updated_date]])/7,0)))</f>
        <v>WEEK 1</v>
      </c>
      <c r="N2056" s="57" t="str">
        <f>UPPER(VLOOKUP(tbl_raw_data[[#This Row],[Analyst]],[1]setting!$A$1:$B$15,2,0))</f>
        <v>OUADIR</v>
      </c>
      <c r="O2056" s="57" t="str">
        <f>UPPER(tbl_raw_data[[#This Row],[Outcome]])</f>
        <v>WITHDRAW</v>
      </c>
      <c r="P2056" s="57" t="str">
        <f>UPPER(tbl_raw_data[[#This Row],[Queue Name]])</f>
        <v>CONSUMER EXISTING</v>
      </c>
      <c r="Q2056" s="57" t="str">
        <f>IF(tbl_raw_data[[#This Row],[time_taken_in_mins]]&lt;=20,"SLA_MET","SLA_NOT_MET")</f>
        <v>SLA_MET</v>
      </c>
    </row>
    <row r="2057" spans="1:17" ht="15" customHeight="1" x14ac:dyDescent="0.25">
      <c r="A2057" s="11" t="s">
        <v>2628</v>
      </c>
      <c r="B2057" s="12">
        <v>45145.562534722223</v>
      </c>
      <c r="C2057" s="13">
        <v>45145.568368055552</v>
      </c>
      <c r="D2057" s="14" t="s">
        <v>40</v>
      </c>
      <c r="E2057" s="16" t="s">
        <v>41</v>
      </c>
      <c r="F2057" s="14" t="s">
        <v>14</v>
      </c>
      <c r="G2057" s="106"/>
      <c r="H20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57" s="48">
        <f>tbl_raw_data[[#This Row],[Date Actioned]]-tbl_raw_data[[#This Row],[Date Tagged]]</f>
        <v>5.8333333290647715E-3</v>
      </c>
      <c r="J2057" s="50">
        <f>HOUR(tbl_raw_data[[#This Row],[time_taken]])*60+MINUTE(tbl_raw_data[[#This Row],[time_taken]])+SECOND(tbl_raw_data[[#This Row],[time_taken]])/60</f>
        <v>8.4</v>
      </c>
      <c r="K2057" s="54">
        <f>DATE(YEAR(tbl_raw_data[[#This Row],[Date Actioned]]), MONTH(tbl_raw_data[[#This Row],[Date Actioned]]), DAY(tbl_raw_data[[#This Row],[Date Actioned]]))</f>
        <v>45145</v>
      </c>
      <c r="L2057" s="55" t="str">
        <f>UPPER(TEXT(tbl_raw_data[[#This Row],[Updated_date]],"MMMM"))</f>
        <v>AUGUST</v>
      </c>
      <c r="M2057" s="55" t="str">
        <f>UPPER("Week "&amp;IF(ROUNDUP(DAY(tbl_raw_data[[#This Row],[Updated_date]])/7,0)=5,4,ROUNDUP(DAY(tbl_raw_data[[#This Row],[Updated_date]])/7,0)))</f>
        <v>WEEK 1</v>
      </c>
      <c r="N2057" s="57" t="str">
        <f>UPPER(VLOOKUP(tbl_raw_data[[#This Row],[Analyst]],[1]setting!$A$1:$B$15,2,0))</f>
        <v>HARDIK</v>
      </c>
      <c r="O2057" s="57" t="str">
        <f>UPPER(tbl_raw_data[[#This Row],[Outcome]])</f>
        <v>WITHDRAW</v>
      </c>
      <c r="P2057" s="57" t="str">
        <f>UPPER(tbl_raw_data[[#This Row],[Queue Name]])</f>
        <v>CONSUMER POST BUREAU</v>
      </c>
      <c r="Q2057" s="57" t="str">
        <f>IF(tbl_raw_data[[#This Row],[time_taken_in_mins]]&lt;=20,"SLA_MET","SLA_NOT_MET")</f>
        <v>SLA_MET</v>
      </c>
    </row>
    <row r="2058" spans="1:17" ht="15" customHeight="1" x14ac:dyDescent="0.25">
      <c r="A2058" s="11" t="s">
        <v>2042</v>
      </c>
      <c r="B2058" s="12">
        <v>45145.563645833332</v>
      </c>
      <c r="C2058" s="13">
        <v>45145.568761574075</v>
      </c>
      <c r="D2058" s="14" t="s">
        <v>13</v>
      </c>
      <c r="E2058" s="14" t="s">
        <v>9</v>
      </c>
      <c r="F2058" s="14" t="s">
        <v>228</v>
      </c>
      <c r="G2058" s="111" t="s">
        <v>29</v>
      </c>
      <c r="H20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8" s="48">
        <f>tbl_raw_data[[#This Row],[Date Actioned]]-tbl_raw_data[[#This Row],[Date Tagged]]</f>
        <v>5.1157407433493063E-3</v>
      </c>
      <c r="J2058" s="50">
        <f>HOUR(tbl_raw_data[[#This Row],[time_taken]])*60+MINUTE(tbl_raw_data[[#This Row],[time_taken]])+SECOND(tbl_raw_data[[#This Row],[time_taken]])/60</f>
        <v>7.3666666666666663</v>
      </c>
      <c r="K2058" s="54">
        <f>DATE(YEAR(tbl_raw_data[[#This Row],[Date Actioned]]), MONTH(tbl_raw_data[[#This Row],[Date Actioned]]), DAY(tbl_raw_data[[#This Row],[Date Actioned]]))</f>
        <v>45145</v>
      </c>
      <c r="L2058" s="55" t="str">
        <f>UPPER(TEXT(tbl_raw_data[[#This Row],[Updated_date]],"MMMM"))</f>
        <v>AUGUST</v>
      </c>
      <c r="M2058" s="55" t="str">
        <f>UPPER("Week "&amp;IF(ROUNDUP(DAY(tbl_raw_data[[#This Row],[Updated_date]])/7,0)=5,4,ROUNDUP(DAY(tbl_raw_data[[#This Row],[Updated_date]])/7,0)))</f>
        <v>WEEK 1</v>
      </c>
      <c r="N2058" s="57" t="str">
        <f>UPPER(VLOOKUP(tbl_raw_data[[#This Row],[Analyst]],[1]setting!$A$1:$B$15,2,0))</f>
        <v>OUADIR</v>
      </c>
      <c r="O2058" s="57" t="str">
        <f>UPPER(tbl_raw_data[[#This Row],[Outcome]])</f>
        <v>APPROVE</v>
      </c>
      <c r="P2058" s="57" t="str">
        <f>UPPER(tbl_raw_data[[#This Row],[Queue Name]])</f>
        <v>CONSUMER PRE BUREAU</v>
      </c>
      <c r="Q2058" s="57" t="str">
        <f>IF(tbl_raw_data[[#This Row],[time_taken_in_mins]]&lt;=20,"SLA_MET","SLA_NOT_MET")</f>
        <v>SLA_MET</v>
      </c>
    </row>
    <row r="2059" spans="1:17" ht="15" customHeight="1" x14ac:dyDescent="0.25">
      <c r="A2059" s="22" t="s">
        <v>3003</v>
      </c>
      <c r="B2059" s="6">
        <v>45145.568993055553</v>
      </c>
      <c r="C2059" s="7">
        <v>45145.575370370374</v>
      </c>
      <c r="D2059" s="8" t="s">
        <v>13</v>
      </c>
      <c r="E2059" s="8" t="s">
        <v>41</v>
      </c>
      <c r="F2059" s="8" t="s">
        <v>228</v>
      </c>
      <c r="G2059" s="110" t="s">
        <v>29</v>
      </c>
      <c r="H20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59" s="48">
        <f>tbl_raw_data[[#This Row],[Date Actioned]]-tbl_raw_data[[#This Row],[Date Tagged]]</f>
        <v>6.3773148212931119E-3</v>
      </c>
      <c r="J2059" s="50">
        <f>HOUR(tbl_raw_data[[#This Row],[time_taken]])*60+MINUTE(tbl_raw_data[[#This Row],[time_taken]])+SECOND(tbl_raw_data[[#This Row],[time_taken]])/60</f>
        <v>9.1833333333333336</v>
      </c>
      <c r="K2059" s="54">
        <f>DATE(YEAR(tbl_raw_data[[#This Row],[Date Actioned]]), MONTH(tbl_raw_data[[#This Row],[Date Actioned]]), DAY(tbl_raw_data[[#This Row],[Date Actioned]]))</f>
        <v>45145</v>
      </c>
      <c r="L2059" s="55" t="str">
        <f>UPPER(TEXT(tbl_raw_data[[#This Row],[Updated_date]],"MMMM"))</f>
        <v>AUGUST</v>
      </c>
      <c r="M2059" s="55" t="str">
        <f>UPPER("Week "&amp;IF(ROUNDUP(DAY(tbl_raw_data[[#This Row],[Updated_date]])/7,0)=5,4,ROUNDUP(DAY(tbl_raw_data[[#This Row],[Updated_date]])/7,0)))</f>
        <v>WEEK 1</v>
      </c>
      <c r="N2059" s="57" t="str">
        <f>UPPER(VLOOKUP(tbl_raw_data[[#This Row],[Analyst]],[1]setting!$A$1:$B$15,2,0))</f>
        <v>OUADIR</v>
      </c>
      <c r="O2059" s="57" t="str">
        <f>UPPER(tbl_raw_data[[#This Row],[Outcome]])</f>
        <v>APPROVE</v>
      </c>
      <c r="P2059" s="57" t="str">
        <f>UPPER(tbl_raw_data[[#This Row],[Queue Name]])</f>
        <v>CONSUMER POST BUREAU</v>
      </c>
      <c r="Q2059" s="57" t="str">
        <f>IF(tbl_raw_data[[#This Row],[time_taken_in_mins]]&lt;=20,"SLA_MET","SLA_NOT_MET")</f>
        <v>SLA_MET</v>
      </c>
    </row>
    <row r="2060" spans="1:17" ht="15" customHeight="1" x14ac:dyDescent="0.25">
      <c r="A2060" s="5" t="s">
        <v>4058</v>
      </c>
      <c r="B2060" s="12">
        <v>45145.574270833335</v>
      </c>
      <c r="C2060" s="13">
        <v>45145.582083333335</v>
      </c>
      <c r="D2060" s="14" t="s">
        <v>29</v>
      </c>
      <c r="E2060" s="16" t="s">
        <v>41</v>
      </c>
      <c r="F2060" s="14" t="s">
        <v>14</v>
      </c>
      <c r="G2060" s="106"/>
      <c r="H20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60" s="48">
        <f>tbl_raw_data[[#This Row],[Date Actioned]]-tbl_raw_data[[#This Row],[Date Tagged]]</f>
        <v>7.8125E-3</v>
      </c>
      <c r="J2060" s="50">
        <f>HOUR(tbl_raw_data[[#This Row],[time_taken]])*60+MINUTE(tbl_raw_data[[#This Row],[time_taken]])+SECOND(tbl_raw_data[[#This Row],[time_taken]])/60</f>
        <v>11.25</v>
      </c>
      <c r="K2060" s="54">
        <f>DATE(YEAR(tbl_raw_data[[#This Row],[Date Actioned]]), MONTH(tbl_raw_data[[#This Row],[Date Actioned]]), DAY(tbl_raw_data[[#This Row],[Date Actioned]]))</f>
        <v>45145</v>
      </c>
      <c r="L2060" s="55" t="str">
        <f>UPPER(TEXT(tbl_raw_data[[#This Row],[Updated_date]],"MMMM"))</f>
        <v>AUGUST</v>
      </c>
      <c r="M2060" s="55" t="str">
        <f>UPPER("Week "&amp;IF(ROUNDUP(DAY(tbl_raw_data[[#This Row],[Updated_date]])/7,0)=5,4,ROUNDUP(DAY(tbl_raw_data[[#This Row],[Updated_date]])/7,0)))</f>
        <v>WEEK 1</v>
      </c>
      <c r="N2060" s="57" t="str">
        <f>UPPER(VLOOKUP(tbl_raw_data[[#This Row],[Analyst]],[1]setting!$A$1:$B$15,2,0))</f>
        <v>HARDIK</v>
      </c>
      <c r="O2060" s="57" t="str">
        <f>UPPER(tbl_raw_data[[#This Row],[Outcome]])</f>
        <v>APPROVE</v>
      </c>
      <c r="P2060" s="57" t="str">
        <f>UPPER(tbl_raw_data[[#This Row],[Queue Name]])</f>
        <v>CONSUMER POST BUREAU</v>
      </c>
      <c r="Q2060" s="57" t="str">
        <f>IF(tbl_raw_data[[#This Row],[time_taken_in_mins]]&lt;=20,"SLA_MET","SLA_NOT_MET")</f>
        <v>SLA_MET</v>
      </c>
    </row>
    <row r="2061" spans="1:17" ht="15" customHeight="1" x14ac:dyDescent="0.25">
      <c r="A2061" s="11" t="s">
        <v>940</v>
      </c>
      <c r="B2061" s="6">
        <v>45145.574502314812</v>
      </c>
      <c r="C2061" s="7">
        <v>45145.578067129631</v>
      </c>
      <c r="D2061" s="8" t="s">
        <v>13</v>
      </c>
      <c r="E2061" s="8" t="s">
        <v>28</v>
      </c>
      <c r="F2061" s="8" t="s">
        <v>228</v>
      </c>
      <c r="G2061" s="110" t="s">
        <v>29</v>
      </c>
      <c r="H20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1" s="48">
        <f>tbl_raw_data[[#This Row],[Date Actioned]]-tbl_raw_data[[#This Row],[Date Tagged]]</f>
        <v>3.5648148186737671E-3</v>
      </c>
      <c r="J2061" s="50">
        <f>HOUR(tbl_raw_data[[#This Row],[time_taken]])*60+MINUTE(tbl_raw_data[[#This Row],[time_taken]])+SECOND(tbl_raw_data[[#This Row],[time_taken]])/60</f>
        <v>5.1333333333333337</v>
      </c>
      <c r="K2061" s="54">
        <f>DATE(YEAR(tbl_raw_data[[#This Row],[Date Actioned]]), MONTH(tbl_raw_data[[#This Row],[Date Actioned]]), DAY(tbl_raw_data[[#This Row],[Date Actioned]]))</f>
        <v>45145</v>
      </c>
      <c r="L2061" s="55" t="str">
        <f>UPPER(TEXT(tbl_raw_data[[#This Row],[Updated_date]],"MMMM"))</f>
        <v>AUGUST</v>
      </c>
      <c r="M2061" s="55" t="str">
        <f>UPPER("Week "&amp;IF(ROUNDUP(DAY(tbl_raw_data[[#This Row],[Updated_date]])/7,0)=5,4,ROUNDUP(DAY(tbl_raw_data[[#This Row],[Updated_date]])/7,0)))</f>
        <v>WEEK 1</v>
      </c>
      <c r="N2061" s="57" t="str">
        <f>UPPER(VLOOKUP(tbl_raw_data[[#This Row],[Analyst]],[1]setting!$A$1:$B$15,2,0))</f>
        <v>OUADIR</v>
      </c>
      <c r="O2061" s="57" t="str">
        <f>UPPER(tbl_raw_data[[#This Row],[Outcome]])</f>
        <v>APPROVE</v>
      </c>
      <c r="P2061" s="57" t="str">
        <f>UPPER(tbl_raw_data[[#This Row],[Queue Name]])</f>
        <v>CONSUMER EXISTING</v>
      </c>
      <c r="Q2061" s="57" t="str">
        <f>IF(tbl_raw_data[[#This Row],[time_taken_in_mins]]&lt;=20,"SLA_MET","SLA_NOT_MET")</f>
        <v>SLA_MET</v>
      </c>
    </row>
    <row r="2062" spans="1:17" ht="15" customHeight="1" x14ac:dyDescent="0.25">
      <c r="A2062" s="22" t="s">
        <v>3199</v>
      </c>
      <c r="B2062" s="12">
        <v>45145.575532407405</v>
      </c>
      <c r="C2062" s="13">
        <v>45145.582187499997</v>
      </c>
      <c r="D2062" s="14" t="s">
        <v>46</v>
      </c>
      <c r="E2062" s="14" t="s">
        <v>28</v>
      </c>
      <c r="F2062" s="14" t="s">
        <v>18</v>
      </c>
      <c r="G2062" s="111" t="s">
        <v>151</v>
      </c>
      <c r="H20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2" s="48">
        <f>tbl_raw_data[[#This Row],[Date Actioned]]-tbl_raw_data[[#This Row],[Date Tagged]]</f>
        <v>6.655092591245193E-3</v>
      </c>
      <c r="J2062" s="50">
        <f>HOUR(tbl_raw_data[[#This Row],[time_taken]])*60+MINUTE(tbl_raw_data[[#This Row],[time_taken]])+SECOND(tbl_raw_data[[#This Row],[time_taken]])/60</f>
        <v>9.5833333333333339</v>
      </c>
      <c r="K2062" s="54">
        <f>DATE(YEAR(tbl_raw_data[[#This Row],[Date Actioned]]), MONTH(tbl_raw_data[[#This Row],[Date Actioned]]), DAY(tbl_raw_data[[#This Row],[Date Actioned]]))</f>
        <v>45145</v>
      </c>
      <c r="L2062" s="55" t="str">
        <f>UPPER(TEXT(tbl_raw_data[[#This Row],[Updated_date]],"MMMM"))</f>
        <v>AUGUST</v>
      </c>
      <c r="M2062" s="55" t="str">
        <f>UPPER("Week "&amp;IF(ROUNDUP(DAY(tbl_raw_data[[#This Row],[Updated_date]])/7,0)=5,4,ROUNDUP(DAY(tbl_raw_data[[#This Row],[Updated_date]])/7,0)))</f>
        <v>WEEK 1</v>
      </c>
      <c r="N2062" s="57" t="str">
        <f>UPPER(VLOOKUP(tbl_raw_data[[#This Row],[Analyst]],[1]setting!$A$1:$B$15,2,0))</f>
        <v>RAJ</v>
      </c>
      <c r="O2062" s="57" t="str">
        <f>UPPER(tbl_raw_data[[#This Row],[Outcome]])</f>
        <v>DECLINE</v>
      </c>
      <c r="P2062" s="57" t="str">
        <f>UPPER(tbl_raw_data[[#This Row],[Queue Name]])</f>
        <v>CONSUMER EXISTING</v>
      </c>
      <c r="Q2062" s="57" t="str">
        <f>IF(tbl_raw_data[[#This Row],[time_taken_in_mins]]&lt;=20,"SLA_MET","SLA_NOT_MET")</f>
        <v>SLA_MET</v>
      </c>
    </row>
    <row r="2063" spans="1:17" ht="15" customHeight="1" x14ac:dyDescent="0.25">
      <c r="A2063" s="22" t="s">
        <v>3641</v>
      </c>
      <c r="B2063" s="12">
        <v>45145.575775462959</v>
      </c>
      <c r="C2063" s="13">
        <v>45145.582986111112</v>
      </c>
      <c r="D2063" s="14" t="s">
        <v>13</v>
      </c>
      <c r="E2063" s="14" t="s">
        <v>28</v>
      </c>
      <c r="F2063" s="14" t="s">
        <v>228</v>
      </c>
      <c r="G2063" s="111" t="s">
        <v>29</v>
      </c>
      <c r="H20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3" s="48">
        <f>tbl_raw_data[[#This Row],[Date Actioned]]-tbl_raw_data[[#This Row],[Date Tagged]]</f>
        <v>7.2106481529772282E-3</v>
      </c>
      <c r="J2063" s="50">
        <f>HOUR(tbl_raw_data[[#This Row],[time_taken]])*60+MINUTE(tbl_raw_data[[#This Row],[time_taken]])+SECOND(tbl_raw_data[[#This Row],[time_taken]])/60</f>
        <v>10.383333333333333</v>
      </c>
      <c r="K2063" s="54">
        <f>DATE(YEAR(tbl_raw_data[[#This Row],[Date Actioned]]), MONTH(tbl_raw_data[[#This Row],[Date Actioned]]), DAY(tbl_raw_data[[#This Row],[Date Actioned]]))</f>
        <v>45145</v>
      </c>
      <c r="L2063" s="55" t="str">
        <f>UPPER(TEXT(tbl_raw_data[[#This Row],[Updated_date]],"MMMM"))</f>
        <v>AUGUST</v>
      </c>
      <c r="M2063" s="55" t="str">
        <f>UPPER("Week "&amp;IF(ROUNDUP(DAY(tbl_raw_data[[#This Row],[Updated_date]])/7,0)=5,4,ROUNDUP(DAY(tbl_raw_data[[#This Row],[Updated_date]])/7,0)))</f>
        <v>WEEK 1</v>
      </c>
      <c r="N2063" s="57" t="str">
        <f>UPPER(VLOOKUP(tbl_raw_data[[#This Row],[Analyst]],[1]setting!$A$1:$B$15,2,0))</f>
        <v>OUADIR</v>
      </c>
      <c r="O2063" s="57" t="str">
        <f>UPPER(tbl_raw_data[[#This Row],[Outcome]])</f>
        <v>APPROVE</v>
      </c>
      <c r="P2063" s="57" t="str">
        <f>UPPER(tbl_raw_data[[#This Row],[Queue Name]])</f>
        <v>CONSUMER EXISTING</v>
      </c>
      <c r="Q2063" s="57" t="str">
        <f>IF(tbl_raw_data[[#This Row],[time_taken_in_mins]]&lt;=20,"SLA_MET","SLA_NOT_MET")</f>
        <v>SLA_MET</v>
      </c>
    </row>
    <row r="2064" spans="1:17" ht="15" customHeight="1" x14ac:dyDescent="0.25">
      <c r="A2064" s="22" t="s">
        <v>2026</v>
      </c>
      <c r="B2064" s="6">
        <v>45145.579305555555</v>
      </c>
      <c r="C2064" s="7">
        <v>45145.584386574075</v>
      </c>
      <c r="D2064" s="8" t="s">
        <v>8</v>
      </c>
      <c r="E2064" s="8" t="s">
        <v>9</v>
      </c>
      <c r="F2064" s="8" t="s">
        <v>10</v>
      </c>
      <c r="G2064" s="110" t="s">
        <v>11</v>
      </c>
      <c r="H20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64" s="48">
        <f>tbl_raw_data[[#This Row],[Date Actioned]]-tbl_raw_data[[#This Row],[Date Tagged]]</f>
        <v>5.0810185202863067E-3</v>
      </c>
      <c r="J2064" s="50">
        <f>HOUR(tbl_raw_data[[#This Row],[time_taken]])*60+MINUTE(tbl_raw_data[[#This Row],[time_taken]])+SECOND(tbl_raw_data[[#This Row],[time_taken]])/60</f>
        <v>7.3166666666666664</v>
      </c>
      <c r="K2064" s="54">
        <f>DATE(YEAR(tbl_raw_data[[#This Row],[Date Actioned]]), MONTH(tbl_raw_data[[#This Row],[Date Actioned]]), DAY(tbl_raw_data[[#This Row],[Date Actioned]]))</f>
        <v>45145</v>
      </c>
      <c r="L2064" s="55" t="str">
        <f>UPPER(TEXT(tbl_raw_data[[#This Row],[Updated_date]],"MMMM"))</f>
        <v>AUGUST</v>
      </c>
      <c r="M2064" s="55" t="str">
        <f>UPPER("Week "&amp;IF(ROUNDUP(DAY(tbl_raw_data[[#This Row],[Updated_date]])/7,0)=5,4,ROUNDUP(DAY(tbl_raw_data[[#This Row],[Updated_date]])/7,0)))</f>
        <v>WEEK 1</v>
      </c>
      <c r="N2064" s="57" t="str">
        <f>UPPER(VLOOKUP(tbl_raw_data[[#This Row],[Analyst]],[1]setting!$A$1:$B$15,2,0))</f>
        <v>SAM</v>
      </c>
      <c r="O2064" s="57" t="str">
        <f>UPPER(tbl_raw_data[[#This Row],[Outcome]])</f>
        <v>WITHDRAW</v>
      </c>
      <c r="P2064" s="57" t="str">
        <f>UPPER(tbl_raw_data[[#This Row],[Queue Name]])</f>
        <v>CONSUMER PRE BUREAU</v>
      </c>
      <c r="Q2064" s="57" t="str">
        <f>IF(tbl_raw_data[[#This Row],[time_taken_in_mins]]&lt;=20,"SLA_MET","SLA_NOT_MET")</f>
        <v>SLA_MET</v>
      </c>
    </row>
    <row r="2065" spans="1:17" ht="15" customHeight="1" x14ac:dyDescent="0.25">
      <c r="A2065" s="5" t="s">
        <v>1604</v>
      </c>
      <c r="B2065" s="6">
        <v>45145.58258101852</v>
      </c>
      <c r="C2065" s="7">
        <v>45145.587164351855</v>
      </c>
      <c r="D2065" s="8" t="s">
        <v>46</v>
      </c>
      <c r="E2065" s="8" t="s">
        <v>41</v>
      </c>
      <c r="F2065" s="8" t="s">
        <v>18</v>
      </c>
      <c r="G2065" s="110" t="s">
        <v>1605</v>
      </c>
      <c r="H20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5" s="48">
        <f>tbl_raw_data[[#This Row],[Date Actioned]]-tbl_raw_data[[#This Row],[Date Tagged]]</f>
        <v>4.5833333351765759E-3</v>
      </c>
      <c r="J2065" s="50">
        <f>HOUR(tbl_raw_data[[#This Row],[time_taken]])*60+MINUTE(tbl_raw_data[[#This Row],[time_taken]])+SECOND(tbl_raw_data[[#This Row],[time_taken]])/60</f>
        <v>6.6</v>
      </c>
      <c r="K2065" s="54">
        <f>DATE(YEAR(tbl_raw_data[[#This Row],[Date Actioned]]), MONTH(tbl_raw_data[[#This Row],[Date Actioned]]), DAY(tbl_raw_data[[#This Row],[Date Actioned]]))</f>
        <v>45145</v>
      </c>
      <c r="L2065" s="55" t="str">
        <f>UPPER(TEXT(tbl_raw_data[[#This Row],[Updated_date]],"MMMM"))</f>
        <v>AUGUST</v>
      </c>
      <c r="M2065" s="55" t="str">
        <f>UPPER("Week "&amp;IF(ROUNDUP(DAY(tbl_raw_data[[#This Row],[Updated_date]])/7,0)=5,4,ROUNDUP(DAY(tbl_raw_data[[#This Row],[Updated_date]])/7,0)))</f>
        <v>WEEK 1</v>
      </c>
      <c r="N2065" s="57" t="str">
        <f>UPPER(VLOOKUP(tbl_raw_data[[#This Row],[Analyst]],[1]setting!$A$1:$B$15,2,0))</f>
        <v>RAJ</v>
      </c>
      <c r="O2065" s="57" t="str">
        <f>UPPER(tbl_raw_data[[#This Row],[Outcome]])</f>
        <v>DECLINE</v>
      </c>
      <c r="P2065" s="57" t="str">
        <f>UPPER(tbl_raw_data[[#This Row],[Queue Name]])</f>
        <v>CONSUMER POST BUREAU</v>
      </c>
      <c r="Q2065" s="57" t="str">
        <f>IF(tbl_raw_data[[#This Row],[time_taken_in_mins]]&lt;=20,"SLA_MET","SLA_NOT_MET")</f>
        <v>SLA_MET</v>
      </c>
    </row>
    <row r="2066" spans="1:17" ht="15" customHeight="1" x14ac:dyDescent="0.25">
      <c r="A2066" s="11" t="s">
        <v>5285</v>
      </c>
      <c r="B2066" s="12">
        <v>45145.583287037036</v>
      </c>
      <c r="C2066" s="13">
        <v>45145.593460648146</v>
      </c>
      <c r="D2066" s="14" t="s">
        <v>209</v>
      </c>
      <c r="E2066" s="16" t="s">
        <v>28</v>
      </c>
      <c r="F2066" s="14" t="s">
        <v>42</v>
      </c>
      <c r="G2066" s="106"/>
      <c r="H20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66" s="48">
        <f>tbl_raw_data[[#This Row],[Date Actioned]]-tbl_raw_data[[#This Row],[Date Tagged]]</f>
        <v>1.0173611110076308E-2</v>
      </c>
      <c r="J2066" s="50">
        <f>HOUR(tbl_raw_data[[#This Row],[time_taken]])*60+MINUTE(tbl_raw_data[[#This Row],[time_taken]])+SECOND(tbl_raw_data[[#This Row],[time_taken]])/60</f>
        <v>14.65</v>
      </c>
      <c r="K2066" s="54">
        <f>DATE(YEAR(tbl_raw_data[[#This Row],[Date Actioned]]), MONTH(tbl_raw_data[[#This Row],[Date Actioned]]), DAY(tbl_raw_data[[#This Row],[Date Actioned]]))</f>
        <v>45145</v>
      </c>
      <c r="L2066" s="55" t="str">
        <f>UPPER(TEXT(tbl_raw_data[[#This Row],[Updated_date]],"MMMM"))</f>
        <v>AUGUST</v>
      </c>
      <c r="M2066" s="55" t="str">
        <f>UPPER("Week "&amp;IF(ROUNDUP(DAY(tbl_raw_data[[#This Row],[Updated_date]])/7,0)=5,4,ROUNDUP(DAY(tbl_raw_data[[#This Row],[Updated_date]])/7,0)))</f>
        <v>WEEK 1</v>
      </c>
      <c r="N2066" s="57" t="str">
        <f>UPPER(VLOOKUP(tbl_raw_data[[#This Row],[Analyst]],[1]setting!$A$1:$B$15,2,0))</f>
        <v>NITESH</v>
      </c>
      <c r="O2066" s="57" t="str">
        <f>UPPER(tbl_raw_data[[#This Row],[Outcome]])</f>
        <v>DECLINE</v>
      </c>
      <c r="P2066" s="57" t="str">
        <f>UPPER(tbl_raw_data[[#This Row],[Queue Name]])</f>
        <v>CONSUMER EXISTING</v>
      </c>
      <c r="Q2066" s="57" t="str">
        <f>IF(tbl_raw_data[[#This Row],[time_taken_in_mins]]&lt;=20,"SLA_MET","SLA_NOT_MET")</f>
        <v>SLA_MET</v>
      </c>
    </row>
    <row r="2067" spans="1:17" ht="15" customHeight="1" x14ac:dyDescent="0.25">
      <c r="A2067" s="5" t="s">
        <v>658</v>
      </c>
      <c r="B2067" s="6">
        <v>45145.594363425924</v>
      </c>
      <c r="C2067" s="7">
        <v>45145.59747685185</v>
      </c>
      <c r="D2067" s="8" t="s">
        <v>13</v>
      </c>
      <c r="E2067" s="8" t="s">
        <v>9</v>
      </c>
      <c r="F2067" s="8" t="s">
        <v>86</v>
      </c>
      <c r="G2067" s="110" t="s">
        <v>67</v>
      </c>
      <c r="H20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67" s="48">
        <f>tbl_raw_data[[#This Row],[Date Actioned]]-tbl_raw_data[[#This Row],[Date Tagged]]</f>
        <v>3.1134259261307307E-3</v>
      </c>
      <c r="J2067" s="50">
        <f>HOUR(tbl_raw_data[[#This Row],[time_taken]])*60+MINUTE(tbl_raw_data[[#This Row],[time_taken]])+SECOND(tbl_raw_data[[#This Row],[time_taken]])/60</f>
        <v>4.4833333333333334</v>
      </c>
      <c r="K2067" s="54">
        <f>DATE(YEAR(tbl_raw_data[[#This Row],[Date Actioned]]), MONTH(tbl_raw_data[[#This Row],[Date Actioned]]), DAY(tbl_raw_data[[#This Row],[Date Actioned]]))</f>
        <v>45145</v>
      </c>
      <c r="L2067" s="55" t="str">
        <f>UPPER(TEXT(tbl_raw_data[[#This Row],[Updated_date]],"MMMM"))</f>
        <v>AUGUST</v>
      </c>
      <c r="M2067" s="55" t="str">
        <f>UPPER("Week "&amp;IF(ROUNDUP(DAY(tbl_raw_data[[#This Row],[Updated_date]])/7,0)=5,4,ROUNDUP(DAY(tbl_raw_data[[#This Row],[Updated_date]])/7,0)))</f>
        <v>WEEK 1</v>
      </c>
      <c r="N2067" s="57" t="str">
        <f>UPPER(VLOOKUP(tbl_raw_data[[#This Row],[Analyst]],[1]setting!$A$1:$B$15,2,0))</f>
        <v>ASIF</v>
      </c>
      <c r="O2067" s="57" t="str">
        <f>UPPER(tbl_raw_data[[#This Row],[Outcome]])</f>
        <v>APPROVE</v>
      </c>
      <c r="P2067" s="57" t="str">
        <f>UPPER(tbl_raw_data[[#This Row],[Queue Name]])</f>
        <v>CONSUMER PRE BUREAU</v>
      </c>
      <c r="Q2067" s="57" t="str">
        <f>IF(tbl_raw_data[[#This Row],[time_taken_in_mins]]&lt;=20,"SLA_MET","SLA_NOT_MET")</f>
        <v>SLA_MET</v>
      </c>
    </row>
    <row r="2068" spans="1:17" ht="15" customHeight="1" x14ac:dyDescent="0.25">
      <c r="A2068" s="5" t="s">
        <v>631</v>
      </c>
      <c r="B2068" s="12">
        <v>45145.601354166669</v>
      </c>
      <c r="C2068" s="13">
        <v>45145.604421296295</v>
      </c>
      <c r="D2068" s="14" t="s">
        <v>8</v>
      </c>
      <c r="E2068" s="14" t="s">
        <v>9</v>
      </c>
      <c r="F2068" s="14" t="s">
        <v>14</v>
      </c>
      <c r="G2068" s="111" t="s">
        <v>632</v>
      </c>
      <c r="H20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68" s="48">
        <f>tbl_raw_data[[#This Row],[Date Actioned]]-tbl_raw_data[[#This Row],[Date Tagged]]</f>
        <v>3.0671296262880787E-3</v>
      </c>
      <c r="J2068" s="50">
        <f>HOUR(tbl_raw_data[[#This Row],[time_taken]])*60+MINUTE(tbl_raw_data[[#This Row],[time_taken]])+SECOND(tbl_raw_data[[#This Row],[time_taken]])/60</f>
        <v>4.416666666666667</v>
      </c>
      <c r="K2068" s="54">
        <f>DATE(YEAR(tbl_raw_data[[#This Row],[Date Actioned]]), MONTH(tbl_raw_data[[#This Row],[Date Actioned]]), DAY(tbl_raw_data[[#This Row],[Date Actioned]]))</f>
        <v>45145</v>
      </c>
      <c r="L2068" s="55" t="str">
        <f>UPPER(TEXT(tbl_raw_data[[#This Row],[Updated_date]],"MMMM"))</f>
        <v>AUGUST</v>
      </c>
      <c r="M2068" s="55" t="str">
        <f>UPPER("Week "&amp;IF(ROUNDUP(DAY(tbl_raw_data[[#This Row],[Updated_date]])/7,0)=5,4,ROUNDUP(DAY(tbl_raw_data[[#This Row],[Updated_date]])/7,0)))</f>
        <v>WEEK 1</v>
      </c>
      <c r="N2068" s="57" t="str">
        <f>UPPER(VLOOKUP(tbl_raw_data[[#This Row],[Analyst]],[1]setting!$A$1:$B$15,2,0))</f>
        <v>HARDIK</v>
      </c>
      <c r="O2068" s="57" t="str">
        <f>UPPER(tbl_raw_data[[#This Row],[Outcome]])</f>
        <v>WITHDRAW</v>
      </c>
      <c r="P2068" s="57" t="str">
        <f>UPPER(tbl_raw_data[[#This Row],[Queue Name]])</f>
        <v>CONSUMER PRE BUREAU</v>
      </c>
      <c r="Q2068" s="57" t="str">
        <f>IF(tbl_raw_data[[#This Row],[time_taken_in_mins]]&lt;=20,"SLA_MET","SLA_NOT_MET")</f>
        <v>SLA_MET</v>
      </c>
    </row>
    <row r="2069" spans="1:17" ht="15" customHeight="1" x14ac:dyDescent="0.25">
      <c r="A2069" s="11" t="s">
        <v>145</v>
      </c>
      <c r="B2069" s="6">
        <v>45145.602997685186</v>
      </c>
      <c r="C2069" s="7">
        <v>45145.604664351849</v>
      </c>
      <c r="D2069" s="8" t="s">
        <v>8</v>
      </c>
      <c r="E2069" s="8" t="s">
        <v>9</v>
      </c>
      <c r="F2069" s="8" t="s">
        <v>10</v>
      </c>
      <c r="G2069" s="110" t="s">
        <v>11</v>
      </c>
      <c r="H20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69" s="48">
        <f>tbl_raw_data[[#This Row],[Date Actioned]]-tbl_raw_data[[#This Row],[Date Tagged]]</f>
        <v>1.6666666633682325E-3</v>
      </c>
      <c r="J2069" s="50">
        <f>HOUR(tbl_raw_data[[#This Row],[time_taken]])*60+MINUTE(tbl_raw_data[[#This Row],[time_taken]])+SECOND(tbl_raw_data[[#This Row],[time_taken]])/60</f>
        <v>2.4</v>
      </c>
      <c r="K2069" s="54">
        <f>DATE(YEAR(tbl_raw_data[[#This Row],[Date Actioned]]), MONTH(tbl_raw_data[[#This Row],[Date Actioned]]), DAY(tbl_raw_data[[#This Row],[Date Actioned]]))</f>
        <v>45145</v>
      </c>
      <c r="L2069" s="55" t="str">
        <f>UPPER(TEXT(tbl_raw_data[[#This Row],[Updated_date]],"MMMM"))</f>
        <v>AUGUST</v>
      </c>
      <c r="M2069" s="55" t="str">
        <f>UPPER("Week "&amp;IF(ROUNDUP(DAY(tbl_raw_data[[#This Row],[Updated_date]])/7,0)=5,4,ROUNDUP(DAY(tbl_raw_data[[#This Row],[Updated_date]])/7,0)))</f>
        <v>WEEK 1</v>
      </c>
      <c r="N2069" s="57" t="str">
        <f>UPPER(VLOOKUP(tbl_raw_data[[#This Row],[Analyst]],[1]setting!$A$1:$B$15,2,0))</f>
        <v>SAM</v>
      </c>
      <c r="O2069" s="57" t="str">
        <f>UPPER(tbl_raw_data[[#This Row],[Outcome]])</f>
        <v>WITHDRAW</v>
      </c>
      <c r="P2069" s="57" t="str">
        <f>UPPER(tbl_raw_data[[#This Row],[Queue Name]])</f>
        <v>CONSUMER PRE BUREAU</v>
      </c>
      <c r="Q2069" s="57" t="str">
        <f>IF(tbl_raw_data[[#This Row],[time_taken_in_mins]]&lt;=20,"SLA_MET","SLA_NOT_MET")</f>
        <v>SLA_MET</v>
      </c>
    </row>
    <row r="2070" spans="1:17" ht="15" customHeight="1" x14ac:dyDescent="0.25">
      <c r="A2070" s="11" t="s">
        <v>1689</v>
      </c>
      <c r="B2070" s="12">
        <v>45145.603541666664</v>
      </c>
      <c r="C2070" s="13">
        <v>45145.608194444445</v>
      </c>
      <c r="D2070" s="14" t="s">
        <v>13</v>
      </c>
      <c r="E2070" s="14" t="s">
        <v>9</v>
      </c>
      <c r="F2070" s="14" t="s">
        <v>18</v>
      </c>
      <c r="G2070" s="111" t="s">
        <v>1690</v>
      </c>
      <c r="H20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0" s="48">
        <f>tbl_raw_data[[#This Row],[Date Actioned]]-tbl_raw_data[[#This Row],[Date Tagged]]</f>
        <v>4.652777781302575E-3</v>
      </c>
      <c r="J2070" s="50">
        <f>HOUR(tbl_raw_data[[#This Row],[time_taken]])*60+MINUTE(tbl_raw_data[[#This Row],[time_taken]])+SECOND(tbl_raw_data[[#This Row],[time_taken]])/60</f>
        <v>6.7</v>
      </c>
      <c r="K2070" s="54">
        <f>DATE(YEAR(tbl_raw_data[[#This Row],[Date Actioned]]), MONTH(tbl_raw_data[[#This Row],[Date Actioned]]), DAY(tbl_raw_data[[#This Row],[Date Actioned]]))</f>
        <v>45145</v>
      </c>
      <c r="L2070" s="55" t="str">
        <f>UPPER(TEXT(tbl_raw_data[[#This Row],[Updated_date]],"MMMM"))</f>
        <v>AUGUST</v>
      </c>
      <c r="M2070" s="55" t="str">
        <f>UPPER("Week "&amp;IF(ROUNDUP(DAY(tbl_raw_data[[#This Row],[Updated_date]])/7,0)=5,4,ROUNDUP(DAY(tbl_raw_data[[#This Row],[Updated_date]])/7,0)))</f>
        <v>WEEK 1</v>
      </c>
      <c r="N2070" s="57" t="str">
        <f>UPPER(VLOOKUP(tbl_raw_data[[#This Row],[Analyst]],[1]setting!$A$1:$B$15,2,0))</f>
        <v>RAJ</v>
      </c>
      <c r="O2070" s="57" t="str">
        <f>UPPER(tbl_raw_data[[#This Row],[Outcome]])</f>
        <v>APPROVE</v>
      </c>
      <c r="P2070" s="57" t="str">
        <f>UPPER(tbl_raw_data[[#This Row],[Queue Name]])</f>
        <v>CONSUMER PRE BUREAU</v>
      </c>
      <c r="Q2070" s="57" t="str">
        <f>IF(tbl_raw_data[[#This Row],[time_taken_in_mins]]&lt;=20,"SLA_MET","SLA_NOT_MET")</f>
        <v>SLA_MET</v>
      </c>
    </row>
    <row r="2071" spans="1:17" ht="26.25" x14ac:dyDescent="0.25">
      <c r="A2071" s="22" t="s">
        <v>1860</v>
      </c>
      <c r="B2071" s="12">
        <v>45145.603831018518</v>
      </c>
      <c r="C2071" s="13">
        <v>45145.608715277776</v>
      </c>
      <c r="D2071" s="14" t="s">
        <v>8</v>
      </c>
      <c r="E2071" s="14" t="s">
        <v>28</v>
      </c>
      <c r="F2071" s="14" t="s">
        <v>14</v>
      </c>
      <c r="G2071" s="111" t="s">
        <v>510</v>
      </c>
      <c r="H20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1" s="48">
        <f>tbl_raw_data[[#This Row],[Date Actioned]]-tbl_raw_data[[#This Row],[Date Tagged]]</f>
        <v>4.8842592586879618E-3</v>
      </c>
      <c r="J2071" s="50">
        <f>HOUR(tbl_raw_data[[#This Row],[time_taken]])*60+MINUTE(tbl_raw_data[[#This Row],[time_taken]])+SECOND(tbl_raw_data[[#This Row],[time_taken]])/60</f>
        <v>7.0333333333333332</v>
      </c>
      <c r="K2071" s="54">
        <f>DATE(YEAR(tbl_raw_data[[#This Row],[Date Actioned]]), MONTH(tbl_raw_data[[#This Row],[Date Actioned]]), DAY(tbl_raw_data[[#This Row],[Date Actioned]]))</f>
        <v>45145</v>
      </c>
      <c r="L2071" s="55" t="str">
        <f>UPPER(TEXT(tbl_raw_data[[#This Row],[Updated_date]],"MMMM"))</f>
        <v>AUGUST</v>
      </c>
      <c r="M2071" s="55" t="str">
        <f>UPPER("Week "&amp;IF(ROUNDUP(DAY(tbl_raw_data[[#This Row],[Updated_date]])/7,0)=5,4,ROUNDUP(DAY(tbl_raw_data[[#This Row],[Updated_date]])/7,0)))</f>
        <v>WEEK 1</v>
      </c>
      <c r="N2071" s="57" t="str">
        <f>UPPER(VLOOKUP(tbl_raw_data[[#This Row],[Analyst]],[1]setting!$A$1:$B$15,2,0))</f>
        <v>HARDIK</v>
      </c>
      <c r="O2071" s="57" t="str">
        <f>UPPER(tbl_raw_data[[#This Row],[Outcome]])</f>
        <v>WITHDRAW</v>
      </c>
      <c r="P2071" s="57" t="str">
        <f>UPPER(tbl_raw_data[[#This Row],[Queue Name]])</f>
        <v>CONSUMER EXISTING</v>
      </c>
      <c r="Q2071" s="57" t="str">
        <f>IF(tbl_raw_data[[#This Row],[time_taken_in_mins]]&lt;=20,"SLA_MET","SLA_NOT_MET")</f>
        <v>SLA_MET</v>
      </c>
    </row>
    <row r="2072" spans="1:17" ht="15" customHeight="1" x14ac:dyDescent="0.25">
      <c r="A2072" s="22" t="s">
        <v>7111</v>
      </c>
      <c r="B2072" s="6">
        <v>45145.604942129627</v>
      </c>
      <c r="C2072" s="7">
        <v>45145.625439814816</v>
      </c>
      <c r="D2072" s="8" t="s">
        <v>13</v>
      </c>
      <c r="E2072" s="8" t="s">
        <v>41</v>
      </c>
      <c r="F2072" s="8" t="s">
        <v>10</v>
      </c>
      <c r="G2072" s="110" t="s">
        <v>67</v>
      </c>
      <c r="H20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2" s="48">
        <f>tbl_raw_data[[#This Row],[Date Actioned]]-tbl_raw_data[[#This Row],[Date Tagged]]</f>
        <v>2.0497685189184267E-2</v>
      </c>
      <c r="J2072" s="50">
        <f>HOUR(tbl_raw_data[[#This Row],[time_taken]])*60+MINUTE(tbl_raw_data[[#This Row],[time_taken]])+SECOND(tbl_raw_data[[#This Row],[time_taken]])/60</f>
        <v>29.516666666666666</v>
      </c>
      <c r="K2072" s="54">
        <f>DATE(YEAR(tbl_raw_data[[#This Row],[Date Actioned]]), MONTH(tbl_raw_data[[#This Row],[Date Actioned]]), DAY(tbl_raw_data[[#This Row],[Date Actioned]]))</f>
        <v>45145</v>
      </c>
      <c r="L2072" s="55" t="str">
        <f>UPPER(TEXT(tbl_raw_data[[#This Row],[Updated_date]],"MMMM"))</f>
        <v>AUGUST</v>
      </c>
      <c r="M2072" s="55" t="str">
        <f>UPPER("Week "&amp;IF(ROUNDUP(DAY(tbl_raw_data[[#This Row],[Updated_date]])/7,0)=5,4,ROUNDUP(DAY(tbl_raw_data[[#This Row],[Updated_date]])/7,0)))</f>
        <v>WEEK 1</v>
      </c>
      <c r="N2072" s="57" t="str">
        <f>UPPER(VLOOKUP(tbl_raw_data[[#This Row],[Analyst]],[1]setting!$A$1:$B$15,2,0))</f>
        <v>SAM</v>
      </c>
      <c r="O2072" s="57" t="str">
        <f>UPPER(tbl_raw_data[[#This Row],[Outcome]])</f>
        <v>APPROVE</v>
      </c>
      <c r="P2072" s="57" t="str">
        <f>UPPER(tbl_raw_data[[#This Row],[Queue Name]])</f>
        <v>CONSUMER POST BUREAU</v>
      </c>
      <c r="Q2072" s="57" t="str">
        <f>IF(tbl_raw_data[[#This Row],[time_taken_in_mins]]&lt;=20,"SLA_MET","SLA_NOT_MET")</f>
        <v>SLA_NOT_MET</v>
      </c>
    </row>
    <row r="2073" spans="1:17" ht="15" customHeight="1" x14ac:dyDescent="0.25">
      <c r="A2073" s="5" t="s">
        <v>4595</v>
      </c>
      <c r="B2073" s="12">
        <v>45145.609085648146</v>
      </c>
      <c r="C2073" s="13">
        <v>45145.617812500001</v>
      </c>
      <c r="D2073" s="14" t="s">
        <v>13</v>
      </c>
      <c r="E2073" s="14" t="s">
        <v>9</v>
      </c>
      <c r="F2073" s="14" t="s">
        <v>14</v>
      </c>
      <c r="G2073" s="111" t="s">
        <v>155</v>
      </c>
      <c r="H20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3" s="48">
        <f>tbl_raw_data[[#This Row],[Date Actioned]]-tbl_raw_data[[#This Row],[Date Tagged]]</f>
        <v>8.7268518545897678E-3</v>
      </c>
      <c r="J2073" s="50">
        <f>HOUR(tbl_raw_data[[#This Row],[time_taken]])*60+MINUTE(tbl_raw_data[[#This Row],[time_taken]])+SECOND(tbl_raw_data[[#This Row],[time_taken]])/60</f>
        <v>12.566666666666666</v>
      </c>
      <c r="K2073" s="54">
        <f>DATE(YEAR(tbl_raw_data[[#This Row],[Date Actioned]]), MONTH(tbl_raw_data[[#This Row],[Date Actioned]]), DAY(tbl_raw_data[[#This Row],[Date Actioned]]))</f>
        <v>45145</v>
      </c>
      <c r="L2073" s="55" t="str">
        <f>UPPER(TEXT(tbl_raw_data[[#This Row],[Updated_date]],"MMMM"))</f>
        <v>AUGUST</v>
      </c>
      <c r="M2073" s="55" t="str">
        <f>UPPER("Week "&amp;IF(ROUNDUP(DAY(tbl_raw_data[[#This Row],[Updated_date]])/7,0)=5,4,ROUNDUP(DAY(tbl_raw_data[[#This Row],[Updated_date]])/7,0)))</f>
        <v>WEEK 1</v>
      </c>
      <c r="N2073" s="57" t="str">
        <f>UPPER(VLOOKUP(tbl_raw_data[[#This Row],[Analyst]],[1]setting!$A$1:$B$15,2,0))</f>
        <v>HARDIK</v>
      </c>
      <c r="O2073" s="57" t="str">
        <f>UPPER(tbl_raw_data[[#This Row],[Outcome]])</f>
        <v>APPROVE</v>
      </c>
      <c r="P2073" s="57" t="str">
        <f>UPPER(tbl_raw_data[[#This Row],[Queue Name]])</f>
        <v>CONSUMER PRE BUREAU</v>
      </c>
      <c r="Q2073" s="57" t="str">
        <f>IF(tbl_raw_data[[#This Row],[time_taken_in_mins]]&lt;=20,"SLA_MET","SLA_NOT_MET")</f>
        <v>SLA_MET</v>
      </c>
    </row>
    <row r="2074" spans="1:17" ht="15" customHeight="1" x14ac:dyDescent="0.25">
      <c r="A2074" s="22" t="s">
        <v>6263</v>
      </c>
      <c r="B2074" s="6">
        <v>45145.611215277779</v>
      </c>
      <c r="C2074" s="7">
        <v>45145.623877314814</v>
      </c>
      <c r="D2074" s="8" t="s">
        <v>46</v>
      </c>
      <c r="E2074" s="8" t="s">
        <v>9</v>
      </c>
      <c r="F2074" s="8" t="s">
        <v>18</v>
      </c>
      <c r="G2074" s="110" t="s">
        <v>74</v>
      </c>
      <c r="H20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4" s="48">
        <f>tbl_raw_data[[#This Row],[Date Actioned]]-tbl_raw_data[[#This Row],[Date Tagged]]</f>
        <v>1.2662037035624962E-2</v>
      </c>
      <c r="J2074" s="50">
        <f>HOUR(tbl_raw_data[[#This Row],[time_taken]])*60+MINUTE(tbl_raw_data[[#This Row],[time_taken]])+SECOND(tbl_raw_data[[#This Row],[time_taken]])/60</f>
        <v>18.233333333333334</v>
      </c>
      <c r="K2074" s="54">
        <f>DATE(YEAR(tbl_raw_data[[#This Row],[Date Actioned]]), MONTH(tbl_raw_data[[#This Row],[Date Actioned]]), DAY(tbl_raw_data[[#This Row],[Date Actioned]]))</f>
        <v>45145</v>
      </c>
      <c r="L2074" s="55" t="str">
        <f>UPPER(TEXT(tbl_raw_data[[#This Row],[Updated_date]],"MMMM"))</f>
        <v>AUGUST</v>
      </c>
      <c r="M2074" s="55" t="str">
        <f>UPPER("Week "&amp;IF(ROUNDUP(DAY(tbl_raw_data[[#This Row],[Updated_date]])/7,0)=5,4,ROUNDUP(DAY(tbl_raw_data[[#This Row],[Updated_date]])/7,0)))</f>
        <v>WEEK 1</v>
      </c>
      <c r="N2074" s="57" t="str">
        <f>UPPER(VLOOKUP(tbl_raw_data[[#This Row],[Analyst]],[1]setting!$A$1:$B$15,2,0))</f>
        <v>RAJ</v>
      </c>
      <c r="O2074" s="57" t="str">
        <f>UPPER(tbl_raw_data[[#This Row],[Outcome]])</f>
        <v>DECLINE</v>
      </c>
      <c r="P2074" s="57" t="str">
        <f>UPPER(tbl_raw_data[[#This Row],[Queue Name]])</f>
        <v>CONSUMER PRE BUREAU</v>
      </c>
      <c r="Q2074" s="57" t="str">
        <f>IF(tbl_raw_data[[#This Row],[time_taken_in_mins]]&lt;=20,"SLA_MET","SLA_NOT_MET")</f>
        <v>SLA_MET</v>
      </c>
    </row>
    <row r="2075" spans="1:17" ht="15" customHeight="1" x14ac:dyDescent="0.25">
      <c r="A2075" s="5" t="s">
        <v>5239</v>
      </c>
      <c r="B2075" s="6">
        <v>45145.615474537037</v>
      </c>
      <c r="C2075" s="7">
        <v>45145.625567129631</v>
      </c>
      <c r="D2075" s="8" t="s">
        <v>8</v>
      </c>
      <c r="E2075" s="8" t="s">
        <v>9</v>
      </c>
      <c r="F2075" s="8" t="s">
        <v>86</v>
      </c>
      <c r="G2075" s="110" t="s">
        <v>5240</v>
      </c>
      <c r="H20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5" s="48">
        <f>tbl_raw_data[[#This Row],[Date Actioned]]-tbl_raw_data[[#This Row],[Date Tagged]]</f>
        <v>1.0092592594446614E-2</v>
      </c>
      <c r="J2075" s="50">
        <f>HOUR(tbl_raw_data[[#This Row],[time_taken]])*60+MINUTE(tbl_raw_data[[#This Row],[time_taken]])+SECOND(tbl_raw_data[[#This Row],[time_taken]])/60</f>
        <v>14.533333333333333</v>
      </c>
      <c r="K2075" s="54">
        <f>DATE(YEAR(tbl_raw_data[[#This Row],[Date Actioned]]), MONTH(tbl_raw_data[[#This Row],[Date Actioned]]), DAY(tbl_raw_data[[#This Row],[Date Actioned]]))</f>
        <v>45145</v>
      </c>
      <c r="L2075" s="55" t="str">
        <f>UPPER(TEXT(tbl_raw_data[[#This Row],[Updated_date]],"MMMM"))</f>
        <v>AUGUST</v>
      </c>
      <c r="M2075" s="55" t="str">
        <f>UPPER("Week "&amp;IF(ROUNDUP(DAY(tbl_raw_data[[#This Row],[Updated_date]])/7,0)=5,4,ROUNDUP(DAY(tbl_raw_data[[#This Row],[Updated_date]])/7,0)))</f>
        <v>WEEK 1</v>
      </c>
      <c r="N2075" s="57" t="str">
        <f>UPPER(VLOOKUP(tbl_raw_data[[#This Row],[Analyst]],[1]setting!$A$1:$B$15,2,0))</f>
        <v>ASIF</v>
      </c>
      <c r="O2075" s="57" t="str">
        <f>UPPER(tbl_raw_data[[#This Row],[Outcome]])</f>
        <v>WITHDRAW</v>
      </c>
      <c r="P2075" s="57" t="str">
        <f>UPPER(tbl_raw_data[[#This Row],[Queue Name]])</f>
        <v>CONSUMER PRE BUREAU</v>
      </c>
      <c r="Q2075" s="57" t="str">
        <f>IF(tbl_raw_data[[#This Row],[time_taken_in_mins]]&lt;=20,"SLA_MET","SLA_NOT_MET")</f>
        <v>SLA_MET</v>
      </c>
    </row>
    <row r="2076" spans="1:17" ht="15" customHeight="1" x14ac:dyDescent="0.25">
      <c r="A2076" s="11" t="s">
        <v>4135</v>
      </c>
      <c r="B2076" s="12">
        <v>45145.619131944448</v>
      </c>
      <c r="C2076" s="13">
        <v>45145.627071759256</v>
      </c>
      <c r="D2076" s="14" t="s">
        <v>40</v>
      </c>
      <c r="E2076" s="16" t="s">
        <v>41</v>
      </c>
      <c r="F2076" s="14" t="s">
        <v>42</v>
      </c>
      <c r="G2076" s="106"/>
      <c r="H20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76" s="48">
        <f>tbl_raw_data[[#This Row],[Date Actioned]]-tbl_raw_data[[#This Row],[Date Tagged]]</f>
        <v>7.9398148081963882E-3</v>
      </c>
      <c r="J2076" s="50">
        <f>HOUR(tbl_raw_data[[#This Row],[time_taken]])*60+MINUTE(tbl_raw_data[[#This Row],[time_taken]])+SECOND(tbl_raw_data[[#This Row],[time_taken]])/60</f>
        <v>11.433333333333334</v>
      </c>
      <c r="K2076" s="54">
        <f>DATE(YEAR(tbl_raw_data[[#This Row],[Date Actioned]]), MONTH(tbl_raw_data[[#This Row],[Date Actioned]]), DAY(tbl_raw_data[[#This Row],[Date Actioned]]))</f>
        <v>45145</v>
      </c>
      <c r="L2076" s="55" t="str">
        <f>UPPER(TEXT(tbl_raw_data[[#This Row],[Updated_date]],"MMMM"))</f>
        <v>AUGUST</v>
      </c>
      <c r="M2076" s="55" t="str">
        <f>UPPER("Week "&amp;IF(ROUNDUP(DAY(tbl_raw_data[[#This Row],[Updated_date]])/7,0)=5,4,ROUNDUP(DAY(tbl_raw_data[[#This Row],[Updated_date]])/7,0)))</f>
        <v>WEEK 1</v>
      </c>
      <c r="N2076" s="57" t="str">
        <f>UPPER(VLOOKUP(tbl_raw_data[[#This Row],[Analyst]],[1]setting!$A$1:$B$15,2,0))</f>
        <v>NITESH</v>
      </c>
      <c r="O2076" s="57" t="str">
        <f>UPPER(tbl_raw_data[[#This Row],[Outcome]])</f>
        <v>WITHDRAW</v>
      </c>
      <c r="P2076" s="57" t="str">
        <f>UPPER(tbl_raw_data[[#This Row],[Queue Name]])</f>
        <v>CONSUMER POST BUREAU</v>
      </c>
      <c r="Q2076" s="57" t="str">
        <f>IF(tbl_raw_data[[#This Row],[time_taken_in_mins]]&lt;=20,"SLA_MET","SLA_NOT_MET")</f>
        <v>SLA_MET</v>
      </c>
    </row>
    <row r="2077" spans="1:17" ht="15" customHeight="1" x14ac:dyDescent="0.25">
      <c r="A2077" s="11" t="s">
        <v>3959</v>
      </c>
      <c r="B2077" s="6">
        <v>45145.619201388887</v>
      </c>
      <c r="C2077" s="7">
        <v>45145.626863425925</v>
      </c>
      <c r="D2077" s="8" t="s">
        <v>13</v>
      </c>
      <c r="E2077" s="8" t="s">
        <v>9</v>
      </c>
      <c r="F2077" s="8" t="s">
        <v>14</v>
      </c>
      <c r="G2077" s="110" t="s">
        <v>21</v>
      </c>
      <c r="H20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77" s="48">
        <f>tbl_raw_data[[#This Row],[Date Actioned]]-tbl_raw_data[[#This Row],[Date Tagged]]</f>
        <v>7.662037038244307E-3</v>
      </c>
      <c r="J2077" s="50">
        <f>HOUR(tbl_raw_data[[#This Row],[time_taken]])*60+MINUTE(tbl_raw_data[[#This Row],[time_taken]])+SECOND(tbl_raw_data[[#This Row],[time_taken]])/60</f>
        <v>11.033333333333333</v>
      </c>
      <c r="K2077" s="54">
        <f>DATE(YEAR(tbl_raw_data[[#This Row],[Date Actioned]]), MONTH(tbl_raw_data[[#This Row],[Date Actioned]]), DAY(tbl_raw_data[[#This Row],[Date Actioned]]))</f>
        <v>45145</v>
      </c>
      <c r="L2077" s="55" t="str">
        <f>UPPER(TEXT(tbl_raw_data[[#This Row],[Updated_date]],"MMMM"))</f>
        <v>AUGUST</v>
      </c>
      <c r="M2077" s="55" t="str">
        <f>UPPER("Week "&amp;IF(ROUNDUP(DAY(tbl_raw_data[[#This Row],[Updated_date]])/7,0)=5,4,ROUNDUP(DAY(tbl_raw_data[[#This Row],[Updated_date]])/7,0)))</f>
        <v>WEEK 1</v>
      </c>
      <c r="N2077" s="57" t="str">
        <f>UPPER(VLOOKUP(tbl_raw_data[[#This Row],[Analyst]],[1]setting!$A$1:$B$15,2,0))</f>
        <v>HARDIK</v>
      </c>
      <c r="O2077" s="57" t="str">
        <f>UPPER(tbl_raw_data[[#This Row],[Outcome]])</f>
        <v>APPROVE</v>
      </c>
      <c r="P2077" s="57" t="str">
        <f>UPPER(tbl_raw_data[[#This Row],[Queue Name]])</f>
        <v>CONSUMER PRE BUREAU</v>
      </c>
      <c r="Q2077" s="57" t="str">
        <f>IF(tbl_raw_data[[#This Row],[time_taken_in_mins]]&lt;=20,"SLA_MET","SLA_NOT_MET")</f>
        <v>SLA_MET</v>
      </c>
    </row>
    <row r="2078" spans="1:17" ht="15" customHeight="1" x14ac:dyDescent="0.25">
      <c r="A2078" s="22" t="s">
        <v>4717</v>
      </c>
      <c r="B2078" s="12">
        <v>45145.621064814812</v>
      </c>
      <c r="C2078" s="13">
        <v>45145.629976851851</v>
      </c>
      <c r="D2078" s="14" t="s">
        <v>29</v>
      </c>
      <c r="E2078" s="16" t="s">
        <v>28</v>
      </c>
      <c r="F2078" s="14" t="s">
        <v>228</v>
      </c>
      <c r="G2078" s="106"/>
      <c r="H20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78" s="48">
        <f>tbl_raw_data[[#This Row],[Date Actioned]]-tbl_raw_data[[#This Row],[Date Tagged]]</f>
        <v>8.9120370394084603E-3</v>
      </c>
      <c r="J2078" s="50">
        <f>HOUR(tbl_raw_data[[#This Row],[time_taken]])*60+MINUTE(tbl_raw_data[[#This Row],[time_taken]])+SECOND(tbl_raw_data[[#This Row],[time_taken]])/60</f>
        <v>12.833333333333334</v>
      </c>
      <c r="K2078" s="54">
        <f>DATE(YEAR(tbl_raw_data[[#This Row],[Date Actioned]]), MONTH(tbl_raw_data[[#This Row],[Date Actioned]]), DAY(tbl_raw_data[[#This Row],[Date Actioned]]))</f>
        <v>45145</v>
      </c>
      <c r="L2078" s="55" t="str">
        <f>UPPER(TEXT(tbl_raw_data[[#This Row],[Updated_date]],"MMMM"))</f>
        <v>AUGUST</v>
      </c>
      <c r="M2078" s="55" t="str">
        <f>UPPER("Week "&amp;IF(ROUNDUP(DAY(tbl_raw_data[[#This Row],[Updated_date]])/7,0)=5,4,ROUNDUP(DAY(tbl_raw_data[[#This Row],[Updated_date]])/7,0)))</f>
        <v>WEEK 1</v>
      </c>
      <c r="N2078" s="57" t="str">
        <f>UPPER(VLOOKUP(tbl_raw_data[[#This Row],[Analyst]],[1]setting!$A$1:$B$15,2,0))</f>
        <v>OUADIR</v>
      </c>
      <c r="O2078" s="57" t="str">
        <f>UPPER(tbl_raw_data[[#This Row],[Outcome]])</f>
        <v>APPROVE</v>
      </c>
      <c r="P2078" s="57" t="str">
        <f>UPPER(tbl_raw_data[[#This Row],[Queue Name]])</f>
        <v>CONSUMER EXISTING</v>
      </c>
      <c r="Q2078" s="57" t="str">
        <f>IF(tbl_raw_data[[#This Row],[time_taken_in_mins]]&lt;=20,"SLA_MET","SLA_NOT_MET")</f>
        <v>SLA_MET</v>
      </c>
    </row>
    <row r="2079" spans="1:17" ht="15" customHeight="1" x14ac:dyDescent="0.25">
      <c r="A2079" s="22" t="s">
        <v>1841</v>
      </c>
      <c r="B2079" s="6">
        <v>45145.62263888889</v>
      </c>
      <c r="C2079" s="7">
        <v>45145.627488425926</v>
      </c>
      <c r="D2079" s="8" t="s">
        <v>8</v>
      </c>
      <c r="E2079" s="8" t="s">
        <v>9</v>
      </c>
      <c r="F2079" s="8" t="s">
        <v>455</v>
      </c>
      <c r="G2079" s="110" t="s">
        <v>1842</v>
      </c>
      <c r="H20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79" s="48">
        <f>tbl_raw_data[[#This Row],[Date Actioned]]-tbl_raw_data[[#This Row],[Date Tagged]]</f>
        <v>4.8495370356249623E-3</v>
      </c>
      <c r="J2079" s="50">
        <f>HOUR(tbl_raw_data[[#This Row],[time_taken]])*60+MINUTE(tbl_raw_data[[#This Row],[time_taken]])+SECOND(tbl_raw_data[[#This Row],[time_taken]])/60</f>
        <v>6.9833333333333334</v>
      </c>
      <c r="K2079" s="54">
        <f>DATE(YEAR(tbl_raw_data[[#This Row],[Date Actioned]]), MONTH(tbl_raw_data[[#This Row],[Date Actioned]]), DAY(tbl_raw_data[[#This Row],[Date Actioned]]))</f>
        <v>45145</v>
      </c>
      <c r="L2079" s="55" t="str">
        <f>UPPER(TEXT(tbl_raw_data[[#This Row],[Updated_date]],"MMMM"))</f>
        <v>AUGUST</v>
      </c>
      <c r="M2079" s="55" t="str">
        <f>UPPER("Week "&amp;IF(ROUNDUP(DAY(tbl_raw_data[[#This Row],[Updated_date]])/7,0)=5,4,ROUNDUP(DAY(tbl_raw_data[[#This Row],[Updated_date]])/7,0)))</f>
        <v>WEEK 1</v>
      </c>
      <c r="N2079" s="57" t="str">
        <f>UPPER(VLOOKUP(tbl_raw_data[[#This Row],[Analyst]],[1]setting!$A$1:$B$15,2,0))</f>
        <v>ROHAN</v>
      </c>
      <c r="O2079" s="57" t="str">
        <f>UPPER(tbl_raw_data[[#This Row],[Outcome]])</f>
        <v>WITHDRAW</v>
      </c>
      <c r="P2079" s="57" t="str">
        <f>UPPER(tbl_raw_data[[#This Row],[Queue Name]])</f>
        <v>CONSUMER PRE BUREAU</v>
      </c>
      <c r="Q2079" s="57" t="str">
        <f>IF(tbl_raw_data[[#This Row],[time_taken_in_mins]]&lt;=20,"SLA_MET","SLA_NOT_MET")</f>
        <v>SLA_MET</v>
      </c>
    </row>
    <row r="2080" spans="1:17" ht="15" customHeight="1" x14ac:dyDescent="0.25">
      <c r="A2080" s="5" t="s">
        <v>4782</v>
      </c>
      <c r="B2080" s="12">
        <v>45145.62295138889</v>
      </c>
      <c r="C2080" s="13">
        <v>45145.631967592592</v>
      </c>
      <c r="D2080" s="14" t="s">
        <v>209</v>
      </c>
      <c r="E2080" s="16" t="s">
        <v>28</v>
      </c>
      <c r="F2080" s="14" t="s">
        <v>10</v>
      </c>
      <c r="G2080" s="106"/>
      <c r="H20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80" s="48">
        <f>tbl_raw_data[[#This Row],[Date Actioned]]-tbl_raw_data[[#This Row],[Date Tagged]]</f>
        <v>9.0162037013215013E-3</v>
      </c>
      <c r="J2080" s="50">
        <f>HOUR(tbl_raw_data[[#This Row],[time_taken]])*60+MINUTE(tbl_raw_data[[#This Row],[time_taken]])+SECOND(tbl_raw_data[[#This Row],[time_taken]])/60</f>
        <v>12.983333333333333</v>
      </c>
      <c r="K2080" s="54">
        <f>DATE(YEAR(tbl_raw_data[[#This Row],[Date Actioned]]), MONTH(tbl_raw_data[[#This Row],[Date Actioned]]), DAY(tbl_raw_data[[#This Row],[Date Actioned]]))</f>
        <v>45145</v>
      </c>
      <c r="L2080" s="55" t="str">
        <f>UPPER(TEXT(tbl_raw_data[[#This Row],[Updated_date]],"MMMM"))</f>
        <v>AUGUST</v>
      </c>
      <c r="M2080" s="55" t="str">
        <f>UPPER("Week "&amp;IF(ROUNDUP(DAY(tbl_raw_data[[#This Row],[Updated_date]])/7,0)=5,4,ROUNDUP(DAY(tbl_raw_data[[#This Row],[Updated_date]])/7,0)))</f>
        <v>WEEK 1</v>
      </c>
      <c r="N2080" s="57" t="str">
        <f>UPPER(VLOOKUP(tbl_raw_data[[#This Row],[Analyst]],[1]setting!$A$1:$B$15,2,0))</f>
        <v>SAM</v>
      </c>
      <c r="O2080" s="57" t="str">
        <f>UPPER(tbl_raw_data[[#This Row],[Outcome]])</f>
        <v>DECLINE</v>
      </c>
      <c r="P2080" s="57" t="str">
        <f>UPPER(tbl_raw_data[[#This Row],[Queue Name]])</f>
        <v>CONSUMER EXISTING</v>
      </c>
      <c r="Q2080" s="57" t="str">
        <f>IF(tbl_raw_data[[#This Row],[time_taken_in_mins]]&lt;=20,"SLA_MET","SLA_NOT_MET")</f>
        <v>SLA_MET</v>
      </c>
    </row>
    <row r="2081" spans="1:17" ht="15" customHeight="1" x14ac:dyDescent="0.25">
      <c r="A2081" s="5" t="s">
        <v>6135</v>
      </c>
      <c r="B2081" s="6">
        <v>45145.623379629629</v>
      </c>
      <c r="C2081" s="7">
        <v>45145.635613425926</v>
      </c>
      <c r="D2081" s="8" t="s">
        <v>29</v>
      </c>
      <c r="E2081" s="10" t="s">
        <v>41</v>
      </c>
      <c r="F2081" s="8" t="s">
        <v>42</v>
      </c>
      <c r="G2081" s="109"/>
      <c r="H20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81" s="48">
        <f>tbl_raw_data[[#This Row],[Date Actioned]]-tbl_raw_data[[#This Row],[Date Tagged]]</f>
        <v>1.2233796296641231E-2</v>
      </c>
      <c r="J2081" s="50">
        <f>HOUR(tbl_raw_data[[#This Row],[time_taken]])*60+MINUTE(tbl_raw_data[[#This Row],[time_taken]])+SECOND(tbl_raw_data[[#This Row],[time_taken]])/60</f>
        <v>17.616666666666667</v>
      </c>
      <c r="K2081" s="54">
        <f>DATE(YEAR(tbl_raw_data[[#This Row],[Date Actioned]]), MONTH(tbl_raw_data[[#This Row],[Date Actioned]]), DAY(tbl_raw_data[[#This Row],[Date Actioned]]))</f>
        <v>45145</v>
      </c>
      <c r="L2081" s="55" t="str">
        <f>UPPER(TEXT(tbl_raw_data[[#This Row],[Updated_date]],"MMMM"))</f>
        <v>AUGUST</v>
      </c>
      <c r="M2081" s="55" t="str">
        <f>UPPER("Week "&amp;IF(ROUNDUP(DAY(tbl_raw_data[[#This Row],[Updated_date]])/7,0)=5,4,ROUNDUP(DAY(tbl_raw_data[[#This Row],[Updated_date]])/7,0)))</f>
        <v>WEEK 1</v>
      </c>
      <c r="N2081" s="57" t="str">
        <f>UPPER(VLOOKUP(tbl_raw_data[[#This Row],[Analyst]],[1]setting!$A$1:$B$15,2,0))</f>
        <v>NITESH</v>
      </c>
      <c r="O2081" s="57" t="str">
        <f>UPPER(tbl_raw_data[[#This Row],[Outcome]])</f>
        <v>APPROVE</v>
      </c>
      <c r="P2081" s="57" t="str">
        <f>UPPER(tbl_raw_data[[#This Row],[Queue Name]])</f>
        <v>CONSUMER POST BUREAU</v>
      </c>
      <c r="Q2081" s="57" t="str">
        <f>IF(tbl_raw_data[[#This Row],[time_taken_in_mins]]&lt;=20,"SLA_MET","SLA_NOT_MET")</f>
        <v>SLA_MET</v>
      </c>
    </row>
    <row r="2082" spans="1:17" ht="15" customHeight="1" x14ac:dyDescent="0.25">
      <c r="A2082" s="11" t="s">
        <v>153</v>
      </c>
      <c r="B2082" s="12">
        <v>45145.624224537038</v>
      </c>
      <c r="C2082" s="13">
        <v>45145.625937500001</v>
      </c>
      <c r="D2082" s="14" t="s">
        <v>13</v>
      </c>
      <c r="E2082" s="14" t="s">
        <v>9</v>
      </c>
      <c r="F2082" s="14" t="s">
        <v>18</v>
      </c>
      <c r="G2082" s="111" t="s">
        <v>147</v>
      </c>
      <c r="H20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2" s="48">
        <f>tbl_raw_data[[#This Row],[Date Actioned]]-tbl_raw_data[[#This Row],[Date Tagged]]</f>
        <v>1.7129629632108845E-3</v>
      </c>
      <c r="J2082" s="50">
        <f>HOUR(tbl_raw_data[[#This Row],[time_taken]])*60+MINUTE(tbl_raw_data[[#This Row],[time_taken]])+SECOND(tbl_raw_data[[#This Row],[time_taken]])/60</f>
        <v>2.4666666666666668</v>
      </c>
      <c r="K2082" s="54">
        <f>DATE(YEAR(tbl_raw_data[[#This Row],[Date Actioned]]), MONTH(tbl_raw_data[[#This Row],[Date Actioned]]), DAY(tbl_raw_data[[#This Row],[Date Actioned]]))</f>
        <v>45145</v>
      </c>
      <c r="L2082" s="55" t="str">
        <f>UPPER(TEXT(tbl_raw_data[[#This Row],[Updated_date]],"MMMM"))</f>
        <v>AUGUST</v>
      </c>
      <c r="M2082" s="55" t="str">
        <f>UPPER("Week "&amp;IF(ROUNDUP(DAY(tbl_raw_data[[#This Row],[Updated_date]])/7,0)=5,4,ROUNDUP(DAY(tbl_raw_data[[#This Row],[Updated_date]])/7,0)))</f>
        <v>WEEK 1</v>
      </c>
      <c r="N2082" s="57" t="str">
        <f>UPPER(VLOOKUP(tbl_raw_data[[#This Row],[Analyst]],[1]setting!$A$1:$B$15,2,0))</f>
        <v>RAJ</v>
      </c>
      <c r="O2082" s="57" t="str">
        <f>UPPER(tbl_raw_data[[#This Row],[Outcome]])</f>
        <v>APPROVE</v>
      </c>
      <c r="P2082" s="57" t="str">
        <f>UPPER(tbl_raw_data[[#This Row],[Queue Name]])</f>
        <v>CONSUMER PRE BUREAU</v>
      </c>
      <c r="Q2082" s="57" t="str">
        <f>IF(tbl_raw_data[[#This Row],[time_taken_in_mins]]&lt;=20,"SLA_MET","SLA_NOT_MET")</f>
        <v>SLA_MET</v>
      </c>
    </row>
    <row r="2083" spans="1:17" ht="15" customHeight="1" x14ac:dyDescent="0.25">
      <c r="A2083" s="22" t="s">
        <v>825</v>
      </c>
      <c r="B2083" s="6">
        <v>45145.626319444447</v>
      </c>
      <c r="C2083" s="7">
        <v>45145.629710648151</v>
      </c>
      <c r="D2083" s="8" t="s">
        <v>13</v>
      </c>
      <c r="E2083" s="8" t="s">
        <v>28</v>
      </c>
      <c r="F2083" s="8" t="s">
        <v>18</v>
      </c>
      <c r="G2083" s="110" t="s">
        <v>29</v>
      </c>
      <c r="H20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3" s="48">
        <f>tbl_raw_data[[#This Row],[Date Actioned]]-tbl_raw_data[[#This Row],[Date Tagged]]</f>
        <v>3.3912037033587694E-3</v>
      </c>
      <c r="J2083" s="50">
        <f>HOUR(tbl_raw_data[[#This Row],[time_taken]])*60+MINUTE(tbl_raw_data[[#This Row],[time_taken]])+SECOND(tbl_raw_data[[#This Row],[time_taken]])/60</f>
        <v>4.8833333333333329</v>
      </c>
      <c r="K2083" s="54">
        <f>DATE(YEAR(tbl_raw_data[[#This Row],[Date Actioned]]), MONTH(tbl_raw_data[[#This Row],[Date Actioned]]), DAY(tbl_raw_data[[#This Row],[Date Actioned]]))</f>
        <v>45145</v>
      </c>
      <c r="L2083" s="55" t="str">
        <f>UPPER(TEXT(tbl_raw_data[[#This Row],[Updated_date]],"MMMM"))</f>
        <v>AUGUST</v>
      </c>
      <c r="M2083" s="55" t="str">
        <f>UPPER("Week "&amp;IF(ROUNDUP(DAY(tbl_raw_data[[#This Row],[Updated_date]])/7,0)=5,4,ROUNDUP(DAY(tbl_raw_data[[#This Row],[Updated_date]])/7,0)))</f>
        <v>WEEK 1</v>
      </c>
      <c r="N2083" s="57" t="str">
        <f>UPPER(VLOOKUP(tbl_raw_data[[#This Row],[Analyst]],[1]setting!$A$1:$B$15,2,0))</f>
        <v>RAJ</v>
      </c>
      <c r="O2083" s="57" t="str">
        <f>UPPER(tbl_raw_data[[#This Row],[Outcome]])</f>
        <v>APPROVE</v>
      </c>
      <c r="P2083" s="57" t="str">
        <f>UPPER(tbl_raw_data[[#This Row],[Queue Name]])</f>
        <v>CONSUMER EXISTING</v>
      </c>
      <c r="Q2083" s="57" t="str">
        <f>IF(tbl_raw_data[[#This Row],[time_taken_in_mins]]&lt;=20,"SLA_MET","SLA_NOT_MET")</f>
        <v>SLA_MET</v>
      </c>
    </row>
    <row r="2084" spans="1:17" ht="15" customHeight="1" x14ac:dyDescent="0.25">
      <c r="A2084" s="5" t="s">
        <v>3106</v>
      </c>
      <c r="B2084" s="12">
        <v>45145.627106481479</v>
      </c>
      <c r="C2084" s="13">
        <v>45145.633645833332</v>
      </c>
      <c r="D2084" s="14" t="s">
        <v>13</v>
      </c>
      <c r="E2084" s="14" t="s">
        <v>9</v>
      </c>
      <c r="F2084" s="14" t="s">
        <v>14</v>
      </c>
      <c r="G2084" s="111" t="s">
        <v>21</v>
      </c>
      <c r="H20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4" s="48">
        <f>tbl_raw_data[[#This Row],[Date Actioned]]-tbl_raw_data[[#This Row],[Date Tagged]]</f>
        <v>6.5393518525524996E-3</v>
      </c>
      <c r="J2084" s="50">
        <f>HOUR(tbl_raw_data[[#This Row],[time_taken]])*60+MINUTE(tbl_raw_data[[#This Row],[time_taken]])+SECOND(tbl_raw_data[[#This Row],[time_taken]])/60</f>
        <v>9.4166666666666661</v>
      </c>
      <c r="K2084" s="54">
        <f>DATE(YEAR(tbl_raw_data[[#This Row],[Date Actioned]]), MONTH(tbl_raw_data[[#This Row],[Date Actioned]]), DAY(tbl_raw_data[[#This Row],[Date Actioned]]))</f>
        <v>45145</v>
      </c>
      <c r="L2084" s="55" t="str">
        <f>UPPER(TEXT(tbl_raw_data[[#This Row],[Updated_date]],"MMMM"))</f>
        <v>AUGUST</v>
      </c>
      <c r="M2084" s="55" t="str">
        <f>UPPER("Week "&amp;IF(ROUNDUP(DAY(tbl_raw_data[[#This Row],[Updated_date]])/7,0)=5,4,ROUNDUP(DAY(tbl_raw_data[[#This Row],[Updated_date]])/7,0)))</f>
        <v>WEEK 1</v>
      </c>
      <c r="N2084" s="57" t="str">
        <f>UPPER(VLOOKUP(tbl_raw_data[[#This Row],[Analyst]],[1]setting!$A$1:$B$15,2,0))</f>
        <v>HARDIK</v>
      </c>
      <c r="O2084" s="57" t="str">
        <f>UPPER(tbl_raw_data[[#This Row],[Outcome]])</f>
        <v>APPROVE</v>
      </c>
      <c r="P2084" s="57" t="str">
        <f>UPPER(tbl_raw_data[[#This Row],[Queue Name]])</f>
        <v>CONSUMER PRE BUREAU</v>
      </c>
      <c r="Q2084" s="57" t="str">
        <f>IF(tbl_raw_data[[#This Row],[time_taken_in_mins]]&lt;=20,"SLA_MET","SLA_NOT_MET")</f>
        <v>SLA_MET</v>
      </c>
    </row>
    <row r="2085" spans="1:17" ht="15" customHeight="1" x14ac:dyDescent="0.25">
      <c r="A2085" s="11" t="s">
        <v>325</v>
      </c>
      <c r="B2085" s="6">
        <v>45145.631192129629</v>
      </c>
      <c r="C2085" s="7">
        <v>45145.633506944447</v>
      </c>
      <c r="D2085" s="8" t="s">
        <v>13</v>
      </c>
      <c r="E2085" s="8" t="s">
        <v>9</v>
      </c>
      <c r="F2085" s="8" t="s">
        <v>86</v>
      </c>
      <c r="G2085" s="110" t="s">
        <v>29</v>
      </c>
      <c r="H20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5" s="48">
        <f>tbl_raw_data[[#This Row],[Date Actioned]]-tbl_raw_data[[#This Row],[Date Tagged]]</f>
        <v>2.3148148175096139E-3</v>
      </c>
      <c r="J2085" s="50">
        <f>HOUR(tbl_raw_data[[#This Row],[time_taken]])*60+MINUTE(tbl_raw_data[[#This Row],[time_taken]])+SECOND(tbl_raw_data[[#This Row],[time_taken]])/60</f>
        <v>3.3333333333333335</v>
      </c>
      <c r="K2085" s="54">
        <f>DATE(YEAR(tbl_raw_data[[#This Row],[Date Actioned]]), MONTH(tbl_raw_data[[#This Row],[Date Actioned]]), DAY(tbl_raw_data[[#This Row],[Date Actioned]]))</f>
        <v>45145</v>
      </c>
      <c r="L2085" s="55" t="str">
        <f>UPPER(TEXT(tbl_raw_data[[#This Row],[Updated_date]],"MMMM"))</f>
        <v>AUGUST</v>
      </c>
      <c r="M2085" s="55" t="str">
        <f>UPPER("Week "&amp;IF(ROUNDUP(DAY(tbl_raw_data[[#This Row],[Updated_date]])/7,0)=5,4,ROUNDUP(DAY(tbl_raw_data[[#This Row],[Updated_date]])/7,0)))</f>
        <v>WEEK 1</v>
      </c>
      <c r="N2085" s="57" t="str">
        <f>UPPER(VLOOKUP(tbl_raw_data[[#This Row],[Analyst]],[1]setting!$A$1:$B$15,2,0))</f>
        <v>ASIF</v>
      </c>
      <c r="O2085" s="57" t="str">
        <f>UPPER(tbl_raw_data[[#This Row],[Outcome]])</f>
        <v>APPROVE</v>
      </c>
      <c r="P2085" s="57" t="str">
        <f>UPPER(tbl_raw_data[[#This Row],[Queue Name]])</f>
        <v>CONSUMER PRE BUREAU</v>
      </c>
      <c r="Q2085" s="57" t="str">
        <f>IF(tbl_raw_data[[#This Row],[time_taken_in_mins]]&lt;=20,"SLA_MET","SLA_NOT_MET")</f>
        <v>SLA_MET</v>
      </c>
    </row>
    <row r="2086" spans="1:17" ht="15" customHeight="1" x14ac:dyDescent="0.25">
      <c r="A2086" s="5" t="s">
        <v>3143</v>
      </c>
      <c r="B2086" s="12">
        <v>45145.633125</v>
      </c>
      <c r="C2086" s="13">
        <v>45145.639710648145</v>
      </c>
      <c r="D2086" s="14" t="s">
        <v>40</v>
      </c>
      <c r="E2086" s="16" t="s">
        <v>41</v>
      </c>
      <c r="F2086" s="14" t="s">
        <v>10</v>
      </c>
      <c r="G2086" s="106"/>
      <c r="H20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86" s="48">
        <f>tbl_raw_data[[#This Row],[Date Actioned]]-tbl_raw_data[[#This Row],[Date Tagged]]</f>
        <v>6.5856481451191939E-3</v>
      </c>
      <c r="J2086" s="50">
        <f>HOUR(tbl_raw_data[[#This Row],[time_taken]])*60+MINUTE(tbl_raw_data[[#This Row],[time_taken]])+SECOND(tbl_raw_data[[#This Row],[time_taken]])/60</f>
        <v>9.4833333333333325</v>
      </c>
      <c r="K2086" s="54">
        <f>DATE(YEAR(tbl_raw_data[[#This Row],[Date Actioned]]), MONTH(tbl_raw_data[[#This Row],[Date Actioned]]), DAY(tbl_raw_data[[#This Row],[Date Actioned]]))</f>
        <v>45145</v>
      </c>
      <c r="L2086" s="55" t="str">
        <f>UPPER(TEXT(tbl_raw_data[[#This Row],[Updated_date]],"MMMM"))</f>
        <v>AUGUST</v>
      </c>
      <c r="M2086" s="55" t="str">
        <f>UPPER("Week "&amp;IF(ROUNDUP(DAY(tbl_raw_data[[#This Row],[Updated_date]])/7,0)=5,4,ROUNDUP(DAY(tbl_raw_data[[#This Row],[Updated_date]])/7,0)))</f>
        <v>WEEK 1</v>
      </c>
      <c r="N2086" s="57" t="str">
        <f>UPPER(VLOOKUP(tbl_raw_data[[#This Row],[Analyst]],[1]setting!$A$1:$B$15,2,0))</f>
        <v>SAM</v>
      </c>
      <c r="O2086" s="57" t="str">
        <f>UPPER(tbl_raw_data[[#This Row],[Outcome]])</f>
        <v>WITHDRAW</v>
      </c>
      <c r="P2086" s="57" t="str">
        <f>UPPER(tbl_raw_data[[#This Row],[Queue Name]])</f>
        <v>CONSUMER POST BUREAU</v>
      </c>
      <c r="Q2086" s="57" t="str">
        <f>IF(tbl_raw_data[[#This Row],[time_taken_in_mins]]&lt;=20,"SLA_MET","SLA_NOT_MET")</f>
        <v>SLA_MET</v>
      </c>
    </row>
    <row r="2087" spans="1:17" ht="15" customHeight="1" x14ac:dyDescent="0.25">
      <c r="A2087" s="11" t="s">
        <v>4358</v>
      </c>
      <c r="B2087" s="6">
        <v>45145.635115740741</v>
      </c>
      <c r="C2087" s="7">
        <v>45145.643425925926</v>
      </c>
      <c r="D2087" s="8" t="s">
        <v>8</v>
      </c>
      <c r="E2087" s="8" t="s">
        <v>9</v>
      </c>
      <c r="F2087" s="8" t="s">
        <v>455</v>
      </c>
      <c r="G2087" s="110" t="s">
        <v>632</v>
      </c>
      <c r="H20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87" s="48">
        <f>tbl_raw_data[[#This Row],[Date Actioned]]-tbl_raw_data[[#This Row],[Date Tagged]]</f>
        <v>8.3101851851097308E-3</v>
      </c>
      <c r="J2087" s="50">
        <f>HOUR(tbl_raw_data[[#This Row],[time_taken]])*60+MINUTE(tbl_raw_data[[#This Row],[time_taken]])+SECOND(tbl_raw_data[[#This Row],[time_taken]])/60</f>
        <v>11.966666666666667</v>
      </c>
      <c r="K2087" s="54">
        <f>DATE(YEAR(tbl_raw_data[[#This Row],[Date Actioned]]), MONTH(tbl_raw_data[[#This Row],[Date Actioned]]), DAY(tbl_raw_data[[#This Row],[Date Actioned]]))</f>
        <v>45145</v>
      </c>
      <c r="L2087" s="55" t="str">
        <f>UPPER(TEXT(tbl_raw_data[[#This Row],[Updated_date]],"MMMM"))</f>
        <v>AUGUST</v>
      </c>
      <c r="M2087" s="55" t="str">
        <f>UPPER("Week "&amp;IF(ROUNDUP(DAY(tbl_raw_data[[#This Row],[Updated_date]])/7,0)=5,4,ROUNDUP(DAY(tbl_raw_data[[#This Row],[Updated_date]])/7,0)))</f>
        <v>WEEK 1</v>
      </c>
      <c r="N2087" s="57" t="str">
        <f>UPPER(VLOOKUP(tbl_raw_data[[#This Row],[Analyst]],[1]setting!$A$1:$B$15,2,0))</f>
        <v>ROHAN</v>
      </c>
      <c r="O2087" s="57" t="str">
        <f>UPPER(tbl_raw_data[[#This Row],[Outcome]])</f>
        <v>WITHDRAW</v>
      </c>
      <c r="P2087" s="57" t="str">
        <f>UPPER(tbl_raw_data[[#This Row],[Queue Name]])</f>
        <v>CONSUMER PRE BUREAU</v>
      </c>
      <c r="Q2087" s="57" t="str">
        <f>IF(tbl_raw_data[[#This Row],[time_taken_in_mins]]&lt;=20,"SLA_MET","SLA_NOT_MET")</f>
        <v>SLA_MET</v>
      </c>
    </row>
    <row r="2088" spans="1:17" ht="15" customHeight="1" x14ac:dyDescent="0.25">
      <c r="A2088" s="22" t="s">
        <v>481</v>
      </c>
      <c r="B2088" s="12">
        <v>45145.636238425926</v>
      </c>
      <c r="C2088" s="13">
        <v>45145.638981481483</v>
      </c>
      <c r="D2088" s="14" t="s">
        <v>8</v>
      </c>
      <c r="E2088" s="14" t="s">
        <v>41</v>
      </c>
      <c r="F2088" s="14" t="s">
        <v>18</v>
      </c>
      <c r="G2088" s="111" t="s">
        <v>82</v>
      </c>
      <c r="H20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88" s="48">
        <f>tbl_raw_data[[#This Row],[Date Actioned]]-tbl_raw_data[[#This Row],[Date Tagged]]</f>
        <v>2.7430555564933456E-3</v>
      </c>
      <c r="J2088" s="50">
        <f>HOUR(tbl_raw_data[[#This Row],[time_taken]])*60+MINUTE(tbl_raw_data[[#This Row],[time_taken]])+SECOND(tbl_raw_data[[#This Row],[time_taken]])/60</f>
        <v>3.95</v>
      </c>
      <c r="K2088" s="54">
        <f>DATE(YEAR(tbl_raw_data[[#This Row],[Date Actioned]]), MONTH(tbl_raw_data[[#This Row],[Date Actioned]]), DAY(tbl_raw_data[[#This Row],[Date Actioned]]))</f>
        <v>45145</v>
      </c>
      <c r="L2088" s="55" t="str">
        <f>UPPER(TEXT(tbl_raw_data[[#This Row],[Updated_date]],"MMMM"))</f>
        <v>AUGUST</v>
      </c>
      <c r="M2088" s="55" t="str">
        <f>UPPER("Week "&amp;IF(ROUNDUP(DAY(tbl_raw_data[[#This Row],[Updated_date]])/7,0)=5,4,ROUNDUP(DAY(tbl_raw_data[[#This Row],[Updated_date]])/7,0)))</f>
        <v>WEEK 1</v>
      </c>
      <c r="N2088" s="57" t="str">
        <f>UPPER(VLOOKUP(tbl_raw_data[[#This Row],[Analyst]],[1]setting!$A$1:$B$15,2,0))</f>
        <v>RAJ</v>
      </c>
      <c r="O2088" s="57" t="str">
        <f>UPPER(tbl_raw_data[[#This Row],[Outcome]])</f>
        <v>WITHDRAW</v>
      </c>
      <c r="P2088" s="57" t="str">
        <f>UPPER(tbl_raw_data[[#This Row],[Queue Name]])</f>
        <v>CONSUMER POST BUREAU</v>
      </c>
      <c r="Q2088" s="57" t="str">
        <f>IF(tbl_raw_data[[#This Row],[time_taken_in_mins]]&lt;=20,"SLA_MET","SLA_NOT_MET")</f>
        <v>SLA_MET</v>
      </c>
    </row>
    <row r="2089" spans="1:17" ht="15" customHeight="1" x14ac:dyDescent="0.25">
      <c r="A2089" s="11" t="s">
        <v>1171</v>
      </c>
      <c r="B2089" s="6">
        <v>45145.636238425926</v>
      </c>
      <c r="C2089" s="7">
        <v>45145.640173611115</v>
      </c>
      <c r="D2089" s="8" t="s">
        <v>46</v>
      </c>
      <c r="E2089" s="8" t="s">
        <v>28</v>
      </c>
      <c r="F2089" s="8" t="s">
        <v>14</v>
      </c>
      <c r="G2089" s="110" t="s">
        <v>151</v>
      </c>
      <c r="H20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89" s="48">
        <f>tbl_raw_data[[#This Row],[Date Actioned]]-tbl_raw_data[[#This Row],[Date Tagged]]</f>
        <v>3.9351851883111522E-3</v>
      </c>
      <c r="J2089" s="50">
        <f>HOUR(tbl_raw_data[[#This Row],[time_taken]])*60+MINUTE(tbl_raw_data[[#This Row],[time_taken]])+SECOND(tbl_raw_data[[#This Row],[time_taken]])/60</f>
        <v>5.666666666666667</v>
      </c>
      <c r="K2089" s="54">
        <f>DATE(YEAR(tbl_raw_data[[#This Row],[Date Actioned]]), MONTH(tbl_raw_data[[#This Row],[Date Actioned]]), DAY(tbl_raw_data[[#This Row],[Date Actioned]]))</f>
        <v>45145</v>
      </c>
      <c r="L2089" s="55" t="str">
        <f>UPPER(TEXT(tbl_raw_data[[#This Row],[Updated_date]],"MMMM"))</f>
        <v>AUGUST</v>
      </c>
      <c r="M2089" s="55" t="str">
        <f>UPPER("Week "&amp;IF(ROUNDUP(DAY(tbl_raw_data[[#This Row],[Updated_date]])/7,0)=5,4,ROUNDUP(DAY(tbl_raw_data[[#This Row],[Updated_date]])/7,0)))</f>
        <v>WEEK 1</v>
      </c>
      <c r="N2089" s="57" t="str">
        <f>UPPER(VLOOKUP(tbl_raw_data[[#This Row],[Analyst]],[1]setting!$A$1:$B$15,2,0))</f>
        <v>HARDIK</v>
      </c>
      <c r="O2089" s="57" t="str">
        <f>UPPER(tbl_raw_data[[#This Row],[Outcome]])</f>
        <v>DECLINE</v>
      </c>
      <c r="P2089" s="57" t="str">
        <f>UPPER(tbl_raw_data[[#This Row],[Queue Name]])</f>
        <v>CONSUMER EXISTING</v>
      </c>
      <c r="Q2089" s="57" t="str">
        <f>IF(tbl_raw_data[[#This Row],[time_taken_in_mins]]&lt;=20,"SLA_MET","SLA_NOT_MET")</f>
        <v>SLA_MET</v>
      </c>
    </row>
    <row r="2090" spans="1:17" ht="15" customHeight="1" x14ac:dyDescent="0.25">
      <c r="A2090" s="5" t="s">
        <v>6073</v>
      </c>
      <c r="B2090" s="6">
        <v>45145.637291666666</v>
      </c>
      <c r="C2090" s="7">
        <v>45145.649363425924</v>
      </c>
      <c r="D2090" s="8" t="s">
        <v>40</v>
      </c>
      <c r="E2090" s="10" t="s">
        <v>41</v>
      </c>
      <c r="F2090" s="8" t="s">
        <v>42</v>
      </c>
      <c r="G2090" s="109"/>
      <c r="H20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0" s="48">
        <f>tbl_raw_data[[#This Row],[Date Actioned]]-tbl_raw_data[[#This Row],[Date Tagged]]</f>
        <v>1.2071759258105885E-2</v>
      </c>
      <c r="J2090" s="50">
        <f>HOUR(tbl_raw_data[[#This Row],[time_taken]])*60+MINUTE(tbl_raw_data[[#This Row],[time_taken]])+SECOND(tbl_raw_data[[#This Row],[time_taken]])/60</f>
        <v>17.383333333333333</v>
      </c>
      <c r="K2090" s="54">
        <f>DATE(YEAR(tbl_raw_data[[#This Row],[Date Actioned]]), MONTH(tbl_raw_data[[#This Row],[Date Actioned]]), DAY(tbl_raw_data[[#This Row],[Date Actioned]]))</f>
        <v>45145</v>
      </c>
      <c r="L2090" s="55" t="str">
        <f>UPPER(TEXT(tbl_raw_data[[#This Row],[Updated_date]],"MMMM"))</f>
        <v>AUGUST</v>
      </c>
      <c r="M2090" s="55" t="str">
        <f>UPPER("Week "&amp;IF(ROUNDUP(DAY(tbl_raw_data[[#This Row],[Updated_date]])/7,0)=5,4,ROUNDUP(DAY(tbl_raw_data[[#This Row],[Updated_date]])/7,0)))</f>
        <v>WEEK 1</v>
      </c>
      <c r="N2090" s="57" t="str">
        <f>UPPER(VLOOKUP(tbl_raw_data[[#This Row],[Analyst]],[1]setting!$A$1:$B$15,2,0))</f>
        <v>NITESH</v>
      </c>
      <c r="O2090" s="57" t="str">
        <f>UPPER(tbl_raw_data[[#This Row],[Outcome]])</f>
        <v>WITHDRAW</v>
      </c>
      <c r="P2090" s="57" t="str">
        <f>UPPER(tbl_raw_data[[#This Row],[Queue Name]])</f>
        <v>CONSUMER POST BUREAU</v>
      </c>
      <c r="Q2090" s="57" t="str">
        <f>IF(tbl_raw_data[[#This Row],[time_taken_in_mins]]&lt;=20,"SLA_MET","SLA_NOT_MET")</f>
        <v>SLA_MET</v>
      </c>
    </row>
    <row r="2091" spans="1:17" ht="15" customHeight="1" x14ac:dyDescent="0.25">
      <c r="A2091" s="11" t="s">
        <v>3405</v>
      </c>
      <c r="B2091" s="12">
        <v>45145.641064814816</v>
      </c>
      <c r="C2091" s="13">
        <v>45145.647986111115</v>
      </c>
      <c r="D2091" s="14" t="s">
        <v>40</v>
      </c>
      <c r="E2091" s="16" t="s">
        <v>41</v>
      </c>
      <c r="F2091" s="14" t="s">
        <v>10</v>
      </c>
      <c r="G2091" s="106"/>
      <c r="H20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1" s="48">
        <f>tbl_raw_data[[#This Row],[Date Actioned]]-tbl_raw_data[[#This Row],[Date Tagged]]</f>
        <v>6.921296298969537E-3</v>
      </c>
      <c r="J2091" s="50">
        <f>HOUR(tbl_raw_data[[#This Row],[time_taken]])*60+MINUTE(tbl_raw_data[[#This Row],[time_taken]])+SECOND(tbl_raw_data[[#This Row],[time_taken]])/60</f>
        <v>9.9666666666666668</v>
      </c>
      <c r="K2091" s="54">
        <f>DATE(YEAR(tbl_raw_data[[#This Row],[Date Actioned]]), MONTH(tbl_raw_data[[#This Row],[Date Actioned]]), DAY(tbl_raw_data[[#This Row],[Date Actioned]]))</f>
        <v>45145</v>
      </c>
      <c r="L2091" s="55" t="str">
        <f>UPPER(TEXT(tbl_raw_data[[#This Row],[Updated_date]],"MMMM"))</f>
        <v>AUGUST</v>
      </c>
      <c r="M2091" s="55" t="str">
        <f>UPPER("Week "&amp;IF(ROUNDUP(DAY(tbl_raw_data[[#This Row],[Updated_date]])/7,0)=5,4,ROUNDUP(DAY(tbl_raw_data[[#This Row],[Updated_date]])/7,0)))</f>
        <v>WEEK 1</v>
      </c>
      <c r="N2091" s="57" t="str">
        <f>UPPER(VLOOKUP(tbl_raw_data[[#This Row],[Analyst]],[1]setting!$A$1:$B$15,2,0))</f>
        <v>SAM</v>
      </c>
      <c r="O2091" s="57" t="str">
        <f>UPPER(tbl_raw_data[[#This Row],[Outcome]])</f>
        <v>WITHDRAW</v>
      </c>
      <c r="P2091" s="57" t="str">
        <f>UPPER(tbl_raw_data[[#This Row],[Queue Name]])</f>
        <v>CONSUMER POST BUREAU</v>
      </c>
      <c r="Q2091" s="57" t="str">
        <f>IF(tbl_raw_data[[#This Row],[time_taken_in_mins]]&lt;=20,"SLA_MET","SLA_NOT_MET")</f>
        <v>SLA_MET</v>
      </c>
    </row>
    <row r="2092" spans="1:17" ht="15" customHeight="1" x14ac:dyDescent="0.25">
      <c r="A2092" s="22" t="s">
        <v>1410</v>
      </c>
      <c r="B2092" s="6">
        <v>45145.642118055555</v>
      </c>
      <c r="C2092" s="7">
        <v>45145.64640046296</v>
      </c>
      <c r="D2092" s="8" t="s">
        <v>8</v>
      </c>
      <c r="E2092" s="8" t="s">
        <v>9</v>
      </c>
      <c r="F2092" s="8" t="s">
        <v>18</v>
      </c>
      <c r="G2092" s="110" t="s">
        <v>59</v>
      </c>
      <c r="H20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092" s="48">
        <f>tbl_raw_data[[#This Row],[Date Actioned]]-tbl_raw_data[[#This Row],[Date Tagged]]</f>
        <v>4.2824074043892324E-3</v>
      </c>
      <c r="J2092" s="50">
        <f>HOUR(tbl_raw_data[[#This Row],[time_taken]])*60+MINUTE(tbl_raw_data[[#This Row],[time_taken]])+SECOND(tbl_raw_data[[#This Row],[time_taken]])/60</f>
        <v>6.166666666666667</v>
      </c>
      <c r="K2092" s="54">
        <f>DATE(YEAR(tbl_raw_data[[#This Row],[Date Actioned]]), MONTH(tbl_raw_data[[#This Row],[Date Actioned]]), DAY(tbl_raw_data[[#This Row],[Date Actioned]]))</f>
        <v>45145</v>
      </c>
      <c r="L2092" s="55" t="str">
        <f>UPPER(TEXT(tbl_raw_data[[#This Row],[Updated_date]],"MMMM"))</f>
        <v>AUGUST</v>
      </c>
      <c r="M2092" s="55" t="str">
        <f>UPPER("Week "&amp;IF(ROUNDUP(DAY(tbl_raw_data[[#This Row],[Updated_date]])/7,0)=5,4,ROUNDUP(DAY(tbl_raw_data[[#This Row],[Updated_date]])/7,0)))</f>
        <v>WEEK 1</v>
      </c>
      <c r="N2092" s="57" t="str">
        <f>UPPER(VLOOKUP(tbl_raw_data[[#This Row],[Analyst]],[1]setting!$A$1:$B$15,2,0))</f>
        <v>RAJ</v>
      </c>
      <c r="O2092" s="57" t="str">
        <f>UPPER(tbl_raw_data[[#This Row],[Outcome]])</f>
        <v>WITHDRAW</v>
      </c>
      <c r="P2092" s="57" t="str">
        <f>UPPER(tbl_raw_data[[#This Row],[Queue Name]])</f>
        <v>CONSUMER PRE BUREAU</v>
      </c>
      <c r="Q2092" s="57" t="str">
        <f>IF(tbl_raw_data[[#This Row],[time_taken_in_mins]]&lt;=20,"SLA_MET","SLA_NOT_MET")</f>
        <v>SLA_MET</v>
      </c>
    </row>
    <row r="2093" spans="1:17" ht="15" customHeight="1" x14ac:dyDescent="0.25">
      <c r="A2093" s="22" t="s">
        <v>1774</v>
      </c>
      <c r="B2093" s="12">
        <v>45145.642372685186</v>
      </c>
      <c r="C2093" s="13">
        <v>45145.647141203706</v>
      </c>
      <c r="D2093" s="14" t="s">
        <v>13</v>
      </c>
      <c r="E2093" s="14" t="s">
        <v>28</v>
      </c>
      <c r="F2093" s="14" t="s">
        <v>86</v>
      </c>
      <c r="G2093" s="111" t="s">
        <v>67</v>
      </c>
      <c r="H20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3" s="48">
        <f>tbl_raw_data[[#This Row],[Date Actioned]]-tbl_raw_data[[#This Row],[Date Tagged]]</f>
        <v>4.7685185199952684E-3</v>
      </c>
      <c r="J2093" s="50">
        <f>HOUR(tbl_raw_data[[#This Row],[time_taken]])*60+MINUTE(tbl_raw_data[[#This Row],[time_taken]])+SECOND(tbl_raw_data[[#This Row],[time_taken]])/60</f>
        <v>6.8666666666666671</v>
      </c>
      <c r="K2093" s="54">
        <f>DATE(YEAR(tbl_raw_data[[#This Row],[Date Actioned]]), MONTH(tbl_raw_data[[#This Row],[Date Actioned]]), DAY(tbl_raw_data[[#This Row],[Date Actioned]]))</f>
        <v>45145</v>
      </c>
      <c r="L2093" s="55" t="str">
        <f>UPPER(TEXT(tbl_raw_data[[#This Row],[Updated_date]],"MMMM"))</f>
        <v>AUGUST</v>
      </c>
      <c r="M2093" s="55" t="str">
        <f>UPPER("Week "&amp;IF(ROUNDUP(DAY(tbl_raw_data[[#This Row],[Updated_date]])/7,0)=5,4,ROUNDUP(DAY(tbl_raw_data[[#This Row],[Updated_date]])/7,0)))</f>
        <v>WEEK 1</v>
      </c>
      <c r="N2093" s="57" t="str">
        <f>UPPER(VLOOKUP(tbl_raw_data[[#This Row],[Analyst]],[1]setting!$A$1:$B$15,2,0))</f>
        <v>ASIF</v>
      </c>
      <c r="O2093" s="57" t="str">
        <f>UPPER(tbl_raw_data[[#This Row],[Outcome]])</f>
        <v>APPROVE</v>
      </c>
      <c r="P2093" s="57" t="str">
        <f>UPPER(tbl_raw_data[[#This Row],[Queue Name]])</f>
        <v>CONSUMER EXISTING</v>
      </c>
      <c r="Q2093" s="57" t="str">
        <f>IF(tbl_raw_data[[#This Row],[time_taken_in_mins]]&lt;=20,"SLA_MET","SLA_NOT_MET")</f>
        <v>SLA_MET</v>
      </c>
    </row>
    <row r="2094" spans="1:17" ht="15" customHeight="1" x14ac:dyDescent="0.25">
      <c r="A2094" s="5" t="s">
        <v>4122</v>
      </c>
      <c r="B2094" s="6">
        <v>45145.645127314812</v>
      </c>
      <c r="C2094" s="7">
        <v>45145.653032407405</v>
      </c>
      <c r="D2094" s="8" t="s">
        <v>29</v>
      </c>
      <c r="E2094" s="10" t="s">
        <v>41</v>
      </c>
      <c r="F2094" s="8" t="s">
        <v>10</v>
      </c>
      <c r="G2094" s="109"/>
      <c r="H20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094" s="48">
        <f>tbl_raw_data[[#This Row],[Date Actioned]]-tbl_raw_data[[#This Row],[Date Tagged]]</f>
        <v>7.9050925924093463E-3</v>
      </c>
      <c r="J2094" s="50">
        <f>HOUR(tbl_raw_data[[#This Row],[time_taken]])*60+MINUTE(tbl_raw_data[[#This Row],[time_taken]])+SECOND(tbl_raw_data[[#This Row],[time_taken]])/60</f>
        <v>11.383333333333333</v>
      </c>
      <c r="K2094" s="54">
        <f>DATE(YEAR(tbl_raw_data[[#This Row],[Date Actioned]]), MONTH(tbl_raw_data[[#This Row],[Date Actioned]]), DAY(tbl_raw_data[[#This Row],[Date Actioned]]))</f>
        <v>45145</v>
      </c>
      <c r="L2094" s="55" t="str">
        <f>UPPER(TEXT(tbl_raw_data[[#This Row],[Updated_date]],"MMMM"))</f>
        <v>AUGUST</v>
      </c>
      <c r="M2094" s="55" t="str">
        <f>UPPER("Week "&amp;IF(ROUNDUP(DAY(tbl_raw_data[[#This Row],[Updated_date]])/7,0)=5,4,ROUNDUP(DAY(tbl_raw_data[[#This Row],[Updated_date]])/7,0)))</f>
        <v>WEEK 1</v>
      </c>
      <c r="N2094" s="57" t="str">
        <f>UPPER(VLOOKUP(tbl_raw_data[[#This Row],[Analyst]],[1]setting!$A$1:$B$15,2,0))</f>
        <v>SAM</v>
      </c>
      <c r="O2094" s="57" t="str">
        <f>UPPER(tbl_raw_data[[#This Row],[Outcome]])</f>
        <v>APPROVE</v>
      </c>
      <c r="P2094" s="57" t="str">
        <f>UPPER(tbl_raw_data[[#This Row],[Queue Name]])</f>
        <v>CONSUMER POST BUREAU</v>
      </c>
      <c r="Q2094" s="57" t="str">
        <f>IF(tbl_raw_data[[#This Row],[time_taken_in_mins]]&lt;=20,"SLA_MET","SLA_NOT_MET")</f>
        <v>SLA_MET</v>
      </c>
    </row>
    <row r="2095" spans="1:17" ht="15" customHeight="1" x14ac:dyDescent="0.25">
      <c r="A2095" s="11" t="s">
        <v>3615</v>
      </c>
      <c r="B2095" s="12">
        <v>45145.649351851855</v>
      </c>
      <c r="C2095" s="13">
        <v>45145.656539351854</v>
      </c>
      <c r="D2095" s="14" t="s">
        <v>13</v>
      </c>
      <c r="E2095" s="14" t="s">
        <v>28</v>
      </c>
      <c r="F2095" s="14" t="s">
        <v>86</v>
      </c>
      <c r="G2095" s="111" t="s">
        <v>546</v>
      </c>
      <c r="H20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5" s="48">
        <f>tbl_raw_data[[#This Row],[Date Actioned]]-tbl_raw_data[[#This Row],[Date Tagged]]</f>
        <v>7.1874999994179234E-3</v>
      </c>
      <c r="J2095" s="50">
        <f>HOUR(tbl_raw_data[[#This Row],[time_taken]])*60+MINUTE(tbl_raw_data[[#This Row],[time_taken]])+SECOND(tbl_raw_data[[#This Row],[time_taken]])/60</f>
        <v>10.35</v>
      </c>
      <c r="K2095" s="54">
        <f>DATE(YEAR(tbl_raw_data[[#This Row],[Date Actioned]]), MONTH(tbl_raw_data[[#This Row],[Date Actioned]]), DAY(tbl_raw_data[[#This Row],[Date Actioned]]))</f>
        <v>45145</v>
      </c>
      <c r="L2095" s="55" t="str">
        <f>UPPER(TEXT(tbl_raw_data[[#This Row],[Updated_date]],"MMMM"))</f>
        <v>AUGUST</v>
      </c>
      <c r="M2095" s="55" t="str">
        <f>UPPER("Week "&amp;IF(ROUNDUP(DAY(tbl_raw_data[[#This Row],[Updated_date]])/7,0)=5,4,ROUNDUP(DAY(tbl_raw_data[[#This Row],[Updated_date]])/7,0)))</f>
        <v>WEEK 1</v>
      </c>
      <c r="N2095" s="57" t="str">
        <f>UPPER(VLOOKUP(tbl_raw_data[[#This Row],[Analyst]],[1]setting!$A$1:$B$15,2,0))</f>
        <v>ASIF</v>
      </c>
      <c r="O2095" s="57" t="str">
        <f>UPPER(tbl_raw_data[[#This Row],[Outcome]])</f>
        <v>APPROVE</v>
      </c>
      <c r="P2095" s="57" t="str">
        <f>UPPER(tbl_raw_data[[#This Row],[Queue Name]])</f>
        <v>CONSUMER EXISTING</v>
      </c>
      <c r="Q2095" s="57" t="str">
        <f>IF(tbl_raw_data[[#This Row],[time_taken_in_mins]]&lt;=20,"SLA_MET","SLA_NOT_MET")</f>
        <v>SLA_MET</v>
      </c>
    </row>
    <row r="2096" spans="1:17" ht="15" customHeight="1" x14ac:dyDescent="0.25">
      <c r="A2096" s="22" t="s">
        <v>3357</v>
      </c>
      <c r="B2096" s="12">
        <v>45145.653865740744</v>
      </c>
      <c r="C2096" s="13">
        <v>45145.660717592589</v>
      </c>
      <c r="D2096" s="14" t="s">
        <v>46</v>
      </c>
      <c r="E2096" s="14" t="s">
        <v>28</v>
      </c>
      <c r="F2096" s="14" t="s">
        <v>14</v>
      </c>
      <c r="G2096" s="111" t="s">
        <v>201</v>
      </c>
      <c r="H20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6" s="48">
        <f>tbl_raw_data[[#This Row],[Date Actioned]]-tbl_raw_data[[#This Row],[Date Tagged]]</f>
        <v>6.8518518455675803E-3</v>
      </c>
      <c r="J2096" s="50">
        <f>HOUR(tbl_raw_data[[#This Row],[time_taken]])*60+MINUTE(tbl_raw_data[[#This Row],[time_taken]])+SECOND(tbl_raw_data[[#This Row],[time_taken]])/60</f>
        <v>9.8666666666666671</v>
      </c>
      <c r="K2096" s="54">
        <f>DATE(YEAR(tbl_raw_data[[#This Row],[Date Actioned]]), MONTH(tbl_raw_data[[#This Row],[Date Actioned]]), DAY(tbl_raw_data[[#This Row],[Date Actioned]]))</f>
        <v>45145</v>
      </c>
      <c r="L2096" s="55" t="str">
        <f>UPPER(TEXT(tbl_raw_data[[#This Row],[Updated_date]],"MMMM"))</f>
        <v>AUGUST</v>
      </c>
      <c r="M2096" s="55" t="str">
        <f>UPPER("Week "&amp;IF(ROUNDUP(DAY(tbl_raw_data[[#This Row],[Updated_date]])/7,0)=5,4,ROUNDUP(DAY(tbl_raw_data[[#This Row],[Updated_date]])/7,0)))</f>
        <v>WEEK 1</v>
      </c>
      <c r="N2096" s="57" t="str">
        <f>UPPER(VLOOKUP(tbl_raw_data[[#This Row],[Analyst]],[1]setting!$A$1:$B$15,2,0))</f>
        <v>HARDIK</v>
      </c>
      <c r="O2096" s="57" t="str">
        <f>UPPER(tbl_raw_data[[#This Row],[Outcome]])</f>
        <v>DECLINE</v>
      </c>
      <c r="P2096" s="57" t="str">
        <f>UPPER(tbl_raw_data[[#This Row],[Queue Name]])</f>
        <v>CONSUMER EXISTING</v>
      </c>
      <c r="Q2096" s="57" t="str">
        <f>IF(tbl_raw_data[[#This Row],[time_taken_in_mins]]&lt;=20,"SLA_MET","SLA_NOT_MET")</f>
        <v>SLA_MET</v>
      </c>
    </row>
    <row r="2097" spans="1:17" ht="15" customHeight="1" x14ac:dyDescent="0.25">
      <c r="A2097" s="22" t="s">
        <v>1108</v>
      </c>
      <c r="B2097" s="6">
        <v>45145.655138888891</v>
      </c>
      <c r="C2097" s="7">
        <v>45145.65896990741</v>
      </c>
      <c r="D2097" s="8" t="s">
        <v>13</v>
      </c>
      <c r="E2097" s="8" t="s">
        <v>28</v>
      </c>
      <c r="F2097" s="8" t="s">
        <v>455</v>
      </c>
      <c r="G2097" s="110" t="s">
        <v>29</v>
      </c>
      <c r="H20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7" s="48">
        <f>tbl_raw_data[[#This Row],[Date Actioned]]-tbl_raw_data[[#This Row],[Date Tagged]]</f>
        <v>3.8310185191221535E-3</v>
      </c>
      <c r="J2097" s="50">
        <f>HOUR(tbl_raw_data[[#This Row],[time_taken]])*60+MINUTE(tbl_raw_data[[#This Row],[time_taken]])+SECOND(tbl_raw_data[[#This Row],[time_taken]])/60</f>
        <v>5.5166666666666666</v>
      </c>
      <c r="K2097" s="54">
        <f>DATE(YEAR(tbl_raw_data[[#This Row],[Date Actioned]]), MONTH(tbl_raw_data[[#This Row],[Date Actioned]]), DAY(tbl_raw_data[[#This Row],[Date Actioned]]))</f>
        <v>45145</v>
      </c>
      <c r="L2097" s="55" t="str">
        <f>UPPER(TEXT(tbl_raw_data[[#This Row],[Updated_date]],"MMMM"))</f>
        <v>AUGUST</v>
      </c>
      <c r="M2097" s="55" t="str">
        <f>UPPER("Week "&amp;IF(ROUNDUP(DAY(tbl_raw_data[[#This Row],[Updated_date]])/7,0)=5,4,ROUNDUP(DAY(tbl_raw_data[[#This Row],[Updated_date]])/7,0)))</f>
        <v>WEEK 1</v>
      </c>
      <c r="N2097" s="57" t="str">
        <f>UPPER(VLOOKUP(tbl_raw_data[[#This Row],[Analyst]],[1]setting!$A$1:$B$15,2,0))</f>
        <v>ROHAN</v>
      </c>
      <c r="O2097" s="57" t="str">
        <f>UPPER(tbl_raw_data[[#This Row],[Outcome]])</f>
        <v>APPROVE</v>
      </c>
      <c r="P2097" s="57" t="str">
        <f>UPPER(tbl_raw_data[[#This Row],[Queue Name]])</f>
        <v>CONSUMER EXISTING</v>
      </c>
      <c r="Q2097" s="57" t="str">
        <f>IF(tbl_raw_data[[#This Row],[time_taken_in_mins]]&lt;=20,"SLA_MET","SLA_NOT_MET")</f>
        <v>SLA_MET</v>
      </c>
    </row>
    <row r="2098" spans="1:17" ht="15" customHeight="1" x14ac:dyDescent="0.25">
      <c r="A2098" s="5" t="s">
        <v>2719</v>
      </c>
      <c r="B2098" s="12">
        <v>45145.656712962962</v>
      </c>
      <c r="C2098" s="13">
        <v>45145.662673611114</v>
      </c>
      <c r="D2098" s="14" t="s">
        <v>13</v>
      </c>
      <c r="E2098" s="14" t="s">
        <v>28</v>
      </c>
      <c r="F2098" s="14" t="s">
        <v>86</v>
      </c>
      <c r="G2098" s="111" t="s">
        <v>29</v>
      </c>
      <c r="H20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8" s="48">
        <f>tbl_raw_data[[#This Row],[Date Actioned]]-tbl_raw_data[[#This Row],[Date Tagged]]</f>
        <v>5.9606481518130749E-3</v>
      </c>
      <c r="J2098" s="50">
        <f>HOUR(tbl_raw_data[[#This Row],[time_taken]])*60+MINUTE(tbl_raw_data[[#This Row],[time_taken]])+SECOND(tbl_raw_data[[#This Row],[time_taken]])/60</f>
        <v>8.5833333333333339</v>
      </c>
      <c r="K2098" s="54">
        <f>DATE(YEAR(tbl_raw_data[[#This Row],[Date Actioned]]), MONTH(tbl_raw_data[[#This Row],[Date Actioned]]), DAY(tbl_raw_data[[#This Row],[Date Actioned]]))</f>
        <v>45145</v>
      </c>
      <c r="L2098" s="55" t="str">
        <f>UPPER(TEXT(tbl_raw_data[[#This Row],[Updated_date]],"MMMM"))</f>
        <v>AUGUST</v>
      </c>
      <c r="M2098" s="55" t="str">
        <f>UPPER("Week "&amp;IF(ROUNDUP(DAY(tbl_raw_data[[#This Row],[Updated_date]])/7,0)=5,4,ROUNDUP(DAY(tbl_raw_data[[#This Row],[Updated_date]])/7,0)))</f>
        <v>WEEK 1</v>
      </c>
      <c r="N2098" s="57" t="str">
        <f>UPPER(VLOOKUP(tbl_raw_data[[#This Row],[Analyst]],[1]setting!$A$1:$B$15,2,0))</f>
        <v>ASIF</v>
      </c>
      <c r="O2098" s="57" t="str">
        <f>UPPER(tbl_raw_data[[#This Row],[Outcome]])</f>
        <v>APPROVE</v>
      </c>
      <c r="P2098" s="57" t="str">
        <f>UPPER(tbl_raw_data[[#This Row],[Queue Name]])</f>
        <v>CONSUMER EXISTING</v>
      </c>
      <c r="Q2098" s="57" t="str">
        <f>IF(tbl_raw_data[[#This Row],[time_taken_in_mins]]&lt;=20,"SLA_MET","SLA_NOT_MET")</f>
        <v>SLA_MET</v>
      </c>
    </row>
    <row r="2099" spans="1:17" ht="15" customHeight="1" x14ac:dyDescent="0.25">
      <c r="A2099" s="11" t="s">
        <v>971</v>
      </c>
      <c r="B2099" s="6">
        <v>45145.657222222224</v>
      </c>
      <c r="C2099" s="7">
        <v>45145.660844907405</v>
      </c>
      <c r="D2099" s="8" t="s">
        <v>13</v>
      </c>
      <c r="E2099" s="8" t="s">
        <v>9</v>
      </c>
      <c r="F2099" s="8" t="s">
        <v>18</v>
      </c>
      <c r="G2099" s="110" t="s">
        <v>29</v>
      </c>
      <c r="H20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099" s="48">
        <f>tbl_raw_data[[#This Row],[Date Actioned]]-tbl_raw_data[[#This Row],[Date Tagged]]</f>
        <v>3.6226851807441562E-3</v>
      </c>
      <c r="J2099" s="50">
        <f>HOUR(tbl_raw_data[[#This Row],[time_taken]])*60+MINUTE(tbl_raw_data[[#This Row],[time_taken]])+SECOND(tbl_raw_data[[#This Row],[time_taken]])/60</f>
        <v>5.2166666666666668</v>
      </c>
      <c r="K2099" s="54">
        <f>DATE(YEAR(tbl_raw_data[[#This Row],[Date Actioned]]), MONTH(tbl_raw_data[[#This Row],[Date Actioned]]), DAY(tbl_raw_data[[#This Row],[Date Actioned]]))</f>
        <v>45145</v>
      </c>
      <c r="L2099" s="55" t="str">
        <f>UPPER(TEXT(tbl_raw_data[[#This Row],[Updated_date]],"MMMM"))</f>
        <v>AUGUST</v>
      </c>
      <c r="M2099" s="55" t="str">
        <f>UPPER("Week "&amp;IF(ROUNDUP(DAY(tbl_raw_data[[#This Row],[Updated_date]])/7,0)=5,4,ROUNDUP(DAY(tbl_raw_data[[#This Row],[Updated_date]])/7,0)))</f>
        <v>WEEK 1</v>
      </c>
      <c r="N2099" s="57" t="str">
        <f>UPPER(VLOOKUP(tbl_raw_data[[#This Row],[Analyst]],[1]setting!$A$1:$B$15,2,0))</f>
        <v>RAJ</v>
      </c>
      <c r="O2099" s="57" t="str">
        <f>UPPER(tbl_raw_data[[#This Row],[Outcome]])</f>
        <v>APPROVE</v>
      </c>
      <c r="P2099" s="57" t="str">
        <f>UPPER(tbl_raw_data[[#This Row],[Queue Name]])</f>
        <v>CONSUMER PRE BUREAU</v>
      </c>
      <c r="Q2099" s="57" t="str">
        <f>IF(tbl_raw_data[[#This Row],[time_taken_in_mins]]&lt;=20,"SLA_MET","SLA_NOT_MET")</f>
        <v>SLA_MET</v>
      </c>
    </row>
    <row r="2100" spans="1:17" ht="15" customHeight="1" x14ac:dyDescent="0.25">
      <c r="A2100" s="5" t="s">
        <v>3175</v>
      </c>
      <c r="B2100" s="6">
        <v>45145.659722222219</v>
      </c>
      <c r="C2100" s="7">
        <v>45145.666342592594</v>
      </c>
      <c r="D2100" s="8" t="s">
        <v>46</v>
      </c>
      <c r="E2100" s="8" t="s">
        <v>28</v>
      </c>
      <c r="F2100" s="8" t="s">
        <v>455</v>
      </c>
      <c r="G2100" s="110" t="s">
        <v>770</v>
      </c>
      <c r="H21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00" s="48">
        <f>tbl_raw_data[[#This Row],[Date Actioned]]-tbl_raw_data[[#This Row],[Date Tagged]]</f>
        <v>6.6203703754581511E-3</v>
      </c>
      <c r="J2100" s="50">
        <f>HOUR(tbl_raw_data[[#This Row],[time_taken]])*60+MINUTE(tbl_raw_data[[#This Row],[time_taken]])+SECOND(tbl_raw_data[[#This Row],[time_taken]])/60</f>
        <v>9.5333333333333332</v>
      </c>
      <c r="K2100" s="54">
        <f>DATE(YEAR(tbl_raw_data[[#This Row],[Date Actioned]]), MONTH(tbl_raw_data[[#This Row],[Date Actioned]]), DAY(tbl_raw_data[[#This Row],[Date Actioned]]))</f>
        <v>45145</v>
      </c>
      <c r="L2100" s="55" t="str">
        <f>UPPER(TEXT(tbl_raw_data[[#This Row],[Updated_date]],"MMMM"))</f>
        <v>AUGUST</v>
      </c>
      <c r="M2100" s="55" t="str">
        <f>UPPER("Week "&amp;IF(ROUNDUP(DAY(tbl_raw_data[[#This Row],[Updated_date]])/7,0)=5,4,ROUNDUP(DAY(tbl_raw_data[[#This Row],[Updated_date]])/7,0)))</f>
        <v>WEEK 1</v>
      </c>
      <c r="N2100" s="57" t="str">
        <f>UPPER(VLOOKUP(tbl_raw_data[[#This Row],[Analyst]],[1]setting!$A$1:$B$15,2,0))</f>
        <v>ROHAN</v>
      </c>
      <c r="O2100" s="57" t="str">
        <f>UPPER(tbl_raw_data[[#This Row],[Outcome]])</f>
        <v>DECLINE</v>
      </c>
      <c r="P2100" s="57" t="str">
        <f>UPPER(tbl_raw_data[[#This Row],[Queue Name]])</f>
        <v>CONSUMER EXISTING</v>
      </c>
      <c r="Q2100" s="57" t="str">
        <f>IF(tbl_raw_data[[#This Row],[time_taken_in_mins]]&lt;=20,"SLA_MET","SLA_NOT_MET")</f>
        <v>SLA_MET</v>
      </c>
    </row>
    <row r="2101" spans="1:17" ht="15" customHeight="1" x14ac:dyDescent="0.25">
      <c r="A2101" s="5" t="s">
        <v>400</v>
      </c>
      <c r="B2101" s="12">
        <v>45145.66202546296</v>
      </c>
      <c r="C2101" s="13">
        <v>45145.664560185185</v>
      </c>
      <c r="D2101" s="14" t="s">
        <v>8</v>
      </c>
      <c r="E2101" s="14" t="s">
        <v>41</v>
      </c>
      <c r="F2101" s="14" t="s">
        <v>14</v>
      </c>
      <c r="G2101" s="111" t="s">
        <v>401</v>
      </c>
      <c r="H21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01" s="48">
        <f>tbl_raw_data[[#This Row],[Date Actioned]]-tbl_raw_data[[#This Row],[Date Tagged]]</f>
        <v>2.534722225391306E-3</v>
      </c>
      <c r="J2101" s="50">
        <f>HOUR(tbl_raw_data[[#This Row],[time_taken]])*60+MINUTE(tbl_raw_data[[#This Row],[time_taken]])+SECOND(tbl_raw_data[[#This Row],[time_taken]])/60</f>
        <v>3.65</v>
      </c>
      <c r="K2101" s="54">
        <f>DATE(YEAR(tbl_raw_data[[#This Row],[Date Actioned]]), MONTH(tbl_raw_data[[#This Row],[Date Actioned]]), DAY(tbl_raw_data[[#This Row],[Date Actioned]]))</f>
        <v>45145</v>
      </c>
      <c r="L2101" s="55" t="str">
        <f>UPPER(TEXT(tbl_raw_data[[#This Row],[Updated_date]],"MMMM"))</f>
        <v>AUGUST</v>
      </c>
      <c r="M2101" s="55" t="str">
        <f>UPPER("Week "&amp;IF(ROUNDUP(DAY(tbl_raw_data[[#This Row],[Updated_date]])/7,0)=5,4,ROUNDUP(DAY(tbl_raw_data[[#This Row],[Updated_date]])/7,0)))</f>
        <v>WEEK 1</v>
      </c>
      <c r="N2101" s="57" t="str">
        <f>UPPER(VLOOKUP(tbl_raw_data[[#This Row],[Analyst]],[1]setting!$A$1:$B$15,2,0))</f>
        <v>HARDIK</v>
      </c>
      <c r="O2101" s="57" t="str">
        <f>UPPER(tbl_raw_data[[#This Row],[Outcome]])</f>
        <v>WITHDRAW</v>
      </c>
      <c r="P2101" s="57" t="str">
        <f>UPPER(tbl_raw_data[[#This Row],[Queue Name]])</f>
        <v>CONSUMER POST BUREAU</v>
      </c>
      <c r="Q2101" s="57" t="str">
        <f>IF(tbl_raw_data[[#This Row],[time_taken_in_mins]]&lt;=20,"SLA_MET","SLA_NOT_MET")</f>
        <v>SLA_MET</v>
      </c>
    </row>
    <row r="2102" spans="1:17" ht="15" customHeight="1" x14ac:dyDescent="0.25">
      <c r="A2102" s="22" t="s">
        <v>4740</v>
      </c>
      <c r="B2102" s="12">
        <v>45145.662627314814</v>
      </c>
      <c r="C2102" s="13">
        <v>45145.671585648146</v>
      </c>
      <c r="D2102" s="14" t="s">
        <v>29</v>
      </c>
      <c r="E2102" s="16" t="s">
        <v>41</v>
      </c>
      <c r="F2102" s="14" t="s">
        <v>10</v>
      </c>
      <c r="G2102" s="106"/>
      <c r="H21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2" s="48">
        <f>tbl_raw_data[[#This Row],[Date Actioned]]-tbl_raw_data[[#This Row],[Date Tagged]]</f>
        <v>8.9583333319751546E-3</v>
      </c>
      <c r="J2102" s="50">
        <f>HOUR(tbl_raw_data[[#This Row],[time_taken]])*60+MINUTE(tbl_raw_data[[#This Row],[time_taken]])+SECOND(tbl_raw_data[[#This Row],[time_taken]])/60</f>
        <v>12.9</v>
      </c>
      <c r="K2102" s="54">
        <f>DATE(YEAR(tbl_raw_data[[#This Row],[Date Actioned]]), MONTH(tbl_raw_data[[#This Row],[Date Actioned]]), DAY(tbl_raw_data[[#This Row],[Date Actioned]]))</f>
        <v>45145</v>
      </c>
      <c r="L2102" s="55" t="str">
        <f>UPPER(TEXT(tbl_raw_data[[#This Row],[Updated_date]],"MMMM"))</f>
        <v>AUGUST</v>
      </c>
      <c r="M2102" s="55" t="str">
        <f>UPPER("Week "&amp;IF(ROUNDUP(DAY(tbl_raw_data[[#This Row],[Updated_date]])/7,0)=5,4,ROUNDUP(DAY(tbl_raw_data[[#This Row],[Updated_date]])/7,0)))</f>
        <v>WEEK 1</v>
      </c>
      <c r="N2102" s="57" t="str">
        <f>UPPER(VLOOKUP(tbl_raw_data[[#This Row],[Analyst]],[1]setting!$A$1:$B$15,2,0))</f>
        <v>SAM</v>
      </c>
      <c r="O2102" s="57" t="str">
        <f>UPPER(tbl_raw_data[[#This Row],[Outcome]])</f>
        <v>APPROVE</v>
      </c>
      <c r="P2102" s="57" t="str">
        <f>UPPER(tbl_raw_data[[#This Row],[Queue Name]])</f>
        <v>CONSUMER POST BUREAU</v>
      </c>
      <c r="Q2102" s="57" t="str">
        <f>IF(tbl_raw_data[[#This Row],[time_taken_in_mins]]&lt;=20,"SLA_MET","SLA_NOT_MET")</f>
        <v>SLA_MET</v>
      </c>
    </row>
    <row r="2103" spans="1:17" ht="15" customHeight="1" x14ac:dyDescent="0.25">
      <c r="A2103" s="5" t="s">
        <v>4434</v>
      </c>
      <c r="B2103" s="6">
        <v>45145.662766203706</v>
      </c>
      <c r="C2103" s="7">
        <v>45145.671226851853</v>
      </c>
      <c r="D2103" s="8" t="s">
        <v>13</v>
      </c>
      <c r="E2103" s="8" t="s">
        <v>28</v>
      </c>
      <c r="F2103" s="8" t="s">
        <v>86</v>
      </c>
      <c r="G2103" s="110" t="s">
        <v>29</v>
      </c>
      <c r="H21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3" s="48">
        <f>tbl_raw_data[[#This Row],[Date Actioned]]-tbl_raw_data[[#This Row],[Date Tagged]]</f>
        <v>8.4606481468654238E-3</v>
      </c>
      <c r="J2103" s="50">
        <f>HOUR(tbl_raw_data[[#This Row],[time_taken]])*60+MINUTE(tbl_raw_data[[#This Row],[time_taken]])+SECOND(tbl_raw_data[[#This Row],[time_taken]])/60</f>
        <v>12.183333333333334</v>
      </c>
      <c r="K2103" s="54">
        <f>DATE(YEAR(tbl_raw_data[[#This Row],[Date Actioned]]), MONTH(tbl_raw_data[[#This Row],[Date Actioned]]), DAY(tbl_raw_data[[#This Row],[Date Actioned]]))</f>
        <v>45145</v>
      </c>
      <c r="L2103" s="55" t="str">
        <f>UPPER(TEXT(tbl_raw_data[[#This Row],[Updated_date]],"MMMM"))</f>
        <v>AUGUST</v>
      </c>
      <c r="M2103" s="55" t="str">
        <f>UPPER("Week "&amp;IF(ROUNDUP(DAY(tbl_raw_data[[#This Row],[Updated_date]])/7,0)=5,4,ROUNDUP(DAY(tbl_raw_data[[#This Row],[Updated_date]])/7,0)))</f>
        <v>WEEK 1</v>
      </c>
      <c r="N2103" s="57" t="str">
        <f>UPPER(VLOOKUP(tbl_raw_data[[#This Row],[Analyst]],[1]setting!$A$1:$B$15,2,0))</f>
        <v>ASIF</v>
      </c>
      <c r="O2103" s="57" t="str">
        <f>UPPER(tbl_raw_data[[#This Row],[Outcome]])</f>
        <v>APPROVE</v>
      </c>
      <c r="P2103" s="57" t="str">
        <f>UPPER(tbl_raw_data[[#This Row],[Queue Name]])</f>
        <v>CONSUMER EXISTING</v>
      </c>
      <c r="Q2103" s="57" t="str">
        <f>IF(tbl_raw_data[[#This Row],[time_taken_in_mins]]&lt;=20,"SLA_MET","SLA_NOT_MET")</f>
        <v>SLA_MET</v>
      </c>
    </row>
    <row r="2104" spans="1:17" ht="15" customHeight="1" x14ac:dyDescent="0.25">
      <c r="A2104" s="11" t="s">
        <v>2049</v>
      </c>
      <c r="B2104" s="12">
        <v>45145.664583333331</v>
      </c>
      <c r="C2104" s="13">
        <v>45145.669710648152</v>
      </c>
      <c r="D2104" s="14" t="s">
        <v>13</v>
      </c>
      <c r="E2104" s="14" t="s">
        <v>9</v>
      </c>
      <c r="F2104" s="14" t="s">
        <v>14</v>
      </c>
      <c r="G2104" s="111" t="s">
        <v>29</v>
      </c>
      <c r="H21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4" s="48">
        <f>tbl_raw_data[[#This Row],[Date Actioned]]-tbl_raw_data[[#This Row],[Date Tagged]]</f>
        <v>5.1273148201289587E-3</v>
      </c>
      <c r="J2104" s="50">
        <f>HOUR(tbl_raw_data[[#This Row],[time_taken]])*60+MINUTE(tbl_raw_data[[#This Row],[time_taken]])+SECOND(tbl_raw_data[[#This Row],[time_taken]])/60</f>
        <v>7.3833333333333337</v>
      </c>
      <c r="K2104" s="54">
        <f>DATE(YEAR(tbl_raw_data[[#This Row],[Date Actioned]]), MONTH(tbl_raw_data[[#This Row],[Date Actioned]]), DAY(tbl_raw_data[[#This Row],[Date Actioned]]))</f>
        <v>45145</v>
      </c>
      <c r="L2104" s="55" t="str">
        <f>UPPER(TEXT(tbl_raw_data[[#This Row],[Updated_date]],"MMMM"))</f>
        <v>AUGUST</v>
      </c>
      <c r="M2104" s="55" t="str">
        <f>UPPER("Week "&amp;IF(ROUNDUP(DAY(tbl_raw_data[[#This Row],[Updated_date]])/7,0)=5,4,ROUNDUP(DAY(tbl_raw_data[[#This Row],[Updated_date]])/7,0)))</f>
        <v>WEEK 1</v>
      </c>
      <c r="N2104" s="57" t="str">
        <f>UPPER(VLOOKUP(tbl_raw_data[[#This Row],[Analyst]],[1]setting!$A$1:$B$15,2,0))</f>
        <v>HARDIK</v>
      </c>
      <c r="O2104" s="57" t="str">
        <f>UPPER(tbl_raw_data[[#This Row],[Outcome]])</f>
        <v>APPROVE</v>
      </c>
      <c r="P2104" s="57" t="str">
        <f>UPPER(tbl_raw_data[[#This Row],[Queue Name]])</f>
        <v>CONSUMER PRE BUREAU</v>
      </c>
      <c r="Q2104" s="57" t="str">
        <f>IF(tbl_raw_data[[#This Row],[time_taken_in_mins]]&lt;=20,"SLA_MET","SLA_NOT_MET")</f>
        <v>SLA_MET</v>
      </c>
    </row>
    <row r="2105" spans="1:17" ht="15" customHeight="1" x14ac:dyDescent="0.25">
      <c r="A2105" s="22" t="s">
        <v>3041</v>
      </c>
      <c r="B2105" s="6">
        <v>45145.667118055557</v>
      </c>
      <c r="C2105" s="7">
        <v>45145.673564814817</v>
      </c>
      <c r="D2105" s="8" t="s">
        <v>13</v>
      </c>
      <c r="E2105" s="8" t="s">
        <v>41</v>
      </c>
      <c r="F2105" s="8" t="s">
        <v>455</v>
      </c>
      <c r="G2105" s="110" t="s">
        <v>29</v>
      </c>
      <c r="H21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5" s="48">
        <f>tbl_raw_data[[#This Row],[Date Actioned]]-tbl_raw_data[[#This Row],[Date Tagged]]</f>
        <v>6.4467592601431534E-3</v>
      </c>
      <c r="J2105" s="50">
        <f>HOUR(tbl_raw_data[[#This Row],[time_taken]])*60+MINUTE(tbl_raw_data[[#This Row],[time_taken]])+SECOND(tbl_raw_data[[#This Row],[time_taken]])/60</f>
        <v>9.2833333333333332</v>
      </c>
      <c r="K2105" s="54">
        <f>DATE(YEAR(tbl_raw_data[[#This Row],[Date Actioned]]), MONTH(tbl_raw_data[[#This Row],[Date Actioned]]), DAY(tbl_raw_data[[#This Row],[Date Actioned]]))</f>
        <v>45145</v>
      </c>
      <c r="L2105" s="55" t="str">
        <f>UPPER(TEXT(tbl_raw_data[[#This Row],[Updated_date]],"MMMM"))</f>
        <v>AUGUST</v>
      </c>
      <c r="M2105" s="55" t="str">
        <f>UPPER("Week "&amp;IF(ROUNDUP(DAY(tbl_raw_data[[#This Row],[Updated_date]])/7,0)=5,4,ROUNDUP(DAY(tbl_raw_data[[#This Row],[Updated_date]])/7,0)))</f>
        <v>WEEK 1</v>
      </c>
      <c r="N2105" s="57" t="str">
        <f>UPPER(VLOOKUP(tbl_raw_data[[#This Row],[Analyst]],[1]setting!$A$1:$B$15,2,0))</f>
        <v>ROHAN</v>
      </c>
      <c r="O2105" s="57" t="str">
        <f>UPPER(tbl_raw_data[[#This Row],[Outcome]])</f>
        <v>APPROVE</v>
      </c>
      <c r="P2105" s="57" t="str">
        <f>UPPER(tbl_raw_data[[#This Row],[Queue Name]])</f>
        <v>CONSUMER POST BUREAU</v>
      </c>
      <c r="Q2105" s="57" t="str">
        <f>IF(tbl_raw_data[[#This Row],[time_taken_in_mins]]&lt;=20,"SLA_MET","SLA_NOT_MET")</f>
        <v>SLA_MET</v>
      </c>
    </row>
    <row r="2106" spans="1:17" ht="15" customHeight="1" x14ac:dyDescent="0.25">
      <c r="A2106" s="5" t="s">
        <v>4128</v>
      </c>
      <c r="B2106" s="12">
        <v>45145.667164351849</v>
      </c>
      <c r="C2106" s="13">
        <v>45145.675081018519</v>
      </c>
      <c r="D2106" s="14" t="s">
        <v>29</v>
      </c>
      <c r="E2106" s="16" t="s">
        <v>41</v>
      </c>
      <c r="F2106" s="14" t="s">
        <v>42</v>
      </c>
      <c r="G2106" s="106"/>
      <c r="H21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6" s="48">
        <f>tbl_raw_data[[#This Row],[Date Actioned]]-tbl_raw_data[[#This Row],[Date Tagged]]</f>
        <v>7.9166666691889986E-3</v>
      </c>
      <c r="J2106" s="50">
        <f>HOUR(tbl_raw_data[[#This Row],[time_taken]])*60+MINUTE(tbl_raw_data[[#This Row],[time_taken]])+SECOND(tbl_raw_data[[#This Row],[time_taken]])/60</f>
        <v>11.4</v>
      </c>
      <c r="K2106" s="54">
        <f>DATE(YEAR(tbl_raw_data[[#This Row],[Date Actioned]]), MONTH(tbl_raw_data[[#This Row],[Date Actioned]]), DAY(tbl_raw_data[[#This Row],[Date Actioned]]))</f>
        <v>45145</v>
      </c>
      <c r="L2106" s="55" t="str">
        <f>UPPER(TEXT(tbl_raw_data[[#This Row],[Updated_date]],"MMMM"))</f>
        <v>AUGUST</v>
      </c>
      <c r="M2106" s="55" t="str">
        <f>UPPER("Week "&amp;IF(ROUNDUP(DAY(tbl_raw_data[[#This Row],[Updated_date]])/7,0)=5,4,ROUNDUP(DAY(tbl_raw_data[[#This Row],[Updated_date]])/7,0)))</f>
        <v>WEEK 1</v>
      </c>
      <c r="N2106" s="57" t="str">
        <f>UPPER(VLOOKUP(tbl_raw_data[[#This Row],[Analyst]],[1]setting!$A$1:$B$15,2,0))</f>
        <v>NITESH</v>
      </c>
      <c r="O2106" s="57" t="str">
        <f>UPPER(tbl_raw_data[[#This Row],[Outcome]])</f>
        <v>APPROVE</v>
      </c>
      <c r="P2106" s="57" t="str">
        <f>UPPER(tbl_raw_data[[#This Row],[Queue Name]])</f>
        <v>CONSUMER POST BUREAU</v>
      </c>
      <c r="Q2106" s="57" t="str">
        <f>IF(tbl_raw_data[[#This Row],[time_taken_in_mins]]&lt;=20,"SLA_MET","SLA_NOT_MET")</f>
        <v>SLA_MET</v>
      </c>
    </row>
    <row r="2107" spans="1:17" ht="15" customHeight="1" x14ac:dyDescent="0.25">
      <c r="A2107" s="11" t="s">
        <v>7001</v>
      </c>
      <c r="B2107" s="6">
        <v>45145.668969907405</v>
      </c>
      <c r="C2107" s="7">
        <v>45145.6871875</v>
      </c>
      <c r="D2107" s="8" t="s">
        <v>29</v>
      </c>
      <c r="E2107" s="10" t="s">
        <v>41</v>
      </c>
      <c r="F2107" s="8" t="s">
        <v>10</v>
      </c>
      <c r="G2107" s="109"/>
      <c r="H21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7" s="48">
        <f>tbl_raw_data[[#This Row],[Date Actioned]]-tbl_raw_data[[#This Row],[Date Tagged]]</f>
        <v>1.8217592594737653E-2</v>
      </c>
      <c r="J2107" s="50">
        <f>HOUR(tbl_raw_data[[#This Row],[time_taken]])*60+MINUTE(tbl_raw_data[[#This Row],[time_taken]])+SECOND(tbl_raw_data[[#This Row],[time_taken]])/60</f>
        <v>26.233333333333334</v>
      </c>
      <c r="K2107" s="54">
        <f>DATE(YEAR(tbl_raw_data[[#This Row],[Date Actioned]]), MONTH(tbl_raw_data[[#This Row],[Date Actioned]]), DAY(tbl_raw_data[[#This Row],[Date Actioned]]))</f>
        <v>45145</v>
      </c>
      <c r="L2107" s="55" t="str">
        <f>UPPER(TEXT(tbl_raw_data[[#This Row],[Updated_date]],"MMMM"))</f>
        <v>AUGUST</v>
      </c>
      <c r="M2107" s="55" t="str">
        <f>UPPER("Week "&amp;IF(ROUNDUP(DAY(tbl_raw_data[[#This Row],[Updated_date]])/7,0)=5,4,ROUNDUP(DAY(tbl_raw_data[[#This Row],[Updated_date]])/7,0)))</f>
        <v>WEEK 1</v>
      </c>
      <c r="N2107" s="57" t="str">
        <f>UPPER(VLOOKUP(tbl_raw_data[[#This Row],[Analyst]],[1]setting!$A$1:$B$15,2,0))</f>
        <v>SAM</v>
      </c>
      <c r="O2107" s="57" t="str">
        <f>UPPER(tbl_raw_data[[#This Row],[Outcome]])</f>
        <v>APPROVE</v>
      </c>
      <c r="P2107" s="57" t="str">
        <f>UPPER(tbl_raw_data[[#This Row],[Queue Name]])</f>
        <v>CONSUMER POST BUREAU</v>
      </c>
      <c r="Q2107" s="57" t="str">
        <f>IF(tbl_raw_data[[#This Row],[time_taken_in_mins]]&lt;=20,"SLA_MET","SLA_NOT_MET")</f>
        <v>SLA_NOT_MET</v>
      </c>
    </row>
    <row r="2108" spans="1:17" ht="15" customHeight="1" x14ac:dyDescent="0.25">
      <c r="A2108" s="22" t="s">
        <v>3151</v>
      </c>
      <c r="B2108" s="12">
        <v>45145.669062499997</v>
      </c>
      <c r="C2108" s="13">
        <v>45145.675659722219</v>
      </c>
      <c r="D2108" s="14" t="s">
        <v>13</v>
      </c>
      <c r="E2108" s="14" t="s">
        <v>9</v>
      </c>
      <c r="F2108" s="14" t="s">
        <v>18</v>
      </c>
      <c r="G2108" s="111" t="s">
        <v>21</v>
      </c>
      <c r="H21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08" s="48">
        <f>tbl_raw_data[[#This Row],[Date Actioned]]-tbl_raw_data[[#This Row],[Date Tagged]]</f>
        <v>6.5972222218988463E-3</v>
      </c>
      <c r="J2108" s="50">
        <f>HOUR(tbl_raw_data[[#This Row],[time_taken]])*60+MINUTE(tbl_raw_data[[#This Row],[time_taken]])+SECOND(tbl_raw_data[[#This Row],[time_taken]])/60</f>
        <v>9.5</v>
      </c>
      <c r="K2108" s="54">
        <f>DATE(YEAR(tbl_raw_data[[#This Row],[Date Actioned]]), MONTH(tbl_raw_data[[#This Row],[Date Actioned]]), DAY(tbl_raw_data[[#This Row],[Date Actioned]]))</f>
        <v>45145</v>
      </c>
      <c r="L2108" s="55" t="str">
        <f>UPPER(TEXT(tbl_raw_data[[#This Row],[Updated_date]],"MMMM"))</f>
        <v>AUGUST</v>
      </c>
      <c r="M2108" s="55" t="str">
        <f>UPPER("Week "&amp;IF(ROUNDUP(DAY(tbl_raw_data[[#This Row],[Updated_date]])/7,0)=5,4,ROUNDUP(DAY(tbl_raw_data[[#This Row],[Updated_date]])/7,0)))</f>
        <v>WEEK 1</v>
      </c>
      <c r="N2108" s="57" t="str">
        <f>UPPER(VLOOKUP(tbl_raw_data[[#This Row],[Analyst]],[1]setting!$A$1:$B$15,2,0))</f>
        <v>RAJ</v>
      </c>
      <c r="O2108" s="57" t="str">
        <f>UPPER(tbl_raw_data[[#This Row],[Outcome]])</f>
        <v>APPROVE</v>
      </c>
      <c r="P2108" s="57" t="str">
        <f>UPPER(tbl_raw_data[[#This Row],[Queue Name]])</f>
        <v>CONSUMER PRE BUREAU</v>
      </c>
      <c r="Q2108" s="57" t="str">
        <f>IF(tbl_raw_data[[#This Row],[time_taken_in_mins]]&lt;=20,"SLA_MET","SLA_NOT_MET")</f>
        <v>SLA_MET</v>
      </c>
    </row>
    <row r="2109" spans="1:17" ht="15" customHeight="1" x14ac:dyDescent="0.25">
      <c r="A2109" s="11" t="s">
        <v>6712</v>
      </c>
      <c r="B2109" s="12">
        <v>45145.676527777781</v>
      </c>
      <c r="C2109" s="13">
        <v>45145.691504629627</v>
      </c>
      <c r="D2109" s="14" t="s">
        <v>209</v>
      </c>
      <c r="E2109" s="16" t="s">
        <v>28</v>
      </c>
      <c r="F2109" s="14" t="s">
        <v>42</v>
      </c>
      <c r="G2109" s="106"/>
      <c r="H21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09" s="48">
        <f>tbl_raw_data[[#This Row],[Date Actioned]]-tbl_raw_data[[#This Row],[Date Tagged]]</f>
        <v>1.4976851845858619E-2</v>
      </c>
      <c r="J2109" s="50">
        <f>HOUR(tbl_raw_data[[#This Row],[time_taken]])*60+MINUTE(tbl_raw_data[[#This Row],[time_taken]])+SECOND(tbl_raw_data[[#This Row],[time_taken]])/60</f>
        <v>21.566666666666666</v>
      </c>
      <c r="K2109" s="54">
        <f>DATE(YEAR(tbl_raw_data[[#This Row],[Date Actioned]]), MONTH(tbl_raw_data[[#This Row],[Date Actioned]]), DAY(tbl_raw_data[[#This Row],[Date Actioned]]))</f>
        <v>45145</v>
      </c>
      <c r="L2109" s="55" t="str">
        <f>UPPER(TEXT(tbl_raw_data[[#This Row],[Updated_date]],"MMMM"))</f>
        <v>AUGUST</v>
      </c>
      <c r="M2109" s="55" t="str">
        <f>UPPER("Week "&amp;IF(ROUNDUP(DAY(tbl_raw_data[[#This Row],[Updated_date]])/7,0)=5,4,ROUNDUP(DAY(tbl_raw_data[[#This Row],[Updated_date]])/7,0)))</f>
        <v>WEEK 1</v>
      </c>
      <c r="N2109" s="57" t="str">
        <f>UPPER(VLOOKUP(tbl_raw_data[[#This Row],[Analyst]],[1]setting!$A$1:$B$15,2,0))</f>
        <v>NITESH</v>
      </c>
      <c r="O2109" s="57" t="str">
        <f>UPPER(tbl_raw_data[[#This Row],[Outcome]])</f>
        <v>DECLINE</v>
      </c>
      <c r="P2109" s="57" t="str">
        <f>UPPER(tbl_raw_data[[#This Row],[Queue Name]])</f>
        <v>CONSUMER EXISTING</v>
      </c>
      <c r="Q2109" s="57" t="str">
        <f>IF(tbl_raw_data[[#This Row],[time_taken_in_mins]]&lt;=20,"SLA_MET","SLA_NOT_MET")</f>
        <v>SLA_NOT_MET</v>
      </c>
    </row>
    <row r="2110" spans="1:17" ht="15" customHeight="1" x14ac:dyDescent="0.25">
      <c r="A2110" s="11" t="s">
        <v>1707</v>
      </c>
      <c r="B2110" s="6">
        <v>45145.677141203705</v>
      </c>
      <c r="C2110" s="7">
        <v>45145.681828703702</v>
      </c>
      <c r="D2110" s="8" t="s">
        <v>8</v>
      </c>
      <c r="E2110" s="8" t="s">
        <v>9</v>
      </c>
      <c r="F2110" s="8" t="s">
        <v>86</v>
      </c>
      <c r="G2110" s="110" t="s">
        <v>57</v>
      </c>
      <c r="H21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10" s="48">
        <f>tbl_raw_data[[#This Row],[Date Actioned]]-tbl_raw_data[[#This Row],[Date Tagged]]</f>
        <v>4.687499997089617E-3</v>
      </c>
      <c r="J2110" s="50">
        <f>HOUR(tbl_raw_data[[#This Row],[time_taken]])*60+MINUTE(tbl_raw_data[[#This Row],[time_taken]])+SECOND(tbl_raw_data[[#This Row],[time_taken]])/60</f>
        <v>6.75</v>
      </c>
      <c r="K2110" s="54">
        <f>DATE(YEAR(tbl_raw_data[[#This Row],[Date Actioned]]), MONTH(tbl_raw_data[[#This Row],[Date Actioned]]), DAY(tbl_raw_data[[#This Row],[Date Actioned]]))</f>
        <v>45145</v>
      </c>
      <c r="L2110" s="55" t="str">
        <f>UPPER(TEXT(tbl_raw_data[[#This Row],[Updated_date]],"MMMM"))</f>
        <v>AUGUST</v>
      </c>
      <c r="M2110" s="55" t="str">
        <f>UPPER("Week "&amp;IF(ROUNDUP(DAY(tbl_raw_data[[#This Row],[Updated_date]])/7,0)=5,4,ROUNDUP(DAY(tbl_raw_data[[#This Row],[Updated_date]])/7,0)))</f>
        <v>WEEK 1</v>
      </c>
      <c r="N2110" s="57" t="str">
        <f>UPPER(VLOOKUP(tbl_raw_data[[#This Row],[Analyst]],[1]setting!$A$1:$B$15,2,0))</f>
        <v>ASIF</v>
      </c>
      <c r="O2110" s="57" t="str">
        <f>UPPER(tbl_raw_data[[#This Row],[Outcome]])</f>
        <v>WITHDRAW</v>
      </c>
      <c r="P2110" s="57" t="str">
        <f>UPPER(tbl_raw_data[[#This Row],[Queue Name]])</f>
        <v>CONSUMER PRE BUREAU</v>
      </c>
      <c r="Q2110" s="57" t="str">
        <f>IF(tbl_raw_data[[#This Row],[time_taken_in_mins]]&lt;=20,"SLA_MET","SLA_NOT_MET")</f>
        <v>SLA_MET</v>
      </c>
    </row>
    <row r="2111" spans="1:17" ht="15" customHeight="1" x14ac:dyDescent="0.25">
      <c r="A2111" s="5" t="s">
        <v>2039</v>
      </c>
      <c r="B2111" s="6">
        <v>45145.681793981479</v>
      </c>
      <c r="C2111" s="7">
        <v>45145.686909722222</v>
      </c>
      <c r="D2111" s="8" t="s">
        <v>13</v>
      </c>
      <c r="E2111" s="8" t="s">
        <v>28</v>
      </c>
      <c r="F2111" s="8" t="s">
        <v>86</v>
      </c>
      <c r="G2111" s="110" t="s">
        <v>53</v>
      </c>
      <c r="H21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1" s="48">
        <f>tbl_raw_data[[#This Row],[Date Actioned]]-tbl_raw_data[[#This Row],[Date Tagged]]</f>
        <v>5.1157407433493063E-3</v>
      </c>
      <c r="J2111" s="50">
        <f>HOUR(tbl_raw_data[[#This Row],[time_taken]])*60+MINUTE(tbl_raw_data[[#This Row],[time_taken]])+SECOND(tbl_raw_data[[#This Row],[time_taken]])/60</f>
        <v>7.3666666666666663</v>
      </c>
      <c r="K2111" s="54">
        <f>DATE(YEAR(tbl_raw_data[[#This Row],[Date Actioned]]), MONTH(tbl_raw_data[[#This Row],[Date Actioned]]), DAY(tbl_raw_data[[#This Row],[Date Actioned]]))</f>
        <v>45145</v>
      </c>
      <c r="L2111" s="55" t="str">
        <f>UPPER(TEXT(tbl_raw_data[[#This Row],[Updated_date]],"MMMM"))</f>
        <v>AUGUST</v>
      </c>
      <c r="M2111" s="55" t="str">
        <f>UPPER("Week "&amp;IF(ROUNDUP(DAY(tbl_raw_data[[#This Row],[Updated_date]])/7,0)=5,4,ROUNDUP(DAY(tbl_raw_data[[#This Row],[Updated_date]])/7,0)))</f>
        <v>WEEK 1</v>
      </c>
      <c r="N2111" s="57" t="str">
        <f>UPPER(VLOOKUP(tbl_raw_data[[#This Row],[Analyst]],[1]setting!$A$1:$B$15,2,0))</f>
        <v>ASIF</v>
      </c>
      <c r="O2111" s="57" t="str">
        <f>UPPER(tbl_raw_data[[#This Row],[Outcome]])</f>
        <v>APPROVE</v>
      </c>
      <c r="P2111" s="57" t="str">
        <f>UPPER(tbl_raw_data[[#This Row],[Queue Name]])</f>
        <v>CONSUMER EXISTING</v>
      </c>
      <c r="Q2111" s="57" t="str">
        <f>IF(tbl_raw_data[[#This Row],[time_taken_in_mins]]&lt;=20,"SLA_MET","SLA_NOT_MET")</f>
        <v>SLA_MET</v>
      </c>
    </row>
    <row r="2112" spans="1:17" ht="15" customHeight="1" x14ac:dyDescent="0.25">
      <c r="A2112" s="11" t="s">
        <v>4277</v>
      </c>
      <c r="B2112" s="12">
        <v>45145.683611111112</v>
      </c>
      <c r="C2112" s="13">
        <v>45145.691782407404</v>
      </c>
      <c r="D2112" s="14" t="s">
        <v>13</v>
      </c>
      <c r="E2112" s="14" t="s">
        <v>41</v>
      </c>
      <c r="F2112" s="14" t="s">
        <v>18</v>
      </c>
      <c r="G2112" s="111" t="s">
        <v>67</v>
      </c>
      <c r="H21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2" s="48">
        <f>tbl_raw_data[[#This Row],[Date Actioned]]-tbl_raw_data[[#This Row],[Date Tagged]]</f>
        <v>8.1712962928577326E-3</v>
      </c>
      <c r="J2112" s="50">
        <f>HOUR(tbl_raw_data[[#This Row],[time_taken]])*60+MINUTE(tbl_raw_data[[#This Row],[time_taken]])+SECOND(tbl_raw_data[[#This Row],[time_taken]])/60</f>
        <v>11.766666666666667</v>
      </c>
      <c r="K2112" s="54">
        <f>DATE(YEAR(tbl_raw_data[[#This Row],[Date Actioned]]), MONTH(tbl_raw_data[[#This Row],[Date Actioned]]), DAY(tbl_raw_data[[#This Row],[Date Actioned]]))</f>
        <v>45145</v>
      </c>
      <c r="L2112" s="55" t="str">
        <f>UPPER(TEXT(tbl_raw_data[[#This Row],[Updated_date]],"MMMM"))</f>
        <v>AUGUST</v>
      </c>
      <c r="M2112" s="55" t="str">
        <f>UPPER("Week "&amp;IF(ROUNDUP(DAY(tbl_raw_data[[#This Row],[Updated_date]])/7,0)=5,4,ROUNDUP(DAY(tbl_raw_data[[#This Row],[Updated_date]])/7,0)))</f>
        <v>WEEK 1</v>
      </c>
      <c r="N2112" s="57" t="str">
        <f>UPPER(VLOOKUP(tbl_raw_data[[#This Row],[Analyst]],[1]setting!$A$1:$B$15,2,0))</f>
        <v>RAJ</v>
      </c>
      <c r="O2112" s="57" t="str">
        <f>UPPER(tbl_raw_data[[#This Row],[Outcome]])</f>
        <v>APPROVE</v>
      </c>
      <c r="P2112" s="57" t="str">
        <f>UPPER(tbl_raw_data[[#This Row],[Queue Name]])</f>
        <v>CONSUMER POST BUREAU</v>
      </c>
      <c r="Q2112" s="57" t="str">
        <f>IF(tbl_raw_data[[#This Row],[time_taken_in_mins]]&lt;=20,"SLA_MET","SLA_NOT_MET")</f>
        <v>SLA_MET</v>
      </c>
    </row>
    <row r="2113" spans="1:17" ht="15" customHeight="1" x14ac:dyDescent="0.25">
      <c r="A2113" s="22" t="s">
        <v>3470</v>
      </c>
      <c r="B2113" s="6">
        <v>45145.68408564815</v>
      </c>
      <c r="C2113" s="7">
        <v>45145.691087962965</v>
      </c>
      <c r="D2113" s="8" t="s">
        <v>13</v>
      </c>
      <c r="E2113" s="8" t="s">
        <v>41</v>
      </c>
      <c r="F2113" s="8" t="s">
        <v>14</v>
      </c>
      <c r="G2113" s="110" t="s">
        <v>29</v>
      </c>
      <c r="H21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3" s="48">
        <f>tbl_raw_data[[#This Row],[Date Actioned]]-tbl_raw_data[[#This Row],[Date Tagged]]</f>
        <v>7.0023148145992309E-3</v>
      </c>
      <c r="J2113" s="50">
        <f>HOUR(tbl_raw_data[[#This Row],[time_taken]])*60+MINUTE(tbl_raw_data[[#This Row],[time_taken]])+SECOND(tbl_raw_data[[#This Row],[time_taken]])/60</f>
        <v>10.083333333333334</v>
      </c>
      <c r="K2113" s="54">
        <f>DATE(YEAR(tbl_raw_data[[#This Row],[Date Actioned]]), MONTH(tbl_raw_data[[#This Row],[Date Actioned]]), DAY(tbl_raw_data[[#This Row],[Date Actioned]]))</f>
        <v>45145</v>
      </c>
      <c r="L2113" s="55" t="str">
        <f>UPPER(TEXT(tbl_raw_data[[#This Row],[Updated_date]],"MMMM"))</f>
        <v>AUGUST</v>
      </c>
      <c r="M2113" s="55" t="str">
        <f>UPPER("Week "&amp;IF(ROUNDUP(DAY(tbl_raw_data[[#This Row],[Updated_date]])/7,0)=5,4,ROUNDUP(DAY(tbl_raw_data[[#This Row],[Updated_date]])/7,0)))</f>
        <v>WEEK 1</v>
      </c>
      <c r="N2113" s="57" t="str">
        <f>UPPER(VLOOKUP(tbl_raw_data[[#This Row],[Analyst]],[1]setting!$A$1:$B$15,2,0))</f>
        <v>HARDIK</v>
      </c>
      <c r="O2113" s="57" t="str">
        <f>UPPER(tbl_raw_data[[#This Row],[Outcome]])</f>
        <v>APPROVE</v>
      </c>
      <c r="P2113" s="57" t="str">
        <f>UPPER(tbl_raw_data[[#This Row],[Queue Name]])</f>
        <v>CONSUMER POST BUREAU</v>
      </c>
      <c r="Q2113" s="57" t="str">
        <f>IF(tbl_raw_data[[#This Row],[time_taken_in_mins]]&lt;=20,"SLA_MET","SLA_NOT_MET")</f>
        <v>SLA_MET</v>
      </c>
    </row>
    <row r="2114" spans="1:17" ht="15" customHeight="1" x14ac:dyDescent="0.25">
      <c r="A2114" s="5" t="s">
        <v>3460</v>
      </c>
      <c r="B2114" s="12">
        <v>45145.688379629632</v>
      </c>
      <c r="C2114" s="13">
        <v>45145.695381944446</v>
      </c>
      <c r="D2114" s="14" t="s">
        <v>13</v>
      </c>
      <c r="E2114" s="14" t="s">
        <v>9</v>
      </c>
      <c r="F2114" s="14" t="s">
        <v>86</v>
      </c>
      <c r="G2114" s="111" t="s">
        <v>67</v>
      </c>
      <c r="H21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14" s="48">
        <f>tbl_raw_data[[#This Row],[Date Actioned]]-tbl_raw_data[[#This Row],[Date Tagged]]</f>
        <v>7.0023148145992309E-3</v>
      </c>
      <c r="J2114" s="50">
        <f>HOUR(tbl_raw_data[[#This Row],[time_taken]])*60+MINUTE(tbl_raw_data[[#This Row],[time_taken]])+SECOND(tbl_raw_data[[#This Row],[time_taken]])/60</f>
        <v>10.083333333333334</v>
      </c>
      <c r="K2114" s="54">
        <f>DATE(YEAR(tbl_raw_data[[#This Row],[Date Actioned]]), MONTH(tbl_raw_data[[#This Row],[Date Actioned]]), DAY(tbl_raw_data[[#This Row],[Date Actioned]]))</f>
        <v>45145</v>
      </c>
      <c r="L2114" s="55" t="str">
        <f>UPPER(TEXT(tbl_raw_data[[#This Row],[Updated_date]],"MMMM"))</f>
        <v>AUGUST</v>
      </c>
      <c r="M2114" s="55" t="str">
        <f>UPPER("Week "&amp;IF(ROUNDUP(DAY(tbl_raw_data[[#This Row],[Updated_date]])/7,0)=5,4,ROUNDUP(DAY(tbl_raw_data[[#This Row],[Updated_date]])/7,0)))</f>
        <v>WEEK 1</v>
      </c>
      <c r="N2114" s="57" t="str">
        <f>UPPER(VLOOKUP(tbl_raw_data[[#This Row],[Analyst]],[1]setting!$A$1:$B$15,2,0))</f>
        <v>ASIF</v>
      </c>
      <c r="O2114" s="57" t="str">
        <f>UPPER(tbl_raw_data[[#This Row],[Outcome]])</f>
        <v>APPROVE</v>
      </c>
      <c r="P2114" s="57" t="str">
        <f>UPPER(tbl_raw_data[[#This Row],[Queue Name]])</f>
        <v>CONSUMER PRE BUREAU</v>
      </c>
      <c r="Q2114" s="57" t="str">
        <f>IF(tbl_raw_data[[#This Row],[time_taken_in_mins]]&lt;=20,"SLA_MET","SLA_NOT_MET")</f>
        <v>SLA_MET</v>
      </c>
    </row>
    <row r="2115" spans="1:17" ht="15" customHeight="1" x14ac:dyDescent="0.25">
      <c r="A2115" s="11" t="s">
        <v>5352</v>
      </c>
      <c r="B2115" s="6">
        <v>45145.688854166663</v>
      </c>
      <c r="C2115" s="7">
        <v>45145.699143518519</v>
      </c>
      <c r="D2115" s="8" t="s">
        <v>29</v>
      </c>
      <c r="E2115" s="10" t="s">
        <v>41</v>
      </c>
      <c r="F2115" s="8" t="s">
        <v>42</v>
      </c>
      <c r="G2115" s="109"/>
      <c r="H21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5" s="48">
        <f>tbl_raw_data[[#This Row],[Date Actioned]]-tbl_raw_data[[#This Row],[Date Tagged]]</f>
        <v>1.0289351856044959E-2</v>
      </c>
      <c r="J2115" s="50">
        <f>HOUR(tbl_raw_data[[#This Row],[time_taken]])*60+MINUTE(tbl_raw_data[[#This Row],[time_taken]])+SECOND(tbl_raw_data[[#This Row],[time_taken]])/60</f>
        <v>14.816666666666666</v>
      </c>
      <c r="K2115" s="54">
        <f>DATE(YEAR(tbl_raw_data[[#This Row],[Date Actioned]]), MONTH(tbl_raw_data[[#This Row],[Date Actioned]]), DAY(tbl_raw_data[[#This Row],[Date Actioned]]))</f>
        <v>45145</v>
      </c>
      <c r="L2115" s="55" t="str">
        <f>UPPER(TEXT(tbl_raw_data[[#This Row],[Updated_date]],"MMMM"))</f>
        <v>AUGUST</v>
      </c>
      <c r="M2115" s="55" t="str">
        <f>UPPER("Week "&amp;IF(ROUNDUP(DAY(tbl_raw_data[[#This Row],[Updated_date]])/7,0)=5,4,ROUNDUP(DAY(tbl_raw_data[[#This Row],[Updated_date]])/7,0)))</f>
        <v>WEEK 1</v>
      </c>
      <c r="N2115" s="57" t="str">
        <f>UPPER(VLOOKUP(tbl_raw_data[[#This Row],[Analyst]],[1]setting!$A$1:$B$15,2,0))</f>
        <v>NITESH</v>
      </c>
      <c r="O2115" s="57" t="str">
        <f>UPPER(tbl_raw_data[[#This Row],[Outcome]])</f>
        <v>APPROVE</v>
      </c>
      <c r="P2115" s="57" t="str">
        <f>UPPER(tbl_raw_data[[#This Row],[Queue Name]])</f>
        <v>CONSUMER POST BUREAU</v>
      </c>
      <c r="Q2115" s="57" t="str">
        <f>IF(tbl_raw_data[[#This Row],[time_taken_in_mins]]&lt;=20,"SLA_MET","SLA_NOT_MET")</f>
        <v>SLA_MET</v>
      </c>
    </row>
    <row r="2116" spans="1:17" ht="15" customHeight="1" x14ac:dyDescent="0.25">
      <c r="A2116" s="22" t="s">
        <v>6078</v>
      </c>
      <c r="B2116" s="12">
        <v>45145.689293981479</v>
      </c>
      <c r="C2116" s="13">
        <v>45145.701388888891</v>
      </c>
      <c r="D2116" s="14" t="s">
        <v>29</v>
      </c>
      <c r="E2116" s="16" t="s">
        <v>41</v>
      </c>
      <c r="F2116" s="14" t="s">
        <v>86</v>
      </c>
      <c r="G2116" s="106"/>
      <c r="H21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6" s="48">
        <f>tbl_raw_data[[#This Row],[Date Actioned]]-tbl_raw_data[[#This Row],[Date Tagged]]</f>
        <v>1.209490741166519E-2</v>
      </c>
      <c r="J2116" s="50">
        <f>HOUR(tbl_raw_data[[#This Row],[time_taken]])*60+MINUTE(tbl_raw_data[[#This Row],[time_taken]])+SECOND(tbl_raw_data[[#This Row],[time_taken]])/60</f>
        <v>17.416666666666668</v>
      </c>
      <c r="K2116" s="54">
        <f>DATE(YEAR(tbl_raw_data[[#This Row],[Date Actioned]]), MONTH(tbl_raw_data[[#This Row],[Date Actioned]]), DAY(tbl_raw_data[[#This Row],[Date Actioned]]))</f>
        <v>45145</v>
      </c>
      <c r="L2116" s="55" t="str">
        <f>UPPER(TEXT(tbl_raw_data[[#This Row],[Updated_date]],"MMMM"))</f>
        <v>AUGUST</v>
      </c>
      <c r="M2116" s="55" t="str">
        <f>UPPER("Week "&amp;IF(ROUNDUP(DAY(tbl_raw_data[[#This Row],[Updated_date]])/7,0)=5,4,ROUNDUP(DAY(tbl_raw_data[[#This Row],[Updated_date]])/7,0)))</f>
        <v>WEEK 1</v>
      </c>
      <c r="N2116" s="57" t="str">
        <f>UPPER(VLOOKUP(tbl_raw_data[[#This Row],[Analyst]],[1]setting!$A$1:$B$15,2,0))</f>
        <v>ASIF</v>
      </c>
      <c r="O2116" s="57" t="str">
        <f>UPPER(tbl_raw_data[[#This Row],[Outcome]])</f>
        <v>APPROVE</v>
      </c>
      <c r="P2116" s="57" t="str">
        <f>UPPER(tbl_raw_data[[#This Row],[Queue Name]])</f>
        <v>CONSUMER POST BUREAU</v>
      </c>
      <c r="Q2116" s="57" t="str">
        <f>IF(tbl_raw_data[[#This Row],[time_taken_in_mins]]&lt;=20,"SLA_MET","SLA_NOT_MET")</f>
        <v>SLA_MET</v>
      </c>
    </row>
    <row r="2117" spans="1:17" ht="15" customHeight="1" x14ac:dyDescent="0.25">
      <c r="A2117" s="22" t="s">
        <v>869</v>
      </c>
      <c r="B2117" s="12">
        <v>45145.690682870372</v>
      </c>
      <c r="C2117" s="13">
        <v>45145.694143518522</v>
      </c>
      <c r="D2117" s="14" t="s">
        <v>8</v>
      </c>
      <c r="E2117" s="14" t="s">
        <v>9</v>
      </c>
      <c r="F2117" s="14" t="s">
        <v>14</v>
      </c>
      <c r="G2117" s="111" t="s">
        <v>132</v>
      </c>
      <c r="H21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17" s="48">
        <f>tbl_raw_data[[#This Row],[Date Actioned]]-tbl_raw_data[[#This Row],[Date Tagged]]</f>
        <v>3.4606481494847685E-3</v>
      </c>
      <c r="J2117" s="50">
        <f>HOUR(tbl_raw_data[[#This Row],[time_taken]])*60+MINUTE(tbl_raw_data[[#This Row],[time_taken]])+SECOND(tbl_raw_data[[#This Row],[time_taken]])/60</f>
        <v>4.9833333333333334</v>
      </c>
      <c r="K2117" s="54">
        <f>DATE(YEAR(tbl_raw_data[[#This Row],[Date Actioned]]), MONTH(tbl_raw_data[[#This Row],[Date Actioned]]), DAY(tbl_raw_data[[#This Row],[Date Actioned]]))</f>
        <v>45145</v>
      </c>
      <c r="L2117" s="55" t="str">
        <f>UPPER(TEXT(tbl_raw_data[[#This Row],[Updated_date]],"MMMM"))</f>
        <v>AUGUST</v>
      </c>
      <c r="M2117" s="55" t="str">
        <f>UPPER("Week "&amp;IF(ROUNDUP(DAY(tbl_raw_data[[#This Row],[Updated_date]])/7,0)=5,4,ROUNDUP(DAY(tbl_raw_data[[#This Row],[Updated_date]])/7,0)))</f>
        <v>WEEK 1</v>
      </c>
      <c r="N2117" s="57" t="str">
        <f>UPPER(VLOOKUP(tbl_raw_data[[#This Row],[Analyst]],[1]setting!$A$1:$B$15,2,0))</f>
        <v>HARDIK</v>
      </c>
      <c r="O2117" s="57" t="str">
        <f>UPPER(tbl_raw_data[[#This Row],[Outcome]])</f>
        <v>WITHDRAW</v>
      </c>
      <c r="P2117" s="57" t="str">
        <f>UPPER(tbl_raw_data[[#This Row],[Queue Name]])</f>
        <v>CONSUMER PRE BUREAU</v>
      </c>
      <c r="Q2117" s="57" t="str">
        <f>IF(tbl_raw_data[[#This Row],[time_taken_in_mins]]&lt;=20,"SLA_MET","SLA_NOT_MET")</f>
        <v>SLA_MET</v>
      </c>
    </row>
    <row r="2118" spans="1:17" ht="15" customHeight="1" x14ac:dyDescent="0.25">
      <c r="A2118" s="5" t="s">
        <v>474</v>
      </c>
      <c r="B2118" s="6">
        <v>45145.693333333336</v>
      </c>
      <c r="C2118" s="7">
        <v>45145.696053240739</v>
      </c>
      <c r="D2118" s="8" t="s">
        <v>8</v>
      </c>
      <c r="E2118" s="8" t="s">
        <v>9</v>
      </c>
      <c r="F2118" s="8" t="s">
        <v>14</v>
      </c>
      <c r="G2118" s="110" t="s">
        <v>149</v>
      </c>
      <c r="H21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18" s="48">
        <f>tbl_raw_data[[#This Row],[Date Actioned]]-tbl_raw_data[[#This Row],[Date Tagged]]</f>
        <v>2.7199074029340409E-3</v>
      </c>
      <c r="J2118" s="50">
        <f>HOUR(tbl_raw_data[[#This Row],[time_taken]])*60+MINUTE(tbl_raw_data[[#This Row],[time_taken]])+SECOND(tbl_raw_data[[#This Row],[time_taken]])/60</f>
        <v>3.9166666666666665</v>
      </c>
      <c r="K2118" s="54">
        <f>DATE(YEAR(tbl_raw_data[[#This Row],[Date Actioned]]), MONTH(tbl_raw_data[[#This Row],[Date Actioned]]), DAY(tbl_raw_data[[#This Row],[Date Actioned]]))</f>
        <v>45145</v>
      </c>
      <c r="L2118" s="55" t="str">
        <f>UPPER(TEXT(tbl_raw_data[[#This Row],[Updated_date]],"MMMM"))</f>
        <v>AUGUST</v>
      </c>
      <c r="M2118" s="55" t="str">
        <f>UPPER("Week "&amp;IF(ROUNDUP(DAY(tbl_raw_data[[#This Row],[Updated_date]])/7,0)=5,4,ROUNDUP(DAY(tbl_raw_data[[#This Row],[Updated_date]])/7,0)))</f>
        <v>WEEK 1</v>
      </c>
      <c r="N2118" s="57" t="str">
        <f>UPPER(VLOOKUP(tbl_raw_data[[#This Row],[Analyst]],[1]setting!$A$1:$B$15,2,0))</f>
        <v>HARDIK</v>
      </c>
      <c r="O2118" s="57" t="str">
        <f>UPPER(tbl_raw_data[[#This Row],[Outcome]])</f>
        <v>WITHDRAW</v>
      </c>
      <c r="P2118" s="57" t="str">
        <f>UPPER(tbl_raw_data[[#This Row],[Queue Name]])</f>
        <v>CONSUMER PRE BUREAU</v>
      </c>
      <c r="Q2118" s="57" t="str">
        <f>IF(tbl_raw_data[[#This Row],[time_taken_in_mins]]&lt;=20,"SLA_MET","SLA_NOT_MET")</f>
        <v>SLA_MET</v>
      </c>
    </row>
    <row r="2119" spans="1:17" ht="15" customHeight="1" x14ac:dyDescent="0.25">
      <c r="A2119" s="5" t="s">
        <v>6968</v>
      </c>
      <c r="B2119" s="6">
        <v>45145.695370370369</v>
      </c>
      <c r="C2119" s="7">
        <v>45145.713206018518</v>
      </c>
      <c r="D2119" s="8" t="s">
        <v>29</v>
      </c>
      <c r="E2119" s="10" t="s">
        <v>41</v>
      </c>
      <c r="F2119" s="8" t="s">
        <v>42</v>
      </c>
      <c r="G2119" s="109"/>
      <c r="H21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19" s="48">
        <f>tbl_raw_data[[#This Row],[Date Actioned]]-tbl_raw_data[[#This Row],[Date Tagged]]</f>
        <v>1.7835648148320615E-2</v>
      </c>
      <c r="J2119" s="50">
        <f>HOUR(tbl_raw_data[[#This Row],[time_taken]])*60+MINUTE(tbl_raw_data[[#This Row],[time_taken]])+SECOND(tbl_raw_data[[#This Row],[time_taken]])/60</f>
        <v>25.683333333333334</v>
      </c>
      <c r="K2119" s="54">
        <f>DATE(YEAR(tbl_raw_data[[#This Row],[Date Actioned]]), MONTH(tbl_raw_data[[#This Row],[Date Actioned]]), DAY(tbl_raw_data[[#This Row],[Date Actioned]]))</f>
        <v>45145</v>
      </c>
      <c r="L2119" s="55" t="str">
        <f>UPPER(TEXT(tbl_raw_data[[#This Row],[Updated_date]],"MMMM"))</f>
        <v>AUGUST</v>
      </c>
      <c r="M2119" s="55" t="str">
        <f>UPPER("Week "&amp;IF(ROUNDUP(DAY(tbl_raw_data[[#This Row],[Updated_date]])/7,0)=5,4,ROUNDUP(DAY(tbl_raw_data[[#This Row],[Updated_date]])/7,0)))</f>
        <v>WEEK 1</v>
      </c>
      <c r="N2119" s="57" t="str">
        <f>UPPER(VLOOKUP(tbl_raw_data[[#This Row],[Analyst]],[1]setting!$A$1:$B$15,2,0))</f>
        <v>NITESH</v>
      </c>
      <c r="O2119" s="57" t="str">
        <f>UPPER(tbl_raw_data[[#This Row],[Outcome]])</f>
        <v>APPROVE</v>
      </c>
      <c r="P2119" s="57" t="str">
        <f>UPPER(tbl_raw_data[[#This Row],[Queue Name]])</f>
        <v>CONSUMER POST BUREAU</v>
      </c>
      <c r="Q2119" s="57" t="str">
        <f>IF(tbl_raw_data[[#This Row],[time_taken_in_mins]]&lt;=20,"SLA_MET","SLA_NOT_MET")</f>
        <v>SLA_NOT_MET</v>
      </c>
    </row>
    <row r="2120" spans="1:17" ht="15" customHeight="1" x14ac:dyDescent="0.25">
      <c r="A2120" s="11" t="s">
        <v>2841</v>
      </c>
      <c r="B2120" s="12">
        <v>45145.698009259257</v>
      </c>
      <c r="C2120" s="13">
        <v>45145.704143518517</v>
      </c>
      <c r="D2120" s="14" t="s">
        <v>13</v>
      </c>
      <c r="E2120" s="14" t="s">
        <v>9</v>
      </c>
      <c r="F2120" s="14" t="s">
        <v>14</v>
      </c>
      <c r="G2120" s="111" t="s">
        <v>29</v>
      </c>
      <c r="H21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0" s="48">
        <f>tbl_raw_data[[#This Row],[Date Actioned]]-tbl_raw_data[[#This Row],[Date Tagged]]</f>
        <v>6.1342592598521151E-3</v>
      </c>
      <c r="J2120" s="50">
        <f>HOUR(tbl_raw_data[[#This Row],[time_taken]])*60+MINUTE(tbl_raw_data[[#This Row],[time_taken]])+SECOND(tbl_raw_data[[#This Row],[time_taken]])/60</f>
        <v>8.8333333333333339</v>
      </c>
      <c r="K2120" s="54">
        <f>DATE(YEAR(tbl_raw_data[[#This Row],[Date Actioned]]), MONTH(tbl_raw_data[[#This Row],[Date Actioned]]), DAY(tbl_raw_data[[#This Row],[Date Actioned]]))</f>
        <v>45145</v>
      </c>
      <c r="L2120" s="55" t="str">
        <f>UPPER(TEXT(tbl_raw_data[[#This Row],[Updated_date]],"MMMM"))</f>
        <v>AUGUST</v>
      </c>
      <c r="M2120" s="55" t="str">
        <f>UPPER("Week "&amp;IF(ROUNDUP(DAY(tbl_raw_data[[#This Row],[Updated_date]])/7,0)=5,4,ROUNDUP(DAY(tbl_raw_data[[#This Row],[Updated_date]])/7,0)))</f>
        <v>WEEK 1</v>
      </c>
      <c r="N2120" s="57" t="str">
        <f>UPPER(VLOOKUP(tbl_raw_data[[#This Row],[Analyst]],[1]setting!$A$1:$B$15,2,0))</f>
        <v>HARDIK</v>
      </c>
      <c r="O2120" s="57" t="str">
        <f>UPPER(tbl_raw_data[[#This Row],[Outcome]])</f>
        <v>APPROVE</v>
      </c>
      <c r="P2120" s="57" t="str">
        <f>UPPER(tbl_raw_data[[#This Row],[Queue Name]])</f>
        <v>CONSUMER PRE BUREAU</v>
      </c>
      <c r="Q2120" s="57" t="str">
        <f>IF(tbl_raw_data[[#This Row],[time_taken_in_mins]]&lt;=20,"SLA_MET","SLA_NOT_MET")</f>
        <v>SLA_MET</v>
      </c>
    </row>
    <row r="2121" spans="1:17" ht="15" customHeight="1" x14ac:dyDescent="0.25">
      <c r="A2121" s="11" t="s">
        <v>5521</v>
      </c>
      <c r="B2121" s="12">
        <v>45145.701296296298</v>
      </c>
      <c r="C2121" s="13">
        <v>45145.712002314816</v>
      </c>
      <c r="D2121" s="14" t="s">
        <v>8</v>
      </c>
      <c r="E2121" s="14" t="s">
        <v>41</v>
      </c>
      <c r="F2121" s="14" t="s">
        <v>10</v>
      </c>
      <c r="G2121" s="111" t="s">
        <v>5522</v>
      </c>
      <c r="H21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1" s="48">
        <f>tbl_raw_data[[#This Row],[Date Actioned]]-tbl_raw_data[[#This Row],[Date Tagged]]</f>
        <v>1.0706018518249039E-2</v>
      </c>
      <c r="J2121" s="50">
        <f>HOUR(tbl_raw_data[[#This Row],[time_taken]])*60+MINUTE(tbl_raw_data[[#This Row],[time_taken]])+SECOND(tbl_raw_data[[#This Row],[time_taken]])/60</f>
        <v>15.416666666666666</v>
      </c>
      <c r="K2121" s="54">
        <f>DATE(YEAR(tbl_raw_data[[#This Row],[Date Actioned]]), MONTH(tbl_raw_data[[#This Row],[Date Actioned]]), DAY(tbl_raw_data[[#This Row],[Date Actioned]]))</f>
        <v>45145</v>
      </c>
      <c r="L2121" s="55" t="str">
        <f>UPPER(TEXT(tbl_raw_data[[#This Row],[Updated_date]],"MMMM"))</f>
        <v>AUGUST</v>
      </c>
      <c r="M2121" s="55" t="str">
        <f>UPPER("Week "&amp;IF(ROUNDUP(DAY(tbl_raw_data[[#This Row],[Updated_date]])/7,0)=5,4,ROUNDUP(DAY(tbl_raw_data[[#This Row],[Updated_date]])/7,0)))</f>
        <v>WEEK 1</v>
      </c>
      <c r="N2121" s="57" t="str">
        <f>UPPER(VLOOKUP(tbl_raw_data[[#This Row],[Analyst]],[1]setting!$A$1:$B$15,2,0))</f>
        <v>SAM</v>
      </c>
      <c r="O2121" s="57" t="str">
        <f>UPPER(tbl_raw_data[[#This Row],[Outcome]])</f>
        <v>WITHDRAW</v>
      </c>
      <c r="P2121" s="57" t="str">
        <f>UPPER(tbl_raw_data[[#This Row],[Queue Name]])</f>
        <v>CONSUMER POST BUREAU</v>
      </c>
      <c r="Q2121" s="57" t="str">
        <f>IF(tbl_raw_data[[#This Row],[time_taken_in_mins]]&lt;=20,"SLA_MET","SLA_NOT_MET")</f>
        <v>SLA_MET</v>
      </c>
    </row>
    <row r="2122" spans="1:17" ht="15" customHeight="1" x14ac:dyDescent="0.25">
      <c r="A2122" s="22" t="s">
        <v>630</v>
      </c>
      <c r="B2122" s="6">
        <v>45145.704502314817</v>
      </c>
      <c r="C2122" s="7">
        <v>45145.707569444443</v>
      </c>
      <c r="D2122" s="8" t="s">
        <v>13</v>
      </c>
      <c r="E2122" s="8" t="s">
        <v>28</v>
      </c>
      <c r="F2122" s="8" t="s">
        <v>14</v>
      </c>
      <c r="G2122" s="110" t="s">
        <v>29</v>
      </c>
      <c r="H21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2" s="48">
        <f>tbl_raw_data[[#This Row],[Date Actioned]]-tbl_raw_data[[#This Row],[Date Tagged]]</f>
        <v>3.0671296262880787E-3</v>
      </c>
      <c r="J2122" s="50">
        <f>HOUR(tbl_raw_data[[#This Row],[time_taken]])*60+MINUTE(tbl_raw_data[[#This Row],[time_taken]])+SECOND(tbl_raw_data[[#This Row],[time_taken]])/60</f>
        <v>4.416666666666667</v>
      </c>
      <c r="K2122" s="54">
        <f>DATE(YEAR(tbl_raw_data[[#This Row],[Date Actioned]]), MONTH(tbl_raw_data[[#This Row],[Date Actioned]]), DAY(tbl_raw_data[[#This Row],[Date Actioned]]))</f>
        <v>45145</v>
      </c>
      <c r="L2122" s="55" t="str">
        <f>UPPER(TEXT(tbl_raw_data[[#This Row],[Updated_date]],"MMMM"))</f>
        <v>AUGUST</v>
      </c>
      <c r="M2122" s="55" t="str">
        <f>UPPER("Week "&amp;IF(ROUNDUP(DAY(tbl_raw_data[[#This Row],[Updated_date]])/7,0)=5,4,ROUNDUP(DAY(tbl_raw_data[[#This Row],[Updated_date]])/7,0)))</f>
        <v>WEEK 1</v>
      </c>
      <c r="N2122" s="57" t="str">
        <f>UPPER(VLOOKUP(tbl_raw_data[[#This Row],[Analyst]],[1]setting!$A$1:$B$15,2,0))</f>
        <v>HARDIK</v>
      </c>
      <c r="O2122" s="57" t="str">
        <f>UPPER(tbl_raw_data[[#This Row],[Outcome]])</f>
        <v>APPROVE</v>
      </c>
      <c r="P2122" s="57" t="str">
        <f>UPPER(tbl_raw_data[[#This Row],[Queue Name]])</f>
        <v>CONSUMER EXISTING</v>
      </c>
      <c r="Q2122" s="57" t="str">
        <f>IF(tbl_raw_data[[#This Row],[time_taken_in_mins]]&lt;=20,"SLA_MET","SLA_NOT_MET")</f>
        <v>SLA_MET</v>
      </c>
    </row>
    <row r="2123" spans="1:17" ht="15" customHeight="1" x14ac:dyDescent="0.25">
      <c r="A2123" s="22" t="s">
        <v>2154</v>
      </c>
      <c r="B2123" s="6">
        <v>45145.706435185188</v>
      </c>
      <c r="C2123" s="7">
        <v>45145.711736111109</v>
      </c>
      <c r="D2123" s="8" t="s">
        <v>8</v>
      </c>
      <c r="E2123" s="8" t="s">
        <v>9</v>
      </c>
      <c r="F2123" s="8" t="s">
        <v>86</v>
      </c>
      <c r="G2123" s="110" t="s">
        <v>2155</v>
      </c>
      <c r="H21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23" s="48">
        <f>tbl_raw_data[[#This Row],[Date Actioned]]-tbl_raw_data[[#This Row],[Date Tagged]]</f>
        <v>5.3009259208920412E-3</v>
      </c>
      <c r="J2123" s="50">
        <f>HOUR(tbl_raw_data[[#This Row],[time_taken]])*60+MINUTE(tbl_raw_data[[#This Row],[time_taken]])+SECOND(tbl_raw_data[[#This Row],[time_taken]])/60</f>
        <v>7.6333333333333329</v>
      </c>
      <c r="K2123" s="54">
        <f>DATE(YEAR(tbl_raw_data[[#This Row],[Date Actioned]]), MONTH(tbl_raw_data[[#This Row],[Date Actioned]]), DAY(tbl_raw_data[[#This Row],[Date Actioned]]))</f>
        <v>45145</v>
      </c>
      <c r="L2123" s="55" t="str">
        <f>UPPER(TEXT(tbl_raw_data[[#This Row],[Updated_date]],"MMMM"))</f>
        <v>AUGUST</v>
      </c>
      <c r="M2123" s="55" t="str">
        <f>UPPER("Week "&amp;IF(ROUNDUP(DAY(tbl_raw_data[[#This Row],[Updated_date]])/7,0)=5,4,ROUNDUP(DAY(tbl_raw_data[[#This Row],[Updated_date]])/7,0)))</f>
        <v>WEEK 1</v>
      </c>
      <c r="N2123" s="57" t="str">
        <f>UPPER(VLOOKUP(tbl_raw_data[[#This Row],[Analyst]],[1]setting!$A$1:$B$15,2,0))</f>
        <v>ASIF</v>
      </c>
      <c r="O2123" s="57" t="str">
        <f>UPPER(tbl_raw_data[[#This Row],[Outcome]])</f>
        <v>WITHDRAW</v>
      </c>
      <c r="P2123" s="57" t="str">
        <f>UPPER(tbl_raw_data[[#This Row],[Queue Name]])</f>
        <v>CONSUMER PRE BUREAU</v>
      </c>
      <c r="Q2123" s="57" t="str">
        <f>IF(tbl_raw_data[[#This Row],[time_taken_in_mins]]&lt;=20,"SLA_MET","SLA_NOT_MET")</f>
        <v>SLA_MET</v>
      </c>
    </row>
    <row r="2124" spans="1:17" ht="15" customHeight="1" x14ac:dyDescent="0.25">
      <c r="A2124" s="5" t="s">
        <v>64</v>
      </c>
      <c r="B2124" s="12">
        <v>45145.709780092591</v>
      </c>
      <c r="C2124" s="13">
        <v>45145.710914351854</v>
      </c>
      <c r="D2124" s="14" t="s">
        <v>8</v>
      </c>
      <c r="E2124" s="14" t="s">
        <v>9</v>
      </c>
      <c r="F2124" s="14" t="s">
        <v>14</v>
      </c>
      <c r="G2124" s="111" t="s">
        <v>65</v>
      </c>
      <c r="H21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24" s="48">
        <f>tbl_raw_data[[#This Row],[Date Actioned]]-tbl_raw_data[[#This Row],[Date Tagged]]</f>
        <v>1.1342592624714598E-3</v>
      </c>
      <c r="J2124" s="50">
        <f>HOUR(tbl_raw_data[[#This Row],[time_taken]])*60+MINUTE(tbl_raw_data[[#This Row],[time_taken]])+SECOND(tbl_raw_data[[#This Row],[time_taken]])/60</f>
        <v>1.6333333333333333</v>
      </c>
      <c r="K2124" s="54">
        <f>DATE(YEAR(tbl_raw_data[[#This Row],[Date Actioned]]), MONTH(tbl_raw_data[[#This Row],[Date Actioned]]), DAY(tbl_raw_data[[#This Row],[Date Actioned]]))</f>
        <v>45145</v>
      </c>
      <c r="L2124" s="55" t="str">
        <f>UPPER(TEXT(tbl_raw_data[[#This Row],[Updated_date]],"MMMM"))</f>
        <v>AUGUST</v>
      </c>
      <c r="M2124" s="55" t="str">
        <f>UPPER("Week "&amp;IF(ROUNDUP(DAY(tbl_raw_data[[#This Row],[Updated_date]])/7,0)=5,4,ROUNDUP(DAY(tbl_raw_data[[#This Row],[Updated_date]])/7,0)))</f>
        <v>WEEK 1</v>
      </c>
      <c r="N2124" s="57" t="str">
        <f>UPPER(VLOOKUP(tbl_raw_data[[#This Row],[Analyst]],[1]setting!$A$1:$B$15,2,0))</f>
        <v>HARDIK</v>
      </c>
      <c r="O2124" s="57" t="str">
        <f>UPPER(tbl_raw_data[[#This Row],[Outcome]])</f>
        <v>WITHDRAW</v>
      </c>
      <c r="P2124" s="57" t="str">
        <f>UPPER(tbl_raw_data[[#This Row],[Queue Name]])</f>
        <v>CONSUMER PRE BUREAU</v>
      </c>
      <c r="Q2124" s="57" t="str">
        <f>IF(tbl_raw_data[[#This Row],[time_taken_in_mins]]&lt;=20,"SLA_MET","SLA_NOT_MET")</f>
        <v>SLA_MET</v>
      </c>
    </row>
    <row r="2125" spans="1:17" ht="15" customHeight="1" x14ac:dyDescent="0.25">
      <c r="A2125" s="11" t="s">
        <v>288</v>
      </c>
      <c r="B2125" s="6">
        <v>45145.711157407408</v>
      </c>
      <c r="C2125" s="7">
        <v>45145.71334490741</v>
      </c>
      <c r="D2125" s="8" t="s">
        <v>8</v>
      </c>
      <c r="E2125" s="8" t="s">
        <v>9</v>
      </c>
      <c r="F2125" s="8" t="s">
        <v>14</v>
      </c>
      <c r="G2125" s="110" t="s">
        <v>289</v>
      </c>
      <c r="H21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5" s="48">
        <f>tbl_raw_data[[#This Row],[Date Actioned]]-tbl_raw_data[[#This Row],[Date Tagged]]</f>
        <v>2.1875000020372681E-3</v>
      </c>
      <c r="J2125" s="50">
        <f>HOUR(tbl_raw_data[[#This Row],[time_taken]])*60+MINUTE(tbl_raw_data[[#This Row],[time_taken]])+SECOND(tbl_raw_data[[#This Row],[time_taken]])/60</f>
        <v>3.15</v>
      </c>
      <c r="K2125" s="54">
        <f>DATE(YEAR(tbl_raw_data[[#This Row],[Date Actioned]]), MONTH(tbl_raw_data[[#This Row],[Date Actioned]]), DAY(tbl_raw_data[[#This Row],[Date Actioned]]))</f>
        <v>45145</v>
      </c>
      <c r="L2125" s="55" t="str">
        <f>UPPER(TEXT(tbl_raw_data[[#This Row],[Updated_date]],"MMMM"))</f>
        <v>AUGUST</v>
      </c>
      <c r="M2125" s="55" t="str">
        <f>UPPER("Week "&amp;IF(ROUNDUP(DAY(tbl_raw_data[[#This Row],[Updated_date]])/7,0)=5,4,ROUNDUP(DAY(tbl_raw_data[[#This Row],[Updated_date]])/7,0)))</f>
        <v>WEEK 1</v>
      </c>
      <c r="N2125" s="57" t="str">
        <f>UPPER(VLOOKUP(tbl_raw_data[[#This Row],[Analyst]],[1]setting!$A$1:$B$15,2,0))</f>
        <v>HARDIK</v>
      </c>
      <c r="O2125" s="57" t="str">
        <f>UPPER(tbl_raw_data[[#This Row],[Outcome]])</f>
        <v>WITHDRAW</v>
      </c>
      <c r="P2125" s="57" t="str">
        <f>UPPER(tbl_raw_data[[#This Row],[Queue Name]])</f>
        <v>CONSUMER PRE BUREAU</v>
      </c>
      <c r="Q2125" s="57" t="str">
        <f>IF(tbl_raw_data[[#This Row],[time_taken_in_mins]]&lt;=20,"SLA_MET","SLA_NOT_MET")</f>
        <v>SLA_MET</v>
      </c>
    </row>
    <row r="2126" spans="1:17" ht="15" customHeight="1" x14ac:dyDescent="0.25">
      <c r="A2126" s="22" t="s">
        <v>708</v>
      </c>
      <c r="B2126" s="12">
        <v>45145.712523148148</v>
      </c>
      <c r="C2126" s="13">
        <v>45145.71570601852</v>
      </c>
      <c r="D2126" s="14" t="s">
        <v>8</v>
      </c>
      <c r="E2126" s="14" t="s">
        <v>9</v>
      </c>
      <c r="F2126" s="14" t="s">
        <v>86</v>
      </c>
      <c r="G2126" s="111" t="s">
        <v>709</v>
      </c>
      <c r="H21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6" s="48">
        <f>tbl_raw_data[[#This Row],[Date Actioned]]-tbl_raw_data[[#This Row],[Date Tagged]]</f>
        <v>3.1828703722567298E-3</v>
      </c>
      <c r="J2126" s="50">
        <f>HOUR(tbl_raw_data[[#This Row],[time_taken]])*60+MINUTE(tbl_raw_data[[#This Row],[time_taken]])+SECOND(tbl_raw_data[[#This Row],[time_taken]])/60</f>
        <v>4.583333333333333</v>
      </c>
      <c r="K2126" s="54">
        <f>DATE(YEAR(tbl_raw_data[[#This Row],[Date Actioned]]), MONTH(tbl_raw_data[[#This Row],[Date Actioned]]), DAY(tbl_raw_data[[#This Row],[Date Actioned]]))</f>
        <v>45145</v>
      </c>
      <c r="L2126" s="55" t="str">
        <f>UPPER(TEXT(tbl_raw_data[[#This Row],[Updated_date]],"MMMM"))</f>
        <v>AUGUST</v>
      </c>
      <c r="M2126" s="55" t="str">
        <f>UPPER("Week "&amp;IF(ROUNDUP(DAY(tbl_raw_data[[#This Row],[Updated_date]])/7,0)=5,4,ROUNDUP(DAY(tbl_raw_data[[#This Row],[Updated_date]])/7,0)))</f>
        <v>WEEK 1</v>
      </c>
      <c r="N2126" s="57" t="str">
        <f>UPPER(VLOOKUP(tbl_raw_data[[#This Row],[Analyst]],[1]setting!$A$1:$B$15,2,0))</f>
        <v>ASIF</v>
      </c>
      <c r="O2126" s="57" t="str">
        <f>UPPER(tbl_raw_data[[#This Row],[Outcome]])</f>
        <v>WITHDRAW</v>
      </c>
      <c r="P2126" s="57" t="str">
        <f>UPPER(tbl_raw_data[[#This Row],[Queue Name]])</f>
        <v>CONSUMER PRE BUREAU</v>
      </c>
      <c r="Q2126" s="57" t="str">
        <f>IF(tbl_raw_data[[#This Row],[time_taken_in_mins]]&lt;=20,"SLA_MET","SLA_NOT_MET")</f>
        <v>SLA_MET</v>
      </c>
    </row>
    <row r="2127" spans="1:17" ht="15" customHeight="1" x14ac:dyDescent="0.25">
      <c r="A2127" s="22" t="s">
        <v>1641</v>
      </c>
      <c r="B2127" s="6">
        <v>45145.714131944442</v>
      </c>
      <c r="C2127" s="7">
        <v>45145.71875</v>
      </c>
      <c r="D2127" s="8" t="s">
        <v>46</v>
      </c>
      <c r="E2127" s="8" t="s">
        <v>28</v>
      </c>
      <c r="F2127" s="8" t="s">
        <v>14</v>
      </c>
      <c r="G2127" s="110" t="s">
        <v>201</v>
      </c>
      <c r="H21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7" s="48">
        <f>tbl_raw_data[[#This Row],[Date Actioned]]-tbl_raw_data[[#This Row],[Date Tagged]]</f>
        <v>4.6180555582395755E-3</v>
      </c>
      <c r="J2127" s="50">
        <f>HOUR(tbl_raw_data[[#This Row],[time_taken]])*60+MINUTE(tbl_raw_data[[#This Row],[time_taken]])+SECOND(tbl_raw_data[[#This Row],[time_taken]])/60</f>
        <v>6.65</v>
      </c>
      <c r="K2127" s="54">
        <f>DATE(YEAR(tbl_raw_data[[#This Row],[Date Actioned]]), MONTH(tbl_raw_data[[#This Row],[Date Actioned]]), DAY(tbl_raw_data[[#This Row],[Date Actioned]]))</f>
        <v>45145</v>
      </c>
      <c r="L2127" s="55" t="str">
        <f>UPPER(TEXT(tbl_raw_data[[#This Row],[Updated_date]],"MMMM"))</f>
        <v>AUGUST</v>
      </c>
      <c r="M2127" s="55" t="str">
        <f>UPPER("Week "&amp;IF(ROUNDUP(DAY(tbl_raw_data[[#This Row],[Updated_date]])/7,0)=5,4,ROUNDUP(DAY(tbl_raw_data[[#This Row],[Updated_date]])/7,0)))</f>
        <v>WEEK 1</v>
      </c>
      <c r="N2127" s="57" t="str">
        <f>UPPER(VLOOKUP(tbl_raw_data[[#This Row],[Analyst]],[1]setting!$A$1:$B$15,2,0))</f>
        <v>HARDIK</v>
      </c>
      <c r="O2127" s="57" t="str">
        <f>UPPER(tbl_raw_data[[#This Row],[Outcome]])</f>
        <v>DECLINE</v>
      </c>
      <c r="P2127" s="57" t="str">
        <f>UPPER(tbl_raw_data[[#This Row],[Queue Name]])</f>
        <v>CONSUMER EXISTING</v>
      </c>
      <c r="Q2127" s="57" t="str">
        <f>IF(tbl_raw_data[[#This Row],[time_taken_in_mins]]&lt;=20,"SLA_MET","SLA_NOT_MET")</f>
        <v>SLA_MET</v>
      </c>
    </row>
    <row r="2128" spans="1:17" ht="15" customHeight="1" x14ac:dyDescent="0.25">
      <c r="A2128" s="5" t="s">
        <v>4167</v>
      </c>
      <c r="B2128" s="12">
        <v>45145.715254629627</v>
      </c>
      <c r="C2128" s="13">
        <v>45145.723263888889</v>
      </c>
      <c r="D2128" s="14" t="s">
        <v>13</v>
      </c>
      <c r="E2128" s="14" t="s">
        <v>41</v>
      </c>
      <c r="F2128" s="14" t="s">
        <v>86</v>
      </c>
      <c r="G2128" s="111" t="s">
        <v>67</v>
      </c>
      <c r="H21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28" s="48">
        <f>tbl_raw_data[[#This Row],[Date Actioned]]-tbl_raw_data[[#This Row],[Date Tagged]]</f>
        <v>8.0092592615983449E-3</v>
      </c>
      <c r="J2128" s="50">
        <f>HOUR(tbl_raw_data[[#This Row],[time_taken]])*60+MINUTE(tbl_raw_data[[#This Row],[time_taken]])+SECOND(tbl_raw_data[[#This Row],[time_taken]])/60</f>
        <v>11.533333333333333</v>
      </c>
      <c r="K2128" s="54">
        <f>DATE(YEAR(tbl_raw_data[[#This Row],[Date Actioned]]), MONTH(tbl_raw_data[[#This Row],[Date Actioned]]), DAY(tbl_raw_data[[#This Row],[Date Actioned]]))</f>
        <v>45145</v>
      </c>
      <c r="L2128" s="55" t="str">
        <f>UPPER(TEXT(tbl_raw_data[[#This Row],[Updated_date]],"MMMM"))</f>
        <v>AUGUST</v>
      </c>
      <c r="M2128" s="55" t="str">
        <f>UPPER("Week "&amp;IF(ROUNDUP(DAY(tbl_raw_data[[#This Row],[Updated_date]])/7,0)=5,4,ROUNDUP(DAY(tbl_raw_data[[#This Row],[Updated_date]])/7,0)))</f>
        <v>WEEK 1</v>
      </c>
      <c r="N2128" s="57" t="str">
        <f>UPPER(VLOOKUP(tbl_raw_data[[#This Row],[Analyst]],[1]setting!$A$1:$B$15,2,0))</f>
        <v>ASIF</v>
      </c>
      <c r="O2128" s="57" t="str">
        <f>UPPER(tbl_raw_data[[#This Row],[Outcome]])</f>
        <v>APPROVE</v>
      </c>
      <c r="P2128" s="57" t="str">
        <f>UPPER(tbl_raw_data[[#This Row],[Queue Name]])</f>
        <v>CONSUMER POST BUREAU</v>
      </c>
      <c r="Q2128" s="57" t="str">
        <f>IF(tbl_raw_data[[#This Row],[time_taken_in_mins]]&lt;=20,"SLA_MET","SLA_NOT_MET")</f>
        <v>SLA_MET</v>
      </c>
    </row>
    <row r="2129" spans="1:17" ht="15" customHeight="1" x14ac:dyDescent="0.25">
      <c r="A2129" s="5" t="s">
        <v>1949</v>
      </c>
      <c r="B2129" s="6">
        <v>45145.717534722222</v>
      </c>
      <c r="C2129" s="7">
        <v>45145.722546296296</v>
      </c>
      <c r="D2129" s="8" t="s">
        <v>8</v>
      </c>
      <c r="E2129" s="8" t="s">
        <v>41</v>
      </c>
      <c r="F2129" s="8" t="s">
        <v>14</v>
      </c>
      <c r="G2129" s="110" t="s">
        <v>149</v>
      </c>
      <c r="H21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29" s="48">
        <f>tbl_raw_data[[#This Row],[Date Actioned]]-tbl_raw_data[[#This Row],[Date Tagged]]</f>
        <v>5.0115740741603076E-3</v>
      </c>
      <c r="J2129" s="50">
        <f>HOUR(tbl_raw_data[[#This Row],[time_taken]])*60+MINUTE(tbl_raw_data[[#This Row],[time_taken]])+SECOND(tbl_raw_data[[#This Row],[time_taken]])/60</f>
        <v>7.2166666666666668</v>
      </c>
      <c r="K2129" s="54">
        <f>DATE(YEAR(tbl_raw_data[[#This Row],[Date Actioned]]), MONTH(tbl_raw_data[[#This Row],[Date Actioned]]), DAY(tbl_raw_data[[#This Row],[Date Actioned]]))</f>
        <v>45145</v>
      </c>
      <c r="L2129" s="55" t="str">
        <f>UPPER(TEXT(tbl_raw_data[[#This Row],[Updated_date]],"MMMM"))</f>
        <v>AUGUST</v>
      </c>
      <c r="M2129" s="55" t="str">
        <f>UPPER("Week "&amp;IF(ROUNDUP(DAY(tbl_raw_data[[#This Row],[Updated_date]])/7,0)=5,4,ROUNDUP(DAY(tbl_raw_data[[#This Row],[Updated_date]])/7,0)))</f>
        <v>WEEK 1</v>
      </c>
      <c r="N2129" s="57" t="str">
        <f>UPPER(VLOOKUP(tbl_raw_data[[#This Row],[Analyst]],[1]setting!$A$1:$B$15,2,0))</f>
        <v>HARDIK</v>
      </c>
      <c r="O2129" s="57" t="str">
        <f>UPPER(tbl_raw_data[[#This Row],[Outcome]])</f>
        <v>WITHDRAW</v>
      </c>
      <c r="P2129" s="57" t="str">
        <f>UPPER(tbl_raw_data[[#This Row],[Queue Name]])</f>
        <v>CONSUMER POST BUREAU</v>
      </c>
      <c r="Q2129" s="57" t="str">
        <f>IF(tbl_raw_data[[#This Row],[time_taken_in_mins]]&lt;=20,"SLA_MET","SLA_NOT_MET")</f>
        <v>SLA_MET</v>
      </c>
    </row>
    <row r="2130" spans="1:17" ht="15" customHeight="1" x14ac:dyDescent="0.25">
      <c r="A2130" s="11" t="s">
        <v>4222</v>
      </c>
      <c r="B2130" s="12">
        <v>45145.717777777776</v>
      </c>
      <c r="C2130" s="13">
        <v>45145.725856481484</v>
      </c>
      <c r="D2130" s="14" t="s">
        <v>8</v>
      </c>
      <c r="E2130" s="14" t="s">
        <v>41</v>
      </c>
      <c r="F2130" s="14" t="s">
        <v>14</v>
      </c>
      <c r="G2130" s="111" t="s">
        <v>4223</v>
      </c>
      <c r="H21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30" s="48">
        <f>tbl_raw_data[[#This Row],[Date Actioned]]-tbl_raw_data[[#This Row],[Date Tagged]]</f>
        <v>8.078703707724344E-3</v>
      </c>
      <c r="J2130" s="50">
        <f>HOUR(tbl_raw_data[[#This Row],[time_taken]])*60+MINUTE(tbl_raw_data[[#This Row],[time_taken]])+SECOND(tbl_raw_data[[#This Row],[time_taken]])/60</f>
        <v>11.633333333333333</v>
      </c>
      <c r="K2130" s="54">
        <f>DATE(YEAR(tbl_raw_data[[#This Row],[Date Actioned]]), MONTH(tbl_raw_data[[#This Row],[Date Actioned]]), DAY(tbl_raw_data[[#This Row],[Date Actioned]]))</f>
        <v>45145</v>
      </c>
      <c r="L2130" s="55" t="str">
        <f>UPPER(TEXT(tbl_raw_data[[#This Row],[Updated_date]],"MMMM"))</f>
        <v>AUGUST</v>
      </c>
      <c r="M2130" s="55" t="str">
        <f>UPPER("Week "&amp;IF(ROUNDUP(DAY(tbl_raw_data[[#This Row],[Updated_date]])/7,0)=5,4,ROUNDUP(DAY(tbl_raw_data[[#This Row],[Updated_date]])/7,0)))</f>
        <v>WEEK 1</v>
      </c>
      <c r="N2130" s="57" t="str">
        <f>UPPER(VLOOKUP(tbl_raw_data[[#This Row],[Analyst]],[1]setting!$A$1:$B$15,2,0))</f>
        <v>HARDIK</v>
      </c>
      <c r="O2130" s="57" t="str">
        <f>UPPER(tbl_raw_data[[#This Row],[Outcome]])</f>
        <v>WITHDRAW</v>
      </c>
      <c r="P2130" s="57" t="str">
        <f>UPPER(tbl_raw_data[[#This Row],[Queue Name]])</f>
        <v>CONSUMER POST BUREAU</v>
      </c>
      <c r="Q2130" s="57" t="str">
        <f>IF(tbl_raw_data[[#This Row],[time_taken_in_mins]]&lt;=20,"SLA_MET","SLA_NOT_MET")</f>
        <v>SLA_MET</v>
      </c>
    </row>
    <row r="2131" spans="1:17" ht="15" customHeight="1" x14ac:dyDescent="0.25">
      <c r="A2131" s="22" t="s">
        <v>4710</v>
      </c>
      <c r="B2131" s="6">
        <v>45145.718460648146</v>
      </c>
      <c r="C2131" s="7">
        <v>45145.727361111109</v>
      </c>
      <c r="D2131" s="8" t="s">
        <v>8</v>
      </c>
      <c r="E2131" s="8" t="s">
        <v>9</v>
      </c>
      <c r="F2131" s="8" t="s">
        <v>10</v>
      </c>
      <c r="G2131" s="110" t="s">
        <v>4711</v>
      </c>
      <c r="H21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31" s="48">
        <f>tbl_raw_data[[#This Row],[Date Actioned]]-tbl_raw_data[[#This Row],[Date Tagged]]</f>
        <v>8.9004629626288079E-3</v>
      </c>
      <c r="J2131" s="50">
        <f>HOUR(tbl_raw_data[[#This Row],[time_taken]])*60+MINUTE(tbl_raw_data[[#This Row],[time_taken]])+SECOND(tbl_raw_data[[#This Row],[time_taken]])/60</f>
        <v>12.816666666666666</v>
      </c>
      <c r="K2131" s="54">
        <f>DATE(YEAR(tbl_raw_data[[#This Row],[Date Actioned]]), MONTH(tbl_raw_data[[#This Row],[Date Actioned]]), DAY(tbl_raw_data[[#This Row],[Date Actioned]]))</f>
        <v>45145</v>
      </c>
      <c r="L2131" s="55" t="str">
        <f>UPPER(TEXT(tbl_raw_data[[#This Row],[Updated_date]],"MMMM"))</f>
        <v>AUGUST</v>
      </c>
      <c r="M2131" s="55" t="str">
        <f>UPPER("Week "&amp;IF(ROUNDUP(DAY(tbl_raw_data[[#This Row],[Updated_date]])/7,0)=5,4,ROUNDUP(DAY(tbl_raw_data[[#This Row],[Updated_date]])/7,0)))</f>
        <v>WEEK 1</v>
      </c>
      <c r="N2131" s="57" t="str">
        <f>UPPER(VLOOKUP(tbl_raw_data[[#This Row],[Analyst]],[1]setting!$A$1:$B$15,2,0))</f>
        <v>SAM</v>
      </c>
      <c r="O2131" s="57" t="str">
        <f>UPPER(tbl_raw_data[[#This Row],[Outcome]])</f>
        <v>WITHDRAW</v>
      </c>
      <c r="P2131" s="57" t="str">
        <f>UPPER(tbl_raw_data[[#This Row],[Queue Name]])</f>
        <v>CONSUMER PRE BUREAU</v>
      </c>
      <c r="Q2131" s="57" t="str">
        <f>IF(tbl_raw_data[[#This Row],[time_taken_in_mins]]&lt;=20,"SLA_MET","SLA_NOT_MET")</f>
        <v>SLA_MET</v>
      </c>
    </row>
    <row r="2132" spans="1:17" ht="15" customHeight="1" x14ac:dyDescent="0.25">
      <c r="A2132" s="11" t="s">
        <v>1099</v>
      </c>
      <c r="B2132" s="6">
        <v>45145.720949074072</v>
      </c>
      <c r="C2132" s="7">
        <v>45145.724756944444</v>
      </c>
      <c r="D2132" s="8" t="s">
        <v>13</v>
      </c>
      <c r="E2132" s="8" t="s">
        <v>28</v>
      </c>
      <c r="F2132" s="8" t="s">
        <v>18</v>
      </c>
      <c r="G2132" s="110" t="s">
        <v>29</v>
      </c>
      <c r="H21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2" s="48">
        <f>tbl_raw_data[[#This Row],[Date Actioned]]-tbl_raw_data[[#This Row],[Date Tagged]]</f>
        <v>3.8078703728388064E-3</v>
      </c>
      <c r="J2132" s="50">
        <f>HOUR(tbl_raw_data[[#This Row],[time_taken]])*60+MINUTE(tbl_raw_data[[#This Row],[time_taken]])+SECOND(tbl_raw_data[[#This Row],[time_taken]])/60</f>
        <v>5.4833333333333334</v>
      </c>
      <c r="K2132" s="54">
        <f>DATE(YEAR(tbl_raw_data[[#This Row],[Date Actioned]]), MONTH(tbl_raw_data[[#This Row],[Date Actioned]]), DAY(tbl_raw_data[[#This Row],[Date Actioned]]))</f>
        <v>45145</v>
      </c>
      <c r="L2132" s="55" t="str">
        <f>UPPER(TEXT(tbl_raw_data[[#This Row],[Updated_date]],"MMMM"))</f>
        <v>AUGUST</v>
      </c>
      <c r="M2132" s="55" t="str">
        <f>UPPER("Week "&amp;IF(ROUNDUP(DAY(tbl_raw_data[[#This Row],[Updated_date]])/7,0)=5,4,ROUNDUP(DAY(tbl_raw_data[[#This Row],[Updated_date]])/7,0)))</f>
        <v>WEEK 1</v>
      </c>
      <c r="N2132" s="57" t="str">
        <f>UPPER(VLOOKUP(tbl_raw_data[[#This Row],[Analyst]],[1]setting!$A$1:$B$15,2,0))</f>
        <v>RAJ</v>
      </c>
      <c r="O2132" s="57" t="str">
        <f>UPPER(tbl_raw_data[[#This Row],[Outcome]])</f>
        <v>APPROVE</v>
      </c>
      <c r="P2132" s="57" t="str">
        <f>UPPER(tbl_raw_data[[#This Row],[Queue Name]])</f>
        <v>CONSUMER EXISTING</v>
      </c>
      <c r="Q2132" s="57" t="str">
        <f>IF(tbl_raw_data[[#This Row],[time_taken_in_mins]]&lt;=20,"SLA_MET","SLA_NOT_MET")</f>
        <v>SLA_MET</v>
      </c>
    </row>
    <row r="2133" spans="1:17" ht="15" customHeight="1" x14ac:dyDescent="0.25">
      <c r="A2133" s="22" t="s">
        <v>2711</v>
      </c>
      <c r="B2133" s="12">
        <v>45145.721574074072</v>
      </c>
      <c r="C2133" s="13">
        <v>45145.727523148147</v>
      </c>
      <c r="D2133" s="14" t="s">
        <v>13</v>
      </c>
      <c r="E2133" s="14" t="s">
        <v>41</v>
      </c>
      <c r="F2133" s="14" t="s">
        <v>86</v>
      </c>
      <c r="G2133" s="111" t="s">
        <v>67</v>
      </c>
      <c r="H21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3" s="48">
        <f>tbl_raw_data[[#This Row],[Date Actioned]]-tbl_raw_data[[#This Row],[Date Tagged]]</f>
        <v>5.9490740750334226E-3</v>
      </c>
      <c r="J2133" s="50">
        <f>HOUR(tbl_raw_data[[#This Row],[time_taken]])*60+MINUTE(tbl_raw_data[[#This Row],[time_taken]])+SECOND(tbl_raw_data[[#This Row],[time_taken]])/60</f>
        <v>8.5666666666666664</v>
      </c>
      <c r="K2133" s="54">
        <f>DATE(YEAR(tbl_raw_data[[#This Row],[Date Actioned]]), MONTH(tbl_raw_data[[#This Row],[Date Actioned]]), DAY(tbl_raw_data[[#This Row],[Date Actioned]]))</f>
        <v>45145</v>
      </c>
      <c r="L2133" s="55" t="str">
        <f>UPPER(TEXT(tbl_raw_data[[#This Row],[Updated_date]],"MMMM"))</f>
        <v>AUGUST</v>
      </c>
      <c r="M2133" s="55" t="str">
        <f>UPPER("Week "&amp;IF(ROUNDUP(DAY(tbl_raw_data[[#This Row],[Updated_date]])/7,0)=5,4,ROUNDUP(DAY(tbl_raw_data[[#This Row],[Updated_date]])/7,0)))</f>
        <v>WEEK 1</v>
      </c>
      <c r="N2133" s="57" t="str">
        <f>UPPER(VLOOKUP(tbl_raw_data[[#This Row],[Analyst]],[1]setting!$A$1:$B$15,2,0))</f>
        <v>ASIF</v>
      </c>
      <c r="O2133" s="57" t="str">
        <f>UPPER(tbl_raw_data[[#This Row],[Outcome]])</f>
        <v>APPROVE</v>
      </c>
      <c r="P2133" s="57" t="str">
        <f>UPPER(tbl_raw_data[[#This Row],[Queue Name]])</f>
        <v>CONSUMER POST BUREAU</v>
      </c>
      <c r="Q2133" s="57" t="str">
        <f>IF(tbl_raw_data[[#This Row],[time_taken_in_mins]]&lt;=20,"SLA_MET","SLA_NOT_MET")</f>
        <v>SLA_MET</v>
      </c>
    </row>
    <row r="2134" spans="1:17" ht="15" customHeight="1" x14ac:dyDescent="0.25">
      <c r="A2134" s="5" t="s">
        <v>4781</v>
      </c>
      <c r="B2134" s="6">
        <v>45145.721631944441</v>
      </c>
      <c r="C2134" s="7">
        <v>45145.73064814815</v>
      </c>
      <c r="D2134" s="8" t="s">
        <v>13</v>
      </c>
      <c r="E2134" s="8" t="s">
        <v>28</v>
      </c>
      <c r="F2134" s="8" t="s">
        <v>18</v>
      </c>
      <c r="G2134" s="110" t="s">
        <v>53</v>
      </c>
      <c r="H21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4" s="48">
        <f>tbl_raw_data[[#This Row],[Date Actioned]]-tbl_raw_data[[#This Row],[Date Tagged]]</f>
        <v>9.0162037085974589E-3</v>
      </c>
      <c r="J2134" s="50">
        <f>HOUR(tbl_raw_data[[#This Row],[time_taken]])*60+MINUTE(tbl_raw_data[[#This Row],[time_taken]])+SECOND(tbl_raw_data[[#This Row],[time_taken]])/60</f>
        <v>12.983333333333333</v>
      </c>
      <c r="K2134" s="54">
        <f>DATE(YEAR(tbl_raw_data[[#This Row],[Date Actioned]]), MONTH(tbl_raw_data[[#This Row],[Date Actioned]]), DAY(tbl_raw_data[[#This Row],[Date Actioned]]))</f>
        <v>45145</v>
      </c>
      <c r="L2134" s="55" t="str">
        <f>UPPER(TEXT(tbl_raw_data[[#This Row],[Updated_date]],"MMMM"))</f>
        <v>AUGUST</v>
      </c>
      <c r="M2134" s="55" t="str">
        <f>UPPER("Week "&amp;IF(ROUNDUP(DAY(tbl_raw_data[[#This Row],[Updated_date]])/7,0)=5,4,ROUNDUP(DAY(tbl_raw_data[[#This Row],[Updated_date]])/7,0)))</f>
        <v>WEEK 1</v>
      </c>
      <c r="N2134" s="57" t="str">
        <f>UPPER(VLOOKUP(tbl_raw_data[[#This Row],[Analyst]],[1]setting!$A$1:$B$15,2,0))</f>
        <v>RAJ</v>
      </c>
      <c r="O2134" s="57" t="str">
        <f>UPPER(tbl_raw_data[[#This Row],[Outcome]])</f>
        <v>APPROVE</v>
      </c>
      <c r="P2134" s="57" t="str">
        <f>UPPER(tbl_raw_data[[#This Row],[Queue Name]])</f>
        <v>CONSUMER EXISTING</v>
      </c>
      <c r="Q2134" s="57" t="str">
        <f>IF(tbl_raw_data[[#This Row],[time_taken_in_mins]]&lt;=20,"SLA_MET","SLA_NOT_MET")</f>
        <v>SLA_MET</v>
      </c>
    </row>
    <row r="2135" spans="1:17" ht="15" customHeight="1" x14ac:dyDescent="0.25">
      <c r="A2135" s="11" t="s">
        <v>2360</v>
      </c>
      <c r="B2135" s="12">
        <v>45145.723252314812</v>
      </c>
      <c r="C2135" s="13">
        <v>45145.728773148148</v>
      </c>
      <c r="D2135" s="14" t="s">
        <v>13</v>
      </c>
      <c r="E2135" s="14" t="s">
        <v>9</v>
      </c>
      <c r="F2135" s="14" t="s">
        <v>14</v>
      </c>
      <c r="G2135" s="111" t="s">
        <v>147</v>
      </c>
      <c r="H21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5" s="48">
        <f>tbl_raw_data[[#This Row],[Date Actioned]]-tbl_raw_data[[#This Row],[Date Tagged]]</f>
        <v>5.5208333360496908E-3</v>
      </c>
      <c r="J2135" s="50">
        <f>HOUR(tbl_raw_data[[#This Row],[time_taken]])*60+MINUTE(tbl_raw_data[[#This Row],[time_taken]])+SECOND(tbl_raw_data[[#This Row],[time_taken]])/60</f>
        <v>7.95</v>
      </c>
      <c r="K2135" s="54">
        <f>DATE(YEAR(tbl_raw_data[[#This Row],[Date Actioned]]), MONTH(tbl_raw_data[[#This Row],[Date Actioned]]), DAY(tbl_raw_data[[#This Row],[Date Actioned]]))</f>
        <v>45145</v>
      </c>
      <c r="L2135" s="55" t="str">
        <f>UPPER(TEXT(tbl_raw_data[[#This Row],[Updated_date]],"MMMM"))</f>
        <v>AUGUST</v>
      </c>
      <c r="M2135" s="55" t="str">
        <f>UPPER("Week "&amp;IF(ROUNDUP(DAY(tbl_raw_data[[#This Row],[Updated_date]])/7,0)=5,4,ROUNDUP(DAY(tbl_raw_data[[#This Row],[Updated_date]])/7,0)))</f>
        <v>WEEK 1</v>
      </c>
      <c r="N2135" s="57" t="str">
        <f>UPPER(VLOOKUP(tbl_raw_data[[#This Row],[Analyst]],[1]setting!$A$1:$B$15,2,0))</f>
        <v>HARDIK</v>
      </c>
      <c r="O2135" s="57" t="str">
        <f>UPPER(tbl_raw_data[[#This Row],[Outcome]])</f>
        <v>APPROVE</v>
      </c>
      <c r="P2135" s="57" t="str">
        <f>UPPER(tbl_raw_data[[#This Row],[Queue Name]])</f>
        <v>CONSUMER PRE BUREAU</v>
      </c>
      <c r="Q2135" s="57" t="str">
        <f>IF(tbl_raw_data[[#This Row],[time_taken_in_mins]]&lt;=20,"SLA_MET","SLA_NOT_MET")</f>
        <v>SLA_MET</v>
      </c>
    </row>
    <row r="2136" spans="1:17" ht="15" customHeight="1" x14ac:dyDescent="0.25">
      <c r="A2136" s="22" t="s">
        <v>5656</v>
      </c>
      <c r="B2136" s="6">
        <v>45145.725763888891</v>
      </c>
      <c r="C2136" s="7">
        <v>45145.73678240741</v>
      </c>
      <c r="D2136" s="8" t="s">
        <v>13</v>
      </c>
      <c r="E2136" s="8" t="s">
        <v>41</v>
      </c>
      <c r="F2136" s="8" t="s">
        <v>10</v>
      </c>
      <c r="G2136" s="110" t="s">
        <v>21</v>
      </c>
      <c r="H21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6" s="48">
        <f>tbl_raw_data[[#This Row],[Date Actioned]]-tbl_raw_data[[#This Row],[Date Tagged]]</f>
        <v>1.1018518518540077E-2</v>
      </c>
      <c r="J2136" s="50">
        <f>HOUR(tbl_raw_data[[#This Row],[time_taken]])*60+MINUTE(tbl_raw_data[[#This Row],[time_taken]])+SECOND(tbl_raw_data[[#This Row],[time_taken]])/60</f>
        <v>15.866666666666667</v>
      </c>
      <c r="K2136" s="54">
        <f>DATE(YEAR(tbl_raw_data[[#This Row],[Date Actioned]]), MONTH(tbl_raw_data[[#This Row],[Date Actioned]]), DAY(tbl_raw_data[[#This Row],[Date Actioned]]))</f>
        <v>45145</v>
      </c>
      <c r="L2136" s="55" t="str">
        <f>UPPER(TEXT(tbl_raw_data[[#This Row],[Updated_date]],"MMMM"))</f>
        <v>AUGUST</v>
      </c>
      <c r="M2136" s="55" t="str">
        <f>UPPER("Week "&amp;IF(ROUNDUP(DAY(tbl_raw_data[[#This Row],[Updated_date]])/7,0)=5,4,ROUNDUP(DAY(tbl_raw_data[[#This Row],[Updated_date]])/7,0)))</f>
        <v>WEEK 1</v>
      </c>
      <c r="N2136" s="57" t="str">
        <f>UPPER(VLOOKUP(tbl_raw_data[[#This Row],[Analyst]],[1]setting!$A$1:$B$15,2,0))</f>
        <v>SAM</v>
      </c>
      <c r="O2136" s="57" t="str">
        <f>UPPER(tbl_raw_data[[#This Row],[Outcome]])</f>
        <v>APPROVE</v>
      </c>
      <c r="P2136" s="57" t="str">
        <f>UPPER(tbl_raw_data[[#This Row],[Queue Name]])</f>
        <v>CONSUMER POST BUREAU</v>
      </c>
      <c r="Q2136" s="57" t="str">
        <f>IF(tbl_raw_data[[#This Row],[time_taken_in_mins]]&lt;=20,"SLA_MET","SLA_NOT_MET")</f>
        <v>SLA_MET</v>
      </c>
    </row>
    <row r="2137" spans="1:17" ht="15" customHeight="1" x14ac:dyDescent="0.25">
      <c r="A2137" s="5" t="s">
        <v>2255</v>
      </c>
      <c r="B2137" s="12">
        <v>45145.727754629632</v>
      </c>
      <c r="C2137" s="13">
        <v>45145.733171296299</v>
      </c>
      <c r="D2137" s="14" t="s">
        <v>8</v>
      </c>
      <c r="E2137" s="14" t="s">
        <v>9</v>
      </c>
      <c r="F2137" s="14" t="s">
        <v>14</v>
      </c>
      <c r="G2137" s="111" t="s">
        <v>2256</v>
      </c>
      <c r="H21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37" s="48">
        <f>tbl_raw_data[[#This Row],[Date Actioned]]-tbl_raw_data[[#This Row],[Date Tagged]]</f>
        <v>5.4166666668606922E-3</v>
      </c>
      <c r="J2137" s="50">
        <f>HOUR(tbl_raw_data[[#This Row],[time_taken]])*60+MINUTE(tbl_raw_data[[#This Row],[time_taken]])+SECOND(tbl_raw_data[[#This Row],[time_taken]])/60</f>
        <v>7.8</v>
      </c>
      <c r="K2137" s="54">
        <f>DATE(YEAR(tbl_raw_data[[#This Row],[Date Actioned]]), MONTH(tbl_raw_data[[#This Row],[Date Actioned]]), DAY(tbl_raw_data[[#This Row],[Date Actioned]]))</f>
        <v>45145</v>
      </c>
      <c r="L2137" s="55" t="str">
        <f>UPPER(TEXT(tbl_raw_data[[#This Row],[Updated_date]],"MMMM"))</f>
        <v>AUGUST</v>
      </c>
      <c r="M2137" s="55" t="str">
        <f>UPPER("Week "&amp;IF(ROUNDUP(DAY(tbl_raw_data[[#This Row],[Updated_date]])/7,0)=5,4,ROUNDUP(DAY(tbl_raw_data[[#This Row],[Updated_date]])/7,0)))</f>
        <v>WEEK 1</v>
      </c>
      <c r="N2137" s="57" t="str">
        <f>UPPER(VLOOKUP(tbl_raw_data[[#This Row],[Analyst]],[1]setting!$A$1:$B$15,2,0))</f>
        <v>HARDIK</v>
      </c>
      <c r="O2137" s="57" t="str">
        <f>UPPER(tbl_raw_data[[#This Row],[Outcome]])</f>
        <v>WITHDRAW</v>
      </c>
      <c r="P2137" s="57" t="str">
        <f>UPPER(tbl_raw_data[[#This Row],[Queue Name]])</f>
        <v>CONSUMER PRE BUREAU</v>
      </c>
      <c r="Q2137" s="57" t="str">
        <f>IF(tbl_raw_data[[#This Row],[time_taken_in_mins]]&lt;=20,"SLA_MET","SLA_NOT_MET")</f>
        <v>SLA_MET</v>
      </c>
    </row>
    <row r="2138" spans="1:17" ht="15" customHeight="1" x14ac:dyDescent="0.25">
      <c r="A2138" s="5" t="s">
        <v>3225</v>
      </c>
      <c r="B2138" s="12">
        <v>45145.731412037036</v>
      </c>
      <c r="C2138" s="13">
        <v>45145.738113425927</v>
      </c>
      <c r="D2138" s="14" t="s">
        <v>13</v>
      </c>
      <c r="E2138" s="14" t="s">
        <v>9</v>
      </c>
      <c r="F2138" s="14" t="s">
        <v>18</v>
      </c>
      <c r="G2138" s="111" t="s">
        <v>29</v>
      </c>
      <c r="H21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8" s="48">
        <f>tbl_raw_data[[#This Row],[Date Actioned]]-tbl_raw_data[[#This Row],[Date Tagged]]</f>
        <v>6.701388891087845E-3</v>
      </c>
      <c r="J2138" s="50">
        <f>HOUR(tbl_raw_data[[#This Row],[time_taken]])*60+MINUTE(tbl_raw_data[[#This Row],[time_taken]])+SECOND(tbl_raw_data[[#This Row],[time_taken]])/60</f>
        <v>9.65</v>
      </c>
      <c r="K2138" s="54">
        <f>DATE(YEAR(tbl_raw_data[[#This Row],[Date Actioned]]), MONTH(tbl_raw_data[[#This Row],[Date Actioned]]), DAY(tbl_raw_data[[#This Row],[Date Actioned]]))</f>
        <v>45145</v>
      </c>
      <c r="L2138" s="55" t="str">
        <f>UPPER(TEXT(tbl_raw_data[[#This Row],[Updated_date]],"MMMM"))</f>
        <v>AUGUST</v>
      </c>
      <c r="M2138" s="55" t="str">
        <f>UPPER("Week "&amp;IF(ROUNDUP(DAY(tbl_raw_data[[#This Row],[Updated_date]])/7,0)=5,4,ROUNDUP(DAY(tbl_raw_data[[#This Row],[Updated_date]])/7,0)))</f>
        <v>WEEK 1</v>
      </c>
      <c r="N2138" s="57" t="str">
        <f>UPPER(VLOOKUP(tbl_raw_data[[#This Row],[Analyst]],[1]setting!$A$1:$B$15,2,0))</f>
        <v>RAJ</v>
      </c>
      <c r="O2138" s="57" t="str">
        <f>UPPER(tbl_raw_data[[#This Row],[Outcome]])</f>
        <v>APPROVE</v>
      </c>
      <c r="P2138" s="57" t="str">
        <f>UPPER(tbl_raw_data[[#This Row],[Queue Name]])</f>
        <v>CONSUMER PRE BUREAU</v>
      </c>
      <c r="Q2138" s="57" t="str">
        <f>IF(tbl_raw_data[[#This Row],[time_taken_in_mins]]&lt;=20,"SLA_MET","SLA_NOT_MET")</f>
        <v>SLA_MET</v>
      </c>
    </row>
    <row r="2139" spans="1:17" ht="15" customHeight="1" x14ac:dyDescent="0.25">
      <c r="A2139" s="5" t="s">
        <v>4006</v>
      </c>
      <c r="B2139" s="12">
        <v>45145.733622685184</v>
      </c>
      <c r="C2139" s="13">
        <v>45145.741354166668</v>
      </c>
      <c r="D2139" s="14" t="s">
        <v>46</v>
      </c>
      <c r="E2139" s="14" t="s">
        <v>9</v>
      </c>
      <c r="F2139" s="14" t="s">
        <v>10</v>
      </c>
      <c r="G2139" s="111" t="s">
        <v>1305</v>
      </c>
      <c r="H21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39" s="48">
        <f>tbl_raw_data[[#This Row],[Date Actioned]]-tbl_raw_data[[#This Row],[Date Tagged]]</f>
        <v>7.7314814843703061E-3</v>
      </c>
      <c r="J2139" s="50">
        <f>HOUR(tbl_raw_data[[#This Row],[time_taken]])*60+MINUTE(tbl_raw_data[[#This Row],[time_taken]])+SECOND(tbl_raw_data[[#This Row],[time_taken]])/60</f>
        <v>11.133333333333333</v>
      </c>
      <c r="K2139" s="54">
        <f>DATE(YEAR(tbl_raw_data[[#This Row],[Date Actioned]]), MONTH(tbl_raw_data[[#This Row],[Date Actioned]]), DAY(tbl_raw_data[[#This Row],[Date Actioned]]))</f>
        <v>45145</v>
      </c>
      <c r="L2139" s="55" t="str">
        <f>UPPER(TEXT(tbl_raw_data[[#This Row],[Updated_date]],"MMMM"))</f>
        <v>AUGUST</v>
      </c>
      <c r="M2139" s="55" t="str">
        <f>UPPER("Week "&amp;IF(ROUNDUP(DAY(tbl_raw_data[[#This Row],[Updated_date]])/7,0)=5,4,ROUNDUP(DAY(tbl_raw_data[[#This Row],[Updated_date]])/7,0)))</f>
        <v>WEEK 1</v>
      </c>
      <c r="N2139" s="57" t="str">
        <f>UPPER(VLOOKUP(tbl_raw_data[[#This Row],[Analyst]],[1]setting!$A$1:$B$15,2,0))</f>
        <v>SAM</v>
      </c>
      <c r="O2139" s="57" t="str">
        <f>UPPER(tbl_raw_data[[#This Row],[Outcome]])</f>
        <v>DECLINE</v>
      </c>
      <c r="P2139" s="57" t="str">
        <f>UPPER(tbl_raw_data[[#This Row],[Queue Name]])</f>
        <v>CONSUMER PRE BUREAU</v>
      </c>
      <c r="Q2139" s="57" t="str">
        <f>IF(tbl_raw_data[[#This Row],[time_taken_in_mins]]&lt;=20,"SLA_MET","SLA_NOT_MET")</f>
        <v>SLA_MET</v>
      </c>
    </row>
    <row r="2140" spans="1:17" ht="15" customHeight="1" x14ac:dyDescent="0.25">
      <c r="A2140" s="11" t="s">
        <v>3012</v>
      </c>
      <c r="B2140" s="6">
        <v>45145.734537037039</v>
      </c>
      <c r="C2140" s="7">
        <v>45145.740937499999</v>
      </c>
      <c r="D2140" s="8" t="s">
        <v>13</v>
      </c>
      <c r="E2140" s="8" t="s">
        <v>28</v>
      </c>
      <c r="F2140" s="8" t="s">
        <v>86</v>
      </c>
      <c r="G2140" s="110" t="s">
        <v>29</v>
      </c>
      <c r="H21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0" s="48">
        <f>tbl_raw_data[[#This Row],[Date Actioned]]-tbl_raw_data[[#This Row],[Date Tagged]]</f>
        <v>6.4004629603005014E-3</v>
      </c>
      <c r="J2140" s="50">
        <f>HOUR(tbl_raw_data[[#This Row],[time_taken]])*60+MINUTE(tbl_raw_data[[#This Row],[time_taken]])+SECOND(tbl_raw_data[[#This Row],[time_taken]])/60</f>
        <v>9.2166666666666668</v>
      </c>
      <c r="K2140" s="54">
        <f>DATE(YEAR(tbl_raw_data[[#This Row],[Date Actioned]]), MONTH(tbl_raw_data[[#This Row],[Date Actioned]]), DAY(tbl_raw_data[[#This Row],[Date Actioned]]))</f>
        <v>45145</v>
      </c>
      <c r="L2140" s="55" t="str">
        <f>UPPER(TEXT(tbl_raw_data[[#This Row],[Updated_date]],"MMMM"))</f>
        <v>AUGUST</v>
      </c>
      <c r="M2140" s="55" t="str">
        <f>UPPER("Week "&amp;IF(ROUNDUP(DAY(tbl_raw_data[[#This Row],[Updated_date]])/7,0)=5,4,ROUNDUP(DAY(tbl_raw_data[[#This Row],[Updated_date]])/7,0)))</f>
        <v>WEEK 1</v>
      </c>
      <c r="N2140" s="57" t="str">
        <f>UPPER(VLOOKUP(tbl_raw_data[[#This Row],[Analyst]],[1]setting!$A$1:$B$15,2,0))</f>
        <v>ASIF</v>
      </c>
      <c r="O2140" s="57" t="str">
        <f>UPPER(tbl_raw_data[[#This Row],[Outcome]])</f>
        <v>APPROVE</v>
      </c>
      <c r="P2140" s="57" t="str">
        <f>UPPER(tbl_raw_data[[#This Row],[Queue Name]])</f>
        <v>CONSUMER EXISTING</v>
      </c>
      <c r="Q2140" s="57" t="str">
        <f>IF(tbl_raw_data[[#This Row],[time_taken_in_mins]]&lt;=20,"SLA_MET","SLA_NOT_MET")</f>
        <v>SLA_MET</v>
      </c>
    </row>
    <row r="2141" spans="1:17" ht="15" customHeight="1" x14ac:dyDescent="0.25">
      <c r="A2141" s="11" t="s">
        <v>232</v>
      </c>
      <c r="B2141" s="6">
        <v>45145.741574074076</v>
      </c>
      <c r="C2141" s="7">
        <v>45145.743611111109</v>
      </c>
      <c r="D2141" s="8" t="s">
        <v>8</v>
      </c>
      <c r="E2141" s="8" t="s">
        <v>9</v>
      </c>
      <c r="F2141" s="8" t="s">
        <v>10</v>
      </c>
      <c r="G2141" s="110" t="s">
        <v>11</v>
      </c>
      <c r="H21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41" s="48">
        <f>tbl_raw_data[[#This Row],[Date Actioned]]-tbl_raw_data[[#This Row],[Date Tagged]]</f>
        <v>2.0370370330056176E-3</v>
      </c>
      <c r="J2141" s="50">
        <f>HOUR(tbl_raw_data[[#This Row],[time_taken]])*60+MINUTE(tbl_raw_data[[#This Row],[time_taken]])+SECOND(tbl_raw_data[[#This Row],[time_taken]])/60</f>
        <v>2.9333333333333336</v>
      </c>
      <c r="K2141" s="54">
        <f>DATE(YEAR(tbl_raw_data[[#This Row],[Date Actioned]]), MONTH(tbl_raw_data[[#This Row],[Date Actioned]]), DAY(tbl_raw_data[[#This Row],[Date Actioned]]))</f>
        <v>45145</v>
      </c>
      <c r="L2141" s="55" t="str">
        <f>UPPER(TEXT(tbl_raw_data[[#This Row],[Updated_date]],"MMMM"))</f>
        <v>AUGUST</v>
      </c>
      <c r="M2141" s="55" t="str">
        <f>UPPER("Week "&amp;IF(ROUNDUP(DAY(tbl_raw_data[[#This Row],[Updated_date]])/7,0)=5,4,ROUNDUP(DAY(tbl_raw_data[[#This Row],[Updated_date]])/7,0)))</f>
        <v>WEEK 1</v>
      </c>
      <c r="N2141" s="57" t="str">
        <f>UPPER(VLOOKUP(tbl_raw_data[[#This Row],[Analyst]],[1]setting!$A$1:$B$15,2,0))</f>
        <v>SAM</v>
      </c>
      <c r="O2141" s="57" t="str">
        <f>UPPER(tbl_raw_data[[#This Row],[Outcome]])</f>
        <v>WITHDRAW</v>
      </c>
      <c r="P2141" s="57" t="str">
        <f>UPPER(tbl_raw_data[[#This Row],[Queue Name]])</f>
        <v>CONSUMER PRE BUREAU</v>
      </c>
      <c r="Q2141" s="57" t="str">
        <f>IF(tbl_raw_data[[#This Row],[time_taken_in_mins]]&lt;=20,"SLA_MET","SLA_NOT_MET")</f>
        <v>SLA_MET</v>
      </c>
    </row>
    <row r="2142" spans="1:17" ht="15" customHeight="1" x14ac:dyDescent="0.25">
      <c r="A2142" s="22" t="s">
        <v>6524</v>
      </c>
      <c r="B2142" s="12">
        <v>45145.747083333335</v>
      </c>
      <c r="C2142" s="13">
        <v>45145.761006944442</v>
      </c>
      <c r="D2142" s="14" t="s">
        <v>13</v>
      </c>
      <c r="E2142" s="14" t="s">
        <v>28</v>
      </c>
      <c r="F2142" s="14" t="s">
        <v>42</v>
      </c>
      <c r="G2142" s="111" t="s">
        <v>67</v>
      </c>
      <c r="H21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2" s="48">
        <f>tbl_raw_data[[#This Row],[Date Actioned]]-tbl_raw_data[[#This Row],[Date Tagged]]</f>
        <v>1.392361110629281E-2</v>
      </c>
      <c r="J2142" s="50">
        <f>HOUR(tbl_raw_data[[#This Row],[time_taken]])*60+MINUTE(tbl_raw_data[[#This Row],[time_taken]])+SECOND(tbl_raw_data[[#This Row],[time_taken]])/60</f>
        <v>20.05</v>
      </c>
      <c r="K2142" s="54">
        <f>DATE(YEAR(tbl_raw_data[[#This Row],[Date Actioned]]), MONTH(tbl_raw_data[[#This Row],[Date Actioned]]), DAY(tbl_raw_data[[#This Row],[Date Actioned]]))</f>
        <v>45145</v>
      </c>
      <c r="L2142" s="55" t="str">
        <f>UPPER(TEXT(tbl_raw_data[[#This Row],[Updated_date]],"MMMM"))</f>
        <v>AUGUST</v>
      </c>
      <c r="M2142" s="55" t="str">
        <f>UPPER("Week "&amp;IF(ROUNDUP(DAY(tbl_raw_data[[#This Row],[Updated_date]])/7,0)=5,4,ROUNDUP(DAY(tbl_raw_data[[#This Row],[Updated_date]])/7,0)))</f>
        <v>WEEK 1</v>
      </c>
      <c r="N2142" s="57" t="str">
        <f>UPPER(VLOOKUP(tbl_raw_data[[#This Row],[Analyst]],[1]setting!$A$1:$B$15,2,0))</f>
        <v>NITESH</v>
      </c>
      <c r="O2142" s="57" t="str">
        <f>UPPER(tbl_raw_data[[#This Row],[Outcome]])</f>
        <v>APPROVE</v>
      </c>
      <c r="P2142" s="57" t="str">
        <f>UPPER(tbl_raw_data[[#This Row],[Queue Name]])</f>
        <v>CONSUMER EXISTING</v>
      </c>
      <c r="Q2142" s="57" t="str">
        <f>IF(tbl_raw_data[[#This Row],[time_taken_in_mins]]&lt;=20,"SLA_MET","SLA_NOT_MET")</f>
        <v>SLA_NOT_MET</v>
      </c>
    </row>
    <row r="2143" spans="1:17" ht="15" customHeight="1" x14ac:dyDescent="0.25">
      <c r="A2143" s="22" t="s">
        <v>1796</v>
      </c>
      <c r="B2143" s="12">
        <v>45145.747511574074</v>
      </c>
      <c r="C2143" s="13">
        <v>45145.752314814818</v>
      </c>
      <c r="D2143" s="14" t="s">
        <v>8</v>
      </c>
      <c r="E2143" s="14" t="s">
        <v>9</v>
      </c>
      <c r="F2143" s="14" t="s">
        <v>10</v>
      </c>
      <c r="G2143" s="111" t="s">
        <v>11</v>
      </c>
      <c r="H21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43" s="48">
        <f>tbl_raw_data[[#This Row],[Date Actioned]]-tbl_raw_data[[#This Row],[Date Tagged]]</f>
        <v>4.803240743058268E-3</v>
      </c>
      <c r="J2143" s="50">
        <f>HOUR(tbl_raw_data[[#This Row],[time_taken]])*60+MINUTE(tbl_raw_data[[#This Row],[time_taken]])+SECOND(tbl_raw_data[[#This Row],[time_taken]])/60</f>
        <v>6.916666666666667</v>
      </c>
      <c r="K2143" s="54">
        <f>DATE(YEAR(tbl_raw_data[[#This Row],[Date Actioned]]), MONTH(tbl_raw_data[[#This Row],[Date Actioned]]), DAY(tbl_raw_data[[#This Row],[Date Actioned]]))</f>
        <v>45145</v>
      </c>
      <c r="L2143" s="55" t="str">
        <f>UPPER(TEXT(tbl_raw_data[[#This Row],[Updated_date]],"MMMM"))</f>
        <v>AUGUST</v>
      </c>
      <c r="M2143" s="55" t="str">
        <f>UPPER("Week "&amp;IF(ROUNDUP(DAY(tbl_raw_data[[#This Row],[Updated_date]])/7,0)=5,4,ROUNDUP(DAY(tbl_raw_data[[#This Row],[Updated_date]])/7,0)))</f>
        <v>WEEK 1</v>
      </c>
      <c r="N2143" s="57" t="str">
        <f>UPPER(VLOOKUP(tbl_raw_data[[#This Row],[Analyst]],[1]setting!$A$1:$B$15,2,0))</f>
        <v>SAM</v>
      </c>
      <c r="O2143" s="57" t="str">
        <f>UPPER(tbl_raw_data[[#This Row],[Outcome]])</f>
        <v>WITHDRAW</v>
      </c>
      <c r="P2143" s="57" t="str">
        <f>UPPER(tbl_raw_data[[#This Row],[Queue Name]])</f>
        <v>CONSUMER PRE BUREAU</v>
      </c>
      <c r="Q2143" s="57" t="str">
        <f>IF(tbl_raw_data[[#This Row],[time_taken_in_mins]]&lt;=20,"SLA_MET","SLA_NOT_MET")</f>
        <v>SLA_MET</v>
      </c>
    </row>
    <row r="2144" spans="1:17" ht="15" customHeight="1" x14ac:dyDescent="0.25">
      <c r="A2144" s="5" t="s">
        <v>2651</v>
      </c>
      <c r="B2144" s="6">
        <v>45145.7503125</v>
      </c>
      <c r="C2144" s="7">
        <v>45145.756168981483</v>
      </c>
      <c r="D2144" s="8" t="s">
        <v>8</v>
      </c>
      <c r="E2144" s="8" t="s">
        <v>9</v>
      </c>
      <c r="F2144" s="8" t="s">
        <v>10</v>
      </c>
      <c r="G2144" s="110" t="s">
        <v>242</v>
      </c>
      <c r="H21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144" s="48">
        <f>tbl_raw_data[[#This Row],[Date Actioned]]-tbl_raw_data[[#This Row],[Date Tagged]]</f>
        <v>5.8564814826240763E-3</v>
      </c>
      <c r="J2144" s="50">
        <f>HOUR(tbl_raw_data[[#This Row],[time_taken]])*60+MINUTE(tbl_raw_data[[#This Row],[time_taken]])+SECOND(tbl_raw_data[[#This Row],[time_taken]])/60</f>
        <v>8.4333333333333336</v>
      </c>
      <c r="K2144" s="54">
        <f>DATE(YEAR(tbl_raw_data[[#This Row],[Date Actioned]]), MONTH(tbl_raw_data[[#This Row],[Date Actioned]]), DAY(tbl_raw_data[[#This Row],[Date Actioned]]))</f>
        <v>45145</v>
      </c>
      <c r="L2144" s="55" t="str">
        <f>UPPER(TEXT(tbl_raw_data[[#This Row],[Updated_date]],"MMMM"))</f>
        <v>AUGUST</v>
      </c>
      <c r="M2144" s="55" t="str">
        <f>UPPER("Week "&amp;IF(ROUNDUP(DAY(tbl_raw_data[[#This Row],[Updated_date]])/7,0)=5,4,ROUNDUP(DAY(tbl_raw_data[[#This Row],[Updated_date]])/7,0)))</f>
        <v>WEEK 1</v>
      </c>
      <c r="N2144" s="57" t="str">
        <f>UPPER(VLOOKUP(tbl_raw_data[[#This Row],[Analyst]],[1]setting!$A$1:$B$15,2,0))</f>
        <v>SAM</v>
      </c>
      <c r="O2144" s="57" t="str">
        <f>UPPER(tbl_raw_data[[#This Row],[Outcome]])</f>
        <v>WITHDRAW</v>
      </c>
      <c r="P2144" s="57" t="str">
        <f>UPPER(tbl_raw_data[[#This Row],[Queue Name]])</f>
        <v>CONSUMER PRE BUREAU</v>
      </c>
      <c r="Q2144" s="57" t="str">
        <f>IF(tbl_raw_data[[#This Row],[time_taken_in_mins]]&lt;=20,"SLA_MET","SLA_NOT_MET")</f>
        <v>SLA_MET</v>
      </c>
    </row>
    <row r="2145" spans="1:17" ht="15" customHeight="1" x14ac:dyDescent="0.25">
      <c r="A2145" s="11" t="s">
        <v>5940</v>
      </c>
      <c r="B2145" s="12">
        <v>45145.751840277779</v>
      </c>
      <c r="C2145" s="13">
        <v>45145.76357638889</v>
      </c>
      <c r="D2145" s="14" t="s">
        <v>8</v>
      </c>
      <c r="E2145" s="14" t="s">
        <v>9</v>
      </c>
      <c r="F2145" s="14" t="s">
        <v>10</v>
      </c>
      <c r="G2145" s="111" t="s">
        <v>5941</v>
      </c>
      <c r="H21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45" s="48">
        <f>tbl_raw_data[[#This Row],[Date Actioned]]-tbl_raw_data[[#This Row],[Date Tagged]]</f>
        <v>1.17361111115315E-2</v>
      </c>
      <c r="J2145" s="50">
        <f>HOUR(tbl_raw_data[[#This Row],[time_taken]])*60+MINUTE(tbl_raw_data[[#This Row],[time_taken]])+SECOND(tbl_raw_data[[#This Row],[time_taken]])/60</f>
        <v>16.899999999999999</v>
      </c>
      <c r="K2145" s="54">
        <f>DATE(YEAR(tbl_raw_data[[#This Row],[Date Actioned]]), MONTH(tbl_raw_data[[#This Row],[Date Actioned]]), DAY(tbl_raw_data[[#This Row],[Date Actioned]]))</f>
        <v>45145</v>
      </c>
      <c r="L2145" s="55" t="str">
        <f>UPPER(TEXT(tbl_raw_data[[#This Row],[Updated_date]],"MMMM"))</f>
        <v>AUGUST</v>
      </c>
      <c r="M2145" s="55" t="str">
        <f>UPPER("Week "&amp;IF(ROUNDUP(DAY(tbl_raw_data[[#This Row],[Updated_date]])/7,0)=5,4,ROUNDUP(DAY(tbl_raw_data[[#This Row],[Updated_date]])/7,0)))</f>
        <v>WEEK 1</v>
      </c>
      <c r="N2145" s="57" t="str">
        <f>UPPER(VLOOKUP(tbl_raw_data[[#This Row],[Analyst]],[1]setting!$A$1:$B$15,2,0))</f>
        <v>SAM</v>
      </c>
      <c r="O2145" s="57" t="str">
        <f>UPPER(tbl_raw_data[[#This Row],[Outcome]])</f>
        <v>WITHDRAW</v>
      </c>
      <c r="P2145" s="57" t="str">
        <f>UPPER(tbl_raw_data[[#This Row],[Queue Name]])</f>
        <v>CONSUMER PRE BUREAU</v>
      </c>
      <c r="Q2145" s="57" t="str">
        <f>IF(tbl_raw_data[[#This Row],[time_taken_in_mins]]&lt;=20,"SLA_MET","SLA_NOT_MET")</f>
        <v>SLA_MET</v>
      </c>
    </row>
    <row r="2146" spans="1:17" ht="15" customHeight="1" x14ac:dyDescent="0.25">
      <c r="A2146" s="5" t="s">
        <v>6112</v>
      </c>
      <c r="B2146" s="6">
        <v>45145.754178240742</v>
      </c>
      <c r="C2146" s="7">
        <v>45145.76635416667</v>
      </c>
      <c r="D2146" s="8" t="s">
        <v>13</v>
      </c>
      <c r="E2146" s="8" t="s">
        <v>28</v>
      </c>
      <c r="F2146" s="8" t="s">
        <v>168</v>
      </c>
      <c r="G2146" s="110" t="s">
        <v>67</v>
      </c>
      <c r="H21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6" s="48">
        <f>tbl_raw_data[[#This Row],[Date Actioned]]-tbl_raw_data[[#This Row],[Date Tagged]]</f>
        <v>1.2175925927294884E-2</v>
      </c>
      <c r="J2146" s="50">
        <f>HOUR(tbl_raw_data[[#This Row],[time_taken]])*60+MINUTE(tbl_raw_data[[#This Row],[time_taken]])+SECOND(tbl_raw_data[[#This Row],[time_taken]])/60</f>
        <v>17.533333333333335</v>
      </c>
      <c r="K2146" s="54">
        <f>DATE(YEAR(tbl_raw_data[[#This Row],[Date Actioned]]), MONTH(tbl_raw_data[[#This Row],[Date Actioned]]), DAY(tbl_raw_data[[#This Row],[Date Actioned]]))</f>
        <v>45145</v>
      </c>
      <c r="L2146" s="55" t="str">
        <f>UPPER(TEXT(tbl_raw_data[[#This Row],[Updated_date]],"MMMM"))</f>
        <v>AUGUST</v>
      </c>
      <c r="M2146" s="55" t="str">
        <f>UPPER("Week "&amp;IF(ROUNDUP(DAY(tbl_raw_data[[#This Row],[Updated_date]])/7,0)=5,4,ROUNDUP(DAY(tbl_raw_data[[#This Row],[Updated_date]])/7,0)))</f>
        <v>WEEK 1</v>
      </c>
      <c r="N2146" s="57" t="str">
        <f>UPPER(VLOOKUP(tbl_raw_data[[#This Row],[Analyst]],[1]setting!$A$1:$B$15,2,0))</f>
        <v>MERCEDES</v>
      </c>
      <c r="O2146" s="57" t="str">
        <f>UPPER(tbl_raw_data[[#This Row],[Outcome]])</f>
        <v>APPROVE</v>
      </c>
      <c r="P2146" s="57" t="str">
        <f>UPPER(tbl_raw_data[[#This Row],[Queue Name]])</f>
        <v>CONSUMER EXISTING</v>
      </c>
      <c r="Q2146" s="57" t="str">
        <f>IF(tbl_raw_data[[#This Row],[time_taken_in_mins]]&lt;=20,"SLA_MET","SLA_NOT_MET")</f>
        <v>SLA_MET</v>
      </c>
    </row>
    <row r="2147" spans="1:17" x14ac:dyDescent="0.25">
      <c r="A2147" s="22" t="s">
        <v>6405</v>
      </c>
      <c r="B2147" s="6">
        <v>45145.75503472222</v>
      </c>
      <c r="C2147" s="7">
        <v>45145.768287037034</v>
      </c>
      <c r="D2147" s="8" t="s">
        <v>8</v>
      </c>
      <c r="E2147" s="8" t="s">
        <v>28</v>
      </c>
      <c r="F2147" s="8" t="s">
        <v>42</v>
      </c>
      <c r="G2147" s="110" t="s">
        <v>172</v>
      </c>
      <c r="H21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147" s="48">
        <f>tbl_raw_data[[#This Row],[Date Actioned]]-tbl_raw_data[[#This Row],[Date Tagged]]</f>
        <v>1.3252314813144039E-2</v>
      </c>
      <c r="J2147" s="50">
        <f>HOUR(tbl_raw_data[[#This Row],[time_taken]])*60+MINUTE(tbl_raw_data[[#This Row],[time_taken]])+SECOND(tbl_raw_data[[#This Row],[time_taken]])/60</f>
        <v>19.083333333333332</v>
      </c>
      <c r="K2147" s="54">
        <f>DATE(YEAR(tbl_raw_data[[#This Row],[Date Actioned]]), MONTH(tbl_raw_data[[#This Row],[Date Actioned]]), DAY(tbl_raw_data[[#This Row],[Date Actioned]]))</f>
        <v>45145</v>
      </c>
      <c r="L2147" s="55" t="str">
        <f>UPPER(TEXT(tbl_raw_data[[#This Row],[Updated_date]],"MMMM"))</f>
        <v>AUGUST</v>
      </c>
      <c r="M2147" s="55" t="str">
        <f>UPPER("Week "&amp;IF(ROUNDUP(DAY(tbl_raw_data[[#This Row],[Updated_date]])/7,0)=5,4,ROUNDUP(DAY(tbl_raw_data[[#This Row],[Updated_date]])/7,0)))</f>
        <v>WEEK 1</v>
      </c>
      <c r="N2147" s="57" t="str">
        <f>UPPER(VLOOKUP(tbl_raw_data[[#This Row],[Analyst]],[1]setting!$A$1:$B$15,2,0))</f>
        <v>NITESH</v>
      </c>
      <c r="O2147" s="57" t="str">
        <f>UPPER(tbl_raw_data[[#This Row],[Outcome]])</f>
        <v>WITHDRAW</v>
      </c>
      <c r="P2147" s="57" t="str">
        <f>UPPER(tbl_raw_data[[#This Row],[Queue Name]])</f>
        <v>CONSUMER EXISTING</v>
      </c>
      <c r="Q2147" s="57" t="str">
        <f>IF(tbl_raw_data[[#This Row],[time_taken_in_mins]]&lt;=20,"SLA_MET","SLA_NOT_MET")</f>
        <v>SLA_MET</v>
      </c>
    </row>
    <row r="2148" spans="1:17" ht="15" customHeight="1" x14ac:dyDescent="0.25">
      <c r="A2148" s="11" t="s">
        <v>2757</v>
      </c>
      <c r="B2148" s="12">
        <v>45145.766597222224</v>
      </c>
      <c r="C2148" s="13">
        <v>45145.772615740738</v>
      </c>
      <c r="D2148" s="14" t="s">
        <v>13</v>
      </c>
      <c r="E2148" s="14" t="s">
        <v>9</v>
      </c>
      <c r="F2148" s="14" t="s">
        <v>18</v>
      </c>
      <c r="G2148" s="111" t="s">
        <v>29</v>
      </c>
      <c r="H21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48" s="48">
        <f>tbl_raw_data[[#This Row],[Date Actioned]]-tbl_raw_data[[#This Row],[Date Tagged]]</f>
        <v>6.018518513883464E-3</v>
      </c>
      <c r="J2148" s="50">
        <f>HOUR(tbl_raw_data[[#This Row],[time_taken]])*60+MINUTE(tbl_raw_data[[#This Row],[time_taken]])+SECOND(tbl_raw_data[[#This Row],[time_taken]])/60</f>
        <v>8.6666666666666661</v>
      </c>
      <c r="K2148" s="54">
        <f>DATE(YEAR(tbl_raw_data[[#This Row],[Date Actioned]]), MONTH(tbl_raw_data[[#This Row],[Date Actioned]]), DAY(tbl_raw_data[[#This Row],[Date Actioned]]))</f>
        <v>45145</v>
      </c>
      <c r="L2148" s="55" t="str">
        <f>UPPER(TEXT(tbl_raw_data[[#This Row],[Updated_date]],"MMMM"))</f>
        <v>AUGUST</v>
      </c>
      <c r="M2148" s="55" t="str">
        <f>UPPER("Week "&amp;IF(ROUNDUP(DAY(tbl_raw_data[[#This Row],[Updated_date]])/7,0)=5,4,ROUNDUP(DAY(tbl_raw_data[[#This Row],[Updated_date]])/7,0)))</f>
        <v>WEEK 1</v>
      </c>
      <c r="N2148" s="57" t="str">
        <f>UPPER(VLOOKUP(tbl_raw_data[[#This Row],[Analyst]],[1]setting!$A$1:$B$15,2,0))</f>
        <v>RAJ</v>
      </c>
      <c r="O2148" s="57" t="str">
        <f>UPPER(tbl_raw_data[[#This Row],[Outcome]])</f>
        <v>APPROVE</v>
      </c>
      <c r="P2148" s="57" t="str">
        <f>UPPER(tbl_raw_data[[#This Row],[Queue Name]])</f>
        <v>CONSUMER PRE BUREAU</v>
      </c>
      <c r="Q2148" s="57" t="str">
        <f>IF(tbl_raw_data[[#This Row],[time_taken_in_mins]]&lt;=20,"SLA_MET","SLA_NOT_MET")</f>
        <v>SLA_MET</v>
      </c>
    </row>
    <row r="2149" spans="1:17" ht="15" customHeight="1" x14ac:dyDescent="0.25">
      <c r="A2149" s="5" t="s">
        <v>3212</v>
      </c>
      <c r="B2149" s="12">
        <v>45145.770277777781</v>
      </c>
      <c r="C2149" s="13">
        <v>45145.776956018519</v>
      </c>
      <c r="D2149" s="14" t="s">
        <v>40</v>
      </c>
      <c r="E2149" s="16" t="s">
        <v>41</v>
      </c>
      <c r="F2149" s="14" t="s">
        <v>228</v>
      </c>
      <c r="G2149" s="106"/>
      <c r="H21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49" s="48">
        <f>tbl_raw_data[[#This Row],[Date Actioned]]-tbl_raw_data[[#This Row],[Date Tagged]]</f>
        <v>6.6782407375285402E-3</v>
      </c>
      <c r="J2149" s="50">
        <f>HOUR(tbl_raw_data[[#This Row],[time_taken]])*60+MINUTE(tbl_raw_data[[#This Row],[time_taken]])+SECOND(tbl_raw_data[[#This Row],[time_taken]])/60</f>
        <v>9.6166666666666671</v>
      </c>
      <c r="K2149" s="54">
        <f>DATE(YEAR(tbl_raw_data[[#This Row],[Date Actioned]]), MONTH(tbl_raw_data[[#This Row],[Date Actioned]]), DAY(tbl_raw_data[[#This Row],[Date Actioned]]))</f>
        <v>45145</v>
      </c>
      <c r="L2149" s="55" t="str">
        <f>UPPER(TEXT(tbl_raw_data[[#This Row],[Updated_date]],"MMMM"))</f>
        <v>AUGUST</v>
      </c>
      <c r="M2149" s="55" t="str">
        <f>UPPER("Week "&amp;IF(ROUNDUP(DAY(tbl_raw_data[[#This Row],[Updated_date]])/7,0)=5,4,ROUNDUP(DAY(tbl_raw_data[[#This Row],[Updated_date]])/7,0)))</f>
        <v>WEEK 1</v>
      </c>
      <c r="N2149" s="57" t="str">
        <f>UPPER(VLOOKUP(tbl_raw_data[[#This Row],[Analyst]],[1]setting!$A$1:$B$15,2,0))</f>
        <v>OUADIR</v>
      </c>
      <c r="O2149" s="57" t="str">
        <f>UPPER(tbl_raw_data[[#This Row],[Outcome]])</f>
        <v>WITHDRAW</v>
      </c>
      <c r="P2149" s="57" t="str">
        <f>UPPER(tbl_raw_data[[#This Row],[Queue Name]])</f>
        <v>CONSUMER POST BUREAU</v>
      </c>
      <c r="Q2149" s="57" t="str">
        <f>IF(tbl_raw_data[[#This Row],[time_taken_in_mins]]&lt;=20,"SLA_MET","SLA_NOT_MET")</f>
        <v>SLA_MET</v>
      </c>
    </row>
    <row r="2150" spans="1:17" ht="15" customHeight="1" x14ac:dyDescent="0.25">
      <c r="A2150" s="22" t="s">
        <v>3163</v>
      </c>
      <c r="B2150" s="6">
        <v>45145.771701388891</v>
      </c>
      <c r="C2150" s="7">
        <v>45145.778321759259</v>
      </c>
      <c r="D2150" s="8" t="s">
        <v>29</v>
      </c>
      <c r="E2150" s="10" t="s">
        <v>41</v>
      </c>
      <c r="F2150" s="8" t="s">
        <v>86</v>
      </c>
      <c r="G2150" s="109"/>
      <c r="H21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0" s="48">
        <f>tbl_raw_data[[#This Row],[Date Actioned]]-tbl_raw_data[[#This Row],[Date Tagged]]</f>
        <v>6.6203703681821935E-3</v>
      </c>
      <c r="J2150" s="50">
        <f>HOUR(tbl_raw_data[[#This Row],[time_taken]])*60+MINUTE(tbl_raw_data[[#This Row],[time_taken]])+SECOND(tbl_raw_data[[#This Row],[time_taken]])/60</f>
        <v>9.5333333333333332</v>
      </c>
      <c r="K2150" s="54">
        <f>DATE(YEAR(tbl_raw_data[[#This Row],[Date Actioned]]), MONTH(tbl_raw_data[[#This Row],[Date Actioned]]), DAY(tbl_raw_data[[#This Row],[Date Actioned]]))</f>
        <v>45145</v>
      </c>
      <c r="L2150" s="55" t="str">
        <f>UPPER(TEXT(tbl_raw_data[[#This Row],[Updated_date]],"MMMM"))</f>
        <v>AUGUST</v>
      </c>
      <c r="M2150" s="55" t="str">
        <f>UPPER("Week "&amp;IF(ROUNDUP(DAY(tbl_raw_data[[#This Row],[Updated_date]])/7,0)=5,4,ROUNDUP(DAY(tbl_raw_data[[#This Row],[Updated_date]])/7,0)))</f>
        <v>WEEK 1</v>
      </c>
      <c r="N2150" s="57" t="str">
        <f>UPPER(VLOOKUP(tbl_raw_data[[#This Row],[Analyst]],[1]setting!$A$1:$B$15,2,0))</f>
        <v>ASIF</v>
      </c>
      <c r="O2150" s="57" t="str">
        <f>UPPER(tbl_raw_data[[#This Row],[Outcome]])</f>
        <v>APPROVE</v>
      </c>
      <c r="P2150" s="57" t="str">
        <f>UPPER(tbl_raw_data[[#This Row],[Queue Name]])</f>
        <v>CONSUMER POST BUREAU</v>
      </c>
      <c r="Q2150" s="57" t="str">
        <f>IF(tbl_raw_data[[#This Row],[time_taken_in_mins]]&lt;=20,"SLA_MET","SLA_NOT_MET")</f>
        <v>SLA_MET</v>
      </c>
    </row>
    <row r="2151" spans="1:17" ht="15" customHeight="1" x14ac:dyDescent="0.25">
      <c r="A2151" s="11" t="s">
        <v>535</v>
      </c>
      <c r="B2151" s="6">
        <v>45145.774583333332</v>
      </c>
      <c r="C2151" s="7">
        <v>45145.777430555558</v>
      </c>
      <c r="D2151" s="8" t="s">
        <v>46</v>
      </c>
      <c r="E2151" s="8" t="s">
        <v>28</v>
      </c>
      <c r="F2151" s="8" t="s">
        <v>10</v>
      </c>
      <c r="G2151" s="110" t="s">
        <v>536</v>
      </c>
      <c r="H21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51" s="48">
        <f>tbl_raw_data[[#This Row],[Date Actioned]]-tbl_raw_data[[#This Row],[Date Tagged]]</f>
        <v>2.8472222256823443E-3</v>
      </c>
      <c r="J2151" s="50">
        <f>HOUR(tbl_raw_data[[#This Row],[time_taken]])*60+MINUTE(tbl_raw_data[[#This Row],[time_taken]])+SECOND(tbl_raw_data[[#This Row],[time_taken]])/60</f>
        <v>4.0999999999999996</v>
      </c>
      <c r="K2151" s="54">
        <f>DATE(YEAR(tbl_raw_data[[#This Row],[Date Actioned]]), MONTH(tbl_raw_data[[#This Row],[Date Actioned]]), DAY(tbl_raw_data[[#This Row],[Date Actioned]]))</f>
        <v>45145</v>
      </c>
      <c r="L2151" s="55" t="str">
        <f>UPPER(TEXT(tbl_raw_data[[#This Row],[Updated_date]],"MMMM"))</f>
        <v>AUGUST</v>
      </c>
      <c r="M2151" s="55" t="str">
        <f>UPPER("Week "&amp;IF(ROUNDUP(DAY(tbl_raw_data[[#This Row],[Updated_date]])/7,0)=5,4,ROUNDUP(DAY(tbl_raw_data[[#This Row],[Updated_date]])/7,0)))</f>
        <v>WEEK 1</v>
      </c>
      <c r="N2151" s="57" t="str">
        <f>UPPER(VLOOKUP(tbl_raw_data[[#This Row],[Analyst]],[1]setting!$A$1:$B$15,2,0))</f>
        <v>SAM</v>
      </c>
      <c r="O2151" s="57" t="str">
        <f>UPPER(tbl_raw_data[[#This Row],[Outcome]])</f>
        <v>DECLINE</v>
      </c>
      <c r="P2151" s="57" t="str">
        <f>UPPER(tbl_raw_data[[#This Row],[Queue Name]])</f>
        <v>CONSUMER EXISTING</v>
      </c>
      <c r="Q2151" s="57" t="str">
        <f>IF(tbl_raw_data[[#This Row],[time_taken_in_mins]]&lt;=20,"SLA_MET","SLA_NOT_MET")</f>
        <v>SLA_MET</v>
      </c>
    </row>
    <row r="2152" spans="1:17" ht="15" customHeight="1" x14ac:dyDescent="0.25">
      <c r="A2152" s="11" t="s">
        <v>357</v>
      </c>
      <c r="B2152" s="6">
        <v>45145.775752314818</v>
      </c>
      <c r="C2152" s="7">
        <v>45145.778171296297</v>
      </c>
      <c r="D2152" s="8" t="s">
        <v>8</v>
      </c>
      <c r="E2152" s="8" t="s">
        <v>9</v>
      </c>
      <c r="F2152" s="8" t="s">
        <v>18</v>
      </c>
      <c r="G2152" s="110" t="s">
        <v>358</v>
      </c>
      <c r="H21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52" s="48">
        <f>tbl_raw_data[[#This Row],[Date Actioned]]-tbl_raw_data[[#This Row],[Date Tagged]]</f>
        <v>2.418981479422655E-3</v>
      </c>
      <c r="J2152" s="50">
        <f>HOUR(tbl_raw_data[[#This Row],[time_taken]])*60+MINUTE(tbl_raw_data[[#This Row],[time_taken]])+SECOND(tbl_raw_data[[#This Row],[time_taken]])/60</f>
        <v>3.4833333333333334</v>
      </c>
      <c r="K2152" s="54">
        <f>DATE(YEAR(tbl_raw_data[[#This Row],[Date Actioned]]), MONTH(tbl_raw_data[[#This Row],[Date Actioned]]), DAY(tbl_raw_data[[#This Row],[Date Actioned]]))</f>
        <v>45145</v>
      </c>
      <c r="L2152" s="55" t="str">
        <f>UPPER(TEXT(tbl_raw_data[[#This Row],[Updated_date]],"MMMM"))</f>
        <v>AUGUST</v>
      </c>
      <c r="M2152" s="55" t="str">
        <f>UPPER("Week "&amp;IF(ROUNDUP(DAY(tbl_raw_data[[#This Row],[Updated_date]])/7,0)=5,4,ROUNDUP(DAY(tbl_raw_data[[#This Row],[Updated_date]])/7,0)))</f>
        <v>WEEK 1</v>
      </c>
      <c r="N2152" s="57" t="str">
        <f>UPPER(VLOOKUP(tbl_raw_data[[#This Row],[Analyst]],[1]setting!$A$1:$B$15,2,0))</f>
        <v>RAJ</v>
      </c>
      <c r="O2152" s="57" t="str">
        <f>UPPER(tbl_raw_data[[#This Row],[Outcome]])</f>
        <v>WITHDRAW</v>
      </c>
      <c r="P2152" s="57" t="str">
        <f>UPPER(tbl_raw_data[[#This Row],[Queue Name]])</f>
        <v>CONSUMER PRE BUREAU</v>
      </c>
      <c r="Q2152" s="57" t="str">
        <f>IF(tbl_raw_data[[#This Row],[time_taken_in_mins]]&lt;=20,"SLA_MET","SLA_NOT_MET")</f>
        <v>SLA_MET</v>
      </c>
    </row>
    <row r="2153" spans="1:17" ht="15" customHeight="1" x14ac:dyDescent="0.25">
      <c r="A2153" s="5" t="s">
        <v>275</v>
      </c>
      <c r="B2153" s="12">
        <v>45145.780231481483</v>
      </c>
      <c r="C2153" s="13">
        <v>45145.782395833332</v>
      </c>
      <c r="D2153" s="14" t="s">
        <v>13</v>
      </c>
      <c r="E2153" s="14" t="s">
        <v>28</v>
      </c>
      <c r="F2153" s="14" t="s">
        <v>18</v>
      </c>
      <c r="G2153" s="111" t="s">
        <v>29</v>
      </c>
      <c r="H21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3" s="48">
        <f>tbl_raw_data[[#This Row],[Date Actioned]]-tbl_raw_data[[#This Row],[Date Tagged]]</f>
        <v>2.1643518484779634E-3</v>
      </c>
      <c r="J2153" s="50">
        <f>HOUR(tbl_raw_data[[#This Row],[time_taken]])*60+MINUTE(tbl_raw_data[[#This Row],[time_taken]])+SECOND(tbl_raw_data[[#This Row],[time_taken]])/60</f>
        <v>3.1166666666666667</v>
      </c>
      <c r="K2153" s="54">
        <f>DATE(YEAR(tbl_raw_data[[#This Row],[Date Actioned]]), MONTH(tbl_raw_data[[#This Row],[Date Actioned]]), DAY(tbl_raw_data[[#This Row],[Date Actioned]]))</f>
        <v>45145</v>
      </c>
      <c r="L2153" s="55" t="str">
        <f>UPPER(TEXT(tbl_raw_data[[#This Row],[Updated_date]],"MMMM"))</f>
        <v>AUGUST</v>
      </c>
      <c r="M2153" s="55" t="str">
        <f>UPPER("Week "&amp;IF(ROUNDUP(DAY(tbl_raw_data[[#This Row],[Updated_date]])/7,0)=5,4,ROUNDUP(DAY(tbl_raw_data[[#This Row],[Updated_date]])/7,0)))</f>
        <v>WEEK 1</v>
      </c>
      <c r="N2153" s="57" t="str">
        <f>UPPER(VLOOKUP(tbl_raw_data[[#This Row],[Analyst]],[1]setting!$A$1:$B$15,2,0))</f>
        <v>RAJ</v>
      </c>
      <c r="O2153" s="57" t="str">
        <f>UPPER(tbl_raw_data[[#This Row],[Outcome]])</f>
        <v>APPROVE</v>
      </c>
      <c r="P2153" s="57" t="str">
        <f>UPPER(tbl_raw_data[[#This Row],[Queue Name]])</f>
        <v>CONSUMER EXISTING</v>
      </c>
      <c r="Q2153" s="57" t="str">
        <f>IF(tbl_raw_data[[#This Row],[time_taken_in_mins]]&lt;=20,"SLA_MET","SLA_NOT_MET")</f>
        <v>SLA_MET</v>
      </c>
    </row>
    <row r="2154" spans="1:17" ht="15" customHeight="1" x14ac:dyDescent="0.25">
      <c r="A2154" s="11" t="s">
        <v>1002</v>
      </c>
      <c r="B2154" s="6">
        <v>45145.78361111111</v>
      </c>
      <c r="C2154" s="7">
        <v>45145.787303240744</v>
      </c>
      <c r="D2154" s="8" t="s">
        <v>13</v>
      </c>
      <c r="E2154" s="8" t="s">
        <v>28</v>
      </c>
      <c r="F2154" s="8" t="s">
        <v>86</v>
      </c>
      <c r="G2154" s="110" t="s">
        <v>29</v>
      </c>
      <c r="H21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4" s="48">
        <f>tbl_raw_data[[#This Row],[Date Actioned]]-tbl_raw_data[[#This Row],[Date Tagged]]</f>
        <v>3.6921296341461129E-3</v>
      </c>
      <c r="J2154" s="50">
        <f>HOUR(tbl_raw_data[[#This Row],[time_taken]])*60+MINUTE(tbl_raw_data[[#This Row],[time_taken]])+SECOND(tbl_raw_data[[#This Row],[time_taken]])/60</f>
        <v>5.3166666666666664</v>
      </c>
      <c r="K2154" s="54">
        <f>DATE(YEAR(tbl_raw_data[[#This Row],[Date Actioned]]), MONTH(tbl_raw_data[[#This Row],[Date Actioned]]), DAY(tbl_raw_data[[#This Row],[Date Actioned]]))</f>
        <v>45145</v>
      </c>
      <c r="L2154" s="55" t="str">
        <f>UPPER(TEXT(tbl_raw_data[[#This Row],[Updated_date]],"MMMM"))</f>
        <v>AUGUST</v>
      </c>
      <c r="M2154" s="55" t="str">
        <f>UPPER("Week "&amp;IF(ROUNDUP(DAY(tbl_raw_data[[#This Row],[Updated_date]])/7,0)=5,4,ROUNDUP(DAY(tbl_raw_data[[#This Row],[Updated_date]])/7,0)))</f>
        <v>WEEK 1</v>
      </c>
      <c r="N2154" s="57" t="str">
        <f>UPPER(VLOOKUP(tbl_raw_data[[#This Row],[Analyst]],[1]setting!$A$1:$B$15,2,0))</f>
        <v>ASIF</v>
      </c>
      <c r="O2154" s="57" t="str">
        <f>UPPER(tbl_raw_data[[#This Row],[Outcome]])</f>
        <v>APPROVE</v>
      </c>
      <c r="P2154" s="57" t="str">
        <f>UPPER(tbl_raw_data[[#This Row],[Queue Name]])</f>
        <v>CONSUMER EXISTING</v>
      </c>
      <c r="Q2154" s="57" t="str">
        <f>IF(tbl_raw_data[[#This Row],[time_taken_in_mins]]&lt;=20,"SLA_MET","SLA_NOT_MET")</f>
        <v>SLA_MET</v>
      </c>
    </row>
    <row r="2155" spans="1:17" ht="15" customHeight="1" x14ac:dyDescent="0.25">
      <c r="A2155" s="22" t="s">
        <v>6154</v>
      </c>
      <c r="B2155" s="12">
        <v>45145.786909722221</v>
      </c>
      <c r="C2155" s="13">
        <v>45145.799166666664</v>
      </c>
      <c r="D2155" s="14" t="s">
        <v>29</v>
      </c>
      <c r="E2155" s="16" t="s">
        <v>41</v>
      </c>
      <c r="F2155" s="14" t="s">
        <v>10</v>
      </c>
      <c r="G2155" s="106"/>
      <c r="H21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5" s="48">
        <f>tbl_raw_data[[#This Row],[Date Actioned]]-tbl_raw_data[[#This Row],[Date Tagged]]</f>
        <v>1.2256944442924578E-2</v>
      </c>
      <c r="J2155" s="50">
        <f>HOUR(tbl_raw_data[[#This Row],[time_taken]])*60+MINUTE(tbl_raw_data[[#This Row],[time_taken]])+SECOND(tbl_raw_data[[#This Row],[time_taken]])/60</f>
        <v>17.649999999999999</v>
      </c>
      <c r="K2155" s="54">
        <f>DATE(YEAR(tbl_raw_data[[#This Row],[Date Actioned]]), MONTH(tbl_raw_data[[#This Row],[Date Actioned]]), DAY(tbl_raw_data[[#This Row],[Date Actioned]]))</f>
        <v>45145</v>
      </c>
      <c r="L2155" s="55" t="str">
        <f>UPPER(TEXT(tbl_raw_data[[#This Row],[Updated_date]],"MMMM"))</f>
        <v>AUGUST</v>
      </c>
      <c r="M2155" s="55" t="str">
        <f>UPPER("Week "&amp;IF(ROUNDUP(DAY(tbl_raw_data[[#This Row],[Updated_date]])/7,0)=5,4,ROUNDUP(DAY(tbl_raw_data[[#This Row],[Updated_date]])/7,0)))</f>
        <v>WEEK 1</v>
      </c>
      <c r="N2155" s="57" t="str">
        <f>UPPER(VLOOKUP(tbl_raw_data[[#This Row],[Analyst]],[1]setting!$A$1:$B$15,2,0))</f>
        <v>SAM</v>
      </c>
      <c r="O2155" s="57" t="str">
        <f>UPPER(tbl_raw_data[[#This Row],[Outcome]])</f>
        <v>APPROVE</v>
      </c>
      <c r="P2155" s="57" t="str">
        <f>UPPER(tbl_raw_data[[#This Row],[Queue Name]])</f>
        <v>CONSUMER POST BUREAU</v>
      </c>
      <c r="Q2155" s="57" t="str">
        <f>IF(tbl_raw_data[[#This Row],[time_taken_in_mins]]&lt;=20,"SLA_MET","SLA_NOT_MET")</f>
        <v>SLA_MET</v>
      </c>
    </row>
    <row r="2156" spans="1:17" ht="15" customHeight="1" x14ac:dyDescent="0.25">
      <c r="A2156" s="5" t="s">
        <v>6971</v>
      </c>
      <c r="B2156" s="6">
        <v>45145.786990740744</v>
      </c>
      <c r="C2156" s="7">
        <v>45145.804872685185</v>
      </c>
      <c r="D2156" s="8" t="s">
        <v>29</v>
      </c>
      <c r="E2156" s="10" t="s">
        <v>41</v>
      </c>
      <c r="F2156" s="8" t="s">
        <v>228</v>
      </c>
      <c r="G2156" s="109"/>
      <c r="H21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6" s="48">
        <f>tbl_raw_data[[#This Row],[Date Actioned]]-tbl_raw_data[[#This Row],[Date Tagged]]</f>
        <v>1.788194444088731E-2</v>
      </c>
      <c r="J2156" s="50">
        <f>HOUR(tbl_raw_data[[#This Row],[time_taken]])*60+MINUTE(tbl_raw_data[[#This Row],[time_taken]])+SECOND(tbl_raw_data[[#This Row],[time_taken]])/60</f>
        <v>25.75</v>
      </c>
      <c r="K2156" s="54">
        <f>DATE(YEAR(tbl_raw_data[[#This Row],[Date Actioned]]), MONTH(tbl_raw_data[[#This Row],[Date Actioned]]), DAY(tbl_raw_data[[#This Row],[Date Actioned]]))</f>
        <v>45145</v>
      </c>
      <c r="L2156" s="55" t="str">
        <f>UPPER(TEXT(tbl_raw_data[[#This Row],[Updated_date]],"MMMM"))</f>
        <v>AUGUST</v>
      </c>
      <c r="M2156" s="55" t="str">
        <f>UPPER("Week "&amp;IF(ROUNDUP(DAY(tbl_raw_data[[#This Row],[Updated_date]])/7,0)=5,4,ROUNDUP(DAY(tbl_raw_data[[#This Row],[Updated_date]])/7,0)))</f>
        <v>WEEK 1</v>
      </c>
      <c r="N2156" s="57" t="str">
        <f>UPPER(VLOOKUP(tbl_raw_data[[#This Row],[Analyst]],[1]setting!$A$1:$B$15,2,0))</f>
        <v>OUADIR</v>
      </c>
      <c r="O2156" s="57" t="str">
        <f>UPPER(tbl_raw_data[[#This Row],[Outcome]])</f>
        <v>APPROVE</v>
      </c>
      <c r="P2156" s="57" t="str">
        <f>UPPER(tbl_raw_data[[#This Row],[Queue Name]])</f>
        <v>CONSUMER POST BUREAU</v>
      </c>
      <c r="Q2156" s="57" t="str">
        <f>IF(tbl_raw_data[[#This Row],[time_taken_in_mins]]&lt;=20,"SLA_MET","SLA_NOT_MET")</f>
        <v>SLA_NOT_MET</v>
      </c>
    </row>
    <row r="2157" spans="1:17" ht="15" customHeight="1" x14ac:dyDescent="0.25">
      <c r="A2157" s="22" t="s">
        <v>608</v>
      </c>
      <c r="B2157" s="12">
        <v>45145.790150462963</v>
      </c>
      <c r="C2157" s="13">
        <v>45145.79315972222</v>
      </c>
      <c r="D2157" s="14" t="s">
        <v>8</v>
      </c>
      <c r="E2157" s="14" t="s">
        <v>9</v>
      </c>
      <c r="F2157" s="14" t="s">
        <v>18</v>
      </c>
      <c r="G2157" s="111" t="s">
        <v>59</v>
      </c>
      <c r="H21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57" s="48">
        <f>tbl_raw_data[[#This Row],[Date Actioned]]-tbl_raw_data[[#This Row],[Date Tagged]]</f>
        <v>3.009259256941732E-3</v>
      </c>
      <c r="J2157" s="50">
        <f>HOUR(tbl_raw_data[[#This Row],[time_taken]])*60+MINUTE(tbl_raw_data[[#This Row],[time_taken]])+SECOND(tbl_raw_data[[#This Row],[time_taken]])/60</f>
        <v>4.333333333333333</v>
      </c>
      <c r="K2157" s="54">
        <f>DATE(YEAR(tbl_raw_data[[#This Row],[Date Actioned]]), MONTH(tbl_raw_data[[#This Row],[Date Actioned]]), DAY(tbl_raw_data[[#This Row],[Date Actioned]]))</f>
        <v>45145</v>
      </c>
      <c r="L2157" s="55" t="str">
        <f>UPPER(TEXT(tbl_raw_data[[#This Row],[Updated_date]],"MMMM"))</f>
        <v>AUGUST</v>
      </c>
      <c r="M2157" s="55" t="str">
        <f>UPPER("Week "&amp;IF(ROUNDUP(DAY(tbl_raw_data[[#This Row],[Updated_date]])/7,0)=5,4,ROUNDUP(DAY(tbl_raw_data[[#This Row],[Updated_date]])/7,0)))</f>
        <v>WEEK 1</v>
      </c>
      <c r="N2157" s="57" t="str">
        <f>UPPER(VLOOKUP(tbl_raw_data[[#This Row],[Analyst]],[1]setting!$A$1:$B$15,2,0))</f>
        <v>RAJ</v>
      </c>
      <c r="O2157" s="57" t="str">
        <f>UPPER(tbl_raw_data[[#This Row],[Outcome]])</f>
        <v>WITHDRAW</v>
      </c>
      <c r="P2157" s="57" t="str">
        <f>UPPER(tbl_raw_data[[#This Row],[Queue Name]])</f>
        <v>CONSUMER PRE BUREAU</v>
      </c>
      <c r="Q2157" s="57" t="str">
        <f>IF(tbl_raw_data[[#This Row],[time_taken_in_mins]]&lt;=20,"SLA_MET","SLA_NOT_MET")</f>
        <v>SLA_MET</v>
      </c>
    </row>
    <row r="2158" spans="1:17" ht="15" customHeight="1" x14ac:dyDescent="0.25">
      <c r="A2158" s="11" t="s">
        <v>7072</v>
      </c>
      <c r="B2158" s="12">
        <v>45145.790613425925</v>
      </c>
      <c r="C2158" s="13">
        <v>45145.810104166667</v>
      </c>
      <c r="D2158" s="14" t="s">
        <v>29</v>
      </c>
      <c r="E2158" s="16" t="s">
        <v>28</v>
      </c>
      <c r="F2158" s="14" t="s">
        <v>86</v>
      </c>
      <c r="G2158" s="106"/>
      <c r="H21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58" s="48">
        <f>tbl_raw_data[[#This Row],[Date Actioned]]-tbl_raw_data[[#This Row],[Date Tagged]]</f>
        <v>1.9490740742185153E-2</v>
      </c>
      <c r="J2158" s="50">
        <f>HOUR(tbl_raw_data[[#This Row],[time_taken]])*60+MINUTE(tbl_raw_data[[#This Row],[time_taken]])+SECOND(tbl_raw_data[[#This Row],[time_taken]])/60</f>
        <v>28.066666666666666</v>
      </c>
      <c r="K2158" s="54">
        <f>DATE(YEAR(tbl_raw_data[[#This Row],[Date Actioned]]), MONTH(tbl_raw_data[[#This Row],[Date Actioned]]), DAY(tbl_raw_data[[#This Row],[Date Actioned]]))</f>
        <v>45145</v>
      </c>
      <c r="L2158" s="55" t="str">
        <f>UPPER(TEXT(tbl_raw_data[[#This Row],[Updated_date]],"MMMM"))</f>
        <v>AUGUST</v>
      </c>
      <c r="M2158" s="55" t="str">
        <f>UPPER("Week "&amp;IF(ROUNDUP(DAY(tbl_raw_data[[#This Row],[Updated_date]])/7,0)=5,4,ROUNDUP(DAY(tbl_raw_data[[#This Row],[Updated_date]])/7,0)))</f>
        <v>WEEK 1</v>
      </c>
      <c r="N2158" s="57" t="str">
        <f>UPPER(VLOOKUP(tbl_raw_data[[#This Row],[Analyst]],[1]setting!$A$1:$B$15,2,0))</f>
        <v>ASIF</v>
      </c>
      <c r="O2158" s="57" t="str">
        <f>UPPER(tbl_raw_data[[#This Row],[Outcome]])</f>
        <v>APPROVE</v>
      </c>
      <c r="P2158" s="57" t="str">
        <f>UPPER(tbl_raw_data[[#This Row],[Queue Name]])</f>
        <v>CONSUMER EXISTING</v>
      </c>
      <c r="Q2158" s="57" t="str">
        <f>IF(tbl_raw_data[[#This Row],[time_taken_in_mins]]&lt;=20,"SLA_MET","SLA_NOT_MET")</f>
        <v>SLA_NOT_MET</v>
      </c>
    </row>
    <row r="2159" spans="1:17" ht="15" customHeight="1" x14ac:dyDescent="0.25">
      <c r="A2159" s="22" t="s">
        <v>1870</v>
      </c>
      <c r="B2159" s="6">
        <v>45145.791516203702</v>
      </c>
      <c r="C2159" s="7">
        <v>45145.796412037038</v>
      </c>
      <c r="D2159" s="8" t="s">
        <v>13</v>
      </c>
      <c r="E2159" s="8" t="s">
        <v>28</v>
      </c>
      <c r="F2159" s="8" t="s">
        <v>18</v>
      </c>
      <c r="G2159" s="110" t="s">
        <v>29</v>
      </c>
      <c r="H21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59" s="48">
        <f>tbl_raw_data[[#This Row],[Date Actioned]]-tbl_raw_data[[#This Row],[Date Tagged]]</f>
        <v>4.8958333354676142E-3</v>
      </c>
      <c r="J2159" s="50">
        <f>HOUR(tbl_raw_data[[#This Row],[time_taken]])*60+MINUTE(tbl_raw_data[[#This Row],[time_taken]])+SECOND(tbl_raw_data[[#This Row],[time_taken]])/60</f>
        <v>7.05</v>
      </c>
      <c r="K2159" s="54">
        <f>DATE(YEAR(tbl_raw_data[[#This Row],[Date Actioned]]), MONTH(tbl_raw_data[[#This Row],[Date Actioned]]), DAY(tbl_raw_data[[#This Row],[Date Actioned]]))</f>
        <v>45145</v>
      </c>
      <c r="L2159" s="55" t="str">
        <f>UPPER(TEXT(tbl_raw_data[[#This Row],[Updated_date]],"MMMM"))</f>
        <v>AUGUST</v>
      </c>
      <c r="M2159" s="55" t="str">
        <f>UPPER("Week "&amp;IF(ROUNDUP(DAY(tbl_raw_data[[#This Row],[Updated_date]])/7,0)=5,4,ROUNDUP(DAY(tbl_raw_data[[#This Row],[Updated_date]])/7,0)))</f>
        <v>WEEK 1</v>
      </c>
      <c r="N2159" s="57" t="str">
        <f>UPPER(VLOOKUP(tbl_raw_data[[#This Row],[Analyst]],[1]setting!$A$1:$B$15,2,0))</f>
        <v>RAJ</v>
      </c>
      <c r="O2159" s="57" t="str">
        <f>UPPER(tbl_raw_data[[#This Row],[Outcome]])</f>
        <v>APPROVE</v>
      </c>
      <c r="P2159" s="57" t="str">
        <f>UPPER(tbl_raw_data[[#This Row],[Queue Name]])</f>
        <v>CONSUMER EXISTING</v>
      </c>
      <c r="Q2159" s="57" t="str">
        <f>IF(tbl_raw_data[[#This Row],[time_taken_in_mins]]&lt;=20,"SLA_MET","SLA_NOT_MET")</f>
        <v>SLA_MET</v>
      </c>
    </row>
    <row r="2160" spans="1:17" ht="15" customHeight="1" x14ac:dyDescent="0.25">
      <c r="A2160" s="5" t="s">
        <v>3580</v>
      </c>
      <c r="B2160" s="6">
        <v>45145.801099537035</v>
      </c>
      <c r="C2160" s="7">
        <v>45145.808229166665</v>
      </c>
      <c r="D2160" s="8" t="s">
        <v>8</v>
      </c>
      <c r="E2160" s="8" t="s">
        <v>9</v>
      </c>
      <c r="F2160" s="8" t="s">
        <v>42</v>
      </c>
      <c r="G2160" s="110" t="s">
        <v>3581</v>
      </c>
      <c r="H21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60" s="48">
        <f>tbl_raw_data[[#This Row],[Date Actioned]]-tbl_raw_data[[#This Row],[Date Tagged]]</f>
        <v>7.1296296300715767E-3</v>
      </c>
      <c r="J2160" s="50">
        <f>HOUR(tbl_raw_data[[#This Row],[time_taken]])*60+MINUTE(tbl_raw_data[[#This Row],[time_taken]])+SECOND(tbl_raw_data[[#This Row],[time_taken]])/60</f>
        <v>10.266666666666667</v>
      </c>
      <c r="K2160" s="54">
        <f>DATE(YEAR(tbl_raw_data[[#This Row],[Date Actioned]]), MONTH(tbl_raw_data[[#This Row],[Date Actioned]]), DAY(tbl_raw_data[[#This Row],[Date Actioned]]))</f>
        <v>45145</v>
      </c>
      <c r="L2160" s="55" t="str">
        <f>UPPER(TEXT(tbl_raw_data[[#This Row],[Updated_date]],"MMMM"))</f>
        <v>AUGUST</v>
      </c>
      <c r="M2160" s="55" t="str">
        <f>UPPER("Week "&amp;IF(ROUNDUP(DAY(tbl_raw_data[[#This Row],[Updated_date]])/7,0)=5,4,ROUNDUP(DAY(tbl_raw_data[[#This Row],[Updated_date]])/7,0)))</f>
        <v>WEEK 1</v>
      </c>
      <c r="N2160" s="57" t="str">
        <f>UPPER(VLOOKUP(tbl_raw_data[[#This Row],[Analyst]],[1]setting!$A$1:$B$15,2,0))</f>
        <v>NITESH</v>
      </c>
      <c r="O2160" s="57" t="str">
        <f>UPPER(tbl_raw_data[[#This Row],[Outcome]])</f>
        <v>WITHDRAW</v>
      </c>
      <c r="P2160" s="57" t="str">
        <f>UPPER(tbl_raw_data[[#This Row],[Queue Name]])</f>
        <v>CONSUMER PRE BUREAU</v>
      </c>
      <c r="Q2160" s="57" t="str">
        <f>IF(tbl_raw_data[[#This Row],[time_taken_in_mins]]&lt;=20,"SLA_MET","SLA_NOT_MET")</f>
        <v>SLA_MET</v>
      </c>
    </row>
    <row r="2161" spans="1:17" ht="15" customHeight="1" x14ac:dyDescent="0.25">
      <c r="A2161" s="5" t="s">
        <v>917</v>
      </c>
      <c r="B2161" s="12">
        <v>45145.824571759258</v>
      </c>
      <c r="C2161" s="13">
        <v>45145.828101851854</v>
      </c>
      <c r="D2161" s="14" t="s">
        <v>13</v>
      </c>
      <c r="E2161" s="14" t="s">
        <v>9</v>
      </c>
      <c r="F2161" s="14" t="s">
        <v>86</v>
      </c>
      <c r="G2161" s="111" t="s">
        <v>155</v>
      </c>
      <c r="H21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61" s="48">
        <f>tbl_raw_data[[#This Row],[Date Actioned]]-tbl_raw_data[[#This Row],[Date Tagged]]</f>
        <v>3.5300925956107676E-3</v>
      </c>
      <c r="J2161" s="50">
        <f>HOUR(tbl_raw_data[[#This Row],[time_taken]])*60+MINUTE(tbl_raw_data[[#This Row],[time_taken]])+SECOND(tbl_raw_data[[#This Row],[time_taken]])/60</f>
        <v>5.083333333333333</v>
      </c>
      <c r="K2161" s="54">
        <f>DATE(YEAR(tbl_raw_data[[#This Row],[Date Actioned]]), MONTH(tbl_raw_data[[#This Row],[Date Actioned]]), DAY(tbl_raw_data[[#This Row],[Date Actioned]]))</f>
        <v>45145</v>
      </c>
      <c r="L2161" s="55" t="str">
        <f>UPPER(TEXT(tbl_raw_data[[#This Row],[Updated_date]],"MMMM"))</f>
        <v>AUGUST</v>
      </c>
      <c r="M2161" s="55" t="str">
        <f>UPPER("Week "&amp;IF(ROUNDUP(DAY(tbl_raw_data[[#This Row],[Updated_date]])/7,0)=5,4,ROUNDUP(DAY(tbl_raw_data[[#This Row],[Updated_date]])/7,0)))</f>
        <v>WEEK 1</v>
      </c>
      <c r="N2161" s="57" t="str">
        <f>UPPER(VLOOKUP(tbl_raw_data[[#This Row],[Analyst]],[1]setting!$A$1:$B$15,2,0))</f>
        <v>ASIF</v>
      </c>
      <c r="O2161" s="57" t="str">
        <f>UPPER(tbl_raw_data[[#This Row],[Outcome]])</f>
        <v>APPROVE</v>
      </c>
      <c r="P2161" s="57" t="str">
        <f>UPPER(tbl_raw_data[[#This Row],[Queue Name]])</f>
        <v>CONSUMER PRE BUREAU</v>
      </c>
      <c r="Q2161" s="57" t="str">
        <f>IF(tbl_raw_data[[#This Row],[time_taken_in_mins]]&lt;=20,"SLA_MET","SLA_NOT_MET")</f>
        <v>SLA_MET</v>
      </c>
    </row>
    <row r="2162" spans="1:17" ht="15" customHeight="1" x14ac:dyDescent="0.25">
      <c r="A2162" s="11" t="s">
        <v>4129</v>
      </c>
      <c r="B2162" s="12">
        <v>45145.828206018516</v>
      </c>
      <c r="C2162" s="13">
        <v>45145.836122685185</v>
      </c>
      <c r="D2162" s="14" t="s">
        <v>8</v>
      </c>
      <c r="E2162" s="14" t="s">
        <v>9</v>
      </c>
      <c r="F2162" s="14" t="s">
        <v>42</v>
      </c>
      <c r="G2162" s="111" t="s">
        <v>4130</v>
      </c>
      <c r="H21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62" s="48">
        <f>tbl_raw_data[[#This Row],[Date Actioned]]-tbl_raw_data[[#This Row],[Date Tagged]]</f>
        <v>7.9166666691889986E-3</v>
      </c>
      <c r="J2162" s="50">
        <f>HOUR(tbl_raw_data[[#This Row],[time_taken]])*60+MINUTE(tbl_raw_data[[#This Row],[time_taken]])+SECOND(tbl_raw_data[[#This Row],[time_taken]])/60</f>
        <v>11.4</v>
      </c>
      <c r="K2162" s="54">
        <f>DATE(YEAR(tbl_raw_data[[#This Row],[Date Actioned]]), MONTH(tbl_raw_data[[#This Row],[Date Actioned]]), DAY(tbl_raw_data[[#This Row],[Date Actioned]]))</f>
        <v>45145</v>
      </c>
      <c r="L2162" s="55" t="str">
        <f>UPPER(TEXT(tbl_raw_data[[#This Row],[Updated_date]],"MMMM"))</f>
        <v>AUGUST</v>
      </c>
      <c r="M2162" s="55" t="str">
        <f>UPPER("Week "&amp;IF(ROUNDUP(DAY(tbl_raw_data[[#This Row],[Updated_date]])/7,0)=5,4,ROUNDUP(DAY(tbl_raw_data[[#This Row],[Updated_date]])/7,0)))</f>
        <v>WEEK 1</v>
      </c>
      <c r="N2162" s="57" t="str">
        <f>UPPER(VLOOKUP(tbl_raw_data[[#This Row],[Analyst]],[1]setting!$A$1:$B$15,2,0))</f>
        <v>NITESH</v>
      </c>
      <c r="O2162" s="57" t="str">
        <f>UPPER(tbl_raw_data[[#This Row],[Outcome]])</f>
        <v>WITHDRAW</v>
      </c>
      <c r="P2162" s="57" t="str">
        <f>UPPER(tbl_raw_data[[#This Row],[Queue Name]])</f>
        <v>CONSUMER PRE BUREAU</v>
      </c>
      <c r="Q2162" s="57" t="str">
        <f>IF(tbl_raw_data[[#This Row],[time_taken_in_mins]]&lt;=20,"SLA_MET","SLA_NOT_MET")</f>
        <v>SLA_MET</v>
      </c>
    </row>
    <row r="2163" spans="1:17" ht="15" customHeight="1" x14ac:dyDescent="0.25">
      <c r="A2163" s="22" t="s">
        <v>1770</v>
      </c>
      <c r="B2163" s="6">
        <v>45145.830682870372</v>
      </c>
      <c r="C2163" s="7">
        <v>45145.835439814815</v>
      </c>
      <c r="D2163" s="8" t="s">
        <v>8</v>
      </c>
      <c r="E2163" s="8" t="s">
        <v>41</v>
      </c>
      <c r="F2163" s="8" t="s">
        <v>86</v>
      </c>
      <c r="G2163" s="110" t="s">
        <v>1771</v>
      </c>
      <c r="H21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63" s="48">
        <f>tbl_raw_data[[#This Row],[Date Actioned]]-tbl_raw_data[[#This Row],[Date Tagged]]</f>
        <v>4.756944443215616E-3</v>
      </c>
      <c r="J2163" s="50">
        <f>HOUR(tbl_raw_data[[#This Row],[time_taken]])*60+MINUTE(tbl_raw_data[[#This Row],[time_taken]])+SECOND(tbl_raw_data[[#This Row],[time_taken]])/60</f>
        <v>6.85</v>
      </c>
      <c r="K2163" s="54">
        <f>DATE(YEAR(tbl_raw_data[[#This Row],[Date Actioned]]), MONTH(tbl_raw_data[[#This Row],[Date Actioned]]), DAY(tbl_raw_data[[#This Row],[Date Actioned]]))</f>
        <v>45145</v>
      </c>
      <c r="L2163" s="55" t="str">
        <f>UPPER(TEXT(tbl_raw_data[[#This Row],[Updated_date]],"MMMM"))</f>
        <v>AUGUST</v>
      </c>
      <c r="M2163" s="55" t="str">
        <f>UPPER("Week "&amp;IF(ROUNDUP(DAY(tbl_raw_data[[#This Row],[Updated_date]])/7,0)=5,4,ROUNDUP(DAY(tbl_raw_data[[#This Row],[Updated_date]])/7,0)))</f>
        <v>WEEK 1</v>
      </c>
      <c r="N2163" s="57" t="str">
        <f>UPPER(VLOOKUP(tbl_raw_data[[#This Row],[Analyst]],[1]setting!$A$1:$B$15,2,0))</f>
        <v>ASIF</v>
      </c>
      <c r="O2163" s="57" t="str">
        <f>UPPER(tbl_raw_data[[#This Row],[Outcome]])</f>
        <v>WITHDRAW</v>
      </c>
      <c r="P2163" s="57" t="str">
        <f>UPPER(tbl_raw_data[[#This Row],[Queue Name]])</f>
        <v>CONSUMER POST BUREAU</v>
      </c>
      <c r="Q2163" s="57" t="str">
        <f>IF(tbl_raw_data[[#This Row],[time_taken_in_mins]]&lt;=20,"SLA_MET","SLA_NOT_MET")</f>
        <v>SLA_MET</v>
      </c>
    </row>
    <row r="2164" spans="1:17" ht="15" customHeight="1" x14ac:dyDescent="0.25">
      <c r="A2164" s="5" t="s">
        <v>1927</v>
      </c>
      <c r="B2164" s="12">
        <v>45145.837812500002</v>
      </c>
      <c r="C2164" s="13">
        <v>45145.842789351853</v>
      </c>
      <c r="D2164" s="14" t="s">
        <v>8</v>
      </c>
      <c r="E2164" s="14" t="s">
        <v>9</v>
      </c>
      <c r="F2164" s="14" t="s">
        <v>42</v>
      </c>
      <c r="G2164" s="111" t="s">
        <v>1928</v>
      </c>
      <c r="H21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64" s="48">
        <f>tbl_raw_data[[#This Row],[Date Actioned]]-tbl_raw_data[[#This Row],[Date Tagged]]</f>
        <v>4.9768518510973081E-3</v>
      </c>
      <c r="J2164" s="50">
        <f>HOUR(tbl_raw_data[[#This Row],[time_taken]])*60+MINUTE(tbl_raw_data[[#This Row],[time_taken]])+SECOND(tbl_raw_data[[#This Row],[time_taken]])/60</f>
        <v>7.166666666666667</v>
      </c>
      <c r="K2164" s="54">
        <f>DATE(YEAR(tbl_raw_data[[#This Row],[Date Actioned]]), MONTH(tbl_raw_data[[#This Row],[Date Actioned]]), DAY(tbl_raw_data[[#This Row],[Date Actioned]]))</f>
        <v>45145</v>
      </c>
      <c r="L2164" s="55" t="str">
        <f>UPPER(TEXT(tbl_raw_data[[#This Row],[Updated_date]],"MMMM"))</f>
        <v>AUGUST</v>
      </c>
      <c r="M2164" s="55" t="str">
        <f>UPPER("Week "&amp;IF(ROUNDUP(DAY(tbl_raw_data[[#This Row],[Updated_date]])/7,0)=5,4,ROUNDUP(DAY(tbl_raw_data[[#This Row],[Updated_date]])/7,0)))</f>
        <v>WEEK 1</v>
      </c>
      <c r="N2164" s="57" t="str">
        <f>UPPER(VLOOKUP(tbl_raw_data[[#This Row],[Analyst]],[1]setting!$A$1:$B$15,2,0))</f>
        <v>NITESH</v>
      </c>
      <c r="O2164" s="57" t="str">
        <f>UPPER(tbl_raw_data[[#This Row],[Outcome]])</f>
        <v>WITHDRAW</v>
      </c>
      <c r="P2164" s="57" t="str">
        <f>UPPER(tbl_raw_data[[#This Row],[Queue Name]])</f>
        <v>CONSUMER PRE BUREAU</v>
      </c>
      <c r="Q2164" s="57" t="str">
        <f>IF(tbl_raw_data[[#This Row],[time_taken_in_mins]]&lt;=20,"SLA_MET","SLA_NOT_MET")</f>
        <v>SLA_MET</v>
      </c>
    </row>
    <row r="2165" spans="1:17" ht="15" customHeight="1" x14ac:dyDescent="0.25">
      <c r="A2165" s="11" t="s">
        <v>7333</v>
      </c>
      <c r="B2165" s="6">
        <v>45145.844907407409</v>
      </c>
      <c r="C2165" s="7">
        <v>45146.357361111113</v>
      </c>
      <c r="D2165" s="8" t="s">
        <v>29</v>
      </c>
      <c r="E2165" s="10" t="s">
        <v>28</v>
      </c>
      <c r="F2165" s="8" t="s">
        <v>168</v>
      </c>
      <c r="G2165" s="109"/>
      <c r="H21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5" s="48">
        <f>tbl_raw_data[[#This Row],[Date Actioned]]-tbl_raw_data[[#This Row],[Date Tagged]]</f>
        <v>0.51245370370452292</v>
      </c>
      <c r="J2165" s="50">
        <f>HOUR(tbl_raw_data[[#This Row],[time_taken]])*60+MINUTE(tbl_raw_data[[#This Row],[time_taken]])+SECOND(tbl_raw_data[[#This Row],[time_taken]])/60</f>
        <v>737.93333333333328</v>
      </c>
      <c r="K2165" s="54">
        <f>DATE(YEAR(tbl_raw_data[[#This Row],[Date Actioned]]), MONTH(tbl_raw_data[[#This Row],[Date Actioned]]), DAY(tbl_raw_data[[#This Row],[Date Actioned]]))</f>
        <v>45146</v>
      </c>
      <c r="L2165" s="55" t="str">
        <f>UPPER(TEXT(tbl_raw_data[[#This Row],[Updated_date]],"MMMM"))</f>
        <v>AUGUST</v>
      </c>
      <c r="M2165" s="55" t="str">
        <f>UPPER("Week "&amp;IF(ROUNDUP(DAY(tbl_raw_data[[#This Row],[Updated_date]])/7,0)=5,4,ROUNDUP(DAY(tbl_raw_data[[#This Row],[Updated_date]])/7,0)))</f>
        <v>WEEK 2</v>
      </c>
      <c r="N2165" s="57" t="str">
        <f>UPPER(VLOOKUP(tbl_raw_data[[#This Row],[Analyst]],[1]setting!$A$1:$B$15,2,0))</f>
        <v>MERCEDES</v>
      </c>
      <c r="O2165" s="57" t="str">
        <f>UPPER(tbl_raw_data[[#This Row],[Outcome]])</f>
        <v>APPROVE</v>
      </c>
      <c r="P2165" s="57" t="str">
        <f>UPPER(tbl_raw_data[[#This Row],[Queue Name]])</f>
        <v>CONSUMER EXISTING</v>
      </c>
      <c r="Q2165" s="57" t="str">
        <f>IF(tbl_raw_data[[#This Row],[time_taken_in_mins]]&lt;=20,"SLA_MET","SLA_NOT_MET")</f>
        <v>SLA_NOT_MET</v>
      </c>
    </row>
    <row r="2166" spans="1:17" ht="15" customHeight="1" x14ac:dyDescent="0.25">
      <c r="A2166" s="11" t="s">
        <v>7329</v>
      </c>
      <c r="B2166" s="6">
        <v>45145.857094907406</v>
      </c>
      <c r="C2166" s="7">
        <v>45146.364918981482</v>
      </c>
      <c r="D2166" s="8" t="s">
        <v>40</v>
      </c>
      <c r="E2166" s="10" t="s">
        <v>41</v>
      </c>
      <c r="F2166" s="8" t="s">
        <v>168</v>
      </c>
      <c r="G2166" s="109"/>
      <c r="H21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6" s="48">
        <f>tbl_raw_data[[#This Row],[Date Actioned]]-tbl_raw_data[[#This Row],[Date Tagged]]</f>
        <v>0.50782407407677965</v>
      </c>
      <c r="J2166" s="50">
        <f>HOUR(tbl_raw_data[[#This Row],[time_taken]])*60+MINUTE(tbl_raw_data[[#This Row],[time_taken]])+SECOND(tbl_raw_data[[#This Row],[time_taken]])/60</f>
        <v>731.26666666666665</v>
      </c>
      <c r="K2166" s="54">
        <f>DATE(YEAR(tbl_raw_data[[#This Row],[Date Actioned]]), MONTH(tbl_raw_data[[#This Row],[Date Actioned]]), DAY(tbl_raw_data[[#This Row],[Date Actioned]]))</f>
        <v>45146</v>
      </c>
      <c r="L2166" s="55" t="str">
        <f>UPPER(TEXT(tbl_raw_data[[#This Row],[Updated_date]],"MMMM"))</f>
        <v>AUGUST</v>
      </c>
      <c r="M2166" s="55" t="str">
        <f>UPPER("Week "&amp;IF(ROUNDUP(DAY(tbl_raw_data[[#This Row],[Updated_date]])/7,0)=5,4,ROUNDUP(DAY(tbl_raw_data[[#This Row],[Updated_date]])/7,0)))</f>
        <v>WEEK 2</v>
      </c>
      <c r="N2166" s="57" t="str">
        <f>UPPER(VLOOKUP(tbl_raw_data[[#This Row],[Analyst]],[1]setting!$A$1:$B$15,2,0))</f>
        <v>MERCEDES</v>
      </c>
      <c r="O2166" s="57" t="str">
        <f>UPPER(tbl_raw_data[[#This Row],[Outcome]])</f>
        <v>WITHDRAW</v>
      </c>
      <c r="P2166" s="57" t="str">
        <f>UPPER(tbl_raw_data[[#This Row],[Queue Name]])</f>
        <v>CONSUMER POST BUREAU</v>
      </c>
      <c r="Q2166" s="57" t="str">
        <f>IF(tbl_raw_data[[#This Row],[time_taken_in_mins]]&lt;=20,"SLA_MET","SLA_NOT_MET")</f>
        <v>SLA_NOT_MET</v>
      </c>
    </row>
    <row r="2167" spans="1:17" ht="15" customHeight="1" x14ac:dyDescent="0.25">
      <c r="A2167" s="22" t="s">
        <v>7334</v>
      </c>
      <c r="B2167" s="12">
        <v>45145.858344907407</v>
      </c>
      <c r="C2167" s="13">
        <v>45146.37091435185</v>
      </c>
      <c r="D2167" s="14" t="s">
        <v>29</v>
      </c>
      <c r="E2167" s="16" t="s">
        <v>41</v>
      </c>
      <c r="F2167" s="14" t="s">
        <v>168</v>
      </c>
      <c r="G2167" s="106"/>
      <c r="H21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7" s="48">
        <f>tbl_raw_data[[#This Row],[Date Actioned]]-tbl_raw_data[[#This Row],[Date Tagged]]</f>
        <v>0.51256944444321562</v>
      </c>
      <c r="J2167" s="50">
        <f>HOUR(tbl_raw_data[[#This Row],[time_taken]])*60+MINUTE(tbl_raw_data[[#This Row],[time_taken]])+SECOND(tbl_raw_data[[#This Row],[time_taken]])/60</f>
        <v>738.1</v>
      </c>
      <c r="K2167" s="54">
        <f>DATE(YEAR(tbl_raw_data[[#This Row],[Date Actioned]]), MONTH(tbl_raw_data[[#This Row],[Date Actioned]]), DAY(tbl_raw_data[[#This Row],[Date Actioned]]))</f>
        <v>45146</v>
      </c>
      <c r="L2167" s="55" t="str">
        <f>UPPER(TEXT(tbl_raw_data[[#This Row],[Updated_date]],"MMMM"))</f>
        <v>AUGUST</v>
      </c>
      <c r="M2167" s="55" t="str">
        <f>UPPER("Week "&amp;IF(ROUNDUP(DAY(tbl_raw_data[[#This Row],[Updated_date]])/7,0)=5,4,ROUNDUP(DAY(tbl_raw_data[[#This Row],[Updated_date]])/7,0)))</f>
        <v>WEEK 2</v>
      </c>
      <c r="N2167" s="57" t="str">
        <f>UPPER(VLOOKUP(tbl_raw_data[[#This Row],[Analyst]],[1]setting!$A$1:$B$15,2,0))</f>
        <v>MERCEDES</v>
      </c>
      <c r="O2167" s="57" t="str">
        <f>UPPER(tbl_raw_data[[#This Row],[Outcome]])</f>
        <v>APPROVE</v>
      </c>
      <c r="P2167" s="57" t="str">
        <f>UPPER(tbl_raw_data[[#This Row],[Queue Name]])</f>
        <v>CONSUMER POST BUREAU</v>
      </c>
      <c r="Q2167" s="57" t="str">
        <f>IF(tbl_raw_data[[#This Row],[time_taken_in_mins]]&lt;=20,"SLA_MET","SLA_NOT_MET")</f>
        <v>SLA_NOT_MET</v>
      </c>
    </row>
    <row r="2168" spans="1:17" ht="15" customHeight="1" x14ac:dyDescent="0.25">
      <c r="A2168" s="5" t="s">
        <v>7321</v>
      </c>
      <c r="B2168" s="6">
        <v>45145.883877314816</v>
      </c>
      <c r="C2168" s="7">
        <v>45146.377824074072</v>
      </c>
      <c r="D2168" s="8" t="s">
        <v>29</v>
      </c>
      <c r="E2168" s="10" t="s">
        <v>41</v>
      </c>
      <c r="F2168" s="8" t="s">
        <v>168</v>
      </c>
      <c r="G2168" s="109"/>
      <c r="H21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8" s="48">
        <f>tbl_raw_data[[#This Row],[Date Actioned]]-tbl_raw_data[[#This Row],[Date Tagged]]</f>
        <v>0.49394675925577758</v>
      </c>
      <c r="J2168" s="50">
        <f>HOUR(tbl_raw_data[[#This Row],[time_taken]])*60+MINUTE(tbl_raw_data[[#This Row],[time_taken]])+SECOND(tbl_raw_data[[#This Row],[time_taken]])/60</f>
        <v>711.2833333333333</v>
      </c>
      <c r="K2168" s="54">
        <f>DATE(YEAR(tbl_raw_data[[#This Row],[Date Actioned]]), MONTH(tbl_raw_data[[#This Row],[Date Actioned]]), DAY(tbl_raw_data[[#This Row],[Date Actioned]]))</f>
        <v>45146</v>
      </c>
      <c r="L2168" s="55" t="str">
        <f>UPPER(TEXT(tbl_raw_data[[#This Row],[Updated_date]],"MMMM"))</f>
        <v>AUGUST</v>
      </c>
      <c r="M2168" s="55" t="str">
        <f>UPPER("Week "&amp;IF(ROUNDUP(DAY(tbl_raw_data[[#This Row],[Updated_date]])/7,0)=5,4,ROUNDUP(DAY(tbl_raw_data[[#This Row],[Updated_date]])/7,0)))</f>
        <v>WEEK 2</v>
      </c>
      <c r="N2168" s="57" t="str">
        <f>UPPER(VLOOKUP(tbl_raw_data[[#This Row],[Analyst]],[1]setting!$A$1:$B$15,2,0))</f>
        <v>MERCEDES</v>
      </c>
      <c r="O2168" s="57" t="str">
        <f>UPPER(tbl_raw_data[[#This Row],[Outcome]])</f>
        <v>APPROVE</v>
      </c>
      <c r="P2168" s="57" t="str">
        <f>UPPER(tbl_raw_data[[#This Row],[Queue Name]])</f>
        <v>CONSUMER POST BUREAU</v>
      </c>
      <c r="Q2168" s="57" t="str">
        <f>IF(tbl_raw_data[[#This Row],[time_taken_in_mins]]&lt;=20,"SLA_MET","SLA_NOT_MET")</f>
        <v>SLA_NOT_MET</v>
      </c>
    </row>
    <row r="2169" spans="1:17" ht="15" customHeight="1" x14ac:dyDescent="0.25">
      <c r="A2169" s="22" t="s">
        <v>7320</v>
      </c>
      <c r="B2169" s="12">
        <v>45145.888379629629</v>
      </c>
      <c r="C2169" s="13">
        <v>45146.382118055553</v>
      </c>
      <c r="D2169" s="14" t="s">
        <v>40</v>
      </c>
      <c r="E2169" s="16" t="s">
        <v>41</v>
      </c>
      <c r="F2169" s="14" t="s">
        <v>168</v>
      </c>
      <c r="G2169" s="106"/>
      <c r="H21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69" s="48">
        <f>tbl_raw_data[[#This Row],[Date Actioned]]-tbl_raw_data[[#This Row],[Date Tagged]]</f>
        <v>0.49373842592467554</v>
      </c>
      <c r="J2169" s="50">
        <f>HOUR(tbl_raw_data[[#This Row],[time_taken]])*60+MINUTE(tbl_raw_data[[#This Row],[time_taken]])+SECOND(tbl_raw_data[[#This Row],[time_taken]])/60</f>
        <v>710.98333333333335</v>
      </c>
      <c r="K2169" s="54">
        <f>DATE(YEAR(tbl_raw_data[[#This Row],[Date Actioned]]), MONTH(tbl_raw_data[[#This Row],[Date Actioned]]), DAY(tbl_raw_data[[#This Row],[Date Actioned]]))</f>
        <v>45146</v>
      </c>
      <c r="L2169" s="55" t="str">
        <f>UPPER(TEXT(tbl_raw_data[[#This Row],[Updated_date]],"MMMM"))</f>
        <v>AUGUST</v>
      </c>
      <c r="M2169" s="55" t="str">
        <f>UPPER("Week "&amp;IF(ROUNDUP(DAY(tbl_raw_data[[#This Row],[Updated_date]])/7,0)=5,4,ROUNDUP(DAY(tbl_raw_data[[#This Row],[Updated_date]])/7,0)))</f>
        <v>WEEK 2</v>
      </c>
      <c r="N2169" s="57" t="str">
        <f>UPPER(VLOOKUP(tbl_raw_data[[#This Row],[Analyst]],[1]setting!$A$1:$B$15,2,0))</f>
        <v>MERCEDES</v>
      </c>
      <c r="O2169" s="57" t="str">
        <f>UPPER(tbl_raw_data[[#This Row],[Outcome]])</f>
        <v>WITHDRAW</v>
      </c>
      <c r="P2169" s="57" t="str">
        <f>UPPER(tbl_raw_data[[#This Row],[Queue Name]])</f>
        <v>CONSUMER POST BUREAU</v>
      </c>
      <c r="Q2169" s="57" t="str">
        <f>IF(tbl_raw_data[[#This Row],[time_taken_in_mins]]&lt;=20,"SLA_MET","SLA_NOT_MET")</f>
        <v>SLA_NOT_MET</v>
      </c>
    </row>
    <row r="2170" spans="1:17" ht="15" customHeight="1" x14ac:dyDescent="0.25">
      <c r="A2170" s="11" t="s">
        <v>6741</v>
      </c>
      <c r="B2170" s="12">
        <v>45146.33898148148</v>
      </c>
      <c r="C2170" s="13">
        <v>45146.354189814818</v>
      </c>
      <c r="D2170" s="14" t="s">
        <v>8</v>
      </c>
      <c r="E2170" s="14" t="s">
        <v>9</v>
      </c>
      <c r="F2170" s="14" t="s">
        <v>14</v>
      </c>
      <c r="G2170" s="111" t="s">
        <v>149</v>
      </c>
      <c r="H21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70" s="48">
        <f>tbl_raw_data[[#This Row],[Date Actioned]]-tbl_raw_data[[#This Row],[Date Tagged]]</f>
        <v>1.5208333337795921E-2</v>
      </c>
      <c r="J2170" s="50">
        <f>HOUR(tbl_raw_data[[#This Row],[time_taken]])*60+MINUTE(tbl_raw_data[[#This Row],[time_taken]])+SECOND(tbl_raw_data[[#This Row],[time_taken]])/60</f>
        <v>21.9</v>
      </c>
      <c r="K2170" s="54">
        <f>DATE(YEAR(tbl_raw_data[[#This Row],[Date Actioned]]), MONTH(tbl_raw_data[[#This Row],[Date Actioned]]), DAY(tbl_raw_data[[#This Row],[Date Actioned]]))</f>
        <v>45146</v>
      </c>
      <c r="L2170" s="55" t="str">
        <f>UPPER(TEXT(tbl_raw_data[[#This Row],[Updated_date]],"MMMM"))</f>
        <v>AUGUST</v>
      </c>
      <c r="M2170" s="55" t="str">
        <f>UPPER("Week "&amp;IF(ROUNDUP(DAY(tbl_raw_data[[#This Row],[Updated_date]])/7,0)=5,4,ROUNDUP(DAY(tbl_raw_data[[#This Row],[Updated_date]])/7,0)))</f>
        <v>WEEK 2</v>
      </c>
      <c r="N2170" s="57" t="str">
        <f>UPPER(VLOOKUP(tbl_raw_data[[#This Row],[Analyst]],[1]setting!$A$1:$B$15,2,0))</f>
        <v>HARDIK</v>
      </c>
      <c r="O2170" s="57" t="str">
        <f>UPPER(tbl_raw_data[[#This Row],[Outcome]])</f>
        <v>WITHDRAW</v>
      </c>
      <c r="P2170" s="57" t="str">
        <f>UPPER(tbl_raw_data[[#This Row],[Queue Name]])</f>
        <v>CONSUMER PRE BUREAU</v>
      </c>
      <c r="Q2170" s="57" t="str">
        <f>IF(tbl_raw_data[[#This Row],[time_taken_in_mins]]&lt;=20,"SLA_MET","SLA_NOT_MET")</f>
        <v>SLA_NOT_MET</v>
      </c>
    </row>
    <row r="2171" spans="1:17" ht="15" customHeight="1" x14ac:dyDescent="0.25">
      <c r="A2171" s="5" t="s">
        <v>6244</v>
      </c>
      <c r="B2171" s="6">
        <v>45146.344398148147</v>
      </c>
      <c r="C2171" s="7">
        <v>45146.35696759259</v>
      </c>
      <c r="D2171" s="8" t="s">
        <v>13</v>
      </c>
      <c r="E2171" s="8" t="s">
        <v>28</v>
      </c>
      <c r="F2171" s="8" t="s">
        <v>14</v>
      </c>
      <c r="G2171" s="110" t="s">
        <v>53</v>
      </c>
      <c r="H21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1" s="48">
        <f>tbl_raw_data[[#This Row],[Date Actioned]]-tbl_raw_data[[#This Row],[Date Tagged]]</f>
        <v>1.2569444443215616E-2</v>
      </c>
      <c r="J2171" s="50">
        <f>HOUR(tbl_raw_data[[#This Row],[time_taken]])*60+MINUTE(tbl_raw_data[[#This Row],[time_taken]])+SECOND(tbl_raw_data[[#This Row],[time_taken]])/60</f>
        <v>18.100000000000001</v>
      </c>
      <c r="K2171" s="54">
        <f>DATE(YEAR(tbl_raw_data[[#This Row],[Date Actioned]]), MONTH(tbl_raw_data[[#This Row],[Date Actioned]]), DAY(tbl_raw_data[[#This Row],[Date Actioned]]))</f>
        <v>45146</v>
      </c>
      <c r="L2171" s="55" t="str">
        <f>UPPER(TEXT(tbl_raw_data[[#This Row],[Updated_date]],"MMMM"))</f>
        <v>AUGUST</v>
      </c>
      <c r="M2171" s="55" t="str">
        <f>UPPER("Week "&amp;IF(ROUNDUP(DAY(tbl_raw_data[[#This Row],[Updated_date]])/7,0)=5,4,ROUNDUP(DAY(tbl_raw_data[[#This Row],[Updated_date]])/7,0)))</f>
        <v>WEEK 2</v>
      </c>
      <c r="N2171" s="57" t="str">
        <f>UPPER(VLOOKUP(tbl_raw_data[[#This Row],[Analyst]],[1]setting!$A$1:$B$15,2,0))</f>
        <v>HARDIK</v>
      </c>
      <c r="O2171" s="57" t="str">
        <f>UPPER(tbl_raw_data[[#This Row],[Outcome]])</f>
        <v>APPROVE</v>
      </c>
      <c r="P2171" s="57" t="str">
        <f>UPPER(tbl_raw_data[[#This Row],[Queue Name]])</f>
        <v>CONSUMER EXISTING</v>
      </c>
      <c r="Q2171" s="57" t="str">
        <f>IF(tbl_raw_data[[#This Row],[time_taken_in_mins]]&lt;=20,"SLA_MET","SLA_NOT_MET")</f>
        <v>SLA_MET</v>
      </c>
    </row>
    <row r="2172" spans="1:17" ht="15" customHeight="1" x14ac:dyDescent="0.25">
      <c r="A2172" s="22" t="s">
        <v>141</v>
      </c>
      <c r="B2172" s="6">
        <v>45146.356458333335</v>
      </c>
      <c r="C2172" s="7">
        <v>45146.358124999999</v>
      </c>
      <c r="D2172" s="8" t="s">
        <v>8</v>
      </c>
      <c r="E2172" s="8" t="s">
        <v>9</v>
      </c>
      <c r="F2172" s="8" t="s">
        <v>14</v>
      </c>
      <c r="G2172" s="110" t="s">
        <v>142</v>
      </c>
      <c r="H21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72" s="48">
        <f>tbl_raw_data[[#This Row],[Date Actioned]]-tbl_raw_data[[#This Row],[Date Tagged]]</f>
        <v>1.6666666633682325E-3</v>
      </c>
      <c r="J2172" s="50">
        <f>HOUR(tbl_raw_data[[#This Row],[time_taken]])*60+MINUTE(tbl_raw_data[[#This Row],[time_taken]])+SECOND(tbl_raw_data[[#This Row],[time_taken]])/60</f>
        <v>2.4</v>
      </c>
      <c r="K2172" s="54">
        <f>DATE(YEAR(tbl_raw_data[[#This Row],[Date Actioned]]), MONTH(tbl_raw_data[[#This Row],[Date Actioned]]), DAY(tbl_raw_data[[#This Row],[Date Actioned]]))</f>
        <v>45146</v>
      </c>
      <c r="L2172" s="55" t="str">
        <f>UPPER(TEXT(tbl_raw_data[[#This Row],[Updated_date]],"MMMM"))</f>
        <v>AUGUST</v>
      </c>
      <c r="M2172" s="55" t="str">
        <f>UPPER("Week "&amp;IF(ROUNDUP(DAY(tbl_raw_data[[#This Row],[Updated_date]])/7,0)=5,4,ROUNDUP(DAY(tbl_raw_data[[#This Row],[Updated_date]])/7,0)))</f>
        <v>WEEK 2</v>
      </c>
      <c r="N2172" s="57" t="str">
        <f>UPPER(VLOOKUP(tbl_raw_data[[#This Row],[Analyst]],[1]setting!$A$1:$B$15,2,0))</f>
        <v>HARDIK</v>
      </c>
      <c r="O2172" s="57" t="str">
        <f>UPPER(tbl_raw_data[[#This Row],[Outcome]])</f>
        <v>WITHDRAW</v>
      </c>
      <c r="P2172" s="57" t="str">
        <f>UPPER(tbl_raw_data[[#This Row],[Queue Name]])</f>
        <v>CONSUMER PRE BUREAU</v>
      </c>
      <c r="Q2172" s="57" t="str">
        <f>IF(tbl_raw_data[[#This Row],[time_taken_in_mins]]&lt;=20,"SLA_MET","SLA_NOT_MET")</f>
        <v>SLA_MET</v>
      </c>
    </row>
    <row r="2173" spans="1:17" ht="15" customHeight="1" x14ac:dyDescent="0.25">
      <c r="A2173" s="11" t="s">
        <v>2648</v>
      </c>
      <c r="B2173" s="12">
        <v>45146.380428240744</v>
      </c>
      <c r="C2173" s="13">
        <v>45146.386284722219</v>
      </c>
      <c r="D2173" s="14" t="s">
        <v>13</v>
      </c>
      <c r="E2173" s="14" t="s">
        <v>28</v>
      </c>
      <c r="F2173" s="14" t="s">
        <v>14</v>
      </c>
      <c r="G2173" s="111" t="s">
        <v>29</v>
      </c>
      <c r="H21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3" s="48">
        <f>tbl_raw_data[[#This Row],[Date Actioned]]-tbl_raw_data[[#This Row],[Date Tagged]]</f>
        <v>5.8564814753481187E-3</v>
      </c>
      <c r="J2173" s="50">
        <f>HOUR(tbl_raw_data[[#This Row],[time_taken]])*60+MINUTE(tbl_raw_data[[#This Row],[time_taken]])+SECOND(tbl_raw_data[[#This Row],[time_taken]])/60</f>
        <v>8.4333333333333336</v>
      </c>
      <c r="K2173" s="54">
        <f>DATE(YEAR(tbl_raw_data[[#This Row],[Date Actioned]]), MONTH(tbl_raw_data[[#This Row],[Date Actioned]]), DAY(tbl_raw_data[[#This Row],[Date Actioned]]))</f>
        <v>45146</v>
      </c>
      <c r="L2173" s="55" t="str">
        <f>UPPER(TEXT(tbl_raw_data[[#This Row],[Updated_date]],"MMMM"))</f>
        <v>AUGUST</v>
      </c>
      <c r="M2173" s="55" t="str">
        <f>UPPER("Week "&amp;IF(ROUNDUP(DAY(tbl_raw_data[[#This Row],[Updated_date]])/7,0)=5,4,ROUNDUP(DAY(tbl_raw_data[[#This Row],[Updated_date]])/7,0)))</f>
        <v>WEEK 2</v>
      </c>
      <c r="N2173" s="57" t="str">
        <f>UPPER(VLOOKUP(tbl_raw_data[[#This Row],[Analyst]],[1]setting!$A$1:$B$15,2,0))</f>
        <v>HARDIK</v>
      </c>
      <c r="O2173" s="57" t="str">
        <f>UPPER(tbl_raw_data[[#This Row],[Outcome]])</f>
        <v>APPROVE</v>
      </c>
      <c r="P2173" s="57" t="str">
        <f>UPPER(tbl_raw_data[[#This Row],[Queue Name]])</f>
        <v>CONSUMER EXISTING</v>
      </c>
      <c r="Q2173" s="57" t="str">
        <f>IF(tbl_raw_data[[#This Row],[time_taken_in_mins]]&lt;=20,"SLA_MET","SLA_NOT_MET")</f>
        <v>SLA_MET</v>
      </c>
    </row>
    <row r="2174" spans="1:17" x14ac:dyDescent="0.25">
      <c r="A2174" s="5" t="s">
        <v>6957</v>
      </c>
      <c r="B2174" s="12">
        <v>45146.381030092591</v>
      </c>
      <c r="C2174" s="13">
        <v>45146.398738425924</v>
      </c>
      <c r="D2174" s="14" t="s">
        <v>8</v>
      </c>
      <c r="E2174" s="14" t="s">
        <v>28</v>
      </c>
      <c r="F2174" s="14" t="s">
        <v>14</v>
      </c>
      <c r="G2174" s="111" t="s">
        <v>2016</v>
      </c>
      <c r="H21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4" s="48">
        <f>tbl_raw_data[[#This Row],[Date Actioned]]-tbl_raw_data[[#This Row],[Date Tagged]]</f>
        <v>1.7708333332848269E-2</v>
      </c>
      <c r="J2174" s="50">
        <f>HOUR(tbl_raw_data[[#This Row],[time_taken]])*60+MINUTE(tbl_raw_data[[#This Row],[time_taken]])+SECOND(tbl_raw_data[[#This Row],[time_taken]])/60</f>
        <v>25.5</v>
      </c>
      <c r="K2174" s="54">
        <f>DATE(YEAR(tbl_raw_data[[#This Row],[Date Actioned]]), MONTH(tbl_raw_data[[#This Row],[Date Actioned]]), DAY(tbl_raw_data[[#This Row],[Date Actioned]]))</f>
        <v>45146</v>
      </c>
      <c r="L2174" s="55" t="str">
        <f>UPPER(TEXT(tbl_raw_data[[#This Row],[Updated_date]],"MMMM"))</f>
        <v>AUGUST</v>
      </c>
      <c r="M2174" s="55" t="str">
        <f>UPPER("Week "&amp;IF(ROUNDUP(DAY(tbl_raw_data[[#This Row],[Updated_date]])/7,0)=5,4,ROUNDUP(DAY(tbl_raw_data[[#This Row],[Updated_date]])/7,0)))</f>
        <v>WEEK 2</v>
      </c>
      <c r="N2174" s="57" t="str">
        <f>UPPER(VLOOKUP(tbl_raw_data[[#This Row],[Analyst]],[1]setting!$A$1:$B$15,2,0))</f>
        <v>HARDIK</v>
      </c>
      <c r="O2174" s="57" t="str">
        <f>UPPER(tbl_raw_data[[#This Row],[Outcome]])</f>
        <v>WITHDRAW</v>
      </c>
      <c r="P2174" s="57" t="str">
        <f>UPPER(tbl_raw_data[[#This Row],[Queue Name]])</f>
        <v>CONSUMER EXISTING</v>
      </c>
      <c r="Q2174" s="57" t="str">
        <f>IF(tbl_raw_data[[#This Row],[time_taken_in_mins]]&lt;=20,"SLA_MET","SLA_NOT_MET")</f>
        <v>SLA_NOT_MET</v>
      </c>
    </row>
    <row r="2175" spans="1:17" ht="15" customHeight="1" x14ac:dyDescent="0.25">
      <c r="A2175" s="22" t="s">
        <v>4638</v>
      </c>
      <c r="B2175" s="6">
        <v>45146.403587962966</v>
      </c>
      <c r="C2175" s="7">
        <v>45146.41238425926</v>
      </c>
      <c r="D2175" s="8" t="s">
        <v>13</v>
      </c>
      <c r="E2175" s="8" t="s">
        <v>28</v>
      </c>
      <c r="F2175" s="8" t="s">
        <v>254</v>
      </c>
      <c r="G2175" s="110" t="s">
        <v>29</v>
      </c>
      <c r="H21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5" s="48">
        <f>tbl_raw_data[[#This Row],[Date Actioned]]-tbl_raw_data[[#This Row],[Date Tagged]]</f>
        <v>8.7962962934398092E-3</v>
      </c>
      <c r="J2175" s="50">
        <f>HOUR(tbl_raw_data[[#This Row],[time_taken]])*60+MINUTE(tbl_raw_data[[#This Row],[time_taken]])+SECOND(tbl_raw_data[[#This Row],[time_taken]])/60</f>
        <v>12.666666666666666</v>
      </c>
      <c r="K2175" s="54">
        <f>DATE(YEAR(tbl_raw_data[[#This Row],[Date Actioned]]), MONTH(tbl_raw_data[[#This Row],[Date Actioned]]), DAY(tbl_raw_data[[#This Row],[Date Actioned]]))</f>
        <v>45146</v>
      </c>
      <c r="L2175" s="55" t="str">
        <f>UPPER(TEXT(tbl_raw_data[[#This Row],[Updated_date]],"MMMM"))</f>
        <v>AUGUST</v>
      </c>
      <c r="M2175" s="55" t="str">
        <f>UPPER("Week "&amp;IF(ROUNDUP(DAY(tbl_raw_data[[#This Row],[Updated_date]])/7,0)=5,4,ROUNDUP(DAY(tbl_raw_data[[#This Row],[Updated_date]])/7,0)))</f>
        <v>WEEK 2</v>
      </c>
      <c r="N2175" s="57" t="str">
        <f>UPPER(VLOOKUP(tbl_raw_data[[#This Row],[Analyst]],[1]setting!$A$1:$B$15,2,0))</f>
        <v>FARDIN</v>
      </c>
      <c r="O2175" s="57" t="str">
        <f>UPPER(tbl_raw_data[[#This Row],[Outcome]])</f>
        <v>APPROVE</v>
      </c>
      <c r="P2175" s="57" t="str">
        <f>UPPER(tbl_raw_data[[#This Row],[Queue Name]])</f>
        <v>CONSUMER EXISTING</v>
      </c>
      <c r="Q2175" s="57" t="str">
        <f>IF(tbl_raw_data[[#This Row],[time_taken_in_mins]]&lt;=20,"SLA_MET","SLA_NOT_MET")</f>
        <v>SLA_MET</v>
      </c>
    </row>
    <row r="2176" spans="1:17" ht="15" customHeight="1" x14ac:dyDescent="0.25">
      <c r="A2176" s="5" t="s">
        <v>4246</v>
      </c>
      <c r="B2176" s="12">
        <v>45146.403680555559</v>
      </c>
      <c r="C2176" s="13">
        <v>45146.411805555559</v>
      </c>
      <c r="D2176" s="14" t="s">
        <v>13</v>
      </c>
      <c r="E2176" s="14" t="s">
        <v>9</v>
      </c>
      <c r="F2176" s="14" t="s">
        <v>14</v>
      </c>
      <c r="G2176" s="111" t="s">
        <v>147</v>
      </c>
      <c r="H21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6" s="48">
        <f>tbl_raw_data[[#This Row],[Date Actioned]]-tbl_raw_data[[#This Row],[Date Tagged]]</f>
        <v>8.1250000002910383E-3</v>
      </c>
      <c r="J2176" s="50">
        <f>HOUR(tbl_raw_data[[#This Row],[time_taken]])*60+MINUTE(tbl_raw_data[[#This Row],[time_taken]])+SECOND(tbl_raw_data[[#This Row],[time_taken]])/60</f>
        <v>11.7</v>
      </c>
      <c r="K2176" s="54">
        <f>DATE(YEAR(tbl_raw_data[[#This Row],[Date Actioned]]), MONTH(tbl_raw_data[[#This Row],[Date Actioned]]), DAY(tbl_raw_data[[#This Row],[Date Actioned]]))</f>
        <v>45146</v>
      </c>
      <c r="L2176" s="55" t="str">
        <f>UPPER(TEXT(tbl_raw_data[[#This Row],[Updated_date]],"MMMM"))</f>
        <v>AUGUST</v>
      </c>
      <c r="M2176" s="55" t="str">
        <f>UPPER("Week "&amp;IF(ROUNDUP(DAY(tbl_raw_data[[#This Row],[Updated_date]])/7,0)=5,4,ROUNDUP(DAY(tbl_raw_data[[#This Row],[Updated_date]])/7,0)))</f>
        <v>WEEK 2</v>
      </c>
      <c r="N2176" s="57" t="str">
        <f>UPPER(VLOOKUP(tbl_raw_data[[#This Row],[Analyst]],[1]setting!$A$1:$B$15,2,0))</f>
        <v>HARDIK</v>
      </c>
      <c r="O2176" s="57" t="str">
        <f>UPPER(tbl_raw_data[[#This Row],[Outcome]])</f>
        <v>APPROVE</v>
      </c>
      <c r="P2176" s="57" t="str">
        <f>UPPER(tbl_raw_data[[#This Row],[Queue Name]])</f>
        <v>CONSUMER PRE BUREAU</v>
      </c>
      <c r="Q2176" s="57" t="str">
        <f>IF(tbl_raw_data[[#This Row],[time_taken_in_mins]]&lt;=20,"SLA_MET","SLA_NOT_MET")</f>
        <v>SLA_MET</v>
      </c>
    </row>
    <row r="2177" spans="1:17" ht="15" customHeight="1" x14ac:dyDescent="0.25">
      <c r="A2177" s="11" t="s">
        <v>1667</v>
      </c>
      <c r="B2177" s="6">
        <v>45146.418043981481</v>
      </c>
      <c r="C2177" s="7">
        <v>45146.422685185185</v>
      </c>
      <c r="D2177" s="8" t="s">
        <v>13</v>
      </c>
      <c r="E2177" s="8" t="s">
        <v>41</v>
      </c>
      <c r="F2177" s="8" t="s">
        <v>14</v>
      </c>
      <c r="G2177" s="110" t="s">
        <v>29</v>
      </c>
      <c r="H21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77" s="48">
        <f>tbl_raw_data[[#This Row],[Date Actioned]]-tbl_raw_data[[#This Row],[Date Tagged]]</f>
        <v>4.6412037045229226E-3</v>
      </c>
      <c r="J2177" s="50">
        <f>HOUR(tbl_raw_data[[#This Row],[time_taken]])*60+MINUTE(tbl_raw_data[[#This Row],[time_taken]])+SECOND(tbl_raw_data[[#This Row],[time_taken]])/60</f>
        <v>6.6833333333333336</v>
      </c>
      <c r="K2177" s="54">
        <f>DATE(YEAR(tbl_raw_data[[#This Row],[Date Actioned]]), MONTH(tbl_raw_data[[#This Row],[Date Actioned]]), DAY(tbl_raw_data[[#This Row],[Date Actioned]]))</f>
        <v>45146</v>
      </c>
      <c r="L2177" s="55" t="str">
        <f>UPPER(TEXT(tbl_raw_data[[#This Row],[Updated_date]],"MMMM"))</f>
        <v>AUGUST</v>
      </c>
      <c r="M2177" s="55" t="str">
        <f>UPPER("Week "&amp;IF(ROUNDUP(DAY(tbl_raw_data[[#This Row],[Updated_date]])/7,0)=5,4,ROUNDUP(DAY(tbl_raw_data[[#This Row],[Updated_date]])/7,0)))</f>
        <v>WEEK 2</v>
      </c>
      <c r="N2177" s="57" t="str">
        <f>UPPER(VLOOKUP(tbl_raw_data[[#This Row],[Analyst]],[1]setting!$A$1:$B$15,2,0))</f>
        <v>HARDIK</v>
      </c>
      <c r="O2177" s="57" t="str">
        <f>UPPER(tbl_raw_data[[#This Row],[Outcome]])</f>
        <v>APPROVE</v>
      </c>
      <c r="P2177" s="57" t="str">
        <f>UPPER(tbl_raw_data[[#This Row],[Queue Name]])</f>
        <v>CONSUMER POST BUREAU</v>
      </c>
      <c r="Q2177" s="57" t="str">
        <f>IF(tbl_raw_data[[#This Row],[time_taken_in_mins]]&lt;=20,"SLA_MET","SLA_NOT_MET")</f>
        <v>SLA_MET</v>
      </c>
    </row>
    <row r="2178" spans="1:17" x14ac:dyDescent="0.25">
      <c r="A2178" s="11" t="s">
        <v>2057</v>
      </c>
      <c r="B2178" s="6">
        <v>45146.420868055553</v>
      </c>
      <c r="C2178" s="7">
        <v>45146.426006944443</v>
      </c>
      <c r="D2178" s="8" t="s">
        <v>8</v>
      </c>
      <c r="E2178" s="8" t="s">
        <v>28</v>
      </c>
      <c r="F2178" s="8" t="s">
        <v>168</v>
      </c>
      <c r="G2178" s="110" t="s">
        <v>172</v>
      </c>
      <c r="H21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178" s="48">
        <f>tbl_raw_data[[#This Row],[Date Actioned]]-tbl_raw_data[[#This Row],[Date Tagged]]</f>
        <v>5.1388888896326534E-3</v>
      </c>
      <c r="J2178" s="50">
        <f>HOUR(tbl_raw_data[[#This Row],[time_taken]])*60+MINUTE(tbl_raw_data[[#This Row],[time_taken]])+SECOND(tbl_raw_data[[#This Row],[time_taken]])/60</f>
        <v>7.4</v>
      </c>
      <c r="K2178" s="54">
        <f>DATE(YEAR(tbl_raw_data[[#This Row],[Date Actioned]]), MONTH(tbl_raw_data[[#This Row],[Date Actioned]]), DAY(tbl_raw_data[[#This Row],[Date Actioned]]))</f>
        <v>45146</v>
      </c>
      <c r="L2178" s="55" t="str">
        <f>UPPER(TEXT(tbl_raw_data[[#This Row],[Updated_date]],"MMMM"))</f>
        <v>AUGUST</v>
      </c>
      <c r="M2178" s="55" t="str">
        <f>UPPER("Week "&amp;IF(ROUNDUP(DAY(tbl_raw_data[[#This Row],[Updated_date]])/7,0)=5,4,ROUNDUP(DAY(tbl_raw_data[[#This Row],[Updated_date]])/7,0)))</f>
        <v>WEEK 2</v>
      </c>
      <c r="N2178" s="57" t="str">
        <f>UPPER(VLOOKUP(tbl_raw_data[[#This Row],[Analyst]],[1]setting!$A$1:$B$15,2,0))</f>
        <v>MERCEDES</v>
      </c>
      <c r="O2178" s="57" t="str">
        <f>UPPER(tbl_raw_data[[#This Row],[Outcome]])</f>
        <v>WITHDRAW</v>
      </c>
      <c r="P2178" s="57" t="str">
        <f>UPPER(tbl_raw_data[[#This Row],[Queue Name]])</f>
        <v>CONSUMER EXISTING</v>
      </c>
      <c r="Q2178" s="57" t="str">
        <f>IF(tbl_raw_data[[#This Row],[time_taken_in_mins]]&lt;=20,"SLA_MET","SLA_NOT_MET")</f>
        <v>SLA_MET</v>
      </c>
    </row>
    <row r="2179" spans="1:17" ht="15" customHeight="1" x14ac:dyDescent="0.25">
      <c r="A2179" s="22" t="s">
        <v>143</v>
      </c>
      <c r="B2179" s="12">
        <v>45146.424178240741</v>
      </c>
      <c r="C2179" s="13">
        <v>45146.425844907404</v>
      </c>
      <c r="D2179" s="14" t="s">
        <v>8</v>
      </c>
      <c r="E2179" s="14" t="s">
        <v>9</v>
      </c>
      <c r="F2179" s="14" t="s">
        <v>14</v>
      </c>
      <c r="G2179" s="111" t="s">
        <v>144</v>
      </c>
      <c r="H21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79" s="48">
        <f>tbl_raw_data[[#This Row],[Date Actioned]]-tbl_raw_data[[#This Row],[Date Tagged]]</f>
        <v>1.6666666633682325E-3</v>
      </c>
      <c r="J2179" s="50">
        <f>HOUR(tbl_raw_data[[#This Row],[time_taken]])*60+MINUTE(tbl_raw_data[[#This Row],[time_taken]])+SECOND(tbl_raw_data[[#This Row],[time_taken]])/60</f>
        <v>2.4</v>
      </c>
      <c r="K2179" s="54">
        <f>DATE(YEAR(tbl_raw_data[[#This Row],[Date Actioned]]), MONTH(tbl_raw_data[[#This Row],[Date Actioned]]), DAY(tbl_raw_data[[#This Row],[Date Actioned]]))</f>
        <v>45146</v>
      </c>
      <c r="L2179" s="55" t="str">
        <f>UPPER(TEXT(tbl_raw_data[[#This Row],[Updated_date]],"MMMM"))</f>
        <v>AUGUST</v>
      </c>
      <c r="M2179" s="55" t="str">
        <f>UPPER("Week "&amp;IF(ROUNDUP(DAY(tbl_raw_data[[#This Row],[Updated_date]])/7,0)=5,4,ROUNDUP(DAY(tbl_raw_data[[#This Row],[Updated_date]])/7,0)))</f>
        <v>WEEK 2</v>
      </c>
      <c r="N2179" s="57" t="str">
        <f>UPPER(VLOOKUP(tbl_raw_data[[#This Row],[Analyst]],[1]setting!$A$1:$B$15,2,0))</f>
        <v>HARDIK</v>
      </c>
      <c r="O2179" s="57" t="str">
        <f>UPPER(tbl_raw_data[[#This Row],[Outcome]])</f>
        <v>WITHDRAW</v>
      </c>
      <c r="P2179" s="57" t="str">
        <f>UPPER(tbl_raw_data[[#This Row],[Queue Name]])</f>
        <v>CONSUMER PRE BUREAU</v>
      </c>
      <c r="Q2179" s="57" t="str">
        <f>IF(tbl_raw_data[[#This Row],[time_taken_in_mins]]&lt;=20,"SLA_MET","SLA_NOT_MET")</f>
        <v>SLA_MET</v>
      </c>
    </row>
    <row r="2180" spans="1:17" ht="15" customHeight="1" x14ac:dyDescent="0.25">
      <c r="A2180" s="5" t="s">
        <v>6075</v>
      </c>
      <c r="B2180" s="6">
        <v>45146.428553240738</v>
      </c>
      <c r="C2180" s="7">
        <v>45146.440636574072</v>
      </c>
      <c r="D2180" s="8" t="s">
        <v>40</v>
      </c>
      <c r="E2180" s="10" t="s">
        <v>41</v>
      </c>
      <c r="F2180" s="8" t="s">
        <v>168</v>
      </c>
      <c r="G2180" s="109"/>
      <c r="H21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0" s="48">
        <f>tbl_raw_data[[#This Row],[Date Actioned]]-tbl_raw_data[[#This Row],[Date Tagged]]</f>
        <v>1.2083333334885538E-2</v>
      </c>
      <c r="J2180" s="50">
        <f>HOUR(tbl_raw_data[[#This Row],[time_taken]])*60+MINUTE(tbl_raw_data[[#This Row],[time_taken]])+SECOND(tbl_raw_data[[#This Row],[time_taken]])/60</f>
        <v>17.399999999999999</v>
      </c>
      <c r="K2180" s="54">
        <f>DATE(YEAR(tbl_raw_data[[#This Row],[Date Actioned]]), MONTH(tbl_raw_data[[#This Row],[Date Actioned]]), DAY(tbl_raw_data[[#This Row],[Date Actioned]]))</f>
        <v>45146</v>
      </c>
      <c r="L2180" s="55" t="str">
        <f>UPPER(TEXT(tbl_raw_data[[#This Row],[Updated_date]],"MMMM"))</f>
        <v>AUGUST</v>
      </c>
      <c r="M2180" s="55" t="str">
        <f>UPPER("Week "&amp;IF(ROUNDUP(DAY(tbl_raw_data[[#This Row],[Updated_date]])/7,0)=5,4,ROUNDUP(DAY(tbl_raw_data[[#This Row],[Updated_date]])/7,0)))</f>
        <v>WEEK 2</v>
      </c>
      <c r="N2180" s="57" t="str">
        <f>UPPER(VLOOKUP(tbl_raw_data[[#This Row],[Analyst]],[1]setting!$A$1:$B$15,2,0))</f>
        <v>MERCEDES</v>
      </c>
      <c r="O2180" s="57" t="str">
        <f>UPPER(tbl_raw_data[[#This Row],[Outcome]])</f>
        <v>WITHDRAW</v>
      </c>
      <c r="P2180" s="57" t="str">
        <f>UPPER(tbl_raw_data[[#This Row],[Queue Name]])</f>
        <v>CONSUMER POST BUREAU</v>
      </c>
      <c r="Q2180" s="57" t="str">
        <f>IF(tbl_raw_data[[#This Row],[time_taken_in_mins]]&lt;=20,"SLA_MET","SLA_NOT_MET")</f>
        <v>SLA_MET</v>
      </c>
    </row>
    <row r="2181" spans="1:17" ht="15" customHeight="1" x14ac:dyDescent="0.25">
      <c r="A2181" s="5" t="s">
        <v>6182</v>
      </c>
      <c r="B2181" s="6">
        <v>45146.431273148148</v>
      </c>
      <c r="C2181" s="7">
        <v>45146.44363425926</v>
      </c>
      <c r="D2181" s="8" t="s">
        <v>209</v>
      </c>
      <c r="E2181" s="10" t="s">
        <v>28</v>
      </c>
      <c r="F2181" s="8" t="s">
        <v>168</v>
      </c>
      <c r="G2181" s="109"/>
      <c r="H21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1" s="48">
        <f>tbl_raw_data[[#This Row],[Date Actioned]]-tbl_raw_data[[#This Row],[Date Tagged]]</f>
        <v>1.2361111112113576E-2</v>
      </c>
      <c r="J2181" s="50">
        <f>HOUR(tbl_raw_data[[#This Row],[time_taken]])*60+MINUTE(tbl_raw_data[[#This Row],[time_taken]])+SECOND(tbl_raw_data[[#This Row],[time_taken]])/60</f>
        <v>17.8</v>
      </c>
      <c r="K2181" s="54">
        <f>DATE(YEAR(tbl_raw_data[[#This Row],[Date Actioned]]), MONTH(tbl_raw_data[[#This Row],[Date Actioned]]), DAY(tbl_raw_data[[#This Row],[Date Actioned]]))</f>
        <v>45146</v>
      </c>
      <c r="L2181" s="55" t="str">
        <f>UPPER(TEXT(tbl_raw_data[[#This Row],[Updated_date]],"MMMM"))</f>
        <v>AUGUST</v>
      </c>
      <c r="M2181" s="55" t="str">
        <f>UPPER("Week "&amp;IF(ROUNDUP(DAY(tbl_raw_data[[#This Row],[Updated_date]])/7,0)=5,4,ROUNDUP(DAY(tbl_raw_data[[#This Row],[Updated_date]])/7,0)))</f>
        <v>WEEK 2</v>
      </c>
      <c r="N2181" s="57" t="str">
        <f>UPPER(VLOOKUP(tbl_raw_data[[#This Row],[Analyst]],[1]setting!$A$1:$B$15,2,0))</f>
        <v>MERCEDES</v>
      </c>
      <c r="O2181" s="57" t="str">
        <f>UPPER(tbl_raw_data[[#This Row],[Outcome]])</f>
        <v>DECLINE</v>
      </c>
      <c r="P2181" s="57" t="str">
        <f>UPPER(tbl_raw_data[[#This Row],[Queue Name]])</f>
        <v>CONSUMER EXISTING</v>
      </c>
      <c r="Q2181" s="57" t="str">
        <f>IF(tbl_raw_data[[#This Row],[time_taken_in_mins]]&lt;=20,"SLA_MET","SLA_NOT_MET")</f>
        <v>SLA_MET</v>
      </c>
    </row>
    <row r="2182" spans="1:17" ht="15" customHeight="1" x14ac:dyDescent="0.25">
      <c r="A2182" s="22" t="s">
        <v>2422</v>
      </c>
      <c r="B2182" s="12">
        <v>45146.431898148148</v>
      </c>
      <c r="C2182" s="13">
        <v>45146.437488425923</v>
      </c>
      <c r="D2182" s="14" t="s">
        <v>13</v>
      </c>
      <c r="E2182" s="14" t="s">
        <v>9</v>
      </c>
      <c r="F2182" s="14" t="s">
        <v>14</v>
      </c>
      <c r="G2182" s="111" t="s">
        <v>29</v>
      </c>
      <c r="H21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2" s="48">
        <f>tbl_raw_data[[#This Row],[Date Actioned]]-tbl_raw_data[[#This Row],[Date Tagged]]</f>
        <v>5.5902777748997323E-3</v>
      </c>
      <c r="J2182" s="50">
        <f>HOUR(tbl_raw_data[[#This Row],[time_taken]])*60+MINUTE(tbl_raw_data[[#This Row],[time_taken]])+SECOND(tbl_raw_data[[#This Row],[time_taken]])/60</f>
        <v>8.0500000000000007</v>
      </c>
      <c r="K2182" s="54">
        <f>DATE(YEAR(tbl_raw_data[[#This Row],[Date Actioned]]), MONTH(tbl_raw_data[[#This Row],[Date Actioned]]), DAY(tbl_raw_data[[#This Row],[Date Actioned]]))</f>
        <v>45146</v>
      </c>
      <c r="L2182" s="55" t="str">
        <f>UPPER(TEXT(tbl_raw_data[[#This Row],[Updated_date]],"MMMM"))</f>
        <v>AUGUST</v>
      </c>
      <c r="M2182" s="55" t="str">
        <f>UPPER("Week "&amp;IF(ROUNDUP(DAY(tbl_raw_data[[#This Row],[Updated_date]])/7,0)=5,4,ROUNDUP(DAY(tbl_raw_data[[#This Row],[Updated_date]])/7,0)))</f>
        <v>WEEK 2</v>
      </c>
      <c r="N2182" s="57" t="str">
        <f>UPPER(VLOOKUP(tbl_raw_data[[#This Row],[Analyst]],[1]setting!$A$1:$B$15,2,0))</f>
        <v>HARDIK</v>
      </c>
      <c r="O2182" s="57" t="str">
        <f>UPPER(tbl_raw_data[[#This Row],[Outcome]])</f>
        <v>APPROVE</v>
      </c>
      <c r="P2182" s="57" t="str">
        <f>UPPER(tbl_raw_data[[#This Row],[Queue Name]])</f>
        <v>CONSUMER PRE BUREAU</v>
      </c>
      <c r="Q2182" s="57" t="str">
        <f>IF(tbl_raw_data[[#This Row],[time_taken_in_mins]]&lt;=20,"SLA_MET","SLA_NOT_MET")</f>
        <v>SLA_MET</v>
      </c>
    </row>
    <row r="2183" spans="1:17" ht="15" customHeight="1" x14ac:dyDescent="0.25">
      <c r="A2183" s="11" t="s">
        <v>5883</v>
      </c>
      <c r="B2183" s="12">
        <v>45146.433437500003</v>
      </c>
      <c r="C2183" s="13">
        <v>45146.445011574076</v>
      </c>
      <c r="D2183" s="14" t="s">
        <v>40</v>
      </c>
      <c r="E2183" s="16" t="s">
        <v>41</v>
      </c>
      <c r="F2183" s="14" t="s">
        <v>86</v>
      </c>
      <c r="G2183" s="106"/>
      <c r="H21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3" s="48">
        <f>tbl_raw_data[[#This Row],[Date Actioned]]-tbl_raw_data[[#This Row],[Date Tagged]]</f>
        <v>1.1574074072996154E-2</v>
      </c>
      <c r="J2183" s="50">
        <f>HOUR(tbl_raw_data[[#This Row],[time_taken]])*60+MINUTE(tbl_raw_data[[#This Row],[time_taken]])+SECOND(tbl_raw_data[[#This Row],[time_taken]])/60</f>
        <v>16.666666666666668</v>
      </c>
      <c r="K2183" s="54">
        <f>DATE(YEAR(tbl_raw_data[[#This Row],[Date Actioned]]), MONTH(tbl_raw_data[[#This Row],[Date Actioned]]), DAY(tbl_raw_data[[#This Row],[Date Actioned]]))</f>
        <v>45146</v>
      </c>
      <c r="L2183" s="55" t="str">
        <f>UPPER(TEXT(tbl_raw_data[[#This Row],[Updated_date]],"MMMM"))</f>
        <v>AUGUST</v>
      </c>
      <c r="M2183" s="55" t="str">
        <f>UPPER("Week "&amp;IF(ROUNDUP(DAY(tbl_raw_data[[#This Row],[Updated_date]])/7,0)=5,4,ROUNDUP(DAY(tbl_raw_data[[#This Row],[Updated_date]])/7,0)))</f>
        <v>WEEK 2</v>
      </c>
      <c r="N2183" s="57" t="str">
        <f>UPPER(VLOOKUP(tbl_raw_data[[#This Row],[Analyst]],[1]setting!$A$1:$B$15,2,0))</f>
        <v>ASIF</v>
      </c>
      <c r="O2183" s="57" t="str">
        <f>UPPER(tbl_raw_data[[#This Row],[Outcome]])</f>
        <v>WITHDRAW</v>
      </c>
      <c r="P2183" s="57" t="str">
        <f>UPPER(tbl_raw_data[[#This Row],[Queue Name]])</f>
        <v>CONSUMER POST BUREAU</v>
      </c>
      <c r="Q2183" s="57" t="str">
        <f>IF(tbl_raw_data[[#This Row],[time_taken_in_mins]]&lt;=20,"SLA_MET","SLA_NOT_MET")</f>
        <v>SLA_MET</v>
      </c>
    </row>
    <row r="2184" spans="1:17" ht="15" customHeight="1" x14ac:dyDescent="0.25">
      <c r="A2184" s="5" t="s">
        <v>1105</v>
      </c>
      <c r="B2184" s="6">
        <v>45146.443495370368</v>
      </c>
      <c r="C2184" s="7">
        <v>45146.447326388887</v>
      </c>
      <c r="D2184" s="8" t="s">
        <v>29</v>
      </c>
      <c r="E2184" s="10" t="s">
        <v>41</v>
      </c>
      <c r="F2184" s="8" t="s">
        <v>168</v>
      </c>
      <c r="G2184" s="109"/>
      <c r="H21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84" s="48">
        <f>tbl_raw_data[[#This Row],[Date Actioned]]-tbl_raw_data[[#This Row],[Date Tagged]]</f>
        <v>3.8310185191221535E-3</v>
      </c>
      <c r="J2184" s="50">
        <f>HOUR(tbl_raw_data[[#This Row],[time_taken]])*60+MINUTE(tbl_raw_data[[#This Row],[time_taken]])+SECOND(tbl_raw_data[[#This Row],[time_taken]])/60</f>
        <v>5.5166666666666666</v>
      </c>
      <c r="K2184" s="54">
        <f>DATE(YEAR(tbl_raw_data[[#This Row],[Date Actioned]]), MONTH(tbl_raw_data[[#This Row],[Date Actioned]]), DAY(tbl_raw_data[[#This Row],[Date Actioned]]))</f>
        <v>45146</v>
      </c>
      <c r="L2184" s="55" t="str">
        <f>UPPER(TEXT(tbl_raw_data[[#This Row],[Updated_date]],"MMMM"))</f>
        <v>AUGUST</v>
      </c>
      <c r="M2184" s="55" t="str">
        <f>UPPER("Week "&amp;IF(ROUNDUP(DAY(tbl_raw_data[[#This Row],[Updated_date]])/7,0)=5,4,ROUNDUP(DAY(tbl_raw_data[[#This Row],[Updated_date]])/7,0)))</f>
        <v>WEEK 2</v>
      </c>
      <c r="N2184" s="57" t="str">
        <f>UPPER(VLOOKUP(tbl_raw_data[[#This Row],[Analyst]],[1]setting!$A$1:$B$15,2,0))</f>
        <v>MERCEDES</v>
      </c>
      <c r="O2184" s="57" t="str">
        <f>UPPER(tbl_raw_data[[#This Row],[Outcome]])</f>
        <v>APPROVE</v>
      </c>
      <c r="P2184" s="57" t="str">
        <f>UPPER(tbl_raw_data[[#This Row],[Queue Name]])</f>
        <v>CONSUMER POST BUREAU</v>
      </c>
      <c r="Q2184" s="57" t="str">
        <f>IF(tbl_raw_data[[#This Row],[time_taken_in_mins]]&lt;=20,"SLA_MET","SLA_NOT_MET")</f>
        <v>SLA_MET</v>
      </c>
    </row>
    <row r="2185" spans="1:17" ht="26.25" x14ac:dyDescent="0.25">
      <c r="A2185" s="22" t="s">
        <v>4911</v>
      </c>
      <c r="B2185" s="6">
        <v>45146.451249999998</v>
      </c>
      <c r="C2185" s="7">
        <v>45146.460520833331</v>
      </c>
      <c r="D2185" s="8" t="s">
        <v>8</v>
      </c>
      <c r="E2185" s="8" t="s">
        <v>28</v>
      </c>
      <c r="F2185" s="8" t="s">
        <v>14</v>
      </c>
      <c r="G2185" s="110" t="s">
        <v>4912</v>
      </c>
      <c r="H21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85" s="48">
        <f>tbl_raw_data[[#This Row],[Date Actioned]]-tbl_raw_data[[#This Row],[Date Tagged]]</f>
        <v>9.2708333322661929E-3</v>
      </c>
      <c r="J2185" s="50">
        <f>HOUR(tbl_raw_data[[#This Row],[time_taken]])*60+MINUTE(tbl_raw_data[[#This Row],[time_taken]])+SECOND(tbl_raw_data[[#This Row],[time_taken]])/60</f>
        <v>13.35</v>
      </c>
      <c r="K2185" s="54">
        <f>DATE(YEAR(tbl_raw_data[[#This Row],[Date Actioned]]), MONTH(tbl_raw_data[[#This Row],[Date Actioned]]), DAY(tbl_raw_data[[#This Row],[Date Actioned]]))</f>
        <v>45146</v>
      </c>
      <c r="L2185" s="55" t="str">
        <f>UPPER(TEXT(tbl_raw_data[[#This Row],[Updated_date]],"MMMM"))</f>
        <v>AUGUST</v>
      </c>
      <c r="M2185" s="55" t="str">
        <f>UPPER("Week "&amp;IF(ROUNDUP(DAY(tbl_raw_data[[#This Row],[Updated_date]])/7,0)=5,4,ROUNDUP(DAY(tbl_raw_data[[#This Row],[Updated_date]])/7,0)))</f>
        <v>WEEK 2</v>
      </c>
      <c r="N2185" s="57" t="str">
        <f>UPPER(VLOOKUP(tbl_raw_data[[#This Row],[Analyst]],[1]setting!$A$1:$B$15,2,0))</f>
        <v>HARDIK</v>
      </c>
      <c r="O2185" s="57" t="str">
        <f>UPPER(tbl_raw_data[[#This Row],[Outcome]])</f>
        <v>WITHDRAW</v>
      </c>
      <c r="P2185" s="57" t="str">
        <f>UPPER(tbl_raw_data[[#This Row],[Queue Name]])</f>
        <v>CONSUMER EXISTING</v>
      </c>
      <c r="Q2185" s="57" t="str">
        <f>IF(tbl_raw_data[[#This Row],[time_taken_in_mins]]&lt;=20,"SLA_MET","SLA_NOT_MET")</f>
        <v>SLA_MET</v>
      </c>
    </row>
    <row r="2186" spans="1:17" ht="15" customHeight="1" x14ac:dyDescent="0.25">
      <c r="A2186" s="11" t="s">
        <v>1922</v>
      </c>
      <c r="B2186" s="12">
        <v>45146.451782407406</v>
      </c>
      <c r="C2186" s="13">
        <v>45146.456759259258</v>
      </c>
      <c r="D2186" s="14" t="s">
        <v>13</v>
      </c>
      <c r="E2186" s="14" t="s">
        <v>28</v>
      </c>
      <c r="F2186" s="14" t="s">
        <v>86</v>
      </c>
      <c r="G2186" s="111" t="s">
        <v>29</v>
      </c>
      <c r="H21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6" s="48">
        <f>tbl_raw_data[[#This Row],[Date Actioned]]-tbl_raw_data[[#This Row],[Date Tagged]]</f>
        <v>4.9768518510973081E-3</v>
      </c>
      <c r="J2186" s="50">
        <f>HOUR(tbl_raw_data[[#This Row],[time_taken]])*60+MINUTE(tbl_raw_data[[#This Row],[time_taken]])+SECOND(tbl_raw_data[[#This Row],[time_taken]])/60</f>
        <v>7.166666666666667</v>
      </c>
      <c r="K2186" s="54">
        <f>DATE(YEAR(tbl_raw_data[[#This Row],[Date Actioned]]), MONTH(tbl_raw_data[[#This Row],[Date Actioned]]), DAY(tbl_raw_data[[#This Row],[Date Actioned]]))</f>
        <v>45146</v>
      </c>
      <c r="L2186" s="55" t="str">
        <f>UPPER(TEXT(tbl_raw_data[[#This Row],[Updated_date]],"MMMM"))</f>
        <v>AUGUST</v>
      </c>
      <c r="M2186" s="55" t="str">
        <f>UPPER("Week "&amp;IF(ROUNDUP(DAY(tbl_raw_data[[#This Row],[Updated_date]])/7,0)=5,4,ROUNDUP(DAY(tbl_raw_data[[#This Row],[Updated_date]])/7,0)))</f>
        <v>WEEK 2</v>
      </c>
      <c r="N2186" s="57" t="str">
        <f>UPPER(VLOOKUP(tbl_raw_data[[#This Row],[Analyst]],[1]setting!$A$1:$B$15,2,0))</f>
        <v>ASIF</v>
      </c>
      <c r="O2186" s="57" t="str">
        <f>UPPER(tbl_raw_data[[#This Row],[Outcome]])</f>
        <v>APPROVE</v>
      </c>
      <c r="P2186" s="57" t="str">
        <f>UPPER(tbl_raw_data[[#This Row],[Queue Name]])</f>
        <v>CONSUMER EXISTING</v>
      </c>
      <c r="Q2186" s="57" t="str">
        <f>IF(tbl_raw_data[[#This Row],[time_taken_in_mins]]&lt;=20,"SLA_MET","SLA_NOT_MET")</f>
        <v>SLA_MET</v>
      </c>
    </row>
    <row r="2187" spans="1:17" ht="15" customHeight="1" x14ac:dyDescent="0.25">
      <c r="A2187" s="22" t="s">
        <v>326</v>
      </c>
      <c r="B2187" s="6">
        <v>45146.453217592592</v>
      </c>
      <c r="C2187" s="7">
        <v>45146.45553240741</v>
      </c>
      <c r="D2187" s="8" t="s">
        <v>13</v>
      </c>
      <c r="E2187" s="8" t="s">
        <v>28</v>
      </c>
      <c r="F2187" s="8" t="s">
        <v>18</v>
      </c>
      <c r="G2187" s="110" t="s">
        <v>29</v>
      </c>
      <c r="H21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7" s="48">
        <f>tbl_raw_data[[#This Row],[Date Actioned]]-tbl_raw_data[[#This Row],[Date Tagged]]</f>
        <v>2.3148148175096139E-3</v>
      </c>
      <c r="J2187" s="50">
        <f>HOUR(tbl_raw_data[[#This Row],[time_taken]])*60+MINUTE(tbl_raw_data[[#This Row],[time_taken]])+SECOND(tbl_raw_data[[#This Row],[time_taken]])/60</f>
        <v>3.3333333333333335</v>
      </c>
      <c r="K2187" s="54">
        <f>DATE(YEAR(tbl_raw_data[[#This Row],[Date Actioned]]), MONTH(tbl_raw_data[[#This Row],[Date Actioned]]), DAY(tbl_raw_data[[#This Row],[Date Actioned]]))</f>
        <v>45146</v>
      </c>
      <c r="L2187" s="55" t="str">
        <f>UPPER(TEXT(tbl_raw_data[[#This Row],[Updated_date]],"MMMM"))</f>
        <v>AUGUST</v>
      </c>
      <c r="M2187" s="55" t="str">
        <f>UPPER("Week "&amp;IF(ROUNDUP(DAY(tbl_raw_data[[#This Row],[Updated_date]])/7,0)=5,4,ROUNDUP(DAY(tbl_raw_data[[#This Row],[Updated_date]])/7,0)))</f>
        <v>WEEK 2</v>
      </c>
      <c r="N2187" s="57" t="str">
        <f>UPPER(VLOOKUP(tbl_raw_data[[#This Row],[Analyst]],[1]setting!$A$1:$B$15,2,0))</f>
        <v>RAJ</v>
      </c>
      <c r="O2187" s="57" t="str">
        <f>UPPER(tbl_raw_data[[#This Row],[Outcome]])</f>
        <v>APPROVE</v>
      </c>
      <c r="P2187" s="57" t="str">
        <f>UPPER(tbl_raw_data[[#This Row],[Queue Name]])</f>
        <v>CONSUMER EXISTING</v>
      </c>
      <c r="Q2187" s="57" t="str">
        <f>IF(tbl_raw_data[[#This Row],[time_taken_in_mins]]&lt;=20,"SLA_MET","SLA_NOT_MET")</f>
        <v>SLA_MET</v>
      </c>
    </row>
    <row r="2188" spans="1:17" ht="15" customHeight="1" x14ac:dyDescent="0.25">
      <c r="A2188" s="5" t="s">
        <v>1613</v>
      </c>
      <c r="B2188" s="12">
        <v>45146.456805555557</v>
      </c>
      <c r="C2188" s="13">
        <v>45146.461400462962</v>
      </c>
      <c r="D2188" s="14" t="s">
        <v>13</v>
      </c>
      <c r="E2188" s="14" t="s">
        <v>28</v>
      </c>
      <c r="F2188" s="14" t="s">
        <v>254</v>
      </c>
      <c r="G2188" s="111" t="s">
        <v>29</v>
      </c>
      <c r="H21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8" s="48">
        <f>tbl_raw_data[[#This Row],[Date Actioned]]-tbl_raw_data[[#This Row],[Date Tagged]]</f>
        <v>4.5949074046802707E-3</v>
      </c>
      <c r="J2188" s="50">
        <f>HOUR(tbl_raw_data[[#This Row],[time_taken]])*60+MINUTE(tbl_raw_data[[#This Row],[time_taken]])+SECOND(tbl_raw_data[[#This Row],[time_taken]])/60</f>
        <v>6.6166666666666671</v>
      </c>
      <c r="K2188" s="54">
        <f>DATE(YEAR(tbl_raw_data[[#This Row],[Date Actioned]]), MONTH(tbl_raw_data[[#This Row],[Date Actioned]]), DAY(tbl_raw_data[[#This Row],[Date Actioned]]))</f>
        <v>45146</v>
      </c>
      <c r="L2188" s="55" t="str">
        <f>UPPER(TEXT(tbl_raw_data[[#This Row],[Updated_date]],"MMMM"))</f>
        <v>AUGUST</v>
      </c>
      <c r="M2188" s="55" t="str">
        <f>UPPER("Week "&amp;IF(ROUNDUP(DAY(tbl_raw_data[[#This Row],[Updated_date]])/7,0)=5,4,ROUNDUP(DAY(tbl_raw_data[[#This Row],[Updated_date]])/7,0)))</f>
        <v>WEEK 2</v>
      </c>
      <c r="N2188" s="57" t="str">
        <f>UPPER(VLOOKUP(tbl_raw_data[[#This Row],[Analyst]],[1]setting!$A$1:$B$15,2,0))</f>
        <v>FARDIN</v>
      </c>
      <c r="O2188" s="57" t="str">
        <f>UPPER(tbl_raw_data[[#This Row],[Outcome]])</f>
        <v>APPROVE</v>
      </c>
      <c r="P2188" s="57" t="str">
        <f>UPPER(tbl_raw_data[[#This Row],[Queue Name]])</f>
        <v>CONSUMER EXISTING</v>
      </c>
      <c r="Q2188" s="57" t="str">
        <f>IF(tbl_raw_data[[#This Row],[time_taken_in_mins]]&lt;=20,"SLA_MET","SLA_NOT_MET")</f>
        <v>SLA_MET</v>
      </c>
    </row>
    <row r="2189" spans="1:17" ht="15" customHeight="1" x14ac:dyDescent="0.25">
      <c r="A2189" s="11" t="s">
        <v>4163</v>
      </c>
      <c r="B2189" s="6">
        <v>45146.459444444445</v>
      </c>
      <c r="C2189" s="7">
        <v>45146.467442129629</v>
      </c>
      <c r="D2189" s="8" t="s">
        <v>13</v>
      </c>
      <c r="E2189" s="8" t="s">
        <v>9</v>
      </c>
      <c r="F2189" s="8" t="s">
        <v>14</v>
      </c>
      <c r="G2189" s="110" t="s">
        <v>67</v>
      </c>
      <c r="H21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89" s="48">
        <f>tbl_raw_data[[#This Row],[Date Actioned]]-tbl_raw_data[[#This Row],[Date Tagged]]</f>
        <v>7.9976851848186925E-3</v>
      </c>
      <c r="J2189" s="50">
        <f>HOUR(tbl_raw_data[[#This Row],[time_taken]])*60+MINUTE(tbl_raw_data[[#This Row],[time_taken]])+SECOND(tbl_raw_data[[#This Row],[time_taken]])/60</f>
        <v>11.516666666666667</v>
      </c>
      <c r="K2189" s="54">
        <f>DATE(YEAR(tbl_raw_data[[#This Row],[Date Actioned]]), MONTH(tbl_raw_data[[#This Row],[Date Actioned]]), DAY(tbl_raw_data[[#This Row],[Date Actioned]]))</f>
        <v>45146</v>
      </c>
      <c r="L2189" s="55" t="str">
        <f>UPPER(TEXT(tbl_raw_data[[#This Row],[Updated_date]],"MMMM"))</f>
        <v>AUGUST</v>
      </c>
      <c r="M2189" s="55" t="str">
        <f>UPPER("Week "&amp;IF(ROUNDUP(DAY(tbl_raw_data[[#This Row],[Updated_date]])/7,0)=5,4,ROUNDUP(DAY(tbl_raw_data[[#This Row],[Updated_date]])/7,0)))</f>
        <v>WEEK 2</v>
      </c>
      <c r="N2189" s="57" t="str">
        <f>UPPER(VLOOKUP(tbl_raw_data[[#This Row],[Analyst]],[1]setting!$A$1:$B$15,2,0))</f>
        <v>HARDIK</v>
      </c>
      <c r="O2189" s="57" t="str">
        <f>UPPER(tbl_raw_data[[#This Row],[Outcome]])</f>
        <v>APPROVE</v>
      </c>
      <c r="P2189" s="57" t="str">
        <f>UPPER(tbl_raw_data[[#This Row],[Queue Name]])</f>
        <v>CONSUMER PRE BUREAU</v>
      </c>
      <c r="Q2189" s="57" t="str">
        <f>IF(tbl_raw_data[[#This Row],[time_taken_in_mins]]&lt;=20,"SLA_MET","SLA_NOT_MET")</f>
        <v>SLA_MET</v>
      </c>
    </row>
    <row r="2190" spans="1:17" ht="15" customHeight="1" x14ac:dyDescent="0.25">
      <c r="A2190" s="22" t="s">
        <v>887</v>
      </c>
      <c r="B2190" s="12">
        <v>45146.462233796294</v>
      </c>
      <c r="C2190" s="13">
        <v>45146.465729166666</v>
      </c>
      <c r="D2190" s="14" t="s">
        <v>13</v>
      </c>
      <c r="E2190" s="14" t="s">
        <v>28</v>
      </c>
      <c r="F2190" s="14" t="s">
        <v>86</v>
      </c>
      <c r="G2190" s="111" t="s">
        <v>29</v>
      </c>
      <c r="H21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0" s="48">
        <f>tbl_raw_data[[#This Row],[Date Actioned]]-tbl_raw_data[[#This Row],[Date Tagged]]</f>
        <v>3.4953703725477681E-3</v>
      </c>
      <c r="J2190" s="50">
        <f>HOUR(tbl_raw_data[[#This Row],[time_taken]])*60+MINUTE(tbl_raw_data[[#This Row],[time_taken]])+SECOND(tbl_raw_data[[#This Row],[time_taken]])/60</f>
        <v>5.0333333333333332</v>
      </c>
      <c r="K2190" s="54">
        <f>DATE(YEAR(tbl_raw_data[[#This Row],[Date Actioned]]), MONTH(tbl_raw_data[[#This Row],[Date Actioned]]), DAY(tbl_raw_data[[#This Row],[Date Actioned]]))</f>
        <v>45146</v>
      </c>
      <c r="L2190" s="55" t="str">
        <f>UPPER(TEXT(tbl_raw_data[[#This Row],[Updated_date]],"MMMM"))</f>
        <v>AUGUST</v>
      </c>
      <c r="M2190" s="55" t="str">
        <f>UPPER("Week "&amp;IF(ROUNDUP(DAY(tbl_raw_data[[#This Row],[Updated_date]])/7,0)=5,4,ROUNDUP(DAY(tbl_raw_data[[#This Row],[Updated_date]])/7,0)))</f>
        <v>WEEK 2</v>
      </c>
      <c r="N2190" s="57" t="str">
        <f>UPPER(VLOOKUP(tbl_raw_data[[#This Row],[Analyst]],[1]setting!$A$1:$B$15,2,0))</f>
        <v>ASIF</v>
      </c>
      <c r="O2190" s="57" t="str">
        <f>UPPER(tbl_raw_data[[#This Row],[Outcome]])</f>
        <v>APPROVE</v>
      </c>
      <c r="P2190" s="57" t="str">
        <f>UPPER(tbl_raw_data[[#This Row],[Queue Name]])</f>
        <v>CONSUMER EXISTING</v>
      </c>
      <c r="Q2190" s="57" t="str">
        <f>IF(tbl_raw_data[[#This Row],[time_taken_in_mins]]&lt;=20,"SLA_MET","SLA_NOT_MET")</f>
        <v>SLA_MET</v>
      </c>
    </row>
    <row r="2191" spans="1:17" ht="15" customHeight="1" x14ac:dyDescent="0.25">
      <c r="A2191" s="5" t="s">
        <v>1440</v>
      </c>
      <c r="B2191" s="6">
        <v>45146.468240740738</v>
      </c>
      <c r="C2191" s="7">
        <v>45146.472592592596</v>
      </c>
      <c r="D2191" s="8" t="s">
        <v>13</v>
      </c>
      <c r="E2191" s="8" t="s">
        <v>28</v>
      </c>
      <c r="F2191" s="8" t="s">
        <v>18</v>
      </c>
      <c r="G2191" s="110" t="s">
        <v>29</v>
      </c>
      <c r="H21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1" s="48">
        <f>tbl_raw_data[[#This Row],[Date Actioned]]-tbl_raw_data[[#This Row],[Date Tagged]]</f>
        <v>4.3518518577911891E-3</v>
      </c>
      <c r="J2191" s="50">
        <f>HOUR(tbl_raw_data[[#This Row],[time_taken]])*60+MINUTE(tbl_raw_data[[#This Row],[time_taken]])+SECOND(tbl_raw_data[[#This Row],[time_taken]])/60</f>
        <v>6.2666666666666666</v>
      </c>
      <c r="K2191" s="54">
        <f>DATE(YEAR(tbl_raw_data[[#This Row],[Date Actioned]]), MONTH(tbl_raw_data[[#This Row],[Date Actioned]]), DAY(tbl_raw_data[[#This Row],[Date Actioned]]))</f>
        <v>45146</v>
      </c>
      <c r="L2191" s="55" t="str">
        <f>UPPER(TEXT(tbl_raw_data[[#This Row],[Updated_date]],"MMMM"))</f>
        <v>AUGUST</v>
      </c>
      <c r="M2191" s="55" t="str">
        <f>UPPER("Week "&amp;IF(ROUNDUP(DAY(tbl_raw_data[[#This Row],[Updated_date]])/7,0)=5,4,ROUNDUP(DAY(tbl_raw_data[[#This Row],[Updated_date]])/7,0)))</f>
        <v>WEEK 2</v>
      </c>
      <c r="N2191" s="57" t="str">
        <f>UPPER(VLOOKUP(tbl_raw_data[[#This Row],[Analyst]],[1]setting!$A$1:$B$15,2,0))</f>
        <v>RAJ</v>
      </c>
      <c r="O2191" s="57" t="str">
        <f>UPPER(tbl_raw_data[[#This Row],[Outcome]])</f>
        <v>APPROVE</v>
      </c>
      <c r="P2191" s="57" t="str">
        <f>UPPER(tbl_raw_data[[#This Row],[Queue Name]])</f>
        <v>CONSUMER EXISTING</v>
      </c>
      <c r="Q2191" s="57" t="str">
        <f>IF(tbl_raw_data[[#This Row],[time_taken_in_mins]]&lt;=20,"SLA_MET","SLA_NOT_MET")</f>
        <v>SLA_MET</v>
      </c>
    </row>
    <row r="2192" spans="1:17" ht="15" customHeight="1" x14ac:dyDescent="0.25">
      <c r="A2192" s="5" t="s">
        <v>2736</v>
      </c>
      <c r="B2192" s="12">
        <v>45146.471226851849</v>
      </c>
      <c r="C2192" s="13">
        <v>45146.477210648147</v>
      </c>
      <c r="D2192" s="14" t="s">
        <v>8</v>
      </c>
      <c r="E2192" s="14" t="s">
        <v>9</v>
      </c>
      <c r="F2192" s="14" t="s">
        <v>73</v>
      </c>
      <c r="G2192" s="111" t="s">
        <v>2737</v>
      </c>
      <c r="H21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192" s="48">
        <f>tbl_raw_data[[#This Row],[Date Actioned]]-tbl_raw_data[[#This Row],[Date Tagged]]</f>
        <v>5.9837962980964221E-3</v>
      </c>
      <c r="J2192" s="50">
        <f>HOUR(tbl_raw_data[[#This Row],[time_taken]])*60+MINUTE(tbl_raw_data[[#This Row],[time_taken]])+SECOND(tbl_raw_data[[#This Row],[time_taken]])/60</f>
        <v>8.6166666666666671</v>
      </c>
      <c r="K2192" s="54">
        <f>DATE(YEAR(tbl_raw_data[[#This Row],[Date Actioned]]), MONTH(tbl_raw_data[[#This Row],[Date Actioned]]), DAY(tbl_raw_data[[#This Row],[Date Actioned]]))</f>
        <v>45146</v>
      </c>
      <c r="L2192" s="55" t="str">
        <f>UPPER(TEXT(tbl_raw_data[[#This Row],[Updated_date]],"MMMM"))</f>
        <v>AUGUST</v>
      </c>
      <c r="M2192" s="55" t="str">
        <f>UPPER("Week "&amp;IF(ROUNDUP(DAY(tbl_raw_data[[#This Row],[Updated_date]])/7,0)=5,4,ROUNDUP(DAY(tbl_raw_data[[#This Row],[Updated_date]])/7,0)))</f>
        <v>WEEK 2</v>
      </c>
      <c r="N2192" s="57" t="str">
        <f>UPPER(VLOOKUP(tbl_raw_data[[#This Row],[Analyst]],[1]setting!$A$1:$B$15,2,0))</f>
        <v>SHAHID</v>
      </c>
      <c r="O2192" s="57" t="str">
        <f>UPPER(tbl_raw_data[[#This Row],[Outcome]])</f>
        <v>WITHDRAW</v>
      </c>
      <c r="P2192" s="57" t="str">
        <f>UPPER(tbl_raw_data[[#This Row],[Queue Name]])</f>
        <v>CONSUMER PRE BUREAU</v>
      </c>
      <c r="Q2192" s="57" t="str">
        <f>IF(tbl_raw_data[[#This Row],[time_taken_in_mins]]&lt;=20,"SLA_MET","SLA_NOT_MET")</f>
        <v>SLA_MET</v>
      </c>
    </row>
    <row r="2193" spans="1:17" ht="15" customHeight="1" x14ac:dyDescent="0.25">
      <c r="A2193" s="11" t="s">
        <v>4378</v>
      </c>
      <c r="B2193" s="12">
        <v>45146.472928240742</v>
      </c>
      <c r="C2193" s="13">
        <v>45146.481273148151</v>
      </c>
      <c r="D2193" s="14" t="s">
        <v>29</v>
      </c>
      <c r="E2193" s="16" t="s">
        <v>41</v>
      </c>
      <c r="F2193" s="14" t="s">
        <v>254</v>
      </c>
      <c r="G2193" s="106"/>
      <c r="H21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93" s="48">
        <f>tbl_raw_data[[#This Row],[Date Actioned]]-tbl_raw_data[[#This Row],[Date Tagged]]</f>
        <v>8.3449074081727304E-3</v>
      </c>
      <c r="J2193" s="50">
        <f>HOUR(tbl_raw_data[[#This Row],[time_taken]])*60+MINUTE(tbl_raw_data[[#This Row],[time_taken]])+SECOND(tbl_raw_data[[#This Row],[time_taken]])/60</f>
        <v>12.016666666666667</v>
      </c>
      <c r="K2193" s="54">
        <f>DATE(YEAR(tbl_raw_data[[#This Row],[Date Actioned]]), MONTH(tbl_raw_data[[#This Row],[Date Actioned]]), DAY(tbl_raw_data[[#This Row],[Date Actioned]]))</f>
        <v>45146</v>
      </c>
      <c r="L2193" s="55" t="str">
        <f>UPPER(TEXT(tbl_raw_data[[#This Row],[Updated_date]],"MMMM"))</f>
        <v>AUGUST</v>
      </c>
      <c r="M2193" s="55" t="str">
        <f>UPPER("Week "&amp;IF(ROUNDUP(DAY(tbl_raw_data[[#This Row],[Updated_date]])/7,0)=5,4,ROUNDUP(DAY(tbl_raw_data[[#This Row],[Updated_date]])/7,0)))</f>
        <v>WEEK 2</v>
      </c>
      <c r="N2193" s="57" t="str">
        <f>UPPER(VLOOKUP(tbl_raw_data[[#This Row],[Analyst]],[1]setting!$A$1:$B$15,2,0))</f>
        <v>FARDIN</v>
      </c>
      <c r="O2193" s="57" t="str">
        <f>UPPER(tbl_raw_data[[#This Row],[Outcome]])</f>
        <v>APPROVE</v>
      </c>
      <c r="P2193" s="57" t="str">
        <f>UPPER(tbl_raw_data[[#This Row],[Queue Name]])</f>
        <v>CONSUMER POST BUREAU</v>
      </c>
      <c r="Q2193" s="57" t="str">
        <f>IF(tbl_raw_data[[#This Row],[time_taken_in_mins]]&lt;=20,"SLA_MET","SLA_NOT_MET")</f>
        <v>SLA_MET</v>
      </c>
    </row>
    <row r="2194" spans="1:17" ht="15" customHeight="1" x14ac:dyDescent="0.25">
      <c r="A2194" s="22" t="s">
        <v>1102</v>
      </c>
      <c r="B2194" s="6">
        <v>45146.476400462961</v>
      </c>
      <c r="C2194" s="7">
        <v>45146.480219907404</v>
      </c>
      <c r="D2194" s="8" t="s">
        <v>13</v>
      </c>
      <c r="E2194" s="8" t="s">
        <v>28</v>
      </c>
      <c r="F2194" s="8" t="s">
        <v>109</v>
      </c>
      <c r="G2194" s="110" t="s">
        <v>53</v>
      </c>
      <c r="H21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4" s="48">
        <f>tbl_raw_data[[#This Row],[Date Actioned]]-tbl_raw_data[[#This Row],[Date Tagged]]</f>
        <v>3.8194444423425011E-3</v>
      </c>
      <c r="J2194" s="50">
        <f>HOUR(tbl_raw_data[[#This Row],[time_taken]])*60+MINUTE(tbl_raw_data[[#This Row],[time_taken]])+SECOND(tbl_raw_data[[#This Row],[time_taken]])/60</f>
        <v>5.5</v>
      </c>
      <c r="K2194" s="54">
        <f>DATE(YEAR(tbl_raw_data[[#This Row],[Date Actioned]]), MONTH(tbl_raw_data[[#This Row],[Date Actioned]]), DAY(tbl_raw_data[[#This Row],[Date Actioned]]))</f>
        <v>45146</v>
      </c>
      <c r="L2194" s="55" t="str">
        <f>UPPER(TEXT(tbl_raw_data[[#This Row],[Updated_date]],"MMMM"))</f>
        <v>AUGUST</v>
      </c>
      <c r="M2194" s="55" t="str">
        <f>UPPER("Week "&amp;IF(ROUNDUP(DAY(tbl_raw_data[[#This Row],[Updated_date]])/7,0)=5,4,ROUNDUP(DAY(tbl_raw_data[[#This Row],[Updated_date]])/7,0)))</f>
        <v>WEEK 2</v>
      </c>
      <c r="N2194" s="57" t="str">
        <f>UPPER(VLOOKUP(tbl_raw_data[[#This Row],[Analyst]],[1]setting!$A$1:$B$15,2,0))</f>
        <v>NAVED</v>
      </c>
      <c r="O2194" s="57" t="str">
        <f>UPPER(tbl_raw_data[[#This Row],[Outcome]])</f>
        <v>APPROVE</v>
      </c>
      <c r="P2194" s="57" t="str">
        <f>UPPER(tbl_raw_data[[#This Row],[Queue Name]])</f>
        <v>CONSUMER EXISTING</v>
      </c>
      <c r="Q2194" s="57" t="str">
        <f>IF(tbl_raw_data[[#This Row],[time_taken_in_mins]]&lt;=20,"SLA_MET","SLA_NOT_MET")</f>
        <v>SLA_MET</v>
      </c>
    </row>
    <row r="2195" spans="1:17" ht="15" customHeight="1" x14ac:dyDescent="0.25">
      <c r="A2195" s="5" t="s">
        <v>1413</v>
      </c>
      <c r="B2195" s="12">
        <v>45146.478055555555</v>
      </c>
      <c r="C2195" s="13">
        <v>45146.482349537036</v>
      </c>
      <c r="D2195" s="14" t="s">
        <v>13</v>
      </c>
      <c r="E2195" s="14" t="s">
        <v>28</v>
      </c>
      <c r="F2195" s="14" t="s">
        <v>73</v>
      </c>
      <c r="G2195" s="111" t="s">
        <v>29</v>
      </c>
      <c r="H21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5" s="48">
        <f>tbl_raw_data[[#This Row],[Date Actioned]]-tbl_raw_data[[#This Row],[Date Tagged]]</f>
        <v>4.2939814811688848E-3</v>
      </c>
      <c r="J2195" s="50">
        <f>HOUR(tbl_raw_data[[#This Row],[time_taken]])*60+MINUTE(tbl_raw_data[[#This Row],[time_taken]])+SECOND(tbl_raw_data[[#This Row],[time_taken]])/60</f>
        <v>6.1833333333333336</v>
      </c>
      <c r="K2195" s="54">
        <f>DATE(YEAR(tbl_raw_data[[#This Row],[Date Actioned]]), MONTH(tbl_raw_data[[#This Row],[Date Actioned]]), DAY(tbl_raw_data[[#This Row],[Date Actioned]]))</f>
        <v>45146</v>
      </c>
      <c r="L2195" s="55" t="str">
        <f>UPPER(TEXT(tbl_raw_data[[#This Row],[Updated_date]],"MMMM"))</f>
        <v>AUGUST</v>
      </c>
      <c r="M2195" s="55" t="str">
        <f>UPPER("Week "&amp;IF(ROUNDUP(DAY(tbl_raw_data[[#This Row],[Updated_date]])/7,0)=5,4,ROUNDUP(DAY(tbl_raw_data[[#This Row],[Updated_date]])/7,0)))</f>
        <v>WEEK 2</v>
      </c>
      <c r="N2195" s="57" t="str">
        <f>UPPER(VLOOKUP(tbl_raw_data[[#This Row],[Analyst]],[1]setting!$A$1:$B$15,2,0))</f>
        <v>SHAHID</v>
      </c>
      <c r="O2195" s="57" t="str">
        <f>UPPER(tbl_raw_data[[#This Row],[Outcome]])</f>
        <v>APPROVE</v>
      </c>
      <c r="P2195" s="57" t="str">
        <f>UPPER(tbl_raw_data[[#This Row],[Queue Name]])</f>
        <v>CONSUMER EXISTING</v>
      </c>
      <c r="Q2195" s="57" t="str">
        <f>IF(tbl_raw_data[[#This Row],[time_taken_in_mins]]&lt;=20,"SLA_MET","SLA_NOT_MET")</f>
        <v>SLA_MET</v>
      </c>
    </row>
    <row r="2196" spans="1:17" ht="15" customHeight="1" x14ac:dyDescent="0.25">
      <c r="A2196" s="11" t="s">
        <v>440</v>
      </c>
      <c r="B2196" s="6">
        <v>45146.482719907406</v>
      </c>
      <c r="C2196" s="7">
        <v>45146.485358796293</v>
      </c>
      <c r="D2196" s="8" t="s">
        <v>8</v>
      </c>
      <c r="E2196" s="8" t="s">
        <v>9</v>
      </c>
      <c r="F2196" s="8" t="s">
        <v>86</v>
      </c>
      <c r="G2196" s="110" t="s">
        <v>441</v>
      </c>
      <c r="H21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96" s="48">
        <f>tbl_raw_data[[#This Row],[Date Actioned]]-tbl_raw_data[[#This Row],[Date Tagged]]</f>
        <v>2.638888887304347E-3</v>
      </c>
      <c r="J2196" s="50">
        <f>HOUR(tbl_raw_data[[#This Row],[time_taken]])*60+MINUTE(tbl_raw_data[[#This Row],[time_taken]])+SECOND(tbl_raw_data[[#This Row],[time_taken]])/60</f>
        <v>3.8</v>
      </c>
      <c r="K2196" s="54">
        <f>DATE(YEAR(tbl_raw_data[[#This Row],[Date Actioned]]), MONTH(tbl_raw_data[[#This Row],[Date Actioned]]), DAY(tbl_raw_data[[#This Row],[Date Actioned]]))</f>
        <v>45146</v>
      </c>
      <c r="L2196" s="55" t="str">
        <f>UPPER(TEXT(tbl_raw_data[[#This Row],[Updated_date]],"MMMM"))</f>
        <v>AUGUST</v>
      </c>
      <c r="M2196" s="55" t="str">
        <f>UPPER("Week "&amp;IF(ROUNDUP(DAY(tbl_raw_data[[#This Row],[Updated_date]])/7,0)=5,4,ROUNDUP(DAY(tbl_raw_data[[#This Row],[Updated_date]])/7,0)))</f>
        <v>WEEK 2</v>
      </c>
      <c r="N2196" s="57" t="str">
        <f>UPPER(VLOOKUP(tbl_raw_data[[#This Row],[Analyst]],[1]setting!$A$1:$B$15,2,0))</f>
        <v>ASIF</v>
      </c>
      <c r="O2196" s="57" t="str">
        <f>UPPER(tbl_raw_data[[#This Row],[Outcome]])</f>
        <v>WITHDRAW</v>
      </c>
      <c r="P2196" s="57" t="str">
        <f>UPPER(tbl_raw_data[[#This Row],[Queue Name]])</f>
        <v>CONSUMER PRE BUREAU</v>
      </c>
      <c r="Q2196" s="57" t="str">
        <f>IF(tbl_raw_data[[#This Row],[time_taken_in_mins]]&lt;=20,"SLA_MET","SLA_NOT_MET")</f>
        <v>SLA_MET</v>
      </c>
    </row>
    <row r="2197" spans="1:17" ht="15" customHeight="1" x14ac:dyDescent="0.25">
      <c r="A2197" s="11" t="s">
        <v>2122</v>
      </c>
      <c r="B2197" s="12">
        <v>45146.484351851854</v>
      </c>
      <c r="C2197" s="13">
        <v>45146.489606481482</v>
      </c>
      <c r="D2197" s="14" t="s">
        <v>46</v>
      </c>
      <c r="E2197" s="14" t="s">
        <v>28</v>
      </c>
      <c r="F2197" s="14" t="s">
        <v>14</v>
      </c>
      <c r="G2197" s="111" t="s">
        <v>770</v>
      </c>
      <c r="H21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197" s="48">
        <f>tbl_raw_data[[#This Row],[Date Actioned]]-tbl_raw_data[[#This Row],[Date Tagged]]</f>
        <v>5.2546296283253469E-3</v>
      </c>
      <c r="J2197" s="50">
        <f>HOUR(tbl_raw_data[[#This Row],[time_taken]])*60+MINUTE(tbl_raw_data[[#This Row],[time_taken]])+SECOND(tbl_raw_data[[#This Row],[time_taken]])/60</f>
        <v>7.5666666666666664</v>
      </c>
      <c r="K2197" s="54">
        <f>DATE(YEAR(tbl_raw_data[[#This Row],[Date Actioned]]), MONTH(tbl_raw_data[[#This Row],[Date Actioned]]), DAY(tbl_raw_data[[#This Row],[Date Actioned]]))</f>
        <v>45146</v>
      </c>
      <c r="L2197" s="55" t="str">
        <f>UPPER(TEXT(tbl_raw_data[[#This Row],[Updated_date]],"MMMM"))</f>
        <v>AUGUST</v>
      </c>
      <c r="M2197" s="55" t="str">
        <f>UPPER("Week "&amp;IF(ROUNDUP(DAY(tbl_raw_data[[#This Row],[Updated_date]])/7,0)=5,4,ROUNDUP(DAY(tbl_raw_data[[#This Row],[Updated_date]])/7,0)))</f>
        <v>WEEK 2</v>
      </c>
      <c r="N2197" s="57" t="str">
        <f>UPPER(VLOOKUP(tbl_raw_data[[#This Row],[Analyst]],[1]setting!$A$1:$B$15,2,0))</f>
        <v>HARDIK</v>
      </c>
      <c r="O2197" s="57" t="str">
        <f>UPPER(tbl_raw_data[[#This Row],[Outcome]])</f>
        <v>DECLINE</v>
      </c>
      <c r="P2197" s="57" t="str">
        <f>UPPER(tbl_raw_data[[#This Row],[Queue Name]])</f>
        <v>CONSUMER EXISTING</v>
      </c>
      <c r="Q2197" s="57" t="str">
        <f>IF(tbl_raw_data[[#This Row],[time_taken_in_mins]]&lt;=20,"SLA_MET","SLA_NOT_MET")</f>
        <v>SLA_MET</v>
      </c>
    </row>
    <row r="2198" spans="1:17" ht="15" customHeight="1" x14ac:dyDescent="0.25">
      <c r="A2198" s="11" t="s">
        <v>2393</v>
      </c>
      <c r="B2198" s="6">
        <v>45146.487858796296</v>
      </c>
      <c r="C2198" s="7">
        <v>45146.493414351855</v>
      </c>
      <c r="D2198" s="8" t="s">
        <v>13</v>
      </c>
      <c r="E2198" s="8" t="s">
        <v>28</v>
      </c>
      <c r="F2198" s="8" t="s">
        <v>18</v>
      </c>
      <c r="G2198" s="110" t="s">
        <v>29</v>
      </c>
      <c r="H21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198" s="48">
        <f>tbl_raw_data[[#This Row],[Date Actioned]]-tbl_raw_data[[#This Row],[Date Tagged]]</f>
        <v>5.5555555591126904E-3</v>
      </c>
      <c r="J2198" s="50">
        <f>HOUR(tbl_raw_data[[#This Row],[time_taken]])*60+MINUTE(tbl_raw_data[[#This Row],[time_taken]])+SECOND(tbl_raw_data[[#This Row],[time_taken]])/60</f>
        <v>8</v>
      </c>
      <c r="K2198" s="54">
        <f>DATE(YEAR(tbl_raw_data[[#This Row],[Date Actioned]]), MONTH(tbl_raw_data[[#This Row],[Date Actioned]]), DAY(tbl_raw_data[[#This Row],[Date Actioned]]))</f>
        <v>45146</v>
      </c>
      <c r="L2198" s="55" t="str">
        <f>UPPER(TEXT(tbl_raw_data[[#This Row],[Updated_date]],"MMMM"))</f>
        <v>AUGUST</v>
      </c>
      <c r="M2198" s="55" t="str">
        <f>UPPER("Week "&amp;IF(ROUNDUP(DAY(tbl_raw_data[[#This Row],[Updated_date]])/7,0)=5,4,ROUNDUP(DAY(tbl_raw_data[[#This Row],[Updated_date]])/7,0)))</f>
        <v>WEEK 2</v>
      </c>
      <c r="N2198" s="57" t="str">
        <f>UPPER(VLOOKUP(tbl_raw_data[[#This Row],[Analyst]],[1]setting!$A$1:$B$15,2,0))</f>
        <v>RAJ</v>
      </c>
      <c r="O2198" s="57" t="str">
        <f>UPPER(tbl_raw_data[[#This Row],[Outcome]])</f>
        <v>APPROVE</v>
      </c>
      <c r="P2198" s="57" t="str">
        <f>UPPER(tbl_raw_data[[#This Row],[Queue Name]])</f>
        <v>CONSUMER EXISTING</v>
      </c>
      <c r="Q2198" s="57" t="str">
        <f>IF(tbl_raw_data[[#This Row],[time_taken_in_mins]]&lt;=20,"SLA_MET","SLA_NOT_MET")</f>
        <v>SLA_MET</v>
      </c>
    </row>
    <row r="2199" spans="1:17" ht="15" customHeight="1" x14ac:dyDescent="0.25">
      <c r="A2199" s="22" t="s">
        <v>3942</v>
      </c>
      <c r="B2199" s="12">
        <v>45146.489016203705</v>
      </c>
      <c r="C2199" s="13">
        <v>45146.49664351852</v>
      </c>
      <c r="D2199" s="14" t="s">
        <v>29</v>
      </c>
      <c r="E2199" s="16" t="s">
        <v>41</v>
      </c>
      <c r="F2199" s="14" t="s">
        <v>42</v>
      </c>
      <c r="G2199" s="106"/>
      <c r="H21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199" s="48">
        <f>tbl_raw_data[[#This Row],[Date Actioned]]-tbl_raw_data[[#This Row],[Date Tagged]]</f>
        <v>7.6273148151813075E-3</v>
      </c>
      <c r="J2199" s="50">
        <f>HOUR(tbl_raw_data[[#This Row],[time_taken]])*60+MINUTE(tbl_raw_data[[#This Row],[time_taken]])+SECOND(tbl_raw_data[[#This Row],[time_taken]])/60</f>
        <v>10.983333333333333</v>
      </c>
      <c r="K2199" s="54">
        <f>DATE(YEAR(tbl_raw_data[[#This Row],[Date Actioned]]), MONTH(tbl_raw_data[[#This Row],[Date Actioned]]), DAY(tbl_raw_data[[#This Row],[Date Actioned]]))</f>
        <v>45146</v>
      </c>
      <c r="L2199" s="55" t="str">
        <f>UPPER(TEXT(tbl_raw_data[[#This Row],[Updated_date]],"MMMM"))</f>
        <v>AUGUST</v>
      </c>
      <c r="M2199" s="55" t="str">
        <f>UPPER("Week "&amp;IF(ROUNDUP(DAY(tbl_raw_data[[#This Row],[Updated_date]])/7,0)=5,4,ROUNDUP(DAY(tbl_raw_data[[#This Row],[Updated_date]])/7,0)))</f>
        <v>WEEK 2</v>
      </c>
      <c r="N2199" s="57" t="str">
        <f>UPPER(VLOOKUP(tbl_raw_data[[#This Row],[Analyst]],[1]setting!$A$1:$B$15,2,0))</f>
        <v>NITESH</v>
      </c>
      <c r="O2199" s="57" t="str">
        <f>UPPER(tbl_raw_data[[#This Row],[Outcome]])</f>
        <v>APPROVE</v>
      </c>
      <c r="P2199" s="57" t="str">
        <f>UPPER(tbl_raw_data[[#This Row],[Queue Name]])</f>
        <v>CONSUMER POST BUREAU</v>
      </c>
      <c r="Q2199" s="57" t="str">
        <f>IF(tbl_raw_data[[#This Row],[time_taken_in_mins]]&lt;=20,"SLA_MET","SLA_NOT_MET")</f>
        <v>SLA_MET</v>
      </c>
    </row>
    <row r="2200" spans="1:17" ht="15" customHeight="1" x14ac:dyDescent="0.25">
      <c r="A2200" s="5" t="s">
        <v>733</v>
      </c>
      <c r="B2200" s="6">
        <v>45146.490717592591</v>
      </c>
      <c r="C2200" s="7">
        <v>45146.493946759256</v>
      </c>
      <c r="D2200" s="8" t="s">
        <v>13</v>
      </c>
      <c r="E2200" s="8" t="s">
        <v>28</v>
      </c>
      <c r="F2200" s="8" t="s">
        <v>86</v>
      </c>
      <c r="G2200" s="110" t="s">
        <v>67</v>
      </c>
      <c r="H22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0" s="48">
        <f>tbl_raw_data[[#This Row],[Date Actioned]]-tbl_raw_data[[#This Row],[Date Tagged]]</f>
        <v>3.2291666648234241E-3</v>
      </c>
      <c r="J2200" s="50">
        <f>HOUR(tbl_raw_data[[#This Row],[time_taken]])*60+MINUTE(tbl_raw_data[[#This Row],[time_taken]])+SECOND(tbl_raw_data[[#This Row],[time_taken]])/60</f>
        <v>4.6500000000000004</v>
      </c>
      <c r="K2200" s="54">
        <f>DATE(YEAR(tbl_raw_data[[#This Row],[Date Actioned]]), MONTH(tbl_raw_data[[#This Row],[Date Actioned]]), DAY(tbl_raw_data[[#This Row],[Date Actioned]]))</f>
        <v>45146</v>
      </c>
      <c r="L2200" s="55" t="str">
        <f>UPPER(TEXT(tbl_raw_data[[#This Row],[Updated_date]],"MMMM"))</f>
        <v>AUGUST</v>
      </c>
      <c r="M2200" s="55" t="str">
        <f>UPPER("Week "&amp;IF(ROUNDUP(DAY(tbl_raw_data[[#This Row],[Updated_date]])/7,0)=5,4,ROUNDUP(DAY(tbl_raw_data[[#This Row],[Updated_date]])/7,0)))</f>
        <v>WEEK 2</v>
      </c>
      <c r="N2200" s="57" t="str">
        <f>UPPER(VLOOKUP(tbl_raw_data[[#This Row],[Analyst]],[1]setting!$A$1:$B$15,2,0))</f>
        <v>ASIF</v>
      </c>
      <c r="O2200" s="57" t="str">
        <f>UPPER(tbl_raw_data[[#This Row],[Outcome]])</f>
        <v>APPROVE</v>
      </c>
      <c r="P2200" s="57" t="str">
        <f>UPPER(tbl_raw_data[[#This Row],[Queue Name]])</f>
        <v>CONSUMER EXISTING</v>
      </c>
      <c r="Q2200" s="57" t="str">
        <f>IF(tbl_raw_data[[#This Row],[time_taken_in_mins]]&lt;=20,"SLA_MET","SLA_NOT_MET")</f>
        <v>SLA_MET</v>
      </c>
    </row>
    <row r="2201" spans="1:17" ht="15" customHeight="1" x14ac:dyDescent="0.25">
      <c r="A2201" s="22" t="s">
        <v>2830</v>
      </c>
      <c r="B2201" s="6">
        <v>45146.495104166665</v>
      </c>
      <c r="C2201" s="7">
        <v>45146.501215277778</v>
      </c>
      <c r="D2201" s="8" t="s">
        <v>46</v>
      </c>
      <c r="E2201" s="8" t="s">
        <v>9</v>
      </c>
      <c r="F2201" s="8" t="s">
        <v>109</v>
      </c>
      <c r="G2201" s="110" t="s">
        <v>995</v>
      </c>
      <c r="H22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1" s="48">
        <f>tbl_raw_data[[#This Row],[Date Actioned]]-tbl_raw_data[[#This Row],[Date Tagged]]</f>
        <v>6.1111111135687679E-3</v>
      </c>
      <c r="J2201" s="50">
        <f>HOUR(tbl_raw_data[[#This Row],[time_taken]])*60+MINUTE(tbl_raw_data[[#This Row],[time_taken]])+SECOND(tbl_raw_data[[#This Row],[time_taken]])/60</f>
        <v>8.8000000000000007</v>
      </c>
      <c r="K2201" s="54">
        <f>DATE(YEAR(tbl_raw_data[[#This Row],[Date Actioned]]), MONTH(tbl_raw_data[[#This Row],[Date Actioned]]), DAY(tbl_raw_data[[#This Row],[Date Actioned]]))</f>
        <v>45146</v>
      </c>
      <c r="L2201" s="55" t="str">
        <f>UPPER(TEXT(tbl_raw_data[[#This Row],[Updated_date]],"MMMM"))</f>
        <v>AUGUST</v>
      </c>
      <c r="M2201" s="55" t="str">
        <f>UPPER("Week "&amp;IF(ROUNDUP(DAY(tbl_raw_data[[#This Row],[Updated_date]])/7,0)=5,4,ROUNDUP(DAY(tbl_raw_data[[#This Row],[Updated_date]])/7,0)))</f>
        <v>WEEK 2</v>
      </c>
      <c r="N2201" s="57" t="str">
        <f>UPPER(VLOOKUP(tbl_raw_data[[#This Row],[Analyst]],[1]setting!$A$1:$B$15,2,0))</f>
        <v>NAVED</v>
      </c>
      <c r="O2201" s="57" t="str">
        <f>UPPER(tbl_raw_data[[#This Row],[Outcome]])</f>
        <v>DECLINE</v>
      </c>
      <c r="P2201" s="57" t="str">
        <f>UPPER(tbl_raw_data[[#This Row],[Queue Name]])</f>
        <v>CONSUMER PRE BUREAU</v>
      </c>
      <c r="Q2201" s="57" t="str">
        <f>IF(tbl_raw_data[[#This Row],[time_taken_in_mins]]&lt;=20,"SLA_MET","SLA_NOT_MET")</f>
        <v>SLA_MET</v>
      </c>
    </row>
    <row r="2202" spans="1:17" ht="15" customHeight="1" x14ac:dyDescent="0.25">
      <c r="A2202" s="11" t="s">
        <v>1493</v>
      </c>
      <c r="B2202" s="12">
        <v>45146.495856481481</v>
      </c>
      <c r="C2202" s="13">
        <v>45146.500277777777</v>
      </c>
      <c r="D2202" s="14" t="s">
        <v>13</v>
      </c>
      <c r="E2202" s="14" t="s">
        <v>28</v>
      </c>
      <c r="F2202" s="14" t="s">
        <v>18</v>
      </c>
      <c r="G2202" s="111" t="s">
        <v>53</v>
      </c>
      <c r="H22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2" s="48">
        <f>tbl_raw_data[[#This Row],[Date Actioned]]-tbl_raw_data[[#This Row],[Date Tagged]]</f>
        <v>4.4212962966412306E-3</v>
      </c>
      <c r="J2202" s="50">
        <f>HOUR(tbl_raw_data[[#This Row],[time_taken]])*60+MINUTE(tbl_raw_data[[#This Row],[time_taken]])+SECOND(tbl_raw_data[[#This Row],[time_taken]])/60</f>
        <v>6.3666666666666663</v>
      </c>
      <c r="K2202" s="54">
        <f>DATE(YEAR(tbl_raw_data[[#This Row],[Date Actioned]]), MONTH(tbl_raw_data[[#This Row],[Date Actioned]]), DAY(tbl_raw_data[[#This Row],[Date Actioned]]))</f>
        <v>45146</v>
      </c>
      <c r="L2202" s="55" t="str">
        <f>UPPER(TEXT(tbl_raw_data[[#This Row],[Updated_date]],"MMMM"))</f>
        <v>AUGUST</v>
      </c>
      <c r="M2202" s="55" t="str">
        <f>UPPER("Week "&amp;IF(ROUNDUP(DAY(tbl_raw_data[[#This Row],[Updated_date]])/7,0)=5,4,ROUNDUP(DAY(tbl_raw_data[[#This Row],[Updated_date]])/7,0)))</f>
        <v>WEEK 2</v>
      </c>
      <c r="N2202" s="57" t="str">
        <f>UPPER(VLOOKUP(tbl_raw_data[[#This Row],[Analyst]],[1]setting!$A$1:$B$15,2,0))</f>
        <v>RAJ</v>
      </c>
      <c r="O2202" s="57" t="str">
        <f>UPPER(tbl_raw_data[[#This Row],[Outcome]])</f>
        <v>APPROVE</v>
      </c>
      <c r="P2202" s="57" t="str">
        <f>UPPER(tbl_raw_data[[#This Row],[Queue Name]])</f>
        <v>CONSUMER EXISTING</v>
      </c>
      <c r="Q2202" s="57" t="str">
        <f>IF(tbl_raw_data[[#This Row],[time_taken_in_mins]]&lt;=20,"SLA_MET","SLA_NOT_MET")</f>
        <v>SLA_MET</v>
      </c>
    </row>
    <row r="2203" spans="1:17" ht="15" customHeight="1" x14ac:dyDescent="0.25">
      <c r="A2203" s="22" t="s">
        <v>2474</v>
      </c>
      <c r="B2203" s="12">
        <v>45146.496550925927</v>
      </c>
      <c r="C2203" s="13">
        <v>45146.502210648148</v>
      </c>
      <c r="D2203" s="14" t="s">
        <v>8</v>
      </c>
      <c r="E2203" s="14" t="s">
        <v>9</v>
      </c>
      <c r="F2203" s="14" t="s">
        <v>14</v>
      </c>
      <c r="G2203" s="111" t="s">
        <v>2475</v>
      </c>
      <c r="H22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03" s="48">
        <f>tbl_raw_data[[#This Row],[Date Actioned]]-tbl_raw_data[[#This Row],[Date Tagged]]</f>
        <v>5.6597222210257314E-3</v>
      </c>
      <c r="J2203" s="50">
        <f>HOUR(tbl_raw_data[[#This Row],[time_taken]])*60+MINUTE(tbl_raw_data[[#This Row],[time_taken]])+SECOND(tbl_raw_data[[#This Row],[time_taken]])/60</f>
        <v>8.15</v>
      </c>
      <c r="K2203" s="54">
        <f>DATE(YEAR(tbl_raw_data[[#This Row],[Date Actioned]]), MONTH(tbl_raw_data[[#This Row],[Date Actioned]]), DAY(tbl_raw_data[[#This Row],[Date Actioned]]))</f>
        <v>45146</v>
      </c>
      <c r="L2203" s="55" t="str">
        <f>UPPER(TEXT(tbl_raw_data[[#This Row],[Updated_date]],"MMMM"))</f>
        <v>AUGUST</v>
      </c>
      <c r="M2203" s="55" t="str">
        <f>UPPER("Week "&amp;IF(ROUNDUP(DAY(tbl_raw_data[[#This Row],[Updated_date]])/7,0)=5,4,ROUNDUP(DAY(tbl_raw_data[[#This Row],[Updated_date]])/7,0)))</f>
        <v>WEEK 2</v>
      </c>
      <c r="N2203" s="57" t="str">
        <f>UPPER(VLOOKUP(tbl_raw_data[[#This Row],[Analyst]],[1]setting!$A$1:$B$15,2,0))</f>
        <v>HARDIK</v>
      </c>
      <c r="O2203" s="57" t="str">
        <f>UPPER(tbl_raw_data[[#This Row],[Outcome]])</f>
        <v>WITHDRAW</v>
      </c>
      <c r="P2203" s="57" t="str">
        <f>UPPER(tbl_raw_data[[#This Row],[Queue Name]])</f>
        <v>CONSUMER PRE BUREAU</v>
      </c>
      <c r="Q2203" s="57" t="str">
        <f>IF(tbl_raw_data[[#This Row],[time_taken_in_mins]]&lt;=20,"SLA_MET","SLA_NOT_MET")</f>
        <v>SLA_MET</v>
      </c>
    </row>
    <row r="2204" spans="1:17" ht="15" customHeight="1" x14ac:dyDescent="0.25">
      <c r="A2204" s="22" t="s">
        <v>966</v>
      </c>
      <c r="B2204" s="6">
        <v>45146.496712962966</v>
      </c>
      <c r="C2204" s="7">
        <v>45146.500324074077</v>
      </c>
      <c r="D2204" s="8" t="s">
        <v>13</v>
      </c>
      <c r="E2204" s="8" t="s">
        <v>28</v>
      </c>
      <c r="F2204" s="8" t="s">
        <v>73</v>
      </c>
      <c r="G2204" s="110" t="s">
        <v>29</v>
      </c>
      <c r="H22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4" s="48">
        <f>tbl_raw_data[[#This Row],[Date Actioned]]-tbl_raw_data[[#This Row],[Date Tagged]]</f>
        <v>3.6111111112404615E-3</v>
      </c>
      <c r="J2204" s="50">
        <f>HOUR(tbl_raw_data[[#This Row],[time_taken]])*60+MINUTE(tbl_raw_data[[#This Row],[time_taken]])+SECOND(tbl_raw_data[[#This Row],[time_taken]])/60</f>
        <v>5.2</v>
      </c>
      <c r="K2204" s="54">
        <f>DATE(YEAR(tbl_raw_data[[#This Row],[Date Actioned]]), MONTH(tbl_raw_data[[#This Row],[Date Actioned]]), DAY(tbl_raw_data[[#This Row],[Date Actioned]]))</f>
        <v>45146</v>
      </c>
      <c r="L2204" s="55" t="str">
        <f>UPPER(TEXT(tbl_raw_data[[#This Row],[Updated_date]],"MMMM"))</f>
        <v>AUGUST</v>
      </c>
      <c r="M2204" s="55" t="str">
        <f>UPPER("Week "&amp;IF(ROUNDUP(DAY(tbl_raw_data[[#This Row],[Updated_date]])/7,0)=5,4,ROUNDUP(DAY(tbl_raw_data[[#This Row],[Updated_date]])/7,0)))</f>
        <v>WEEK 2</v>
      </c>
      <c r="N2204" s="57" t="str">
        <f>UPPER(VLOOKUP(tbl_raw_data[[#This Row],[Analyst]],[1]setting!$A$1:$B$15,2,0))</f>
        <v>SHAHID</v>
      </c>
      <c r="O2204" s="57" t="str">
        <f>UPPER(tbl_raw_data[[#This Row],[Outcome]])</f>
        <v>APPROVE</v>
      </c>
      <c r="P2204" s="57" t="str">
        <f>UPPER(tbl_raw_data[[#This Row],[Queue Name]])</f>
        <v>CONSUMER EXISTING</v>
      </c>
      <c r="Q2204" s="57" t="str">
        <f>IF(tbl_raw_data[[#This Row],[time_taken_in_mins]]&lt;=20,"SLA_MET","SLA_NOT_MET")</f>
        <v>SLA_MET</v>
      </c>
    </row>
    <row r="2205" spans="1:17" ht="15" customHeight="1" x14ac:dyDescent="0.25">
      <c r="A2205" s="5" t="s">
        <v>2787</v>
      </c>
      <c r="B2205" s="12">
        <v>45146.49728009259</v>
      </c>
      <c r="C2205" s="13">
        <v>45146.503344907411</v>
      </c>
      <c r="D2205" s="14" t="s">
        <v>13</v>
      </c>
      <c r="E2205" s="14" t="s">
        <v>9</v>
      </c>
      <c r="F2205" s="14" t="s">
        <v>86</v>
      </c>
      <c r="G2205" s="111" t="s">
        <v>67</v>
      </c>
      <c r="H22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5" s="48">
        <f>tbl_raw_data[[#This Row],[Date Actioned]]-tbl_raw_data[[#This Row],[Date Tagged]]</f>
        <v>6.0648148210020736E-3</v>
      </c>
      <c r="J2205" s="50">
        <f>HOUR(tbl_raw_data[[#This Row],[time_taken]])*60+MINUTE(tbl_raw_data[[#This Row],[time_taken]])+SECOND(tbl_raw_data[[#This Row],[time_taken]])/60</f>
        <v>8.7333333333333325</v>
      </c>
      <c r="K2205" s="54">
        <f>DATE(YEAR(tbl_raw_data[[#This Row],[Date Actioned]]), MONTH(tbl_raw_data[[#This Row],[Date Actioned]]), DAY(tbl_raw_data[[#This Row],[Date Actioned]]))</f>
        <v>45146</v>
      </c>
      <c r="L2205" s="55" t="str">
        <f>UPPER(TEXT(tbl_raw_data[[#This Row],[Updated_date]],"MMMM"))</f>
        <v>AUGUST</v>
      </c>
      <c r="M2205" s="55" t="str">
        <f>UPPER("Week "&amp;IF(ROUNDUP(DAY(tbl_raw_data[[#This Row],[Updated_date]])/7,0)=5,4,ROUNDUP(DAY(tbl_raw_data[[#This Row],[Updated_date]])/7,0)))</f>
        <v>WEEK 2</v>
      </c>
      <c r="N2205" s="57" t="str">
        <f>UPPER(VLOOKUP(tbl_raw_data[[#This Row],[Analyst]],[1]setting!$A$1:$B$15,2,0))</f>
        <v>ASIF</v>
      </c>
      <c r="O2205" s="57" t="str">
        <f>UPPER(tbl_raw_data[[#This Row],[Outcome]])</f>
        <v>APPROVE</v>
      </c>
      <c r="P2205" s="57" t="str">
        <f>UPPER(tbl_raw_data[[#This Row],[Queue Name]])</f>
        <v>CONSUMER PRE BUREAU</v>
      </c>
      <c r="Q2205" s="57" t="str">
        <f>IF(tbl_raw_data[[#This Row],[time_taken_in_mins]]&lt;=20,"SLA_MET","SLA_NOT_MET")</f>
        <v>SLA_MET</v>
      </c>
    </row>
    <row r="2206" spans="1:17" ht="15" customHeight="1" x14ac:dyDescent="0.25">
      <c r="A2206" s="5" t="s">
        <v>1691</v>
      </c>
      <c r="B2206" s="12">
        <v>45146.498807870368</v>
      </c>
      <c r="C2206" s="13">
        <v>45146.503460648149</v>
      </c>
      <c r="D2206" s="14" t="s">
        <v>46</v>
      </c>
      <c r="E2206" s="14" t="s">
        <v>41</v>
      </c>
      <c r="F2206" s="14" t="s">
        <v>18</v>
      </c>
      <c r="G2206" s="111" t="s">
        <v>1692</v>
      </c>
      <c r="H22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06" s="48">
        <f>tbl_raw_data[[#This Row],[Date Actioned]]-tbl_raw_data[[#This Row],[Date Tagged]]</f>
        <v>4.652777781302575E-3</v>
      </c>
      <c r="J2206" s="50">
        <f>HOUR(tbl_raw_data[[#This Row],[time_taken]])*60+MINUTE(tbl_raw_data[[#This Row],[time_taken]])+SECOND(tbl_raw_data[[#This Row],[time_taken]])/60</f>
        <v>6.7</v>
      </c>
      <c r="K2206" s="54">
        <f>DATE(YEAR(tbl_raw_data[[#This Row],[Date Actioned]]), MONTH(tbl_raw_data[[#This Row],[Date Actioned]]), DAY(tbl_raw_data[[#This Row],[Date Actioned]]))</f>
        <v>45146</v>
      </c>
      <c r="L2206" s="55" t="str">
        <f>UPPER(TEXT(tbl_raw_data[[#This Row],[Updated_date]],"MMMM"))</f>
        <v>AUGUST</v>
      </c>
      <c r="M2206" s="55" t="str">
        <f>UPPER("Week "&amp;IF(ROUNDUP(DAY(tbl_raw_data[[#This Row],[Updated_date]])/7,0)=5,4,ROUNDUP(DAY(tbl_raw_data[[#This Row],[Updated_date]])/7,0)))</f>
        <v>WEEK 2</v>
      </c>
      <c r="N2206" s="57" t="str">
        <f>UPPER(VLOOKUP(tbl_raw_data[[#This Row],[Analyst]],[1]setting!$A$1:$B$15,2,0))</f>
        <v>RAJ</v>
      </c>
      <c r="O2206" s="57" t="str">
        <f>UPPER(tbl_raw_data[[#This Row],[Outcome]])</f>
        <v>DECLINE</v>
      </c>
      <c r="P2206" s="57" t="str">
        <f>UPPER(tbl_raw_data[[#This Row],[Queue Name]])</f>
        <v>CONSUMER POST BUREAU</v>
      </c>
      <c r="Q2206" s="57" t="str">
        <f>IF(tbl_raw_data[[#This Row],[time_taken_in_mins]]&lt;=20,"SLA_MET","SLA_NOT_MET")</f>
        <v>SLA_MET</v>
      </c>
    </row>
    <row r="2207" spans="1:17" ht="15" customHeight="1" x14ac:dyDescent="0.25">
      <c r="A2207" s="11" t="s">
        <v>5121</v>
      </c>
      <c r="B2207" s="6">
        <v>45146.4997337963</v>
      </c>
      <c r="C2207" s="7">
        <v>45146.509560185186</v>
      </c>
      <c r="D2207" s="8" t="s">
        <v>29</v>
      </c>
      <c r="E2207" s="10" t="s">
        <v>28</v>
      </c>
      <c r="F2207" s="8" t="s">
        <v>42</v>
      </c>
      <c r="G2207" s="109"/>
      <c r="H22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07" s="48">
        <f>tbl_raw_data[[#This Row],[Date Actioned]]-tbl_raw_data[[#This Row],[Date Tagged]]</f>
        <v>9.8263888867222704E-3</v>
      </c>
      <c r="J2207" s="50">
        <f>HOUR(tbl_raw_data[[#This Row],[time_taken]])*60+MINUTE(tbl_raw_data[[#This Row],[time_taken]])+SECOND(tbl_raw_data[[#This Row],[time_taken]])/60</f>
        <v>14.15</v>
      </c>
      <c r="K2207" s="54">
        <f>DATE(YEAR(tbl_raw_data[[#This Row],[Date Actioned]]), MONTH(tbl_raw_data[[#This Row],[Date Actioned]]), DAY(tbl_raw_data[[#This Row],[Date Actioned]]))</f>
        <v>45146</v>
      </c>
      <c r="L2207" s="55" t="str">
        <f>UPPER(TEXT(tbl_raw_data[[#This Row],[Updated_date]],"MMMM"))</f>
        <v>AUGUST</v>
      </c>
      <c r="M2207" s="55" t="str">
        <f>UPPER("Week "&amp;IF(ROUNDUP(DAY(tbl_raw_data[[#This Row],[Updated_date]])/7,0)=5,4,ROUNDUP(DAY(tbl_raw_data[[#This Row],[Updated_date]])/7,0)))</f>
        <v>WEEK 2</v>
      </c>
      <c r="N2207" s="57" t="str">
        <f>UPPER(VLOOKUP(tbl_raw_data[[#This Row],[Analyst]],[1]setting!$A$1:$B$15,2,0))</f>
        <v>NITESH</v>
      </c>
      <c r="O2207" s="57" t="str">
        <f>UPPER(tbl_raw_data[[#This Row],[Outcome]])</f>
        <v>APPROVE</v>
      </c>
      <c r="P2207" s="57" t="str">
        <f>UPPER(tbl_raw_data[[#This Row],[Queue Name]])</f>
        <v>CONSUMER EXISTING</v>
      </c>
      <c r="Q2207" s="57" t="str">
        <f>IF(tbl_raw_data[[#This Row],[time_taken_in_mins]]&lt;=20,"SLA_MET","SLA_NOT_MET")</f>
        <v>SLA_MET</v>
      </c>
    </row>
    <row r="2208" spans="1:17" ht="15" customHeight="1" x14ac:dyDescent="0.25">
      <c r="A2208" s="11" t="s">
        <v>900</v>
      </c>
      <c r="B2208" s="6">
        <v>45146.502291666664</v>
      </c>
      <c r="C2208" s="7">
        <v>45146.505798611113</v>
      </c>
      <c r="D2208" s="8" t="s">
        <v>46</v>
      </c>
      <c r="E2208" s="8" t="s">
        <v>9</v>
      </c>
      <c r="F2208" s="8" t="s">
        <v>109</v>
      </c>
      <c r="G2208" s="110" t="s">
        <v>74</v>
      </c>
      <c r="H22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08" s="48">
        <f>tbl_raw_data[[#This Row],[Date Actioned]]-tbl_raw_data[[#This Row],[Date Tagged]]</f>
        <v>3.5069444493274204E-3</v>
      </c>
      <c r="J2208" s="50">
        <f>HOUR(tbl_raw_data[[#This Row],[time_taken]])*60+MINUTE(tbl_raw_data[[#This Row],[time_taken]])+SECOND(tbl_raw_data[[#This Row],[time_taken]])/60</f>
        <v>5.05</v>
      </c>
      <c r="K2208" s="54">
        <f>DATE(YEAR(tbl_raw_data[[#This Row],[Date Actioned]]), MONTH(tbl_raw_data[[#This Row],[Date Actioned]]), DAY(tbl_raw_data[[#This Row],[Date Actioned]]))</f>
        <v>45146</v>
      </c>
      <c r="L2208" s="55" t="str">
        <f>UPPER(TEXT(tbl_raw_data[[#This Row],[Updated_date]],"MMMM"))</f>
        <v>AUGUST</v>
      </c>
      <c r="M2208" s="55" t="str">
        <f>UPPER("Week "&amp;IF(ROUNDUP(DAY(tbl_raw_data[[#This Row],[Updated_date]])/7,0)=5,4,ROUNDUP(DAY(tbl_raw_data[[#This Row],[Updated_date]])/7,0)))</f>
        <v>WEEK 2</v>
      </c>
      <c r="N2208" s="57" t="str">
        <f>UPPER(VLOOKUP(tbl_raw_data[[#This Row],[Analyst]],[1]setting!$A$1:$B$15,2,0))</f>
        <v>NAVED</v>
      </c>
      <c r="O2208" s="57" t="str">
        <f>UPPER(tbl_raw_data[[#This Row],[Outcome]])</f>
        <v>DECLINE</v>
      </c>
      <c r="P2208" s="57" t="str">
        <f>UPPER(tbl_raw_data[[#This Row],[Queue Name]])</f>
        <v>CONSUMER PRE BUREAU</v>
      </c>
      <c r="Q2208" s="57" t="str">
        <f>IF(tbl_raw_data[[#This Row],[time_taken_in_mins]]&lt;=20,"SLA_MET","SLA_NOT_MET")</f>
        <v>SLA_MET</v>
      </c>
    </row>
    <row r="2209" spans="1:17" ht="15" customHeight="1" x14ac:dyDescent="0.25">
      <c r="A2209" s="5" t="s">
        <v>6696</v>
      </c>
      <c r="B2209" s="6">
        <v>45146.503206018519</v>
      </c>
      <c r="C2209" s="7">
        <v>45146.518078703702</v>
      </c>
      <c r="D2209" s="8" t="s">
        <v>40</v>
      </c>
      <c r="E2209" s="10" t="s">
        <v>41</v>
      </c>
      <c r="F2209" s="8" t="s">
        <v>254</v>
      </c>
      <c r="G2209" s="109"/>
      <c r="H22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09" s="48">
        <f>tbl_raw_data[[#This Row],[Date Actioned]]-tbl_raw_data[[#This Row],[Date Tagged]]</f>
        <v>1.4872685183945578E-2</v>
      </c>
      <c r="J2209" s="50">
        <f>HOUR(tbl_raw_data[[#This Row],[time_taken]])*60+MINUTE(tbl_raw_data[[#This Row],[time_taken]])+SECOND(tbl_raw_data[[#This Row],[time_taken]])/60</f>
        <v>21.416666666666668</v>
      </c>
      <c r="K2209" s="54">
        <f>DATE(YEAR(tbl_raw_data[[#This Row],[Date Actioned]]), MONTH(tbl_raw_data[[#This Row],[Date Actioned]]), DAY(tbl_raw_data[[#This Row],[Date Actioned]]))</f>
        <v>45146</v>
      </c>
      <c r="L2209" s="55" t="str">
        <f>UPPER(TEXT(tbl_raw_data[[#This Row],[Updated_date]],"MMMM"))</f>
        <v>AUGUST</v>
      </c>
      <c r="M2209" s="55" t="str">
        <f>UPPER("Week "&amp;IF(ROUNDUP(DAY(tbl_raw_data[[#This Row],[Updated_date]])/7,0)=5,4,ROUNDUP(DAY(tbl_raw_data[[#This Row],[Updated_date]])/7,0)))</f>
        <v>WEEK 2</v>
      </c>
      <c r="N2209" s="57" t="str">
        <f>UPPER(VLOOKUP(tbl_raw_data[[#This Row],[Analyst]],[1]setting!$A$1:$B$15,2,0))</f>
        <v>FARDIN</v>
      </c>
      <c r="O2209" s="57" t="str">
        <f>UPPER(tbl_raw_data[[#This Row],[Outcome]])</f>
        <v>WITHDRAW</v>
      </c>
      <c r="P2209" s="57" t="str">
        <f>UPPER(tbl_raw_data[[#This Row],[Queue Name]])</f>
        <v>CONSUMER POST BUREAU</v>
      </c>
      <c r="Q2209" s="57" t="str">
        <f>IF(tbl_raw_data[[#This Row],[time_taken_in_mins]]&lt;=20,"SLA_MET","SLA_NOT_MET")</f>
        <v>SLA_NOT_MET</v>
      </c>
    </row>
    <row r="2210" spans="1:17" ht="15" customHeight="1" x14ac:dyDescent="0.25">
      <c r="A2210" s="22" t="s">
        <v>973</v>
      </c>
      <c r="B2210" s="12">
        <v>45146.504212962966</v>
      </c>
      <c r="C2210" s="13">
        <v>45146.507847222223</v>
      </c>
      <c r="D2210" s="14" t="s">
        <v>13</v>
      </c>
      <c r="E2210" s="14" t="s">
        <v>9</v>
      </c>
      <c r="F2210" s="14" t="s">
        <v>86</v>
      </c>
      <c r="G2210" s="111" t="s">
        <v>147</v>
      </c>
      <c r="H22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0" s="48">
        <f>tbl_raw_data[[#This Row],[Date Actioned]]-tbl_raw_data[[#This Row],[Date Tagged]]</f>
        <v>3.6342592575238086E-3</v>
      </c>
      <c r="J2210" s="50">
        <f>HOUR(tbl_raw_data[[#This Row],[time_taken]])*60+MINUTE(tbl_raw_data[[#This Row],[time_taken]])+SECOND(tbl_raw_data[[#This Row],[time_taken]])/60</f>
        <v>5.2333333333333334</v>
      </c>
      <c r="K2210" s="54">
        <f>DATE(YEAR(tbl_raw_data[[#This Row],[Date Actioned]]), MONTH(tbl_raw_data[[#This Row],[Date Actioned]]), DAY(tbl_raw_data[[#This Row],[Date Actioned]]))</f>
        <v>45146</v>
      </c>
      <c r="L2210" s="55" t="str">
        <f>UPPER(TEXT(tbl_raw_data[[#This Row],[Updated_date]],"MMMM"))</f>
        <v>AUGUST</v>
      </c>
      <c r="M2210" s="55" t="str">
        <f>UPPER("Week "&amp;IF(ROUNDUP(DAY(tbl_raw_data[[#This Row],[Updated_date]])/7,0)=5,4,ROUNDUP(DAY(tbl_raw_data[[#This Row],[Updated_date]])/7,0)))</f>
        <v>WEEK 2</v>
      </c>
      <c r="N2210" s="57" t="str">
        <f>UPPER(VLOOKUP(tbl_raw_data[[#This Row],[Analyst]],[1]setting!$A$1:$B$15,2,0))</f>
        <v>ASIF</v>
      </c>
      <c r="O2210" s="57" t="str">
        <f>UPPER(tbl_raw_data[[#This Row],[Outcome]])</f>
        <v>APPROVE</v>
      </c>
      <c r="P2210" s="57" t="str">
        <f>UPPER(tbl_raw_data[[#This Row],[Queue Name]])</f>
        <v>CONSUMER PRE BUREAU</v>
      </c>
      <c r="Q2210" s="57" t="str">
        <f>IF(tbl_raw_data[[#This Row],[time_taken_in_mins]]&lt;=20,"SLA_MET","SLA_NOT_MET")</f>
        <v>SLA_MET</v>
      </c>
    </row>
    <row r="2211" spans="1:17" ht="15" customHeight="1" x14ac:dyDescent="0.25">
      <c r="A2211" s="5" t="s">
        <v>475</v>
      </c>
      <c r="B2211" s="6">
        <v>45146.505891203706</v>
      </c>
      <c r="C2211" s="7">
        <v>45146.508611111109</v>
      </c>
      <c r="D2211" s="8" t="s">
        <v>13</v>
      </c>
      <c r="E2211" s="8" t="s">
        <v>28</v>
      </c>
      <c r="F2211" s="8" t="s">
        <v>14</v>
      </c>
      <c r="G2211" s="110" t="s">
        <v>29</v>
      </c>
      <c r="H22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1" s="48">
        <f>tbl_raw_data[[#This Row],[Date Actioned]]-tbl_raw_data[[#This Row],[Date Tagged]]</f>
        <v>2.7199074029340409E-3</v>
      </c>
      <c r="J2211" s="50">
        <f>HOUR(tbl_raw_data[[#This Row],[time_taken]])*60+MINUTE(tbl_raw_data[[#This Row],[time_taken]])+SECOND(tbl_raw_data[[#This Row],[time_taken]])/60</f>
        <v>3.9166666666666665</v>
      </c>
      <c r="K2211" s="54">
        <f>DATE(YEAR(tbl_raw_data[[#This Row],[Date Actioned]]), MONTH(tbl_raw_data[[#This Row],[Date Actioned]]), DAY(tbl_raw_data[[#This Row],[Date Actioned]]))</f>
        <v>45146</v>
      </c>
      <c r="L2211" s="55" t="str">
        <f>UPPER(TEXT(tbl_raw_data[[#This Row],[Updated_date]],"MMMM"))</f>
        <v>AUGUST</v>
      </c>
      <c r="M2211" s="55" t="str">
        <f>UPPER("Week "&amp;IF(ROUNDUP(DAY(tbl_raw_data[[#This Row],[Updated_date]])/7,0)=5,4,ROUNDUP(DAY(tbl_raw_data[[#This Row],[Updated_date]])/7,0)))</f>
        <v>WEEK 2</v>
      </c>
      <c r="N2211" s="57" t="str">
        <f>UPPER(VLOOKUP(tbl_raw_data[[#This Row],[Analyst]],[1]setting!$A$1:$B$15,2,0))</f>
        <v>HARDIK</v>
      </c>
      <c r="O2211" s="57" t="str">
        <f>UPPER(tbl_raw_data[[#This Row],[Outcome]])</f>
        <v>APPROVE</v>
      </c>
      <c r="P2211" s="57" t="str">
        <f>UPPER(tbl_raw_data[[#This Row],[Queue Name]])</f>
        <v>CONSUMER EXISTING</v>
      </c>
      <c r="Q2211" s="57" t="str">
        <f>IF(tbl_raw_data[[#This Row],[time_taken_in_mins]]&lt;=20,"SLA_MET","SLA_NOT_MET")</f>
        <v>SLA_MET</v>
      </c>
    </row>
    <row r="2212" spans="1:17" ht="15" customHeight="1" x14ac:dyDescent="0.25">
      <c r="A2212" s="11" t="s">
        <v>6889</v>
      </c>
      <c r="B2212" s="12">
        <v>45146.508703703701</v>
      </c>
      <c r="C2212" s="13">
        <v>45146.525405092594</v>
      </c>
      <c r="D2212" s="14" t="s">
        <v>40</v>
      </c>
      <c r="E2212" s="16" t="s">
        <v>41</v>
      </c>
      <c r="F2212" s="14" t="s">
        <v>42</v>
      </c>
      <c r="G2212" s="106"/>
      <c r="H22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12" s="48">
        <f>tbl_raw_data[[#This Row],[Date Actioned]]-tbl_raw_data[[#This Row],[Date Tagged]]</f>
        <v>1.6701388893125113E-2</v>
      </c>
      <c r="J2212" s="50">
        <f>HOUR(tbl_raw_data[[#This Row],[time_taken]])*60+MINUTE(tbl_raw_data[[#This Row],[time_taken]])+SECOND(tbl_raw_data[[#This Row],[time_taken]])/60</f>
        <v>24.05</v>
      </c>
      <c r="K2212" s="54">
        <f>DATE(YEAR(tbl_raw_data[[#This Row],[Date Actioned]]), MONTH(tbl_raw_data[[#This Row],[Date Actioned]]), DAY(tbl_raw_data[[#This Row],[Date Actioned]]))</f>
        <v>45146</v>
      </c>
      <c r="L2212" s="55" t="str">
        <f>UPPER(TEXT(tbl_raw_data[[#This Row],[Updated_date]],"MMMM"))</f>
        <v>AUGUST</v>
      </c>
      <c r="M2212" s="55" t="str">
        <f>UPPER("Week "&amp;IF(ROUNDUP(DAY(tbl_raw_data[[#This Row],[Updated_date]])/7,0)=5,4,ROUNDUP(DAY(tbl_raw_data[[#This Row],[Updated_date]])/7,0)))</f>
        <v>WEEK 2</v>
      </c>
      <c r="N2212" s="57" t="str">
        <f>UPPER(VLOOKUP(tbl_raw_data[[#This Row],[Analyst]],[1]setting!$A$1:$B$15,2,0))</f>
        <v>NITESH</v>
      </c>
      <c r="O2212" s="57" t="str">
        <f>UPPER(tbl_raw_data[[#This Row],[Outcome]])</f>
        <v>WITHDRAW</v>
      </c>
      <c r="P2212" s="57" t="str">
        <f>UPPER(tbl_raw_data[[#This Row],[Queue Name]])</f>
        <v>CONSUMER POST BUREAU</v>
      </c>
      <c r="Q2212" s="57" t="str">
        <f>IF(tbl_raw_data[[#This Row],[time_taken_in_mins]]&lt;=20,"SLA_MET","SLA_NOT_MET")</f>
        <v>SLA_NOT_MET</v>
      </c>
    </row>
    <row r="2213" spans="1:17" ht="15" customHeight="1" x14ac:dyDescent="0.25">
      <c r="A2213" s="11" t="s">
        <v>5993</v>
      </c>
      <c r="B2213" s="12">
        <v>45146.509756944448</v>
      </c>
      <c r="C2213" s="13">
        <v>45146.521620370368</v>
      </c>
      <c r="D2213" s="14" t="s">
        <v>29</v>
      </c>
      <c r="E2213" s="16" t="s">
        <v>41</v>
      </c>
      <c r="F2213" s="14" t="s">
        <v>86</v>
      </c>
      <c r="G2213" s="106"/>
      <c r="H22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13" s="48">
        <f>tbl_raw_data[[#This Row],[Date Actioned]]-tbl_raw_data[[#This Row],[Date Tagged]]</f>
        <v>1.1863425919727888E-2</v>
      </c>
      <c r="J2213" s="50">
        <f>HOUR(tbl_raw_data[[#This Row],[time_taken]])*60+MINUTE(tbl_raw_data[[#This Row],[time_taken]])+SECOND(tbl_raw_data[[#This Row],[time_taken]])/60</f>
        <v>17.083333333333332</v>
      </c>
      <c r="K2213" s="54">
        <f>DATE(YEAR(tbl_raw_data[[#This Row],[Date Actioned]]), MONTH(tbl_raw_data[[#This Row],[Date Actioned]]), DAY(tbl_raw_data[[#This Row],[Date Actioned]]))</f>
        <v>45146</v>
      </c>
      <c r="L2213" s="55" t="str">
        <f>UPPER(TEXT(tbl_raw_data[[#This Row],[Updated_date]],"MMMM"))</f>
        <v>AUGUST</v>
      </c>
      <c r="M2213" s="55" t="str">
        <f>UPPER("Week "&amp;IF(ROUNDUP(DAY(tbl_raw_data[[#This Row],[Updated_date]])/7,0)=5,4,ROUNDUP(DAY(tbl_raw_data[[#This Row],[Updated_date]])/7,0)))</f>
        <v>WEEK 2</v>
      </c>
      <c r="N2213" s="57" t="str">
        <f>UPPER(VLOOKUP(tbl_raw_data[[#This Row],[Analyst]],[1]setting!$A$1:$B$15,2,0))</f>
        <v>ASIF</v>
      </c>
      <c r="O2213" s="57" t="str">
        <f>UPPER(tbl_raw_data[[#This Row],[Outcome]])</f>
        <v>APPROVE</v>
      </c>
      <c r="P2213" s="57" t="str">
        <f>UPPER(tbl_raw_data[[#This Row],[Queue Name]])</f>
        <v>CONSUMER POST BUREAU</v>
      </c>
      <c r="Q2213" s="57" t="str">
        <f>IF(tbl_raw_data[[#This Row],[time_taken_in_mins]]&lt;=20,"SLA_MET","SLA_NOT_MET")</f>
        <v>SLA_MET</v>
      </c>
    </row>
    <row r="2214" spans="1:17" ht="15" customHeight="1" x14ac:dyDescent="0.25">
      <c r="A2214" s="22" t="s">
        <v>621</v>
      </c>
      <c r="B2214" s="6">
        <v>45146.513564814813</v>
      </c>
      <c r="C2214" s="7">
        <v>45146.51662037037</v>
      </c>
      <c r="D2214" s="8" t="s">
        <v>13</v>
      </c>
      <c r="E2214" s="8" t="s">
        <v>28</v>
      </c>
      <c r="F2214" s="8" t="s">
        <v>14</v>
      </c>
      <c r="G2214" s="110" t="s">
        <v>29</v>
      </c>
      <c r="H22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4" s="48">
        <f>tbl_raw_data[[#This Row],[Date Actioned]]-tbl_raw_data[[#This Row],[Date Tagged]]</f>
        <v>3.055555556784384E-3</v>
      </c>
      <c r="J2214" s="50">
        <f>HOUR(tbl_raw_data[[#This Row],[time_taken]])*60+MINUTE(tbl_raw_data[[#This Row],[time_taken]])+SECOND(tbl_raw_data[[#This Row],[time_taken]])/60</f>
        <v>4.4000000000000004</v>
      </c>
      <c r="K2214" s="54">
        <f>DATE(YEAR(tbl_raw_data[[#This Row],[Date Actioned]]), MONTH(tbl_raw_data[[#This Row],[Date Actioned]]), DAY(tbl_raw_data[[#This Row],[Date Actioned]]))</f>
        <v>45146</v>
      </c>
      <c r="L2214" s="55" t="str">
        <f>UPPER(TEXT(tbl_raw_data[[#This Row],[Updated_date]],"MMMM"))</f>
        <v>AUGUST</v>
      </c>
      <c r="M2214" s="55" t="str">
        <f>UPPER("Week "&amp;IF(ROUNDUP(DAY(tbl_raw_data[[#This Row],[Updated_date]])/7,0)=5,4,ROUNDUP(DAY(tbl_raw_data[[#This Row],[Updated_date]])/7,0)))</f>
        <v>WEEK 2</v>
      </c>
      <c r="N2214" s="57" t="str">
        <f>UPPER(VLOOKUP(tbl_raw_data[[#This Row],[Analyst]],[1]setting!$A$1:$B$15,2,0))</f>
        <v>HARDIK</v>
      </c>
      <c r="O2214" s="57" t="str">
        <f>UPPER(tbl_raw_data[[#This Row],[Outcome]])</f>
        <v>APPROVE</v>
      </c>
      <c r="P2214" s="57" t="str">
        <f>UPPER(tbl_raw_data[[#This Row],[Queue Name]])</f>
        <v>CONSUMER EXISTING</v>
      </c>
      <c r="Q2214" s="57" t="str">
        <f>IF(tbl_raw_data[[#This Row],[time_taken_in_mins]]&lt;=20,"SLA_MET","SLA_NOT_MET")</f>
        <v>SLA_MET</v>
      </c>
    </row>
    <row r="2215" spans="1:17" ht="15" customHeight="1" x14ac:dyDescent="0.25">
      <c r="A2215" s="22" t="s">
        <v>1136</v>
      </c>
      <c r="B2215" s="6">
        <v>45146.514097222222</v>
      </c>
      <c r="C2215" s="7">
        <v>45146.517974537041</v>
      </c>
      <c r="D2215" s="8" t="s">
        <v>8</v>
      </c>
      <c r="E2215" s="8" t="s">
        <v>9</v>
      </c>
      <c r="F2215" s="8" t="s">
        <v>109</v>
      </c>
      <c r="G2215" s="110" t="s">
        <v>57</v>
      </c>
      <c r="H22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5" s="48">
        <f>tbl_raw_data[[#This Row],[Date Actioned]]-tbl_raw_data[[#This Row],[Date Tagged]]</f>
        <v>3.8773148189648055E-3</v>
      </c>
      <c r="J2215" s="50">
        <f>HOUR(tbl_raw_data[[#This Row],[time_taken]])*60+MINUTE(tbl_raw_data[[#This Row],[time_taken]])+SECOND(tbl_raw_data[[#This Row],[time_taken]])/60</f>
        <v>5.583333333333333</v>
      </c>
      <c r="K2215" s="54">
        <f>DATE(YEAR(tbl_raw_data[[#This Row],[Date Actioned]]), MONTH(tbl_raw_data[[#This Row],[Date Actioned]]), DAY(tbl_raw_data[[#This Row],[Date Actioned]]))</f>
        <v>45146</v>
      </c>
      <c r="L2215" s="55" t="str">
        <f>UPPER(TEXT(tbl_raw_data[[#This Row],[Updated_date]],"MMMM"))</f>
        <v>AUGUST</v>
      </c>
      <c r="M2215" s="55" t="str">
        <f>UPPER("Week "&amp;IF(ROUNDUP(DAY(tbl_raw_data[[#This Row],[Updated_date]])/7,0)=5,4,ROUNDUP(DAY(tbl_raw_data[[#This Row],[Updated_date]])/7,0)))</f>
        <v>WEEK 2</v>
      </c>
      <c r="N2215" s="57" t="str">
        <f>UPPER(VLOOKUP(tbl_raw_data[[#This Row],[Analyst]],[1]setting!$A$1:$B$15,2,0))</f>
        <v>NAVED</v>
      </c>
      <c r="O2215" s="57" t="str">
        <f>UPPER(tbl_raw_data[[#This Row],[Outcome]])</f>
        <v>WITHDRAW</v>
      </c>
      <c r="P2215" s="57" t="str">
        <f>UPPER(tbl_raw_data[[#This Row],[Queue Name]])</f>
        <v>CONSUMER PRE BUREAU</v>
      </c>
      <c r="Q2215" s="57" t="str">
        <f>IF(tbl_raw_data[[#This Row],[time_taken_in_mins]]&lt;=20,"SLA_MET","SLA_NOT_MET")</f>
        <v>SLA_MET</v>
      </c>
    </row>
    <row r="2216" spans="1:17" ht="15" customHeight="1" x14ac:dyDescent="0.25">
      <c r="A2216" s="5" t="s">
        <v>131</v>
      </c>
      <c r="B2216" s="12">
        <v>45146.517546296294</v>
      </c>
      <c r="C2216" s="13">
        <v>45146.519143518519</v>
      </c>
      <c r="D2216" s="14" t="s">
        <v>8</v>
      </c>
      <c r="E2216" s="14" t="s">
        <v>9</v>
      </c>
      <c r="F2216" s="14" t="s">
        <v>14</v>
      </c>
      <c r="G2216" s="111" t="s">
        <v>132</v>
      </c>
      <c r="H22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6" s="48">
        <f>tbl_raw_data[[#This Row],[Date Actioned]]-tbl_raw_data[[#This Row],[Date Tagged]]</f>
        <v>1.5972222245181911E-3</v>
      </c>
      <c r="J2216" s="50">
        <f>HOUR(tbl_raw_data[[#This Row],[time_taken]])*60+MINUTE(tbl_raw_data[[#This Row],[time_taken]])+SECOND(tbl_raw_data[[#This Row],[time_taken]])/60</f>
        <v>2.2999999999999998</v>
      </c>
      <c r="K2216" s="54">
        <f>DATE(YEAR(tbl_raw_data[[#This Row],[Date Actioned]]), MONTH(tbl_raw_data[[#This Row],[Date Actioned]]), DAY(tbl_raw_data[[#This Row],[Date Actioned]]))</f>
        <v>45146</v>
      </c>
      <c r="L2216" s="55" t="str">
        <f>UPPER(TEXT(tbl_raw_data[[#This Row],[Updated_date]],"MMMM"))</f>
        <v>AUGUST</v>
      </c>
      <c r="M2216" s="55" t="str">
        <f>UPPER("Week "&amp;IF(ROUNDUP(DAY(tbl_raw_data[[#This Row],[Updated_date]])/7,0)=5,4,ROUNDUP(DAY(tbl_raw_data[[#This Row],[Updated_date]])/7,0)))</f>
        <v>WEEK 2</v>
      </c>
      <c r="N2216" s="57" t="str">
        <f>UPPER(VLOOKUP(tbl_raw_data[[#This Row],[Analyst]],[1]setting!$A$1:$B$15,2,0))</f>
        <v>HARDIK</v>
      </c>
      <c r="O2216" s="57" t="str">
        <f>UPPER(tbl_raw_data[[#This Row],[Outcome]])</f>
        <v>WITHDRAW</v>
      </c>
      <c r="P2216" s="57" t="str">
        <f>UPPER(tbl_raw_data[[#This Row],[Queue Name]])</f>
        <v>CONSUMER PRE BUREAU</v>
      </c>
      <c r="Q2216" s="57" t="str">
        <f>IF(tbl_raw_data[[#This Row],[time_taken_in_mins]]&lt;=20,"SLA_MET","SLA_NOT_MET")</f>
        <v>SLA_MET</v>
      </c>
    </row>
    <row r="2217" spans="1:17" ht="15" customHeight="1" x14ac:dyDescent="0.25">
      <c r="A2217" s="5" t="s">
        <v>3672</v>
      </c>
      <c r="B2217" s="12">
        <v>45146.518090277779</v>
      </c>
      <c r="C2217" s="13">
        <v>45146.525347222225</v>
      </c>
      <c r="D2217" s="14" t="s">
        <v>13</v>
      </c>
      <c r="E2217" s="14" t="s">
        <v>9</v>
      </c>
      <c r="F2217" s="14" t="s">
        <v>109</v>
      </c>
      <c r="G2217" s="111" t="s">
        <v>29</v>
      </c>
      <c r="H22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17" s="48">
        <f>tbl_raw_data[[#This Row],[Date Actioned]]-tbl_raw_data[[#This Row],[Date Tagged]]</f>
        <v>7.2569444455439225E-3</v>
      </c>
      <c r="J2217" s="50">
        <f>HOUR(tbl_raw_data[[#This Row],[time_taken]])*60+MINUTE(tbl_raw_data[[#This Row],[time_taken]])+SECOND(tbl_raw_data[[#This Row],[time_taken]])/60</f>
        <v>10.45</v>
      </c>
      <c r="K2217" s="54">
        <f>DATE(YEAR(tbl_raw_data[[#This Row],[Date Actioned]]), MONTH(tbl_raw_data[[#This Row],[Date Actioned]]), DAY(tbl_raw_data[[#This Row],[Date Actioned]]))</f>
        <v>45146</v>
      </c>
      <c r="L2217" s="55" t="str">
        <f>UPPER(TEXT(tbl_raw_data[[#This Row],[Updated_date]],"MMMM"))</f>
        <v>AUGUST</v>
      </c>
      <c r="M2217" s="55" t="str">
        <f>UPPER("Week "&amp;IF(ROUNDUP(DAY(tbl_raw_data[[#This Row],[Updated_date]])/7,0)=5,4,ROUNDUP(DAY(tbl_raw_data[[#This Row],[Updated_date]])/7,0)))</f>
        <v>WEEK 2</v>
      </c>
      <c r="N2217" s="57" t="str">
        <f>UPPER(VLOOKUP(tbl_raw_data[[#This Row],[Analyst]],[1]setting!$A$1:$B$15,2,0))</f>
        <v>NAVED</v>
      </c>
      <c r="O2217" s="57" t="str">
        <f>UPPER(tbl_raw_data[[#This Row],[Outcome]])</f>
        <v>APPROVE</v>
      </c>
      <c r="P2217" s="57" t="str">
        <f>UPPER(tbl_raw_data[[#This Row],[Queue Name]])</f>
        <v>CONSUMER PRE BUREAU</v>
      </c>
      <c r="Q2217" s="57" t="str">
        <f>IF(tbl_raw_data[[#This Row],[time_taken_in_mins]]&lt;=20,"SLA_MET","SLA_NOT_MET")</f>
        <v>SLA_MET</v>
      </c>
    </row>
    <row r="2218" spans="1:17" ht="15" customHeight="1" x14ac:dyDescent="0.25">
      <c r="A2218" s="11" t="s">
        <v>6408</v>
      </c>
      <c r="B2218" s="6">
        <v>45146.519537037035</v>
      </c>
      <c r="C2218" s="7">
        <v>45146.532800925925</v>
      </c>
      <c r="D2218" s="8" t="s">
        <v>29</v>
      </c>
      <c r="E2218" s="10" t="s">
        <v>28</v>
      </c>
      <c r="F2218" s="8" t="s">
        <v>254</v>
      </c>
      <c r="G2218" s="109"/>
      <c r="H22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18" s="48">
        <f>tbl_raw_data[[#This Row],[Date Actioned]]-tbl_raw_data[[#This Row],[Date Tagged]]</f>
        <v>1.3263888889923692E-2</v>
      </c>
      <c r="J2218" s="50">
        <f>HOUR(tbl_raw_data[[#This Row],[time_taken]])*60+MINUTE(tbl_raw_data[[#This Row],[time_taken]])+SECOND(tbl_raw_data[[#This Row],[time_taken]])/60</f>
        <v>19.100000000000001</v>
      </c>
      <c r="K2218" s="54">
        <f>DATE(YEAR(tbl_raw_data[[#This Row],[Date Actioned]]), MONTH(tbl_raw_data[[#This Row],[Date Actioned]]), DAY(tbl_raw_data[[#This Row],[Date Actioned]]))</f>
        <v>45146</v>
      </c>
      <c r="L2218" s="55" t="str">
        <f>UPPER(TEXT(tbl_raw_data[[#This Row],[Updated_date]],"MMMM"))</f>
        <v>AUGUST</v>
      </c>
      <c r="M2218" s="55" t="str">
        <f>UPPER("Week "&amp;IF(ROUNDUP(DAY(tbl_raw_data[[#This Row],[Updated_date]])/7,0)=5,4,ROUNDUP(DAY(tbl_raw_data[[#This Row],[Updated_date]])/7,0)))</f>
        <v>WEEK 2</v>
      </c>
      <c r="N2218" s="57" t="str">
        <f>UPPER(VLOOKUP(tbl_raw_data[[#This Row],[Analyst]],[1]setting!$A$1:$B$15,2,0))</f>
        <v>FARDIN</v>
      </c>
      <c r="O2218" s="57" t="str">
        <f>UPPER(tbl_raw_data[[#This Row],[Outcome]])</f>
        <v>APPROVE</v>
      </c>
      <c r="P2218" s="57" t="str">
        <f>UPPER(tbl_raw_data[[#This Row],[Queue Name]])</f>
        <v>CONSUMER EXISTING</v>
      </c>
      <c r="Q2218" s="57" t="str">
        <f>IF(tbl_raw_data[[#This Row],[time_taken_in_mins]]&lt;=20,"SLA_MET","SLA_NOT_MET")</f>
        <v>SLA_MET</v>
      </c>
    </row>
    <row r="2219" spans="1:17" ht="26.25" x14ac:dyDescent="0.25">
      <c r="A2219" s="11" t="s">
        <v>3768</v>
      </c>
      <c r="B2219" s="6">
        <v>45146.519803240742</v>
      </c>
      <c r="C2219" s="7">
        <v>45146.527199074073</v>
      </c>
      <c r="D2219" s="8" t="s">
        <v>8</v>
      </c>
      <c r="E2219" s="8" t="s">
        <v>28</v>
      </c>
      <c r="F2219" s="8" t="s">
        <v>14</v>
      </c>
      <c r="G2219" s="110" t="s">
        <v>3769</v>
      </c>
      <c r="H22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19" s="48">
        <f>tbl_raw_data[[#This Row],[Date Actioned]]-tbl_raw_data[[#This Row],[Date Tagged]]</f>
        <v>7.3958333305199631E-3</v>
      </c>
      <c r="J2219" s="50">
        <f>HOUR(tbl_raw_data[[#This Row],[time_taken]])*60+MINUTE(tbl_raw_data[[#This Row],[time_taken]])+SECOND(tbl_raw_data[[#This Row],[time_taken]])/60</f>
        <v>10.65</v>
      </c>
      <c r="K2219" s="54">
        <f>DATE(YEAR(tbl_raw_data[[#This Row],[Date Actioned]]), MONTH(tbl_raw_data[[#This Row],[Date Actioned]]), DAY(tbl_raw_data[[#This Row],[Date Actioned]]))</f>
        <v>45146</v>
      </c>
      <c r="L2219" s="55" t="str">
        <f>UPPER(TEXT(tbl_raw_data[[#This Row],[Updated_date]],"MMMM"))</f>
        <v>AUGUST</v>
      </c>
      <c r="M2219" s="55" t="str">
        <f>UPPER("Week "&amp;IF(ROUNDUP(DAY(tbl_raw_data[[#This Row],[Updated_date]])/7,0)=5,4,ROUNDUP(DAY(tbl_raw_data[[#This Row],[Updated_date]])/7,0)))</f>
        <v>WEEK 2</v>
      </c>
      <c r="N2219" s="57" t="str">
        <f>UPPER(VLOOKUP(tbl_raw_data[[#This Row],[Analyst]],[1]setting!$A$1:$B$15,2,0))</f>
        <v>HARDIK</v>
      </c>
      <c r="O2219" s="57" t="str">
        <f>UPPER(tbl_raw_data[[#This Row],[Outcome]])</f>
        <v>WITHDRAW</v>
      </c>
      <c r="P2219" s="57" t="str">
        <f>UPPER(tbl_raw_data[[#This Row],[Queue Name]])</f>
        <v>CONSUMER EXISTING</v>
      </c>
      <c r="Q2219" s="57" t="str">
        <f>IF(tbl_raw_data[[#This Row],[time_taken_in_mins]]&lt;=20,"SLA_MET","SLA_NOT_MET")</f>
        <v>SLA_MET</v>
      </c>
    </row>
    <row r="2220" spans="1:17" ht="15" customHeight="1" x14ac:dyDescent="0.25">
      <c r="A2220" s="22" t="s">
        <v>5505</v>
      </c>
      <c r="B2220" s="12">
        <v>45146.519849537035</v>
      </c>
      <c r="C2220" s="13">
        <v>45146.53052083333</v>
      </c>
      <c r="D2220" s="14" t="s">
        <v>40</v>
      </c>
      <c r="E2220" s="16" t="s">
        <v>41</v>
      </c>
      <c r="F2220" s="14" t="s">
        <v>86</v>
      </c>
      <c r="G2220" s="106"/>
      <c r="H22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0" s="48">
        <f>tbl_raw_data[[#This Row],[Date Actioned]]-tbl_raw_data[[#This Row],[Date Tagged]]</f>
        <v>1.0671296295186039E-2</v>
      </c>
      <c r="J2220" s="50">
        <f>HOUR(tbl_raw_data[[#This Row],[time_taken]])*60+MINUTE(tbl_raw_data[[#This Row],[time_taken]])+SECOND(tbl_raw_data[[#This Row],[time_taken]])/60</f>
        <v>15.366666666666667</v>
      </c>
      <c r="K2220" s="54">
        <f>DATE(YEAR(tbl_raw_data[[#This Row],[Date Actioned]]), MONTH(tbl_raw_data[[#This Row],[Date Actioned]]), DAY(tbl_raw_data[[#This Row],[Date Actioned]]))</f>
        <v>45146</v>
      </c>
      <c r="L2220" s="55" t="str">
        <f>UPPER(TEXT(tbl_raw_data[[#This Row],[Updated_date]],"MMMM"))</f>
        <v>AUGUST</v>
      </c>
      <c r="M2220" s="55" t="str">
        <f>UPPER("Week "&amp;IF(ROUNDUP(DAY(tbl_raw_data[[#This Row],[Updated_date]])/7,0)=5,4,ROUNDUP(DAY(tbl_raw_data[[#This Row],[Updated_date]])/7,0)))</f>
        <v>WEEK 2</v>
      </c>
      <c r="N2220" s="57" t="str">
        <f>UPPER(VLOOKUP(tbl_raw_data[[#This Row],[Analyst]],[1]setting!$A$1:$B$15,2,0))</f>
        <v>ASIF</v>
      </c>
      <c r="O2220" s="57" t="str">
        <f>UPPER(tbl_raw_data[[#This Row],[Outcome]])</f>
        <v>WITHDRAW</v>
      </c>
      <c r="P2220" s="57" t="str">
        <f>UPPER(tbl_raw_data[[#This Row],[Queue Name]])</f>
        <v>CONSUMER POST BUREAU</v>
      </c>
      <c r="Q2220" s="57" t="str">
        <f>IF(tbl_raw_data[[#This Row],[time_taken_in_mins]]&lt;=20,"SLA_MET","SLA_NOT_MET")</f>
        <v>SLA_MET</v>
      </c>
    </row>
    <row r="2221" spans="1:17" ht="15" customHeight="1" x14ac:dyDescent="0.25">
      <c r="A2221" s="22" t="s">
        <v>5331</v>
      </c>
      <c r="B2221" s="12">
        <v>45146.521840277775</v>
      </c>
      <c r="C2221" s="13">
        <v>45146.532106481478</v>
      </c>
      <c r="D2221" s="14" t="s">
        <v>29</v>
      </c>
      <c r="E2221" s="16" t="s">
        <v>41</v>
      </c>
      <c r="F2221" s="14" t="s">
        <v>42</v>
      </c>
      <c r="G2221" s="106"/>
      <c r="H22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1" s="48">
        <f>tbl_raw_data[[#This Row],[Date Actioned]]-tbl_raw_data[[#This Row],[Date Tagged]]</f>
        <v>1.0266203702485655E-2</v>
      </c>
      <c r="J2221" s="50">
        <f>HOUR(tbl_raw_data[[#This Row],[time_taken]])*60+MINUTE(tbl_raw_data[[#This Row],[time_taken]])+SECOND(tbl_raw_data[[#This Row],[time_taken]])/60</f>
        <v>14.783333333333333</v>
      </c>
      <c r="K2221" s="54">
        <f>DATE(YEAR(tbl_raw_data[[#This Row],[Date Actioned]]), MONTH(tbl_raw_data[[#This Row],[Date Actioned]]), DAY(tbl_raw_data[[#This Row],[Date Actioned]]))</f>
        <v>45146</v>
      </c>
      <c r="L2221" s="55" t="str">
        <f>UPPER(TEXT(tbl_raw_data[[#This Row],[Updated_date]],"MMMM"))</f>
        <v>AUGUST</v>
      </c>
      <c r="M2221" s="55" t="str">
        <f>UPPER("Week "&amp;IF(ROUNDUP(DAY(tbl_raw_data[[#This Row],[Updated_date]])/7,0)=5,4,ROUNDUP(DAY(tbl_raw_data[[#This Row],[Updated_date]])/7,0)))</f>
        <v>WEEK 2</v>
      </c>
      <c r="N2221" s="57" t="str">
        <f>UPPER(VLOOKUP(tbl_raw_data[[#This Row],[Analyst]],[1]setting!$A$1:$B$15,2,0))</f>
        <v>NITESH</v>
      </c>
      <c r="O2221" s="57" t="str">
        <f>UPPER(tbl_raw_data[[#This Row],[Outcome]])</f>
        <v>APPROVE</v>
      </c>
      <c r="P2221" s="57" t="str">
        <f>UPPER(tbl_raw_data[[#This Row],[Queue Name]])</f>
        <v>CONSUMER POST BUREAU</v>
      </c>
      <c r="Q2221" s="57" t="str">
        <f>IF(tbl_raw_data[[#This Row],[time_taken_in_mins]]&lt;=20,"SLA_MET","SLA_NOT_MET")</f>
        <v>SLA_MET</v>
      </c>
    </row>
    <row r="2222" spans="1:17" ht="15" customHeight="1" x14ac:dyDescent="0.25">
      <c r="A2222" s="5" t="s">
        <v>7000</v>
      </c>
      <c r="B2222" s="6">
        <v>45146.52511574074</v>
      </c>
      <c r="C2222" s="7">
        <v>45146.543321759258</v>
      </c>
      <c r="D2222" s="8" t="s">
        <v>13</v>
      </c>
      <c r="E2222" s="8" t="s">
        <v>9</v>
      </c>
      <c r="F2222" s="8" t="s">
        <v>109</v>
      </c>
      <c r="G2222" s="110" t="s">
        <v>19</v>
      </c>
      <c r="H22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2" s="48">
        <f>tbl_raw_data[[#This Row],[Date Actioned]]-tbl_raw_data[[#This Row],[Date Tagged]]</f>
        <v>1.8206018517958E-2</v>
      </c>
      <c r="J2222" s="50">
        <f>HOUR(tbl_raw_data[[#This Row],[time_taken]])*60+MINUTE(tbl_raw_data[[#This Row],[time_taken]])+SECOND(tbl_raw_data[[#This Row],[time_taken]])/60</f>
        <v>26.216666666666665</v>
      </c>
      <c r="K2222" s="54">
        <f>DATE(YEAR(tbl_raw_data[[#This Row],[Date Actioned]]), MONTH(tbl_raw_data[[#This Row],[Date Actioned]]), DAY(tbl_raw_data[[#This Row],[Date Actioned]]))</f>
        <v>45146</v>
      </c>
      <c r="L2222" s="55" t="str">
        <f>UPPER(TEXT(tbl_raw_data[[#This Row],[Updated_date]],"MMMM"))</f>
        <v>AUGUST</v>
      </c>
      <c r="M2222" s="55" t="str">
        <f>UPPER("Week "&amp;IF(ROUNDUP(DAY(tbl_raw_data[[#This Row],[Updated_date]])/7,0)=5,4,ROUNDUP(DAY(tbl_raw_data[[#This Row],[Updated_date]])/7,0)))</f>
        <v>WEEK 2</v>
      </c>
      <c r="N2222" s="57" t="str">
        <f>UPPER(VLOOKUP(tbl_raw_data[[#This Row],[Analyst]],[1]setting!$A$1:$B$15,2,0))</f>
        <v>NAVED</v>
      </c>
      <c r="O2222" s="57" t="str">
        <f>UPPER(tbl_raw_data[[#This Row],[Outcome]])</f>
        <v>APPROVE</v>
      </c>
      <c r="P2222" s="57" t="str">
        <f>UPPER(tbl_raw_data[[#This Row],[Queue Name]])</f>
        <v>CONSUMER PRE BUREAU</v>
      </c>
      <c r="Q2222" s="57" t="str">
        <f>IF(tbl_raw_data[[#This Row],[time_taken_in_mins]]&lt;=20,"SLA_MET","SLA_NOT_MET")</f>
        <v>SLA_NOT_MET</v>
      </c>
    </row>
    <row r="2223" spans="1:17" x14ac:dyDescent="0.25">
      <c r="A2223" s="5" t="s">
        <v>944</v>
      </c>
      <c r="B2223" s="6">
        <v>45146.526921296296</v>
      </c>
      <c r="C2223" s="7">
        <v>45146.530497685184</v>
      </c>
      <c r="D2223" s="8" t="s">
        <v>8</v>
      </c>
      <c r="E2223" s="8" t="s">
        <v>28</v>
      </c>
      <c r="F2223" s="8" t="s">
        <v>14</v>
      </c>
      <c r="G2223" s="110" t="s">
        <v>172</v>
      </c>
      <c r="H22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23" s="48">
        <f>tbl_raw_data[[#This Row],[Date Actioned]]-tbl_raw_data[[#This Row],[Date Tagged]]</f>
        <v>3.5763888881774619E-3</v>
      </c>
      <c r="J2223" s="50">
        <f>HOUR(tbl_raw_data[[#This Row],[time_taken]])*60+MINUTE(tbl_raw_data[[#This Row],[time_taken]])+SECOND(tbl_raw_data[[#This Row],[time_taken]])/60</f>
        <v>5.15</v>
      </c>
      <c r="K2223" s="54">
        <f>DATE(YEAR(tbl_raw_data[[#This Row],[Date Actioned]]), MONTH(tbl_raw_data[[#This Row],[Date Actioned]]), DAY(tbl_raw_data[[#This Row],[Date Actioned]]))</f>
        <v>45146</v>
      </c>
      <c r="L2223" s="55" t="str">
        <f>UPPER(TEXT(tbl_raw_data[[#This Row],[Updated_date]],"MMMM"))</f>
        <v>AUGUST</v>
      </c>
      <c r="M2223" s="55" t="str">
        <f>UPPER("Week "&amp;IF(ROUNDUP(DAY(tbl_raw_data[[#This Row],[Updated_date]])/7,0)=5,4,ROUNDUP(DAY(tbl_raw_data[[#This Row],[Updated_date]])/7,0)))</f>
        <v>WEEK 2</v>
      </c>
      <c r="N2223" s="57" t="str">
        <f>UPPER(VLOOKUP(tbl_raw_data[[#This Row],[Analyst]],[1]setting!$A$1:$B$15,2,0))</f>
        <v>HARDIK</v>
      </c>
      <c r="O2223" s="57" t="str">
        <f>UPPER(tbl_raw_data[[#This Row],[Outcome]])</f>
        <v>WITHDRAW</v>
      </c>
      <c r="P2223" s="57" t="str">
        <f>UPPER(tbl_raw_data[[#This Row],[Queue Name]])</f>
        <v>CONSUMER EXISTING</v>
      </c>
      <c r="Q2223" s="57" t="str">
        <f>IF(tbl_raw_data[[#This Row],[time_taken_in_mins]]&lt;=20,"SLA_MET","SLA_NOT_MET")</f>
        <v>SLA_MET</v>
      </c>
    </row>
    <row r="2224" spans="1:17" ht="15" customHeight="1" x14ac:dyDescent="0.25">
      <c r="A2224" s="22" t="s">
        <v>1983</v>
      </c>
      <c r="B2224" s="12">
        <v>45146.530578703707</v>
      </c>
      <c r="C2224" s="13">
        <v>45146.535624999997</v>
      </c>
      <c r="D2224" s="14" t="s">
        <v>46</v>
      </c>
      <c r="E2224" s="14" t="s">
        <v>28</v>
      </c>
      <c r="F2224" s="14" t="s">
        <v>14</v>
      </c>
      <c r="G2224" s="111" t="s">
        <v>201</v>
      </c>
      <c r="H22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4" s="48">
        <f>tbl_raw_data[[#This Row],[Date Actioned]]-tbl_raw_data[[#This Row],[Date Tagged]]</f>
        <v>5.0462962899473496E-3</v>
      </c>
      <c r="J2224" s="50">
        <f>HOUR(tbl_raw_data[[#This Row],[time_taken]])*60+MINUTE(tbl_raw_data[[#This Row],[time_taken]])+SECOND(tbl_raw_data[[#This Row],[time_taken]])/60</f>
        <v>7.2666666666666666</v>
      </c>
      <c r="K2224" s="54">
        <f>DATE(YEAR(tbl_raw_data[[#This Row],[Date Actioned]]), MONTH(tbl_raw_data[[#This Row],[Date Actioned]]), DAY(tbl_raw_data[[#This Row],[Date Actioned]]))</f>
        <v>45146</v>
      </c>
      <c r="L2224" s="55" t="str">
        <f>UPPER(TEXT(tbl_raw_data[[#This Row],[Updated_date]],"MMMM"))</f>
        <v>AUGUST</v>
      </c>
      <c r="M2224" s="55" t="str">
        <f>UPPER("Week "&amp;IF(ROUNDUP(DAY(tbl_raw_data[[#This Row],[Updated_date]])/7,0)=5,4,ROUNDUP(DAY(tbl_raw_data[[#This Row],[Updated_date]])/7,0)))</f>
        <v>WEEK 2</v>
      </c>
      <c r="N2224" s="57" t="str">
        <f>UPPER(VLOOKUP(tbl_raw_data[[#This Row],[Analyst]],[1]setting!$A$1:$B$15,2,0))</f>
        <v>HARDIK</v>
      </c>
      <c r="O2224" s="57" t="str">
        <f>UPPER(tbl_raw_data[[#This Row],[Outcome]])</f>
        <v>DECLINE</v>
      </c>
      <c r="P2224" s="57" t="str">
        <f>UPPER(tbl_raw_data[[#This Row],[Queue Name]])</f>
        <v>CONSUMER EXISTING</v>
      </c>
      <c r="Q2224" s="57" t="str">
        <f>IF(tbl_raw_data[[#This Row],[time_taken_in_mins]]&lt;=20,"SLA_MET","SLA_NOT_MET")</f>
        <v>SLA_MET</v>
      </c>
    </row>
    <row r="2225" spans="1:17" ht="15" customHeight="1" x14ac:dyDescent="0.25">
      <c r="A2225" s="5" t="s">
        <v>5778</v>
      </c>
      <c r="B2225" s="6">
        <v>45146.531238425923</v>
      </c>
      <c r="C2225" s="7">
        <v>45146.542557870373</v>
      </c>
      <c r="D2225" s="8" t="s">
        <v>46</v>
      </c>
      <c r="E2225" s="8" t="s">
        <v>41</v>
      </c>
      <c r="F2225" s="8" t="s">
        <v>14</v>
      </c>
      <c r="G2225" s="110" t="s">
        <v>1305</v>
      </c>
      <c r="H22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25" s="48">
        <f>tbl_raw_data[[#This Row],[Date Actioned]]-tbl_raw_data[[#This Row],[Date Tagged]]</f>
        <v>1.131944444932742E-2</v>
      </c>
      <c r="J2225" s="50">
        <f>HOUR(tbl_raw_data[[#This Row],[time_taken]])*60+MINUTE(tbl_raw_data[[#This Row],[time_taken]])+SECOND(tbl_raw_data[[#This Row],[time_taken]])/60</f>
        <v>16.3</v>
      </c>
      <c r="K2225" s="54">
        <f>DATE(YEAR(tbl_raw_data[[#This Row],[Date Actioned]]), MONTH(tbl_raw_data[[#This Row],[Date Actioned]]), DAY(tbl_raw_data[[#This Row],[Date Actioned]]))</f>
        <v>45146</v>
      </c>
      <c r="L2225" s="55" t="str">
        <f>UPPER(TEXT(tbl_raw_data[[#This Row],[Updated_date]],"MMMM"))</f>
        <v>AUGUST</v>
      </c>
      <c r="M2225" s="55" t="str">
        <f>UPPER("Week "&amp;IF(ROUNDUP(DAY(tbl_raw_data[[#This Row],[Updated_date]])/7,0)=5,4,ROUNDUP(DAY(tbl_raw_data[[#This Row],[Updated_date]])/7,0)))</f>
        <v>WEEK 2</v>
      </c>
      <c r="N2225" s="57" t="str">
        <f>UPPER(VLOOKUP(tbl_raw_data[[#This Row],[Analyst]],[1]setting!$A$1:$B$15,2,0))</f>
        <v>HARDIK</v>
      </c>
      <c r="O2225" s="57" t="str">
        <f>UPPER(tbl_raw_data[[#This Row],[Outcome]])</f>
        <v>DECLINE</v>
      </c>
      <c r="P2225" s="57" t="str">
        <f>UPPER(tbl_raw_data[[#This Row],[Queue Name]])</f>
        <v>CONSUMER POST BUREAU</v>
      </c>
      <c r="Q2225" s="57" t="str">
        <f>IF(tbl_raw_data[[#This Row],[time_taken_in_mins]]&lt;=20,"SLA_MET","SLA_NOT_MET")</f>
        <v>SLA_MET</v>
      </c>
    </row>
    <row r="2226" spans="1:17" ht="15" customHeight="1" x14ac:dyDescent="0.25">
      <c r="A2226" s="11" t="s">
        <v>3953</v>
      </c>
      <c r="B2226" s="12">
        <v>45146.531747685185</v>
      </c>
      <c r="C2226" s="13">
        <v>45146.539398148147</v>
      </c>
      <c r="D2226" s="14" t="s">
        <v>29</v>
      </c>
      <c r="E2226" s="16" t="s">
        <v>28</v>
      </c>
      <c r="F2226" s="14" t="s">
        <v>86</v>
      </c>
      <c r="G2226" s="106"/>
      <c r="H22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6" s="48">
        <f>tbl_raw_data[[#This Row],[Date Actioned]]-tbl_raw_data[[#This Row],[Date Tagged]]</f>
        <v>7.6504629614646547E-3</v>
      </c>
      <c r="J2226" s="50">
        <f>HOUR(tbl_raw_data[[#This Row],[time_taken]])*60+MINUTE(tbl_raw_data[[#This Row],[time_taken]])+SECOND(tbl_raw_data[[#This Row],[time_taken]])/60</f>
        <v>11.016666666666667</v>
      </c>
      <c r="K2226" s="54">
        <f>DATE(YEAR(tbl_raw_data[[#This Row],[Date Actioned]]), MONTH(tbl_raw_data[[#This Row],[Date Actioned]]), DAY(tbl_raw_data[[#This Row],[Date Actioned]]))</f>
        <v>45146</v>
      </c>
      <c r="L2226" s="55" t="str">
        <f>UPPER(TEXT(tbl_raw_data[[#This Row],[Updated_date]],"MMMM"))</f>
        <v>AUGUST</v>
      </c>
      <c r="M2226" s="55" t="str">
        <f>UPPER("Week "&amp;IF(ROUNDUP(DAY(tbl_raw_data[[#This Row],[Updated_date]])/7,0)=5,4,ROUNDUP(DAY(tbl_raw_data[[#This Row],[Updated_date]])/7,0)))</f>
        <v>WEEK 2</v>
      </c>
      <c r="N2226" s="57" t="str">
        <f>UPPER(VLOOKUP(tbl_raw_data[[#This Row],[Analyst]],[1]setting!$A$1:$B$15,2,0))</f>
        <v>ASIF</v>
      </c>
      <c r="O2226" s="57" t="str">
        <f>UPPER(tbl_raw_data[[#This Row],[Outcome]])</f>
        <v>APPROVE</v>
      </c>
      <c r="P2226" s="57" t="str">
        <f>UPPER(tbl_raw_data[[#This Row],[Queue Name]])</f>
        <v>CONSUMER EXISTING</v>
      </c>
      <c r="Q2226" s="57" t="str">
        <f>IF(tbl_raw_data[[#This Row],[time_taken_in_mins]]&lt;=20,"SLA_MET","SLA_NOT_MET")</f>
        <v>SLA_MET</v>
      </c>
    </row>
    <row r="2227" spans="1:17" ht="15" customHeight="1" x14ac:dyDescent="0.25">
      <c r="A2227" s="22" t="s">
        <v>6872</v>
      </c>
      <c r="B2227" s="6">
        <v>45146.533819444441</v>
      </c>
      <c r="C2227" s="7">
        <v>45146.550347222219</v>
      </c>
      <c r="D2227" s="8" t="s">
        <v>29</v>
      </c>
      <c r="E2227" s="10" t="s">
        <v>41</v>
      </c>
      <c r="F2227" s="8" t="s">
        <v>42</v>
      </c>
      <c r="G2227" s="109"/>
      <c r="H22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27" s="48">
        <f>tbl_raw_data[[#This Row],[Date Actioned]]-tbl_raw_data[[#This Row],[Date Tagged]]</f>
        <v>1.6527777777810115E-2</v>
      </c>
      <c r="J2227" s="50">
        <f>HOUR(tbl_raw_data[[#This Row],[time_taken]])*60+MINUTE(tbl_raw_data[[#This Row],[time_taken]])+SECOND(tbl_raw_data[[#This Row],[time_taken]])/60</f>
        <v>23.8</v>
      </c>
      <c r="K2227" s="54">
        <f>DATE(YEAR(tbl_raw_data[[#This Row],[Date Actioned]]), MONTH(tbl_raw_data[[#This Row],[Date Actioned]]), DAY(tbl_raw_data[[#This Row],[Date Actioned]]))</f>
        <v>45146</v>
      </c>
      <c r="L2227" s="55" t="str">
        <f>UPPER(TEXT(tbl_raw_data[[#This Row],[Updated_date]],"MMMM"))</f>
        <v>AUGUST</v>
      </c>
      <c r="M2227" s="55" t="str">
        <f>UPPER("Week "&amp;IF(ROUNDUP(DAY(tbl_raw_data[[#This Row],[Updated_date]])/7,0)=5,4,ROUNDUP(DAY(tbl_raw_data[[#This Row],[Updated_date]])/7,0)))</f>
        <v>WEEK 2</v>
      </c>
      <c r="N2227" s="57" t="str">
        <f>UPPER(VLOOKUP(tbl_raw_data[[#This Row],[Analyst]],[1]setting!$A$1:$B$15,2,0))</f>
        <v>NITESH</v>
      </c>
      <c r="O2227" s="57" t="str">
        <f>UPPER(tbl_raw_data[[#This Row],[Outcome]])</f>
        <v>APPROVE</v>
      </c>
      <c r="P2227" s="57" t="str">
        <f>UPPER(tbl_raw_data[[#This Row],[Queue Name]])</f>
        <v>CONSUMER POST BUREAU</v>
      </c>
      <c r="Q2227" s="57" t="str">
        <f>IF(tbl_raw_data[[#This Row],[time_taken_in_mins]]&lt;=20,"SLA_MET","SLA_NOT_MET")</f>
        <v>SLA_NOT_MET</v>
      </c>
    </row>
    <row r="2228" spans="1:17" ht="15" customHeight="1" x14ac:dyDescent="0.25">
      <c r="A2228" s="11" t="s">
        <v>2212</v>
      </c>
      <c r="B2228" s="12">
        <v>45146.537916666668</v>
      </c>
      <c r="C2228" s="13">
        <v>45146.543275462966</v>
      </c>
      <c r="D2228" s="14" t="s">
        <v>8</v>
      </c>
      <c r="E2228" s="14" t="s">
        <v>9</v>
      </c>
      <c r="F2228" s="14" t="s">
        <v>18</v>
      </c>
      <c r="G2228" s="111" t="s">
        <v>59</v>
      </c>
      <c r="H22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28" s="48">
        <f>tbl_raw_data[[#This Row],[Date Actioned]]-tbl_raw_data[[#This Row],[Date Tagged]]</f>
        <v>5.3587962975143455E-3</v>
      </c>
      <c r="J2228" s="50">
        <f>HOUR(tbl_raw_data[[#This Row],[time_taken]])*60+MINUTE(tbl_raw_data[[#This Row],[time_taken]])+SECOND(tbl_raw_data[[#This Row],[time_taken]])/60</f>
        <v>7.7166666666666668</v>
      </c>
      <c r="K2228" s="54">
        <f>DATE(YEAR(tbl_raw_data[[#This Row],[Date Actioned]]), MONTH(tbl_raw_data[[#This Row],[Date Actioned]]), DAY(tbl_raw_data[[#This Row],[Date Actioned]]))</f>
        <v>45146</v>
      </c>
      <c r="L2228" s="55" t="str">
        <f>UPPER(TEXT(tbl_raw_data[[#This Row],[Updated_date]],"MMMM"))</f>
        <v>AUGUST</v>
      </c>
      <c r="M2228" s="55" t="str">
        <f>UPPER("Week "&amp;IF(ROUNDUP(DAY(tbl_raw_data[[#This Row],[Updated_date]])/7,0)=5,4,ROUNDUP(DAY(tbl_raw_data[[#This Row],[Updated_date]])/7,0)))</f>
        <v>WEEK 2</v>
      </c>
      <c r="N2228" s="57" t="str">
        <f>UPPER(VLOOKUP(tbl_raw_data[[#This Row],[Analyst]],[1]setting!$A$1:$B$15,2,0))</f>
        <v>RAJ</v>
      </c>
      <c r="O2228" s="57" t="str">
        <f>UPPER(tbl_raw_data[[#This Row],[Outcome]])</f>
        <v>WITHDRAW</v>
      </c>
      <c r="P2228" s="57" t="str">
        <f>UPPER(tbl_raw_data[[#This Row],[Queue Name]])</f>
        <v>CONSUMER PRE BUREAU</v>
      </c>
      <c r="Q2228" s="57" t="str">
        <f>IF(tbl_raw_data[[#This Row],[time_taken_in_mins]]&lt;=20,"SLA_MET","SLA_NOT_MET")</f>
        <v>SLA_MET</v>
      </c>
    </row>
    <row r="2229" spans="1:17" x14ac:dyDescent="0.25">
      <c r="A2229" s="22" t="s">
        <v>4502</v>
      </c>
      <c r="B2229" s="6">
        <v>45146.5390625</v>
      </c>
      <c r="C2229" s="7">
        <v>45146.547650462962</v>
      </c>
      <c r="D2229" s="8" t="s">
        <v>8</v>
      </c>
      <c r="E2229" s="8" t="s">
        <v>28</v>
      </c>
      <c r="F2229" s="8" t="s">
        <v>86</v>
      </c>
      <c r="G2229" s="110" t="s">
        <v>4503</v>
      </c>
      <c r="H22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29" s="48">
        <f>tbl_raw_data[[#This Row],[Date Actioned]]-tbl_raw_data[[#This Row],[Date Tagged]]</f>
        <v>8.5879629623377696E-3</v>
      </c>
      <c r="J2229" s="50">
        <f>HOUR(tbl_raw_data[[#This Row],[time_taken]])*60+MINUTE(tbl_raw_data[[#This Row],[time_taken]])+SECOND(tbl_raw_data[[#This Row],[time_taken]])/60</f>
        <v>12.366666666666667</v>
      </c>
      <c r="K2229" s="54">
        <f>DATE(YEAR(tbl_raw_data[[#This Row],[Date Actioned]]), MONTH(tbl_raw_data[[#This Row],[Date Actioned]]), DAY(tbl_raw_data[[#This Row],[Date Actioned]]))</f>
        <v>45146</v>
      </c>
      <c r="L2229" s="55" t="str">
        <f>UPPER(TEXT(tbl_raw_data[[#This Row],[Updated_date]],"MMMM"))</f>
        <v>AUGUST</v>
      </c>
      <c r="M2229" s="55" t="str">
        <f>UPPER("Week "&amp;IF(ROUNDUP(DAY(tbl_raw_data[[#This Row],[Updated_date]])/7,0)=5,4,ROUNDUP(DAY(tbl_raw_data[[#This Row],[Updated_date]])/7,0)))</f>
        <v>WEEK 2</v>
      </c>
      <c r="N2229" s="57" t="str">
        <f>UPPER(VLOOKUP(tbl_raw_data[[#This Row],[Analyst]],[1]setting!$A$1:$B$15,2,0))</f>
        <v>ASIF</v>
      </c>
      <c r="O2229" s="57" t="str">
        <f>UPPER(tbl_raw_data[[#This Row],[Outcome]])</f>
        <v>WITHDRAW</v>
      </c>
      <c r="P2229" s="57" t="str">
        <f>UPPER(tbl_raw_data[[#This Row],[Queue Name]])</f>
        <v>CONSUMER EXISTING</v>
      </c>
      <c r="Q2229" s="57" t="str">
        <f>IF(tbl_raw_data[[#This Row],[time_taken_in_mins]]&lt;=20,"SLA_MET","SLA_NOT_MET")</f>
        <v>SLA_MET</v>
      </c>
    </row>
    <row r="2230" spans="1:17" ht="15" customHeight="1" x14ac:dyDescent="0.25">
      <c r="A2230" s="11" t="s">
        <v>4659</v>
      </c>
      <c r="B2230" s="12">
        <v>45146.539212962962</v>
      </c>
      <c r="C2230" s="13">
        <v>45146.548032407409</v>
      </c>
      <c r="D2230" s="14" t="s">
        <v>46</v>
      </c>
      <c r="E2230" s="14" t="s">
        <v>28</v>
      </c>
      <c r="F2230" s="14" t="s">
        <v>14</v>
      </c>
      <c r="G2230" s="111" t="s">
        <v>770</v>
      </c>
      <c r="H22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30" s="48">
        <f>tbl_raw_data[[#This Row],[Date Actioned]]-tbl_raw_data[[#This Row],[Date Tagged]]</f>
        <v>8.819444446999114E-3</v>
      </c>
      <c r="J2230" s="50">
        <f>HOUR(tbl_raw_data[[#This Row],[time_taken]])*60+MINUTE(tbl_raw_data[[#This Row],[time_taken]])+SECOND(tbl_raw_data[[#This Row],[time_taken]])/60</f>
        <v>12.7</v>
      </c>
      <c r="K2230" s="54">
        <f>DATE(YEAR(tbl_raw_data[[#This Row],[Date Actioned]]), MONTH(tbl_raw_data[[#This Row],[Date Actioned]]), DAY(tbl_raw_data[[#This Row],[Date Actioned]]))</f>
        <v>45146</v>
      </c>
      <c r="L2230" s="55" t="str">
        <f>UPPER(TEXT(tbl_raw_data[[#This Row],[Updated_date]],"MMMM"))</f>
        <v>AUGUST</v>
      </c>
      <c r="M2230" s="55" t="str">
        <f>UPPER("Week "&amp;IF(ROUNDUP(DAY(tbl_raw_data[[#This Row],[Updated_date]])/7,0)=5,4,ROUNDUP(DAY(tbl_raw_data[[#This Row],[Updated_date]])/7,0)))</f>
        <v>WEEK 2</v>
      </c>
      <c r="N2230" s="57" t="str">
        <f>UPPER(VLOOKUP(tbl_raw_data[[#This Row],[Analyst]],[1]setting!$A$1:$B$15,2,0))</f>
        <v>HARDIK</v>
      </c>
      <c r="O2230" s="57" t="str">
        <f>UPPER(tbl_raw_data[[#This Row],[Outcome]])</f>
        <v>DECLINE</v>
      </c>
      <c r="P2230" s="57" t="str">
        <f>UPPER(tbl_raw_data[[#This Row],[Queue Name]])</f>
        <v>CONSUMER EXISTING</v>
      </c>
      <c r="Q2230" s="57" t="str">
        <f>IF(tbl_raw_data[[#This Row],[time_taken_in_mins]]&lt;=20,"SLA_MET","SLA_NOT_MET")</f>
        <v>SLA_MET</v>
      </c>
    </row>
    <row r="2231" spans="1:17" ht="15" customHeight="1" x14ac:dyDescent="0.25">
      <c r="A2231" s="5" t="s">
        <v>317</v>
      </c>
      <c r="B2231" s="12">
        <v>45146.550567129627</v>
      </c>
      <c r="C2231" s="13">
        <v>45146.552858796298</v>
      </c>
      <c r="D2231" s="14" t="s">
        <v>8</v>
      </c>
      <c r="E2231" s="14" t="s">
        <v>41</v>
      </c>
      <c r="F2231" s="14" t="s">
        <v>109</v>
      </c>
      <c r="G2231" s="111" t="s">
        <v>318</v>
      </c>
      <c r="H22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31" s="48">
        <f>tbl_raw_data[[#This Row],[Date Actioned]]-tbl_raw_data[[#This Row],[Date Tagged]]</f>
        <v>2.2916666712262668E-3</v>
      </c>
      <c r="J2231" s="50">
        <f>HOUR(tbl_raw_data[[#This Row],[time_taken]])*60+MINUTE(tbl_raw_data[[#This Row],[time_taken]])+SECOND(tbl_raw_data[[#This Row],[time_taken]])/60</f>
        <v>3.3</v>
      </c>
      <c r="K2231" s="54">
        <f>DATE(YEAR(tbl_raw_data[[#This Row],[Date Actioned]]), MONTH(tbl_raw_data[[#This Row],[Date Actioned]]), DAY(tbl_raw_data[[#This Row],[Date Actioned]]))</f>
        <v>45146</v>
      </c>
      <c r="L2231" s="55" t="str">
        <f>UPPER(TEXT(tbl_raw_data[[#This Row],[Updated_date]],"MMMM"))</f>
        <v>AUGUST</v>
      </c>
      <c r="M2231" s="55" t="str">
        <f>UPPER("Week "&amp;IF(ROUNDUP(DAY(tbl_raw_data[[#This Row],[Updated_date]])/7,0)=5,4,ROUNDUP(DAY(tbl_raw_data[[#This Row],[Updated_date]])/7,0)))</f>
        <v>WEEK 2</v>
      </c>
      <c r="N2231" s="57" t="str">
        <f>UPPER(VLOOKUP(tbl_raw_data[[#This Row],[Analyst]],[1]setting!$A$1:$B$15,2,0))</f>
        <v>NAVED</v>
      </c>
      <c r="O2231" s="57" t="str">
        <f>UPPER(tbl_raw_data[[#This Row],[Outcome]])</f>
        <v>WITHDRAW</v>
      </c>
      <c r="P2231" s="57" t="str">
        <f>UPPER(tbl_raw_data[[#This Row],[Queue Name]])</f>
        <v>CONSUMER POST BUREAU</v>
      </c>
      <c r="Q2231" s="57" t="str">
        <f>IF(tbl_raw_data[[#This Row],[time_taken_in_mins]]&lt;=20,"SLA_MET","SLA_NOT_MET")</f>
        <v>SLA_MET</v>
      </c>
    </row>
    <row r="2232" spans="1:17" ht="15" customHeight="1" x14ac:dyDescent="0.25">
      <c r="A2232" s="5" t="s">
        <v>1358</v>
      </c>
      <c r="B2232" s="12">
        <v>45146.551608796297</v>
      </c>
      <c r="C2232" s="13">
        <v>45146.555821759262</v>
      </c>
      <c r="D2232" s="14" t="s">
        <v>13</v>
      </c>
      <c r="E2232" s="14" t="s">
        <v>28</v>
      </c>
      <c r="F2232" s="14" t="s">
        <v>14</v>
      </c>
      <c r="G2232" s="111" t="s">
        <v>29</v>
      </c>
      <c r="H22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32" s="48">
        <f>tbl_raw_data[[#This Row],[Date Actioned]]-tbl_raw_data[[#This Row],[Date Tagged]]</f>
        <v>4.2129629655391909E-3</v>
      </c>
      <c r="J2232" s="50">
        <f>HOUR(tbl_raw_data[[#This Row],[time_taken]])*60+MINUTE(tbl_raw_data[[#This Row],[time_taken]])+SECOND(tbl_raw_data[[#This Row],[time_taken]])/60</f>
        <v>6.0666666666666664</v>
      </c>
      <c r="K2232" s="54">
        <f>DATE(YEAR(tbl_raw_data[[#This Row],[Date Actioned]]), MONTH(tbl_raw_data[[#This Row],[Date Actioned]]), DAY(tbl_raw_data[[#This Row],[Date Actioned]]))</f>
        <v>45146</v>
      </c>
      <c r="L2232" s="55" t="str">
        <f>UPPER(TEXT(tbl_raw_data[[#This Row],[Updated_date]],"MMMM"))</f>
        <v>AUGUST</v>
      </c>
      <c r="M2232" s="55" t="str">
        <f>UPPER("Week "&amp;IF(ROUNDUP(DAY(tbl_raw_data[[#This Row],[Updated_date]])/7,0)=5,4,ROUNDUP(DAY(tbl_raw_data[[#This Row],[Updated_date]])/7,0)))</f>
        <v>WEEK 2</v>
      </c>
      <c r="N2232" s="57" t="str">
        <f>UPPER(VLOOKUP(tbl_raw_data[[#This Row],[Analyst]],[1]setting!$A$1:$B$15,2,0))</f>
        <v>HARDIK</v>
      </c>
      <c r="O2232" s="57" t="str">
        <f>UPPER(tbl_raw_data[[#This Row],[Outcome]])</f>
        <v>APPROVE</v>
      </c>
      <c r="P2232" s="57" t="str">
        <f>UPPER(tbl_raw_data[[#This Row],[Queue Name]])</f>
        <v>CONSUMER EXISTING</v>
      </c>
      <c r="Q2232" s="57" t="str">
        <f>IF(tbl_raw_data[[#This Row],[time_taken_in_mins]]&lt;=20,"SLA_MET","SLA_NOT_MET")</f>
        <v>SLA_MET</v>
      </c>
    </row>
    <row r="2233" spans="1:17" ht="15" customHeight="1" x14ac:dyDescent="0.25">
      <c r="A2233" s="11" t="s">
        <v>5172</v>
      </c>
      <c r="B2233" s="6">
        <v>45146.55431712963</v>
      </c>
      <c r="C2233" s="7">
        <v>45146.564247685186</v>
      </c>
      <c r="D2233" s="8" t="s">
        <v>13</v>
      </c>
      <c r="E2233" s="8" t="s">
        <v>28</v>
      </c>
      <c r="F2233" s="8" t="s">
        <v>109</v>
      </c>
      <c r="G2233" s="110" t="s">
        <v>5173</v>
      </c>
      <c r="H22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33" s="48">
        <f>tbl_raw_data[[#This Row],[Date Actioned]]-tbl_raw_data[[#This Row],[Date Tagged]]</f>
        <v>9.930555555911269E-3</v>
      </c>
      <c r="J2233" s="50">
        <f>HOUR(tbl_raw_data[[#This Row],[time_taken]])*60+MINUTE(tbl_raw_data[[#This Row],[time_taken]])+SECOND(tbl_raw_data[[#This Row],[time_taken]])/60</f>
        <v>14.3</v>
      </c>
      <c r="K2233" s="54">
        <f>DATE(YEAR(tbl_raw_data[[#This Row],[Date Actioned]]), MONTH(tbl_raw_data[[#This Row],[Date Actioned]]), DAY(tbl_raw_data[[#This Row],[Date Actioned]]))</f>
        <v>45146</v>
      </c>
      <c r="L2233" s="55" t="str">
        <f>UPPER(TEXT(tbl_raw_data[[#This Row],[Updated_date]],"MMMM"))</f>
        <v>AUGUST</v>
      </c>
      <c r="M2233" s="55" t="str">
        <f>UPPER("Week "&amp;IF(ROUNDUP(DAY(tbl_raw_data[[#This Row],[Updated_date]])/7,0)=5,4,ROUNDUP(DAY(tbl_raw_data[[#This Row],[Updated_date]])/7,0)))</f>
        <v>WEEK 2</v>
      </c>
      <c r="N2233" s="57" t="str">
        <f>UPPER(VLOOKUP(tbl_raw_data[[#This Row],[Analyst]],[1]setting!$A$1:$B$15,2,0))</f>
        <v>NAVED</v>
      </c>
      <c r="O2233" s="57" t="str">
        <f>UPPER(tbl_raw_data[[#This Row],[Outcome]])</f>
        <v>APPROVE</v>
      </c>
      <c r="P2233" s="57" t="str">
        <f>UPPER(tbl_raw_data[[#This Row],[Queue Name]])</f>
        <v>CONSUMER EXISTING</v>
      </c>
      <c r="Q2233" s="57" t="str">
        <f>IF(tbl_raw_data[[#This Row],[time_taken_in_mins]]&lt;=20,"SLA_MET","SLA_NOT_MET")</f>
        <v>SLA_MET</v>
      </c>
    </row>
    <row r="2234" spans="1:17" ht="15" customHeight="1" x14ac:dyDescent="0.25">
      <c r="A2234" s="22" t="s">
        <v>2102</v>
      </c>
      <c r="B2234" s="6">
        <v>45146.555671296293</v>
      </c>
      <c r="C2234" s="7">
        <v>45146.560891203706</v>
      </c>
      <c r="D2234" s="8" t="s">
        <v>209</v>
      </c>
      <c r="E2234" s="10" t="s">
        <v>28</v>
      </c>
      <c r="F2234" s="8" t="s">
        <v>86</v>
      </c>
      <c r="G2234" s="109"/>
      <c r="H22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4" s="48">
        <f>tbl_raw_data[[#This Row],[Date Actioned]]-tbl_raw_data[[#This Row],[Date Tagged]]</f>
        <v>5.2199074125383049E-3</v>
      </c>
      <c r="J2234" s="50">
        <f>HOUR(tbl_raw_data[[#This Row],[time_taken]])*60+MINUTE(tbl_raw_data[[#This Row],[time_taken]])+SECOND(tbl_raw_data[[#This Row],[time_taken]])/60</f>
        <v>7.5166666666666666</v>
      </c>
      <c r="K2234" s="54">
        <f>DATE(YEAR(tbl_raw_data[[#This Row],[Date Actioned]]), MONTH(tbl_raw_data[[#This Row],[Date Actioned]]), DAY(tbl_raw_data[[#This Row],[Date Actioned]]))</f>
        <v>45146</v>
      </c>
      <c r="L2234" s="55" t="str">
        <f>UPPER(TEXT(tbl_raw_data[[#This Row],[Updated_date]],"MMMM"))</f>
        <v>AUGUST</v>
      </c>
      <c r="M2234" s="55" t="str">
        <f>UPPER("Week "&amp;IF(ROUNDUP(DAY(tbl_raw_data[[#This Row],[Updated_date]])/7,0)=5,4,ROUNDUP(DAY(tbl_raw_data[[#This Row],[Updated_date]])/7,0)))</f>
        <v>WEEK 2</v>
      </c>
      <c r="N2234" s="57" t="str">
        <f>UPPER(VLOOKUP(tbl_raw_data[[#This Row],[Analyst]],[1]setting!$A$1:$B$15,2,0))</f>
        <v>ASIF</v>
      </c>
      <c r="O2234" s="57" t="str">
        <f>UPPER(tbl_raw_data[[#This Row],[Outcome]])</f>
        <v>DECLINE</v>
      </c>
      <c r="P2234" s="57" t="str">
        <f>UPPER(tbl_raw_data[[#This Row],[Queue Name]])</f>
        <v>CONSUMER EXISTING</v>
      </c>
      <c r="Q2234" s="57" t="str">
        <f>IF(tbl_raw_data[[#This Row],[time_taken_in_mins]]&lt;=20,"SLA_MET","SLA_NOT_MET")</f>
        <v>SLA_MET</v>
      </c>
    </row>
    <row r="2235" spans="1:17" ht="15" customHeight="1" x14ac:dyDescent="0.25">
      <c r="A2235" s="22" t="s">
        <v>5834</v>
      </c>
      <c r="B2235" s="12">
        <v>45146.556967592594</v>
      </c>
      <c r="C2235" s="13">
        <v>45146.568414351852</v>
      </c>
      <c r="D2235" s="14" t="s">
        <v>29</v>
      </c>
      <c r="E2235" s="16" t="s">
        <v>41</v>
      </c>
      <c r="F2235" s="14" t="s">
        <v>42</v>
      </c>
      <c r="G2235" s="106"/>
      <c r="H22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5" s="48">
        <f>tbl_raw_data[[#This Row],[Date Actioned]]-tbl_raw_data[[#This Row],[Date Tagged]]</f>
        <v>1.1446759257523809E-2</v>
      </c>
      <c r="J2235" s="50">
        <f>HOUR(tbl_raw_data[[#This Row],[time_taken]])*60+MINUTE(tbl_raw_data[[#This Row],[time_taken]])+SECOND(tbl_raw_data[[#This Row],[time_taken]])/60</f>
        <v>16.483333333333334</v>
      </c>
      <c r="K2235" s="54">
        <f>DATE(YEAR(tbl_raw_data[[#This Row],[Date Actioned]]), MONTH(tbl_raw_data[[#This Row],[Date Actioned]]), DAY(tbl_raw_data[[#This Row],[Date Actioned]]))</f>
        <v>45146</v>
      </c>
      <c r="L2235" s="55" t="str">
        <f>UPPER(TEXT(tbl_raw_data[[#This Row],[Updated_date]],"MMMM"))</f>
        <v>AUGUST</v>
      </c>
      <c r="M2235" s="55" t="str">
        <f>UPPER("Week "&amp;IF(ROUNDUP(DAY(tbl_raw_data[[#This Row],[Updated_date]])/7,0)=5,4,ROUNDUP(DAY(tbl_raw_data[[#This Row],[Updated_date]])/7,0)))</f>
        <v>WEEK 2</v>
      </c>
      <c r="N2235" s="57" t="str">
        <f>UPPER(VLOOKUP(tbl_raw_data[[#This Row],[Analyst]],[1]setting!$A$1:$B$15,2,0))</f>
        <v>NITESH</v>
      </c>
      <c r="O2235" s="57" t="str">
        <f>UPPER(tbl_raw_data[[#This Row],[Outcome]])</f>
        <v>APPROVE</v>
      </c>
      <c r="P2235" s="57" t="str">
        <f>UPPER(tbl_raw_data[[#This Row],[Queue Name]])</f>
        <v>CONSUMER POST BUREAU</v>
      </c>
      <c r="Q2235" s="57" t="str">
        <f>IF(tbl_raw_data[[#This Row],[time_taken_in_mins]]&lt;=20,"SLA_MET","SLA_NOT_MET")</f>
        <v>SLA_MET</v>
      </c>
    </row>
    <row r="2236" spans="1:17" ht="15" customHeight="1" x14ac:dyDescent="0.25">
      <c r="A2236" s="11" t="s">
        <v>3272</v>
      </c>
      <c r="B2236" s="6">
        <v>45146.557719907411</v>
      </c>
      <c r="C2236" s="7">
        <v>45146.564479166664</v>
      </c>
      <c r="D2236" s="8" t="s">
        <v>40</v>
      </c>
      <c r="E2236" s="10" t="s">
        <v>41</v>
      </c>
      <c r="F2236" s="8" t="s">
        <v>73</v>
      </c>
      <c r="G2236" s="109"/>
      <c r="H22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6" s="48">
        <f>tbl_raw_data[[#This Row],[Date Actioned]]-tbl_raw_data[[#This Row],[Date Tagged]]</f>
        <v>6.7592592531582341E-3</v>
      </c>
      <c r="J2236" s="50">
        <f>HOUR(tbl_raw_data[[#This Row],[time_taken]])*60+MINUTE(tbl_raw_data[[#This Row],[time_taken]])+SECOND(tbl_raw_data[[#This Row],[time_taken]])/60</f>
        <v>9.7333333333333325</v>
      </c>
      <c r="K2236" s="54">
        <f>DATE(YEAR(tbl_raw_data[[#This Row],[Date Actioned]]), MONTH(tbl_raw_data[[#This Row],[Date Actioned]]), DAY(tbl_raw_data[[#This Row],[Date Actioned]]))</f>
        <v>45146</v>
      </c>
      <c r="L2236" s="55" t="str">
        <f>UPPER(TEXT(tbl_raw_data[[#This Row],[Updated_date]],"MMMM"))</f>
        <v>AUGUST</v>
      </c>
      <c r="M2236" s="55" t="str">
        <f>UPPER("Week "&amp;IF(ROUNDUP(DAY(tbl_raw_data[[#This Row],[Updated_date]])/7,0)=5,4,ROUNDUP(DAY(tbl_raw_data[[#This Row],[Updated_date]])/7,0)))</f>
        <v>WEEK 2</v>
      </c>
      <c r="N2236" s="57" t="str">
        <f>UPPER(VLOOKUP(tbl_raw_data[[#This Row],[Analyst]],[1]setting!$A$1:$B$15,2,0))</f>
        <v>SHAHID</v>
      </c>
      <c r="O2236" s="57" t="str">
        <f>UPPER(tbl_raw_data[[#This Row],[Outcome]])</f>
        <v>WITHDRAW</v>
      </c>
      <c r="P2236" s="57" t="str">
        <f>UPPER(tbl_raw_data[[#This Row],[Queue Name]])</f>
        <v>CONSUMER POST BUREAU</v>
      </c>
      <c r="Q2236" s="57" t="str">
        <f>IF(tbl_raw_data[[#This Row],[time_taken_in_mins]]&lt;=20,"SLA_MET","SLA_NOT_MET")</f>
        <v>SLA_MET</v>
      </c>
    </row>
    <row r="2237" spans="1:17" ht="15" customHeight="1" x14ac:dyDescent="0.25">
      <c r="A2237" s="5" t="s">
        <v>4324</v>
      </c>
      <c r="B2237" s="6">
        <v>45146.557766203703</v>
      </c>
      <c r="C2237" s="7">
        <v>45146.566030092596</v>
      </c>
      <c r="D2237" s="8" t="s">
        <v>29</v>
      </c>
      <c r="E2237" s="10" t="s">
        <v>41</v>
      </c>
      <c r="F2237" s="8" t="s">
        <v>86</v>
      </c>
      <c r="G2237" s="109"/>
      <c r="H22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7" s="48">
        <f>tbl_raw_data[[#This Row],[Date Actioned]]-tbl_raw_data[[#This Row],[Date Tagged]]</f>
        <v>8.2638888925430365E-3</v>
      </c>
      <c r="J2237" s="50">
        <f>HOUR(tbl_raw_data[[#This Row],[time_taken]])*60+MINUTE(tbl_raw_data[[#This Row],[time_taken]])+SECOND(tbl_raw_data[[#This Row],[time_taken]])/60</f>
        <v>11.9</v>
      </c>
      <c r="K2237" s="54">
        <f>DATE(YEAR(tbl_raw_data[[#This Row],[Date Actioned]]), MONTH(tbl_raw_data[[#This Row],[Date Actioned]]), DAY(tbl_raw_data[[#This Row],[Date Actioned]]))</f>
        <v>45146</v>
      </c>
      <c r="L2237" s="55" t="str">
        <f>UPPER(TEXT(tbl_raw_data[[#This Row],[Updated_date]],"MMMM"))</f>
        <v>AUGUST</v>
      </c>
      <c r="M2237" s="55" t="str">
        <f>UPPER("Week "&amp;IF(ROUNDUP(DAY(tbl_raw_data[[#This Row],[Updated_date]])/7,0)=5,4,ROUNDUP(DAY(tbl_raw_data[[#This Row],[Updated_date]])/7,0)))</f>
        <v>WEEK 2</v>
      </c>
      <c r="N2237" s="57" t="str">
        <f>UPPER(VLOOKUP(tbl_raw_data[[#This Row],[Analyst]],[1]setting!$A$1:$B$15,2,0))</f>
        <v>ASIF</v>
      </c>
      <c r="O2237" s="57" t="str">
        <f>UPPER(tbl_raw_data[[#This Row],[Outcome]])</f>
        <v>APPROVE</v>
      </c>
      <c r="P2237" s="57" t="str">
        <f>UPPER(tbl_raw_data[[#This Row],[Queue Name]])</f>
        <v>CONSUMER POST BUREAU</v>
      </c>
      <c r="Q2237" s="57" t="str">
        <f>IF(tbl_raw_data[[#This Row],[time_taken_in_mins]]&lt;=20,"SLA_MET","SLA_NOT_MET")</f>
        <v>SLA_MET</v>
      </c>
    </row>
    <row r="2238" spans="1:17" ht="15" customHeight="1" x14ac:dyDescent="0.25">
      <c r="A2238" s="11" t="s">
        <v>5997</v>
      </c>
      <c r="B2238" s="12">
        <v>45146.559513888889</v>
      </c>
      <c r="C2238" s="13">
        <v>45146.571400462963</v>
      </c>
      <c r="D2238" s="14" t="s">
        <v>29</v>
      </c>
      <c r="E2238" s="16" t="s">
        <v>41</v>
      </c>
      <c r="F2238" s="14" t="s">
        <v>86</v>
      </c>
      <c r="G2238" s="106"/>
      <c r="H22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8" s="48">
        <f>tbl_raw_data[[#This Row],[Date Actioned]]-tbl_raw_data[[#This Row],[Date Tagged]]</f>
        <v>1.1886574073287193E-2</v>
      </c>
      <c r="J2238" s="50">
        <f>HOUR(tbl_raw_data[[#This Row],[time_taken]])*60+MINUTE(tbl_raw_data[[#This Row],[time_taken]])+SECOND(tbl_raw_data[[#This Row],[time_taken]])/60</f>
        <v>17.116666666666667</v>
      </c>
      <c r="K2238" s="54">
        <f>DATE(YEAR(tbl_raw_data[[#This Row],[Date Actioned]]), MONTH(tbl_raw_data[[#This Row],[Date Actioned]]), DAY(tbl_raw_data[[#This Row],[Date Actioned]]))</f>
        <v>45146</v>
      </c>
      <c r="L2238" s="55" t="str">
        <f>UPPER(TEXT(tbl_raw_data[[#This Row],[Updated_date]],"MMMM"))</f>
        <v>AUGUST</v>
      </c>
      <c r="M2238" s="55" t="str">
        <f>UPPER("Week "&amp;IF(ROUNDUP(DAY(tbl_raw_data[[#This Row],[Updated_date]])/7,0)=5,4,ROUNDUP(DAY(tbl_raw_data[[#This Row],[Updated_date]])/7,0)))</f>
        <v>WEEK 2</v>
      </c>
      <c r="N2238" s="57" t="str">
        <f>UPPER(VLOOKUP(tbl_raw_data[[#This Row],[Analyst]],[1]setting!$A$1:$B$15,2,0))</f>
        <v>ASIF</v>
      </c>
      <c r="O2238" s="57" t="str">
        <f>UPPER(tbl_raw_data[[#This Row],[Outcome]])</f>
        <v>APPROVE</v>
      </c>
      <c r="P2238" s="57" t="str">
        <f>UPPER(tbl_raw_data[[#This Row],[Queue Name]])</f>
        <v>CONSUMER POST BUREAU</v>
      </c>
      <c r="Q2238" s="57" t="str">
        <f>IF(tbl_raw_data[[#This Row],[time_taken_in_mins]]&lt;=20,"SLA_MET","SLA_NOT_MET")</f>
        <v>SLA_MET</v>
      </c>
    </row>
    <row r="2239" spans="1:17" ht="15" customHeight="1" x14ac:dyDescent="0.25">
      <c r="A2239" s="22" t="s">
        <v>6232</v>
      </c>
      <c r="B2239" s="6">
        <v>45146.562407407408</v>
      </c>
      <c r="C2239" s="7">
        <v>45146.574942129628</v>
      </c>
      <c r="D2239" s="8" t="s">
        <v>29</v>
      </c>
      <c r="E2239" s="10" t="s">
        <v>41</v>
      </c>
      <c r="F2239" s="8" t="s">
        <v>42</v>
      </c>
      <c r="G2239" s="109"/>
      <c r="H22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39" s="48">
        <f>tbl_raw_data[[#This Row],[Date Actioned]]-tbl_raw_data[[#This Row],[Date Tagged]]</f>
        <v>1.2534722220152617E-2</v>
      </c>
      <c r="J2239" s="50">
        <f>HOUR(tbl_raw_data[[#This Row],[time_taken]])*60+MINUTE(tbl_raw_data[[#This Row],[time_taken]])+SECOND(tbl_raw_data[[#This Row],[time_taken]])/60</f>
        <v>18.05</v>
      </c>
      <c r="K2239" s="54">
        <f>DATE(YEAR(tbl_raw_data[[#This Row],[Date Actioned]]), MONTH(tbl_raw_data[[#This Row],[Date Actioned]]), DAY(tbl_raw_data[[#This Row],[Date Actioned]]))</f>
        <v>45146</v>
      </c>
      <c r="L2239" s="55" t="str">
        <f>UPPER(TEXT(tbl_raw_data[[#This Row],[Updated_date]],"MMMM"))</f>
        <v>AUGUST</v>
      </c>
      <c r="M2239" s="55" t="str">
        <f>UPPER("Week "&amp;IF(ROUNDUP(DAY(tbl_raw_data[[#This Row],[Updated_date]])/7,0)=5,4,ROUNDUP(DAY(tbl_raw_data[[#This Row],[Updated_date]])/7,0)))</f>
        <v>WEEK 2</v>
      </c>
      <c r="N2239" s="57" t="str">
        <f>UPPER(VLOOKUP(tbl_raw_data[[#This Row],[Analyst]],[1]setting!$A$1:$B$15,2,0))</f>
        <v>NITESH</v>
      </c>
      <c r="O2239" s="57" t="str">
        <f>UPPER(tbl_raw_data[[#This Row],[Outcome]])</f>
        <v>APPROVE</v>
      </c>
      <c r="P2239" s="57" t="str">
        <f>UPPER(tbl_raw_data[[#This Row],[Queue Name]])</f>
        <v>CONSUMER POST BUREAU</v>
      </c>
      <c r="Q2239" s="57" t="str">
        <f>IF(tbl_raw_data[[#This Row],[time_taken_in_mins]]&lt;=20,"SLA_MET","SLA_NOT_MET")</f>
        <v>SLA_MET</v>
      </c>
    </row>
    <row r="2240" spans="1:17" ht="15" customHeight="1" x14ac:dyDescent="0.25">
      <c r="A2240" s="5" t="s">
        <v>782</v>
      </c>
      <c r="B2240" s="12">
        <v>45146.563657407409</v>
      </c>
      <c r="C2240" s="13">
        <v>45146.566967592589</v>
      </c>
      <c r="D2240" s="14" t="s">
        <v>13</v>
      </c>
      <c r="E2240" s="14" t="s">
        <v>28</v>
      </c>
      <c r="F2240" s="14" t="s">
        <v>14</v>
      </c>
      <c r="G2240" s="111" t="s">
        <v>29</v>
      </c>
      <c r="H22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40" s="48">
        <f>tbl_raw_data[[#This Row],[Date Actioned]]-tbl_raw_data[[#This Row],[Date Tagged]]</f>
        <v>3.3101851804531179E-3</v>
      </c>
      <c r="J2240" s="50">
        <f>HOUR(tbl_raw_data[[#This Row],[time_taken]])*60+MINUTE(tbl_raw_data[[#This Row],[time_taken]])+SECOND(tbl_raw_data[[#This Row],[time_taken]])/60</f>
        <v>4.7666666666666666</v>
      </c>
      <c r="K2240" s="54">
        <f>DATE(YEAR(tbl_raw_data[[#This Row],[Date Actioned]]), MONTH(tbl_raw_data[[#This Row],[Date Actioned]]), DAY(tbl_raw_data[[#This Row],[Date Actioned]]))</f>
        <v>45146</v>
      </c>
      <c r="L2240" s="55" t="str">
        <f>UPPER(TEXT(tbl_raw_data[[#This Row],[Updated_date]],"MMMM"))</f>
        <v>AUGUST</v>
      </c>
      <c r="M2240" s="55" t="str">
        <f>UPPER("Week "&amp;IF(ROUNDUP(DAY(tbl_raw_data[[#This Row],[Updated_date]])/7,0)=5,4,ROUNDUP(DAY(tbl_raw_data[[#This Row],[Updated_date]])/7,0)))</f>
        <v>WEEK 2</v>
      </c>
      <c r="N2240" s="57" t="str">
        <f>UPPER(VLOOKUP(tbl_raw_data[[#This Row],[Analyst]],[1]setting!$A$1:$B$15,2,0))</f>
        <v>HARDIK</v>
      </c>
      <c r="O2240" s="57" t="str">
        <f>UPPER(tbl_raw_data[[#This Row],[Outcome]])</f>
        <v>APPROVE</v>
      </c>
      <c r="P2240" s="57" t="str">
        <f>UPPER(tbl_raw_data[[#This Row],[Queue Name]])</f>
        <v>CONSUMER EXISTING</v>
      </c>
      <c r="Q2240" s="57" t="str">
        <f>IF(tbl_raw_data[[#This Row],[time_taken_in_mins]]&lt;=20,"SLA_MET","SLA_NOT_MET")</f>
        <v>SLA_MET</v>
      </c>
    </row>
    <row r="2241" spans="1:17" ht="15" customHeight="1" x14ac:dyDescent="0.25">
      <c r="A2241" s="11" t="s">
        <v>3994</v>
      </c>
      <c r="B2241" s="6">
        <v>45146.568506944444</v>
      </c>
      <c r="C2241" s="7">
        <v>45146.576226851852</v>
      </c>
      <c r="D2241" s="8" t="s">
        <v>29</v>
      </c>
      <c r="E2241" s="10" t="s">
        <v>41</v>
      </c>
      <c r="F2241" s="8" t="s">
        <v>86</v>
      </c>
      <c r="G2241" s="109"/>
      <c r="H22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1" s="48">
        <f>tbl_raw_data[[#This Row],[Date Actioned]]-tbl_raw_data[[#This Row],[Date Tagged]]</f>
        <v>7.7199074075906537E-3</v>
      </c>
      <c r="J2241" s="50">
        <f>HOUR(tbl_raw_data[[#This Row],[time_taken]])*60+MINUTE(tbl_raw_data[[#This Row],[time_taken]])+SECOND(tbl_raw_data[[#This Row],[time_taken]])/60</f>
        <v>11.116666666666667</v>
      </c>
      <c r="K2241" s="54">
        <f>DATE(YEAR(tbl_raw_data[[#This Row],[Date Actioned]]), MONTH(tbl_raw_data[[#This Row],[Date Actioned]]), DAY(tbl_raw_data[[#This Row],[Date Actioned]]))</f>
        <v>45146</v>
      </c>
      <c r="L2241" s="55" t="str">
        <f>UPPER(TEXT(tbl_raw_data[[#This Row],[Updated_date]],"MMMM"))</f>
        <v>AUGUST</v>
      </c>
      <c r="M2241" s="55" t="str">
        <f>UPPER("Week "&amp;IF(ROUNDUP(DAY(tbl_raw_data[[#This Row],[Updated_date]])/7,0)=5,4,ROUNDUP(DAY(tbl_raw_data[[#This Row],[Updated_date]])/7,0)))</f>
        <v>WEEK 2</v>
      </c>
      <c r="N2241" s="57" t="str">
        <f>UPPER(VLOOKUP(tbl_raw_data[[#This Row],[Analyst]],[1]setting!$A$1:$B$15,2,0))</f>
        <v>ASIF</v>
      </c>
      <c r="O2241" s="57" t="str">
        <f>UPPER(tbl_raw_data[[#This Row],[Outcome]])</f>
        <v>APPROVE</v>
      </c>
      <c r="P2241" s="57" t="str">
        <f>UPPER(tbl_raw_data[[#This Row],[Queue Name]])</f>
        <v>CONSUMER POST BUREAU</v>
      </c>
      <c r="Q2241" s="57" t="str">
        <f>IF(tbl_raw_data[[#This Row],[time_taken_in_mins]]&lt;=20,"SLA_MET","SLA_NOT_MET")</f>
        <v>SLA_MET</v>
      </c>
    </row>
    <row r="2242" spans="1:17" ht="15" customHeight="1" x14ac:dyDescent="0.25">
      <c r="A2242" s="22" t="s">
        <v>6858</v>
      </c>
      <c r="B2242" s="12">
        <v>45146.569456018522</v>
      </c>
      <c r="C2242" s="13">
        <v>45146.585833333331</v>
      </c>
      <c r="D2242" s="14" t="s">
        <v>29</v>
      </c>
      <c r="E2242" s="16" t="s">
        <v>41</v>
      </c>
      <c r="F2242" s="14" t="s">
        <v>42</v>
      </c>
      <c r="G2242" s="106"/>
      <c r="H22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2" s="48">
        <f>tbl_raw_data[[#This Row],[Date Actioned]]-tbl_raw_data[[#This Row],[Date Tagged]]</f>
        <v>1.6377314808778465E-2</v>
      </c>
      <c r="J2242" s="50">
        <f>HOUR(tbl_raw_data[[#This Row],[time_taken]])*60+MINUTE(tbl_raw_data[[#This Row],[time_taken]])+SECOND(tbl_raw_data[[#This Row],[time_taken]])/60</f>
        <v>23.583333333333332</v>
      </c>
      <c r="K2242" s="54">
        <f>DATE(YEAR(tbl_raw_data[[#This Row],[Date Actioned]]), MONTH(tbl_raw_data[[#This Row],[Date Actioned]]), DAY(tbl_raw_data[[#This Row],[Date Actioned]]))</f>
        <v>45146</v>
      </c>
      <c r="L2242" s="55" t="str">
        <f>UPPER(TEXT(tbl_raw_data[[#This Row],[Updated_date]],"MMMM"))</f>
        <v>AUGUST</v>
      </c>
      <c r="M2242" s="55" t="str">
        <f>UPPER("Week "&amp;IF(ROUNDUP(DAY(tbl_raw_data[[#This Row],[Updated_date]])/7,0)=5,4,ROUNDUP(DAY(tbl_raw_data[[#This Row],[Updated_date]])/7,0)))</f>
        <v>WEEK 2</v>
      </c>
      <c r="N2242" s="57" t="str">
        <f>UPPER(VLOOKUP(tbl_raw_data[[#This Row],[Analyst]],[1]setting!$A$1:$B$15,2,0))</f>
        <v>NITESH</v>
      </c>
      <c r="O2242" s="57" t="str">
        <f>UPPER(tbl_raw_data[[#This Row],[Outcome]])</f>
        <v>APPROVE</v>
      </c>
      <c r="P2242" s="57" t="str">
        <f>UPPER(tbl_raw_data[[#This Row],[Queue Name]])</f>
        <v>CONSUMER POST BUREAU</v>
      </c>
      <c r="Q2242" s="57" t="str">
        <f>IF(tbl_raw_data[[#This Row],[time_taken_in_mins]]&lt;=20,"SLA_MET","SLA_NOT_MET")</f>
        <v>SLA_NOT_MET</v>
      </c>
    </row>
    <row r="2243" spans="1:17" ht="15" customHeight="1" x14ac:dyDescent="0.25">
      <c r="A2243" s="5" t="s">
        <v>1792</v>
      </c>
      <c r="B2243" s="6">
        <v>45146.57099537037</v>
      </c>
      <c r="C2243" s="7">
        <v>45146.575798611113</v>
      </c>
      <c r="D2243" s="8" t="s">
        <v>13</v>
      </c>
      <c r="E2243" s="8" t="s">
        <v>28</v>
      </c>
      <c r="F2243" s="8" t="s">
        <v>109</v>
      </c>
      <c r="G2243" s="110" t="s">
        <v>67</v>
      </c>
      <c r="H22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43" s="48">
        <f>tbl_raw_data[[#This Row],[Date Actioned]]-tbl_raw_data[[#This Row],[Date Tagged]]</f>
        <v>4.803240743058268E-3</v>
      </c>
      <c r="J2243" s="50">
        <f>HOUR(tbl_raw_data[[#This Row],[time_taken]])*60+MINUTE(tbl_raw_data[[#This Row],[time_taken]])+SECOND(tbl_raw_data[[#This Row],[time_taken]])/60</f>
        <v>6.916666666666667</v>
      </c>
      <c r="K2243" s="54">
        <f>DATE(YEAR(tbl_raw_data[[#This Row],[Date Actioned]]), MONTH(tbl_raw_data[[#This Row],[Date Actioned]]), DAY(tbl_raw_data[[#This Row],[Date Actioned]]))</f>
        <v>45146</v>
      </c>
      <c r="L2243" s="55" t="str">
        <f>UPPER(TEXT(tbl_raw_data[[#This Row],[Updated_date]],"MMMM"))</f>
        <v>AUGUST</v>
      </c>
      <c r="M2243" s="55" t="str">
        <f>UPPER("Week "&amp;IF(ROUNDUP(DAY(tbl_raw_data[[#This Row],[Updated_date]])/7,0)=5,4,ROUNDUP(DAY(tbl_raw_data[[#This Row],[Updated_date]])/7,0)))</f>
        <v>WEEK 2</v>
      </c>
      <c r="N2243" s="57" t="str">
        <f>UPPER(VLOOKUP(tbl_raw_data[[#This Row],[Analyst]],[1]setting!$A$1:$B$15,2,0))</f>
        <v>NAVED</v>
      </c>
      <c r="O2243" s="57" t="str">
        <f>UPPER(tbl_raw_data[[#This Row],[Outcome]])</f>
        <v>APPROVE</v>
      </c>
      <c r="P2243" s="57" t="str">
        <f>UPPER(tbl_raw_data[[#This Row],[Queue Name]])</f>
        <v>CONSUMER EXISTING</v>
      </c>
      <c r="Q2243" s="57" t="str">
        <f>IF(tbl_raw_data[[#This Row],[time_taken_in_mins]]&lt;=20,"SLA_MET","SLA_NOT_MET")</f>
        <v>SLA_MET</v>
      </c>
    </row>
    <row r="2244" spans="1:17" ht="15" customHeight="1" x14ac:dyDescent="0.25">
      <c r="A2244" s="5" t="s">
        <v>3534</v>
      </c>
      <c r="B2244" s="12">
        <v>45146.574872685182</v>
      </c>
      <c r="C2244" s="13">
        <v>45146.581944444442</v>
      </c>
      <c r="D2244" s="14" t="s">
        <v>209</v>
      </c>
      <c r="E2244" s="16" t="s">
        <v>28</v>
      </c>
      <c r="F2244" s="14" t="s">
        <v>86</v>
      </c>
      <c r="G2244" s="106"/>
      <c r="H22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44" s="48">
        <f>tbl_raw_data[[#This Row],[Date Actioned]]-tbl_raw_data[[#This Row],[Date Tagged]]</f>
        <v>7.07175926072523E-3</v>
      </c>
      <c r="J2244" s="50">
        <f>HOUR(tbl_raw_data[[#This Row],[time_taken]])*60+MINUTE(tbl_raw_data[[#This Row],[time_taken]])+SECOND(tbl_raw_data[[#This Row],[time_taken]])/60</f>
        <v>10.183333333333334</v>
      </c>
      <c r="K2244" s="54">
        <f>DATE(YEAR(tbl_raw_data[[#This Row],[Date Actioned]]), MONTH(tbl_raw_data[[#This Row],[Date Actioned]]), DAY(tbl_raw_data[[#This Row],[Date Actioned]]))</f>
        <v>45146</v>
      </c>
      <c r="L2244" s="55" t="str">
        <f>UPPER(TEXT(tbl_raw_data[[#This Row],[Updated_date]],"MMMM"))</f>
        <v>AUGUST</v>
      </c>
      <c r="M2244" s="55" t="str">
        <f>UPPER("Week "&amp;IF(ROUNDUP(DAY(tbl_raw_data[[#This Row],[Updated_date]])/7,0)=5,4,ROUNDUP(DAY(tbl_raw_data[[#This Row],[Updated_date]])/7,0)))</f>
        <v>WEEK 2</v>
      </c>
      <c r="N2244" s="57" t="str">
        <f>UPPER(VLOOKUP(tbl_raw_data[[#This Row],[Analyst]],[1]setting!$A$1:$B$15,2,0))</f>
        <v>ASIF</v>
      </c>
      <c r="O2244" s="57" t="str">
        <f>UPPER(tbl_raw_data[[#This Row],[Outcome]])</f>
        <v>DECLINE</v>
      </c>
      <c r="P2244" s="57" t="str">
        <f>UPPER(tbl_raw_data[[#This Row],[Queue Name]])</f>
        <v>CONSUMER EXISTING</v>
      </c>
      <c r="Q2244" s="57" t="str">
        <f>IF(tbl_raw_data[[#This Row],[time_taken_in_mins]]&lt;=20,"SLA_MET","SLA_NOT_MET")</f>
        <v>SLA_MET</v>
      </c>
    </row>
    <row r="2245" spans="1:17" ht="15" customHeight="1" x14ac:dyDescent="0.25">
      <c r="A2245" s="22" t="s">
        <v>434</v>
      </c>
      <c r="B2245" s="12">
        <v>45146.57603009259</v>
      </c>
      <c r="C2245" s="13">
        <v>45146.578657407408</v>
      </c>
      <c r="D2245" s="14" t="s">
        <v>8</v>
      </c>
      <c r="E2245" s="14" t="s">
        <v>41</v>
      </c>
      <c r="F2245" s="14" t="s">
        <v>14</v>
      </c>
      <c r="G2245" s="111" t="s">
        <v>132</v>
      </c>
      <c r="H22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5" s="48">
        <f>tbl_raw_data[[#This Row],[Date Actioned]]-tbl_raw_data[[#This Row],[Date Tagged]]</f>
        <v>2.6273148178006522E-3</v>
      </c>
      <c r="J2245" s="50">
        <f>HOUR(tbl_raw_data[[#This Row],[time_taken]])*60+MINUTE(tbl_raw_data[[#This Row],[time_taken]])+SECOND(tbl_raw_data[[#This Row],[time_taken]])/60</f>
        <v>3.7833333333333332</v>
      </c>
      <c r="K2245" s="54">
        <f>DATE(YEAR(tbl_raw_data[[#This Row],[Date Actioned]]), MONTH(tbl_raw_data[[#This Row],[Date Actioned]]), DAY(tbl_raw_data[[#This Row],[Date Actioned]]))</f>
        <v>45146</v>
      </c>
      <c r="L2245" s="55" t="str">
        <f>UPPER(TEXT(tbl_raw_data[[#This Row],[Updated_date]],"MMMM"))</f>
        <v>AUGUST</v>
      </c>
      <c r="M2245" s="55" t="str">
        <f>UPPER("Week "&amp;IF(ROUNDUP(DAY(tbl_raw_data[[#This Row],[Updated_date]])/7,0)=5,4,ROUNDUP(DAY(tbl_raw_data[[#This Row],[Updated_date]])/7,0)))</f>
        <v>WEEK 2</v>
      </c>
      <c r="N2245" s="57" t="str">
        <f>UPPER(VLOOKUP(tbl_raw_data[[#This Row],[Analyst]],[1]setting!$A$1:$B$15,2,0))</f>
        <v>HARDIK</v>
      </c>
      <c r="O2245" s="57" t="str">
        <f>UPPER(tbl_raw_data[[#This Row],[Outcome]])</f>
        <v>WITHDRAW</v>
      </c>
      <c r="P2245" s="57" t="str">
        <f>UPPER(tbl_raw_data[[#This Row],[Queue Name]])</f>
        <v>CONSUMER POST BUREAU</v>
      </c>
      <c r="Q2245" s="57" t="str">
        <f>IF(tbl_raw_data[[#This Row],[time_taken_in_mins]]&lt;=20,"SLA_MET","SLA_NOT_MET")</f>
        <v>SLA_MET</v>
      </c>
    </row>
    <row r="2246" spans="1:17" ht="15" customHeight="1" x14ac:dyDescent="0.25">
      <c r="A2246" s="5" t="s">
        <v>2962</v>
      </c>
      <c r="B2246" s="6">
        <v>45146.577824074076</v>
      </c>
      <c r="C2246" s="7">
        <v>45146.584143518521</v>
      </c>
      <c r="D2246" s="8" t="s">
        <v>8</v>
      </c>
      <c r="E2246" s="8" t="s">
        <v>9</v>
      </c>
      <c r="F2246" s="8" t="s">
        <v>109</v>
      </c>
      <c r="G2246" s="110" t="s">
        <v>149</v>
      </c>
      <c r="H22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6" s="48">
        <f>tbl_raw_data[[#This Row],[Date Actioned]]-tbl_raw_data[[#This Row],[Date Tagged]]</f>
        <v>6.3194444446708076E-3</v>
      </c>
      <c r="J2246" s="50">
        <f>HOUR(tbl_raw_data[[#This Row],[time_taken]])*60+MINUTE(tbl_raw_data[[#This Row],[time_taken]])+SECOND(tbl_raw_data[[#This Row],[time_taken]])/60</f>
        <v>9.1</v>
      </c>
      <c r="K2246" s="54">
        <f>DATE(YEAR(tbl_raw_data[[#This Row],[Date Actioned]]), MONTH(tbl_raw_data[[#This Row],[Date Actioned]]), DAY(tbl_raw_data[[#This Row],[Date Actioned]]))</f>
        <v>45146</v>
      </c>
      <c r="L2246" s="55" t="str">
        <f>UPPER(TEXT(tbl_raw_data[[#This Row],[Updated_date]],"MMMM"))</f>
        <v>AUGUST</v>
      </c>
      <c r="M2246" s="55" t="str">
        <f>UPPER("Week "&amp;IF(ROUNDUP(DAY(tbl_raw_data[[#This Row],[Updated_date]])/7,0)=5,4,ROUNDUP(DAY(tbl_raw_data[[#This Row],[Updated_date]])/7,0)))</f>
        <v>WEEK 2</v>
      </c>
      <c r="N2246" s="57" t="str">
        <f>UPPER(VLOOKUP(tbl_raw_data[[#This Row],[Analyst]],[1]setting!$A$1:$B$15,2,0))</f>
        <v>NAVED</v>
      </c>
      <c r="O2246" s="57" t="str">
        <f>UPPER(tbl_raw_data[[#This Row],[Outcome]])</f>
        <v>WITHDRAW</v>
      </c>
      <c r="P2246" s="57" t="str">
        <f>UPPER(tbl_raw_data[[#This Row],[Queue Name]])</f>
        <v>CONSUMER PRE BUREAU</v>
      </c>
      <c r="Q2246" s="57" t="str">
        <f>IF(tbl_raw_data[[#This Row],[time_taken_in_mins]]&lt;=20,"SLA_MET","SLA_NOT_MET")</f>
        <v>SLA_MET</v>
      </c>
    </row>
    <row r="2247" spans="1:17" ht="15" customHeight="1" x14ac:dyDescent="0.25">
      <c r="A2247" s="11" t="s">
        <v>3604</v>
      </c>
      <c r="B2247" s="6">
        <v>45146.584733796299</v>
      </c>
      <c r="C2247" s="7">
        <v>45146.591898148145</v>
      </c>
      <c r="D2247" s="8" t="s">
        <v>46</v>
      </c>
      <c r="E2247" s="8" t="s">
        <v>9</v>
      </c>
      <c r="F2247" s="8" t="s">
        <v>14</v>
      </c>
      <c r="G2247" s="110" t="s">
        <v>360</v>
      </c>
      <c r="H22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7" s="48">
        <f>tbl_raw_data[[#This Row],[Date Actioned]]-tbl_raw_data[[#This Row],[Date Tagged]]</f>
        <v>7.1643518458586186E-3</v>
      </c>
      <c r="J2247" s="50">
        <f>HOUR(tbl_raw_data[[#This Row],[time_taken]])*60+MINUTE(tbl_raw_data[[#This Row],[time_taken]])+SECOND(tbl_raw_data[[#This Row],[time_taken]])/60</f>
        <v>10.316666666666666</v>
      </c>
      <c r="K2247" s="54">
        <f>DATE(YEAR(tbl_raw_data[[#This Row],[Date Actioned]]), MONTH(tbl_raw_data[[#This Row],[Date Actioned]]), DAY(tbl_raw_data[[#This Row],[Date Actioned]]))</f>
        <v>45146</v>
      </c>
      <c r="L2247" s="55" t="str">
        <f>UPPER(TEXT(tbl_raw_data[[#This Row],[Updated_date]],"MMMM"))</f>
        <v>AUGUST</v>
      </c>
      <c r="M2247" s="55" t="str">
        <f>UPPER("Week "&amp;IF(ROUNDUP(DAY(tbl_raw_data[[#This Row],[Updated_date]])/7,0)=5,4,ROUNDUP(DAY(tbl_raw_data[[#This Row],[Updated_date]])/7,0)))</f>
        <v>WEEK 2</v>
      </c>
      <c r="N2247" s="57" t="str">
        <f>UPPER(VLOOKUP(tbl_raw_data[[#This Row],[Analyst]],[1]setting!$A$1:$B$15,2,0))</f>
        <v>HARDIK</v>
      </c>
      <c r="O2247" s="57" t="str">
        <f>UPPER(tbl_raw_data[[#This Row],[Outcome]])</f>
        <v>DECLINE</v>
      </c>
      <c r="P2247" s="57" t="str">
        <f>UPPER(tbl_raw_data[[#This Row],[Queue Name]])</f>
        <v>CONSUMER PRE BUREAU</v>
      </c>
      <c r="Q2247" s="57" t="str">
        <f>IF(tbl_raw_data[[#This Row],[time_taken_in_mins]]&lt;=20,"SLA_MET","SLA_NOT_MET")</f>
        <v>SLA_MET</v>
      </c>
    </row>
    <row r="2248" spans="1:17" ht="15" customHeight="1" x14ac:dyDescent="0.25">
      <c r="A2248" s="11" t="s">
        <v>1247</v>
      </c>
      <c r="B2248" s="12">
        <v>45146.585023148145</v>
      </c>
      <c r="C2248" s="13">
        <v>45146.589062500003</v>
      </c>
      <c r="D2248" s="14" t="s">
        <v>13</v>
      </c>
      <c r="E2248" s="14" t="s">
        <v>9</v>
      </c>
      <c r="F2248" s="14" t="s">
        <v>109</v>
      </c>
      <c r="G2248" s="111" t="s">
        <v>67</v>
      </c>
      <c r="H22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48" s="48">
        <f>tbl_raw_data[[#This Row],[Date Actioned]]-tbl_raw_data[[#This Row],[Date Tagged]]</f>
        <v>4.0393518575001508E-3</v>
      </c>
      <c r="J2248" s="50">
        <f>HOUR(tbl_raw_data[[#This Row],[time_taken]])*60+MINUTE(tbl_raw_data[[#This Row],[time_taken]])+SECOND(tbl_raw_data[[#This Row],[time_taken]])/60</f>
        <v>5.8166666666666664</v>
      </c>
      <c r="K2248" s="54">
        <f>DATE(YEAR(tbl_raw_data[[#This Row],[Date Actioned]]), MONTH(tbl_raw_data[[#This Row],[Date Actioned]]), DAY(tbl_raw_data[[#This Row],[Date Actioned]]))</f>
        <v>45146</v>
      </c>
      <c r="L2248" s="55" t="str">
        <f>UPPER(TEXT(tbl_raw_data[[#This Row],[Updated_date]],"MMMM"))</f>
        <v>AUGUST</v>
      </c>
      <c r="M2248" s="55" t="str">
        <f>UPPER("Week "&amp;IF(ROUNDUP(DAY(tbl_raw_data[[#This Row],[Updated_date]])/7,0)=5,4,ROUNDUP(DAY(tbl_raw_data[[#This Row],[Updated_date]])/7,0)))</f>
        <v>WEEK 2</v>
      </c>
      <c r="N2248" s="57" t="str">
        <f>UPPER(VLOOKUP(tbl_raw_data[[#This Row],[Analyst]],[1]setting!$A$1:$B$15,2,0))</f>
        <v>NAVED</v>
      </c>
      <c r="O2248" s="57" t="str">
        <f>UPPER(tbl_raw_data[[#This Row],[Outcome]])</f>
        <v>APPROVE</v>
      </c>
      <c r="P2248" s="57" t="str">
        <f>UPPER(tbl_raw_data[[#This Row],[Queue Name]])</f>
        <v>CONSUMER PRE BUREAU</v>
      </c>
      <c r="Q2248" s="57" t="str">
        <f>IF(tbl_raw_data[[#This Row],[time_taken_in_mins]]&lt;=20,"SLA_MET","SLA_NOT_MET")</f>
        <v>SLA_MET</v>
      </c>
    </row>
    <row r="2249" spans="1:17" ht="15" customHeight="1" x14ac:dyDescent="0.25">
      <c r="A2249" s="11" t="s">
        <v>3291</v>
      </c>
      <c r="B2249" s="12">
        <v>45146.586469907408</v>
      </c>
      <c r="C2249" s="13">
        <v>45146.593252314815</v>
      </c>
      <c r="D2249" s="14" t="s">
        <v>8</v>
      </c>
      <c r="E2249" s="14" t="s">
        <v>9</v>
      </c>
      <c r="F2249" s="14" t="s">
        <v>109</v>
      </c>
      <c r="G2249" s="111" t="s">
        <v>11</v>
      </c>
      <c r="H22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49" s="48">
        <f>tbl_raw_data[[#This Row],[Date Actioned]]-tbl_raw_data[[#This Row],[Date Tagged]]</f>
        <v>6.7824074067175388E-3</v>
      </c>
      <c r="J2249" s="50">
        <f>HOUR(tbl_raw_data[[#This Row],[time_taken]])*60+MINUTE(tbl_raw_data[[#This Row],[time_taken]])+SECOND(tbl_raw_data[[#This Row],[time_taken]])/60</f>
        <v>9.7666666666666675</v>
      </c>
      <c r="K2249" s="54">
        <f>DATE(YEAR(tbl_raw_data[[#This Row],[Date Actioned]]), MONTH(tbl_raw_data[[#This Row],[Date Actioned]]), DAY(tbl_raw_data[[#This Row],[Date Actioned]]))</f>
        <v>45146</v>
      </c>
      <c r="L2249" s="55" t="str">
        <f>UPPER(TEXT(tbl_raw_data[[#This Row],[Updated_date]],"MMMM"))</f>
        <v>AUGUST</v>
      </c>
      <c r="M2249" s="55" t="str">
        <f>UPPER("Week "&amp;IF(ROUNDUP(DAY(tbl_raw_data[[#This Row],[Updated_date]])/7,0)=5,4,ROUNDUP(DAY(tbl_raw_data[[#This Row],[Updated_date]])/7,0)))</f>
        <v>WEEK 2</v>
      </c>
      <c r="N2249" s="57" t="str">
        <f>UPPER(VLOOKUP(tbl_raw_data[[#This Row],[Analyst]],[1]setting!$A$1:$B$15,2,0))</f>
        <v>NAVED</v>
      </c>
      <c r="O2249" s="57" t="str">
        <f>UPPER(tbl_raw_data[[#This Row],[Outcome]])</f>
        <v>WITHDRAW</v>
      </c>
      <c r="P2249" s="57" t="str">
        <f>UPPER(tbl_raw_data[[#This Row],[Queue Name]])</f>
        <v>CONSUMER PRE BUREAU</v>
      </c>
      <c r="Q2249" s="57" t="str">
        <f>IF(tbl_raw_data[[#This Row],[time_taken_in_mins]]&lt;=20,"SLA_MET","SLA_NOT_MET")</f>
        <v>SLA_MET</v>
      </c>
    </row>
    <row r="2250" spans="1:17" x14ac:dyDescent="0.25">
      <c r="A2250" s="22" t="s">
        <v>5421</v>
      </c>
      <c r="B2250" s="6">
        <v>45146.58797453704</v>
      </c>
      <c r="C2250" s="7">
        <v>45146.598402777781</v>
      </c>
      <c r="D2250" s="8" t="s">
        <v>8</v>
      </c>
      <c r="E2250" s="8" t="s">
        <v>28</v>
      </c>
      <c r="F2250" s="8" t="s">
        <v>14</v>
      </c>
      <c r="G2250" s="110" t="s">
        <v>149</v>
      </c>
      <c r="H22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50" s="48">
        <f>tbl_raw_data[[#This Row],[Date Actioned]]-tbl_raw_data[[#This Row],[Date Tagged]]</f>
        <v>1.0428240741021E-2</v>
      </c>
      <c r="J2250" s="50">
        <f>HOUR(tbl_raw_data[[#This Row],[time_taken]])*60+MINUTE(tbl_raw_data[[#This Row],[time_taken]])+SECOND(tbl_raw_data[[#This Row],[time_taken]])/60</f>
        <v>15.016666666666667</v>
      </c>
      <c r="K2250" s="54">
        <f>DATE(YEAR(tbl_raw_data[[#This Row],[Date Actioned]]), MONTH(tbl_raw_data[[#This Row],[Date Actioned]]), DAY(tbl_raw_data[[#This Row],[Date Actioned]]))</f>
        <v>45146</v>
      </c>
      <c r="L2250" s="55" t="str">
        <f>UPPER(TEXT(tbl_raw_data[[#This Row],[Updated_date]],"MMMM"))</f>
        <v>AUGUST</v>
      </c>
      <c r="M2250" s="55" t="str">
        <f>UPPER("Week "&amp;IF(ROUNDUP(DAY(tbl_raw_data[[#This Row],[Updated_date]])/7,0)=5,4,ROUNDUP(DAY(tbl_raw_data[[#This Row],[Updated_date]])/7,0)))</f>
        <v>WEEK 2</v>
      </c>
      <c r="N2250" s="57" t="str">
        <f>UPPER(VLOOKUP(tbl_raw_data[[#This Row],[Analyst]],[1]setting!$A$1:$B$15,2,0))</f>
        <v>HARDIK</v>
      </c>
      <c r="O2250" s="57" t="str">
        <f>UPPER(tbl_raw_data[[#This Row],[Outcome]])</f>
        <v>WITHDRAW</v>
      </c>
      <c r="P2250" s="57" t="str">
        <f>UPPER(tbl_raw_data[[#This Row],[Queue Name]])</f>
        <v>CONSUMER EXISTING</v>
      </c>
      <c r="Q2250" s="57" t="str">
        <f>IF(tbl_raw_data[[#This Row],[time_taken_in_mins]]&lt;=20,"SLA_MET","SLA_NOT_MET")</f>
        <v>SLA_MET</v>
      </c>
    </row>
    <row r="2251" spans="1:17" ht="15" customHeight="1" x14ac:dyDescent="0.25">
      <c r="A2251" s="5" t="s">
        <v>3772</v>
      </c>
      <c r="B2251" s="12">
        <v>45146.588379629633</v>
      </c>
      <c r="C2251" s="13">
        <v>45146.59578703704</v>
      </c>
      <c r="D2251" s="14" t="s">
        <v>40</v>
      </c>
      <c r="E2251" s="16" t="s">
        <v>41</v>
      </c>
      <c r="F2251" s="14" t="s">
        <v>42</v>
      </c>
      <c r="G2251" s="106"/>
      <c r="H22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51" s="48">
        <f>tbl_raw_data[[#This Row],[Date Actioned]]-tbl_raw_data[[#This Row],[Date Tagged]]</f>
        <v>7.4074074072996154E-3</v>
      </c>
      <c r="J2251" s="50">
        <f>HOUR(tbl_raw_data[[#This Row],[time_taken]])*60+MINUTE(tbl_raw_data[[#This Row],[time_taken]])+SECOND(tbl_raw_data[[#This Row],[time_taken]])/60</f>
        <v>10.666666666666666</v>
      </c>
      <c r="K2251" s="54">
        <f>DATE(YEAR(tbl_raw_data[[#This Row],[Date Actioned]]), MONTH(tbl_raw_data[[#This Row],[Date Actioned]]), DAY(tbl_raw_data[[#This Row],[Date Actioned]]))</f>
        <v>45146</v>
      </c>
      <c r="L2251" s="55" t="str">
        <f>UPPER(TEXT(tbl_raw_data[[#This Row],[Updated_date]],"MMMM"))</f>
        <v>AUGUST</v>
      </c>
      <c r="M2251" s="55" t="str">
        <f>UPPER("Week "&amp;IF(ROUNDUP(DAY(tbl_raw_data[[#This Row],[Updated_date]])/7,0)=5,4,ROUNDUP(DAY(tbl_raw_data[[#This Row],[Updated_date]])/7,0)))</f>
        <v>WEEK 2</v>
      </c>
      <c r="N2251" s="57" t="str">
        <f>UPPER(VLOOKUP(tbl_raw_data[[#This Row],[Analyst]],[1]setting!$A$1:$B$15,2,0))</f>
        <v>NITESH</v>
      </c>
      <c r="O2251" s="57" t="str">
        <f>UPPER(tbl_raw_data[[#This Row],[Outcome]])</f>
        <v>WITHDRAW</v>
      </c>
      <c r="P2251" s="57" t="str">
        <f>UPPER(tbl_raw_data[[#This Row],[Queue Name]])</f>
        <v>CONSUMER POST BUREAU</v>
      </c>
      <c r="Q2251" s="57" t="str">
        <f>IF(tbl_raw_data[[#This Row],[time_taken_in_mins]]&lt;=20,"SLA_MET","SLA_NOT_MET")</f>
        <v>SLA_MET</v>
      </c>
    </row>
    <row r="2252" spans="1:17" ht="15" customHeight="1" x14ac:dyDescent="0.25">
      <c r="A2252" s="22" t="s">
        <v>2387</v>
      </c>
      <c r="B2252" s="6">
        <v>45146.590115740742</v>
      </c>
      <c r="C2252" s="7">
        <v>45146.595659722225</v>
      </c>
      <c r="D2252" s="8" t="s">
        <v>29</v>
      </c>
      <c r="E2252" s="10" t="s">
        <v>28</v>
      </c>
      <c r="F2252" s="8" t="s">
        <v>73</v>
      </c>
      <c r="G2252" s="109"/>
      <c r="H22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52" s="48">
        <f>tbl_raw_data[[#This Row],[Date Actioned]]-tbl_raw_data[[#This Row],[Date Tagged]]</f>
        <v>5.543981482333038E-3</v>
      </c>
      <c r="J2252" s="50">
        <f>HOUR(tbl_raw_data[[#This Row],[time_taken]])*60+MINUTE(tbl_raw_data[[#This Row],[time_taken]])+SECOND(tbl_raw_data[[#This Row],[time_taken]])/60</f>
        <v>7.9833333333333334</v>
      </c>
      <c r="K2252" s="54">
        <f>DATE(YEAR(tbl_raw_data[[#This Row],[Date Actioned]]), MONTH(tbl_raw_data[[#This Row],[Date Actioned]]), DAY(tbl_raw_data[[#This Row],[Date Actioned]]))</f>
        <v>45146</v>
      </c>
      <c r="L2252" s="55" t="str">
        <f>UPPER(TEXT(tbl_raw_data[[#This Row],[Updated_date]],"MMMM"))</f>
        <v>AUGUST</v>
      </c>
      <c r="M2252" s="55" t="str">
        <f>UPPER("Week "&amp;IF(ROUNDUP(DAY(tbl_raw_data[[#This Row],[Updated_date]])/7,0)=5,4,ROUNDUP(DAY(tbl_raw_data[[#This Row],[Updated_date]])/7,0)))</f>
        <v>WEEK 2</v>
      </c>
      <c r="N2252" s="57" t="str">
        <f>UPPER(VLOOKUP(tbl_raw_data[[#This Row],[Analyst]],[1]setting!$A$1:$B$15,2,0))</f>
        <v>SHAHID</v>
      </c>
      <c r="O2252" s="57" t="str">
        <f>UPPER(tbl_raw_data[[#This Row],[Outcome]])</f>
        <v>APPROVE</v>
      </c>
      <c r="P2252" s="57" t="str">
        <f>UPPER(tbl_raw_data[[#This Row],[Queue Name]])</f>
        <v>CONSUMER EXISTING</v>
      </c>
      <c r="Q2252" s="57" t="str">
        <f>IF(tbl_raw_data[[#This Row],[time_taken_in_mins]]&lt;=20,"SLA_MET","SLA_NOT_MET")</f>
        <v>SLA_MET</v>
      </c>
    </row>
    <row r="2253" spans="1:17" ht="15" customHeight="1" x14ac:dyDescent="0.25">
      <c r="A2253" s="5" t="s">
        <v>4300</v>
      </c>
      <c r="B2253" s="12">
        <v>45146.590648148151</v>
      </c>
      <c r="C2253" s="13">
        <v>45146.598865740743</v>
      </c>
      <c r="D2253" s="14" t="s">
        <v>13</v>
      </c>
      <c r="E2253" s="14" t="s">
        <v>28</v>
      </c>
      <c r="F2253" s="14" t="s">
        <v>109</v>
      </c>
      <c r="G2253" s="111" t="s">
        <v>53</v>
      </c>
      <c r="H22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3" s="48">
        <f>tbl_raw_data[[#This Row],[Date Actioned]]-tbl_raw_data[[#This Row],[Date Tagged]]</f>
        <v>8.2175925927003846E-3</v>
      </c>
      <c r="J2253" s="50">
        <f>HOUR(tbl_raw_data[[#This Row],[time_taken]])*60+MINUTE(tbl_raw_data[[#This Row],[time_taken]])+SECOND(tbl_raw_data[[#This Row],[time_taken]])/60</f>
        <v>11.833333333333334</v>
      </c>
      <c r="K2253" s="54">
        <f>DATE(YEAR(tbl_raw_data[[#This Row],[Date Actioned]]), MONTH(tbl_raw_data[[#This Row],[Date Actioned]]), DAY(tbl_raw_data[[#This Row],[Date Actioned]]))</f>
        <v>45146</v>
      </c>
      <c r="L2253" s="55" t="str">
        <f>UPPER(TEXT(tbl_raw_data[[#This Row],[Updated_date]],"MMMM"))</f>
        <v>AUGUST</v>
      </c>
      <c r="M2253" s="55" t="str">
        <f>UPPER("Week "&amp;IF(ROUNDUP(DAY(tbl_raw_data[[#This Row],[Updated_date]])/7,0)=5,4,ROUNDUP(DAY(tbl_raw_data[[#This Row],[Updated_date]])/7,0)))</f>
        <v>WEEK 2</v>
      </c>
      <c r="N2253" s="57" t="str">
        <f>UPPER(VLOOKUP(tbl_raw_data[[#This Row],[Analyst]],[1]setting!$A$1:$B$15,2,0))</f>
        <v>NAVED</v>
      </c>
      <c r="O2253" s="57" t="str">
        <f>UPPER(tbl_raw_data[[#This Row],[Outcome]])</f>
        <v>APPROVE</v>
      </c>
      <c r="P2253" s="57" t="str">
        <f>UPPER(tbl_raw_data[[#This Row],[Queue Name]])</f>
        <v>CONSUMER EXISTING</v>
      </c>
      <c r="Q2253" s="57" t="str">
        <f>IF(tbl_raw_data[[#This Row],[time_taken_in_mins]]&lt;=20,"SLA_MET","SLA_NOT_MET")</f>
        <v>SLA_MET</v>
      </c>
    </row>
    <row r="2254" spans="1:17" ht="15" customHeight="1" x14ac:dyDescent="0.25">
      <c r="A2254" s="22" t="s">
        <v>2157</v>
      </c>
      <c r="B2254" s="12">
        <v>45146.595729166664</v>
      </c>
      <c r="C2254" s="13">
        <v>45146.601030092592</v>
      </c>
      <c r="D2254" s="14" t="s">
        <v>46</v>
      </c>
      <c r="E2254" s="14" t="s">
        <v>9</v>
      </c>
      <c r="F2254" s="14" t="s">
        <v>14</v>
      </c>
      <c r="G2254" s="111" t="s">
        <v>74</v>
      </c>
      <c r="H22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54" s="48">
        <f>tbl_raw_data[[#This Row],[Date Actioned]]-tbl_raw_data[[#This Row],[Date Tagged]]</f>
        <v>5.3009259281679988E-3</v>
      </c>
      <c r="J2254" s="50">
        <f>HOUR(tbl_raw_data[[#This Row],[time_taken]])*60+MINUTE(tbl_raw_data[[#This Row],[time_taken]])+SECOND(tbl_raw_data[[#This Row],[time_taken]])/60</f>
        <v>7.6333333333333329</v>
      </c>
      <c r="K2254" s="54">
        <f>DATE(YEAR(tbl_raw_data[[#This Row],[Date Actioned]]), MONTH(tbl_raw_data[[#This Row],[Date Actioned]]), DAY(tbl_raw_data[[#This Row],[Date Actioned]]))</f>
        <v>45146</v>
      </c>
      <c r="L2254" s="55" t="str">
        <f>UPPER(TEXT(tbl_raw_data[[#This Row],[Updated_date]],"MMMM"))</f>
        <v>AUGUST</v>
      </c>
      <c r="M2254" s="55" t="str">
        <f>UPPER("Week "&amp;IF(ROUNDUP(DAY(tbl_raw_data[[#This Row],[Updated_date]])/7,0)=5,4,ROUNDUP(DAY(tbl_raw_data[[#This Row],[Updated_date]])/7,0)))</f>
        <v>WEEK 2</v>
      </c>
      <c r="N2254" s="57" t="str">
        <f>UPPER(VLOOKUP(tbl_raw_data[[#This Row],[Analyst]],[1]setting!$A$1:$B$15,2,0))</f>
        <v>HARDIK</v>
      </c>
      <c r="O2254" s="57" t="str">
        <f>UPPER(tbl_raw_data[[#This Row],[Outcome]])</f>
        <v>DECLINE</v>
      </c>
      <c r="P2254" s="57" t="str">
        <f>UPPER(tbl_raw_data[[#This Row],[Queue Name]])</f>
        <v>CONSUMER PRE BUREAU</v>
      </c>
      <c r="Q2254" s="57" t="str">
        <f>IF(tbl_raw_data[[#This Row],[time_taken_in_mins]]&lt;=20,"SLA_MET","SLA_NOT_MET")</f>
        <v>SLA_MET</v>
      </c>
    </row>
    <row r="2255" spans="1:17" ht="15" customHeight="1" x14ac:dyDescent="0.25">
      <c r="A2255" s="11" t="s">
        <v>4066</v>
      </c>
      <c r="B2255" s="6">
        <v>45146.596805555557</v>
      </c>
      <c r="C2255" s="7">
        <v>45146.604629629626</v>
      </c>
      <c r="D2255" s="8" t="s">
        <v>29</v>
      </c>
      <c r="E2255" s="10" t="s">
        <v>28</v>
      </c>
      <c r="F2255" s="8" t="s">
        <v>86</v>
      </c>
      <c r="G2255" s="109"/>
      <c r="H22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55" s="48">
        <f>tbl_raw_data[[#This Row],[Date Actioned]]-tbl_raw_data[[#This Row],[Date Tagged]]</f>
        <v>7.8240740695036948E-3</v>
      </c>
      <c r="J2255" s="50">
        <f>HOUR(tbl_raw_data[[#This Row],[time_taken]])*60+MINUTE(tbl_raw_data[[#This Row],[time_taken]])+SECOND(tbl_raw_data[[#This Row],[time_taken]])/60</f>
        <v>11.266666666666667</v>
      </c>
      <c r="K2255" s="54">
        <f>DATE(YEAR(tbl_raw_data[[#This Row],[Date Actioned]]), MONTH(tbl_raw_data[[#This Row],[Date Actioned]]), DAY(tbl_raw_data[[#This Row],[Date Actioned]]))</f>
        <v>45146</v>
      </c>
      <c r="L2255" s="55" t="str">
        <f>UPPER(TEXT(tbl_raw_data[[#This Row],[Updated_date]],"MMMM"))</f>
        <v>AUGUST</v>
      </c>
      <c r="M2255" s="55" t="str">
        <f>UPPER("Week "&amp;IF(ROUNDUP(DAY(tbl_raw_data[[#This Row],[Updated_date]])/7,0)=5,4,ROUNDUP(DAY(tbl_raw_data[[#This Row],[Updated_date]])/7,0)))</f>
        <v>WEEK 2</v>
      </c>
      <c r="N2255" s="57" t="str">
        <f>UPPER(VLOOKUP(tbl_raw_data[[#This Row],[Analyst]],[1]setting!$A$1:$B$15,2,0))</f>
        <v>ASIF</v>
      </c>
      <c r="O2255" s="57" t="str">
        <f>UPPER(tbl_raw_data[[#This Row],[Outcome]])</f>
        <v>APPROVE</v>
      </c>
      <c r="P2255" s="57" t="str">
        <f>UPPER(tbl_raw_data[[#This Row],[Queue Name]])</f>
        <v>CONSUMER EXISTING</v>
      </c>
      <c r="Q2255" s="57" t="str">
        <f>IF(tbl_raw_data[[#This Row],[time_taken_in_mins]]&lt;=20,"SLA_MET","SLA_NOT_MET")</f>
        <v>SLA_MET</v>
      </c>
    </row>
    <row r="2256" spans="1:17" ht="15" customHeight="1" x14ac:dyDescent="0.25">
      <c r="A2256" s="22" t="s">
        <v>1748</v>
      </c>
      <c r="B2256" s="12">
        <v>45146.599861111114</v>
      </c>
      <c r="C2256" s="13">
        <v>45146.604583333334</v>
      </c>
      <c r="D2256" s="14" t="s">
        <v>13</v>
      </c>
      <c r="E2256" s="14" t="s">
        <v>28</v>
      </c>
      <c r="F2256" s="14" t="s">
        <v>109</v>
      </c>
      <c r="G2256" s="111" t="s">
        <v>29</v>
      </c>
      <c r="H22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6" s="48">
        <f>tbl_raw_data[[#This Row],[Date Actioned]]-tbl_raw_data[[#This Row],[Date Tagged]]</f>
        <v>4.7222222201526165E-3</v>
      </c>
      <c r="J2256" s="50">
        <f>HOUR(tbl_raw_data[[#This Row],[time_taken]])*60+MINUTE(tbl_raw_data[[#This Row],[time_taken]])+SECOND(tbl_raw_data[[#This Row],[time_taken]])/60</f>
        <v>6.8</v>
      </c>
      <c r="K2256" s="54">
        <f>DATE(YEAR(tbl_raw_data[[#This Row],[Date Actioned]]), MONTH(tbl_raw_data[[#This Row],[Date Actioned]]), DAY(tbl_raw_data[[#This Row],[Date Actioned]]))</f>
        <v>45146</v>
      </c>
      <c r="L2256" s="55" t="str">
        <f>UPPER(TEXT(tbl_raw_data[[#This Row],[Updated_date]],"MMMM"))</f>
        <v>AUGUST</v>
      </c>
      <c r="M2256" s="55" t="str">
        <f>UPPER("Week "&amp;IF(ROUNDUP(DAY(tbl_raw_data[[#This Row],[Updated_date]])/7,0)=5,4,ROUNDUP(DAY(tbl_raw_data[[#This Row],[Updated_date]])/7,0)))</f>
        <v>WEEK 2</v>
      </c>
      <c r="N2256" s="57" t="str">
        <f>UPPER(VLOOKUP(tbl_raw_data[[#This Row],[Analyst]],[1]setting!$A$1:$B$15,2,0))</f>
        <v>NAVED</v>
      </c>
      <c r="O2256" s="57" t="str">
        <f>UPPER(tbl_raw_data[[#This Row],[Outcome]])</f>
        <v>APPROVE</v>
      </c>
      <c r="P2256" s="57" t="str">
        <f>UPPER(tbl_raw_data[[#This Row],[Queue Name]])</f>
        <v>CONSUMER EXISTING</v>
      </c>
      <c r="Q2256" s="57" t="str">
        <f>IF(tbl_raw_data[[#This Row],[time_taken_in_mins]]&lt;=20,"SLA_MET","SLA_NOT_MET")</f>
        <v>SLA_MET</v>
      </c>
    </row>
    <row r="2257" spans="1:17" x14ac:dyDescent="0.25">
      <c r="A2257" s="11" t="s">
        <v>115</v>
      </c>
      <c r="B2257" s="6">
        <v>45146.601875</v>
      </c>
      <c r="C2257" s="7">
        <v>45146.603391203702</v>
      </c>
      <c r="D2257" s="8" t="s">
        <v>8</v>
      </c>
      <c r="E2257" s="8" t="s">
        <v>28</v>
      </c>
      <c r="F2257" s="8" t="s">
        <v>14</v>
      </c>
      <c r="G2257" s="110" t="s">
        <v>116</v>
      </c>
      <c r="H22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257" s="48">
        <f>tbl_raw_data[[#This Row],[Date Actioned]]-tbl_raw_data[[#This Row],[Date Tagged]]</f>
        <v>1.5162037016125396E-3</v>
      </c>
      <c r="J2257" s="50">
        <f>HOUR(tbl_raw_data[[#This Row],[time_taken]])*60+MINUTE(tbl_raw_data[[#This Row],[time_taken]])+SECOND(tbl_raw_data[[#This Row],[time_taken]])/60</f>
        <v>2.1833333333333331</v>
      </c>
      <c r="K2257" s="54">
        <f>DATE(YEAR(tbl_raw_data[[#This Row],[Date Actioned]]), MONTH(tbl_raw_data[[#This Row],[Date Actioned]]), DAY(tbl_raw_data[[#This Row],[Date Actioned]]))</f>
        <v>45146</v>
      </c>
      <c r="L2257" s="55" t="str">
        <f>UPPER(TEXT(tbl_raw_data[[#This Row],[Updated_date]],"MMMM"))</f>
        <v>AUGUST</v>
      </c>
      <c r="M2257" s="55" t="str">
        <f>UPPER("Week "&amp;IF(ROUNDUP(DAY(tbl_raw_data[[#This Row],[Updated_date]])/7,0)=5,4,ROUNDUP(DAY(tbl_raw_data[[#This Row],[Updated_date]])/7,0)))</f>
        <v>WEEK 2</v>
      </c>
      <c r="N2257" s="57" t="str">
        <f>UPPER(VLOOKUP(tbl_raw_data[[#This Row],[Analyst]],[1]setting!$A$1:$B$15,2,0))</f>
        <v>HARDIK</v>
      </c>
      <c r="O2257" s="57" t="str">
        <f>UPPER(tbl_raw_data[[#This Row],[Outcome]])</f>
        <v>WITHDRAW</v>
      </c>
      <c r="P2257" s="57" t="str">
        <f>UPPER(tbl_raw_data[[#This Row],[Queue Name]])</f>
        <v>CONSUMER EXISTING</v>
      </c>
      <c r="Q2257" s="57" t="str">
        <f>IF(tbl_raw_data[[#This Row],[time_taken_in_mins]]&lt;=20,"SLA_MET","SLA_NOT_MET")</f>
        <v>SLA_MET</v>
      </c>
    </row>
    <row r="2258" spans="1:17" ht="15" customHeight="1" x14ac:dyDescent="0.25">
      <c r="A2258" s="5" t="s">
        <v>1646</v>
      </c>
      <c r="B2258" s="6">
        <v>45146.604259259257</v>
      </c>
      <c r="C2258" s="7">
        <v>45146.608877314815</v>
      </c>
      <c r="D2258" s="8" t="s">
        <v>13</v>
      </c>
      <c r="E2258" s="8" t="s">
        <v>28</v>
      </c>
      <c r="F2258" s="8" t="s">
        <v>109</v>
      </c>
      <c r="G2258" s="110" t="s">
        <v>29</v>
      </c>
      <c r="H22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58" s="48">
        <f>tbl_raw_data[[#This Row],[Date Actioned]]-tbl_raw_data[[#This Row],[Date Tagged]]</f>
        <v>4.6180555582395755E-3</v>
      </c>
      <c r="J2258" s="50">
        <f>HOUR(tbl_raw_data[[#This Row],[time_taken]])*60+MINUTE(tbl_raw_data[[#This Row],[time_taken]])+SECOND(tbl_raw_data[[#This Row],[time_taken]])/60</f>
        <v>6.65</v>
      </c>
      <c r="K2258" s="54">
        <f>DATE(YEAR(tbl_raw_data[[#This Row],[Date Actioned]]), MONTH(tbl_raw_data[[#This Row],[Date Actioned]]), DAY(tbl_raw_data[[#This Row],[Date Actioned]]))</f>
        <v>45146</v>
      </c>
      <c r="L2258" s="55" t="str">
        <f>UPPER(TEXT(tbl_raw_data[[#This Row],[Updated_date]],"MMMM"))</f>
        <v>AUGUST</v>
      </c>
      <c r="M2258" s="55" t="str">
        <f>UPPER("Week "&amp;IF(ROUNDUP(DAY(tbl_raw_data[[#This Row],[Updated_date]])/7,0)=5,4,ROUNDUP(DAY(tbl_raw_data[[#This Row],[Updated_date]])/7,0)))</f>
        <v>WEEK 2</v>
      </c>
      <c r="N2258" s="57" t="str">
        <f>UPPER(VLOOKUP(tbl_raw_data[[#This Row],[Analyst]],[1]setting!$A$1:$B$15,2,0))</f>
        <v>NAVED</v>
      </c>
      <c r="O2258" s="57" t="str">
        <f>UPPER(tbl_raw_data[[#This Row],[Outcome]])</f>
        <v>APPROVE</v>
      </c>
      <c r="P2258" s="57" t="str">
        <f>UPPER(tbl_raw_data[[#This Row],[Queue Name]])</f>
        <v>CONSUMER EXISTING</v>
      </c>
      <c r="Q2258" s="57" t="str">
        <f>IF(tbl_raw_data[[#This Row],[time_taken_in_mins]]&lt;=20,"SLA_MET","SLA_NOT_MET")</f>
        <v>SLA_MET</v>
      </c>
    </row>
    <row r="2259" spans="1:17" ht="15" customHeight="1" x14ac:dyDescent="0.25">
      <c r="A2259" s="5" t="s">
        <v>1359</v>
      </c>
      <c r="B2259" s="6">
        <v>45146.604398148149</v>
      </c>
      <c r="C2259" s="7">
        <v>45146.608611111114</v>
      </c>
      <c r="D2259" s="8" t="s">
        <v>46</v>
      </c>
      <c r="E2259" s="8" t="s">
        <v>28</v>
      </c>
      <c r="F2259" s="8" t="s">
        <v>14</v>
      </c>
      <c r="G2259" s="110" t="s">
        <v>49</v>
      </c>
      <c r="H22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59" s="48">
        <f>tbl_raw_data[[#This Row],[Date Actioned]]-tbl_raw_data[[#This Row],[Date Tagged]]</f>
        <v>4.2129629655391909E-3</v>
      </c>
      <c r="J2259" s="50">
        <f>HOUR(tbl_raw_data[[#This Row],[time_taken]])*60+MINUTE(tbl_raw_data[[#This Row],[time_taken]])+SECOND(tbl_raw_data[[#This Row],[time_taken]])/60</f>
        <v>6.0666666666666664</v>
      </c>
      <c r="K2259" s="54">
        <f>DATE(YEAR(tbl_raw_data[[#This Row],[Date Actioned]]), MONTH(tbl_raw_data[[#This Row],[Date Actioned]]), DAY(tbl_raw_data[[#This Row],[Date Actioned]]))</f>
        <v>45146</v>
      </c>
      <c r="L2259" s="55" t="str">
        <f>UPPER(TEXT(tbl_raw_data[[#This Row],[Updated_date]],"MMMM"))</f>
        <v>AUGUST</v>
      </c>
      <c r="M2259" s="55" t="str">
        <f>UPPER("Week "&amp;IF(ROUNDUP(DAY(tbl_raw_data[[#This Row],[Updated_date]])/7,0)=5,4,ROUNDUP(DAY(tbl_raw_data[[#This Row],[Updated_date]])/7,0)))</f>
        <v>WEEK 2</v>
      </c>
      <c r="N2259" s="57" t="str">
        <f>UPPER(VLOOKUP(tbl_raw_data[[#This Row],[Analyst]],[1]setting!$A$1:$B$15,2,0))</f>
        <v>HARDIK</v>
      </c>
      <c r="O2259" s="57" t="str">
        <f>UPPER(tbl_raw_data[[#This Row],[Outcome]])</f>
        <v>DECLINE</v>
      </c>
      <c r="P2259" s="57" t="str">
        <f>UPPER(tbl_raw_data[[#This Row],[Queue Name]])</f>
        <v>CONSUMER EXISTING</v>
      </c>
      <c r="Q2259" s="57" t="str">
        <f>IF(tbl_raw_data[[#This Row],[time_taken_in_mins]]&lt;=20,"SLA_MET","SLA_NOT_MET")</f>
        <v>SLA_MET</v>
      </c>
    </row>
    <row r="2260" spans="1:17" ht="15" customHeight="1" x14ac:dyDescent="0.25">
      <c r="A2260" s="11" t="s">
        <v>2081</v>
      </c>
      <c r="B2260" s="12">
        <v>45146.605219907404</v>
      </c>
      <c r="C2260" s="13">
        <v>45146.610393518517</v>
      </c>
      <c r="D2260" s="14" t="s">
        <v>29</v>
      </c>
      <c r="E2260" s="16" t="s">
        <v>41</v>
      </c>
      <c r="F2260" s="14" t="s">
        <v>254</v>
      </c>
      <c r="G2260" s="106"/>
      <c r="H22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60" s="48">
        <f>tbl_raw_data[[#This Row],[Date Actioned]]-tbl_raw_data[[#This Row],[Date Tagged]]</f>
        <v>5.173611112695653E-3</v>
      </c>
      <c r="J2260" s="50">
        <f>HOUR(tbl_raw_data[[#This Row],[time_taken]])*60+MINUTE(tbl_raw_data[[#This Row],[time_taken]])+SECOND(tbl_raw_data[[#This Row],[time_taken]])/60</f>
        <v>7.45</v>
      </c>
      <c r="K2260" s="54">
        <f>DATE(YEAR(tbl_raw_data[[#This Row],[Date Actioned]]), MONTH(tbl_raw_data[[#This Row],[Date Actioned]]), DAY(tbl_raw_data[[#This Row],[Date Actioned]]))</f>
        <v>45146</v>
      </c>
      <c r="L2260" s="55" t="str">
        <f>UPPER(TEXT(tbl_raw_data[[#This Row],[Updated_date]],"MMMM"))</f>
        <v>AUGUST</v>
      </c>
      <c r="M2260" s="55" t="str">
        <f>UPPER("Week "&amp;IF(ROUNDUP(DAY(tbl_raw_data[[#This Row],[Updated_date]])/7,0)=5,4,ROUNDUP(DAY(tbl_raw_data[[#This Row],[Updated_date]])/7,0)))</f>
        <v>WEEK 2</v>
      </c>
      <c r="N2260" s="57" t="str">
        <f>UPPER(VLOOKUP(tbl_raw_data[[#This Row],[Analyst]],[1]setting!$A$1:$B$15,2,0))</f>
        <v>FARDIN</v>
      </c>
      <c r="O2260" s="57" t="str">
        <f>UPPER(tbl_raw_data[[#This Row],[Outcome]])</f>
        <v>APPROVE</v>
      </c>
      <c r="P2260" s="57" t="str">
        <f>UPPER(tbl_raw_data[[#This Row],[Queue Name]])</f>
        <v>CONSUMER POST BUREAU</v>
      </c>
      <c r="Q2260" s="57" t="str">
        <f>IF(tbl_raw_data[[#This Row],[time_taken_in_mins]]&lt;=20,"SLA_MET","SLA_NOT_MET")</f>
        <v>SLA_MET</v>
      </c>
    </row>
    <row r="2261" spans="1:17" ht="15" customHeight="1" x14ac:dyDescent="0.25">
      <c r="A2261" s="22" t="s">
        <v>3269</v>
      </c>
      <c r="B2261" s="6">
        <v>45146.605451388888</v>
      </c>
      <c r="C2261" s="7">
        <v>45146.612210648149</v>
      </c>
      <c r="D2261" s="8" t="s">
        <v>13</v>
      </c>
      <c r="E2261" s="8" t="s">
        <v>28</v>
      </c>
      <c r="F2261" s="8" t="s">
        <v>168</v>
      </c>
      <c r="G2261" s="110" t="s">
        <v>29</v>
      </c>
      <c r="H22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1" s="48">
        <f>tbl_raw_data[[#This Row],[Date Actioned]]-tbl_raw_data[[#This Row],[Date Tagged]]</f>
        <v>6.7592592604341917E-3</v>
      </c>
      <c r="J2261" s="50">
        <f>HOUR(tbl_raw_data[[#This Row],[time_taken]])*60+MINUTE(tbl_raw_data[[#This Row],[time_taken]])+SECOND(tbl_raw_data[[#This Row],[time_taken]])/60</f>
        <v>9.7333333333333325</v>
      </c>
      <c r="K2261" s="54">
        <f>DATE(YEAR(tbl_raw_data[[#This Row],[Date Actioned]]), MONTH(tbl_raw_data[[#This Row],[Date Actioned]]), DAY(tbl_raw_data[[#This Row],[Date Actioned]]))</f>
        <v>45146</v>
      </c>
      <c r="L2261" s="55" t="str">
        <f>UPPER(TEXT(tbl_raw_data[[#This Row],[Updated_date]],"MMMM"))</f>
        <v>AUGUST</v>
      </c>
      <c r="M2261" s="55" t="str">
        <f>UPPER("Week "&amp;IF(ROUNDUP(DAY(tbl_raw_data[[#This Row],[Updated_date]])/7,0)=5,4,ROUNDUP(DAY(tbl_raw_data[[#This Row],[Updated_date]])/7,0)))</f>
        <v>WEEK 2</v>
      </c>
      <c r="N2261" s="57" t="str">
        <f>UPPER(VLOOKUP(tbl_raw_data[[#This Row],[Analyst]],[1]setting!$A$1:$B$15,2,0))</f>
        <v>MERCEDES</v>
      </c>
      <c r="O2261" s="57" t="str">
        <f>UPPER(tbl_raw_data[[#This Row],[Outcome]])</f>
        <v>APPROVE</v>
      </c>
      <c r="P2261" s="57" t="str">
        <f>UPPER(tbl_raw_data[[#This Row],[Queue Name]])</f>
        <v>CONSUMER EXISTING</v>
      </c>
      <c r="Q2261" s="57" t="str">
        <f>IF(tbl_raw_data[[#This Row],[time_taken_in_mins]]&lt;=20,"SLA_MET","SLA_NOT_MET")</f>
        <v>SLA_MET</v>
      </c>
    </row>
    <row r="2262" spans="1:17" ht="15" customHeight="1" x14ac:dyDescent="0.25">
      <c r="A2262" s="5" t="s">
        <v>3122</v>
      </c>
      <c r="B2262" s="12">
        <v>45146.605578703704</v>
      </c>
      <c r="C2262" s="13">
        <v>45146.612141203703</v>
      </c>
      <c r="D2262" s="14" t="s">
        <v>13</v>
      </c>
      <c r="E2262" s="14" t="s">
        <v>9</v>
      </c>
      <c r="F2262" s="14" t="s">
        <v>14</v>
      </c>
      <c r="G2262" s="111" t="s">
        <v>67</v>
      </c>
      <c r="H22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2" s="48">
        <f>tbl_raw_data[[#This Row],[Date Actioned]]-tbl_raw_data[[#This Row],[Date Tagged]]</f>
        <v>6.5624999988358468E-3</v>
      </c>
      <c r="J2262" s="50">
        <f>HOUR(tbl_raw_data[[#This Row],[time_taken]])*60+MINUTE(tbl_raw_data[[#This Row],[time_taken]])+SECOND(tbl_raw_data[[#This Row],[time_taken]])/60</f>
        <v>9.4499999999999993</v>
      </c>
      <c r="K2262" s="54">
        <f>DATE(YEAR(tbl_raw_data[[#This Row],[Date Actioned]]), MONTH(tbl_raw_data[[#This Row],[Date Actioned]]), DAY(tbl_raw_data[[#This Row],[Date Actioned]]))</f>
        <v>45146</v>
      </c>
      <c r="L2262" s="55" t="str">
        <f>UPPER(TEXT(tbl_raw_data[[#This Row],[Updated_date]],"MMMM"))</f>
        <v>AUGUST</v>
      </c>
      <c r="M2262" s="55" t="str">
        <f>UPPER("Week "&amp;IF(ROUNDUP(DAY(tbl_raw_data[[#This Row],[Updated_date]])/7,0)=5,4,ROUNDUP(DAY(tbl_raw_data[[#This Row],[Updated_date]])/7,0)))</f>
        <v>WEEK 2</v>
      </c>
      <c r="N2262" s="57" t="str">
        <f>UPPER(VLOOKUP(tbl_raw_data[[#This Row],[Analyst]],[1]setting!$A$1:$B$15,2,0))</f>
        <v>HARDIK</v>
      </c>
      <c r="O2262" s="57" t="str">
        <f>UPPER(tbl_raw_data[[#This Row],[Outcome]])</f>
        <v>APPROVE</v>
      </c>
      <c r="P2262" s="57" t="str">
        <f>UPPER(tbl_raw_data[[#This Row],[Queue Name]])</f>
        <v>CONSUMER PRE BUREAU</v>
      </c>
      <c r="Q2262" s="57" t="str">
        <f>IF(tbl_raw_data[[#This Row],[time_taken_in_mins]]&lt;=20,"SLA_MET","SLA_NOT_MET")</f>
        <v>SLA_MET</v>
      </c>
    </row>
    <row r="2263" spans="1:17" ht="15" customHeight="1" x14ac:dyDescent="0.25">
      <c r="A2263" s="22" t="s">
        <v>4756</v>
      </c>
      <c r="B2263" s="12">
        <v>45146.609409722223</v>
      </c>
      <c r="C2263" s="13">
        <v>45146.618402777778</v>
      </c>
      <c r="D2263" s="14" t="s">
        <v>40</v>
      </c>
      <c r="E2263" s="16" t="s">
        <v>41</v>
      </c>
      <c r="F2263" s="14" t="s">
        <v>254</v>
      </c>
      <c r="G2263" s="106"/>
      <c r="H22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63" s="48">
        <f>tbl_raw_data[[#This Row],[Date Actioned]]-tbl_raw_data[[#This Row],[Date Tagged]]</f>
        <v>8.9930555550381541E-3</v>
      </c>
      <c r="J2263" s="50">
        <f>HOUR(tbl_raw_data[[#This Row],[time_taken]])*60+MINUTE(tbl_raw_data[[#This Row],[time_taken]])+SECOND(tbl_raw_data[[#This Row],[time_taken]])/60</f>
        <v>12.95</v>
      </c>
      <c r="K2263" s="54">
        <f>DATE(YEAR(tbl_raw_data[[#This Row],[Date Actioned]]), MONTH(tbl_raw_data[[#This Row],[Date Actioned]]), DAY(tbl_raw_data[[#This Row],[Date Actioned]]))</f>
        <v>45146</v>
      </c>
      <c r="L2263" s="55" t="str">
        <f>UPPER(TEXT(tbl_raw_data[[#This Row],[Updated_date]],"MMMM"))</f>
        <v>AUGUST</v>
      </c>
      <c r="M2263" s="55" t="str">
        <f>UPPER("Week "&amp;IF(ROUNDUP(DAY(tbl_raw_data[[#This Row],[Updated_date]])/7,0)=5,4,ROUNDUP(DAY(tbl_raw_data[[#This Row],[Updated_date]])/7,0)))</f>
        <v>WEEK 2</v>
      </c>
      <c r="N2263" s="57" t="str">
        <f>UPPER(VLOOKUP(tbl_raw_data[[#This Row],[Analyst]],[1]setting!$A$1:$B$15,2,0))</f>
        <v>FARDIN</v>
      </c>
      <c r="O2263" s="57" t="str">
        <f>UPPER(tbl_raw_data[[#This Row],[Outcome]])</f>
        <v>WITHDRAW</v>
      </c>
      <c r="P2263" s="57" t="str">
        <f>UPPER(tbl_raw_data[[#This Row],[Queue Name]])</f>
        <v>CONSUMER POST BUREAU</v>
      </c>
      <c r="Q2263" s="57" t="str">
        <f>IF(tbl_raw_data[[#This Row],[time_taken_in_mins]]&lt;=20,"SLA_MET","SLA_NOT_MET")</f>
        <v>SLA_MET</v>
      </c>
    </row>
    <row r="2264" spans="1:17" ht="26.25" x14ac:dyDescent="0.25">
      <c r="A2264" s="5" t="s">
        <v>805</v>
      </c>
      <c r="B2264" s="6">
        <v>45146.611400462964</v>
      </c>
      <c r="C2264" s="7">
        <v>45146.614745370367</v>
      </c>
      <c r="D2264" s="8" t="s">
        <v>8</v>
      </c>
      <c r="E2264" s="8" t="s">
        <v>28</v>
      </c>
      <c r="F2264" s="8" t="s">
        <v>109</v>
      </c>
      <c r="G2264" s="110" t="s">
        <v>806</v>
      </c>
      <c r="H22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64" s="48">
        <f>tbl_raw_data[[#This Row],[Date Actioned]]-tbl_raw_data[[#This Row],[Date Tagged]]</f>
        <v>3.3449074035161175E-3</v>
      </c>
      <c r="J2264" s="50">
        <f>HOUR(tbl_raw_data[[#This Row],[time_taken]])*60+MINUTE(tbl_raw_data[[#This Row],[time_taken]])+SECOND(tbl_raw_data[[#This Row],[time_taken]])/60</f>
        <v>4.8166666666666664</v>
      </c>
      <c r="K2264" s="54">
        <f>DATE(YEAR(tbl_raw_data[[#This Row],[Date Actioned]]), MONTH(tbl_raw_data[[#This Row],[Date Actioned]]), DAY(tbl_raw_data[[#This Row],[Date Actioned]]))</f>
        <v>45146</v>
      </c>
      <c r="L2264" s="55" t="str">
        <f>UPPER(TEXT(tbl_raw_data[[#This Row],[Updated_date]],"MMMM"))</f>
        <v>AUGUST</v>
      </c>
      <c r="M2264" s="55" t="str">
        <f>UPPER("Week "&amp;IF(ROUNDUP(DAY(tbl_raw_data[[#This Row],[Updated_date]])/7,0)=5,4,ROUNDUP(DAY(tbl_raw_data[[#This Row],[Updated_date]])/7,0)))</f>
        <v>WEEK 2</v>
      </c>
      <c r="N2264" s="57" t="str">
        <f>UPPER(VLOOKUP(tbl_raw_data[[#This Row],[Analyst]],[1]setting!$A$1:$B$15,2,0))</f>
        <v>NAVED</v>
      </c>
      <c r="O2264" s="57" t="str">
        <f>UPPER(tbl_raw_data[[#This Row],[Outcome]])</f>
        <v>WITHDRAW</v>
      </c>
      <c r="P2264" s="57" t="str">
        <f>UPPER(tbl_raw_data[[#This Row],[Queue Name]])</f>
        <v>CONSUMER EXISTING</v>
      </c>
      <c r="Q2264" s="57" t="str">
        <f>IF(tbl_raw_data[[#This Row],[time_taken_in_mins]]&lt;=20,"SLA_MET","SLA_NOT_MET")</f>
        <v>SLA_MET</v>
      </c>
    </row>
    <row r="2265" spans="1:17" ht="15" customHeight="1" x14ac:dyDescent="0.25">
      <c r="A2265" s="11" t="s">
        <v>2487</v>
      </c>
      <c r="B2265" s="12">
        <v>45146.612268518518</v>
      </c>
      <c r="C2265" s="13">
        <v>45146.617939814816</v>
      </c>
      <c r="D2265" s="14" t="s">
        <v>46</v>
      </c>
      <c r="E2265" s="14" t="s">
        <v>28</v>
      </c>
      <c r="F2265" s="14" t="s">
        <v>14</v>
      </c>
      <c r="G2265" s="111" t="s">
        <v>201</v>
      </c>
      <c r="H22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5" s="48">
        <f>tbl_raw_data[[#This Row],[Date Actioned]]-tbl_raw_data[[#This Row],[Date Tagged]]</f>
        <v>5.6712962978053838E-3</v>
      </c>
      <c r="J2265" s="50">
        <f>HOUR(tbl_raw_data[[#This Row],[time_taken]])*60+MINUTE(tbl_raw_data[[#This Row],[time_taken]])+SECOND(tbl_raw_data[[#This Row],[time_taken]])/60</f>
        <v>8.1666666666666661</v>
      </c>
      <c r="K2265" s="54">
        <f>DATE(YEAR(tbl_raw_data[[#This Row],[Date Actioned]]), MONTH(tbl_raw_data[[#This Row],[Date Actioned]]), DAY(tbl_raw_data[[#This Row],[Date Actioned]]))</f>
        <v>45146</v>
      </c>
      <c r="L2265" s="55" t="str">
        <f>UPPER(TEXT(tbl_raw_data[[#This Row],[Updated_date]],"MMMM"))</f>
        <v>AUGUST</v>
      </c>
      <c r="M2265" s="55" t="str">
        <f>UPPER("Week "&amp;IF(ROUNDUP(DAY(tbl_raw_data[[#This Row],[Updated_date]])/7,0)=5,4,ROUNDUP(DAY(tbl_raw_data[[#This Row],[Updated_date]])/7,0)))</f>
        <v>WEEK 2</v>
      </c>
      <c r="N2265" s="57" t="str">
        <f>UPPER(VLOOKUP(tbl_raw_data[[#This Row],[Analyst]],[1]setting!$A$1:$B$15,2,0))</f>
        <v>HARDIK</v>
      </c>
      <c r="O2265" s="57" t="str">
        <f>UPPER(tbl_raw_data[[#This Row],[Outcome]])</f>
        <v>DECLINE</v>
      </c>
      <c r="P2265" s="57" t="str">
        <f>UPPER(tbl_raw_data[[#This Row],[Queue Name]])</f>
        <v>CONSUMER EXISTING</v>
      </c>
      <c r="Q2265" s="57" t="str">
        <f>IF(tbl_raw_data[[#This Row],[time_taken_in_mins]]&lt;=20,"SLA_MET","SLA_NOT_MET")</f>
        <v>SLA_MET</v>
      </c>
    </row>
    <row r="2266" spans="1:17" ht="15" customHeight="1" x14ac:dyDescent="0.25">
      <c r="A2266" s="11" t="s">
        <v>1864</v>
      </c>
      <c r="B2266" s="6">
        <v>45146.6175</v>
      </c>
      <c r="C2266" s="7">
        <v>45146.622395833336</v>
      </c>
      <c r="D2266" s="8" t="s">
        <v>13</v>
      </c>
      <c r="E2266" s="8" t="s">
        <v>41</v>
      </c>
      <c r="F2266" s="8" t="s">
        <v>14</v>
      </c>
      <c r="G2266" s="110" t="s">
        <v>67</v>
      </c>
      <c r="H22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6" s="48">
        <f>tbl_raw_data[[#This Row],[Date Actioned]]-tbl_raw_data[[#This Row],[Date Tagged]]</f>
        <v>4.8958333354676142E-3</v>
      </c>
      <c r="J2266" s="50">
        <f>HOUR(tbl_raw_data[[#This Row],[time_taken]])*60+MINUTE(tbl_raw_data[[#This Row],[time_taken]])+SECOND(tbl_raw_data[[#This Row],[time_taken]])/60</f>
        <v>7.05</v>
      </c>
      <c r="K2266" s="54">
        <f>DATE(YEAR(tbl_raw_data[[#This Row],[Date Actioned]]), MONTH(tbl_raw_data[[#This Row],[Date Actioned]]), DAY(tbl_raw_data[[#This Row],[Date Actioned]]))</f>
        <v>45146</v>
      </c>
      <c r="L2266" s="55" t="str">
        <f>UPPER(TEXT(tbl_raw_data[[#This Row],[Updated_date]],"MMMM"))</f>
        <v>AUGUST</v>
      </c>
      <c r="M2266" s="55" t="str">
        <f>UPPER("Week "&amp;IF(ROUNDUP(DAY(tbl_raw_data[[#This Row],[Updated_date]])/7,0)=5,4,ROUNDUP(DAY(tbl_raw_data[[#This Row],[Updated_date]])/7,0)))</f>
        <v>WEEK 2</v>
      </c>
      <c r="N2266" s="57" t="str">
        <f>UPPER(VLOOKUP(tbl_raw_data[[#This Row],[Analyst]],[1]setting!$A$1:$B$15,2,0))</f>
        <v>HARDIK</v>
      </c>
      <c r="O2266" s="57" t="str">
        <f>UPPER(tbl_raw_data[[#This Row],[Outcome]])</f>
        <v>APPROVE</v>
      </c>
      <c r="P2266" s="57" t="str">
        <f>UPPER(tbl_raw_data[[#This Row],[Queue Name]])</f>
        <v>CONSUMER POST BUREAU</v>
      </c>
      <c r="Q2266" s="57" t="str">
        <f>IF(tbl_raw_data[[#This Row],[time_taken_in_mins]]&lt;=20,"SLA_MET","SLA_NOT_MET")</f>
        <v>SLA_MET</v>
      </c>
    </row>
    <row r="2267" spans="1:17" ht="15" customHeight="1" x14ac:dyDescent="0.25">
      <c r="A2267" s="11" t="s">
        <v>1891</v>
      </c>
      <c r="B2267" s="12">
        <v>45146.617893518516</v>
      </c>
      <c r="C2267" s="13">
        <v>45146.622812499998</v>
      </c>
      <c r="D2267" s="14" t="s">
        <v>8</v>
      </c>
      <c r="E2267" s="14" t="s">
        <v>41</v>
      </c>
      <c r="F2267" s="14" t="s">
        <v>109</v>
      </c>
      <c r="G2267" s="111" t="s">
        <v>1892</v>
      </c>
      <c r="H22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67" s="48">
        <f>tbl_raw_data[[#This Row],[Date Actioned]]-tbl_raw_data[[#This Row],[Date Tagged]]</f>
        <v>4.9189814817509614E-3</v>
      </c>
      <c r="J2267" s="50">
        <f>HOUR(tbl_raw_data[[#This Row],[time_taken]])*60+MINUTE(tbl_raw_data[[#This Row],[time_taken]])+SECOND(tbl_raw_data[[#This Row],[time_taken]])/60</f>
        <v>7.083333333333333</v>
      </c>
      <c r="K2267" s="54">
        <f>DATE(YEAR(tbl_raw_data[[#This Row],[Date Actioned]]), MONTH(tbl_raw_data[[#This Row],[Date Actioned]]), DAY(tbl_raw_data[[#This Row],[Date Actioned]]))</f>
        <v>45146</v>
      </c>
      <c r="L2267" s="55" t="str">
        <f>UPPER(TEXT(tbl_raw_data[[#This Row],[Updated_date]],"MMMM"))</f>
        <v>AUGUST</v>
      </c>
      <c r="M2267" s="55" t="str">
        <f>UPPER("Week "&amp;IF(ROUNDUP(DAY(tbl_raw_data[[#This Row],[Updated_date]])/7,0)=5,4,ROUNDUP(DAY(tbl_raw_data[[#This Row],[Updated_date]])/7,0)))</f>
        <v>WEEK 2</v>
      </c>
      <c r="N2267" s="57" t="str">
        <f>UPPER(VLOOKUP(tbl_raw_data[[#This Row],[Analyst]],[1]setting!$A$1:$B$15,2,0))</f>
        <v>NAVED</v>
      </c>
      <c r="O2267" s="57" t="str">
        <f>UPPER(tbl_raw_data[[#This Row],[Outcome]])</f>
        <v>WITHDRAW</v>
      </c>
      <c r="P2267" s="57" t="str">
        <f>UPPER(tbl_raw_data[[#This Row],[Queue Name]])</f>
        <v>CONSUMER POST BUREAU</v>
      </c>
      <c r="Q2267" s="57" t="str">
        <f>IF(tbl_raw_data[[#This Row],[time_taken_in_mins]]&lt;=20,"SLA_MET","SLA_NOT_MET")</f>
        <v>SLA_MET</v>
      </c>
    </row>
    <row r="2268" spans="1:17" ht="15" customHeight="1" x14ac:dyDescent="0.25">
      <c r="A2268" s="22" t="s">
        <v>1135</v>
      </c>
      <c r="B2268" s="12">
        <v>45146.623055555552</v>
      </c>
      <c r="C2268" s="13">
        <v>45146.626932870371</v>
      </c>
      <c r="D2268" s="14" t="s">
        <v>13</v>
      </c>
      <c r="E2268" s="14" t="s">
        <v>9</v>
      </c>
      <c r="F2268" s="14" t="s">
        <v>109</v>
      </c>
      <c r="G2268" s="111" t="s">
        <v>147</v>
      </c>
      <c r="H22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8" s="48">
        <f>tbl_raw_data[[#This Row],[Date Actioned]]-tbl_raw_data[[#This Row],[Date Tagged]]</f>
        <v>3.8773148189648055E-3</v>
      </c>
      <c r="J2268" s="50">
        <f>HOUR(tbl_raw_data[[#This Row],[time_taken]])*60+MINUTE(tbl_raw_data[[#This Row],[time_taken]])+SECOND(tbl_raw_data[[#This Row],[time_taken]])/60</f>
        <v>5.583333333333333</v>
      </c>
      <c r="K2268" s="54">
        <f>DATE(YEAR(tbl_raw_data[[#This Row],[Date Actioned]]), MONTH(tbl_raw_data[[#This Row],[Date Actioned]]), DAY(tbl_raw_data[[#This Row],[Date Actioned]]))</f>
        <v>45146</v>
      </c>
      <c r="L2268" s="55" t="str">
        <f>UPPER(TEXT(tbl_raw_data[[#This Row],[Updated_date]],"MMMM"))</f>
        <v>AUGUST</v>
      </c>
      <c r="M2268" s="55" t="str">
        <f>UPPER("Week "&amp;IF(ROUNDUP(DAY(tbl_raw_data[[#This Row],[Updated_date]])/7,0)=5,4,ROUNDUP(DAY(tbl_raw_data[[#This Row],[Updated_date]])/7,0)))</f>
        <v>WEEK 2</v>
      </c>
      <c r="N2268" s="57" t="str">
        <f>UPPER(VLOOKUP(tbl_raw_data[[#This Row],[Analyst]],[1]setting!$A$1:$B$15,2,0))</f>
        <v>NAVED</v>
      </c>
      <c r="O2268" s="57" t="str">
        <f>UPPER(tbl_raw_data[[#This Row],[Outcome]])</f>
        <v>APPROVE</v>
      </c>
      <c r="P2268" s="57" t="str">
        <f>UPPER(tbl_raw_data[[#This Row],[Queue Name]])</f>
        <v>CONSUMER PRE BUREAU</v>
      </c>
      <c r="Q2268" s="57" t="str">
        <f>IF(tbl_raw_data[[#This Row],[time_taken_in_mins]]&lt;=20,"SLA_MET","SLA_NOT_MET")</f>
        <v>SLA_MET</v>
      </c>
    </row>
    <row r="2269" spans="1:17" ht="15" customHeight="1" x14ac:dyDescent="0.25">
      <c r="A2269" s="5" t="s">
        <v>223</v>
      </c>
      <c r="B2269" s="6">
        <v>45146.624872685185</v>
      </c>
      <c r="C2269" s="7">
        <v>45146.626875000002</v>
      </c>
      <c r="D2269" s="8" t="s">
        <v>13</v>
      </c>
      <c r="E2269" s="8" t="s">
        <v>28</v>
      </c>
      <c r="F2269" s="8" t="s">
        <v>18</v>
      </c>
      <c r="G2269" s="110" t="s">
        <v>29</v>
      </c>
      <c r="H22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69" s="48">
        <f>tbl_raw_data[[#This Row],[Date Actioned]]-tbl_raw_data[[#This Row],[Date Tagged]]</f>
        <v>2.0023148172185756E-3</v>
      </c>
      <c r="J2269" s="50">
        <f>HOUR(tbl_raw_data[[#This Row],[time_taken]])*60+MINUTE(tbl_raw_data[[#This Row],[time_taken]])+SECOND(tbl_raw_data[[#This Row],[time_taken]])/60</f>
        <v>2.8833333333333333</v>
      </c>
      <c r="K2269" s="54">
        <f>DATE(YEAR(tbl_raw_data[[#This Row],[Date Actioned]]), MONTH(tbl_raw_data[[#This Row],[Date Actioned]]), DAY(tbl_raw_data[[#This Row],[Date Actioned]]))</f>
        <v>45146</v>
      </c>
      <c r="L2269" s="55" t="str">
        <f>UPPER(TEXT(tbl_raw_data[[#This Row],[Updated_date]],"MMMM"))</f>
        <v>AUGUST</v>
      </c>
      <c r="M2269" s="55" t="str">
        <f>UPPER("Week "&amp;IF(ROUNDUP(DAY(tbl_raw_data[[#This Row],[Updated_date]])/7,0)=5,4,ROUNDUP(DAY(tbl_raw_data[[#This Row],[Updated_date]])/7,0)))</f>
        <v>WEEK 2</v>
      </c>
      <c r="N2269" s="57" t="str">
        <f>UPPER(VLOOKUP(tbl_raw_data[[#This Row],[Analyst]],[1]setting!$A$1:$B$15,2,0))</f>
        <v>RAJ</v>
      </c>
      <c r="O2269" s="57" t="str">
        <f>UPPER(tbl_raw_data[[#This Row],[Outcome]])</f>
        <v>APPROVE</v>
      </c>
      <c r="P2269" s="57" t="str">
        <f>UPPER(tbl_raw_data[[#This Row],[Queue Name]])</f>
        <v>CONSUMER EXISTING</v>
      </c>
      <c r="Q2269" s="57" t="str">
        <f>IF(tbl_raw_data[[#This Row],[time_taken_in_mins]]&lt;=20,"SLA_MET","SLA_NOT_MET")</f>
        <v>SLA_MET</v>
      </c>
    </row>
    <row r="2270" spans="1:17" x14ac:dyDescent="0.25">
      <c r="A2270" s="22" t="s">
        <v>2223</v>
      </c>
      <c r="B2270" s="6">
        <v>45146.626076388886</v>
      </c>
      <c r="C2270" s="7">
        <v>45146.63144675926</v>
      </c>
      <c r="D2270" s="8" t="s">
        <v>8</v>
      </c>
      <c r="E2270" s="8" t="s">
        <v>28</v>
      </c>
      <c r="F2270" s="8" t="s">
        <v>18</v>
      </c>
      <c r="G2270" s="110" t="s">
        <v>172</v>
      </c>
      <c r="H22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270" s="48">
        <f>tbl_raw_data[[#This Row],[Date Actioned]]-tbl_raw_data[[#This Row],[Date Tagged]]</f>
        <v>5.3703703742939979E-3</v>
      </c>
      <c r="J2270" s="50">
        <f>HOUR(tbl_raw_data[[#This Row],[time_taken]])*60+MINUTE(tbl_raw_data[[#This Row],[time_taken]])+SECOND(tbl_raw_data[[#This Row],[time_taken]])/60</f>
        <v>7.7333333333333334</v>
      </c>
      <c r="K2270" s="54">
        <f>DATE(YEAR(tbl_raw_data[[#This Row],[Date Actioned]]), MONTH(tbl_raw_data[[#This Row],[Date Actioned]]), DAY(tbl_raw_data[[#This Row],[Date Actioned]]))</f>
        <v>45146</v>
      </c>
      <c r="L2270" s="55" t="str">
        <f>UPPER(TEXT(tbl_raw_data[[#This Row],[Updated_date]],"MMMM"))</f>
        <v>AUGUST</v>
      </c>
      <c r="M2270" s="55" t="str">
        <f>UPPER("Week "&amp;IF(ROUNDUP(DAY(tbl_raw_data[[#This Row],[Updated_date]])/7,0)=5,4,ROUNDUP(DAY(tbl_raw_data[[#This Row],[Updated_date]])/7,0)))</f>
        <v>WEEK 2</v>
      </c>
      <c r="N2270" s="57" t="str">
        <f>UPPER(VLOOKUP(tbl_raw_data[[#This Row],[Analyst]],[1]setting!$A$1:$B$15,2,0))</f>
        <v>RAJ</v>
      </c>
      <c r="O2270" s="57" t="str">
        <f>UPPER(tbl_raw_data[[#This Row],[Outcome]])</f>
        <v>WITHDRAW</v>
      </c>
      <c r="P2270" s="57" t="str">
        <f>UPPER(tbl_raw_data[[#This Row],[Queue Name]])</f>
        <v>CONSUMER EXISTING</v>
      </c>
      <c r="Q2270" s="57" t="str">
        <f>IF(tbl_raw_data[[#This Row],[time_taken_in_mins]]&lt;=20,"SLA_MET","SLA_NOT_MET")</f>
        <v>SLA_MET</v>
      </c>
    </row>
    <row r="2271" spans="1:17" ht="15" customHeight="1" x14ac:dyDescent="0.25">
      <c r="A2271" s="5" t="s">
        <v>5207</v>
      </c>
      <c r="B2271" s="12">
        <v>45146.626562500001</v>
      </c>
      <c r="C2271" s="13">
        <v>45146.63658564815</v>
      </c>
      <c r="D2271" s="14" t="s">
        <v>40</v>
      </c>
      <c r="E2271" s="16" t="s">
        <v>41</v>
      </c>
      <c r="F2271" s="14" t="s">
        <v>42</v>
      </c>
      <c r="G2271" s="106"/>
      <c r="H22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1" s="48">
        <f>tbl_raw_data[[#This Row],[Date Actioned]]-tbl_raw_data[[#This Row],[Date Tagged]]</f>
        <v>1.0023148148320615E-2</v>
      </c>
      <c r="J2271" s="50">
        <f>HOUR(tbl_raw_data[[#This Row],[time_taken]])*60+MINUTE(tbl_raw_data[[#This Row],[time_taken]])+SECOND(tbl_raw_data[[#This Row],[time_taken]])/60</f>
        <v>14.433333333333334</v>
      </c>
      <c r="K2271" s="54">
        <f>DATE(YEAR(tbl_raw_data[[#This Row],[Date Actioned]]), MONTH(tbl_raw_data[[#This Row],[Date Actioned]]), DAY(tbl_raw_data[[#This Row],[Date Actioned]]))</f>
        <v>45146</v>
      </c>
      <c r="L2271" s="55" t="str">
        <f>UPPER(TEXT(tbl_raw_data[[#This Row],[Updated_date]],"MMMM"))</f>
        <v>AUGUST</v>
      </c>
      <c r="M2271" s="55" t="str">
        <f>UPPER("Week "&amp;IF(ROUNDUP(DAY(tbl_raw_data[[#This Row],[Updated_date]])/7,0)=5,4,ROUNDUP(DAY(tbl_raw_data[[#This Row],[Updated_date]])/7,0)))</f>
        <v>WEEK 2</v>
      </c>
      <c r="N2271" s="57" t="str">
        <f>UPPER(VLOOKUP(tbl_raw_data[[#This Row],[Analyst]],[1]setting!$A$1:$B$15,2,0))</f>
        <v>NITESH</v>
      </c>
      <c r="O2271" s="57" t="str">
        <f>UPPER(tbl_raw_data[[#This Row],[Outcome]])</f>
        <v>WITHDRAW</v>
      </c>
      <c r="P2271" s="57" t="str">
        <f>UPPER(tbl_raw_data[[#This Row],[Queue Name]])</f>
        <v>CONSUMER POST BUREAU</v>
      </c>
      <c r="Q2271" s="57" t="str">
        <f>IF(tbl_raw_data[[#This Row],[time_taken_in_mins]]&lt;=20,"SLA_MET","SLA_NOT_MET")</f>
        <v>SLA_MET</v>
      </c>
    </row>
    <row r="2272" spans="1:17" ht="15" customHeight="1" x14ac:dyDescent="0.25">
      <c r="A2272" s="11" t="s">
        <v>2457</v>
      </c>
      <c r="B2272" s="12">
        <v>45146.62672453704</v>
      </c>
      <c r="C2272" s="13">
        <v>45146.632349537038</v>
      </c>
      <c r="D2272" s="14" t="s">
        <v>29</v>
      </c>
      <c r="E2272" s="16" t="s">
        <v>28</v>
      </c>
      <c r="F2272" s="14" t="s">
        <v>73</v>
      </c>
      <c r="G2272" s="106"/>
      <c r="H22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2" s="48">
        <f>tbl_raw_data[[#This Row],[Date Actioned]]-tbl_raw_data[[#This Row],[Date Tagged]]</f>
        <v>5.6249999979627319E-3</v>
      </c>
      <c r="J2272" s="50">
        <f>HOUR(tbl_raw_data[[#This Row],[time_taken]])*60+MINUTE(tbl_raw_data[[#This Row],[time_taken]])+SECOND(tbl_raw_data[[#This Row],[time_taken]])/60</f>
        <v>8.1</v>
      </c>
      <c r="K2272" s="54">
        <f>DATE(YEAR(tbl_raw_data[[#This Row],[Date Actioned]]), MONTH(tbl_raw_data[[#This Row],[Date Actioned]]), DAY(tbl_raw_data[[#This Row],[Date Actioned]]))</f>
        <v>45146</v>
      </c>
      <c r="L2272" s="55" t="str">
        <f>UPPER(TEXT(tbl_raw_data[[#This Row],[Updated_date]],"MMMM"))</f>
        <v>AUGUST</v>
      </c>
      <c r="M2272" s="55" t="str">
        <f>UPPER("Week "&amp;IF(ROUNDUP(DAY(tbl_raw_data[[#This Row],[Updated_date]])/7,0)=5,4,ROUNDUP(DAY(tbl_raw_data[[#This Row],[Updated_date]])/7,0)))</f>
        <v>WEEK 2</v>
      </c>
      <c r="N2272" s="57" t="str">
        <f>UPPER(VLOOKUP(tbl_raw_data[[#This Row],[Analyst]],[1]setting!$A$1:$B$15,2,0))</f>
        <v>SHAHID</v>
      </c>
      <c r="O2272" s="57" t="str">
        <f>UPPER(tbl_raw_data[[#This Row],[Outcome]])</f>
        <v>APPROVE</v>
      </c>
      <c r="P2272" s="57" t="str">
        <f>UPPER(tbl_raw_data[[#This Row],[Queue Name]])</f>
        <v>CONSUMER EXISTING</v>
      </c>
      <c r="Q2272" s="57" t="str">
        <f>IF(tbl_raw_data[[#This Row],[time_taken_in_mins]]&lt;=20,"SLA_MET","SLA_NOT_MET")</f>
        <v>SLA_MET</v>
      </c>
    </row>
    <row r="2273" spans="1:17" ht="15" customHeight="1" x14ac:dyDescent="0.25">
      <c r="A2273" s="22" t="s">
        <v>2903</v>
      </c>
      <c r="B2273" s="6">
        <v>45146.629583333335</v>
      </c>
      <c r="C2273" s="7">
        <v>45146.635833333334</v>
      </c>
      <c r="D2273" s="8" t="s">
        <v>29</v>
      </c>
      <c r="E2273" s="10" t="s">
        <v>28</v>
      </c>
      <c r="F2273" s="8" t="s">
        <v>86</v>
      </c>
      <c r="G2273" s="109"/>
      <c r="H22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3" s="48">
        <f>tbl_raw_data[[#This Row],[Date Actioned]]-tbl_raw_data[[#This Row],[Date Tagged]]</f>
        <v>6.2499999985448085E-3</v>
      </c>
      <c r="J2273" s="50">
        <f>HOUR(tbl_raw_data[[#This Row],[time_taken]])*60+MINUTE(tbl_raw_data[[#This Row],[time_taken]])+SECOND(tbl_raw_data[[#This Row],[time_taken]])/60</f>
        <v>9</v>
      </c>
      <c r="K2273" s="54">
        <f>DATE(YEAR(tbl_raw_data[[#This Row],[Date Actioned]]), MONTH(tbl_raw_data[[#This Row],[Date Actioned]]), DAY(tbl_raw_data[[#This Row],[Date Actioned]]))</f>
        <v>45146</v>
      </c>
      <c r="L2273" s="55" t="str">
        <f>UPPER(TEXT(tbl_raw_data[[#This Row],[Updated_date]],"MMMM"))</f>
        <v>AUGUST</v>
      </c>
      <c r="M2273" s="55" t="str">
        <f>UPPER("Week "&amp;IF(ROUNDUP(DAY(tbl_raw_data[[#This Row],[Updated_date]])/7,0)=5,4,ROUNDUP(DAY(tbl_raw_data[[#This Row],[Updated_date]])/7,0)))</f>
        <v>WEEK 2</v>
      </c>
      <c r="N2273" s="57" t="str">
        <f>UPPER(VLOOKUP(tbl_raw_data[[#This Row],[Analyst]],[1]setting!$A$1:$B$15,2,0))</f>
        <v>ASIF</v>
      </c>
      <c r="O2273" s="57" t="str">
        <f>UPPER(tbl_raw_data[[#This Row],[Outcome]])</f>
        <v>APPROVE</v>
      </c>
      <c r="P2273" s="57" t="str">
        <f>UPPER(tbl_raw_data[[#This Row],[Queue Name]])</f>
        <v>CONSUMER EXISTING</v>
      </c>
      <c r="Q2273" s="57" t="str">
        <f>IF(tbl_raw_data[[#This Row],[time_taken_in_mins]]&lt;=20,"SLA_MET","SLA_NOT_MET")</f>
        <v>SLA_MET</v>
      </c>
    </row>
    <row r="2274" spans="1:17" ht="15" customHeight="1" x14ac:dyDescent="0.25">
      <c r="A2274" s="11" t="s">
        <v>2371</v>
      </c>
      <c r="B2274" s="6">
        <v>45146.633599537039</v>
      </c>
      <c r="C2274" s="7">
        <v>45146.639131944445</v>
      </c>
      <c r="D2274" s="8" t="s">
        <v>8</v>
      </c>
      <c r="E2274" s="8" t="s">
        <v>9</v>
      </c>
      <c r="F2274" s="8" t="s">
        <v>109</v>
      </c>
      <c r="G2274" s="110" t="s">
        <v>11</v>
      </c>
      <c r="H22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74" s="48">
        <f>tbl_raw_data[[#This Row],[Date Actioned]]-tbl_raw_data[[#This Row],[Date Tagged]]</f>
        <v>5.5324074055533856E-3</v>
      </c>
      <c r="J2274" s="50">
        <f>HOUR(tbl_raw_data[[#This Row],[time_taken]])*60+MINUTE(tbl_raw_data[[#This Row],[time_taken]])+SECOND(tbl_raw_data[[#This Row],[time_taken]])/60</f>
        <v>7.9666666666666668</v>
      </c>
      <c r="K2274" s="54">
        <f>DATE(YEAR(tbl_raw_data[[#This Row],[Date Actioned]]), MONTH(tbl_raw_data[[#This Row],[Date Actioned]]), DAY(tbl_raw_data[[#This Row],[Date Actioned]]))</f>
        <v>45146</v>
      </c>
      <c r="L2274" s="55" t="str">
        <f>UPPER(TEXT(tbl_raw_data[[#This Row],[Updated_date]],"MMMM"))</f>
        <v>AUGUST</v>
      </c>
      <c r="M2274" s="55" t="str">
        <f>UPPER("Week "&amp;IF(ROUNDUP(DAY(tbl_raw_data[[#This Row],[Updated_date]])/7,0)=5,4,ROUNDUP(DAY(tbl_raw_data[[#This Row],[Updated_date]])/7,0)))</f>
        <v>WEEK 2</v>
      </c>
      <c r="N2274" s="57" t="str">
        <f>UPPER(VLOOKUP(tbl_raw_data[[#This Row],[Analyst]],[1]setting!$A$1:$B$15,2,0))</f>
        <v>NAVED</v>
      </c>
      <c r="O2274" s="57" t="str">
        <f>UPPER(tbl_raw_data[[#This Row],[Outcome]])</f>
        <v>WITHDRAW</v>
      </c>
      <c r="P2274" s="57" t="str">
        <f>UPPER(tbl_raw_data[[#This Row],[Queue Name]])</f>
        <v>CONSUMER PRE BUREAU</v>
      </c>
      <c r="Q2274" s="57" t="str">
        <f>IF(tbl_raw_data[[#This Row],[time_taken_in_mins]]&lt;=20,"SLA_MET","SLA_NOT_MET")</f>
        <v>SLA_MET</v>
      </c>
    </row>
    <row r="2275" spans="1:17" ht="15" customHeight="1" x14ac:dyDescent="0.25">
      <c r="A2275" s="5" t="s">
        <v>618</v>
      </c>
      <c r="B2275" s="12">
        <v>45146.633738425924</v>
      </c>
      <c r="C2275" s="13">
        <v>45146.636782407404</v>
      </c>
      <c r="D2275" s="14" t="s">
        <v>13</v>
      </c>
      <c r="E2275" s="14" t="s">
        <v>41</v>
      </c>
      <c r="F2275" s="14" t="s">
        <v>18</v>
      </c>
      <c r="G2275" s="111" t="s">
        <v>29</v>
      </c>
      <c r="H22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75" s="48">
        <f>tbl_raw_data[[#This Row],[Date Actioned]]-tbl_raw_data[[#This Row],[Date Tagged]]</f>
        <v>3.0439814800047316E-3</v>
      </c>
      <c r="J2275" s="50">
        <f>HOUR(tbl_raw_data[[#This Row],[time_taken]])*60+MINUTE(tbl_raw_data[[#This Row],[time_taken]])+SECOND(tbl_raw_data[[#This Row],[time_taken]])/60</f>
        <v>4.3833333333333337</v>
      </c>
      <c r="K2275" s="54">
        <f>DATE(YEAR(tbl_raw_data[[#This Row],[Date Actioned]]), MONTH(tbl_raw_data[[#This Row],[Date Actioned]]), DAY(tbl_raw_data[[#This Row],[Date Actioned]]))</f>
        <v>45146</v>
      </c>
      <c r="L2275" s="55" t="str">
        <f>UPPER(TEXT(tbl_raw_data[[#This Row],[Updated_date]],"MMMM"))</f>
        <v>AUGUST</v>
      </c>
      <c r="M2275" s="55" t="str">
        <f>UPPER("Week "&amp;IF(ROUNDUP(DAY(tbl_raw_data[[#This Row],[Updated_date]])/7,0)=5,4,ROUNDUP(DAY(tbl_raw_data[[#This Row],[Updated_date]])/7,0)))</f>
        <v>WEEK 2</v>
      </c>
      <c r="N2275" s="57" t="str">
        <f>UPPER(VLOOKUP(tbl_raw_data[[#This Row],[Analyst]],[1]setting!$A$1:$B$15,2,0))</f>
        <v>RAJ</v>
      </c>
      <c r="O2275" s="57" t="str">
        <f>UPPER(tbl_raw_data[[#This Row],[Outcome]])</f>
        <v>APPROVE</v>
      </c>
      <c r="P2275" s="57" t="str">
        <f>UPPER(tbl_raw_data[[#This Row],[Queue Name]])</f>
        <v>CONSUMER POST BUREAU</v>
      </c>
      <c r="Q2275" s="57" t="str">
        <f>IF(tbl_raw_data[[#This Row],[time_taken_in_mins]]&lt;=20,"SLA_MET","SLA_NOT_MET")</f>
        <v>SLA_MET</v>
      </c>
    </row>
    <row r="2276" spans="1:17" ht="15" customHeight="1" x14ac:dyDescent="0.25">
      <c r="A2276" s="22" t="s">
        <v>1886</v>
      </c>
      <c r="B2276" s="6">
        <v>45146.633877314816</v>
      </c>
      <c r="C2276" s="7">
        <v>45146.638796296298</v>
      </c>
      <c r="D2276" s="8" t="s">
        <v>46</v>
      </c>
      <c r="E2276" s="8" t="s">
        <v>28</v>
      </c>
      <c r="F2276" s="8" t="s">
        <v>14</v>
      </c>
      <c r="G2276" s="110" t="s">
        <v>49</v>
      </c>
      <c r="H22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76" s="48">
        <f>tbl_raw_data[[#This Row],[Date Actioned]]-tbl_raw_data[[#This Row],[Date Tagged]]</f>
        <v>4.9189814817509614E-3</v>
      </c>
      <c r="J2276" s="50">
        <f>HOUR(tbl_raw_data[[#This Row],[time_taken]])*60+MINUTE(tbl_raw_data[[#This Row],[time_taken]])+SECOND(tbl_raw_data[[#This Row],[time_taken]])/60</f>
        <v>7.083333333333333</v>
      </c>
      <c r="K2276" s="54">
        <f>DATE(YEAR(tbl_raw_data[[#This Row],[Date Actioned]]), MONTH(tbl_raw_data[[#This Row],[Date Actioned]]), DAY(tbl_raw_data[[#This Row],[Date Actioned]]))</f>
        <v>45146</v>
      </c>
      <c r="L2276" s="55" t="str">
        <f>UPPER(TEXT(tbl_raw_data[[#This Row],[Updated_date]],"MMMM"))</f>
        <v>AUGUST</v>
      </c>
      <c r="M2276" s="55" t="str">
        <f>UPPER("Week "&amp;IF(ROUNDUP(DAY(tbl_raw_data[[#This Row],[Updated_date]])/7,0)=5,4,ROUNDUP(DAY(tbl_raw_data[[#This Row],[Updated_date]])/7,0)))</f>
        <v>WEEK 2</v>
      </c>
      <c r="N2276" s="57" t="str">
        <f>UPPER(VLOOKUP(tbl_raw_data[[#This Row],[Analyst]],[1]setting!$A$1:$B$15,2,0))</f>
        <v>HARDIK</v>
      </c>
      <c r="O2276" s="57" t="str">
        <f>UPPER(tbl_raw_data[[#This Row],[Outcome]])</f>
        <v>DECLINE</v>
      </c>
      <c r="P2276" s="57" t="str">
        <f>UPPER(tbl_raw_data[[#This Row],[Queue Name]])</f>
        <v>CONSUMER EXISTING</v>
      </c>
      <c r="Q2276" s="57" t="str">
        <f>IF(tbl_raw_data[[#This Row],[time_taken_in_mins]]&lt;=20,"SLA_MET","SLA_NOT_MET")</f>
        <v>SLA_MET</v>
      </c>
    </row>
    <row r="2277" spans="1:17" ht="15" customHeight="1" x14ac:dyDescent="0.25">
      <c r="A2277" s="22" t="s">
        <v>826</v>
      </c>
      <c r="B2277" s="12">
        <v>45146.636145833334</v>
      </c>
      <c r="C2277" s="13">
        <v>45146.639537037037</v>
      </c>
      <c r="D2277" s="14" t="s">
        <v>8</v>
      </c>
      <c r="E2277" s="14" t="s">
        <v>41</v>
      </c>
      <c r="F2277" s="14" t="s">
        <v>18</v>
      </c>
      <c r="G2277" s="111" t="s">
        <v>827</v>
      </c>
      <c r="H22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77" s="48">
        <f>tbl_raw_data[[#This Row],[Date Actioned]]-tbl_raw_data[[#This Row],[Date Tagged]]</f>
        <v>3.3912037033587694E-3</v>
      </c>
      <c r="J2277" s="50">
        <f>HOUR(tbl_raw_data[[#This Row],[time_taken]])*60+MINUTE(tbl_raw_data[[#This Row],[time_taken]])+SECOND(tbl_raw_data[[#This Row],[time_taken]])/60</f>
        <v>4.8833333333333329</v>
      </c>
      <c r="K2277" s="54">
        <f>DATE(YEAR(tbl_raw_data[[#This Row],[Date Actioned]]), MONTH(tbl_raw_data[[#This Row],[Date Actioned]]), DAY(tbl_raw_data[[#This Row],[Date Actioned]]))</f>
        <v>45146</v>
      </c>
      <c r="L2277" s="55" t="str">
        <f>UPPER(TEXT(tbl_raw_data[[#This Row],[Updated_date]],"MMMM"))</f>
        <v>AUGUST</v>
      </c>
      <c r="M2277" s="55" t="str">
        <f>UPPER("Week "&amp;IF(ROUNDUP(DAY(tbl_raw_data[[#This Row],[Updated_date]])/7,0)=5,4,ROUNDUP(DAY(tbl_raw_data[[#This Row],[Updated_date]])/7,0)))</f>
        <v>WEEK 2</v>
      </c>
      <c r="N2277" s="57" t="str">
        <f>UPPER(VLOOKUP(tbl_raw_data[[#This Row],[Analyst]],[1]setting!$A$1:$B$15,2,0))</f>
        <v>RAJ</v>
      </c>
      <c r="O2277" s="57" t="str">
        <f>UPPER(tbl_raw_data[[#This Row],[Outcome]])</f>
        <v>WITHDRAW</v>
      </c>
      <c r="P2277" s="57" t="str">
        <f>UPPER(tbl_raw_data[[#This Row],[Queue Name]])</f>
        <v>CONSUMER POST BUREAU</v>
      </c>
      <c r="Q2277" s="57" t="str">
        <f>IF(tbl_raw_data[[#This Row],[time_taken_in_mins]]&lt;=20,"SLA_MET","SLA_NOT_MET")</f>
        <v>SLA_MET</v>
      </c>
    </row>
    <row r="2278" spans="1:17" ht="15" customHeight="1" x14ac:dyDescent="0.25">
      <c r="A2278" s="5" t="s">
        <v>2874</v>
      </c>
      <c r="B2278" s="12">
        <v>45146.636296296296</v>
      </c>
      <c r="C2278" s="13">
        <v>45146.642500000002</v>
      </c>
      <c r="D2278" s="14" t="s">
        <v>46</v>
      </c>
      <c r="E2278" s="14" t="s">
        <v>9</v>
      </c>
      <c r="F2278" s="14" t="s">
        <v>86</v>
      </c>
      <c r="G2278" s="111" t="s">
        <v>995</v>
      </c>
      <c r="H22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78" s="48">
        <f>tbl_raw_data[[#This Row],[Date Actioned]]-tbl_raw_data[[#This Row],[Date Tagged]]</f>
        <v>6.2037037059781142E-3</v>
      </c>
      <c r="J2278" s="50">
        <f>HOUR(tbl_raw_data[[#This Row],[time_taken]])*60+MINUTE(tbl_raw_data[[#This Row],[time_taken]])+SECOND(tbl_raw_data[[#This Row],[time_taken]])/60</f>
        <v>8.9333333333333336</v>
      </c>
      <c r="K2278" s="54">
        <f>DATE(YEAR(tbl_raw_data[[#This Row],[Date Actioned]]), MONTH(tbl_raw_data[[#This Row],[Date Actioned]]), DAY(tbl_raw_data[[#This Row],[Date Actioned]]))</f>
        <v>45146</v>
      </c>
      <c r="L2278" s="55" t="str">
        <f>UPPER(TEXT(tbl_raw_data[[#This Row],[Updated_date]],"MMMM"))</f>
        <v>AUGUST</v>
      </c>
      <c r="M2278" s="55" t="str">
        <f>UPPER("Week "&amp;IF(ROUNDUP(DAY(tbl_raw_data[[#This Row],[Updated_date]])/7,0)=5,4,ROUNDUP(DAY(tbl_raw_data[[#This Row],[Updated_date]])/7,0)))</f>
        <v>WEEK 2</v>
      </c>
      <c r="N2278" s="57" t="str">
        <f>UPPER(VLOOKUP(tbl_raw_data[[#This Row],[Analyst]],[1]setting!$A$1:$B$15,2,0))</f>
        <v>ASIF</v>
      </c>
      <c r="O2278" s="57" t="str">
        <f>UPPER(tbl_raw_data[[#This Row],[Outcome]])</f>
        <v>DECLINE</v>
      </c>
      <c r="P2278" s="57" t="str">
        <f>UPPER(tbl_raw_data[[#This Row],[Queue Name]])</f>
        <v>CONSUMER PRE BUREAU</v>
      </c>
      <c r="Q2278" s="57" t="str">
        <f>IF(tbl_raw_data[[#This Row],[time_taken_in_mins]]&lt;=20,"SLA_MET","SLA_NOT_MET")</f>
        <v>SLA_MET</v>
      </c>
    </row>
    <row r="2279" spans="1:17" ht="15" customHeight="1" x14ac:dyDescent="0.25">
      <c r="A2279" s="11" t="s">
        <v>5399</v>
      </c>
      <c r="B2279" s="6">
        <v>45146.640034722222</v>
      </c>
      <c r="C2279" s="7">
        <v>45146.650405092594</v>
      </c>
      <c r="D2279" s="8" t="s">
        <v>29</v>
      </c>
      <c r="E2279" s="10" t="s">
        <v>28</v>
      </c>
      <c r="F2279" s="8" t="s">
        <v>42</v>
      </c>
      <c r="G2279" s="109"/>
      <c r="H22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79" s="48">
        <f>tbl_raw_data[[#This Row],[Date Actioned]]-tbl_raw_data[[#This Row],[Date Tagged]]</f>
        <v>1.0370370371674653E-2</v>
      </c>
      <c r="J2279" s="50">
        <f>HOUR(tbl_raw_data[[#This Row],[time_taken]])*60+MINUTE(tbl_raw_data[[#This Row],[time_taken]])+SECOND(tbl_raw_data[[#This Row],[time_taken]])/60</f>
        <v>14.933333333333334</v>
      </c>
      <c r="K2279" s="54">
        <f>DATE(YEAR(tbl_raw_data[[#This Row],[Date Actioned]]), MONTH(tbl_raw_data[[#This Row],[Date Actioned]]), DAY(tbl_raw_data[[#This Row],[Date Actioned]]))</f>
        <v>45146</v>
      </c>
      <c r="L2279" s="55" t="str">
        <f>UPPER(TEXT(tbl_raw_data[[#This Row],[Updated_date]],"MMMM"))</f>
        <v>AUGUST</v>
      </c>
      <c r="M2279" s="55" t="str">
        <f>UPPER("Week "&amp;IF(ROUNDUP(DAY(tbl_raw_data[[#This Row],[Updated_date]])/7,0)=5,4,ROUNDUP(DAY(tbl_raw_data[[#This Row],[Updated_date]])/7,0)))</f>
        <v>WEEK 2</v>
      </c>
      <c r="N2279" s="57" t="str">
        <f>UPPER(VLOOKUP(tbl_raw_data[[#This Row],[Analyst]],[1]setting!$A$1:$B$15,2,0))</f>
        <v>NITESH</v>
      </c>
      <c r="O2279" s="57" t="str">
        <f>UPPER(tbl_raw_data[[#This Row],[Outcome]])</f>
        <v>APPROVE</v>
      </c>
      <c r="P2279" s="57" t="str">
        <f>UPPER(tbl_raw_data[[#This Row],[Queue Name]])</f>
        <v>CONSUMER EXISTING</v>
      </c>
      <c r="Q2279" s="57" t="str">
        <f>IF(tbl_raw_data[[#This Row],[time_taken_in_mins]]&lt;=20,"SLA_MET","SLA_NOT_MET")</f>
        <v>SLA_MET</v>
      </c>
    </row>
    <row r="2280" spans="1:17" ht="15" customHeight="1" x14ac:dyDescent="0.25">
      <c r="A2280" s="22" t="s">
        <v>5453</v>
      </c>
      <c r="B2280" s="12">
        <v>45146.641793981478</v>
      </c>
      <c r="C2280" s="13">
        <v>45146.652337962965</v>
      </c>
      <c r="D2280" s="14" t="s">
        <v>29</v>
      </c>
      <c r="E2280" s="16" t="s">
        <v>28</v>
      </c>
      <c r="F2280" s="14" t="s">
        <v>86</v>
      </c>
      <c r="G2280" s="106"/>
      <c r="H22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0" s="48">
        <f>tbl_raw_data[[#This Row],[Date Actioned]]-tbl_raw_data[[#This Row],[Date Tagged]]</f>
        <v>1.0543981486989651E-2</v>
      </c>
      <c r="J2280" s="50">
        <f>HOUR(tbl_raw_data[[#This Row],[time_taken]])*60+MINUTE(tbl_raw_data[[#This Row],[time_taken]])+SECOND(tbl_raw_data[[#This Row],[time_taken]])/60</f>
        <v>15.183333333333334</v>
      </c>
      <c r="K2280" s="54">
        <f>DATE(YEAR(tbl_raw_data[[#This Row],[Date Actioned]]), MONTH(tbl_raw_data[[#This Row],[Date Actioned]]), DAY(tbl_raw_data[[#This Row],[Date Actioned]]))</f>
        <v>45146</v>
      </c>
      <c r="L2280" s="55" t="str">
        <f>UPPER(TEXT(tbl_raw_data[[#This Row],[Updated_date]],"MMMM"))</f>
        <v>AUGUST</v>
      </c>
      <c r="M2280" s="55" t="str">
        <f>UPPER("Week "&amp;IF(ROUNDUP(DAY(tbl_raw_data[[#This Row],[Updated_date]])/7,0)=5,4,ROUNDUP(DAY(tbl_raw_data[[#This Row],[Updated_date]])/7,0)))</f>
        <v>WEEK 2</v>
      </c>
      <c r="N2280" s="57" t="str">
        <f>UPPER(VLOOKUP(tbl_raw_data[[#This Row],[Analyst]],[1]setting!$A$1:$B$15,2,0))</f>
        <v>ASIF</v>
      </c>
      <c r="O2280" s="57" t="str">
        <f>UPPER(tbl_raw_data[[#This Row],[Outcome]])</f>
        <v>APPROVE</v>
      </c>
      <c r="P2280" s="57" t="str">
        <f>UPPER(tbl_raw_data[[#This Row],[Queue Name]])</f>
        <v>CONSUMER EXISTING</v>
      </c>
      <c r="Q2280" s="57" t="str">
        <f>IF(tbl_raw_data[[#This Row],[time_taken_in_mins]]&lt;=20,"SLA_MET","SLA_NOT_MET")</f>
        <v>SLA_MET</v>
      </c>
    </row>
    <row r="2281" spans="1:17" x14ac:dyDescent="0.25">
      <c r="A2281" s="5" t="s">
        <v>906</v>
      </c>
      <c r="B2281" s="6">
        <v>45146.64271990741</v>
      </c>
      <c r="C2281" s="7">
        <v>45146.646238425928</v>
      </c>
      <c r="D2281" s="8" t="s">
        <v>8</v>
      </c>
      <c r="E2281" s="8" t="s">
        <v>28</v>
      </c>
      <c r="F2281" s="8" t="s">
        <v>14</v>
      </c>
      <c r="G2281" s="110" t="s">
        <v>25</v>
      </c>
      <c r="H22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1" s="48">
        <f>tbl_raw_data[[#This Row],[Date Actioned]]-tbl_raw_data[[#This Row],[Date Tagged]]</f>
        <v>3.5185185188311152E-3</v>
      </c>
      <c r="J2281" s="50">
        <f>HOUR(tbl_raw_data[[#This Row],[time_taken]])*60+MINUTE(tbl_raw_data[[#This Row],[time_taken]])+SECOND(tbl_raw_data[[#This Row],[time_taken]])/60</f>
        <v>5.0666666666666664</v>
      </c>
      <c r="K2281" s="54">
        <f>DATE(YEAR(tbl_raw_data[[#This Row],[Date Actioned]]), MONTH(tbl_raw_data[[#This Row],[Date Actioned]]), DAY(tbl_raw_data[[#This Row],[Date Actioned]]))</f>
        <v>45146</v>
      </c>
      <c r="L2281" s="55" t="str">
        <f>UPPER(TEXT(tbl_raw_data[[#This Row],[Updated_date]],"MMMM"))</f>
        <v>AUGUST</v>
      </c>
      <c r="M2281" s="55" t="str">
        <f>UPPER("Week "&amp;IF(ROUNDUP(DAY(tbl_raw_data[[#This Row],[Updated_date]])/7,0)=5,4,ROUNDUP(DAY(tbl_raw_data[[#This Row],[Updated_date]])/7,0)))</f>
        <v>WEEK 2</v>
      </c>
      <c r="N2281" s="57" t="str">
        <f>UPPER(VLOOKUP(tbl_raw_data[[#This Row],[Analyst]],[1]setting!$A$1:$B$15,2,0))</f>
        <v>HARDIK</v>
      </c>
      <c r="O2281" s="57" t="str">
        <f>UPPER(tbl_raw_data[[#This Row],[Outcome]])</f>
        <v>WITHDRAW</v>
      </c>
      <c r="P2281" s="57" t="str">
        <f>UPPER(tbl_raw_data[[#This Row],[Queue Name]])</f>
        <v>CONSUMER EXISTING</v>
      </c>
      <c r="Q2281" s="57" t="str">
        <f>IF(tbl_raw_data[[#This Row],[time_taken_in_mins]]&lt;=20,"SLA_MET","SLA_NOT_MET")</f>
        <v>SLA_MET</v>
      </c>
    </row>
    <row r="2282" spans="1:17" ht="15" customHeight="1" x14ac:dyDescent="0.25">
      <c r="A2282" s="5" t="s">
        <v>2277</v>
      </c>
      <c r="B2282" s="6">
        <v>45146.645787037036</v>
      </c>
      <c r="C2282" s="7">
        <v>45146.651226851849</v>
      </c>
      <c r="D2282" s="8" t="s">
        <v>13</v>
      </c>
      <c r="E2282" s="8" t="s">
        <v>28</v>
      </c>
      <c r="F2282" s="8" t="s">
        <v>14</v>
      </c>
      <c r="G2282" s="110" t="s">
        <v>183</v>
      </c>
      <c r="H22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82" s="48">
        <f>tbl_raw_data[[#This Row],[Date Actioned]]-tbl_raw_data[[#This Row],[Date Tagged]]</f>
        <v>5.4398148131440394E-3</v>
      </c>
      <c r="J2282" s="50">
        <f>HOUR(tbl_raw_data[[#This Row],[time_taken]])*60+MINUTE(tbl_raw_data[[#This Row],[time_taken]])+SECOND(tbl_raw_data[[#This Row],[time_taken]])/60</f>
        <v>7.833333333333333</v>
      </c>
      <c r="K2282" s="54">
        <f>DATE(YEAR(tbl_raw_data[[#This Row],[Date Actioned]]), MONTH(tbl_raw_data[[#This Row],[Date Actioned]]), DAY(tbl_raw_data[[#This Row],[Date Actioned]]))</f>
        <v>45146</v>
      </c>
      <c r="L2282" s="55" t="str">
        <f>UPPER(TEXT(tbl_raw_data[[#This Row],[Updated_date]],"MMMM"))</f>
        <v>AUGUST</v>
      </c>
      <c r="M2282" s="55" t="str">
        <f>UPPER("Week "&amp;IF(ROUNDUP(DAY(tbl_raw_data[[#This Row],[Updated_date]])/7,0)=5,4,ROUNDUP(DAY(tbl_raw_data[[#This Row],[Updated_date]])/7,0)))</f>
        <v>WEEK 2</v>
      </c>
      <c r="N2282" s="57" t="str">
        <f>UPPER(VLOOKUP(tbl_raw_data[[#This Row],[Analyst]],[1]setting!$A$1:$B$15,2,0))</f>
        <v>HARDIK</v>
      </c>
      <c r="O2282" s="57" t="str">
        <f>UPPER(tbl_raw_data[[#This Row],[Outcome]])</f>
        <v>APPROVE</v>
      </c>
      <c r="P2282" s="57" t="str">
        <f>UPPER(tbl_raw_data[[#This Row],[Queue Name]])</f>
        <v>CONSUMER EXISTING</v>
      </c>
      <c r="Q2282" s="57" t="str">
        <f>IF(tbl_raw_data[[#This Row],[time_taken_in_mins]]&lt;=20,"SLA_MET","SLA_NOT_MET")</f>
        <v>SLA_MET</v>
      </c>
    </row>
    <row r="2283" spans="1:17" ht="15" customHeight="1" x14ac:dyDescent="0.25">
      <c r="A2283" s="11" t="s">
        <v>1768</v>
      </c>
      <c r="B2283" s="12">
        <v>45146.647696759261</v>
      </c>
      <c r="C2283" s="13">
        <v>45146.652442129627</v>
      </c>
      <c r="D2283" s="14" t="s">
        <v>8</v>
      </c>
      <c r="E2283" s="14" t="s">
        <v>41</v>
      </c>
      <c r="F2283" s="14" t="s">
        <v>18</v>
      </c>
      <c r="G2283" s="111" t="s">
        <v>1769</v>
      </c>
      <c r="H22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3" s="48">
        <f>tbl_raw_data[[#This Row],[Date Actioned]]-tbl_raw_data[[#This Row],[Date Tagged]]</f>
        <v>4.7453703664359637E-3</v>
      </c>
      <c r="J2283" s="50">
        <f>HOUR(tbl_raw_data[[#This Row],[time_taken]])*60+MINUTE(tbl_raw_data[[#This Row],[time_taken]])+SECOND(tbl_raw_data[[#This Row],[time_taken]])/60</f>
        <v>6.833333333333333</v>
      </c>
      <c r="K2283" s="54">
        <f>DATE(YEAR(tbl_raw_data[[#This Row],[Date Actioned]]), MONTH(tbl_raw_data[[#This Row],[Date Actioned]]), DAY(tbl_raw_data[[#This Row],[Date Actioned]]))</f>
        <v>45146</v>
      </c>
      <c r="L2283" s="55" t="str">
        <f>UPPER(TEXT(tbl_raw_data[[#This Row],[Updated_date]],"MMMM"))</f>
        <v>AUGUST</v>
      </c>
      <c r="M2283" s="55" t="str">
        <f>UPPER("Week "&amp;IF(ROUNDUP(DAY(tbl_raw_data[[#This Row],[Updated_date]])/7,0)=5,4,ROUNDUP(DAY(tbl_raw_data[[#This Row],[Updated_date]])/7,0)))</f>
        <v>WEEK 2</v>
      </c>
      <c r="N2283" s="57" t="str">
        <f>UPPER(VLOOKUP(tbl_raw_data[[#This Row],[Analyst]],[1]setting!$A$1:$B$15,2,0))</f>
        <v>RAJ</v>
      </c>
      <c r="O2283" s="57" t="str">
        <f>UPPER(tbl_raw_data[[#This Row],[Outcome]])</f>
        <v>WITHDRAW</v>
      </c>
      <c r="P2283" s="57" t="str">
        <f>UPPER(tbl_raw_data[[#This Row],[Queue Name]])</f>
        <v>CONSUMER POST BUREAU</v>
      </c>
      <c r="Q2283" s="57" t="str">
        <f>IF(tbl_raw_data[[#This Row],[time_taken_in_mins]]&lt;=20,"SLA_MET","SLA_NOT_MET")</f>
        <v>SLA_MET</v>
      </c>
    </row>
    <row r="2284" spans="1:17" ht="15" customHeight="1" x14ac:dyDescent="0.25">
      <c r="A2284" s="22" t="s">
        <v>1035</v>
      </c>
      <c r="B2284" s="6">
        <v>45146.648101851853</v>
      </c>
      <c r="C2284" s="7">
        <v>45146.651817129627</v>
      </c>
      <c r="D2284" s="8" t="s">
        <v>8</v>
      </c>
      <c r="E2284" s="8" t="s">
        <v>9</v>
      </c>
      <c r="F2284" s="8" t="s">
        <v>109</v>
      </c>
      <c r="G2284" s="110" t="s">
        <v>57</v>
      </c>
      <c r="H22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4" s="48">
        <f>tbl_raw_data[[#This Row],[Date Actioned]]-tbl_raw_data[[#This Row],[Date Tagged]]</f>
        <v>3.7152777731535025E-3</v>
      </c>
      <c r="J2284" s="50">
        <f>HOUR(tbl_raw_data[[#This Row],[time_taken]])*60+MINUTE(tbl_raw_data[[#This Row],[time_taken]])+SECOND(tbl_raw_data[[#This Row],[time_taken]])/60</f>
        <v>5.35</v>
      </c>
      <c r="K2284" s="54">
        <f>DATE(YEAR(tbl_raw_data[[#This Row],[Date Actioned]]), MONTH(tbl_raw_data[[#This Row],[Date Actioned]]), DAY(tbl_raw_data[[#This Row],[Date Actioned]]))</f>
        <v>45146</v>
      </c>
      <c r="L2284" s="55" t="str">
        <f>UPPER(TEXT(tbl_raw_data[[#This Row],[Updated_date]],"MMMM"))</f>
        <v>AUGUST</v>
      </c>
      <c r="M2284" s="55" t="str">
        <f>UPPER("Week "&amp;IF(ROUNDUP(DAY(tbl_raw_data[[#This Row],[Updated_date]])/7,0)=5,4,ROUNDUP(DAY(tbl_raw_data[[#This Row],[Updated_date]])/7,0)))</f>
        <v>WEEK 2</v>
      </c>
      <c r="N2284" s="57" t="str">
        <f>UPPER(VLOOKUP(tbl_raw_data[[#This Row],[Analyst]],[1]setting!$A$1:$B$15,2,0))</f>
        <v>NAVED</v>
      </c>
      <c r="O2284" s="57" t="str">
        <f>UPPER(tbl_raw_data[[#This Row],[Outcome]])</f>
        <v>WITHDRAW</v>
      </c>
      <c r="P2284" s="57" t="str">
        <f>UPPER(tbl_raw_data[[#This Row],[Queue Name]])</f>
        <v>CONSUMER PRE BUREAU</v>
      </c>
      <c r="Q2284" s="57" t="str">
        <f>IF(tbl_raw_data[[#This Row],[time_taken_in_mins]]&lt;=20,"SLA_MET","SLA_NOT_MET")</f>
        <v>SLA_MET</v>
      </c>
    </row>
    <row r="2285" spans="1:17" ht="15" customHeight="1" x14ac:dyDescent="0.25">
      <c r="A2285" s="11" t="s">
        <v>5293</v>
      </c>
      <c r="B2285" s="12">
        <v>45146.648344907408</v>
      </c>
      <c r="C2285" s="13">
        <v>45146.658530092594</v>
      </c>
      <c r="D2285" s="14" t="s">
        <v>29</v>
      </c>
      <c r="E2285" s="16" t="s">
        <v>28</v>
      </c>
      <c r="F2285" s="14" t="s">
        <v>73</v>
      </c>
      <c r="G2285" s="106"/>
      <c r="H22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5" s="48">
        <f>tbl_raw_data[[#This Row],[Date Actioned]]-tbl_raw_data[[#This Row],[Date Tagged]]</f>
        <v>1.0185185186855961E-2</v>
      </c>
      <c r="J2285" s="50">
        <f>HOUR(tbl_raw_data[[#This Row],[time_taken]])*60+MINUTE(tbl_raw_data[[#This Row],[time_taken]])+SECOND(tbl_raw_data[[#This Row],[time_taken]])/60</f>
        <v>14.666666666666666</v>
      </c>
      <c r="K2285" s="54">
        <f>DATE(YEAR(tbl_raw_data[[#This Row],[Date Actioned]]), MONTH(tbl_raw_data[[#This Row],[Date Actioned]]), DAY(tbl_raw_data[[#This Row],[Date Actioned]]))</f>
        <v>45146</v>
      </c>
      <c r="L2285" s="55" t="str">
        <f>UPPER(TEXT(tbl_raw_data[[#This Row],[Updated_date]],"MMMM"))</f>
        <v>AUGUST</v>
      </c>
      <c r="M2285" s="55" t="str">
        <f>UPPER("Week "&amp;IF(ROUNDUP(DAY(tbl_raw_data[[#This Row],[Updated_date]])/7,0)=5,4,ROUNDUP(DAY(tbl_raw_data[[#This Row],[Updated_date]])/7,0)))</f>
        <v>WEEK 2</v>
      </c>
      <c r="N2285" s="57" t="str">
        <f>UPPER(VLOOKUP(tbl_raw_data[[#This Row],[Analyst]],[1]setting!$A$1:$B$15,2,0))</f>
        <v>SHAHID</v>
      </c>
      <c r="O2285" s="57" t="str">
        <f>UPPER(tbl_raw_data[[#This Row],[Outcome]])</f>
        <v>APPROVE</v>
      </c>
      <c r="P2285" s="57" t="str">
        <f>UPPER(tbl_raw_data[[#This Row],[Queue Name]])</f>
        <v>CONSUMER EXISTING</v>
      </c>
      <c r="Q2285" s="57" t="str">
        <f>IF(tbl_raw_data[[#This Row],[time_taken_in_mins]]&lt;=20,"SLA_MET","SLA_NOT_MET")</f>
        <v>SLA_MET</v>
      </c>
    </row>
    <row r="2286" spans="1:17" ht="15" customHeight="1" x14ac:dyDescent="0.25">
      <c r="A2286" s="5" t="s">
        <v>5585</v>
      </c>
      <c r="B2286" s="12">
        <v>45146.65556712963</v>
      </c>
      <c r="C2286" s="13">
        <v>45146.666412037041</v>
      </c>
      <c r="D2286" s="14" t="s">
        <v>40</v>
      </c>
      <c r="E2286" s="16" t="s">
        <v>41</v>
      </c>
      <c r="F2286" s="14" t="s">
        <v>73</v>
      </c>
      <c r="G2286" s="106"/>
      <c r="H22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6" s="48">
        <f>tbl_raw_data[[#This Row],[Date Actioned]]-tbl_raw_data[[#This Row],[Date Tagged]]</f>
        <v>1.0844907410501037E-2</v>
      </c>
      <c r="J2286" s="50">
        <f>HOUR(tbl_raw_data[[#This Row],[time_taken]])*60+MINUTE(tbl_raw_data[[#This Row],[time_taken]])+SECOND(tbl_raw_data[[#This Row],[time_taken]])/60</f>
        <v>15.616666666666667</v>
      </c>
      <c r="K2286" s="54">
        <f>DATE(YEAR(tbl_raw_data[[#This Row],[Date Actioned]]), MONTH(tbl_raw_data[[#This Row],[Date Actioned]]), DAY(tbl_raw_data[[#This Row],[Date Actioned]]))</f>
        <v>45146</v>
      </c>
      <c r="L2286" s="55" t="str">
        <f>UPPER(TEXT(tbl_raw_data[[#This Row],[Updated_date]],"MMMM"))</f>
        <v>AUGUST</v>
      </c>
      <c r="M2286" s="55" t="str">
        <f>UPPER("Week "&amp;IF(ROUNDUP(DAY(tbl_raw_data[[#This Row],[Updated_date]])/7,0)=5,4,ROUNDUP(DAY(tbl_raw_data[[#This Row],[Updated_date]])/7,0)))</f>
        <v>WEEK 2</v>
      </c>
      <c r="N2286" s="57" t="str">
        <f>UPPER(VLOOKUP(tbl_raw_data[[#This Row],[Analyst]],[1]setting!$A$1:$B$15,2,0))</f>
        <v>SHAHID</v>
      </c>
      <c r="O2286" s="57" t="str">
        <f>UPPER(tbl_raw_data[[#This Row],[Outcome]])</f>
        <v>WITHDRAW</v>
      </c>
      <c r="P2286" s="57" t="str">
        <f>UPPER(tbl_raw_data[[#This Row],[Queue Name]])</f>
        <v>CONSUMER POST BUREAU</v>
      </c>
      <c r="Q2286" s="57" t="str">
        <f>IF(tbl_raw_data[[#This Row],[time_taken_in_mins]]&lt;=20,"SLA_MET","SLA_NOT_MET")</f>
        <v>SLA_MET</v>
      </c>
    </row>
    <row r="2287" spans="1:17" ht="15" customHeight="1" x14ac:dyDescent="0.25">
      <c r="A2287" s="11" t="s">
        <v>548</v>
      </c>
      <c r="B2287" s="6">
        <v>45146.655601851853</v>
      </c>
      <c r="C2287" s="7">
        <v>45146.658472222225</v>
      </c>
      <c r="D2287" s="8" t="s">
        <v>8</v>
      </c>
      <c r="E2287" s="8" t="s">
        <v>9</v>
      </c>
      <c r="F2287" s="8" t="s">
        <v>14</v>
      </c>
      <c r="G2287" s="110" t="s">
        <v>132</v>
      </c>
      <c r="H22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7" s="48">
        <f>tbl_raw_data[[#This Row],[Date Actioned]]-tbl_raw_data[[#This Row],[Date Tagged]]</f>
        <v>2.8703703719656914E-3</v>
      </c>
      <c r="J2287" s="50">
        <f>HOUR(tbl_raw_data[[#This Row],[time_taken]])*60+MINUTE(tbl_raw_data[[#This Row],[time_taken]])+SECOND(tbl_raw_data[[#This Row],[time_taken]])/60</f>
        <v>4.1333333333333337</v>
      </c>
      <c r="K2287" s="54">
        <f>DATE(YEAR(tbl_raw_data[[#This Row],[Date Actioned]]), MONTH(tbl_raw_data[[#This Row],[Date Actioned]]), DAY(tbl_raw_data[[#This Row],[Date Actioned]]))</f>
        <v>45146</v>
      </c>
      <c r="L2287" s="55" t="str">
        <f>UPPER(TEXT(tbl_raw_data[[#This Row],[Updated_date]],"MMMM"))</f>
        <v>AUGUST</v>
      </c>
      <c r="M2287" s="55" t="str">
        <f>UPPER("Week "&amp;IF(ROUNDUP(DAY(tbl_raw_data[[#This Row],[Updated_date]])/7,0)=5,4,ROUNDUP(DAY(tbl_raw_data[[#This Row],[Updated_date]])/7,0)))</f>
        <v>WEEK 2</v>
      </c>
      <c r="N2287" s="57" t="str">
        <f>UPPER(VLOOKUP(tbl_raw_data[[#This Row],[Analyst]],[1]setting!$A$1:$B$15,2,0))</f>
        <v>HARDIK</v>
      </c>
      <c r="O2287" s="57" t="str">
        <f>UPPER(tbl_raw_data[[#This Row],[Outcome]])</f>
        <v>WITHDRAW</v>
      </c>
      <c r="P2287" s="57" t="str">
        <f>UPPER(tbl_raw_data[[#This Row],[Queue Name]])</f>
        <v>CONSUMER PRE BUREAU</v>
      </c>
      <c r="Q2287" s="57" t="str">
        <f>IF(tbl_raw_data[[#This Row],[time_taken_in_mins]]&lt;=20,"SLA_MET","SLA_NOT_MET")</f>
        <v>SLA_MET</v>
      </c>
    </row>
    <row r="2288" spans="1:17" ht="15" customHeight="1" x14ac:dyDescent="0.25">
      <c r="A2288" s="22" t="s">
        <v>6929</v>
      </c>
      <c r="B2288" s="6">
        <v>45146.655925925923</v>
      </c>
      <c r="C2288" s="7">
        <v>45146.673275462963</v>
      </c>
      <c r="D2288" s="8" t="s">
        <v>29</v>
      </c>
      <c r="E2288" s="10" t="s">
        <v>28</v>
      </c>
      <c r="F2288" s="8" t="s">
        <v>42</v>
      </c>
      <c r="G2288" s="109"/>
      <c r="H22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88" s="48">
        <f>tbl_raw_data[[#This Row],[Date Actioned]]-tbl_raw_data[[#This Row],[Date Tagged]]</f>
        <v>1.7349537039990537E-2</v>
      </c>
      <c r="J2288" s="50">
        <f>HOUR(tbl_raw_data[[#This Row],[time_taken]])*60+MINUTE(tbl_raw_data[[#This Row],[time_taken]])+SECOND(tbl_raw_data[[#This Row],[time_taken]])/60</f>
        <v>24.983333333333334</v>
      </c>
      <c r="K2288" s="54">
        <f>DATE(YEAR(tbl_raw_data[[#This Row],[Date Actioned]]), MONTH(tbl_raw_data[[#This Row],[Date Actioned]]), DAY(tbl_raw_data[[#This Row],[Date Actioned]]))</f>
        <v>45146</v>
      </c>
      <c r="L2288" s="55" t="str">
        <f>UPPER(TEXT(tbl_raw_data[[#This Row],[Updated_date]],"MMMM"))</f>
        <v>AUGUST</v>
      </c>
      <c r="M2288" s="55" t="str">
        <f>UPPER("Week "&amp;IF(ROUNDUP(DAY(tbl_raw_data[[#This Row],[Updated_date]])/7,0)=5,4,ROUNDUP(DAY(tbl_raw_data[[#This Row],[Updated_date]])/7,0)))</f>
        <v>WEEK 2</v>
      </c>
      <c r="N2288" s="57" t="str">
        <f>UPPER(VLOOKUP(tbl_raw_data[[#This Row],[Analyst]],[1]setting!$A$1:$B$15,2,0))</f>
        <v>NITESH</v>
      </c>
      <c r="O2288" s="57" t="str">
        <f>UPPER(tbl_raw_data[[#This Row],[Outcome]])</f>
        <v>APPROVE</v>
      </c>
      <c r="P2288" s="57" t="str">
        <f>UPPER(tbl_raw_data[[#This Row],[Queue Name]])</f>
        <v>CONSUMER EXISTING</v>
      </c>
      <c r="Q2288" s="57" t="str">
        <f>IF(tbl_raw_data[[#This Row],[time_taken_in_mins]]&lt;=20,"SLA_MET","SLA_NOT_MET")</f>
        <v>SLA_NOT_MET</v>
      </c>
    </row>
    <row r="2289" spans="1:17" ht="15" customHeight="1" x14ac:dyDescent="0.25">
      <c r="A2289" s="22" t="s">
        <v>1347</v>
      </c>
      <c r="B2289" s="12">
        <v>45146.656701388885</v>
      </c>
      <c r="C2289" s="13">
        <v>45146.660891203705</v>
      </c>
      <c r="D2289" s="14" t="s">
        <v>8</v>
      </c>
      <c r="E2289" s="14" t="s">
        <v>9</v>
      </c>
      <c r="F2289" s="14" t="s">
        <v>109</v>
      </c>
      <c r="G2289" s="111" t="s">
        <v>11</v>
      </c>
      <c r="H22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89" s="48">
        <f>tbl_raw_data[[#This Row],[Date Actioned]]-tbl_raw_data[[#This Row],[Date Tagged]]</f>
        <v>4.1898148192558438E-3</v>
      </c>
      <c r="J2289" s="50">
        <f>HOUR(tbl_raw_data[[#This Row],[time_taken]])*60+MINUTE(tbl_raw_data[[#This Row],[time_taken]])+SECOND(tbl_raw_data[[#This Row],[time_taken]])/60</f>
        <v>6.0333333333333332</v>
      </c>
      <c r="K2289" s="54">
        <f>DATE(YEAR(tbl_raw_data[[#This Row],[Date Actioned]]), MONTH(tbl_raw_data[[#This Row],[Date Actioned]]), DAY(tbl_raw_data[[#This Row],[Date Actioned]]))</f>
        <v>45146</v>
      </c>
      <c r="L2289" s="55" t="str">
        <f>UPPER(TEXT(tbl_raw_data[[#This Row],[Updated_date]],"MMMM"))</f>
        <v>AUGUST</v>
      </c>
      <c r="M2289" s="55" t="str">
        <f>UPPER("Week "&amp;IF(ROUNDUP(DAY(tbl_raw_data[[#This Row],[Updated_date]])/7,0)=5,4,ROUNDUP(DAY(tbl_raw_data[[#This Row],[Updated_date]])/7,0)))</f>
        <v>WEEK 2</v>
      </c>
      <c r="N2289" s="57" t="str">
        <f>UPPER(VLOOKUP(tbl_raw_data[[#This Row],[Analyst]],[1]setting!$A$1:$B$15,2,0))</f>
        <v>NAVED</v>
      </c>
      <c r="O2289" s="57" t="str">
        <f>UPPER(tbl_raw_data[[#This Row],[Outcome]])</f>
        <v>WITHDRAW</v>
      </c>
      <c r="P2289" s="57" t="str">
        <f>UPPER(tbl_raw_data[[#This Row],[Queue Name]])</f>
        <v>CONSUMER PRE BUREAU</v>
      </c>
      <c r="Q2289" s="57" t="str">
        <f>IF(tbl_raw_data[[#This Row],[time_taken_in_mins]]&lt;=20,"SLA_MET","SLA_NOT_MET")</f>
        <v>SLA_MET</v>
      </c>
    </row>
    <row r="2290" spans="1:17" ht="15" customHeight="1" x14ac:dyDescent="0.25">
      <c r="A2290" s="5" t="s">
        <v>3112</v>
      </c>
      <c r="B2290" s="12">
        <v>45146.658194444448</v>
      </c>
      <c r="C2290" s="13">
        <v>45146.66474537037</v>
      </c>
      <c r="D2290" s="14" t="s">
        <v>13</v>
      </c>
      <c r="E2290" s="14" t="s">
        <v>41</v>
      </c>
      <c r="F2290" s="14" t="s">
        <v>14</v>
      </c>
      <c r="G2290" s="111" t="s">
        <v>21</v>
      </c>
      <c r="H22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0" s="48">
        <f>tbl_raw_data[[#This Row],[Date Actioned]]-tbl_raw_data[[#This Row],[Date Tagged]]</f>
        <v>6.5509259220561944E-3</v>
      </c>
      <c r="J2290" s="50">
        <f>HOUR(tbl_raw_data[[#This Row],[time_taken]])*60+MINUTE(tbl_raw_data[[#This Row],[time_taken]])+SECOND(tbl_raw_data[[#This Row],[time_taken]])/60</f>
        <v>9.4333333333333336</v>
      </c>
      <c r="K2290" s="54">
        <f>DATE(YEAR(tbl_raw_data[[#This Row],[Date Actioned]]), MONTH(tbl_raw_data[[#This Row],[Date Actioned]]), DAY(tbl_raw_data[[#This Row],[Date Actioned]]))</f>
        <v>45146</v>
      </c>
      <c r="L2290" s="55" t="str">
        <f>UPPER(TEXT(tbl_raw_data[[#This Row],[Updated_date]],"MMMM"))</f>
        <v>AUGUST</v>
      </c>
      <c r="M2290" s="55" t="str">
        <f>UPPER("Week "&amp;IF(ROUNDUP(DAY(tbl_raw_data[[#This Row],[Updated_date]])/7,0)=5,4,ROUNDUP(DAY(tbl_raw_data[[#This Row],[Updated_date]])/7,0)))</f>
        <v>WEEK 2</v>
      </c>
      <c r="N2290" s="57" t="str">
        <f>UPPER(VLOOKUP(tbl_raw_data[[#This Row],[Analyst]],[1]setting!$A$1:$B$15,2,0))</f>
        <v>HARDIK</v>
      </c>
      <c r="O2290" s="57" t="str">
        <f>UPPER(tbl_raw_data[[#This Row],[Outcome]])</f>
        <v>APPROVE</v>
      </c>
      <c r="P2290" s="57" t="str">
        <f>UPPER(tbl_raw_data[[#This Row],[Queue Name]])</f>
        <v>CONSUMER POST BUREAU</v>
      </c>
      <c r="Q2290" s="57" t="str">
        <f>IF(tbl_raw_data[[#This Row],[time_taken_in_mins]]&lt;=20,"SLA_MET","SLA_NOT_MET")</f>
        <v>SLA_MET</v>
      </c>
    </row>
    <row r="2291" spans="1:17" ht="15" customHeight="1" x14ac:dyDescent="0.25">
      <c r="A2291" s="11" t="s">
        <v>5068</v>
      </c>
      <c r="B2291" s="6">
        <v>45146.658321759256</v>
      </c>
      <c r="C2291" s="7">
        <v>45146.667962962965</v>
      </c>
      <c r="D2291" s="8" t="s">
        <v>13</v>
      </c>
      <c r="E2291" s="8" t="s">
        <v>28</v>
      </c>
      <c r="F2291" s="8" t="s">
        <v>109</v>
      </c>
      <c r="G2291" s="110" t="s">
        <v>53</v>
      </c>
      <c r="H22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1" s="48">
        <f>tbl_raw_data[[#This Row],[Date Actioned]]-tbl_raw_data[[#This Row],[Date Tagged]]</f>
        <v>9.6412037091795355E-3</v>
      </c>
      <c r="J2291" s="50">
        <f>HOUR(tbl_raw_data[[#This Row],[time_taken]])*60+MINUTE(tbl_raw_data[[#This Row],[time_taken]])+SECOND(tbl_raw_data[[#This Row],[time_taken]])/60</f>
        <v>13.883333333333333</v>
      </c>
      <c r="K2291" s="54">
        <f>DATE(YEAR(tbl_raw_data[[#This Row],[Date Actioned]]), MONTH(tbl_raw_data[[#This Row],[Date Actioned]]), DAY(tbl_raw_data[[#This Row],[Date Actioned]]))</f>
        <v>45146</v>
      </c>
      <c r="L2291" s="55" t="str">
        <f>UPPER(TEXT(tbl_raw_data[[#This Row],[Updated_date]],"MMMM"))</f>
        <v>AUGUST</v>
      </c>
      <c r="M2291" s="55" t="str">
        <f>UPPER("Week "&amp;IF(ROUNDUP(DAY(tbl_raw_data[[#This Row],[Updated_date]])/7,0)=5,4,ROUNDUP(DAY(tbl_raw_data[[#This Row],[Updated_date]])/7,0)))</f>
        <v>WEEK 2</v>
      </c>
      <c r="N2291" s="57" t="str">
        <f>UPPER(VLOOKUP(tbl_raw_data[[#This Row],[Analyst]],[1]setting!$A$1:$B$15,2,0))</f>
        <v>NAVED</v>
      </c>
      <c r="O2291" s="57" t="str">
        <f>UPPER(tbl_raw_data[[#This Row],[Outcome]])</f>
        <v>APPROVE</v>
      </c>
      <c r="P2291" s="57" t="str">
        <f>UPPER(tbl_raw_data[[#This Row],[Queue Name]])</f>
        <v>CONSUMER EXISTING</v>
      </c>
      <c r="Q2291" s="57" t="str">
        <f>IF(tbl_raw_data[[#This Row],[time_taken_in_mins]]&lt;=20,"SLA_MET","SLA_NOT_MET")</f>
        <v>SLA_MET</v>
      </c>
    </row>
    <row r="2292" spans="1:17" ht="15" customHeight="1" x14ac:dyDescent="0.25">
      <c r="A2292" s="22" t="s">
        <v>1411</v>
      </c>
      <c r="B2292" s="12">
        <v>45146.662881944445</v>
      </c>
      <c r="C2292" s="13">
        <v>45146.667164351849</v>
      </c>
      <c r="D2292" s="14" t="s">
        <v>13</v>
      </c>
      <c r="E2292" s="14" t="s">
        <v>9</v>
      </c>
      <c r="F2292" s="14" t="s">
        <v>18</v>
      </c>
      <c r="G2292" s="111" t="s">
        <v>183</v>
      </c>
      <c r="H22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2" s="48">
        <f>tbl_raw_data[[#This Row],[Date Actioned]]-tbl_raw_data[[#This Row],[Date Tagged]]</f>
        <v>4.2824074043892324E-3</v>
      </c>
      <c r="J2292" s="50">
        <f>HOUR(tbl_raw_data[[#This Row],[time_taken]])*60+MINUTE(tbl_raw_data[[#This Row],[time_taken]])+SECOND(tbl_raw_data[[#This Row],[time_taken]])/60</f>
        <v>6.166666666666667</v>
      </c>
      <c r="K2292" s="54">
        <f>DATE(YEAR(tbl_raw_data[[#This Row],[Date Actioned]]), MONTH(tbl_raw_data[[#This Row],[Date Actioned]]), DAY(tbl_raw_data[[#This Row],[Date Actioned]]))</f>
        <v>45146</v>
      </c>
      <c r="L2292" s="55" t="str">
        <f>UPPER(TEXT(tbl_raw_data[[#This Row],[Updated_date]],"MMMM"))</f>
        <v>AUGUST</v>
      </c>
      <c r="M2292" s="55" t="str">
        <f>UPPER("Week "&amp;IF(ROUNDUP(DAY(tbl_raw_data[[#This Row],[Updated_date]])/7,0)=5,4,ROUNDUP(DAY(tbl_raw_data[[#This Row],[Updated_date]])/7,0)))</f>
        <v>WEEK 2</v>
      </c>
      <c r="N2292" s="57" t="str">
        <f>UPPER(VLOOKUP(tbl_raw_data[[#This Row],[Analyst]],[1]setting!$A$1:$B$15,2,0))</f>
        <v>RAJ</v>
      </c>
      <c r="O2292" s="57" t="str">
        <f>UPPER(tbl_raw_data[[#This Row],[Outcome]])</f>
        <v>APPROVE</v>
      </c>
      <c r="P2292" s="57" t="str">
        <f>UPPER(tbl_raw_data[[#This Row],[Queue Name]])</f>
        <v>CONSUMER PRE BUREAU</v>
      </c>
      <c r="Q2292" s="57" t="str">
        <f>IF(tbl_raw_data[[#This Row],[time_taken_in_mins]]&lt;=20,"SLA_MET","SLA_NOT_MET")</f>
        <v>SLA_MET</v>
      </c>
    </row>
    <row r="2293" spans="1:17" ht="15" customHeight="1" x14ac:dyDescent="0.25">
      <c r="A2293" s="5" t="s">
        <v>557</v>
      </c>
      <c r="B2293" s="6">
        <v>45146.663831018515</v>
      </c>
      <c r="C2293" s="7">
        <v>45146.666724537034</v>
      </c>
      <c r="D2293" s="8" t="s">
        <v>8</v>
      </c>
      <c r="E2293" s="8" t="s">
        <v>9</v>
      </c>
      <c r="F2293" s="8" t="s">
        <v>14</v>
      </c>
      <c r="G2293" s="110" t="s">
        <v>558</v>
      </c>
      <c r="H22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93" s="48">
        <f>tbl_raw_data[[#This Row],[Date Actioned]]-tbl_raw_data[[#This Row],[Date Tagged]]</f>
        <v>2.8935185182490386E-3</v>
      </c>
      <c r="J2293" s="50">
        <f>HOUR(tbl_raw_data[[#This Row],[time_taken]])*60+MINUTE(tbl_raw_data[[#This Row],[time_taken]])+SECOND(tbl_raw_data[[#This Row],[time_taken]])/60</f>
        <v>4.166666666666667</v>
      </c>
      <c r="K2293" s="54">
        <f>DATE(YEAR(tbl_raw_data[[#This Row],[Date Actioned]]), MONTH(tbl_raw_data[[#This Row],[Date Actioned]]), DAY(tbl_raw_data[[#This Row],[Date Actioned]]))</f>
        <v>45146</v>
      </c>
      <c r="L2293" s="55" t="str">
        <f>UPPER(TEXT(tbl_raw_data[[#This Row],[Updated_date]],"MMMM"))</f>
        <v>AUGUST</v>
      </c>
      <c r="M2293" s="55" t="str">
        <f>UPPER("Week "&amp;IF(ROUNDUP(DAY(tbl_raw_data[[#This Row],[Updated_date]])/7,0)=5,4,ROUNDUP(DAY(tbl_raw_data[[#This Row],[Updated_date]])/7,0)))</f>
        <v>WEEK 2</v>
      </c>
      <c r="N2293" s="57" t="str">
        <f>UPPER(VLOOKUP(tbl_raw_data[[#This Row],[Analyst]],[1]setting!$A$1:$B$15,2,0))</f>
        <v>HARDIK</v>
      </c>
      <c r="O2293" s="57" t="str">
        <f>UPPER(tbl_raw_data[[#This Row],[Outcome]])</f>
        <v>WITHDRAW</v>
      </c>
      <c r="P2293" s="57" t="str">
        <f>UPPER(tbl_raw_data[[#This Row],[Queue Name]])</f>
        <v>CONSUMER PRE BUREAU</v>
      </c>
      <c r="Q2293" s="57" t="str">
        <f>IF(tbl_raw_data[[#This Row],[time_taken_in_mins]]&lt;=20,"SLA_MET","SLA_NOT_MET")</f>
        <v>SLA_MET</v>
      </c>
    </row>
    <row r="2294" spans="1:17" ht="15" customHeight="1" x14ac:dyDescent="0.25">
      <c r="A2294" s="11" t="s">
        <v>5846</v>
      </c>
      <c r="B2294" s="6">
        <v>45146.667071759257</v>
      </c>
      <c r="C2294" s="7">
        <v>45146.678553240738</v>
      </c>
      <c r="D2294" s="8" t="s">
        <v>46</v>
      </c>
      <c r="E2294" s="8" t="s">
        <v>28</v>
      </c>
      <c r="F2294" s="8" t="s">
        <v>86</v>
      </c>
      <c r="G2294" s="110" t="s">
        <v>201</v>
      </c>
      <c r="H22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4" s="48">
        <f>tbl_raw_data[[#This Row],[Date Actioned]]-tbl_raw_data[[#This Row],[Date Tagged]]</f>
        <v>1.1481481480586808E-2</v>
      </c>
      <c r="J2294" s="50">
        <f>HOUR(tbl_raw_data[[#This Row],[time_taken]])*60+MINUTE(tbl_raw_data[[#This Row],[time_taken]])+SECOND(tbl_raw_data[[#This Row],[time_taken]])/60</f>
        <v>16.533333333333335</v>
      </c>
      <c r="K2294" s="54">
        <f>DATE(YEAR(tbl_raw_data[[#This Row],[Date Actioned]]), MONTH(tbl_raw_data[[#This Row],[Date Actioned]]), DAY(tbl_raw_data[[#This Row],[Date Actioned]]))</f>
        <v>45146</v>
      </c>
      <c r="L2294" s="55" t="str">
        <f>UPPER(TEXT(tbl_raw_data[[#This Row],[Updated_date]],"MMMM"))</f>
        <v>AUGUST</v>
      </c>
      <c r="M2294" s="55" t="str">
        <f>UPPER("Week "&amp;IF(ROUNDUP(DAY(tbl_raw_data[[#This Row],[Updated_date]])/7,0)=5,4,ROUNDUP(DAY(tbl_raw_data[[#This Row],[Updated_date]])/7,0)))</f>
        <v>WEEK 2</v>
      </c>
      <c r="N2294" s="57" t="str">
        <f>UPPER(VLOOKUP(tbl_raw_data[[#This Row],[Analyst]],[1]setting!$A$1:$B$15,2,0))</f>
        <v>ASIF</v>
      </c>
      <c r="O2294" s="57" t="str">
        <f>UPPER(tbl_raw_data[[#This Row],[Outcome]])</f>
        <v>DECLINE</v>
      </c>
      <c r="P2294" s="57" t="str">
        <f>UPPER(tbl_raw_data[[#This Row],[Queue Name]])</f>
        <v>CONSUMER EXISTING</v>
      </c>
      <c r="Q2294" s="57" t="str">
        <f>IF(tbl_raw_data[[#This Row],[time_taken_in_mins]]&lt;=20,"SLA_MET","SLA_NOT_MET")</f>
        <v>SLA_MET</v>
      </c>
    </row>
    <row r="2295" spans="1:17" ht="15" customHeight="1" x14ac:dyDescent="0.25">
      <c r="A2295" s="5" t="s">
        <v>4247</v>
      </c>
      <c r="B2295" s="6">
        <v>45146.667743055557</v>
      </c>
      <c r="C2295" s="7">
        <v>45146.675868055558</v>
      </c>
      <c r="D2295" s="8" t="s">
        <v>13</v>
      </c>
      <c r="E2295" s="8" t="s">
        <v>28</v>
      </c>
      <c r="F2295" s="8" t="s">
        <v>109</v>
      </c>
      <c r="G2295" s="110" t="s">
        <v>67</v>
      </c>
      <c r="H22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5" s="48">
        <f>tbl_raw_data[[#This Row],[Date Actioned]]-tbl_raw_data[[#This Row],[Date Tagged]]</f>
        <v>8.1250000002910383E-3</v>
      </c>
      <c r="J2295" s="50">
        <f>HOUR(tbl_raw_data[[#This Row],[time_taken]])*60+MINUTE(tbl_raw_data[[#This Row],[time_taken]])+SECOND(tbl_raw_data[[#This Row],[time_taken]])/60</f>
        <v>11.7</v>
      </c>
      <c r="K2295" s="54">
        <f>DATE(YEAR(tbl_raw_data[[#This Row],[Date Actioned]]), MONTH(tbl_raw_data[[#This Row],[Date Actioned]]), DAY(tbl_raw_data[[#This Row],[Date Actioned]]))</f>
        <v>45146</v>
      </c>
      <c r="L2295" s="55" t="str">
        <f>UPPER(TEXT(tbl_raw_data[[#This Row],[Updated_date]],"MMMM"))</f>
        <v>AUGUST</v>
      </c>
      <c r="M2295" s="55" t="str">
        <f>UPPER("Week "&amp;IF(ROUNDUP(DAY(tbl_raw_data[[#This Row],[Updated_date]])/7,0)=5,4,ROUNDUP(DAY(tbl_raw_data[[#This Row],[Updated_date]])/7,0)))</f>
        <v>WEEK 2</v>
      </c>
      <c r="N2295" s="57" t="str">
        <f>UPPER(VLOOKUP(tbl_raw_data[[#This Row],[Analyst]],[1]setting!$A$1:$B$15,2,0))</f>
        <v>NAVED</v>
      </c>
      <c r="O2295" s="57" t="str">
        <f>UPPER(tbl_raw_data[[#This Row],[Outcome]])</f>
        <v>APPROVE</v>
      </c>
      <c r="P2295" s="57" t="str">
        <f>UPPER(tbl_raw_data[[#This Row],[Queue Name]])</f>
        <v>CONSUMER EXISTING</v>
      </c>
      <c r="Q2295" s="57" t="str">
        <f>IF(tbl_raw_data[[#This Row],[time_taken_in_mins]]&lt;=20,"SLA_MET","SLA_NOT_MET")</f>
        <v>SLA_MET</v>
      </c>
    </row>
    <row r="2296" spans="1:17" ht="15" customHeight="1" x14ac:dyDescent="0.25">
      <c r="A2296" s="22" t="s">
        <v>1642</v>
      </c>
      <c r="B2296" s="12">
        <v>45146.673159722224</v>
      </c>
      <c r="C2296" s="13">
        <v>45146.677777777775</v>
      </c>
      <c r="D2296" s="14" t="s">
        <v>46</v>
      </c>
      <c r="E2296" s="14" t="s">
        <v>28</v>
      </c>
      <c r="F2296" s="14" t="s">
        <v>14</v>
      </c>
      <c r="G2296" s="111" t="s">
        <v>201</v>
      </c>
      <c r="H22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296" s="48">
        <f>tbl_raw_data[[#This Row],[Date Actioned]]-tbl_raw_data[[#This Row],[Date Tagged]]</f>
        <v>4.6180555509636179E-3</v>
      </c>
      <c r="J2296" s="50">
        <f>HOUR(tbl_raw_data[[#This Row],[time_taken]])*60+MINUTE(tbl_raw_data[[#This Row],[time_taken]])+SECOND(tbl_raw_data[[#This Row],[time_taken]])/60</f>
        <v>6.65</v>
      </c>
      <c r="K2296" s="54">
        <f>DATE(YEAR(tbl_raw_data[[#This Row],[Date Actioned]]), MONTH(tbl_raw_data[[#This Row],[Date Actioned]]), DAY(tbl_raw_data[[#This Row],[Date Actioned]]))</f>
        <v>45146</v>
      </c>
      <c r="L2296" s="55" t="str">
        <f>UPPER(TEXT(tbl_raw_data[[#This Row],[Updated_date]],"MMMM"))</f>
        <v>AUGUST</v>
      </c>
      <c r="M2296" s="55" t="str">
        <f>UPPER("Week "&amp;IF(ROUNDUP(DAY(tbl_raw_data[[#This Row],[Updated_date]])/7,0)=5,4,ROUNDUP(DAY(tbl_raw_data[[#This Row],[Updated_date]])/7,0)))</f>
        <v>WEEK 2</v>
      </c>
      <c r="N2296" s="57" t="str">
        <f>UPPER(VLOOKUP(tbl_raw_data[[#This Row],[Analyst]],[1]setting!$A$1:$B$15,2,0))</f>
        <v>HARDIK</v>
      </c>
      <c r="O2296" s="57" t="str">
        <f>UPPER(tbl_raw_data[[#This Row],[Outcome]])</f>
        <v>DECLINE</v>
      </c>
      <c r="P2296" s="57" t="str">
        <f>UPPER(tbl_raw_data[[#This Row],[Queue Name]])</f>
        <v>CONSUMER EXISTING</v>
      </c>
      <c r="Q2296" s="57" t="str">
        <f>IF(tbl_raw_data[[#This Row],[time_taken_in_mins]]&lt;=20,"SLA_MET","SLA_NOT_MET")</f>
        <v>SLA_MET</v>
      </c>
    </row>
    <row r="2297" spans="1:17" ht="15" customHeight="1" x14ac:dyDescent="0.25">
      <c r="A2297" s="11" t="s">
        <v>1308</v>
      </c>
      <c r="B2297" s="12">
        <v>45146.673576388886</v>
      </c>
      <c r="C2297" s="13">
        <v>45146.677708333336</v>
      </c>
      <c r="D2297" s="14" t="s">
        <v>29</v>
      </c>
      <c r="E2297" s="16" t="s">
        <v>28</v>
      </c>
      <c r="F2297" s="14" t="s">
        <v>73</v>
      </c>
      <c r="G2297" s="106"/>
      <c r="H22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97" s="48">
        <f>tbl_raw_data[[#This Row],[Date Actioned]]-tbl_raw_data[[#This Row],[Date Tagged]]</f>
        <v>4.1319444499094971E-3</v>
      </c>
      <c r="J2297" s="50">
        <f>HOUR(tbl_raw_data[[#This Row],[time_taken]])*60+MINUTE(tbl_raw_data[[#This Row],[time_taken]])+SECOND(tbl_raw_data[[#This Row],[time_taken]])/60</f>
        <v>5.95</v>
      </c>
      <c r="K2297" s="54">
        <f>DATE(YEAR(tbl_raw_data[[#This Row],[Date Actioned]]), MONTH(tbl_raw_data[[#This Row],[Date Actioned]]), DAY(tbl_raw_data[[#This Row],[Date Actioned]]))</f>
        <v>45146</v>
      </c>
      <c r="L2297" s="55" t="str">
        <f>UPPER(TEXT(tbl_raw_data[[#This Row],[Updated_date]],"MMMM"))</f>
        <v>AUGUST</v>
      </c>
      <c r="M2297" s="55" t="str">
        <f>UPPER("Week "&amp;IF(ROUNDUP(DAY(tbl_raw_data[[#This Row],[Updated_date]])/7,0)=5,4,ROUNDUP(DAY(tbl_raw_data[[#This Row],[Updated_date]])/7,0)))</f>
        <v>WEEK 2</v>
      </c>
      <c r="N2297" s="57" t="str">
        <f>UPPER(VLOOKUP(tbl_raw_data[[#This Row],[Analyst]],[1]setting!$A$1:$B$15,2,0))</f>
        <v>SHAHID</v>
      </c>
      <c r="O2297" s="57" t="str">
        <f>UPPER(tbl_raw_data[[#This Row],[Outcome]])</f>
        <v>APPROVE</v>
      </c>
      <c r="P2297" s="57" t="str">
        <f>UPPER(tbl_raw_data[[#This Row],[Queue Name]])</f>
        <v>CONSUMER EXISTING</v>
      </c>
      <c r="Q2297" s="57" t="str">
        <f>IF(tbl_raw_data[[#This Row],[time_taken_in_mins]]&lt;=20,"SLA_MET","SLA_NOT_MET")</f>
        <v>SLA_MET</v>
      </c>
    </row>
    <row r="2298" spans="1:17" ht="15" customHeight="1" x14ac:dyDescent="0.25">
      <c r="A2298" s="11" t="s">
        <v>4607</v>
      </c>
      <c r="B2298" s="12">
        <v>45146.676493055558</v>
      </c>
      <c r="C2298" s="13">
        <v>45146.685243055559</v>
      </c>
      <c r="D2298" s="14" t="s">
        <v>8</v>
      </c>
      <c r="E2298" s="14" t="s">
        <v>41</v>
      </c>
      <c r="F2298" s="14" t="s">
        <v>14</v>
      </c>
      <c r="G2298" s="111" t="s">
        <v>818</v>
      </c>
      <c r="H22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298" s="48">
        <f>tbl_raw_data[[#This Row],[Date Actioned]]-tbl_raw_data[[#This Row],[Date Tagged]]</f>
        <v>8.7500000008731149E-3</v>
      </c>
      <c r="J2298" s="50">
        <f>HOUR(tbl_raw_data[[#This Row],[time_taken]])*60+MINUTE(tbl_raw_data[[#This Row],[time_taken]])+SECOND(tbl_raw_data[[#This Row],[time_taken]])/60</f>
        <v>12.6</v>
      </c>
      <c r="K2298" s="54">
        <f>DATE(YEAR(tbl_raw_data[[#This Row],[Date Actioned]]), MONTH(tbl_raw_data[[#This Row],[Date Actioned]]), DAY(tbl_raw_data[[#This Row],[Date Actioned]]))</f>
        <v>45146</v>
      </c>
      <c r="L2298" s="55" t="str">
        <f>UPPER(TEXT(tbl_raw_data[[#This Row],[Updated_date]],"MMMM"))</f>
        <v>AUGUST</v>
      </c>
      <c r="M2298" s="55" t="str">
        <f>UPPER("Week "&amp;IF(ROUNDUP(DAY(tbl_raw_data[[#This Row],[Updated_date]])/7,0)=5,4,ROUNDUP(DAY(tbl_raw_data[[#This Row],[Updated_date]])/7,0)))</f>
        <v>WEEK 2</v>
      </c>
      <c r="N2298" s="57" t="str">
        <f>UPPER(VLOOKUP(tbl_raw_data[[#This Row],[Analyst]],[1]setting!$A$1:$B$15,2,0))</f>
        <v>HARDIK</v>
      </c>
      <c r="O2298" s="57" t="str">
        <f>UPPER(tbl_raw_data[[#This Row],[Outcome]])</f>
        <v>WITHDRAW</v>
      </c>
      <c r="P2298" s="57" t="str">
        <f>UPPER(tbl_raw_data[[#This Row],[Queue Name]])</f>
        <v>CONSUMER POST BUREAU</v>
      </c>
      <c r="Q2298" s="57" t="str">
        <f>IF(tbl_raw_data[[#This Row],[time_taken_in_mins]]&lt;=20,"SLA_MET","SLA_NOT_MET")</f>
        <v>SLA_MET</v>
      </c>
    </row>
    <row r="2299" spans="1:17" ht="15" customHeight="1" x14ac:dyDescent="0.25">
      <c r="A2299" s="22" t="s">
        <v>6000</v>
      </c>
      <c r="B2299" s="6">
        <v>45146.678032407406</v>
      </c>
      <c r="C2299" s="7">
        <v>45146.689918981479</v>
      </c>
      <c r="D2299" s="8" t="s">
        <v>29</v>
      </c>
      <c r="E2299" s="10" t="s">
        <v>28</v>
      </c>
      <c r="F2299" s="8" t="s">
        <v>42</v>
      </c>
      <c r="G2299" s="109"/>
      <c r="H22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299" s="48">
        <f>tbl_raw_data[[#This Row],[Date Actioned]]-tbl_raw_data[[#This Row],[Date Tagged]]</f>
        <v>1.1886574073287193E-2</v>
      </c>
      <c r="J2299" s="50">
        <f>HOUR(tbl_raw_data[[#This Row],[time_taken]])*60+MINUTE(tbl_raw_data[[#This Row],[time_taken]])+SECOND(tbl_raw_data[[#This Row],[time_taken]])/60</f>
        <v>17.116666666666667</v>
      </c>
      <c r="K2299" s="54">
        <f>DATE(YEAR(tbl_raw_data[[#This Row],[Date Actioned]]), MONTH(tbl_raw_data[[#This Row],[Date Actioned]]), DAY(tbl_raw_data[[#This Row],[Date Actioned]]))</f>
        <v>45146</v>
      </c>
      <c r="L2299" s="55" t="str">
        <f>UPPER(TEXT(tbl_raw_data[[#This Row],[Updated_date]],"MMMM"))</f>
        <v>AUGUST</v>
      </c>
      <c r="M2299" s="55" t="str">
        <f>UPPER("Week "&amp;IF(ROUNDUP(DAY(tbl_raw_data[[#This Row],[Updated_date]])/7,0)=5,4,ROUNDUP(DAY(tbl_raw_data[[#This Row],[Updated_date]])/7,0)))</f>
        <v>WEEK 2</v>
      </c>
      <c r="N2299" s="57" t="str">
        <f>UPPER(VLOOKUP(tbl_raw_data[[#This Row],[Analyst]],[1]setting!$A$1:$B$15,2,0))</f>
        <v>NITESH</v>
      </c>
      <c r="O2299" s="57" t="str">
        <f>UPPER(tbl_raw_data[[#This Row],[Outcome]])</f>
        <v>APPROVE</v>
      </c>
      <c r="P2299" s="57" t="str">
        <f>UPPER(tbl_raw_data[[#This Row],[Queue Name]])</f>
        <v>CONSUMER EXISTING</v>
      </c>
      <c r="Q2299" s="57" t="str">
        <f>IF(tbl_raw_data[[#This Row],[time_taken_in_mins]]&lt;=20,"SLA_MET","SLA_NOT_MET")</f>
        <v>SLA_MET</v>
      </c>
    </row>
    <row r="2300" spans="1:17" ht="15" customHeight="1" x14ac:dyDescent="0.25">
      <c r="A2300" s="22" t="s">
        <v>344</v>
      </c>
      <c r="B2300" s="6">
        <v>45146.678518518522</v>
      </c>
      <c r="C2300" s="7">
        <v>45146.680914351855</v>
      </c>
      <c r="D2300" s="8" t="s">
        <v>8</v>
      </c>
      <c r="E2300" s="8" t="s">
        <v>41</v>
      </c>
      <c r="F2300" s="8" t="s">
        <v>109</v>
      </c>
      <c r="G2300" s="110" t="s">
        <v>345</v>
      </c>
      <c r="H23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00" s="48">
        <f>tbl_raw_data[[#This Row],[Date Actioned]]-tbl_raw_data[[#This Row],[Date Tagged]]</f>
        <v>2.3958333331393078E-3</v>
      </c>
      <c r="J2300" s="50">
        <f>HOUR(tbl_raw_data[[#This Row],[time_taken]])*60+MINUTE(tbl_raw_data[[#This Row],[time_taken]])+SECOND(tbl_raw_data[[#This Row],[time_taken]])/60</f>
        <v>3.45</v>
      </c>
      <c r="K2300" s="54">
        <f>DATE(YEAR(tbl_raw_data[[#This Row],[Date Actioned]]), MONTH(tbl_raw_data[[#This Row],[Date Actioned]]), DAY(tbl_raw_data[[#This Row],[Date Actioned]]))</f>
        <v>45146</v>
      </c>
      <c r="L2300" s="55" t="str">
        <f>UPPER(TEXT(tbl_raw_data[[#This Row],[Updated_date]],"MMMM"))</f>
        <v>AUGUST</v>
      </c>
      <c r="M2300" s="55" t="str">
        <f>UPPER("Week "&amp;IF(ROUNDUP(DAY(tbl_raw_data[[#This Row],[Updated_date]])/7,0)=5,4,ROUNDUP(DAY(tbl_raw_data[[#This Row],[Updated_date]])/7,0)))</f>
        <v>WEEK 2</v>
      </c>
      <c r="N2300" s="57" t="str">
        <f>UPPER(VLOOKUP(tbl_raw_data[[#This Row],[Analyst]],[1]setting!$A$1:$B$15,2,0))</f>
        <v>NAVED</v>
      </c>
      <c r="O2300" s="57" t="str">
        <f>UPPER(tbl_raw_data[[#This Row],[Outcome]])</f>
        <v>WITHDRAW</v>
      </c>
      <c r="P2300" s="57" t="str">
        <f>UPPER(tbl_raw_data[[#This Row],[Queue Name]])</f>
        <v>CONSUMER POST BUREAU</v>
      </c>
      <c r="Q2300" s="57" t="str">
        <f>IF(tbl_raw_data[[#This Row],[time_taken_in_mins]]&lt;=20,"SLA_MET","SLA_NOT_MET")</f>
        <v>SLA_MET</v>
      </c>
    </row>
    <row r="2301" spans="1:17" ht="15" customHeight="1" x14ac:dyDescent="0.25">
      <c r="A2301" s="5" t="s">
        <v>5026</v>
      </c>
      <c r="B2301" s="6">
        <v>45146.678622685184</v>
      </c>
      <c r="C2301" s="7">
        <v>45146.688171296293</v>
      </c>
      <c r="D2301" s="8" t="s">
        <v>46</v>
      </c>
      <c r="E2301" s="8" t="s">
        <v>41</v>
      </c>
      <c r="F2301" s="8" t="s">
        <v>109</v>
      </c>
      <c r="G2301" s="110" t="s">
        <v>5027</v>
      </c>
      <c r="H23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01" s="48">
        <f>tbl_raw_data[[#This Row],[Date Actioned]]-tbl_raw_data[[#This Row],[Date Tagged]]</f>
        <v>9.5486111094942316E-3</v>
      </c>
      <c r="J2301" s="50">
        <f>HOUR(tbl_raw_data[[#This Row],[time_taken]])*60+MINUTE(tbl_raw_data[[#This Row],[time_taken]])+SECOND(tbl_raw_data[[#This Row],[time_taken]])/60</f>
        <v>13.75</v>
      </c>
      <c r="K2301" s="54">
        <f>DATE(YEAR(tbl_raw_data[[#This Row],[Date Actioned]]), MONTH(tbl_raw_data[[#This Row],[Date Actioned]]), DAY(tbl_raw_data[[#This Row],[Date Actioned]]))</f>
        <v>45146</v>
      </c>
      <c r="L2301" s="55" t="str">
        <f>UPPER(TEXT(tbl_raw_data[[#This Row],[Updated_date]],"MMMM"))</f>
        <v>AUGUST</v>
      </c>
      <c r="M2301" s="55" t="str">
        <f>UPPER("Week "&amp;IF(ROUNDUP(DAY(tbl_raw_data[[#This Row],[Updated_date]])/7,0)=5,4,ROUNDUP(DAY(tbl_raw_data[[#This Row],[Updated_date]])/7,0)))</f>
        <v>WEEK 2</v>
      </c>
      <c r="N2301" s="57" t="str">
        <f>UPPER(VLOOKUP(tbl_raw_data[[#This Row],[Analyst]],[1]setting!$A$1:$B$15,2,0))</f>
        <v>NAVED</v>
      </c>
      <c r="O2301" s="57" t="str">
        <f>UPPER(tbl_raw_data[[#This Row],[Outcome]])</f>
        <v>DECLINE</v>
      </c>
      <c r="P2301" s="57" t="str">
        <f>UPPER(tbl_raw_data[[#This Row],[Queue Name]])</f>
        <v>CONSUMER POST BUREAU</v>
      </c>
      <c r="Q2301" s="57" t="str">
        <f>IF(tbl_raw_data[[#This Row],[time_taken_in_mins]]&lt;=20,"SLA_MET","SLA_NOT_MET")</f>
        <v>SLA_MET</v>
      </c>
    </row>
    <row r="2302" spans="1:17" ht="15" customHeight="1" x14ac:dyDescent="0.25">
      <c r="A2302" s="5" t="s">
        <v>6103</v>
      </c>
      <c r="B2302" s="12">
        <v>45146.67900462963</v>
      </c>
      <c r="C2302" s="13">
        <v>45146.691145833334</v>
      </c>
      <c r="D2302" s="14" t="s">
        <v>29</v>
      </c>
      <c r="E2302" s="16" t="s">
        <v>28</v>
      </c>
      <c r="F2302" s="14" t="s">
        <v>254</v>
      </c>
      <c r="G2302" s="106"/>
      <c r="H23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02" s="48">
        <f>tbl_raw_data[[#This Row],[Date Actioned]]-tbl_raw_data[[#This Row],[Date Tagged]]</f>
        <v>1.2141203704231884E-2</v>
      </c>
      <c r="J2302" s="50">
        <f>HOUR(tbl_raw_data[[#This Row],[time_taken]])*60+MINUTE(tbl_raw_data[[#This Row],[time_taken]])+SECOND(tbl_raw_data[[#This Row],[time_taken]])/60</f>
        <v>17.483333333333334</v>
      </c>
      <c r="K2302" s="54">
        <f>DATE(YEAR(tbl_raw_data[[#This Row],[Date Actioned]]), MONTH(tbl_raw_data[[#This Row],[Date Actioned]]), DAY(tbl_raw_data[[#This Row],[Date Actioned]]))</f>
        <v>45146</v>
      </c>
      <c r="L2302" s="55" t="str">
        <f>UPPER(TEXT(tbl_raw_data[[#This Row],[Updated_date]],"MMMM"))</f>
        <v>AUGUST</v>
      </c>
      <c r="M2302" s="55" t="str">
        <f>UPPER("Week "&amp;IF(ROUNDUP(DAY(tbl_raw_data[[#This Row],[Updated_date]])/7,0)=5,4,ROUNDUP(DAY(tbl_raw_data[[#This Row],[Updated_date]])/7,0)))</f>
        <v>WEEK 2</v>
      </c>
      <c r="N2302" s="57" t="str">
        <f>UPPER(VLOOKUP(tbl_raw_data[[#This Row],[Analyst]],[1]setting!$A$1:$B$15,2,0))</f>
        <v>FARDIN</v>
      </c>
      <c r="O2302" s="57" t="str">
        <f>UPPER(tbl_raw_data[[#This Row],[Outcome]])</f>
        <v>APPROVE</v>
      </c>
      <c r="P2302" s="57" t="str">
        <f>UPPER(tbl_raw_data[[#This Row],[Queue Name]])</f>
        <v>CONSUMER EXISTING</v>
      </c>
      <c r="Q2302" s="57" t="str">
        <f>IF(tbl_raw_data[[#This Row],[time_taken_in_mins]]&lt;=20,"SLA_MET","SLA_NOT_MET")</f>
        <v>SLA_MET</v>
      </c>
    </row>
    <row r="2303" spans="1:17" x14ac:dyDescent="0.25">
      <c r="A2303" s="5" t="s">
        <v>6437</v>
      </c>
      <c r="B2303" s="12">
        <v>45146.679328703707</v>
      </c>
      <c r="C2303" s="13">
        <v>45146.692719907405</v>
      </c>
      <c r="D2303" s="14" t="s">
        <v>8</v>
      </c>
      <c r="E2303" s="14" t="s">
        <v>28</v>
      </c>
      <c r="F2303" s="14" t="s">
        <v>86</v>
      </c>
      <c r="G2303" s="111" t="s">
        <v>172</v>
      </c>
      <c r="H23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03" s="48">
        <f>tbl_raw_data[[#This Row],[Date Actioned]]-tbl_raw_data[[#This Row],[Date Tagged]]</f>
        <v>1.339120369812008E-2</v>
      </c>
      <c r="J2303" s="50">
        <f>HOUR(tbl_raw_data[[#This Row],[time_taken]])*60+MINUTE(tbl_raw_data[[#This Row],[time_taken]])+SECOND(tbl_raw_data[[#This Row],[time_taken]])/60</f>
        <v>19.283333333333335</v>
      </c>
      <c r="K2303" s="54">
        <f>DATE(YEAR(tbl_raw_data[[#This Row],[Date Actioned]]), MONTH(tbl_raw_data[[#This Row],[Date Actioned]]), DAY(tbl_raw_data[[#This Row],[Date Actioned]]))</f>
        <v>45146</v>
      </c>
      <c r="L2303" s="55" t="str">
        <f>UPPER(TEXT(tbl_raw_data[[#This Row],[Updated_date]],"MMMM"))</f>
        <v>AUGUST</v>
      </c>
      <c r="M2303" s="55" t="str">
        <f>UPPER("Week "&amp;IF(ROUNDUP(DAY(tbl_raw_data[[#This Row],[Updated_date]])/7,0)=5,4,ROUNDUP(DAY(tbl_raw_data[[#This Row],[Updated_date]])/7,0)))</f>
        <v>WEEK 2</v>
      </c>
      <c r="N2303" s="57" t="str">
        <f>UPPER(VLOOKUP(tbl_raw_data[[#This Row],[Analyst]],[1]setting!$A$1:$B$15,2,0))</f>
        <v>ASIF</v>
      </c>
      <c r="O2303" s="57" t="str">
        <f>UPPER(tbl_raw_data[[#This Row],[Outcome]])</f>
        <v>WITHDRAW</v>
      </c>
      <c r="P2303" s="57" t="str">
        <f>UPPER(tbl_raw_data[[#This Row],[Queue Name]])</f>
        <v>CONSUMER EXISTING</v>
      </c>
      <c r="Q2303" s="57" t="str">
        <f>IF(tbl_raw_data[[#This Row],[time_taken_in_mins]]&lt;=20,"SLA_MET","SLA_NOT_MET")</f>
        <v>SLA_MET</v>
      </c>
    </row>
    <row r="2304" spans="1:17" ht="15" customHeight="1" x14ac:dyDescent="0.25">
      <c r="A2304" s="11" t="s">
        <v>6745</v>
      </c>
      <c r="B2304" s="6">
        <v>45146.680798611109</v>
      </c>
      <c r="C2304" s="7">
        <v>45146.696030092593</v>
      </c>
      <c r="D2304" s="8" t="s">
        <v>29</v>
      </c>
      <c r="E2304" s="10" t="s">
        <v>28</v>
      </c>
      <c r="F2304" s="8" t="s">
        <v>42</v>
      </c>
      <c r="G2304" s="109"/>
      <c r="H23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04" s="48">
        <f>tbl_raw_data[[#This Row],[Date Actioned]]-tbl_raw_data[[#This Row],[Date Tagged]]</f>
        <v>1.5231481484079268E-2</v>
      </c>
      <c r="J2304" s="50">
        <f>HOUR(tbl_raw_data[[#This Row],[time_taken]])*60+MINUTE(tbl_raw_data[[#This Row],[time_taken]])+SECOND(tbl_raw_data[[#This Row],[time_taken]])/60</f>
        <v>21.933333333333334</v>
      </c>
      <c r="K2304" s="54">
        <f>DATE(YEAR(tbl_raw_data[[#This Row],[Date Actioned]]), MONTH(tbl_raw_data[[#This Row],[Date Actioned]]), DAY(tbl_raw_data[[#This Row],[Date Actioned]]))</f>
        <v>45146</v>
      </c>
      <c r="L2304" s="55" t="str">
        <f>UPPER(TEXT(tbl_raw_data[[#This Row],[Updated_date]],"MMMM"))</f>
        <v>AUGUST</v>
      </c>
      <c r="M2304" s="55" t="str">
        <f>UPPER("Week "&amp;IF(ROUNDUP(DAY(tbl_raw_data[[#This Row],[Updated_date]])/7,0)=5,4,ROUNDUP(DAY(tbl_raw_data[[#This Row],[Updated_date]])/7,0)))</f>
        <v>WEEK 2</v>
      </c>
      <c r="N2304" s="57" t="str">
        <f>UPPER(VLOOKUP(tbl_raw_data[[#This Row],[Analyst]],[1]setting!$A$1:$B$15,2,0))</f>
        <v>NITESH</v>
      </c>
      <c r="O2304" s="57" t="str">
        <f>UPPER(tbl_raw_data[[#This Row],[Outcome]])</f>
        <v>APPROVE</v>
      </c>
      <c r="P2304" s="57" t="str">
        <f>UPPER(tbl_raw_data[[#This Row],[Queue Name]])</f>
        <v>CONSUMER EXISTING</v>
      </c>
      <c r="Q2304" s="57" t="str">
        <f>IF(tbl_raw_data[[#This Row],[time_taken_in_mins]]&lt;=20,"SLA_MET","SLA_NOT_MET")</f>
        <v>SLA_NOT_MET</v>
      </c>
    </row>
    <row r="2305" spans="1:17" x14ac:dyDescent="0.25">
      <c r="A2305" s="11" t="s">
        <v>6891</v>
      </c>
      <c r="B2305" s="6">
        <v>45146.682638888888</v>
      </c>
      <c r="C2305" s="7">
        <v>45146.699363425927</v>
      </c>
      <c r="D2305" s="8" t="s">
        <v>40</v>
      </c>
      <c r="E2305" s="10" t="s">
        <v>28</v>
      </c>
      <c r="F2305" s="8" t="s">
        <v>254</v>
      </c>
      <c r="G2305" s="109"/>
      <c r="H23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05" s="48">
        <f>tbl_raw_data[[#This Row],[Date Actioned]]-tbl_raw_data[[#This Row],[Date Tagged]]</f>
        <v>1.672453703940846E-2</v>
      </c>
      <c r="J2305" s="50">
        <f>HOUR(tbl_raw_data[[#This Row],[time_taken]])*60+MINUTE(tbl_raw_data[[#This Row],[time_taken]])+SECOND(tbl_raw_data[[#This Row],[time_taken]])/60</f>
        <v>24.083333333333332</v>
      </c>
      <c r="K2305" s="54">
        <f>DATE(YEAR(tbl_raw_data[[#This Row],[Date Actioned]]), MONTH(tbl_raw_data[[#This Row],[Date Actioned]]), DAY(tbl_raw_data[[#This Row],[Date Actioned]]))</f>
        <v>45146</v>
      </c>
      <c r="L2305" s="55" t="str">
        <f>UPPER(TEXT(tbl_raw_data[[#This Row],[Updated_date]],"MMMM"))</f>
        <v>AUGUST</v>
      </c>
      <c r="M2305" s="55" t="str">
        <f>UPPER("Week "&amp;IF(ROUNDUP(DAY(tbl_raw_data[[#This Row],[Updated_date]])/7,0)=5,4,ROUNDUP(DAY(tbl_raw_data[[#This Row],[Updated_date]])/7,0)))</f>
        <v>WEEK 2</v>
      </c>
      <c r="N2305" s="57" t="str">
        <f>UPPER(VLOOKUP(tbl_raw_data[[#This Row],[Analyst]],[1]setting!$A$1:$B$15,2,0))</f>
        <v>FARDIN</v>
      </c>
      <c r="O2305" s="57" t="str">
        <f>UPPER(tbl_raw_data[[#This Row],[Outcome]])</f>
        <v>WITHDRAW</v>
      </c>
      <c r="P2305" s="57" t="str">
        <f>UPPER(tbl_raw_data[[#This Row],[Queue Name]])</f>
        <v>CONSUMER EXISTING</v>
      </c>
      <c r="Q2305" s="57" t="str">
        <f>IF(tbl_raw_data[[#This Row],[time_taken_in_mins]]&lt;=20,"SLA_MET","SLA_NOT_MET")</f>
        <v>SLA_NOT_MET</v>
      </c>
    </row>
    <row r="2306" spans="1:17" ht="15" customHeight="1" x14ac:dyDescent="0.25">
      <c r="A2306" s="22" t="s">
        <v>4025</v>
      </c>
      <c r="B2306" s="12">
        <v>45146.683761574073</v>
      </c>
      <c r="C2306" s="13">
        <v>45146.691527777781</v>
      </c>
      <c r="D2306" s="14" t="s">
        <v>13</v>
      </c>
      <c r="E2306" s="14" t="s">
        <v>28</v>
      </c>
      <c r="F2306" s="14" t="s">
        <v>14</v>
      </c>
      <c r="G2306" s="111" t="s">
        <v>67</v>
      </c>
      <c r="H23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6" s="48">
        <f>tbl_raw_data[[#This Row],[Date Actioned]]-tbl_raw_data[[#This Row],[Date Tagged]]</f>
        <v>7.7662037074333057E-3</v>
      </c>
      <c r="J2306" s="50">
        <f>HOUR(tbl_raw_data[[#This Row],[time_taken]])*60+MINUTE(tbl_raw_data[[#This Row],[time_taken]])+SECOND(tbl_raw_data[[#This Row],[time_taken]])/60</f>
        <v>11.183333333333334</v>
      </c>
      <c r="K2306" s="54">
        <f>DATE(YEAR(tbl_raw_data[[#This Row],[Date Actioned]]), MONTH(tbl_raw_data[[#This Row],[Date Actioned]]), DAY(tbl_raw_data[[#This Row],[Date Actioned]]))</f>
        <v>45146</v>
      </c>
      <c r="L2306" s="55" t="str">
        <f>UPPER(TEXT(tbl_raw_data[[#This Row],[Updated_date]],"MMMM"))</f>
        <v>AUGUST</v>
      </c>
      <c r="M2306" s="55" t="str">
        <f>UPPER("Week "&amp;IF(ROUNDUP(DAY(tbl_raw_data[[#This Row],[Updated_date]])/7,0)=5,4,ROUNDUP(DAY(tbl_raw_data[[#This Row],[Updated_date]])/7,0)))</f>
        <v>WEEK 2</v>
      </c>
      <c r="N2306" s="57" t="str">
        <f>UPPER(VLOOKUP(tbl_raw_data[[#This Row],[Analyst]],[1]setting!$A$1:$B$15,2,0))</f>
        <v>HARDIK</v>
      </c>
      <c r="O2306" s="57" t="str">
        <f>UPPER(tbl_raw_data[[#This Row],[Outcome]])</f>
        <v>APPROVE</v>
      </c>
      <c r="P2306" s="57" t="str">
        <f>UPPER(tbl_raw_data[[#This Row],[Queue Name]])</f>
        <v>CONSUMER EXISTING</v>
      </c>
      <c r="Q2306" s="57" t="str">
        <f>IF(tbl_raw_data[[#This Row],[time_taken_in_mins]]&lt;=20,"SLA_MET","SLA_NOT_MET")</f>
        <v>SLA_MET</v>
      </c>
    </row>
    <row r="2307" spans="1:17" ht="15" customHeight="1" x14ac:dyDescent="0.25">
      <c r="A2307" s="5" t="s">
        <v>6400</v>
      </c>
      <c r="B2307" s="6">
        <v>45146.684571759259</v>
      </c>
      <c r="C2307" s="7">
        <v>45146.697800925926</v>
      </c>
      <c r="D2307" s="8" t="s">
        <v>13</v>
      </c>
      <c r="E2307" s="8" t="s">
        <v>9</v>
      </c>
      <c r="F2307" s="8" t="s">
        <v>109</v>
      </c>
      <c r="G2307" s="110" t="s">
        <v>29</v>
      </c>
      <c r="H23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7" s="48">
        <f>tbl_raw_data[[#This Row],[Date Actioned]]-tbl_raw_data[[#This Row],[Date Tagged]]</f>
        <v>1.3229166666860692E-2</v>
      </c>
      <c r="J2307" s="50">
        <f>HOUR(tbl_raw_data[[#This Row],[time_taken]])*60+MINUTE(tbl_raw_data[[#This Row],[time_taken]])+SECOND(tbl_raw_data[[#This Row],[time_taken]])/60</f>
        <v>19.05</v>
      </c>
      <c r="K2307" s="54">
        <f>DATE(YEAR(tbl_raw_data[[#This Row],[Date Actioned]]), MONTH(tbl_raw_data[[#This Row],[Date Actioned]]), DAY(tbl_raw_data[[#This Row],[Date Actioned]]))</f>
        <v>45146</v>
      </c>
      <c r="L2307" s="55" t="str">
        <f>UPPER(TEXT(tbl_raw_data[[#This Row],[Updated_date]],"MMMM"))</f>
        <v>AUGUST</v>
      </c>
      <c r="M2307" s="55" t="str">
        <f>UPPER("Week "&amp;IF(ROUNDUP(DAY(tbl_raw_data[[#This Row],[Updated_date]])/7,0)=5,4,ROUNDUP(DAY(tbl_raw_data[[#This Row],[Updated_date]])/7,0)))</f>
        <v>WEEK 2</v>
      </c>
      <c r="N2307" s="57" t="str">
        <f>UPPER(VLOOKUP(tbl_raw_data[[#This Row],[Analyst]],[1]setting!$A$1:$B$15,2,0))</f>
        <v>NAVED</v>
      </c>
      <c r="O2307" s="57" t="str">
        <f>UPPER(tbl_raw_data[[#This Row],[Outcome]])</f>
        <v>APPROVE</v>
      </c>
      <c r="P2307" s="57" t="str">
        <f>UPPER(tbl_raw_data[[#This Row],[Queue Name]])</f>
        <v>CONSUMER PRE BUREAU</v>
      </c>
      <c r="Q2307" s="57" t="str">
        <f>IF(tbl_raw_data[[#This Row],[time_taken_in_mins]]&lt;=20,"SLA_MET","SLA_NOT_MET")</f>
        <v>SLA_MET</v>
      </c>
    </row>
    <row r="2308" spans="1:17" ht="15" customHeight="1" x14ac:dyDescent="0.25">
      <c r="A2308" s="22" t="s">
        <v>3609</v>
      </c>
      <c r="B2308" s="12">
        <v>45146.68613425926</v>
      </c>
      <c r="C2308" s="13">
        <v>45146.693310185183</v>
      </c>
      <c r="D2308" s="14" t="s">
        <v>8</v>
      </c>
      <c r="E2308" s="14" t="s">
        <v>41</v>
      </c>
      <c r="F2308" s="14" t="s">
        <v>14</v>
      </c>
      <c r="G2308" s="111" t="s">
        <v>558</v>
      </c>
      <c r="H23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08" s="48">
        <f>tbl_raw_data[[#This Row],[Date Actioned]]-tbl_raw_data[[#This Row],[Date Tagged]]</f>
        <v>7.175925922638271E-3</v>
      </c>
      <c r="J2308" s="50">
        <f>HOUR(tbl_raw_data[[#This Row],[time_taken]])*60+MINUTE(tbl_raw_data[[#This Row],[time_taken]])+SECOND(tbl_raw_data[[#This Row],[time_taken]])/60</f>
        <v>10.333333333333334</v>
      </c>
      <c r="K2308" s="54">
        <f>DATE(YEAR(tbl_raw_data[[#This Row],[Date Actioned]]), MONTH(tbl_raw_data[[#This Row],[Date Actioned]]), DAY(tbl_raw_data[[#This Row],[Date Actioned]]))</f>
        <v>45146</v>
      </c>
      <c r="L2308" s="55" t="str">
        <f>UPPER(TEXT(tbl_raw_data[[#This Row],[Updated_date]],"MMMM"))</f>
        <v>AUGUST</v>
      </c>
      <c r="M2308" s="55" t="str">
        <f>UPPER("Week "&amp;IF(ROUNDUP(DAY(tbl_raw_data[[#This Row],[Updated_date]])/7,0)=5,4,ROUNDUP(DAY(tbl_raw_data[[#This Row],[Updated_date]])/7,0)))</f>
        <v>WEEK 2</v>
      </c>
      <c r="N2308" s="57" t="str">
        <f>UPPER(VLOOKUP(tbl_raw_data[[#This Row],[Analyst]],[1]setting!$A$1:$B$15,2,0))</f>
        <v>HARDIK</v>
      </c>
      <c r="O2308" s="57" t="str">
        <f>UPPER(tbl_raw_data[[#This Row],[Outcome]])</f>
        <v>WITHDRAW</v>
      </c>
      <c r="P2308" s="57" t="str">
        <f>UPPER(tbl_raw_data[[#This Row],[Queue Name]])</f>
        <v>CONSUMER POST BUREAU</v>
      </c>
      <c r="Q2308" s="57" t="str">
        <f>IF(tbl_raw_data[[#This Row],[time_taken_in_mins]]&lt;=20,"SLA_MET","SLA_NOT_MET")</f>
        <v>SLA_MET</v>
      </c>
    </row>
    <row r="2309" spans="1:17" ht="15" customHeight="1" x14ac:dyDescent="0.25">
      <c r="A2309" s="11" t="s">
        <v>2820</v>
      </c>
      <c r="B2309" s="12">
        <v>45146.687523148146</v>
      </c>
      <c r="C2309" s="13">
        <v>45146.693622685183</v>
      </c>
      <c r="D2309" s="14" t="s">
        <v>46</v>
      </c>
      <c r="E2309" s="14" t="s">
        <v>28</v>
      </c>
      <c r="F2309" s="14" t="s">
        <v>86</v>
      </c>
      <c r="G2309" s="111" t="s">
        <v>151</v>
      </c>
      <c r="H23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09" s="48">
        <f>tbl_raw_data[[#This Row],[Date Actioned]]-tbl_raw_data[[#This Row],[Date Tagged]]</f>
        <v>6.0995370367891155E-3</v>
      </c>
      <c r="J2309" s="50">
        <f>HOUR(tbl_raw_data[[#This Row],[time_taken]])*60+MINUTE(tbl_raw_data[[#This Row],[time_taken]])+SECOND(tbl_raw_data[[#This Row],[time_taken]])/60</f>
        <v>8.7833333333333332</v>
      </c>
      <c r="K2309" s="54">
        <f>DATE(YEAR(tbl_raw_data[[#This Row],[Date Actioned]]), MONTH(tbl_raw_data[[#This Row],[Date Actioned]]), DAY(tbl_raw_data[[#This Row],[Date Actioned]]))</f>
        <v>45146</v>
      </c>
      <c r="L2309" s="55" t="str">
        <f>UPPER(TEXT(tbl_raw_data[[#This Row],[Updated_date]],"MMMM"))</f>
        <v>AUGUST</v>
      </c>
      <c r="M2309" s="55" t="str">
        <f>UPPER("Week "&amp;IF(ROUNDUP(DAY(tbl_raw_data[[#This Row],[Updated_date]])/7,0)=5,4,ROUNDUP(DAY(tbl_raw_data[[#This Row],[Updated_date]])/7,0)))</f>
        <v>WEEK 2</v>
      </c>
      <c r="N2309" s="57" t="str">
        <f>UPPER(VLOOKUP(tbl_raw_data[[#This Row],[Analyst]],[1]setting!$A$1:$B$15,2,0))</f>
        <v>ASIF</v>
      </c>
      <c r="O2309" s="57" t="str">
        <f>UPPER(tbl_raw_data[[#This Row],[Outcome]])</f>
        <v>DECLINE</v>
      </c>
      <c r="P2309" s="57" t="str">
        <f>UPPER(tbl_raw_data[[#This Row],[Queue Name]])</f>
        <v>CONSUMER EXISTING</v>
      </c>
      <c r="Q2309" s="57" t="str">
        <f>IF(tbl_raw_data[[#This Row],[time_taken_in_mins]]&lt;=20,"SLA_MET","SLA_NOT_MET")</f>
        <v>SLA_MET</v>
      </c>
    </row>
    <row r="2310" spans="1:17" ht="15" customHeight="1" x14ac:dyDescent="0.25">
      <c r="A2310" s="5" t="s">
        <v>3081</v>
      </c>
      <c r="B2310" s="6">
        <v>45146.687893518516</v>
      </c>
      <c r="C2310" s="7">
        <v>45146.694398148145</v>
      </c>
      <c r="D2310" s="8" t="s">
        <v>8</v>
      </c>
      <c r="E2310" s="8" t="s">
        <v>9</v>
      </c>
      <c r="F2310" s="8" t="s">
        <v>18</v>
      </c>
      <c r="G2310" s="110" t="s">
        <v>59</v>
      </c>
      <c r="H23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0" s="48">
        <f>tbl_raw_data[[#This Row],[Date Actioned]]-tbl_raw_data[[#This Row],[Date Tagged]]</f>
        <v>6.5046296294895001E-3</v>
      </c>
      <c r="J2310" s="50">
        <f>HOUR(tbl_raw_data[[#This Row],[time_taken]])*60+MINUTE(tbl_raw_data[[#This Row],[time_taken]])+SECOND(tbl_raw_data[[#This Row],[time_taken]])/60</f>
        <v>9.3666666666666671</v>
      </c>
      <c r="K2310" s="54">
        <f>DATE(YEAR(tbl_raw_data[[#This Row],[Date Actioned]]), MONTH(tbl_raw_data[[#This Row],[Date Actioned]]), DAY(tbl_raw_data[[#This Row],[Date Actioned]]))</f>
        <v>45146</v>
      </c>
      <c r="L2310" s="55" t="str">
        <f>UPPER(TEXT(tbl_raw_data[[#This Row],[Updated_date]],"MMMM"))</f>
        <v>AUGUST</v>
      </c>
      <c r="M2310" s="55" t="str">
        <f>UPPER("Week "&amp;IF(ROUNDUP(DAY(tbl_raw_data[[#This Row],[Updated_date]])/7,0)=5,4,ROUNDUP(DAY(tbl_raw_data[[#This Row],[Updated_date]])/7,0)))</f>
        <v>WEEK 2</v>
      </c>
      <c r="N2310" s="57" t="str">
        <f>UPPER(VLOOKUP(tbl_raw_data[[#This Row],[Analyst]],[1]setting!$A$1:$B$15,2,0))</f>
        <v>RAJ</v>
      </c>
      <c r="O2310" s="57" t="str">
        <f>UPPER(tbl_raw_data[[#This Row],[Outcome]])</f>
        <v>WITHDRAW</v>
      </c>
      <c r="P2310" s="57" t="str">
        <f>UPPER(tbl_raw_data[[#This Row],[Queue Name]])</f>
        <v>CONSUMER PRE BUREAU</v>
      </c>
      <c r="Q2310" s="57" t="str">
        <f>IF(tbl_raw_data[[#This Row],[time_taken_in_mins]]&lt;=20,"SLA_MET","SLA_NOT_MET")</f>
        <v>SLA_MET</v>
      </c>
    </row>
    <row r="2311" spans="1:17" ht="15" customHeight="1" x14ac:dyDescent="0.25">
      <c r="A2311" s="11" t="s">
        <v>4149</v>
      </c>
      <c r="B2311" s="12">
        <v>45146.691157407404</v>
      </c>
      <c r="C2311" s="13">
        <v>45146.699120370373</v>
      </c>
      <c r="D2311" s="14" t="s">
        <v>13</v>
      </c>
      <c r="E2311" s="14" t="s">
        <v>41</v>
      </c>
      <c r="F2311" s="14" t="s">
        <v>14</v>
      </c>
      <c r="G2311" s="111" t="s">
        <v>29</v>
      </c>
      <c r="H23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11" s="48">
        <f>tbl_raw_data[[#This Row],[Date Actioned]]-tbl_raw_data[[#This Row],[Date Tagged]]</f>
        <v>7.9629629690316506E-3</v>
      </c>
      <c r="J2311" s="50">
        <f>HOUR(tbl_raw_data[[#This Row],[time_taken]])*60+MINUTE(tbl_raw_data[[#This Row],[time_taken]])+SECOND(tbl_raw_data[[#This Row],[time_taken]])/60</f>
        <v>11.466666666666667</v>
      </c>
      <c r="K2311" s="54">
        <f>DATE(YEAR(tbl_raw_data[[#This Row],[Date Actioned]]), MONTH(tbl_raw_data[[#This Row],[Date Actioned]]), DAY(tbl_raw_data[[#This Row],[Date Actioned]]))</f>
        <v>45146</v>
      </c>
      <c r="L2311" s="55" t="str">
        <f>UPPER(TEXT(tbl_raw_data[[#This Row],[Updated_date]],"MMMM"))</f>
        <v>AUGUST</v>
      </c>
      <c r="M2311" s="55" t="str">
        <f>UPPER("Week "&amp;IF(ROUNDUP(DAY(tbl_raw_data[[#This Row],[Updated_date]])/7,0)=5,4,ROUNDUP(DAY(tbl_raw_data[[#This Row],[Updated_date]])/7,0)))</f>
        <v>WEEK 2</v>
      </c>
      <c r="N2311" s="57" t="str">
        <f>UPPER(VLOOKUP(tbl_raw_data[[#This Row],[Analyst]],[1]setting!$A$1:$B$15,2,0))</f>
        <v>HARDIK</v>
      </c>
      <c r="O2311" s="57" t="str">
        <f>UPPER(tbl_raw_data[[#This Row],[Outcome]])</f>
        <v>APPROVE</v>
      </c>
      <c r="P2311" s="57" t="str">
        <f>UPPER(tbl_raw_data[[#This Row],[Queue Name]])</f>
        <v>CONSUMER POST BUREAU</v>
      </c>
      <c r="Q2311" s="57" t="str">
        <f>IF(tbl_raw_data[[#This Row],[time_taken_in_mins]]&lt;=20,"SLA_MET","SLA_NOT_MET")</f>
        <v>SLA_MET</v>
      </c>
    </row>
    <row r="2312" spans="1:17" ht="15" customHeight="1" x14ac:dyDescent="0.25">
      <c r="A2312" s="11" t="s">
        <v>494</v>
      </c>
      <c r="B2312" s="12">
        <v>45146.700173611112</v>
      </c>
      <c r="C2312" s="13">
        <v>45146.702939814815</v>
      </c>
      <c r="D2312" s="14" t="s">
        <v>8</v>
      </c>
      <c r="E2312" s="14" t="s">
        <v>41</v>
      </c>
      <c r="F2312" s="14" t="s">
        <v>14</v>
      </c>
      <c r="G2312" s="111" t="s">
        <v>495</v>
      </c>
      <c r="H23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2" s="48">
        <f>tbl_raw_data[[#This Row],[Date Actioned]]-tbl_raw_data[[#This Row],[Date Tagged]]</f>
        <v>2.7662037027766928E-3</v>
      </c>
      <c r="J2312" s="50">
        <f>HOUR(tbl_raw_data[[#This Row],[time_taken]])*60+MINUTE(tbl_raw_data[[#This Row],[time_taken]])+SECOND(tbl_raw_data[[#This Row],[time_taken]])/60</f>
        <v>3.9833333333333334</v>
      </c>
      <c r="K2312" s="54">
        <f>DATE(YEAR(tbl_raw_data[[#This Row],[Date Actioned]]), MONTH(tbl_raw_data[[#This Row],[Date Actioned]]), DAY(tbl_raw_data[[#This Row],[Date Actioned]]))</f>
        <v>45146</v>
      </c>
      <c r="L2312" s="55" t="str">
        <f>UPPER(TEXT(tbl_raw_data[[#This Row],[Updated_date]],"MMMM"))</f>
        <v>AUGUST</v>
      </c>
      <c r="M2312" s="55" t="str">
        <f>UPPER("Week "&amp;IF(ROUNDUP(DAY(tbl_raw_data[[#This Row],[Updated_date]])/7,0)=5,4,ROUNDUP(DAY(tbl_raw_data[[#This Row],[Updated_date]])/7,0)))</f>
        <v>WEEK 2</v>
      </c>
      <c r="N2312" s="57" t="str">
        <f>UPPER(VLOOKUP(tbl_raw_data[[#This Row],[Analyst]],[1]setting!$A$1:$B$15,2,0))</f>
        <v>HARDIK</v>
      </c>
      <c r="O2312" s="57" t="str">
        <f>UPPER(tbl_raw_data[[#This Row],[Outcome]])</f>
        <v>WITHDRAW</v>
      </c>
      <c r="P2312" s="57" t="str">
        <f>UPPER(tbl_raw_data[[#This Row],[Queue Name]])</f>
        <v>CONSUMER POST BUREAU</v>
      </c>
      <c r="Q2312" s="57" t="str">
        <f>IF(tbl_raw_data[[#This Row],[time_taken_in_mins]]&lt;=20,"SLA_MET","SLA_NOT_MET")</f>
        <v>SLA_MET</v>
      </c>
    </row>
    <row r="2313" spans="1:17" ht="15" customHeight="1" x14ac:dyDescent="0.25">
      <c r="A2313" s="22" t="s">
        <v>3065</v>
      </c>
      <c r="B2313" s="6">
        <v>45146.700416666667</v>
      </c>
      <c r="C2313" s="7">
        <v>45146.70689814815</v>
      </c>
      <c r="D2313" s="8" t="s">
        <v>29</v>
      </c>
      <c r="E2313" s="10" t="s">
        <v>41</v>
      </c>
      <c r="F2313" s="8" t="s">
        <v>42</v>
      </c>
      <c r="G2313" s="109"/>
      <c r="H23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13" s="48">
        <f>tbl_raw_data[[#This Row],[Date Actioned]]-tbl_raw_data[[#This Row],[Date Tagged]]</f>
        <v>6.4814814832061529E-3</v>
      </c>
      <c r="J2313" s="50">
        <f>HOUR(tbl_raw_data[[#This Row],[time_taken]])*60+MINUTE(tbl_raw_data[[#This Row],[time_taken]])+SECOND(tbl_raw_data[[#This Row],[time_taken]])/60</f>
        <v>9.3333333333333339</v>
      </c>
      <c r="K2313" s="54">
        <f>DATE(YEAR(tbl_raw_data[[#This Row],[Date Actioned]]), MONTH(tbl_raw_data[[#This Row],[Date Actioned]]), DAY(tbl_raw_data[[#This Row],[Date Actioned]]))</f>
        <v>45146</v>
      </c>
      <c r="L2313" s="55" t="str">
        <f>UPPER(TEXT(tbl_raw_data[[#This Row],[Updated_date]],"MMMM"))</f>
        <v>AUGUST</v>
      </c>
      <c r="M2313" s="55" t="str">
        <f>UPPER("Week "&amp;IF(ROUNDUP(DAY(tbl_raw_data[[#This Row],[Updated_date]])/7,0)=5,4,ROUNDUP(DAY(tbl_raw_data[[#This Row],[Updated_date]])/7,0)))</f>
        <v>WEEK 2</v>
      </c>
      <c r="N2313" s="57" t="str">
        <f>UPPER(VLOOKUP(tbl_raw_data[[#This Row],[Analyst]],[1]setting!$A$1:$B$15,2,0))</f>
        <v>NITESH</v>
      </c>
      <c r="O2313" s="57" t="str">
        <f>UPPER(tbl_raw_data[[#This Row],[Outcome]])</f>
        <v>APPROVE</v>
      </c>
      <c r="P2313" s="57" t="str">
        <f>UPPER(tbl_raw_data[[#This Row],[Queue Name]])</f>
        <v>CONSUMER POST BUREAU</v>
      </c>
      <c r="Q2313" s="57" t="str">
        <f>IF(tbl_raw_data[[#This Row],[time_taken_in_mins]]&lt;=20,"SLA_MET","SLA_NOT_MET")</f>
        <v>SLA_MET</v>
      </c>
    </row>
    <row r="2314" spans="1:17" ht="15" customHeight="1" x14ac:dyDescent="0.25">
      <c r="A2314" s="5" t="s">
        <v>321</v>
      </c>
      <c r="B2314" s="12">
        <v>45146.70113425926</v>
      </c>
      <c r="C2314" s="13">
        <v>45146.7034375</v>
      </c>
      <c r="D2314" s="14" t="s">
        <v>13</v>
      </c>
      <c r="E2314" s="14" t="s">
        <v>28</v>
      </c>
      <c r="F2314" s="14" t="s">
        <v>86</v>
      </c>
      <c r="G2314" s="111" t="s">
        <v>53</v>
      </c>
      <c r="H23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14" s="48">
        <f>tbl_raw_data[[#This Row],[Date Actioned]]-tbl_raw_data[[#This Row],[Date Tagged]]</f>
        <v>2.3032407407299615E-3</v>
      </c>
      <c r="J2314" s="50">
        <f>HOUR(tbl_raw_data[[#This Row],[time_taken]])*60+MINUTE(tbl_raw_data[[#This Row],[time_taken]])+SECOND(tbl_raw_data[[#This Row],[time_taken]])/60</f>
        <v>3.3166666666666664</v>
      </c>
      <c r="K2314" s="54">
        <f>DATE(YEAR(tbl_raw_data[[#This Row],[Date Actioned]]), MONTH(tbl_raw_data[[#This Row],[Date Actioned]]), DAY(tbl_raw_data[[#This Row],[Date Actioned]]))</f>
        <v>45146</v>
      </c>
      <c r="L2314" s="55" t="str">
        <f>UPPER(TEXT(tbl_raw_data[[#This Row],[Updated_date]],"MMMM"))</f>
        <v>AUGUST</v>
      </c>
      <c r="M2314" s="55" t="str">
        <f>UPPER("Week "&amp;IF(ROUNDUP(DAY(tbl_raw_data[[#This Row],[Updated_date]])/7,0)=5,4,ROUNDUP(DAY(tbl_raw_data[[#This Row],[Updated_date]])/7,0)))</f>
        <v>WEEK 2</v>
      </c>
      <c r="N2314" s="57" t="str">
        <f>UPPER(VLOOKUP(tbl_raw_data[[#This Row],[Analyst]],[1]setting!$A$1:$B$15,2,0))</f>
        <v>ASIF</v>
      </c>
      <c r="O2314" s="57" t="str">
        <f>UPPER(tbl_raw_data[[#This Row],[Outcome]])</f>
        <v>APPROVE</v>
      </c>
      <c r="P2314" s="57" t="str">
        <f>UPPER(tbl_raw_data[[#This Row],[Queue Name]])</f>
        <v>CONSUMER EXISTING</v>
      </c>
      <c r="Q2314" s="57" t="str">
        <f>IF(tbl_raw_data[[#This Row],[time_taken_in_mins]]&lt;=20,"SLA_MET","SLA_NOT_MET")</f>
        <v>SLA_MET</v>
      </c>
    </row>
    <row r="2315" spans="1:17" ht="26.25" x14ac:dyDescent="0.25">
      <c r="A2315" s="22" t="s">
        <v>1248</v>
      </c>
      <c r="B2315" s="6">
        <v>45146.701539351852</v>
      </c>
      <c r="C2315" s="7">
        <v>45146.705578703702</v>
      </c>
      <c r="D2315" s="8" t="s">
        <v>8</v>
      </c>
      <c r="E2315" s="8" t="s">
        <v>28</v>
      </c>
      <c r="F2315" s="8" t="s">
        <v>109</v>
      </c>
      <c r="G2315" s="110" t="s">
        <v>1249</v>
      </c>
      <c r="H23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15" s="48">
        <f>tbl_raw_data[[#This Row],[Date Actioned]]-tbl_raw_data[[#This Row],[Date Tagged]]</f>
        <v>4.0393518502241932E-3</v>
      </c>
      <c r="J2315" s="50">
        <f>HOUR(tbl_raw_data[[#This Row],[time_taken]])*60+MINUTE(tbl_raw_data[[#This Row],[time_taken]])+SECOND(tbl_raw_data[[#This Row],[time_taken]])/60</f>
        <v>5.8166666666666664</v>
      </c>
      <c r="K2315" s="54">
        <f>DATE(YEAR(tbl_raw_data[[#This Row],[Date Actioned]]), MONTH(tbl_raw_data[[#This Row],[Date Actioned]]), DAY(tbl_raw_data[[#This Row],[Date Actioned]]))</f>
        <v>45146</v>
      </c>
      <c r="L2315" s="55" t="str">
        <f>UPPER(TEXT(tbl_raw_data[[#This Row],[Updated_date]],"MMMM"))</f>
        <v>AUGUST</v>
      </c>
      <c r="M2315" s="55" t="str">
        <f>UPPER("Week "&amp;IF(ROUNDUP(DAY(tbl_raw_data[[#This Row],[Updated_date]])/7,0)=5,4,ROUNDUP(DAY(tbl_raw_data[[#This Row],[Updated_date]])/7,0)))</f>
        <v>WEEK 2</v>
      </c>
      <c r="N2315" s="57" t="str">
        <f>UPPER(VLOOKUP(tbl_raw_data[[#This Row],[Analyst]],[1]setting!$A$1:$B$15,2,0))</f>
        <v>NAVED</v>
      </c>
      <c r="O2315" s="57" t="str">
        <f>UPPER(tbl_raw_data[[#This Row],[Outcome]])</f>
        <v>WITHDRAW</v>
      </c>
      <c r="P2315" s="57" t="str">
        <f>UPPER(tbl_raw_data[[#This Row],[Queue Name]])</f>
        <v>CONSUMER EXISTING</v>
      </c>
      <c r="Q2315" s="57" t="str">
        <f>IF(tbl_raw_data[[#This Row],[time_taken_in_mins]]&lt;=20,"SLA_MET","SLA_NOT_MET")</f>
        <v>SLA_MET</v>
      </c>
    </row>
    <row r="2316" spans="1:17" ht="15" customHeight="1" x14ac:dyDescent="0.25">
      <c r="A2316" s="5" t="s">
        <v>2095</v>
      </c>
      <c r="B2316" s="12">
        <v>45146.701655092591</v>
      </c>
      <c r="C2316" s="13">
        <v>45146.70685185185</v>
      </c>
      <c r="D2316" s="14" t="s">
        <v>8</v>
      </c>
      <c r="E2316" s="14" t="s">
        <v>9</v>
      </c>
      <c r="F2316" s="14" t="s">
        <v>14</v>
      </c>
      <c r="G2316" s="111" t="s">
        <v>2096</v>
      </c>
      <c r="H23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16" s="48">
        <f>tbl_raw_data[[#This Row],[Date Actioned]]-tbl_raw_data[[#This Row],[Date Tagged]]</f>
        <v>5.1967592589790002E-3</v>
      </c>
      <c r="J2316" s="50">
        <f>HOUR(tbl_raw_data[[#This Row],[time_taken]])*60+MINUTE(tbl_raw_data[[#This Row],[time_taken]])+SECOND(tbl_raw_data[[#This Row],[time_taken]])/60</f>
        <v>7.4833333333333334</v>
      </c>
      <c r="K2316" s="54">
        <f>DATE(YEAR(tbl_raw_data[[#This Row],[Date Actioned]]), MONTH(tbl_raw_data[[#This Row],[Date Actioned]]), DAY(tbl_raw_data[[#This Row],[Date Actioned]]))</f>
        <v>45146</v>
      </c>
      <c r="L2316" s="55" t="str">
        <f>UPPER(TEXT(tbl_raw_data[[#This Row],[Updated_date]],"MMMM"))</f>
        <v>AUGUST</v>
      </c>
      <c r="M2316" s="55" t="str">
        <f>UPPER("Week "&amp;IF(ROUNDUP(DAY(tbl_raw_data[[#This Row],[Updated_date]])/7,0)=5,4,ROUNDUP(DAY(tbl_raw_data[[#This Row],[Updated_date]])/7,0)))</f>
        <v>WEEK 2</v>
      </c>
      <c r="N2316" s="57" t="str">
        <f>UPPER(VLOOKUP(tbl_raw_data[[#This Row],[Analyst]],[1]setting!$A$1:$B$15,2,0))</f>
        <v>HARDIK</v>
      </c>
      <c r="O2316" s="57" t="str">
        <f>UPPER(tbl_raw_data[[#This Row],[Outcome]])</f>
        <v>WITHDRAW</v>
      </c>
      <c r="P2316" s="57" t="str">
        <f>UPPER(tbl_raw_data[[#This Row],[Queue Name]])</f>
        <v>CONSUMER PRE BUREAU</v>
      </c>
      <c r="Q2316" s="57" t="str">
        <f>IF(tbl_raw_data[[#This Row],[time_taken_in_mins]]&lt;=20,"SLA_MET","SLA_NOT_MET")</f>
        <v>SLA_MET</v>
      </c>
    </row>
    <row r="2317" spans="1:17" ht="26.25" x14ac:dyDescent="0.25">
      <c r="A2317" s="11" t="s">
        <v>3397</v>
      </c>
      <c r="B2317" s="6">
        <v>45146.70208333333</v>
      </c>
      <c r="C2317" s="7">
        <v>45146.709004629629</v>
      </c>
      <c r="D2317" s="8" t="s">
        <v>8</v>
      </c>
      <c r="E2317" s="8" t="s">
        <v>28</v>
      </c>
      <c r="F2317" s="8" t="s">
        <v>86</v>
      </c>
      <c r="G2317" s="110" t="s">
        <v>3398</v>
      </c>
      <c r="H23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17" s="48">
        <f>tbl_raw_data[[#This Row],[Date Actioned]]-tbl_raw_data[[#This Row],[Date Tagged]]</f>
        <v>6.921296298969537E-3</v>
      </c>
      <c r="J2317" s="50">
        <f>HOUR(tbl_raw_data[[#This Row],[time_taken]])*60+MINUTE(tbl_raw_data[[#This Row],[time_taken]])+SECOND(tbl_raw_data[[#This Row],[time_taken]])/60</f>
        <v>9.9666666666666668</v>
      </c>
      <c r="K2317" s="54">
        <f>DATE(YEAR(tbl_raw_data[[#This Row],[Date Actioned]]), MONTH(tbl_raw_data[[#This Row],[Date Actioned]]), DAY(tbl_raw_data[[#This Row],[Date Actioned]]))</f>
        <v>45146</v>
      </c>
      <c r="L2317" s="55" t="str">
        <f>UPPER(TEXT(tbl_raw_data[[#This Row],[Updated_date]],"MMMM"))</f>
        <v>AUGUST</v>
      </c>
      <c r="M2317" s="55" t="str">
        <f>UPPER("Week "&amp;IF(ROUNDUP(DAY(tbl_raw_data[[#This Row],[Updated_date]])/7,0)=5,4,ROUNDUP(DAY(tbl_raw_data[[#This Row],[Updated_date]])/7,0)))</f>
        <v>WEEK 2</v>
      </c>
      <c r="N2317" s="57" t="str">
        <f>UPPER(VLOOKUP(tbl_raw_data[[#This Row],[Analyst]],[1]setting!$A$1:$B$15,2,0))</f>
        <v>ASIF</v>
      </c>
      <c r="O2317" s="57" t="str">
        <f>UPPER(tbl_raw_data[[#This Row],[Outcome]])</f>
        <v>WITHDRAW</v>
      </c>
      <c r="P2317" s="57" t="str">
        <f>UPPER(tbl_raw_data[[#This Row],[Queue Name]])</f>
        <v>CONSUMER EXISTING</v>
      </c>
      <c r="Q2317" s="57" t="str">
        <f>IF(tbl_raw_data[[#This Row],[time_taken_in_mins]]&lt;=20,"SLA_MET","SLA_NOT_MET")</f>
        <v>SLA_MET</v>
      </c>
    </row>
    <row r="2318" spans="1:17" ht="15" customHeight="1" x14ac:dyDescent="0.25">
      <c r="A2318" s="11" t="s">
        <v>1412</v>
      </c>
      <c r="B2318" s="6">
        <v>45146.704317129632</v>
      </c>
      <c r="C2318" s="7">
        <v>45146.708611111113</v>
      </c>
      <c r="D2318" s="8" t="s">
        <v>29</v>
      </c>
      <c r="E2318" s="10" t="s">
        <v>28</v>
      </c>
      <c r="F2318" s="8" t="s">
        <v>254</v>
      </c>
      <c r="G2318" s="109"/>
      <c r="H23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18" s="48">
        <f>tbl_raw_data[[#This Row],[Date Actioned]]-tbl_raw_data[[#This Row],[Date Tagged]]</f>
        <v>4.2939814811688848E-3</v>
      </c>
      <c r="J2318" s="50">
        <f>HOUR(tbl_raw_data[[#This Row],[time_taken]])*60+MINUTE(tbl_raw_data[[#This Row],[time_taken]])+SECOND(tbl_raw_data[[#This Row],[time_taken]])/60</f>
        <v>6.1833333333333336</v>
      </c>
      <c r="K2318" s="54">
        <f>DATE(YEAR(tbl_raw_data[[#This Row],[Date Actioned]]), MONTH(tbl_raw_data[[#This Row],[Date Actioned]]), DAY(tbl_raw_data[[#This Row],[Date Actioned]]))</f>
        <v>45146</v>
      </c>
      <c r="L2318" s="55" t="str">
        <f>UPPER(TEXT(tbl_raw_data[[#This Row],[Updated_date]],"MMMM"))</f>
        <v>AUGUST</v>
      </c>
      <c r="M2318" s="55" t="str">
        <f>UPPER("Week "&amp;IF(ROUNDUP(DAY(tbl_raw_data[[#This Row],[Updated_date]])/7,0)=5,4,ROUNDUP(DAY(tbl_raw_data[[#This Row],[Updated_date]])/7,0)))</f>
        <v>WEEK 2</v>
      </c>
      <c r="N2318" s="57" t="str">
        <f>UPPER(VLOOKUP(tbl_raw_data[[#This Row],[Analyst]],[1]setting!$A$1:$B$15,2,0))</f>
        <v>FARDIN</v>
      </c>
      <c r="O2318" s="57" t="str">
        <f>UPPER(tbl_raw_data[[#This Row],[Outcome]])</f>
        <v>APPROVE</v>
      </c>
      <c r="P2318" s="57" t="str">
        <f>UPPER(tbl_raw_data[[#This Row],[Queue Name]])</f>
        <v>CONSUMER EXISTING</v>
      </c>
      <c r="Q2318" s="57" t="str">
        <f>IF(tbl_raw_data[[#This Row],[time_taken_in_mins]]&lt;=20,"SLA_MET","SLA_NOT_MET")</f>
        <v>SLA_MET</v>
      </c>
    </row>
    <row r="2319" spans="1:17" ht="15" customHeight="1" x14ac:dyDescent="0.25">
      <c r="A2319" s="22" t="s">
        <v>1377</v>
      </c>
      <c r="B2319" s="12">
        <v>45146.706250000003</v>
      </c>
      <c r="C2319" s="13">
        <v>45146.710486111115</v>
      </c>
      <c r="D2319" s="14" t="s">
        <v>13</v>
      </c>
      <c r="E2319" s="14" t="s">
        <v>28</v>
      </c>
      <c r="F2319" s="14" t="s">
        <v>109</v>
      </c>
      <c r="G2319" s="111" t="s">
        <v>29</v>
      </c>
      <c r="H23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19" s="48">
        <f>tbl_raw_data[[#This Row],[Date Actioned]]-tbl_raw_data[[#This Row],[Date Tagged]]</f>
        <v>4.2361111118225381E-3</v>
      </c>
      <c r="J2319" s="50">
        <f>HOUR(tbl_raw_data[[#This Row],[time_taken]])*60+MINUTE(tbl_raw_data[[#This Row],[time_taken]])+SECOND(tbl_raw_data[[#This Row],[time_taken]])/60</f>
        <v>6.1</v>
      </c>
      <c r="K2319" s="54">
        <f>DATE(YEAR(tbl_raw_data[[#This Row],[Date Actioned]]), MONTH(tbl_raw_data[[#This Row],[Date Actioned]]), DAY(tbl_raw_data[[#This Row],[Date Actioned]]))</f>
        <v>45146</v>
      </c>
      <c r="L2319" s="55" t="str">
        <f>UPPER(TEXT(tbl_raw_data[[#This Row],[Updated_date]],"MMMM"))</f>
        <v>AUGUST</v>
      </c>
      <c r="M2319" s="55" t="str">
        <f>UPPER("Week "&amp;IF(ROUNDUP(DAY(tbl_raw_data[[#This Row],[Updated_date]])/7,0)=5,4,ROUNDUP(DAY(tbl_raw_data[[#This Row],[Updated_date]])/7,0)))</f>
        <v>WEEK 2</v>
      </c>
      <c r="N2319" s="57" t="str">
        <f>UPPER(VLOOKUP(tbl_raw_data[[#This Row],[Analyst]],[1]setting!$A$1:$B$15,2,0))</f>
        <v>NAVED</v>
      </c>
      <c r="O2319" s="57" t="str">
        <f>UPPER(tbl_raw_data[[#This Row],[Outcome]])</f>
        <v>APPROVE</v>
      </c>
      <c r="P2319" s="57" t="str">
        <f>UPPER(tbl_raw_data[[#This Row],[Queue Name]])</f>
        <v>CONSUMER EXISTING</v>
      </c>
      <c r="Q2319" s="57" t="str">
        <f>IF(tbl_raw_data[[#This Row],[time_taken_in_mins]]&lt;=20,"SLA_MET","SLA_NOT_MET")</f>
        <v>SLA_MET</v>
      </c>
    </row>
    <row r="2320" spans="1:17" ht="15" customHeight="1" x14ac:dyDescent="0.25">
      <c r="A2320" s="5" t="s">
        <v>2215</v>
      </c>
      <c r="B2320" s="6">
        <v>45146.707465277781</v>
      </c>
      <c r="C2320" s="7">
        <v>45146.712835648148</v>
      </c>
      <c r="D2320" s="8" t="s">
        <v>13</v>
      </c>
      <c r="E2320" s="8" t="s">
        <v>9</v>
      </c>
      <c r="F2320" s="8" t="s">
        <v>86</v>
      </c>
      <c r="G2320" s="110" t="s">
        <v>19</v>
      </c>
      <c r="H23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0" s="48">
        <f>tbl_raw_data[[#This Row],[Date Actioned]]-tbl_raw_data[[#This Row],[Date Tagged]]</f>
        <v>5.3703703670180403E-3</v>
      </c>
      <c r="J2320" s="50">
        <f>HOUR(tbl_raw_data[[#This Row],[time_taken]])*60+MINUTE(tbl_raw_data[[#This Row],[time_taken]])+SECOND(tbl_raw_data[[#This Row],[time_taken]])/60</f>
        <v>7.7333333333333334</v>
      </c>
      <c r="K2320" s="54">
        <f>DATE(YEAR(tbl_raw_data[[#This Row],[Date Actioned]]), MONTH(tbl_raw_data[[#This Row],[Date Actioned]]), DAY(tbl_raw_data[[#This Row],[Date Actioned]]))</f>
        <v>45146</v>
      </c>
      <c r="L2320" s="55" t="str">
        <f>UPPER(TEXT(tbl_raw_data[[#This Row],[Updated_date]],"MMMM"))</f>
        <v>AUGUST</v>
      </c>
      <c r="M2320" s="55" t="str">
        <f>UPPER("Week "&amp;IF(ROUNDUP(DAY(tbl_raw_data[[#This Row],[Updated_date]])/7,0)=5,4,ROUNDUP(DAY(tbl_raw_data[[#This Row],[Updated_date]])/7,0)))</f>
        <v>WEEK 2</v>
      </c>
      <c r="N2320" s="57" t="str">
        <f>UPPER(VLOOKUP(tbl_raw_data[[#This Row],[Analyst]],[1]setting!$A$1:$B$15,2,0))</f>
        <v>ASIF</v>
      </c>
      <c r="O2320" s="57" t="str">
        <f>UPPER(tbl_raw_data[[#This Row],[Outcome]])</f>
        <v>APPROVE</v>
      </c>
      <c r="P2320" s="57" t="str">
        <f>UPPER(tbl_raw_data[[#This Row],[Queue Name]])</f>
        <v>CONSUMER PRE BUREAU</v>
      </c>
      <c r="Q2320" s="57" t="str">
        <f>IF(tbl_raw_data[[#This Row],[time_taken_in_mins]]&lt;=20,"SLA_MET","SLA_NOT_MET")</f>
        <v>SLA_MET</v>
      </c>
    </row>
    <row r="2321" spans="1:17" ht="15" customHeight="1" x14ac:dyDescent="0.25">
      <c r="A2321" s="11" t="s">
        <v>4585</v>
      </c>
      <c r="B2321" s="12">
        <v>45146.708136574074</v>
      </c>
      <c r="C2321" s="13">
        <v>45146.716840277775</v>
      </c>
      <c r="D2321" s="14" t="s">
        <v>13</v>
      </c>
      <c r="E2321" s="14" t="s">
        <v>28</v>
      </c>
      <c r="F2321" s="14" t="s">
        <v>18</v>
      </c>
      <c r="G2321" s="111" t="s">
        <v>744</v>
      </c>
      <c r="H23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1" s="48">
        <f>tbl_raw_data[[#This Row],[Date Actioned]]-tbl_raw_data[[#This Row],[Date Tagged]]</f>
        <v>8.703703701030463E-3</v>
      </c>
      <c r="J2321" s="50">
        <f>HOUR(tbl_raw_data[[#This Row],[time_taken]])*60+MINUTE(tbl_raw_data[[#This Row],[time_taken]])+SECOND(tbl_raw_data[[#This Row],[time_taken]])/60</f>
        <v>12.533333333333333</v>
      </c>
      <c r="K2321" s="54">
        <f>DATE(YEAR(tbl_raw_data[[#This Row],[Date Actioned]]), MONTH(tbl_raw_data[[#This Row],[Date Actioned]]), DAY(tbl_raw_data[[#This Row],[Date Actioned]]))</f>
        <v>45146</v>
      </c>
      <c r="L2321" s="55" t="str">
        <f>UPPER(TEXT(tbl_raw_data[[#This Row],[Updated_date]],"MMMM"))</f>
        <v>AUGUST</v>
      </c>
      <c r="M2321" s="55" t="str">
        <f>UPPER("Week "&amp;IF(ROUNDUP(DAY(tbl_raw_data[[#This Row],[Updated_date]])/7,0)=5,4,ROUNDUP(DAY(tbl_raw_data[[#This Row],[Updated_date]])/7,0)))</f>
        <v>WEEK 2</v>
      </c>
      <c r="N2321" s="57" t="str">
        <f>UPPER(VLOOKUP(tbl_raw_data[[#This Row],[Analyst]],[1]setting!$A$1:$B$15,2,0))</f>
        <v>RAJ</v>
      </c>
      <c r="O2321" s="57" t="str">
        <f>UPPER(tbl_raw_data[[#This Row],[Outcome]])</f>
        <v>APPROVE</v>
      </c>
      <c r="P2321" s="57" t="str">
        <f>UPPER(tbl_raw_data[[#This Row],[Queue Name]])</f>
        <v>CONSUMER EXISTING</v>
      </c>
      <c r="Q2321" s="57" t="str">
        <f>IF(tbl_raw_data[[#This Row],[time_taken_in_mins]]&lt;=20,"SLA_MET","SLA_NOT_MET")</f>
        <v>SLA_MET</v>
      </c>
    </row>
    <row r="2322" spans="1:17" x14ac:dyDescent="0.25">
      <c r="A2322" s="22" t="s">
        <v>1302</v>
      </c>
      <c r="B2322" s="12">
        <v>45146.708402777775</v>
      </c>
      <c r="C2322" s="13">
        <v>45146.712534722225</v>
      </c>
      <c r="D2322" s="14" t="s">
        <v>8</v>
      </c>
      <c r="E2322" s="14" t="s">
        <v>28</v>
      </c>
      <c r="F2322" s="14" t="s">
        <v>168</v>
      </c>
      <c r="G2322" s="111" t="s">
        <v>172</v>
      </c>
      <c r="H23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22" s="48">
        <f>tbl_raw_data[[#This Row],[Date Actioned]]-tbl_raw_data[[#This Row],[Date Tagged]]</f>
        <v>4.1319444499094971E-3</v>
      </c>
      <c r="J2322" s="50">
        <f>HOUR(tbl_raw_data[[#This Row],[time_taken]])*60+MINUTE(tbl_raw_data[[#This Row],[time_taken]])+SECOND(tbl_raw_data[[#This Row],[time_taken]])/60</f>
        <v>5.95</v>
      </c>
      <c r="K2322" s="54">
        <f>DATE(YEAR(tbl_raw_data[[#This Row],[Date Actioned]]), MONTH(tbl_raw_data[[#This Row],[Date Actioned]]), DAY(tbl_raw_data[[#This Row],[Date Actioned]]))</f>
        <v>45146</v>
      </c>
      <c r="L2322" s="55" t="str">
        <f>UPPER(TEXT(tbl_raw_data[[#This Row],[Updated_date]],"MMMM"))</f>
        <v>AUGUST</v>
      </c>
      <c r="M2322" s="55" t="str">
        <f>UPPER("Week "&amp;IF(ROUNDUP(DAY(tbl_raw_data[[#This Row],[Updated_date]])/7,0)=5,4,ROUNDUP(DAY(tbl_raw_data[[#This Row],[Updated_date]])/7,0)))</f>
        <v>WEEK 2</v>
      </c>
      <c r="N2322" s="57" t="str">
        <f>UPPER(VLOOKUP(tbl_raw_data[[#This Row],[Analyst]],[1]setting!$A$1:$B$15,2,0))</f>
        <v>MERCEDES</v>
      </c>
      <c r="O2322" s="57" t="str">
        <f>UPPER(tbl_raw_data[[#This Row],[Outcome]])</f>
        <v>WITHDRAW</v>
      </c>
      <c r="P2322" s="57" t="str">
        <f>UPPER(tbl_raw_data[[#This Row],[Queue Name]])</f>
        <v>CONSUMER EXISTING</v>
      </c>
      <c r="Q2322" s="57" t="str">
        <f>IF(tbl_raw_data[[#This Row],[time_taken_in_mins]]&lt;=20,"SLA_MET","SLA_NOT_MET")</f>
        <v>SLA_MET</v>
      </c>
    </row>
    <row r="2323" spans="1:17" ht="15" customHeight="1" x14ac:dyDescent="0.25">
      <c r="A2323" s="5" t="s">
        <v>1601</v>
      </c>
      <c r="B2323" s="6">
        <v>45146.708680555559</v>
      </c>
      <c r="C2323" s="7">
        <v>45146.713263888887</v>
      </c>
      <c r="D2323" s="8" t="s">
        <v>8</v>
      </c>
      <c r="E2323" s="8" t="s">
        <v>41</v>
      </c>
      <c r="F2323" s="8" t="s">
        <v>109</v>
      </c>
      <c r="G2323" s="110" t="s">
        <v>149</v>
      </c>
      <c r="H23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3" s="48">
        <f>tbl_raw_data[[#This Row],[Date Actioned]]-tbl_raw_data[[#This Row],[Date Tagged]]</f>
        <v>4.5833333279006183E-3</v>
      </c>
      <c r="J2323" s="50">
        <f>HOUR(tbl_raw_data[[#This Row],[time_taken]])*60+MINUTE(tbl_raw_data[[#This Row],[time_taken]])+SECOND(tbl_raw_data[[#This Row],[time_taken]])/60</f>
        <v>6.6</v>
      </c>
      <c r="K2323" s="54">
        <f>DATE(YEAR(tbl_raw_data[[#This Row],[Date Actioned]]), MONTH(tbl_raw_data[[#This Row],[Date Actioned]]), DAY(tbl_raw_data[[#This Row],[Date Actioned]]))</f>
        <v>45146</v>
      </c>
      <c r="L2323" s="55" t="str">
        <f>UPPER(TEXT(tbl_raw_data[[#This Row],[Updated_date]],"MMMM"))</f>
        <v>AUGUST</v>
      </c>
      <c r="M2323" s="55" t="str">
        <f>UPPER("Week "&amp;IF(ROUNDUP(DAY(tbl_raw_data[[#This Row],[Updated_date]])/7,0)=5,4,ROUNDUP(DAY(tbl_raw_data[[#This Row],[Updated_date]])/7,0)))</f>
        <v>WEEK 2</v>
      </c>
      <c r="N2323" s="57" t="str">
        <f>UPPER(VLOOKUP(tbl_raw_data[[#This Row],[Analyst]],[1]setting!$A$1:$B$15,2,0))</f>
        <v>NAVED</v>
      </c>
      <c r="O2323" s="57" t="str">
        <f>UPPER(tbl_raw_data[[#This Row],[Outcome]])</f>
        <v>WITHDRAW</v>
      </c>
      <c r="P2323" s="57" t="str">
        <f>UPPER(tbl_raw_data[[#This Row],[Queue Name]])</f>
        <v>CONSUMER POST BUREAU</v>
      </c>
      <c r="Q2323" s="57" t="str">
        <f>IF(tbl_raw_data[[#This Row],[time_taken_in_mins]]&lt;=20,"SLA_MET","SLA_NOT_MET")</f>
        <v>SLA_MET</v>
      </c>
    </row>
    <row r="2324" spans="1:17" ht="15" customHeight="1" x14ac:dyDescent="0.25">
      <c r="A2324" s="22" t="s">
        <v>4748</v>
      </c>
      <c r="B2324" s="6">
        <v>45146.711770833332</v>
      </c>
      <c r="C2324" s="7">
        <v>45146.720752314817</v>
      </c>
      <c r="D2324" s="8" t="s">
        <v>46</v>
      </c>
      <c r="E2324" s="8" t="s">
        <v>28</v>
      </c>
      <c r="F2324" s="8" t="s">
        <v>86</v>
      </c>
      <c r="G2324" s="110" t="s">
        <v>74</v>
      </c>
      <c r="H23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4" s="48">
        <f>tbl_raw_data[[#This Row],[Date Actioned]]-tbl_raw_data[[#This Row],[Date Tagged]]</f>
        <v>8.9814814855344594E-3</v>
      </c>
      <c r="J2324" s="50">
        <f>HOUR(tbl_raw_data[[#This Row],[time_taken]])*60+MINUTE(tbl_raw_data[[#This Row],[time_taken]])+SECOND(tbl_raw_data[[#This Row],[time_taken]])/60</f>
        <v>12.933333333333334</v>
      </c>
      <c r="K2324" s="54">
        <f>DATE(YEAR(tbl_raw_data[[#This Row],[Date Actioned]]), MONTH(tbl_raw_data[[#This Row],[Date Actioned]]), DAY(tbl_raw_data[[#This Row],[Date Actioned]]))</f>
        <v>45146</v>
      </c>
      <c r="L2324" s="55" t="str">
        <f>UPPER(TEXT(tbl_raw_data[[#This Row],[Updated_date]],"MMMM"))</f>
        <v>AUGUST</v>
      </c>
      <c r="M2324" s="55" t="str">
        <f>UPPER("Week "&amp;IF(ROUNDUP(DAY(tbl_raw_data[[#This Row],[Updated_date]])/7,0)=5,4,ROUNDUP(DAY(tbl_raw_data[[#This Row],[Updated_date]])/7,0)))</f>
        <v>WEEK 2</v>
      </c>
      <c r="N2324" s="57" t="str">
        <f>UPPER(VLOOKUP(tbl_raw_data[[#This Row],[Analyst]],[1]setting!$A$1:$B$15,2,0))</f>
        <v>ASIF</v>
      </c>
      <c r="O2324" s="57" t="str">
        <f>UPPER(tbl_raw_data[[#This Row],[Outcome]])</f>
        <v>DECLINE</v>
      </c>
      <c r="P2324" s="57" t="str">
        <f>UPPER(tbl_raw_data[[#This Row],[Queue Name]])</f>
        <v>CONSUMER EXISTING</v>
      </c>
      <c r="Q2324" s="57" t="str">
        <f>IF(tbl_raw_data[[#This Row],[time_taken_in_mins]]&lt;=20,"SLA_MET","SLA_NOT_MET")</f>
        <v>SLA_MET</v>
      </c>
    </row>
    <row r="2325" spans="1:17" ht="15" customHeight="1" x14ac:dyDescent="0.25">
      <c r="A2325" s="11" t="s">
        <v>676</v>
      </c>
      <c r="B2325" s="12">
        <v>45146.71402777778</v>
      </c>
      <c r="C2325" s="13">
        <v>45146.717164351852</v>
      </c>
      <c r="D2325" s="14" t="s">
        <v>8</v>
      </c>
      <c r="E2325" s="14" t="s">
        <v>9</v>
      </c>
      <c r="F2325" s="14" t="s">
        <v>109</v>
      </c>
      <c r="G2325" s="111" t="s">
        <v>149</v>
      </c>
      <c r="H23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5" s="48">
        <f>tbl_raw_data[[#This Row],[Date Actioned]]-tbl_raw_data[[#This Row],[Date Tagged]]</f>
        <v>3.1365740724140778E-3</v>
      </c>
      <c r="J2325" s="50">
        <f>HOUR(tbl_raw_data[[#This Row],[time_taken]])*60+MINUTE(tbl_raw_data[[#This Row],[time_taken]])+SECOND(tbl_raw_data[[#This Row],[time_taken]])/60</f>
        <v>4.5166666666666666</v>
      </c>
      <c r="K2325" s="54">
        <f>DATE(YEAR(tbl_raw_data[[#This Row],[Date Actioned]]), MONTH(tbl_raw_data[[#This Row],[Date Actioned]]), DAY(tbl_raw_data[[#This Row],[Date Actioned]]))</f>
        <v>45146</v>
      </c>
      <c r="L2325" s="55" t="str">
        <f>UPPER(TEXT(tbl_raw_data[[#This Row],[Updated_date]],"MMMM"))</f>
        <v>AUGUST</v>
      </c>
      <c r="M2325" s="55" t="str">
        <f>UPPER("Week "&amp;IF(ROUNDUP(DAY(tbl_raw_data[[#This Row],[Updated_date]])/7,0)=5,4,ROUNDUP(DAY(tbl_raw_data[[#This Row],[Updated_date]])/7,0)))</f>
        <v>WEEK 2</v>
      </c>
      <c r="N2325" s="57" t="str">
        <f>UPPER(VLOOKUP(tbl_raw_data[[#This Row],[Analyst]],[1]setting!$A$1:$B$15,2,0))</f>
        <v>NAVED</v>
      </c>
      <c r="O2325" s="57" t="str">
        <f>UPPER(tbl_raw_data[[#This Row],[Outcome]])</f>
        <v>WITHDRAW</v>
      </c>
      <c r="P2325" s="57" t="str">
        <f>UPPER(tbl_raw_data[[#This Row],[Queue Name]])</f>
        <v>CONSUMER PRE BUREAU</v>
      </c>
      <c r="Q2325" s="57" t="str">
        <f>IF(tbl_raw_data[[#This Row],[time_taken_in_mins]]&lt;=20,"SLA_MET","SLA_NOT_MET")</f>
        <v>SLA_MET</v>
      </c>
    </row>
    <row r="2326" spans="1:17" ht="15" customHeight="1" x14ac:dyDescent="0.25">
      <c r="A2326" s="22" t="s">
        <v>2326</v>
      </c>
      <c r="B2326" s="6">
        <v>45146.716747685183</v>
      </c>
      <c r="C2326" s="7">
        <v>45146.722233796296</v>
      </c>
      <c r="D2326" s="8" t="s">
        <v>8</v>
      </c>
      <c r="E2326" s="8" t="s">
        <v>9</v>
      </c>
      <c r="F2326" s="8" t="s">
        <v>109</v>
      </c>
      <c r="G2326" s="110" t="s">
        <v>2327</v>
      </c>
      <c r="H23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326" s="48">
        <f>tbl_raw_data[[#This Row],[Date Actioned]]-tbl_raw_data[[#This Row],[Date Tagged]]</f>
        <v>5.4861111129866913E-3</v>
      </c>
      <c r="J2326" s="50">
        <f>HOUR(tbl_raw_data[[#This Row],[time_taken]])*60+MINUTE(tbl_raw_data[[#This Row],[time_taken]])+SECOND(tbl_raw_data[[#This Row],[time_taken]])/60</f>
        <v>7.9</v>
      </c>
      <c r="K2326" s="54">
        <f>DATE(YEAR(tbl_raw_data[[#This Row],[Date Actioned]]), MONTH(tbl_raw_data[[#This Row],[Date Actioned]]), DAY(tbl_raw_data[[#This Row],[Date Actioned]]))</f>
        <v>45146</v>
      </c>
      <c r="L2326" s="55" t="str">
        <f>UPPER(TEXT(tbl_raw_data[[#This Row],[Updated_date]],"MMMM"))</f>
        <v>AUGUST</v>
      </c>
      <c r="M2326" s="55" t="str">
        <f>UPPER("Week "&amp;IF(ROUNDUP(DAY(tbl_raw_data[[#This Row],[Updated_date]])/7,0)=5,4,ROUNDUP(DAY(tbl_raw_data[[#This Row],[Updated_date]])/7,0)))</f>
        <v>WEEK 2</v>
      </c>
      <c r="N2326" s="57" t="str">
        <f>UPPER(VLOOKUP(tbl_raw_data[[#This Row],[Analyst]],[1]setting!$A$1:$B$15,2,0))</f>
        <v>NAVED</v>
      </c>
      <c r="O2326" s="57" t="str">
        <f>UPPER(tbl_raw_data[[#This Row],[Outcome]])</f>
        <v>WITHDRAW</v>
      </c>
      <c r="P2326" s="57" t="str">
        <f>UPPER(tbl_raw_data[[#This Row],[Queue Name]])</f>
        <v>CONSUMER PRE BUREAU</v>
      </c>
      <c r="Q2326" s="57" t="str">
        <f>IF(tbl_raw_data[[#This Row],[time_taken_in_mins]]&lt;=20,"SLA_MET","SLA_NOT_MET")</f>
        <v>SLA_MET</v>
      </c>
    </row>
    <row r="2327" spans="1:17" ht="15" customHeight="1" x14ac:dyDescent="0.25">
      <c r="A2327" s="22" t="s">
        <v>382</v>
      </c>
      <c r="B2327" s="6">
        <v>45146.719305555554</v>
      </c>
      <c r="C2327" s="7">
        <v>45146.721805555557</v>
      </c>
      <c r="D2327" s="8" t="s">
        <v>13</v>
      </c>
      <c r="E2327" s="8" t="s">
        <v>28</v>
      </c>
      <c r="F2327" s="8" t="s">
        <v>14</v>
      </c>
      <c r="G2327" s="110" t="s">
        <v>29</v>
      </c>
      <c r="H23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7" s="48">
        <f>tbl_raw_data[[#This Row],[Date Actioned]]-tbl_raw_data[[#This Row],[Date Tagged]]</f>
        <v>2.5000000023283064E-3</v>
      </c>
      <c r="J2327" s="50">
        <f>HOUR(tbl_raw_data[[#This Row],[time_taken]])*60+MINUTE(tbl_raw_data[[#This Row],[time_taken]])+SECOND(tbl_raw_data[[#This Row],[time_taken]])/60</f>
        <v>3.6</v>
      </c>
      <c r="K2327" s="54">
        <f>DATE(YEAR(tbl_raw_data[[#This Row],[Date Actioned]]), MONTH(tbl_raw_data[[#This Row],[Date Actioned]]), DAY(tbl_raw_data[[#This Row],[Date Actioned]]))</f>
        <v>45146</v>
      </c>
      <c r="L2327" s="55" t="str">
        <f>UPPER(TEXT(tbl_raw_data[[#This Row],[Updated_date]],"MMMM"))</f>
        <v>AUGUST</v>
      </c>
      <c r="M2327" s="55" t="str">
        <f>UPPER("Week "&amp;IF(ROUNDUP(DAY(tbl_raw_data[[#This Row],[Updated_date]])/7,0)=5,4,ROUNDUP(DAY(tbl_raw_data[[#This Row],[Updated_date]])/7,0)))</f>
        <v>WEEK 2</v>
      </c>
      <c r="N2327" s="57" t="str">
        <f>UPPER(VLOOKUP(tbl_raw_data[[#This Row],[Analyst]],[1]setting!$A$1:$B$15,2,0))</f>
        <v>HARDIK</v>
      </c>
      <c r="O2327" s="57" t="str">
        <f>UPPER(tbl_raw_data[[#This Row],[Outcome]])</f>
        <v>APPROVE</v>
      </c>
      <c r="P2327" s="57" t="str">
        <f>UPPER(tbl_raw_data[[#This Row],[Queue Name]])</f>
        <v>CONSUMER EXISTING</v>
      </c>
      <c r="Q2327" s="57" t="str">
        <f>IF(tbl_raw_data[[#This Row],[time_taken_in_mins]]&lt;=20,"SLA_MET","SLA_NOT_MET")</f>
        <v>SLA_MET</v>
      </c>
    </row>
    <row r="2328" spans="1:17" ht="15" customHeight="1" x14ac:dyDescent="0.25">
      <c r="A2328" s="5" t="s">
        <v>3733</v>
      </c>
      <c r="B2328" s="12">
        <v>45146.719571759262</v>
      </c>
      <c r="C2328" s="13">
        <v>45146.726909722223</v>
      </c>
      <c r="D2328" s="14" t="s">
        <v>8</v>
      </c>
      <c r="E2328" s="14" t="s">
        <v>41</v>
      </c>
      <c r="F2328" s="14" t="s">
        <v>86</v>
      </c>
      <c r="G2328" s="111" t="s">
        <v>11</v>
      </c>
      <c r="H23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28" s="48">
        <f>tbl_raw_data[[#This Row],[Date Actioned]]-tbl_raw_data[[#This Row],[Date Tagged]]</f>
        <v>7.3379629611736163E-3</v>
      </c>
      <c r="J2328" s="50">
        <f>HOUR(tbl_raw_data[[#This Row],[time_taken]])*60+MINUTE(tbl_raw_data[[#This Row],[time_taken]])+SECOND(tbl_raw_data[[#This Row],[time_taken]])/60</f>
        <v>10.566666666666666</v>
      </c>
      <c r="K2328" s="54">
        <f>DATE(YEAR(tbl_raw_data[[#This Row],[Date Actioned]]), MONTH(tbl_raw_data[[#This Row],[Date Actioned]]), DAY(tbl_raw_data[[#This Row],[Date Actioned]]))</f>
        <v>45146</v>
      </c>
      <c r="L2328" s="55" t="str">
        <f>UPPER(TEXT(tbl_raw_data[[#This Row],[Updated_date]],"MMMM"))</f>
        <v>AUGUST</v>
      </c>
      <c r="M2328" s="55" t="str">
        <f>UPPER("Week "&amp;IF(ROUNDUP(DAY(tbl_raw_data[[#This Row],[Updated_date]])/7,0)=5,4,ROUNDUP(DAY(tbl_raw_data[[#This Row],[Updated_date]])/7,0)))</f>
        <v>WEEK 2</v>
      </c>
      <c r="N2328" s="57" t="str">
        <f>UPPER(VLOOKUP(tbl_raw_data[[#This Row],[Analyst]],[1]setting!$A$1:$B$15,2,0))</f>
        <v>ASIF</v>
      </c>
      <c r="O2328" s="57" t="str">
        <f>UPPER(tbl_raw_data[[#This Row],[Outcome]])</f>
        <v>WITHDRAW</v>
      </c>
      <c r="P2328" s="57" t="str">
        <f>UPPER(tbl_raw_data[[#This Row],[Queue Name]])</f>
        <v>CONSUMER POST BUREAU</v>
      </c>
      <c r="Q2328" s="57" t="str">
        <f>IF(tbl_raw_data[[#This Row],[time_taken_in_mins]]&lt;=20,"SLA_MET","SLA_NOT_MET")</f>
        <v>SLA_MET</v>
      </c>
    </row>
    <row r="2329" spans="1:17" ht="15" customHeight="1" x14ac:dyDescent="0.25">
      <c r="A2329" s="5" t="s">
        <v>2088</v>
      </c>
      <c r="B2329" s="12">
        <v>45146.72011574074</v>
      </c>
      <c r="C2329" s="13">
        <v>45146.725300925929</v>
      </c>
      <c r="D2329" s="14" t="s">
        <v>13</v>
      </c>
      <c r="E2329" s="14" t="s">
        <v>28</v>
      </c>
      <c r="F2329" s="14" t="s">
        <v>14</v>
      </c>
      <c r="G2329" s="111" t="s">
        <v>53</v>
      </c>
      <c r="H23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29" s="48">
        <f>tbl_raw_data[[#This Row],[Date Actioned]]-tbl_raw_data[[#This Row],[Date Tagged]]</f>
        <v>5.1851851894753054E-3</v>
      </c>
      <c r="J2329" s="50">
        <f>HOUR(tbl_raw_data[[#This Row],[time_taken]])*60+MINUTE(tbl_raw_data[[#This Row],[time_taken]])+SECOND(tbl_raw_data[[#This Row],[time_taken]])/60</f>
        <v>7.4666666666666668</v>
      </c>
      <c r="K2329" s="54">
        <f>DATE(YEAR(tbl_raw_data[[#This Row],[Date Actioned]]), MONTH(tbl_raw_data[[#This Row],[Date Actioned]]), DAY(tbl_raw_data[[#This Row],[Date Actioned]]))</f>
        <v>45146</v>
      </c>
      <c r="L2329" s="55" t="str">
        <f>UPPER(TEXT(tbl_raw_data[[#This Row],[Updated_date]],"MMMM"))</f>
        <v>AUGUST</v>
      </c>
      <c r="M2329" s="55" t="str">
        <f>UPPER("Week "&amp;IF(ROUNDUP(DAY(tbl_raw_data[[#This Row],[Updated_date]])/7,0)=5,4,ROUNDUP(DAY(tbl_raw_data[[#This Row],[Updated_date]])/7,0)))</f>
        <v>WEEK 2</v>
      </c>
      <c r="N2329" s="57" t="str">
        <f>UPPER(VLOOKUP(tbl_raw_data[[#This Row],[Analyst]],[1]setting!$A$1:$B$15,2,0))</f>
        <v>HARDIK</v>
      </c>
      <c r="O2329" s="57" t="str">
        <f>UPPER(tbl_raw_data[[#This Row],[Outcome]])</f>
        <v>APPROVE</v>
      </c>
      <c r="P2329" s="57" t="str">
        <f>UPPER(tbl_raw_data[[#This Row],[Queue Name]])</f>
        <v>CONSUMER EXISTING</v>
      </c>
      <c r="Q2329" s="57" t="str">
        <f>IF(tbl_raw_data[[#This Row],[time_taken_in_mins]]&lt;=20,"SLA_MET","SLA_NOT_MET")</f>
        <v>SLA_MET</v>
      </c>
    </row>
    <row r="2330" spans="1:17" ht="15" customHeight="1" x14ac:dyDescent="0.25">
      <c r="A2330" s="11" t="s">
        <v>639</v>
      </c>
      <c r="B2330" s="6">
        <v>45146.727233796293</v>
      </c>
      <c r="C2330" s="7">
        <v>45146.730312500003</v>
      </c>
      <c r="D2330" s="8" t="s">
        <v>13</v>
      </c>
      <c r="E2330" s="8" t="s">
        <v>28</v>
      </c>
      <c r="F2330" s="8" t="s">
        <v>18</v>
      </c>
      <c r="G2330" s="110" t="s">
        <v>53</v>
      </c>
      <c r="H23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0" s="48">
        <f>tbl_raw_data[[#This Row],[Date Actioned]]-tbl_raw_data[[#This Row],[Date Tagged]]</f>
        <v>3.0787037103436887E-3</v>
      </c>
      <c r="J2330" s="50">
        <f>HOUR(tbl_raw_data[[#This Row],[time_taken]])*60+MINUTE(tbl_raw_data[[#This Row],[time_taken]])+SECOND(tbl_raw_data[[#This Row],[time_taken]])/60</f>
        <v>4.4333333333333336</v>
      </c>
      <c r="K2330" s="54">
        <f>DATE(YEAR(tbl_raw_data[[#This Row],[Date Actioned]]), MONTH(tbl_raw_data[[#This Row],[Date Actioned]]), DAY(tbl_raw_data[[#This Row],[Date Actioned]]))</f>
        <v>45146</v>
      </c>
      <c r="L2330" s="55" t="str">
        <f>UPPER(TEXT(tbl_raw_data[[#This Row],[Updated_date]],"MMMM"))</f>
        <v>AUGUST</v>
      </c>
      <c r="M2330" s="55" t="str">
        <f>UPPER("Week "&amp;IF(ROUNDUP(DAY(tbl_raw_data[[#This Row],[Updated_date]])/7,0)=5,4,ROUNDUP(DAY(tbl_raw_data[[#This Row],[Updated_date]])/7,0)))</f>
        <v>WEEK 2</v>
      </c>
      <c r="N2330" s="57" t="str">
        <f>UPPER(VLOOKUP(tbl_raw_data[[#This Row],[Analyst]],[1]setting!$A$1:$B$15,2,0))</f>
        <v>RAJ</v>
      </c>
      <c r="O2330" s="57" t="str">
        <f>UPPER(tbl_raw_data[[#This Row],[Outcome]])</f>
        <v>APPROVE</v>
      </c>
      <c r="P2330" s="57" t="str">
        <f>UPPER(tbl_raw_data[[#This Row],[Queue Name]])</f>
        <v>CONSUMER EXISTING</v>
      </c>
      <c r="Q2330" s="57" t="str">
        <f>IF(tbl_raw_data[[#This Row],[time_taken_in_mins]]&lt;=20,"SLA_MET","SLA_NOT_MET")</f>
        <v>SLA_MET</v>
      </c>
    </row>
    <row r="2331" spans="1:17" ht="15" customHeight="1" x14ac:dyDescent="0.25">
      <c r="A2331" s="5" t="s">
        <v>1651</v>
      </c>
      <c r="B2331" s="12">
        <v>45146.729039351849</v>
      </c>
      <c r="C2331" s="13">
        <v>45146.733668981484</v>
      </c>
      <c r="D2331" s="14" t="s">
        <v>46</v>
      </c>
      <c r="E2331" s="14" t="s">
        <v>28</v>
      </c>
      <c r="F2331" s="14" t="s">
        <v>86</v>
      </c>
      <c r="G2331" s="111" t="s">
        <v>952</v>
      </c>
      <c r="H23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1" s="48">
        <f>tbl_raw_data[[#This Row],[Date Actioned]]-tbl_raw_data[[#This Row],[Date Tagged]]</f>
        <v>4.6296296350192279E-3</v>
      </c>
      <c r="J2331" s="50">
        <f>HOUR(tbl_raw_data[[#This Row],[time_taken]])*60+MINUTE(tbl_raw_data[[#This Row],[time_taken]])+SECOND(tbl_raw_data[[#This Row],[time_taken]])/60</f>
        <v>6.666666666666667</v>
      </c>
      <c r="K2331" s="54">
        <f>DATE(YEAR(tbl_raw_data[[#This Row],[Date Actioned]]), MONTH(tbl_raw_data[[#This Row],[Date Actioned]]), DAY(tbl_raw_data[[#This Row],[Date Actioned]]))</f>
        <v>45146</v>
      </c>
      <c r="L2331" s="55" t="str">
        <f>UPPER(TEXT(tbl_raw_data[[#This Row],[Updated_date]],"MMMM"))</f>
        <v>AUGUST</v>
      </c>
      <c r="M2331" s="55" t="str">
        <f>UPPER("Week "&amp;IF(ROUNDUP(DAY(tbl_raw_data[[#This Row],[Updated_date]])/7,0)=5,4,ROUNDUP(DAY(tbl_raw_data[[#This Row],[Updated_date]])/7,0)))</f>
        <v>WEEK 2</v>
      </c>
      <c r="N2331" s="57" t="str">
        <f>UPPER(VLOOKUP(tbl_raw_data[[#This Row],[Analyst]],[1]setting!$A$1:$B$15,2,0))</f>
        <v>ASIF</v>
      </c>
      <c r="O2331" s="57" t="str">
        <f>UPPER(tbl_raw_data[[#This Row],[Outcome]])</f>
        <v>DECLINE</v>
      </c>
      <c r="P2331" s="57" t="str">
        <f>UPPER(tbl_raw_data[[#This Row],[Queue Name]])</f>
        <v>CONSUMER EXISTING</v>
      </c>
      <c r="Q2331" s="57" t="str">
        <f>IF(tbl_raw_data[[#This Row],[time_taken_in_mins]]&lt;=20,"SLA_MET","SLA_NOT_MET")</f>
        <v>SLA_MET</v>
      </c>
    </row>
    <row r="2332" spans="1:17" ht="15" customHeight="1" x14ac:dyDescent="0.25">
      <c r="A2332" s="11" t="s">
        <v>2063</v>
      </c>
      <c r="B2332" s="6">
        <v>45146.730115740742</v>
      </c>
      <c r="C2332" s="7">
        <v>45146.735266203701</v>
      </c>
      <c r="D2332" s="8" t="s">
        <v>209</v>
      </c>
      <c r="E2332" s="10" t="s">
        <v>28</v>
      </c>
      <c r="F2332" s="8" t="s">
        <v>73</v>
      </c>
      <c r="G2332" s="109"/>
      <c r="H23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32" s="48">
        <f>tbl_raw_data[[#This Row],[Date Actioned]]-tbl_raw_data[[#This Row],[Date Tagged]]</f>
        <v>5.1504629591363482E-3</v>
      </c>
      <c r="J2332" s="50">
        <f>HOUR(tbl_raw_data[[#This Row],[time_taken]])*60+MINUTE(tbl_raw_data[[#This Row],[time_taken]])+SECOND(tbl_raw_data[[#This Row],[time_taken]])/60</f>
        <v>7.416666666666667</v>
      </c>
      <c r="K2332" s="54">
        <f>DATE(YEAR(tbl_raw_data[[#This Row],[Date Actioned]]), MONTH(tbl_raw_data[[#This Row],[Date Actioned]]), DAY(tbl_raw_data[[#This Row],[Date Actioned]]))</f>
        <v>45146</v>
      </c>
      <c r="L2332" s="55" t="str">
        <f>UPPER(TEXT(tbl_raw_data[[#This Row],[Updated_date]],"MMMM"))</f>
        <v>AUGUST</v>
      </c>
      <c r="M2332" s="55" t="str">
        <f>UPPER("Week "&amp;IF(ROUNDUP(DAY(tbl_raw_data[[#This Row],[Updated_date]])/7,0)=5,4,ROUNDUP(DAY(tbl_raw_data[[#This Row],[Updated_date]])/7,0)))</f>
        <v>WEEK 2</v>
      </c>
      <c r="N2332" s="57" t="str">
        <f>UPPER(VLOOKUP(tbl_raw_data[[#This Row],[Analyst]],[1]setting!$A$1:$B$15,2,0))</f>
        <v>SHAHID</v>
      </c>
      <c r="O2332" s="57" t="str">
        <f>UPPER(tbl_raw_data[[#This Row],[Outcome]])</f>
        <v>DECLINE</v>
      </c>
      <c r="P2332" s="57" t="str">
        <f>UPPER(tbl_raw_data[[#This Row],[Queue Name]])</f>
        <v>CONSUMER EXISTING</v>
      </c>
      <c r="Q2332" s="57" t="str">
        <f>IF(tbl_raw_data[[#This Row],[time_taken_in_mins]]&lt;=20,"SLA_MET","SLA_NOT_MET")</f>
        <v>SLA_MET</v>
      </c>
    </row>
    <row r="2333" spans="1:17" ht="15" customHeight="1" x14ac:dyDescent="0.25">
      <c r="A2333" s="22" t="s">
        <v>1632</v>
      </c>
      <c r="B2333" s="12">
        <v>45146.73228009259</v>
      </c>
      <c r="C2333" s="13">
        <v>45146.736886574072</v>
      </c>
      <c r="D2333" s="14" t="s">
        <v>13</v>
      </c>
      <c r="E2333" s="14" t="s">
        <v>28</v>
      </c>
      <c r="F2333" s="14" t="s">
        <v>18</v>
      </c>
      <c r="G2333" s="111" t="s">
        <v>1633</v>
      </c>
      <c r="H23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3" s="48">
        <f>tbl_raw_data[[#This Row],[Date Actioned]]-tbl_raw_data[[#This Row],[Date Tagged]]</f>
        <v>4.6064814814599231E-3</v>
      </c>
      <c r="J2333" s="50">
        <f>HOUR(tbl_raw_data[[#This Row],[time_taken]])*60+MINUTE(tbl_raw_data[[#This Row],[time_taken]])+SECOND(tbl_raw_data[[#This Row],[time_taken]])/60</f>
        <v>6.6333333333333329</v>
      </c>
      <c r="K2333" s="54">
        <f>DATE(YEAR(tbl_raw_data[[#This Row],[Date Actioned]]), MONTH(tbl_raw_data[[#This Row],[Date Actioned]]), DAY(tbl_raw_data[[#This Row],[Date Actioned]]))</f>
        <v>45146</v>
      </c>
      <c r="L2333" s="55" t="str">
        <f>UPPER(TEXT(tbl_raw_data[[#This Row],[Updated_date]],"MMMM"))</f>
        <v>AUGUST</v>
      </c>
      <c r="M2333" s="55" t="str">
        <f>UPPER("Week "&amp;IF(ROUNDUP(DAY(tbl_raw_data[[#This Row],[Updated_date]])/7,0)=5,4,ROUNDUP(DAY(tbl_raw_data[[#This Row],[Updated_date]])/7,0)))</f>
        <v>WEEK 2</v>
      </c>
      <c r="N2333" s="57" t="str">
        <f>UPPER(VLOOKUP(tbl_raw_data[[#This Row],[Analyst]],[1]setting!$A$1:$B$15,2,0))</f>
        <v>RAJ</v>
      </c>
      <c r="O2333" s="57" t="str">
        <f>UPPER(tbl_raw_data[[#This Row],[Outcome]])</f>
        <v>APPROVE</v>
      </c>
      <c r="P2333" s="57" t="str">
        <f>UPPER(tbl_raw_data[[#This Row],[Queue Name]])</f>
        <v>CONSUMER EXISTING</v>
      </c>
      <c r="Q2333" s="57" t="str">
        <f>IF(tbl_raw_data[[#This Row],[time_taken_in_mins]]&lt;=20,"SLA_MET","SLA_NOT_MET")</f>
        <v>SLA_MET</v>
      </c>
    </row>
    <row r="2334" spans="1:17" ht="15" customHeight="1" x14ac:dyDescent="0.25">
      <c r="A2334" s="11" t="s">
        <v>5062</v>
      </c>
      <c r="B2334" s="6">
        <v>45146.734618055554</v>
      </c>
      <c r="C2334" s="7">
        <v>45146.744247685187</v>
      </c>
      <c r="D2334" s="8" t="s">
        <v>8</v>
      </c>
      <c r="E2334" s="8" t="s">
        <v>9</v>
      </c>
      <c r="F2334" s="8" t="s">
        <v>86</v>
      </c>
      <c r="G2334" s="110" t="s">
        <v>5063</v>
      </c>
      <c r="H23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334" s="48">
        <f>tbl_raw_data[[#This Row],[Date Actioned]]-tbl_raw_data[[#This Row],[Date Tagged]]</f>
        <v>9.6296296323998831E-3</v>
      </c>
      <c r="J2334" s="50">
        <f>HOUR(tbl_raw_data[[#This Row],[time_taken]])*60+MINUTE(tbl_raw_data[[#This Row],[time_taken]])+SECOND(tbl_raw_data[[#This Row],[time_taken]])/60</f>
        <v>13.866666666666667</v>
      </c>
      <c r="K2334" s="54">
        <f>DATE(YEAR(tbl_raw_data[[#This Row],[Date Actioned]]), MONTH(tbl_raw_data[[#This Row],[Date Actioned]]), DAY(tbl_raw_data[[#This Row],[Date Actioned]]))</f>
        <v>45146</v>
      </c>
      <c r="L2334" s="55" t="str">
        <f>UPPER(TEXT(tbl_raw_data[[#This Row],[Updated_date]],"MMMM"))</f>
        <v>AUGUST</v>
      </c>
      <c r="M2334" s="55" t="str">
        <f>UPPER("Week "&amp;IF(ROUNDUP(DAY(tbl_raw_data[[#This Row],[Updated_date]])/7,0)=5,4,ROUNDUP(DAY(tbl_raw_data[[#This Row],[Updated_date]])/7,0)))</f>
        <v>WEEK 2</v>
      </c>
      <c r="N2334" s="57" t="str">
        <f>UPPER(VLOOKUP(tbl_raw_data[[#This Row],[Analyst]],[1]setting!$A$1:$B$15,2,0))</f>
        <v>ASIF</v>
      </c>
      <c r="O2334" s="57" t="str">
        <f>UPPER(tbl_raw_data[[#This Row],[Outcome]])</f>
        <v>WITHDRAW</v>
      </c>
      <c r="P2334" s="57" t="str">
        <f>UPPER(tbl_raw_data[[#This Row],[Queue Name]])</f>
        <v>CONSUMER PRE BUREAU</v>
      </c>
      <c r="Q2334" s="57" t="str">
        <f>IF(tbl_raw_data[[#This Row],[time_taken_in_mins]]&lt;=20,"SLA_MET","SLA_NOT_MET")</f>
        <v>SLA_MET</v>
      </c>
    </row>
    <row r="2335" spans="1:17" ht="15" customHeight="1" x14ac:dyDescent="0.25">
      <c r="A2335" s="22" t="s">
        <v>484</v>
      </c>
      <c r="B2335" s="12">
        <v>45146.735011574077</v>
      </c>
      <c r="C2335" s="13">
        <v>45146.737754629627</v>
      </c>
      <c r="D2335" s="14" t="s">
        <v>40</v>
      </c>
      <c r="E2335" s="16" t="s">
        <v>41</v>
      </c>
      <c r="F2335" s="14" t="s">
        <v>73</v>
      </c>
      <c r="G2335" s="106"/>
      <c r="H23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35" s="48">
        <f>tbl_raw_data[[#This Row],[Date Actioned]]-tbl_raw_data[[#This Row],[Date Tagged]]</f>
        <v>2.743055549217388E-3</v>
      </c>
      <c r="J2335" s="50">
        <f>HOUR(tbl_raw_data[[#This Row],[time_taken]])*60+MINUTE(tbl_raw_data[[#This Row],[time_taken]])+SECOND(tbl_raw_data[[#This Row],[time_taken]])/60</f>
        <v>3.95</v>
      </c>
      <c r="K2335" s="54">
        <f>DATE(YEAR(tbl_raw_data[[#This Row],[Date Actioned]]), MONTH(tbl_raw_data[[#This Row],[Date Actioned]]), DAY(tbl_raw_data[[#This Row],[Date Actioned]]))</f>
        <v>45146</v>
      </c>
      <c r="L2335" s="55" t="str">
        <f>UPPER(TEXT(tbl_raw_data[[#This Row],[Updated_date]],"MMMM"))</f>
        <v>AUGUST</v>
      </c>
      <c r="M2335" s="55" t="str">
        <f>UPPER("Week "&amp;IF(ROUNDUP(DAY(tbl_raw_data[[#This Row],[Updated_date]])/7,0)=5,4,ROUNDUP(DAY(tbl_raw_data[[#This Row],[Updated_date]])/7,0)))</f>
        <v>WEEK 2</v>
      </c>
      <c r="N2335" s="57" t="str">
        <f>UPPER(VLOOKUP(tbl_raw_data[[#This Row],[Analyst]],[1]setting!$A$1:$B$15,2,0))</f>
        <v>SHAHID</v>
      </c>
      <c r="O2335" s="57" t="str">
        <f>UPPER(tbl_raw_data[[#This Row],[Outcome]])</f>
        <v>WITHDRAW</v>
      </c>
      <c r="P2335" s="57" t="str">
        <f>UPPER(tbl_raw_data[[#This Row],[Queue Name]])</f>
        <v>CONSUMER POST BUREAU</v>
      </c>
      <c r="Q2335" s="57" t="str">
        <f>IF(tbl_raw_data[[#This Row],[time_taken_in_mins]]&lt;=20,"SLA_MET","SLA_NOT_MET")</f>
        <v>SLA_MET</v>
      </c>
    </row>
    <row r="2336" spans="1:17" ht="15" customHeight="1" x14ac:dyDescent="0.25">
      <c r="A2336" s="5" t="s">
        <v>3346</v>
      </c>
      <c r="B2336" s="6">
        <v>45146.742685185185</v>
      </c>
      <c r="C2336" s="7">
        <v>45146.749525462961</v>
      </c>
      <c r="D2336" s="8" t="s">
        <v>8</v>
      </c>
      <c r="E2336" s="8" t="s">
        <v>9</v>
      </c>
      <c r="F2336" s="8" t="s">
        <v>109</v>
      </c>
      <c r="G2336" s="110" t="s">
        <v>3347</v>
      </c>
      <c r="H23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336" s="48">
        <f>tbl_raw_data[[#This Row],[Date Actioned]]-tbl_raw_data[[#This Row],[Date Tagged]]</f>
        <v>6.8402777760638855E-3</v>
      </c>
      <c r="J2336" s="50">
        <f>HOUR(tbl_raw_data[[#This Row],[time_taken]])*60+MINUTE(tbl_raw_data[[#This Row],[time_taken]])+SECOND(tbl_raw_data[[#This Row],[time_taken]])/60</f>
        <v>9.85</v>
      </c>
      <c r="K2336" s="54">
        <f>DATE(YEAR(tbl_raw_data[[#This Row],[Date Actioned]]), MONTH(tbl_raw_data[[#This Row],[Date Actioned]]), DAY(tbl_raw_data[[#This Row],[Date Actioned]]))</f>
        <v>45146</v>
      </c>
      <c r="L2336" s="55" t="str">
        <f>UPPER(TEXT(tbl_raw_data[[#This Row],[Updated_date]],"MMMM"))</f>
        <v>AUGUST</v>
      </c>
      <c r="M2336" s="55" t="str">
        <f>UPPER("Week "&amp;IF(ROUNDUP(DAY(tbl_raw_data[[#This Row],[Updated_date]])/7,0)=5,4,ROUNDUP(DAY(tbl_raw_data[[#This Row],[Updated_date]])/7,0)))</f>
        <v>WEEK 2</v>
      </c>
      <c r="N2336" s="57" t="str">
        <f>UPPER(VLOOKUP(tbl_raw_data[[#This Row],[Analyst]],[1]setting!$A$1:$B$15,2,0))</f>
        <v>NAVED</v>
      </c>
      <c r="O2336" s="57" t="str">
        <f>UPPER(tbl_raw_data[[#This Row],[Outcome]])</f>
        <v>WITHDRAW</v>
      </c>
      <c r="P2336" s="57" t="str">
        <f>UPPER(tbl_raw_data[[#This Row],[Queue Name]])</f>
        <v>CONSUMER PRE BUREAU</v>
      </c>
      <c r="Q2336" s="57" t="str">
        <f>IF(tbl_raw_data[[#This Row],[time_taken_in_mins]]&lt;=20,"SLA_MET","SLA_NOT_MET")</f>
        <v>SLA_MET</v>
      </c>
    </row>
    <row r="2337" spans="1:17" ht="15" customHeight="1" x14ac:dyDescent="0.25">
      <c r="A2337" s="11" t="s">
        <v>4384</v>
      </c>
      <c r="B2337" s="12">
        <v>45146.743101851855</v>
      </c>
      <c r="C2337" s="13">
        <v>45146.751446759263</v>
      </c>
      <c r="D2337" s="14" t="s">
        <v>8</v>
      </c>
      <c r="E2337" s="14" t="s">
        <v>9</v>
      </c>
      <c r="F2337" s="14" t="s">
        <v>73</v>
      </c>
      <c r="G2337" s="111" t="s">
        <v>4385</v>
      </c>
      <c r="H23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37" s="48">
        <f>tbl_raw_data[[#This Row],[Date Actioned]]-tbl_raw_data[[#This Row],[Date Tagged]]</f>
        <v>8.3449074081727304E-3</v>
      </c>
      <c r="J2337" s="50">
        <f>HOUR(tbl_raw_data[[#This Row],[time_taken]])*60+MINUTE(tbl_raw_data[[#This Row],[time_taken]])+SECOND(tbl_raw_data[[#This Row],[time_taken]])/60</f>
        <v>12.016666666666667</v>
      </c>
      <c r="K2337" s="54">
        <f>DATE(YEAR(tbl_raw_data[[#This Row],[Date Actioned]]), MONTH(tbl_raw_data[[#This Row],[Date Actioned]]), DAY(tbl_raw_data[[#This Row],[Date Actioned]]))</f>
        <v>45146</v>
      </c>
      <c r="L2337" s="55" t="str">
        <f>UPPER(TEXT(tbl_raw_data[[#This Row],[Updated_date]],"MMMM"))</f>
        <v>AUGUST</v>
      </c>
      <c r="M2337" s="55" t="str">
        <f>UPPER("Week "&amp;IF(ROUNDUP(DAY(tbl_raw_data[[#This Row],[Updated_date]])/7,0)=5,4,ROUNDUP(DAY(tbl_raw_data[[#This Row],[Updated_date]])/7,0)))</f>
        <v>WEEK 2</v>
      </c>
      <c r="N2337" s="57" t="str">
        <f>UPPER(VLOOKUP(tbl_raw_data[[#This Row],[Analyst]],[1]setting!$A$1:$B$15,2,0))</f>
        <v>SHAHID</v>
      </c>
      <c r="O2337" s="57" t="str">
        <f>UPPER(tbl_raw_data[[#This Row],[Outcome]])</f>
        <v>WITHDRAW</v>
      </c>
      <c r="P2337" s="57" t="str">
        <f>UPPER(tbl_raw_data[[#This Row],[Queue Name]])</f>
        <v>CONSUMER PRE BUREAU</v>
      </c>
      <c r="Q2337" s="57" t="str">
        <f>IF(tbl_raw_data[[#This Row],[time_taken_in_mins]]&lt;=20,"SLA_MET","SLA_NOT_MET")</f>
        <v>SLA_MET</v>
      </c>
    </row>
    <row r="2338" spans="1:17" ht="15" customHeight="1" x14ac:dyDescent="0.25">
      <c r="A2338" s="22" t="s">
        <v>3700</v>
      </c>
      <c r="B2338" s="6">
        <v>45146.745694444442</v>
      </c>
      <c r="C2338" s="7">
        <v>45146.752997685187</v>
      </c>
      <c r="D2338" s="8" t="s">
        <v>40</v>
      </c>
      <c r="E2338" s="10" t="s">
        <v>41</v>
      </c>
      <c r="F2338" s="8" t="s">
        <v>254</v>
      </c>
      <c r="G2338" s="109"/>
      <c r="H23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38" s="48">
        <f>tbl_raw_data[[#This Row],[Date Actioned]]-tbl_raw_data[[#This Row],[Date Tagged]]</f>
        <v>7.3032407453865744E-3</v>
      </c>
      <c r="J2338" s="50">
        <f>HOUR(tbl_raw_data[[#This Row],[time_taken]])*60+MINUTE(tbl_raw_data[[#This Row],[time_taken]])+SECOND(tbl_raw_data[[#This Row],[time_taken]])/60</f>
        <v>10.516666666666667</v>
      </c>
      <c r="K2338" s="54">
        <f>DATE(YEAR(tbl_raw_data[[#This Row],[Date Actioned]]), MONTH(tbl_raw_data[[#This Row],[Date Actioned]]), DAY(tbl_raw_data[[#This Row],[Date Actioned]]))</f>
        <v>45146</v>
      </c>
      <c r="L2338" s="55" t="str">
        <f>UPPER(TEXT(tbl_raw_data[[#This Row],[Updated_date]],"MMMM"))</f>
        <v>AUGUST</v>
      </c>
      <c r="M2338" s="55" t="str">
        <f>UPPER("Week "&amp;IF(ROUNDUP(DAY(tbl_raw_data[[#This Row],[Updated_date]])/7,0)=5,4,ROUNDUP(DAY(tbl_raw_data[[#This Row],[Updated_date]])/7,0)))</f>
        <v>WEEK 2</v>
      </c>
      <c r="N2338" s="57" t="str">
        <f>UPPER(VLOOKUP(tbl_raw_data[[#This Row],[Analyst]],[1]setting!$A$1:$B$15,2,0))</f>
        <v>FARDIN</v>
      </c>
      <c r="O2338" s="57" t="str">
        <f>UPPER(tbl_raw_data[[#This Row],[Outcome]])</f>
        <v>WITHDRAW</v>
      </c>
      <c r="P2338" s="57" t="str">
        <f>UPPER(tbl_raw_data[[#This Row],[Queue Name]])</f>
        <v>CONSUMER POST BUREAU</v>
      </c>
      <c r="Q2338" s="57" t="str">
        <f>IF(tbl_raw_data[[#This Row],[time_taken_in_mins]]&lt;=20,"SLA_MET","SLA_NOT_MET")</f>
        <v>SLA_MET</v>
      </c>
    </row>
    <row r="2339" spans="1:17" ht="15" customHeight="1" x14ac:dyDescent="0.25">
      <c r="A2339" s="5" t="s">
        <v>2539</v>
      </c>
      <c r="B2339" s="6">
        <v>45146.74900462963</v>
      </c>
      <c r="C2339" s="7">
        <v>45146.754745370374</v>
      </c>
      <c r="D2339" s="8" t="s">
        <v>13</v>
      </c>
      <c r="E2339" s="8" t="s">
        <v>9</v>
      </c>
      <c r="F2339" s="8" t="s">
        <v>109</v>
      </c>
      <c r="G2339" s="110" t="s">
        <v>29</v>
      </c>
      <c r="H23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39" s="48">
        <f>tbl_raw_data[[#This Row],[Date Actioned]]-tbl_raw_data[[#This Row],[Date Tagged]]</f>
        <v>5.7407407439313829E-3</v>
      </c>
      <c r="J2339" s="50">
        <f>HOUR(tbl_raw_data[[#This Row],[time_taken]])*60+MINUTE(tbl_raw_data[[#This Row],[time_taken]])+SECOND(tbl_raw_data[[#This Row],[time_taken]])/60</f>
        <v>8.2666666666666675</v>
      </c>
      <c r="K2339" s="54">
        <f>DATE(YEAR(tbl_raw_data[[#This Row],[Date Actioned]]), MONTH(tbl_raw_data[[#This Row],[Date Actioned]]), DAY(tbl_raw_data[[#This Row],[Date Actioned]]))</f>
        <v>45146</v>
      </c>
      <c r="L2339" s="55" t="str">
        <f>UPPER(TEXT(tbl_raw_data[[#This Row],[Updated_date]],"MMMM"))</f>
        <v>AUGUST</v>
      </c>
      <c r="M2339" s="55" t="str">
        <f>UPPER("Week "&amp;IF(ROUNDUP(DAY(tbl_raw_data[[#This Row],[Updated_date]])/7,0)=5,4,ROUNDUP(DAY(tbl_raw_data[[#This Row],[Updated_date]])/7,0)))</f>
        <v>WEEK 2</v>
      </c>
      <c r="N2339" s="57" t="str">
        <f>UPPER(VLOOKUP(tbl_raw_data[[#This Row],[Analyst]],[1]setting!$A$1:$B$15,2,0))</f>
        <v>NAVED</v>
      </c>
      <c r="O2339" s="57" t="str">
        <f>UPPER(tbl_raw_data[[#This Row],[Outcome]])</f>
        <v>APPROVE</v>
      </c>
      <c r="P2339" s="57" t="str">
        <f>UPPER(tbl_raw_data[[#This Row],[Queue Name]])</f>
        <v>CONSUMER PRE BUREAU</v>
      </c>
      <c r="Q2339" s="57" t="str">
        <f>IF(tbl_raw_data[[#This Row],[time_taken_in_mins]]&lt;=20,"SLA_MET","SLA_NOT_MET")</f>
        <v>SLA_MET</v>
      </c>
    </row>
    <row r="2340" spans="1:17" x14ac:dyDescent="0.25">
      <c r="A2340" s="5" t="s">
        <v>3842</v>
      </c>
      <c r="B2340" s="12">
        <v>45146.750081018516</v>
      </c>
      <c r="C2340" s="13">
        <v>45146.757569444446</v>
      </c>
      <c r="D2340" s="14" t="s">
        <v>8</v>
      </c>
      <c r="E2340" s="14" t="s">
        <v>28</v>
      </c>
      <c r="F2340" s="14" t="s">
        <v>73</v>
      </c>
      <c r="G2340" s="111" t="s">
        <v>3843</v>
      </c>
      <c r="H23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40" s="48">
        <f>tbl_raw_data[[#This Row],[Date Actioned]]-tbl_raw_data[[#This Row],[Date Tagged]]</f>
        <v>7.4884259302052669E-3</v>
      </c>
      <c r="J2340" s="50">
        <f>HOUR(tbl_raw_data[[#This Row],[time_taken]])*60+MINUTE(tbl_raw_data[[#This Row],[time_taken]])+SECOND(tbl_raw_data[[#This Row],[time_taken]])/60</f>
        <v>10.783333333333333</v>
      </c>
      <c r="K2340" s="54">
        <f>DATE(YEAR(tbl_raw_data[[#This Row],[Date Actioned]]), MONTH(tbl_raw_data[[#This Row],[Date Actioned]]), DAY(tbl_raw_data[[#This Row],[Date Actioned]]))</f>
        <v>45146</v>
      </c>
      <c r="L2340" s="55" t="str">
        <f>UPPER(TEXT(tbl_raw_data[[#This Row],[Updated_date]],"MMMM"))</f>
        <v>AUGUST</v>
      </c>
      <c r="M2340" s="55" t="str">
        <f>UPPER("Week "&amp;IF(ROUNDUP(DAY(tbl_raw_data[[#This Row],[Updated_date]])/7,0)=5,4,ROUNDUP(DAY(tbl_raw_data[[#This Row],[Updated_date]])/7,0)))</f>
        <v>WEEK 2</v>
      </c>
      <c r="N2340" s="57" t="str">
        <f>UPPER(VLOOKUP(tbl_raw_data[[#This Row],[Analyst]],[1]setting!$A$1:$B$15,2,0))</f>
        <v>SHAHID</v>
      </c>
      <c r="O2340" s="57" t="str">
        <f>UPPER(tbl_raw_data[[#This Row],[Outcome]])</f>
        <v>WITHDRAW</v>
      </c>
      <c r="P2340" s="57" t="str">
        <f>UPPER(tbl_raw_data[[#This Row],[Queue Name]])</f>
        <v>CONSUMER EXISTING</v>
      </c>
      <c r="Q2340" s="57" t="str">
        <f>IF(tbl_raw_data[[#This Row],[time_taken_in_mins]]&lt;=20,"SLA_MET","SLA_NOT_MET")</f>
        <v>SLA_MET</v>
      </c>
    </row>
    <row r="2341" spans="1:17" ht="15" customHeight="1" x14ac:dyDescent="0.25">
      <c r="A2341" s="11" t="s">
        <v>1058</v>
      </c>
      <c r="B2341" s="12">
        <v>45146.757337962961</v>
      </c>
      <c r="C2341" s="13">
        <v>45146.761087962965</v>
      </c>
      <c r="D2341" s="14" t="s">
        <v>13</v>
      </c>
      <c r="E2341" s="14" t="s">
        <v>9</v>
      </c>
      <c r="F2341" s="14" t="s">
        <v>109</v>
      </c>
      <c r="G2341" s="111" t="s">
        <v>67</v>
      </c>
      <c r="H23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1" s="48">
        <f>tbl_raw_data[[#This Row],[Date Actioned]]-tbl_raw_data[[#This Row],[Date Tagged]]</f>
        <v>3.7500000034924597E-3</v>
      </c>
      <c r="J2341" s="50">
        <f>HOUR(tbl_raw_data[[#This Row],[time_taken]])*60+MINUTE(tbl_raw_data[[#This Row],[time_taken]])+SECOND(tbl_raw_data[[#This Row],[time_taken]])/60</f>
        <v>5.4</v>
      </c>
      <c r="K2341" s="54">
        <f>DATE(YEAR(tbl_raw_data[[#This Row],[Date Actioned]]), MONTH(tbl_raw_data[[#This Row],[Date Actioned]]), DAY(tbl_raw_data[[#This Row],[Date Actioned]]))</f>
        <v>45146</v>
      </c>
      <c r="L2341" s="55" t="str">
        <f>UPPER(TEXT(tbl_raw_data[[#This Row],[Updated_date]],"MMMM"))</f>
        <v>AUGUST</v>
      </c>
      <c r="M2341" s="55" t="str">
        <f>UPPER("Week "&amp;IF(ROUNDUP(DAY(tbl_raw_data[[#This Row],[Updated_date]])/7,0)=5,4,ROUNDUP(DAY(tbl_raw_data[[#This Row],[Updated_date]])/7,0)))</f>
        <v>WEEK 2</v>
      </c>
      <c r="N2341" s="57" t="str">
        <f>UPPER(VLOOKUP(tbl_raw_data[[#This Row],[Analyst]],[1]setting!$A$1:$B$15,2,0))</f>
        <v>NAVED</v>
      </c>
      <c r="O2341" s="57" t="str">
        <f>UPPER(tbl_raw_data[[#This Row],[Outcome]])</f>
        <v>APPROVE</v>
      </c>
      <c r="P2341" s="57" t="str">
        <f>UPPER(tbl_raw_data[[#This Row],[Queue Name]])</f>
        <v>CONSUMER PRE BUREAU</v>
      </c>
      <c r="Q2341" s="57" t="str">
        <f>IF(tbl_raw_data[[#This Row],[time_taken_in_mins]]&lt;=20,"SLA_MET","SLA_NOT_MET")</f>
        <v>SLA_MET</v>
      </c>
    </row>
    <row r="2342" spans="1:17" ht="15" customHeight="1" x14ac:dyDescent="0.25">
      <c r="A2342" s="22" t="s">
        <v>483</v>
      </c>
      <c r="B2342" s="12">
        <v>45146.770370370374</v>
      </c>
      <c r="C2342" s="13">
        <v>45146.773113425923</v>
      </c>
      <c r="D2342" s="14" t="s">
        <v>209</v>
      </c>
      <c r="E2342" s="16" t="s">
        <v>28</v>
      </c>
      <c r="F2342" s="14" t="s">
        <v>73</v>
      </c>
      <c r="G2342" s="106"/>
      <c r="H23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42" s="48">
        <f>tbl_raw_data[[#This Row],[Date Actioned]]-tbl_raw_data[[#This Row],[Date Tagged]]</f>
        <v>2.743055549217388E-3</v>
      </c>
      <c r="J2342" s="50">
        <f>HOUR(tbl_raw_data[[#This Row],[time_taken]])*60+MINUTE(tbl_raw_data[[#This Row],[time_taken]])+SECOND(tbl_raw_data[[#This Row],[time_taken]])/60</f>
        <v>3.95</v>
      </c>
      <c r="K2342" s="54">
        <f>DATE(YEAR(tbl_raw_data[[#This Row],[Date Actioned]]), MONTH(tbl_raw_data[[#This Row],[Date Actioned]]), DAY(tbl_raw_data[[#This Row],[Date Actioned]]))</f>
        <v>45146</v>
      </c>
      <c r="L2342" s="55" t="str">
        <f>UPPER(TEXT(tbl_raw_data[[#This Row],[Updated_date]],"MMMM"))</f>
        <v>AUGUST</v>
      </c>
      <c r="M2342" s="55" t="str">
        <f>UPPER("Week "&amp;IF(ROUNDUP(DAY(tbl_raw_data[[#This Row],[Updated_date]])/7,0)=5,4,ROUNDUP(DAY(tbl_raw_data[[#This Row],[Updated_date]])/7,0)))</f>
        <v>WEEK 2</v>
      </c>
      <c r="N2342" s="57" t="str">
        <f>UPPER(VLOOKUP(tbl_raw_data[[#This Row],[Analyst]],[1]setting!$A$1:$B$15,2,0))</f>
        <v>SHAHID</v>
      </c>
      <c r="O2342" s="57" t="str">
        <f>UPPER(tbl_raw_data[[#This Row],[Outcome]])</f>
        <v>DECLINE</v>
      </c>
      <c r="P2342" s="57" t="str">
        <f>UPPER(tbl_raw_data[[#This Row],[Queue Name]])</f>
        <v>CONSUMER EXISTING</v>
      </c>
      <c r="Q2342" s="57" t="str">
        <f>IF(tbl_raw_data[[#This Row],[time_taken_in_mins]]&lt;=20,"SLA_MET","SLA_NOT_MET")</f>
        <v>SLA_MET</v>
      </c>
    </row>
    <row r="2343" spans="1:17" ht="15" customHeight="1" x14ac:dyDescent="0.25">
      <c r="A2343" s="22" t="s">
        <v>2845</v>
      </c>
      <c r="B2343" s="6">
        <v>45146.777233796296</v>
      </c>
      <c r="C2343" s="7">
        <v>45146.783368055556</v>
      </c>
      <c r="D2343" s="8" t="s">
        <v>13</v>
      </c>
      <c r="E2343" s="8" t="s">
        <v>28</v>
      </c>
      <c r="F2343" s="8" t="s">
        <v>109</v>
      </c>
      <c r="G2343" s="110" t="s">
        <v>1583</v>
      </c>
      <c r="H23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3" s="48">
        <f>tbl_raw_data[[#This Row],[Date Actioned]]-tbl_raw_data[[#This Row],[Date Tagged]]</f>
        <v>6.1342592598521151E-3</v>
      </c>
      <c r="J2343" s="50">
        <f>HOUR(tbl_raw_data[[#This Row],[time_taken]])*60+MINUTE(tbl_raw_data[[#This Row],[time_taken]])+SECOND(tbl_raw_data[[#This Row],[time_taken]])/60</f>
        <v>8.8333333333333339</v>
      </c>
      <c r="K2343" s="54">
        <f>DATE(YEAR(tbl_raw_data[[#This Row],[Date Actioned]]), MONTH(tbl_raw_data[[#This Row],[Date Actioned]]), DAY(tbl_raw_data[[#This Row],[Date Actioned]]))</f>
        <v>45146</v>
      </c>
      <c r="L2343" s="55" t="str">
        <f>UPPER(TEXT(tbl_raw_data[[#This Row],[Updated_date]],"MMMM"))</f>
        <v>AUGUST</v>
      </c>
      <c r="M2343" s="55" t="str">
        <f>UPPER("Week "&amp;IF(ROUNDUP(DAY(tbl_raw_data[[#This Row],[Updated_date]])/7,0)=5,4,ROUNDUP(DAY(tbl_raw_data[[#This Row],[Updated_date]])/7,0)))</f>
        <v>WEEK 2</v>
      </c>
      <c r="N2343" s="57" t="str">
        <f>UPPER(VLOOKUP(tbl_raw_data[[#This Row],[Analyst]],[1]setting!$A$1:$B$15,2,0))</f>
        <v>NAVED</v>
      </c>
      <c r="O2343" s="57" t="str">
        <f>UPPER(tbl_raw_data[[#This Row],[Outcome]])</f>
        <v>APPROVE</v>
      </c>
      <c r="P2343" s="57" t="str">
        <f>UPPER(tbl_raw_data[[#This Row],[Queue Name]])</f>
        <v>CONSUMER EXISTING</v>
      </c>
      <c r="Q2343" s="57" t="str">
        <f>IF(tbl_raw_data[[#This Row],[time_taken_in_mins]]&lt;=20,"SLA_MET","SLA_NOT_MET")</f>
        <v>SLA_MET</v>
      </c>
    </row>
    <row r="2344" spans="1:17" ht="15" customHeight="1" x14ac:dyDescent="0.25">
      <c r="A2344" s="11" t="s">
        <v>2554</v>
      </c>
      <c r="B2344" s="6">
        <v>45146.777638888889</v>
      </c>
      <c r="C2344" s="7">
        <v>45146.783402777779</v>
      </c>
      <c r="D2344" s="8" t="s">
        <v>8</v>
      </c>
      <c r="E2344" s="8" t="s">
        <v>9</v>
      </c>
      <c r="F2344" s="8" t="s">
        <v>86</v>
      </c>
      <c r="G2344" s="110" t="s">
        <v>2555</v>
      </c>
      <c r="H23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44" s="48">
        <f>tbl_raw_data[[#This Row],[Date Actioned]]-tbl_raw_data[[#This Row],[Date Tagged]]</f>
        <v>5.7638888902147301E-3</v>
      </c>
      <c r="J2344" s="50">
        <f>HOUR(tbl_raw_data[[#This Row],[time_taken]])*60+MINUTE(tbl_raw_data[[#This Row],[time_taken]])+SECOND(tbl_raw_data[[#This Row],[time_taken]])/60</f>
        <v>8.3000000000000007</v>
      </c>
      <c r="K2344" s="54">
        <f>DATE(YEAR(tbl_raw_data[[#This Row],[Date Actioned]]), MONTH(tbl_raw_data[[#This Row],[Date Actioned]]), DAY(tbl_raw_data[[#This Row],[Date Actioned]]))</f>
        <v>45146</v>
      </c>
      <c r="L2344" s="55" t="str">
        <f>UPPER(TEXT(tbl_raw_data[[#This Row],[Updated_date]],"MMMM"))</f>
        <v>AUGUST</v>
      </c>
      <c r="M2344" s="55" t="str">
        <f>UPPER("Week "&amp;IF(ROUNDUP(DAY(tbl_raw_data[[#This Row],[Updated_date]])/7,0)=5,4,ROUNDUP(DAY(tbl_raw_data[[#This Row],[Updated_date]])/7,0)))</f>
        <v>WEEK 2</v>
      </c>
      <c r="N2344" s="57" t="str">
        <f>UPPER(VLOOKUP(tbl_raw_data[[#This Row],[Analyst]],[1]setting!$A$1:$B$15,2,0))</f>
        <v>ASIF</v>
      </c>
      <c r="O2344" s="57" t="str">
        <f>UPPER(tbl_raw_data[[#This Row],[Outcome]])</f>
        <v>WITHDRAW</v>
      </c>
      <c r="P2344" s="57" t="str">
        <f>UPPER(tbl_raw_data[[#This Row],[Queue Name]])</f>
        <v>CONSUMER PRE BUREAU</v>
      </c>
      <c r="Q2344" s="57" t="str">
        <f>IF(tbl_raw_data[[#This Row],[time_taken_in_mins]]&lt;=20,"SLA_MET","SLA_NOT_MET")</f>
        <v>SLA_MET</v>
      </c>
    </row>
    <row r="2345" spans="1:17" ht="15" customHeight="1" x14ac:dyDescent="0.25">
      <c r="A2345" s="5" t="s">
        <v>908</v>
      </c>
      <c r="B2345" s="12">
        <v>45146.780717592592</v>
      </c>
      <c r="C2345" s="13">
        <v>45146.784236111111</v>
      </c>
      <c r="D2345" s="14" t="s">
        <v>13</v>
      </c>
      <c r="E2345" s="14" t="s">
        <v>28</v>
      </c>
      <c r="F2345" s="14" t="s">
        <v>18</v>
      </c>
      <c r="G2345" s="111" t="s">
        <v>53</v>
      </c>
      <c r="H23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5" s="48">
        <f>tbl_raw_data[[#This Row],[Date Actioned]]-tbl_raw_data[[#This Row],[Date Tagged]]</f>
        <v>3.5185185188311152E-3</v>
      </c>
      <c r="J2345" s="50">
        <f>HOUR(tbl_raw_data[[#This Row],[time_taken]])*60+MINUTE(tbl_raw_data[[#This Row],[time_taken]])+SECOND(tbl_raw_data[[#This Row],[time_taken]])/60</f>
        <v>5.0666666666666664</v>
      </c>
      <c r="K2345" s="54">
        <f>DATE(YEAR(tbl_raw_data[[#This Row],[Date Actioned]]), MONTH(tbl_raw_data[[#This Row],[Date Actioned]]), DAY(tbl_raw_data[[#This Row],[Date Actioned]]))</f>
        <v>45146</v>
      </c>
      <c r="L2345" s="55" t="str">
        <f>UPPER(TEXT(tbl_raw_data[[#This Row],[Updated_date]],"MMMM"))</f>
        <v>AUGUST</v>
      </c>
      <c r="M2345" s="55" t="str">
        <f>UPPER("Week "&amp;IF(ROUNDUP(DAY(tbl_raw_data[[#This Row],[Updated_date]])/7,0)=5,4,ROUNDUP(DAY(tbl_raw_data[[#This Row],[Updated_date]])/7,0)))</f>
        <v>WEEK 2</v>
      </c>
      <c r="N2345" s="57" t="str">
        <f>UPPER(VLOOKUP(tbl_raw_data[[#This Row],[Analyst]],[1]setting!$A$1:$B$15,2,0))</f>
        <v>RAJ</v>
      </c>
      <c r="O2345" s="57" t="str">
        <f>UPPER(tbl_raw_data[[#This Row],[Outcome]])</f>
        <v>APPROVE</v>
      </c>
      <c r="P2345" s="57" t="str">
        <f>UPPER(tbl_raw_data[[#This Row],[Queue Name]])</f>
        <v>CONSUMER EXISTING</v>
      </c>
      <c r="Q2345" s="57" t="str">
        <f>IF(tbl_raw_data[[#This Row],[time_taken_in_mins]]&lt;=20,"SLA_MET","SLA_NOT_MET")</f>
        <v>SLA_MET</v>
      </c>
    </row>
    <row r="2346" spans="1:17" ht="15" customHeight="1" x14ac:dyDescent="0.25">
      <c r="A2346" s="22" t="s">
        <v>866</v>
      </c>
      <c r="B2346" s="12">
        <v>45146.790520833332</v>
      </c>
      <c r="C2346" s="13">
        <v>45146.793981481482</v>
      </c>
      <c r="D2346" s="14" t="s">
        <v>8</v>
      </c>
      <c r="E2346" s="14" t="s">
        <v>9</v>
      </c>
      <c r="F2346" s="14" t="s">
        <v>86</v>
      </c>
      <c r="G2346" s="111" t="s">
        <v>867</v>
      </c>
      <c r="H23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346" s="48">
        <f>tbl_raw_data[[#This Row],[Date Actioned]]-tbl_raw_data[[#This Row],[Date Tagged]]</f>
        <v>3.4606481494847685E-3</v>
      </c>
      <c r="J2346" s="50">
        <f>HOUR(tbl_raw_data[[#This Row],[time_taken]])*60+MINUTE(tbl_raw_data[[#This Row],[time_taken]])+SECOND(tbl_raw_data[[#This Row],[time_taken]])/60</f>
        <v>4.9833333333333334</v>
      </c>
      <c r="K2346" s="54">
        <f>DATE(YEAR(tbl_raw_data[[#This Row],[Date Actioned]]), MONTH(tbl_raw_data[[#This Row],[Date Actioned]]), DAY(tbl_raw_data[[#This Row],[Date Actioned]]))</f>
        <v>45146</v>
      </c>
      <c r="L2346" s="55" t="str">
        <f>UPPER(TEXT(tbl_raw_data[[#This Row],[Updated_date]],"MMMM"))</f>
        <v>AUGUST</v>
      </c>
      <c r="M2346" s="55" t="str">
        <f>UPPER("Week "&amp;IF(ROUNDUP(DAY(tbl_raw_data[[#This Row],[Updated_date]])/7,0)=5,4,ROUNDUP(DAY(tbl_raw_data[[#This Row],[Updated_date]])/7,0)))</f>
        <v>WEEK 2</v>
      </c>
      <c r="N2346" s="57" t="str">
        <f>UPPER(VLOOKUP(tbl_raw_data[[#This Row],[Analyst]],[1]setting!$A$1:$B$15,2,0))</f>
        <v>ASIF</v>
      </c>
      <c r="O2346" s="57" t="str">
        <f>UPPER(tbl_raw_data[[#This Row],[Outcome]])</f>
        <v>WITHDRAW</v>
      </c>
      <c r="P2346" s="57" t="str">
        <f>UPPER(tbl_raw_data[[#This Row],[Queue Name]])</f>
        <v>CONSUMER PRE BUREAU</v>
      </c>
      <c r="Q2346" s="57" t="str">
        <f>IF(tbl_raw_data[[#This Row],[time_taken_in_mins]]&lt;=20,"SLA_MET","SLA_NOT_MET")</f>
        <v>SLA_MET</v>
      </c>
    </row>
    <row r="2347" spans="1:17" ht="15" customHeight="1" x14ac:dyDescent="0.25">
      <c r="A2347" s="11" t="s">
        <v>3438</v>
      </c>
      <c r="B2347" s="6">
        <v>45146.79173611111</v>
      </c>
      <c r="C2347" s="7">
        <v>45146.798692129632</v>
      </c>
      <c r="D2347" s="8" t="s">
        <v>13</v>
      </c>
      <c r="E2347" s="8" t="s">
        <v>28</v>
      </c>
      <c r="F2347" s="8" t="s">
        <v>109</v>
      </c>
      <c r="G2347" s="110" t="s">
        <v>2341</v>
      </c>
      <c r="H23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47" s="48">
        <f>tbl_raw_data[[#This Row],[Date Actioned]]-tbl_raw_data[[#This Row],[Date Tagged]]</f>
        <v>6.9560185220325366E-3</v>
      </c>
      <c r="J2347" s="50">
        <f>HOUR(tbl_raw_data[[#This Row],[time_taken]])*60+MINUTE(tbl_raw_data[[#This Row],[time_taken]])+SECOND(tbl_raw_data[[#This Row],[time_taken]])/60</f>
        <v>10.016666666666667</v>
      </c>
      <c r="K2347" s="54">
        <f>DATE(YEAR(tbl_raw_data[[#This Row],[Date Actioned]]), MONTH(tbl_raw_data[[#This Row],[Date Actioned]]), DAY(tbl_raw_data[[#This Row],[Date Actioned]]))</f>
        <v>45146</v>
      </c>
      <c r="L2347" s="55" t="str">
        <f>UPPER(TEXT(tbl_raw_data[[#This Row],[Updated_date]],"MMMM"))</f>
        <v>AUGUST</v>
      </c>
      <c r="M2347" s="55" t="str">
        <f>UPPER("Week "&amp;IF(ROUNDUP(DAY(tbl_raw_data[[#This Row],[Updated_date]])/7,0)=5,4,ROUNDUP(DAY(tbl_raw_data[[#This Row],[Updated_date]])/7,0)))</f>
        <v>WEEK 2</v>
      </c>
      <c r="N2347" s="57" t="str">
        <f>UPPER(VLOOKUP(tbl_raw_data[[#This Row],[Analyst]],[1]setting!$A$1:$B$15,2,0))</f>
        <v>NAVED</v>
      </c>
      <c r="O2347" s="57" t="str">
        <f>UPPER(tbl_raw_data[[#This Row],[Outcome]])</f>
        <v>APPROVE</v>
      </c>
      <c r="P2347" s="57" t="str">
        <f>UPPER(tbl_raw_data[[#This Row],[Queue Name]])</f>
        <v>CONSUMER EXISTING</v>
      </c>
      <c r="Q2347" s="57" t="str">
        <f>IF(tbl_raw_data[[#This Row],[time_taken_in_mins]]&lt;=20,"SLA_MET","SLA_NOT_MET")</f>
        <v>SLA_MET</v>
      </c>
    </row>
    <row r="2348" spans="1:17" ht="15" customHeight="1" x14ac:dyDescent="0.25">
      <c r="A2348" s="22" t="s">
        <v>3078</v>
      </c>
      <c r="B2348" s="12">
        <v>45146.795706018522</v>
      </c>
      <c r="C2348" s="13">
        <v>45146.802210648151</v>
      </c>
      <c r="D2348" s="14" t="s">
        <v>29</v>
      </c>
      <c r="E2348" s="16" t="s">
        <v>41</v>
      </c>
      <c r="F2348" s="14" t="s">
        <v>42</v>
      </c>
      <c r="G2348" s="106"/>
      <c r="H23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48" s="48">
        <f>tbl_raw_data[[#This Row],[Date Actioned]]-tbl_raw_data[[#This Row],[Date Tagged]]</f>
        <v>6.5046296294895001E-3</v>
      </c>
      <c r="J2348" s="50">
        <f>HOUR(tbl_raw_data[[#This Row],[time_taken]])*60+MINUTE(tbl_raw_data[[#This Row],[time_taken]])+SECOND(tbl_raw_data[[#This Row],[time_taken]])/60</f>
        <v>9.3666666666666671</v>
      </c>
      <c r="K2348" s="54">
        <f>DATE(YEAR(tbl_raw_data[[#This Row],[Date Actioned]]), MONTH(tbl_raw_data[[#This Row],[Date Actioned]]), DAY(tbl_raw_data[[#This Row],[Date Actioned]]))</f>
        <v>45146</v>
      </c>
      <c r="L2348" s="55" t="str">
        <f>UPPER(TEXT(tbl_raw_data[[#This Row],[Updated_date]],"MMMM"))</f>
        <v>AUGUST</v>
      </c>
      <c r="M2348" s="55" t="str">
        <f>UPPER("Week "&amp;IF(ROUNDUP(DAY(tbl_raw_data[[#This Row],[Updated_date]])/7,0)=5,4,ROUNDUP(DAY(tbl_raw_data[[#This Row],[Updated_date]])/7,0)))</f>
        <v>WEEK 2</v>
      </c>
      <c r="N2348" s="57" t="str">
        <f>UPPER(VLOOKUP(tbl_raw_data[[#This Row],[Analyst]],[1]setting!$A$1:$B$15,2,0))</f>
        <v>NITESH</v>
      </c>
      <c r="O2348" s="57" t="str">
        <f>UPPER(tbl_raw_data[[#This Row],[Outcome]])</f>
        <v>APPROVE</v>
      </c>
      <c r="P2348" s="57" t="str">
        <f>UPPER(tbl_raw_data[[#This Row],[Queue Name]])</f>
        <v>CONSUMER POST BUREAU</v>
      </c>
      <c r="Q2348" s="57" t="str">
        <f>IF(tbl_raw_data[[#This Row],[time_taken_in_mins]]&lt;=20,"SLA_MET","SLA_NOT_MET")</f>
        <v>SLA_MET</v>
      </c>
    </row>
    <row r="2349" spans="1:17" x14ac:dyDescent="0.25">
      <c r="A2349" s="5" t="s">
        <v>3359</v>
      </c>
      <c r="B2349" s="6">
        <v>45146.798854166664</v>
      </c>
      <c r="C2349" s="7">
        <v>45146.805706018517</v>
      </c>
      <c r="D2349" s="8" t="s">
        <v>8</v>
      </c>
      <c r="E2349" s="8" t="s">
        <v>28</v>
      </c>
      <c r="F2349" s="8" t="s">
        <v>109</v>
      </c>
      <c r="G2349" s="110" t="s">
        <v>632</v>
      </c>
      <c r="H23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49" s="48">
        <f>tbl_raw_data[[#This Row],[Date Actioned]]-tbl_raw_data[[#This Row],[Date Tagged]]</f>
        <v>6.8518518528435379E-3</v>
      </c>
      <c r="J2349" s="50">
        <f>HOUR(tbl_raw_data[[#This Row],[time_taken]])*60+MINUTE(tbl_raw_data[[#This Row],[time_taken]])+SECOND(tbl_raw_data[[#This Row],[time_taken]])/60</f>
        <v>9.8666666666666671</v>
      </c>
      <c r="K2349" s="54">
        <f>DATE(YEAR(tbl_raw_data[[#This Row],[Date Actioned]]), MONTH(tbl_raw_data[[#This Row],[Date Actioned]]), DAY(tbl_raw_data[[#This Row],[Date Actioned]]))</f>
        <v>45146</v>
      </c>
      <c r="L2349" s="55" t="str">
        <f>UPPER(TEXT(tbl_raw_data[[#This Row],[Updated_date]],"MMMM"))</f>
        <v>AUGUST</v>
      </c>
      <c r="M2349" s="55" t="str">
        <f>UPPER("Week "&amp;IF(ROUNDUP(DAY(tbl_raw_data[[#This Row],[Updated_date]])/7,0)=5,4,ROUNDUP(DAY(tbl_raw_data[[#This Row],[Updated_date]])/7,0)))</f>
        <v>WEEK 2</v>
      </c>
      <c r="N2349" s="57" t="str">
        <f>UPPER(VLOOKUP(tbl_raw_data[[#This Row],[Analyst]],[1]setting!$A$1:$B$15,2,0))</f>
        <v>NAVED</v>
      </c>
      <c r="O2349" s="57" t="str">
        <f>UPPER(tbl_raw_data[[#This Row],[Outcome]])</f>
        <v>WITHDRAW</v>
      </c>
      <c r="P2349" s="57" t="str">
        <f>UPPER(tbl_raw_data[[#This Row],[Queue Name]])</f>
        <v>CONSUMER EXISTING</v>
      </c>
      <c r="Q2349" s="57" t="str">
        <f>IF(tbl_raw_data[[#This Row],[time_taken_in_mins]]&lt;=20,"SLA_MET","SLA_NOT_MET")</f>
        <v>SLA_MET</v>
      </c>
    </row>
    <row r="2350" spans="1:17" ht="15" customHeight="1" x14ac:dyDescent="0.25">
      <c r="A2350" s="5" t="s">
        <v>589</v>
      </c>
      <c r="B2350" s="6">
        <v>45146.799537037034</v>
      </c>
      <c r="C2350" s="7">
        <v>45146.802511574075</v>
      </c>
      <c r="D2350" s="8" t="s">
        <v>13</v>
      </c>
      <c r="E2350" s="8" t="s">
        <v>28</v>
      </c>
      <c r="F2350" s="8" t="s">
        <v>86</v>
      </c>
      <c r="G2350" s="110" t="s">
        <v>53</v>
      </c>
      <c r="H23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0" s="48">
        <f>tbl_raw_data[[#This Row],[Date Actioned]]-tbl_raw_data[[#This Row],[Date Tagged]]</f>
        <v>2.9745370411546901E-3</v>
      </c>
      <c r="J2350" s="50">
        <f>HOUR(tbl_raw_data[[#This Row],[time_taken]])*60+MINUTE(tbl_raw_data[[#This Row],[time_taken]])+SECOND(tbl_raw_data[[#This Row],[time_taken]])/60</f>
        <v>4.2833333333333332</v>
      </c>
      <c r="K2350" s="54">
        <f>DATE(YEAR(tbl_raw_data[[#This Row],[Date Actioned]]), MONTH(tbl_raw_data[[#This Row],[Date Actioned]]), DAY(tbl_raw_data[[#This Row],[Date Actioned]]))</f>
        <v>45146</v>
      </c>
      <c r="L2350" s="55" t="str">
        <f>UPPER(TEXT(tbl_raw_data[[#This Row],[Updated_date]],"MMMM"))</f>
        <v>AUGUST</v>
      </c>
      <c r="M2350" s="55" t="str">
        <f>UPPER("Week "&amp;IF(ROUNDUP(DAY(tbl_raw_data[[#This Row],[Updated_date]])/7,0)=5,4,ROUNDUP(DAY(tbl_raw_data[[#This Row],[Updated_date]])/7,0)))</f>
        <v>WEEK 2</v>
      </c>
      <c r="N2350" s="57" t="str">
        <f>UPPER(VLOOKUP(tbl_raw_data[[#This Row],[Analyst]],[1]setting!$A$1:$B$15,2,0))</f>
        <v>ASIF</v>
      </c>
      <c r="O2350" s="57" t="str">
        <f>UPPER(tbl_raw_data[[#This Row],[Outcome]])</f>
        <v>APPROVE</v>
      </c>
      <c r="P2350" s="57" t="str">
        <f>UPPER(tbl_raw_data[[#This Row],[Queue Name]])</f>
        <v>CONSUMER EXISTING</v>
      </c>
      <c r="Q2350" s="57" t="str">
        <f>IF(tbl_raw_data[[#This Row],[time_taken_in_mins]]&lt;=20,"SLA_MET","SLA_NOT_MET")</f>
        <v>SLA_MET</v>
      </c>
    </row>
    <row r="2351" spans="1:17" ht="15" customHeight="1" x14ac:dyDescent="0.25">
      <c r="A2351" s="11" t="s">
        <v>1379</v>
      </c>
      <c r="B2351" s="12">
        <v>45146.799745370372</v>
      </c>
      <c r="C2351" s="13">
        <v>45146.803981481484</v>
      </c>
      <c r="D2351" s="14" t="s">
        <v>13</v>
      </c>
      <c r="E2351" s="14" t="s">
        <v>9</v>
      </c>
      <c r="F2351" s="14" t="s">
        <v>73</v>
      </c>
      <c r="G2351" s="111" t="s">
        <v>155</v>
      </c>
      <c r="H23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1" s="48">
        <f>tbl_raw_data[[#This Row],[Date Actioned]]-tbl_raw_data[[#This Row],[Date Tagged]]</f>
        <v>4.2361111118225381E-3</v>
      </c>
      <c r="J2351" s="50">
        <f>HOUR(tbl_raw_data[[#This Row],[time_taken]])*60+MINUTE(tbl_raw_data[[#This Row],[time_taken]])+SECOND(tbl_raw_data[[#This Row],[time_taken]])/60</f>
        <v>6.1</v>
      </c>
      <c r="K2351" s="54">
        <f>DATE(YEAR(tbl_raw_data[[#This Row],[Date Actioned]]), MONTH(tbl_raw_data[[#This Row],[Date Actioned]]), DAY(tbl_raw_data[[#This Row],[Date Actioned]]))</f>
        <v>45146</v>
      </c>
      <c r="L2351" s="55" t="str">
        <f>UPPER(TEXT(tbl_raw_data[[#This Row],[Updated_date]],"MMMM"))</f>
        <v>AUGUST</v>
      </c>
      <c r="M2351" s="55" t="str">
        <f>UPPER("Week "&amp;IF(ROUNDUP(DAY(tbl_raw_data[[#This Row],[Updated_date]])/7,0)=5,4,ROUNDUP(DAY(tbl_raw_data[[#This Row],[Updated_date]])/7,0)))</f>
        <v>WEEK 2</v>
      </c>
      <c r="N2351" s="57" t="str">
        <f>UPPER(VLOOKUP(tbl_raw_data[[#This Row],[Analyst]],[1]setting!$A$1:$B$15,2,0))</f>
        <v>SHAHID</v>
      </c>
      <c r="O2351" s="57" t="str">
        <f>UPPER(tbl_raw_data[[#This Row],[Outcome]])</f>
        <v>APPROVE</v>
      </c>
      <c r="P2351" s="57" t="str">
        <f>UPPER(tbl_raw_data[[#This Row],[Queue Name]])</f>
        <v>CONSUMER PRE BUREAU</v>
      </c>
      <c r="Q2351" s="57" t="str">
        <f>IF(tbl_raw_data[[#This Row],[time_taken_in_mins]]&lt;=20,"SLA_MET","SLA_NOT_MET")</f>
        <v>SLA_MET</v>
      </c>
    </row>
    <row r="2352" spans="1:17" ht="15" customHeight="1" x14ac:dyDescent="0.25">
      <c r="A2352" s="11" t="s">
        <v>4840</v>
      </c>
      <c r="B2352" s="12">
        <v>45146.800335648149</v>
      </c>
      <c r="C2352" s="13">
        <v>45146.809502314813</v>
      </c>
      <c r="D2352" s="14" t="s">
        <v>8</v>
      </c>
      <c r="E2352" s="14" t="s">
        <v>9</v>
      </c>
      <c r="F2352" s="14" t="s">
        <v>86</v>
      </c>
      <c r="G2352" s="111" t="s">
        <v>4841</v>
      </c>
      <c r="H23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52" s="48">
        <f>tbl_raw_data[[#This Row],[Date Actioned]]-tbl_raw_data[[#This Row],[Date Tagged]]</f>
        <v>9.1666666630771942E-3</v>
      </c>
      <c r="J2352" s="50">
        <f>HOUR(tbl_raw_data[[#This Row],[time_taken]])*60+MINUTE(tbl_raw_data[[#This Row],[time_taken]])+SECOND(tbl_raw_data[[#This Row],[time_taken]])/60</f>
        <v>13.2</v>
      </c>
      <c r="K2352" s="54">
        <f>DATE(YEAR(tbl_raw_data[[#This Row],[Date Actioned]]), MONTH(tbl_raw_data[[#This Row],[Date Actioned]]), DAY(tbl_raw_data[[#This Row],[Date Actioned]]))</f>
        <v>45146</v>
      </c>
      <c r="L2352" s="55" t="str">
        <f>UPPER(TEXT(tbl_raw_data[[#This Row],[Updated_date]],"MMMM"))</f>
        <v>AUGUST</v>
      </c>
      <c r="M2352" s="55" t="str">
        <f>UPPER("Week "&amp;IF(ROUNDUP(DAY(tbl_raw_data[[#This Row],[Updated_date]])/7,0)=5,4,ROUNDUP(DAY(tbl_raw_data[[#This Row],[Updated_date]])/7,0)))</f>
        <v>WEEK 2</v>
      </c>
      <c r="N2352" s="57" t="str">
        <f>UPPER(VLOOKUP(tbl_raw_data[[#This Row],[Analyst]],[1]setting!$A$1:$B$15,2,0))</f>
        <v>ASIF</v>
      </c>
      <c r="O2352" s="57" t="str">
        <f>UPPER(tbl_raw_data[[#This Row],[Outcome]])</f>
        <v>WITHDRAW</v>
      </c>
      <c r="P2352" s="57" t="str">
        <f>UPPER(tbl_raw_data[[#This Row],[Queue Name]])</f>
        <v>CONSUMER PRE BUREAU</v>
      </c>
      <c r="Q2352" s="57" t="str">
        <f>IF(tbl_raw_data[[#This Row],[time_taken_in_mins]]&lt;=20,"SLA_MET","SLA_NOT_MET")</f>
        <v>SLA_MET</v>
      </c>
    </row>
    <row r="2353" spans="1:17" ht="15" customHeight="1" x14ac:dyDescent="0.25">
      <c r="A2353" s="22" t="s">
        <v>2936</v>
      </c>
      <c r="B2353" s="6">
        <v>45146.806504629632</v>
      </c>
      <c r="C2353" s="7">
        <v>45146.812789351854</v>
      </c>
      <c r="D2353" s="8" t="s">
        <v>13</v>
      </c>
      <c r="E2353" s="8" t="s">
        <v>9</v>
      </c>
      <c r="F2353" s="8" t="s">
        <v>109</v>
      </c>
      <c r="G2353" s="110" t="s">
        <v>67</v>
      </c>
      <c r="H23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3" s="48">
        <f>tbl_raw_data[[#This Row],[Date Actioned]]-tbl_raw_data[[#This Row],[Date Tagged]]</f>
        <v>6.284722221607808E-3</v>
      </c>
      <c r="J2353" s="50">
        <f>HOUR(tbl_raw_data[[#This Row],[time_taken]])*60+MINUTE(tbl_raw_data[[#This Row],[time_taken]])+SECOND(tbl_raw_data[[#This Row],[time_taken]])/60</f>
        <v>9.0500000000000007</v>
      </c>
      <c r="K2353" s="54">
        <f>DATE(YEAR(tbl_raw_data[[#This Row],[Date Actioned]]), MONTH(tbl_raw_data[[#This Row],[Date Actioned]]), DAY(tbl_raw_data[[#This Row],[Date Actioned]]))</f>
        <v>45146</v>
      </c>
      <c r="L2353" s="55" t="str">
        <f>UPPER(TEXT(tbl_raw_data[[#This Row],[Updated_date]],"MMMM"))</f>
        <v>AUGUST</v>
      </c>
      <c r="M2353" s="55" t="str">
        <f>UPPER("Week "&amp;IF(ROUNDUP(DAY(tbl_raw_data[[#This Row],[Updated_date]])/7,0)=5,4,ROUNDUP(DAY(tbl_raw_data[[#This Row],[Updated_date]])/7,0)))</f>
        <v>WEEK 2</v>
      </c>
      <c r="N2353" s="57" t="str">
        <f>UPPER(VLOOKUP(tbl_raw_data[[#This Row],[Analyst]],[1]setting!$A$1:$B$15,2,0))</f>
        <v>NAVED</v>
      </c>
      <c r="O2353" s="57" t="str">
        <f>UPPER(tbl_raw_data[[#This Row],[Outcome]])</f>
        <v>APPROVE</v>
      </c>
      <c r="P2353" s="57" t="str">
        <f>UPPER(tbl_raw_data[[#This Row],[Queue Name]])</f>
        <v>CONSUMER PRE BUREAU</v>
      </c>
      <c r="Q2353" s="57" t="str">
        <f>IF(tbl_raw_data[[#This Row],[time_taken_in_mins]]&lt;=20,"SLA_MET","SLA_NOT_MET")</f>
        <v>SLA_MET</v>
      </c>
    </row>
    <row r="2354" spans="1:17" ht="15" customHeight="1" x14ac:dyDescent="0.25">
      <c r="A2354" s="22" t="s">
        <v>4070</v>
      </c>
      <c r="B2354" s="6">
        <v>45146.818124999998</v>
      </c>
      <c r="C2354" s="7">
        <v>45146.825949074075</v>
      </c>
      <c r="D2354" s="8" t="s">
        <v>40</v>
      </c>
      <c r="E2354" s="10" t="s">
        <v>41</v>
      </c>
      <c r="F2354" s="8" t="s">
        <v>42</v>
      </c>
      <c r="G2354" s="109"/>
      <c r="H23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54" s="48">
        <f>tbl_raw_data[[#This Row],[Date Actioned]]-tbl_raw_data[[#This Row],[Date Tagged]]</f>
        <v>7.8240740767796524E-3</v>
      </c>
      <c r="J2354" s="50">
        <f>HOUR(tbl_raw_data[[#This Row],[time_taken]])*60+MINUTE(tbl_raw_data[[#This Row],[time_taken]])+SECOND(tbl_raw_data[[#This Row],[time_taken]])/60</f>
        <v>11.266666666666667</v>
      </c>
      <c r="K2354" s="54">
        <f>DATE(YEAR(tbl_raw_data[[#This Row],[Date Actioned]]), MONTH(tbl_raw_data[[#This Row],[Date Actioned]]), DAY(tbl_raw_data[[#This Row],[Date Actioned]]))</f>
        <v>45146</v>
      </c>
      <c r="L2354" s="55" t="str">
        <f>UPPER(TEXT(tbl_raw_data[[#This Row],[Updated_date]],"MMMM"))</f>
        <v>AUGUST</v>
      </c>
      <c r="M2354" s="55" t="str">
        <f>UPPER("Week "&amp;IF(ROUNDUP(DAY(tbl_raw_data[[#This Row],[Updated_date]])/7,0)=5,4,ROUNDUP(DAY(tbl_raw_data[[#This Row],[Updated_date]])/7,0)))</f>
        <v>WEEK 2</v>
      </c>
      <c r="N2354" s="57" t="str">
        <f>UPPER(VLOOKUP(tbl_raw_data[[#This Row],[Analyst]],[1]setting!$A$1:$B$15,2,0))</f>
        <v>NITESH</v>
      </c>
      <c r="O2354" s="57" t="str">
        <f>UPPER(tbl_raw_data[[#This Row],[Outcome]])</f>
        <v>WITHDRAW</v>
      </c>
      <c r="P2354" s="57" t="str">
        <f>UPPER(tbl_raw_data[[#This Row],[Queue Name]])</f>
        <v>CONSUMER POST BUREAU</v>
      </c>
      <c r="Q2354" s="57" t="str">
        <f>IF(tbl_raw_data[[#This Row],[time_taken_in_mins]]&lt;=20,"SLA_MET","SLA_NOT_MET")</f>
        <v>SLA_MET</v>
      </c>
    </row>
    <row r="2355" spans="1:17" ht="15" customHeight="1" x14ac:dyDescent="0.25">
      <c r="A2355" s="5" t="s">
        <v>1659</v>
      </c>
      <c r="B2355" s="12">
        <v>45146.818645833337</v>
      </c>
      <c r="C2355" s="13">
        <v>45146.823275462964</v>
      </c>
      <c r="D2355" s="14" t="s">
        <v>13</v>
      </c>
      <c r="E2355" s="14" t="s">
        <v>41</v>
      </c>
      <c r="F2355" s="14" t="s">
        <v>73</v>
      </c>
      <c r="G2355" s="111" t="s">
        <v>67</v>
      </c>
      <c r="H23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5" s="48">
        <f>tbl_raw_data[[#This Row],[Date Actioned]]-tbl_raw_data[[#This Row],[Date Tagged]]</f>
        <v>4.6296296277432702E-3</v>
      </c>
      <c r="J2355" s="50">
        <f>HOUR(tbl_raw_data[[#This Row],[time_taken]])*60+MINUTE(tbl_raw_data[[#This Row],[time_taken]])+SECOND(tbl_raw_data[[#This Row],[time_taken]])/60</f>
        <v>6.666666666666667</v>
      </c>
      <c r="K2355" s="54">
        <f>DATE(YEAR(tbl_raw_data[[#This Row],[Date Actioned]]), MONTH(tbl_raw_data[[#This Row],[Date Actioned]]), DAY(tbl_raw_data[[#This Row],[Date Actioned]]))</f>
        <v>45146</v>
      </c>
      <c r="L2355" s="55" t="str">
        <f>UPPER(TEXT(tbl_raw_data[[#This Row],[Updated_date]],"MMMM"))</f>
        <v>AUGUST</v>
      </c>
      <c r="M2355" s="55" t="str">
        <f>UPPER("Week "&amp;IF(ROUNDUP(DAY(tbl_raw_data[[#This Row],[Updated_date]])/7,0)=5,4,ROUNDUP(DAY(tbl_raw_data[[#This Row],[Updated_date]])/7,0)))</f>
        <v>WEEK 2</v>
      </c>
      <c r="N2355" s="57" t="str">
        <f>UPPER(VLOOKUP(tbl_raw_data[[#This Row],[Analyst]],[1]setting!$A$1:$B$15,2,0))</f>
        <v>SHAHID</v>
      </c>
      <c r="O2355" s="57" t="str">
        <f>UPPER(tbl_raw_data[[#This Row],[Outcome]])</f>
        <v>APPROVE</v>
      </c>
      <c r="P2355" s="57" t="str">
        <f>UPPER(tbl_raw_data[[#This Row],[Queue Name]])</f>
        <v>CONSUMER POST BUREAU</v>
      </c>
      <c r="Q2355" s="57" t="str">
        <f>IF(tbl_raw_data[[#This Row],[time_taken_in_mins]]&lt;=20,"SLA_MET","SLA_NOT_MET")</f>
        <v>SLA_MET</v>
      </c>
    </row>
    <row r="2356" spans="1:17" ht="15" customHeight="1" x14ac:dyDescent="0.25">
      <c r="A2356" s="11" t="s">
        <v>1270</v>
      </c>
      <c r="B2356" s="6">
        <v>45146.824016203704</v>
      </c>
      <c r="C2356" s="7">
        <v>45146.828090277777</v>
      </c>
      <c r="D2356" s="8" t="s">
        <v>13</v>
      </c>
      <c r="E2356" s="8" t="s">
        <v>28</v>
      </c>
      <c r="F2356" s="8" t="s">
        <v>73</v>
      </c>
      <c r="G2356" s="110" t="s">
        <v>21</v>
      </c>
      <c r="H23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6" s="48">
        <f>tbl_raw_data[[#This Row],[Date Actioned]]-tbl_raw_data[[#This Row],[Date Tagged]]</f>
        <v>4.0740740732871927E-3</v>
      </c>
      <c r="J2356" s="50">
        <f>HOUR(tbl_raw_data[[#This Row],[time_taken]])*60+MINUTE(tbl_raw_data[[#This Row],[time_taken]])+SECOND(tbl_raw_data[[#This Row],[time_taken]])/60</f>
        <v>5.8666666666666671</v>
      </c>
      <c r="K2356" s="54">
        <f>DATE(YEAR(tbl_raw_data[[#This Row],[Date Actioned]]), MONTH(tbl_raw_data[[#This Row],[Date Actioned]]), DAY(tbl_raw_data[[#This Row],[Date Actioned]]))</f>
        <v>45146</v>
      </c>
      <c r="L2356" s="55" t="str">
        <f>UPPER(TEXT(tbl_raw_data[[#This Row],[Updated_date]],"MMMM"))</f>
        <v>AUGUST</v>
      </c>
      <c r="M2356" s="55" t="str">
        <f>UPPER("Week "&amp;IF(ROUNDUP(DAY(tbl_raw_data[[#This Row],[Updated_date]])/7,0)=5,4,ROUNDUP(DAY(tbl_raw_data[[#This Row],[Updated_date]])/7,0)))</f>
        <v>WEEK 2</v>
      </c>
      <c r="N2356" s="57" t="str">
        <f>UPPER(VLOOKUP(tbl_raw_data[[#This Row],[Analyst]],[1]setting!$A$1:$B$15,2,0))</f>
        <v>SHAHID</v>
      </c>
      <c r="O2356" s="57" t="str">
        <f>UPPER(tbl_raw_data[[#This Row],[Outcome]])</f>
        <v>APPROVE</v>
      </c>
      <c r="P2356" s="57" t="str">
        <f>UPPER(tbl_raw_data[[#This Row],[Queue Name]])</f>
        <v>CONSUMER EXISTING</v>
      </c>
      <c r="Q2356" s="57" t="str">
        <f>IF(tbl_raw_data[[#This Row],[time_taken_in_mins]]&lt;=20,"SLA_MET","SLA_NOT_MET")</f>
        <v>SLA_MET</v>
      </c>
    </row>
    <row r="2357" spans="1:17" ht="15" customHeight="1" x14ac:dyDescent="0.25">
      <c r="A2357" s="5" t="s">
        <v>1986</v>
      </c>
      <c r="B2357" s="6">
        <v>45146.833692129629</v>
      </c>
      <c r="C2357" s="7">
        <v>45146.838738425926</v>
      </c>
      <c r="D2357" s="8" t="s">
        <v>46</v>
      </c>
      <c r="E2357" s="8" t="s">
        <v>41</v>
      </c>
      <c r="F2357" s="8" t="s">
        <v>73</v>
      </c>
      <c r="G2357" s="110" t="s">
        <v>1987</v>
      </c>
      <c r="H23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57" s="48">
        <f>tbl_raw_data[[#This Row],[Date Actioned]]-tbl_raw_data[[#This Row],[Date Tagged]]</f>
        <v>5.0462962972233072E-3</v>
      </c>
      <c r="J2357" s="50">
        <f>HOUR(tbl_raw_data[[#This Row],[time_taken]])*60+MINUTE(tbl_raw_data[[#This Row],[time_taken]])+SECOND(tbl_raw_data[[#This Row],[time_taken]])/60</f>
        <v>7.2666666666666666</v>
      </c>
      <c r="K2357" s="54">
        <f>DATE(YEAR(tbl_raw_data[[#This Row],[Date Actioned]]), MONTH(tbl_raw_data[[#This Row],[Date Actioned]]), DAY(tbl_raw_data[[#This Row],[Date Actioned]]))</f>
        <v>45146</v>
      </c>
      <c r="L2357" s="55" t="str">
        <f>UPPER(TEXT(tbl_raw_data[[#This Row],[Updated_date]],"MMMM"))</f>
        <v>AUGUST</v>
      </c>
      <c r="M2357" s="55" t="str">
        <f>UPPER("Week "&amp;IF(ROUNDUP(DAY(tbl_raw_data[[#This Row],[Updated_date]])/7,0)=5,4,ROUNDUP(DAY(tbl_raw_data[[#This Row],[Updated_date]])/7,0)))</f>
        <v>WEEK 2</v>
      </c>
      <c r="N2357" s="57" t="str">
        <f>UPPER(VLOOKUP(tbl_raw_data[[#This Row],[Analyst]],[1]setting!$A$1:$B$15,2,0))</f>
        <v>SHAHID</v>
      </c>
      <c r="O2357" s="57" t="str">
        <f>UPPER(tbl_raw_data[[#This Row],[Outcome]])</f>
        <v>DECLINE</v>
      </c>
      <c r="P2357" s="57" t="str">
        <f>UPPER(tbl_raw_data[[#This Row],[Queue Name]])</f>
        <v>CONSUMER POST BUREAU</v>
      </c>
      <c r="Q2357" s="57" t="str">
        <f>IF(tbl_raw_data[[#This Row],[time_taken_in_mins]]&lt;=20,"SLA_MET","SLA_NOT_MET")</f>
        <v>SLA_MET</v>
      </c>
    </row>
    <row r="2358" spans="1:17" ht="15" customHeight="1" x14ac:dyDescent="0.25">
      <c r="A2358" s="22" t="s">
        <v>3912</v>
      </c>
      <c r="B2358" s="12">
        <v>45146.83384259259</v>
      </c>
      <c r="C2358" s="13">
        <v>45146.841423611113</v>
      </c>
      <c r="D2358" s="14" t="s">
        <v>13</v>
      </c>
      <c r="E2358" s="14" t="s">
        <v>28</v>
      </c>
      <c r="F2358" s="14" t="s">
        <v>73</v>
      </c>
      <c r="G2358" s="111" t="s">
        <v>29</v>
      </c>
      <c r="H23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58" s="48">
        <f>tbl_raw_data[[#This Row],[Date Actioned]]-tbl_raw_data[[#This Row],[Date Tagged]]</f>
        <v>7.5810185226146132E-3</v>
      </c>
      <c r="J2358" s="50">
        <f>HOUR(tbl_raw_data[[#This Row],[time_taken]])*60+MINUTE(tbl_raw_data[[#This Row],[time_taken]])+SECOND(tbl_raw_data[[#This Row],[time_taken]])/60</f>
        <v>10.916666666666666</v>
      </c>
      <c r="K2358" s="54">
        <f>DATE(YEAR(tbl_raw_data[[#This Row],[Date Actioned]]), MONTH(tbl_raw_data[[#This Row],[Date Actioned]]), DAY(tbl_raw_data[[#This Row],[Date Actioned]]))</f>
        <v>45146</v>
      </c>
      <c r="L2358" s="55" t="str">
        <f>UPPER(TEXT(tbl_raw_data[[#This Row],[Updated_date]],"MMMM"))</f>
        <v>AUGUST</v>
      </c>
      <c r="M2358" s="55" t="str">
        <f>UPPER("Week "&amp;IF(ROUNDUP(DAY(tbl_raw_data[[#This Row],[Updated_date]])/7,0)=5,4,ROUNDUP(DAY(tbl_raw_data[[#This Row],[Updated_date]])/7,0)))</f>
        <v>WEEK 2</v>
      </c>
      <c r="N2358" s="57" t="str">
        <f>UPPER(VLOOKUP(tbl_raw_data[[#This Row],[Analyst]],[1]setting!$A$1:$B$15,2,0))</f>
        <v>SHAHID</v>
      </c>
      <c r="O2358" s="57" t="str">
        <f>UPPER(tbl_raw_data[[#This Row],[Outcome]])</f>
        <v>APPROVE</v>
      </c>
      <c r="P2358" s="57" t="str">
        <f>UPPER(tbl_raw_data[[#This Row],[Queue Name]])</f>
        <v>CONSUMER EXISTING</v>
      </c>
      <c r="Q2358" s="57" t="str">
        <f>IF(tbl_raw_data[[#This Row],[time_taken_in_mins]]&lt;=20,"SLA_MET","SLA_NOT_MET")</f>
        <v>SLA_MET</v>
      </c>
    </row>
    <row r="2359" spans="1:17" ht="15" customHeight="1" x14ac:dyDescent="0.25">
      <c r="A2359" s="5" t="s">
        <v>4282</v>
      </c>
      <c r="B2359" s="12">
        <v>45146.840902777774</v>
      </c>
      <c r="C2359" s="13">
        <v>45146.849085648151</v>
      </c>
      <c r="D2359" s="14" t="s">
        <v>40</v>
      </c>
      <c r="E2359" s="16" t="s">
        <v>41</v>
      </c>
      <c r="F2359" s="14" t="s">
        <v>42</v>
      </c>
      <c r="G2359" s="106"/>
      <c r="H23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59" s="48">
        <f>tbl_raw_data[[#This Row],[Date Actioned]]-tbl_raw_data[[#This Row],[Date Tagged]]</f>
        <v>8.1828703769133426E-3</v>
      </c>
      <c r="J2359" s="50">
        <f>HOUR(tbl_raw_data[[#This Row],[time_taken]])*60+MINUTE(tbl_raw_data[[#This Row],[time_taken]])+SECOND(tbl_raw_data[[#This Row],[time_taken]])/60</f>
        <v>11.783333333333333</v>
      </c>
      <c r="K2359" s="54">
        <f>DATE(YEAR(tbl_raw_data[[#This Row],[Date Actioned]]), MONTH(tbl_raw_data[[#This Row],[Date Actioned]]), DAY(tbl_raw_data[[#This Row],[Date Actioned]]))</f>
        <v>45146</v>
      </c>
      <c r="L2359" s="55" t="str">
        <f>UPPER(TEXT(tbl_raw_data[[#This Row],[Updated_date]],"MMMM"))</f>
        <v>AUGUST</v>
      </c>
      <c r="M2359" s="55" t="str">
        <f>UPPER("Week "&amp;IF(ROUNDUP(DAY(tbl_raw_data[[#This Row],[Updated_date]])/7,0)=5,4,ROUNDUP(DAY(tbl_raw_data[[#This Row],[Updated_date]])/7,0)))</f>
        <v>WEEK 2</v>
      </c>
      <c r="N2359" s="57" t="str">
        <f>UPPER(VLOOKUP(tbl_raw_data[[#This Row],[Analyst]],[1]setting!$A$1:$B$15,2,0))</f>
        <v>NITESH</v>
      </c>
      <c r="O2359" s="57" t="str">
        <f>UPPER(tbl_raw_data[[#This Row],[Outcome]])</f>
        <v>WITHDRAW</v>
      </c>
      <c r="P2359" s="57" t="str">
        <f>UPPER(tbl_raw_data[[#This Row],[Queue Name]])</f>
        <v>CONSUMER POST BUREAU</v>
      </c>
      <c r="Q2359" s="57" t="str">
        <f>IF(tbl_raw_data[[#This Row],[time_taken_in_mins]]&lt;=20,"SLA_MET","SLA_NOT_MET")</f>
        <v>SLA_MET</v>
      </c>
    </row>
    <row r="2360" spans="1:17" ht="15" customHeight="1" x14ac:dyDescent="0.25">
      <c r="A2360" s="11" t="s">
        <v>135</v>
      </c>
      <c r="B2360" s="6">
        <v>45146.841099537036</v>
      </c>
      <c r="C2360" s="7">
        <v>45146.842731481483</v>
      </c>
      <c r="D2360" s="8" t="s">
        <v>8</v>
      </c>
      <c r="E2360" s="8" t="s">
        <v>9</v>
      </c>
      <c r="F2360" s="8" t="s">
        <v>73</v>
      </c>
      <c r="G2360" s="110" t="s">
        <v>136</v>
      </c>
      <c r="H23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60" s="48">
        <f>tbl_raw_data[[#This Row],[Date Actioned]]-tbl_raw_data[[#This Row],[Date Tagged]]</f>
        <v>1.6319444475811906E-3</v>
      </c>
      <c r="J2360" s="50">
        <f>HOUR(tbl_raw_data[[#This Row],[time_taken]])*60+MINUTE(tbl_raw_data[[#This Row],[time_taken]])+SECOND(tbl_raw_data[[#This Row],[time_taken]])/60</f>
        <v>2.35</v>
      </c>
      <c r="K2360" s="54">
        <f>DATE(YEAR(tbl_raw_data[[#This Row],[Date Actioned]]), MONTH(tbl_raw_data[[#This Row],[Date Actioned]]), DAY(tbl_raw_data[[#This Row],[Date Actioned]]))</f>
        <v>45146</v>
      </c>
      <c r="L2360" s="55" t="str">
        <f>UPPER(TEXT(tbl_raw_data[[#This Row],[Updated_date]],"MMMM"))</f>
        <v>AUGUST</v>
      </c>
      <c r="M2360" s="55" t="str">
        <f>UPPER("Week "&amp;IF(ROUNDUP(DAY(tbl_raw_data[[#This Row],[Updated_date]])/7,0)=5,4,ROUNDUP(DAY(tbl_raw_data[[#This Row],[Updated_date]])/7,0)))</f>
        <v>WEEK 2</v>
      </c>
      <c r="N2360" s="57" t="str">
        <f>UPPER(VLOOKUP(tbl_raw_data[[#This Row],[Analyst]],[1]setting!$A$1:$B$15,2,0))</f>
        <v>SHAHID</v>
      </c>
      <c r="O2360" s="57" t="str">
        <f>UPPER(tbl_raw_data[[#This Row],[Outcome]])</f>
        <v>WITHDRAW</v>
      </c>
      <c r="P2360" s="57" t="str">
        <f>UPPER(tbl_raw_data[[#This Row],[Queue Name]])</f>
        <v>CONSUMER PRE BUREAU</v>
      </c>
      <c r="Q2360" s="57" t="str">
        <f>IF(tbl_raw_data[[#This Row],[time_taken_in_mins]]&lt;=20,"SLA_MET","SLA_NOT_MET")</f>
        <v>SLA_MET</v>
      </c>
    </row>
    <row r="2361" spans="1:17" ht="15" customHeight="1" x14ac:dyDescent="0.25">
      <c r="A2361" s="5" t="s">
        <v>675</v>
      </c>
      <c r="B2361" s="6">
        <v>45146.843738425923</v>
      </c>
      <c r="C2361" s="7">
        <v>45146.846863425926</v>
      </c>
      <c r="D2361" s="8" t="s">
        <v>13</v>
      </c>
      <c r="E2361" s="8" t="s">
        <v>9</v>
      </c>
      <c r="F2361" s="8" t="s">
        <v>73</v>
      </c>
      <c r="G2361" s="110" t="s">
        <v>147</v>
      </c>
      <c r="H23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61" s="48">
        <f>tbl_raw_data[[#This Row],[Date Actioned]]-tbl_raw_data[[#This Row],[Date Tagged]]</f>
        <v>3.125000002910383E-3</v>
      </c>
      <c r="J2361" s="50">
        <f>HOUR(tbl_raw_data[[#This Row],[time_taken]])*60+MINUTE(tbl_raw_data[[#This Row],[time_taken]])+SECOND(tbl_raw_data[[#This Row],[time_taken]])/60</f>
        <v>4.5</v>
      </c>
      <c r="K2361" s="54">
        <f>DATE(YEAR(tbl_raw_data[[#This Row],[Date Actioned]]), MONTH(tbl_raw_data[[#This Row],[Date Actioned]]), DAY(tbl_raw_data[[#This Row],[Date Actioned]]))</f>
        <v>45146</v>
      </c>
      <c r="L2361" s="55" t="str">
        <f>UPPER(TEXT(tbl_raw_data[[#This Row],[Updated_date]],"MMMM"))</f>
        <v>AUGUST</v>
      </c>
      <c r="M2361" s="55" t="str">
        <f>UPPER("Week "&amp;IF(ROUNDUP(DAY(tbl_raw_data[[#This Row],[Updated_date]])/7,0)=5,4,ROUNDUP(DAY(tbl_raw_data[[#This Row],[Updated_date]])/7,0)))</f>
        <v>WEEK 2</v>
      </c>
      <c r="N2361" s="57" t="str">
        <f>UPPER(VLOOKUP(tbl_raw_data[[#This Row],[Analyst]],[1]setting!$A$1:$B$15,2,0))</f>
        <v>SHAHID</v>
      </c>
      <c r="O2361" s="57" t="str">
        <f>UPPER(tbl_raw_data[[#This Row],[Outcome]])</f>
        <v>APPROVE</v>
      </c>
      <c r="P2361" s="57" t="str">
        <f>UPPER(tbl_raw_data[[#This Row],[Queue Name]])</f>
        <v>CONSUMER PRE BUREAU</v>
      </c>
      <c r="Q2361" s="57" t="str">
        <f>IF(tbl_raw_data[[#This Row],[time_taken_in_mins]]&lt;=20,"SLA_MET","SLA_NOT_MET")</f>
        <v>SLA_MET</v>
      </c>
    </row>
    <row r="2362" spans="1:17" ht="15" customHeight="1" x14ac:dyDescent="0.25">
      <c r="A2362" s="11" t="s">
        <v>7326</v>
      </c>
      <c r="B2362" s="12">
        <v>45146.866805555554</v>
      </c>
      <c r="C2362" s="13">
        <v>45147.369363425925</v>
      </c>
      <c r="D2362" s="14" t="s">
        <v>29</v>
      </c>
      <c r="E2362" s="16" t="s">
        <v>41</v>
      </c>
      <c r="F2362" s="14" t="s">
        <v>455</v>
      </c>
      <c r="G2362" s="106"/>
      <c r="H23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2" s="48">
        <f>tbl_raw_data[[#This Row],[Date Actioned]]-tbl_raw_data[[#This Row],[Date Tagged]]</f>
        <v>0.50255787037167465</v>
      </c>
      <c r="J2362" s="50">
        <f>HOUR(tbl_raw_data[[#This Row],[time_taken]])*60+MINUTE(tbl_raw_data[[#This Row],[time_taken]])+SECOND(tbl_raw_data[[#This Row],[time_taken]])/60</f>
        <v>723.68333333333328</v>
      </c>
      <c r="K2362" s="54">
        <f>DATE(YEAR(tbl_raw_data[[#This Row],[Date Actioned]]), MONTH(tbl_raw_data[[#This Row],[Date Actioned]]), DAY(tbl_raw_data[[#This Row],[Date Actioned]]))</f>
        <v>45147</v>
      </c>
      <c r="L2362" s="55" t="str">
        <f>UPPER(TEXT(tbl_raw_data[[#This Row],[Updated_date]],"MMMM"))</f>
        <v>AUGUST</v>
      </c>
      <c r="M2362" s="55" t="str">
        <f>UPPER("Week "&amp;IF(ROUNDUP(DAY(tbl_raw_data[[#This Row],[Updated_date]])/7,0)=5,4,ROUNDUP(DAY(tbl_raw_data[[#This Row],[Updated_date]])/7,0)))</f>
        <v>WEEK 2</v>
      </c>
      <c r="N2362" s="57" t="str">
        <f>UPPER(VLOOKUP(tbl_raw_data[[#This Row],[Analyst]],[1]setting!$A$1:$B$15,2,0))</f>
        <v>ROHAN</v>
      </c>
      <c r="O2362" s="57" t="str">
        <f>UPPER(tbl_raw_data[[#This Row],[Outcome]])</f>
        <v>APPROVE</v>
      </c>
      <c r="P2362" s="57" t="str">
        <f>UPPER(tbl_raw_data[[#This Row],[Queue Name]])</f>
        <v>CONSUMER POST BUREAU</v>
      </c>
      <c r="Q2362" s="57" t="str">
        <f>IF(tbl_raw_data[[#This Row],[time_taken_in_mins]]&lt;=20,"SLA_MET","SLA_NOT_MET")</f>
        <v>SLA_NOT_MET</v>
      </c>
    </row>
    <row r="2363" spans="1:17" ht="15" customHeight="1" x14ac:dyDescent="0.25">
      <c r="A2363" s="22" t="s">
        <v>7324</v>
      </c>
      <c r="B2363" s="6">
        <v>45146.874178240738</v>
      </c>
      <c r="C2363" s="7">
        <v>45147.373182870368</v>
      </c>
      <c r="D2363" s="8" t="s">
        <v>29</v>
      </c>
      <c r="E2363" s="10" t="s">
        <v>41</v>
      </c>
      <c r="F2363" s="8" t="s">
        <v>455</v>
      </c>
      <c r="G2363" s="109"/>
      <c r="H23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3" s="48">
        <f>tbl_raw_data[[#This Row],[Date Actioned]]-tbl_raw_data[[#This Row],[Date Tagged]]</f>
        <v>0.49900462962978054</v>
      </c>
      <c r="J2363" s="50">
        <f>HOUR(tbl_raw_data[[#This Row],[time_taken]])*60+MINUTE(tbl_raw_data[[#This Row],[time_taken]])+SECOND(tbl_raw_data[[#This Row],[time_taken]])/60</f>
        <v>718.56666666666672</v>
      </c>
      <c r="K2363" s="54">
        <f>DATE(YEAR(tbl_raw_data[[#This Row],[Date Actioned]]), MONTH(tbl_raw_data[[#This Row],[Date Actioned]]), DAY(tbl_raw_data[[#This Row],[Date Actioned]]))</f>
        <v>45147</v>
      </c>
      <c r="L2363" s="55" t="str">
        <f>UPPER(TEXT(tbl_raw_data[[#This Row],[Updated_date]],"MMMM"))</f>
        <v>AUGUST</v>
      </c>
      <c r="M2363" s="55" t="str">
        <f>UPPER("Week "&amp;IF(ROUNDUP(DAY(tbl_raw_data[[#This Row],[Updated_date]])/7,0)=5,4,ROUNDUP(DAY(tbl_raw_data[[#This Row],[Updated_date]])/7,0)))</f>
        <v>WEEK 2</v>
      </c>
      <c r="N2363" s="57" t="str">
        <f>UPPER(VLOOKUP(tbl_raw_data[[#This Row],[Analyst]],[1]setting!$A$1:$B$15,2,0))</f>
        <v>ROHAN</v>
      </c>
      <c r="O2363" s="57" t="str">
        <f>UPPER(tbl_raw_data[[#This Row],[Outcome]])</f>
        <v>APPROVE</v>
      </c>
      <c r="P2363" s="57" t="str">
        <f>UPPER(tbl_raw_data[[#This Row],[Queue Name]])</f>
        <v>CONSUMER POST BUREAU</v>
      </c>
      <c r="Q2363" s="57" t="str">
        <f>IF(tbl_raw_data[[#This Row],[time_taken_in_mins]]&lt;=20,"SLA_MET","SLA_NOT_MET")</f>
        <v>SLA_NOT_MET</v>
      </c>
    </row>
    <row r="2364" spans="1:17" ht="15" customHeight="1" x14ac:dyDescent="0.25">
      <c r="A2364" s="5" t="s">
        <v>7322</v>
      </c>
      <c r="B2364" s="12">
        <v>45146.882685185185</v>
      </c>
      <c r="C2364" s="13">
        <v>45147.379560185182</v>
      </c>
      <c r="D2364" s="14" t="s">
        <v>29</v>
      </c>
      <c r="E2364" s="16" t="s">
        <v>28</v>
      </c>
      <c r="F2364" s="14" t="s">
        <v>455</v>
      </c>
      <c r="G2364" s="106"/>
      <c r="H23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4" s="48">
        <f>tbl_raw_data[[#This Row],[Date Actioned]]-tbl_raw_data[[#This Row],[Date Tagged]]</f>
        <v>0.49687499999708962</v>
      </c>
      <c r="J2364" s="50">
        <f>HOUR(tbl_raw_data[[#This Row],[time_taken]])*60+MINUTE(tbl_raw_data[[#This Row],[time_taken]])+SECOND(tbl_raw_data[[#This Row],[time_taken]])/60</f>
        <v>715.5</v>
      </c>
      <c r="K2364" s="54">
        <f>DATE(YEAR(tbl_raw_data[[#This Row],[Date Actioned]]), MONTH(tbl_raw_data[[#This Row],[Date Actioned]]), DAY(tbl_raw_data[[#This Row],[Date Actioned]]))</f>
        <v>45147</v>
      </c>
      <c r="L2364" s="55" t="str">
        <f>UPPER(TEXT(tbl_raw_data[[#This Row],[Updated_date]],"MMMM"))</f>
        <v>AUGUST</v>
      </c>
      <c r="M2364" s="55" t="str">
        <f>UPPER("Week "&amp;IF(ROUNDUP(DAY(tbl_raw_data[[#This Row],[Updated_date]])/7,0)=5,4,ROUNDUP(DAY(tbl_raw_data[[#This Row],[Updated_date]])/7,0)))</f>
        <v>WEEK 2</v>
      </c>
      <c r="N2364" s="57" t="str">
        <f>UPPER(VLOOKUP(tbl_raw_data[[#This Row],[Analyst]],[1]setting!$A$1:$B$15,2,0))</f>
        <v>ROHAN</v>
      </c>
      <c r="O2364" s="57" t="str">
        <f>UPPER(tbl_raw_data[[#This Row],[Outcome]])</f>
        <v>APPROVE</v>
      </c>
      <c r="P2364" s="57" t="str">
        <f>UPPER(tbl_raw_data[[#This Row],[Queue Name]])</f>
        <v>CONSUMER EXISTING</v>
      </c>
      <c r="Q2364" s="57" t="str">
        <f>IF(tbl_raw_data[[#This Row],[time_taken_in_mins]]&lt;=20,"SLA_MET","SLA_NOT_MET")</f>
        <v>SLA_NOT_MET</v>
      </c>
    </row>
    <row r="2365" spans="1:17" ht="15" customHeight="1" x14ac:dyDescent="0.25">
      <c r="A2365" s="11" t="s">
        <v>7306</v>
      </c>
      <c r="B2365" s="6">
        <v>45146.927233796298</v>
      </c>
      <c r="C2365" s="7">
        <v>45147.40421296296</v>
      </c>
      <c r="D2365" s="8" t="s">
        <v>29</v>
      </c>
      <c r="E2365" s="10" t="s">
        <v>41</v>
      </c>
      <c r="F2365" s="8" t="s">
        <v>455</v>
      </c>
      <c r="G2365" s="109"/>
      <c r="H23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5" s="48">
        <f>tbl_raw_data[[#This Row],[Date Actioned]]-tbl_raw_data[[#This Row],[Date Tagged]]</f>
        <v>0.47697916666220408</v>
      </c>
      <c r="J2365" s="50">
        <f>HOUR(tbl_raw_data[[#This Row],[time_taken]])*60+MINUTE(tbl_raw_data[[#This Row],[time_taken]])+SECOND(tbl_raw_data[[#This Row],[time_taken]])/60</f>
        <v>686.85</v>
      </c>
      <c r="K2365" s="54">
        <f>DATE(YEAR(tbl_raw_data[[#This Row],[Date Actioned]]), MONTH(tbl_raw_data[[#This Row],[Date Actioned]]), DAY(tbl_raw_data[[#This Row],[Date Actioned]]))</f>
        <v>45147</v>
      </c>
      <c r="L2365" s="55" t="str">
        <f>UPPER(TEXT(tbl_raw_data[[#This Row],[Updated_date]],"MMMM"))</f>
        <v>AUGUST</v>
      </c>
      <c r="M2365" s="55" t="str">
        <f>UPPER("Week "&amp;IF(ROUNDUP(DAY(tbl_raw_data[[#This Row],[Updated_date]])/7,0)=5,4,ROUNDUP(DAY(tbl_raw_data[[#This Row],[Updated_date]])/7,0)))</f>
        <v>WEEK 2</v>
      </c>
      <c r="N2365" s="57" t="str">
        <f>UPPER(VLOOKUP(tbl_raw_data[[#This Row],[Analyst]],[1]setting!$A$1:$B$15,2,0))</f>
        <v>ROHAN</v>
      </c>
      <c r="O2365" s="57" t="str">
        <f>UPPER(tbl_raw_data[[#This Row],[Outcome]])</f>
        <v>APPROVE</v>
      </c>
      <c r="P2365" s="57" t="str">
        <f>UPPER(tbl_raw_data[[#This Row],[Queue Name]])</f>
        <v>CONSUMER POST BUREAU</v>
      </c>
      <c r="Q2365" s="57" t="str">
        <f>IF(tbl_raw_data[[#This Row],[time_taken_in_mins]]&lt;=20,"SLA_MET","SLA_NOT_MET")</f>
        <v>SLA_NOT_MET</v>
      </c>
    </row>
    <row r="2366" spans="1:17" ht="15" customHeight="1" x14ac:dyDescent="0.25">
      <c r="A2366" s="22" t="s">
        <v>7299</v>
      </c>
      <c r="B2366" s="12">
        <v>45146.947905092595</v>
      </c>
      <c r="C2366" s="13">
        <v>45147.407141203701</v>
      </c>
      <c r="D2366" s="14" t="s">
        <v>29</v>
      </c>
      <c r="E2366" s="16" t="s">
        <v>41</v>
      </c>
      <c r="F2366" s="14" t="s">
        <v>455</v>
      </c>
      <c r="G2366" s="106"/>
      <c r="H23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6" s="48">
        <f>tbl_raw_data[[#This Row],[Date Actioned]]-tbl_raw_data[[#This Row],[Date Tagged]]</f>
        <v>0.45923611110629281</v>
      </c>
      <c r="J2366" s="50">
        <f>HOUR(tbl_raw_data[[#This Row],[time_taken]])*60+MINUTE(tbl_raw_data[[#This Row],[time_taken]])+SECOND(tbl_raw_data[[#This Row],[time_taken]])/60</f>
        <v>661.3</v>
      </c>
      <c r="K2366" s="54">
        <f>DATE(YEAR(tbl_raw_data[[#This Row],[Date Actioned]]), MONTH(tbl_raw_data[[#This Row],[Date Actioned]]), DAY(tbl_raw_data[[#This Row],[Date Actioned]]))</f>
        <v>45147</v>
      </c>
      <c r="L2366" s="55" t="str">
        <f>UPPER(TEXT(tbl_raw_data[[#This Row],[Updated_date]],"MMMM"))</f>
        <v>AUGUST</v>
      </c>
      <c r="M2366" s="55" t="str">
        <f>UPPER("Week "&amp;IF(ROUNDUP(DAY(tbl_raw_data[[#This Row],[Updated_date]])/7,0)=5,4,ROUNDUP(DAY(tbl_raw_data[[#This Row],[Updated_date]])/7,0)))</f>
        <v>WEEK 2</v>
      </c>
      <c r="N2366" s="57" t="str">
        <f>UPPER(VLOOKUP(tbl_raw_data[[#This Row],[Analyst]],[1]setting!$A$1:$B$15,2,0))</f>
        <v>ROHAN</v>
      </c>
      <c r="O2366" s="57" t="str">
        <f>UPPER(tbl_raw_data[[#This Row],[Outcome]])</f>
        <v>APPROVE</v>
      </c>
      <c r="P2366" s="57" t="str">
        <f>UPPER(tbl_raw_data[[#This Row],[Queue Name]])</f>
        <v>CONSUMER POST BUREAU</v>
      </c>
      <c r="Q2366" s="57" t="str">
        <f>IF(tbl_raw_data[[#This Row],[time_taken_in_mins]]&lt;=20,"SLA_MET","SLA_NOT_MET")</f>
        <v>SLA_NOT_MET</v>
      </c>
    </row>
    <row r="2367" spans="1:17" ht="15" customHeight="1" x14ac:dyDescent="0.25">
      <c r="A2367" s="22" t="s">
        <v>7280</v>
      </c>
      <c r="B2367" s="12">
        <v>45147.003136574072</v>
      </c>
      <c r="C2367" s="13">
        <v>45147.370416666665</v>
      </c>
      <c r="D2367" s="14" t="s">
        <v>29</v>
      </c>
      <c r="E2367" s="16" t="s">
        <v>41</v>
      </c>
      <c r="F2367" s="14" t="s">
        <v>14</v>
      </c>
      <c r="G2367" s="106"/>
      <c r="H23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7" s="48">
        <f>tbl_raw_data[[#This Row],[Date Actioned]]-tbl_raw_data[[#This Row],[Date Tagged]]</f>
        <v>0.36728009259240935</v>
      </c>
      <c r="J2367" s="50">
        <f>HOUR(tbl_raw_data[[#This Row],[time_taken]])*60+MINUTE(tbl_raw_data[[#This Row],[time_taken]])+SECOND(tbl_raw_data[[#This Row],[time_taken]])/60</f>
        <v>528.88333333333333</v>
      </c>
      <c r="K2367" s="54">
        <f>DATE(YEAR(tbl_raw_data[[#This Row],[Date Actioned]]), MONTH(tbl_raw_data[[#This Row],[Date Actioned]]), DAY(tbl_raw_data[[#This Row],[Date Actioned]]))</f>
        <v>45147</v>
      </c>
      <c r="L2367" s="55" t="str">
        <f>UPPER(TEXT(tbl_raw_data[[#This Row],[Updated_date]],"MMMM"))</f>
        <v>AUGUST</v>
      </c>
      <c r="M2367" s="55" t="str">
        <f>UPPER("Week "&amp;IF(ROUNDUP(DAY(tbl_raw_data[[#This Row],[Updated_date]])/7,0)=5,4,ROUNDUP(DAY(tbl_raw_data[[#This Row],[Updated_date]])/7,0)))</f>
        <v>WEEK 2</v>
      </c>
      <c r="N2367" s="57" t="str">
        <f>UPPER(VLOOKUP(tbl_raw_data[[#This Row],[Analyst]],[1]setting!$A$1:$B$15,2,0))</f>
        <v>HARDIK</v>
      </c>
      <c r="O2367" s="57" t="str">
        <f>UPPER(tbl_raw_data[[#This Row],[Outcome]])</f>
        <v>APPROVE</v>
      </c>
      <c r="P2367" s="57" t="str">
        <f>UPPER(tbl_raw_data[[#This Row],[Queue Name]])</f>
        <v>CONSUMER POST BUREAU</v>
      </c>
      <c r="Q2367" s="57" t="str">
        <f>IF(tbl_raw_data[[#This Row],[time_taken_in_mins]]&lt;=20,"SLA_MET","SLA_NOT_MET")</f>
        <v>SLA_NOT_MET</v>
      </c>
    </row>
    <row r="2368" spans="1:17" ht="15" customHeight="1" x14ac:dyDescent="0.25">
      <c r="A2368" s="5" t="s">
        <v>7267</v>
      </c>
      <c r="B2368" s="6">
        <v>45147.065613425926</v>
      </c>
      <c r="C2368" s="7">
        <v>45147.378761574073</v>
      </c>
      <c r="D2368" s="8" t="s">
        <v>209</v>
      </c>
      <c r="E2368" s="10" t="s">
        <v>41</v>
      </c>
      <c r="F2368" s="8" t="s">
        <v>14</v>
      </c>
      <c r="G2368" s="109"/>
      <c r="H23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8" s="48">
        <f>tbl_raw_data[[#This Row],[Date Actioned]]-tbl_raw_data[[#This Row],[Date Tagged]]</f>
        <v>0.31314814814686542</v>
      </c>
      <c r="J2368" s="50">
        <f>HOUR(tbl_raw_data[[#This Row],[time_taken]])*60+MINUTE(tbl_raw_data[[#This Row],[time_taken]])+SECOND(tbl_raw_data[[#This Row],[time_taken]])/60</f>
        <v>450.93333333333334</v>
      </c>
      <c r="K2368" s="54">
        <f>DATE(YEAR(tbl_raw_data[[#This Row],[Date Actioned]]), MONTH(tbl_raw_data[[#This Row],[Date Actioned]]), DAY(tbl_raw_data[[#This Row],[Date Actioned]]))</f>
        <v>45147</v>
      </c>
      <c r="L2368" s="55" t="str">
        <f>UPPER(TEXT(tbl_raw_data[[#This Row],[Updated_date]],"MMMM"))</f>
        <v>AUGUST</v>
      </c>
      <c r="M2368" s="55" t="str">
        <f>UPPER("Week "&amp;IF(ROUNDUP(DAY(tbl_raw_data[[#This Row],[Updated_date]])/7,0)=5,4,ROUNDUP(DAY(tbl_raw_data[[#This Row],[Updated_date]])/7,0)))</f>
        <v>WEEK 2</v>
      </c>
      <c r="N2368" s="57" t="str">
        <f>UPPER(VLOOKUP(tbl_raw_data[[#This Row],[Analyst]],[1]setting!$A$1:$B$15,2,0))</f>
        <v>HARDIK</v>
      </c>
      <c r="O2368" s="57" t="str">
        <f>UPPER(tbl_raw_data[[#This Row],[Outcome]])</f>
        <v>DECLINE</v>
      </c>
      <c r="P2368" s="57" t="str">
        <f>UPPER(tbl_raw_data[[#This Row],[Queue Name]])</f>
        <v>CONSUMER POST BUREAU</v>
      </c>
      <c r="Q2368" s="57" t="str">
        <f>IF(tbl_raw_data[[#This Row],[time_taken_in_mins]]&lt;=20,"SLA_MET","SLA_NOT_MET")</f>
        <v>SLA_NOT_MET</v>
      </c>
    </row>
    <row r="2369" spans="1:17" ht="15" customHeight="1" x14ac:dyDescent="0.25">
      <c r="A2369" s="22" t="s">
        <v>7264</v>
      </c>
      <c r="B2369" s="6">
        <v>45147.09648148148</v>
      </c>
      <c r="C2369" s="7">
        <v>45147.386331018519</v>
      </c>
      <c r="D2369" s="8" t="s">
        <v>40</v>
      </c>
      <c r="E2369" s="10" t="s">
        <v>41</v>
      </c>
      <c r="F2369" s="8" t="s">
        <v>455</v>
      </c>
      <c r="G2369" s="109"/>
      <c r="H23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69" s="48">
        <f>tbl_raw_data[[#This Row],[Date Actioned]]-tbl_raw_data[[#This Row],[Date Tagged]]</f>
        <v>0.28984953703911742</v>
      </c>
      <c r="J2369" s="50">
        <f>HOUR(tbl_raw_data[[#This Row],[time_taken]])*60+MINUTE(tbl_raw_data[[#This Row],[time_taken]])+SECOND(tbl_raw_data[[#This Row],[time_taken]])/60</f>
        <v>417.38333333333333</v>
      </c>
      <c r="K2369" s="54">
        <f>DATE(YEAR(tbl_raw_data[[#This Row],[Date Actioned]]), MONTH(tbl_raw_data[[#This Row],[Date Actioned]]), DAY(tbl_raw_data[[#This Row],[Date Actioned]]))</f>
        <v>45147</v>
      </c>
      <c r="L2369" s="55" t="str">
        <f>UPPER(TEXT(tbl_raw_data[[#This Row],[Updated_date]],"MMMM"))</f>
        <v>AUGUST</v>
      </c>
      <c r="M2369" s="55" t="str">
        <f>UPPER("Week "&amp;IF(ROUNDUP(DAY(tbl_raw_data[[#This Row],[Updated_date]])/7,0)=5,4,ROUNDUP(DAY(tbl_raw_data[[#This Row],[Updated_date]])/7,0)))</f>
        <v>WEEK 2</v>
      </c>
      <c r="N2369" s="57" t="str">
        <f>UPPER(VLOOKUP(tbl_raw_data[[#This Row],[Analyst]],[1]setting!$A$1:$B$15,2,0))</f>
        <v>ROHAN</v>
      </c>
      <c r="O2369" s="57" t="str">
        <f>UPPER(tbl_raw_data[[#This Row],[Outcome]])</f>
        <v>WITHDRAW</v>
      </c>
      <c r="P2369" s="57" t="str">
        <f>UPPER(tbl_raw_data[[#This Row],[Queue Name]])</f>
        <v>CONSUMER POST BUREAU</v>
      </c>
      <c r="Q2369" s="57" t="str">
        <f>IF(tbl_raw_data[[#This Row],[time_taken_in_mins]]&lt;=20,"SLA_MET","SLA_NOT_MET")</f>
        <v>SLA_NOT_MET</v>
      </c>
    </row>
    <row r="2370" spans="1:17" ht="15" customHeight="1" x14ac:dyDescent="0.25">
      <c r="A2370" s="5" t="s">
        <v>7262</v>
      </c>
      <c r="B2370" s="12">
        <v>45147.109537037039</v>
      </c>
      <c r="C2370" s="13">
        <v>45147.390428240738</v>
      </c>
      <c r="D2370" s="14" t="s">
        <v>40</v>
      </c>
      <c r="E2370" s="16" t="s">
        <v>41</v>
      </c>
      <c r="F2370" s="14" t="s">
        <v>455</v>
      </c>
      <c r="G2370" s="106"/>
      <c r="H23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0" s="48">
        <f>tbl_raw_data[[#This Row],[Date Actioned]]-tbl_raw_data[[#This Row],[Date Tagged]]</f>
        <v>0.28089120369986631</v>
      </c>
      <c r="J2370" s="50">
        <f>HOUR(tbl_raw_data[[#This Row],[time_taken]])*60+MINUTE(tbl_raw_data[[#This Row],[time_taken]])+SECOND(tbl_raw_data[[#This Row],[time_taken]])/60</f>
        <v>404.48333333333335</v>
      </c>
      <c r="K2370" s="54">
        <f>DATE(YEAR(tbl_raw_data[[#This Row],[Date Actioned]]), MONTH(tbl_raw_data[[#This Row],[Date Actioned]]), DAY(tbl_raw_data[[#This Row],[Date Actioned]]))</f>
        <v>45147</v>
      </c>
      <c r="L2370" s="55" t="str">
        <f>UPPER(TEXT(tbl_raw_data[[#This Row],[Updated_date]],"MMMM"))</f>
        <v>AUGUST</v>
      </c>
      <c r="M2370" s="55" t="str">
        <f>UPPER("Week "&amp;IF(ROUNDUP(DAY(tbl_raw_data[[#This Row],[Updated_date]])/7,0)=5,4,ROUNDUP(DAY(tbl_raw_data[[#This Row],[Updated_date]])/7,0)))</f>
        <v>WEEK 2</v>
      </c>
      <c r="N2370" s="57" t="str">
        <f>UPPER(VLOOKUP(tbl_raw_data[[#This Row],[Analyst]],[1]setting!$A$1:$B$15,2,0))</f>
        <v>ROHAN</v>
      </c>
      <c r="O2370" s="57" t="str">
        <f>UPPER(tbl_raw_data[[#This Row],[Outcome]])</f>
        <v>WITHDRAW</v>
      </c>
      <c r="P2370" s="57" t="str">
        <f>UPPER(tbl_raw_data[[#This Row],[Queue Name]])</f>
        <v>CONSUMER POST BUREAU</v>
      </c>
      <c r="Q2370" s="57" t="str">
        <f>IF(tbl_raw_data[[#This Row],[time_taken_in_mins]]&lt;=20,"SLA_MET","SLA_NOT_MET")</f>
        <v>SLA_NOT_MET</v>
      </c>
    </row>
    <row r="2371" spans="1:17" ht="15" customHeight="1" x14ac:dyDescent="0.25">
      <c r="A2371" s="5" t="s">
        <v>7255</v>
      </c>
      <c r="B2371" s="6">
        <v>45147.184930555559</v>
      </c>
      <c r="C2371" s="7">
        <v>45147.404687499999</v>
      </c>
      <c r="D2371" s="8" t="s">
        <v>29</v>
      </c>
      <c r="E2371" s="10" t="s">
        <v>28</v>
      </c>
      <c r="F2371" s="8" t="s">
        <v>168</v>
      </c>
      <c r="G2371" s="109"/>
      <c r="H23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1" s="48">
        <f>tbl_raw_data[[#This Row],[Date Actioned]]-tbl_raw_data[[#This Row],[Date Tagged]]</f>
        <v>0.21975694443972316</v>
      </c>
      <c r="J2371" s="50">
        <f>HOUR(tbl_raw_data[[#This Row],[time_taken]])*60+MINUTE(tbl_raw_data[[#This Row],[time_taken]])+SECOND(tbl_raw_data[[#This Row],[time_taken]])/60</f>
        <v>316.45</v>
      </c>
      <c r="K2371" s="54">
        <f>DATE(YEAR(tbl_raw_data[[#This Row],[Date Actioned]]), MONTH(tbl_raw_data[[#This Row],[Date Actioned]]), DAY(tbl_raw_data[[#This Row],[Date Actioned]]))</f>
        <v>45147</v>
      </c>
      <c r="L2371" s="55" t="str">
        <f>UPPER(TEXT(tbl_raw_data[[#This Row],[Updated_date]],"MMMM"))</f>
        <v>AUGUST</v>
      </c>
      <c r="M2371" s="55" t="str">
        <f>UPPER("Week "&amp;IF(ROUNDUP(DAY(tbl_raw_data[[#This Row],[Updated_date]])/7,0)=5,4,ROUNDUP(DAY(tbl_raw_data[[#This Row],[Updated_date]])/7,0)))</f>
        <v>WEEK 2</v>
      </c>
      <c r="N2371" s="57" t="str">
        <f>UPPER(VLOOKUP(tbl_raw_data[[#This Row],[Analyst]],[1]setting!$A$1:$B$15,2,0))</f>
        <v>MERCEDES</v>
      </c>
      <c r="O2371" s="57" t="str">
        <f>UPPER(tbl_raw_data[[#This Row],[Outcome]])</f>
        <v>APPROVE</v>
      </c>
      <c r="P2371" s="57" t="str">
        <f>UPPER(tbl_raw_data[[#This Row],[Queue Name]])</f>
        <v>CONSUMER EXISTING</v>
      </c>
      <c r="Q2371" s="57" t="str">
        <f>IF(tbl_raw_data[[#This Row],[time_taken_in_mins]]&lt;=20,"SLA_MET","SLA_NOT_MET")</f>
        <v>SLA_NOT_MET</v>
      </c>
    </row>
    <row r="2372" spans="1:17" x14ac:dyDescent="0.25">
      <c r="A2372" s="11" t="s">
        <v>3577</v>
      </c>
      <c r="B2372" s="6">
        <v>45147.379687499997</v>
      </c>
      <c r="C2372" s="7">
        <v>45147.386817129627</v>
      </c>
      <c r="D2372" s="8" t="s">
        <v>8</v>
      </c>
      <c r="E2372" s="8" t="s">
        <v>28</v>
      </c>
      <c r="F2372" s="8" t="s">
        <v>14</v>
      </c>
      <c r="G2372" s="110" t="s">
        <v>172</v>
      </c>
      <c r="H23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72" s="48">
        <f>tbl_raw_data[[#This Row],[Date Actioned]]-tbl_raw_data[[#This Row],[Date Tagged]]</f>
        <v>7.1296296300715767E-3</v>
      </c>
      <c r="J2372" s="50">
        <f>HOUR(tbl_raw_data[[#This Row],[time_taken]])*60+MINUTE(tbl_raw_data[[#This Row],[time_taken]])+SECOND(tbl_raw_data[[#This Row],[time_taken]])/60</f>
        <v>10.266666666666667</v>
      </c>
      <c r="K2372" s="54">
        <f>DATE(YEAR(tbl_raw_data[[#This Row],[Date Actioned]]), MONTH(tbl_raw_data[[#This Row],[Date Actioned]]), DAY(tbl_raw_data[[#This Row],[Date Actioned]]))</f>
        <v>45147</v>
      </c>
      <c r="L2372" s="55" t="str">
        <f>UPPER(TEXT(tbl_raw_data[[#This Row],[Updated_date]],"MMMM"))</f>
        <v>AUGUST</v>
      </c>
      <c r="M2372" s="55" t="str">
        <f>UPPER("Week "&amp;IF(ROUNDUP(DAY(tbl_raw_data[[#This Row],[Updated_date]])/7,0)=5,4,ROUNDUP(DAY(tbl_raw_data[[#This Row],[Updated_date]])/7,0)))</f>
        <v>WEEK 2</v>
      </c>
      <c r="N2372" s="57" t="str">
        <f>UPPER(VLOOKUP(tbl_raw_data[[#This Row],[Analyst]],[1]setting!$A$1:$B$15,2,0))</f>
        <v>HARDIK</v>
      </c>
      <c r="O2372" s="57" t="str">
        <f>UPPER(tbl_raw_data[[#This Row],[Outcome]])</f>
        <v>WITHDRAW</v>
      </c>
      <c r="P2372" s="57" t="str">
        <f>UPPER(tbl_raw_data[[#This Row],[Queue Name]])</f>
        <v>CONSUMER EXISTING</v>
      </c>
      <c r="Q2372" s="57" t="str">
        <f>IF(tbl_raw_data[[#This Row],[time_taken_in_mins]]&lt;=20,"SLA_MET","SLA_NOT_MET")</f>
        <v>SLA_MET</v>
      </c>
    </row>
    <row r="2373" spans="1:17" ht="26.25" x14ac:dyDescent="0.25">
      <c r="A2373" s="22" t="s">
        <v>2649</v>
      </c>
      <c r="B2373" s="12">
        <v>45147.390428240738</v>
      </c>
      <c r="C2373" s="13">
        <v>45147.396284722221</v>
      </c>
      <c r="D2373" s="14" t="s">
        <v>8</v>
      </c>
      <c r="E2373" s="14" t="s">
        <v>28</v>
      </c>
      <c r="F2373" s="14" t="s">
        <v>14</v>
      </c>
      <c r="G2373" s="111" t="s">
        <v>2650</v>
      </c>
      <c r="H23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73" s="48">
        <f>tbl_raw_data[[#This Row],[Date Actioned]]-tbl_raw_data[[#This Row],[Date Tagged]]</f>
        <v>5.8564814826240763E-3</v>
      </c>
      <c r="J2373" s="50">
        <f>HOUR(tbl_raw_data[[#This Row],[time_taken]])*60+MINUTE(tbl_raw_data[[#This Row],[time_taken]])+SECOND(tbl_raw_data[[#This Row],[time_taken]])/60</f>
        <v>8.4333333333333336</v>
      </c>
      <c r="K2373" s="54">
        <f>DATE(YEAR(tbl_raw_data[[#This Row],[Date Actioned]]), MONTH(tbl_raw_data[[#This Row],[Date Actioned]]), DAY(tbl_raw_data[[#This Row],[Date Actioned]]))</f>
        <v>45147</v>
      </c>
      <c r="L2373" s="55" t="str">
        <f>UPPER(TEXT(tbl_raw_data[[#This Row],[Updated_date]],"MMMM"))</f>
        <v>AUGUST</v>
      </c>
      <c r="M2373" s="55" t="str">
        <f>UPPER("Week "&amp;IF(ROUNDUP(DAY(tbl_raw_data[[#This Row],[Updated_date]])/7,0)=5,4,ROUNDUP(DAY(tbl_raw_data[[#This Row],[Updated_date]])/7,0)))</f>
        <v>WEEK 2</v>
      </c>
      <c r="N2373" s="57" t="str">
        <f>UPPER(VLOOKUP(tbl_raw_data[[#This Row],[Analyst]],[1]setting!$A$1:$B$15,2,0))</f>
        <v>HARDIK</v>
      </c>
      <c r="O2373" s="57" t="str">
        <f>UPPER(tbl_raw_data[[#This Row],[Outcome]])</f>
        <v>WITHDRAW</v>
      </c>
      <c r="P2373" s="57" t="str">
        <f>UPPER(tbl_raw_data[[#This Row],[Queue Name]])</f>
        <v>CONSUMER EXISTING</v>
      </c>
      <c r="Q2373" s="57" t="str">
        <f>IF(tbl_raw_data[[#This Row],[time_taken_in_mins]]&lt;=20,"SLA_MET","SLA_NOT_MET")</f>
        <v>SLA_MET</v>
      </c>
    </row>
    <row r="2374" spans="1:17" ht="15" customHeight="1" x14ac:dyDescent="0.25">
      <c r="A2374" s="11" t="s">
        <v>4683</v>
      </c>
      <c r="B2374" s="12">
        <v>45147.404236111113</v>
      </c>
      <c r="C2374" s="13">
        <v>45147.413090277776</v>
      </c>
      <c r="D2374" s="14" t="s">
        <v>29</v>
      </c>
      <c r="E2374" s="16" t="s">
        <v>41</v>
      </c>
      <c r="F2374" s="14" t="s">
        <v>168</v>
      </c>
      <c r="G2374" s="106"/>
      <c r="H23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4" s="48">
        <f>tbl_raw_data[[#This Row],[Date Actioned]]-tbl_raw_data[[#This Row],[Date Tagged]]</f>
        <v>8.8541666627861559E-3</v>
      </c>
      <c r="J2374" s="50">
        <f>HOUR(tbl_raw_data[[#This Row],[time_taken]])*60+MINUTE(tbl_raw_data[[#This Row],[time_taken]])+SECOND(tbl_raw_data[[#This Row],[time_taken]])/60</f>
        <v>12.75</v>
      </c>
      <c r="K2374" s="54">
        <f>DATE(YEAR(tbl_raw_data[[#This Row],[Date Actioned]]), MONTH(tbl_raw_data[[#This Row],[Date Actioned]]), DAY(tbl_raw_data[[#This Row],[Date Actioned]]))</f>
        <v>45147</v>
      </c>
      <c r="L2374" s="55" t="str">
        <f>UPPER(TEXT(tbl_raw_data[[#This Row],[Updated_date]],"MMMM"))</f>
        <v>AUGUST</v>
      </c>
      <c r="M2374" s="55" t="str">
        <f>UPPER("Week "&amp;IF(ROUNDUP(DAY(tbl_raw_data[[#This Row],[Updated_date]])/7,0)=5,4,ROUNDUP(DAY(tbl_raw_data[[#This Row],[Updated_date]])/7,0)))</f>
        <v>WEEK 2</v>
      </c>
      <c r="N2374" s="57" t="str">
        <f>UPPER(VLOOKUP(tbl_raw_data[[#This Row],[Analyst]],[1]setting!$A$1:$B$15,2,0))</f>
        <v>MERCEDES</v>
      </c>
      <c r="O2374" s="57" t="str">
        <f>UPPER(tbl_raw_data[[#This Row],[Outcome]])</f>
        <v>APPROVE</v>
      </c>
      <c r="P2374" s="57" t="str">
        <f>UPPER(tbl_raw_data[[#This Row],[Queue Name]])</f>
        <v>CONSUMER POST BUREAU</v>
      </c>
      <c r="Q2374" s="57" t="str">
        <f>IF(tbl_raw_data[[#This Row],[time_taken_in_mins]]&lt;=20,"SLA_MET","SLA_NOT_MET")</f>
        <v>SLA_MET</v>
      </c>
    </row>
    <row r="2375" spans="1:17" ht="15" customHeight="1" x14ac:dyDescent="0.25">
      <c r="A2375" s="22" t="s">
        <v>2800</v>
      </c>
      <c r="B2375" s="6">
        <v>45147.406724537039</v>
      </c>
      <c r="C2375" s="7">
        <v>45147.412800925929</v>
      </c>
      <c r="D2375" s="8" t="s">
        <v>13</v>
      </c>
      <c r="E2375" s="8" t="s">
        <v>28</v>
      </c>
      <c r="F2375" s="8" t="s">
        <v>14</v>
      </c>
      <c r="G2375" s="110" t="s">
        <v>29</v>
      </c>
      <c r="H23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75" s="48">
        <f>tbl_raw_data[[#This Row],[Date Actioned]]-tbl_raw_data[[#This Row],[Date Tagged]]</f>
        <v>6.0763888905057684E-3</v>
      </c>
      <c r="J2375" s="50">
        <f>HOUR(tbl_raw_data[[#This Row],[time_taken]])*60+MINUTE(tbl_raw_data[[#This Row],[time_taken]])+SECOND(tbl_raw_data[[#This Row],[time_taken]])/60</f>
        <v>8.75</v>
      </c>
      <c r="K2375" s="54">
        <f>DATE(YEAR(tbl_raw_data[[#This Row],[Date Actioned]]), MONTH(tbl_raw_data[[#This Row],[Date Actioned]]), DAY(tbl_raw_data[[#This Row],[Date Actioned]]))</f>
        <v>45147</v>
      </c>
      <c r="L2375" s="55" t="str">
        <f>UPPER(TEXT(tbl_raw_data[[#This Row],[Updated_date]],"MMMM"))</f>
        <v>AUGUST</v>
      </c>
      <c r="M2375" s="55" t="str">
        <f>UPPER("Week "&amp;IF(ROUNDUP(DAY(tbl_raw_data[[#This Row],[Updated_date]])/7,0)=5,4,ROUNDUP(DAY(tbl_raw_data[[#This Row],[Updated_date]])/7,0)))</f>
        <v>WEEK 2</v>
      </c>
      <c r="N2375" s="57" t="str">
        <f>UPPER(VLOOKUP(tbl_raw_data[[#This Row],[Analyst]],[1]setting!$A$1:$B$15,2,0))</f>
        <v>HARDIK</v>
      </c>
      <c r="O2375" s="57" t="str">
        <f>UPPER(tbl_raw_data[[#This Row],[Outcome]])</f>
        <v>APPROVE</v>
      </c>
      <c r="P2375" s="57" t="str">
        <f>UPPER(tbl_raw_data[[#This Row],[Queue Name]])</f>
        <v>CONSUMER EXISTING</v>
      </c>
      <c r="Q2375" s="57" t="str">
        <f>IF(tbl_raw_data[[#This Row],[time_taken_in_mins]]&lt;=20,"SLA_MET","SLA_NOT_MET")</f>
        <v>SLA_MET</v>
      </c>
    </row>
    <row r="2376" spans="1:17" ht="15" customHeight="1" x14ac:dyDescent="0.25">
      <c r="A2376" s="5" t="s">
        <v>5317</v>
      </c>
      <c r="B2376" s="12">
        <v>45147.409004629626</v>
      </c>
      <c r="C2376" s="13">
        <v>45147.419236111113</v>
      </c>
      <c r="D2376" s="14" t="s">
        <v>13</v>
      </c>
      <c r="E2376" s="14" t="s">
        <v>28</v>
      </c>
      <c r="F2376" s="14" t="s">
        <v>14</v>
      </c>
      <c r="G2376" s="111" t="s">
        <v>29</v>
      </c>
      <c r="H23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76" s="48">
        <f>tbl_raw_data[[#This Row],[Date Actioned]]-tbl_raw_data[[#This Row],[Date Tagged]]</f>
        <v>1.0231481486698613E-2</v>
      </c>
      <c r="J2376" s="50">
        <f>HOUR(tbl_raw_data[[#This Row],[time_taken]])*60+MINUTE(tbl_raw_data[[#This Row],[time_taken]])+SECOND(tbl_raw_data[[#This Row],[time_taken]])/60</f>
        <v>14.733333333333333</v>
      </c>
      <c r="K2376" s="54">
        <f>DATE(YEAR(tbl_raw_data[[#This Row],[Date Actioned]]), MONTH(tbl_raw_data[[#This Row],[Date Actioned]]), DAY(tbl_raw_data[[#This Row],[Date Actioned]]))</f>
        <v>45147</v>
      </c>
      <c r="L2376" s="55" t="str">
        <f>UPPER(TEXT(tbl_raw_data[[#This Row],[Updated_date]],"MMMM"))</f>
        <v>AUGUST</v>
      </c>
      <c r="M2376" s="55" t="str">
        <f>UPPER("Week "&amp;IF(ROUNDUP(DAY(tbl_raw_data[[#This Row],[Updated_date]])/7,0)=5,4,ROUNDUP(DAY(tbl_raw_data[[#This Row],[Updated_date]])/7,0)))</f>
        <v>WEEK 2</v>
      </c>
      <c r="N2376" s="57" t="str">
        <f>UPPER(VLOOKUP(tbl_raw_data[[#This Row],[Analyst]],[1]setting!$A$1:$B$15,2,0))</f>
        <v>HARDIK</v>
      </c>
      <c r="O2376" s="57" t="str">
        <f>UPPER(tbl_raw_data[[#This Row],[Outcome]])</f>
        <v>APPROVE</v>
      </c>
      <c r="P2376" s="57" t="str">
        <f>UPPER(tbl_raw_data[[#This Row],[Queue Name]])</f>
        <v>CONSUMER EXISTING</v>
      </c>
      <c r="Q2376" s="57" t="str">
        <f>IF(tbl_raw_data[[#This Row],[time_taken_in_mins]]&lt;=20,"SLA_MET","SLA_NOT_MET")</f>
        <v>SLA_MET</v>
      </c>
    </row>
    <row r="2377" spans="1:17" ht="15" customHeight="1" x14ac:dyDescent="0.25">
      <c r="A2377" s="5" t="s">
        <v>5761</v>
      </c>
      <c r="B2377" s="6">
        <v>45147.409282407411</v>
      </c>
      <c r="C2377" s="7">
        <v>45147.420567129629</v>
      </c>
      <c r="D2377" s="8" t="s">
        <v>40</v>
      </c>
      <c r="E2377" s="10" t="s">
        <v>41</v>
      </c>
      <c r="F2377" s="8" t="s">
        <v>168</v>
      </c>
      <c r="G2377" s="109"/>
      <c r="H23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7" s="48">
        <f>tbl_raw_data[[#This Row],[Date Actioned]]-tbl_raw_data[[#This Row],[Date Tagged]]</f>
        <v>1.1284722218988463E-2</v>
      </c>
      <c r="J2377" s="50">
        <f>HOUR(tbl_raw_data[[#This Row],[time_taken]])*60+MINUTE(tbl_raw_data[[#This Row],[time_taken]])+SECOND(tbl_raw_data[[#This Row],[time_taken]])/60</f>
        <v>16.25</v>
      </c>
      <c r="K2377" s="54">
        <f>DATE(YEAR(tbl_raw_data[[#This Row],[Date Actioned]]), MONTH(tbl_raw_data[[#This Row],[Date Actioned]]), DAY(tbl_raw_data[[#This Row],[Date Actioned]]))</f>
        <v>45147</v>
      </c>
      <c r="L2377" s="55" t="str">
        <f>UPPER(TEXT(tbl_raw_data[[#This Row],[Updated_date]],"MMMM"))</f>
        <v>AUGUST</v>
      </c>
      <c r="M2377" s="55" t="str">
        <f>UPPER("Week "&amp;IF(ROUNDUP(DAY(tbl_raw_data[[#This Row],[Updated_date]])/7,0)=5,4,ROUNDUP(DAY(tbl_raw_data[[#This Row],[Updated_date]])/7,0)))</f>
        <v>WEEK 2</v>
      </c>
      <c r="N2377" s="57" t="str">
        <f>UPPER(VLOOKUP(tbl_raw_data[[#This Row],[Analyst]],[1]setting!$A$1:$B$15,2,0))</f>
        <v>MERCEDES</v>
      </c>
      <c r="O2377" s="57" t="str">
        <f>UPPER(tbl_raw_data[[#This Row],[Outcome]])</f>
        <v>WITHDRAW</v>
      </c>
      <c r="P2377" s="57" t="str">
        <f>UPPER(tbl_raw_data[[#This Row],[Queue Name]])</f>
        <v>CONSUMER POST BUREAU</v>
      </c>
      <c r="Q2377" s="57" t="str">
        <f>IF(tbl_raw_data[[#This Row],[time_taken_in_mins]]&lt;=20,"SLA_MET","SLA_NOT_MET")</f>
        <v>SLA_MET</v>
      </c>
    </row>
    <row r="2378" spans="1:17" ht="15" customHeight="1" x14ac:dyDescent="0.25">
      <c r="A2378" s="11" t="s">
        <v>5274</v>
      </c>
      <c r="B2378" s="6">
        <v>45147.411886574075</v>
      </c>
      <c r="C2378" s="7">
        <v>45147.422037037039</v>
      </c>
      <c r="D2378" s="8" t="s">
        <v>29</v>
      </c>
      <c r="E2378" s="10" t="s">
        <v>28</v>
      </c>
      <c r="F2378" s="8" t="s">
        <v>455</v>
      </c>
      <c r="G2378" s="109"/>
      <c r="H23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8" s="48">
        <f>tbl_raw_data[[#This Row],[Date Actioned]]-tbl_raw_data[[#This Row],[Date Tagged]]</f>
        <v>1.0150462963792961E-2</v>
      </c>
      <c r="J2378" s="50">
        <f>HOUR(tbl_raw_data[[#This Row],[time_taken]])*60+MINUTE(tbl_raw_data[[#This Row],[time_taken]])+SECOND(tbl_raw_data[[#This Row],[time_taken]])/60</f>
        <v>14.616666666666667</v>
      </c>
      <c r="K2378" s="54">
        <f>DATE(YEAR(tbl_raw_data[[#This Row],[Date Actioned]]), MONTH(tbl_raw_data[[#This Row],[Date Actioned]]), DAY(tbl_raw_data[[#This Row],[Date Actioned]]))</f>
        <v>45147</v>
      </c>
      <c r="L2378" s="55" t="str">
        <f>UPPER(TEXT(tbl_raw_data[[#This Row],[Updated_date]],"MMMM"))</f>
        <v>AUGUST</v>
      </c>
      <c r="M2378" s="55" t="str">
        <f>UPPER("Week "&amp;IF(ROUNDUP(DAY(tbl_raw_data[[#This Row],[Updated_date]])/7,0)=5,4,ROUNDUP(DAY(tbl_raw_data[[#This Row],[Updated_date]])/7,0)))</f>
        <v>WEEK 2</v>
      </c>
      <c r="N2378" s="57" t="str">
        <f>UPPER(VLOOKUP(tbl_raw_data[[#This Row],[Analyst]],[1]setting!$A$1:$B$15,2,0))</f>
        <v>ROHAN</v>
      </c>
      <c r="O2378" s="57" t="str">
        <f>UPPER(tbl_raw_data[[#This Row],[Outcome]])</f>
        <v>APPROVE</v>
      </c>
      <c r="P2378" s="57" t="str">
        <f>UPPER(tbl_raw_data[[#This Row],[Queue Name]])</f>
        <v>CONSUMER EXISTING</v>
      </c>
      <c r="Q2378" s="57" t="str">
        <f>IF(tbl_raw_data[[#This Row],[time_taken_in_mins]]&lt;=20,"SLA_MET","SLA_NOT_MET")</f>
        <v>SLA_MET</v>
      </c>
    </row>
    <row r="2379" spans="1:17" ht="15" customHeight="1" x14ac:dyDescent="0.25">
      <c r="A2379" s="22" t="s">
        <v>6273</v>
      </c>
      <c r="B2379" s="12">
        <v>45147.412534722222</v>
      </c>
      <c r="C2379" s="13">
        <v>45147.425254629627</v>
      </c>
      <c r="D2379" s="14" t="s">
        <v>29</v>
      </c>
      <c r="E2379" s="16" t="s">
        <v>28</v>
      </c>
      <c r="F2379" s="14" t="s">
        <v>168</v>
      </c>
      <c r="G2379" s="106"/>
      <c r="H23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79" s="48">
        <f>tbl_raw_data[[#This Row],[Date Actioned]]-tbl_raw_data[[#This Row],[Date Tagged]]</f>
        <v>1.2719907404971309E-2</v>
      </c>
      <c r="J2379" s="50">
        <f>HOUR(tbl_raw_data[[#This Row],[time_taken]])*60+MINUTE(tbl_raw_data[[#This Row],[time_taken]])+SECOND(tbl_raw_data[[#This Row],[time_taken]])/60</f>
        <v>18.316666666666666</v>
      </c>
      <c r="K2379" s="54">
        <f>DATE(YEAR(tbl_raw_data[[#This Row],[Date Actioned]]), MONTH(tbl_raw_data[[#This Row],[Date Actioned]]), DAY(tbl_raw_data[[#This Row],[Date Actioned]]))</f>
        <v>45147</v>
      </c>
      <c r="L2379" s="55" t="str">
        <f>UPPER(TEXT(tbl_raw_data[[#This Row],[Updated_date]],"MMMM"))</f>
        <v>AUGUST</v>
      </c>
      <c r="M2379" s="55" t="str">
        <f>UPPER("Week "&amp;IF(ROUNDUP(DAY(tbl_raw_data[[#This Row],[Updated_date]])/7,0)=5,4,ROUNDUP(DAY(tbl_raw_data[[#This Row],[Updated_date]])/7,0)))</f>
        <v>WEEK 2</v>
      </c>
      <c r="N2379" s="57" t="str">
        <f>UPPER(VLOOKUP(tbl_raw_data[[#This Row],[Analyst]],[1]setting!$A$1:$B$15,2,0))</f>
        <v>MERCEDES</v>
      </c>
      <c r="O2379" s="57" t="str">
        <f>UPPER(tbl_raw_data[[#This Row],[Outcome]])</f>
        <v>APPROVE</v>
      </c>
      <c r="P2379" s="57" t="str">
        <f>UPPER(tbl_raw_data[[#This Row],[Queue Name]])</f>
        <v>CONSUMER EXISTING</v>
      </c>
      <c r="Q2379" s="57" t="str">
        <f>IF(tbl_raw_data[[#This Row],[time_taken_in_mins]]&lt;=20,"SLA_MET","SLA_NOT_MET")</f>
        <v>SLA_MET</v>
      </c>
    </row>
    <row r="2380" spans="1:17" ht="15" customHeight="1" x14ac:dyDescent="0.25">
      <c r="A2380" s="11" t="s">
        <v>6708</v>
      </c>
      <c r="B2380" s="12">
        <v>45147.413252314815</v>
      </c>
      <c r="C2380" s="13">
        <v>45147.428194444445</v>
      </c>
      <c r="D2380" s="14" t="s">
        <v>8</v>
      </c>
      <c r="E2380" s="14" t="s">
        <v>41</v>
      </c>
      <c r="F2380" s="14" t="s">
        <v>14</v>
      </c>
      <c r="G2380" s="111" t="s">
        <v>25</v>
      </c>
      <c r="H23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80" s="48">
        <f>tbl_raw_data[[#This Row],[Date Actioned]]-tbl_raw_data[[#This Row],[Date Tagged]]</f>
        <v>1.4942129630071577E-2</v>
      </c>
      <c r="J2380" s="50">
        <f>HOUR(tbl_raw_data[[#This Row],[time_taken]])*60+MINUTE(tbl_raw_data[[#This Row],[time_taken]])+SECOND(tbl_raw_data[[#This Row],[time_taken]])/60</f>
        <v>21.516666666666666</v>
      </c>
      <c r="K2380" s="54">
        <f>DATE(YEAR(tbl_raw_data[[#This Row],[Date Actioned]]), MONTH(tbl_raw_data[[#This Row],[Date Actioned]]), DAY(tbl_raw_data[[#This Row],[Date Actioned]]))</f>
        <v>45147</v>
      </c>
      <c r="L2380" s="55" t="str">
        <f>UPPER(TEXT(tbl_raw_data[[#This Row],[Updated_date]],"MMMM"))</f>
        <v>AUGUST</v>
      </c>
      <c r="M2380" s="55" t="str">
        <f>UPPER("Week "&amp;IF(ROUNDUP(DAY(tbl_raw_data[[#This Row],[Updated_date]])/7,0)=5,4,ROUNDUP(DAY(tbl_raw_data[[#This Row],[Updated_date]])/7,0)))</f>
        <v>WEEK 2</v>
      </c>
      <c r="N2380" s="57" t="str">
        <f>UPPER(VLOOKUP(tbl_raw_data[[#This Row],[Analyst]],[1]setting!$A$1:$B$15,2,0))</f>
        <v>HARDIK</v>
      </c>
      <c r="O2380" s="57" t="str">
        <f>UPPER(tbl_raw_data[[#This Row],[Outcome]])</f>
        <v>WITHDRAW</v>
      </c>
      <c r="P2380" s="57" t="str">
        <f>UPPER(tbl_raw_data[[#This Row],[Queue Name]])</f>
        <v>CONSUMER POST BUREAU</v>
      </c>
      <c r="Q2380" s="57" t="str">
        <f>IF(tbl_raw_data[[#This Row],[time_taken_in_mins]]&lt;=20,"SLA_MET","SLA_NOT_MET")</f>
        <v>SLA_NOT_MET</v>
      </c>
    </row>
    <row r="2381" spans="1:17" ht="15" customHeight="1" x14ac:dyDescent="0.25">
      <c r="A2381" s="5" t="s">
        <v>6978</v>
      </c>
      <c r="B2381" s="6">
        <v>45147.414236111108</v>
      </c>
      <c r="C2381" s="7">
        <v>45147.432210648149</v>
      </c>
      <c r="D2381" s="8" t="s">
        <v>13</v>
      </c>
      <c r="E2381" s="8" t="s">
        <v>28</v>
      </c>
      <c r="F2381" s="8" t="s">
        <v>14</v>
      </c>
      <c r="G2381" s="110" t="s">
        <v>29</v>
      </c>
      <c r="H23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1" s="48">
        <f>tbl_raw_data[[#This Row],[Date Actioned]]-tbl_raw_data[[#This Row],[Date Tagged]]</f>
        <v>1.7974537040572613E-2</v>
      </c>
      <c r="J2381" s="50">
        <f>HOUR(tbl_raw_data[[#This Row],[time_taken]])*60+MINUTE(tbl_raw_data[[#This Row],[time_taken]])+SECOND(tbl_raw_data[[#This Row],[time_taken]])/60</f>
        <v>25.883333333333333</v>
      </c>
      <c r="K2381" s="54">
        <f>DATE(YEAR(tbl_raw_data[[#This Row],[Date Actioned]]), MONTH(tbl_raw_data[[#This Row],[Date Actioned]]), DAY(tbl_raw_data[[#This Row],[Date Actioned]]))</f>
        <v>45147</v>
      </c>
      <c r="L2381" s="55" t="str">
        <f>UPPER(TEXT(tbl_raw_data[[#This Row],[Updated_date]],"MMMM"))</f>
        <v>AUGUST</v>
      </c>
      <c r="M2381" s="55" t="str">
        <f>UPPER("Week "&amp;IF(ROUNDUP(DAY(tbl_raw_data[[#This Row],[Updated_date]])/7,0)=5,4,ROUNDUP(DAY(tbl_raw_data[[#This Row],[Updated_date]])/7,0)))</f>
        <v>WEEK 2</v>
      </c>
      <c r="N2381" s="57" t="str">
        <f>UPPER(VLOOKUP(tbl_raw_data[[#This Row],[Analyst]],[1]setting!$A$1:$B$15,2,0))</f>
        <v>HARDIK</v>
      </c>
      <c r="O2381" s="57" t="str">
        <f>UPPER(tbl_raw_data[[#This Row],[Outcome]])</f>
        <v>APPROVE</v>
      </c>
      <c r="P2381" s="57" t="str">
        <f>UPPER(tbl_raw_data[[#This Row],[Queue Name]])</f>
        <v>CONSUMER EXISTING</v>
      </c>
      <c r="Q2381" s="57" t="str">
        <f>IF(tbl_raw_data[[#This Row],[time_taken_in_mins]]&lt;=20,"SLA_MET","SLA_NOT_MET")</f>
        <v>SLA_NOT_MET</v>
      </c>
    </row>
    <row r="2382" spans="1:17" ht="15" customHeight="1" x14ac:dyDescent="0.25">
      <c r="A2382" s="11" t="s">
        <v>6702</v>
      </c>
      <c r="B2382" s="12">
        <v>45147.416238425925</v>
      </c>
      <c r="C2382" s="13">
        <v>45147.431134259263</v>
      </c>
      <c r="D2382" s="14" t="s">
        <v>29</v>
      </c>
      <c r="E2382" s="16" t="s">
        <v>28</v>
      </c>
      <c r="F2382" s="14" t="s">
        <v>168</v>
      </c>
      <c r="G2382" s="106"/>
      <c r="H23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2" s="48">
        <f>tbl_raw_data[[#This Row],[Date Actioned]]-tbl_raw_data[[#This Row],[Date Tagged]]</f>
        <v>1.4895833337504882E-2</v>
      </c>
      <c r="J2382" s="50">
        <f>HOUR(tbl_raw_data[[#This Row],[time_taken]])*60+MINUTE(tbl_raw_data[[#This Row],[time_taken]])+SECOND(tbl_raw_data[[#This Row],[time_taken]])/60</f>
        <v>21.45</v>
      </c>
      <c r="K2382" s="54">
        <f>DATE(YEAR(tbl_raw_data[[#This Row],[Date Actioned]]), MONTH(tbl_raw_data[[#This Row],[Date Actioned]]), DAY(tbl_raw_data[[#This Row],[Date Actioned]]))</f>
        <v>45147</v>
      </c>
      <c r="L2382" s="55" t="str">
        <f>UPPER(TEXT(tbl_raw_data[[#This Row],[Updated_date]],"MMMM"))</f>
        <v>AUGUST</v>
      </c>
      <c r="M2382" s="55" t="str">
        <f>UPPER("Week "&amp;IF(ROUNDUP(DAY(tbl_raw_data[[#This Row],[Updated_date]])/7,0)=5,4,ROUNDUP(DAY(tbl_raw_data[[#This Row],[Updated_date]])/7,0)))</f>
        <v>WEEK 2</v>
      </c>
      <c r="N2382" s="57" t="str">
        <f>UPPER(VLOOKUP(tbl_raw_data[[#This Row],[Analyst]],[1]setting!$A$1:$B$15,2,0))</f>
        <v>MERCEDES</v>
      </c>
      <c r="O2382" s="57" t="str">
        <f>UPPER(tbl_raw_data[[#This Row],[Outcome]])</f>
        <v>APPROVE</v>
      </c>
      <c r="P2382" s="57" t="str">
        <f>UPPER(tbl_raw_data[[#This Row],[Queue Name]])</f>
        <v>CONSUMER EXISTING</v>
      </c>
      <c r="Q2382" s="57" t="str">
        <f>IF(tbl_raw_data[[#This Row],[time_taken_in_mins]]&lt;=20,"SLA_MET","SLA_NOT_MET")</f>
        <v>SLA_NOT_MET</v>
      </c>
    </row>
    <row r="2383" spans="1:17" ht="15" customHeight="1" x14ac:dyDescent="0.25">
      <c r="A2383" s="22" t="s">
        <v>6807</v>
      </c>
      <c r="B2383" s="6">
        <v>45147.416944444441</v>
      </c>
      <c r="C2383" s="7">
        <v>45147.432800925926</v>
      </c>
      <c r="D2383" s="8" t="s">
        <v>29</v>
      </c>
      <c r="E2383" s="10" t="s">
        <v>28</v>
      </c>
      <c r="F2383" s="8" t="s">
        <v>455</v>
      </c>
      <c r="G2383" s="109"/>
      <c r="H23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3" s="48">
        <f>tbl_raw_data[[#This Row],[Date Actioned]]-tbl_raw_data[[#This Row],[Date Tagged]]</f>
        <v>1.5856481484661344E-2</v>
      </c>
      <c r="J2383" s="50">
        <f>HOUR(tbl_raw_data[[#This Row],[time_taken]])*60+MINUTE(tbl_raw_data[[#This Row],[time_taken]])+SECOND(tbl_raw_data[[#This Row],[time_taken]])/60</f>
        <v>22.833333333333332</v>
      </c>
      <c r="K2383" s="54">
        <f>DATE(YEAR(tbl_raw_data[[#This Row],[Date Actioned]]), MONTH(tbl_raw_data[[#This Row],[Date Actioned]]), DAY(tbl_raw_data[[#This Row],[Date Actioned]]))</f>
        <v>45147</v>
      </c>
      <c r="L2383" s="55" t="str">
        <f>UPPER(TEXT(tbl_raw_data[[#This Row],[Updated_date]],"MMMM"))</f>
        <v>AUGUST</v>
      </c>
      <c r="M2383" s="55" t="str">
        <f>UPPER("Week "&amp;IF(ROUNDUP(DAY(tbl_raw_data[[#This Row],[Updated_date]])/7,0)=5,4,ROUNDUP(DAY(tbl_raw_data[[#This Row],[Updated_date]])/7,0)))</f>
        <v>WEEK 2</v>
      </c>
      <c r="N2383" s="57" t="str">
        <f>UPPER(VLOOKUP(tbl_raw_data[[#This Row],[Analyst]],[1]setting!$A$1:$B$15,2,0))</f>
        <v>ROHAN</v>
      </c>
      <c r="O2383" s="57" t="str">
        <f>UPPER(tbl_raw_data[[#This Row],[Outcome]])</f>
        <v>APPROVE</v>
      </c>
      <c r="P2383" s="57" t="str">
        <f>UPPER(tbl_raw_data[[#This Row],[Queue Name]])</f>
        <v>CONSUMER EXISTING</v>
      </c>
      <c r="Q2383" s="57" t="str">
        <f>IF(tbl_raw_data[[#This Row],[time_taken_in_mins]]&lt;=20,"SLA_MET","SLA_NOT_MET")</f>
        <v>SLA_NOT_MET</v>
      </c>
    </row>
    <row r="2384" spans="1:17" ht="15" customHeight="1" x14ac:dyDescent="0.25">
      <c r="A2384" s="5" t="s">
        <v>4391</v>
      </c>
      <c r="B2384" s="12">
        <v>45147.427268518521</v>
      </c>
      <c r="C2384" s="13">
        <v>45147.435624999998</v>
      </c>
      <c r="D2384" s="14" t="s">
        <v>29</v>
      </c>
      <c r="E2384" s="16" t="s">
        <v>28</v>
      </c>
      <c r="F2384" s="14" t="s">
        <v>168</v>
      </c>
      <c r="G2384" s="106"/>
      <c r="H23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4" s="48">
        <f>tbl_raw_data[[#This Row],[Date Actioned]]-tbl_raw_data[[#This Row],[Date Tagged]]</f>
        <v>8.3564814776764251E-3</v>
      </c>
      <c r="J2384" s="50">
        <f>HOUR(tbl_raw_data[[#This Row],[time_taken]])*60+MINUTE(tbl_raw_data[[#This Row],[time_taken]])+SECOND(tbl_raw_data[[#This Row],[time_taken]])/60</f>
        <v>12.033333333333333</v>
      </c>
      <c r="K2384" s="54">
        <f>DATE(YEAR(tbl_raw_data[[#This Row],[Date Actioned]]), MONTH(tbl_raw_data[[#This Row],[Date Actioned]]), DAY(tbl_raw_data[[#This Row],[Date Actioned]]))</f>
        <v>45147</v>
      </c>
      <c r="L2384" s="55" t="str">
        <f>UPPER(TEXT(tbl_raw_data[[#This Row],[Updated_date]],"MMMM"))</f>
        <v>AUGUST</v>
      </c>
      <c r="M2384" s="55" t="str">
        <f>UPPER("Week "&amp;IF(ROUNDUP(DAY(tbl_raw_data[[#This Row],[Updated_date]])/7,0)=5,4,ROUNDUP(DAY(tbl_raw_data[[#This Row],[Updated_date]])/7,0)))</f>
        <v>WEEK 2</v>
      </c>
      <c r="N2384" s="57" t="str">
        <f>UPPER(VLOOKUP(tbl_raw_data[[#This Row],[Analyst]],[1]setting!$A$1:$B$15,2,0))</f>
        <v>MERCEDES</v>
      </c>
      <c r="O2384" s="57" t="str">
        <f>UPPER(tbl_raw_data[[#This Row],[Outcome]])</f>
        <v>APPROVE</v>
      </c>
      <c r="P2384" s="57" t="str">
        <f>UPPER(tbl_raw_data[[#This Row],[Queue Name]])</f>
        <v>CONSUMER EXISTING</v>
      </c>
      <c r="Q2384" s="57" t="str">
        <f>IF(tbl_raw_data[[#This Row],[time_taken_in_mins]]&lt;=20,"SLA_MET","SLA_NOT_MET")</f>
        <v>SLA_MET</v>
      </c>
    </row>
    <row r="2385" spans="1:17" ht="15" customHeight="1" x14ac:dyDescent="0.25">
      <c r="A2385" s="11" t="s">
        <v>4019</v>
      </c>
      <c r="B2385" s="6">
        <v>45147.432928240742</v>
      </c>
      <c r="C2385" s="7">
        <v>45147.440682870372</v>
      </c>
      <c r="D2385" s="8" t="s">
        <v>29</v>
      </c>
      <c r="E2385" s="10" t="s">
        <v>28</v>
      </c>
      <c r="F2385" s="8" t="s">
        <v>455</v>
      </c>
      <c r="G2385" s="109"/>
      <c r="H23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5" s="48">
        <f>tbl_raw_data[[#This Row],[Date Actioned]]-tbl_raw_data[[#This Row],[Date Tagged]]</f>
        <v>7.7546296306536533E-3</v>
      </c>
      <c r="J2385" s="50">
        <f>HOUR(tbl_raw_data[[#This Row],[time_taken]])*60+MINUTE(tbl_raw_data[[#This Row],[time_taken]])+SECOND(tbl_raw_data[[#This Row],[time_taken]])/60</f>
        <v>11.166666666666666</v>
      </c>
      <c r="K2385" s="54">
        <f>DATE(YEAR(tbl_raw_data[[#This Row],[Date Actioned]]), MONTH(tbl_raw_data[[#This Row],[Date Actioned]]), DAY(tbl_raw_data[[#This Row],[Date Actioned]]))</f>
        <v>45147</v>
      </c>
      <c r="L2385" s="55" t="str">
        <f>UPPER(TEXT(tbl_raw_data[[#This Row],[Updated_date]],"MMMM"))</f>
        <v>AUGUST</v>
      </c>
      <c r="M2385" s="55" t="str">
        <f>UPPER("Week "&amp;IF(ROUNDUP(DAY(tbl_raw_data[[#This Row],[Updated_date]])/7,0)=5,4,ROUNDUP(DAY(tbl_raw_data[[#This Row],[Updated_date]])/7,0)))</f>
        <v>WEEK 2</v>
      </c>
      <c r="N2385" s="57" t="str">
        <f>UPPER(VLOOKUP(tbl_raw_data[[#This Row],[Analyst]],[1]setting!$A$1:$B$15,2,0))</f>
        <v>ROHAN</v>
      </c>
      <c r="O2385" s="57" t="str">
        <f>UPPER(tbl_raw_data[[#This Row],[Outcome]])</f>
        <v>APPROVE</v>
      </c>
      <c r="P2385" s="57" t="str">
        <f>UPPER(tbl_raw_data[[#This Row],[Queue Name]])</f>
        <v>CONSUMER EXISTING</v>
      </c>
      <c r="Q2385" s="57" t="str">
        <f>IF(tbl_raw_data[[#This Row],[time_taken_in_mins]]&lt;=20,"SLA_MET","SLA_NOT_MET")</f>
        <v>SLA_MET</v>
      </c>
    </row>
    <row r="2386" spans="1:17" ht="15" customHeight="1" x14ac:dyDescent="0.25">
      <c r="A2386" s="11" t="s">
        <v>3568</v>
      </c>
      <c r="B2386" s="12">
        <v>45147.434629629628</v>
      </c>
      <c r="C2386" s="13">
        <v>45147.441747685189</v>
      </c>
      <c r="D2386" s="14" t="s">
        <v>209</v>
      </c>
      <c r="E2386" s="16" t="s">
        <v>28</v>
      </c>
      <c r="F2386" s="14" t="s">
        <v>168</v>
      </c>
      <c r="G2386" s="106"/>
      <c r="H23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6" s="48">
        <f>tbl_raw_data[[#This Row],[Date Actioned]]-tbl_raw_data[[#This Row],[Date Tagged]]</f>
        <v>7.1180555605678819E-3</v>
      </c>
      <c r="J2386" s="50">
        <f>HOUR(tbl_raw_data[[#This Row],[time_taken]])*60+MINUTE(tbl_raw_data[[#This Row],[time_taken]])+SECOND(tbl_raw_data[[#This Row],[time_taken]])/60</f>
        <v>10.25</v>
      </c>
      <c r="K2386" s="54">
        <f>DATE(YEAR(tbl_raw_data[[#This Row],[Date Actioned]]), MONTH(tbl_raw_data[[#This Row],[Date Actioned]]), DAY(tbl_raw_data[[#This Row],[Date Actioned]]))</f>
        <v>45147</v>
      </c>
      <c r="L2386" s="55" t="str">
        <f>UPPER(TEXT(tbl_raw_data[[#This Row],[Updated_date]],"MMMM"))</f>
        <v>AUGUST</v>
      </c>
      <c r="M2386" s="55" t="str">
        <f>UPPER("Week "&amp;IF(ROUNDUP(DAY(tbl_raw_data[[#This Row],[Updated_date]])/7,0)=5,4,ROUNDUP(DAY(tbl_raw_data[[#This Row],[Updated_date]])/7,0)))</f>
        <v>WEEK 2</v>
      </c>
      <c r="N2386" s="57" t="str">
        <f>UPPER(VLOOKUP(tbl_raw_data[[#This Row],[Analyst]],[1]setting!$A$1:$B$15,2,0))</f>
        <v>MERCEDES</v>
      </c>
      <c r="O2386" s="57" t="str">
        <f>UPPER(tbl_raw_data[[#This Row],[Outcome]])</f>
        <v>DECLINE</v>
      </c>
      <c r="P2386" s="57" t="str">
        <f>UPPER(tbl_raw_data[[#This Row],[Queue Name]])</f>
        <v>CONSUMER EXISTING</v>
      </c>
      <c r="Q2386" s="57" t="str">
        <f>IF(tbl_raw_data[[#This Row],[time_taken_in_mins]]&lt;=20,"SLA_MET","SLA_NOT_MET")</f>
        <v>SLA_MET</v>
      </c>
    </row>
    <row r="2387" spans="1:17" ht="15" customHeight="1" x14ac:dyDescent="0.25">
      <c r="A2387" s="22" t="s">
        <v>6748</v>
      </c>
      <c r="B2387" s="12">
        <v>45147.435486111113</v>
      </c>
      <c r="C2387" s="13">
        <v>45147.450798611113</v>
      </c>
      <c r="D2387" s="14" t="s">
        <v>29</v>
      </c>
      <c r="E2387" s="16" t="s">
        <v>28</v>
      </c>
      <c r="F2387" s="14" t="s">
        <v>455</v>
      </c>
      <c r="G2387" s="106"/>
      <c r="H23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87" s="48">
        <f>tbl_raw_data[[#This Row],[Date Actioned]]-tbl_raw_data[[#This Row],[Date Tagged]]</f>
        <v>1.5312499999708962E-2</v>
      </c>
      <c r="J2387" s="50">
        <f>HOUR(tbl_raw_data[[#This Row],[time_taken]])*60+MINUTE(tbl_raw_data[[#This Row],[time_taken]])+SECOND(tbl_raw_data[[#This Row],[time_taken]])/60</f>
        <v>22.05</v>
      </c>
      <c r="K2387" s="54">
        <f>DATE(YEAR(tbl_raw_data[[#This Row],[Date Actioned]]), MONTH(tbl_raw_data[[#This Row],[Date Actioned]]), DAY(tbl_raw_data[[#This Row],[Date Actioned]]))</f>
        <v>45147</v>
      </c>
      <c r="L2387" s="55" t="str">
        <f>UPPER(TEXT(tbl_raw_data[[#This Row],[Updated_date]],"MMMM"))</f>
        <v>AUGUST</v>
      </c>
      <c r="M2387" s="55" t="str">
        <f>UPPER("Week "&amp;IF(ROUNDUP(DAY(tbl_raw_data[[#This Row],[Updated_date]])/7,0)=5,4,ROUNDUP(DAY(tbl_raw_data[[#This Row],[Updated_date]])/7,0)))</f>
        <v>WEEK 2</v>
      </c>
      <c r="N2387" s="57" t="str">
        <f>UPPER(VLOOKUP(tbl_raw_data[[#This Row],[Analyst]],[1]setting!$A$1:$B$15,2,0))</f>
        <v>ROHAN</v>
      </c>
      <c r="O2387" s="57" t="str">
        <f>UPPER(tbl_raw_data[[#This Row],[Outcome]])</f>
        <v>APPROVE</v>
      </c>
      <c r="P2387" s="57" t="str">
        <f>UPPER(tbl_raw_data[[#This Row],[Queue Name]])</f>
        <v>CONSUMER EXISTING</v>
      </c>
      <c r="Q2387" s="57" t="str">
        <f>IF(tbl_raw_data[[#This Row],[time_taken_in_mins]]&lt;=20,"SLA_MET","SLA_NOT_MET")</f>
        <v>SLA_NOT_MET</v>
      </c>
    </row>
    <row r="2388" spans="1:17" ht="15" customHeight="1" x14ac:dyDescent="0.25">
      <c r="A2388" s="5" t="s">
        <v>2468</v>
      </c>
      <c r="B2388" s="6">
        <v>45147.436793981484</v>
      </c>
      <c r="C2388" s="7">
        <v>45147.442442129628</v>
      </c>
      <c r="D2388" s="8" t="s">
        <v>13</v>
      </c>
      <c r="E2388" s="8" t="s">
        <v>28</v>
      </c>
      <c r="F2388" s="8" t="s">
        <v>14</v>
      </c>
      <c r="G2388" s="110" t="s">
        <v>29</v>
      </c>
      <c r="H23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8" s="48">
        <f>tbl_raw_data[[#This Row],[Date Actioned]]-tbl_raw_data[[#This Row],[Date Tagged]]</f>
        <v>5.648148144246079E-3</v>
      </c>
      <c r="J2388" s="50">
        <f>HOUR(tbl_raw_data[[#This Row],[time_taken]])*60+MINUTE(tbl_raw_data[[#This Row],[time_taken]])+SECOND(tbl_raw_data[[#This Row],[time_taken]])/60</f>
        <v>8.1333333333333329</v>
      </c>
      <c r="K2388" s="54">
        <f>DATE(YEAR(tbl_raw_data[[#This Row],[Date Actioned]]), MONTH(tbl_raw_data[[#This Row],[Date Actioned]]), DAY(tbl_raw_data[[#This Row],[Date Actioned]]))</f>
        <v>45147</v>
      </c>
      <c r="L2388" s="55" t="str">
        <f>UPPER(TEXT(tbl_raw_data[[#This Row],[Updated_date]],"MMMM"))</f>
        <v>AUGUST</v>
      </c>
      <c r="M2388" s="55" t="str">
        <f>UPPER("Week "&amp;IF(ROUNDUP(DAY(tbl_raw_data[[#This Row],[Updated_date]])/7,0)=5,4,ROUNDUP(DAY(tbl_raw_data[[#This Row],[Updated_date]])/7,0)))</f>
        <v>WEEK 2</v>
      </c>
      <c r="N2388" s="57" t="str">
        <f>UPPER(VLOOKUP(tbl_raw_data[[#This Row],[Analyst]],[1]setting!$A$1:$B$15,2,0))</f>
        <v>HARDIK</v>
      </c>
      <c r="O2388" s="57" t="str">
        <f>UPPER(tbl_raw_data[[#This Row],[Outcome]])</f>
        <v>APPROVE</v>
      </c>
      <c r="P2388" s="57" t="str">
        <f>UPPER(tbl_raw_data[[#This Row],[Queue Name]])</f>
        <v>CONSUMER EXISTING</v>
      </c>
      <c r="Q2388" s="57" t="str">
        <f>IF(tbl_raw_data[[#This Row],[time_taken_in_mins]]&lt;=20,"SLA_MET","SLA_NOT_MET")</f>
        <v>SLA_MET</v>
      </c>
    </row>
    <row r="2389" spans="1:17" ht="15" customHeight="1" x14ac:dyDescent="0.25">
      <c r="A2389" s="11" t="s">
        <v>3614</v>
      </c>
      <c r="B2389" s="12">
        <v>45147.438125000001</v>
      </c>
      <c r="C2389" s="13">
        <v>45147.445300925923</v>
      </c>
      <c r="D2389" s="14" t="s">
        <v>13</v>
      </c>
      <c r="E2389" s="14" t="s">
        <v>41</v>
      </c>
      <c r="F2389" s="14" t="s">
        <v>73</v>
      </c>
      <c r="G2389" s="111" t="s">
        <v>29</v>
      </c>
      <c r="H23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89" s="48">
        <f>tbl_raw_data[[#This Row],[Date Actioned]]-tbl_raw_data[[#This Row],[Date Tagged]]</f>
        <v>7.175925922638271E-3</v>
      </c>
      <c r="J2389" s="50">
        <f>HOUR(tbl_raw_data[[#This Row],[time_taken]])*60+MINUTE(tbl_raw_data[[#This Row],[time_taken]])+SECOND(tbl_raw_data[[#This Row],[time_taken]])/60</f>
        <v>10.333333333333334</v>
      </c>
      <c r="K2389" s="54">
        <f>DATE(YEAR(tbl_raw_data[[#This Row],[Date Actioned]]), MONTH(tbl_raw_data[[#This Row],[Date Actioned]]), DAY(tbl_raw_data[[#This Row],[Date Actioned]]))</f>
        <v>45147</v>
      </c>
      <c r="L2389" s="55" t="str">
        <f>UPPER(TEXT(tbl_raw_data[[#This Row],[Updated_date]],"MMMM"))</f>
        <v>AUGUST</v>
      </c>
      <c r="M2389" s="55" t="str">
        <f>UPPER("Week "&amp;IF(ROUNDUP(DAY(tbl_raw_data[[#This Row],[Updated_date]])/7,0)=5,4,ROUNDUP(DAY(tbl_raw_data[[#This Row],[Updated_date]])/7,0)))</f>
        <v>WEEK 2</v>
      </c>
      <c r="N2389" s="57" t="str">
        <f>UPPER(VLOOKUP(tbl_raw_data[[#This Row],[Analyst]],[1]setting!$A$1:$B$15,2,0))</f>
        <v>SHAHID</v>
      </c>
      <c r="O2389" s="57" t="str">
        <f>UPPER(tbl_raw_data[[#This Row],[Outcome]])</f>
        <v>APPROVE</v>
      </c>
      <c r="P2389" s="57" t="str">
        <f>UPPER(tbl_raw_data[[#This Row],[Queue Name]])</f>
        <v>CONSUMER POST BUREAU</v>
      </c>
      <c r="Q2389" s="57" t="str">
        <f>IF(tbl_raw_data[[#This Row],[time_taken_in_mins]]&lt;=20,"SLA_MET","SLA_NOT_MET")</f>
        <v>SLA_MET</v>
      </c>
    </row>
    <row r="2390" spans="1:17" ht="15" customHeight="1" x14ac:dyDescent="0.25">
      <c r="A2390" s="22" t="s">
        <v>3202</v>
      </c>
      <c r="B2390" s="6">
        <v>45147.439988425926</v>
      </c>
      <c r="C2390" s="7">
        <v>45147.446655092594</v>
      </c>
      <c r="D2390" s="8" t="s">
        <v>13</v>
      </c>
      <c r="E2390" s="8" t="s">
        <v>9</v>
      </c>
      <c r="F2390" s="8" t="s">
        <v>14</v>
      </c>
      <c r="G2390" s="110" t="s">
        <v>21</v>
      </c>
      <c r="H23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0" s="48">
        <f>tbl_raw_data[[#This Row],[Date Actioned]]-tbl_raw_data[[#This Row],[Date Tagged]]</f>
        <v>6.6666666680248454E-3</v>
      </c>
      <c r="J2390" s="50">
        <f>HOUR(tbl_raw_data[[#This Row],[time_taken]])*60+MINUTE(tbl_raw_data[[#This Row],[time_taken]])+SECOND(tbl_raw_data[[#This Row],[time_taken]])/60</f>
        <v>9.6</v>
      </c>
      <c r="K2390" s="54">
        <f>DATE(YEAR(tbl_raw_data[[#This Row],[Date Actioned]]), MONTH(tbl_raw_data[[#This Row],[Date Actioned]]), DAY(tbl_raw_data[[#This Row],[Date Actioned]]))</f>
        <v>45147</v>
      </c>
      <c r="L2390" s="55" t="str">
        <f>UPPER(TEXT(tbl_raw_data[[#This Row],[Updated_date]],"MMMM"))</f>
        <v>AUGUST</v>
      </c>
      <c r="M2390" s="55" t="str">
        <f>UPPER("Week "&amp;IF(ROUNDUP(DAY(tbl_raw_data[[#This Row],[Updated_date]])/7,0)=5,4,ROUNDUP(DAY(tbl_raw_data[[#This Row],[Updated_date]])/7,0)))</f>
        <v>WEEK 2</v>
      </c>
      <c r="N2390" s="57" t="str">
        <f>UPPER(VLOOKUP(tbl_raw_data[[#This Row],[Analyst]],[1]setting!$A$1:$B$15,2,0))</f>
        <v>HARDIK</v>
      </c>
      <c r="O2390" s="57" t="str">
        <f>UPPER(tbl_raw_data[[#This Row],[Outcome]])</f>
        <v>APPROVE</v>
      </c>
      <c r="P2390" s="57" t="str">
        <f>UPPER(tbl_raw_data[[#This Row],[Queue Name]])</f>
        <v>CONSUMER PRE BUREAU</v>
      </c>
      <c r="Q2390" s="57" t="str">
        <f>IF(tbl_raw_data[[#This Row],[time_taken_in_mins]]&lt;=20,"SLA_MET","SLA_NOT_MET")</f>
        <v>SLA_MET</v>
      </c>
    </row>
    <row r="2391" spans="1:17" ht="15" customHeight="1" x14ac:dyDescent="0.25">
      <c r="A2391" s="5" t="s">
        <v>4134</v>
      </c>
      <c r="B2391" s="12">
        <v>45147.447916666664</v>
      </c>
      <c r="C2391" s="13">
        <v>45147.45585648148</v>
      </c>
      <c r="D2391" s="14" t="s">
        <v>29</v>
      </c>
      <c r="E2391" s="16" t="s">
        <v>41</v>
      </c>
      <c r="F2391" s="14" t="s">
        <v>168</v>
      </c>
      <c r="G2391" s="106"/>
      <c r="H23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91" s="48">
        <f>tbl_raw_data[[#This Row],[Date Actioned]]-tbl_raw_data[[#This Row],[Date Tagged]]</f>
        <v>7.9398148154723458E-3</v>
      </c>
      <c r="J2391" s="50">
        <f>HOUR(tbl_raw_data[[#This Row],[time_taken]])*60+MINUTE(tbl_raw_data[[#This Row],[time_taken]])+SECOND(tbl_raw_data[[#This Row],[time_taken]])/60</f>
        <v>11.433333333333334</v>
      </c>
      <c r="K2391" s="54">
        <f>DATE(YEAR(tbl_raw_data[[#This Row],[Date Actioned]]), MONTH(tbl_raw_data[[#This Row],[Date Actioned]]), DAY(tbl_raw_data[[#This Row],[Date Actioned]]))</f>
        <v>45147</v>
      </c>
      <c r="L2391" s="55" t="str">
        <f>UPPER(TEXT(tbl_raw_data[[#This Row],[Updated_date]],"MMMM"))</f>
        <v>AUGUST</v>
      </c>
      <c r="M2391" s="55" t="str">
        <f>UPPER("Week "&amp;IF(ROUNDUP(DAY(tbl_raw_data[[#This Row],[Updated_date]])/7,0)=5,4,ROUNDUP(DAY(tbl_raw_data[[#This Row],[Updated_date]])/7,0)))</f>
        <v>WEEK 2</v>
      </c>
      <c r="N2391" s="57" t="str">
        <f>UPPER(VLOOKUP(tbl_raw_data[[#This Row],[Analyst]],[1]setting!$A$1:$B$15,2,0))</f>
        <v>MERCEDES</v>
      </c>
      <c r="O2391" s="57" t="str">
        <f>UPPER(tbl_raw_data[[#This Row],[Outcome]])</f>
        <v>APPROVE</v>
      </c>
      <c r="P2391" s="57" t="str">
        <f>UPPER(tbl_raw_data[[#This Row],[Queue Name]])</f>
        <v>CONSUMER POST BUREAU</v>
      </c>
      <c r="Q2391" s="57" t="str">
        <f>IF(tbl_raw_data[[#This Row],[time_taken_in_mins]]&lt;=20,"SLA_MET","SLA_NOT_MET")</f>
        <v>SLA_MET</v>
      </c>
    </row>
    <row r="2392" spans="1:17" ht="15" customHeight="1" x14ac:dyDescent="0.25">
      <c r="A2392" s="11" t="s">
        <v>4114</v>
      </c>
      <c r="B2392" s="6">
        <v>45147.44835648148</v>
      </c>
      <c r="C2392" s="7">
        <v>45147.456238425926</v>
      </c>
      <c r="D2392" s="8" t="s">
        <v>29</v>
      </c>
      <c r="E2392" s="10" t="s">
        <v>28</v>
      </c>
      <c r="F2392" s="8" t="s">
        <v>73</v>
      </c>
      <c r="G2392" s="109"/>
      <c r="H23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92" s="48">
        <f>tbl_raw_data[[#This Row],[Date Actioned]]-tbl_raw_data[[#This Row],[Date Tagged]]</f>
        <v>7.8819444461259991E-3</v>
      </c>
      <c r="J2392" s="50">
        <f>HOUR(tbl_raw_data[[#This Row],[time_taken]])*60+MINUTE(tbl_raw_data[[#This Row],[time_taken]])+SECOND(tbl_raw_data[[#This Row],[time_taken]])/60</f>
        <v>11.35</v>
      </c>
      <c r="K2392" s="54">
        <f>DATE(YEAR(tbl_raw_data[[#This Row],[Date Actioned]]), MONTH(tbl_raw_data[[#This Row],[Date Actioned]]), DAY(tbl_raw_data[[#This Row],[Date Actioned]]))</f>
        <v>45147</v>
      </c>
      <c r="L2392" s="55" t="str">
        <f>UPPER(TEXT(tbl_raw_data[[#This Row],[Updated_date]],"MMMM"))</f>
        <v>AUGUST</v>
      </c>
      <c r="M2392" s="55" t="str">
        <f>UPPER("Week "&amp;IF(ROUNDUP(DAY(tbl_raw_data[[#This Row],[Updated_date]])/7,0)=5,4,ROUNDUP(DAY(tbl_raw_data[[#This Row],[Updated_date]])/7,0)))</f>
        <v>WEEK 2</v>
      </c>
      <c r="N2392" s="57" t="str">
        <f>UPPER(VLOOKUP(tbl_raw_data[[#This Row],[Analyst]],[1]setting!$A$1:$B$15,2,0))</f>
        <v>SHAHID</v>
      </c>
      <c r="O2392" s="57" t="str">
        <f>UPPER(tbl_raw_data[[#This Row],[Outcome]])</f>
        <v>APPROVE</v>
      </c>
      <c r="P2392" s="57" t="str">
        <f>UPPER(tbl_raw_data[[#This Row],[Queue Name]])</f>
        <v>CONSUMER EXISTING</v>
      </c>
      <c r="Q2392" s="57" t="str">
        <f>IF(tbl_raw_data[[#This Row],[time_taken_in_mins]]&lt;=20,"SLA_MET","SLA_NOT_MET")</f>
        <v>SLA_MET</v>
      </c>
    </row>
    <row r="2393" spans="1:17" ht="15" customHeight="1" x14ac:dyDescent="0.25">
      <c r="A2393" s="22" t="s">
        <v>4394</v>
      </c>
      <c r="B2393" s="6">
        <v>45147.451354166667</v>
      </c>
      <c r="C2393" s="7">
        <v>45147.459710648145</v>
      </c>
      <c r="D2393" s="8" t="s">
        <v>40</v>
      </c>
      <c r="E2393" s="10" t="s">
        <v>41</v>
      </c>
      <c r="F2393" s="8" t="s">
        <v>73</v>
      </c>
      <c r="G2393" s="109"/>
      <c r="H23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393" s="48">
        <f>tbl_raw_data[[#This Row],[Date Actioned]]-tbl_raw_data[[#This Row],[Date Tagged]]</f>
        <v>8.3564814776764251E-3</v>
      </c>
      <c r="J2393" s="50">
        <f>HOUR(tbl_raw_data[[#This Row],[time_taken]])*60+MINUTE(tbl_raw_data[[#This Row],[time_taken]])+SECOND(tbl_raw_data[[#This Row],[time_taken]])/60</f>
        <v>12.033333333333333</v>
      </c>
      <c r="K2393" s="54">
        <f>DATE(YEAR(tbl_raw_data[[#This Row],[Date Actioned]]), MONTH(tbl_raw_data[[#This Row],[Date Actioned]]), DAY(tbl_raw_data[[#This Row],[Date Actioned]]))</f>
        <v>45147</v>
      </c>
      <c r="L2393" s="55" t="str">
        <f>UPPER(TEXT(tbl_raw_data[[#This Row],[Updated_date]],"MMMM"))</f>
        <v>AUGUST</v>
      </c>
      <c r="M2393" s="55" t="str">
        <f>UPPER("Week "&amp;IF(ROUNDUP(DAY(tbl_raw_data[[#This Row],[Updated_date]])/7,0)=5,4,ROUNDUP(DAY(tbl_raw_data[[#This Row],[Updated_date]])/7,0)))</f>
        <v>WEEK 2</v>
      </c>
      <c r="N2393" s="57" t="str">
        <f>UPPER(VLOOKUP(tbl_raw_data[[#This Row],[Analyst]],[1]setting!$A$1:$B$15,2,0))</f>
        <v>SHAHID</v>
      </c>
      <c r="O2393" s="57" t="str">
        <f>UPPER(tbl_raw_data[[#This Row],[Outcome]])</f>
        <v>WITHDRAW</v>
      </c>
      <c r="P2393" s="57" t="str">
        <f>UPPER(tbl_raw_data[[#This Row],[Queue Name]])</f>
        <v>CONSUMER POST BUREAU</v>
      </c>
      <c r="Q2393" s="57" t="str">
        <f>IF(tbl_raw_data[[#This Row],[time_taken_in_mins]]&lt;=20,"SLA_MET","SLA_NOT_MET")</f>
        <v>SLA_MET</v>
      </c>
    </row>
    <row r="2394" spans="1:17" ht="15" customHeight="1" x14ac:dyDescent="0.25">
      <c r="A2394" s="5" t="s">
        <v>5619</v>
      </c>
      <c r="B2394" s="12">
        <v>45147.454259259262</v>
      </c>
      <c r="C2394" s="13">
        <v>45147.465185185189</v>
      </c>
      <c r="D2394" s="14" t="s">
        <v>8</v>
      </c>
      <c r="E2394" s="14" t="s">
        <v>9</v>
      </c>
      <c r="F2394" s="14" t="s">
        <v>109</v>
      </c>
      <c r="G2394" s="111" t="s">
        <v>5620</v>
      </c>
      <c r="H23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394" s="48">
        <f>tbl_raw_data[[#This Row],[Date Actioned]]-tbl_raw_data[[#This Row],[Date Tagged]]</f>
        <v>1.0925925926130731E-2</v>
      </c>
      <c r="J2394" s="50">
        <f>HOUR(tbl_raw_data[[#This Row],[time_taken]])*60+MINUTE(tbl_raw_data[[#This Row],[time_taken]])+SECOND(tbl_raw_data[[#This Row],[time_taken]])/60</f>
        <v>15.733333333333333</v>
      </c>
      <c r="K2394" s="54">
        <f>DATE(YEAR(tbl_raw_data[[#This Row],[Date Actioned]]), MONTH(tbl_raw_data[[#This Row],[Date Actioned]]), DAY(tbl_raw_data[[#This Row],[Date Actioned]]))</f>
        <v>45147</v>
      </c>
      <c r="L2394" s="55" t="str">
        <f>UPPER(TEXT(tbl_raw_data[[#This Row],[Updated_date]],"MMMM"))</f>
        <v>AUGUST</v>
      </c>
      <c r="M2394" s="55" t="str">
        <f>UPPER("Week "&amp;IF(ROUNDUP(DAY(tbl_raw_data[[#This Row],[Updated_date]])/7,0)=5,4,ROUNDUP(DAY(tbl_raw_data[[#This Row],[Updated_date]])/7,0)))</f>
        <v>WEEK 2</v>
      </c>
      <c r="N2394" s="57" t="str">
        <f>UPPER(VLOOKUP(tbl_raw_data[[#This Row],[Analyst]],[1]setting!$A$1:$B$15,2,0))</f>
        <v>NAVED</v>
      </c>
      <c r="O2394" s="57" t="str">
        <f>UPPER(tbl_raw_data[[#This Row],[Outcome]])</f>
        <v>WITHDRAW</v>
      </c>
      <c r="P2394" s="57" t="str">
        <f>UPPER(tbl_raw_data[[#This Row],[Queue Name]])</f>
        <v>CONSUMER PRE BUREAU</v>
      </c>
      <c r="Q2394" s="57" t="str">
        <f>IF(tbl_raw_data[[#This Row],[time_taken_in_mins]]&lt;=20,"SLA_MET","SLA_NOT_MET")</f>
        <v>SLA_MET</v>
      </c>
    </row>
    <row r="2395" spans="1:17" ht="15" customHeight="1" x14ac:dyDescent="0.25">
      <c r="A2395" s="22" t="s">
        <v>687</v>
      </c>
      <c r="B2395" s="12">
        <v>45147.455104166664</v>
      </c>
      <c r="C2395" s="13">
        <v>45147.458252314813</v>
      </c>
      <c r="D2395" s="14" t="s">
        <v>13</v>
      </c>
      <c r="E2395" s="14" t="s">
        <v>28</v>
      </c>
      <c r="F2395" s="14" t="s">
        <v>455</v>
      </c>
      <c r="G2395" s="111" t="s">
        <v>29</v>
      </c>
      <c r="H23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5" s="48">
        <f>tbl_raw_data[[#This Row],[Date Actioned]]-tbl_raw_data[[#This Row],[Date Tagged]]</f>
        <v>3.1481481491937302E-3</v>
      </c>
      <c r="J2395" s="50">
        <f>HOUR(tbl_raw_data[[#This Row],[time_taken]])*60+MINUTE(tbl_raw_data[[#This Row],[time_taken]])+SECOND(tbl_raw_data[[#This Row],[time_taken]])/60</f>
        <v>4.5333333333333332</v>
      </c>
      <c r="K2395" s="54">
        <f>DATE(YEAR(tbl_raw_data[[#This Row],[Date Actioned]]), MONTH(tbl_raw_data[[#This Row],[Date Actioned]]), DAY(tbl_raw_data[[#This Row],[Date Actioned]]))</f>
        <v>45147</v>
      </c>
      <c r="L2395" s="55" t="str">
        <f>UPPER(TEXT(tbl_raw_data[[#This Row],[Updated_date]],"MMMM"))</f>
        <v>AUGUST</v>
      </c>
      <c r="M2395" s="55" t="str">
        <f>UPPER("Week "&amp;IF(ROUNDUP(DAY(tbl_raw_data[[#This Row],[Updated_date]])/7,0)=5,4,ROUNDUP(DAY(tbl_raw_data[[#This Row],[Updated_date]])/7,0)))</f>
        <v>WEEK 2</v>
      </c>
      <c r="N2395" s="57" t="str">
        <f>UPPER(VLOOKUP(tbl_raw_data[[#This Row],[Analyst]],[1]setting!$A$1:$B$15,2,0))</f>
        <v>ROHAN</v>
      </c>
      <c r="O2395" s="57" t="str">
        <f>UPPER(tbl_raw_data[[#This Row],[Outcome]])</f>
        <v>APPROVE</v>
      </c>
      <c r="P2395" s="57" t="str">
        <f>UPPER(tbl_raw_data[[#This Row],[Queue Name]])</f>
        <v>CONSUMER EXISTING</v>
      </c>
      <c r="Q2395" s="57" t="str">
        <f>IF(tbl_raw_data[[#This Row],[time_taken_in_mins]]&lt;=20,"SLA_MET","SLA_NOT_MET")</f>
        <v>SLA_MET</v>
      </c>
    </row>
    <row r="2396" spans="1:17" ht="15" customHeight="1" x14ac:dyDescent="0.25">
      <c r="A2396" s="5" t="s">
        <v>3135</v>
      </c>
      <c r="B2396" s="6">
        <v>45147.455520833333</v>
      </c>
      <c r="C2396" s="7">
        <v>45147.462094907409</v>
      </c>
      <c r="D2396" s="8" t="s">
        <v>13</v>
      </c>
      <c r="E2396" s="8" t="s">
        <v>28</v>
      </c>
      <c r="F2396" s="8" t="s">
        <v>455</v>
      </c>
      <c r="G2396" s="110" t="s">
        <v>29</v>
      </c>
      <c r="H23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6" s="48">
        <f>tbl_raw_data[[#This Row],[Date Actioned]]-tbl_raw_data[[#This Row],[Date Tagged]]</f>
        <v>6.5740740756154992E-3</v>
      </c>
      <c r="J2396" s="50">
        <f>HOUR(tbl_raw_data[[#This Row],[time_taken]])*60+MINUTE(tbl_raw_data[[#This Row],[time_taken]])+SECOND(tbl_raw_data[[#This Row],[time_taken]])/60</f>
        <v>9.4666666666666668</v>
      </c>
      <c r="K2396" s="54">
        <f>DATE(YEAR(tbl_raw_data[[#This Row],[Date Actioned]]), MONTH(tbl_raw_data[[#This Row],[Date Actioned]]), DAY(tbl_raw_data[[#This Row],[Date Actioned]]))</f>
        <v>45147</v>
      </c>
      <c r="L2396" s="55" t="str">
        <f>UPPER(TEXT(tbl_raw_data[[#This Row],[Updated_date]],"MMMM"))</f>
        <v>AUGUST</v>
      </c>
      <c r="M2396" s="55" t="str">
        <f>UPPER("Week "&amp;IF(ROUNDUP(DAY(tbl_raw_data[[#This Row],[Updated_date]])/7,0)=5,4,ROUNDUP(DAY(tbl_raw_data[[#This Row],[Updated_date]])/7,0)))</f>
        <v>WEEK 2</v>
      </c>
      <c r="N2396" s="57" t="str">
        <f>UPPER(VLOOKUP(tbl_raw_data[[#This Row],[Analyst]],[1]setting!$A$1:$B$15,2,0))</f>
        <v>ROHAN</v>
      </c>
      <c r="O2396" s="57" t="str">
        <f>UPPER(tbl_raw_data[[#This Row],[Outcome]])</f>
        <v>APPROVE</v>
      </c>
      <c r="P2396" s="57" t="str">
        <f>UPPER(tbl_raw_data[[#This Row],[Queue Name]])</f>
        <v>CONSUMER EXISTING</v>
      </c>
      <c r="Q2396" s="57" t="str">
        <f>IF(tbl_raw_data[[#This Row],[time_taken_in_mins]]&lt;=20,"SLA_MET","SLA_NOT_MET")</f>
        <v>SLA_MET</v>
      </c>
    </row>
    <row r="2397" spans="1:17" ht="15" customHeight="1" x14ac:dyDescent="0.25">
      <c r="A2397" s="11" t="s">
        <v>388</v>
      </c>
      <c r="B2397" s="6">
        <v>45147.459930555553</v>
      </c>
      <c r="C2397" s="7">
        <v>45147.462442129632</v>
      </c>
      <c r="D2397" s="8" t="s">
        <v>8</v>
      </c>
      <c r="E2397" s="8" t="s">
        <v>9</v>
      </c>
      <c r="F2397" s="8" t="s">
        <v>14</v>
      </c>
      <c r="G2397" s="110" t="s">
        <v>389</v>
      </c>
      <c r="H23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397" s="48">
        <f>tbl_raw_data[[#This Row],[Date Actioned]]-tbl_raw_data[[#This Row],[Date Tagged]]</f>
        <v>2.5115740791079588E-3</v>
      </c>
      <c r="J2397" s="50">
        <f>HOUR(tbl_raw_data[[#This Row],[time_taken]])*60+MINUTE(tbl_raw_data[[#This Row],[time_taken]])+SECOND(tbl_raw_data[[#This Row],[time_taken]])/60</f>
        <v>3.6166666666666667</v>
      </c>
      <c r="K2397" s="54">
        <f>DATE(YEAR(tbl_raw_data[[#This Row],[Date Actioned]]), MONTH(tbl_raw_data[[#This Row],[Date Actioned]]), DAY(tbl_raw_data[[#This Row],[Date Actioned]]))</f>
        <v>45147</v>
      </c>
      <c r="L2397" s="55" t="str">
        <f>UPPER(TEXT(tbl_raw_data[[#This Row],[Updated_date]],"MMMM"))</f>
        <v>AUGUST</v>
      </c>
      <c r="M2397" s="55" t="str">
        <f>UPPER("Week "&amp;IF(ROUNDUP(DAY(tbl_raw_data[[#This Row],[Updated_date]])/7,0)=5,4,ROUNDUP(DAY(tbl_raw_data[[#This Row],[Updated_date]])/7,0)))</f>
        <v>WEEK 2</v>
      </c>
      <c r="N2397" s="57" t="str">
        <f>UPPER(VLOOKUP(tbl_raw_data[[#This Row],[Analyst]],[1]setting!$A$1:$B$15,2,0))</f>
        <v>HARDIK</v>
      </c>
      <c r="O2397" s="57" t="str">
        <f>UPPER(tbl_raw_data[[#This Row],[Outcome]])</f>
        <v>WITHDRAW</v>
      </c>
      <c r="P2397" s="57" t="str">
        <f>UPPER(tbl_raw_data[[#This Row],[Queue Name]])</f>
        <v>CONSUMER PRE BUREAU</v>
      </c>
      <c r="Q2397" s="57" t="str">
        <f>IF(tbl_raw_data[[#This Row],[time_taken_in_mins]]&lt;=20,"SLA_MET","SLA_NOT_MET")</f>
        <v>SLA_MET</v>
      </c>
    </row>
    <row r="2398" spans="1:17" ht="15" customHeight="1" x14ac:dyDescent="0.25">
      <c r="A2398" s="11" t="s">
        <v>2289</v>
      </c>
      <c r="B2398" s="12">
        <v>45147.460833333331</v>
      </c>
      <c r="C2398" s="13">
        <v>45147.466273148151</v>
      </c>
      <c r="D2398" s="14" t="s">
        <v>13</v>
      </c>
      <c r="E2398" s="14" t="s">
        <v>9</v>
      </c>
      <c r="F2398" s="14" t="s">
        <v>455</v>
      </c>
      <c r="G2398" s="111" t="s">
        <v>21</v>
      </c>
      <c r="H23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398" s="48">
        <f>tbl_raw_data[[#This Row],[Date Actioned]]-tbl_raw_data[[#This Row],[Date Tagged]]</f>
        <v>5.439814820419997E-3</v>
      </c>
      <c r="J2398" s="50">
        <f>HOUR(tbl_raw_data[[#This Row],[time_taken]])*60+MINUTE(tbl_raw_data[[#This Row],[time_taken]])+SECOND(tbl_raw_data[[#This Row],[time_taken]])/60</f>
        <v>7.833333333333333</v>
      </c>
      <c r="K2398" s="54">
        <f>DATE(YEAR(tbl_raw_data[[#This Row],[Date Actioned]]), MONTH(tbl_raw_data[[#This Row],[Date Actioned]]), DAY(tbl_raw_data[[#This Row],[Date Actioned]]))</f>
        <v>45147</v>
      </c>
      <c r="L2398" s="55" t="str">
        <f>UPPER(TEXT(tbl_raw_data[[#This Row],[Updated_date]],"MMMM"))</f>
        <v>AUGUST</v>
      </c>
      <c r="M2398" s="55" t="str">
        <f>UPPER("Week "&amp;IF(ROUNDUP(DAY(tbl_raw_data[[#This Row],[Updated_date]])/7,0)=5,4,ROUNDUP(DAY(tbl_raw_data[[#This Row],[Updated_date]])/7,0)))</f>
        <v>WEEK 2</v>
      </c>
      <c r="N2398" s="57" t="str">
        <f>UPPER(VLOOKUP(tbl_raw_data[[#This Row],[Analyst]],[1]setting!$A$1:$B$15,2,0))</f>
        <v>ROHAN</v>
      </c>
      <c r="O2398" s="57" t="str">
        <f>UPPER(tbl_raw_data[[#This Row],[Outcome]])</f>
        <v>APPROVE</v>
      </c>
      <c r="P2398" s="57" t="str">
        <f>UPPER(tbl_raw_data[[#This Row],[Queue Name]])</f>
        <v>CONSUMER PRE BUREAU</v>
      </c>
      <c r="Q2398" s="57" t="str">
        <f>IF(tbl_raw_data[[#This Row],[time_taken_in_mins]]&lt;=20,"SLA_MET","SLA_NOT_MET")</f>
        <v>SLA_MET</v>
      </c>
    </row>
    <row r="2399" spans="1:17" ht="26.25" x14ac:dyDescent="0.25">
      <c r="A2399" s="22" t="s">
        <v>2658</v>
      </c>
      <c r="B2399" s="12">
        <v>45147.463217592594</v>
      </c>
      <c r="C2399" s="13">
        <v>45147.469085648147</v>
      </c>
      <c r="D2399" s="14" t="s">
        <v>8</v>
      </c>
      <c r="E2399" s="14" t="s">
        <v>28</v>
      </c>
      <c r="F2399" s="14" t="s">
        <v>109</v>
      </c>
      <c r="G2399" s="111" t="s">
        <v>2659</v>
      </c>
      <c r="H23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399" s="48">
        <f>tbl_raw_data[[#This Row],[Date Actioned]]-tbl_raw_data[[#This Row],[Date Tagged]]</f>
        <v>5.8680555521277711E-3</v>
      </c>
      <c r="J2399" s="50">
        <f>HOUR(tbl_raw_data[[#This Row],[time_taken]])*60+MINUTE(tbl_raw_data[[#This Row],[time_taken]])+SECOND(tbl_raw_data[[#This Row],[time_taken]])/60</f>
        <v>8.4499999999999993</v>
      </c>
      <c r="K2399" s="54">
        <f>DATE(YEAR(tbl_raw_data[[#This Row],[Date Actioned]]), MONTH(tbl_raw_data[[#This Row],[Date Actioned]]), DAY(tbl_raw_data[[#This Row],[Date Actioned]]))</f>
        <v>45147</v>
      </c>
      <c r="L2399" s="55" t="str">
        <f>UPPER(TEXT(tbl_raw_data[[#This Row],[Updated_date]],"MMMM"))</f>
        <v>AUGUST</v>
      </c>
      <c r="M2399" s="55" t="str">
        <f>UPPER("Week "&amp;IF(ROUNDUP(DAY(tbl_raw_data[[#This Row],[Updated_date]])/7,0)=5,4,ROUNDUP(DAY(tbl_raw_data[[#This Row],[Updated_date]])/7,0)))</f>
        <v>WEEK 2</v>
      </c>
      <c r="N2399" s="57" t="str">
        <f>UPPER(VLOOKUP(tbl_raw_data[[#This Row],[Analyst]],[1]setting!$A$1:$B$15,2,0))</f>
        <v>NAVED</v>
      </c>
      <c r="O2399" s="57" t="str">
        <f>UPPER(tbl_raw_data[[#This Row],[Outcome]])</f>
        <v>WITHDRAW</v>
      </c>
      <c r="P2399" s="57" t="str">
        <f>UPPER(tbl_raw_data[[#This Row],[Queue Name]])</f>
        <v>CONSUMER EXISTING</v>
      </c>
      <c r="Q2399" s="57" t="str">
        <f>IF(tbl_raw_data[[#This Row],[time_taken_in_mins]]&lt;=20,"SLA_MET","SLA_NOT_MET")</f>
        <v>SLA_MET</v>
      </c>
    </row>
    <row r="2400" spans="1:17" ht="15" customHeight="1" x14ac:dyDescent="0.25">
      <c r="A2400" s="22" t="s">
        <v>3278</v>
      </c>
      <c r="B2400" s="6">
        <v>45147.463217592594</v>
      </c>
      <c r="C2400" s="7">
        <v>45147.469988425924</v>
      </c>
      <c r="D2400" s="8" t="s">
        <v>13</v>
      </c>
      <c r="E2400" s="8" t="s">
        <v>28</v>
      </c>
      <c r="F2400" s="8" t="s">
        <v>168</v>
      </c>
      <c r="G2400" s="110" t="s">
        <v>29</v>
      </c>
      <c r="H24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0" s="48">
        <f>tbl_raw_data[[#This Row],[Date Actioned]]-tbl_raw_data[[#This Row],[Date Tagged]]</f>
        <v>6.7708333299378864E-3</v>
      </c>
      <c r="J2400" s="50">
        <f>HOUR(tbl_raw_data[[#This Row],[time_taken]])*60+MINUTE(tbl_raw_data[[#This Row],[time_taken]])+SECOND(tbl_raw_data[[#This Row],[time_taken]])/60</f>
        <v>9.75</v>
      </c>
      <c r="K2400" s="54">
        <f>DATE(YEAR(tbl_raw_data[[#This Row],[Date Actioned]]), MONTH(tbl_raw_data[[#This Row],[Date Actioned]]), DAY(tbl_raw_data[[#This Row],[Date Actioned]]))</f>
        <v>45147</v>
      </c>
      <c r="L2400" s="55" t="str">
        <f>UPPER(TEXT(tbl_raw_data[[#This Row],[Updated_date]],"MMMM"))</f>
        <v>AUGUST</v>
      </c>
      <c r="M2400" s="55" t="str">
        <f>UPPER("Week "&amp;IF(ROUNDUP(DAY(tbl_raw_data[[#This Row],[Updated_date]])/7,0)=5,4,ROUNDUP(DAY(tbl_raw_data[[#This Row],[Updated_date]])/7,0)))</f>
        <v>WEEK 2</v>
      </c>
      <c r="N2400" s="57" t="str">
        <f>UPPER(VLOOKUP(tbl_raw_data[[#This Row],[Analyst]],[1]setting!$A$1:$B$15,2,0))</f>
        <v>MERCEDES</v>
      </c>
      <c r="O2400" s="57" t="str">
        <f>UPPER(tbl_raw_data[[#This Row],[Outcome]])</f>
        <v>APPROVE</v>
      </c>
      <c r="P2400" s="57" t="str">
        <f>UPPER(tbl_raw_data[[#This Row],[Queue Name]])</f>
        <v>CONSUMER EXISTING</v>
      </c>
      <c r="Q2400" s="57" t="str">
        <f>IF(tbl_raw_data[[#This Row],[time_taken_in_mins]]&lt;=20,"SLA_MET","SLA_NOT_MET")</f>
        <v>SLA_MET</v>
      </c>
    </row>
    <row r="2401" spans="1:17" ht="15" customHeight="1" x14ac:dyDescent="0.25">
      <c r="A2401" s="5" t="s">
        <v>2510</v>
      </c>
      <c r="B2401" s="12">
        <v>45147.465127314812</v>
      </c>
      <c r="C2401" s="13">
        <v>45147.470833333333</v>
      </c>
      <c r="D2401" s="14" t="s">
        <v>13</v>
      </c>
      <c r="E2401" s="14" t="s">
        <v>41</v>
      </c>
      <c r="F2401" s="14" t="s">
        <v>455</v>
      </c>
      <c r="G2401" s="111" t="s">
        <v>29</v>
      </c>
      <c r="H24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1" s="48">
        <f>tbl_raw_data[[#This Row],[Date Actioned]]-tbl_raw_data[[#This Row],[Date Tagged]]</f>
        <v>5.7060185208683833E-3</v>
      </c>
      <c r="J2401" s="50">
        <f>HOUR(tbl_raw_data[[#This Row],[time_taken]])*60+MINUTE(tbl_raw_data[[#This Row],[time_taken]])+SECOND(tbl_raw_data[[#This Row],[time_taken]])/60</f>
        <v>8.2166666666666668</v>
      </c>
      <c r="K2401" s="54">
        <f>DATE(YEAR(tbl_raw_data[[#This Row],[Date Actioned]]), MONTH(tbl_raw_data[[#This Row],[Date Actioned]]), DAY(tbl_raw_data[[#This Row],[Date Actioned]]))</f>
        <v>45147</v>
      </c>
      <c r="L2401" s="55" t="str">
        <f>UPPER(TEXT(tbl_raw_data[[#This Row],[Updated_date]],"MMMM"))</f>
        <v>AUGUST</v>
      </c>
      <c r="M2401" s="55" t="str">
        <f>UPPER("Week "&amp;IF(ROUNDUP(DAY(tbl_raw_data[[#This Row],[Updated_date]])/7,0)=5,4,ROUNDUP(DAY(tbl_raw_data[[#This Row],[Updated_date]])/7,0)))</f>
        <v>WEEK 2</v>
      </c>
      <c r="N2401" s="57" t="str">
        <f>UPPER(VLOOKUP(tbl_raw_data[[#This Row],[Analyst]],[1]setting!$A$1:$B$15,2,0))</f>
        <v>ROHAN</v>
      </c>
      <c r="O2401" s="57" t="str">
        <f>UPPER(tbl_raw_data[[#This Row],[Outcome]])</f>
        <v>APPROVE</v>
      </c>
      <c r="P2401" s="57" t="str">
        <f>UPPER(tbl_raw_data[[#This Row],[Queue Name]])</f>
        <v>CONSUMER POST BUREAU</v>
      </c>
      <c r="Q2401" s="57" t="str">
        <f>IF(tbl_raw_data[[#This Row],[time_taken_in_mins]]&lt;=20,"SLA_MET","SLA_NOT_MET")</f>
        <v>SLA_MET</v>
      </c>
    </row>
    <row r="2402" spans="1:17" ht="15" customHeight="1" x14ac:dyDescent="0.25">
      <c r="A2402" s="5" t="s">
        <v>4439</v>
      </c>
      <c r="B2402" s="6">
        <v>45147.465520833335</v>
      </c>
      <c r="C2402" s="7">
        <v>45147.473981481482</v>
      </c>
      <c r="D2402" s="8" t="s">
        <v>8</v>
      </c>
      <c r="E2402" s="8" t="s">
        <v>9</v>
      </c>
      <c r="F2402" s="8" t="s">
        <v>14</v>
      </c>
      <c r="G2402" s="110" t="s">
        <v>2650</v>
      </c>
      <c r="H24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2" s="48">
        <f>tbl_raw_data[[#This Row],[Date Actioned]]-tbl_raw_data[[#This Row],[Date Tagged]]</f>
        <v>8.4606481468654238E-3</v>
      </c>
      <c r="J2402" s="50">
        <f>HOUR(tbl_raw_data[[#This Row],[time_taken]])*60+MINUTE(tbl_raw_data[[#This Row],[time_taken]])+SECOND(tbl_raw_data[[#This Row],[time_taken]])/60</f>
        <v>12.183333333333334</v>
      </c>
      <c r="K2402" s="54">
        <f>DATE(YEAR(tbl_raw_data[[#This Row],[Date Actioned]]), MONTH(tbl_raw_data[[#This Row],[Date Actioned]]), DAY(tbl_raw_data[[#This Row],[Date Actioned]]))</f>
        <v>45147</v>
      </c>
      <c r="L2402" s="55" t="str">
        <f>UPPER(TEXT(tbl_raw_data[[#This Row],[Updated_date]],"MMMM"))</f>
        <v>AUGUST</v>
      </c>
      <c r="M2402" s="55" t="str">
        <f>UPPER("Week "&amp;IF(ROUNDUP(DAY(tbl_raw_data[[#This Row],[Updated_date]])/7,0)=5,4,ROUNDUP(DAY(tbl_raw_data[[#This Row],[Updated_date]])/7,0)))</f>
        <v>WEEK 2</v>
      </c>
      <c r="N2402" s="57" t="str">
        <f>UPPER(VLOOKUP(tbl_raw_data[[#This Row],[Analyst]],[1]setting!$A$1:$B$15,2,0))</f>
        <v>HARDIK</v>
      </c>
      <c r="O2402" s="57" t="str">
        <f>UPPER(tbl_raw_data[[#This Row],[Outcome]])</f>
        <v>WITHDRAW</v>
      </c>
      <c r="P2402" s="57" t="str">
        <f>UPPER(tbl_raw_data[[#This Row],[Queue Name]])</f>
        <v>CONSUMER PRE BUREAU</v>
      </c>
      <c r="Q2402" s="57" t="str">
        <f>IF(tbl_raw_data[[#This Row],[time_taken_in_mins]]&lt;=20,"SLA_MET","SLA_NOT_MET")</f>
        <v>SLA_MET</v>
      </c>
    </row>
    <row r="2403" spans="1:17" ht="15" customHeight="1" x14ac:dyDescent="0.25">
      <c r="A2403" s="11" t="s">
        <v>4995</v>
      </c>
      <c r="B2403" s="12">
        <v>45147.466585648152</v>
      </c>
      <c r="C2403" s="13">
        <v>45147.476053240738</v>
      </c>
      <c r="D2403" s="14" t="s">
        <v>8</v>
      </c>
      <c r="E2403" s="14" t="s">
        <v>9</v>
      </c>
      <c r="F2403" s="14" t="s">
        <v>455</v>
      </c>
      <c r="G2403" s="111" t="s">
        <v>4996</v>
      </c>
      <c r="H24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3" s="48">
        <f>tbl_raw_data[[#This Row],[Date Actioned]]-tbl_raw_data[[#This Row],[Date Tagged]]</f>
        <v>9.4675925865885802E-3</v>
      </c>
      <c r="J2403" s="50">
        <f>HOUR(tbl_raw_data[[#This Row],[time_taken]])*60+MINUTE(tbl_raw_data[[#This Row],[time_taken]])+SECOND(tbl_raw_data[[#This Row],[time_taken]])/60</f>
        <v>13.633333333333333</v>
      </c>
      <c r="K2403" s="54">
        <f>DATE(YEAR(tbl_raw_data[[#This Row],[Date Actioned]]), MONTH(tbl_raw_data[[#This Row],[Date Actioned]]), DAY(tbl_raw_data[[#This Row],[Date Actioned]]))</f>
        <v>45147</v>
      </c>
      <c r="L2403" s="55" t="str">
        <f>UPPER(TEXT(tbl_raw_data[[#This Row],[Updated_date]],"MMMM"))</f>
        <v>AUGUST</v>
      </c>
      <c r="M2403" s="55" t="str">
        <f>UPPER("Week "&amp;IF(ROUNDUP(DAY(tbl_raw_data[[#This Row],[Updated_date]])/7,0)=5,4,ROUNDUP(DAY(tbl_raw_data[[#This Row],[Updated_date]])/7,0)))</f>
        <v>WEEK 2</v>
      </c>
      <c r="N2403" s="57" t="str">
        <f>UPPER(VLOOKUP(tbl_raw_data[[#This Row],[Analyst]],[1]setting!$A$1:$B$15,2,0))</f>
        <v>ROHAN</v>
      </c>
      <c r="O2403" s="57" t="str">
        <f>UPPER(tbl_raw_data[[#This Row],[Outcome]])</f>
        <v>WITHDRAW</v>
      </c>
      <c r="P2403" s="57" t="str">
        <f>UPPER(tbl_raw_data[[#This Row],[Queue Name]])</f>
        <v>CONSUMER PRE BUREAU</v>
      </c>
      <c r="Q2403" s="57" t="str">
        <f>IF(tbl_raw_data[[#This Row],[time_taken_in_mins]]&lt;=20,"SLA_MET","SLA_NOT_MET")</f>
        <v>SLA_MET</v>
      </c>
    </row>
    <row r="2404" spans="1:17" ht="15" customHeight="1" x14ac:dyDescent="0.25">
      <c r="A2404" s="22" t="s">
        <v>1834</v>
      </c>
      <c r="B2404" s="6">
        <v>45147.470983796295</v>
      </c>
      <c r="C2404" s="7">
        <v>45147.47583333333</v>
      </c>
      <c r="D2404" s="8" t="s">
        <v>8</v>
      </c>
      <c r="E2404" s="8" t="s">
        <v>41</v>
      </c>
      <c r="F2404" s="8" t="s">
        <v>14</v>
      </c>
      <c r="G2404" s="110" t="s">
        <v>1835</v>
      </c>
      <c r="H24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4" s="48">
        <f>tbl_raw_data[[#This Row],[Date Actioned]]-tbl_raw_data[[#This Row],[Date Tagged]]</f>
        <v>4.8495370356249623E-3</v>
      </c>
      <c r="J2404" s="50">
        <f>HOUR(tbl_raw_data[[#This Row],[time_taken]])*60+MINUTE(tbl_raw_data[[#This Row],[time_taken]])+SECOND(tbl_raw_data[[#This Row],[time_taken]])/60</f>
        <v>6.9833333333333334</v>
      </c>
      <c r="K2404" s="54">
        <f>DATE(YEAR(tbl_raw_data[[#This Row],[Date Actioned]]), MONTH(tbl_raw_data[[#This Row],[Date Actioned]]), DAY(tbl_raw_data[[#This Row],[Date Actioned]]))</f>
        <v>45147</v>
      </c>
      <c r="L2404" s="55" t="str">
        <f>UPPER(TEXT(tbl_raw_data[[#This Row],[Updated_date]],"MMMM"))</f>
        <v>AUGUST</v>
      </c>
      <c r="M2404" s="55" t="str">
        <f>UPPER("Week "&amp;IF(ROUNDUP(DAY(tbl_raw_data[[#This Row],[Updated_date]])/7,0)=5,4,ROUNDUP(DAY(tbl_raw_data[[#This Row],[Updated_date]])/7,0)))</f>
        <v>WEEK 2</v>
      </c>
      <c r="N2404" s="57" t="str">
        <f>UPPER(VLOOKUP(tbl_raw_data[[#This Row],[Analyst]],[1]setting!$A$1:$B$15,2,0))</f>
        <v>HARDIK</v>
      </c>
      <c r="O2404" s="57" t="str">
        <f>UPPER(tbl_raw_data[[#This Row],[Outcome]])</f>
        <v>WITHDRAW</v>
      </c>
      <c r="P2404" s="57" t="str">
        <f>UPPER(tbl_raw_data[[#This Row],[Queue Name]])</f>
        <v>CONSUMER POST BUREAU</v>
      </c>
      <c r="Q2404" s="57" t="str">
        <f>IF(tbl_raw_data[[#This Row],[time_taken_in_mins]]&lt;=20,"SLA_MET","SLA_NOT_MET")</f>
        <v>SLA_MET</v>
      </c>
    </row>
    <row r="2405" spans="1:17" ht="15" customHeight="1" x14ac:dyDescent="0.25">
      <c r="A2405" s="11" t="s">
        <v>5629</v>
      </c>
      <c r="B2405" s="6">
        <v>45147.470995370371</v>
      </c>
      <c r="C2405" s="7">
        <v>45147.481956018521</v>
      </c>
      <c r="D2405" s="8" t="s">
        <v>13</v>
      </c>
      <c r="E2405" s="8" t="s">
        <v>28</v>
      </c>
      <c r="F2405" s="8" t="s">
        <v>109</v>
      </c>
      <c r="G2405" s="110" t="s">
        <v>29</v>
      </c>
      <c r="H24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5" s="48">
        <f>tbl_raw_data[[#This Row],[Date Actioned]]-tbl_raw_data[[#This Row],[Date Tagged]]</f>
        <v>1.096064814919373E-2</v>
      </c>
      <c r="J2405" s="50">
        <f>HOUR(tbl_raw_data[[#This Row],[time_taken]])*60+MINUTE(tbl_raw_data[[#This Row],[time_taken]])+SECOND(tbl_raw_data[[#This Row],[time_taken]])/60</f>
        <v>15.783333333333333</v>
      </c>
      <c r="K2405" s="54">
        <f>DATE(YEAR(tbl_raw_data[[#This Row],[Date Actioned]]), MONTH(tbl_raw_data[[#This Row],[Date Actioned]]), DAY(tbl_raw_data[[#This Row],[Date Actioned]]))</f>
        <v>45147</v>
      </c>
      <c r="L2405" s="55" t="str">
        <f>UPPER(TEXT(tbl_raw_data[[#This Row],[Updated_date]],"MMMM"))</f>
        <v>AUGUST</v>
      </c>
      <c r="M2405" s="55" t="str">
        <f>UPPER("Week "&amp;IF(ROUNDUP(DAY(tbl_raw_data[[#This Row],[Updated_date]])/7,0)=5,4,ROUNDUP(DAY(tbl_raw_data[[#This Row],[Updated_date]])/7,0)))</f>
        <v>WEEK 2</v>
      </c>
      <c r="N2405" s="57" t="str">
        <f>UPPER(VLOOKUP(tbl_raw_data[[#This Row],[Analyst]],[1]setting!$A$1:$B$15,2,0))</f>
        <v>NAVED</v>
      </c>
      <c r="O2405" s="57" t="str">
        <f>UPPER(tbl_raw_data[[#This Row],[Outcome]])</f>
        <v>APPROVE</v>
      </c>
      <c r="P2405" s="57" t="str">
        <f>UPPER(tbl_raw_data[[#This Row],[Queue Name]])</f>
        <v>CONSUMER EXISTING</v>
      </c>
      <c r="Q2405" s="57" t="str">
        <f>IF(tbl_raw_data[[#This Row],[time_taken_in_mins]]&lt;=20,"SLA_MET","SLA_NOT_MET")</f>
        <v>SLA_MET</v>
      </c>
    </row>
    <row r="2406" spans="1:17" ht="15" customHeight="1" x14ac:dyDescent="0.25">
      <c r="A2406" s="22" t="s">
        <v>2923</v>
      </c>
      <c r="B2406" s="6">
        <v>45147.472997685189</v>
      </c>
      <c r="C2406" s="7">
        <v>45147.479270833333</v>
      </c>
      <c r="D2406" s="8" t="s">
        <v>46</v>
      </c>
      <c r="E2406" s="8" t="s">
        <v>41</v>
      </c>
      <c r="F2406" s="8" t="s">
        <v>14</v>
      </c>
      <c r="G2406" s="110" t="s">
        <v>1305</v>
      </c>
      <c r="H24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06" s="48">
        <f>tbl_raw_data[[#This Row],[Date Actioned]]-tbl_raw_data[[#This Row],[Date Tagged]]</f>
        <v>6.2731481448281556E-3</v>
      </c>
      <c r="J2406" s="50">
        <f>HOUR(tbl_raw_data[[#This Row],[time_taken]])*60+MINUTE(tbl_raw_data[[#This Row],[time_taken]])+SECOND(tbl_raw_data[[#This Row],[time_taken]])/60</f>
        <v>9.0333333333333332</v>
      </c>
      <c r="K2406" s="54">
        <f>DATE(YEAR(tbl_raw_data[[#This Row],[Date Actioned]]), MONTH(tbl_raw_data[[#This Row],[Date Actioned]]), DAY(tbl_raw_data[[#This Row],[Date Actioned]]))</f>
        <v>45147</v>
      </c>
      <c r="L2406" s="55" t="str">
        <f>UPPER(TEXT(tbl_raw_data[[#This Row],[Updated_date]],"MMMM"))</f>
        <v>AUGUST</v>
      </c>
      <c r="M2406" s="55" t="str">
        <f>UPPER("Week "&amp;IF(ROUNDUP(DAY(tbl_raw_data[[#This Row],[Updated_date]])/7,0)=5,4,ROUNDUP(DAY(tbl_raw_data[[#This Row],[Updated_date]])/7,0)))</f>
        <v>WEEK 2</v>
      </c>
      <c r="N2406" s="57" t="str">
        <f>UPPER(VLOOKUP(tbl_raw_data[[#This Row],[Analyst]],[1]setting!$A$1:$B$15,2,0))</f>
        <v>HARDIK</v>
      </c>
      <c r="O2406" s="57" t="str">
        <f>UPPER(tbl_raw_data[[#This Row],[Outcome]])</f>
        <v>DECLINE</v>
      </c>
      <c r="P2406" s="57" t="str">
        <f>UPPER(tbl_raw_data[[#This Row],[Queue Name]])</f>
        <v>CONSUMER POST BUREAU</v>
      </c>
      <c r="Q2406" s="57" t="str">
        <f>IF(tbl_raw_data[[#This Row],[time_taken_in_mins]]&lt;=20,"SLA_MET","SLA_NOT_MET")</f>
        <v>SLA_MET</v>
      </c>
    </row>
    <row r="2407" spans="1:17" ht="15" customHeight="1" x14ac:dyDescent="0.25">
      <c r="A2407" s="5" t="s">
        <v>1602</v>
      </c>
      <c r="B2407" s="12">
        <v>45147.475393518522</v>
      </c>
      <c r="C2407" s="13">
        <v>45147.47997685185</v>
      </c>
      <c r="D2407" s="14" t="s">
        <v>8</v>
      </c>
      <c r="E2407" s="14" t="s">
        <v>9</v>
      </c>
      <c r="F2407" s="14" t="s">
        <v>455</v>
      </c>
      <c r="G2407" s="111" t="s">
        <v>1603</v>
      </c>
      <c r="H24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07" s="48">
        <f>tbl_raw_data[[#This Row],[Date Actioned]]-tbl_raw_data[[#This Row],[Date Tagged]]</f>
        <v>4.5833333279006183E-3</v>
      </c>
      <c r="J2407" s="50">
        <f>HOUR(tbl_raw_data[[#This Row],[time_taken]])*60+MINUTE(tbl_raw_data[[#This Row],[time_taken]])+SECOND(tbl_raw_data[[#This Row],[time_taken]])/60</f>
        <v>6.6</v>
      </c>
      <c r="K2407" s="54">
        <f>DATE(YEAR(tbl_raw_data[[#This Row],[Date Actioned]]), MONTH(tbl_raw_data[[#This Row],[Date Actioned]]), DAY(tbl_raw_data[[#This Row],[Date Actioned]]))</f>
        <v>45147</v>
      </c>
      <c r="L2407" s="55" t="str">
        <f>UPPER(TEXT(tbl_raw_data[[#This Row],[Updated_date]],"MMMM"))</f>
        <v>AUGUST</v>
      </c>
      <c r="M2407" s="55" t="str">
        <f>UPPER("Week "&amp;IF(ROUNDUP(DAY(tbl_raw_data[[#This Row],[Updated_date]])/7,0)=5,4,ROUNDUP(DAY(tbl_raw_data[[#This Row],[Updated_date]])/7,0)))</f>
        <v>WEEK 2</v>
      </c>
      <c r="N2407" s="57" t="str">
        <f>UPPER(VLOOKUP(tbl_raw_data[[#This Row],[Analyst]],[1]setting!$A$1:$B$15,2,0))</f>
        <v>ROHAN</v>
      </c>
      <c r="O2407" s="57" t="str">
        <f>UPPER(tbl_raw_data[[#This Row],[Outcome]])</f>
        <v>WITHDRAW</v>
      </c>
      <c r="P2407" s="57" t="str">
        <f>UPPER(tbl_raw_data[[#This Row],[Queue Name]])</f>
        <v>CONSUMER PRE BUREAU</v>
      </c>
      <c r="Q2407" s="57" t="str">
        <f>IF(tbl_raw_data[[#This Row],[time_taken_in_mins]]&lt;=20,"SLA_MET","SLA_NOT_MET")</f>
        <v>SLA_MET</v>
      </c>
    </row>
    <row r="2408" spans="1:17" ht="15" customHeight="1" x14ac:dyDescent="0.25">
      <c r="A2408" s="5" t="s">
        <v>5540</v>
      </c>
      <c r="B2408" s="12">
        <v>45147.475740740738</v>
      </c>
      <c r="C2408" s="13">
        <v>45147.486481481479</v>
      </c>
      <c r="D2408" s="14" t="s">
        <v>209</v>
      </c>
      <c r="E2408" s="16" t="s">
        <v>41</v>
      </c>
      <c r="F2408" s="14" t="s">
        <v>73</v>
      </c>
      <c r="G2408" s="106"/>
      <c r="H24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08" s="48">
        <f>tbl_raw_data[[#This Row],[Date Actioned]]-tbl_raw_data[[#This Row],[Date Tagged]]</f>
        <v>1.0740740741312038E-2</v>
      </c>
      <c r="J2408" s="50">
        <f>HOUR(tbl_raw_data[[#This Row],[time_taken]])*60+MINUTE(tbl_raw_data[[#This Row],[time_taken]])+SECOND(tbl_raw_data[[#This Row],[time_taken]])/60</f>
        <v>15.466666666666667</v>
      </c>
      <c r="K2408" s="54">
        <f>DATE(YEAR(tbl_raw_data[[#This Row],[Date Actioned]]), MONTH(tbl_raw_data[[#This Row],[Date Actioned]]), DAY(tbl_raw_data[[#This Row],[Date Actioned]]))</f>
        <v>45147</v>
      </c>
      <c r="L2408" s="55" t="str">
        <f>UPPER(TEXT(tbl_raw_data[[#This Row],[Updated_date]],"MMMM"))</f>
        <v>AUGUST</v>
      </c>
      <c r="M2408" s="55" t="str">
        <f>UPPER("Week "&amp;IF(ROUNDUP(DAY(tbl_raw_data[[#This Row],[Updated_date]])/7,0)=5,4,ROUNDUP(DAY(tbl_raw_data[[#This Row],[Updated_date]])/7,0)))</f>
        <v>WEEK 2</v>
      </c>
      <c r="N2408" s="57" t="str">
        <f>UPPER(VLOOKUP(tbl_raw_data[[#This Row],[Analyst]],[1]setting!$A$1:$B$15,2,0))</f>
        <v>SHAHID</v>
      </c>
      <c r="O2408" s="57" t="str">
        <f>UPPER(tbl_raw_data[[#This Row],[Outcome]])</f>
        <v>DECLINE</v>
      </c>
      <c r="P2408" s="57" t="str">
        <f>UPPER(tbl_raw_data[[#This Row],[Queue Name]])</f>
        <v>CONSUMER POST BUREAU</v>
      </c>
      <c r="Q2408" s="57" t="str">
        <f>IF(tbl_raw_data[[#This Row],[time_taken_in_mins]]&lt;=20,"SLA_MET","SLA_NOT_MET")</f>
        <v>SLA_MET</v>
      </c>
    </row>
    <row r="2409" spans="1:17" x14ac:dyDescent="0.25">
      <c r="A2409" s="11" t="s">
        <v>5804</v>
      </c>
      <c r="B2409" s="6">
        <v>45147.479953703703</v>
      </c>
      <c r="C2409" s="7">
        <v>45147.491331018522</v>
      </c>
      <c r="D2409" s="8" t="s">
        <v>40</v>
      </c>
      <c r="E2409" s="10" t="s">
        <v>28</v>
      </c>
      <c r="F2409" s="8" t="s">
        <v>168</v>
      </c>
      <c r="G2409" s="109"/>
      <c r="H24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09" s="48">
        <f>tbl_raw_data[[#This Row],[Date Actioned]]-tbl_raw_data[[#This Row],[Date Tagged]]</f>
        <v>1.1377314818673767E-2</v>
      </c>
      <c r="J2409" s="50">
        <f>HOUR(tbl_raw_data[[#This Row],[time_taken]])*60+MINUTE(tbl_raw_data[[#This Row],[time_taken]])+SECOND(tbl_raw_data[[#This Row],[time_taken]])/60</f>
        <v>16.383333333333333</v>
      </c>
      <c r="K2409" s="54">
        <f>DATE(YEAR(tbl_raw_data[[#This Row],[Date Actioned]]), MONTH(tbl_raw_data[[#This Row],[Date Actioned]]), DAY(tbl_raw_data[[#This Row],[Date Actioned]]))</f>
        <v>45147</v>
      </c>
      <c r="L2409" s="55" t="str">
        <f>UPPER(TEXT(tbl_raw_data[[#This Row],[Updated_date]],"MMMM"))</f>
        <v>AUGUST</v>
      </c>
      <c r="M2409" s="55" t="str">
        <f>UPPER("Week "&amp;IF(ROUNDUP(DAY(tbl_raw_data[[#This Row],[Updated_date]])/7,0)=5,4,ROUNDUP(DAY(tbl_raw_data[[#This Row],[Updated_date]])/7,0)))</f>
        <v>WEEK 2</v>
      </c>
      <c r="N2409" s="57" t="str">
        <f>UPPER(VLOOKUP(tbl_raw_data[[#This Row],[Analyst]],[1]setting!$A$1:$B$15,2,0))</f>
        <v>MERCEDES</v>
      </c>
      <c r="O2409" s="57" t="str">
        <f>UPPER(tbl_raw_data[[#This Row],[Outcome]])</f>
        <v>WITHDRAW</v>
      </c>
      <c r="P2409" s="57" t="str">
        <f>UPPER(tbl_raw_data[[#This Row],[Queue Name]])</f>
        <v>CONSUMER EXISTING</v>
      </c>
      <c r="Q2409" s="57" t="str">
        <f>IF(tbl_raw_data[[#This Row],[time_taken_in_mins]]&lt;=20,"SLA_MET","SLA_NOT_MET")</f>
        <v>SLA_MET</v>
      </c>
    </row>
    <row r="2410" spans="1:17" ht="15" customHeight="1" x14ac:dyDescent="0.25">
      <c r="A2410" s="22" t="s">
        <v>3828</v>
      </c>
      <c r="B2410" s="12">
        <v>45147.483831018515</v>
      </c>
      <c r="C2410" s="13">
        <v>45147.491307870368</v>
      </c>
      <c r="D2410" s="14" t="s">
        <v>13</v>
      </c>
      <c r="E2410" s="14" t="s">
        <v>28</v>
      </c>
      <c r="F2410" s="14" t="s">
        <v>109</v>
      </c>
      <c r="G2410" s="111" t="s">
        <v>53</v>
      </c>
      <c r="H24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0" s="48">
        <f>tbl_raw_data[[#This Row],[Date Actioned]]-tbl_raw_data[[#This Row],[Date Tagged]]</f>
        <v>7.4768518534256145E-3</v>
      </c>
      <c r="J2410" s="50">
        <f>HOUR(tbl_raw_data[[#This Row],[time_taken]])*60+MINUTE(tbl_raw_data[[#This Row],[time_taken]])+SECOND(tbl_raw_data[[#This Row],[time_taken]])/60</f>
        <v>10.766666666666667</v>
      </c>
      <c r="K2410" s="54">
        <f>DATE(YEAR(tbl_raw_data[[#This Row],[Date Actioned]]), MONTH(tbl_raw_data[[#This Row],[Date Actioned]]), DAY(tbl_raw_data[[#This Row],[Date Actioned]]))</f>
        <v>45147</v>
      </c>
      <c r="L2410" s="55" t="str">
        <f>UPPER(TEXT(tbl_raw_data[[#This Row],[Updated_date]],"MMMM"))</f>
        <v>AUGUST</v>
      </c>
      <c r="M2410" s="55" t="str">
        <f>UPPER("Week "&amp;IF(ROUNDUP(DAY(tbl_raw_data[[#This Row],[Updated_date]])/7,0)=5,4,ROUNDUP(DAY(tbl_raw_data[[#This Row],[Updated_date]])/7,0)))</f>
        <v>WEEK 2</v>
      </c>
      <c r="N2410" s="57" t="str">
        <f>UPPER(VLOOKUP(tbl_raw_data[[#This Row],[Analyst]],[1]setting!$A$1:$B$15,2,0))</f>
        <v>NAVED</v>
      </c>
      <c r="O2410" s="57" t="str">
        <f>UPPER(tbl_raw_data[[#This Row],[Outcome]])</f>
        <v>APPROVE</v>
      </c>
      <c r="P2410" s="57" t="str">
        <f>UPPER(tbl_raw_data[[#This Row],[Queue Name]])</f>
        <v>CONSUMER EXISTING</v>
      </c>
      <c r="Q2410" s="57" t="str">
        <f>IF(tbl_raw_data[[#This Row],[time_taken_in_mins]]&lt;=20,"SLA_MET","SLA_NOT_MET")</f>
        <v>SLA_MET</v>
      </c>
    </row>
    <row r="2411" spans="1:17" ht="15" customHeight="1" x14ac:dyDescent="0.25">
      <c r="A2411" s="11" t="s">
        <v>2257</v>
      </c>
      <c r="B2411" s="6">
        <v>45147.48810185185</v>
      </c>
      <c r="C2411" s="7">
        <v>45147.493518518517</v>
      </c>
      <c r="D2411" s="8" t="s">
        <v>46</v>
      </c>
      <c r="E2411" s="8" t="s">
        <v>28</v>
      </c>
      <c r="F2411" s="8" t="s">
        <v>14</v>
      </c>
      <c r="G2411" s="110" t="s">
        <v>172</v>
      </c>
      <c r="H24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11" s="48">
        <f>tbl_raw_data[[#This Row],[Date Actioned]]-tbl_raw_data[[#This Row],[Date Tagged]]</f>
        <v>5.4166666668606922E-3</v>
      </c>
      <c r="J2411" s="50">
        <f>HOUR(tbl_raw_data[[#This Row],[time_taken]])*60+MINUTE(tbl_raw_data[[#This Row],[time_taken]])+SECOND(tbl_raw_data[[#This Row],[time_taken]])/60</f>
        <v>7.8</v>
      </c>
      <c r="K2411" s="54">
        <f>DATE(YEAR(tbl_raw_data[[#This Row],[Date Actioned]]), MONTH(tbl_raw_data[[#This Row],[Date Actioned]]), DAY(tbl_raw_data[[#This Row],[Date Actioned]]))</f>
        <v>45147</v>
      </c>
      <c r="L2411" s="55" t="str">
        <f>UPPER(TEXT(tbl_raw_data[[#This Row],[Updated_date]],"MMMM"))</f>
        <v>AUGUST</v>
      </c>
      <c r="M2411" s="55" t="str">
        <f>UPPER("Week "&amp;IF(ROUNDUP(DAY(tbl_raw_data[[#This Row],[Updated_date]])/7,0)=5,4,ROUNDUP(DAY(tbl_raw_data[[#This Row],[Updated_date]])/7,0)))</f>
        <v>WEEK 2</v>
      </c>
      <c r="N2411" s="57" t="str">
        <f>UPPER(VLOOKUP(tbl_raw_data[[#This Row],[Analyst]],[1]setting!$A$1:$B$15,2,0))</f>
        <v>HARDIK</v>
      </c>
      <c r="O2411" s="57" t="str">
        <f>UPPER(tbl_raw_data[[#This Row],[Outcome]])</f>
        <v>DECLINE</v>
      </c>
      <c r="P2411" s="57" t="str">
        <f>UPPER(tbl_raw_data[[#This Row],[Queue Name]])</f>
        <v>CONSUMER EXISTING</v>
      </c>
      <c r="Q2411" s="57" t="str">
        <f>IF(tbl_raw_data[[#This Row],[time_taken_in_mins]]&lt;=20,"SLA_MET","SLA_NOT_MET")</f>
        <v>SLA_MET</v>
      </c>
    </row>
    <row r="2412" spans="1:17" ht="15" customHeight="1" x14ac:dyDescent="0.25">
      <c r="A2412" s="5" t="s">
        <v>4263</v>
      </c>
      <c r="B2412" s="6">
        <v>45147.488379629627</v>
      </c>
      <c r="C2412" s="7">
        <v>45147.496527777781</v>
      </c>
      <c r="D2412" s="8" t="s">
        <v>13</v>
      </c>
      <c r="E2412" s="8" t="s">
        <v>28</v>
      </c>
      <c r="F2412" s="8" t="s">
        <v>109</v>
      </c>
      <c r="G2412" s="110" t="s">
        <v>67</v>
      </c>
      <c r="H24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2" s="48">
        <f>tbl_raw_data[[#This Row],[Date Actioned]]-tbl_raw_data[[#This Row],[Date Tagged]]</f>
        <v>8.1481481538503431E-3</v>
      </c>
      <c r="J2412" s="50">
        <f>HOUR(tbl_raw_data[[#This Row],[time_taken]])*60+MINUTE(tbl_raw_data[[#This Row],[time_taken]])+SECOND(tbl_raw_data[[#This Row],[time_taken]])/60</f>
        <v>11.733333333333333</v>
      </c>
      <c r="K2412" s="54">
        <f>DATE(YEAR(tbl_raw_data[[#This Row],[Date Actioned]]), MONTH(tbl_raw_data[[#This Row],[Date Actioned]]), DAY(tbl_raw_data[[#This Row],[Date Actioned]]))</f>
        <v>45147</v>
      </c>
      <c r="L2412" s="55" t="str">
        <f>UPPER(TEXT(tbl_raw_data[[#This Row],[Updated_date]],"MMMM"))</f>
        <v>AUGUST</v>
      </c>
      <c r="M2412" s="55" t="str">
        <f>UPPER("Week "&amp;IF(ROUNDUP(DAY(tbl_raw_data[[#This Row],[Updated_date]])/7,0)=5,4,ROUNDUP(DAY(tbl_raw_data[[#This Row],[Updated_date]])/7,0)))</f>
        <v>WEEK 2</v>
      </c>
      <c r="N2412" s="57" t="str">
        <f>UPPER(VLOOKUP(tbl_raw_data[[#This Row],[Analyst]],[1]setting!$A$1:$B$15,2,0))</f>
        <v>NAVED</v>
      </c>
      <c r="O2412" s="57" t="str">
        <f>UPPER(tbl_raw_data[[#This Row],[Outcome]])</f>
        <v>APPROVE</v>
      </c>
      <c r="P2412" s="57" t="str">
        <f>UPPER(tbl_raw_data[[#This Row],[Queue Name]])</f>
        <v>CONSUMER EXISTING</v>
      </c>
      <c r="Q2412" s="57" t="str">
        <f>IF(tbl_raw_data[[#This Row],[time_taken_in_mins]]&lt;=20,"SLA_MET","SLA_NOT_MET")</f>
        <v>SLA_MET</v>
      </c>
    </row>
    <row r="2413" spans="1:17" ht="15" customHeight="1" x14ac:dyDescent="0.25">
      <c r="A2413" s="11" t="s">
        <v>6391</v>
      </c>
      <c r="B2413" s="12">
        <v>45147.488680555558</v>
      </c>
      <c r="C2413" s="13">
        <v>45147.501851851855</v>
      </c>
      <c r="D2413" s="14" t="s">
        <v>13</v>
      </c>
      <c r="E2413" s="14" t="s">
        <v>28</v>
      </c>
      <c r="F2413" s="14" t="s">
        <v>14</v>
      </c>
      <c r="G2413" s="111" t="s">
        <v>29</v>
      </c>
      <c r="H24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3" s="48">
        <f>tbl_raw_data[[#This Row],[Date Actioned]]-tbl_raw_data[[#This Row],[Date Tagged]]</f>
        <v>1.3171296297514345E-2</v>
      </c>
      <c r="J2413" s="50">
        <f>HOUR(tbl_raw_data[[#This Row],[time_taken]])*60+MINUTE(tbl_raw_data[[#This Row],[time_taken]])+SECOND(tbl_raw_data[[#This Row],[time_taken]])/60</f>
        <v>18.966666666666665</v>
      </c>
      <c r="K2413" s="54">
        <f>DATE(YEAR(tbl_raw_data[[#This Row],[Date Actioned]]), MONTH(tbl_raw_data[[#This Row],[Date Actioned]]), DAY(tbl_raw_data[[#This Row],[Date Actioned]]))</f>
        <v>45147</v>
      </c>
      <c r="L2413" s="55" t="str">
        <f>UPPER(TEXT(tbl_raw_data[[#This Row],[Updated_date]],"MMMM"))</f>
        <v>AUGUST</v>
      </c>
      <c r="M2413" s="55" t="str">
        <f>UPPER("Week "&amp;IF(ROUNDUP(DAY(tbl_raw_data[[#This Row],[Updated_date]])/7,0)=5,4,ROUNDUP(DAY(tbl_raw_data[[#This Row],[Updated_date]])/7,0)))</f>
        <v>WEEK 2</v>
      </c>
      <c r="N2413" s="57" t="str">
        <f>UPPER(VLOOKUP(tbl_raw_data[[#This Row],[Analyst]],[1]setting!$A$1:$B$15,2,0))</f>
        <v>HARDIK</v>
      </c>
      <c r="O2413" s="57" t="str">
        <f>UPPER(tbl_raw_data[[#This Row],[Outcome]])</f>
        <v>APPROVE</v>
      </c>
      <c r="P2413" s="57" t="str">
        <f>UPPER(tbl_raw_data[[#This Row],[Queue Name]])</f>
        <v>CONSUMER EXISTING</v>
      </c>
      <c r="Q2413" s="57" t="str">
        <f>IF(tbl_raw_data[[#This Row],[time_taken_in_mins]]&lt;=20,"SLA_MET","SLA_NOT_MET")</f>
        <v>SLA_MET</v>
      </c>
    </row>
    <row r="2414" spans="1:17" ht="15" customHeight="1" x14ac:dyDescent="0.25">
      <c r="A2414" s="22" t="s">
        <v>1571</v>
      </c>
      <c r="B2414" s="6">
        <v>45147.493460648147</v>
      </c>
      <c r="C2414" s="7">
        <v>45147.497997685183</v>
      </c>
      <c r="D2414" s="8" t="s">
        <v>13</v>
      </c>
      <c r="E2414" s="8" t="s">
        <v>28</v>
      </c>
      <c r="F2414" s="8" t="s">
        <v>168</v>
      </c>
      <c r="G2414" s="110" t="s">
        <v>29</v>
      </c>
      <c r="H24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4" s="48">
        <f>tbl_raw_data[[#This Row],[Date Actioned]]-tbl_raw_data[[#This Row],[Date Tagged]]</f>
        <v>4.537037035333924E-3</v>
      </c>
      <c r="J2414" s="50">
        <f>HOUR(tbl_raw_data[[#This Row],[time_taken]])*60+MINUTE(tbl_raw_data[[#This Row],[time_taken]])+SECOND(tbl_raw_data[[#This Row],[time_taken]])/60</f>
        <v>6.5333333333333332</v>
      </c>
      <c r="K2414" s="54">
        <f>DATE(YEAR(tbl_raw_data[[#This Row],[Date Actioned]]), MONTH(tbl_raw_data[[#This Row],[Date Actioned]]), DAY(tbl_raw_data[[#This Row],[Date Actioned]]))</f>
        <v>45147</v>
      </c>
      <c r="L2414" s="55" t="str">
        <f>UPPER(TEXT(tbl_raw_data[[#This Row],[Updated_date]],"MMMM"))</f>
        <v>AUGUST</v>
      </c>
      <c r="M2414" s="55" t="str">
        <f>UPPER("Week "&amp;IF(ROUNDUP(DAY(tbl_raw_data[[#This Row],[Updated_date]])/7,0)=5,4,ROUNDUP(DAY(tbl_raw_data[[#This Row],[Updated_date]])/7,0)))</f>
        <v>WEEK 2</v>
      </c>
      <c r="N2414" s="57" t="str">
        <f>UPPER(VLOOKUP(tbl_raw_data[[#This Row],[Analyst]],[1]setting!$A$1:$B$15,2,0))</f>
        <v>MERCEDES</v>
      </c>
      <c r="O2414" s="57" t="str">
        <f>UPPER(tbl_raw_data[[#This Row],[Outcome]])</f>
        <v>APPROVE</v>
      </c>
      <c r="P2414" s="57" t="str">
        <f>UPPER(tbl_raw_data[[#This Row],[Queue Name]])</f>
        <v>CONSUMER EXISTING</v>
      </c>
      <c r="Q2414" s="57" t="str">
        <f>IF(tbl_raw_data[[#This Row],[time_taken_in_mins]]&lt;=20,"SLA_MET","SLA_NOT_MET")</f>
        <v>SLA_MET</v>
      </c>
    </row>
    <row r="2415" spans="1:17" x14ac:dyDescent="0.25">
      <c r="A2415" s="22" t="s">
        <v>1981</v>
      </c>
      <c r="B2415" s="12">
        <v>45147.496689814812</v>
      </c>
      <c r="C2415" s="13">
        <v>45147.50172453704</v>
      </c>
      <c r="D2415" s="14" t="s">
        <v>40</v>
      </c>
      <c r="E2415" s="16" t="s">
        <v>28</v>
      </c>
      <c r="F2415" s="14" t="s">
        <v>73</v>
      </c>
      <c r="G2415" s="106"/>
      <c r="H24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5" s="48">
        <f>tbl_raw_data[[#This Row],[Date Actioned]]-tbl_raw_data[[#This Row],[Date Tagged]]</f>
        <v>5.0347222277196124E-3</v>
      </c>
      <c r="J2415" s="50">
        <f>HOUR(tbl_raw_data[[#This Row],[time_taken]])*60+MINUTE(tbl_raw_data[[#This Row],[time_taken]])+SECOND(tbl_raw_data[[#This Row],[time_taken]])/60</f>
        <v>7.25</v>
      </c>
      <c r="K2415" s="54">
        <f>DATE(YEAR(tbl_raw_data[[#This Row],[Date Actioned]]), MONTH(tbl_raw_data[[#This Row],[Date Actioned]]), DAY(tbl_raw_data[[#This Row],[Date Actioned]]))</f>
        <v>45147</v>
      </c>
      <c r="L2415" s="55" t="str">
        <f>UPPER(TEXT(tbl_raw_data[[#This Row],[Updated_date]],"MMMM"))</f>
        <v>AUGUST</v>
      </c>
      <c r="M2415" s="55" t="str">
        <f>UPPER("Week "&amp;IF(ROUNDUP(DAY(tbl_raw_data[[#This Row],[Updated_date]])/7,0)=5,4,ROUNDUP(DAY(tbl_raw_data[[#This Row],[Updated_date]])/7,0)))</f>
        <v>WEEK 2</v>
      </c>
      <c r="N2415" s="57" t="str">
        <f>UPPER(VLOOKUP(tbl_raw_data[[#This Row],[Analyst]],[1]setting!$A$1:$B$15,2,0))</f>
        <v>SHAHID</v>
      </c>
      <c r="O2415" s="57" t="str">
        <f>UPPER(tbl_raw_data[[#This Row],[Outcome]])</f>
        <v>WITHDRAW</v>
      </c>
      <c r="P2415" s="57" t="str">
        <f>UPPER(tbl_raw_data[[#This Row],[Queue Name]])</f>
        <v>CONSUMER EXISTING</v>
      </c>
      <c r="Q2415" s="57" t="str">
        <f>IF(tbl_raw_data[[#This Row],[time_taken_in_mins]]&lt;=20,"SLA_MET","SLA_NOT_MET")</f>
        <v>SLA_MET</v>
      </c>
    </row>
    <row r="2416" spans="1:17" ht="15" customHeight="1" x14ac:dyDescent="0.25">
      <c r="A2416" s="5" t="s">
        <v>3516</v>
      </c>
      <c r="B2416" s="12">
        <v>45147.497465277775</v>
      </c>
      <c r="C2416" s="13">
        <v>45147.504513888889</v>
      </c>
      <c r="D2416" s="14" t="s">
        <v>29</v>
      </c>
      <c r="E2416" s="16" t="s">
        <v>28</v>
      </c>
      <c r="F2416" s="14" t="s">
        <v>455</v>
      </c>
      <c r="G2416" s="106"/>
      <c r="H24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6" s="48">
        <f>tbl_raw_data[[#This Row],[Date Actioned]]-tbl_raw_data[[#This Row],[Date Tagged]]</f>
        <v>7.0486111144418828E-3</v>
      </c>
      <c r="J2416" s="50">
        <f>HOUR(tbl_raw_data[[#This Row],[time_taken]])*60+MINUTE(tbl_raw_data[[#This Row],[time_taken]])+SECOND(tbl_raw_data[[#This Row],[time_taken]])/60</f>
        <v>10.15</v>
      </c>
      <c r="K2416" s="54">
        <f>DATE(YEAR(tbl_raw_data[[#This Row],[Date Actioned]]), MONTH(tbl_raw_data[[#This Row],[Date Actioned]]), DAY(tbl_raw_data[[#This Row],[Date Actioned]]))</f>
        <v>45147</v>
      </c>
      <c r="L2416" s="55" t="str">
        <f>UPPER(TEXT(tbl_raw_data[[#This Row],[Updated_date]],"MMMM"))</f>
        <v>AUGUST</v>
      </c>
      <c r="M2416" s="55" t="str">
        <f>UPPER("Week "&amp;IF(ROUNDUP(DAY(tbl_raw_data[[#This Row],[Updated_date]])/7,0)=5,4,ROUNDUP(DAY(tbl_raw_data[[#This Row],[Updated_date]])/7,0)))</f>
        <v>WEEK 2</v>
      </c>
      <c r="N2416" s="57" t="str">
        <f>UPPER(VLOOKUP(tbl_raw_data[[#This Row],[Analyst]],[1]setting!$A$1:$B$15,2,0))</f>
        <v>ROHAN</v>
      </c>
      <c r="O2416" s="57" t="str">
        <f>UPPER(tbl_raw_data[[#This Row],[Outcome]])</f>
        <v>APPROVE</v>
      </c>
      <c r="P2416" s="57" t="str">
        <f>UPPER(tbl_raw_data[[#This Row],[Queue Name]])</f>
        <v>CONSUMER EXISTING</v>
      </c>
      <c r="Q2416" s="57" t="str">
        <f>IF(tbl_raw_data[[#This Row],[time_taken_in_mins]]&lt;=20,"SLA_MET","SLA_NOT_MET")</f>
        <v>SLA_MET</v>
      </c>
    </row>
    <row r="2417" spans="1:17" ht="15" customHeight="1" x14ac:dyDescent="0.25">
      <c r="A2417" s="11" t="s">
        <v>1345</v>
      </c>
      <c r="B2417" s="6">
        <v>45147.500821759262</v>
      </c>
      <c r="C2417" s="7">
        <v>45147.505011574074</v>
      </c>
      <c r="D2417" s="8" t="s">
        <v>13</v>
      </c>
      <c r="E2417" s="8" t="s">
        <v>9</v>
      </c>
      <c r="F2417" s="8" t="s">
        <v>14</v>
      </c>
      <c r="G2417" s="110" t="s">
        <v>29</v>
      </c>
      <c r="H24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17" s="48">
        <f>tbl_raw_data[[#This Row],[Date Actioned]]-tbl_raw_data[[#This Row],[Date Tagged]]</f>
        <v>4.1898148119798861E-3</v>
      </c>
      <c r="J2417" s="50">
        <f>HOUR(tbl_raw_data[[#This Row],[time_taken]])*60+MINUTE(tbl_raw_data[[#This Row],[time_taken]])+SECOND(tbl_raw_data[[#This Row],[time_taken]])/60</f>
        <v>6.0333333333333332</v>
      </c>
      <c r="K2417" s="54">
        <f>DATE(YEAR(tbl_raw_data[[#This Row],[Date Actioned]]), MONTH(tbl_raw_data[[#This Row],[Date Actioned]]), DAY(tbl_raw_data[[#This Row],[Date Actioned]]))</f>
        <v>45147</v>
      </c>
      <c r="L2417" s="55" t="str">
        <f>UPPER(TEXT(tbl_raw_data[[#This Row],[Updated_date]],"MMMM"))</f>
        <v>AUGUST</v>
      </c>
      <c r="M2417" s="55" t="str">
        <f>UPPER("Week "&amp;IF(ROUNDUP(DAY(tbl_raw_data[[#This Row],[Updated_date]])/7,0)=5,4,ROUNDUP(DAY(tbl_raw_data[[#This Row],[Updated_date]])/7,0)))</f>
        <v>WEEK 2</v>
      </c>
      <c r="N2417" s="57" t="str">
        <f>UPPER(VLOOKUP(tbl_raw_data[[#This Row],[Analyst]],[1]setting!$A$1:$B$15,2,0))</f>
        <v>HARDIK</v>
      </c>
      <c r="O2417" s="57" t="str">
        <f>UPPER(tbl_raw_data[[#This Row],[Outcome]])</f>
        <v>APPROVE</v>
      </c>
      <c r="P2417" s="57" t="str">
        <f>UPPER(tbl_raw_data[[#This Row],[Queue Name]])</f>
        <v>CONSUMER PRE BUREAU</v>
      </c>
      <c r="Q2417" s="57" t="str">
        <f>IF(tbl_raw_data[[#This Row],[time_taken_in_mins]]&lt;=20,"SLA_MET","SLA_NOT_MET")</f>
        <v>SLA_MET</v>
      </c>
    </row>
    <row r="2418" spans="1:17" ht="15" customHeight="1" x14ac:dyDescent="0.25">
      <c r="A2418" s="5" t="s">
        <v>3582</v>
      </c>
      <c r="B2418" s="6">
        <v>45147.500821759262</v>
      </c>
      <c r="C2418" s="7">
        <v>45147.507951388892</v>
      </c>
      <c r="D2418" s="8" t="s">
        <v>8</v>
      </c>
      <c r="E2418" s="8" t="s">
        <v>9</v>
      </c>
      <c r="F2418" s="8" t="s">
        <v>109</v>
      </c>
      <c r="G2418" s="110" t="s">
        <v>3583</v>
      </c>
      <c r="H24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18" s="48">
        <f>tbl_raw_data[[#This Row],[Date Actioned]]-tbl_raw_data[[#This Row],[Date Tagged]]</f>
        <v>7.1296296300715767E-3</v>
      </c>
      <c r="J2418" s="50">
        <f>HOUR(tbl_raw_data[[#This Row],[time_taken]])*60+MINUTE(tbl_raw_data[[#This Row],[time_taken]])+SECOND(tbl_raw_data[[#This Row],[time_taken]])/60</f>
        <v>10.266666666666667</v>
      </c>
      <c r="K2418" s="54">
        <f>DATE(YEAR(tbl_raw_data[[#This Row],[Date Actioned]]), MONTH(tbl_raw_data[[#This Row],[Date Actioned]]), DAY(tbl_raw_data[[#This Row],[Date Actioned]]))</f>
        <v>45147</v>
      </c>
      <c r="L2418" s="55" t="str">
        <f>UPPER(TEXT(tbl_raw_data[[#This Row],[Updated_date]],"MMMM"))</f>
        <v>AUGUST</v>
      </c>
      <c r="M2418" s="55" t="str">
        <f>UPPER("Week "&amp;IF(ROUNDUP(DAY(tbl_raw_data[[#This Row],[Updated_date]])/7,0)=5,4,ROUNDUP(DAY(tbl_raw_data[[#This Row],[Updated_date]])/7,0)))</f>
        <v>WEEK 2</v>
      </c>
      <c r="N2418" s="57" t="str">
        <f>UPPER(VLOOKUP(tbl_raw_data[[#This Row],[Analyst]],[1]setting!$A$1:$B$15,2,0))</f>
        <v>NAVED</v>
      </c>
      <c r="O2418" s="57" t="str">
        <f>UPPER(tbl_raw_data[[#This Row],[Outcome]])</f>
        <v>WITHDRAW</v>
      </c>
      <c r="P2418" s="57" t="str">
        <f>UPPER(tbl_raw_data[[#This Row],[Queue Name]])</f>
        <v>CONSUMER PRE BUREAU</v>
      </c>
      <c r="Q2418" s="57" t="str">
        <f>IF(tbl_raw_data[[#This Row],[time_taken_in_mins]]&lt;=20,"SLA_MET","SLA_NOT_MET")</f>
        <v>SLA_MET</v>
      </c>
    </row>
    <row r="2419" spans="1:17" ht="15" customHeight="1" x14ac:dyDescent="0.25">
      <c r="A2419" s="11" t="s">
        <v>2417</v>
      </c>
      <c r="B2419" s="12">
        <v>45147.513321759259</v>
      </c>
      <c r="C2419" s="13">
        <v>45147.518900462965</v>
      </c>
      <c r="D2419" s="14" t="s">
        <v>40</v>
      </c>
      <c r="E2419" s="16" t="s">
        <v>41</v>
      </c>
      <c r="F2419" s="14" t="s">
        <v>73</v>
      </c>
      <c r="G2419" s="106"/>
      <c r="H24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19" s="48">
        <f>tbl_raw_data[[#This Row],[Date Actioned]]-tbl_raw_data[[#This Row],[Date Tagged]]</f>
        <v>5.5787037053960375E-3</v>
      </c>
      <c r="J2419" s="50">
        <f>HOUR(tbl_raw_data[[#This Row],[time_taken]])*60+MINUTE(tbl_raw_data[[#This Row],[time_taken]])+SECOND(tbl_raw_data[[#This Row],[time_taken]])/60</f>
        <v>8.0333333333333332</v>
      </c>
      <c r="K2419" s="54">
        <f>DATE(YEAR(tbl_raw_data[[#This Row],[Date Actioned]]), MONTH(tbl_raw_data[[#This Row],[Date Actioned]]), DAY(tbl_raw_data[[#This Row],[Date Actioned]]))</f>
        <v>45147</v>
      </c>
      <c r="L2419" s="55" t="str">
        <f>UPPER(TEXT(tbl_raw_data[[#This Row],[Updated_date]],"MMMM"))</f>
        <v>AUGUST</v>
      </c>
      <c r="M2419" s="55" t="str">
        <f>UPPER("Week "&amp;IF(ROUNDUP(DAY(tbl_raw_data[[#This Row],[Updated_date]])/7,0)=5,4,ROUNDUP(DAY(tbl_raw_data[[#This Row],[Updated_date]])/7,0)))</f>
        <v>WEEK 2</v>
      </c>
      <c r="N2419" s="57" t="str">
        <f>UPPER(VLOOKUP(tbl_raw_data[[#This Row],[Analyst]],[1]setting!$A$1:$B$15,2,0))</f>
        <v>SHAHID</v>
      </c>
      <c r="O2419" s="57" t="str">
        <f>UPPER(tbl_raw_data[[#This Row],[Outcome]])</f>
        <v>WITHDRAW</v>
      </c>
      <c r="P2419" s="57" t="str">
        <f>UPPER(tbl_raw_data[[#This Row],[Queue Name]])</f>
        <v>CONSUMER POST BUREAU</v>
      </c>
      <c r="Q2419" s="57" t="str">
        <f>IF(tbl_raw_data[[#This Row],[time_taken_in_mins]]&lt;=20,"SLA_MET","SLA_NOT_MET")</f>
        <v>SLA_MET</v>
      </c>
    </row>
    <row r="2420" spans="1:17" ht="15" customHeight="1" x14ac:dyDescent="0.25">
      <c r="A2420" s="22" t="s">
        <v>3569</v>
      </c>
      <c r="B2420" s="12">
        <v>45147.513784722221</v>
      </c>
      <c r="C2420" s="13">
        <v>45147.520902777775</v>
      </c>
      <c r="D2420" s="14" t="s">
        <v>46</v>
      </c>
      <c r="E2420" s="14" t="s">
        <v>41</v>
      </c>
      <c r="F2420" s="14" t="s">
        <v>109</v>
      </c>
      <c r="G2420" s="111" t="s">
        <v>94</v>
      </c>
      <c r="H24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0" s="48">
        <f>tbl_raw_data[[#This Row],[Date Actioned]]-tbl_raw_data[[#This Row],[Date Tagged]]</f>
        <v>7.1180555532919243E-3</v>
      </c>
      <c r="J2420" s="50">
        <f>HOUR(tbl_raw_data[[#This Row],[time_taken]])*60+MINUTE(tbl_raw_data[[#This Row],[time_taken]])+SECOND(tbl_raw_data[[#This Row],[time_taken]])/60</f>
        <v>10.25</v>
      </c>
      <c r="K2420" s="54">
        <f>DATE(YEAR(tbl_raw_data[[#This Row],[Date Actioned]]), MONTH(tbl_raw_data[[#This Row],[Date Actioned]]), DAY(tbl_raw_data[[#This Row],[Date Actioned]]))</f>
        <v>45147</v>
      </c>
      <c r="L2420" s="55" t="str">
        <f>UPPER(TEXT(tbl_raw_data[[#This Row],[Updated_date]],"MMMM"))</f>
        <v>AUGUST</v>
      </c>
      <c r="M2420" s="55" t="str">
        <f>UPPER("Week "&amp;IF(ROUNDUP(DAY(tbl_raw_data[[#This Row],[Updated_date]])/7,0)=5,4,ROUNDUP(DAY(tbl_raw_data[[#This Row],[Updated_date]])/7,0)))</f>
        <v>WEEK 2</v>
      </c>
      <c r="N2420" s="57" t="str">
        <f>UPPER(VLOOKUP(tbl_raw_data[[#This Row],[Analyst]],[1]setting!$A$1:$B$15,2,0))</f>
        <v>NAVED</v>
      </c>
      <c r="O2420" s="57" t="str">
        <f>UPPER(tbl_raw_data[[#This Row],[Outcome]])</f>
        <v>DECLINE</v>
      </c>
      <c r="P2420" s="57" t="str">
        <f>UPPER(tbl_raw_data[[#This Row],[Queue Name]])</f>
        <v>CONSUMER POST BUREAU</v>
      </c>
      <c r="Q2420" s="57" t="str">
        <f>IF(tbl_raw_data[[#This Row],[time_taken_in_mins]]&lt;=20,"SLA_MET","SLA_NOT_MET")</f>
        <v>SLA_MET</v>
      </c>
    </row>
    <row r="2421" spans="1:17" ht="15" customHeight="1" x14ac:dyDescent="0.25">
      <c r="A2421" s="22" t="s">
        <v>3596</v>
      </c>
      <c r="B2421" s="6">
        <v>45147.516365740739</v>
      </c>
      <c r="C2421" s="7">
        <v>45147.523518518516</v>
      </c>
      <c r="D2421" s="8" t="s">
        <v>8</v>
      </c>
      <c r="E2421" s="8" t="s">
        <v>41</v>
      </c>
      <c r="F2421" s="8" t="s">
        <v>14</v>
      </c>
      <c r="G2421" s="110" t="s">
        <v>3597</v>
      </c>
      <c r="H24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1" s="48">
        <f>tbl_raw_data[[#This Row],[Date Actioned]]-tbl_raw_data[[#This Row],[Date Tagged]]</f>
        <v>7.1527777763549238E-3</v>
      </c>
      <c r="J2421" s="50">
        <f>HOUR(tbl_raw_data[[#This Row],[time_taken]])*60+MINUTE(tbl_raw_data[[#This Row],[time_taken]])+SECOND(tbl_raw_data[[#This Row],[time_taken]])/60</f>
        <v>10.3</v>
      </c>
      <c r="K2421" s="54">
        <f>DATE(YEAR(tbl_raw_data[[#This Row],[Date Actioned]]), MONTH(tbl_raw_data[[#This Row],[Date Actioned]]), DAY(tbl_raw_data[[#This Row],[Date Actioned]]))</f>
        <v>45147</v>
      </c>
      <c r="L2421" s="55" t="str">
        <f>UPPER(TEXT(tbl_raw_data[[#This Row],[Updated_date]],"MMMM"))</f>
        <v>AUGUST</v>
      </c>
      <c r="M2421" s="55" t="str">
        <f>UPPER("Week "&amp;IF(ROUNDUP(DAY(tbl_raw_data[[#This Row],[Updated_date]])/7,0)=5,4,ROUNDUP(DAY(tbl_raw_data[[#This Row],[Updated_date]])/7,0)))</f>
        <v>WEEK 2</v>
      </c>
      <c r="N2421" s="57" t="str">
        <f>UPPER(VLOOKUP(tbl_raw_data[[#This Row],[Analyst]],[1]setting!$A$1:$B$15,2,0))</f>
        <v>HARDIK</v>
      </c>
      <c r="O2421" s="57" t="str">
        <f>UPPER(tbl_raw_data[[#This Row],[Outcome]])</f>
        <v>WITHDRAW</v>
      </c>
      <c r="P2421" s="57" t="str">
        <f>UPPER(tbl_raw_data[[#This Row],[Queue Name]])</f>
        <v>CONSUMER POST BUREAU</v>
      </c>
      <c r="Q2421" s="57" t="str">
        <f>IF(tbl_raw_data[[#This Row],[time_taken_in_mins]]&lt;=20,"SLA_MET","SLA_NOT_MET")</f>
        <v>SLA_MET</v>
      </c>
    </row>
    <row r="2422" spans="1:17" ht="15" customHeight="1" x14ac:dyDescent="0.25">
      <c r="A2422" s="22" t="s">
        <v>6475</v>
      </c>
      <c r="B2422" s="12">
        <v>45147.516365740739</v>
      </c>
      <c r="C2422" s="13">
        <v>45147.53</v>
      </c>
      <c r="D2422" s="14" t="s">
        <v>13</v>
      </c>
      <c r="E2422" s="14" t="s">
        <v>28</v>
      </c>
      <c r="F2422" s="14" t="s">
        <v>109</v>
      </c>
      <c r="G2422" s="111" t="s">
        <v>29</v>
      </c>
      <c r="H24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2" s="48">
        <f>tbl_raw_data[[#This Row],[Date Actioned]]-tbl_raw_data[[#This Row],[Date Tagged]]</f>
        <v>1.3634259259561077E-2</v>
      </c>
      <c r="J2422" s="50">
        <f>HOUR(tbl_raw_data[[#This Row],[time_taken]])*60+MINUTE(tbl_raw_data[[#This Row],[time_taken]])+SECOND(tbl_raw_data[[#This Row],[time_taken]])/60</f>
        <v>19.633333333333333</v>
      </c>
      <c r="K2422" s="54">
        <f>DATE(YEAR(tbl_raw_data[[#This Row],[Date Actioned]]), MONTH(tbl_raw_data[[#This Row],[Date Actioned]]), DAY(tbl_raw_data[[#This Row],[Date Actioned]]))</f>
        <v>45147</v>
      </c>
      <c r="L2422" s="55" t="str">
        <f>UPPER(TEXT(tbl_raw_data[[#This Row],[Updated_date]],"MMMM"))</f>
        <v>AUGUST</v>
      </c>
      <c r="M2422" s="55" t="str">
        <f>UPPER("Week "&amp;IF(ROUNDUP(DAY(tbl_raw_data[[#This Row],[Updated_date]])/7,0)=5,4,ROUNDUP(DAY(tbl_raw_data[[#This Row],[Updated_date]])/7,0)))</f>
        <v>WEEK 2</v>
      </c>
      <c r="N2422" s="57" t="str">
        <f>UPPER(VLOOKUP(tbl_raw_data[[#This Row],[Analyst]],[1]setting!$A$1:$B$15,2,0))</f>
        <v>NAVED</v>
      </c>
      <c r="O2422" s="57" t="str">
        <f>UPPER(tbl_raw_data[[#This Row],[Outcome]])</f>
        <v>APPROVE</v>
      </c>
      <c r="P2422" s="57" t="str">
        <f>UPPER(tbl_raw_data[[#This Row],[Queue Name]])</f>
        <v>CONSUMER EXISTING</v>
      </c>
      <c r="Q2422" s="57" t="str">
        <f>IF(tbl_raw_data[[#This Row],[time_taken_in_mins]]&lt;=20,"SLA_MET","SLA_NOT_MET")</f>
        <v>SLA_MET</v>
      </c>
    </row>
    <row r="2423" spans="1:17" ht="15" customHeight="1" x14ac:dyDescent="0.25">
      <c r="A2423" s="5" t="s">
        <v>4337</v>
      </c>
      <c r="B2423" s="6">
        <v>45147.517789351848</v>
      </c>
      <c r="C2423" s="7">
        <v>45147.526064814818</v>
      </c>
      <c r="D2423" s="8" t="s">
        <v>13</v>
      </c>
      <c r="E2423" s="8" t="s">
        <v>28</v>
      </c>
      <c r="F2423" s="8" t="s">
        <v>168</v>
      </c>
      <c r="G2423" s="110" t="s">
        <v>53</v>
      </c>
      <c r="H24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3" s="48">
        <f>tbl_raw_data[[#This Row],[Date Actioned]]-tbl_raw_data[[#This Row],[Date Tagged]]</f>
        <v>8.2754629693226889E-3</v>
      </c>
      <c r="J2423" s="50">
        <f>HOUR(tbl_raw_data[[#This Row],[time_taken]])*60+MINUTE(tbl_raw_data[[#This Row],[time_taken]])+SECOND(tbl_raw_data[[#This Row],[time_taken]])/60</f>
        <v>11.916666666666666</v>
      </c>
      <c r="K2423" s="54">
        <f>DATE(YEAR(tbl_raw_data[[#This Row],[Date Actioned]]), MONTH(tbl_raw_data[[#This Row],[Date Actioned]]), DAY(tbl_raw_data[[#This Row],[Date Actioned]]))</f>
        <v>45147</v>
      </c>
      <c r="L2423" s="55" t="str">
        <f>UPPER(TEXT(tbl_raw_data[[#This Row],[Updated_date]],"MMMM"))</f>
        <v>AUGUST</v>
      </c>
      <c r="M2423" s="55" t="str">
        <f>UPPER("Week "&amp;IF(ROUNDUP(DAY(tbl_raw_data[[#This Row],[Updated_date]])/7,0)=5,4,ROUNDUP(DAY(tbl_raw_data[[#This Row],[Updated_date]])/7,0)))</f>
        <v>WEEK 2</v>
      </c>
      <c r="N2423" s="57" t="str">
        <f>UPPER(VLOOKUP(tbl_raw_data[[#This Row],[Analyst]],[1]setting!$A$1:$B$15,2,0))</f>
        <v>MERCEDES</v>
      </c>
      <c r="O2423" s="57" t="str">
        <f>UPPER(tbl_raw_data[[#This Row],[Outcome]])</f>
        <v>APPROVE</v>
      </c>
      <c r="P2423" s="57" t="str">
        <f>UPPER(tbl_raw_data[[#This Row],[Queue Name]])</f>
        <v>CONSUMER EXISTING</v>
      </c>
      <c r="Q2423" s="57" t="str">
        <f>IF(tbl_raw_data[[#This Row],[time_taken_in_mins]]&lt;=20,"SLA_MET","SLA_NOT_MET")</f>
        <v>SLA_MET</v>
      </c>
    </row>
    <row r="2424" spans="1:17" ht="15" customHeight="1" x14ac:dyDescent="0.25">
      <c r="A2424" s="11" t="s">
        <v>4844</v>
      </c>
      <c r="B2424" s="12">
        <v>45147.520775462966</v>
      </c>
      <c r="C2424" s="13">
        <v>45147.529942129629</v>
      </c>
      <c r="D2424" s="14" t="s">
        <v>13</v>
      </c>
      <c r="E2424" s="14" t="s">
        <v>9</v>
      </c>
      <c r="F2424" s="14" t="s">
        <v>228</v>
      </c>
      <c r="G2424" s="111" t="s">
        <v>29</v>
      </c>
      <c r="H24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4" s="48">
        <f>tbl_raw_data[[#This Row],[Date Actioned]]-tbl_raw_data[[#This Row],[Date Tagged]]</f>
        <v>9.1666666630771942E-3</v>
      </c>
      <c r="J2424" s="50">
        <f>HOUR(tbl_raw_data[[#This Row],[time_taken]])*60+MINUTE(tbl_raw_data[[#This Row],[time_taken]])+SECOND(tbl_raw_data[[#This Row],[time_taken]])/60</f>
        <v>13.2</v>
      </c>
      <c r="K2424" s="54">
        <f>DATE(YEAR(tbl_raw_data[[#This Row],[Date Actioned]]), MONTH(tbl_raw_data[[#This Row],[Date Actioned]]), DAY(tbl_raw_data[[#This Row],[Date Actioned]]))</f>
        <v>45147</v>
      </c>
      <c r="L2424" s="55" t="str">
        <f>UPPER(TEXT(tbl_raw_data[[#This Row],[Updated_date]],"MMMM"))</f>
        <v>AUGUST</v>
      </c>
      <c r="M2424" s="55" t="str">
        <f>UPPER("Week "&amp;IF(ROUNDUP(DAY(tbl_raw_data[[#This Row],[Updated_date]])/7,0)=5,4,ROUNDUP(DAY(tbl_raw_data[[#This Row],[Updated_date]])/7,0)))</f>
        <v>WEEK 2</v>
      </c>
      <c r="N2424" s="57" t="str">
        <f>UPPER(VLOOKUP(tbl_raw_data[[#This Row],[Analyst]],[1]setting!$A$1:$B$15,2,0))</f>
        <v>OUADIR</v>
      </c>
      <c r="O2424" s="57" t="str">
        <f>UPPER(tbl_raw_data[[#This Row],[Outcome]])</f>
        <v>APPROVE</v>
      </c>
      <c r="P2424" s="57" t="str">
        <f>UPPER(tbl_raw_data[[#This Row],[Queue Name]])</f>
        <v>CONSUMER PRE BUREAU</v>
      </c>
      <c r="Q2424" s="57" t="str">
        <f>IF(tbl_raw_data[[#This Row],[time_taken_in_mins]]&lt;=20,"SLA_MET","SLA_NOT_MET")</f>
        <v>SLA_MET</v>
      </c>
    </row>
    <row r="2425" spans="1:17" ht="15" customHeight="1" x14ac:dyDescent="0.25">
      <c r="A2425" s="5" t="s">
        <v>373</v>
      </c>
      <c r="B2425" s="6">
        <v>45147.52784722222</v>
      </c>
      <c r="C2425" s="7">
        <v>45147.530312499999</v>
      </c>
      <c r="D2425" s="8" t="s">
        <v>46</v>
      </c>
      <c r="E2425" s="8" t="s">
        <v>28</v>
      </c>
      <c r="F2425" s="8" t="s">
        <v>14</v>
      </c>
      <c r="G2425" s="110" t="s">
        <v>201</v>
      </c>
      <c r="H24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5" s="48">
        <f>tbl_raw_data[[#This Row],[Date Actioned]]-tbl_raw_data[[#This Row],[Date Tagged]]</f>
        <v>2.4652777792653069E-3</v>
      </c>
      <c r="J2425" s="50">
        <f>HOUR(tbl_raw_data[[#This Row],[time_taken]])*60+MINUTE(tbl_raw_data[[#This Row],[time_taken]])+SECOND(tbl_raw_data[[#This Row],[time_taken]])/60</f>
        <v>3.55</v>
      </c>
      <c r="K2425" s="54">
        <f>DATE(YEAR(tbl_raw_data[[#This Row],[Date Actioned]]), MONTH(tbl_raw_data[[#This Row],[Date Actioned]]), DAY(tbl_raw_data[[#This Row],[Date Actioned]]))</f>
        <v>45147</v>
      </c>
      <c r="L2425" s="55" t="str">
        <f>UPPER(TEXT(tbl_raw_data[[#This Row],[Updated_date]],"MMMM"))</f>
        <v>AUGUST</v>
      </c>
      <c r="M2425" s="55" t="str">
        <f>UPPER("Week "&amp;IF(ROUNDUP(DAY(tbl_raw_data[[#This Row],[Updated_date]])/7,0)=5,4,ROUNDUP(DAY(tbl_raw_data[[#This Row],[Updated_date]])/7,0)))</f>
        <v>WEEK 2</v>
      </c>
      <c r="N2425" s="57" t="str">
        <f>UPPER(VLOOKUP(tbl_raw_data[[#This Row],[Analyst]],[1]setting!$A$1:$B$15,2,0))</f>
        <v>HARDIK</v>
      </c>
      <c r="O2425" s="57" t="str">
        <f>UPPER(tbl_raw_data[[#This Row],[Outcome]])</f>
        <v>DECLINE</v>
      </c>
      <c r="P2425" s="57" t="str">
        <f>UPPER(tbl_raw_data[[#This Row],[Queue Name]])</f>
        <v>CONSUMER EXISTING</v>
      </c>
      <c r="Q2425" s="57" t="str">
        <f>IF(tbl_raw_data[[#This Row],[time_taken_in_mins]]&lt;=20,"SLA_MET","SLA_NOT_MET")</f>
        <v>SLA_MET</v>
      </c>
    </row>
    <row r="2426" spans="1:17" ht="15" customHeight="1" x14ac:dyDescent="0.25">
      <c r="A2426" s="22" t="s">
        <v>1831</v>
      </c>
      <c r="B2426" s="6">
        <v>45147.529386574075</v>
      </c>
      <c r="C2426" s="7">
        <v>45147.534224537034</v>
      </c>
      <c r="D2426" s="8" t="s">
        <v>13</v>
      </c>
      <c r="E2426" s="8" t="s">
        <v>9</v>
      </c>
      <c r="F2426" s="8" t="s">
        <v>10</v>
      </c>
      <c r="G2426" s="110" t="s">
        <v>67</v>
      </c>
      <c r="H24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6" s="48">
        <f>tbl_raw_data[[#This Row],[Date Actioned]]-tbl_raw_data[[#This Row],[Date Tagged]]</f>
        <v>4.8379629588453099E-3</v>
      </c>
      <c r="J2426" s="50">
        <f>HOUR(tbl_raw_data[[#This Row],[time_taken]])*60+MINUTE(tbl_raw_data[[#This Row],[time_taken]])+SECOND(tbl_raw_data[[#This Row],[time_taken]])/60</f>
        <v>6.9666666666666668</v>
      </c>
      <c r="K2426" s="54">
        <f>DATE(YEAR(tbl_raw_data[[#This Row],[Date Actioned]]), MONTH(tbl_raw_data[[#This Row],[Date Actioned]]), DAY(tbl_raw_data[[#This Row],[Date Actioned]]))</f>
        <v>45147</v>
      </c>
      <c r="L2426" s="55" t="str">
        <f>UPPER(TEXT(tbl_raw_data[[#This Row],[Updated_date]],"MMMM"))</f>
        <v>AUGUST</v>
      </c>
      <c r="M2426" s="55" t="str">
        <f>UPPER("Week "&amp;IF(ROUNDUP(DAY(tbl_raw_data[[#This Row],[Updated_date]])/7,0)=5,4,ROUNDUP(DAY(tbl_raw_data[[#This Row],[Updated_date]])/7,0)))</f>
        <v>WEEK 2</v>
      </c>
      <c r="N2426" s="57" t="str">
        <f>UPPER(VLOOKUP(tbl_raw_data[[#This Row],[Analyst]],[1]setting!$A$1:$B$15,2,0))</f>
        <v>SAM</v>
      </c>
      <c r="O2426" s="57" t="str">
        <f>UPPER(tbl_raw_data[[#This Row],[Outcome]])</f>
        <v>APPROVE</v>
      </c>
      <c r="P2426" s="57" t="str">
        <f>UPPER(tbl_raw_data[[#This Row],[Queue Name]])</f>
        <v>CONSUMER PRE BUREAU</v>
      </c>
      <c r="Q2426" s="57" t="str">
        <f>IF(tbl_raw_data[[#This Row],[time_taken_in_mins]]&lt;=20,"SLA_MET","SLA_NOT_MET")</f>
        <v>SLA_MET</v>
      </c>
    </row>
    <row r="2427" spans="1:17" ht="15" customHeight="1" x14ac:dyDescent="0.25">
      <c r="A2427" s="5" t="s">
        <v>5418</v>
      </c>
      <c r="B2427" s="12">
        <v>45147.529745370368</v>
      </c>
      <c r="C2427" s="13">
        <v>45147.540150462963</v>
      </c>
      <c r="D2427" s="14" t="s">
        <v>13</v>
      </c>
      <c r="E2427" s="14" t="s">
        <v>9</v>
      </c>
      <c r="F2427" s="14" t="s">
        <v>228</v>
      </c>
      <c r="G2427" s="111" t="s">
        <v>29</v>
      </c>
      <c r="H24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27" s="48">
        <f>tbl_raw_data[[#This Row],[Date Actioned]]-tbl_raw_data[[#This Row],[Date Tagged]]</f>
        <v>1.0405092594737653E-2</v>
      </c>
      <c r="J2427" s="50">
        <f>HOUR(tbl_raw_data[[#This Row],[time_taken]])*60+MINUTE(tbl_raw_data[[#This Row],[time_taken]])+SECOND(tbl_raw_data[[#This Row],[time_taken]])/60</f>
        <v>14.983333333333333</v>
      </c>
      <c r="K2427" s="54">
        <f>DATE(YEAR(tbl_raw_data[[#This Row],[Date Actioned]]), MONTH(tbl_raw_data[[#This Row],[Date Actioned]]), DAY(tbl_raw_data[[#This Row],[Date Actioned]]))</f>
        <v>45147</v>
      </c>
      <c r="L2427" s="55" t="str">
        <f>UPPER(TEXT(tbl_raw_data[[#This Row],[Updated_date]],"MMMM"))</f>
        <v>AUGUST</v>
      </c>
      <c r="M2427" s="55" t="str">
        <f>UPPER("Week "&amp;IF(ROUNDUP(DAY(tbl_raw_data[[#This Row],[Updated_date]])/7,0)=5,4,ROUNDUP(DAY(tbl_raw_data[[#This Row],[Updated_date]])/7,0)))</f>
        <v>WEEK 2</v>
      </c>
      <c r="N2427" s="57" t="str">
        <f>UPPER(VLOOKUP(tbl_raw_data[[#This Row],[Analyst]],[1]setting!$A$1:$B$15,2,0))</f>
        <v>OUADIR</v>
      </c>
      <c r="O2427" s="57" t="str">
        <f>UPPER(tbl_raw_data[[#This Row],[Outcome]])</f>
        <v>APPROVE</v>
      </c>
      <c r="P2427" s="57" t="str">
        <f>UPPER(tbl_raw_data[[#This Row],[Queue Name]])</f>
        <v>CONSUMER PRE BUREAU</v>
      </c>
      <c r="Q2427" s="57" t="str">
        <f>IF(tbl_raw_data[[#This Row],[time_taken_in_mins]]&lt;=20,"SLA_MET","SLA_NOT_MET")</f>
        <v>SLA_MET</v>
      </c>
    </row>
    <row r="2428" spans="1:17" ht="15" customHeight="1" x14ac:dyDescent="0.25">
      <c r="A2428" s="11" t="s">
        <v>359</v>
      </c>
      <c r="B2428" s="12">
        <v>45147.533750000002</v>
      </c>
      <c r="C2428" s="13">
        <v>45147.536180555559</v>
      </c>
      <c r="D2428" s="14" t="s">
        <v>46</v>
      </c>
      <c r="E2428" s="14" t="s">
        <v>28</v>
      </c>
      <c r="F2428" s="14" t="s">
        <v>14</v>
      </c>
      <c r="G2428" s="111" t="s">
        <v>360</v>
      </c>
      <c r="H24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28" s="48">
        <f>tbl_raw_data[[#This Row],[Date Actioned]]-tbl_raw_data[[#This Row],[Date Tagged]]</f>
        <v>2.4305555562023073E-3</v>
      </c>
      <c r="J2428" s="50">
        <f>HOUR(tbl_raw_data[[#This Row],[time_taken]])*60+MINUTE(tbl_raw_data[[#This Row],[time_taken]])+SECOND(tbl_raw_data[[#This Row],[time_taken]])/60</f>
        <v>3.5</v>
      </c>
      <c r="K2428" s="54">
        <f>DATE(YEAR(tbl_raw_data[[#This Row],[Date Actioned]]), MONTH(tbl_raw_data[[#This Row],[Date Actioned]]), DAY(tbl_raw_data[[#This Row],[Date Actioned]]))</f>
        <v>45147</v>
      </c>
      <c r="L2428" s="55" t="str">
        <f>UPPER(TEXT(tbl_raw_data[[#This Row],[Updated_date]],"MMMM"))</f>
        <v>AUGUST</v>
      </c>
      <c r="M2428" s="55" t="str">
        <f>UPPER("Week "&amp;IF(ROUNDUP(DAY(tbl_raw_data[[#This Row],[Updated_date]])/7,0)=5,4,ROUNDUP(DAY(tbl_raw_data[[#This Row],[Updated_date]])/7,0)))</f>
        <v>WEEK 2</v>
      </c>
      <c r="N2428" s="57" t="str">
        <f>UPPER(VLOOKUP(tbl_raw_data[[#This Row],[Analyst]],[1]setting!$A$1:$B$15,2,0))</f>
        <v>HARDIK</v>
      </c>
      <c r="O2428" s="57" t="str">
        <f>UPPER(tbl_raw_data[[#This Row],[Outcome]])</f>
        <v>DECLINE</v>
      </c>
      <c r="P2428" s="57" t="str">
        <f>UPPER(tbl_raw_data[[#This Row],[Queue Name]])</f>
        <v>CONSUMER EXISTING</v>
      </c>
      <c r="Q2428" s="57" t="str">
        <f>IF(tbl_raw_data[[#This Row],[time_taken_in_mins]]&lt;=20,"SLA_MET","SLA_NOT_MET")</f>
        <v>SLA_MET</v>
      </c>
    </row>
    <row r="2429" spans="1:17" x14ac:dyDescent="0.25">
      <c r="A2429" s="5" t="s">
        <v>2794</v>
      </c>
      <c r="B2429" s="12">
        <v>45147.540312500001</v>
      </c>
      <c r="C2429" s="13">
        <v>45147.546377314815</v>
      </c>
      <c r="D2429" s="14" t="s">
        <v>8</v>
      </c>
      <c r="E2429" s="14" t="s">
        <v>28</v>
      </c>
      <c r="F2429" s="14" t="s">
        <v>10</v>
      </c>
      <c r="G2429" s="111" t="s">
        <v>172</v>
      </c>
      <c r="H24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29" s="48">
        <f>tbl_raw_data[[#This Row],[Date Actioned]]-tbl_raw_data[[#This Row],[Date Tagged]]</f>
        <v>6.064814813726116E-3</v>
      </c>
      <c r="J2429" s="50">
        <f>HOUR(tbl_raw_data[[#This Row],[time_taken]])*60+MINUTE(tbl_raw_data[[#This Row],[time_taken]])+SECOND(tbl_raw_data[[#This Row],[time_taken]])/60</f>
        <v>8.7333333333333325</v>
      </c>
      <c r="K2429" s="54">
        <f>DATE(YEAR(tbl_raw_data[[#This Row],[Date Actioned]]), MONTH(tbl_raw_data[[#This Row],[Date Actioned]]), DAY(tbl_raw_data[[#This Row],[Date Actioned]]))</f>
        <v>45147</v>
      </c>
      <c r="L2429" s="55" t="str">
        <f>UPPER(TEXT(tbl_raw_data[[#This Row],[Updated_date]],"MMMM"))</f>
        <v>AUGUST</v>
      </c>
      <c r="M2429" s="55" t="str">
        <f>UPPER("Week "&amp;IF(ROUNDUP(DAY(tbl_raw_data[[#This Row],[Updated_date]])/7,0)=5,4,ROUNDUP(DAY(tbl_raw_data[[#This Row],[Updated_date]])/7,0)))</f>
        <v>WEEK 2</v>
      </c>
      <c r="N2429" s="57" t="str">
        <f>UPPER(VLOOKUP(tbl_raw_data[[#This Row],[Analyst]],[1]setting!$A$1:$B$15,2,0))</f>
        <v>SAM</v>
      </c>
      <c r="O2429" s="57" t="str">
        <f>UPPER(tbl_raw_data[[#This Row],[Outcome]])</f>
        <v>WITHDRAW</v>
      </c>
      <c r="P2429" s="57" t="str">
        <f>UPPER(tbl_raw_data[[#This Row],[Queue Name]])</f>
        <v>CONSUMER EXISTING</v>
      </c>
      <c r="Q2429" s="57" t="str">
        <f>IF(tbl_raw_data[[#This Row],[time_taken_in_mins]]&lt;=20,"SLA_MET","SLA_NOT_MET")</f>
        <v>SLA_MET</v>
      </c>
    </row>
    <row r="2430" spans="1:17" ht="15" customHeight="1" x14ac:dyDescent="0.25">
      <c r="A2430" s="11" t="s">
        <v>6614</v>
      </c>
      <c r="B2430" s="6">
        <v>45147.542800925927</v>
      </c>
      <c r="C2430" s="7">
        <v>45147.557291666664</v>
      </c>
      <c r="D2430" s="8" t="s">
        <v>13</v>
      </c>
      <c r="E2430" s="8" t="s">
        <v>9</v>
      </c>
      <c r="F2430" s="8" t="s">
        <v>109</v>
      </c>
      <c r="G2430" s="110" t="s">
        <v>29</v>
      </c>
      <c r="H24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0" s="48">
        <f>tbl_raw_data[[#This Row],[Date Actioned]]-tbl_raw_data[[#This Row],[Date Tagged]]</f>
        <v>1.449074073752854E-2</v>
      </c>
      <c r="J2430" s="50">
        <f>HOUR(tbl_raw_data[[#This Row],[time_taken]])*60+MINUTE(tbl_raw_data[[#This Row],[time_taken]])+SECOND(tbl_raw_data[[#This Row],[time_taken]])/60</f>
        <v>20.866666666666667</v>
      </c>
      <c r="K2430" s="54">
        <f>DATE(YEAR(tbl_raw_data[[#This Row],[Date Actioned]]), MONTH(tbl_raw_data[[#This Row],[Date Actioned]]), DAY(tbl_raw_data[[#This Row],[Date Actioned]]))</f>
        <v>45147</v>
      </c>
      <c r="L2430" s="55" t="str">
        <f>UPPER(TEXT(tbl_raw_data[[#This Row],[Updated_date]],"MMMM"))</f>
        <v>AUGUST</v>
      </c>
      <c r="M2430" s="55" t="str">
        <f>UPPER("Week "&amp;IF(ROUNDUP(DAY(tbl_raw_data[[#This Row],[Updated_date]])/7,0)=5,4,ROUNDUP(DAY(tbl_raw_data[[#This Row],[Updated_date]])/7,0)))</f>
        <v>WEEK 2</v>
      </c>
      <c r="N2430" s="57" t="str">
        <f>UPPER(VLOOKUP(tbl_raw_data[[#This Row],[Analyst]],[1]setting!$A$1:$B$15,2,0))</f>
        <v>NAVED</v>
      </c>
      <c r="O2430" s="57" t="str">
        <f>UPPER(tbl_raw_data[[#This Row],[Outcome]])</f>
        <v>APPROVE</v>
      </c>
      <c r="P2430" s="57" t="str">
        <f>UPPER(tbl_raw_data[[#This Row],[Queue Name]])</f>
        <v>CONSUMER PRE BUREAU</v>
      </c>
      <c r="Q2430" s="57" t="str">
        <f>IF(tbl_raw_data[[#This Row],[time_taken_in_mins]]&lt;=20,"SLA_MET","SLA_NOT_MET")</f>
        <v>SLA_NOT_MET</v>
      </c>
    </row>
    <row r="2431" spans="1:17" ht="15" customHeight="1" x14ac:dyDescent="0.25">
      <c r="A2431" s="22" t="s">
        <v>6106</v>
      </c>
      <c r="B2431" s="12">
        <v>45147.543576388889</v>
      </c>
      <c r="C2431" s="13">
        <v>45147.555717592593</v>
      </c>
      <c r="D2431" s="14" t="s">
        <v>29</v>
      </c>
      <c r="E2431" s="16" t="s">
        <v>28</v>
      </c>
      <c r="F2431" s="14" t="s">
        <v>455</v>
      </c>
      <c r="G2431" s="106"/>
      <c r="H24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31" s="48">
        <f>tbl_raw_data[[#This Row],[Date Actioned]]-tbl_raw_data[[#This Row],[Date Tagged]]</f>
        <v>1.2141203704231884E-2</v>
      </c>
      <c r="J2431" s="50">
        <f>HOUR(tbl_raw_data[[#This Row],[time_taken]])*60+MINUTE(tbl_raw_data[[#This Row],[time_taken]])+SECOND(tbl_raw_data[[#This Row],[time_taken]])/60</f>
        <v>17.483333333333334</v>
      </c>
      <c r="K2431" s="54">
        <f>DATE(YEAR(tbl_raw_data[[#This Row],[Date Actioned]]), MONTH(tbl_raw_data[[#This Row],[Date Actioned]]), DAY(tbl_raw_data[[#This Row],[Date Actioned]]))</f>
        <v>45147</v>
      </c>
      <c r="L2431" s="55" t="str">
        <f>UPPER(TEXT(tbl_raw_data[[#This Row],[Updated_date]],"MMMM"))</f>
        <v>AUGUST</v>
      </c>
      <c r="M2431" s="55" t="str">
        <f>UPPER("Week "&amp;IF(ROUNDUP(DAY(tbl_raw_data[[#This Row],[Updated_date]])/7,0)=5,4,ROUNDUP(DAY(tbl_raw_data[[#This Row],[Updated_date]])/7,0)))</f>
        <v>WEEK 2</v>
      </c>
      <c r="N2431" s="57" t="str">
        <f>UPPER(VLOOKUP(tbl_raw_data[[#This Row],[Analyst]],[1]setting!$A$1:$B$15,2,0))</f>
        <v>ROHAN</v>
      </c>
      <c r="O2431" s="57" t="str">
        <f>UPPER(tbl_raw_data[[#This Row],[Outcome]])</f>
        <v>APPROVE</v>
      </c>
      <c r="P2431" s="57" t="str">
        <f>UPPER(tbl_raw_data[[#This Row],[Queue Name]])</f>
        <v>CONSUMER EXISTING</v>
      </c>
      <c r="Q2431" s="57" t="str">
        <f>IF(tbl_raw_data[[#This Row],[time_taken_in_mins]]&lt;=20,"SLA_MET","SLA_NOT_MET")</f>
        <v>SLA_MET</v>
      </c>
    </row>
    <row r="2432" spans="1:17" ht="15" customHeight="1" x14ac:dyDescent="0.25">
      <c r="A2432" s="5" t="s">
        <v>2465</v>
      </c>
      <c r="B2432" s="6">
        <v>45147.547962962963</v>
      </c>
      <c r="C2432" s="7">
        <v>45147.553599537037</v>
      </c>
      <c r="D2432" s="8" t="s">
        <v>13</v>
      </c>
      <c r="E2432" s="8" t="s">
        <v>41</v>
      </c>
      <c r="F2432" s="8" t="s">
        <v>10</v>
      </c>
      <c r="G2432" s="110" t="s">
        <v>67</v>
      </c>
      <c r="H24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2" s="48">
        <f>tbl_raw_data[[#This Row],[Date Actioned]]-tbl_raw_data[[#This Row],[Date Tagged]]</f>
        <v>5.6365740747423843E-3</v>
      </c>
      <c r="J2432" s="50">
        <f>HOUR(tbl_raw_data[[#This Row],[time_taken]])*60+MINUTE(tbl_raw_data[[#This Row],[time_taken]])+SECOND(tbl_raw_data[[#This Row],[time_taken]])/60</f>
        <v>8.1166666666666671</v>
      </c>
      <c r="K2432" s="54">
        <f>DATE(YEAR(tbl_raw_data[[#This Row],[Date Actioned]]), MONTH(tbl_raw_data[[#This Row],[Date Actioned]]), DAY(tbl_raw_data[[#This Row],[Date Actioned]]))</f>
        <v>45147</v>
      </c>
      <c r="L2432" s="55" t="str">
        <f>UPPER(TEXT(tbl_raw_data[[#This Row],[Updated_date]],"MMMM"))</f>
        <v>AUGUST</v>
      </c>
      <c r="M2432" s="55" t="str">
        <f>UPPER("Week "&amp;IF(ROUNDUP(DAY(tbl_raw_data[[#This Row],[Updated_date]])/7,0)=5,4,ROUNDUP(DAY(tbl_raw_data[[#This Row],[Updated_date]])/7,0)))</f>
        <v>WEEK 2</v>
      </c>
      <c r="N2432" s="57" t="str">
        <f>UPPER(VLOOKUP(tbl_raw_data[[#This Row],[Analyst]],[1]setting!$A$1:$B$15,2,0))</f>
        <v>SAM</v>
      </c>
      <c r="O2432" s="57" t="str">
        <f>UPPER(tbl_raw_data[[#This Row],[Outcome]])</f>
        <v>APPROVE</v>
      </c>
      <c r="P2432" s="57" t="str">
        <f>UPPER(tbl_raw_data[[#This Row],[Queue Name]])</f>
        <v>CONSUMER POST BUREAU</v>
      </c>
      <c r="Q2432" s="57" t="str">
        <f>IF(tbl_raw_data[[#This Row],[time_taken_in_mins]]&lt;=20,"SLA_MET","SLA_NOT_MET")</f>
        <v>SLA_MET</v>
      </c>
    </row>
    <row r="2433" spans="1:17" ht="15" customHeight="1" x14ac:dyDescent="0.25">
      <c r="A2433" s="22" t="s">
        <v>798</v>
      </c>
      <c r="B2433" s="6">
        <v>45147.550729166665</v>
      </c>
      <c r="C2433" s="7">
        <v>45147.554062499999</v>
      </c>
      <c r="D2433" s="8" t="s">
        <v>46</v>
      </c>
      <c r="E2433" s="8" t="s">
        <v>9</v>
      </c>
      <c r="F2433" s="8" t="s">
        <v>14</v>
      </c>
      <c r="G2433" s="110" t="s">
        <v>799</v>
      </c>
      <c r="H24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33" s="48">
        <f>tbl_raw_data[[#This Row],[Date Actioned]]-tbl_raw_data[[#This Row],[Date Tagged]]</f>
        <v>3.3333333340124227E-3</v>
      </c>
      <c r="J2433" s="50">
        <f>HOUR(tbl_raw_data[[#This Row],[time_taken]])*60+MINUTE(tbl_raw_data[[#This Row],[time_taken]])+SECOND(tbl_raw_data[[#This Row],[time_taken]])/60</f>
        <v>4.8</v>
      </c>
      <c r="K2433" s="54">
        <f>DATE(YEAR(tbl_raw_data[[#This Row],[Date Actioned]]), MONTH(tbl_raw_data[[#This Row],[Date Actioned]]), DAY(tbl_raw_data[[#This Row],[Date Actioned]]))</f>
        <v>45147</v>
      </c>
      <c r="L2433" s="55" t="str">
        <f>UPPER(TEXT(tbl_raw_data[[#This Row],[Updated_date]],"MMMM"))</f>
        <v>AUGUST</v>
      </c>
      <c r="M2433" s="55" t="str">
        <f>UPPER("Week "&amp;IF(ROUNDUP(DAY(tbl_raw_data[[#This Row],[Updated_date]])/7,0)=5,4,ROUNDUP(DAY(tbl_raw_data[[#This Row],[Updated_date]])/7,0)))</f>
        <v>WEEK 2</v>
      </c>
      <c r="N2433" s="57" t="str">
        <f>UPPER(VLOOKUP(tbl_raw_data[[#This Row],[Analyst]],[1]setting!$A$1:$B$15,2,0))</f>
        <v>HARDIK</v>
      </c>
      <c r="O2433" s="57" t="str">
        <f>UPPER(tbl_raw_data[[#This Row],[Outcome]])</f>
        <v>DECLINE</v>
      </c>
      <c r="P2433" s="57" t="str">
        <f>UPPER(tbl_raw_data[[#This Row],[Queue Name]])</f>
        <v>CONSUMER PRE BUREAU</v>
      </c>
      <c r="Q2433" s="57" t="str">
        <f>IF(tbl_raw_data[[#This Row],[time_taken_in_mins]]&lt;=20,"SLA_MET","SLA_NOT_MET")</f>
        <v>SLA_MET</v>
      </c>
    </row>
    <row r="2434" spans="1:17" ht="15" customHeight="1" x14ac:dyDescent="0.25">
      <c r="A2434" s="11" t="s">
        <v>3008</v>
      </c>
      <c r="B2434" s="12">
        <v>45147.550949074073</v>
      </c>
      <c r="C2434" s="13">
        <v>45147.557337962964</v>
      </c>
      <c r="D2434" s="14" t="s">
        <v>13</v>
      </c>
      <c r="E2434" s="14" t="s">
        <v>28</v>
      </c>
      <c r="F2434" s="14" t="s">
        <v>228</v>
      </c>
      <c r="G2434" s="111" t="s">
        <v>67</v>
      </c>
      <c r="H24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4" s="48">
        <f>tbl_raw_data[[#This Row],[Date Actioned]]-tbl_raw_data[[#This Row],[Date Tagged]]</f>
        <v>6.3888888907968067E-3</v>
      </c>
      <c r="J2434" s="50">
        <f>HOUR(tbl_raw_data[[#This Row],[time_taken]])*60+MINUTE(tbl_raw_data[[#This Row],[time_taken]])+SECOND(tbl_raw_data[[#This Row],[time_taken]])/60</f>
        <v>9.1999999999999993</v>
      </c>
      <c r="K2434" s="54">
        <f>DATE(YEAR(tbl_raw_data[[#This Row],[Date Actioned]]), MONTH(tbl_raw_data[[#This Row],[Date Actioned]]), DAY(tbl_raw_data[[#This Row],[Date Actioned]]))</f>
        <v>45147</v>
      </c>
      <c r="L2434" s="55" t="str">
        <f>UPPER(TEXT(tbl_raw_data[[#This Row],[Updated_date]],"MMMM"))</f>
        <v>AUGUST</v>
      </c>
      <c r="M2434" s="55" t="str">
        <f>UPPER("Week "&amp;IF(ROUNDUP(DAY(tbl_raw_data[[#This Row],[Updated_date]])/7,0)=5,4,ROUNDUP(DAY(tbl_raw_data[[#This Row],[Updated_date]])/7,0)))</f>
        <v>WEEK 2</v>
      </c>
      <c r="N2434" s="57" t="str">
        <f>UPPER(VLOOKUP(tbl_raw_data[[#This Row],[Analyst]],[1]setting!$A$1:$B$15,2,0))</f>
        <v>OUADIR</v>
      </c>
      <c r="O2434" s="57" t="str">
        <f>UPPER(tbl_raw_data[[#This Row],[Outcome]])</f>
        <v>APPROVE</v>
      </c>
      <c r="P2434" s="57" t="str">
        <f>UPPER(tbl_raw_data[[#This Row],[Queue Name]])</f>
        <v>CONSUMER EXISTING</v>
      </c>
      <c r="Q2434" s="57" t="str">
        <f>IF(tbl_raw_data[[#This Row],[time_taken_in_mins]]&lt;=20,"SLA_MET","SLA_NOT_MET")</f>
        <v>SLA_MET</v>
      </c>
    </row>
    <row r="2435" spans="1:17" ht="15" customHeight="1" x14ac:dyDescent="0.25">
      <c r="A2435" s="22" t="s">
        <v>5682</v>
      </c>
      <c r="B2435" s="6">
        <v>45147.553263888891</v>
      </c>
      <c r="C2435" s="7">
        <v>45147.564351851855</v>
      </c>
      <c r="D2435" s="8" t="s">
        <v>29</v>
      </c>
      <c r="E2435" s="10" t="s">
        <v>28</v>
      </c>
      <c r="F2435" s="8" t="s">
        <v>42</v>
      </c>
      <c r="G2435" s="109"/>
      <c r="H24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35" s="48">
        <f>tbl_raw_data[[#This Row],[Date Actioned]]-tbl_raw_data[[#This Row],[Date Tagged]]</f>
        <v>1.1087962964666076E-2</v>
      </c>
      <c r="J2435" s="50">
        <f>HOUR(tbl_raw_data[[#This Row],[time_taken]])*60+MINUTE(tbl_raw_data[[#This Row],[time_taken]])+SECOND(tbl_raw_data[[#This Row],[time_taken]])/60</f>
        <v>15.966666666666667</v>
      </c>
      <c r="K2435" s="54">
        <f>DATE(YEAR(tbl_raw_data[[#This Row],[Date Actioned]]), MONTH(tbl_raw_data[[#This Row],[Date Actioned]]), DAY(tbl_raw_data[[#This Row],[Date Actioned]]))</f>
        <v>45147</v>
      </c>
      <c r="L2435" s="55" t="str">
        <f>UPPER(TEXT(tbl_raw_data[[#This Row],[Updated_date]],"MMMM"))</f>
        <v>AUGUST</v>
      </c>
      <c r="M2435" s="55" t="str">
        <f>UPPER("Week "&amp;IF(ROUNDUP(DAY(tbl_raw_data[[#This Row],[Updated_date]])/7,0)=5,4,ROUNDUP(DAY(tbl_raw_data[[#This Row],[Updated_date]])/7,0)))</f>
        <v>WEEK 2</v>
      </c>
      <c r="N2435" s="57" t="str">
        <f>UPPER(VLOOKUP(tbl_raw_data[[#This Row],[Analyst]],[1]setting!$A$1:$B$15,2,0))</f>
        <v>NITESH</v>
      </c>
      <c r="O2435" s="57" t="str">
        <f>UPPER(tbl_raw_data[[#This Row],[Outcome]])</f>
        <v>APPROVE</v>
      </c>
      <c r="P2435" s="57" t="str">
        <f>UPPER(tbl_raw_data[[#This Row],[Queue Name]])</f>
        <v>CONSUMER EXISTING</v>
      </c>
      <c r="Q2435" s="57" t="str">
        <f>IF(tbl_raw_data[[#This Row],[time_taken_in_mins]]&lt;=20,"SLA_MET","SLA_NOT_MET")</f>
        <v>SLA_MET</v>
      </c>
    </row>
    <row r="2436" spans="1:17" ht="15" customHeight="1" x14ac:dyDescent="0.25">
      <c r="A2436" s="5" t="s">
        <v>4817</v>
      </c>
      <c r="B2436" s="12">
        <v>45147.553715277776</v>
      </c>
      <c r="C2436" s="13">
        <v>45147.5628125</v>
      </c>
      <c r="D2436" s="14" t="s">
        <v>29</v>
      </c>
      <c r="E2436" s="16" t="s">
        <v>28</v>
      </c>
      <c r="F2436" s="14" t="s">
        <v>228</v>
      </c>
      <c r="G2436" s="106"/>
      <c r="H24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36" s="48">
        <f>tbl_raw_data[[#This Row],[Date Actioned]]-tbl_raw_data[[#This Row],[Date Tagged]]</f>
        <v>9.0972222242271528E-3</v>
      </c>
      <c r="J2436" s="50">
        <f>HOUR(tbl_raw_data[[#This Row],[time_taken]])*60+MINUTE(tbl_raw_data[[#This Row],[time_taken]])+SECOND(tbl_raw_data[[#This Row],[time_taken]])/60</f>
        <v>13.1</v>
      </c>
      <c r="K2436" s="54">
        <f>DATE(YEAR(tbl_raw_data[[#This Row],[Date Actioned]]), MONTH(tbl_raw_data[[#This Row],[Date Actioned]]), DAY(tbl_raw_data[[#This Row],[Date Actioned]]))</f>
        <v>45147</v>
      </c>
      <c r="L2436" s="55" t="str">
        <f>UPPER(TEXT(tbl_raw_data[[#This Row],[Updated_date]],"MMMM"))</f>
        <v>AUGUST</v>
      </c>
      <c r="M2436" s="55" t="str">
        <f>UPPER("Week "&amp;IF(ROUNDUP(DAY(tbl_raw_data[[#This Row],[Updated_date]])/7,0)=5,4,ROUNDUP(DAY(tbl_raw_data[[#This Row],[Updated_date]])/7,0)))</f>
        <v>WEEK 2</v>
      </c>
      <c r="N2436" s="57" t="str">
        <f>UPPER(VLOOKUP(tbl_raw_data[[#This Row],[Analyst]],[1]setting!$A$1:$B$15,2,0))</f>
        <v>OUADIR</v>
      </c>
      <c r="O2436" s="57" t="str">
        <f>UPPER(tbl_raw_data[[#This Row],[Outcome]])</f>
        <v>APPROVE</v>
      </c>
      <c r="P2436" s="57" t="str">
        <f>UPPER(tbl_raw_data[[#This Row],[Queue Name]])</f>
        <v>CONSUMER EXISTING</v>
      </c>
      <c r="Q2436" s="57" t="str">
        <f>IF(tbl_raw_data[[#This Row],[time_taken_in_mins]]&lt;=20,"SLA_MET","SLA_NOT_MET")</f>
        <v>SLA_MET</v>
      </c>
    </row>
    <row r="2437" spans="1:17" ht="15" customHeight="1" x14ac:dyDescent="0.25">
      <c r="A2437" s="11" t="s">
        <v>962</v>
      </c>
      <c r="B2437" s="6">
        <v>45147.555972222224</v>
      </c>
      <c r="C2437" s="7">
        <v>45147.559583333335</v>
      </c>
      <c r="D2437" s="8" t="s">
        <v>13</v>
      </c>
      <c r="E2437" s="8" t="s">
        <v>28</v>
      </c>
      <c r="F2437" s="8" t="s">
        <v>14</v>
      </c>
      <c r="G2437" s="110" t="s">
        <v>29</v>
      </c>
      <c r="H24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37" s="48">
        <f>tbl_raw_data[[#This Row],[Date Actioned]]-tbl_raw_data[[#This Row],[Date Tagged]]</f>
        <v>3.6111111112404615E-3</v>
      </c>
      <c r="J2437" s="50">
        <f>HOUR(tbl_raw_data[[#This Row],[time_taken]])*60+MINUTE(tbl_raw_data[[#This Row],[time_taken]])+SECOND(tbl_raw_data[[#This Row],[time_taken]])/60</f>
        <v>5.2</v>
      </c>
      <c r="K2437" s="54">
        <f>DATE(YEAR(tbl_raw_data[[#This Row],[Date Actioned]]), MONTH(tbl_raw_data[[#This Row],[Date Actioned]]), DAY(tbl_raw_data[[#This Row],[Date Actioned]]))</f>
        <v>45147</v>
      </c>
      <c r="L2437" s="55" t="str">
        <f>UPPER(TEXT(tbl_raw_data[[#This Row],[Updated_date]],"MMMM"))</f>
        <v>AUGUST</v>
      </c>
      <c r="M2437" s="55" t="str">
        <f>UPPER("Week "&amp;IF(ROUNDUP(DAY(tbl_raw_data[[#This Row],[Updated_date]])/7,0)=5,4,ROUNDUP(DAY(tbl_raw_data[[#This Row],[Updated_date]])/7,0)))</f>
        <v>WEEK 2</v>
      </c>
      <c r="N2437" s="57" t="str">
        <f>UPPER(VLOOKUP(tbl_raw_data[[#This Row],[Analyst]],[1]setting!$A$1:$B$15,2,0))</f>
        <v>HARDIK</v>
      </c>
      <c r="O2437" s="57" t="str">
        <f>UPPER(tbl_raw_data[[#This Row],[Outcome]])</f>
        <v>APPROVE</v>
      </c>
      <c r="P2437" s="57" t="str">
        <f>UPPER(tbl_raw_data[[#This Row],[Queue Name]])</f>
        <v>CONSUMER EXISTING</v>
      </c>
      <c r="Q2437" s="57" t="str">
        <f>IF(tbl_raw_data[[#This Row],[time_taken_in_mins]]&lt;=20,"SLA_MET","SLA_NOT_MET")</f>
        <v>SLA_MET</v>
      </c>
    </row>
    <row r="2438" spans="1:17" x14ac:dyDescent="0.25">
      <c r="A2438" s="11" t="s">
        <v>5746</v>
      </c>
      <c r="B2438" s="6">
        <v>45147.556238425925</v>
      </c>
      <c r="C2438" s="7">
        <v>45147.567488425928</v>
      </c>
      <c r="D2438" s="8" t="s">
        <v>8</v>
      </c>
      <c r="E2438" s="8" t="s">
        <v>28</v>
      </c>
      <c r="F2438" s="8" t="s">
        <v>10</v>
      </c>
      <c r="G2438" s="110" t="s">
        <v>5747</v>
      </c>
      <c r="H24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38" s="48">
        <f>tbl_raw_data[[#This Row],[Date Actioned]]-tbl_raw_data[[#This Row],[Date Tagged]]</f>
        <v>1.1250000003201421E-2</v>
      </c>
      <c r="J2438" s="50">
        <f>HOUR(tbl_raw_data[[#This Row],[time_taken]])*60+MINUTE(tbl_raw_data[[#This Row],[time_taken]])+SECOND(tbl_raw_data[[#This Row],[time_taken]])/60</f>
        <v>16.2</v>
      </c>
      <c r="K2438" s="54">
        <f>DATE(YEAR(tbl_raw_data[[#This Row],[Date Actioned]]), MONTH(tbl_raw_data[[#This Row],[Date Actioned]]), DAY(tbl_raw_data[[#This Row],[Date Actioned]]))</f>
        <v>45147</v>
      </c>
      <c r="L2438" s="55" t="str">
        <f>UPPER(TEXT(tbl_raw_data[[#This Row],[Updated_date]],"MMMM"))</f>
        <v>AUGUST</v>
      </c>
      <c r="M2438" s="55" t="str">
        <f>UPPER("Week "&amp;IF(ROUNDUP(DAY(tbl_raw_data[[#This Row],[Updated_date]])/7,0)=5,4,ROUNDUP(DAY(tbl_raw_data[[#This Row],[Updated_date]])/7,0)))</f>
        <v>WEEK 2</v>
      </c>
      <c r="N2438" s="57" t="str">
        <f>UPPER(VLOOKUP(tbl_raw_data[[#This Row],[Analyst]],[1]setting!$A$1:$B$15,2,0))</f>
        <v>SAM</v>
      </c>
      <c r="O2438" s="57" t="str">
        <f>UPPER(tbl_raw_data[[#This Row],[Outcome]])</f>
        <v>WITHDRAW</v>
      </c>
      <c r="P2438" s="57" t="str">
        <f>UPPER(tbl_raw_data[[#This Row],[Queue Name]])</f>
        <v>CONSUMER EXISTING</v>
      </c>
      <c r="Q2438" s="57" t="str">
        <f>IF(tbl_raw_data[[#This Row],[time_taken_in_mins]]&lt;=20,"SLA_MET","SLA_NOT_MET")</f>
        <v>SLA_MET</v>
      </c>
    </row>
    <row r="2439" spans="1:17" ht="15" customHeight="1" x14ac:dyDescent="0.25">
      <c r="A2439" s="22" t="s">
        <v>2032</v>
      </c>
      <c r="B2439" s="12">
        <v>45147.556296296294</v>
      </c>
      <c r="C2439" s="13">
        <v>45147.561388888891</v>
      </c>
      <c r="D2439" s="14" t="s">
        <v>8</v>
      </c>
      <c r="E2439" s="14" t="s">
        <v>9</v>
      </c>
      <c r="F2439" s="14" t="s">
        <v>109</v>
      </c>
      <c r="G2439" s="111" t="s">
        <v>11</v>
      </c>
      <c r="H24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39" s="48">
        <f>tbl_raw_data[[#This Row],[Date Actioned]]-tbl_raw_data[[#This Row],[Date Tagged]]</f>
        <v>5.0925925970659591E-3</v>
      </c>
      <c r="J2439" s="50">
        <f>HOUR(tbl_raw_data[[#This Row],[time_taken]])*60+MINUTE(tbl_raw_data[[#This Row],[time_taken]])+SECOND(tbl_raw_data[[#This Row],[time_taken]])/60</f>
        <v>7.333333333333333</v>
      </c>
      <c r="K2439" s="54">
        <f>DATE(YEAR(tbl_raw_data[[#This Row],[Date Actioned]]), MONTH(tbl_raw_data[[#This Row],[Date Actioned]]), DAY(tbl_raw_data[[#This Row],[Date Actioned]]))</f>
        <v>45147</v>
      </c>
      <c r="L2439" s="55" t="str">
        <f>UPPER(TEXT(tbl_raw_data[[#This Row],[Updated_date]],"MMMM"))</f>
        <v>AUGUST</v>
      </c>
      <c r="M2439" s="55" t="str">
        <f>UPPER("Week "&amp;IF(ROUNDUP(DAY(tbl_raw_data[[#This Row],[Updated_date]])/7,0)=5,4,ROUNDUP(DAY(tbl_raw_data[[#This Row],[Updated_date]])/7,0)))</f>
        <v>WEEK 2</v>
      </c>
      <c r="N2439" s="57" t="str">
        <f>UPPER(VLOOKUP(tbl_raw_data[[#This Row],[Analyst]],[1]setting!$A$1:$B$15,2,0))</f>
        <v>NAVED</v>
      </c>
      <c r="O2439" s="57" t="str">
        <f>UPPER(tbl_raw_data[[#This Row],[Outcome]])</f>
        <v>WITHDRAW</v>
      </c>
      <c r="P2439" s="57" t="str">
        <f>UPPER(tbl_raw_data[[#This Row],[Queue Name]])</f>
        <v>CONSUMER PRE BUREAU</v>
      </c>
      <c r="Q2439" s="57" t="str">
        <f>IF(tbl_raw_data[[#This Row],[time_taken_in_mins]]&lt;=20,"SLA_MET","SLA_NOT_MET")</f>
        <v>SLA_MET</v>
      </c>
    </row>
    <row r="2440" spans="1:17" ht="26.25" x14ac:dyDescent="0.25">
      <c r="A2440" s="5" t="s">
        <v>3401</v>
      </c>
      <c r="B2440" s="6">
        <v>45147.559907407405</v>
      </c>
      <c r="C2440" s="7">
        <v>45147.566828703704</v>
      </c>
      <c r="D2440" s="8" t="s">
        <v>8</v>
      </c>
      <c r="E2440" s="8" t="s">
        <v>28</v>
      </c>
      <c r="F2440" s="8" t="s">
        <v>109</v>
      </c>
      <c r="G2440" s="110" t="s">
        <v>3402</v>
      </c>
      <c r="H24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40" s="48">
        <f>tbl_raw_data[[#This Row],[Date Actioned]]-tbl_raw_data[[#This Row],[Date Tagged]]</f>
        <v>6.921296298969537E-3</v>
      </c>
      <c r="J2440" s="50">
        <f>HOUR(tbl_raw_data[[#This Row],[time_taken]])*60+MINUTE(tbl_raw_data[[#This Row],[time_taken]])+SECOND(tbl_raw_data[[#This Row],[time_taken]])/60</f>
        <v>9.9666666666666668</v>
      </c>
      <c r="K2440" s="54">
        <f>DATE(YEAR(tbl_raw_data[[#This Row],[Date Actioned]]), MONTH(tbl_raw_data[[#This Row],[Date Actioned]]), DAY(tbl_raw_data[[#This Row],[Date Actioned]]))</f>
        <v>45147</v>
      </c>
      <c r="L2440" s="55" t="str">
        <f>UPPER(TEXT(tbl_raw_data[[#This Row],[Updated_date]],"MMMM"))</f>
        <v>AUGUST</v>
      </c>
      <c r="M2440" s="55" t="str">
        <f>UPPER("Week "&amp;IF(ROUNDUP(DAY(tbl_raw_data[[#This Row],[Updated_date]])/7,0)=5,4,ROUNDUP(DAY(tbl_raw_data[[#This Row],[Updated_date]])/7,0)))</f>
        <v>WEEK 2</v>
      </c>
      <c r="N2440" s="57" t="str">
        <f>UPPER(VLOOKUP(tbl_raw_data[[#This Row],[Analyst]],[1]setting!$A$1:$B$15,2,0))</f>
        <v>NAVED</v>
      </c>
      <c r="O2440" s="57" t="str">
        <f>UPPER(tbl_raw_data[[#This Row],[Outcome]])</f>
        <v>WITHDRAW</v>
      </c>
      <c r="P2440" s="57" t="str">
        <f>UPPER(tbl_raw_data[[#This Row],[Queue Name]])</f>
        <v>CONSUMER EXISTING</v>
      </c>
      <c r="Q2440" s="57" t="str">
        <f>IF(tbl_raw_data[[#This Row],[time_taken_in_mins]]&lt;=20,"SLA_MET","SLA_NOT_MET")</f>
        <v>SLA_MET</v>
      </c>
    </row>
    <row r="2441" spans="1:17" ht="15" customHeight="1" x14ac:dyDescent="0.25">
      <c r="A2441" s="22" t="s">
        <v>6783</v>
      </c>
      <c r="B2441" s="12">
        <v>45147.561736111114</v>
      </c>
      <c r="C2441" s="13">
        <v>45147.57739583333</v>
      </c>
      <c r="D2441" s="14" t="s">
        <v>29</v>
      </c>
      <c r="E2441" s="16" t="s">
        <v>28</v>
      </c>
      <c r="F2441" s="14" t="s">
        <v>42</v>
      </c>
      <c r="G2441" s="106"/>
      <c r="H24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41" s="48">
        <f>tbl_raw_data[[#This Row],[Date Actioned]]-tbl_raw_data[[#This Row],[Date Tagged]]</f>
        <v>1.5659722215787042E-2</v>
      </c>
      <c r="J2441" s="50">
        <f>HOUR(tbl_raw_data[[#This Row],[time_taken]])*60+MINUTE(tbl_raw_data[[#This Row],[time_taken]])+SECOND(tbl_raw_data[[#This Row],[time_taken]])/60</f>
        <v>22.55</v>
      </c>
      <c r="K2441" s="54">
        <f>DATE(YEAR(tbl_raw_data[[#This Row],[Date Actioned]]), MONTH(tbl_raw_data[[#This Row],[Date Actioned]]), DAY(tbl_raw_data[[#This Row],[Date Actioned]]))</f>
        <v>45147</v>
      </c>
      <c r="L2441" s="55" t="str">
        <f>UPPER(TEXT(tbl_raw_data[[#This Row],[Updated_date]],"MMMM"))</f>
        <v>AUGUST</v>
      </c>
      <c r="M2441" s="55" t="str">
        <f>UPPER("Week "&amp;IF(ROUNDUP(DAY(tbl_raw_data[[#This Row],[Updated_date]])/7,0)=5,4,ROUNDUP(DAY(tbl_raw_data[[#This Row],[Updated_date]])/7,0)))</f>
        <v>WEEK 2</v>
      </c>
      <c r="N2441" s="57" t="str">
        <f>UPPER(VLOOKUP(tbl_raw_data[[#This Row],[Analyst]],[1]setting!$A$1:$B$15,2,0))</f>
        <v>NITESH</v>
      </c>
      <c r="O2441" s="57" t="str">
        <f>UPPER(tbl_raw_data[[#This Row],[Outcome]])</f>
        <v>APPROVE</v>
      </c>
      <c r="P2441" s="57" t="str">
        <f>UPPER(tbl_raw_data[[#This Row],[Queue Name]])</f>
        <v>CONSUMER EXISTING</v>
      </c>
      <c r="Q2441" s="57" t="str">
        <f>IF(tbl_raw_data[[#This Row],[time_taken_in_mins]]&lt;=20,"SLA_MET","SLA_NOT_MET")</f>
        <v>SLA_NOT_MET</v>
      </c>
    </row>
    <row r="2442" spans="1:17" ht="15" customHeight="1" x14ac:dyDescent="0.25">
      <c r="A2442" s="5" t="s">
        <v>6274</v>
      </c>
      <c r="B2442" s="6">
        <v>45147.561874999999</v>
      </c>
      <c r="C2442" s="7">
        <v>45147.574594907404</v>
      </c>
      <c r="D2442" s="8" t="s">
        <v>13</v>
      </c>
      <c r="E2442" s="8" t="s">
        <v>41</v>
      </c>
      <c r="F2442" s="8" t="s">
        <v>109</v>
      </c>
      <c r="G2442" s="110" t="s">
        <v>67</v>
      </c>
      <c r="H24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2" s="48">
        <f>tbl_raw_data[[#This Row],[Date Actioned]]-tbl_raw_data[[#This Row],[Date Tagged]]</f>
        <v>1.2719907404971309E-2</v>
      </c>
      <c r="J2442" s="50">
        <f>HOUR(tbl_raw_data[[#This Row],[time_taken]])*60+MINUTE(tbl_raw_data[[#This Row],[time_taken]])+SECOND(tbl_raw_data[[#This Row],[time_taken]])/60</f>
        <v>18.316666666666666</v>
      </c>
      <c r="K2442" s="54">
        <f>DATE(YEAR(tbl_raw_data[[#This Row],[Date Actioned]]), MONTH(tbl_raw_data[[#This Row],[Date Actioned]]), DAY(tbl_raw_data[[#This Row],[Date Actioned]]))</f>
        <v>45147</v>
      </c>
      <c r="L2442" s="55" t="str">
        <f>UPPER(TEXT(tbl_raw_data[[#This Row],[Updated_date]],"MMMM"))</f>
        <v>AUGUST</v>
      </c>
      <c r="M2442" s="55" t="str">
        <f>UPPER("Week "&amp;IF(ROUNDUP(DAY(tbl_raw_data[[#This Row],[Updated_date]])/7,0)=5,4,ROUNDUP(DAY(tbl_raw_data[[#This Row],[Updated_date]])/7,0)))</f>
        <v>WEEK 2</v>
      </c>
      <c r="N2442" s="57" t="str">
        <f>UPPER(VLOOKUP(tbl_raw_data[[#This Row],[Analyst]],[1]setting!$A$1:$B$15,2,0))</f>
        <v>NAVED</v>
      </c>
      <c r="O2442" s="57" t="str">
        <f>UPPER(tbl_raw_data[[#This Row],[Outcome]])</f>
        <v>APPROVE</v>
      </c>
      <c r="P2442" s="57" t="str">
        <f>UPPER(tbl_raw_data[[#This Row],[Queue Name]])</f>
        <v>CONSUMER POST BUREAU</v>
      </c>
      <c r="Q2442" s="57" t="str">
        <f>IF(tbl_raw_data[[#This Row],[time_taken_in_mins]]&lt;=20,"SLA_MET","SLA_NOT_MET")</f>
        <v>SLA_MET</v>
      </c>
    </row>
    <row r="2443" spans="1:17" x14ac:dyDescent="0.25">
      <c r="A2443" s="11" t="s">
        <v>6631</v>
      </c>
      <c r="B2443" s="12">
        <v>45147.5624537037</v>
      </c>
      <c r="C2443" s="13">
        <v>45147.576990740738</v>
      </c>
      <c r="D2443" s="14" t="s">
        <v>8</v>
      </c>
      <c r="E2443" s="14" t="s">
        <v>28</v>
      </c>
      <c r="F2443" s="14" t="s">
        <v>10</v>
      </c>
      <c r="G2443" s="111" t="s">
        <v>172</v>
      </c>
      <c r="H24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43" s="48">
        <f>tbl_raw_data[[#This Row],[Date Actioned]]-tbl_raw_data[[#This Row],[Date Tagged]]</f>
        <v>1.4537037037371192E-2</v>
      </c>
      <c r="J2443" s="50">
        <f>HOUR(tbl_raw_data[[#This Row],[time_taken]])*60+MINUTE(tbl_raw_data[[#This Row],[time_taken]])+SECOND(tbl_raw_data[[#This Row],[time_taken]])/60</f>
        <v>20.933333333333334</v>
      </c>
      <c r="K2443" s="54">
        <f>DATE(YEAR(tbl_raw_data[[#This Row],[Date Actioned]]), MONTH(tbl_raw_data[[#This Row],[Date Actioned]]), DAY(tbl_raw_data[[#This Row],[Date Actioned]]))</f>
        <v>45147</v>
      </c>
      <c r="L2443" s="55" t="str">
        <f>UPPER(TEXT(tbl_raw_data[[#This Row],[Updated_date]],"MMMM"))</f>
        <v>AUGUST</v>
      </c>
      <c r="M2443" s="55" t="str">
        <f>UPPER("Week "&amp;IF(ROUNDUP(DAY(tbl_raw_data[[#This Row],[Updated_date]])/7,0)=5,4,ROUNDUP(DAY(tbl_raw_data[[#This Row],[Updated_date]])/7,0)))</f>
        <v>WEEK 2</v>
      </c>
      <c r="N2443" s="57" t="str">
        <f>UPPER(VLOOKUP(tbl_raw_data[[#This Row],[Analyst]],[1]setting!$A$1:$B$15,2,0))</f>
        <v>SAM</v>
      </c>
      <c r="O2443" s="57" t="str">
        <f>UPPER(tbl_raw_data[[#This Row],[Outcome]])</f>
        <v>WITHDRAW</v>
      </c>
      <c r="P2443" s="57" t="str">
        <f>UPPER(tbl_raw_data[[#This Row],[Queue Name]])</f>
        <v>CONSUMER EXISTING</v>
      </c>
      <c r="Q2443" s="57" t="str">
        <f>IF(tbl_raw_data[[#This Row],[time_taken_in_mins]]&lt;=20,"SLA_MET","SLA_NOT_MET")</f>
        <v>SLA_NOT_MET</v>
      </c>
    </row>
    <row r="2444" spans="1:17" ht="15" customHeight="1" x14ac:dyDescent="0.25">
      <c r="A2444" s="11" t="s">
        <v>3517</v>
      </c>
      <c r="B2444" s="12">
        <v>45147.56454861111</v>
      </c>
      <c r="C2444" s="13">
        <v>45147.571597222224</v>
      </c>
      <c r="D2444" s="14" t="s">
        <v>29</v>
      </c>
      <c r="E2444" s="16" t="s">
        <v>28</v>
      </c>
      <c r="F2444" s="14" t="s">
        <v>455</v>
      </c>
      <c r="G2444" s="106"/>
      <c r="H24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44" s="48">
        <f>tbl_raw_data[[#This Row],[Date Actioned]]-tbl_raw_data[[#This Row],[Date Tagged]]</f>
        <v>7.0486111144418828E-3</v>
      </c>
      <c r="J2444" s="50">
        <f>HOUR(tbl_raw_data[[#This Row],[time_taken]])*60+MINUTE(tbl_raw_data[[#This Row],[time_taken]])+SECOND(tbl_raw_data[[#This Row],[time_taken]])/60</f>
        <v>10.15</v>
      </c>
      <c r="K2444" s="54">
        <f>DATE(YEAR(tbl_raw_data[[#This Row],[Date Actioned]]), MONTH(tbl_raw_data[[#This Row],[Date Actioned]]), DAY(tbl_raw_data[[#This Row],[Date Actioned]]))</f>
        <v>45147</v>
      </c>
      <c r="L2444" s="55" t="str">
        <f>UPPER(TEXT(tbl_raw_data[[#This Row],[Updated_date]],"MMMM"))</f>
        <v>AUGUST</v>
      </c>
      <c r="M2444" s="55" t="str">
        <f>UPPER("Week "&amp;IF(ROUNDUP(DAY(tbl_raw_data[[#This Row],[Updated_date]])/7,0)=5,4,ROUNDUP(DAY(tbl_raw_data[[#This Row],[Updated_date]])/7,0)))</f>
        <v>WEEK 2</v>
      </c>
      <c r="N2444" s="57" t="str">
        <f>UPPER(VLOOKUP(tbl_raw_data[[#This Row],[Analyst]],[1]setting!$A$1:$B$15,2,0))</f>
        <v>ROHAN</v>
      </c>
      <c r="O2444" s="57" t="str">
        <f>UPPER(tbl_raw_data[[#This Row],[Outcome]])</f>
        <v>APPROVE</v>
      </c>
      <c r="P2444" s="57" t="str">
        <f>UPPER(tbl_raw_data[[#This Row],[Queue Name]])</f>
        <v>CONSUMER EXISTING</v>
      </c>
      <c r="Q2444" s="57" t="str">
        <f>IF(tbl_raw_data[[#This Row],[time_taken_in_mins]]&lt;=20,"SLA_MET","SLA_NOT_MET")</f>
        <v>SLA_MET</v>
      </c>
    </row>
    <row r="2445" spans="1:17" ht="15" customHeight="1" x14ac:dyDescent="0.25">
      <c r="A2445" s="22" t="s">
        <v>3787</v>
      </c>
      <c r="B2445" s="6">
        <v>45147.565451388888</v>
      </c>
      <c r="C2445" s="7">
        <v>45147.572870370372</v>
      </c>
      <c r="D2445" s="8" t="s">
        <v>13</v>
      </c>
      <c r="E2445" s="8" t="s">
        <v>28</v>
      </c>
      <c r="F2445" s="8" t="s">
        <v>168</v>
      </c>
      <c r="G2445" s="110" t="s">
        <v>53</v>
      </c>
      <c r="H24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5" s="48">
        <f>tbl_raw_data[[#This Row],[Date Actioned]]-tbl_raw_data[[#This Row],[Date Tagged]]</f>
        <v>7.4189814840792678E-3</v>
      </c>
      <c r="J2445" s="50">
        <f>HOUR(tbl_raw_data[[#This Row],[time_taken]])*60+MINUTE(tbl_raw_data[[#This Row],[time_taken]])+SECOND(tbl_raw_data[[#This Row],[time_taken]])/60</f>
        <v>10.683333333333334</v>
      </c>
      <c r="K2445" s="54">
        <f>DATE(YEAR(tbl_raw_data[[#This Row],[Date Actioned]]), MONTH(tbl_raw_data[[#This Row],[Date Actioned]]), DAY(tbl_raw_data[[#This Row],[Date Actioned]]))</f>
        <v>45147</v>
      </c>
      <c r="L2445" s="55" t="str">
        <f>UPPER(TEXT(tbl_raw_data[[#This Row],[Updated_date]],"MMMM"))</f>
        <v>AUGUST</v>
      </c>
      <c r="M2445" s="55" t="str">
        <f>UPPER("Week "&amp;IF(ROUNDUP(DAY(tbl_raw_data[[#This Row],[Updated_date]])/7,0)=5,4,ROUNDUP(DAY(tbl_raw_data[[#This Row],[Updated_date]])/7,0)))</f>
        <v>WEEK 2</v>
      </c>
      <c r="N2445" s="57" t="str">
        <f>UPPER(VLOOKUP(tbl_raw_data[[#This Row],[Analyst]],[1]setting!$A$1:$B$15,2,0))</f>
        <v>MERCEDES</v>
      </c>
      <c r="O2445" s="57" t="str">
        <f>UPPER(tbl_raw_data[[#This Row],[Outcome]])</f>
        <v>APPROVE</v>
      </c>
      <c r="P2445" s="57" t="str">
        <f>UPPER(tbl_raw_data[[#This Row],[Queue Name]])</f>
        <v>CONSUMER EXISTING</v>
      </c>
      <c r="Q2445" s="57" t="str">
        <f>IF(tbl_raw_data[[#This Row],[time_taken_in_mins]]&lt;=20,"SLA_MET","SLA_NOT_MET")</f>
        <v>SLA_MET</v>
      </c>
    </row>
    <row r="2446" spans="1:17" ht="15" customHeight="1" x14ac:dyDescent="0.25">
      <c r="A2446" s="5" t="s">
        <v>1055</v>
      </c>
      <c r="B2446" s="12">
        <v>45147.568449074075</v>
      </c>
      <c r="C2446" s="13">
        <v>45147.572199074071</v>
      </c>
      <c r="D2446" s="14" t="s">
        <v>46</v>
      </c>
      <c r="E2446" s="14" t="s">
        <v>28</v>
      </c>
      <c r="F2446" s="14" t="s">
        <v>14</v>
      </c>
      <c r="G2446" s="111" t="s">
        <v>395</v>
      </c>
      <c r="H24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6" s="48">
        <f>tbl_raw_data[[#This Row],[Date Actioned]]-tbl_raw_data[[#This Row],[Date Tagged]]</f>
        <v>3.749999996216502E-3</v>
      </c>
      <c r="J2446" s="50">
        <f>HOUR(tbl_raw_data[[#This Row],[time_taken]])*60+MINUTE(tbl_raw_data[[#This Row],[time_taken]])+SECOND(tbl_raw_data[[#This Row],[time_taken]])/60</f>
        <v>5.4</v>
      </c>
      <c r="K2446" s="54">
        <f>DATE(YEAR(tbl_raw_data[[#This Row],[Date Actioned]]), MONTH(tbl_raw_data[[#This Row],[Date Actioned]]), DAY(tbl_raw_data[[#This Row],[Date Actioned]]))</f>
        <v>45147</v>
      </c>
      <c r="L2446" s="55" t="str">
        <f>UPPER(TEXT(tbl_raw_data[[#This Row],[Updated_date]],"MMMM"))</f>
        <v>AUGUST</v>
      </c>
      <c r="M2446" s="55" t="str">
        <f>UPPER("Week "&amp;IF(ROUNDUP(DAY(tbl_raw_data[[#This Row],[Updated_date]])/7,0)=5,4,ROUNDUP(DAY(tbl_raw_data[[#This Row],[Updated_date]])/7,0)))</f>
        <v>WEEK 2</v>
      </c>
      <c r="N2446" s="57" t="str">
        <f>UPPER(VLOOKUP(tbl_raw_data[[#This Row],[Analyst]],[1]setting!$A$1:$B$15,2,0))</f>
        <v>HARDIK</v>
      </c>
      <c r="O2446" s="57" t="str">
        <f>UPPER(tbl_raw_data[[#This Row],[Outcome]])</f>
        <v>DECLINE</v>
      </c>
      <c r="P2446" s="57" t="str">
        <f>UPPER(tbl_raw_data[[#This Row],[Queue Name]])</f>
        <v>CONSUMER EXISTING</v>
      </c>
      <c r="Q2446" s="57" t="str">
        <f>IF(tbl_raw_data[[#This Row],[time_taken_in_mins]]&lt;=20,"SLA_MET","SLA_NOT_MET")</f>
        <v>SLA_MET</v>
      </c>
    </row>
    <row r="2447" spans="1:17" ht="15" customHeight="1" x14ac:dyDescent="0.25">
      <c r="A2447" s="22" t="s">
        <v>1848</v>
      </c>
      <c r="B2447" s="6">
        <v>45147.569618055553</v>
      </c>
      <c r="C2447" s="7">
        <v>45147.574490740742</v>
      </c>
      <c r="D2447" s="8" t="s">
        <v>8</v>
      </c>
      <c r="E2447" s="8" t="s">
        <v>9</v>
      </c>
      <c r="F2447" s="8" t="s">
        <v>14</v>
      </c>
      <c r="G2447" s="110" t="s">
        <v>558</v>
      </c>
      <c r="H24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47" s="48">
        <f>tbl_raw_data[[#This Row],[Date Actioned]]-tbl_raw_data[[#This Row],[Date Tagged]]</f>
        <v>4.8726851891842671E-3</v>
      </c>
      <c r="J2447" s="50">
        <f>HOUR(tbl_raw_data[[#This Row],[time_taken]])*60+MINUTE(tbl_raw_data[[#This Row],[time_taken]])+SECOND(tbl_raw_data[[#This Row],[time_taken]])/60</f>
        <v>7.0166666666666666</v>
      </c>
      <c r="K2447" s="54">
        <f>DATE(YEAR(tbl_raw_data[[#This Row],[Date Actioned]]), MONTH(tbl_raw_data[[#This Row],[Date Actioned]]), DAY(tbl_raw_data[[#This Row],[Date Actioned]]))</f>
        <v>45147</v>
      </c>
      <c r="L2447" s="55" t="str">
        <f>UPPER(TEXT(tbl_raw_data[[#This Row],[Updated_date]],"MMMM"))</f>
        <v>AUGUST</v>
      </c>
      <c r="M2447" s="55" t="str">
        <f>UPPER("Week "&amp;IF(ROUNDUP(DAY(tbl_raw_data[[#This Row],[Updated_date]])/7,0)=5,4,ROUNDUP(DAY(tbl_raw_data[[#This Row],[Updated_date]])/7,0)))</f>
        <v>WEEK 2</v>
      </c>
      <c r="N2447" s="57" t="str">
        <f>UPPER(VLOOKUP(tbl_raw_data[[#This Row],[Analyst]],[1]setting!$A$1:$B$15,2,0))</f>
        <v>HARDIK</v>
      </c>
      <c r="O2447" s="57" t="str">
        <f>UPPER(tbl_raw_data[[#This Row],[Outcome]])</f>
        <v>WITHDRAW</v>
      </c>
      <c r="P2447" s="57" t="str">
        <f>UPPER(tbl_raw_data[[#This Row],[Queue Name]])</f>
        <v>CONSUMER PRE BUREAU</v>
      </c>
      <c r="Q2447" s="57" t="str">
        <f>IF(tbl_raw_data[[#This Row],[time_taken_in_mins]]&lt;=20,"SLA_MET","SLA_NOT_MET")</f>
        <v>SLA_MET</v>
      </c>
    </row>
    <row r="2448" spans="1:17" ht="15" customHeight="1" x14ac:dyDescent="0.25">
      <c r="A2448" s="5" t="s">
        <v>4275</v>
      </c>
      <c r="B2448" s="12">
        <v>45147.570740740739</v>
      </c>
      <c r="C2448" s="13">
        <v>45147.578912037039</v>
      </c>
      <c r="D2448" s="14" t="s">
        <v>13</v>
      </c>
      <c r="E2448" s="14" t="s">
        <v>28</v>
      </c>
      <c r="F2448" s="14" t="s">
        <v>109</v>
      </c>
      <c r="G2448" s="111" t="s">
        <v>29</v>
      </c>
      <c r="H24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48" s="48">
        <f>tbl_raw_data[[#This Row],[Date Actioned]]-tbl_raw_data[[#This Row],[Date Tagged]]</f>
        <v>8.1712963001336902E-3</v>
      </c>
      <c r="J2448" s="50">
        <f>HOUR(tbl_raw_data[[#This Row],[time_taken]])*60+MINUTE(tbl_raw_data[[#This Row],[time_taken]])+SECOND(tbl_raw_data[[#This Row],[time_taken]])/60</f>
        <v>11.766666666666667</v>
      </c>
      <c r="K2448" s="54">
        <f>DATE(YEAR(tbl_raw_data[[#This Row],[Date Actioned]]), MONTH(tbl_raw_data[[#This Row],[Date Actioned]]), DAY(tbl_raw_data[[#This Row],[Date Actioned]]))</f>
        <v>45147</v>
      </c>
      <c r="L2448" s="55" t="str">
        <f>UPPER(TEXT(tbl_raw_data[[#This Row],[Updated_date]],"MMMM"))</f>
        <v>AUGUST</v>
      </c>
      <c r="M2448" s="55" t="str">
        <f>UPPER("Week "&amp;IF(ROUNDUP(DAY(tbl_raw_data[[#This Row],[Updated_date]])/7,0)=5,4,ROUNDUP(DAY(tbl_raw_data[[#This Row],[Updated_date]])/7,0)))</f>
        <v>WEEK 2</v>
      </c>
      <c r="N2448" s="57" t="str">
        <f>UPPER(VLOOKUP(tbl_raw_data[[#This Row],[Analyst]],[1]setting!$A$1:$B$15,2,0))</f>
        <v>NAVED</v>
      </c>
      <c r="O2448" s="57" t="str">
        <f>UPPER(tbl_raw_data[[#This Row],[Outcome]])</f>
        <v>APPROVE</v>
      </c>
      <c r="P2448" s="57" t="str">
        <f>UPPER(tbl_raw_data[[#This Row],[Queue Name]])</f>
        <v>CONSUMER EXISTING</v>
      </c>
      <c r="Q2448" s="57" t="str">
        <f>IF(tbl_raw_data[[#This Row],[time_taken_in_mins]]&lt;=20,"SLA_MET","SLA_NOT_MET")</f>
        <v>SLA_MET</v>
      </c>
    </row>
    <row r="2449" spans="1:17" ht="15" customHeight="1" x14ac:dyDescent="0.25">
      <c r="A2449" s="11" t="s">
        <v>6981</v>
      </c>
      <c r="B2449" s="6">
        <v>45147.570925925924</v>
      </c>
      <c r="C2449" s="7">
        <v>45147.588912037034</v>
      </c>
      <c r="D2449" s="8" t="s">
        <v>29</v>
      </c>
      <c r="E2449" s="10" t="s">
        <v>41</v>
      </c>
      <c r="F2449" s="8" t="s">
        <v>42</v>
      </c>
      <c r="G2449" s="109"/>
      <c r="H24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49" s="48">
        <f>tbl_raw_data[[#This Row],[Date Actioned]]-tbl_raw_data[[#This Row],[Date Tagged]]</f>
        <v>1.7986111110076308E-2</v>
      </c>
      <c r="J2449" s="50">
        <f>HOUR(tbl_raw_data[[#This Row],[time_taken]])*60+MINUTE(tbl_raw_data[[#This Row],[time_taken]])+SECOND(tbl_raw_data[[#This Row],[time_taken]])/60</f>
        <v>25.9</v>
      </c>
      <c r="K2449" s="54">
        <f>DATE(YEAR(tbl_raw_data[[#This Row],[Date Actioned]]), MONTH(tbl_raw_data[[#This Row],[Date Actioned]]), DAY(tbl_raw_data[[#This Row],[Date Actioned]]))</f>
        <v>45147</v>
      </c>
      <c r="L2449" s="55" t="str">
        <f>UPPER(TEXT(tbl_raw_data[[#This Row],[Updated_date]],"MMMM"))</f>
        <v>AUGUST</v>
      </c>
      <c r="M2449" s="55" t="str">
        <f>UPPER("Week "&amp;IF(ROUNDUP(DAY(tbl_raw_data[[#This Row],[Updated_date]])/7,0)=5,4,ROUNDUP(DAY(tbl_raw_data[[#This Row],[Updated_date]])/7,0)))</f>
        <v>WEEK 2</v>
      </c>
      <c r="N2449" s="57" t="str">
        <f>UPPER(VLOOKUP(tbl_raw_data[[#This Row],[Analyst]],[1]setting!$A$1:$B$15,2,0))</f>
        <v>NITESH</v>
      </c>
      <c r="O2449" s="57" t="str">
        <f>UPPER(tbl_raw_data[[#This Row],[Outcome]])</f>
        <v>APPROVE</v>
      </c>
      <c r="P2449" s="57" t="str">
        <f>UPPER(tbl_raw_data[[#This Row],[Queue Name]])</f>
        <v>CONSUMER POST BUREAU</v>
      </c>
      <c r="Q2449" s="57" t="str">
        <f>IF(tbl_raw_data[[#This Row],[time_taken_in_mins]]&lt;=20,"SLA_MET","SLA_NOT_MET")</f>
        <v>SLA_NOT_MET</v>
      </c>
    </row>
    <row r="2450" spans="1:17" ht="26.25" x14ac:dyDescent="0.25">
      <c r="A2450" s="5" t="s">
        <v>3638</v>
      </c>
      <c r="B2450" s="12">
        <v>45147.571018518516</v>
      </c>
      <c r="C2450" s="13">
        <v>45147.578229166669</v>
      </c>
      <c r="D2450" s="14" t="s">
        <v>8</v>
      </c>
      <c r="E2450" s="14" t="s">
        <v>28</v>
      </c>
      <c r="F2450" s="14" t="s">
        <v>168</v>
      </c>
      <c r="G2450" s="111" t="s">
        <v>3639</v>
      </c>
      <c r="H24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50" s="48">
        <f>tbl_raw_data[[#This Row],[Date Actioned]]-tbl_raw_data[[#This Row],[Date Tagged]]</f>
        <v>7.2106481529772282E-3</v>
      </c>
      <c r="J2450" s="50">
        <f>HOUR(tbl_raw_data[[#This Row],[time_taken]])*60+MINUTE(tbl_raw_data[[#This Row],[time_taken]])+SECOND(tbl_raw_data[[#This Row],[time_taken]])/60</f>
        <v>10.383333333333333</v>
      </c>
      <c r="K2450" s="54">
        <f>DATE(YEAR(tbl_raw_data[[#This Row],[Date Actioned]]), MONTH(tbl_raw_data[[#This Row],[Date Actioned]]), DAY(tbl_raw_data[[#This Row],[Date Actioned]]))</f>
        <v>45147</v>
      </c>
      <c r="L2450" s="55" t="str">
        <f>UPPER(TEXT(tbl_raw_data[[#This Row],[Updated_date]],"MMMM"))</f>
        <v>AUGUST</v>
      </c>
      <c r="M2450" s="55" t="str">
        <f>UPPER("Week "&amp;IF(ROUNDUP(DAY(tbl_raw_data[[#This Row],[Updated_date]])/7,0)=5,4,ROUNDUP(DAY(tbl_raw_data[[#This Row],[Updated_date]])/7,0)))</f>
        <v>WEEK 2</v>
      </c>
      <c r="N2450" s="57" t="str">
        <f>UPPER(VLOOKUP(tbl_raw_data[[#This Row],[Analyst]],[1]setting!$A$1:$B$15,2,0))</f>
        <v>MERCEDES</v>
      </c>
      <c r="O2450" s="57" t="str">
        <f>UPPER(tbl_raw_data[[#This Row],[Outcome]])</f>
        <v>WITHDRAW</v>
      </c>
      <c r="P2450" s="57" t="str">
        <f>UPPER(tbl_raw_data[[#This Row],[Queue Name]])</f>
        <v>CONSUMER EXISTING</v>
      </c>
      <c r="Q2450" s="57" t="str">
        <f>IF(tbl_raw_data[[#This Row],[time_taken_in_mins]]&lt;=20,"SLA_MET","SLA_NOT_MET")</f>
        <v>SLA_MET</v>
      </c>
    </row>
    <row r="2451" spans="1:17" ht="15" customHeight="1" x14ac:dyDescent="0.25">
      <c r="A2451" s="22" t="s">
        <v>2774</v>
      </c>
      <c r="B2451" s="12">
        <v>45147.575289351851</v>
      </c>
      <c r="C2451" s="13">
        <v>45147.581331018519</v>
      </c>
      <c r="D2451" s="14" t="s">
        <v>13</v>
      </c>
      <c r="E2451" s="14" t="s">
        <v>28</v>
      </c>
      <c r="F2451" s="14" t="s">
        <v>14</v>
      </c>
      <c r="G2451" s="111" t="s">
        <v>29</v>
      </c>
      <c r="H24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1" s="48">
        <f>tbl_raw_data[[#This Row],[Date Actioned]]-tbl_raw_data[[#This Row],[Date Tagged]]</f>
        <v>6.0416666674427688E-3</v>
      </c>
      <c r="J2451" s="50">
        <f>HOUR(tbl_raw_data[[#This Row],[time_taken]])*60+MINUTE(tbl_raw_data[[#This Row],[time_taken]])+SECOND(tbl_raw_data[[#This Row],[time_taken]])/60</f>
        <v>8.6999999999999993</v>
      </c>
      <c r="K2451" s="54">
        <f>DATE(YEAR(tbl_raw_data[[#This Row],[Date Actioned]]), MONTH(tbl_raw_data[[#This Row],[Date Actioned]]), DAY(tbl_raw_data[[#This Row],[Date Actioned]]))</f>
        <v>45147</v>
      </c>
      <c r="L2451" s="55" t="str">
        <f>UPPER(TEXT(tbl_raw_data[[#This Row],[Updated_date]],"MMMM"))</f>
        <v>AUGUST</v>
      </c>
      <c r="M2451" s="55" t="str">
        <f>UPPER("Week "&amp;IF(ROUNDUP(DAY(tbl_raw_data[[#This Row],[Updated_date]])/7,0)=5,4,ROUNDUP(DAY(tbl_raw_data[[#This Row],[Updated_date]])/7,0)))</f>
        <v>WEEK 2</v>
      </c>
      <c r="N2451" s="57" t="str">
        <f>UPPER(VLOOKUP(tbl_raw_data[[#This Row],[Analyst]],[1]setting!$A$1:$B$15,2,0))</f>
        <v>HARDIK</v>
      </c>
      <c r="O2451" s="57" t="str">
        <f>UPPER(tbl_raw_data[[#This Row],[Outcome]])</f>
        <v>APPROVE</v>
      </c>
      <c r="P2451" s="57" t="str">
        <f>UPPER(tbl_raw_data[[#This Row],[Queue Name]])</f>
        <v>CONSUMER EXISTING</v>
      </c>
      <c r="Q2451" s="57" t="str">
        <f>IF(tbl_raw_data[[#This Row],[time_taken_in_mins]]&lt;=20,"SLA_MET","SLA_NOT_MET")</f>
        <v>SLA_MET</v>
      </c>
    </row>
    <row r="2452" spans="1:17" ht="15" customHeight="1" x14ac:dyDescent="0.25">
      <c r="A2452" s="5" t="s">
        <v>2329</v>
      </c>
      <c r="B2452" s="6">
        <v>45147.577465277776</v>
      </c>
      <c r="C2452" s="7">
        <v>45147.582951388889</v>
      </c>
      <c r="D2452" s="8" t="s">
        <v>13</v>
      </c>
      <c r="E2452" s="8" t="s">
        <v>41</v>
      </c>
      <c r="F2452" s="8" t="s">
        <v>10</v>
      </c>
      <c r="G2452" s="110" t="s">
        <v>29</v>
      </c>
      <c r="H24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2" s="48">
        <f>tbl_raw_data[[#This Row],[Date Actioned]]-tbl_raw_data[[#This Row],[Date Tagged]]</f>
        <v>5.4861111129866913E-3</v>
      </c>
      <c r="J2452" s="50">
        <f>HOUR(tbl_raw_data[[#This Row],[time_taken]])*60+MINUTE(tbl_raw_data[[#This Row],[time_taken]])+SECOND(tbl_raw_data[[#This Row],[time_taken]])/60</f>
        <v>7.9</v>
      </c>
      <c r="K2452" s="54">
        <f>DATE(YEAR(tbl_raw_data[[#This Row],[Date Actioned]]), MONTH(tbl_raw_data[[#This Row],[Date Actioned]]), DAY(tbl_raw_data[[#This Row],[Date Actioned]]))</f>
        <v>45147</v>
      </c>
      <c r="L2452" s="55" t="str">
        <f>UPPER(TEXT(tbl_raw_data[[#This Row],[Updated_date]],"MMMM"))</f>
        <v>AUGUST</v>
      </c>
      <c r="M2452" s="55" t="str">
        <f>UPPER("Week "&amp;IF(ROUNDUP(DAY(tbl_raw_data[[#This Row],[Updated_date]])/7,0)=5,4,ROUNDUP(DAY(tbl_raw_data[[#This Row],[Updated_date]])/7,0)))</f>
        <v>WEEK 2</v>
      </c>
      <c r="N2452" s="57" t="str">
        <f>UPPER(VLOOKUP(tbl_raw_data[[#This Row],[Analyst]],[1]setting!$A$1:$B$15,2,0))</f>
        <v>SAM</v>
      </c>
      <c r="O2452" s="57" t="str">
        <f>UPPER(tbl_raw_data[[#This Row],[Outcome]])</f>
        <v>APPROVE</v>
      </c>
      <c r="P2452" s="57" t="str">
        <f>UPPER(tbl_raw_data[[#This Row],[Queue Name]])</f>
        <v>CONSUMER POST BUREAU</v>
      </c>
      <c r="Q2452" s="57" t="str">
        <f>IF(tbl_raw_data[[#This Row],[time_taken_in_mins]]&lt;=20,"SLA_MET","SLA_NOT_MET")</f>
        <v>SLA_MET</v>
      </c>
    </row>
    <row r="2453" spans="1:17" ht="15" customHeight="1" x14ac:dyDescent="0.25">
      <c r="A2453" s="11" t="s">
        <v>2621</v>
      </c>
      <c r="B2453" s="12">
        <v>45147.577476851853</v>
      </c>
      <c r="C2453" s="13">
        <v>45147.583298611113</v>
      </c>
      <c r="D2453" s="14" t="s">
        <v>29</v>
      </c>
      <c r="E2453" s="16" t="s">
        <v>28</v>
      </c>
      <c r="F2453" s="14" t="s">
        <v>455</v>
      </c>
      <c r="G2453" s="106"/>
      <c r="H24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53" s="48">
        <f>tbl_raw_data[[#This Row],[Date Actioned]]-tbl_raw_data[[#This Row],[Date Tagged]]</f>
        <v>5.8217592595610768E-3</v>
      </c>
      <c r="J2453" s="50">
        <f>HOUR(tbl_raw_data[[#This Row],[time_taken]])*60+MINUTE(tbl_raw_data[[#This Row],[time_taken]])+SECOND(tbl_raw_data[[#This Row],[time_taken]])/60</f>
        <v>8.3833333333333329</v>
      </c>
      <c r="K2453" s="54">
        <f>DATE(YEAR(tbl_raw_data[[#This Row],[Date Actioned]]), MONTH(tbl_raw_data[[#This Row],[Date Actioned]]), DAY(tbl_raw_data[[#This Row],[Date Actioned]]))</f>
        <v>45147</v>
      </c>
      <c r="L2453" s="55" t="str">
        <f>UPPER(TEXT(tbl_raw_data[[#This Row],[Updated_date]],"MMMM"))</f>
        <v>AUGUST</v>
      </c>
      <c r="M2453" s="55" t="str">
        <f>UPPER("Week "&amp;IF(ROUNDUP(DAY(tbl_raw_data[[#This Row],[Updated_date]])/7,0)=5,4,ROUNDUP(DAY(tbl_raw_data[[#This Row],[Updated_date]])/7,0)))</f>
        <v>WEEK 2</v>
      </c>
      <c r="N2453" s="57" t="str">
        <f>UPPER(VLOOKUP(tbl_raw_data[[#This Row],[Analyst]],[1]setting!$A$1:$B$15,2,0))</f>
        <v>ROHAN</v>
      </c>
      <c r="O2453" s="57" t="str">
        <f>UPPER(tbl_raw_data[[#This Row],[Outcome]])</f>
        <v>APPROVE</v>
      </c>
      <c r="P2453" s="57" t="str">
        <f>UPPER(tbl_raw_data[[#This Row],[Queue Name]])</f>
        <v>CONSUMER EXISTING</v>
      </c>
      <c r="Q2453" s="57" t="str">
        <f>IF(tbl_raw_data[[#This Row],[time_taken_in_mins]]&lt;=20,"SLA_MET","SLA_NOT_MET")</f>
        <v>SLA_MET</v>
      </c>
    </row>
    <row r="2454" spans="1:17" ht="15" customHeight="1" x14ac:dyDescent="0.25">
      <c r="A2454" s="22" t="s">
        <v>2437</v>
      </c>
      <c r="B2454" s="6">
        <v>45147.57880787037</v>
      </c>
      <c r="C2454" s="7">
        <v>45147.584409722222</v>
      </c>
      <c r="D2454" s="8" t="s">
        <v>13</v>
      </c>
      <c r="E2454" s="8" t="s">
        <v>9</v>
      </c>
      <c r="F2454" s="8" t="s">
        <v>109</v>
      </c>
      <c r="G2454" s="110" t="s">
        <v>19</v>
      </c>
      <c r="H24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4" s="48">
        <f>tbl_raw_data[[#This Row],[Date Actioned]]-tbl_raw_data[[#This Row],[Date Tagged]]</f>
        <v>5.6018518516793847E-3</v>
      </c>
      <c r="J2454" s="50">
        <f>HOUR(tbl_raw_data[[#This Row],[time_taken]])*60+MINUTE(tbl_raw_data[[#This Row],[time_taken]])+SECOND(tbl_raw_data[[#This Row],[time_taken]])/60</f>
        <v>8.0666666666666664</v>
      </c>
      <c r="K2454" s="54">
        <f>DATE(YEAR(tbl_raw_data[[#This Row],[Date Actioned]]), MONTH(tbl_raw_data[[#This Row],[Date Actioned]]), DAY(tbl_raw_data[[#This Row],[Date Actioned]]))</f>
        <v>45147</v>
      </c>
      <c r="L2454" s="55" t="str">
        <f>UPPER(TEXT(tbl_raw_data[[#This Row],[Updated_date]],"MMMM"))</f>
        <v>AUGUST</v>
      </c>
      <c r="M2454" s="55" t="str">
        <f>UPPER("Week "&amp;IF(ROUNDUP(DAY(tbl_raw_data[[#This Row],[Updated_date]])/7,0)=5,4,ROUNDUP(DAY(tbl_raw_data[[#This Row],[Updated_date]])/7,0)))</f>
        <v>WEEK 2</v>
      </c>
      <c r="N2454" s="57" t="str">
        <f>UPPER(VLOOKUP(tbl_raw_data[[#This Row],[Analyst]],[1]setting!$A$1:$B$15,2,0))</f>
        <v>NAVED</v>
      </c>
      <c r="O2454" s="57" t="str">
        <f>UPPER(tbl_raw_data[[#This Row],[Outcome]])</f>
        <v>APPROVE</v>
      </c>
      <c r="P2454" s="57" t="str">
        <f>UPPER(tbl_raw_data[[#This Row],[Queue Name]])</f>
        <v>CONSUMER PRE BUREAU</v>
      </c>
      <c r="Q2454" s="57" t="str">
        <f>IF(tbl_raw_data[[#This Row],[time_taken_in_mins]]&lt;=20,"SLA_MET","SLA_NOT_MET")</f>
        <v>SLA_MET</v>
      </c>
    </row>
    <row r="2455" spans="1:17" ht="15" customHeight="1" x14ac:dyDescent="0.25">
      <c r="A2455" s="5" t="s">
        <v>1301</v>
      </c>
      <c r="B2455" s="12">
        <v>45147.585763888892</v>
      </c>
      <c r="C2455" s="13">
        <v>45147.589895833335</v>
      </c>
      <c r="D2455" s="14" t="s">
        <v>13</v>
      </c>
      <c r="E2455" s="14" t="s">
        <v>28</v>
      </c>
      <c r="F2455" s="14" t="s">
        <v>14</v>
      </c>
      <c r="G2455" s="111" t="s">
        <v>29</v>
      </c>
      <c r="H24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5" s="48">
        <f>tbl_raw_data[[#This Row],[Date Actioned]]-tbl_raw_data[[#This Row],[Date Tagged]]</f>
        <v>4.1319444426335394E-3</v>
      </c>
      <c r="J2455" s="50">
        <f>HOUR(tbl_raw_data[[#This Row],[time_taken]])*60+MINUTE(tbl_raw_data[[#This Row],[time_taken]])+SECOND(tbl_raw_data[[#This Row],[time_taken]])/60</f>
        <v>5.95</v>
      </c>
      <c r="K2455" s="54">
        <f>DATE(YEAR(tbl_raw_data[[#This Row],[Date Actioned]]), MONTH(tbl_raw_data[[#This Row],[Date Actioned]]), DAY(tbl_raw_data[[#This Row],[Date Actioned]]))</f>
        <v>45147</v>
      </c>
      <c r="L2455" s="55" t="str">
        <f>UPPER(TEXT(tbl_raw_data[[#This Row],[Updated_date]],"MMMM"))</f>
        <v>AUGUST</v>
      </c>
      <c r="M2455" s="55" t="str">
        <f>UPPER("Week "&amp;IF(ROUNDUP(DAY(tbl_raw_data[[#This Row],[Updated_date]])/7,0)=5,4,ROUNDUP(DAY(tbl_raw_data[[#This Row],[Updated_date]])/7,0)))</f>
        <v>WEEK 2</v>
      </c>
      <c r="N2455" s="57" t="str">
        <f>UPPER(VLOOKUP(tbl_raw_data[[#This Row],[Analyst]],[1]setting!$A$1:$B$15,2,0))</f>
        <v>HARDIK</v>
      </c>
      <c r="O2455" s="57" t="str">
        <f>UPPER(tbl_raw_data[[#This Row],[Outcome]])</f>
        <v>APPROVE</v>
      </c>
      <c r="P2455" s="57" t="str">
        <f>UPPER(tbl_raw_data[[#This Row],[Queue Name]])</f>
        <v>CONSUMER EXISTING</v>
      </c>
      <c r="Q2455" s="57" t="str">
        <f>IF(tbl_raw_data[[#This Row],[time_taken_in_mins]]&lt;=20,"SLA_MET","SLA_NOT_MET")</f>
        <v>SLA_MET</v>
      </c>
    </row>
    <row r="2456" spans="1:17" ht="15" customHeight="1" x14ac:dyDescent="0.25">
      <c r="A2456" s="11" t="s">
        <v>4038</v>
      </c>
      <c r="B2456" s="6">
        <v>45147.588055555556</v>
      </c>
      <c r="C2456" s="7">
        <v>45147.595833333333</v>
      </c>
      <c r="D2456" s="8" t="s">
        <v>29</v>
      </c>
      <c r="E2456" s="10" t="s">
        <v>28</v>
      </c>
      <c r="F2456" s="8" t="s">
        <v>228</v>
      </c>
      <c r="G2456" s="109"/>
      <c r="H24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56" s="48">
        <f>tbl_raw_data[[#This Row],[Date Actioned]]-tbl_raw_data[[#This Row],[Date Tagged]]</f>
        <v>7.7777777769370005E-3</v>
      </c>
      <c r="J2456" s="50">
        <f>HOUR(tbl_raw_data[[#This Row],[time_taken]])*60+MINUTE(tbl_raw_data[[#This Row],[time_taken]])+SECOND(tbl_raw_data[[#This Row],[time_taken]])/60</f>
        <v>11.2</v>
      </c>
      <c r="K2456" s="54">
        <f>DATE(YEAR(tbl_raw_data[[#This Row],[Date Actioned]]), MONTH(tbl_raw_data[[#This Row],[Date Actioned]]), DAY(tbl_raw_data[[#This Row],[Date Actioned]]))</f>
        <v>45147</v>
      </c>
      <c r="L2456" s="55" t="str">
        <f>UPPER(TEXT(tbl_raw_data[[#This Row],[Updated_date]],"MMMM"))</f>
        <v>AUGUST</v>
      </c>
      <c r="M2456" s="55" t="str">
        <f>UPPER("Week "&amp;IF(ROUNDUP(DAY(tbl_raw_data[[#This Row],[Updated_date]])/7,0)=5,4,ROUNDUP(DAY(tbl_raw_data[[#This Row],[Updated_date]])/7,0)))</f>
        <v>WEEK 2</v>
      </c>
      <c r="N2456" s="57" t="str">
        <f>UPPER(VLOOKUP(tbl_raw_data[[#This Row],[Analyst]],[1]setting!$A$1:$B$15,2,0))</f>
        <v>OUADIR</v>
      </c>
      <c r="O2456" s="57" t="str">
        <f>UPPER(tbl_raw_data[[#This Row],[Outcome]])</f>
        <v>APPROVE</v>
      </c>
      <c r="P2456" s="57" t="str">
        <f>UPPER(tbl_raw_data[[#This Row],[Queue Name]])</f>
        <v>CONSUMER EXISTING</v>
      </c>
      <c r="Q2456" s="57" t="str">
        <f>IF(tbl_raw_data[[#This Row],[time_taken_in_mins]]&lt;=20,"SLA_MET","SLA_NOT_MET")</f>
        <v>SLA_MET</v>
      </c>
    </row>
    <row r="2457" spans="1:17" ht="15" customHeight="1" x14ac:dyDescent="0.25">
      <c r="A2457" s="22" t="s">
        <v>196</v>
      </c>
      <c r="B2457" s="12">
        <v>45147.589432870373</v>
      </c>
      <c r="C2457" s="13">
        <v>45147.591307870367</v>
      </c>
      <c r="D2457" s="14" t="s">
        <v>13</v>
      </c>
      <c r="E2457" s="14" t="s">
        <v>28</v>
      </c>
      <c r="F2457" s="14" t="s">
        <v>10</v>
      </c>
      <c r="G2457" s="111" t="s">
        <v>53</v>
      </c>
      <c r="H24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7" s="48">
        <f>tbl_raw_data[[#This Row],[Date Actioned]]-tbl_raw_data[[#This Row],[Date Tagged]]</f>
        <v>1.8749999944702722E-3</v>
      </c>
      <c r="J2457" s="50">
        <f>HOUR(tbl_raw_data[[#This Row],[time_taken]])*60+MINUTE(tbl_raw_data[[#This Row],[time_taken]])+SECOND(tbl_raw_data[[#This Row],[time_taken]])/60</f>
        <v>2.7</v>
      </c>
      <c r="K2457" s="54">
        <f>DATE(YEAR(tbl_raw_data[[#This Row],[Date Actioned]]), MONTH(tbl_raw_data[[#This Row],[Date Actioned]]), DAY(tbl_raw_data[[#This Row],[Date Actioned]]))</f>
        <v>45147</v>
      </c>
      <c r="L2457" s="55" t="str">
        <f>UPPER(TEXT(tbl_raw_data[[#This Row],[Updated_date]],"MMMM"))</f>
        <v>AUGUST</v>
      </c>
      <c r="M2457" s="55" t="str">
        <f>UPPER("Week "&amp;IF(ROUNDUP(DAY(tbl_raw_data[[#This Row],[Updated_date]])/7,0)=5,4,ROUNDUP(DAY(tbl_raw_data[[#This Row],[Updated_date]])/7,0)))</f>
        <v>WEEK 2</v>
      </c>
      <c r="N2457" s="57" t="str">
        <f>UPPER(VLOOKUP(tbl_raw_data[[#This Row],[Analyst]],[1]setting!$A$1:$B$15,2,0))</f>
        <v>SAM</v>
      </c>
      <c r="O2457" s="57" t="str">
        <f>UPPER(tbl_raw_data[[#This Row],[Outcome]])</f>
        <v>APPROVE</v>
      </c>
      <c r="P2457" s="57" t="str">
        <f>UPPER(tbl_raw_data[[#This Row],[Queue Name]])</f>
        <v>CONSUMER EXISTING</v>
      </c>
      <c r="Q2457" s="57" t="str">
        <f>IF(tbl_raw_data[[#This Row],[time_taken_in_mins]]&lt;=20,"SLA_MET","SLA_NOT_MET")</f>
        <v>SLA_MET</v>
      </c>
    </row>
    <row r="2458" spans="1:17" ht="15" customHeight="1" x14ac:dyDescent="0.25">
      <c r="A2458" s="5" t="s">
        <v>1256</v>
      </c>
      <c r="B2458" s="6">
        <v>45147.593101851853</v>
      </c>
      <c r="C2458" s="7">
        <v>45147.59715277778</v>
      </c>
      <c r="D2458" s="8" t="s">
        <v>13</v>
      </c>
      <c r="E2458" s="8" t="s">
        <v>41</v>
      </c>
      <c r="F2458" s="8" t="s">
        <v>14</v>
      </c>
      <c r="G2458" s="110" t="s">
        <v>29</v>
      </c>
      <c r="H24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8" s="48">
        <f>tbl_raw_data[[#This Row],[Date Actioned]]-tbl_raw_data[[#This Row],[Date Tagged]]</f>
        <v>4.0509259270038456E-3</v>
      </c>
      <c r="J2458" s="50">
        <f>HOUR(tbl_raw_data[[#This Row],[time_taken]])*60+MINUTE(tbl_raw_data[[#This Row],[time_taken]])+SECOND(tbl_raw_data[[#This Row],[time_taken]])/60</f>
        <v>5.833333333333333</v>
      </c>
      <c r="K2458" s="54">
        <f>DATE(YEAR(tbl_raw_data[[#This Row],[Date Actioned]]), MONTH(tbl_raw_data[[#This Row],[Date Actioned]]), DAY(tbl_raw_data[[#This Row],[Date Actioned]]))</f>
        <v>45147</v>
      </c>
      <c r="L2458" s="55" t="str">
        <f>UPPER(TEXT(tbl_raw_data[[#This Row],[Updated_date]],"MMMM"))</f>
        <v>AUGUST</v>
      </c>
      <c r="M2458" s="55" t="str">
        <f>UPPER("Week "&amp;IF(ROUNDUP(DAY(tbl_raw_data[[#This Row],[Updated_date]])/7,0)=5,4,ROUNDUP(DAY(tbl_raw_data[[#This Row],[Updated_date]])/7,0)))</f>
        <v>WEEK 2</v>
      </c>
      <c r="N2458" s="57" t="str">
        <f>UPPER(VLOOKUP(tbl_raw_data[[#This Row],[Analyst]],[1]setting!$A$1:$B$15,2,0))</f>
        <v>HARDIK</v>
      </c>
      <c r="O2458" s="57" t="str">
        <f>UPPER(tbl_raw_data[[#This Row],[Outcome]])</f>
        <v>APPROVE</v>
      </c>
      <c r="P2458" s="57" t="str">
        <f>UPPER(tbl_raw_data[[#This Row],[Queue Name]])</f>
        <v>CONSUMER POST BUREAU</v>
      </c>
      <c r="Q2458" s="57" t="str">
        <f>IF(tbl_raw_data[[#This Row],[time_taken_in_mins]]&lt;=20,"SLA_MET","SLA_NOT_MET")</f>
        <v>SLA_MET</v>
      </c>
    </row>
    <row r="2459" spans="1:17" ht="15" customHeight="1" x14ac:dyDescent="0.25">
      <c r="A2459" s="11" t="s">
        <v>1065</v>
      </c>
      <c r="B2459" s="12">
        <v>45147.593194444446</v>
      </c>
      <c r="C2459" s="13">
        <v>45147.596944444442</v>
      </c>
      <c r="D2459" s="14" t="s">
        <v>13</v>
      </c>
      <c r="E2459" s="14" t="s">
        <v>28</v>
      </c>
      <c r="F2459" s="14" t="s">
        <v>10</v>
      </c>
      <c r="G2459" s="111" t="s">
        <v>29</v>
      </c>
      <c r="H24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59" s="48">
        <f>tbl_raw_data[[#This Row],[Date Actioned]]-tbl_raw_data[[#This Row],[Date Tagged]]</f>
        <v>3.749999996216502E-3</v>
      </c>
      <c r="J2459" s="50">
        <f>HOUR(tbl_raw_data[[#This Row],[time_taken]])*60+MINUTE(tbl_raw_data[[#This Row],[time_taken]])+SECOND(tbl_raw_data[[#This Row],[time_taken]])/60</f>
        <v>5.4</v>
      </c>
      <c r="K2459" s="54">
        <f>DATE(YEAR(tbl_raw_data[[#This Row],[Date Actioned]]), MONTH(tbl_raw_data[[#This Row],[Date Actioned]]), DAY(tbl_raw_data[[#This Row],[Date Actioned]]))</f>
        <v>45147</v>
      </c>
      <c r="L2459" s="55" t="str">
        <f>UPPER(TEXT(tbl_raw_data[[#This Row],[Updated_date]],"MMMM"))</f>
        <v>AUGUST</v>
      </c>
      <c r="M2459" s="55" t="str">
        <f>UPPER("Week "&amp;IF(ROUNDUP(DAY(tbl_raw_data[[#This Row],[Updated_date]])/7,0)=5,4,ROUNDUP(DAY(tbl_raw_data[[#This Row],[Updated_date]])/7,0)))</f>
        <v>WEEK 2</v>
      </c>
      <c r="N2459" s="57" t="str">
        <f>UPPER(VLOOKUP(tbl_raw_data[[#This Row],[Analyst]],[1]setting!$A$1:$B$15,2,0))</f>
        <v>SAM</v>
      </c>
      <c r="O2459" s="57" t="str">
        <f>UPPER(tbl_raw_data[[#This Row],[Outcome]])</f>
        <v>APPROVE</v>
      </c>
      <c r="P2459" s="57" t="str">
        <f>UPPER(tbl_raw_data[[#This Row],[Queue Name]])</f>
        <v>CONSUMER EXISTING</v>
      </c>
      <c r="Q2459" s="57" t="str">
        <f>IF(tbl_raw_data[[#This Row],[time_taken_in_mins]]&lt;=20,"SLA_MET","SLA_NOT_MET")</f>
        <v>SLA_MET</v>
      </c>
    </row>
    <row r="2460" spans="1:17" ht="15" customHeight="1" x14ac:dyDescent="0.25">
      <c r="A2460" s="22" t="s">
        <v>4570</v>
      </c>
      <c r="B2460" s="6">
        <v>45147.594328703701</v>
      </c>
      <c r="C2460" s="7">
        <v>45147.603009259263</v>
      </c>
      <c r="D2460" s="8" t="s">
        <v>13</v>
      </c>
      <c r="E2460" s="8" t="s">
        <v>41</v>
      </c>
      <c r="F2460" s="8" t="s">
        <v>109</v>
      </c>
      <c r="G2460" s="110" t="s">
        <v>67</v>
      </c>
      <c r="H24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0" s="48">
        <f>tbl_raw_data[[#This Row],[Date Actioned]]-tbl_raw_data[[#This Row],[Date Tagged]]</f>
        <v>8.6805555620230734E-3</v>
      </c>
      <c r="J2460" s="50">
        <f>HOUR(tbl_raw_data[[#This Row],[time_taken]])*60+MINUTE(tbl_raw_data[[#This Row],[time_taken]])+SECOND(tbl_raw_data[[#This Row],[time_taken]])/60</f>
        <v>12.5</v>
      </c>
      <c r="K2460" s="54">
        <f>DATE(YEAR(tbl_raw_data[[#This Row],[Date Actioned]]), MONTH(tbl_raw_data[[#This Row],[Date Actioned]]), DAY(tbl_raw_data[[#This Row],[Date Actioned]]))</f>
        <v>45147</v>
      </c>
      <c r="L2460" s="55" t="str">
        <f>UPPER(TEXT(tbl_raw_data[[#This Row],[Updated_date]],"MMMM"))</f>
        <v>AUGUST</v>
      </c>
      <c r="M2460" s="55" t="str">
        <f>UPPER("Week "&amp;IF(ROUNDUP(DAY(tbl_raw_data[[#This Row],[Updated_date]])/7,0)=5,4,ROUNDUP(DAY(tbl_raw_data[[#This Row],[Updated_date]])/7,0)))</f>
        <v>WEEK 2</v>
      </c>
      <c r="N2460" s="57" t="str">
        <f>UPPER(VLOOKUP(tbl_raw_data[[#This Row],[Analyst]],[1]setting!$A$1:$B$15,2,0))</f>
        <v>NAVED</v>
      </c>
      <c r="O2460" s="57" t="str">
        <f>UPPER(tbl_raw_data[[#This Row],[Outcome]])</f>
        <v>APPROVE</v>
      </c>
      <c r="P2460" s="57" t="str">
        <f>UPPER(tbl_raw_data[[#This Row],[Queue Name]])</f>
        <v>CONSUMER POST BUREAU</v>
      </c>
      <c r="Q2460" s="57" t="str">
        <f>IF(tbl_raw_data[[#This Row],[time_taken_in_mins]]&lt;=20,"SLA_MET","SLA_NOT_MET")</f>
        <v>SLA_MET</v>
      </c>
    </row>
    <row r="2461" spans="1:17" ht="15" customHeight="1" x14ac:dyDescent="0.25">
      <c r="A2461" s="5" t="s">
        <v>3742</v>
      </c>
      <c r="B2461" s="12">
        <v>45147.594895833332</v>
      </c>
      <c r="C2461" s="13">
        <v>45147.602233796293</v>
      </c>
      <c r="D2461" s="14" t="s">
        <v>29</v>
      </c>
      <c r="E2461" s="16" t="s">
        <v>41</v>
      </c>
      <c r="F2461" s="14" t="s">
        <v>228</v>
      </c>
      <c r="G2461" s="106"/>
      <c r="H24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1" s="48">
        <f>tbl_raw_data[[#This Row],[Date Actioned]]-tbl_raw_data[[#This Row],[Date Tagged]]</f>
        <v>7.3379629611736163E-3</v>
      </c>
      <c r="J2461" s="50">
        <f>HOUR(tbl_raw_data[[#This Row],[time_taken]])*60+MINUTE(tbl_raw_data[[#This Row],[time_taken]])+SECOND(tbl_raw_data[[#This Row],[time_taken]])/60</f>
        <v>10.566666666666666</v>
      </c>
      <c r="K2461" s="54">
        <f>DATE(YEAR(tbl_raw_data[[#This Row],[Date Actioned]]), MONTH(tbl_raw_data[[#This Row],[Date Actioned]]), DAY(tbl_raw_data[[#This Row],[Date Actioned]]))</f>
        <v>45147</v>
      </c>
      <c r="L2461" s="55" t="str">
        <f>UPPER(TEXT(tbl_raw_data[[#This Row],[Updated_date]],"MMMM"))</f>
        <v>AUGUST</v>
      </c>
      <c r="M2461" s="55" t="str">
        <f>UPPER("Week "&amp;IF(ROUNDUP(DAY(tbl_raw_data[[#This Row],[Updated_date]])/7,0)=5,4,ROUNDUP(DAY(tbl_raw_data[[#This Row],[Updated_date]])/7,0)))</f>
        <v>WEEK 2</v>
      </c>
      <c r="N2461" s="57" t="str">
        <f>UPPER(VLOOKUP(tbl_raw_data[[#This Row],[Analyst]],[1]setting!$A$1:$B$15,2,0))</f>
        <v>OUADIR</v>
      </c>
      <c r="O2461" s="57" t="str">
        <f>UPPER(tbl_raw_data[[#This Row],[Outcome]])</f>
        <v>APPROVE</v>
      </c>
      <c r="P2461" s="57" t="str">
        <f>UPPER(tbl_raw_data[[#This Row],[Queue Name]])</f>
        <v>CONSUMER POST BUREAU</v>
      </c>
      <c r="Q2461" s="57" t="str">
        <f>IF(tbl_raw_data[[#This Row],[time_taken_in_mins]]&lt;=20,"SLA_MET","SLA_NOT_MET")</f>
        <v>SLA_MET</v>
      </c>
    </row>
    <row r="2462" spans="1:17" ht="15" customHeight="1" x14ac:dyDescent="0.25">
      <c r="A2462" s="11" t="s">
        <v>4364</v>
      </c>
      <c r="B2462" s="6">
        <v>45147.595520833333</v>
      </c>
      <c r="C2462" s="7">
        <v>45147.603842592594</v>
      </c>
      <c r="D2462" s="8" t="s">
        <v>29</v>
      </c>
      <c r="E2462" s="10" t="s">
        <v>28</v>
      </c>
      <c r="F2462" s="8" t="s">
        <v>455</v>
      </c>
      <c r="G2462" s="109"/>
      <c r="H24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2" s="48">
        <f>tbl_raw_data[[#This Row],[Date Actioned]]-tbl_raw_data[[#This Row],[Date Tagged]]</f>
        <v>8.3217592618893832E-3</v>
      </c>
      <c r="J2462" s="50">
        <f>HOUR(tbl_raw_data[[#This Row],[time_taken]])*60+MINUTE(tbl_raw_data[[#This Row],[time_taken]])+SECOND(tbl_raw_data[[#This Row],[time_taken]])/60</f>
        <v>11.983333333333333</v>
      </c>
      <c r="K2462" s="54">
        <f>DATE(YEAR(tbl_raw_data[[#This Row],[Date Actioned]]), MONTH(tbl_raw_data[[#This Row],[Date Actioned]]), DAY(tbl_raw_data[[#This Row],[Date Actioned]]))</f>
        <v>45147</v>
      </c>
      <c r="L2462" s="55" t="str">
        <f>UPPER(TEXT(tbl_raw_data[[#This Row],[Updated_date]],"MMMM"))</f>
        <v>AUGUST</v>
      </c>
      <c r="M2462" s="55" t="str">
        <f>UPPER("Week "&amp;IF(ROUNDUP(DAY(tbl_raw_data[[#This Row],[Updated_date]])/7,0)=5,4,ROUNDUP(DAY(tbl_raw_data[[#This Row],[Updated_date]])/7,0)))</f>
        <v>WEEK 2</v>
      </c>
      <c r="N2462" s="57" t="str">
        <f>UPPER(VLOOKUP(tbl_raw_data[[#This Row],[Analyst]],[1]setting!$A$1:$B$15,2,0))</f>
        <v>ROHAN</v>
      </c>
      <c r="O2462" s="57" t="str">
        <f>UPPER(tbl_raw_data[[#This Row],[Outcome]])</f>
        <v>APPROVE</v>
      </c>
      <c r="P2462" s="57" t="str">
        <f>UPPER(tbl_raw_data[[#This Row],[Queue Name]])</f>
        <v>CONSUMER EXISTING</v>
      </c>
      <c r="Q2462" s="57" t="str">
        <f>IF(tbl_raw_data[[#This Row],[time_taken_in_mins]]&lt;=20,"SLA_MET","SLA_NOT_MET")</f>
        <v>SLA_MET</v>
      </c>
    </row>
    <row r="2463" spans="1:17" ht="15" customHeight="1" x14ac:dyDescent="0.25">
      <c r="A2463" s="11" t="s">
        <v>910</v>
      </c>
      <c r="B2463" s="6">
        <v>45147.598414351851</v>
      </c>
      <c r="C2463" s="7">
        <v>45147.60193287037</v>
      </c>
      <c r="D2463" s="8" t="s">
        <v>8</v>
      </c>
      <c r="E2463" s="8" t="s">
        <v>41</v>
      </c>
      <c r="F2463" s="8" t="s">
        <v>10</v>
      </c>
      <c r="G2463" s="110" t="s">
        <v>911</v>
      </c>
      <c r="H24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63" s="48">
        <f>tbl_raw_data[[#This Row],[Date Actioned]]-tbl_raw_data[[#This Row],[Date Tagged]]</f>
        <v>3.5185185188311152E-3</v>
      </c>
      <c r="J2463" s="50">
        <f>HOUR(tbl_raw_data[[#This Row],[time_taken]])*60+MINUTE(tbl_raw_data[[#This Row],[time_taken]])+SECOND(tbl_raw_data[[#This Row],[time_taken]])/60</f>
        <v>5.0666666666666664</v>
      </c>
      <c r="K2463" s="54">
        <f>DATE(YEAR(tbl_raw_data[[#This Row],[Date Actioned]]), MONTH(tbl_raw_data[[#This Row],[Date Actioned]]), DAY(tbl_raw_data[[#This Row],[Date Actioned]]))</f>
        <v>45147</v>
      </c>
      <c r="L2463" s="55" t="str">
        <f>UPPER(TEXT(tbl_raw_data[[#This Row],[Updated_date]],"MMMM"))</f>
        <v>AUGUST</v>
      </c>
      <c r="M2463" s="55" t="str">
        <f>UPPER("Week "&amp;IF(ROUNDUP(DAY(tbl_raw_data[[#This Row],[Updated_date]])/7,0)=5,4,ROUNDUP(DAY(tbl_raw_data[[#This Row],[Updated_date]])/7,0)))</f>
        <v>WEEK 2</v>
      </c>
      <c r="N2463" s="57" t="str">
        <f>UPPER(VLOOKUP(tbl_raw_data[[#This Row],[Analyst]],[1]setting!$A$1:$B$15,2,0))</f>
        <v>SAM</v>
      </c>
      <c r="O2463" s="57" t="str">
        <f>UPPER(tbl_raw_data[[#This Row],[Outcome]])</f>
        <v>WITHDRAW</v>
      </c>
      <c r="P2463" s="57" t="str">
        <f>UPPER(tbl_raw_data[[#This Row],[Queue Name]])</f>
        <v>CONSUMER POST BUREAU</v>
      </c>
      <c r="Q2463" s="57" t="str">
        <f>IF(tbl_raw_data[[#This Row],[time_taken_in_mins]]&lt;=20,"SLA_MET","SLA_NOT_MET")</f>
        <v>SLA_MET</v>
      </c>
    </row>
    <row r="2464" spans="1:17" ht="15" customHeight="1" x14ac:dyDescent="0.25">
      <c r="A2464" s="22" t="s">
        <v>3088</v>
      </c>
      <c r="B2464" s="12">
        <v>45147.599270833336</v>
      </c>
      <c r="C2464" s="13">
        <v>45147.605787037035</v>
      </c>
      <c r="D2464" s="14" t="s">
        <v>29</v>
      </c>
      <c r="E2464" s="16" t="s">
        <v>28</v>
      </c>
      <c r="F2464" s="14" t="s">
        <v>73</v>
      </c>
      <c r="G2464" s="106"/>
      <c r="H24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64" s="48">
        <f>tbl_raw_data[[#This Row],[Date Actioned]]-tbl_raw_data[[#This Row],[Date Tagged]]</f>
        <v>6.5162036989931948E-3</v>
      </c>
      <c r="J2464" s="50">
        <f>HOUR(tbl_raw_data[[#This Row],[time_taken]])*60+MINUTE(tbl_raw_data[[#This Row],[time_taken]])+SECOND(tbl_raw_data[[#This Row],[time_taken]])/60</f>
        <v>9.3833333333333329</v>
      </c>
      <c r="K2464" s="54">
        <f>DATE(YEAR(tbl_raw_data[[#This Row],[Date Actioned]]), MONTH(tbl_raw_data[[#This Row],[Date Actioned]]), DAY(tbl_raw_data[[#This Row],[Date Actioned]]))</f>
        <v>45147</v>
      </c>
      <c r="L2464" s="55" t="str">
        <f>UPPER(TEXT(tbl_raw_data[[#This Row],[Updated_date]],"MMMM"))</f>
        <v>AUGUST</v>
      </c>
      <c r="M2464" s="55" t="str">
        <f>UPPER("Week "&amp;IF(ROUNDUP(DAY(tbl_raw_data[[#This Row],[Updated_date]])/7,0)=5,4,ROUNDUP(DAY(tbl_raw_data[[#This Row],[Updated_date]])/7,0)))</f>
        <v>WEEK 2</v>
      </c>
      <c r="N2464" s="57" t="str">
        <f>UPPER(VLOOKUP(tbl_raw_data[[#This Row],[Analyst]],[1]setting!$A$1:$B$15,2,0))</f>
        <v>SHAHID</v>
      </c>
      <c r="O2464" s="57" t="str">
        <f>UPPER(tbl_raw_data[[#This Row],[Outcome]])</f>
        <v>APPROVE</v>
      </c>
      <c r="P2464" s="57" t="str">
        <f>UPPER(tbl_raw_data[[#This Row],[Queue Name]])</f>
        <v>CONSUMER EXISTING</v>
      </c>
      <c r="Q2464" s="57" t="str">
        <f>IF(tbl_raw_data[[#This Row],[time_taken_in_mins]]&lt;=20,"SLA_MET","SLA_NOT_MET")</f>
        <v>SLA_MET</v>
      </c>
    </row>
    <row r="2465" spans="1:17" ht="15" customHeight="1" x14ac:dyDescent="0.25">
      <c r="A2465" s="22" t="s">
        <v>1210</v>
      </c>
      <c r="B2465" s="12">
        <v>45147.601805555554</v>
      </c>
      <c r="C2465" s="13">
        <v>45147.605798611112</v>
      </c>
      <c r="D2465" s="14" t="s">
        <v>8</v>
      </c>
      <c r="E2465" s="14" t="s">
        <v>41</v>
      </c>
      <c r="F2465" s="14" t="s">
        <v>10</v>
      </c>
      <c r="G2465" s="111" t="s">
        <v>632</v>
      </c>
      <c r="H24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65" s="48">
        <f>tbl_raw_data[[#This Row],[Date Actioned]]-tbl_raw_data[[#This Row],[Date Tagged]]</f>
        <v>3.9930555576574989E-3</v>
      </c>
      <c r="J2465" s="50">
        <f>HOUR(tbl_raw_data[[#This Row],[time_taken]])*60+MINUTE(tbl_raw_data[[#This Row],[time_taken]])+SECOND(tbl_raw_data[[#This Row],[time_taken]])/60</f>
        <v>5.75</v>
      </c>
      <c r="K2465" s="54">
        <f>DATE(YEAR(tbl_raw_data[[#This Row],[Date Actioned]]), MONTH(tbl_raw_data[[#This Row],[Date Actioned]]), DAY(tbl_raw_data[[#This Row],[Date Actioned]]))</f>
        <v>45147</v>
      </c>
      <c r="L2465" s="55" t="str">
        <f>UPPER(TEXT(tbl_raw_data[[#This Row],[Updated_date]],"MMMM"))</f>
        <v>AUGUST</v>
      </c>
      <c r="M2465" s="55" t="str">
        <f>UPPER("Week "&amp;IF(ROUNDUP(DAY(tbl_raw_data[[#This Row],[Updated_date]])/7,0)=5,4,ROUNDUP(DAY(tbl_raw_data[[#This Row],[Updated_date]])/7,0)))</f>
        <v>WEEK 2</v>
      </c>
      <c r="N2465" s="57" t="str">
        <f>UPPER(VLOOKUP(tbl_raw_data[[#This Row],[Analyst]],[1]setting!$A$1:$B$15,2,0))</f>
        <v>SAM</v>
      </c>
      <c r="O2465" s="57" t="str">
        <f>UPPER(tbl_raw_data[[#This Row],[Outcome]])</f>
        <v>WITHDRAW</v>
      </c>
      <c r="P2465" s="57" t="str">
        <f>UPPER(tbl_raw_data[[#This Row],[Queue Name]])</f>
        <v>CONSUMER POST BUREAU</v>
      </c>
      <c r="Q2465" s="57" t="str">
        <f>IF(tbl_raw_data[[#This Row],[time_taken_in_mins]]&lt;=20,"SLA_MET","SLA_NOT_MET")</f>
        <v>SLA_MET</v>
      </c>
    </row>
    <row r="2466" spans="1:17" ht="26.25" x14ac:dyDescent="0.25">
      <c r="A2466" s="5" t="s">
        <v>2801</v>
      </c>
      <c r="B2466" s="6">
        <v>45147.602175925924</v>
      </c>
      <c r="C2466" s="7">
        <v>45147.608252314814</v>
      </c>
      <c r="D2466" s="8" t="s">
        <v>8</v>
      </c>
      <c r="E2466" s="8" t="s">
        <v>28</v>
      </c>
      <c r="F2466" s="8" t="s">
        <v>14</v>
      </c>
      <c r="G2466" s="110" t="s">
        <v>2650</v>
      </c>
      <c r="H24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66" s="48">
        <f>tbl_raw_data[[#This Row],[Date Actioned]]-tbl_raw_data[[#This Row],[Date Tagged]]</f>
        <v>6.0763888905057684E-3</v>
      </c>
      <c r="J2466" s="50">
        <f>HOUR(tbl_raw_data[[#This Row],[time_taken]])*60+MINUTE(tbl_raw_data[[#This Row],[time_taken]])+SECOND(tbl_raw_data[[#This Row],[time_taken]])/60</f>
        <v>8.75</v>
      </c>
      <c r="K2466" s="54">
        <f>DATE(YEAR(tbl_raw_data[[#This Row],[Date Actioned]]), MONTH(tbl_raw_data[[#This Row],[Date Actioned]]), DAY(tbl_raw_data[[#This Row],[Date Actioned]]))</f>
        <v>45147</v>
      </c>
      <c r="L2466" s="55" t="str">
        <f>UPPER(TEXT(tbl_raw_data[[#This Row],[Updated_date]],"MMMM"))</f>
        <v>AUGUST</v>
      </c>
      <c r="M2466" s="55" t="str">
        <f>UPPER("Week "&amp;IF(ROUNDUP(DAY(tbl_raw_data[[#This Row],[Updated_date]])/7,0)=5,4,ROUNDUP(DAY(tbl_raw_data[[#This Row],[Updated_date]])/7,0)))</f>
        <v>WEEK 2</v>
      </c>
      <c r="N2466" s="57" t="str">
        <f>UPPER(VLOOKUP(tbl_raw_data[[#This Row],[Analyst]],[1]setting!$A$1:$B$15,2,0))</f>
        <v>HARDIK</v>
      </c>
      <c r="O2466" s="57" t="str">
        <f>UPPER(tbl_raw_data[[#This Row],[Outcome]])</f>
        <v>WITHDRAW</v>
      </c>
      <c r="P2466" s="57" t="str">
        <f>UPPER(tbl_raw_data[[#This Row],[Queue Name]])</f>
        <v>CONSUMER EXISTING</v>
      </c>
      <c r="Q2466" s="57" t="str">
        <f>IF(tbl_raw_data[[#This Row],[time_taken_in_mins]]&lt;=20,"SLA_MET","SLA_NOT_MET")</f>
        <v>SLA_MET</v>
      </c>
    </row>
    <row r="2467" spans="1:17" ht="15" customHeight="1" x14ac:dyDescent="0.25">
      <c r="A2467" s="5" t="s">
        <v>2852</v>
      </c>
      <c r="B2467" s="6">
        <v>45147.602326388886</v>
      </c>
      <c r="C2467" s="7">
        <v>45147.608472222222</v>
      </c>
      <c r="D2467" s="8" t="s">
        <v>13</v>
      </c>
      <c r="E2467" s="8" t="s">
        <v>28</v>
      </c>
      <c r="F2467" s="8" t="s">
        <v>228</v>
      </c>
      <c r="G2467" s="110" t="s">
        <v>29</v>
      </c>
      <c r="H24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7" s="48">
        <f>tbl_raw_data[[#This Row],[Date Actioned]]-tbl_raw_data[[#This Row],[Date Tagged]]</f>
        <v>6.1458333366317675E-3</v>
      </c>
      <c r="J2467" s="50">
        <f>HOUR(tbl_raw_data[[#This Row],[time_taken]])*60+MINUTE(tbl_raw_data[[#This Row],[time_taken]])+SECOND(tbl_raw_data[[#This Row],[time_taken]])/60</f>
        <v>8.85</v>
      </c>
      <c r="K2467" s="54">
        <f>DATE(YEAR(tbl_raw_data[[#This Row],[Date Actioned]]), MONTH(tbl_raw_data[[#This Row],[Date Actioned]]), DAY(tbl_raw_data[[#This Row],[Date Actioned]]))</f>
        <v>45147</v>
      </c>
      <c r="L2467" s="55" t="str">
        <f>UPPER(TEXT(tbl_raw_data[[#This Row],[Updated_date]],"MMMM"))</f>
        <v>AUGUST</v>
      </c>
      <c r="M2467" s="55" t="str">
        <f>UPPER("Week "&amp;IF(ROUNDUP(DAY(tbl_raw_data[[#This Row],[Updated_date]])/7,0)=5,4,ROUNDUP(DAY(tbl_raw_data[[#This Row],[Updated_date]])/7,0)))</f>
        <v>WEEK 2</v>
      </c>
      <c r="N2467" s="57" t="str">
        <f>UPPER(VLOOKUP(tbl_raw_data[[#This Row],[Analyst]],[1]setting!$A$1:$B$15,2,0))</f>
        <v>OUADIR</v>
      </c>
      <c r="O2467" s="57" t="str">
        <f>UPPER(tbl_raw_data[[#This Row],[Outcome]])</f>
        <v>APPROVE</v>
      </c>
      <c r="P2467" s="57" t="str">
        <f>UPPER(tbl_raw_data[[#This Row],[Queue Name]])</f>
        <v>CONSUMER EXISTING</v>
      </c>
      <c r="Q2467" s="57" t="str">
        <f>IF(tbl_raw_data[[#This Row],[time_taken_in_mins]]&lt;=20,"SLA_MET","SLA_NOT_MET")</f>
        <v>SLA_MET</v>
      </c>
    </row>
    <row r="2468" spans="1:17" ht="15" customHeight="1" x14ac:dyDescent="0.25">
      <c r="A2468" s="11" t="s">
        <v>2392</v>
      </c>
      <c r="B2468" s="12">
        <v>45147.602754629632</v>
      </c>
      <c r="C2468" s="13">
        <v>45147.608310185184</v>
      </c>
      <c r="D2468" s="14" t="s">
        <v>13</v>
      </c>
      <c r="E2468" s="14" t="s">
        <v>28</v>
      </c>
      <c r="F2468" s="14" t="s">
        <v>109</v>
      </c>
      <c r="G2468" s="111" t="s">
        <v>53</v>
      </c>
      <c r="H24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8" s="48">
        <f>tbl_raw_data[[#This Row],[Date Actioned]]-tbl_raw_data[[#This Row],[Date Tagged]]</f>
        <v>5.5555555518367328E-3</v>
      </c>
      <c r="J2468" s="50">
        <f>HOUR(tbl_raw_data[[#This Row],[time_taken]])*60+MINUTE(tbl_raw_data[[#This Row],[time_taken]])+SECOND(tbl_raw_data[[#This Row],[time_taken]])/60</f>
        <v>8</v>
      </c>
      <c r="K2468" s="54">
        <f>DATE(YEAR(tbl_raw_data[[#This Row],[Date Actioned]]), MONTH(tbl_raw_data[[#This Row],[Date Actioned]]), DAY(tbl_raw_data[[#This Row],[Date Actioned]]))</f>
        <v>45147</v>
      </c>
      <c r="L2468" s="55" t="str">
        <f>UPPER(TEXT(tbl_raw_data[[#This Row],[Updated_date]],"MMMM"))</f>
        <v>AUGUST</v>
      </c>
      <c r="M2468" s="55" t="str">
        <f>UPPER("Week "&amp;IF(ROUNDUP(DAY(tbl_raw_data[[#This Row],[Updated_date]])/7,0)=5,4,ROUNDUP(DAY(tbl_raw_data[[#This Row],[Updated_date]])/7,0)))</f>
        <v>WEEK 2</v>
      </c>
      <c r="N2468" s="57" t="str">
        <f>UPPER(VLOOKUP(tbl_raw_data[[#This Row],[Analyst]],[1]setting!$A$1:$B$15,2,0))</f>
        <v>NAVED</v>
      </c>
      <c r="O2468" s="57" t="str">
        <f>UPPER(tbl_raw_data[[#This Row],[Outcome]])</f>
        <v>APPROVE</v>
      </c>
      <c r="P2468" s="57" t="str">
        <f>UPPER(tbl_raw_data[[#This Row],[Queue Name]])</f>
        <v>CONSUMER EXISTING</v>
      </c>
      <c r="Q2468" s="57" t="str">
        <f>IF(tbl_raw_data[[#This Row],[time_taken_in_mins]]&lt;=20,"SLA_MET","SLA_NOT_MET")</f>
        <v>SLA_MET</v>
      </c>
    </row>
    <row r="2469" spans="1:17" ht="15" customHeight="1" x14ac:dyDescent="0.25">
      <c r="A2469" s="22" t="s">
        <v>3814</v>
      </c>
      <c r="B2469" s="6">
        <v>45147.604502314818</v>
      </c>
      <c r="C2469" s="7">
        <v>45147.611967592595</v>
      </c>
      <c r="D2469" s="8" t="s">
        <v>13</v>
      </c>
      <c r="E2469" s="8" t="s">
        <v>28</v>
      </c>
      <c r="F2469" s="8" t="s">
        <v>14</v>
      </c>
      <c r="G2469" s="110" t="s">
        <v>29</v>
      </c>
      <c r="H24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69" s="48">
        <f>tbl_raw_data[[#This Row],[Date Actioned]]-tbl_raw_data[[#This Row],[Date Tagged]]</f>
        <v>7.4652777766459621E-3</v>
      </c>
      <c r="J2469" s="50">
        <f>HOUR(tbl_raw_data[[#This Row],[time_taken]])*60+MINUTE(tbl_raw_data[[#This Row],[time_taken]])+SECOND(tbl_raw_data[[#This Row],[time_taken]])/60</f>
        <v>10.75</v>
      </c>
      <c r="K2469" s="54">
        <f>DATE(YEAR(tbl_raw_data[[#This Row],[Date Actioned]]), MONTH(tbl_raw_data[[#This Row],[Date Actioned]]), DAY(tbl_raw_data[[#This Row],[Date Actioned]]))</f>
        <v>45147</v>
      </c>
      <c r="L2469" s="55" t="str">
        <f>UPPER(TEXT(tbl_raw_data[[#This Row],[Updated_date]],"MMMM"))</f>
        <v>AUGUST</v>
      </c>
      <c r="M2469" s="55" t="str">
        <f>UPPER("Week "&amp;IF(ROUNDUP(DAY(tbl_raw_data[[#This Row],[Updated_date]])/7,0)=5,4,ROUNDUP(DAY(tbl_raw_data[[#This Row],[Updated_date]])/7,0)))</f>
        <v>WEEK 2</v>
      </c>
      <c r="N2469" s="57" t="str">
        <f>UPPER(VLOOKUP(tbl_raw_data[[#This Row],[Analyst]],[1]setting!$A$1:$B$15,2,0))</f>
        <v>HARDIK</v>
      </c>
      <c r="O2469" s="57" t="str">
        <f>UPPER(tbl_raw_data[[#This Row],[Outcome]])</f>
        <v>APPROVE</v>
      </c>
      <c r="P2469" s="57" t="str">
        <f>UPPER(tbl_raw_data[[#This Row],[Queue Name]])</f>
        <v>CONSUMER EXISTING</v>
      </c>
      <c r="Q2469" s="57" t="str">
        <f>IF(tbl_raw_data[[#This Row],[time_taken_in_mins]]&lt;=20,"SLA_MET","SLA_NOT_MET")</f>
        <v>SLA_MET</v>
      </c>
    </row>
    <row r="2470" spans="1:17" ht="15" customHeight="1" x14ac:dyDescent="0.25">
      <c r="A2470" s="11" t="s">
        <v>6921</v>
      </c>
      <c r="B2470" s="12">
        <v>45147.604791666665</v>
      </c>
      <c r="C2470" s="13">
        <v>45147.622013888889</v>
      </c>
      <c r="D2470" s="14" t="s">
        <v>8</v>
      </c>
      <c r="E2470" s="14" t="s">
        <v>9</v>
      </c>
      <c r="F2470" s="14" t="s">
        <v>228</v>
      </c>
      <c r="G2470" s="111" t="s">
        <v>6922</v>
      </c>
      <c r="H24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0" s="48">
        <f>tbl_raw_data[[#This Row],[Date Actioned]]-tbl_raw_data[[#This Row],[Date Tagged]]</f>
        <v>1.7222222224518191E-2</v>
      </c>
      <c r="J2470" s="50">
        <f>HOUR(tbl_raw_data[[#This Row],[time_taken]])*60+MINUTE(tbl_raw_data[[#This Row],[time_taken]])+SECOND(tbl_raw_data[[#This Row],[time_taken]])/60</f>
        <v>24.8</v>
      </c>
      <c r="K2470" s="54">
        <f>DATE(YEAR(tbl_raw_data[[#This Row],[Date Actioned]]), MONTH(tbl_raw_data[[#This Row],[Date Actioned]]), DAY(tbl_raw_data[[#This Row],[Date Actioned]]))</f>
        <v>45147</v>
      </c>
      <c r="L2470" s="55" t="str">
        <f>UPPER(TEXT(tbl_raw_data[[#This Row],[Updated_date]],"MMMM"))</f>
        <v>AUGUST</v>
      </c>
      <c r="M2470" s="55" t="str">
        <f>UPPER("Week "&amp;IF(ROUNDUP(DAY(tbl_raw_data[[#This Row],[Updated_date]])/7,0)=5,4,ROUNDUP(DAY(tbl_raw_data[[#This Row],[Updated_date]])/7,0)))</f>
        <v>WEEK 2</v>
      </c>
      <c r="N2470" s="57" t="str">
        <f>UPPER(VLOOKUP(tbl_raw_data[[#This Row],[Analyst]],[1]setting!$A$1:$B$15,2,0))</f>
        <v>OUADIR</v>
      </c>
      <c r="O2470" s="57" t="str">
        <f>UPPER(tbl_raw_data[[#This Row],[Outcome]])</f>
        <v>WITHDRAW</v>
      </c>
      <c r="P2470" s="57" t="str">
        <f>UPPER(tbl_raw_data[[#This Row],[Queue Name]])</f>
        <v>CONSUMER PRE BUREAU</v>
      </c>
      <c r="Q2470" s="57" t="str">
        <f>IF(tbl_raw_data[[#This Row],[time_taken_in_mins]]&lt;=20,"SLA_MET","SLA_NOT_MET")</f>
        <v>SLA_NOT_MET</v>
      </c>
    </row>
    <row r="2471" spans="1:17" ht="15" customHeight="1" x14ac:dyDescent="0.25">
      <c r="A2471" s="22" t="s">
        <v>4110</v>
      </c>
      <c r="B2471" s="6">
        <v>45147.606956018521</v>
      </c>
      <c r="C2471" s="7">
        <v>45147.614837962959</v>
      </c>
      <c r="D2471" s="8" t="s">
        <v>8</v>
      </c>
      <c r="E2471" s="8" t="s">
        <v>9</v>
      </c>
      <c r="F2471" s="8" t="s">
        <v>109</v>
      </c>
      <c r="G2471" s="110" t="s">
        <v>242</v>
      </c>
      <c r="H24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471" s="48">
        <f>tbl_raw_data[[#This Row],[Date Actioned]]-tbl_raw_data[[#This Row],[Date Tagged]]</f>
        <v>7.8819444388500415E-3</v>
      </c>
      <c r="J2471" s="50">
        <f>HOUR(tbl_raw_data[[#This Row],[time_taken]])*60+MINUTE(tbl_raw_data[[#This Row],[time_taken]])+SECOND(tbl_raw_data[[#This Row],[time_taken]])/60</f>
        <v>11.35</v>
      </c>
      <c r="K2471" s="54">
        <f>DATE(YEAR(tbl_raw_data[[#This Row],[Date Actioned]]), MONTH(tbl_raw_data[[#This Row],[Date Actioned]]), DAY(tbl_raw_data[[#This Row],[Date Actioned]]))</f>
        <v>45147</v>
      </c>
      <c r="L2471" s="55" t="str">
        <f>UPPER(TEXT(tbl_raw_data[[#This Row],[Updated_date]],"MMMM"))</f>
        <v>AUGUST</v>
      </c>
      <c r="M2471" s="55" t="str">
        <f>UPPER("Week "&amp;IF(ROUNDUP(DAY(tbl_raw_data[[#This Row],[Updated_date]])/7,0)=5,4,ROUNDUP(DAY(tbl_raw_data[[#This Row],[Updated_date]])/7,0)))</f>
        <v>WEEK 2</v>
      </c>
      <c r="N2471" s="57" t="str">
        <f>UPPER(VLOOKUP(tbl_raw_data[[#This Row],[Analyst]],[1]setting!$A$1:$B$15,2,0))</f>
        <v>NAVED</v>
      </c>
      <c r="O2471" s="57" t="str">
        <f>UPPER(tbl_raw_data[[#This Row],[Outcome]])</f>
        <v>WITHDRAW</v>
      </c>
      <c r="P2471" s="57" t="str">
        <f>UPPER(tbl_raw_data[[#This Row],[Queue Name]])</f>
        <v>CONSUMER PRE BUREAU</v>
      </c>
      <c r="Q2471" s="57" t="str">
        <f>IF(tbl_raw_data[[#This Row],[time_taken_in_mins]]&lt;=20,"SLA_MET","SLA_NOT_MET")</f>
        <v>SLA_MET</v>
      </c>
    </row>
    <row r="2472" spans="1:17" ht="15" customHeight="1" x14ac:dyDescent="0.25">
      <c r="A2472" s="11" t="s">
        <v>4251</v>
      </c>
      <c r="B2472" s="6">
        <v>45147.607719907406</v>
      </c>
      <c r="C2472" s="7">
        <v>45147.615856481483</v>
      </c>
      <c r="D2472" s="8" t="s">
        <v>46</v>
      </c>
      <c r="E2472" s="8" t="s">
        <v>41</v>
      </c>
      <c r="F2472" s="8" t="s">
        <v>14</v>
      </c>
      <c r="G2472" s="110" t="s">
        <v>94</v>
      </c>
      <c r="H24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2" s="48">
        <f>tbl_raw_data[[#This Row],[Date Actioned]]-tbl_raw_data[[#This Row],[Date Tagged]]</f>
        <v>8.1365740770706907E-3</v>
      </c>
      <c r="J2472" s="50">
        <f>HOUR(tbl_raw_data[[#This Row],[time_taken]])*60+MINUTE(tbl_raw_data[[#This Row],[time_taken]])+SECOND(tbl_raw_data[[#This Row],[time_taken]])/60</f>
        <v>11.716666666666667</v>
      </c>
      <c r="K2472" s="54">
        <f>DATE(YEAR(tbl_raw_data[[#This Row],[Date Actioned]]), MONTH(tbl_raw_data[[#This Row],[Date Actioned]]), DAY(tbl_raw_data[[#This Row],[Date Actioned]]))</f>
        <v>45147</v>
      </c>
      <c r="L2472" s="55" t="str">
        <f>UPPER(TEXT(tbl_raw_data[[#This Row],[Updated_date]],"MMMM"))</f>
        <v>AUGUST</v>
      </c>
      <c r="M2472" s="55" t="str">
        <f>UPPER("Week "&amp;IF(ROUNDUP(DAY(tbl_raw_data[[#This Row],[Updated_date]])/7,0)=5,4,ROUNDUP(DAY(tbl_raw_data[[#This Row],[Updated_date]])/7,0)))</f>
        <v>WEEK 2</v>
      </c>
      <c r="N2472" s="57" t="str">
        <f>UPPER(VLOOKUP(tbl_raw_data[[#This Row],[Analyst]],[1]setting!$A$1:$B$15,2,0))</f>
        <v>HARDIK</v>
      </c>
      <c r="O2472" s="57" t="str">
        <f>UPPER(tbl_raw_data[[#This Row],[Outcome]])</f>
        <v>DECLINE</v>
      </c>
      <c r="P2472" s="57" t="str">
        <f>UPPER(tbl_raw_data[[#This Row],[Queue Name]])</f>
        <v>CONSUMER POST BUREAU</v>
      </c>
      <c r="Q2472" s="57" t="str">
        <f>IF(tbl_raw_data[[#This Row],[time_taken_in_mins]]&lt;=20,"SLA_MET","SLA_NOT_MET")</f>
        <v>SLA_MET</v>
      </c>
    </row>
    <row r="2473" spans="1:17" ht="15" customHeight="1" x14ac:dyDescent="0.25">
      <c r="A2473" s="5" t="s">
        <v>4688</v>
      </c>
      <c r="B2473" s="12">
        <v>45147.61005787037</v>
      </c>
      <c r="C2473" s="13">
        <v>45147.618923611109</v>
      </c>
      <c r="D2473" s="14" t="s">
        <v>13</v>
      </c>
      <c r="E2473" s="14" t="s">
        <v>28</v>
      </c>
      <c r="F2473" s="14" t="s">
        <v>109</v>
      </c>
      <c r="G2473" s="111" t="s">
        <v>1583</v>
      </c>
      <c r="H24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73" s="48">
        <f>tbl_raw_data[[#This Row],[Date Actioned]]-tbl_raw_data[[#This Row],[Date Tagged]]</f>
        <v>8.8657407395658083E-3</v>
      </c>
      <c r="J2473" s="50">
        <f>HOUR(tbl_raw_data[[#This Row],[time_taken]])*60+MINUTE(tbl_raw_data[[#This Row],[time_taken]])+SECOND(tbl_raw_data[[#This Row],[time_taken]])/60</f>
        <v>12.766666666666667</v>
      </c>
      <c r="K2473" s="54">
        <f>DATE(YEAR(tbl_raw_data[[#This Row],[Date Actioned]]), MONTH(tbl_raw_data[[#This Row],[Date Actioned]]), DAY(tbl_raw_data[[#This Row],[Date Actioned]]))</f>
        <v>45147</v>
      </c>
      <c r="L2473" s="55" t="str">
        <f>UPPER(TEXT(tbl_raw_data[[#This Row],[Updated_date]],"MMMM"))</f>
        <v>AUGUST</v>
      </c>
      <c r="M2473" s="55" t="str">
        <f>UPPER("Week "&amp;IF(ROUNDUP(DAY(tbl_raw_data[[#This Row],[Updated_date]])/7,0)=5,4,ROUNDUP(DAY(tbl_raw_data[[#This Row],[Updated_date]])/7,0)))</f>
        <v>WEEK 2</v>
      </c>
      <c r="N2473" s="57" t="str">
        <f>UPPER(VLOOKUP(tbl_raw_data[[#This Row],[Analyst]],[1]setting!$A$1:$B$15,2,0))</f>
        <v>NAVED</v>
      </c>
      <c r="O2473" s="57" t="str">
        <f>UPPER(tbl_raw_data[[#This Row],[Outcome]])</f>
        <v>APPROVE</v>
      </c>
      <c r="P2473" s="57" t="str">
        <f>UPPER(tbl_raw_data[[#This Row],[Queue Name]])</f>
        <v>CONSUMER EXISTING</v>
      </c>
      <c r="Q2473" s="57" t="str">
        <f>IF(tbl_raw_data[[#This Row],[time_taken_in_mins]]&lt;=20,"SLA_MET","SLA_NOT_MET")</f>
        <v>SLA_MET</v>
      </c>
    </row>
    <row r="2474" spans="1:17" ht="15" customHeight="1" x14ac:dyDescent="0.25">
      <c r="A2474" s="11" t="s">
        <v>2370</v>
      </c>
      <c r="B2474" s="6">
        <v>45147.612893518519</v>
      </c>
      <c r="C2474" s="7">
        <v>45147.618425925924</v>
      </c>
      <c r="D2474" s="8" t="s">
        <v>29</v>
      </c>
      <c r="E2474" s="10" t="s">
        <v>41</v>
      </c>
      <c r="F2474" s="8" t="s">
        <v>254</v>
      </c>
      <c r="G2474" s="109"/>
      <c r="H24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74" s="48">
        <f>tbl_raw_data[[#This Row],[Date Actioned]]-tbl_raw_data[[#This Row],[Date Tagged]]</f>
        <v>5.5324074055533856E-3</v>
      </c>
      <c r="J2474" s="50">
        <f>HOUR(tbl_raw_data[[#This Row],[time_taken]])*60+MINUTE(tbl_raw_data[[#This Row],[time_taken]])+SECOND(tbl_raw_data[[#This Row],[time_taken]])/60</f>
        <v>7.9666666666666668</v>
      </c>
      <c r="K2474" s="54">
        <f>DATE(YEAR(tbl_raw_data[[#This Row],[Date Actioned]]), MONTH(tbl_raw_data[[#This Row],[Date Actioned]]), DAY(tbl_raw_data[[#This Row],[Date Actioned]]))</f>
        <v>45147</v>
      </c>
      <c r="L2474" s="55" t="str">
        <f>UPPER(TEXT(tbl_raw_data[[#This Row],[Updated_date]],"MMMM"))</f>
        <v>AUGUST</v>
      </c>
      <c r="M2474" s="55" t="str">
        <f>UPPER("Week "&amp;IF(ROUNDUP(DAY(tbl_raw_data[[#This Row],[Updated_date]])/7,0)=5,4,ROUNDUP(DAY(tbl_raw_data[[#This Row],[Updated_date]])/7,0)))</f>
        <v>WEEK 2</v>
      </c>
      <c r="N2474" s="57" t="str">
        <f>UPPER(VLOOKUP(tbl_raw_data[[#This Row],[Analyst]],[1]setting!$A$1:$B$15,2,0))</f>
        <v>FARDIN</v>
      </c>
      <c r="O2474" s="57" t="str">
        <f>UPPER(tbl_raw_data[[#This Row],[Outcome]])</f>
        <v>APPROVE</v>
      </c>
      <c r="P2474" s="57" t="str">
        <f>UPPER(tbl_raw_data[[#This Row],[Queue Name]])</f>
        <v>CONSUMER POST BUREAU</v>
      </c>
      <c r="Q2474" s="57" t="str">
        <f>IF(tbl_raw_data[[#This Row],[time_taken_in_mins]]&lt;=20,"SLA_MET","SLA_NOT_MET")</f>
        <v>SLA_MET</v>
      </c>
    </row>
    <row r="2475" spans="1:17" ht="15" customHeight="1" x14ac:dyDescent="0.25">
      <c r="A2475" s="22" t="s">
        <v>6646</v>
      </c>
      <c r="B2475" s="12">
        <v>45147.616180555553</v>
      </c>
      <c r="C2475" s="13">
        <v>45147.63082175926</v>
      </c>
      <c r="D2475" s="14" t="s">
        <v>13</v>
      </c>
      <c r="E2475" s="14" t="s">
        <v>41</v>
      </c>
      <c r="F2475" s="14" t="s">
        <v>14</v>
      </c>
      <c r="G2475" s="111" t="s">
        <v>29</v>
      </c>
      <c r="H24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75" s="48">
        <f>tbl_raw_data[[#This Row],[Date Actioned]]-tbl_raw_data[[#This Row],[Date Tagged]]</f>
        <v>1.4641203706560191E-2</v>
      </c>
      <c r="J2475" s="50">
        <f>HOUR(tbl_raw_data[[#This Row],[time_taken]])*60+MINUTE(tbl_raw_data[[#This Row],[time_taken]])+SECOND(tbl_raw_data[[#This Row],[time_taken]])/60</f>
        <v>21.083333333333332</v>
      </c>
      <c r="K2475" s="54">
        <f>DATE(YEAR(tbl_raw_data[[#This Row],[Date Actioned]]), MONTH(tbl_raw_data[[#This Row],[Date Actioned]]), DAY(tbl_raw_data[[#This Row],[Date Actioned]]))</f>
        <v>45147</v>
      </c>
      <c r="L2475" s="55" t="str">
        <f>UPPER(TEXT(tbl_raw_data[[#This Row],[Updated_date]],"MMMM"))</f>
        <v>AUGUST</v>
      </c>
      <c r="M2475" s="55" t="str">
        <f>UPPER("Week "&amp;IF(ROUNDUP(DAY(tbl_raw_data[[#This Row],[Updated_date]])/7,0)=5,4,ROUNDUP(DAY(tbl_raw_data[[#This Row],[Updated_date]])/7,0)))</f>
        <v>WEEK 2</v>
      </c>
      <c r="N2475" s="57" t="str">
        <f>UPPER(VLOOKUP(tbl_raw_data[[#This Row],[Analyst]],[1]setting!$A$1:$B$15,2,0))</f>
        <v>HARDIK</v>
      </c>
      <c r="O2475" s="57" t="str">
        <f>UPPER(tbl_raw_data[[#This Row],[Outcome]])</f>
        <v>APPROVE</v>
      </c>
      <c r="P2475" s="57" t="str">
        <f>UPPER(tbl_raw_data[[#This Row],[Queue Name]])</f>
        <v>CONSUMER POST BUREAU</v>
      </c>
      <c r="Q2475" s="57" t="str">
        <f>IF(tbl_raw_data[[#This Row],[time_taken_in_mins]]&lt;=20,"SLA_MET","SLA_NOT_MET")</f>
        <v>SLA_NOT_MET</v>
      </c>
    </row>
    <row r="2476" spans="1:17" ht="15" customHeight="1" x14ac:dyDescent="0.25">
      <c r="A2476" s="5" t="s">
        <v>4723</v>
      </c>
      <c r="B2476" s="6">
        <v>45147.616863425923</v>
      </c>
      <c r="C2476" s="7">
        <v>45147.625787037039</v>
      </c>
      <c r="D2476" s="8" t="s">
        <v>13</v>
      </c>
      <c r="E2476" s="8" t="s">
        <v>28</v>
      </c>
      <c r="F2476" s="8" t="s">
        <v>10</v>
      </c>
      <c r="G2476" s="110" t="s">
        <v>29</v>
      </c>
      <c r="H24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76" s="48">
        <f>tbl_raw_data[[#This Row],[Date Actioned]]-tbl_raw_data[[#This Row],[Date Tagged]]</f>
        <v>8.9236111161881126E-3</v>
      </c>
      <c r="J2476" s="50">
        <f>HOUR(tbl_raw_data[[#This Row],[time_taken]])*60+MINUTE(tbl_raw_data[[#This Row],[time_taken]])+SECOND(tbl_raw_data[[#This Row],[time_taken]])/60</f>
        <v>12.85</v>
      </c>
      <c r="K2476" s="54">
        <f>DATE(YEAR(tbl_raw_data[[#This Row],[Date Actioned]]), MONTH(tbl_raw_data[[#This Row],[Date Actioned]]), DAY(tbl_raw_data[[#This Row],[Date Actioned]]))</f>
        <v>45147</v>
      </c>
      <c r="L2476" s="55" t="str">
        <f>UPPER(TEXT(tbl_raw_data[[#This Row],[Updated_date]],"MMMM"))</f>
        <v>AUGUST</v>
      </c>
      <c r="M2476" s="55" t="str">
        <f>UPPER("Week "&amp;IF(ROUNDUP(DAY(tbl_raw_data[[#This Row],[Updated_date]])/7,0)=5,4,ROUNDUP(DAY(tbl_raw_data[[#This Row],[Updated_date]])/7,0)))</f>
        <v>WEEK 2</v>
      </c>
      <c r="N2476" s="57" t="str">
        <f>UPPER(VLOOKUP(tbl_raw_data[[#This Row],[Analyst]],[1]setting!$A$1:$B$15,2,0))</f>
        <v>SAM</v>
      </c>
      <c r="O2476" s="57" t="str">
        <f>UPPER(tbl_raw_data[[#This Row],[Outcome]])</f>
        <v>APPROVE</v>
      </c>
      <c r="P2476" s="57" t="str">
        <f>UPPER(tbl_raw_data[[#This Row],[Queue Name]])</f>
        <v>CONSUMER EXISTING</v>
      </c>
      <c r="Q2476" s="57" t="str">
        <f>IF(tbl_raw_data[[#This Row],[time_taken_in_mins]]&lt;=20,"SLA_MET","SLA_NOT_MET")</f>
        <v>SLA_MET</v>
      </c>
    </row>
    <row r="2477" spans="1:17" ht="15" customHeight="1" x14ac:dyDescent="0.25">
      <c r="A2477" s="5" t="s">
        <v>5653</v>
      </c>
      <c r="B2477" s="12">
        <v>45147.62</v>
      </c>
      <c r="C2477" s="13">
        <v>45147.631006944444</v>
      </c>
      <c r="D2477" s="14" t="s">
        <v>8</v>
      </c>
      <c r="E2477" s="14" t="s">
        <v>9</v>
      </c>
      <c r="F2477" s="14" t="s">
        <v>254</v>
      </c>
      <c r="G2477" s="111" t="s">
        <v>11</v>
      </c>
      <c r="H24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7" s="48">
        <f>tbl_raw_data[[#This Row],[Date Actioned]]-tbl_raw_data[[#This Row],[Date Tagged]]</f>
        <v>1.1006944441760425E-2</v>
      </c>
      <c r="J2477" s="50">
        <f>HOUR(tbl_raw_data[[#This Row],[time_taken]])*60+MINUTE(tbl_raw_data[[#This Row],[time_taken]])+SECOND(tbl_raw_data[[#This Row],[time_taken]])/60</f>
        <v>15.85</v>
      </c>
      <c r="K2477" s="54">
        <f>DATE(YEAR(tbl_raw_data[[#This Row],[Date Actioned]]), MONTH(tbl_raw_data[[#This Row],[Date Actioned]]), DAY(tbl_raw_data[[#This Row],[Date Actioned]]))</f>
        <v>45147</v>
      </c>
      <c r="L2477" s="55" t="str">
        <f>UPPER(TEXT(tbl_raw_data[[#This Row],[Updated_date]],"MMMM"))</f>
        <v>AUGUST</v>
      </c>
      <c r="M2477" s="55" t="str">
        <f>UPPER("Week "&amp;IF(ROUNDUP(DAY(tbl_raw_data[[#This Row],[Updated_date]])/7,0)=5,4,ROUNDUP(DAY(tbl_raw_data[[#This Row],[Updated_date]])/7,0)))</f>
        <v>WEEK 2</v>
      </c>
      <c r="N2477" s="57" t="str">
        <f>UPPER(VLOOKUP(tbl_raw_data[[#This Row],[Analyst]],[1]setting!$A$1:$B$15,2,0))</f>
        <v>FARDIN</v>
      </c>
      <c r="O2477" s="57" t="str">
        <f>UPPER(tbl_raw_data[[#This Row],[Outcome]])</f>
        <v>WITHDRAW</v>
      </c>
      <c r="P2477" s="57" t="str">
        <f>UPPER(tbl_raw_data[[#This Row],[Queue Name]])</f>
        <v>CONSUMER PRE BUREAU</v>
      </c>
      <c r="Q2477" s="57" t="str">
        <f>IF(tbl_raw_data[[#This Row],[time_taken_in_mins]]&lt;=20,"SLA_MET","SLA_NOT_MET")</f>
        <v>SLA_MET</v>
      </c>
    </row>
    <row r="2478" spans="1:17" ht="15" customHeight="1" x14ac:dyDescent="0.25">
      <c r="A2478" s="11" t="s">
        <v>6050</v>
      </c>
      <c r="B2478" s="6">
        <v>45147.620138888888</v>
      </c>
      <c r="C2478" s="7">
        <v>45147.632175925923</v>
      </c>
      <c r="D2478" s="8" t="s">
        <v>8</v>
      </c>
      <c r="E2478" s="8" t="s">
        <v>9</v>
      </c>
      <c r="F2478" s="8" t="s">
        <v>228</v>
      </c>
      <c r="G2478" s="110" t="s">
        <v>6051</v>
      </c>
      <c r="H24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78" s="48">
        <f>tbl_raw_data[[#This Row],[Date Actioned]]-tbl_raw_data[[#This Row],[Date Tagged]]</f>
        <v>1.2037037035042886E-2</v>
      </c>
      <c r="J2478" s="50">
        <f>HOUR(tbl_raw_data[[#This Row],[time_taken]])*60+MINUTE(tbl_raw_data[[#This Row],[time_taken]])+SECOND(tbl_raw_data[[#This Row],[time_taken]])/60</f>
        <v>17.333333333333332</v>
      </c>
      <c r="K2478" s="54">
        <f>DATE(YEAR(tbl_raw_data[[#This Row],[Date Actioned]]), MONTH(tbl_raw_data[[#This Row],[Date Actioned]]), DAY(tbl_raw_data[[#This Row],[Date Actioned]]))</f>
        <v>45147</v>
      </c>
      <c r="L2478" s="55" t="str">
        <f>UPPER(TEXT(tbl_raw_data[[#This Row],[Updated_date]],"MMMM"))</f>
        <v>AUGUST</v>
      </c>
      <c r="M2478" s="55" t="str">
        <f>UPPER("Week "&amp;IF(ROUNDUP(DAY(tbl_raw_data[[#This Row],[Updated_date]])/7,0)=5,4,ROUNDUP(DAY(tbl_raw_data[[#This Row],[Updated_date]])/7,0)))</f>
        <v>WEEK 2</v>
      </c>
      <c r="N2478" s="57" t="str">
        <f>UPPER(VLOOKUP(tbl_raw_data[[#This Row],[Analyst]],[1]setting!$A$1:$B$15,2,0))</f>
        <v>OUADIR</v>
      </c>
      <c r="O2478" s="57" t="str">
        <f>UPPER(tbl_raw_data[[#This Row],[Outcome]])</f>
        <v>WITHDRAW</v>
      </c>
      <c r="P2478" s="57" t="str">
        <f>UPPER(tbl_raw_data[[#This Row],[Queue Name]])</f>
        <v>CONSUMER PRE BUREAU</v>
      </c>
      <c r="Q2478" s="57" t="str">
        <f>IF(tbl_raw_data[[#This Row],[time_taken_in_mins]]&lt;=20,"SLA_MET","SLA_NOT_MET")</f>
        <v>SLA_MET</v>
      </c>
    </row>
    <row r="2479" spans="1:17" ht="15" customHeight="1" x14ac:dyDescent="0.25">
      <c r="A2479" s="11" t="s">
        <v>2197</v>
      </c>
      <c r="B2479" s="12">
        <v>45147.621712962966</v>
      </c>
      <c r="C2479" s="13">
        <v>45147.627060185187</v>
      </c>
      <c r="D2479" s="14" t="s">
        <v>29</v>
      </c>
      <c r="E2479" s="16" t="s">
        <v>28</v>
      </c>
      <c r="F2479" s="14" t="s">
        <v>455</v>
      </c>
      <c r="G2479" s="106"/>
      <c r="H24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79" s="48">
        <f>tbl_raw_data[[#This Row],[Date Actioned]]-tbl_raw_data[[#This Row],[Date Tagged]]</f>
        <v>5.3472222207346931E-3</v>
      </c>
      <c r="J2479" s="50">
        <f>HOUR(tbl_raw_data[[#This Row],[time_taken]])*60+MINUTE(tbl_raw_data[[#This Row],[time_taken]])+SECOND(tbl_raw_data[[#This Row],[time_taken]])/60</f>
        <v>7.7</v>
      </c>
      <c r="K2479" s="54">
        <f>DATE(YEAR(tbl_raw_data[[#This Row],[Date Actioned]]), MONTH(tbl_raw_data[[#This Row],[Date Actioned]]), DAY(tbl_raw_data[[#This Row],[Date Actioned]]))</f>
        <v>45147</v>
      </c>
      <c r="L2479" s="55" t="str">
        <f>UPPER(TEXT(tbl_raw_data[[#This Row],[Updated_date]],"MMMM"))</f>
        <v>AUGUST</v>
      </c>
      <c r="M2479" s="55" t="str">
        <f>UPPER("Week "&amp;IF(ROUNDUP(DAY(tbl_raw_data[[#This Row],[Updated_date]])/7,0)=5,4,ROUNDUP(DAY(tbl_raw_data[[#This Row],[Updated_date]])/7,0)))</f>
        <v>WEEK 2</v>
      </c>
      <c r="N2479" s="57" t="str">
        <f>UPPER(VLOOKUP(tbl_raw_data[[#This Row],[Analyst]],[1]setting!$A$1:$B$15,2,0))</f>
        <v>ROHAN</v>
      </c>
      <c r="O2479" s="57" t="str">
        <f>UPPER(tbl_raw_data[[#This Row],[Outcome]])</f>
        <v>APPROVE</v>
      </c>
      <c r="P2479" s="57" t="str">
        <f>UPPER(tbl_raw_data[[#This Row],[Queue Name]])</f>
        <v>CONSUMER EXISTING</v>
      </c>
      <c r="Q2479" s="57" t="str">
        <f>IF(tbl_raw_data[[#This Row],[time_taken_in_mins]]&lt;=20,"SLA_MET","SLA_NOT_MET")</f>
        <v>SLA_MET</v>
      </c>
    </row>
    <row r="2480" spans="1:17" ht="15" customHeight="1" x14ac:dyDescent="0.25">
      <c r="A2480" s="22" t="s">
        <v>1341</v>
      </c>
      <c r="B2480" s="12">
        <v>45147.622997685183</v>
      </c>
      <c r="C2480" s="13">
        <v>45147.627175925925</v>
      </c>
      <c r="D2480" s="14" t="s">
        <v>8</v>
      </c>
      <c r="E2480" s="14" t="s">
        <v>9</v>
      </c>
      <c r="F2480" s="14" t="s">
        <v>109</v>
      </c>
      <c r="G2480" s="111" t="s">
        <v>11</v>
      </c>
      <c r="H24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80" s="48">
        <f>tbl_raw_data[[#This Row],[Date Actioned]]-tbl_raw_data[[#This Row],[Date Tagged]]</f>
        <v>4.1782407424761914E-3</v>
      </c>
      <c r="J2480" s="50">
        <f>HOUR(tbl_raw_data[[#This Row],[time_taken]])*60+MINUTE(tbl_raw_data[[#This Row],[time_taken]])+SECOND(tbl_raw_data[[#This Row],[time_taken]])/60</f>
        <v>6.0166666666666666</v>
      </c>
      <c r="K2480" s="54">
        <f>DATE(YEAR(tbl_raw_data[[#This Row],[Date Actioned]]), MONTH(tbl_raw_data[[#This Row],[Date Actioned]]), DAY(tbl_raw_data[[#This Row],[Date Actioned]]))</f>
        <v>45147</v>
      </c>
      <c r="L2480" s="55" t="str">
        <f>UPPER(TEXT(tbl_raw_data[[#This Row],[Updated_date]],"MMMM"))</f>
        <v>AUGUST</v>
      </c>
      <c r="M2480" s="55" t="str">
        <f>UPPER("Week "&amp;IF(ROUNDUP(DAY(tbl_raw_data[[#This Row],[Updated_date]])/7,0)=5,4,ROUNDUP(DAY(tbl_raw_data[[#This Row],[Updated_date]])/7,0)))</f>
        <v>WEEK 2</v>
      </c>
      <c r="N2480" s="57" t="str">
        <f>UPPER(VLOOKUP(tbl_raw_data[[#This Row],[Analyst]],[1]setting!$A$1:$B$15,2,0))</f>
        <v>NAVED</v>
      </c>
      <c r="O2480" s="57" t="str">
        <f>UPPER(tbl_raw_data[[#This Row],[Outcome]])</f>
        <v>WITHDRAW</v>
      </c>
      <c r="P2480" s="57" t="str">
        <f>UPPER(tbl_raw_data[[#This Row],[Queue Name]])</f>
        <v>CONSUMER PRE BUREAU</v>
      </c>
      <c r="Q2480" s="57" t="str">
        <f>IF(tbl_raw_data[[#This Row],[time_taken_in_mins]]&lt;=20,"SLA_MET","SLA_NOT_MET")</f>
        <v>SLA_MET</v>
      </c>
    </row>
    <row r="2481" spans="1:17" ht="15" customHeight="1" x14ac:dyDescent="0.25">
      <c r="A2481" s="22" t="s">
        <v>4146</v>
      </c>
      <c r="B2481" s="6">
        <v>45147.62327546296</v>
      </c>
      <c r="C2481" s="7">
        <v>45147.631226851852</v>
      </c>
      <c r="D2481" s="8" t="s">
        <v>13</v>
      </c>
      <c r="E2481" s="8" t="s">
        <v>28</v>
      </c>
      <c r="F2481" s="8" t="s">
        <v>10</v>
      </c>
      <c r="G2481" s="110" t="s">
        <v>53</v>
      </c>
      <c r="H24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1" s="48">
        <f>tbl_raw_data[[#This Row],[Date Actioned]]-tbl_raw_data[[#This Row],[Date Tagged]]</f>
        <v>7.9513888922519982E-3</v>
      </c>
      <c r="J2481" s="50">
        <f>HOUR(tbl_raw_data[[#This Row],[time_taken]])*60+MINUTE(tbl_raw_data[[#This Row],[time_taken]])+SECOND(tbl_raw_data[[#This Row],[time_taken]])/60</f>
        <v>11.45</v>
      </c>
      <c r="K2481" s="54">
        <f>DATE(YEAR(tbl_raw_data[[#This Row],[Date Actioned]]), MONTH(tbl_raw_data[[#This Row],[Date Actioned]]), DAY(tbl_raw_data[[#This Row],[Date Actioned]]))</f>
        <v>45147</v>
      </c>
      <c r="L2481" s="55" t="str">
        <f>UPPER(TEXT(tbl_raw_data[[#This Row],[Updated_date]],"MMMM"))</f>
        <v>AUGUST</v>
      </c>
      <c r="M2481" s="55" t="str">
        <f>UPPER("Week "&amp;IF(ROUNDUP(DAY(tbl_raw_data[[#This Row],[Updated_date]])/7,0)=5,4,ROUNDUP(DAY(tbl_raw_data[[#This Row],[Updated_date]])/7,0)))</f>
        <v>WEEK 2</v>
      </c>
      <c r="N2481" s="57" t="str">
        <f>UPPER(VLOOKUP(tbl_raw_data[[#This Row],[Analyst]],[1]setting!$A$1:$B$15,2,0))</f>
        <v>SAM</v>
      </c>
      <c r="O2481" s="57" t="str">
        <f>UPPER(tbl_raw_data[[#This Row],[Outcome]])</f>
        <v>APPROVE</v>
      </c>
      <c r="P2481" s="57" t="str">
        <f>UPPER(tbl_raw_data[[#This Row],[Queue Name]])</f>
        <v>CONSUMER EXISTING</v>
      </c>
      <c r="Q2481" s="57" t="str">
        <f>IF(tbl_raw_data[[#This Row],[time_taken_in_mins]]&lt;=20,"SLA_MET","SLA_NOT_MET")</f>
        <v>SLA_MET</v>
      </c>
    </row>
    <row r="2482" spans="1:17" ht="15" customHeight="1" x14ac:dyDescent="0.25">
      <c r="A2482" s="5" t="s">
        <v>4266</v>
      </c>
      <c r="B2482" s="6">
        <v>45147.625081018516</v>
      </c>
      <c r="C2482" s="7">
        <v>45147.633240740739</v>
      </c>
      <c r="D2482" s="8" t="s">
        <v>8</v>
      </c>
      <c r="E2482" s="8" t="s">
        <v>9</v>
      </c>
      <c r="F2482" s="8" t="s">
        <v>109</v>
      </c>
      <c r="G2482" s="110" t="s">
        <v>1953</v>
      </c>
      <c r="H24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82" s="48">
        <f>tbl_raw_data[[#This Row],[Date Actioned]]-tbl_raw_data[[#This Row],[Date Tagged]]</f>
        <v>8.1597222233540379E-3</v>
      </c>
      <c r="J2482" s="50">
        <f>HOUR(tbl_raw_data[[#This Row],[time_taken]])*60+MINUTE(tbl_raw_data[[#This Row],[time_taken]])+SECOND(tbl_raw_data[[#This Row],[time_taken]])/60</f>
        <v>11.75</v>
      </c>
      <c r="K2482" s="54">
        <f>DATE(YEAR(tbl_raw_data[[#This Row],[Date Actioned]]), MONTH(tbl_raw_data[[#This Row],[Date Actioned]]), DAY(tbl_raw_data[[#This Row],[Date Actioned]]))</f>
        <v>45147</v>
      </c>
      <c r="L2482" s="55" t="str">
        <f>UPPER(TEXT(tbl_raw_data[[#This Row],[Updated_date]],"MMMM"))</f>
        <v>AUGUST</v>
      </c>
      <c r="M2482" s="55" t="str">
        <f>UPPER("Week "&amp;IF(ROUNDUP(DAY(tbl_raw_data[[#This Row],[Updated_date]])/7,0)=5,4,ROUNDUP(DAY(tbl_raw_data[[#This Row],[Updated_date]])/7,0)))</f>
        <v>WEEK 2</v>
      </c>
      <c r="N2482" s="57" t="str">
        <f>UPPER(VLOOKUP(tbl_raw_data[[#This Row],[Analyst]],[1]setting!$A$1:$B$15,2,0))</f>
        <v>NAVED</v>
      </c>
      <c r="O2482" s="57" t="str">
        <f>UPPER(tbl_raw_data[[#This Row],[Outcome]])</f>
        <v>WITHDRAW</v>
      </c>
      <c r="P2482" s="57" t="str">
        <f>UPPER(tbl_raw_data[[#This Row],[Queue Name]])</f>
        <v>CONSUMER PRE BUREAU</v>
      </c>
      <c r="Q2482" s="57" t="str">
        <f>IF(tbl_raw_data[[#This Row],[time_taken_in_mins]]&lt;=20,"SLA_MET","SLA_NOT_MET")</f>
        <v>SLA_MET</v>
      </c>
    </row>
    <row r="2483" spans="1:17" ht="15" customHeight="1" x14ac:dyDescent="0.25">
      <c r="A2483" s="5" t="s">
        <v>4674</v>
      </c>
      <c r="B2483" s="12">
        <v>45147.626087962963</v>
      </c>
      <c r="C2483" s="13">
        <v>45147.634930555556</v>
      </c>
      <c r="D2483" s="14" t="s">
        <v>13</v>
      </c>
      <c r="E2483" s="14" t="s">
        <v>9</v>
      </c>
      <c r="F2483" s="14" t="s">
        <v>14</v>
      </c>
      <c r="G2483" s="111" t="s">
        <v>29</v>
      </c>
      <c r="H24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3" s="48">
        <f>tbl_raw_data[[#This Row],[Date Actioned]]-tbl_raw_data[[#This Row],[Date Tagged]]</f>
        <v>8.8425925932824612E-3</v>
      </c>
      <c r="J2483" s="50">
        <f>HOUR(tbl_raw_data[[#This Row],[time_taken]])*60+MINUTE(tbl_raw_data[[#This Row],[time_taken]])+SECOND(tbl_raw_data[[#This Row],[time_taken]])/60</f>
        <v>12.733333333333333</v>
      </c>
      <c r="K2483" s="54">
        <f>DATE(YEAR(tbl_raw_data[[#This Row],[Date Actioned]]), MONTH(tbl_raw_data[[#This Row],[Date Actioned]]), DAY(tbl_raw_data[[#This Row],[Date Actioned]]))</f>
        <v>45147</v>
      </c>
      <c r="L2483" s="55" t="str">
        <f>UPPER(TEXT(tbl_raw_data[[#This Row],[Updated_date]],"MMMM"))</f>
        <v>AUGUST</v>
      </c>
      <c r="M2483" s="55" t="str">
        <f>UPPER("Week "&amp;IF(ROUNDUP(DAY(tbl_raw_data[[#This Row],[Updated_date]])/7,0)=5,4,ROUNDUP(DAY(tbl_raw_data[[#This Row],[Updated_date]])/7,0)))</f>
        <v>WEEK 2</v>
      </c>
      <c r="N2483" s="57" t="str">
        <f>UPPER(VLOOKUP(tbl_raw_data[[#This Row],[Analyst]],[1]setting!$A$1:$B$15,2,0))</f>
        <v>HARDIK</v>
      </c>
      <c r="O2483" s="57" t="str">
        <f>UPPER(tbl_raw_data[[#This Row],[Outcome]])</f>
        <v>APPROVE</v>
      </c>
      <c r="P2483" s="57" t="str">
        <f>UPPER(tbl_raw_data[[#This Row],[Queue Name]])</f>
        <v>CONSUMER PRE BUREAU</v>
      </c>
      <c r="Q2483" s="57" t="str">
        <f>IF(tbl_raw_data[[#This Row],[time_taken_in_mins]]&lt;=20,"SLA_MET","SLA_NOT_MET")</f>
        <v>SLA_MET</v>
      </c>
    </row>
    <row r="2484" spans="1:17" ht="15" customHeight="1" x14ac:dyDescent="0.25">
      <c r="A2484" s="11" t="s">
        <v>1364</v>
      </c>
      <c r="B2484" s="12">
        <v>45147.628599537034</v>
      </c>
      <c r="C2484" s="13">
        <v>45147.6328125</v>
      </c>
      <c r="D2484" s="14" t="s">
        <v>8</v>
      </c>
      <c r="E2484" s="14" t="s">
        <v>9</v>
      </c>
      <c r="F2484" s="14" t="s">
        <v>10</v>
      </c>
      <c r="G2484" s="111" t="s">
        <v>25</v>
      </c>
      <c r="H24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484" s="48">
        <f>tbl_raw_data[[#This Row],[Date Actioned]]-tbl_raw_data[[#This Row],[Date Tagged]]</f>
        <v>4.2129629655391909E-3</v>
      </c>
      <c r="J2484" s="50">
        <f>HOUR(tbl_raw_data[[#This Row],[time_taken]])*60+MINUTE(tbl_raw_data[[#This Row],[time_taken]])+SECOND(tbl_raw_data[[#This Row],[time_taken]])/60</f>
        <v>6.0666666666666664</v>
      </c>
      <c r="K2484" s="54">
        <f>DATE(YEAR(tbl_raw_data[[#This Row],[Date Actioned]]), MONTH(tbl_raw_data[[#This Row],[Date Actioned]]), DAY(tbl_raw_data[[#This Row],[Date Actioned]]))</f>
        <v>45147</v>
      </c>
      <c r="L2484" s="55" t="str">
        <f>UPPER(TEXT(tbl_raw_data[[#This Row],[Updated_date]],"MMMM"))</f>
        <v>AUGUST</v>
      </c>
      <c r="M2484" s="55" t="str">
        <f>UPPER("Week "&amp;IF(ROUNDUP(DAY(tbl_raw_data[[#This Row],[Updated_date]])/7,0)=5,4,ROUNDUP(DAY(tbl_raw_data[[#This Row],[Updated_date]])/7,0)))</f>
        <v>WEEK 2</v>
      </c>
      <c r="N2484" s="57" t="str">
        <f>UPPER(VLOOKUP(tbl_raw_data[[#This Row],[Analyst]],[1]setting!$A$1:$B$15,2,0))</f>
        <v>SAM</v>
      </c>
      <c r="O2484" s="57" t="str">
        <f>UPPER(tbl_raw_data[[#This Row],[Outcome]])</f>
        <v>WITHDRAW</v>
      </c>
      <c r="P2484" s="57" t="str">
        <f>UPPER(tbl_raw_data[[#This Row],[Queue Name]])</f>
        <v>CONSUMER PRE BUREAU</v>
      </c>
      <c r="Q2484" s="57" t="str">
        <f>IF(tbl_raw_data[[#This Row],[time_taken_in_mins]]&lt;=20,"SLA_MET","SLA_NOT_MET")</f>
        <v>SLA_MET</v>
      </c>
    </row>
    <row r="2485" spans="1:17" ht="15" customHeight="1" x14ac:dyDescent="0.25">
      <c r="A2485" s="22" t="s">
        <v>6496</v>
      </c>
      <c r="B2485" s="12">
        <v>45147.629004629627</v>
      </c>
      <c r="C2485" s="13">
        <v>45147.642766203702</v>
      </c>
      <c r="D2485" s="14" t="s">
        <v>46</v>
      </c>
      <c r="E2485" s="14" t="s">
        <v>28</v>
      </c>
      <c r="F2485" s="14" t="s">
        <v>254</v>
      </c>
      <c r="G2485" s="111" t="s">
        <v>151</v>
      </c>
      <c r="H24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5" s="48">
        <f>tbl_raw_data[[#This Row],[Date Actioned]]-tbl_raw_data[[#This Row],[Date Tagged]]</f>
        <v>1.3761574075033423E-2</v>
      </c>
      <c r="J2485" s="50">
        <f>HOUR(tbl_raw_data[[#This Row],[time_taken]])*60+MINUTE(tbl_raw_data[[#This Row],[time_taken]])+SECOND(tbl_raw_data[[#This Row],[time_taken]])/60</f>
        <v>19.816666666666666</v>
      </c>
      <c r="K2485" s="54">
        <f>DATE(YEAR(tbl_raw_data[[#This Row],[Date Actioned]]), MONTH(tbl_raw_data[[#This Row],[Date Actioned]]), DAY(tbl_raw_data[[#This Row],[Date Actioned]]))</f>
        <v>45147</v>
      </c>
      <c r="L2485" s="55" t="str">
        <f>UPPER(TEXT(tbl_raw_data[[#This Row],[Updated_date]],"MMMM"))</f>
        <v>AUGUST</v>
      </c>
      <c r="M2485" s="55" t="str">
        <f>UPPER("Week "&amp;IF(ROUNDUP(DAY(tbl_raw_data[[#This Row],[Updated_date]])/7,0)=5,4,ROUNDUP(DAY(tbl_raw_data[[#This Row],[Updated_date]])/7,0)))</f>
        <v>WEEK 2</v>
      </c>
      <c r="N2485" s="57" t="str">
        <f>UPPER(VLOOKUP(tbl_raw_data[[#This Row],[Analyst]],[1]setting!$A$1:$B$15,2,0))</f>
        <v>FARDIN</v>
      </c>
      <c r="O2485" s="57" t="str">
        <f>UPPER(tbl_raw_data[[#This Row],[Outcome]])</f>
        <v>DECLINE</v>
      </c>
      <c r="P2485" s="57" t="str">
        <f>UPPER(tbl_raw_data[[#This Row],[Queue Name]])</f>
        <v>CONSUMER EXISTING</v>
      </c>
      <c r="Q2485" s="57" t="str">
        <f>IF(tbl_raw_data[[#This Row],[time_taken_in_mins]]&lt;=20,"SLA_MET","SLA_NOT_MET")</f>
        <v>SLA_MET</v>
      </c>
    </row>
    <row r="2486" spans="1:17" ht="15" customHeight="1" x14ac:dyDescent="0.25">
      <c r="A2486" s="11" t="s">
        <v>5220</v>
      </c>
      <c r="B2486" s="6">
        <v>45147.629120370373</v>
      </c>
      <c r="C2486" s="7">
        <v>45147.639166666668</v>
      </c>
      <c r="D2486" s="8" t="s">
        <v>13</v>
      </c>
      <c r="E2486" s="8" t="s">
        <v>9</v>
      </c>
      <c r="F2486" s="8" t="s">
        <v>228</v>
      </c>
      <c r="G2486" s="110" t="s">
        <v>29</v>
      </c>
      <c r="H24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6" s="48">
        <f>tbl_raw_data[[#This Row],[Date Actioned]]-tbl_raw_data[[#This Row],[Date Tagged]]</f>
        <v>1.0046296294603962E-2</v>
      </c>
      <c r="J2486" s="50">
        <f>HOUR(tbl_raw_data[[#This Row],[time_taken]])*60+MINUTE(tbl_raw_data[[#This Row],[time_taken]])+SECOND(tbl_raw_data[[#This Row],[time_taken]])/60</f>
        <v>14.466666666666667</v>
      </c>
      <c r="K2486" s="54">
        <f>DATE(YEAR(tbl_raw_data[[#This Row],[Date Actioned]]), MONTH(tbl_raw_data[[#This Row],[Date Actioned]]), DAY(tbl_raw_data[[#This Row],[Date Actioned]]))</f>
        <v>45147</v>
      </c>
      <c r="L2486" s="55" t="str">
        <f>UPPER(TEXT(tbl_raw_data[[#This Row],[Updated_date]],"MMMM"))</f>
        <v>AUGUST</v>
      </c>
      <c r="M2486" s="55" t="str">
        <f>UPPER("Week "&amp;IF(ROUNDUP(DAY(tbl_raw_data[[#This Row],[Updated_date]])/7,0)=5,4,ROUNDUP(DAY(tbl_raw_data[[#This Row],[Updated_date]])/7,0)))</f>
        <v>WEEK 2</v>
      </c>
      <c r="N2486" s="57" t="str">
        <f>UPPER(VLOOKUP(tbl_raw_data[[#This Row],[Analyst]],[1]setting!$A$1:$B$15,2,0))</f>
        <v>OUADIR</v>
      </c>
      <c r="O2486" s="57" t="str">
        <f>UPPER(tbl_raw_data[[#This Row],[Outcome]])</f>
        <v>APPROVE</v>
      </c>
      <c r="P2486" s="57" t="str">
        <f>UPPER(tbl_raw_data[[#This Row],[Queue Name]])</f>
        <v>CONSUMER PRE BUREAU</v>
      </c>
      <c r="Q2486" s="57" t="str">
        <f>IF(tbl_raw_data[[#This Row],[time_taken_in_mins]]&lt;=20,"SLA_MET","SLA_NOT_MET")</f>
        <v>SLA_MET</v>
      </c>
    </row>
    <row r="2487" spans="1:17" ht="15" customHeight="1" x14ac:dyDescent="0.25">
      <c r="A2487" s="22" t="s">
        <v>1847</v>
      </c>
      <c r="B2487" s="12">
        <v>45147.631458333337</v>
      </c>
      <c r="C2487" s="13">
        <v>45147.636319444442</v>
      </c>
      <c r="D2487" s="14" t="s">
        <v>13</v>
      </c>
      <c r="E2487" s="14" t="s">
        <v>9</v>
      </c>
      <c r="F2487" s="14" t="s">
        <v>10</v>
      </c>
      <c r="G2487" s="111" t="s">
        <v>21</v>
      </c>
      <c r="H24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7" s="48">
        <f>tbl_raw_data[[#This Row],[Date Actioned]]-tbl_raw_data[[#This Row],[Date Tagged]]</f>
        <v>4.8611111051286571E-3</v>
      </c>
      <c r="J2487" s="50">
        <f>HOUR(tbl_raw_data[[#This Row],[time_taken]])*60+MINUTE(tbl_raw_data[[#This Row],[time_taken]])+SECOND(tbl_raw_data[[#This Row],[time_taken]])/60</f>
        <v>7</v>
      </c>
      <c r="K2487" s="54">
        <f>DATE(YEAR(tbl_raw_data[[#This Row],[Date Actioned]]), MONTH(tbl_raw_data[[#This Row],[Date Actioned]]), DAY(tbl_raw_data[[#This Row],[Date Actioned]]))</f>
        <v>45147</v>
      </c>
      <c r="L2487" s="55" t="str">
        <f>UPPER(TEXT(tbl_raw_data[[#This Row],[Updated_date]],"MMMM"))</f>
        <v>AUGUST</v>
      </c>
      <c r="M2487" s="55" t="str">
        <f>UPPER("Week "&amp;IF(ROUNDUP(DAY(tbl_raw_data[[#This Row],[Updated_date]])/7,0)=5,4,ROUNDUP(DAY(tbl_raw_data[[#This Row],[Updated_date]])/7,0)))</f>
        <v>WEEK 2</v>
      </c>
      <c r="N2487" s="57" t="str">
        <f>UPPER(VLOOKUP(tbl_raw_data[[#This Row],[Analyst]],[1]setting!$A$1:$B$15,2,0))</f>
        <v>SAM</v>
      </c>
      <c r="O2487" s="57" t="str">
        <f>UPPER(tbl_raw_data[[#This Row],[Outcome]])</f>
        <v>APPROVE</v>
      </c>
      <c r="P2487" s="57" t="str">
        <f>UPPER(tbl_raw_data[[#This Row],[Queue Name]])</f>
        <v>CONSUMER PRE BUREAU</v>
      </c>
      <c r="Q2487" s="57" t="str">
        <f>IF(tbl_raw_data[[#This Row],[time_taken_in_mins]]&lt;=20,"SLA_MET","SLA_NOT_MET")</f>
        <v>SLA_MET</v>
      </c>
    </row>
    <row r="2488" spans="1:17" ht="26.25" x14ac:dyDescent="0.25">
      <c r="A2488" s="22" t="s">
        <v>2206</v>
      </c>
      <c r="B2488" s="6">
        <v>45147.633900462963</v>
      </c>
      <c r="C2488" s="7">
        <v>45147.63925925926</v>
      </c>
      <c r="D2488" s="8" t="s">
        <v>8</v>
      </c>
      <c r="E2488" s="8" t="s">
        <v>28</v>
      </c>
      <c r="F2488" s="8" t="s">
        <v>109</v>
      </c>
      <c r="G2488" s="110" t="s">
        <v>2207</v>
      </c>
      <c r="H24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488" s="48">
        <f>tbl_raw_data[[#This Row],[Date Actioned]]-tbl_raw_data[[#This Row],[Date Tagged]]</f>
        <v>5.3587962975143455E-3</v>
      </c>
      <c r="J2488" s="50">
        <f>HOUR(tbl_raw_data[[#This Row],[time_taken]])*60+MINUTE(tbl_raw_data[[#This Row],[time_taken]])+SECOND(tbl_raw_data[[#This Row],[time_taken]])/60</f>
        <v>7.7166666666666668</v>
      </c>
      <c r="K2488" s="54">
        <f>DATE(YEAR(tbl_raw_data[[#This Row],[Date Actioned]]), MONTH(tbl_raw_data[[#This Row],[Date Actioned]]), DAY(tbl_raw_data[[#This Row],[Date Actioned]]))</f>
        <v>45147</v>
      </c>
      <c r="L2488" s="55" t="str">
        <f>UPPER(TEXT(tbl_raw_data[[#This Row],[Updated_date]],"MMMM"))</f>
        <v>AUGUST</v>
      </c>
      <c r="M2488" s="55" t="str">
        <f>UPPER("Week "&amp;IF(ROUNDUP(DAY(tbl_raw_data[[#This Row],[Updated_date]])/7,0)=5,4,ROUNDUP(DAY(tbl_raw_data[[#This Row],[Updated_date]])/7,0)))</f>
        <v>WEEK 2</v>
      </c>
      <c r="N2488" s="57" t="str">
        <f>UPPER(VLOOKUP(tbl_raw_data[[#This Row],[Analyst]],[1]setting!$A$1:$B$15,2,0))</f>
        <v>NAVED</v>
      </c>
      <c r="O2488" s="57" t="str">
        <f>UPPER(tbl_raw_data[[#This Row],[Outcome]])</f>
        <v>WITHDRAW</v>
      </c>
      <c r="P2488" s="57" t="str">
        <f>UPPER(tbl_raw_data[[#This Row],[Queue Name]])</f>
        <v>CONSUMER EXISTING</v>
      </c>
      <c r="Q2488" s="57" t="str">
        <f>IF(tbl_raw_data[[#This Row],[time_taken_in_mins]]&lt;=20,"SLA_MET","SLA_NOT_MET")</f>
        <v>SLA_MET</v>
      </c>
    </row>
    <row r="2489" spans="1:17" ht="15" customHeight="1" x14ac:dyDescent="0.25">
      <c r="A2489" s="5" t="s">
        <v>1962</v>
      </c>
      <c r="B2489" s="6">
        <v>45147.635208333333</v>
      </c>
      <c r="C2489" s="7">
        <v>45147.640231481484</v>
      </c>
      <c r="D2489" s="8" t="s">
        <v>13</v>
      </c>
      <c r="E2489" s="8" t="s">
        <v>9</v>
      </c>
      <c r="F2489" s="8" t="s">
        <v>14</v>
      </c>
      <c r="G2489" s="110" t="s">
        <v>147</v>
      </c>
      <c r="H24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89" s="48">
        <f>tbl_raw_data[[#This Row],[Date Actioned]]-tbl_raw_data[[#This Row],[Date Tagged]]</f>
        <v>5.02314815093996E-3</v>
      </c>
      <c r="J2489" s="50">
        <f>HOUR(tbl_raw_data[[#This Row],[time_taken]])*60+MINUTE(tbl_raw_data[[#This Row],[time_taken]])+SECOND(tbl_raw_data[[#This Row],[time_taken]])/60</f>
        <v>7.2333333333333334</v>
      </c>
      <c r="K2489" s="54">
        <f>DATE(YEAR(tbl_raw_data[[#This Row],[Date Actioned]]), MONTH(tbl_raw_data[[#This Row],[Date Actioned]]), DAY(tbl_raw_data[[#This Row],[Date Actioned]]))</f>
        <v>45147</v>
      </c>
      <c r="L2489" s="55" t="str">
        <f>UPPER(TEXT(tbl_raw_data[[#This Row],[Updated_date]],"MMMM"))</f>
        <v>AUGUST</v>
      </c>
      <c r="M2489" s="55" t="str">
        <f>UPPER("Week "&amp;IF(ROUNDUP(DAY(tbl_raw_data[[#This Row],[Updated_date]])/7,0)=5,4,ROUNDUP(DAY(tbl_raw_data[[#This Row],[Updated_date]])/7,0)))</f>
        <v>WEEK 2</v>
      </c>
      <c r="N2489" s="57" t="str">
        <f>UPPER(VLOOKUP(tbl_raw_data[[#This Row],[Analyst]],[1]setting!$A$1:$B$15,2,0))</f>
        <v>HARDIK</v>
      </c>
      <c r="O2489" s="57" t="str">
        <f>UPPER(tbl_raw_data[[#This Row],[Outcome]])</f>
        <v>APPROVE</v>
      </c>
      <c r="P2489" s="57" t="str">
        <f>UPPER(tbl_raw_data[[#This Row],[Queue Name]])</f>
        <v>CONSUMER PRE BUREAU</v>
      </c>
      <c r="Q2489" s="57" t="str">
        <f>IF(tbl_raw_data[[#This Row],[time_taken_in_mins]]&lt;=20,"SLA_MET","SLA_NOT_MET")</f>
        <v>SLA_MET</v>
      </c>
    </row>
    <row r="2490" spans="1:17" ht="15" customHeight="1" x14ac:dyDescent="0.25">
      <c r="A2490" s="11" t="s">
        <v>445</v>
      </c>
      <c r="B2490" s="12">
        <v>45147.635787037034</v>
      </c>
      <c r="C2490" s="13">
        <v>45147.638425925928</v>
      </c>
      <c r="D2490" s="14" t="s">
        <v>13</v>
      </c>
      <c r="E2490" s="14" t="s">
        <v>28</v>
      </c>
      <c r="F2490" s="14" t="s">
        <v>10</v>
      </c>
      <c r="G2490" s="111" t="s">
        <v>53</v>
      </c>
      <c r="H24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0" s="48">
        <f>tbl_raw_data[[#This Row],[Date Actioned]]-tbl_raw_data[[#This Row],[Date Tagged]]</f>
        <v>2.6388888945803046E-3</v>
      </c>
      <c r="J2490" s="50">
        <f>HOUR(tbl_raw_data[[#This Row],[time_taken]])*60+MINUTE(tbl_raw_data[[#This Row],[time_taken]])+SECOND(tbl_raw_data[[#This Row],[time_taken]])/60</f>
        <v>3.8</v>
      </c>
      <c r="K2490" s="54">
        <f>DATE(YEAR(tbl_raw_data[[#This Row],[Date Actioned]]), MONTH(tbl_raw_data[[#This Row],[Date Actioned]]), DAY(tbl_raw_data[[#This Row],[Date Actioned]]))</f>
        <v>45147</v>
      </c>
      <c r="L2490" s="55" t="str">
        <f>UPPER(TEXT(tbl_raw_data[[#This Row],[Updated_date]],"MMMM"))</f>
        <v>AUGUST</v>
      </c>
      <c r="M2490" s="55" t="str">
        <f>UPPER("Week "&amp;IF(ROUNDUP(DAY(tbl_raw_data[[#This Row],[Updated_date]])/7,0)=5,4,ROUNDUP(DAY(tbl_raw_data[[#This Row],[Updated_date]])/7,0)))</f>
        <v>WEEK 2</v>
      </c>
      <c r="N2490" s="57" t="str">
        <f>UPPER(VLOOKUP(tbl_raw_data[[#This Row],[Analyst]],[1]setting!$A$1:$B$15,2,0))</f>
        <v>SAM</v>
      </c>
      <c r="O2490" s="57" t="str">
        <f>UPPER(tbl_raw_data[[#This Row],[Outcome]])</f>
        <v>APPROVE</v>
      </c>
      <c r="P2490" s="57" t="str">
        <f>UPPER(tbl_raw_data[[#This Row],[Queue Name]])</f>
        <v>CONSUMER EXISTING</v>
      </c>
      <c r="Q2490" s="57" t="str">
        <f>IF(tbl_raw_data[[#This Row],[time_taken_in_mins]]&lt;=20,"SLA_MET","SLA_NOT_MET")</f>
        <v>SLA_MET</v>
      </c>
    </row>
    <row r="2491" spans="1:17" ht="15" customHeight="1" x14ac:dyDescent="0.25">
      <c r="A2491" s="22" t="s">
        <v>1701</v>
      </c>
      <c r="B2491" s="6">
        <v>45147.637187499997</v>
      </c>
      <c r="C2491" s="7">
        <v>45147.641851851855</v>
      </c>
      <c r="D2491" s="8" t="s">
        <v>13</v>
      </c>
      <c r="E2491" s="8" t="s">
        <v>9</v>
      </c>
      <c r="F2491" s="8" t="s">
        <v>10</v>
      </c>
      <c r="G2491" s="110" t="s">
        <v>21</v>
      </c>
      <c r="H24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1" s="48">
        <f>tbl_raw_data[[#This Row],[Date Actioned]]-tbl_raw_data[[#This Row],[Date Tagged]]</f>
        <v>4.6643518580822274E-3</v>
      </c>
      <c r="J2491" s="50">
        <f>HOUR(tbl_raw_data[[#This Row],[time_taken]])*60+MINUTE(tbl_raw_data[[#This Row],[time_taken]])+SECOND(tbl_raw_data[[#This Row],[time_taken]])/60</f>
        <v>6.7166666666666668</v>
      </c>
      <c r="K2491" s="54">
        <f>DATE(YEAR(tbl_raw_data[[#This Row],[Date Actioned]]), MONTH(tbl_raw_data[[#This Row],[Date Actioned]]), DAY(tbl_raw_data[[#This Row],[Date Actioned]]))</f>
        <v>45147</v>
      </c>
      <c r="L2491" s="55" t="str">
        <f>UPPER(TEXT(tbl_raw_data[[#This Row],[Updated_date]],"MMMM"))</f>
        <v>AUGUST</v>
      </c>
      <c r="M2491" s="55" t="str">
        <f>UPPER("Week "&amp;IF(ROUNDUP(DAY(tbl_raw_data[[#This Row],[Updated_date]])/7,0)=5,4,ROUNDUP(DAY(tbl_raw_data[[#This Row],[Updated_date]])/7,0)))</f>
        <v>WEEK 2</v>
      </c>
      <c r="N2491" s="57" t="str">
        <f>UPPER(VLOOKUP(tbl_raw_data[[#This Row],[Analyst]],[1]setting!$A$1:$B$15,2,0))</f>
        <v>SAM</v>
      </c>
      <c r="O2491" s="57" t="str">
        <f>UPPER(tbl_raw_data[[#This Row],[Outcome]])</f>
        <v>APPROVE</v>
      </c>
      <c r="P2491" s="57" t="str">
        <f>UPPER(tbl_raw_data[[#This Row],[Queue Name]])</f>
        <v>CONSUMER PRE BUREAU</v>
      </c>
      <c r="Q2491" s="57" t="str">
        <f>IF(tbl_raw_data[[#This Row],[time_taken_in_mins]]&lt;=20,"SLA_MET","SLA_NOT_MET")</f>
        <v>SLA_MET</v>
      </c>
    </row>
    <row r="2492" spans="1:17" ht="15" customHeight="1" x14ac:dyDescent="0.25">
      <c r="A2492" s="5" t="s">
        <v>882</v>
      </c>
      <c r="B2492" s="12">
        <v>45147.640300925923</v>
      </c>
      <c r="C2492" s="13">
        <v>45147.643773148149</v>
      </c>
      <c r="D2492" s="14" t="s">
        <v>40</v>
      </c>
      <c r="E2492" s="16" t="s">
        <v>41</v>
      </c>
      <c r="F2492" s="14" t="s">
        <v>73</v>
      </c>
      <c r="G2492" s="106"/>
      <c r="H24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2" s="48">
        <f>tbl_raw_data[[#This Row],[Date Actioned]]-tbl_raw_data[[#This Row],[Date Tagged]]</f>
        <v>3.4722222262644209E-3</v>
      </c>
      <c r="J2492" s="50">
        <f>HOUR(tbl_raw_data[[#This Row],[time_taken]])*60+MINUTE(tbl_raw_data[[#This Row],[time_taken]])+SECOND(tbl_raw_data[[#This Row],[time_taken]])/60</f>
        <v>5</v>
      </c>
      <c r="K2492" s="54">
        <f>DATE(YEAR(tbl_raw_data[[#This Row],[Date Actioned]]), MONTH(tbl_raw_data[[#This Row],[Date Actioned]]), DAY(tbl_raw_data[[#This Row],[Date Actioned]]))</f>
        <v>45147</v>
      </c>
      <c r="L2492" s="55" t="str">
        <f>UPPER(TEXT(tbl_raw_data[[#This Row],[Updated_date]],"MMMM"))</f>
        <v>AUGUST</v>
      </c>
      <c r="M2492" s="55" t="str">
        <f>UPPER("Week "&amp;IF(ROUNDUP(DAY(tbl_raw_data[[#This Row],[Updated_date]])/7,0)=5,4,ROUNDUP(DAY(tbl_raw_data[[#This Row],[Updated_date]])/7,0)))</f>
        <v>WEEK 2</v>
      </c>
      <c r="N2492" s="57" t="str">
        <f>UPPER(VLOOKUP(tbl_raw_data[[#This Row],[Analyst]],[1]setting!$A$1:$B$15,2,0))</f>
        <v>SHAHID</v>
      </c>
      <c r="O2492" s="57" t="str">
        <f>UPPER(tbl_raw_data[[#This Row],[Outcome]])</f>
        <v>WITHDRAW</v>
      </c>
      <c r="P2492" s="57" t="str">
        <f>UPPER(tbl_raw_data[[#This Row],[Queue Name]])</f>
        <v>CONSUMER POST BUREAU</v>
      </c>
      <c r="Q2492" s="57" t="str">
        <f>IF(tbl_raw_data[[#This Row],[time_taken_in_mins]]&lt;=20,"SLA_MET","SLA_NOT_MET")</f>
        <v>SLA_MET</v>
      </c>
    </row>
    <row r="2493" spans="1:17" ht="15" customHeight="1" x14ac:dyDescent="0.25">
      <c r="A2493" s="5" t="s">
        <v>2505</v>
      </c>
      <c r="B2493" s="12">
        <v>45147.641539351855</v>
      </c>
      <c r="C2493" s="13">
        <v>45147.647245370368</v>
      </c>
      <c r="D2493" s="14" t="s">
        <v>13</v>
      </c>
      <c r="E2493" s="14" t="s">
        <v>28</v>
      </c>
      <c r="F2493" s="14" t="s">
        <v>14</v>
      </c>
      <c r="G2493" s="111" t="s">
        <v>29</v>
      </c>
      <c r="H24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3" s="48">
        <f>tbl_raw_data[[#This Row],[Date Actioned]]-tbl_raw_data[[#This Row],[Date Tagged]]</f>
        <v>5.7060185135924257E-3</v>
      </c>
      <c r="J2493" s="50">
        <f>HOUR(tbl_raw_data[[#This Row],[time_taken]])*60+MINUTE(tbl_raw_data[[#This Row],[time_taken]])+SECOND(tbl_raw_data[[#This Row],[time_taken]])/60</f>
        <v>8.2166666666666668</v>
      </c>
      <c r="K2493" s="54">
        <f>DATE(YEAR(tbl_raw_data[[#This Row],[Date Actioned]]), MONTH(tbl_raw_data[[#This Row],[Date Actioned]]), DAY(tbl_raw_data[[#This Row],[Date Actioned]]))</f>
        <v>45147</v>
      </c>
      <c r="L2493" s="55" t="str">
        <f>UPPER(TEXT(tbl_raw_data[[#This Row],[Updated_date]],"MMMM"))</f>
        <v>AUGUST</v>
      </c>
      <c r="M2493" s="55" t="str">
        <f>UPPER("Week "&amp;IF(ROUNDUP(DAY(tbl_raw_data[[#This Row],[Updated_date]])/7,0)=5,4,ROUNDUP(DAY(tbl_raw_data[[#This Row],[Updated_date]])/7,0)))</f>
        <v>WEEK 2</v>
      </c>
      <c r="N2493" s="57" t="str">
        <f>UPPER(VLOOKUP(tbl_raw_data[[#This Row],[Analyst]],[1]setting!$A$1:$B$15,2,0))</f>
        <v>HARDIK</v>
      </c>
      <c r="O2493" s="57" t="str">
        <f>UPPER(tbl_raw_data[[#This Row],[Outcome]])</f>
        <v>APPROVE</v>
      </c>
      <c r="P2493" s="57" t="str">
        <f>UPPER(tbl_raw_data[[#This Row],[Queue Name]])</f>
        <v>CONSUMER EXISTING</v>
      </c>
      <c r="Q2493" s="57" t="str">
        <f>IF(tbl_raw_data[[#This Row],[time_taken_in_mins]]&lt;=20,"SLA_MET","SLA_NOT_MET")</f>
        <v>SLA_MET</v>
      </c>
    </row>
    <row r="2494" spans="1:17" ht="15" customHeight="1" x14ac:dyDescent="0.25">
      <c r="A2494" s="11" t="s">
        <v>4736</v>
      </c>
      <c r="B2494" s="6">
        <v>45147.64166666667</v>
      </c>
      <c r="C2494" s="7">
        <v>45147.650613425925</v>
      </c>
      <c r="D2494" s="8" t="s">
        <v>13</v>
      </c>
      <c r="E2494" s="8" t="s">
        <v>28</v>
      </c>
      <c r="F2494" s="8" t="s">
        <v>10</v>
      </c>
      <c r="G2494" s="110" t="s">
        <v>29</v>
      </c>
      <c r="H24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4" s="48">
        <f>tbl_raw_data[[#This Row],[Date Actioned]]-tbl_raw_data[[#This Row],[Date Tagged]]</f>
        <v>8.9467592551955022E-3</v>
      </c>
      <c r="J2494" s="50">
        <f>HOUR(tbl_raw_data[[#This Row],[time_taken]])*60+MINUTE(tbl_raw_data[[#This Row],[time_taken]])+SECOND(tbl_raw_data[[#This Row],[time_taken]])/60</f>
        <v>12.883333333333333</v>
      </c>
      <c r="K2494" s="54">
        <f>DATE(YEAR(tbl_raw_data[[#This Row],[Date Actioned]]), MONTH(tbl_raw_data[[#This Row],[Date Actioned]]), DAY(tbl_raw_data[[#This Row],[Date Actioned]]))</f>
        <v>45147</v>
      </c>
      <c r="L2494" s="55" t="str">
        <f>UPPER(TEXT(tbl_raw_data[[#This Row],[Updated_date]],"MMMM"))</f>
        <v>AUGUST</v>
      </c>
      <c r="M2494" s="55" t="str">
        <f>UPPER("Week "&amp;IF(ROUNDUP(DAY(tbl_raw_data[[#This Row],[Updated_date]])/7,0)=5,4,ROUNDUP(DAY(tbl_raw_data[[#This Row],[Updated_date]])/7,0)))</f>
        <v>WEEK 2</v>
      </c>
      <c r="N2494" s="57" t="str">
        <f>UPPER(VLOOKUP(tbl_raw_data[[#This Row],[Analyst]],[1]setting!$A$1:$B$15,2,0))</f>
        <v>SAM</v>
      </c>
      <c r="O2494" s="57" t="str">
        <f>UPPER(tbl_raw_data[[#This Row],[Outcome]])</f>
        <v>APPROVE</v>
      </c>
      <c r="P2494" s="57" t="str">
        <f>UPPER(tbl_raw_data[[#This Row],[Queue Name]])</f>
        <v>CONSUMER EXISTING</v>
      </c>
      <c r="Q2494" s="57" t="str">
        <f>IF(tbl_raw_data[[#This Row],[time_taken_in_mins]]&lt;=20,"SLA_MET","SLA_NOT_MET")</f>
        <v>SLA_MET</v>
      </c>
    </row>
    <row r="2495" spans="1:17" ht="15" customHeight="1" x14ac:dyDescent="0.25">
      <c r="A2495" s="22" t="s">
        <v>3191</v>
      </c>
      <c r="B2495" s="12">
        <v>45147.642013888886</v>
      </c>
      <c r="C2495" s="13">
        <v>45147.648668981485</v>
      </c>
      <c r="D2495" s="14" t="s">
        <v>29</v>
      </c>
      <c r="E2495" s="16" t="s">
        <v>41</v>
      </c>
      <c r="F2495" s="14" t="s">
        <v>254</v>
      </c>
      <c r="G2495" s="106"/>
      <c r="H24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5" s="48">
        <f>tbl_raw_data[[#This Row],[Date Actioned]]-tbl_raw_data[[#This Row],[Date Tagged]]</f>
        <v>6.6550925985211506E-3</v>
      </c>
      <c r="J2495" s="50">
        <f>HOUR(tbl_raw_data[[#This Row],[time_taken]])*60+MINUTE(tbl_raw_data[[#This Row],[time_taken]])+SECOND(tbl_raw_data[[#This Row],[time_taken]])/60</f>
        <v>9.5833333333333339</v>
      </c>
      <c r="K2495" s="54">
        <f>DATE(YEAR(tbl_raw_data[[#This Row],[Date Actioned]]), MONTH(tbl_raw_data[[#This Row],[Date Actioned]]), DAY(tbl_raw_data[[#This Row],[Date Actioned]]))</f>
        <v>45147</v>
      </c>
      <c r="L2495" s="55" t="str">
        <f>UPPER(TEXT(tbl_raw_data[[#This Row],[Updated_date]],"MMMM"))</f>
        <v>AUGUST</v>
      </c>
      <c r="M2495" s="55" t="str">
        <f>UPPER("Week "&amp;IF(ROUNDUP(DAY(tbl_raw_data[[#This Row],[Updated_date]])/7,0)=5,4,ROUNDUP(DAY(tbl_raw_data[[#This Row],[Updated_date]])/7,0)))</f>
        <v>WEEK 2</v>
      </c>
      <c r="N2495" s="57" t="str">
        <f>UPPER(VLOOKUP(tbl_raw_data[[#This Row],[Analyst]],[1]setting!$A$1:$B$15,2,0))</f>
        <v>FARDIN</v>
      </c>
      <c r="O2495" s="57" t="str">
        <f>UPPER(tbl_raw_data[[#This Row],[Outcome]])</f>
        <v>APPROVE</v>
      </c>
      <c r="P2495" s="57" t="str">
        <f>UPPER(tbl_raw_data[[#This Row],[Queue Name]])</f>
        <v>CONSUMER POST BUREAU</v>
      </c>
      <c r="Q2495" s="57" t="str">
        <f>IF(tbl_raw_data[[#This Row],[time_taken_in_mins]]&lt;=20,"SLA_MET","SLA_NOT_MET")</f>
        <v>SLA_MET</v>
      </c>
    </row>
    <row r="2496" spans="1:17" ht="15" customHeight="1" x14ac:dyDescent="0.25">
      <c r="A2496" s="5" t="s">
        <v>2101</v>
      </c>
      <c r="B2496" s="6">
        <v>45147.656145833331</v>
      </c>
      <c r="C2496" s="7">
        <v>45147.661354166667</v>
      </c>
      <c r="D2496" s="8" t="s">
        <v>29</v>
      </c>
      <c r="E2496" s="10" t="s">
        <v>28</v>
      </c>
      <c r="F2496" s="8" t="s">
        <v>254</v>
      </c>
      <c r="G2496" s="109"/>
      <c r="H24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6" s="48">
        <f>tbl_raw_data[[#This Row],[Date Actioned]]-tbl_raw_data[[#This Row],[Date Tagged]]</f>
        <v>5.2083333357586525E-3</v>
      </c>
      <c r="J2496" s="50">
        <f>HOUR(tbl_raw_data[[#This Row],[time_taken]])*60+MINUTE(tbl_raw_data[[#This Row],[time_taken]])+SECOND(tbl_raw_data[[#This Row],[time_taken]])/60</f>
        <v>7.5</v>
      </c>
      <c r="K2496" s="54">
        <f>DATE(YEAR(tbl_raw_data[[#This Row],[Date Actioned]]), MONTH(tbl_raw_data[[#This Row],[Date Actioned]]), DAY(tbl_raw_data[[#This Row],[Date Actioned]]))</f>
        <v>45147</v>
      </c>
      <c r="L2496" s="55" t="str">
        <f>UPPER(TEXT(tbl_raw_data[[#This Row],[Updated_date]],"MMMM"))</f>
        <v>AUGUST</v>
      </c>
      <c r="M2496" s="55" t="str">
        <f>UPPER("Week "&amp;IF(ROUNDUP(DAY(tbl_raw_data[[#This Row],[Updated_date]])/7,0)=5,4,ROUNDUP(DAY(tbl_raw_data[[#This Row],[Updated_date]])/7,0)))</f>
        <v>WEEK 2</v>
      </c>
      <c r="N2496" s="57" t="str">
        <f>UPPER(VLOOKUP(tbl_raw_data[[#This Row],[Analyst]],[1]setting!$A$1:$B$15,2,0))</f>
        <v>FARDIN</v>
      </c>
      <c r="O2496" s="57" t="str">
        <f>UPPER(tbl_raw_data[[#This Row],[Outcome]])</f>
        <v>APPROVE</v>
      </c>
      <c r="P2496" s="57" t="str">
        <f>UPPER(tbl_raw_data[[#This Row],[Queue Name]])</f>
        <v>CONSUMER EXISTING</v>
      </c>
      <c r="Q2496" s="57" t="str">
        <f>IF(tbl_raw_data[[#This Row],[time_taken_in_mins]]&lt;=20,"SLA_MET","SLA_NOT_MET")</f>
        <v>SLA_MET</v>
      </c>
    </row>
    <row r="2497" spans="1:17" ht="15" customHeight="1" x14ac:dyDescent="0.25">
      <c r="A2497" s="11" t="s">
        <v>2502</v>
      </c>
      <c r="B2497" s="12">
        <v>45147.657407407409</v>
      </c>
      <c r="C2497" s="13">
        <v>45147.663101851853</v>
      </c>
      <c r="D2497" s="14" t="s">
        <v>29</v>
      </c>
      <c r="E2497" s="16" t="s">
        <v>28</v>
      </c>
      <c r="F2497" s="14" t="s">
        <v>73</v>
      </c>
      <c r="G2497" s="106"/>
      <c r="H24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497" s="48">
        <f>tbl_raw_data[[#This Row],[Date Actioned]]-tbl_raw_data[[#This Row],[Date Tagged]]</f>
        <v>5.694444444088731E-3</v>
      </c>
      <c r="J2497" s="50">
        <f>HOUR(tbl_raw_data[[#This Row],[time_taken]])*60+MINUTE(tbl_raw_data[[#This Row],[time_taken]])+SECOND(tbl_raw_data[[#This Row],[time_taken]])/60</f>
        <v>8.1999999999999993</v>
      </c>
      <c r="K2497" s="54">
        <f>DATE(YEAR(tbl_raw_data[[#This Row],[Date Actioned]]), MONTH(tbl_raw_data[[#This Row],[Date Actioned]]), DAY(tbl_raw_data[[#This Row],[Date Actioned]]))</f>
        <v>45147</v>
      </c>
      <c r="L2497" s="55" t="str">
        <f>UPPER(TEXT(tbl_raw_data[[#This Row],[Updated_date]],"MMMM"))</f>
        <v>AUGUST</v>
      </c>
      <c r="M2497" s="55" t="str">
        <f>UPPER("Week "&amp;IF(ROUNDUP(DAY(tbl_raw_data[[#This Row],[Updated_date]])/7,0)=5,4,ROUNDUP(DAY(tbl_raw_data[[#This Row],[Updated_date]])/7,0)))</f>
        <v>WEEK 2</v>
      </c>
      <c r="N2497" s="57" t="str">
        <f>UPPER(VLOOKUP(tbl_raw_data[[#This Row],[Analyst]],[1]setting!$A$1:$B$15,2,0))</f>
        <v>SHAHID</v>
      </c>
      <c r="O2497" s="57" t="str">
        <f>UPPER(tbl_raw_data[[#This Row],[Outcome]])</f>
        <v>APPROVE</v>
      </c>
      <c r="P2497" s="57" t="str">
        <f>UPPER(tbl_raw_data[[#This Row],[Queue Name]])</f>
        <v>CONSUMER EXISTING</v>
      </c>
      <c r="Q2497" s="57" t="str">
        <f>IF(tbl_raw_data[[#This Row],[time_taken_in_mins]]&lt;=20,"SLA_MET","SLA_NOT_MET")</f>
        <v>SLA_MET</v>
      </c>
    </row>
    <row r="2498" spans="1:17" ht="15" customHeight="1" x14ac:dyDescent="0.25">
      <c r="A2498" s="5" t="s">
        <v>6625</v>
      </c>
      <c r="B2498" s="6">
        <v>45147.657731481479</v>
      </c>
      <c r="C2498" s="7">
        <v>45147.67224537037</v>
      </c>
      <c r="D2498" s="8" t="s">
        <v>46</v>
      </c>
      <c r="E2498" s="8" t="s">
        <v>28</v>
      </c>
      <c r="F2498" s="8" t="s">
        <v>10</v>
      </c>
      <c r="G2498" s="110" t="s">
        <v>201</v>
      </c>
      <c r="H24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8" s="48">
        <f>tbl_raw_data[[#This Row],[Date Actioned]]-tbl_raw_data[[#This Row],[Date Tagged]]</f>
        <v>1.4513888891087845E-2</v>
      </c>
      <c r="J2498" s="50">
        <f>HOUR(tbl_raw_data[[#This Row],[time_taken]])*60+MINUTE(tbl_raw_data[[#This Row],[time_taken]])+SECOND(tbl_raw_data[[#This Row],[time_taken]])/60</f>
        <v>20.9</v>
      </c>
      <c r="K2498" s="54">
        <f>DATE(YEAR(tbl_raw_data[[#This Row],[Date Actioned]]), MONTH(tbl_raw_data[[#This Row],[Date Actioned]]), DAY(tbl_raw_data[[#This Row],[Date Actioned]]))</f>
        <v>45147</v>
      </c>
      <c r="L2498" s="55" t="str">
        <f>UPPER(TEXT(tbl_raw_data[[#This Row],[Updated_date]],"MMMM"))</f>
        <v>AUGUST</v>
      </c>
      <c r="M2498" s="55" t="str">
        <f>UPPER("Week "&amp;IF(ROUNDUP(DAY(tbl_raw_data[[#This Row],[Updated_date]])/7,0)=5,4,ROUNDUP(DAY(tbl_raw_data[[#This Row],[Updated_date]])/7,0)))</f>
        <v>WEEK 2</v>
      </c>
      <c r="N2498" s="57" t="str">
        <f>UPPER(VLOOKUP(tbl_raw_data[[#This Row],[Analyst]],[1]setting!$A$1:$B$15,2,0))</f>
        <v>SAM</v>
      </c>
      <c r="O2498" s="57" t="str">
        <f>UPPER(tbl_raw_data[[#This Row],[Outcome]])</f>
        <v>DECLINE</v>
      </c>
      <c r="P2498" s="57" t="str">
        <f>UPPER(tbl_raw_data[[#This Row],[Queue Name]])</f>
        <v>CONSUMER EXISTING</v>
      </c>
      <c r="Q2498" s="57" t="str">
        <f>IF(tbl_raw_data[[#This Row],[time_taken_in_mins]]&lt;=20,"SLA_MET","SLA_NOT_MET")</f>
        <v>SLA_NOT_MET</v>
      </c>
    </row>
    <row r="2499" spans="1:17" ht="15" customHeight="1" x14ac:dyDescent="0.25">
      <c r="A2499" s="22" t="s">
        <v>1232</v>
      </c>
      <c r="B2499" s="6">
        <v>45147.658958333333</v>
      </c>
      <c r="C2499" s="7">
        <v>45147.662986111114</v>
      </c>
      <c r="D2499" s="8" t="s">
        <v>13</v>
      </c>
      <c r="E2499" s="8" t="s">
        <v>28</v>
      </c>
      <c r="F2499" s="8" t="s">
        <v>228</v>
      </c>
      <c r="G2499" s="110" t="s">
        <v>29</v>
      </c>
      <c r="H24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499" s="48">
        <f>tbl_raw_data[[#This Row],[Date Actioned]]-tbl_raw_data[[#This Row],[Date Tagged]]</f>
        <v>4.0277777807204984E-3</v>
      </c>
      <c r="J2499" s="50">
        <f>HOUR(tbl_raw_data[[#This Row],[time_taken]])*60+MINUTE(tbl_raw_data[[#This Row],[time_taken]])+SECOND(tbl_raw_data[[#This Row],[time_taken]])/60</f>
        <v>5.8</v>
      </c>
      <c r="K2499" s="54">
        <f>DATE(YEAR(tbl_raw_data[[#This Row],[Date Actioned]]), MONTH(tbl_raw_data[[#This Row],[Date Actioned]]), DAY(tbl_raw_data[[#This Row],[Date Actioned]]))</f>
        <v>45147</v>
      </c>
      <c r="L2499" s="55" t="str">
        <f>UPPER(TEXT(tbl_raw_data[[#This Row],[Updated_date]],"MMMM"))</f>
        <v>AUGUST</v>
      </c>
      <c r="M2499" s="55" t="str">
        <f>UPPER("Week "&amp;IF(ROUNDUP(DAY(tbl_raw_data[[#This Row],[Updated_date]])/7,0)=5,4,ROUNDUP(DAY(tbl_raw_data[[#This Row],[Updated_date]])/7,0)))</f>
        <v>WEEK 2</v>
      </c>
      <c r="N2499" s="57" t="str">
        <f>UPPER(VLOOKUP(tbl_raw_data[[#This Row],[Analyst]],[1]setting!$A$1:$B$15,2,0))</f>
        <v>OUADIR</v>
      </c>
      <c r="O2499" s="57" t="str">
        <f>UPPER(tbl_raw_data[[#This Row],[Outcome]])</f>
        <v>APPROVE</v>
      </c>
      <c r="P2499" s="57" t="str">
        <f>UPPER(tbl_raw_data[[#This Row],[Queue Name]])</f>
        <v>CONSUMER EXISTING</v>
      </c>
      <c r="Q2499" s="57" t="str">
        <f>IF(tbl_raw_data[[#This Row],[time_taken_in_mins]]&lt;=20,"SLA_MET","SLA_NOT_MET")</f>
        <v>SLA_MET</v>
      </c>
    </row>
    <row r="2500" spans="1:17" ht="15" customHeight="1" x14ac:dyDescent="0.25">
      <c r="A2500" s="11" t="s">
        <v>4235</v>
      </c>
      <c r="B2500" s="6">
        <v>45147.670138888891</v>
      </c>
      <c r="C2500" s="7">
        <v>45147.678240740737</v>
      </c>
      <c r="D2500" s="8" t="s">
        <v>8</v>
      </c>
      <c r="E2500" s="8" t="s">
        <v>9</v>
      </c>
      <c r="F2500" s="8" t="s">
        <v>109</v>
      </c>
      <c r="G2500" s="110" t="s">
        <v>1953</v>
      </c>
      <c r="H25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00" s="48">
        <f>tbl_raw_data[[#This Row],[Date Actioned]]-tbl_raw_data[[#This Row],[Date Tagged]]</f>
        <v>8.1018518467317335E-3</v>
      </c>
      <c r="J2500" s="50">
        <f>HOUR(tbl_raw_data[[#This Row],[time_taken]])*60+MINUTE(tbl_raw_data[[#This Row],[time_taken]])+SECOND(tbl_raw_data[[#This Row],[time_taken]])/60</f>
        <v>11.666666666666666</v>
      </c>
      <c r="K2500" s="54">
        <f>DATE(YEAR(tbl_raw_data[[#This Row],[Date Actioned]]), MONTH(tbl_raw_data[[#This Row],[Date Actioned]]), DAY(tbl_raw_data[[#This Row],[Date Actioned]]))</f>
        <v>45147</v>
      </c>
      <c r="L2500" s="55" t="str">
        <f>UPPER(TEXT(tbl_raw_data[[#This Row],[Updated_date]],"MMMM"))</f>
        <v>AUGUST</v>
      </c>
      <c r="M2500" s="55" t="str">
        <f>UPPER("Week "&amp;IF(ROUNDUP(DAY(tbl_raw_data[[#This Row],[Updated_date]])/7,0)=5,4,ROUNDUP(DAY(tbl_raw_data[[#This Row],[Updated_date]])/7,0)))</f>
        <v>WEEK 2</v>
      </c>
      <c r="N2500" s="57" t="str">
        <f>UPPER(VLOOKUP(tbl_raw_data[[#This Row],[Analyst]],[1]setting!$A$1:$B$15,2,0))</f>
        <v>NAVED</v>
      </c>
      <c r="O2500" s="57" t="str">
        <f>UPPER(tbl_raw_data[[#This Row],[Outcome]])</f>
        <v>WITHDRAW</v>
      </c>
      <c r="P2500" s="57" t="str">
        <f>UPPER(tbl_raw_data[[#This Row],[Queue Name]])</f>
        <v>CONSUMER PRE BUREAU</v>
      </c>
      <c r="Q2500" s="57" t="str">
        <f>IF(tbl_raw_data[[#This Row],[time_taken_in_mins]]&lt;=20,"SLA_MET","SLA_NOT_MET")</f>
        <v>SLA_MET</v>
      </c>
    </row>
    <row r="2501" spans="1:17" ht="15" customHeight="1" x14ac:dyDescent="0.25">
      <c r="A2501" s="11" t="s">
        <v>2937</v>
      </c>
      <c r="B2501" s="12">
        <v>45147.67015046296</v>
      </c>
      <c r="C2501" s="13">
        <v>45147.676435185182</v>
      </c>
      <c r="D2501" s="14" t="s">
        <v>46</v>
      </c>
      <c r="E2501" s="14" t="s">
        <v>28</v>
      </c>
      <c r="F2501" s="14" t="s">
        <v>228</v>
      </c>
      <c r="G2501" s="111" t="s">
        <v>151</v>
      </c>
      <c r="H25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1" s="48">
        <f>tbl_raw_data[[#This Row],[Date Actioned]]-tbl_raw_data[[#This Row],[Date Tagged]]</f>
        <v>6.284722221607808E-3</v>
      </c>
      <c r="J2501" s="50">
        <f>HOUR(tbl_raw_data[[#This Row],[time_taken]])*60+MINUTE(tbl_raw_data[[#This Row],[time_taken]])+SECOND(tbl_raw_data[[#This Row],[time_taken]])/60</f>
        <v>9.0500000000000007</v>
      </c>
      <c r="K2501" s="54">
        <f>DATE(YEAR(tbl_raw_data[[#This Row],[Date Actioned]]), MONTH(tbl_raw_data[[#This Row],[Date Actioned]]), DAY(tbl_raw_data[[#This Row],[Date Actioned]]))</f>
        <v>45147</v>
      </c>
      <c r="L2501" s="55" t="str">
        <f>UPPER(TEXT(tbl_raw_data[[#This Row],[Updated_date]],"MMMM"))</f>
        <v>AUGUST</v>
      </c>
      <c r="M2501" s="55" t="str">
        <f>UPPER("Week "&amp;IF(ROUNDUP(DAY(tbl_raw_data[[#This Row],[Updated_date]])/7,0)=5,4,ROUNDUP(DAY(tbl_raw_data[[#This Row],[Updated_date]])/7,0)))</f>
        <v>WEEK 2</v>
      </c>
      <c r="N2501" s="57" t="str">
        <f>UPPER(VLOOKUP(tbl_raw_data[[#This Row],[Analyst]],[1]setting!$A$1:$B$15,2,0))</f>
        <v>OUADIR</v>
      </c>
      <c r="O2501" s="57" t="str">
        <f>UPPER(tbl_raw_data[[#This Row],[Outcome]])</f>
        <v>DECLINE</v>
      </c>
      <c r="P2501" s="57" t="str">
        <f>UPPER(tbl_raw_data[[#This Row],[Queue Name]])</f>
        <v>CONSUMER EXISTING</v>
      </c>
      <c r="Q2501" s="57" t="str">
        <f>IF(tbl_raw_data[[#This Row],[time_taken_in_mins]]&lt;=20,"SLA_MET","SLA_NOT_MET")</f>
        <v>SLA_MET</v>
      </c>
    </row>
    <row r="2502" spans="1:17" ht="15" customHeight="1" x14ac:dyDescent="0.25">
      <c r="A2502" s="22" t="s">
        <v>5862</v>
      </c>
      <c r="B2502" s="12">
        <v>45147.670324074075</v>
      </c>
      <c r="C2502" s="13">
        <v>45147.681840277779</v>
      </c>
      <c r="D2502" s="14" t="s">
        <v>40</v>
      </c>
      <c r="E2502" s="16" t="s">
        <v>41</v>
      </c>
      <c r="F2502" s="14" t="s">
        <v>42</v>
      </c>
      <c r="G2502" s="106"/>
      <c r="H25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02" s="48">
        <f>tbl_raw_data[[#This Row],[Date Actioned]]-tbl_raw_data[[#This Row],[Date Tagged]]</f>
        <v>1.1516203703649808E-2</v>
      </c>
      <c r="J2502" s="50">
        <f>HOUR(tbl_raw_data[[#This Row],[time_taken]])*60+MINUTE(tbl_raw_data[[#This Row],[time_taken]])+SECOND(tbl_raw_data[[#This Row],[time_taken]])/60</f>
        <v>16.583333333333332</v>
      </c>
      <c r="K2502" s="54">
        <f>DATE(YEAR(tbl_raw_data[[#This Row],[Date Actioned]]), MONTH(tbl_raw_data[[#This Row],[Date Actioned]]), DAY(tbl_raw_data[[#This Row],[Date Actioned]]))</f>
        <v>45147</v>
      </c>
      <c r="L2502" s="55" t="str">
        <f>UPPER(TEXT(tbl_raw_data[[#This Row],[Updated_date]],"MMMM"))</f>
        <v>AUGUST</v>
      </c>
      <c r="M2502" s="55" t="str">
        <f>UPPER("Week "&amp;IF(ROUNDUP(DAY(tbl_raw_data[[#This Row],[Updated_date]])/7,0)=5,4,ROUNDUP(DAY(tbl_raw_data[[#This Row],[Updated_date]])/7,0)))</f>
        <v>WEEK 2</v>
      </c>
      <c r="N2502" s="57" t="str">
        <f>UPPER(VLOOKUP(tbl_raw_data[[#This Row],[Analyst]],[1]setting!$A$1:$B$15,2,0))</f>
        <v>NITESH</v>
      </c>
      <c r="O2502" s="57" t="str">
        <f>UPPER(tbl_raw_data[[#This Row],[Outcome]])</f>
        <v>WITHDRAW</v>
      </c>
      <c r="P2502" s="57" t="str">
        <f>UPPER(tbl_raw_data[[#This Row],[Queue Name]])</f>
        <v>CONSUMER POST BUREAU</v>
      </c>
      <c r="Q2502" s="57" t="str">
        <f>IF(tbl_raw_data[[#This Row],[time_taken_in_mins]]&lt;=20,"SLA_MET","SLA_NOT_MET")</f>
        <v>SLA_MET</v>
      </c>
    </row>
    <row r="2503" spans="1:17" ht="26.25" x14ac:dyDescent="0.25">
      <c r="A2503" s="5" t="s">
        <v>3914</v>
      </c>
      <c r="B2503" s="6">
        <v>45147.67627314815</v>
      </c>
      <c r="C2503" s="7">
        <v>45147.683865740742</v>
      </c>
      <c r="D2503" s="8" t="s">
        <v>8</v>
      </c>
      <c r="E2503" s="8" t="s">
        <v>28</v>
      </c>
      <c r="F2503" s="8" t="s">
        <v>228</v>
      </c>
      <c r="G2503" s="110" t="s">
        <v>3915</v>
      </c>
      <c r="H25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503" s="48">
        <f>tbl_raw_data[[#This Row],[Date Actioned]]-tbl_raw_data[[#This Row],[Date Tagged]]</f>
        <v>7.5925925921183079E-3</v>
      </c>
      <c r="J2503" s="50">
        <f>HOUR(tbl_raw_data[[#This Row],[time_taken]])*60+MINUTE(tbl_raw_data[[#This Row],[time_taken]])+SECOND(tbl_raw_data[[#This Row],[time_taken]])/60</f>
        <v>10.933333333333334</v>
      </c>
      <c r="K2503" s="54">
        <f>DATE(YEAR(tbl_raw_data[[#This Row],[Date Actioned]]), MONTH(tbl_raw_data[[#This Row],[Date Actioned]]), DAY(tbl_raw_data[[#This Row],[Date Actioned]]))</f>
        <v>45147</v>
      </c>
      <c r="L2503" s="55" t="str">
        <f>UPPER(TEXT(tbl_raw_data[[#This Row],[Updated_date]],"MMMM"))</f>
        <v>AUGUST</v>
      </c>
      <c r="M2503" s="55" t="str">
        <f>UPPER("Week "&amp;IF(ROUNDUP(DAY(tbl_raw_data[[#This Row],[Updated_date]])/7,0)=5,4,ROUNDUP(DAY(tbl_raw_data[[#This Row],[Updated_date]])/7,0)))</f>
        <v>WEEK 2</v>
      </c>
      <c r="N2503" s="57" t="str">
        <f>UPPER(VLOOKUP(tbl_raw_data[[#This Row],[Analyst]],[1]setting!$A$1:$B$15,2,0))</f>
        <v>OUADIR</v>
      </c>
      <c r="O2503" s="57" t="str">
        <f>UPPER(tbl_raw_data[[#This Row],[Outcome]])</f>
        <v>WITHDRAW</v>
      </c>
      <c r="P2503" s="57" t="str">
        <f>UPPER(tbl_raw_data[[#This Row],[Queue Name]])</f>
        <v>CONSUMER EXISTING</v>
      </c>
      <c r="Q2503" s="57" t="str">
        <f>IF(tbl_raw_data[[#This Row],[time_taken_in_mins]]&lt;=20,"SLA_MET","SLA_NOT_MET")</f>
        <v>SLA_MET</v>
      </c>
    </row>
    <row r="2504" spans="1:17" ht="26.25" x14ac:dyDescent="0.25">
      <c r="A2504" s="11" t="s">
        <v>6446</v>
      </c>
      <c r="B2504" s="12">
        <v>45147.680949074071</v>
      </c>
      <c r="C2504" s="13">
        <v>45147.694398148145</v>
      </c>
      <c r="D2504" s="14" t="s">
        <v>8</v>
      </c>
      <c r="E2504" s="14" t="s">
        <v>28</v>
      </c>
      <c r="F2504" s="14" t="s">
        <v>10</v>
      </c>
      <c r="G2504" s="111" t="s">
        <v>6447</v>
      </c>
      <c r="H25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04" s="48">
        <f>tbl_raw_data[[#This Row],[Date Actioned]]-tbl_raw_data[[#This Row],[Date Tagged]]</f>
        <v>1.3449074074742384E-2</v>
      </c>
      <c r="J2504" s="50">
        <f>HOUR(tbl_raw_data[[#This Row],[time_taken]])*60+MINUTE(tbl_raw_data[[#This Row],[time_taken]])+SECOND(tbl_raw_data[[#This Row],[time_taken]])/60</f>
        <v>19.366666666666667</v>
      </c>
      <c r="K2504" s="54">
        <f>DATE(YEAR(tbl_raw_data[[#This Row],[Date Actioned]]), MONTH(tbl_raw_data[[#This Row],[Date Actioned]]), DAY(tbl_raw_data[[#This Row],[Date Actioned]]))</f>
        <v>45147</v>
      </c>
      <c r="L2504" s="55" t="str">
        <f>UPPER(TEXT(tbl_raw_data[[#This Row],[Updated_date]],"MMMM"))</f>
        <v>AUGUST</v>
      </c>
      <c r="M2504" s="55" t="str">
        <f>UPPER("Week "&amp;IF(ROUNDUP(DAY(tbl_raw_data[[#This Row],[Updated_date]])/7,0)=5,4,ROUNDUP(DAY(tbl_raw_data[[#This Row],[Updated_date]])/7,0)))</f>
        <v>WEEK 2</v>
      </c>
      <c r="N2504" s="57" t="str">
        <f>UPPER(VLOOKUP(tbl_raw_data[[#This Row],[Analyst]],[1]setting!$A$1:$B$15,2,0))</f>
        <v>SAM</v>
      </c>
      <c r="O2504" s="57" t="str">
        <f>UPPER(tbl_raw_data[[#This Row],[Outcome]])</f>
        <v>WITHDRAW</v>
      </c>
      <c r="P2504" s="57" t="str">
        <f>UPPER(tbl_raw_data[[#This Row],[Queue Name]])</f>
        <v>CONSUMER EXISTING</v>
      </c>
      <c r="Q2504" s="57" t="str">
        <f>IF(tbl_raw_data[[#This Row],[time_taken_in_mins]]&lt;=20,"SLA_MET","SLA_NOT_MET")</f>
        <v>SLA_MET</v>
      </c>
    </row>
    <row r="2505" spans="1:17" ht="15" customHeight="1" x14ac:dyDescent="0.25">
      <c r="A2505" s="5" t="s">
        <v>1107</v>
      </c>
      <c r="B2505" s="12">
        <v>45147.682337962964</v>
      </c>
      <c r="C2505" s="13">
        <v>45147.686168981483</v>
      </c>
      <c r="D2505" s="14" t="s">
        <v>13</v>
      </c>
      <c r="E2505" s="14" t="s">
        <v>9</v>
      </c>
      <c r="F2505" s="14" t="s">
        <v>109</v>
      </c>
      <c r="G2505" s="111" t="s">
        <v>67</v>
      </c>
      <c r="H25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5" s="48">
        <f>tbl_raw_data[[#This Row],[Date Actioned]]-tbl_raw_data[[#This Row],[Date Tagged]]</f>
        <v>3.8310185191221535E-3</v>
      </c>
      <c r="J2505" s="50">
        <f>HOUR(tbl_raw_data[[#This Row],[time_taken]])*60+MINUTE(tbl_raw_data[[#This Row],[time_taken]])+SECOND(tbl_raw_data[[#This Row],[time_taken]])/60</f>
        <v>5.5166666666666666</v>
      </c>
      <c r="K2505" s="54">
        <f>DATE(YEAR(tbl_raw_data[[#This Row],[Date Actioned]]), MONTH(tbl_raw_data[[#This Row],[Date Actioned]]), DAY(tbl_raw_data[[#This Row],[Date Actioned]]))</f>
        <v>45147</v>
      </c>
      <c r="L2505" s="55" t="str">
        <f>UPPER(TEXT(tbl_raw_data[[#This Row],[Updated_date]],"MMMM"))</f>
        <v>AUGUST</v>
      </c>
      <c r="M2505" s="55" t="str">
        <f>UPPER("Week "&amp;IF(ROUNDUP(DAY(tbl_raw_data[[#This Row],[Updated_date]])/7,0)=5,4,ROUNDUP(DAY(tbl_raw_data[[#This Row],[Updated_date]])/7,0)))</f>
        <v>WEEK 2</v>
      </c>
      <c r="N2505" s="57" t="str">
        <f>UPPER(VLOOKUP(tbl_raw_data[[#This Row],[Analyst]],[1]setting!$A$1:$B$15,2,0))</f>
        <v>NAVED</v>
      </c>
      <c r="O2505" s="57" t="str">
        <f>UPPER(tbl_raw_data[[#This Row],[Outcome]])</f>
        <v>APPROVE</v>
      </c>
      <c r="P2505" s="57" t="str">
        <f>UPPER(tbl_raw_data[[#This Row],[Queue Name]])</f>
        <v>CONSUMER PRE BUREAU</v>
      </c>
      <c r="Q2505" s="57" t="str">
        <f>IF(tbl_raw_data[[#This Row],[time_taken_in_mins]]&lt;=20,"SLA_MET","SLA_NOT_MET")</f>
        <v>SLA_MET</v>
      </c>
    </row>
    <row r="2506" spans="1:17" ht="15" customHeight="1" x14ac:dyDescent="0.25">
      <c r="A2506" s="22" t="s">
        <v>39</v>
      </c>
      <c r="B2506" s="6">
        <v>45147.682997685188</v>
      </c>
      <c r="C2506" s="7">
        <v>45147.684039351851</v>
      </c>
      <c r="D2506" s="8" t="s">
        <v>40</v>
      </c>
      <c r="E2506" s="10" t="s">
        <v>41</v>
      </c>
      <c r="F2506" s="8" t="s">
        <v>42</v>
      </c>
      <c r="G2506" s="109"/>
      <c r="H25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06" s="48">
        <f>tbl_raw_data[[#This Row],[Date Actioned]]-tbl_raw_data[[#This Row],[Date Tagged]]</f>
        <v>1.0416666627861559E-3</v>
      </c>
      <c r="J2506" s="50">
        <f>HOUR(tbl_raw_data[[#This Row],[time_taken]])*60+MINUTE(tbl_raw_data[[#This Row],[time_taken]])+SECOND(tbl_raw_data[[#This Row],[time_taken]])/60</f>
        <v>1.5</v>
      </c>
      <c r="K2506" s="54">
        <f>DATE(YEAR(tbl_raw_data[[#This Row],[Date Actioned]]), MONTH(tbl_raw_data[[#This Row],[Date Actioned]]), DAY(tbl_raw_data[[#This Row],[Date Actioned]]))</f>
        <v>45147</v>
      </c>
      <c r="L2506" s="55" t="str">
        <f>UPPER(TEXT(tbl_raw_data[[#This Row],[Updated_date]],"MMMM"))</f>
        <v>AUGUST</v>
      </c>
      <c r="M2506" s="55" t="str">
        <f>UPPER("Week "&amp;IF(ROUNDUP(DAY(tbl_raw_data[[#This Row],[Updated_date]])/7,0)=5,4,ROUNDUP(DAY(tbl_raw_data[[#This Row],[Updated_date]])/7,0)))</f>
        <v>WEEK 2</v>
      </c>
      <c r="N2506" s="57" t="str">
        <f>UPPER(VLOOKUP(tbl_raw_data[[#This Row],[Analyst]],[1]setting!$A$1:$B$15,2,0))</f>
        <v>NITESH</v>
      </c>
      <c r="O2506" s="57" t="str">
        <f>UPPER(tbl_raw_data[[#This Row],[Outcome]])</f>
        <v>WITHDRAW</v>
      </c>
      <c r="P2506" s="57" t="str">
        <f>UPPER(tbl_raw_data[[#This Row],[Queue Name]])</f>
        <v>CONSUMER POST BUREAU</v>
      </c>
      <c r="Q2506" s="57" t="str">
        <f>IF(tbl_raw_data[[#This Row],[time_taken_in_mins]]&lt;=20,"SLA_MET","SLA_NOT_MET")</f>
        <v>SLA_MET</v>
      </c>
    </row>
    <row r="2507" spans="1:17" ht="15" customHeight="1" x14ac:dyDescent="0.25">
      <c r="A2507" s="11" t="s">
        <v>2814</v>
      </c>
      <c r="B2507" s="6">
        <v>45147.686064814814</v>
      </c>
      <c r="C2507" s="7">
        <v>45147.692152777781</v>
      </c>
      <c r="D2507" s="8" t="s">
        <v>13</v>
      </c>
      <c r="E2507" s="8" t="s">
        <v>28</v>
      </c>
      <c r="F2507" s="8" t="s">
        <v>14</v>
      </c>
      <c r="G2507" s="110" t="s">
        <v>29</v>
      </c>
      <c r="H25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07" s="48">
        <f>tbl_raw_data[[#This Row],[Date Actioned]]-tbl_raw_data[[#This Row],[Date Tagged]]</f>
        <v>6.0879629672854207E-3</v>
      </c>
      <c r="J2507" s="50">
        <f>HOUR(tbl_raw_data[[#This Row],[time_taken]])*60+MINUTE(tbl_raw_data[[#This Row],[time_taken]])+SECOND(tbl_raw_data[[#This Row],[time_taken]])/60</f>
        <v>8.7666666666666675</v>
      </c>
      <c r="K2507" s="54">
        <f>DATE(YEAR(tbl_raw_data[[#This Row],[Date Actioned]]), MONTH(tbl_raw_data[[#This Row],[Date Actioned]]), DAY(tbl_raw_data[[#This Row],[Date Actioned]]))</f>
        <v>45147</v>
      </c>
      <c r="L2507" s="55" t="str">
        <f>UPPER(TEXT(tbl_raw_data[[#This Row],[Updated_date]],"MMMM"))</f>
        <v>AUGUST</v>
      </c>
      <c r="M2507" s="55" t="str">
        <f>UPPER("Week "&amp;IF(ROUNDUP(DAY(tbl_raw_data[[#This Row],[Updated_date]])/7,0)=5,4,ROUNDUP(DAY(tbl_raw_data[[#This Row],[Updated_date]])/7,0)))</f>
        <v>WEEK 2</v>
      </c>
      <c r="N2507" s="57" t="str">
        <f>UPPER(VLOOKUP(tbl_raw_data[[#This Row],[Analyst]],[1]setting!$A$1:$B$15,2,0))</f>
        <v>HARDIK</v>
      </c>
      <c r="O2507" s="57" t="str">
        <f>UPPER(tbl_raw_data[[#This Row],[Outcome]])</f>
        <v>APPROVE</v>
      </c>
      <c r="P2507" s="57" t="str">
        <f>UPPER(tbl_raw_data[[#This Row],[Queue Name]])</f>
        <v>CONSUMER EXISTING</v>
      </c>
      <c r="Q2507" s="57" t="str">
        <f>IF(tbl_raw_data[[#This Row],[time_taken_in_mins]]&lt;=20,"SLA_MET","SLA_NOT_MET")</f>
        <v>SLA_MET</v>
      </c>
    </row>
    <row r="2508" spans="1:17" x14ac:dyDescent="0.25">
      <c r="A2508" s="5" t="s">
        <v>4641</v>
      </c>
      <c r="B2508" s="12">
        <v>45147.690335648149</v>
      </c>
      <c r="C2508" s="13">
        <v>45147.699131944442</v>
      </c>
      <c r="D2508" s="14" t="s">
        <v>40</v>
      </c>
      <c r="E2508" s="16" t="s">
        <v>28</v>
      </c>
      <c r="F2508" s="14" t="s">
        <v>42</v>
      </c>
      <c r="G2508" s="106"/>
      <c r="H25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08" s="48">
        <f>tbl_raw_data[[#This Row],[Date Actioned]]-tbl_raw_data[[#This Row],[Date Tagged]]</f>
        <v>8.7962962934398092E-3</v>
      </c>
      <c r="J2508" s="50">
        <f>HOUR(tbl_raw_data[[#This Row],[time_taken]])*60+MINUTE(tbl_raw_data[[#This Row],[time_taken]])+SECOND(tbl_raw_data[[#This Row],[time_taken]])/60</f>
        <v>12.666666666666666</v>
      </c>
      <c r="K2508" s="54">
        <f>DATE(YEAR(tbl_raw_data[[#This Row],[Date Actioned]]), MONTH(tbl_raw_data[[#This Row],[Date Actioned]]), DAY(tbl_raw_data[[#This Row],[Date Actioned]]))</f>
        <v>45147</v>
      </c>
      <c r="L2508" s="55" t="str">
        <f>UPPER(TEXT(tbl_raw_data[[#This Row],[Updated_date]],"MMMM"))</f>
        <v>AUGUST</v>
      </c>
      <c r="M2508" s="55" t="str">
        <f>UPPER("Week "&amp;IF(ROUNDUP(DAY(tbl_raw_data[[#This Row],[Updated_date]])/7,0)=5,4,ROUNDUP(DAY(tbl_raw_data[[#This Row],[Updated_date]])/7,0)))</f>
        <v>WEEK 2</v>
      </c>
      <c r="N2508" s="57" t="str">
        <f>UPPER(VLOOKUP(tbl_raw_data[[#This Row],[Analyst]],[1]setting!$A$1:$B$15,2,0))</f>
        <v>NITESH</v>
      </c>
      <c r="O2508" s="57" t="str">
        <f>UPPER(tbl_raw_data[[#This Row],[Outcome]])</f>
        <v>WITHDRAW</v>
      </c>
      <c r="P2508" s="57" t="str">
        <f>UPPER(tbl_raw_data[[#This Row],[Queue Name]])</f>
        <v>CONSUMER EXISTING</v>
      </c>
      <c r="Q2508" s="57" t="str">
        <f>IF(tbl_raw_data[[#This Row],[time_taken_in_mins]]&lt;=20,"SLA_MET","SLA_NOT_MET")</f>
        <v>SLA_MET</v>
      </c>
    </row>
    <row r="2509" spans="1:17" ht="15" customHeight="1" x14ac:dyDescent="0.25">
      <c r="A2509" s="11" t="s">
        <v>3348</v>
      </c>
      <c r="B2509" s="6">
        <v>45147.690416666665</v>
      </c>
      <c r="C2509" s="7">
        <v>45147.697256944448</v>
      </c>
      <c r="D2509" s="8" t="s">
        <v>8</v>
      </c>
      <c r="E2509" s="8" t="s">
        <v>9</v>
      </c>
      <c r="F2509" s="8" t="s">
        <v>109</v>
      </c>
      <c r="G2509" s="110" t="s">
        <v>149</v>
      </c>
      <c r="H25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09" s="48">
        <f>tbl_raw_data[[#This Row],[Date Actioned]]-tbl_raw_data[[#This Row],[Date Tagged]]</f>
        <v>6.8402777833398432E-3</v>
      </c>
      <c r="J2509" s="50">
        <f>HOUR(tbl_raw_data[[#This Row],[time_taken]])*60+MINUTE(tbl_raw_data[[#This Row],[time_taken]])+SECOND(tbl_raw_data[[#This Row],[time_taken]])/60</f>
        <v>9.85</v>
      </c>
      <c r="K2509" s="54">
        <f>DATE(YEAR(tbl_raw_data[[#This Row],[Date Actioned]]), MONTH(tbl_raw_data[[#This Row],[Date Actioned]]), DAY(tbl_raw_data[[#This Row],[Date Actioned]]))</f>
        <v>45147</v>
      </c>
      <c r="L2509" s="55" t="str">
        <f>UPPER(TEXT(tbl_raw_data[[#This Row],[Updated_date]],"MMMM"))</f>
        <v>AUGUST</v>
      </c>
      <c r="M2509" s="55" t="str">
        <f>UPPER("Week "&amp;IF(ROUNDUP(DAY(tbl_raw_data[[#This Row],[Updated_date]])/7,0)=5,4,ROUNDUP(DAY(tbl_raw_data[[#This Row],[Updated_date]])/7,0)))</f>
        <v>WEEK 2</v>
      </c>
      <c r="N2509" s="57" t="str">
        <f>UPPER(VLOOKUP(tbl_raw_data[[#This Row],[Analyst]],[1]setting!$A$1:$B$15,2,0))</f>
        <v>NAVED</v>
      </c>
      <c r="O2509" s="57" t="str">
        <f>UPPER(tbl_raw_data[[#This Row],[Outcome]])</f>
        <v>WITHDRAW</v>
      </c>
      <c r="P2509" s="57" t="str">
        <f>UPPER(tbl_raw_data[[#This Row],[Queue Name]])</f>
        <v>CONSUMER PRE BUREAU</v>
      </c>
      <c r="Q2509" s="57" t="str">
        <f>IF(tbl_raw_data[[#This Row],[time_taken_in_mins]]&lt;=20,"SLA_MET","SLA_NOT_MET")</f>
        <v>SLA_MET</v>
      </c>
    </row>
    <row r="2510" spans="1:17" ht="15" customHeight="1" x14ac:dyDescent="0.25">
      <c r="A2510" s="22" t="s">
        <v>329</v>
      </c>
      <c r="B2510" s="12">
        <v>45147.697835648149</v>
      </c>
      <c r="C2510" s="13">
        <v>45147.700162037036</v>
      </c>
      <c r="D2510" s="14" t="s">
        <v>8</v>
      </c>
      <c r="E2510" s="14" t="s">
        <v>9</v>
      </c>
      <c r="F2510" s="14" t="s">
        <v>14</v>
      </c>
      <c r="G2510" s="111" t="s">
        <v>132</v>
      </c>
      <c r="H25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0" s="48">
        <f>tbl_raw_data[[#This Row],[Date Actioned]]-tbl_raw_data[[#This Row],[Date Tagged]]</f>
        <v>2.3263888870133087E-3</v>
      </c>
      <c r="J2510" s="50">
        <f>HOUR(tbl_raw_data[[#This Row],[time_taken]])*60+MINUTE(tbl_raw_data[[#This Row],[time_taken]])+SECOND(tbl_raw_data[[#This Row],[time_taken]])/60</f>
        <v>3.35</v>
      </c>
      <c r="K2510" s="54">
        <f>DATE(YEAR(tbl_raw_data[[#This Row],[Date Actioned]]), MONTH(tbl_raw_data[[#This Row],[Date Actioned]]), DAY(tbl_raw_data[[#This Row],[Date Actioned]]))</f>
        <v>45147</v>
      </c>
      <c r="L2510" s="55" t="str">
        <f>UPPER(TEXT(tbl_raw_data[[#This Row],[Updated_date]],"MMMM"))</f>
        <v>AUGUST</v>
      </c>
      <c r="M2510" s="55" t="str">
        <f>UPPER("Week "&amp;IF(ROUNDUP(DAY(tbl_raw_data[[#This Row],[Updated_date]])/7,0)=5,4,ROUNDUP(DAY(tbl_raw_data[[#This Row],[Updated_date]])/7,0)))</f>
        <v>WEEK 2</v>
      </c>
      <c r="N2510" s="57" t="str">
        <f>UPPER(VLOOKUP(tbl_raw_data[[#This Row],[Analyst]],[1]setting!$A$1:$B$15,2,0))</f>
        <v>HARDIK</v>
      </c>
      <c r="O2510" s="57" t="str">
        <f>UPPER(tbl_raw_data[[#This Row],[Outcome]])</f>
        <v>WITHDRAW</v>
      </c>
      <c r="P2510" s="57" t="str">
        <f>UPPER(tbl_raw_data[[#This Row],[Queue Name]])</f>
        <v>CONSUMER PRE BUREAU</v>
      </c>
      <c r="Q2510" s="57" t="str">
        <f>IF(tbl_raw_data[[#This Row],[time_taken_in_mins]]&lt;=20,"SLA_MET","SLA_NOT_MET")</f>
        <v>SLA_MET</v>
      </c>
    </row>
    <row r="2511" spans="1:17" ht="26.25" x14ac:dyDescent="0.25">
      <c r="A2511" s="5" t="s">
        <v>1967</v>
      </c>
      <c r="B2511" s="6">
        <v>45147.698275462964</v>
      </c>
      <c r="C2511" s="7">
        <v>45147.703298611108</v>
      </c>
      <c r="D2511" s="8" t="s">
        <v>8</v>
      </c>
      <c r="E2511" s="8" t="s">
        <v>28</v>
      </c>
      <c r="F2511" s="8" t="s">
        <v>228</v>
      </c>
      <c r="G2511" s="110" t="s">
        <v>1968</v>
      </c>
      <c r="H25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511" s="48">
        <f>tbl_raw_data[[#This Row],[Date Actioned]]-tbl_raw_data[[#This Row],[Date Tagged]]</f>
        <v>5.0231481436640024E-3</v>
      </c>
      <c r="J2511" s="50">
        <f>HOUR(tbl_raw_data[[#This Row],[time_taken]])*60+MINUTE(tbl_raw_data[[#This Row],[time_taken]])+SECOND(tbl_raw_data[[#This Row],[time_taken]])/60</f>
        <v>7.2333333333333334</v>
      </c>
      <c r="K2511" s="54">
        <f>DATE(YEAR(tbl_raw_data[[#This Row],[Date Actioned]]), MONTH(tbl_raw_data[[#This Row],[Date Actioned]]), DAY(tbl_raw_data[[#This Row],[Date Actioned]]))</f>
        <v>45147</v>
      </c>
      <c r="L2511" s="55" t="str">
        <f>UPPER(TEXT(tbl_raw_data[[#This Row],[Updated_date]],"MMMM"))</f>
        <v>AUGUST</v>
      </c>
      <c r="M2511" s="55" t="str">
        <f>UPPER("Week "&amp;IF(ROUNDUP(DAY(tbl_raw_data[[#This Row],[Updated_date]])/7,0)=5,4,ROUNDUP(DAY(tbl_raw_data[[#This Row],[Updated_date]])/7,0)))</f>
        <v>WEEK 2</v>
      </c>
      <c r="N2511" s="57" t="str">
        <f>UPPER(VLOOKUP(tbl_raw_data[[#This Row],[Analyst]],[1]setting!$A$1:$B$15,2,0))</f>
        <v>OUADIR</v>
      </c>
      <c r="O2511" s="57" t="str">
        <f>UPPER(tbl_raw_data[[#This Row],[Outcome]])</f>
        <v>WITHDRAW</v>
      </c>
      <c r="P2511" s="57" t="str">
        <f>UPPER(tbl_raw_data[[#This Row],[Queue Name]])</f>
        <v>CONSUMER EXISTING</v>
      </c>
      <c r="Q2511" s="57" t="str">
        <f>IF(tbl_raw_data[[#This Row],[time_taken_in_mins]]&lt;=20,"SLA_MET","SLA_NOT_MET")</f>
        <v>SLA_MET</v>
      </c>
    </row>
    <row r="2512" spans="1:17" ht="15" customHeight="1" x14ac:dyDescent="0.25">
      <c r="A2512" s="22" t="s">
        <v>1783</v>
      </c>
      <c r="B2512" s="12">
        <v>45147.702789351853</v>
      </c>
      <c r="C2512" s="13">
        <v>45147.70758101852</v>
      </c>
      <c r="D2512" s="14" t="s">
        <v>13</v>
      </c>
      <c r="E2512" s="14" t="s">
        <v>28</v>
      </c>
      <c r="F2512" s="14" t="s">
        <v>14</v>
      </c>
      <c r="G2512" s="111" t="s">
        <v>29</v>
      </c>
      <c r="H25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2" s="48">
        <f>tbl_raw_data[[#This Row],[Date Actioned]]-tbl_raw_data[[#This Row],[Date Tagged]]</f>
        <v>4.7916666662786156E-3</v>
      </c>
      <c r="J2512" s="50">
        <f>HOUR(tbl_raw_data[[#This Row],[time_taken]])*60+MINUTE(tbl_raw_data[[#This Row],[time_taken]])+SECOND(tbl_raw_data[[#This Row],[time_taken]])/60</f>
        <v>6.9</v>
      </c>
      <c r="K2512" s="54">
        <f>DATE(YEAR(tbl_raw_data[[#This Row],[Date Actioned]]), MONTH(tbl_raw_data[[#This Row],[Date Actioned]]), DAY(tbl_raw_data[[#This Row],[Date Actioned]]))</f>
        <v>45147</v>
      </c>
      <c r="L2512" s="55" t="str">
        <f>UPPER(TEXT(tbl_raw_data[[#This Row],[Updated_date]],"MMMM"))</f>
        <v>AUGUST</v>
      </c>
      <c r="M2512" s="55" t="str">
        <f>UPPER("Week "&amp;IF(ROUNDUP(DAY(tbl_raw_data[[#This Row],[Updated_date]])/7,0)=5,4,ROUNDUP(DAY(tbl_raw_data[[#This Row],[Updated_date]])/7,0)))</f>
        <v>WEEK 2</v>
      </c>
      <c r="N2512" s="57" t="str">
        <f>UPPER(VLOOKUP(tbl_raw_data[[#This Row],[Analyst]],[1]setting!$A$1:$B$15,2,0))</f>
        <v>HARDIK</v>
      </c>
      <c r="O2512" s="57" t="str">
        <f>UPPER(tbl_raw_data[[#This Row],[Outcome]])</f>
        <v>APPROVE</v>
      </c>
      <c r="P2512" s="57" t="str">
        <f>UPPER(tbl_raw_data[[#This Row],[Queue Name]])</f>
        <v>CONSUMER EXISTING</v>
      </c>
      <c r="Q2512" s="57" t="str">
        <f>IF(tbl_raw_data[[#This Row],[time_taken_in_mins]]&lt;=20,"SLA_MET","SLA_NOT_MET")</f>
        <v>SLA_MET</v>
      </c>
    </row>
    <row r="2513" spans="1:17" x14ac:dyDescent="0.25">
      <c r="A2513" s="11" t="s">
        <v>2854</v>
      </c>
      <c r="B2513" s="12">
        <v>45147.706608796296</v>
      </c>
      <c r="C2513" s="13">
        <v>45147.712766203702</v>
      </c>
      <c r="D2513" s="14" t="s">
        <v>8</v>
      </c>
      <c r="E2513" s="14" t="s">
        <v>28</v>
      </c>
      <c r="F2513" s="14" t="s">
        <v>228</v>
      </c>
      <c r="G2513" s="111" t="s">
        <v>25</v>
      </c>
      <c r="H25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3" s="48">
        <f>tbl_raw_data[[#This Row],[Date Actioned]]-tbl_raw_data[[#This Row],[Date Tagged]]</f>
        <v>6.1574074061354622E-3</v>
      </c>
      <c r="J2513" s="50">
        <f>HOUR(tbl_raw_data[[#This Row],[time_taken]])*60+MINUTE(tbl_raw_data[[#This Row],[time_taken]])+SECOND(tbl_raw_data[[#This Row],[time_taken]])/60</f>
        <v>8.8666666666666671</v>
      </c>
      <c r="K2513" s="54">
        <f>DATE(YEAR(tbl_raw_data[[#This Row],[Date Actioned]]), MONTH(tbl_raw_data[[#This Row],[Date Actioned]]), DAY(tbl_raw_data[[#This Row],[Date Actioned]]))</f>
        <v>45147</v>
      </c>
      <c r="L2513" s="55" t="str">
        <f>UPPER(TEXT(tbl_raw_data[[#This Row],[Updated_date]],"MMMM"))</f>
        <v>AUGUST</v>
      </c>
      <c r="M2513" s="55" t="str">
        <f>UPPER("Week "&amp;IF(ROUNDUP(DAY(tbl_raw_data[[#This Row],[Updated_date]])/7,0)=5,4,ROUNDUP(DAY(tbl_raw_data[[#This Row],[Updated_date]])/7,0)))</f>
        <v>WEEK 2</v>
      </c>
      <c r="N2513" s="57" t="str">
        <f>UPPER(VLOOKUP(tbl_raw_data[[#This Row],[Analyst]],[1]setting!$A$1:$B$15,2,0))</f>
        <v>OUADIR</v>
      </c>
      <c r="O2513" s="57" t="str">
        <f>UPPER(tbl_raw_data[[#This Row],[Outcome]])</f>
        <v>WITHDRAW</v>
      </c>
      <c r="P2513" s="57" t="str">
        <f>UPPER(tbl_raw_data[[#This Row],[Queue Name]])</f>
        <v>CONSUMER EXISTING</v>
      </c>
      <c r="Q2513" s="57" t="str">
        <f>IF(tbl_raw_data[[#This Row],[time_taken_in_mins]]&lt;=20,"SLA_MET","SLA_NOT_MET")</f>
        <v>SLA_MET</v>
      </c>
    </row>
    <row r="2514" spans="1:17" ht="15" customHeight="1" x14ac:dyDescent="0.25">
      <c r="A2514" s="5" t="s">
        <v>4086</v>
      </c>
      <c r="B2514" s="6">
        <v>45147.708101851851</v>
      </c>
      <c r="C2514" s="7">
        <v>45147.715937499997</v>
      </c>
      <c r="D2514" s="8" t="s">
        <v>13</v>
      </c>
      <c r="E2514" s="8" t="s">
        <v>41</v>
      </c>
      <c r="F2514" s="8" t="s">
        <v>109</v>
      </c>
      <c r="G2514" s="110" t="s">
        <v>67</v>
      </c>
      <c r="H25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4" s="48">
        <f>tbl_raw_data[[#This Row],[Date Actioned]]-tbl_raw_data[[#This Row],[Date Tagged]]</f>
        <v>7.8356481462833472E-3</v>
      </c>
      <c r="J2514" s="50">
        <f>HOUR(tbl_raw_data[[#This Row],[time_taken]])*60+MINUTE(tbl_raw_data[[#This Row],[time_taken]])+SECOND(tbl_raw_data[[#This Row],[time_taken]])/60</f>
        <v>11.283333333333333</v>
      </c>
      <c r="K2514" s="54">
        <f>DATE(YEAR(tbl_raw_data[[#This Row],[Date Actioned]]), MONTH(tbl_raw_data[[#This Row],[Date Actioned]]), DAY(tbl_raw_data[[#This Row],[Date Actioned]]))</f>
        <v>45147</v>
      </c>
      <c r="L2514" s="55" t="str">
        <f>UPPER(TEXT(tbl_raw_data[[#This Row],[Updated_date]],"MMMM"))</f>
        <v>AUGUST</v>
      </c>
      <c r="M2514" s="55" t="str">
        <f>UPPER("Week "&amp;IF(ROUNDUP(DAY(tbl_raw_data[[#This Row],[Updated_date]])/7,0)=5,4,ROUNDUP(DAY(tbl_raw_data[[#This Row],[Updated_date]])/7,0)))</f>
        <v>WEEK 2</v>
      </c>
      <c r="N2514" s="57" t="str">
        <f>UPPER(VLOOKUP(tbl_raw_data[[#This Row],[Analyst]],[1]setting!$A$1:$B$15,2,0))</f>
        <v>NAVED</v>
      </c>
      <c r="O2514" s="57" t="str">
        <f>UPPER(tbl_raw_data[[#This Row],[Outcome]])</f>
        <v>APPROVE</v>
      </c>
      <c r="P2514" s="57" t="str">
        <f>UPPER(tbl_raw_data[[#This Row],[Queue Name]])</f>
        <v>CONSUMER POST BUREAU</v>
      </c>
      <c r="Q2514" s="57" t="str">
        <f>IF(tbl_raw_data[[#This Row],[time_taken_in_mins]]&lt;=20,"SLA_MET","SLA_NOT_MET")</f>
        <v>SLA_MET</v>
      </c>
    </row>
    <row r="2515" spans="1:17" ht="15" customHeight="1" x14ac:dyDescent="0.25">
      <c r="A2515" s="22" t="s">
        <v>1799</v>
      </c>
      <c r="B2515" s="6">
        <v>45147.709432870368</v>
      </c>
      <c r="C2515" s="7">
        <v>45147.714247685188</v>
      </c>
      <c r="D2515" s="8" t="s">
        <v>8</v>
      </c>
      <c r="E2515" s="8" t="s">
        <v>9</v>
      </c>
      <c r="F2515" s="8" t="s">
        <v>254</v>
      </c>
      <c r="G2515" s="110" t="s">
        <v>1800</v>
      </c>
      <c r="H25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5" s="48">
        <f>tbl_raw_data[[#This Row],[Date Actioned]]-tbl_raw_data[[#This Row],[Date Tagged]]</f>
        <v>4.8148148198379204E-3</v>
      </c>
      <c r="J2515" s="50">
        <f>HOUR(tbl_raw_data[[#This Row],[time_taken]])*60+MINUTE(tbl_raw_data[[#This Row],[time_taken]])+SECOND(tbl_raw_data[[#This Row],[time_taken]])/60</f>
        <v>6.9333333333333336</v>
      </c>
      <c r="K2515" s="54">
        <f>DATE(YEAR(tbl_raw_data[[#This Row],[Date Actioned]]), MONTH(tbl_raw_data[[#This Row],[Date Actioned]]), DAY(tbl_raw_data[[#This Row],[Date Actioned]]))</f>
        <v>45147</v>
      </c>
      <c r="L2515" s="55" t="str">
        <f>UPPER(TEXT(tbl_raw_data[[#This Row],[Updated_date]],"MMMM"))</f>
        <v>AUGUST</v>
      </c>
      <c r="M2515" s="55" t="str">
        <f>UPPER("Week "&amp;IF(ROUNDUP(DAY(tbl_raw_data[[#This Row],[Updated_date]])/7,0)=5,4,ROUNDUP(DAY(tbl_raw_data[[#This Row],[Updated_date]])/7,0)))</f>
        <v>WEEK 2</v>
      </c>
      <c r="N2515" s="57" t="str">
        <f>UPPER(VLOOKUP(tbl_raw_data[[#This Row],[Analyst]],[1]setting!$A$1:$B$15,2,0))</f>
        <v>FARDIN</v>
      </c>
      <c r="O2515" s="57" t="str">
        <f>UPPER(tbl_raw_data[[#This Row],[Outcome]])</f>
        <v>WITHDRAW</v>
      </c>
      <c r="P2515" s="57" t="str">
        <f>UPPER(tbl_raw_data[[#This Row],[Queue Name]])</f>
        <v>CONSUMER PRE BUREAU</v>
      </c>
      <c r="Q2515" s="57" t="str">
        <f>IF(tbl_raw_data[[#This Row],[time_taken_in_mins]]&lt;=20,"SLA_MET","SLA_NOT_MET")</f>
        <v>SLA_MET</v>
      </c>
    </row>
    <row r="2516" spans="1:17" ht="15" customHeight="1" x14ac:dyDescent="0.25">
      <c r="A2516" s="11" t="s">
        <v>3720</v>
      </c>
      <c r="B2516" s="12">
        <v>45147.712476851855</v>
      </c>
      <c r="C2516" s="13">
        <v>45147.71979166667</v>
      </c>
      <c r="D2516" s="14" t="s">
        <v>13</v>
      </c>
      <c r="E2516" s="14" t="s">
        <v>9</v>
      </c>
      <c r="F2516" s="14" t="s">
        <v>10</v>
      </c>
      <c r="G2516" s="111" t="s">
        <v>21</v>
      </c>
      <c r="H25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6" s="48">
        <f>tbl_raw_data[[#This Row],[Date Actioned]]-tbl_raw_data[[#This Row],[Date Tagged]]</f>
        <v>7.3148148148902692E-3</v>
      </c>
      <c r="J2516" s="50">
        <f>HOUR(tbl_raw_data[[#This Row],[time_taken]])*60+MINUTE(tbl_raw_data[[#This Row],[time_taken]])+SECOND(tbl_raw_data[[#This Row],[time_taken]])/60</f>
        <v>10.533333333333333</v>
      </c>
      <c r="K2516" s="54">
        <f>DATE(YEAR(tbl_raw_data[[#This Row],[Date Actioned]]), MONTH(tbl_raw_data[[#This Row],[Date Actioned]]), DAY(tbl_raw_data[[#This Row],[Date Actioned]]))</f>
        <v>45147</v>
      </c>
      <c r="L2516" s="55" t="str">
        <f>UPPER(TEXT(tbl_raw_data[[#This Row],[Updated_date]],"MMMM"))</f>
        <v>AUGUST</v>
      </c>
      <c r="M2516" s="55" t="str">
        <f>UPPER("Week "&amp;IF(ROUNDUP(DAY(tbl_raw_data[[#This Row],[Updated_date]])/7,0)=5,4,ROUNDUP(DAY(tbl_raw_data[[#This Row],[Updated_date]])/7,0)))</f>
        <v>WEEK 2</v>
      </c>
      <c r="N2516" s="57" t="str">
        <f>UPPER(VLOOKUP(tbl_raw_data[[#This Row],[Analyst]],[1]setting!$A$1:$B$15,2,0))</f>
        <v>SAM</v>
      </c>
      <c r="O2516" s="57" t="str">
        <f>UPPER(tbl_raw_data[[#This Row],[Outcome]])</f>
        <v>APPROVE</v>
      </c>
      <c r="P2516" s="57" t="str">
        <f>UPPER(tbl_raw_data[[#This Row],[Queue Name]])</f>
        <v>CONSUMER PRE BUREAU</v>
      </c>
      <c r="Q2516" s="57" t="str">
        <f>IF(tbl_raw_data[[#This Row],[time_taken_in_mins]]&lt;=20,"SLA_MET","SLA_NOT_MET")</f>
        <v>SLA_MET</v>
      </c>
    </row>
    <row r="2517" spans="1:17" ht="15" customHeight="1" x14ac:dyDescent="0.25">
      <c r="A2517" s="22" t="s">
        <v>3233</v>
      </c>
      <c r="B2517" s="6">
        <v>45147.713287037041</v>
      </c>
      <c r="C2517" s="7">
        <v>45147.720011574071</v>
      </c>
      <c r="D2517" s="8" t="s">
        <v>13</v>
      </c>
      <c r="E2517" s="8" t="s">
        <v>9</v>
      </c>
      <c r="F2517" s="8" t="s">
        <v>14</v>
      </c>
      <c r="G2517" s="110" t="s">
        <v>19</v>
      </c>
      <c r="H25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7" s="48">
        <f>tbl_raw_data[[#This Row],[Date Actioned]]-tbl_raw_data[[#This Row],[Date Tagged]]</f>
        <v>6.7245370300952345E-3</v>
      </c>
      <c r="J2517" s="50">
        <f>HOUR(tbl_raw_data[[#This Row],[time_taken]])*60+MINUTE(tbl_raw_data[[#This Row],[time_taken]])+SECOND(tbl_raw_data[[#This Row],[time_taken]])/60</f>
        <v>9.6833333333333336</v>
      </c>
      <c r="K2517" s="54">
        <f>DATE(YEAR(tbl_raw_data[[#This Row],[Date Actioned]]), MONTH(tbl_raw_data[[#This Row],[Date Actioned]]), DAY(tbl_raw_data[[#This Row],[Date Actioned]]))</f>
        <v>45147</v>
      </c>
      <c r="L2517" s="55" t="str">
        <f>UPPER(TEXT(tbl_raw_data[[#This Row],[Updated_date]],"MMMM"))</f>
        <v>AUGUST</v>
      </c>
      <c r="M2517" s="55" t="str">
        <f>UPPER("Week "&amp;IF(ROUNDUP(DAY(tbl_raw_data[[#This Row],[Updated_date]])/7,0)=5,4,ROUNDUP(DAY(tbl_raw_data[[#This Row],[Updated_date]])/7,0)))</f>
        <v>WEEK 2</v>
      </c>
      <c r="N2517" s="57" t="str">
        <f>UPPER(VLOOKUP(tbl_raw_data[[#This Row],[Analyst]],[1]setting!$A$1:$B$15,2,0))</f>
        <v>HARDIK</v>
      </c>
      <c r="O2517" s="57" t="str">
        <f>UPPER(tbl_raw_data[[#This Row],[Outcome]])</f>
        <v>APPROVE</v>
      </c>
      <c r="P2517" s="57" t="str">
        <f>UPPER(tbl_raw_data[[#This Row],[Queue Name]])</f>
        <v>CONSUMER PRE BUREAU</v>
      </c>
      <c r="Q2517" s="57" t="str">
        <f>IF(tbl_raw_data[[#This Row],[time_taken_in_mins]]&lt;=20,"SLA_MET","SLA_NOT_MET")</f>
        <v>SLA_MET</v>
      </c>
    </row>
    <row r="2518" spans="1:17" ht="15" customHeight="1" x14ac:dyDescent="0.25">
      <c r="A2518" s="22" t="s">
        <v>3270</v>
      </c>
      <c r="B2518" s="6">
        <v>45147.714791666665</v>
      </c>
      <c r="C2518" s="7">
        <v>45147.721550925926</v>
      </c>
      <c r="D2518" s="8" t="s">
        <v>46</v>
      </c>
      <c r="E2518" s="8" t="s">
        <v>28</v>
      </c>
      <c r="F2518" s="8" t="s">
        <v>228</v>
      </c>
      <c r="G2518" s="110" t="s">
        <v>151</v>
      </c>
      <c r="H25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18" s="48">
        <f>tbl_raw_data[[#This Row],[Date Actioned]]-tbl_raw_data[[#This Row],[Date Tagged]]</f>
        <v>6.7592592604341917E-3</v>
      </c>
      <c r="J2518" s="50">
        <f>HOUR(tbl_raw_data[[#This Row],[time_taken]])*60+MINUTE(tbl_raw_data[[#This Row],[time_taken]])+SECOND(tbl_raw_data[[#This Row],[time_taken]])/60</f>
        <v>9.7333333333333325</v>
      </c>
      <c r="K2518" s="54">
        <f>DATE(YEAR(tbl_raw_data[[#This Row],[Date Actioned]]), MONTH(tbl_raw_data[[#This Row],[Date Actioned]]), DAY(tbl_raw_data[[#This Row],[Date Actioned]]))</f>
        <v>45147</v>
      </c>
      <c r="L2518" s="55" t="str">
        <f>UPPER(TEXT(tbl_raw_data[[#This Row],[Updated_date]],"MMMM"))</f>
        <v>AUGUST</v>
      </c>
      <c r="M2518" s="55" t="str">
        <f>UPPER("Week "&amp;IF(ROUNDUP(DAY(tbl_raw_data[[#This Row],[Updated_date]])/7,0)=5,4,ROUNDUP(DAY(tbl_raw_data[[#This Row],[Updated_date]])/7,0)))</f>
        <v>WEEK 2</v>
      </c>
      <c r="N2518" s="57" t="str">
        <f>UPPER(VLOOKUP(tbl_raw_data[[#This Row],[Analyst]],[1]setting!$A$1:$B$15,2,0))</f>
        <v>OUADIR</v>
      </c>
      <c r="O2518" s="57" t="str">
        <f>UPPER(tbl_raw_data[[#This Row],[Outcome]])</f>
        <v>DECLINE</v>
      </c>
      <c r="P2518" s="57" t="str">
        <f>UPPER(tbl_raw_data[[#This Row],[Queue Name]])</f>
        <v>CONSUMER EXISTING</v>
      </c>
      <c r="Q2518" s="57" t="str">
        <f>IF(tbl_raw_data[[#This Row],[time_taken_in_mins]]&lt;=20,"SLA_MET","SLA_NOT_MET")</f>
        <v>SLA_MET</v>
      </c>
    </row>
    <row r="2519" spans="1:17" ht="15" customHeight="1" x14ac:dyDescent="0.25">
      <c r="A2519" s="5" t="s">
        <v>2570</v>
      </c>
      <c r="B2519" s="12">
        <v>45147.715185185189</v>
      </c>
      <c r="C2519" s="13">
        <v>45147.720960648148</v>
      </c>
      <c r="D2519" s="14" t="s">
        <v>8</v>
      </c>
      <c r="E2519" s="14" t="s">
        <v>9</v>
      </c>
      <c r="F2519" s="14" t="s">
        <v>254</v>
      </c>
      <c r="G2519" s="111" t="s">
        <v>2571</v>
      </c>
      <c r="H25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19" s="48">
        <f>tbl_raw_data[[#This Row],[Date Actioned]]-tbl_raw_data[[#This Row],[Date Tagged]]</f>
        <v>5.7754629597184248E-3</v>
      </c>
      <c r="J2519" s="50">
        <f>HOUR(tbl_raw_data[[#This Row],[time_taken]])*60+MINUTE(tbl_raw_data[[#This Row],[time_taken]])+SECOND(tbl_raw_data[[#This Row],[time_taken]])/60</f>
        <v>8.3166666666666664</v>
      </c>
      <c r="K2519" s="54">
        <f>DATE(YEAR(tbl_raw_data[[#This Row],[Date Actioned]]), MONTH(tbl_raw_data[[#This Row],[Date Actioned]]), DAY(tbl_raw_data[[#This Row],[Date Actioned]]))</f>
        <v>45147</v>
      </c>
      <c r="L2519" s="55" t="str">
        <f>UPPER(TEXT(tbl_raw_data[[#This Row],[Updated_date]],"MMMM"))</f>
        <v>AUGUST</v>
      </c>
      <c r="M2519" s="55" t="str">
        <f>UPPER("Week "&amp;IF(ROUNDUP(DAY(tbl_raw_data[[#This Row],[Updated_date]])/7,0)=5,4,ROUNDUP(DAY(tbl_raw_data[[#This Row],[Updated_date]])/7,0)))</f>
        <v>WEEK 2</v>
      </c>
      <c r="N2519" s="57" t="str">
        <f>UPPER(VLOOKUP(tbl_raw_data[[#This Row],[Analyst]],[1]setting!$A$1:$B$15,2,0))</f>
        <v>FARDIN</v>
      </c>
      <c r="O2519" s="57" t="str">
        <f>UPPER(tbl_raw_data[[#This Row],[Outcome]])</f>
        <v>WITHDRAW</v>
      </c>
      <c r="P2519" s="57" t="str">
        <f>UPPER(tbl_raw_data[[#This Row],[Queue Name]])</f>
        <v>CONSUMER PRE BUREAU</v>
      </c>
      <c r="Q2519" s="57" t="str">
        <f>IF(tbl_raw_data[[#This Row],[time_taken_in_mins]]&lt;=20,"SLA_MET","SLA_NOT_MET")</f>
        <v>SLA_MET</v>
      </c>
    </row>
    <row r="2520" spans="1:17" ht="15" customHeight="1" x14ac:dyDescent="0.25">
      <c r="A2520" s="11" t="s">
        <v>1383</v>
      </c>
      <c r="B2520" s="6">
        <v>45147.716296296298</v>
      </c>
      <c r="C2520" s="7">
        <v>45147.720543981479</v>
      </c>
      <c r="D2520" s="8" t="s">
        <v>8</v>
      </c>
      <c r="E2520" s="8" t="s">
        <v>9</v>
      </c>
      <c r="F2520" s="8" t="s">
        <v>109</v>
      </c>
      <c r="G2520" s="110" t="s">
        <v>11</v>
      </c>
      <c r="H25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0" s="48">
        <f>tbl_raw_data[[#This Row],[Date Actioned]]-tbl_raw_data[[#This Row],[Date Tagged]]</f>
        <v>4.2476851813262329E-3</v>
      </c>
      <c r="J2520" s="50">
        <f>HOUR(tbl_raw_data[[#This Row],[time_taken]])*60+MINUTE(tbl_raw_data[[#This Row],[time_taken]])+SECOND(tbl_raw_data[[#This Row],[time_taken]])/60</f>
        <v>6.1166666666666663</v>
      </c>
      <c r="K2520" s="54">
        <f>DATE(YEAR(tbl_raw_data[[#This Row],[Date Actioned]]), MONTH(tbl_raw_data[[#This Row],[Date Actioned]]), DAY(tbl_raw_data[[#This Row],[Date Actioned]]))</f>
        <v>45147</v>
      </c>
      <c r="L2520" s="55" t="str">
        <f>UPPER(TEXT(tbl_raw_data[[#This Row],[Updated_date]],"MMMM"))</f>
        <v>AUGUST</v>
      </c>
      <c r="M2520" s="55" t="str">
        <f>UPPER("Week "&amp;IF(ROUNDUP(DAY(tbl_raw_data[[#This Row],[Updated_date]])/7,0)=5,4,ROUNDUP(DAY(tbl_raw_data[[#This Row],[Updated_date]])/7,0)))</f>
        <v>WEEK 2</v>
      </c>
      <c r="N2520" s="57" t="str">
        <f>UPPER(VLOOKUP(tbl_raw_data[[#This Row],[Analyst]],[1]setting!$A$1:$B$15,2,0))</f>
        <v>NAVED</v>
      </c>
      <c r="O2520" s="57" t="str">
        <f>UPPER(tbl_raw_data[[#This Row],[Outcome]])</f>
        <v>WITHDRAW</v>
      </c>
      <c r="P2520" s="57" t="str">
        <f>UPPER(tbl_raw_data[[#This Row],[Queue Name]])</f>
        <v>CONSUMER PRE BUREAU</v>
      </c>
      <c r="Q2520" s="57" t="str">
        <f>IF(tbl_raw_data[[#This Row],[time_taken_in_mins]]&lt;=20,"SLA_MET","SLA_NOT_MET")</f>
        <v>SLA_MET</v>
      </c>
    </row>
    <row r="2521" spans="1:17" ht="15" customHeight="1" x14ac:dyDescent="0.25">
      <c r="A2521" s="22" t="s">
        <v>4708</v>
      </c>
      <c r="B2521" s="12">
        <v>45147.716793981483</v>
      </c>
      <c r="C2521" s="13">
        <v>45147.725694444445</v>
      </c>
      <c r="D2521" s="14" t="s">
        <v>40</v>
      </c>
      <c r="E2521" s="16" t="s">
        <v>41</v>
      </c>
      <c r="F2521" s="14" t="s">
        <v>455</v>
      </c>
      <c r="G2521" s="106"/>
      <c r="H25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1" s="48">
        <f>tbl_raw_data[[#This Row],[Date Actioned]]-tbl_raw_data[[#This Row],[Date Tagged]]</f>
        <v>8.9004629626288079E-3</v>
      </c>
      <c r="J2521" s="50">
        <f>HOUR(tbl_raw_data[[#This Row],[time_taken]])*60+MINUTE(tbl_raw_data[[#This Row],[time_taken]])+SECOND(tbl_raw_data[[#This Row],[time_taken]])/60</f>
        <v>12.816666666666666</v>
      </c>
      <c r="K2521" s="54">
        <f>DATE(YEAR(tbl_raw_data[[#This Row],[Date Actioned]]), MONTH(tbl_raw_data[[#This Row],[Date Actioned]]), DAY(tbl_raw_data[[#This Row],[Date Actioned]]))</f>
        <v>45147</v>
      </c>
      <c r="L2521" s="55" t="str">
        <f>UPPER(TEXT(tbl_raw_data[[#This Row],[Updated_date]],"MMMM"))</f>
        <v>AUGUST</v>
      </c>
      <c r="M2521" s="55" t="str">
        <f>UPPER("Week "&amp;IF(ROUNDUP(DAY(tbl_raw_data[[#This Row],[Updated_date]])/7,0)=5,4,ROUNDUP(DAY(tbl_raw_data[[#This Row],[Updated_date]])/7,0)))</f>
        <v>WEEK 2</v>
      </c>
      <c r="N2521" s="57" t="str">
        <f>UPPER(VLOOKUP(tbl_raw_data[[#This Row],[Analyst]],[1]setting!$A$1:$B$15,2,0))</f>
        <v>ROHAN</v>
      </c>
      <c r="O2521" s="57" t="str">
        <f>UPPER(tbl_raw_data[[#This Row],[Outcome]])</f>
        <v>WITHDRAW</v>
      </c>
      <c r="P2521" s="57" t="str">
        <f>UPPER(tbl_raw_data[[#This Row],[Queue Name]])</f>
        <v>CONSUMER POST BUREAU</v>
      </c>
      <c r="Q2521" s="57" t="str">
        <f>IF(tbl_raw_data[[#This Row],[time_taken_in_mins]]&lt;=20,"SLA_MET","SLA_NOT_MET")</f>
        <v>SLA_MET</v>
      </c>
    </row>
    <row r="2522" spans="1:17" ht="15" customHeight="1" x14ac:dyDescent="0.25">
      <c r="A2522" s="5" t="s">
        <v>5863</v>
      </c>
      <c r="B2522" s="6">
        <v>45147.718645833331</v>
      </c>
      <c r="C2522" s="7">
        <v>45147.730162037034</v>
      </c>
      <c r="D2522" s="8" t="s">
        <v>8</v>
      </c>
      <c r="E2522" s="8" t="s">
        <v>9</v>
      </c>
      <c r="F2522" s="8" t="s">
        <v>10</v>
      </c>
      <c r="G2522" s="110" t="s">
        <v>1953</v>
      </c>
      <c r="H25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2" s="48">
        <f>tbl_raw_data[[#This Row],[Date Actioned]]-tbl_raw_data[[#This Row],[Date Tagged]]</f>
        <v>1.1516203703649808E-2</v>
      </c>
      <c r="J2522" s="50">
        <f>HOUR(tbl_raw_data[[#This Row],[time_taken]])*60+MINUTE(tbl_raw_data[[#This Row],[time_taken]])+SECOND(tbl_raw_data[[#This Row],[time_taken]])/60</f>
        <v>16.583333333333332</v>
      </c>
      <c r="K2522" s="54">
        <f>DATE(YEAR(tbl_raw_data[[#This Row],[Date Actioned]]), MONTH(tbl_raw_data[[#This Row],[Date Actioned]]), DAY(tbl_raw_data[[#This Row],[Date Actioned]]))</f>
        <v>45147</v>
      </c>
      <c r="L2522" s="55" t="str">
        <f>UPPER(TEXT(tbl_raw_data[[#This Row],[Updated_date]],"MMMM"))</f>
        <v>AUGUST</v>
      </c>
      <c r="M2522" s="55" t="str">
        <f>UPPER("Week "&amp;IF(ROUNDUP(DAY(tbl_raw_data[[#This Row],[Updated_date]])/7,0)=5,4,ROUNDUP(DAY(tbl_raw_data[[#This Row],[Updated_date]])/7,0)))</f>
        <v>WEEK 2</v>
      </c>
      <c r="N2522" s="57" t="str">
        <f>UPPER(VLOOKUP(tbl_raw_data[[#This Row],[Analyst]],[1]setting!$A$1:$B$15,2,0))</f>
        <v>SAM</v>
      </c>
      <c r="O2522" s="57" t="str">
        <f>UPPER(tbl_raw_data[[#This Row],[Outcome]])</f>
        <v>WITHDRAW</v>
      </c>
      <c r="P2522" s="57" t="str">
        <f>UPPER(tbl_raw_data[[#This Row],[Queue Name]])</f>
        <v>CONSUMER PRE BUREAU</v>
      </c>
      <c r="Q2522" s="57" t="str">
        <f>IF(tbl_raw_data[[#This Row],[time_taken_in_mins]]&lt;=20,"SLA_MET","SLA_NOT_MET")</f>
        <v>SLA_MET</v>
      </c>
    </row>
    <row r="2523" spans="1:17" ht="15" customHeight="1" x14ac:dyDescent="0.25">
      <c r="A2523" s="5" t="s">
        <v>1281</v>
      </c>
      <c r="B2523" s="12">
        <v>45147.719490740739</v>
      </c>
      <c r="C2523" s="13">
        <v>45147.723576388889</v>
      </c>
      <c r="D2523" s="14" t="s">
        <v>29</v>
      </c>
      <c r="E2523" s="16" t="s">
        <v>41</v>
      </c>
      <c r="F2523" s="14" t="s">
        <v>73</v>
      </c>
      <c r="G2523" s="106"/>
      <c r="H25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3" s="48">
        <f>tbl_raw_data[[#This Row],[Date Actioned]]-tbl_raw_data[[#This Row],[Date Tagged]]</f>
        <v>4.0856481500668451E-3</v>
      </c>
      <c r="J2523" s="50">
        <f>HOUR(tbl_raw_data[[#This Row],[time_taken]])*60+MINUTE(tbl_raw_data[[#This Row],[time_taken]])+SECOND(tbl_raw_data[[#This Row],[time_taken]])/60</f>
        <v>5.8833333333333329</v>
      </c>
      <c r="K2523" s="54">
        <f>DATE(YEAR(tbl_raw_data[[#This Row],[Date Actioned]]), MONTH(tbl_raw_data[[#This Row],[Date Actioned]]), DAY(tbl_raw_data[[#This Row],[Date Actioned]]))</f>
        <v>45147</v>
      </c>
      <c r="L2523" s="55" t="str">
        <f>UPPER(TEXT(tbl_raw_data[[#This Row],[Updated_date]],"MMMM"))</f>
        <v>AUGUST</v>
      </c>
      <c r="M2523" s="55" t="str">
        <f>UPPER("Week "&amp;IF(ROUNDUP(DAY(tbl_raw_data[[#This Row],[Updated_date]])/7,0)=5,4,ROUNDUP(DAY(tbl_raw_data[[#This Row],[Updated_date]])/7,0)))</f>
        <v>WEEK 2</v>
      </c>
      <c r="N2523" s="57" t="str">
        <f>UPPER(VLOOKUP(tbl_raw_data[[#This Row],[Analyst]],[1]setting!$A$1:$B$15,2,0))</f>
        <v>SHAHID</v>
      </c>
      <c r="O2523" s="57" t="str">
        <f>UPPER(tbl_raw_data[[#This Row],[Outcome]])</f>
        <v>APPROVE</v>
      </c>
      <c r="P2523" s="57" t="str">
        <f>UPPER(tbl_raw_data[[#This Row],[Queue Name]])</f>
        <v>CONSUMER POST BUREAU</v>
      </c>
      <c r="Q2523" s="57" t="str">
        <f>IF(tbl_raw_data[[#This Row],[time_taken_in_mins]]&lt;=20,"SLA_MET","SLA_NOT_MET")</f>
        <v>SLA_MET</v>
      </c>
    </row>
    <row r="2524" spans="1:17" ht="15" customHeight="1" x14ac:dyDescent="0.25">
      <c r="A2524" s="11" t="s">
        <v>479</v>
      </c>
      <c r="B2524" s="6">
        <v>45147.719606481478</v>
      </c>
      <c r="C2524" s="7">
        <v>45147.722349537034</v>
      </c>
      <c r="D2524" s="8" t="s">
        <v>13</v>
      </c>
      <c r="E2524" s="8" t="s">
        <v>28</v>
      </c>
      <c r="F2524" s="8" t="s">
        <v>14</v>
      </c>
      <c r="G2524" s="110" t="s">
        <v>29</v>
      </c>
      <c r="H25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24" s="48">
        <f>tbl_raw_data[[#This Row],[Date Actioned]]-tbl_raw_data[[#This Row],[Date Tagged]]</f>
        <v>2.7430555564933456E-3</v>
      </c>
      <c r="J2524" s="50">
        <f>HOUR(tbl_raw_data[[#This Row],[time_taken]])*60+MINUTE(tbl_raw_data[[#This Row],[time_taken]])+SECOND(tbl_raw_data[[#This Row],[time_taken]])/60</f>
        <v>3.95</v>
      </c>
      <c r="K2524" s="54">
        <f>DATE(YEAR(tbl_raw_data[[#This Row],[Date Actioned]]), MONTH(tbl_raw_data[[#This Row],[Date Actioned]]), DAY(tbl_raw_data[[#This Row],[Date Actioned]]))</f>
        <v>45147</v>
      </c>
      <c r="L2524" s="55" t="str">
        <f>UPPER(TEXT(tbl_raw_data[[#This Row],[Updated_date]],"MMMM"))</f>
        <v>AUGUST</v>
      </c>
      <c r="M2524" s="55" t="str">
        <f>UPPER("Week "&amp;IF(ROUNDUP(DAY(tbl_raw_data[[#This Row],[Updated_date]])/7,0)=5,4,ROUNDUP(DAY(tbl_raw_data[[#This Row],[Updated_date]])/7,0)))</f>
        <v>WEEK 2</v>
      </c>
      <c r="N2524" s="57" t="str">
        <f>UPPER(VLOOKUP(tbl_raw_data[[#This Row],[Analyst]],[1]setting!$A$1:$B$15,2,0))</f>
        <v>HARDIK</v>
      </c>
      <c r="O2524" s="57" t="str">
        <f>UPPER(tbl_raw_data[[#This Row],[Outcome]])</f>
        <v>APPROVE</v>
      </c>
      <c r="P2524" s="57" t="str">
        <f>UPPER(tbl_raw_data[[#This Row],[Queue Name]])</f>
        <v>CONSUMER EXISTING</v>
      </c>
      <c r="Q2524" s="57" t="str">
        <f>IF(tbl_raw_data[[#This Row],[time_taken_in_mins]]&lt;=20,"SLA_MET","SLA_NOT_MET")</f>
        <v>SLA_MET</v>
      </c>
    </row>
    <row r="2525" spans="1:17" ht="15" customHeight="1" x14ac:dyDescent="0.25">
      <c r="A2525" s="11" t="s">
        <v>3453</v>
      </c>
      <c r="B2525" s="12">
        <v>45147.725081018521</v>
      </c>
      <c r="C2525" s="13">
        <v>45147.732060185182</v>
      </c>
      <c r="D2525" s="14" t="s">
        <v>8</v>
      </c>
      <c r="E2525" s="14" t="s">
        <v>9</v>
      </c>
      <c r="F2525" s="14" t="s">
        <v>14</v>
      </c>
      <c r="G2525" s="111" t="s">
        <v>818</v>
      </c>
      <c r="H25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25" s="48">
        <f>tbl_raw_data[[#This Row],[Date Actioned]]-tbl_raw_data[[#This Row],[Date Tagged]]</f>
        <v>6.9791666610399261E-3</v>
      </c>
      <c r="J2525" s="50">
        <f>HOUR(tbl_raw_data[[#This Row],[time_taken]])*60+MINUTE(tbl_raw_data[[#This Row],[time_taken]])+SECOND(tbl_raw_data[[#This Row],[time_taken]])/60</f>
        <v>10.050000000000001</v>
      </c>
      <c r="K2525" s="54">
        <f>DATE(YEAR(tbl_raw_data[[#This Row],[Date Actioned]]), MONTH(tbl_raw_data[[#This Row],[Date Actioned]]), DAY(tbl_raw_data[[#This Row],[Date Actioned]]))</f>
        <v>45147</v>
      </c>
      <c r="L2525" s="55" t="str">
        <f>UPPER(TEXT(tbl_raw_data[[#This Row],[Updated_date]],"MMMM"))</f>
        <v>AUGUST</v>
      </c>
      <c r="M2525" s="55" t="str">
        <f>UPPER("Week "&amp;IF(ROUNDUP(DAY(tbl_raw_data[[#This Row],[Updated_date]])/7,0)=5,4,ROUNDUP(DAY(tbl_raw_data[[#This Row],[Updated_date]])/7,0)))</f>
        <v>WEEK 2</v>
      </c>
      <c r="N2525" s="57" t="str">
        <f>UPPER(VLOOKUP(tbl_raw_data[[#This Row],[Analyst]],[1]setting!$A$1:$B$15,2,0))</f>
        <v>HARDIK</v>
      </c>
      <c r="O2525" s="57" t="str">
        <f>UPPER(tbl_raw_data[[#This Row],[Outcome]])</f>
        <v>WITHDRAW</v>
      </c>
      <c r="P2525" s="57" t="str">
        <f>UPPER(tbl_raw_data[[#This Row],[Queue Name]])</f>
        <v>CONSUMER PRE BUREAU</v>
      </c>
      <c r="Q2525" s="57" t="str">
        <f>IF(tbl_raw_data[[#This Row],[time_taken_in_mins]]&lt;=20,"SLA_MET","SLA_NOT_MET")</f>
        <v>SLA_MET</v>
      </c>
    </row>
    <row r="2526" spans="1:17" ht="15" customHeight="1" x14ac:dyDescent="0.25">
      <c r="A2526" s="22" t="s">
        <v>465</v>
      </c>
      <c r="B2526" s="12">
        <v>45147.72556712963</v>
      </c>
      <c r="C2526" s="13">
        <v>45147.728252314817</v>
      </c>
      <c r="D2526" s="14" t="s">
        <v>29</v>
      </c>
      <c r="E2526" s="16" t="s">
        <v>28</v>
      </c>
      <c r="F2526" s="14" t="s">
        <v>455</v>
      </c>
      <c r="G2526" s="106"/>
      <c r="H25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6" s="48">
        <f>tbl_raw_data[[#This Row],[Date Actioned]]-tbl_raw_data[[#This Row],[Date Tagged]]</f>
        <v>2.6851851871469989E-3</v>
      </c>
      <c r="J2526" s="50">
        <f>HOUR(tbl_raw_data[[#This Row],[time_taken]])*60+MINUTE(tbl_raw_data[[#This Row],[time_taken]])+SECOND(tbl_raw_data[[#This Row],[time_taken]])/60</f>
        <v>3.8666666666666667</v>
      </c>
      <c r="K2526" s="54">
        <f>DATE(YEAR(tbl_raw_data[[#This Row],[Date Actioned]]), MONTH(tbl_raw_data[[#This Row],[Date Actioned]]), DAY(tbl_raw_data[[#This Row],[Date Actioned]]))</f>
        <v>45147</v>
      </c>
      <c r="L2526" s="55" t="str">
        <f>UPPER(TEXT(tbl_raw_data[[#This Row],[Updated_date]],"MMMM"))</f>
        <v>AUGUST</v>
      </c>
      <c r="M2526" s="55" t="str">
        <f>UPPER("Week "&amp;IF(ROUNDUP(DAY(tbl_raw_data[[#This Row],[Updated_date]])/7,0)=5,4,ROUNDUP(DAY(tbl_raw_data[[#This Row],[Updated_date]])/7,0)))</f>
        <v>WEEK 2</v>
      </c>
      <c r="N2526" s="57" t="str">
        <f>UPPER(VLOOKUP(tbl_raw_data[[#This Row],[Analyst]],[1]setting!$A$1:$B$15,2,0))</f>
        <v>ROHAN</v>
      </c>
      <c r="O2526" s="57" t="str">
        <f>UPPER(tbl_raw_data[[#This Row],[Outcome]])</f>
        <v>APPROVE</v>
      </c>
      <c r="P2526" s="57" t="str">
        <f>UPPER(tbl_raw_data[[#This Row],[Queue Name]])</f>
        <v>CONSUMER EXISTING</v>
      </c>
      <c r="Q2526" s="57" t="str">
        <f>IF(tbl_raw_data[[#This Row],[time_taken_in_mins]]&lt;=20,"SLA_MET","SLA_NOT_MET")</f>
        <v>SLA_MET</v>
      </c>
    </row>
    <row r="2527" spans="1:17" ht="15" customHeight="1" x14ac:dyDescent="0.25">
      <c r="A2527" s="5" t="s">
        <v>1042</v>
      </c>
      <c r="B2527" s="6">
        <v>45147.7265625</v>
      </c>
      <c r="C2527" s="7">
        <v>45147.73028935185</v>
      </c>
      <c r="D2527" s="8" t="s">
        <v>13</v>
      </c>
      <c r="E2527" s="8" t="s">
        <v>28</v>
      </c>
      <c r="F2527" s="8" t="s">
        <v>109</v>
      </c>
      <c r="G2527" s="110" t="s">
        <v>29</v>
      </c>
      <c r="H25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27" s="48">
        <f>tbl_raw_data[[#This Row],[Date Actioned]]-tbl_raw_data[[#This Row],[Date Tagged]]</f>
        <v>3.7268518499331549E-3</v>
      </c>
      <c r="J2527" s="50">
        <f>HOUR(tbl_raw_data[[#This Row],[time_taken]])*60+MINUTE(tbl_raw_data[[#This Row],[time_taken]])+SECOND(tbl_raw_data[[#This Row],[time_taken]])/60</f>
        <v>5.3666666666666663</v>
      </c>
      <c r="K2527" s="54">
        <f>DATE(YEAR(tbl_raw_data[[#This Row],[Date Actioned]]), MONTH(tbl_raw_data[[#This Row],[Date Actioned]]), DAY(tbl_raw_data[[#This Row],[Date Actioned]]))</f>
        <v>45147</v>
      </c>
      <c r="L2527" s="55" t="str">
        <f>UPPER(TEXT(tbl_raw_data[[#This Row],[Updated_date]],"MMMM"))</f>
        <v>AUGUST</v>
      </c>
      <c r="M2527" s="55" t="str">
        <f>UPPER("Week "&amp;IF(ROUNDUP(DAY(tbl_raw_data[[#This Row],[Updated_date]])/7,0)=5,4,ROUNDUP(DAY(tbl_raw_data[[#This Row],[Updated_date]])/7,0)))</f>
        <v>WEEK 2</v>
      </c>
      <c r="N2527" s="57" t="str">
        <f>UPPER(VLOOKUP(tbl_raw_data[[#This Row],[Analyst]],[1]setting!$A$1:$B$15,2,0))</f>
        <v>NAVED</v>
      </c>
      <c r="O2527" s="57" t="str">
        <f>UPPER(tbl_raw_data[[#This Row],[Outcome]])</f>
        <v>APPROVE</v>
      </c>
      <c r="P2527" s="57" t="str">
        <f>UPPER(tbl_raw_data[[#This Row],[Queue Name]])</f>
        <v>CONSUMER EXISTING</v>
      </c>
      <c r="Q2527" s="57" t="str">
        <f>IF(tbl_raw_data[[#This Row],[time_taken_in_mins]]&lt;=20,"SLA_MET","SLA_NOT_MET")</f>
        <v>SLA_MET</v>
      </c>
    </row>
    <row r="2528" spans="1:17" ht="15" customHeight="1" x14ac:dyDescent="0.25">
      <c r="A2528" s="11" t="s">
        <v>2885</v>
      </c>
      <c r="B2528" s="12">
        <v>45147.729791666665</v>
      </c>
      <c r="C2528" s="13">
        <v>45147.735995370371</v>
      </c>
      <c r="D2528" s="14" t="s">
        <v>13</v>
      </c>
      <c r="E2528" s="14" t="s">
        <v>41</v>
      </c>
      <c r="F2528" s="14" t="s">
        <v>10</v>
      </c>
      <c r="G2528" s="111" t="s">
        <v>1016</v>
      </c>
      <c r="H25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28" s="48">
        <f>tbl_raw_data[[#This Row],[Date Actioned]]-tbl_raw_data[[#This Row],[Date Tagged]]</f>
        <v>6.2037037059781142E-3</v>
      </c>
      <c r="J2528" s="50">
        <f>HOUR(tbl_raw_data[[#This Row],[time_taken]])*60+MINUTE(tbl_raw_data[[#This Row],[time_taken]])+SECOND(tbl_raw_data[[#This Row],[time_taken]])/60</f>
        <v>8.9333333333333336</v>
      </c>
      <c r="K2528" s="54">
        <f>DATE(YEAR(tbl_raw_data[[#This Row],[Date Actioned]]), MONTH(tbl_raw_data[[#This Row],[Date Actioned]]), DAY(tbl_raw_data[[#This Row],[Date Actioned]]))</f>
        <v>45147</v>
      </c>
      <c r="L2528" s="55" t="str">
        <f>UPPER(TEXT(tbl_raw_data[[#This Row],[Updated_date]],"MMMM"))</f>
        <v>AUGUST</v>
      </c>
      <c r="M2528" s="55" t="str">
        <f>UPPER("Week "&amp;IF(ROUNDUP(DAY(tbl_raw_data[[#This Row],[Updated_date]])/7,0)=5,4,ROUNDUP(DAY(tbl_raw_data[[#This Row],[Updated_date]])/7,0)))</f>
        <v>WEEK 2</v>
      </c>
      <c r="N2528" s="57" t="str">
        <f>UPPER(VLOOKUP(tbl_raw_data[[#This Row],[Analyst]],[1]setting!$A$1:$B$15,2,0))</f>
        <v>SAM</v>
      </c>
      <c r="O2528" s="57" t="str">
        <f>UPPER(tbl_raw_data[[#This Row],[Outcome]])</f>
        <v>APPROVE</v>
      </c>
      <c r="P2528" s="57" t="str">
        <f>UPPER(tbl_raw_data[[#This Row],[Queue Name]])</f>
        <v>CONSUMER POST BUREAU</v>
      </c>
      <c r="Q2528" s="57" t="str">
        <f>IF(tbl_raw_data[[#This Row],[time_taken_in_mins]]&lt;=20,"SLA_MET","SLA_NOT_MET")</f>
        <v>SLA_MET</v>
      </c>
    </row>
    <row r="2529" spans="1:17" ht="15" customHeight="1" x14ac:dyDescent="0.25">
      <c r="A2529" s="5" t="s">
        <v>5102</v>
      </c>
      <c r="B2529" s="12">
        <v>45147.735729166663</v>
      </c>
      <c r="C2529" s="13">
        <v>45147.745509259257</v>
      </c>
      <c r="D2529" s="14" t="s">
        <v>209</v>
      </c>
      <c r="E2529" s="16" t="s">
        <v>28</v>
      </c>
      <c r="F2529" s="14" t="s">
        <v>254</v>
      </c>
      <c r="G2529" s="106"/>
      <c r="H25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29" s="48">
        <f>tbl_raw_data[[#This Row],[Date Actioned]]-tbl_raw_data[[#This Row],[Date Tagged]]</f>
        <v>9.7800925941555761E-3</v>
      </c>
      <c r="J2529" s="50">
        <f>HOUR(tbl_raw_data[[#This Row],[time_taken]])*60+MINUTE(tbl_raw_data[[#This Row],[time_taken]])+SECOND(tbl_raw_data[[#This Row],[time_taken]])/60</f>
        <v>14.083333333333334</v>
      </c>
      <c r="K2529" s="54">
        <f>DATE(YEAR(tbl_raw_data[[#This Row],[Date Actioned]]), MONTH(tbl_raw_data[[#This Row],[Date Actioned]]), DAY(tbl_raw_data[[#This Row],[Date Actioned]]))</f>
        <v>45147</v>
      </c>
      <c r="L2529" s="55" t="str">
        <f>UPPER(TEXT(tbl_raw_data[[#This Row],[Updated_date]],"MMMM"))</f>
        <v>AUGUST</v>
      </c>
      <c r="M2529" s="55" t="str">
        <f>UPPER("Week "&amp;IF(ROUNDUP(DAY(tbl_raw_data[[#This Row],[Updated_date]])/7,0)=5,4,ROUNDUP(DAY(tbl_raw_data[[#This Row],[Updated_date]])/7,0)))</f>
        <v>WEEK 2</v>
      </c>
      <c r="N2529" s="57" t="str">
        <f>UPPER(VLOOKUP(tbl_raw_data[[#This Row],[Analyst]],[1]setting!$A$1:$B$15,2,0))</f>
        <v>FARDIN</v>
      </c>
      <c r="O2529" s="57" t="str">
        <f>UPPER(tbl_raw_data[[#This Row],[Outcome]])</f>
        <v>DECLINE</v>
      </c>
      <c r="P2529" s="57" t="str">
        <f>UPPER(tbl_raw_data[[#This Row],[Queue Name]])</f>
        <v>CONSUMER EXISTING</v>
      </c>
      <c r="Q2529" s="57" t="str">
        <f>IF(tbl_raw_data[[#This Row],[time_taken_in_mins]]&lt;=20,"SLA_MET","SLA_NOT_MET")</f>
        <v>SLA_MET</v>
      </c>
    </row>
    <row r="2530" spans="1:17" x14ac:dyDescent="0.25">
      <c r="A2530" s="22" t="s">
        <v>140</v>
      </c>
      <c r="B2530" s="6">
        <v>45147.736863425926</v>
      </c>
      <c r="C2530" s="7">
        <v>45147.738518518519</v>
      </c>
      <c r="D2530" s="8" t="s">
        <v>8</v>
      </c>
      <c r="E2530" s="8" t="s">
        <v>28</v>
      </c>
      <c r="F2530" s="8" t="s">
        <v>10</v>
      </c>
      <c r="G2530" s="110" t="s">
        <v>25</v>
      </c>
      <c r="H25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0" s="48">
        <f>tbl_raw_data[[#This Row],[Date Actioned]]-tbl_raw_data[[#This Row],[Date Tagged]]</f>
        <v>1.6550925938645378E-3</v>
      </c>
      <c r="J2530" s="50">
        <f>HOUR(tbl_raw_data[[#This Row],[time_taken]])*60+MINUTE(tbl_raw_data[[#This Row],[time_taken]])+SECOND(tbl_raw_data[[#This Row],[time_taken]])/60</f>
        <v>2.3833333333333333</v>
      </c>
      <c r="K2530" s="54">
        <f>DATE(YEAR(tbl_raw_data[[#This Row],[Date Actioned]]), MONTH(tbl_raw_data[[#This Row],[Date Actioned]]), DAY(tbl_raw_data[[#This Row],[Date Actioned]]))</f>
        <v>45147</v>
      </c>
      <c r="L2530" s="55" t="str">
        <f>UPPER(TEXT(tbl_raw_data[[#This Row],[Updated_date]],"MMMM"))</f>
        <v>AUGUST</v>
      </c>
      <c r="M2530" s="55" t="str">
        <f>UPPER("Week "&amp;IF(ROUNDUP(DAY(tbl_raw_data[[#This Row],[Updated_date]])/7,0)=5,4,ROUNDUP(DAY(tbl_raw_data[[#This Row],[Updated_date]])/7,0)))</f>
        <v>WEEK 2</v>
      </c>
      <c r="N2530" s="57" t="str">
        <f>UPPER(VLOOKUP(tbl_raw_data[[#This Row],[Analyst]],[1]setting!$A$1:$B$15,2,0))</f>
        <v>SAM</v>
      </c>
      <c r="O2530" s="57" t="str">
        <f>UPPER(tbl_raw_data[[#This Row],[Outcome]])</f>
        <v>WITHDRAW</v>
      </c>
      <c r="P2530" s="57" t="str">
        <f>UPPER(tbl_raw_data[[#This Row],[Queue Name]])</f>
        <v>CONSUMER EXISTING</v>
      </c>
      <c r="Q2530" s="57" t="str">
        <f>IF(tbl_raw_data[[#This Row],[time_taken_in_mins]]&lt;=20,"SLA_MET","SLA_NOT_MET")</f>
        <v>SLA_MET</v>
      </c>
    </row>
    <row r="2531" spans="1:17" ht="15" customHeight="1" x14ac:dyDescent="0.25">
      <c r="A2531" s="5" t="s">
        <v>6855</v>
      </c>
      <c r="B2531" s="12">
        <v>45147.738287037035</v>
      </c>
      <c r="C2531" s="13">
        <v>45147.754618055558</v>
      </c>
      <c r="D2531" s="14" t="s">
        <v>8</v>
      </c>
      <c r="E2531" s="14" t="s">
        <v>41</v>
      </c>
      <c r="F2531" s="14" t="s">
        <v>228</v>
      </c>
      <c r="G2531" s="111" t="s">
        <v>685</v>
      </c>
      <c r="H25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1" s="48">
        <f>tbl_raw_data[[#This Row],[Date Actioned]]-tbl_raw_data[[#This Row],[Date Tagged]]</f>
        <v>1.6331018523487728E-2</v>
      </c>
      <c r="J2531" s="50">
        <f>HOUR(tbl_raw_data[[#This Row],[time_taken]])*60+MINUTE(tbl_raw_data[[#This Row],[time_taken]])+SECOND(tbl_raw_data[[#This Row],[time_taken]])/60</f>
        <v>23.516666666666666</v>
      </c>
      <c r="K2531" s="54">
        <f>DATE(YEAR(tbl_raw_data[[#This Row],[Date Actioned]]), MONTH(tbl_raw_data[[#This Row],[Date Actioned]]), DAY(tbl_raw_data[[#This Row],[Date Actioned]]))</f>
        <v>45147</v>
      </c>
      <c r="L2531" s="55" t="str">
        <f>UPPER(TEXT(tbl_raw_data[[#This Row],[Updated_date]],"MMMM"))</f>
        <v>AUGUST</v>
      </c>
      <c r="M2531" s="55" t="str">
        <f>UPPER("Week "&amp;IF(ROUNDUP(DAY(tbl_raw_data[[#This Row],[Updated_date]])/7,0)=5,4,ROUNDUP(DAY(tbl_raw_data[[#This Row],[Updated_date]])/7,0)))</f>
        <v>WEEK 2</v>
      </c>
      <c r="N2531" s="57" t="str">
        <f>UPPER(VLOOKUP(tbl_raw_data[[#This Row],[Analyst]],[1]setting!$A$1:$B$15,2,0))</f>
        <v>OUADIR</v>
      </c>
      <c r="O2531" s="57" t="str">
        <f>UPPER(tbl_raw_data[[#This Row],[Outcome]])</f>
        <v>WITHDRAW</v>
      </c>
      <c r="P2531" s="57" t="str">
        <f>UPPER(tbl_raw_data[[#This Row],[Queue Name]])</f>
        <v>CONSUMER POST BUREAU</v>
      </c>
      <c r="Q2531" s="57" t="str">
        <f>IF(tbl_raw_data[[#This Row],[time_taken_in_mins]]&lt;=20,"SLA_MET","SLA_NOT_MET")</f>
        <v>SLA_NOT_MET</v>
      </c>
    </row>
    <row r="2532" spans="1:17" ht="15" customHeight="1" x14ac:dyDescent="0.25">
      <c r="A2532" s="22" t="s">
        <v>4470</v>
      </c>
      <c r="B2532" s="6">
        <v>45147.740624999999</v>
      </c>
      <c r="C2532" s="7">
        <v>45147.749131944445</v>
      </c>
      <c r="D2532" s="8" t="s">
        <v>29</v>
      </c>
      <c r="E2532" s="10" t="s">
        <v>28</v>
      </c>
      <c r="F2532" s="8" t="s">
        <v>73</v>
      </c>
      <c r="G2532" s="109"/>
      <c r="H25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32" s="48">
        <f>tbl_raw_data[[#This Row],[Date Actioned]]-tbl_raw_data[[#This Row],[Date Tagged]]</f>
        <v>8.5069444467080757E-3</v>
      </c>
      <c r="J2532" s="50">
        <f>HOUR(tbl_raw_data[[#This Row],[time_taken]])*60+MINUTE(tbl_raw_data[[#This Row],[time_taken]])+SECOND(tbl_raw_data[[#This Row],[time_taken]])/60</f>
        <v>12.25</v>
      </c>
      <c r="K2532" s="54">
        <f>DATE(YEAR(tbl_raw_data[[#This Row],[Date Actioned]]), MONTH(tbl_raw_data[[#This Row],[Date Actioned]]), DAY(tbl_raw_data[[#This Row],[Date Actioned]]))</f>
        <v>45147</v>
      </c>
      <c r="L2532" s="55" t="str">
        <f>UPPER(TEXT(tbl_raw_data[[#This Row],[Updated_date]],"MMMM"))</f>
        <v>AUGUST</v>
      </c>
      <c r="M2532" s="55" t="str">
        <f>UPPER("Week "&amp;IF(ROUNDUP(DAY(tbl_raw_data[[#This Row],[Updated_date]])/7,0)=5,4,ROUNDUP(DAY(tbl_raw_data[[#This Row],[Updated_date]])/7,0)))</f>
        <v>WEEK 2</v>
      </c>
      <c r="N2532" s="57" t="str">
        <f>UPPER(VLOOKUP(tbl_raw_data[[#This Row],[Analyst]],[1]setting!$A$1:$B$15,2,0))</f>
        <v>SHAHID</v>
      </c>
      <c r="O2532" s="57" t="str">
        <f>UPPER(tbl_raw_data[[#This Row],[Outcome]])</f>
        <v>APPROVE</v>
      </c>
      <c r="P2532" s="57" t="str">
        <f>UPPER(tbl_raw_data[[#This Row],[Queue Name]])</f>
        <v>CONSUMER EXISTING</v>
      </c>
      <c r="Q2532" s="57" t="str">
        <f>IF(tbl_raw_data[[#This Row],[time_taken_in_mins]]&lt;=20,"SLA_MET","SLA_NOT_MET")</f>
        <v>SLA_MET</v>
      </c>
    </row>
    <row r="2533" spans="1:17" ht="15" customHeight="1" x14ac:dyDescent="0.25">
      <c r="A2533" s="5" t="s">
        <v>1565</v>
      </c>
      <c r="B2533" s="12">
        <v>45147.741539351853</v>
      </c>
      <c r="C2533" s="13">
        <v>45147.746064814812</v>
      </c>
      <c r="D2533" s="14" t="s">
        <v>29</v>
      </c>
      <c r="E2533" s="16" t="s">
        <v>28</v>
      </c>
      <c r="F2533" s="14" t="s">
        <v>168</v>
      </c>
      <c r="G2533" s="106"/>
      <c r="H25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33" s="48">
        <f>tbl_raw_data[[#This Row],[Date Actioned]]-tbl_raw_data[[#This Row],[Date Tagged]]</f>
        <v>4.5254629585542716E-3</v>
      </c>
      <c r="J2533" s="50">
        <f>HOUR(tbl_raw_data[[#This Row],[time_taken]])*60+MINUTE(tbl_raw_data[[#This Row],[time_taken]])+SECOND(tbl_raw_data[[#This Row],[time_taken]])/60</f>
        <v>6.5166666666666666</v>
      </c>
      <c r="K2533" s="54">
        <f>DATE(YEAR(tbl_raw_data[[#This Row],[Date Actioned]]), MONTH(tbl_raw_data[[#This Row],[Date Actioned]]), DAY(tbl_raw_data[[#This Row],[Date Actioned]]))</f>
        <v>45147</v>
      </c>
      <c r="L2533" s="55" t="str">
        <f>UPPER(TEXT(tbl_raw_data[[#This Row],[Updated_date]],"MMMM"))</f>
        <v>AUGUST</v>
      </c>
      <c r="M2533" s="55" t="str">
        <f>UPPER("Week "&amp;IF(ROUNDUP(DAY(tbl_raw_data[[#This Row],[Updated_date]])/7,0)=5,4,ROUNDUP(DAY(tbl_raw_data[[#This Row],[Updated_date]])/7,0)))</f>
        <v>WEEK 2</v>
      </c>
      <c r="N2533" s="57" t="str">
        <f>UPPER(VLOOKUP(tbl_raw_data[[#This Row],[Analyst]],[1]setting!$A$1:$B$15,2,0))</f>
        <v>MERCEDES</v>
      </c>
      <c r="O2533" s="57" t="str">
        <f>UPPER(tbl_raw_data[[#This Row],[Outcome]])</f>
        <v>APPROVE</v>
      </c>
      <c r="P2533" s="57" t="str">
        <f>UPPER(tbl_raw_data[[#This Row],[Queue Name]])</f>
        <v>CONSUMER EXISTING</v>
      </c>
      <c r="Q2533" s="57" t="str">
        <f>IF(tbl_raw_data[[#This Row],[time_taken_in_mins]]&lt;=20,"SLA_MET","SLA_NOT_MET")</f>
        <v>SLA_MET</v>
      </c>
    </row>
    <row r="2534" spans="1:17" x14ac:dyDescent="0.25">
      <c r="A2534" s="11" t="s">
        <v>2076</v>
      </c>
      <c r="B2534" s="6">
        <v>45147.743692129632</v>
      </c>
      <c r="C2534" s="7">
        <v>45147.748854166668</v>
      </c>
      <c r="D2534" s="8" t="s">
        <v>8</v>
      </c>
      <c r="E2534" s="8" t="s">
        <v>28</v>
      </c>
      <c r="F2534" s="8" t="s">
        <v>10</v>
      </c>
      <c r="G2534" s="110" t="s">
        <v>25</v>
      </c>
      <c r="H25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4" s="48">
        <f>tbl_raw_data[[#This Row],[Date Actioned]]-tbl_raw_data[[#This Row],[Date Tagged]]</f>
        <v>5.1620370359160006E-3</v>
      </c>
      <c r="J2534" s="50">
        <f>HOUR(tbl_raw_data[[#This Row],[time_taken]])*60+MINUTE(tbl_raw_data[[#This Row],[time_taken]])+SECOND(tbl_raw_data[[#This Row],[time_taken]])/60</f>
        <v>7.4333333333333336</v>
      </c>
      <c r="K2534" s="54">
        <f>DATE(YEAR(tbl_raw_data[[#This Row],[Date Actioned]]), MONTH(tbl_raw_data[[#This Row],[Date Actioned]]), DAY(tbl_raw_data[[#This Row],[Date Actioned]]))</f>
        <v>45147</v>
      </c>
      <c r="L2534" s="55" t="str">
        <f>UPPER(TEXT(tbl_raw_data[[#This Row],[Updated_date]],"MMMM"))</f>
        <v>AUGUST</v>
      </c>
      <c r="M2534" s="55" t="str">
        <f>UPPER("Week "&amp;IF(ROUNDUP(DAY(tbl_raw_data[[#This Row],[Updated_date]])/7,0)=5,4,ROUNDUP(DAY(tbl_raw_data[[#This Row],[Updated_date]])/7,0)))</f>
        <v>WEEK 2</v>
      </c>
      <c r="N2534" s="57" t="str">
        <f>UPPER(VLOOKUP(tbl_raw_data[[#This Row],[Analyst]],[1]setting!$A$1:$B$15,2,0))</f>
        <v>SAM</v>
      </c>
      <c r="O2534" s="57" t="str">
        <f>UPPER(tbl_raw_data[[#This Row],[Outcome]])</f>
        <v>WITHDRAW</v>
      </c>
      <c r="P2534" s="57" t="str">
        <f>UPPER(tbl_raw_data[[#This Row],[Queue Name]])</f>
        <v>CONSUMER EXISTING</v>
      </c>
      <c r="Q2534" s="57" t="str">
        <f>IF(tbl_raw_data[[#This Row],[time_taken_in_mins]]&lt;=20,"SLA_MET","SLA_NOT_MET")</f>
        <v>SLA_MET</v>
      </c>
    </row>
    <row r="2535" spans="1:17" ht="15" customHeight="1" x14ac:dyDescent="0.25">
      <c r="A2535" s="22" t="s">
        <v>3349</v>
      </c>
      <c r="B2535" s="12">
        <v>45147.744687500002</v>
      </c>
      <c r="C2535" s="13">
        <v>45147.751527777778</v>
      </c>
      <c r="D2535" s="14" t="s">
        <v>8</v>
      </c>
      <c r="E2535" s="14" t="s">
        <v>9</v>
      </c>
      <c r="F2535" s="14" t="s">
        <v>109</v>
      </c>
      <c r="G2535" s="111" t="s">
        <v>3350</v>
      </c>
      <c r="H25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5" s="48">
        <f>tbl_raw_data[[#This Row],[Date Actioned]]-tbl_raw_data[[#This Row],[Date Tagged]]</f>
        <v>6.8402777760638855E-3</v>
      </c>
      <c r="J2535" s="50">
        <f>HOUR(tbl_raw_data[[#This Row],[time_taken]])*60+MINUTE(tbl_raw_data[[#This Row],[time_taken]])+SECOND(tbl_raw_data[[#This Row],[time_taken]])/60</f>
        <v>9.85</v>
      </c>
      <c r="K2535" s="54">
        <f>DATE(YEAR(tbl_raw_data[[#This Row],[Date Actioned]]), MONTH(tbl_raw_data[[#This Row],[Date Actioned]]), DAY(tbl_raw_data[[#This Row],[Date Actioned]]))</f>
        <v>45147</v>
      </c>
      <c r="L2535" s="55" t="str">
        <f>UPPER(TEXT(tbl_raw_data[[#This Row],[Updated_date]],"MMMM"))</f>
        <v>AUGUST</v>
      </c>
      <c r="M2535" s="55" t="str">
        <f>UPPER("Week "&amp;IF(ROUNDUP(DAY(tbl_raw_data[[#This Row],[Updated_date]])/7,0)=5,4,ROUNDUP(DAY(tbl_raw_data[[#This Row],[Updated_date]])/7,0)))</f>
        <v>WEEK 2</v>
      </c>
      <c r="N2535" s="57" t="str">
        <f>UPPER(VLOOKUP(tbl_raw_data[[#This Row],[Analyst]],[1]setting!$A$1:$B$15,2,0))</f>
        <v>NAVED</v>
      </c>
      <c r="O2535" s="57" t="str">
        <f>UPPER(tbl_raw_data[[#This Row],[Outcome]])</f>
        <v>WITHDRAW</v>
      </c>
      <c r="P2535" s="57" t="str">
        <f>UPPER(tbl_raw_data[[#This Row],[Queue Name]])</f>
        <v>CONSUMER PRE BUREAU</v>
      </c>
      <c r="Q2535" s="57" t="str">
        <f>IF(tbl_raw_data[[#This Row],[time_taken_in_mins]]&lt;=20,"SLA_MET","SLA_NOT_MET")</f>
        <v>SLA_MET</v>
      </c>
    </row>
    <row r="2536" spans="1:17" ht="15" customHeight="1" x14ac:dyDescent="0.25">
      <c r="A2536" s="11" t="s">
        <v>3240</v>
      </c>
      <c r="B2536" s="6">
        <v>45147.745000000003</v>
      </c>
      <c r="C2536" s="7">
        <v>45147.751736111109</v>
      </c>
      <c r="D2536" s="8" t="s">
        <v>13</v>
      </c>
      <c r="E2536" s="8" t="s">
        <v>41</v>
      </c>
      <c r="F2536" s="8" t="s">
        <v>254</v>
      </c>
      <c r="G2536" s="110" t="s">
        <v>21</v>
      </c>
      <c r="H25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6" s="48">
        <f>tbl_raw_data[[#This Row],[Date Actioned]]-tbl_raw_data[[#This Row],[Date Tagged]]</f>
        <v>6.7361111068748869E-3</v>
      </c>
      <c r="J2536" s="50">
        <f>HOUR(tbl_raw_data[[#This Row],[time_taken]])*60+MINUTE(tbl_raw_data[[#This Row],[time_taken]])+SECOND(tbl_raw_data[[#This Row],[time_taken]])/60</f>
        <v>9.6999999999999993</v>
      </c>
      <c r="K2536" s="54">
        <f>DATE(YEAR(tbl_raw_data[[#This Row],[Date Actioned]]), MONTH(tbl_raw_data[[#This Row],[Date Actioned]]), DAY(tbl_raw_data[[#This Row],[Date Actioned]]))</f>
        <v>45147</v>
      </c>
      <c r="L2536" s="55" t="str">
        <f>UPPER(TEXT(tbl_raw_data[[#This Row],[Updated_date]],"MMMM"))</f>
        <v>AUGUST</v>
      </c>
      <c r="M2536" s="55" t="str">
        <f>UPPER("Week "&amp;IF(ROUNDUP(DAY(tbl_raw_data[[#This Row],[Updated_date]])/7,0)=5,4,ROUNDUP(DAY(tbl_raw_data[[#This Row],[Updated_date]])/7,0)))</f>
        <v>WEEK 2</v>
      </c>
      <c r="N2536" s="57" t="str">
        <f>UPPER(VLOOKUP(tbl_raw_data[[#This Row],[Analyst]],[1]setting!$A$1:$B$15,2,0))</f>
        <v>FARDIN</v>
      </c>
      <c r="O2536" s="57" t="str">
        <f>UPPER(tbl_raw_data[[#This Row],[Outcome]])</f>
        <v>APPROVE</v>
      </c>
      <c r="P2536" s="57" t="str">
        <f>UPPER(tbl_raw_data[[#This Row],[Queue Name]])</f>
        <v>CONSUMER POST BUREAU</v>
      </c>
      <c r="Q2536" s="57" t="str">
        <f>IF(tbl_raw_data[[#This Row],[time_taken_in_mins]]&lt;=20,"SLA_MET","SLA_NOT_MET")</f>
        <v>SLA_MET</v>
      </c>
    </row>
    <row r="2537" spans="1:17" ht="15" customHeight="1" x14ac:dyDescent="0.25">
      <c r="A2537" s="22" t="s">
        <v>4137</v>
      </c>
      <c r="B2537" s="12">
        <v>45147.745289351849</v>
      </c>
      <c r="C2537" s="13">
        <v>45147.753229166665</v>
      </c>
      <c r="D2537" s="14" t="s">
        <v>13</v>
      </c>
      <c r="E2537" s="14" t="s">
        <v>9</v>
      </c>
      <c r="F2537" s="14" t="s">
        <v>10</v>
      </c>
      <c r="G2537" s="111" t="s">
        <v>29</v>
      </c>
      <c r="H25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7" s="48">
        <f>tbl_raw_data[[#This Row],[Date Actioned]]-tbl_raw_data[[#This Row],[Date Tagged]]</f>
        <v>7.9398148154723458E-3</v>
      </c>
      <c r="J2537" s="50">
        <f>HOUR(tbl_raw_data[[#This Row],[time_taken]])*60+MINUTE(tbl_raw_data[[#This Row],[time_taken]])+SECOND(tbl_raw_data[[#This Row],[time_taken]])/60</f>
        <v>11.433333333333334</v>
      </c>
      <c r="K2537" s="54">
        <f>DATE(YEAR(tbl_raw_data[[#This Row],[Date Actioned]]), MONTH(tbl_raw_data[[#This Row],[Date Actioned]]), DAY(tbl_raw_data[[#This Row],[Date Actioned]]))</f>
        <v>45147</v>
      </c>
      <c r="L2537" s="55" t="str">
        <f>UPPER(TEXT(tbl_raw_data[[#This Row],[Updated_date]],"MMMM"))</f>
        <v>AUGUST</v>
      </c>
      <c r="M2537" s="55" t="str">
        <f>UPPER("Week "&amp;IF(ROUNDUP(DAY(tbl_raw_data[[#This Row],[Updated_date]])/7,0)=5,4,ROUNDUP(DAY(tbl_raw_data[[#This Row],[Updated_date]])/7,0)))</f>
        <v>WEEK 2</v>
      </c>
      <c r="N2537" s="57" t="str">
        <f>UPPER(VLOOKUP(tbl_raw_data[[#This Row],[Analyst]],[1]setting!$A$1:$B$15,2,0))</f>
        <v>SAM</v>
      </c>
      <c r="O2537" s="57" t="str">
        <f>UPPER(tbl_raw_data[[#This Row],[Outcome]])</f>
        <v>APPROVE</v>
      </c>
      <c r="P2537" s="57" t="str">
        <f>UPPER(tbl_raw_data[[#This Row],[Queue Name]])</f>
        <v>CONSUMER PRE BUREAU</v>
      </c>
      <c r="Q2537" s="57" t="str">
        <f>IF(tbl_raw_data[[#This Row],[time_taken_in_mins]]&lt;=20,"SLA_MET","SLA_NOT_MET")</f>
        <v>SLA_MET</v>
      </c>
    </row>
    <row r="2538" spans="1:17" ht="15" customHeight="1" x14ac:dyDescent="0.25">
      <c r="A2538" s="5" t="s">
        <v>3302</v>
      </c>
      <c r="B2538" s="6">
        <v>45147.747037037036</v>
      </c>
      <c r="C2538" s="7">
        <v>45147.753831018519</v>
      </c>
      <c r="D2538" s="8" t="s">
        <v>13</v>
      </c>
      <c r="E2538" s="8" t="s">
        <v>28</v>
      </c>
      <c r="F2538" s="8" t="s">
        <v>168</v>
      </c>
      <c r="G2538" s="110" t="s">
        <v>29</v>
      </c>
      <c r="H25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38" s="48">
        <f>tbl_raw_data[[#This Row],[Date Actioned]]-tbl_raw_data[[#This Row],[Date Tagged]]</f>
        <v>6.7939814834971912E-3</v>
      </c>
      <c r="J2538" s="50">
        <f>HOUR(tbl_raw_data[[#This Row],[time_taken]])*60+MINUTE(tbl_raw_data[[#This Row],[time_taken]])+SECOND(tbl_raw_data[[#This Row],[time_taken]])/60</f>
        <v>9.7833333333333332</v>
      </c>
      <c r="K2538" s="54">
        <f>DATE(YEAR(tbl_raw_data[[#This Row],[Date Actioned]]), MONTH(tbl_raw_data[[#This Row],[Date Actioned]]), DAY(tbl_raw_data[[#This Row],[Date Actioned]]))</f>
        <v>45147</v>
      </c>
      <c r="L2538" s="55" t="str">
        <f>UPPER(TEXT(tbl_raw_data[[#This Row],[Updated_date]],"MMMM"))</f>
        <v>AUGUST</v>
      </c>
      <c r="M2538" s="55" t="str">
        <f>UPPER("Week "&amp;IF(ROUNDUP(DAY(tbl_raw_data[[#This Row],[Updated_date]])/7,0)=5,4,ROUNDUP(DAY(tbl_raw_data[[#This Row],[Updated_date]])/7,0)))</f>
        <v>WEEK 2</v>
      </c>
      <c r="N2538" s="57" t="str">
        <f>UPPER(VLOOKUP(tbl_raw_data[[#This Row],[Analyst]],[1]setting!$A$1:$B$15,2,0))</f>
        <v>MERCEDES</v>
      </c>
      <c r="O2538" s="57" t="str">
        <f>UPPER(tbl_raw_data[[#This Row],[Outcome]])</f>
        <v>APPROVE</v>
      </c>
      <c r="P2538" s="57" t="str">
        <f>UPPER(tbl_raw_data[[#This Row],[Queue Name]])</f>
        <v>CONSUMER EXISTING</v>
      </c>
      <c r="Q2538" s="57" t="str">
        <f>IF(tbl_raw_data[[#This Row],[time_taken_in_mins]]&lt;=20,"SLA_MET","SLA_NOT_MET")</f>
        <v>SLA_MET</v>
      </c>
    </row>
    <row r="2539" spans="1:17" ht="15" customHeight="1" x14ac:dyDescent="0.25">
      <c r="A2539" s="5" t="s">
        <v>1652</v>
      </c>
      <c r="B2539" s="6">
        <v>45147.753576388888</v>
      </c>
      <c r="C2539" s="7">
        <v>45147.758206018516</v>
      </c>
      <c r="D2539" s="8" t="s">
        <v>8</v>
      </c>
      <c r="E2539" s="8" t="s">
        <v>9</v>
      </c>
      <c r="F2539" s="8" t="s">
        <v>254</v>
      </c>
      <c r="G2539" s="110" t="s">
        <v>11</v>
      </c>
      <c r="H25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39" s="48">
        <f>tbl_raw_data[[#This Row],[Date Actioned]]-tbl_raw_data[[#This Row],[Date Tagged]]</f>
        <v>4.6296296277432702E-3</v>
      </c>
      <c r="J2539" s="50">
        <f>HOUR(tbl_raw_data[[#This Row],[time_taken]])*60+MINUTE(tbl_raw_data[[#This Row],[time_taken]])+SECOND(tbl_raw_data[[#This Row],[time_taken]])/60</f>
        <v>6.666666666666667</v>
      </c>
      <c r="K2539" s="54">
        <f>DATE(YEAR(tbl_raw_data[[#This Row],[Date Actioned]]), MONTH(tbl_raw_data[[#This Row],[Date Actioned]]), DAY(tbl_raw_data[[#This Row],[Date Actioned]]))</f>
        <v>45147</v>
      </c>
      <c r="L2539" s="55" t="str">
        <f>UPPER(TEXT(tbl_raw_data[[#This Row],[Updated_date]],"MMMM"))</f>
        <v>AUGUST</v>
      </c>
      <c r="M2539" s="55" t="str">
        <f>UPPER("Week "&amp;IF(ROUNDUP(DAY(tbl_raw_data[[#This Row],[Updated_date]])/7,0)=5,4,ROUNDUP(DAY(tbl_raw_data[[#This Row],[Updated_date]])/7,0)))</f>
        <v>WEEK 2</v>
      </c>
      <c r="N2539" s="57" t="str">
        <f>UPPER(VLOOKUP(tbl_raw_data[[#This Row],[Analyst]],[1]setting!$A$1:$B$15,2,0))</f>
        <v>FARDIN</v>
      </c>
      <c r="O2539" s="57" t="str">
        <f>UPPER(tbl_raw_data[[#This Row],[Outcome]])</f>
        <v>WITHDRAW</v>
      </c>
      <c r="P2539" s="57" t="str">
        <f>UPPER(tbl_raw_data[[#This Row],[Queue Name]])</f>
        <v>CONSUMER PRE BUREAU</v>
      </c>
      <c r="Q2539" s="57" t="str">
        <f>IF(tbl_raw_data[[#This Row],[time_taken_in_mins]]&lt;=20,"SLA_MET","SLA_NOT_MET")</f>
        <v>SLA_MET</v>
      </c>
    </row>
    <row r="2540" spans="1:17" ht="15" customHeight="1" x14ac:dyDescent="0.25">
      <c r="A2540" s="11" t="s">
        <v>4144</v>
      </c>
      <c r="B2540" s="12">
        <v>45147.754120370373</v>
      </c>
      <c r="C2540" s="13">
        <v>45147.762071759258</v>
      </c>
      <c r="D2540" s="14" t="s">
        <v>8</v>
      </c>
      <c r="E2540" s="14" t="s">
        <v>9</v>
      </c>
      <c r="F2540" s="14" t="s">
        <v>109</v>
      </c>
      <c r="G2540" s="111" t="s">
        <v>1953</v>
      </c>
      <c r="H25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0" s="48">
        <f>tbl_raw_data[[#This Row],[Date Actioned]]-tbl_raw_data[[#This Row],[Date Tagged]]</f>
        <v>7.9513888849760406E-3</v>
      </c>
      <c r="J2540" s="50">
        <f>HOUR(tbl_raw_data[[#This Row],[time_taken]])*60+MINUTE(tbl_raw_data[[#This Row],[time_taken]])+SECOND(tbl_raw_data[[#This Row],[time_taken]])/60</f>
        <v>11.45</v>
      </c>
      <c r="K2540" s="54">
        <f>DATE(YEAR(tbl_raw_data[[#This Row],[Date Actioned]]), MONTH(tbl_raw_data[[#This Row],[Date Actioned]]), DAY(tbl_raw_data[[#This Row],[Date Actioned]]))</f>
        <v>45147</v>
      </c>
      <c r="L2540" s="55" t="str">
        <f>UPPER(TEXT(tbl_raw_data[[#This Row],[Updated_date]],"MMMM"))</f>
        <v>AUGUST</v>
      </c>
      <c r="M2540" s="55" t="str">
        <f>UPPER("Week "&amp;IF(ROUNDUP(DAY(tbl_raw_data[[#This Row],[Updated_date]])/7,0)=5,4,ROUNDUP(DAY(tbl_raw_data[[#This Row],[Updated_date]])/7,0)))</f>
        <v>WEEK 2</v>
      </c>
      <c r="N2540" s="57" t="str">
        <f>UPPER(VLOOKUP(tbl_raw_data[[#This Row],[Analyst]],[1]setting!$A$1:$B$15,2,0))</f>
        <v>NAVED</v>
      </c>
      <c r="O2540" s="57" t="str">
        <f>UPPER(tbl_raw_data[[#This Row],[Outcome]])</f>
        <v>WITHDRAW</v>
      </c>
      <c r="P2540" s="57" t="str">
        <f>UPPER(tbl_raw_data[[#This Row],[Queue Name]])</f>
        <v>CONSUMER PRE BUREAU</v>
      </c>
      <c r="Q2540" s="57" t="str">
        <f>IF(tbl_raw_data[[#This Row],[time_taken_in_mins]]&lt;=20,"SLA_MET","SLA_NOT_MET")</f>
        <v>SLA_MET</v>
      </c>
    </row>
    <row r="2541" spans="1:17" ht="15" customHeight="1" x14ac:dyDescent="0.25">
      <c r="A2541" s="11" t="s">
        <v>2925</v>
      </c>
      <c r="B2541" s="12">
        <v>45147.759166666663</v>
      </c>
      <c r="C2541" s="13">
        <v>45147.765439814815</v>
      </c>
      <c r="D2541" s="14" t="s">
        <v>13</v>
      </c>
      <c r="E2541" s="14" t="s">
        <v>9</v>
      </c>
      <c r="F2541" s="14" t="s">
        <v>228</v>
      </c>
      <c r="G2541" s="111" t="s">
        <v>67</v>
      </c>
      <c r="H25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41" s="48">
        <f>tbl_raw_data[[#This Row],[Date Actioned]]-tbl_raw_data[[#This Row],[Date Tagged]]</f>
        <v>6.2731481521041133E-3</v>
      </c>
      <c r="J2541" s="50">
        <f>HOUR(tbl_raw_data[[#This Row],[time_taken]])*60+MINUTE(tbl_raw_data[[#This Row],[time_taken]])+SECOND(tbl_raw_data[[#This Row],[time_taken]])/60</f>
        <v>9.0333333333333332</v>
      </c>
      <c r="K2541" s="54">
        <f>DATE(YEAR(tbl_raw_data[[#This Row],[Date Actioned]]), MONTH(tbl_raw_data[[#This Row],[Date Actioned]]), DAY(tbl_raw_data[[#This Row],[Date Actioned]]))</f>
        <v>45147</v>
      </c>
      <c r="L2541" s="55" t="str">
        <f>UPPER(TEXT(tbl_raw_data[[#This Row],[Updated_date]],"MMMM"))</f>
        <v>AUGUST</v>
      </c>
      <c r="M2541" s="55" t="str">
        <f>UPPER("Week "&amp;IF(ROUNDUP(DAY(tbl_raw_data[[#This Row],[Updated_date]])/7,0)=5,4,ROUNDUP(DAY(tbl_raw_data[[#This Row],[Updated_date]])/7,0)))</f>
        <v>WEEK 2</v>
      </c>
      <c r="N2541" s="57" t="str">
        <f>UPPER(VLOOKUP(tbl_raw_data[[#This Row],[Analyst]],[1]setting!$A$1:$B$15,2,0))</f>
        <v>OUADIR</v>
      </c>
      <c r="O2541" s="57" t="str">
        <f>UPPER(tbl_raw_data[[#This Row],[Outcome]])</f>
        <v>APPROVE</v>
      </c>
      <c r="P2541" s="57" t="str">
        <f>UPPER(tbl_raw_data[[#This Row],[Queue Name]])</f>
        <v>CONSUMER PRE BUREAU</v>
      </c>
      <c r="Q2541" s="57" t="str">
        <f>IF(tbl_raw_data[[#This Row],[time_taken_in_mins]]&lt;=20,"SLA_MET","SLA_NOT_MET")</f>
        <v>SLA_MET</v>
      </c>
    </row>
    <row r="2542" spans="1:17" ht="15" customHeight="1" x14ac:dyDescent="0.25">
      <c r="A2542" s="22" t="s">
        <v>3948</v>
      </c>
      <c r="B2542" s="6">
        <v>45147.76295138889</v>
      </c>
      <c r="C2542" s="7">
        <v>45147.770578703705</v>
      </c>
      <c r="D2542" s="8" t="s">
        <v>29</v>
      </c>
      <c r="E2542" s="10" t="s">
        <v>28</v>
      </c>
      <c r="F2542" s="8" t="s">
        <v>73</v>
      </c>
      <c r="G2542" s="109"/>
      <c r="H25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2" s="48">
        <f>tbl_raw_data[[#This Row],[Date Actioned]]-tbl_raw_data[[#This Row],[Date Tagged]]</f>
        <v>7.6273148151813075E-3</v>
      </c>
      <c r="J2542" s="50">
        <f>HOUR(tbl_raw_data[[#This Row],[time_taken]])*60+MINUTE(tbl_raw_data[[#This Row],[time_taken]])+SECOND(tbl_raw_data[[#This Row],[time_taken]])/60</f>
        <v>10.983333333333333</v>
      </c>
      <c r="K2542" s="54">
        <f>DATE(YEAR(tbl_raw_data[[#This Row],[Date Actioned]]), MONTH(tbl_raw_data[[#This Row],[Date Actioned]]), DAY(tbl_raw_data[[#This Row],[Date Actioned]]))</f>
        <v>45147</v>
      </c>
      <c r="L2542" s="55" t="str">
        <f>UPPER(TEXT(tbl_raw_data[[#This Row],[Updated_date]],"MMMM"))</f>
        <v>AUGUST</v>
      </c>
      <c r="M2542" s="55" t="str">
        <f>UPPER("Week "&amp;IF(ROUNDUP(DAY(tbl_raw_data[[#This Row],[Updated_date]])/7,0)=5,4,ROUNDUP(DAY(tbl_raw_data[[#This Row],[Updated_date]])/7,0)))</f>
        <v>WEEK 2</v>
      </c>
      <c r="N2542" s="57" t="str">
        <f>UPPER(VLOOKUP(tbl_raw_data[[#This Row],[Analyst]],[1]setting!$A$1:$B$15,2,0))</f>
        <v>SHAHID</v>
      </c>
      <c r="O2542" s="57" t="str">
        <f>UPPER(tbl_raw_data[[#This Row],[Outcome]])</f>
        <v>APPROVE</v>
      </c>
      <c r="P2542" s="57" t="str">
        <f>UPPER(tbl_raw_data[[#This Row],[Queue Name]])</f>
        <v>CONSUMER EXISTING</v>
      </c>
      <c r="Q2542" s="57" t="str">
        <f>IF(tbl_raw_data[[#This Row],[time_taken_in_mins]]&lt;=20,"SLA_MET","SLA_NOT_MET")</f>
        <v>SLA_MET</v>
      </c>
    </row>
    <row r="2543" spans="1:17" ht="15" customHeight="1" x14ac:dyDescent="0.25">
      <c r="A2543" s="22" t="s">
        <v>23</v>
      </c>
      <c r="B2543" s="6">
        <v>45147.763113425928</v>
      </c>
      <c r="C2543" s="7">
        <v>45147.763958333337</v>
      </c>
      <c r="D2543" s="8" t="s">
        <v>8</v>
      </c>
      <c r="E2543" s="8" t="s">
        <v>9</v>
      </c>
      <c r="F2543" s="8" t="s">
        <v>10</v>
      </c>
      <c r="G2543" s="110" t="s">
        <v>11</v>
      </c>
      <c r="H25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3" s="48">
        <f>tbl_raw_data[[#This Row],[Date Actioned]]-tbl_raw_data[[#This Row],[Date Tagged]]</f>
        <v>8.4490740846376866E-4</v>
      </c>
      <c r="J2543" s="50">
        <f>HOUR(tbl_raw_data[[#This Row],[time_taken]])*60+MINUTE(tbl_raw_data[[#This Row],[time_taken]])+SECOND(tbl_raw_data[[#This Row],[time_taken]])/60</f>
        <v>1.2166666666666668</v>
      </c>
      <c r="K2543" s="54">
        <f>DATE(YEAR(tbl_raw_data[[#This Row],[Date Actioned]]), MONTH(tbl_raw_data[[#This Row],[Date Actioned]]), DAY(tbl_raw_data[[#This Row],[Date Actioned]]))</f>
        <v>45147</v>
      </c>
      <c r="L2543" s="55" t="str">
        <f>UPPER(TEXT(tbl_raw_data[[#This Row],[Updated_date]],"MMMM"))</f>
        <v>AUGUST</v>
      </c>
      <c r="M2543" s="55" t="str">
        <f>UPPER("Week "&amp;IF(ROUNDUP(DAY(tbl_raw_data[[#This Row],[Updated_date]])/7,0)=5,4,ROUNDUP(DAY(tbl_raw_data[[#This Row],[Updated_date]])/7,0)))</f>
        <v>WEEK 2</v>
      </c>
      <c r="N2543" s="57" t="str">
        <f>UPPER(VLOOKUP(tbl_raw_data[[#This Row],[Analyst]],[1]setting!$A$1:$B$15,2,0))</f>
        <v>SAM</v>
      </c>
      <c r="O2543" s="57" t="str">
        <f>UPPER(tbl_raw_data[[#This Row],[Outcome]])</f>
        <v>WITHDRAW</v>
      </c>
      <c r="P2543" s="57" t="str">
        <f>UPPER(tbl_raw_data[[#This Row],[Queue Name]])</f>
        <v>CONSUMER PRE BUREAU</v>
      </c>
      <c r="Q2543" s="57" t="str">
        <f>IF(tbl_raw_data[[#This Row],[time_taken_in_mins]]&lt;=20,"SLA_MET","SLA_NOT_MET")</f>
        <v>SLA_MET</v>
      </c>
    </row>
    <row r="2544" spans="1:17" ht="15" customHeight="1" x14ac:dyDescent="0.25">
      <c r="A2544" s="5" t="s">
        <v>1674</v>
      </c>
      <c r="B2544" s="12">
        <v>45147.765428240738</v>
      </c>
      <c r="C2544" s="13">
        <v>45147.770069444443</v>
      </c>
      <c r="D2544" s="14" t="s">
        <v>8</v>
      </c>
      <c r="E2544" s="14" t="s">
        <v>9</v>
      </c>
      <c r="F2544" s="14" t="s">
        <v>109</v>
      </c>
      <c r="G2544" s="111" t="s">
        <v>1362</v>
      </c>
      <c r="H25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4" s="48">
        <f>tbl_raw_data[[#This Row],[Date Actioned]]-tbl_raw_data[[#This Row],[Date Tagged]]</f>
        <v>4.6412037045229226E-3</v>
      </c>
      <c r="J2544" s="50">
        <f>HOUR(tbl_raw_data[[#This Row],[time_taken]])*60+MINUTE(tbl_raw_data[[#This Row],[time_taken]])+SECOND(tbl_raw_data[[#This Row],[time_taken]])/60</f>
        <v>6.6833333333333336</v>
      </c>
      <c r="K2544" s="54">
        <f>DATE(YEAR(tbl_raw_data[[#This Row],[Date Actioned]]), MONTH(tbl_raw_data[[#This Row],[Date Actioned]]), DAY(tbl_raw_data[[#This Row],[Date Actioned]]))</f>
        <v>45147</v>
      </c>
      <c r="L2544" s="55" t="str">
        <f>UPPER(TEXT(tbl_raw_data[[#This Row],[Updated_date]],"MMMM"))</f>
        <v>AUGUST</v>
      </c>
      <c r="M2544" s="55" t="str">
        <f>UPPER("Week "&amp;IF(ROUNDUP(DAY(tbl_raw_data[[#This Row],[Updated_date]])/7,0)=5,4,ROUNDUP(DAY(tbl_raw_data[[#This Row],[Updated_date]])/7,0)))</f>
        <v>WEEK 2</v>
      </c>
      <c r="N2544" s="57" t="str">
        <f>UPPER(VLOOKUP(tbl_raw_data[[#This Row],[Analyst]],[1]setting!$A$1:$B$15,2,0))</f>
        <v>NAVED</v>
      </c>
      <c r="O2544" s="57" t="str">
        <f>UPPER(tbl_raw_data[[#This Row],[Outcome]])</f>
        <v>WITHDRAW</v>
      </c>
      <c r="P2544" s="57" t="str">
        <f>UPPER(tbl_raw_data[[#This Row],[Queue Name]])</f>
        <v>CONSUMER PRE BUREAU</v>
      </c>
      <c r="Q2544" s="57" t="str">
        <f>IF(tbl_raw_data[[#This Row],[time_taken_in_mins]]&lt;=20,"SLA_MET","SLA_NOT_MET")</f>
        <v>SLA_MET</v>
      </c>
    </row>
    <row r="2545" spans="1:17" ht="15" customHeight="1" x14ac:dyDescent="0.25">
      <c r="A2545" s="11" t="s">
        <v>4914</v>
      </c>
      <c r="B2545" s="6">
        <v>45147.767199074071</v>
      </c>
      <c r="C2545" s="7">
        <v>45147.776469907411</v>
      </c>
      <c r="D2545" s="8" t="s">
        <v>8</v>
      </c>
      <c r="E2545" s="8" t="s">
        <v>9</v>
      </c>
      <c r="F2545" s="8" t="s">
        <v>228</v>
      </c>
      <c r="G2545" s="110" t="s">
        <v>11</v>
      </c>
      <c r="H25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5" s="48">
        <f>tbl_raw_data[[#This Row],[Date Actioned]]-tbl_raw_data[[#This Row],[Date Tagged]]</f>
        <v>9.2708333395421505E-3</v>
      </c>
      <c r="J2545" s="50">
        <f>HOUR(tbl_raw_data[[#This Row],[time_taken]])*60+MINUTE(tbl_raw_data[[#This Row],[time_taken]])+SECOND(tbl_raw_data[[#This Row],[time_taken]])/60</f>
        <v>13.35</v>
      </c>
      <c r="K2545" s="54">
        <f>DATE(YEAR(tbl_raw_data[[#This Row],[Date Actioned]]), MONTH(tbl_raw_data[[#This Row],[Date Actioned]]), DAY(tbl_raw_data[[#This Row],[Date Actioned]]))</f>
        <v>45147</v>
      </c>
      <c r="L2545" s="55" t="str">
        <f>UPPER(TEXT(tbl_raw_data[[#This Row],[Updated_date]],"MMMM"))</f>
        <v>AUGUST</v>
      </c>
      <c r="M2545" s="55" t="str">
        <f>UPPER("Week "&amp;IF(ROUNDUP(DAY(tbl_raw_data[[#This Row],[Updated_date]])/7,0)=5,4,ROUNDUP(DAY(tbl_raw_data[[#This Row],[Updated_date]])/7,0)))</f>
        <v>WEEK 2</v>
      </c>
      <c r="N2545" s="57" t="str">
        <f>UPPER(VLOOKUP(tbl_raw_data[[#This Row],[Analyst]],[1]setting!$A$1:$B$15,2,0))</f>
        <v>OUADIR</v>
      </c>
      <c r="O2545" s="57" t="str">
        <f>UPPER(tbl_raw_data[[#This Row],[Outcome]])</f>
        <v>WITHDRAW</v>
      </c>
      <c r="P2545" s="57" t="str">
        <f>UPPER(tbl_raw_data[[#This Row],[Queue Name]])</f>
        <v>CONSUMER PRE BUREAU</v>
      </c>
      <c r="Q2545" s="57" t="str">
        <f>IF(tbl_raw_data[[#This Row],[time_taken_in_mins]]&lt;=20,"SLA_MET","SLA_NOT_MET")</f>
        <v>SLA_MET</v>
      </c>
    </row>
    <row r="2546" spans="1:17" ht="26.25" x14ac:dyDescent="0.25">
      <c r="A2546" s="22" t="s">
        <v>640</v>
      </c>
      <c r="B2546" s="12">
        <v>45147.769097222219</v>
      </c>
      <c r="C2546" s="13">
        <v>45147.772175925929</v>
      </c>
      <c r="D2546" s="14" t="s">
        <v>8</v>
      </c>
      <c r="E2546" s="14" t="s">
        <v>28</v>
      </c>
      <c r="F2546" s="14" t="s">
        <v>10</v>
      </c>
      <c r="G2546" s="111" t="s">
        <v>641</v>
      </c>
      <c r="H25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6" s="48">
        <f>tbl_raw_data[[#This Row],[Date Actioned]]-tbl_raw_data[[#This Row],[Date Tagged]]</f>
        <v>3.0787037103436887E-3</v>
      </c>
      <c r="J2546" s="50">
        <f>HOUR(tbl_raw_data[[#This Row],[time_taken]])*60+MINUTE(tbl_raw_data[[#This Row],[time_taken]])+SECOND(tbl_raw_data[[#This Row],[time_taken]])/60</f>
        <v>4.4333333333333336</v>
      </c>
      <c r="K2546" s="54">
        <f>DATE(YEAR(tbl_raw_data[[#This Row],[Date Actioned]]), MONTH(tbl_raw_data[[#This Row],[Date Actioned]]), DAY(tbl_raw_data[[#This Row],[Date Actioned]]))</f>
        <v>45147</v>
      </c>
      <c r="L2546" s="55" t="str">
        <f>UPPER(TEXT(tbl_raw_data[[#This Row],[Updated_date]],"MMMM"))</f>
        <v>AUGUST</v>
      </c>
      <c r="M2546" s="55" t="str">
        <f>UPPER("Week "&amp;IF(ROUNDUP(DAY(tbl_raw_data[[#This Row],[Updated_date]])/7,0)=5,4,ROUNDUP(DAY(tbl_raw_data[[#This Row],[Updated_date]])/7,0)))</f>
        <v>WEEK 2</v>
      </c>
      <c r="N2546" s="57" t="str">
        <f>UPPER(VLOOKUP(tbl_raw_data[[#This Row],[Analyst]],[1]setting!$A$1:$B$15,2,0))</f>
        <v>SAM</v>
      </c>
      <c r="O2546" s="57" t="str">
        <f>UPPER(tbl_raw_data[[#This Row],[Outcome]])</f>
        <v>WITHDRAW</v>
      </c>
      <c r="P2546" s="57" t="str">
        <f>UPPER(tbl_raw_data[[#This Row],[Queue Name]])</f>
        <v>CONSUMER EXISTING</v>
      </c>
      <c r="Q2546" s="57" t="str">
        <f>IF(tbl_raw_data[[#This Row],[time_taken_in_mins]]&lt;=20,"SLA_MET","SLA_NOT_MET")</f>
        <v>SLA_MET</v>
      </c>
    </row>
    <row r="2547" spans="1:17" ht="15" customHeight="1" x14ac:dyDescent="0.25">
      <c r="A2547" s="5" t="s">
        <v>2182</v>
      </c>
      <c r="B2547" s="12">
        <v>45147.774143518516</v>
      </c>
      <c r="C2547" s="13">
        <v>45147.779479166667</v>
      </c>
      <c r="D2547" s="14" t="s">
        <v>29</v>
      </c>
      <c r="E2547" s="16" t="s">
        <v>28</v>
      </c>
      <c r="F2547" s="14" t="s">
        <v>254</v>
      </c>
      <c r="G2547" s="106"/>
      <c r="H25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7" s="48">
        <f>tbl_raw_data[[#This Row],[Date Actioned]]-tbl_raw_data[[#This Row],[Date Tagged]]</f>
        <v>5.3356481512309983E-3</v>
      </c>
      <c r="J2547" s="50">
        <f>HOUR(tbl_raw_data[[#This Row],[time_taken]])*60+MINUTE(tbl_raw_data[[#This Row],[time_taken]])+SECOND(tbl_raw_data[[#This Row],[time_taken]])/60</f>
        <v>7.6833333333333336</v>
      </c>
      <c r="K2547" s="54">
        <f>DATE(YEAR(tbl_raw_data[[#This Row],[Date Actioned]]), MONTH(tbl_raw_data[[#This Row],[Date Actioned]]), DAY(tbl_raw_data[[#This Row],[Date Actioned]]))</f>
        <v>45147</v>
      </c>
      <c r="L2547" s="55" t="str">
        <f>UPPER(TEXT(tbl_raw_data[[#This Row],[Updated_date]],"MMMM"))</f>
        <v>AUGUST</v>
      </c>
      <c r="M2547" s="55" t="str">
        <f>UPPER("Week "&amp;IF(ROUNDUP(DAY(tbl_raw_data[[#This Row],[Updated_date]])/7,0)=5,4,ROUNDUP(DAY(tbl_raw_data[[#This Row],[Updated_date]])/7,0)))</f>
        <v>WEEK 2</v>
      </c>
      <c r="N2547" s="57" t="str">
        <f>UPPER(VLOOKUP(tbl_raw_data[[#This Row],[Analyst]],[1]setting!$A$1:$B$15,2,0))</f>
        <v>FARDIN</v>
      </c>
      <c r="O2547" s="57" t="str">
        <f>UPPER(tbl_raw_data[[#This Row],[Outcome]])</f>
        <v>APPROVE</v>
      </c>
      <c r="P2547" s="57" t="str">
        <f>UPPER(tbl_raw_data[[#This Row],[Queue Name]])</f>
        <v>CONSUMER EXISTING</v>
      </c>
      <c r="Q2547" s="57" t="str">
        <f>IF(tbl_raw_data[[#This Row],[time_taken_in_mins]]&lt;=20,"SLA_MET","SLA_NOT_MET")</f>
        <v>SLA_MET</v>
      </c>
    </row>
    <row r="2548" spans="1:17" ht="15" customHeight="1" x14ac:dyDescent="0.25">
      <c r="A2548" s="11" t="s">
        <v>605</v>
      </c>
      <c r="B2548" s="6">
        <v>45147.775000000001</v>
      </c>
      <c r="C2548" s="7">
        <v>45147.778009259258</v>
      </c>
      <c r="D2548" s="8" t="s">
        <v>46</v>
      </c>
      <c r="E2548" s="8" t="s">
        <v>28</v>
      </c>
      <c r="F2548" s="8" t="s">
        <v>109</v>
      </c>
      <c r="G2548" s="110" t="s">
        <v>49</v>
      </c>
      <c r="H25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48" s="48">
        <f>tbl_raw_data[[#This Row],[Date Actioned]]-tbl_raw_data[[#This Row],[Date Tagged]]</f>
        <v>3.009259256941732E-3</v>
      </c>
      <c r="J2548" s="50">
        <f>HOUR(tbl_raw_data[[#This Row],[time_taken]])*60+MINUTE(tbl_raw_data[[#This Row],[time_taken]])+SECOND(tbl_raw_data[[#This Row],[time_taken]])/60</f>
        <v>4.333333333333333</v>
      </c>
      <c r="K2548" s="54">
        <f>DATE(YEAR(tbl_raw_data[[#This Row],[Date Actioned]]), MONTH(tbl_raw_data[[#This Row],[Date Actioned]]), DAY(tbl_raw_data[[#This Row],[Date Actioned]]))</f>
        <v>45147</v>
      </c>
      <c r="L2548" s="55" t="str">
        <f>UPPER(TEXT(tbl_raw_data[[#This Row],[Updated_date]],"MMMM"))</f>
        <v>AUGUST</v>
      </c>
      <c r="M2548" s="55" t="str">
        <f>UPPER("Week "&amp;IF(ROUNDUP(DAY(tbl_raw_data[[#This Row],[Updated_date]])/7,0)=5,4,ROUNDUP(DAY(tbl_raw_data[[#This Row],[Updated_date]])/7,0)))</f>
        <v>WEEK 2</v>
      </c>
      <c r="N2548" s="57" t="str">
        <f>UPPER(VLOOKUP(tbl_raw_data[[#This Row],[Analyst]],[1]setting!$A$1:$B$15,2,0))</f>
        <v>NAVED</v>
      </c>
      <c r="O2548" s="57" t="str">
        <f>UPPER(tbl_raw_data[[#This Row],[Outcome]])</f>
        <v>DECLINE</v>
      </c>
      <c r="P2548" s="57" t="str">
        <f>UPPER(tbl_raw_data[[#This Row],[Queue Name]])</f>
        <v>CONSUMER EXISTING</v>
      </c>
      <c r="Q2548" s="57" t="str">
        <f>IF(tbl_raw_data[[#This Row],[time_taken_in_mins]]&lt;=20,"SLA_MET","SLA_NOT_MET")</f>
        <v>SLA_MET</v>
      </c>
    </row>
    <row r="2549" spans="1:17" ht="15" customHeight="1" x14ac:dyDescent="0.25">
      <c r="A2549" s="11" t="s">
        <v>5170</v>
      </c>
      <c r="B2549" s="6">
        <v>45147.775810185187</v>
      </c>
      <c r="C2549" s="7">
        <v>45147.785740740743</v>
      </c>
      <c r="D2549" s="8" t="s">
        <v>29</v>
      </c>
      <c r="E2549" s="10" t="s">
        <v>28</v>
      </c>
      <c r="F2549" s="8" t="s">
        <v>254</v>
      </c>
      <c r="G2549" s="109"/>
      <c r="H25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49" s="48">
        <f>tbl_raw_data[[#This Row],[Date Actioned]]-tbl_raw_data[[#This Row],[Date Tagged]]</f>
        <v>9.930555555911269E-3</v>
      </c>
      <c r="J2549" s="50">
        <f>HOUR(tbl_raw_data[[#This Row],[time_taken]])*60+MINUTE(tbl_raw_data[[#This Row],[time_taken]])+SECOND(tbl_raw_data[[#This Row],[time_taken]])/60</f>
        <v>14.3</v>
      </c>
      <c r="K2549" s="54">
        <f>DATE(YEAR(tbl_raw_data[[#This Row],[Date Actioned]]), MONTH(tbl_raw_data[[#This Row],[Date Actioned]]), DAY(tbl_raw_data[[#This Row],[Date Actioned]]))</f>
        <v>45147</v>
      </c>
      <c r="L2549" s="55" t="str">
        <f>UPPER(TEXT(tbl_raw_data[[#This Row],[Updated_date]],"MMMM"))</f>
        <v>AUGUST</v>
      </c>
      <c r="M2549" s="55" t="str">
        <f>UPPER("Week "&amp;IF(ROUNDUP(DAY(tbl_raw_data[[#This Row],[Updated_date]])/7,0)=5,4,ROUNDUP(DAY(tbl_raw_data[[#This Row],[Updated_date]])/7,0)))</f>
        <v>WEEK 2</v>
      </c>
      <c r="N2549" s="57" t="str">
        <f>UPPER(VLOOKUP(tbl_raw_data[[#This Row],[Analyst]],[1]setting!$A$1:$B$15,2,0))</f>
        <v>FARDIN</v>
      </c>
      <c r="O2549" s="57" t="str">
        <f>UPPER(tbl_raw_data[[#This Row],[Outcome]])</f>
        <v>APPROVE</v>
      </c>
      <c r="P2549" s="57" t="str">
        <f>UPPER(tbl_raw_data[[#This Row],[Queue Name]])</f>
        <v>CONSUMER EXISTING</v>
      </c>
      <c r="Q2549" s="57" t="str">
        <f>IF(tbl_raw_data[[#This Row],[time_taken_in_mins]]&lt;=20,"SLA_MET","SLA_NOT_MET")</f>
        <v>SLA_MET</v>
      </c>
    </row>
    <row r="2550" spans="1:17" ht="15" customHeight="1" x14ac:dyDescent="0.25">
      <c r="A2550" s="22" t="s">
        <v>1225</v>
      </c>
      <c r="B2550" s="12">
        <v>45147.776620370372</v>
      </c>
      <c r="C2550" s="13">
        <v>45147.780636574076</v>
      </c>
      <c r="D2550" s="14" t="s">
        <v>46</v>
      </c>
      <c r="E2550" s="14" t="s">
        <v>9</v>
      </c>
      <c r="F2550" s="14" t="s">
        <v>10</v>
      </c>
      <c r="G2550" s="111" t="s">
        <v>49</v>
      </c>
      <c r="H25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50" s="48">
        <f>tbl_raw_data[[#This Row],[Date Actioned]]-tbl_raw_data[[#This Row],[Date Tagged]]</f>
        <v>4.016203703940846E-3</v>
      </c>
      <c r="J2550" s="50">
        <f>HOUR(tbl_raw_data[[#This Row],[time_taken]])*60+MINUTE(tbl_raw_data[[#This Row],[time_taken]])+SECOND(tbl_raw_data[[#This Row],[time_taken]])/60</f>
        <v>5.7833333333333332</v>
      </c>
      <c r="K2550" s="54">
        <f>DATE(YEAR(tbl_raw_data[[#This Row],[Date Actioned]]), MONTH(tbl_raw_data[[#This Row],[Date Actioned]]), DAY(tbl_raw_data[[#This Row],[Date Actioned]]))</f>
        <v>45147</v>
      </c>
      <c r="L2550" s="55" t="str">
        <f>UPPER(TEXT(tbl_raw_data[[#This Row],[Updated_date]],"MMMM"))</f>
        <v>AUGUST</v>
      </c>
      <c r="M2550" s="55" t="str">
        <f>UPPER("Week "&amp;IF(ROUNDUP(DAY(tbl_raw_data[[#This Row],[Updated_date]])/7,0)=5,4,ROUNDUP(DAY(tbl_raw_data[[#This Row],[Updated_date]])/7,0)))</f>
        <v>WEEK 2</v>
      </c>
      <c r="N2550" s="57" t="str">
        <f>UPPER(VLOOKUP(tbl_raw_data[[#This Row],[Analyst]],[1]setting!$A$1:$B$15,2,0))</f>
        <v>SAM</v>
      </c>
      <c r="O2550" s="57" t="str">
        <f>UPPER(tbl_raw_data[[#This Row],[Outcome]])</f>
        <v>DECLINE</v>
      </c>
      <c r="P2550" s="57" t="str">
        <f>UPPER(tbl_raw_data[[#This Row],[Queue Name]])</f>
        <v>CONSUMER PRE BUREAU</v>
      </c>
      <c r="Q2550" s="57" t="str">
        <f>IF(tbl_raw_data[[#This Row],[time_taken_in_mins]]&lt;=20,"SLA_MET","SLA_NOT_MET")</f>
        <v>SLA_MET</v>
      </c>
    </row>
    <row r="2551" spans="1:17" ht="15" customHeight="1" x14ac:dyDescent="0.25">
      <c r="A2551" s="22" t="s">
        <v>2021</v>
      </c>
      <c r="B2551" s="12">
        <v>45147.783506944441</v>
      </c>
      <c r="C2551" s="13">
        <v>45147.788587962961</v>
      </c>
      <c r="D2551" s="14" t="s">
        <v>13</v>
      </c>
      <c r="E2551" s="14" t="s">
        <v>28</v>
      </c>
      <c r="F2551" s="14" t="s">
        <v>109</v>
      </c>
      <c r="G2551" s="111" t="s">
        <v>29</v>
      </c>
      <c r="H25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1" s="48">
        <f>tbl_raw_data[[#This Row],[Date Actioned]]-tbl_raw_data[[#This Row],[Date Tagged]]</f>
        <v>5.0810185202863067E-3</v>
      </c>
      <c r="J2551" s="50">
        <f>HOUR(tbl_raw_data[[#This Row],[time_taken]])*60+MINUTE(tbl_raw_data[[#This Row],[time_taken]])+SECOND(tbl_raw_data[[#This Row],[time_taken]])/60</f>
        <v>7.3166666666666664</v>
      </c>
      <c r="K2551" s="54">
        <f>DATE(YEAR(tbl_raw_data[[#This Row],[Date Actioned]]), MONTH(tbl_raw_data[[#This Row],[Date Actioned]]), DAY(tbl_raw_data[[#This Row],[Date Actioned]]))</f>
        <v>45147</v>
      </c>
      <c r="L2551" s="55" t="str">
        <f>UPPER(TEXT(tbl_raw_data[[#This Row],[Updated_date]],"MMMM"))</f>
        <v>AUGUST</v>
      </c>
      <c r="M2551" s="55" t="str">
        <f>UPPER("Week "&amp;IF(ROUNDUP(DAY(tbl_raw_data[[#This Row],[Updated_date]])/7,0)=5,4,ROUNDUP(DAY(tbl_raw_data[[#This Row],[Updated_date]])/7,0)))</f>
        <v>WEEK 2</v>
      </c>
      <c r="N2551" s="57" t="str">
        <f>UPPER(VLOOKUP(tbl_raw_data[[#This Row],[Analyst]],[1]setting!$A$1:$B$15,2,0))</f>
        <v>NAVED</v>
      </c>
      <c r="O2551" s="57" t="str">
        <f>UPPER(tbl_raw_data[[#This Row],[Outcome]])</f>
        <v>APPROVE</v>
      </c>
      <c r="P2551" s="57" t="str">
        <f>UPPER(tbl_raw_data[[#This Row],[Queue Name]])</f>
        <v>CONSUMER EXISTING</v>
      </c>
      <c r="Q2551" s="57" t="str">
        <f>IF(tbl_raw_data[[#This Row],[time_taken_in_mins]]&lt;=20,"SLA_MET","SLA_NOT_MET")</f>
        <v>SLA_MET</v>
      </c>
    </row>
    <row r="2552" spans="1:17" ht="15" customHeight="1" x14ac:dyDescent="0.25">
      <c r="A2552" s="5" t="s">
        <v>3757</v>
      </c>
      <c r="B2552" s="6">
        <v>45147.786354166667</v>
      </c>
      <c r="C2552" s="7">
        <v>45147.793726851851</v>
      </c>
      <c r="D2552" s="8" t="s">
        <v>29</v>
      </c>
      <c r="E2552" s="10" t="s">
        <v>28</v>
      </c>
      <c r="F2552" s="8" t="s">
        <v>73</v>
      </c>
      <c r="G2552" s="109"/>
      <c r="H25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52" s="48">
        <f>tbl_raw_data[[#This Row],[Date Actioned]]-tbl_raw_data[[#This Row],[Date Tagged]]</f>
        <v>7.3726851842366159E-3</v>
      </c>
      <c r="J2552" s="50">
        <f>HOUR(tbl_raw_data[[#This Row],[time_taken]])*60+MINUTE(tbl_raw_data[[#This Row],[time_taken]])+SECOND(tbl_raw_data[[#This Row],[time_taken]])/60</f>
        <v>10.616666666666667</v>
      </c>
      <c r="K2552" s="54">
        <f>DATE(YEAR(tbl_raw_data[[#This Row],[Date Actioned]]), MONTH(tbl_raw_data[[#This Row],[Date Actioned]]), DAY(tbl_raw_data[[#This Row],[Date Actioned]]))</f>
        <v>45147</v>
      </c>
      <c r="L2552" s="55" t="str">
        <f>UPPER(TEXT(tbl_raw_data[[#This Row],[Updated_date]],"MMMM"))</f>
        <v>AUGUST</v>
      </c>
      <c r="M2552" s="55" t="str">
        <f>UPPER("Week "&amp;IF(ROUNDUP(DAY(tbl_raw_data[[#This Row],[Updated_date]])/7,0)=5,4,ROUNDUP(DAY(tbl_raw_data[[#This Row],[Updated_date]])/7,0)))</f>
        <v>WEEK 2</v>
      </c>
      <c r="N2552" s="57" t="str">
        <f>UPPER(VLOOKUP(tbl_raw_data[[#This Row],[Analyst]],[1]setting!$A$1:$B$15,2,0))</f>
        <v>SHAHID</v>
      </c>
      <c r="O2552" s="57" t="str">
        <f>UPPER(tbl_raw_data[[#This Row],[Outcome]])</f>
        <v>APPROVE</v>
      </c>
      <c r="P2552" s="57" t="str">
        <f>UPPER(tbl_raw_data[[#This Row],[Queue Name]])</f>
        <v>CONSUMER EXISTING</v>
      </c>
      <c r="Q2552" s="57" t="str">
        <f>IF(tbl_raw_data[[#This Row],[time_taken_in_mins]]&lt;=20,"SLA_MET","SLA_NOT_MET")</f>
        <v>SLA_MET</v>
      </c>
    </row>
    <row r="2553" spans="1:17" ht="15" customHeight="1" x14ac:dyDescent="0.25">
      <c r="A2553" s="11" t="s">
        <v>1746</v>
      </c>
      <c r="B2553" s="12">
        <v>45147.78696759259</v>
      </c>
      <c r="C2553" s="13">
        <v>45147.791689814818</v>
      </c>
      <c r="D2553" s="14" t="s">
        <v>29</v>
      </c>
      <c r="E2553" s="16" t="s">
        <v>28</v>
      </c>
      <c r="F2553" s="14" t="s">
        <v>254</v>
      </c>
      <c r="G2553" s="106"/>
      <c r="H25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53" s="48">
        <f>tbl_raw_data[[#This Row],[Date Actioned]]-tbl_raw_data[[#This Row],[Date Tagged]]</f>
        <v>4.7222222274285741E-3</v>
      </c>
      <c r="J2553" s="50">
        <f>HOUR(tbl_raw_data[[#This Row],[time_taken]])*60+MINUTE(tbl_raw_data[[#This Row],[time_taken]])+SECOND(tbl_raw_data[[#This Row],[time_taken]])/60</f>
        <v>6.8</v>
      </c>
      <c r="K2553" s="54">
        <f>DATE(YEAR(tbl_raw_data[[#This Row],[Date Actioned]]), MONTH(tbl_raw_data[[#This Row],[Date Actioned]]), DAY(tbl_raw_data[[#This Row],[Date Actioned]]))</f>
        <v>45147</v>
      </c>
      <c r="L2553" s="55" t="str">
        <f>UPPER(TEXT(tbl_raw_data[[#This Row],[Updated_date]],"MMMM"))</f>
        <v>AUGUST</v>
      </c>
      <c r="M2553" s="55" t="str">
        <f>UPPER("Week "&amp;IF(ROUNDUP(DAY(tbl_raw_data[[#This Row],[Updated_date]])/7,0)=5,4,ROUNDUP(DAY(tbl_raw_data[[#This Row],[Updated_date]])/7,0)))</f>
        <v>WEEK 2</v>
      </c>
      <c r="N2553" s="57" t="str">
        <f>UPPER(VLOOKUP(tbl_raw_data[[#This Row],[Analyst]],[1]setting!$A$1:$B$15,2,0))</f>
        <v>FARDIN</v>
      </c>
      <c r="O2553" s="57" t="str">
        <f>UPPER(tbl_raw_data[[#This Row],[Outcome]])</f>
        <v>APPROVE</v>
      </c>
      <c r="P2553" s="57" t="str">
        <f>UPPER(tbl_raw_data[[#This Row],[Queue Name]])</f>
        <v>CONSUMER EXISTING</v>
      </c>
      <c r="Q2553" s="57" t="str">
        <f>IF(tbl_raw_data[[#This Row],[time_taken_in_mins]]&lt;=20,"SLA_MET","SLA_NOT_MET")</f>
        <v>SLA_MET</v>
      </c>
    </row>
    <row r="2554" spans="1:17" ht="15" customHeight="1" x14ac:dyDescent="0.25">
      <c r="A2554" s="22" t="s">
        <v>3353</v>
      </c>
      <c r="B2554" s="6">
        <v>45147.789479166669</v>
      </c>
      <c r="C2554" s="7">
        <v>45147.796319444446</v>
      </c>
      <c r="D2554" s="8" t="s">
        <v>29</v>
      </c>
      <c r="E2554" s="10" t="s">
        <v>41</v>
      </c>
      <c r="F2554" s="8" t="s">
        <v>73</v>
      </c>
      <c r="G2554" s="109"/>
      <c r="H25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54" s="48">
        <f>tbl_raw_data[[#This Row],[Date Actioned]]-tbl_raw_data[[#This Row],[Date Tagged]]</f>
        <v>6.8402777760638855E-3</v>
      </c>
      <c r="J2554" s="50">
        <f>HOUR(tbl_raw_data[[#This Row],[time_taken]])*60+MINUTE(tbl_raw_data[[#This Row],[time_taken]])+SECOND(tbl_raw_data[[#This Row],[time_taken]])/60</f>
        <v>9.85</v>
      </c>
      <c r="K2554" s="54">
        <f>DATE(YEAR(tbl_raw_data[[#This Row],[Date Actioned]]), MONTH(tbl_raw_data[[#This Row],[Date Actioned]]), DAY(tbl_raw_data[[#This Row],[Date Actioned]]))</f>
        <v>45147</v>
      </c>
      <c r="L2554" s="55" t="str">
        <f>UPPER(TEXT(tbl_raw_data[[#This Row],[Updated_date]],"MMMM"))</f>
        <v>AUGUST</v>
      </c>
      <c r="M2554" s="55" t="str">
        <f>UPPER("Week "&amp;IF(ROUNDUP(DAY(tbl_raw_data[[#This Row],[Updated_date]])/7,0)=5,4,ROUNDUP(DAY(tbl_raw_data[[#This Row],[Updated_date]])/7,0)))</f>
        <v>WEEK 2</v>
      </c>
      <c r="N2554" s="57" t="str">
        <f>UPPER(VLOOKUP(tbl_raw_data[[#This Row],[Analyst]],[1]setting!$A$1:$B$15,2,0))</f>
        <v>SHAHID</v>
      </c>
      <c r="O2554" s="57" t="str">
        <f>UPPER(tbl_raw_data[[#This Row],[Outcome]])</f>
        <v>APPROVE</v>
      </c>
      <c r="P2554" s="57" t="str">
        <f>UPPER(tbl_raw_data[[#This Row],[Queue Name]])</f>
        <v>CONSUMER POST BUREAU</v>
      </c>
      <c r="Q2554" s="57" t="str">
        <f>IF(tbl_raw_data[[#This Row],[time_taken_in_mins]]&lt;=20,"SLA_MET","SLA_NOT_MET")</f>
        <v>SLA_MET</v>
      </c>
    </row>
    <row r="2555" spans="1:17" ht="15" customHeight="1" x14ac:dyDescent="0.25">
      <c r="A2555" s="5" t="s">
        <v>2579</v>
      </c>
      <c r="B2555" s="12">
        <v>45147.78979166667</v>
      </c>
      <c r="C2555" s="13">
        <v>45147.795567129629</v>
      </c>
      <c r="D2555" s="14" t="s">
        <v>13</v>
      </c>
      <c r="E2555" s="14" t="s">
        <v>41</v>
      </c>
      <c r="F2555" s="14" t="s">
        <v>10</v>
      </c>
      <c r="G2555" s="111" t="s">
        <v>67</v>
      </c>
      <c r="H25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5" s="48">
        <f>tbl_raw_data[[#This Row],[Date Actioned]]-tbl_raw_data[[#This Row],[Date Tagged]]</f>
        <v>5.7754629597184248E-3</v>
      </c>
      <c r="J2555" s="50">
        <f>HOUR(tbl_raw_data[[#This Row],[time_taken]])*60+MINUTE(tbl_raw_data[[#This Row],[time_taken]])+SECOND(tbl_raw_data[[#This Row],[time_taken]])/60</f>
        <v>8.3166666666666664</v>
      </c>
      <c r="K2555" s="54">
        <f>DATE(YEAR(tbl_raw_data[[#This Row],[Date Actioned]]), MONTH(tbl_raw_data[[#This Row],[Date Actioned]]), DAY(tbl_raw_data[[#This Row],[Date Actioned]]))</f>
        <v>45147</v>
      </c>
      <c r="L2555" s="55" t="str">
        <f>UPPER(TEXT(tbl_raw_data[[#This Row],[Updated_date]],"MMMM"))</f>
        <v>AUGUST</v>
      </c>
      <c r="M2555" s="55" t="str">
        <f>UPPER("Week "&amp;IF(ROUNDUP(DAY(tbl_raw_data[[#This Row],[Updated_date]])/7,0)=5,4,ROUNDUP(DAY(tbl_raw_data[[#This Row],[Updated_date]])/7,0)))</f>
        <v>WEEK 2</v>
      </c>
      <c r="N2555" s="57" t="str">
        <f>UPPER(VLOOKUP(tbl_raw_data[[#This Row],[Analyst]],[1]setting!$A$1:$B$15,2,0))</f>
        <v>SAM</v>
      </c>
      <c r="O2555" s="57" t="str">
        <f>UPPER(tbl_raw_data[[#This Row],[Outcome]])</f>
        <v>APPROVE</v>
      </c>
      <c r="P2555" s="57" t="str">
        <f>UPPER(tbl_raw_data[[#This Row],[Queue Name]])</f>
        <v>CONSUMER POST BUREAU</v>
      </c>
      <c r="Q2555" s="57" t="str">
        <f>IF(tbl_raw_data[[#This Row],[time_taken_in_mins]]&lt;=20,"SLA_MET","SLA_NOT_MET")</f>
        <v>SLA_MET</v>
      </c>
    </row>
    <row r="2556" spans="1:17" ht="15" customHeight="1" x14ac:dyDescent="0.25">
      <c r="A2556" s="11" t="s">
        <v>1348</v>
      </c>
      <c r="B2556" s="6">
        <v>45147.789907407408</v>
      </c>
      <c r="C2556" s="7">
        <v>45147.79409722222</v>
      </c>
      <c r="D2556" s="8" t="s">
        <v>13</v>
      </c>
      <c r="E2556" s="8" t="s">
        <v>28</v>
      </c>
      <c r="F2556" s="8" t="s">
        <v>109</v>
      </c>
      <c r="G2556" s="110" t="s">
        <v>67</v>
      </c>
      <c r="H25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6" s="48">
        <f>tbl_raw_data[[#This Row],[Date Actioned]]-tbl_raw_data[[#This Row],[Date Tagged]]</f>
        <v>4.1898148119798861E-3</v>
      </c>
      <c r="J2556" s="50">
        <f>HOUR(tbl_raw_data[[#This Row],[time_taken]])*60+MINUTE(tbl_raw_data[[#This Row],[time_taken]])+SECOND(tbl_raw_data[[#This Row],[time_taken]])/60</f>
        <v>6.0333333333333332</v>
      </c>
      <c r="K2556" s="54">
        <f>DATE(YEAR(tbl_raw_data[[#This Row],[Date Actioned]]), MONTH(tbl_raw_data[[#This Row],[Date Actioned]]), DAY(tbl_raw_data[[#This Row],[Date Actioned]]))</f>
        <v>45147</v>
      </c>
      <c r="L2556" s="55" t="str">
        <f>UPPER(TEXT(tbl_raw_data[[#This Row],[Updated_date]],"MMMM"))</f>
        <v>AUGUST</v>
      </c>
      <c r="M2556" s="55" t="str">
        <f>UPPER("Week "&amp;IF(ROUNDUP(DAY(tbl_raw_data[[#This Row],[Updated_date]])/7,0)=5,4,ROUNDUP(DAY(tbl_raw_data[[#This Row],[Updated_date]])/7,0)))</f>
        <v>WEEK 2</v>
      </c>
      <c r="N2556" s="57" t="str">
        <f>UPPER(VLOOKUP(tbl_raw_data[[#This Row],[Analyst]],[1]setting!$A$1:$B$15,2,0))</f>
        <v>NAVED</v>
      </c>
      <c r="O2556" s="57" t="str">
        <f>UPPER(tbl_raw_data[[#This Row],[Outcome]])</f>
        <v>APPROVE</v>
      </c>
      <c r="P2556" s="57" t="str">
        <f>UPPER(tbl_raw_data[[#This Row],[Queue Name]])</f>
        <v>CONSUMER EXISTING</v>
      </c>
      <c r="Q2556" s="57" t="str">
        <f>IF(tbl_raw_data[[#This Row],[time_taken_in_mins]]&lt;=20,"SLA_MET","SLA_NOT_MET")</f>
        <v>SLA_MET</v>
      </c>
    </row>
    <row r="2557" spans="1:17" ht="15" customHeight="1" x14ac:dyDescent="0.25">
      <c r="A2557" s="22" t="s">
        <v>1829</v>
      </c>
      <c r="B2557" s="12">
        <v>45147.796481481484</v>
      </c>
      <c r="C2557" s="13">
        <v>45147.801319444443</v>
      </c>
      <c r="D2557" s="14" t="s">
        <v>13</v>
      </c>
      <c r="E2557" s="14" t="s">
        <v>28</v>
      </c>
      <c r="F2557" s="14" t="s">
        <v>109</v>
      </c>
      <c r="G2557" s="111" t="s">
        <v>29</v>
      </c>
      <c r="H25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7" s="48">
        <f>tbl_raw_data[[#This Row],[Date Actioned]]-tbl_raw_data[[#This Row],[Date Tagged]]</f>
        <v>4.8379629588453099E-3</v>
      </c>
      <c r="J2557" s="50">
        <f>HOUR(tbl_raw_data[[#This Row],[time_taken]])*60+MINUTE(tbl_raw_data[[#This Row],[time_taken]])+SECOND(tbl_raw_data[[#This Row],[time_taken]])/60</f>
        <v>6.9666666666666668</v>
      </c>
      <c r="K2557" s="54">
        <f>DATE(YEAR(tbl_raw_data[[#This Row],[Date Actioned]]), MONTH(tbl_raw_data[[#This Row],[Date Actioned]]), DAY(tbl_raw_data[[#This Row],[Date Actioned]]))</f>
        <v>45147</v>
      </c>
      <c r="L2557" s="55" t="str">
        <f>UPPER(TEXT(tbl_raw_data[[#This Row],[Updated_date]],"MMMM"))</f>
        <v>AUGUST</v>
      </c>
      <c r="M2557" s="55" t="str">
        <f>UPPER("Week "&amp;IF(ROUNDUP(DAY(tbl_raw_data[[#This Row],[Updated_date]])/7,0)=5,4,ROUNDUP(DAY(tbl_raw_data[[#This Row],[Updated_date]])/7,0)))</f>
        <v>WEEK 2</v>
      </c>
      <c r="N2557" s="57" t="str">
        <f>UPPER(VLOOKUP(tbl_raw_data[[#This Row],[Analyst]],[1]setting!$A$1:$B$15,2,0))</f>
        <v>NAVED</v>
      </c>
      <c r="O2557" s="57" t="str">
        <f>UPPER(tbl_raw_data[[#This Row],[Outcome]])</f>
        <v>APPROVE</v>
      </c>
      <c r="P2557" s="57" t="str">
        <f>UPPER(tbl_raw_data[[#This Row],[Queue Name]])</f>
        <v>CONSUMER EXISTING</v>
      </c>
      <c r="Q2557" s="57" t="str">
        <f>IF(tbl_raw_data[[#This Row],[time_taken_in_mins]]&lt;=20,"SLA_MET","SLA_NOT_MET")</f>
        <v>SLA_MET</v>
      </c>
    </row>
    <row r="2558" spans="1:17" x14ac:dyDescent="0.25">
      <c r="A2558" s="5" t="s">
        <v>2551</v>
      </c>
      <c r="B2558" s="6">
        <v>45147.797997685186</v>
      </c>
      <c r="C2558" s="7">
        <v>45147.803749999999</v>
      </c>
      <c r="D2558" s="8" t="s">
        <v>8</v>
      </c>
      <c r="E2558" s="8" t="s">
        <v>28</v>
      </c>
      <c r="F2558" s="8" t="s">
        <v>42</v>
      </c>
      <c r="G2558" s="110" t="s">
        <v>149</v>
      </c>
      <c r="H25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58" s="48">
        <f>tbl_raw_data[[#This Row],[Date Actioned]]-tbl_raw_data[[#This Row],[Date Tagged]]</f>
        <v>5.7523148134350777E-3</v>
      </c>
      <c r="J2558" s="50">
        <f>HOUR(tbl_raw_data[[#This Row],[time_taken]])*60+MINUTE(tbl_raw_data[[#This Row],[time_taken]])+SECOND(tbl_raw_data[[#This Row],[time_taken]])/60</f>
        <v>8.2833333333333332</v>
      </c>
      <c r="K2558" s="54">
        <f>DATE(YEAR(tbl_raw_data[[#This Row],[Date Actioned]]), MONTH(tbl_raw_data[[#This Row],[Date Actioned]]), DAY(tbl_raw_data[[#This Row],[Date Actioned]]))</f>
        <v>45147</v>
      </c>
      <c r="L2558" s="55" t="str">
        <f>UPPER(TEXT(tbl_raw_data[[#This Row],[Updated_date]],"MMMM"))</f>
        <v>AUGUST</v>
      </c>
      <c r="M2558" s="55" t="str">
        <f>UPPER("Week "&amp;IF(ROUNDUP(DAY(tbl_raw_data[[#This Row],[Updated_date]])/7,0)=5,4,ROUNDUP(DAY(tbl_raw_data[[#This Row],[Updated_date]])/7,0)))</f>
        <v>WEEK 2</v>
      </c>
      <c r="N2558" s="57" t="str">
        <f>UPPER(VLOOKUP(tbl_raw_data[[#This Row],[Analyst]],[1]setting!$A$1:$B$15,2,0))</f>
        <v>NITESH</v>
      </c>
      <c r="O2558" s="57" t="str">
        <f>UPPER(tbl_raw_data[[#This Row],[Outcome]])</f>
        <v>WITHDRAW</v>
      </c>
      <c r="P2558" s="57" t="str">
        <f>UPPER(tbl_raw_data[[#This Row],[Queue Name]])</f>
        <v>CONSUMER EXISTING</v>
      </c>
      <c r="Q2558" s="57" t="str">
        <f>IF(tbl_raw_data[[#This Row],[time_taken_in_mins]]&lt;=20,"SLA_MET","SLA_NOT_MET")</f>
        <v>SLA_MET</v>
      </c>
    </row>
    <row r="2559" spans="1:17" ht="15" customHeight="1" x14ac:dyDescent="0.25">
      <c r="A2559" s="5" t="s">
        <v>1538</v>
      </c>
      <c r="B2559" s="6">
        <v>45147.799895833334</v>
      </c>
      <c r="C2559" s="7">
        <v>45147.804386574076</v>
      </c>
      <c r="D2559" s="8" t="s">
        <v>13</v>
      </c>
      <c r="E2559" s="8" t="s">
        <v>28</v>
      </c>
      <c r="F2559" s="8" t="s">
        <v>73</v>
      </c>
      <c r="G2559" s="110" t="s">
        <v>29</v>
      </c>
      <c r="H25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59" s="48">
        <f>tbl_raw_data[[#This Row],[Date Actioned]]-tbl_raw_data[[#This Row],[Date Tagged]]</f>
        <v>4.4907407427672297E-3</v>
      </c>
      <c r="J2559" s="50">
        <f>HOUR(tbl_raw_data[[#This Row],[time_taken]])*60+MINUTE(tbl_raw_data[[#This Row],[time_taken]])+SECOND(tbl_raw_data[[#This Row],[time_taken]])/60</f>
        <v>6.4666666666666668</v>
      </c>
      <c r="K2559" s="54">
        <f>DATE(YEAR(tbl_raw_data[[#This Row],[Date Actioned]]), MONTH(tbl_raw_data[[#This Row],[Date Actioned]]), DAY(tbl_raw_data[[#This Row],[Date Actioned]]))</f>
        <v>45147</v>
      </c>
      <c r="L2559" s="55" t="str">
        <f>UPPER(TEXT(tbl_raw_data[[#This Row],[Updated_date]],"MMMM"))</f>
        <v>AUGUST</v>
      </c>
      <c r="M2559" s="55" t="str">
        <f>UPPER("Week "&amp;IF(ROUNDUP(DAY(tbl_raw_data[[#This Row],[Updated_date]])/7,0)=5,4,ROUNDUP(DAY(tbl_raw_data[[#This Row],[Updated_date]])/7,0)))</f>
        <v>WEEK 2</v>
      </c>
      <c r="N2559" s="57" t="str">
        <f>UPPER(VLOOKUP(tbl_raw_data[[#This Row],[Analyst]],[1]setting!$A$1:$B$15,2,0))</f>
        <v>SHAHID</v>
      </c>
      <c r="O2559" s="57" t="str">
        <f>UPPER(tbl_raw_data[[#This Row],[Outcome]])</f>
        <v>APPROVE</v>
      </c>
      <c r="P2559" s="57" t="str">
        <f>UPPER(tbl_raw_data[[#This Row],[Queue Name]])</f>
        <v>CONSUMER EXISTING</v>
      </c>
      <c r="Q2559" s="57" t="str">
        <f>IF(tbl_raw_data[[#This Row],[time_taken_in_mins]]&lt;=20,"SLA_MET","SLA_NOT_MET")</f>
        <v>SLA_MET</v>
      </c>
    </row>
    <row r="2560" spans="1:17" ht="15" customHeight="1" x14ac:dyDescent="0.25">
      <c r="A2560" s="11" t="s">
        <v>1629</v>
      </c>
      <c r="B2560" s="12">
        <v>45147.800578703704</v>
      </c>
      <c r="C2560" s="13">
        <v>45147.805185185185</v>
      </c>
      <c r="D2560" s="14" t="s">
        <v>13</v>
      </c>
      <c r="E2560" s="14" t="s">
        <v>28</v>
      </c>
      <c r="F2560" s="14" t="s">
        <v>109</v>
      </c>
      <c r="G2560" s="111" t="s">
        <v>29</v>
      </c>
      <c r="H25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0" s="48">
        <f>tbl_raw_data[[#This Row],[Date Actioned]]-tbl_raw_data[[#This Row],[Date Tagged]]</f>
        <v>4.6064814814599231E-3</v>
      </c>
      <c r="J2560" s="50">
        <f>HOUR(tbl_raw_data[[#This Row],[time_taken]])*60+MINUTE(tbl_raw_data[[#This Row],[time_taken]])+SECOND(tbl_raw_data[[#This Row],[time_taken]])/60</f>
        <v>6.6333333333333329</v>
      </c>
      <c r="K2560" s="54">
        <f>DATE(YEAR(tbl_raw_data[[#This Row],[Date Actioned]]), MONTH(tbl_raw_data[[#This Row],[Date Actioned]]), DAY(tbl_raw_data[[#This Row],[Date Actioned]]))</f>
        <v>45147</v>
      </c>
      <c r="L2560" s="55" t="str">
        <f>UPPER(TEXT(tbl_raw_data[[#This Row],[Updated_date]],"MMMM"))</f>
        <v>AUGUST</v>
      </c>
      <c r="M2560" s="55" t="str">
        <f>UPPER("Week "&amp;IF(ROUNDUP(DAY(tbl_raw_data[[#This Row],[Updated_date]])/7,0)=5,4,ROUNDUP(DAY(tbl_raw_data[[#This Row],[Updated_date]])/7,0)))</f>
        <v>WEEK 2</v>
      </c>
      <c r="N2560" s="57" t="str">
        <f>UPPER(VLOOKUP(tbl_raw_data[[#This Row],[Analyst]],[1]setting!$A$1:$B$15,2,0))</f>
        <v>NAVED</v>
      </c>
      <c r="O2560" s="57" t="str">
        <f>UPPER(tbl_raw_data[[#This Row],[Outcome]])</f>
        <v>APPROVE</v>
      </c>
      <c r="P2560" s="57" t="str">
        <f>UPPER(tbl_raw_data[[#This Row],[Queue Name]])</f>
        <v>CONSUMER EXISTING</v>
      </c>
      <c r="Q2560" s="57" t="str">
        <f>IF(tbl_raw_data[[#This Row],[time_taken_in_mins]]&lt;=20,"SLA_MET","SLA_NOT_MET")</f>
        <v>SLA_MET</v>
      </c>
    </row>
    <row r="2561" spans="1:17" ht="15" customHeight="1" x14ac:dyDescent="0.25">
      <c r="A2561" s="11" t="s">
        <v>4842</v>
      </c>
      <c r="B2561" s="12">
        <v>45147.800717592596</v>
      </c>
      <c r="C2561" s="13">
        <v>45147.809884259259</v>
      </c>
      <c r="D2561" s="14" t="s">
        <v>8</v>
      </c>
      <c r="E2561" s="14" t="s">
        <v>9</v>
      </c>
      <c r="F2561" s="14" t="s">
        <v>42</v>
      </c>
      <c r="G2561" s="111" t="s">
        <v>4843</v>
      </c>
      <c r="H25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561" s="48">
        <f>tbl_raw_data[[#This Row],[Date Actioned]]-tbl_raw_data[[#This Row],[Date Tagged]]</f>
        <v>9.1666666630771942E-3</v>
      </c>
      <c r="J2561" s="50">
        <f>HOUR(tbl_raw_data[[#This Row],[time_taken]])*60+MINUTE(tbl_raw_data[[#This Row],[time_taken]])+SECOND(tbl_raw_data[[#This Row],[time_taken]])/60</f>
        <v>13.2</v>
      </c>
      <c r="K2561" s="54">
        <f>DATE(YEAR(tbl_raw_data[[#This Row],[Date Actioned]]), MONTH(tbl_raw_data[[#This Row],[Date Actioned]]), DAY(tbl_raw_data[[#This Row],[Date Actioned]]))</f>
        <v>45147</v>
      </c>
      <c r="L2561" s="55" t="str">
        <f>UPPER(TEXT(tbl_raw_data[[#This Row],[Updated_date]],"MMMM"))</f>
        <v>AUGUST</v>
      </c>
      <c r="M2561" s="55" t="str">
        <f>UPPER("Week "&amp;IF(ROUNDUP(DAY(tbl_raw_data[[#This Row],[Updated_date]])/7,0)=5,4,ROUNDUP(DAY(tbl_raw_data[[#This Row],[Updated_date]])/7,0)))</f>
        <v>WEEK 2</v>
      </c>
      <c r="N2561" s="57" t="str">
        <f>UPPER(VLOOKUP(tbl_raw_data[[#This Row],[Analyst]],[1]setting!$A$1:$B$15,2,0))</f>
        <v>NITESH</v>
      </c>
      <c r="O2561" s="57" t="str">
        <f>UPPER(tbl_raw_data[[#This Row],[Outcome]])</f>
        <v>WITHDRAW</v>
      </c>
      <c r="P2561" s="57" t="str">
        <f>UPPER(tbl_raw_data[[#This Row],[Queue Name]])</f>
        <v>CONSUMER PRE BUREAU</v>
      </c>
      <c r="Q2561" s="57" t="str">
        <f>IF(tbl_raw_data[[#This Row],[time_taken_in_mins]]&lt;=20,"SLA_MET","SLA_NOT_MET")</f>
        <v>SLA_MET</v>
      </c>
    </row>
    <row r="2562" spans="1:17" ht="15" customHeight="1" x14ac:dyDescent="0.25">
      <c r="A2562" s="22" t="s">
        <v>3589</v>
      </c>
      <c r="B2562" s="6">
        <v>45147.806203703702</v>
      </c>
      <c r="C2562" s="7">
        <v>45147.813344907408</v>
      </c>
      <c r="D2562" s="8" t="s">
        <v>13</v>
      </c>
      <c r="E2562" s="8" t="s">
        <v>28</v>
      </c>
      <c r="F2562" s="8" t="s">
        <v>109</v>
      </c>
      <c r="G2562" s="110" t="s">
        <v>29</v>
      </c>
      <c r="H25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2" s="48">
        <f>tbl_raw_data[[#This Row],[Date Actioned]]-tbl_raw_data[[#This Row],[Date Tagged]]</f>
        <v>7.1412037068512291E-3</v>
      </c>
      <c r="J2562" s="50">
        <f>HOUR(tbl_raw_data[[#This Row],[time_taken]])*60+MINUTE(tbl_raw_data[[#This Row],[time_taken]])+SECOND(tbl_raw_data[[#This Row],[time_taken]])/60</f>
        <v>10.283333333333333</v>
      </c>
      <c r="K2562" s="54">
        <f>DATE(YEAR(tbl_raw_data[[#This Row],[Date Actioned]]), MONTH(tbl_raw_data[[#This Row],[Date Actioned]]), DAY(tbl_raw_data[[#This Row],[Date Actioned]]))</f>
        <v>45147</v>
      </c>
      <c r="L2562" s="55" t="str">
        <f>UPPER(TEXT(tbl_raw_data[[#This Row],[Updated_date]],"MMMM"))</f>
        <v>AUGUST</v>
      </c>
      <c r="M2562" s="55" t="str">
        <f>UPPER("Week "&amp;IF(ROUNDUP(DAY(tbl_raw_data[[#This Row],[Updated_date]])/7,0)=5,4,ROUNDUP(DAY(tbl_raw_data[[#This Row],[Updated_date]])/7,0)))</f>
        <v>WEEK 2</v>
      </c>
      <c r="N2562" s="57" t="str">
        <f>UPPER(VLOOKUP(tbl_raw_data[[#This Row],[Analyst]],[1]setting!$A$1:$B$15,2,0))</f>
        <v>NAVED</v>
      </c>
      <c r="O2562" s="57" t="str">
        <f>UPPER(tbl_raw_data[[#This Row],[Outcome]])</f>
        <v>APPROVE</v>
      </c>
      <c r="P2562" s="57" t="str">
        <f>UPPER(tbl_raw_data[[#This Row],[Queue Name]])</f>
        <v>CONSUMER EXISTING</v>
      </c>
      <c r="Q2562" s="57" t="str">
        <f>IF(tbl_raw_data[[#This Row],[time_taken_in_mins]]&lt;=20,"SLA_MET","SLA_NOT_MET")</f>
        <v>SLA_MET</v>
      </c>
    </row>
    <row r="2563" spans="1:17" ht="15" customHeight="1" x14ac:dyDescent="0.25">
      <c r="A2563" s="5" t="s">
        <v>2964</v>
      </c>
      <c r="B2563" s="12">
        <v>45147.806608796294</v>
      </c>
      <c r="C2563" s="13">
        <v>45147.812928240739</v>
      </c>
      <c r="D2563" s="14" t="s">
        <v>13</v>
      </c>
      <c r="E2563" s="14" t="s">
        <v>9</v>
      </c>
      <c r="F2563" s="14" t="s">
        <v>228</v>
      </c>
      <c r="G2563" s="111" t="s">
        <v>67</v>
      </c>
      <c r="H25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3" s="48">
        <f>tbl_raw_data[[#This Row],[Date Actioned]]-tbl_raw_data[[#This Row],[Date Tagged]]</f>
        <v>6.3194444446708076E-3</v>
      </c>
      <c r="J2563" s="50">
        <f>HOUR(tbl_raw_data[[#This Row],[time_taken]])*60+MINUTE(tbl_raw_data[[#This Row],[time_taken]])+SECOND(tbl_raw_data[[#This Row],[time_taken]])/60</f>
        <v>9.1</v>
      </c>
      <c r="K2563" s="54">
        <f>DATE(YEAR(tbl_raw_data[[#This Row],[Date Actioned]]), MONTH(tbl_raw_data[[#This Row],[Date Actioned]]), DAY(tbl_raw_data[[#This Row],[Date Actioned]]))</f>
        <v>45147</v>
      </c>
      <c r="L2563" s="55" t="str">
        <f>UPPER(TEXT(tbl_raw_data[[#This Row],[Updated_date]],"MMMM"))</f>
        <v>AUGUST</v>
      </c>
      <c r="M2563" s="55" t="str">
        <f>UPPER("Week "&amp;IF(ROUNDUP(DAY(tbl_raw_data[[#This Row],[Updated_date]])/7,0)=5,4,ROUNDUP(DAY(tbl_raw_data[[#This Row],[Updated_date]])/7,0)))</f>
        <v>WEEK 2</v>
      </c>
      <c r="N2563" s="57" t="str">
        <f>UPPER(VLOOKUP(tbl_raw_data[[#This Row],[Analyst]],[1]setting!$A$1:$B$15,2,0))</f>
        <v>OUADIR</v>
      </c>
      <c r="O2563" s="57" t="str">
        <f>UPPER(tbl_raw_data[[#This Row],[Outcome]])</f>
        <v>APPROVE</v>
      </c>
      <c r="P2563" s="57" t="str">
        <f>UPPER(tbl_raw_data[[#This Row],[Queue Name]])</f>
        <v>CONSUMER PRE BUREAU</v>
      </c>
      <c r="Q2563" s="57" t="str">
        <f>IF(tbl_raw_data[[#This Row],[time_taken_in_mins]]&lt;=20,"SLA_MET","SLA_NOT_MET")</f>
        <v>SLA_MET</v>
      </c>
    </row>
    <row r="2564" spans="1:17" ht="15" customHeight="1" x14ac:dyDescent="0.25">
      <c r="A2564" s="11" t="s">
        <v>426</v>
      </c>
      <c r="B2564" s="6">
        <v>45147.809062499997</v>
      </c>
      <c r="C2564" s="7">
        <v>45147.811666666668</v>
      </c>
      <c r="D2564" s="8" t="s">
        <v>13</v>
      </c>
      <c r="E2564" s="8" t="s">
        <v>28</v>
      </c>
      <c r="F2564" s="8" t="s">
        <v>73</v>
      </c>
      <c r="G2564" s="110" t="s">
        <v>29</v>
      </c>
      <c r="H25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4" s="48">
        <f>tbl_raw_data[[#This Row],[Date Actioned]]-tbl_raw_data[[#This Row],[Date Tagged]]</f>
        <v>2.6041666715173051E-3</v>
      </c>
      <c r="J2564" s="50">
        <f>HOUR(tbl_raw_data[[#This Row],[time_taken]])*60+MINUTE(tbl_raw_data[[#This Row],[time_taken]])+SECOND(tbl_raw_data[[#This Row],[time_taken]])/60</f>
        <v>3.75</v>
      </c>
      <c r="K2564" s="54">
        <f>DATE(YEAR(tbl_raw_data[[#This Row],[Date Actioned]]), MONTH(tbl_raw_data[[#This Row],[Date Actioned]]), DAY(tbl_raw_data[[#This Row],[Date Actioned]]))</f>
        <v>45147</v>
      </c>
      <c r="L2564" s="55" t="str">
        <f>UPPER(TEXT(tbl_raw_data[[#This Row],[Updated_date]],"MMMM"))</f>
        <v>AUGUST</v>
      </c>
      <c r="M2564" s="55" t="str">
        <f>UPPER("Week "&amp;IF(ROUNDUP(DAY(tbl_raw_data[[#This Row],[Updated_date]])/7,0)=5,4,ROUNDUP(DAY(tbl_raw_data[[#This Row],[Updated_date]])/7,0)))</f>
        <v>WEEK 2</v>
      </c>
      <c r="N2564" s="57" t="str">
        <f>UPPER(VLOOKUP(tbl_raw_data[[#This Row],[Analyst]],[1]setting!$A$1:$B$15,2,0))</f>
        <v>SHAHID</v>
      </c>
      <c r="O2564" s="57" t="str">
        <f>UPPER(tbl_raw_data[[#This Row],[Outcome]])</f>
        <v>APPROVE</v>
      </c>
      <c r="P2564" s="57" t="str">
        <f>UPPER(tbl_raw_data[[#This Row],[Queue Name]])</f>
        <v>CONSUMER EXISTING</v>
      </c>
      <c r="Q2564" s="57" t="str">
        <f>IF(tbl_raw_data[[#This Row],[time_taken_in_mins]]&lt;=20,"SLA_MET","SLA_NOT_MET")</f>
        <v>SLA_MET</v>
      </c>
    </row>
    <row r="2565" spans="1:17" ht="15" customHeight="1" x14ac:dyDescent="0.25">
      <c r="A2565" s="22" t="s">
        <v>1423</v>
      </c>
      <c r="B2565" s="6">
        <v>45147.811909722222</v>
      </c>
      <c r="C2565" s="7">
        <v>45147.81622685185</v>
      </c>
      <c r="D2565" s="8" t="s">
        <v>8</v>
      </c>
      <c r="E2565" s="8" t="s">
        <v>9</v>
      </c>
      <c r="F2565" s="8" t="s">
        <v>10</v>
      </c>
      <c r="G2565" s="110" t="s">
        <v>11</v>
      </c>
      <c r="H25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65" s="48">
        <f>tbl_raw_data[[#This Row],[Date Actioned]]-tbl_raw_data[[#This Row],[Date Tagged]]</f>
        <v>4.3171296274522319E-3</v>
      </c>
      <c r="J2565" s="50">
        <f>HOUR(tbl_raw_data[[#This Row],[time_taken]])*60+MINUTE(tbl_raw_data[[#This Row],[time_taken]])+SECOND(tbl_raw_data[[#This Row],[time_taken]])/60</f>
        <v>6.2166666666666668</v>
      </c>
      <c r="K2565" s="54">
        <f>DATE(YEAR(tbl_raw_data[[#This Row],[Date Actioned]]), MONTH(tbl_raw_data[[#This Row],[Date Actioned]]), DAY(tbl_raw_data[[#This Row],[Date Actioned]]))</f>
        <v>45147</v>
      </c>
      <c r="L2565" s="55" t="str">
        <f>UPPER(TEXT(tbl_raw_data[[#This Row],[Updated_date]],"MMMM"))</f>
        <v>AUGUST</v>
      </c>
      <c r="M2565" s="55" t="str">
        <f>UPPER("Week "&amp;IF(ROUNDUP(DAY(tbl_raw_data[[#This Row],[Updated_date]])/7,0)=5,4,ROUNDUP(DAY(tbl_raw_data[[#This Row],[Updated_date]])/7,0)))</f>
        <v>WEEK 2</v>
      </c>
      <c r="N2565" s="57" t="str">
        <f>UPPER(VLOOKUP(tbl_raw_data[[#This Row],[Analyst]],[1]setting!$A$1:$B$15,2,0))</f>
        <v>SAM</v>
      </c>
      <c r="O2565" s="57" t="str">
        <f>UPPER(tbl_raw_data[[#This Row],[Outcome]])</f>
        <v>WITHDRAW</v>
      </c>
      <c r="P2565" s="57" t="str">
        <f>UPPER(tbl_raw_data[[#This Row],[Queue Name]])</f>
        <v>CONSUMER PRE BUREAU</v>
      </c>
      <c r="Q2565" s="57" t="str">
        <f>IF(tbl_raw_data[[#This Row],[time_taken_in_mins]]&lt;=20,"SLA_MET","SLA_NOT_MET")</f>
        <v>SLA_MET</v>
      </c>
    </row>
    <row r="2566" spans="1:17" ht="26.25" x14ac:dyDescent="0.25">
      <c r="A2566" s="5" t="s">
        <v>3208</v>
      </c>
      <c r="B2566" s="12">
        <v>45147.812303240738</v>
      </c>
      <c r="C2566" s="13">
        <v>45147.818981481483</v>
      </c>
      <c r="D2566" s="14" t="s">
        <v>8</v>
      </c>
      <c r="E2566" s="14" t="s">
        <v>28</v>
      </c>
      <c r="F2566" s="14" t="s">
        <v>254</v>
      </c>
      <c r="G2566" s="111" t="s">
        <v>1953</v>
      </c>
      <c r="H25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66" s="48">
        <f>tbl_raw_data[[#This Row],[Date Actioned]]-tbl_raw_data[[#This Row],[Date Tagged]]</f>
        <v>6.6782407448044978E-3</v>
      </c>
      <c r="J2566" s="50">
        <f>HOUR(tbl_raw_data[[#This Row],[time_taken]])*60+MINUTE(tbl_raw_data[[#This Row],[time_taken]])+SECOND(tbl_raw_data[[#This Row],[time_taken]])/60</f>
        <v>9.6166666666666671</v>
      </c>
      <c r="K2566" s="54">
        <f>DATE(YEAR(tbl_raw_data[[#This Row],[Date Actioned]]), MONTH(tbl_raw_data[[#This Row],[Date Actioned]]), DAY(tbl_raw_data[[#This Row],[Date Actioned]]))</f>
        <v>45147</v>
      </c>
      <c r="L2566" s="55" t="str">
        <f>UPPER(TEXT(tbl_raw_data[[#This Row],[Updated_date]],"MMMM"))</f>
        <v>AUGUST</v>
      </c>
      <c r="M2566" s="55" t="str">
        <f>UPPER("Week "&amp;IF(ROUNDUP(DAY(tbl_raw_data[[#This Row],[Updated_date]])/7,0)=5,4,ROUNDUP(DAY(tbl_raw_data[[#This Row],[Updated_date]])/7,0)))</f>
        <v>WEEK 2</v>
      </c>
      <c r="N2566" s="57" t="str">
        <f>UPPER(VLOOKUP(tbl_raw_data[[#This Row],[Analyst]],[1]setting!$A$1:$B$15,2,0))</f>
        <v>FARDIN</v>
      </c>
      <c r="O2566" s="57" t="str">
        <f>UPPER(tbl_raw_data[[#This Row],[Outcome]])</f>
        <v>WITHDRAW</v>
      </c>
      <c r="P2566" s="57" t="str">
        <f>UPPER(tbl_raw_data[[#This Row],[Queue Name]])</f>
        <v>CONSUMER EXISTING</v>
      </c>
      <c r="Q2566" s="57" t="str">
        <f>IF(tbl_raw_data[[#This Row],[time_taken_in_mins]]&lt;=20,"SLA_MET","SLA_NOT_MET")</f>
        <v>SLA_MET</v>
      </c>
    </row>
    <row r="2567" spans="1:17" ht="15" customHeight="1" x14ac:dyDescent="0.25">
      <c r="A2567" s="11" t="s">
        <v>6037</v>
      </c>
      <c r="B2567" s="6">
        <v>45147.815335648149</v>
      </c>
      <c r="C2567" s="7">
        <v>45147.827349537038</v>
      </c>
      <c r="D2567" s="8" t="s">
        <v>8</v>
      </c>
      <c r="E2567" s="8" t="s">
        <v>9</v>
      </c>
      <c r="F2567" s="8" t="s">
        <v>228</v>
      </c>
      <c r="G2567" s="110" t="s">
        <v>6038</v>
      </c>
      <c r="H25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67" s="48">
        <f>tbl_raw_data[[#This Row],[Date Actioned]]-tbl_raw_data[[#This Row],[Date Tagged]]</f>
        <v>1.2013888888759539E-2</v>
      </c>
      <c r="J2567" s="50">
        <f>HOUR(tbl_raw_data[[#This Row],[time_taken]])*60+MINUTE(tbl_raw_data[[#This Row],[time_taken]])+SECOND(tbl_raw_data[[#This Row],[time_taken]])/60</f>
        <v>17.3</v>
      </c>
      <c r="K2567" s="54">
        <f>DATE(YEAR(tbl_raw_data[[#This Row],[Date Actioned]]), MONTH(tbl_raw_data[[#This Row],[Date Actioned]]), DAY(tbl_raw_data[[#This Row],[Date Actioned]]))</f>
        <v>45147</v>
      </c>
      <c r="L2567" s="55" t="str">
        <f>UPPER(TEXT(tbl_raw_data[[#This Row],[Updated_date]],"MMMM"))</f>
        <v>AUGUST</v>
      </c>
      <c r="M2567" s="55" t="str">
        <f>UPPER("Week "&amp;IF(ROUNDUP(DAY(tbl_raw_data[[#This Row],[Updated_date]])/7,0)=5,4,ROUNDUP(DAY(tbl_raw_data[[#This Row],[Updated_date]])/7,0)))</f>
        <v>WEEK 2</v>
      </c>
      <c r="N2567" s="57" t="str">
        <f>UPPER(VLOOKUP(tbl_raw_data[[#This Row],[Analyst]],[1]setting!$A$1:$B$15,2,0))</f>
        <v>OUADIR</v>
      </c>
      <c r="O2567" s="57" t="str">
        <f>UPPER(tbl_raw_data[[#This Row],[Outcome]])</f>
        <v>WITHDRAW</v>
      </c>
      <c r="P2567" s="57" t="str">
        <f>UPPER(tbl_raw_data[[#This Row],[Queue Name]])</f>
        <v>CONSUMER PRE BUREAU</v>
      </c>
      <c r="Q2567" s="57" t="str">
        <f>IF(tbl_raw_data[[#This Row],[time_taken_in_mins]]&lt;=20,"SLA_MET","SLA_NOT_MET")</f>
        <v>SLA_MET</v>
      </c>
    </row>
    <row r="2568" spans="1:17" ht="15" customHeight="1" x14ac:dyDescent="0.25">
      <c r="A2568" s="22" t="s">
        <v>268</v>
      </c>
      <c r="B2568" s="12">
        <v>45147.819155092591</v>
      </c>
      <c r="C2568" s="13">
        <v>45147.821296296293</v>
      </c>
      <c r="D2568" s="14" t="s">
        <v>13</v>
      </c>
      <c r="E2568" s="14" t="s">
        <v>28</v>
      </c>
      <c r="F2568" s="14" t="s">
        <v>10</v>
      </c>
      <c r="G2568" s="111" t="s">
        <v>29</v>
      </c>
      <c r="H25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8" s="48">
        <f>tbl_raw_data[[#This Row],[Date Actioned]]-tbl_raw_data[[#This Row],[Date Tagged]]</f>
        <v>2.1412037021946162E-3</v>
      </c>
      <c r="J2568" s="50">
        <f>HOUR(tbl_raw_data[[#This Row],[time_taken]])*60+MINUTE(tbl_raw_data[[#This Row],[time_taken]])+SECOND(tbl_raw_data[[#This Row],[time_taken]])/60</f>
        <v>3.0833333333333335</v>
      </c>
      <c r="K2568" s="54">
        <f>DATE(YEAR(tbl_raw_data[[#This Row],[Date Actioned]]), MONTH(tbl_raw_data[[#This Row],[Date Actioned]]), DAY(tbl_raw_data[[#This Row],[Date Actioned]]))</f>
        <v>45147</v>
      </c>
      <c r="L2568" s="55" t="str">
        <f>UPPER(TEXT(tbl_raw_data[[#This Row],[Updated_date]],"MMMM"))</f>
        <v>AUGUST</v>
      </c>
      <c r="M2568" s="55" t="str">
        <f>UPPER("Week "&amp;IF(ROUNDUP(DAY(tbl_raw_data[[#This Row],[Updated_date]])/7,0)=5,4,ROUNDUP(DAY(tbl_raw_data[[#This Row],[Updated_date]])/7,0)))</f>
        <v>WEEK 2</v>
      </c>
      <c r="N2568" s="57" t="str">
        <f>UPPER(VLOOKUP(tbl_raw_data[[#This Row],[Analyst]],[1]setting!$A$1:$B$15,2,0))</f>
        <v>SAM</v>
      </c>
      <c r="O2568" s="57" t="str">
        <f>UPPER(tbl_raw_data[[#This Row],[Outcome]])</f>
        <v>APPROVE</v>
      </c>
      <c r="P2568" s="57" t="str">
        <f>UPPER(tbl_raw_data[[#This Row],[Queue Name]])</f>
        <v>CONSUMER EXISTING</v>
      </c>
      <c r="Q2568" s="57" t="str">
        <f>IF(tbl_raw_data[[#This Row],[time_taken_in_mins]]&lt;=20,"SLA_MET","SLA_NOT_MET")</f>
        <v>SLA_MET</v>
      </c>
    </row>
    <row r="2569" spans="1:17" ht="15" customHeight="1" x14ac:dyDescent="0.25">
      <c r="A2569" s="5" t="s">
        <v>909</v>
      </c>
      <c r="B2569" s="6">
        <v>45147.822569444441</v>
      </c>
      <c r="C2569" s="7">
        <v>45147.82608796296</v>
      </c>
      <c r="D2569" s="8" t="s">
        <v>13</v>
      </c>
      <c r="E2569" s="8" t="s">
        <v>28</v>
      </c>
      <c r="F2569" s="8" t="s">
        <v>10</v>
      </c>
      <c r="G2569" s="110" t="s">
        <v>29</v>
      </c>
      <c r="H25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69" s="48">
        <f>tbl_raw_data[[#This Row],[Date Actioned]]-tbl_raw_data[[#This Row],[Date Tagged]]</f>
        <v>3.5185185188311152E-3</v>
      </c>
      <c r="J2569" s="50">
        <f>HOUR(tbl_raw_data[[#This Row],[time_taken]])*60+MINUTE(tbl_raw_data[[#This Row],[time_taken]])+SECOND(tbl_raw_data[[#This Row],[time_taken]])/60</f>
        <v>5.0666666666666664</v>
      </c>
      <c r="K2569" s="54">
        <f>DATE(YEAR(tbl_raw_data[[#This Row],[Date Actioned]]), MONTH(tbl_raw_data[[#This Row],[Date Actioned]]), DAY(tbl_raw_data[[#This Row],[Date Actioned]]))</f>
        <v>45147</v>
      </c>
      <c r="L2569" s="55" t="str">
        <f>UPPER(TEXT(tbl_raw_data[[#This Row],[Updated_date]],"MMMM"))</f>
        <v>AUGUST</v>
      </c>
      <c r="M2569" s="55" t="str">
        <f>UPPER("Week "&amp;IF(ROUNDUP(DAY(tbl_raw_data[[#This Row],[Updated_date]])/7,0)=5,4,ROUNDUP(DAY(tbl_raw_data[[#This Row],[Updated_date]])/7,0)))</f>
        <v>WEEK 2</v>
      </c>
      <c r="N2569" s="57" t="str">
        <f>UPPER(VLOOKUP(tbl_raw_data[[#This Row],[Analyst]],[1]setting!$A$1:$B$15,2,0))</f>
        <v>SAM</v>
      </c>
      <c r="O2569" s="57" t="str">
        <f>UPPER(tbl_raw_data[[#This Row],[Outcome]])</f>
        <v>APPROVE</v>
      </c>
      <c r="P2569" s="57" t="str">
        <f>UPPER(tbl_raw_data[[#This Row],[Queue Name]])</f>
        <v>CONSUMER EXISTING</v>
      </c>
      <c r="Q2569" s="57" t="str">
        <f>IF(tbl_raw_data[[#This Row],[time_taken_in_mins]]&lt;=20,"SLA_MET","SLA_NOT_MET")</f>
        <v>SLA_MET</v>
      </c>
    </row>
    <row r="2570" spans="1:17" ht="15" customHeight="1" x14ac:dyDescent="0.25">
      <c r="A2570" s="11" t="s">
        <v>2430</v>
      </c>
      <c r="B2570" s="12">
        <v>45147.822974537034</v>
      </c>
      <c r="C2570" s="13">
        <v>45147.828564814816</v>
      </c>
      <c r="D2570" s="14" t="s">
        <v>13</v>
      </c>
      <c r="E2570" s="14" t="s">
        <v>28</v>
      </c>
      <c r="F2570" s="14" t="s">
        <v>10</v>
      </c>
      <c r="G2570" s="111" t="s">
        <v>53</v>
      </c>
      <c r="H25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70" s="48">
        <f>tbl_raw_data[[#This Row],[Date Actioned]]-tbl_raw_data[[#This Row],[Date Tagged]]</f>
        <v>5.5902777821756899E-3</v>
      </c>
      <c r="J2570" s="50">
        <f>HOUR(tbl_raw_data[[#This Row],[time_taken]])*60+MINUTE(tbl_raw_data[[#This Row],[time_taken]])+SECOND(tbl_raw_data[[#This Row],[time_taken]])/60</f>
        <v>8.0500000000000007</v>
      </c>
      <c r="K2570" s="54">
        <f>DATE(YEAR(tbl_raw_data[[#This Row],[Date Actioned]]), MONTH(tbl_raw_data[[#This Row],[Date Actioned]]), DAY(tbl_raw_data[[#This Row],[Date Actioned]]))</f>
        <v>45147</v>
      </c>
      <c r="L2570" s="55" t="str">
        <f>UPPER(TEXT(tbl_raw_data[[#This Row],[Updated_date]],"MMMM"))</f>
        <v>AUGUST</v>
      </c>
      <c r="M2570" s="55" t="str">
        <f>UPPER("Week "&amp;IF(ROUNDUP(DAY(tbl_raw_data[[#This Row],[Updated_date]])/7,0)=5,4,ROUNDUP(DAY(tbl_raw_data[[#This Row],[Updated_date]])/7,0)))</f>
        <v>WEEK 2</v>
      </c>
      <c r="N2570" s="57" t="str">
        <f>UPPER(VLOOKUP(tbl_raw_data[[#This Row],[Analyst]],[1]setting!$A$1:$B$15,2,0))</f>
        <v>SAM</v>
      </c>
      <c r="O2570" s="57" t="str">
        <f>UPPER(tbl_raw_data[[#This Row],[Outcome]])</f>
        <v>APPROVE</v>
      </c>
      <c r="P2570" s="57" t="str">
        <f>UPPER(tbl_raw_data[[#This Row],[Queue Name]])</f>
        <v>CONSUMER EXISTING</v>
      </c>
      <c r="Q2570" s="57" t="str">
        <f>IF(tbl_raw_data[[#This Row],[time_taken_in_mins]]&lt;=20,"SLA_MET","SLA_NOT_MET")</f>
        <v>SLA_MET</v>
      </c>
    </row>
    <row r="2571" spans="1:17" ht="15" customHeight="1" x14ac:dyDescent="0.25">
      <c r="A2571" s="22" t="s">
        <v>4548</v>
      </c>
      <c r="B2571" s="12">
        <v>45147.824907407405</v>
      </c>
      <c r="C2571" s="13">
        <v>45147.833564814813</v>
      </c>
      <c r="D2571" s="14" t="s">
        <v>40</v>
      </c>
      <c r="E2571" s="16" t="s">
        <v>41</v>
      </c>
      <c r="F2571" s="14" t="s">
        <v>254</v>
      </c>
      <c r="G2571" s="106"/>
      <c r="H25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1" s="48">
        <f>tbl_raw_data[[#This Row],[Date Actioned]]-tbl_raw_data[[#This Row],[Date Tagged]]</f>
        <v>8.6574074084637687E-3</v>
      </c>
      <c r="J2571" s="50">
        <f>HOUR(tbl_raw_data[[#This Row],[time_taken]])*60+MINUTE(tbl_raw_data[[#This Row],[time_taken]])+SECOND(tbl_raw_data[[#This Row],[time_taken]])/60</f>
        <v>12.466666666666667</v>
      </c>
      <c r="K2571" s="54">
        <f>DATE(YEAR(tbl_raw_data[[#This Row],[Date Actioned]]), MONTH(tbl_raw_data[[#This Row],[Date Actioned]]), DAY(tbl_raw_data[[#This Row],[Date Actioned]]))</f>
        <v>45147</v>
      </c>
      <c r="L2571" s="55" t="str">
        <f>UPPER(TEXT(tbl_raw_data[[#This Row],[Updated_date]],"MMMM"))</f>
        <v>AUGUST</v>
      </c>
      <c r="M2571" s="55" t="str">
        <f>UPPER("Week "&amp;IF(ROUNDUP(DAY(tbl_raw_data[[#This Row],[Updated_date]])/7,0)=5,4,ROUNDUP(DAY(tbl_raw_data[[#This Row],[Updated_date]])/7,0)))</f>
        <v>WEEK 2</v>
      </c>
      <c r="N2571" s="57" t="str">
        <f>UPPER(VLOOKUP(tbl_raw_data[[#This Row],[Analyst]],[1]setting!$A$1:$B$15,2,0))</f>
        <v>FARDIN</v>
      </c>
      <c r="O2571" s="57" t="str">
        <f>UPPER(tbl_raw_data[[#This Row],[Outcome]])</f>
        <v>WITHDRAW</v>
      </c>
      <c r="P2571" s="57" t="str">
        <f>UPPER(tbl_raw_data[[#This Row],[Queue Name]])</f>
        <v>CONSUMER POST BUREAU</v>
      </c>
      <c r="Q2571" s="57" t="str">
        <f>IF(tbl_raw_data[[#This Row],[time_taken_in_mins]]&lt;=20,"SLA_MET","SLA_NOT_MET")</f>
        <v>SLA_MET</v>
      </c>
    </row>
    <row r="2572" spans="1:17" x14ac:dyDescent="0.25">
      <c r="A2572" s="5" t="s">
        <v>4496</v>
      </c>
      <c r="B2572" s="6">
        <v>45147.827337962961</v>
      </c>
      <c r="C2572" s="7">
        <v>45147.835902777777</v>
      </c>
      <c r="D2572" s="8" t="s">
        <v>8</v>
      </c>
      <c r="E2572" s="8" t="s">
        <v>28</v>
      </c>
      <c r="F2572" s="8" t="s">
        <v>228</v>
      </c>
      <c r="G2572" s="110" t="s">
        <v>4497</v>
      </c>
      <c r="H25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72" s="48">
        <f>tbl_raw_data[[#This Row],[Date Actioned]]-tbl_raw_data[[#This Row],[Date Tagged]]</f>
        <v>8.5648148160544224E-3</v>
      </c>
      <c r="J2572" s="50">
        <f>HOUR(tbl_raw_data[[#This Row],[time_taken]])*60+MINUTE(tbl_raw_data[[#This Row],[time_taken]])+SECOND(tbl_raw_data[[#This Row],[time_taken]])/60</f>
        <v>12.333333333333334</v>
      </c>
      <c r="K2572" s="54">
        <f>DATE(YEAR(tbl_raw_data[[#This Row],[Date Actioned]]), MONTH(tbl_raw_data[[#This Row],[Date Actioned]]), DAY(tbl_raw_data[[#This Row],[Date Actioned]]))</f>
        <v>45147</v>
      </c>
      <c r="L2572" s="55" t="str">
        <f>UPPER(TEXT(tbl_raw_data[[#This Row],[Updated_date]],"MMMM"))</f>
        <v>AUGUST</v>
      </c>
      <c r="M2572" s="55" t="str">
        <f>UPPER("Week "&amp;IF(ROUNDUP(DAY(tbl_raw_data[[#This Row],[Updated_date]])/7,0)=5,4,ROUNDUP(DAY(tbl_raw_data[[#This Row],[Updated_date]])/7,0)))</f>
        <v>WEEK 2</v>
      </c>
      <c r="N2572" s="57" t="str">
        <f>UPPER(VLOOKUP(tbl_raw_data[[#This Row],[Analyst]],[1]setting!$A$1:$B$15,2,0))</f>
        <v>OUADIR</v>
      </c>
      <c r="O2572" s="57" t="str">
        <f>UPPER(tbl_raw_data[[#This Row],[Outcome]])</f>
        <v>WITHDRAW</v>
      </c>
      <c r="P2572" s="57" t="str">
        <f>UPPER(tbl_raw_data[[#This Row],[Queue Name]])</f>
        <v>CONSUMER EXISTING</v>
      </c>
      <c r="Q2572" s="57" t="str">
        <f>IF(tbl_raw_data[[#This Row],[time_taken_in_mins]]&lt;=20,"SLA_MET","SLA_NOT_MET")</f>
        <v>SLA_MET</v>
      </c>
    </row>
    <row r="2573" spans="1:17" ht="15" customHeight="1" x14ac:dyDescent="0.25">
      <c r="A2573" s="22" t="s">
        <v>1417</v>
      </c>
      <c r="B2573" s="6">
        <v>45147.827997685185</v>
      </c>
      <c r="C2573" s="7">
        <v>45147.832303240742</v>
      </c>
      <c r="D2573" s="8" t="s">
        <v>29</v>
      </c>
      <c r="E2573" s="10" t="s">
        <v>28</v>
      </c>
      <c r="F2573" s="8" t="s">
        <v>10</v>
      </c>
      <c r="G2573" s="109"/>
      <c r="H25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3" s="48">
        <f>tbl_raw_data[[#This Row],[Date Actioned]]-tbl_raw_data[[#This Row],[Date Tagged]]</f>
        <v>4.3055555579485372E-3</v>
      </c>
      <c r="J2573" s="50">
        <f>HOUR(tbl_raw_data[[#This Row],[time_taken]])*60+MINUTE(tbl_raw_data[[#This Row],[time_taken]])+SECOND(tbl_raw_data[[#This Row],[time_taken]])/60</f>
        <v>6.2</v>
      </c>
      <c r="K2573" s="54">
        <f>DATE(YEAR(tbl_raw_data[[#This Row],[Date Actioned]]), MONTH(tbl_raw_data[[#This Row],[Date Actioned]]), DAY(tbl_raw_data[[#This Row],[Date Actioned]]))</f>
        <v>45147</v>
      </c>
      <c r="L2573" s="55" t="str">
        <f>UPPER(TEXT(tbl_raw_data[[#This Row],[Updated_date]],"MMMM"))</f>
        <v>AUGUST</v>
      </c>
      <c r="M2573" s="55" t="str">
        <f>UPPER("Week "&amp;IF(ROUNDUP(DAY(tbl_raw_data[[#This Row],[Updated_date]])/7,0)=5,4,ROUNDUP(DAY(tbl_raw_data[[#This Row],[Updated_date]])/7,0)))</f>
        <v>WEEK 2</v>
      </c>
      <c r="N2573" s="57" t="str">
        <f>UPPER(VLOOKUP(tbl_raw_data[[#This Row],[Analyst]],[1]setting!$A$1:$B$15,2,0))</f>
        <v>SAM</v>
      </c>
      <c r="O2573" s="57" t="str">
        <f>UPPER(tbl_raw_data[[#This Row],[Outcome]])</f>
        <v>APPROVE</v>
      </c>
      <c r="P2573" s="57" t="str">
        <f>UPPER(tbl_raw_data[[#This Row],[Queue Name]])</f>
        <v>CONSUMER EXISTING</v>
      </c>
      <c r="Q2573" s="57" t="str">
        <f>IF(tbl_raw_data[[#This Row],[time_taken_in_mins]]&lt;=20,"SLA_MET","SLA_NOT_MET")</f>
        <v>SLA_MET</v>
      </c>
    </row>
    <row r="2574" spans="1:17" ht="15" customHeight="1" x14ac:dyDescent="0.25">
      <c r="A2574" s="5" t="s">
        <v>3253</v>
      </c>
      <c r="B2574" s="6">
        <v>45147.829282407409</v>
      </c>
      <c r="C2574" s="7">
        <v>45147.836018518516</v>
      </c>
      <c r="D2574" s="8" t="s">
        <v>209</v>
      </c>
      <c r="E2574" s="10" t="s">
        <v>28</v>
      </c>
      <c r="F2574" s="8" t="s">
        <v>10</v>
      </c>
      <c r="G2574" s="109"/>
      <c r="H25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4" s="48">
        <f>tbl_raw_data[[#This Row],[Date Actioned]]-tbl_raw_data[[#This Row],[Date Tagged]]</f>
        <v>6.7361111068748869E-3</v>
      </c>
      <c r="J2574" s="50">
        <f>HOUR(tbl_raw_data[[#This Row],[time_taken]])*60+MINUTE(tbl_raw_data[[#This Row],[time_taken]])+SECOND(tbl_raw_data[[#This Row],[time_taken]])/60</f>
        <v>9.6999999999999993</v>
      </c>
      <c r="K2574" s="54">
        <f>DATE(YEAR(tbl_raw_data[[#This Row],[Date Actioned]]), MONTH(tbl_raw_data[[#This Row],[Date Actioned]]), DAY(tbl_raw_data[[#This Row],[Date Actioned]]))</f>
        <v>45147</v>
      </c>
      <c r="L2574" s="55" t="str">
        <f>UPPER(TEXT(tbl_raw_data[[#This Row],[Updated_date]],"MMMM"))</f>
        <v>AUGUST</v>
      </c>
      <c r="M2574" s="55" t="str">
        <f>UPPER("Week "&amp;IF(ROUNDUP(DAY(tbl_raw_data[[#This Row],[Updated_date]])/7,0)=5,4,ROUNDUP(DAY(tbl_raw_data[[#This Row],[Updated_date]])/7,0)))</f>
        <v>WEEK 2</v>
      </c>
      <c r="N2574" s="57" t="str">
        <f>UPPER(VLOOKUP(tbl_raw_data[[#This Row],[Analyst]],[1]setting!$A$1:$B$15,2,0))</f>
        <v>SAM</v>
      </c>
      <c r="O2574" s="57" t="str">
        <f>UPPER(tbl_raw_data[[#This Row],[Outcome]])</f>
        <v>DECLINE</v>
      </c>
      <c r="P2574" s="57" t="str">
        <f>UPPER(tbl_raw_data[[#This Row],[Queue Name]])</f>
        <v>CONSUMER EXISTING</v>
      </c>
      <c r="Q2574" s="57" t="str">
        <f>IF(tbl_raw_data[[#This Row],[time_taken_in_mins]]&lt;=20,"SLA_MET","SLA_NOT_MET")</f>
        <v>SLA_MET</v>
      </c>
    </row>
    <row r="2575" spans="1:17" ht="15" customHeight="1" x14ac:dyDescent="0.25">
      <c r="A2575" s="5" t="s">
        <v>2764</v>
      </c>
      <c r="B2575" s="12">
        <v>45147.832268518519</v>
      </c>
      <c r="C2575" s="13">
        <v>45147.83829861111</v>
      </c>
      <c r="D2575" s="14" t="s">
        <v>13</v>
      </c>
      <c r="E2575" s="14" t="s">
        <v>28</v>
      </c>
      <c r="F2575" s="14" t="s">
        <v>254</v>
      </c>
      <c r="G2575" s="111" t="s">
        <v>29</v>
      </c>
      <c r="H25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75" s="48">
        <f>tbl_raw_data[[#This Row],[Date Actioned]]-tbl_raw_data[[#This Row],[Date Tagged]]</f>
        <v>6.0300925906631164E-3</v>
      </c>
      <c r="J2575" s="50">
        <f>HOUR(tbl_raw_data[[#This Row],[time_taken]])*60+MINUTE(tbl_raw_data[[#This Row],[time_taken]])+SECOND(tbl_raw_data[[#This Row],[time_taken]])/60</f>
        <v>8.6833333333333336</v>
      </c>
      <c r="K2575" s="54">
        <f>DATE(YEAR(tbl_raw_data[[#This Row],[Date Actioned]]), MONTH(tbl_raw_data[[#This Row],[Date Actioned]]), DAY(tbl_raw_data[[#This Row],[Date Actioned]]))</f>
        <v>45147</v>
      </c>
      <c r="L2575" s="55" t="str">
        <f>UPPER(TEXT(tbl_raw_data[[#This Row],[Updated_date]],"MMMM"))</f>
        <v>AUGUST</v>
      </c>
      <c r="M2575" s="55" t="str">
        <f>UPPER("Week "&amp;IF(ROUNDUP(DAY(tbl_raw_data[[#This Row],[Updated_date]])/7,0)=5,4,ROUNDUP(DAY(tbl_raw_data[[#This Row],[Updated_date]])/7,0)))</f>
        <v>WEEK 2</v>
      </c>
      <c r="N2575" s="57" t="str">
        <f>UPPER(VLOOKUP(tbl_raw_data[[#This Row],[Analyst]],[1]setting!$A$1:$B$15,2,0))</f>
        <v>FARDIN</v>
      </c>
      <c r="O2575" s="57" t="str">
        <f>UPPER(tbl_raw_data[[#This Row],[Outcome]])</f>
        <v>APPROVE</v>
      </c>
      <c r="P2575" s="57" t="str">
        <f>UPPER(tbl_raw_data[[#This Row],[Queue Name]])</f>
        <v>CONSUMER EXISTING</v>
      </c>
      <c r="Q2575" s="57" t="str">
        <f>IF(tbl_raw_data[[#This Row],[time_taken_in_mins]]&lt;=20,"SLA_MET","SLA_NOT_MET")</f>
        <v>SLA_MET</v>
      </c>
    </row>
    <row r="2576" spans="1:17" ht="15" customHeight="1" x14ac:dyDescent="0.25">
      <c r="A2576" s="11" t="s">
        <v>1315</v>
      </c>
      <c r="B2576" s="6">
        <v>45147.834594907406</v>
      </c>
      <c r="C2576" s="7">
        <v>45147.838750000003</v>
      </c>
      <c r="D2576" s="8" t="s">
        <v>13</v>
      </c>
      <c r="E2576" s="8" t="s">
        <v>28</v>
      </c>
      <c r="F2576" s="8" t="s">
        <v>228</v>
      </c>
      <c r="G2576" s="110" t="s">
        <v>29</v>
      </c>
      <c r="H25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76" s="48">
        <f>tbl_raw_data[[#This Row],[Date Actioned]]-tbl_raw_data[[#This Row],[Date Tagged]]</f>
        <v>4.1550925961928442E-3</v>
      </c>
      <c r="J2576" s="50">
        <f>HOUR(tbl_raw_data[[#This Row],[time_taken]])*60+MINUTE(tbl_raw_data[[#This Row],[time_taken]])+SECOND(tbl_raw_data[[#This Row],[time_taken]])/60</f>
        <v>5.9833333333333334</v>
      </c>
      <c r="K2576" s="54">
        <f>DATE(YEAR(tbl_raw_data[[#This Row],[Date Actioned]]), MONTH(tbl_raw_data[[#This Row],[Date Actioned]]), DAY(tbl_raw_data[[#This Row],[Date Actioned]]))</f>
        <v>45147</v>
      </c>
      <c r="L2576" s="55" t="str">
        <f>UPPER(TEXT(tbl_raw_data[[#This Row],[Updated_date]],"MMMM"))</f>
        <v>AUGUST</v>
      </c>
      <c r="M2576" s="55" t="str">
        <f>UPPER("Week "&amp;IF(ROUNDUP(DAY(tbl_raw_data[[#This Row],[Updated_date]])/7,0)=5,4,ROUNDUP(DAY(tbl_raw_data[[#This Row],[Updated_date]])/7,0)))</f>
        <v>WEEK 2</v>
      </c>
      <c r="N2576" s="57" t="str">
        <f>UPPER(VLOOKUP(tbl_raw_data[[#This Row],[Analyst]],[1]setting!$A$1:$B$15,2,0))</f>
        <v>OUADIR</v>
      </c>
      <c r="O2576" s="57" t="str">
        <f>UPPER(tbl_raw_data[[#This Row],[Outcome]])</f>
        <v>APPROVE</v>
      </c>
      <c r="P2576" s="57" t="str">
        <f>UPPER(tbl_raw_data[[#This Row],[Queue Name]])</f>
        <v>CONSUMER EXISTING</v>
      </c>
      <c r="Q2576" s="57" t="str">
        <f>IF(tbl_raw_data[[#This Row],[time_taken_in_mins]]&lt;=20,"SLA_MET","SLA_NOT_MET")</f>
        <v>SLA_MET</v>
      </c>
    </row>
    <row r="2577" spans="1:17" ht="15" customHeight="1" x14ac:dyDescent="0.25">
      <c r="A2577" s="22" t="s">
        <v>1500</v>
      </c>
      <c r="B2577" s="12">
        <v>45147.843402777777</v>
      </c>
      <c r="C2577" s="13">
        <v>45147.847858796296</v>
      </c>
      <c r="D2577" s="14" t="s">
        <v>29</v>
      </c>
      <c r="E2577" s="16" t="s">
        <v>28</v>
      </c>
      <c r="F2577" s="14" t="s">
        <v>254</v>
      </c>
      <c r="G2577" s="106"/>
      <c r="H25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7" s="48">
        <f>tbl_raw_data[[#This Row],[Date Actioned]]-tbl_raw_data[[#This Row],[Date Tagged]]</f>
        <v>4.4560185197042301E-3</v>
      </c>
      <c r="J2577" s="50">
        <f>HOUR(tbl_raw_data[[#This Row],[time_taken]])*60+MINUTE(tbl_raw_data[[#This Row],[time_taken]])+SECOND(tbl_raw_data[[#This Row],[time_taken]])/60</f>
        <v>6.416666666666667</v>
      </c>
      <c r="K2577" s="54">
        <f>DATE(YEAR(tbl_raw_data[[#This Row],[Date Actioned]]), MONTH(tbl_raw_data[[#This Row],[Date Actioned]]), DAY(tbl_raw_data[[#This Row],[Date Actioned]]))</f>
        <v>45147</v>
      </c>
      <c r="L2577" s="55" t="str">
        <f>UPPER(TEXT(tbl_raw_data[[#This Row],[Updated_date]],"MMMM"))</f>
        <v>AUGUST</v>
      </c>
      <c r="M2577" s="55" t="str">
        <f>UPPER("Week "&amp;IF(ROUNDUP(DAY(tbl_raw_data[[#This Row],[Updated_date]])/7,0)=5,4,ROUNDUP(DAY(tbl_raw_data[[#This Row],[Updated_date]])/7,0)))</f>
        <v>WEEK 2</v>
      </c>
      <c r="N2577" s="57" t="str">
        <f>UPPER(VLOOKUP(tbl_raw_data[[#This Row],[Analyst]],[1]setting!$A$1:$B$15,2,0))</f>
        <v>FARDIN</v>
      </c>
      <c r="O2577" s="57" t="str">
        <f>UPPER(tbl_raw_data[[#This Row],[Outcome]])</f>
        <v>APPROVE</v>
      </c>
      <c r="P2577" s="57" t="str">
        <f>UPPER(tbl_raw_data[[#This Row],[Queue Name]])</f>
        <v>CONSUMER EXISTING</v>
      </c>
      <c r="Q2577" s="57" t="str">
        <f>IF(tbl_raw_data[[#This Row],[time_taken_in_mins]]&lt;=20,"SLA_MET","SLA_NOT_MET")</f>
        <v>SLA_MET</v>
      </c>
    </row>
    <row r="2578" spans="1:17" ht="15" customHeight="1" x14ac:dyDescent="0.25">
      <c r="A2578" s="5" t="s">
        <v>1172</v>
      </c>
      <c r="B2578" s="6">
        <v>45147.844363425924</v>
      </c>
      <c r="C2578" s="7">
        <v>45147.848298611112</v>
      </c>
      <c r="D2578" s="8" t="s">
        <v>29</v>
      </c>
      <c r="E2578" s="10" t="s">
        <v>28</v>
      </c>
      <c r="F2578" s="8" t="s">
        <v>10</v>
      </c>
      <c r="G2578" s="109"/>
      <c r="H25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78" s="48">
        <f>tbl_raw_data[[#This Row],[Date Actioned]]-tbl_raw_data[[#This Row],[Date Tagged]]</f>
        <v>3.9351851883111522E-3</v>
      </c>
      <c r="J2578" s="50">
        <f>HOUR(tbl_raw_data[[#This Row],[time_taken]])*60+MINUTE(tbl_raw_data[[#This Row],[time_taken]])+SECOND(tbl_raw_data[[#This Row],[time_taken]])/60</f>
        <v>5.666666666666667</v>
      </c>
      <c r="K2578" s="54">
        <f>DATE(YEAR(tbl_raw_data[[#This Row],[Date Actioned]]), MONTH(tbl_raw_data[[#This Row],[Date Actioned]]), DAY(tbl_raw_data[[#This Row],[Date Actioned]]))</f>
        <v>45147</v>
      </c>
      <c r="L2578" s="55" t="str">
        <f>UPPER(TEXT(tbl_raw_data[[#This Row],[Updated_date]],"MMMM"))</f>
        <v>AUGUST</v>
      </c>
      <c r="M2578" s="55" t="str">
        <f>UPPER("Week "&amp;IF(ROUNDUP(DAY(tbl_raw_data[[#This Row],[Updated_date]])/7,0)=5,4,ROUNDUP(DAY(tbl_raw_data[[#This Row],[Updated_date]])/7,0)))</f>
        <v>WEEK 2</v>
      </c>
      <c r="N2578" s="57" t="str">
        <f>UPPER(VLOOKUP(tbl_raw_data[[#This Row],[Analyst]],[1]setting!$A$1:$B$15,2,0))</f>
        <v>SAM</v>
      </c>
      <c r="O2578" s="57" t="str">
        <f>UPPER(tbl_raw_data[[#This Row],[Outcome]])</f>
        <v>APPROVE</v>
      </c>
      <c r="P2578" s="57" t="str">
        <f>UPPER(tbl_raw_data[[#This Row],[Queue Name]])</f>
        <v>CONSUMER EXISTING</v>
      </c>
      <c r="Q2578" s="57" t="str">
        <f>IF(tbl_raw_data[[#This Row],[time_taken_in_mins]]&lt;=20,"SLA_MET","SLA_NOT_MET")</f>
        <v>SLA_MET</v>
      </c>
    </row>
    <row r="2579" spans="1:17" ht="15" customHeight="1" x14ac:dyDescent="0.25">
      <c r="A2579" s="11" t="s">
        <v>5715</v>
      </c>
      <c r="B2579" s="12">
        <v>45147.848402777781</v>
      </c>
      <c r="C2579" s="13">
        <v>45147.859571759262</v>
      </c>
      <c r="D2579" s="14" t="s">
        <v>8</v>
      </c>
      <c r="E2579" s="14" t="s">
        <v>9</v>
      </c>
      <c r="F2579" s="14" t="s">
        <v>228</v>
      </c>
      <c r="G2579" s="111" t="s">
        <v>5716</v>
      </c>
      <c r="H25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79" s="48">
        <f>tbl_raw_data[[#This Row],[Date Actioned]]-tbl_raw_data[[#This Row],[Date Tagged]]</f>
        <v>1.116898148029577E-2</v>
      </c>
      <c r="J2579" s="50">
        <f>HOUR(tbl_raw_data[[#This Row],[time_taken]])*60+MINUTE(tbl_raw_data[[#This Row],[time_taken]])+SECOND(tbl_raw_data[[#This Row],[time_taken]])/60</f>
        <v>16.083333333333332</v>
      </c>
      <c r="K2579" s="54">
        <f>DATE(YEAR(tbl_raw_data[[#This Row],[Date Actioned]]), MONTH(tbl_raw_data[[#This Row],[Date Actioned]]), DAY(tbl_raw_data[[#This Row],[Date Actioned]]))</f>
        <v>45147</v>
      </c>
      <c r="L2579" s="55" t="str">
        <f>UPPER(TEXT(tbl_raw_data[[#This Row],[Updated_date]],"MMMM"))</f>
        <v>AUGUST</v>
      </c>
      <c r="M2579" s="55" t="str">
        <f>UPPER("Week "&amp;IF(ROUNDUP(DAY(tbl_raw_data[[#This Row],[Updated_date]])/7,0)=5,4,ROUNDUP(DAY(tbl_raw_data[[#This Row],[Updated_date]])/7,0)))</f>
        <v>WEEK 2</v>
      </c>
      <c r="N2579" s="57" t="str">
        <f>UPPER(VLOOKUP(tbl_raw_data[[#This Row],[Analyst]],[1]setting!$A$1:$B$15,2,0))</f>
        <v>OUADIR</v>
      </c>
      <c r="O2579" s="57" t="str">
        <f>UPPER(tbl_raw_data[[#This Row],[Outcome]])</f>
        <v>WITHDRAW</v>
      </c>
      <c r="P2579" s="57" t="str">
        <f>UPPER(tbl_raw_data[[#This Row],[Queue Name]])</f>
        <v>CONSUMER PRE BUREAU</v>
      </c>
      <c r="Q2579" s="57" t="str">
        <f>IF(tbl_raw_data[[#This Row],[time_taken_in_mins]]&lt;=20,"SLA_MET","SLA_NOT_MET")</f>
        <v>SLA_MET</v>
      </c>
    </row>
    <row r="2580" spans="1:17" ht="39" x14ac:dyDescent="0.25">
      <c r="A2580" s="22" t="s">
        <v>4886</v>
      </c>
      <c r="B2580" s="6">
        <v>45147.84878472222</v>
      </c>
      <c r="C2580" s="7">
        <v>45147.858020833337</v>
      </c>
      <c r="D2580" s="8" t="s">
        <v>8</v>
      </c>
      <c r="E2580" s="8" t="s">
        <v>28</v>
      </c>
      <c r="F2580" s="8" t="s">
        <v>42</v>
      </c>
      <c r="G2580" s="110" t="s">
        <v>4887</v>
      </c>
      <c r="H25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580" s="48">
        <f>tbl_raw_data[[#This Row],[Date Actioned]]-tbl_raw_data[[#This Row],[Date Tagged]]</f>
        <v>9.236111116479151E-3</v>
      </c>
      <c r="J2580" s="50">
        <f>HOUR(tbl_raw_data[[#This Row],[time_taken]])*60+MINUTE(tbl_raw_data[[#This Row],[time_taken]])+SECOND(tbl_raw_data[[#This Row],[time_taken]])/60</f>
        <v>13.3</v>
      </c>
      <c r="K2580" s="54">
        <f>DATE(YEAR(tbl_raw_data[[#This Row],[Date Actioned]]), MONTH(tbl_raw_data[[#This Row],[Date Actioned]]), DAY(tbl_raw_data[[#This Row],[Date Actioned]]))</f>
        <v>45147</v>
      </c>
      <c r="L2580" s="55" t="str">
        <f>UPPER(TEXT(tbl_raw_data[[#This Row],[Updated_date]],"MMMM"))</f>
        <v>AUGUST</v>
      </c>
      <c r="M2580" s="55" t="str">
        <f>UPPER("Week "&amp;IF(ROUNDUP(DAY(tbl_raw_data[[#This Row],[Updated_date]])/7,0)=5,4,ROUNDUP(DAY(tbl_raw_data[[#This Row],[Updated_date]])/7,0)))</f>
        <v>WEEK 2</v>
      </c>
      <c r="N2580" s="57" t="str">
        <f>UPPER(VLOOKUP(tbl_raw_data[[#This Row],[Analyst]],[1]setting!$A$1:$B$15,2,0))</f>
        <v>NITESH</v>
      </c>
      <c r="O2580" s="57" t="str">
        <f>UPPER(tbl_raw_data[[#This Row],[Outcome]])</f>
        <v>WITHDRAW</v>
      </c>
      <c r="P2580" s="57" t="str">
        <f>UPPER(tbl_raw_data[[#This Row],[Queue Name]])</f>
        <v>CONSUMER EXISTING</v>
      </c>
      <c r="Q2580" s="57" t="str">
        <f>IF(tbl_raw_data[[#This Row],[time_taken_in_mins]]&lt;=20,"SLA_MET","SLA_NOT_MET")</f>
        <v>SLA_MET</v>
      </c>
    </row>
    <row r="2581" spans="1:17" ht="15" customHeight="1" x14ac:dyDescent="0.25">
      <c r="A2581" s="11" t="s">
        <v>2191</v>
      </c>
      <c r="B2581" s="12">
        <v>45147.85050925926</v>
      </c>
      <c r="C2581" s="13">
        <v>45147.855856481481</v>
      </c>
      <c r="D2581" s="14" t="s">
        <v>29</v>
      </c>
      <c r="E2581" s="16" t="s">
        <v>28</v>
      </c>
      <c r="F2581" s="14" t="s">
        <v>254</v>
      </c>
      <c r="G2581" s="106"/>
      <c r="H25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81" s="48">
        <f>tbl_raw_data[[#This Row],[Date Actioned]]-tbl_raw_data[[#This Row],[Date Tagged]]</f>
        <v>5.3472222207346931E-3</v>
      </c>
      <c r="J2581" s="50">
        <f>HOUR(tbl_raw_data[[#This Row],[time_taken]])*60+MINUTE(tbl_raw_data[[#This Row],[time_taken]])+SECOND(tbl_raw_data[[#This Row],[time_taken]])/60</f>
        <v>7.7</v>
      </c>
      <c r="K2581" s="54">
        <f>DATE(YEAR(tbl_raw_data[[#This Row],[Date Actioned]]), MONTH(tbl_raw_data[[#This Row],[Date Actioned]]), DAY(tbl_raw_data[[#This Row],[Date Actioned]]))</f>
        <v>45147</v>
      </c>
      <c r="L2581" s="55" t="str">
        <f>UPPER(TEXT(tbl_raw_data[[#This Row],[Updated_date]],"MMMM"))</f>
        <v>AUGUST</v>
      </c>
      <c r="M2581" s="55" t="str">
        <f>UPPER("Week "&amp;IF(ROUNDUP(DAY(tbl_raw_data[[#This Row],[Updated_date]])/7,0)=5,4,ROUNDUP(DAY(tbl_raw_data[[#This Row],[Updated_date]])/7,0)))</f>
        <v>WEEK 2</v>
      </c>
      <c r="N2581" s="57" t="str">
        <f>UPPER(VLOOKUP(tbl_raw_data[[#This Row],[Analyst]],[1]setting!$A$1:$B$15,2,0))</f>
        <v>FARDIN</v>
      </c>
      <c r="O2581" s="57" t="str">
        <f>UPPER(tbl_raw_data[[#This Row],[Outcome]])</f>
        <v>APPROVE</v>
      </c>
      <c r="P2581" s="57" t="str">
        <f>UPPER(tbl_raw_data[[#This Row],[Queue Name]])</f>
        <v>CONSUMER EXISTING</v>
      </c>
      <c r="Q2581" s="57" t="str">
        <f>IF(tbl_raw_data[[#This Row],[time_taken_in_mins]]&lt;=20,"SLA_MET","SLA_NOT_MET")</f>
        <v>SLA_MET</v>
      </c>
    </row>
    <row r="2582" spans="1:17" ht="15" customHeight="1" x14ac:dyDescent="0.25">
      <c r="A2582" s="11" t="s">
        <v>5765</v>
      </c>
      <c r="B2582" s="12">
        <v>45147.851678240739</v>
      </c>
      <c r="C2582" s="13">
        <v>45147.862962962965</v>
      </c>
      <c r="D2582" s="14" t="s">
        <v>46</v>
      </c>
      <c r="E2582" s="14" t="s">
        <v>41</v>
      </c>
      <c r="F2582" s="14" t="s">
        <v>10</v>
      </c>
      <c r="G2582" s="111" t="s">
        <v>770</v>
      </c>
      <c r="H25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2" s="48">
        <f>tbl_raw_data[[#This Row],[Date Actioned]]-tbl_raw_data[[#This Row],[Date Tagged]]</f>
        <v>1.1284722226264421E-2</v>
      </c>
      <c r="J2582" s="50">
        <f>HOUR(tbl_raw_data[[#This Row],[time_taken]])*60+MINUTE(tbl_raw_data[[#This Row],[time_taken]])+SECOND(tbl_raw_data[[#This Row],[time_taken]])/60</f>
        <v>16.25</v>
      </c>
      <c r="K2582" s="54">
        <f>DATE(YEAR(tbl_raw_data[[#This Row],[Date Actioned]]), MONTH(tbl_raw_data[[#This Row],[Date Actioned]]), DAY(tbl_raw_data[[#This Row],[Date Actioned]]))</f>
        <v>45147</v>
      </c>
      <c r="L2582" s="55" t="str">
        <f>UPPER(TEXT(tbl_raw_data[[#This Row],[Updated_date]],"MMMM"))</f>
        <v>AUGUST</v>
      </c>
      <c r="M2582" s="55" t="str">
        <f>UPPER("Week "&amp;IF(ROUNDUP(DAY(tbl_raw_data[[#This Row],[Updated_date]])/7,0)=5,4,ROUNDUP(DAY(tbl_raw_data[[#This Row],[Updated_date]])/7,0)))</f>
        <v>WEEK 2</v>
      </c>
      <c r="N2582" s="57" t="str">
        <f>UPPER(VLOOKUP(tbl_raw_data[[#This Row],[Analyst]],[1]setting!$A$1:$B$15,2,0))</f>
        <v>SAM</v>
      </c>
      <c r="O2582" s="57" t="str">
        <f>UPPER(tbl_raw_data[[#This Row],[Outcome]])</f>
        <v>DECLINE</v>
      </c>
      <c r="P2582" s="57" t="str">
        <f>UPPER(tbl_raw_data[[#This Row],[Queue Name]])</f>
        <v>CONSUMER POST BUREAU</v>
      </c>
      <c r="Q2582" s="57" t="str">
        <f>IF(tbl_raw_data[[#This Row],[time_taken_in_mins]]&lt;=20,"SLA_MET","SLA_NOT_MET")</f>
        <v>SLA_MET</v>
      </c>
    </row>
    <row r="2583" spans="1:17" ht="15" customHeight="1" x14ac:dyDescent="0.25">
      <c r="A2583" s="22" t="s">
        <v>4022</v>
      </c>
      <c r="B2583" s="6">
        <v>45147.852013888885</v>
      </c>
      <c r="C2583" s="7">
        <v>45147.859780092593</v>
      </c>
      <c r="D2583" s="8" t="s">
        <v>13</v>
      </c>
      <c r="E2583" s="8" t="s">
        <v>28</v>
      </c>
      <c r="F2583" s="8" t="s">
        <v>254</v>
      </c>
      <c r="G2583" s="110" t="s">
        <v>29</v>
      </c>
      <c r="H25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83" s="48">
        <f>tbl_raw_data[[#This Row],[Date Actioned]]-tbl_raw_data[[#This Row],[Date Tagged]]</f>
        <v>7.7662037074333057E-3</v>
      </c>
      <c r="J2583" s="50">
        <f>HOUR(tbl_raw_data[[#This Row],[time_taken]])*60+MINUTE(tbl_raw_data[[#This Row],[time_taken]])+SECOND(tbl_raw_data[[#This Row],[time_taken]])/60</f>
        <v>11.183333333333334</v>
      </c>
      <c r="K2583" s="54">
        <f>DATE(YEAR(tbl_raw_data[[#This Row],[Date Actioned]]), MONTH(tbl_raw_data[[#This Row],[Date Actioned]]), DAY(tbl_raw_data[[#This Row],[Date Actioned]]))</f>
        <v>45147</v>
      </c>
      <c r="L2583" s="55" t="str">
        <f>UPPER(TEXT(tbl_raw_data[[#This Row],[Updated_date]],"MMMM"))</f>
        <v>AUGUST</v>
      </c>
      <c r="M2583" s="55" t="str">
        <f>UPPER("Week "&amp;IF(ROUNDUP(DAY(tbl_raw_data[[#This Row],[Updated_date]])/7,0)=5,4,ROUNDUP(DAY(tbl_raw_data[[#This Row],[Updated_date]])/7,0)))</f>
        <v>WEEK 2</v>
      </c>
      <c r="N2583" s="57" t="str">
        <f>UPPER(VLOOKUP(tbl_raw_data[[#This Row],[Analyst]],[1]setting!$A$1:$B$15,2,0))</f>
        <v>FARDIN</v>
      </c>
      <c r="O2583" s="57" t="str">
        <f>UPPER(tbl_raw_data[[#This Row],[Outcome]])</f>
        <v>APPROVE</v>
      </c>
      <c r="P2583" s="57" t="str">
        <f>UPPER(tbl_raw_data[[#This Row],[Queue Name]])</f>
        <v>CONSUMER EXISTING</v>
      </c>
      <c r="Q2583" s="57" t="str">
        <f>IF(tbl_raw_data[[#This Row],[time_taken_in_mins]]&lt;=20,"SLA_MET","SLA_NOT_MET")</f>
        <v>SLA_MET</v>
      </c>
    </row>
    <row r="2584" spans="1:17" ht="15" customHeight="1" x14ac:dyDescent="0.25">
      <c r="A2584" s="5" t="s">
        <v>5304</v>
      </c>
      <c r="B2584" s="12">
        <v>45147.852916666663</v>
      </c>
      <c r="C2584" s="13">
        <v>45147.863125000003</v>
      </c>
      <c r="D2584" s="14" t="s">
        <v>13</v>
      </c>
      <c r="E2584" s="14" t="s">
        <v>28</v>
      </c>
      <c r="F2584" s="14" t="s">
        <v>254</v>
      </c>
      <c r="G2584" s="111" t="s">
        <v>29</v>
      </c>
      <c r="H25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84" s="48">
        <f>tbl_raw_data[[#This Row],[Date Actioned]]-tbl_raw_data[[#This Row],[Date Tagged]]</f>
        <v>1.0208333340415265E-2</v>
      </c>
      <c r="J2584" s="50">
        <f>HOUR(tbl_raw_data[[#This Row],[time_taken]])*60+MINUTE(tbl_raw_data[[#This Row],[time_taken]])+SECOND(tbl_raw_data[[#This Row],[time_taken]])/60</f>
        <v>14.7</v>
      </c>
      <c r="K2584" s="54">
        <f>DATE(YEAR(tbl_raw_data[[#This Row],[Date Actioned]]), MONTH(tbl_raw_data[[#This Row],[Date Actioned]]), DAY(tbl_raw_data[[#This Row],[Date Actioned]]))</f>
        <v>45147</v>
      </c>
      <c r="L2584" s="55" t="str">
        <f>UPPER(TEXT(tbl_raw_data[[#This Row],[Updated_date]],"MMMM"))</f>
        <v>AUGUST</v>
      </c>
      <c r="M2584" s="55" t="str">
        <f>UPPER("Week "&amp;IF(ROUNDUP(DAY(tbl_raw_data[[#This Row],[Updated_date]])/7,0)=5,4,ROUNDUP(DAY(tbl_raw_data[[#This Row],[Updated_date]])/7,0)))</f>
        <v>WEEK 2</v>
      </c>
      <c r="N2584" s="57" t="str">
        <f>UPPER(VLOOKUP(tbl_raw_data[[#This Row],[Analyst]],[1]setting!$A$1:$B$15,2,0))</f>
        <v>FARDIN</v>
      </c>
      <c r="O2584" s="57" t="str">
        <f>UPPER(tbl_raw_data[[#This Row],[Outcome]])</f>
        <v>APPROVE</v>
      </c>
      <c r="P2584" s="57" t="str">
        <f>UPPER(tbl_raw_data[[#This Row],[Queue Name]])</f>
        <v>CONSUMER EXISTING</v>
      </c>
      <c r="Q2584" s="57" t="str">
        <f>IF(tbl_raw_data[[#This Row],[time_taken_in_mins]]&lt;=20,"SLA_MET","SLA_NOT_MET")</f>
        <v>SLA_MET</v>
      </c>
    </row>
    <row r="2585" spans="1:17" ht="15" customHeight="1" x14ac:dyDescent="0.25">
      <c r="A2585" s="5" t="s">
        <v>5596</v>
      </c>
      <c r="B2585" s="12">
        <v>45147.856053240743</v>
      </c>
      <c r="C2585" s="13">
        <v>45147.866932870369</v>
      </c>
      <c r="D2585" s="14" t="s">
        <v>8</v>
      </c>
      <c r="E2585" s="14" t="s">
        <v>41</v>
      </c>
      <c r="F2585" s="14" t="s">
        <v>228</v>
      </c>
      <c r="G2585" s="111" t="s">
        <v>5597</v>
      </c>
      <c r="H25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5" s="48">
        <f>tbl_raw_data[[#This Row],[Date Actioned]]-tbl_raw_data[[#This Row],[Date Tagged]]</f>
        <v>1.0879629626288079E-2</v>
      </c>
      <c r="J2585" s="50">
        <f>HOUR(tbl_raw_data[[#This Row],[time_taken]])*60+MINUTE(tbl_raw_data[[#This Row],[time_taken]])+SECOND(tbl_raw_data[[#This Row],[time_taken]])/60</f>
        <v>15.666666666666666</v>
      </c>
      <c r="K2585" s="54">
        <f>DATE(YEAR(tbl_raw_data[[#This Row],[Date Actioned]]), MONTH(tbl_raw_data[[#This Row],[Date Actioned]]), DAY(tbl_raw_data[[#This Row],[Date Actioned]]))</f>
        <v>45147</v>
      </c>
      <c r="L2585" s="55" t="str">
        <f>UPPER(TEXT(tbl_raw_data[[#This Row],[Updated_date]],"MMMM"))</f>
        <v>AUGUST</v>
      </c>
      <c r="M2585" s="55" t="str">
        <f>UPPER("Week "&amp;IF(ROUNDUP(DAY(tbl_raw_data[[#This Row],[Updated_date]])/7,0)=5,4,ROUNDUP(DAY(tbl_raw_data[[#This Row],[Updated_date]])/7,0)))</f>
        <v>WEEK 2</v>
      </c>
      <c r="N2585" s="57" t="str">
        <f>UPPER(VLOOKUP(tbl_raw_data[[#This Row],[Analyst]],[1]setting!$A$1:$B$15,2,0))</f>
        <v>OUADIR</v>
      </c>
      <c r="O2585" s="57" t="str">
        <f>UPPER(tbl_raw_data[[#This Row],[Outcome]])</f>
        <v>WITHDRAW</v>
      </c>
      <c r="P2585" s="57" t="str">
        <f>UPPER(tbl_raw_data[[#This Row],[Queue Name]])</f>
        <v>CONSUMER POST BUREAU</v>
      </c>
      <c r="Q2585" s="57" t="str">
        <f>IF(tbl_raw_data[[#This Row],[time_taken_in_mins]]&lt;=20,"SLA_MET","SLA_NOT_MET")</f>
        <v>SLA_MET</v>
      </c>
    </row>
    <row r="2586" spans="1:17" ht="15" customHeight="1" x14ac:dyDescent="0.25">
      <c r="A2586" s="11" t="s">
        <v>3881</v>
      </c>
      <c r="B2586" s="6">
        <v>45147.859988425924</v>
      </c>
      <c r="C2586" s="7">
        <v>45147.867534722223</v>
      </c>
      <c r="D2586" s="8" t="s">
        <v>8</v>
      </c>
      <c r="E2586" s="8" t="s">
        <v>9</v>
      </c>
      <c r="F2586" s="8" t="s">
        <v>42</v>
      </c>
      <c r="G2586" s="110" t="s">
        <v>11</v>
      </c>
      <c r="H25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6" s="48">
        <f>tbl_raw_data[[#This Row],[Date Actioned]]-tbl_raw_data[[#This Row],[Date Tagged]]</f>
        <v>7.5462962995516136E-3</v>
      </c>
      <c r="J2586" s="50">
        <f>HOUR(tbl_raw_data[[#This Row],[time_taken]])*60+MINUTE(tbl_raw_data[[#This Row],[time_taken]])+SECOND(tbl_raw_data[[#This Row],[time_taken]])/60</f>
        <v>10.866666666666667</v>
      </c>
      <c r="K2586" s="54">
        <f>DATE(YEAR(tbl_raw_data[[#This Row],[Date Actioned]]), MONTH(tbl_raw_data[[#This Row],[Date Actioned]]), DAY(tbl_raw_data[[#This Row],[Date Actioned]]))</f>
        <v>45147</v>
      </c>
      <c r="L2586" s="55" t="str">
        <f>UPPER(TEXT(tbl_raw_data[[#This Row],[Updated_date]],"MMMM"))</f>
        <v>AUGUST</v>
      </c>
      <c r="M2586" s="55" t="str">
        <f>UPPER("Week "&amp;IF(ROUNDUP(DAY(tbl_raw_data[[#This Row],[Updated_date]])/7,0)=5,4,ROUNDUP(DAY(tbl_raw_data[[#This Row],[Updated_date]])/7,0)))</f>
        <v>WEEK 2</v>
      </c>
      <c r="N2586" s="57" t="str">
        <f>UPPER(VLOOKUP(tbl_raw_data[[#This Row],[Analyst]],[1]setting!$A$1:$B$15,2,0))</f>
        <v>NITESH</v>
      </c>
      <c r="O2586" s="57" t="str">
        <f>UPPER(tbl_raw_data[[#This Row],[Outcome]])</f>
        <v>WITHDRAW</v>
      </c>
      <c r="P2586" s="57" t="str">
        <f>UPPER(tbl_raw_data[[#This Row],[Queue Name]])</f>
        <v>CONSUMER PRE BUREAU</v>
      </c>
      <c r="Q2586" s="57" t="str">
        <f>IF(tbl_raw_data[[#This Row],[time_taken_in_mins]]&lt;=20,"SLA_MET","SLA_NOT_MET")</f>
        <v>SLA_MET</v>
      </c>
    </row>
    <row r="2587" spans="1:17" ht="15" customHeight="1" x14ac:dyDescent="0.25">
      <c r="A2587" s="22" t="s">
        <v>79</v>
      </c>
      <c r="B2587" s="12">
        <v>45147.865451388891</v>
      </c>
      <c r="C2587" s="13">
        <v>45147.866747685184</v>
      </c>
      <c r="D2587" s="14" t="s">
        <v>8</v>
      </c>
      <c r="E2587" s="14" t="s">
        <v>9</v>
      </c>
      <c r="F2587" s="14" t="s">
        <v>10</v>
      </c>
      <c r="G2587" s="111" t="s">
        <v>11</v>
      </c>
      <c r="H25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7" s="48">
        <f>tbl_raw_data[[#This Row],[Date Actioned]]-tbl_raw_data[[#This Row],[Date Tagged]]</f>
        <v>1.2962962937308475E-3</v>
      </c>
      <c r="J2587" s="50">
        <f>HOUR(tbl_raw_data[[#This Row],[time_taken]])*60+MINUTE(tbl_raw_data[[#This Row],[time_taken]])+SECOND(tbl_raw_data[[#This Row],[time_taken]])/60</f>
        <v>1.8666666666666667</v>
      </c>
      <c r="K2587" s="54">
        <f>DATE(YEAR(tbl_raw_data[[#This Row],[Date Actioned]]), MONTH(tbl_raw_data[[#This Row],[Date Actioned]]), DAY(tbl_raw_data[[#This Row],[Date Actioned]]))</f>
        <v>45147</v>
      </c>
      <c r="L2587" s="55" t="str">
        <f>UPPER(TEXT(tbl_raw_data[[#This Row],[Updated_date]],"MMMM"))</f>
        <v>AUGUST</v>
      </c>
      <c r="M2587" s="55" t="str">
        <f>UPPER("Week "&amp;IF(ROUNDUP(DAY(tbl_raw_data[[#This Row],[Updated_date]])/7,0)=5,4,ROUNDUP(DAY(tbl_raw_data[[#This Row],[Updated_date]])/7,0)))</f>
        <v>WEEK 2</v>
      </c>
      <c r="N2587" s="57" t="str">
        <f>UPPER(VLOOKUP(tbl_raw_data[[#This Row],[Analyst]],[1]setting!$A$1:$B$15,2,0))</f>
        <v>SAM</v>
      </c>
      <c r="O2587" s="57" t="str">
        <f>UPPER(tbl_raw_data[[#This Row],[Outcome]])</f>
        <v>WITHDRAW</v>
      </c>
      <c r="P2587" s="57" t="str">
        <f>UPPER(tbl_raw_data[[#This Row],[Queue Name]])</f>
        <v>CONSUMER PRE BUREAU</v>
      </c>
      <c r="Q2587" s="57" t="str">
        <f>IF(tbl_raw_data[[#This Row],[time_taken_in_mins]]&lt;=20,"SLA_MET","SLA_NOT_MET")</f>
        <v>SLA_MET</v>
      </c>
    </row>
    <row r="2588" spans="1:17" ht="15" customHeight="1" x14ac:dyDescent="0.25">
      <c r="A2588" s="5" t="s">
        <v>7</v>
      </c>
      <c r="B2588" s="6">
        <v>45147.867881944447</v>
      </c>
      <c r="C2588" s="7">
        <v>45147.868611111109</v>
      </c>
      <c r="D2588" s="8" t="s">
        <v>8</v>
      </c>
      <c r="E2588" s="8" t="s">
        <v>9</v>
      </c>
      <c r="F2588" s="8" t="s">
        <v>10</v>
      </c>
      <c r="G2588" s="110" t="s">
        <v>11</v>
      </c>
      <c r="H25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88" s="48">
        <f>tbl_raw_data[[#This Row],[Date Actioned]]-tbl_raw_data[[#This Row],[Date Tagged]]</f>
        <v>7.2916666249511763E-4</v>
      </c>
      <c r="J2588" s="50">
        <f>HOUR(tbl_raw_data[[#This Row],[time_taken]])*60+MINUTE(tbl_raw_data[[#This Row],[time_taken]])+SECOND(tbl_raw_data[[#This Row],[time_taken]])/60</f>
        <v>1.05</v>
      </c>
      <c r="K2588" s="54">
        <f>DATE(YEAR(tbl_raw_data[[#This Row],[Date Actioned]]), MONTH(tbl_raw_data[[#This Row],[Date Actioned]]), DAY(tbl_raw_data[[#This Row],[Date Actioned]]))</f>
        <v>45147</v>
      </c>
      <c r="L2588" s="55" t="str">
        <f>UPPER(TEXT(tbl_raw_data[[#This Row],[Updated_date]],"MMMM"))</f>
        <v>AUGUST</v>
      </c>
      <c r="M2588" s="55" t="str">
        <f>UPPER("Week "&amp;IF(ROUNDUP(DAY(tbl_raw_data[[#This Row],[Updated_date]])/7,0)=5,4,ROUNDUP(DAY(tbl_raw_data[[#This Row],[Updated_date]])/7,0)))</f>
        <v>WEEK 2</v>
      </c>
      <c r="N2588" s="57" t="str">
        <f>UPPER(VLOOKUP(tbl_raw_data[[#This Row],[Analyst]],[1]setting!$A$1:$B$15,2,0))</f>
        <v>SAM</v>
      </c>
      <c r="O2588" s="57" t="str">
        <f>UPPER(tbl_raw_data[[#This Row],[Outcome]])</f>
        <v>WITHDRAW</v>
      </c>
      <c r="P2588" s="57" t="str">
        <f>UPPER(tbl_raw_data[[#This Row],[Queue Name]])</f>
        <v>CONSUMER PRE BUREAU</v>
      </c>
      <c r="Q2588" s="57" t="str">
        <f>IF(tbl_raw_data[[#This Row],[time_taken_in_mins]]&lt;=20,"SLA_MET","SLA_NOT_MET")</f>
        <v>SLA_MET</v>
      </c>
    </row>
    <row r="2589" spans="1:17" ht="15" customHeight="1" x14ac:dyDescent="0.25">
      <c r="A2589" s="11" t="s">
        <v>1386</v>
      </c>
      <c r="B2589" s="6">
        <v>45147.868020833332</v>
      </c>
      <c r="C2589" s="7">
        <v>45147.87226851852</v>
      </c>
      <c r="D2589" s="8" t="s">
        <v>13</v>
      </c>
      <c r="E2589" s="8" t="s">
        <v>9</v>
      </c>
      <c r="F2589" s="8" t="s">
        <v>228</v>
      </c>
      <c r="G2589" s="110" t="s">
        <v>21</v>
      </c>
      <c r="H25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89" s="48">
        <f>tbl_raw_data[[#This Row],[Date Actioned]]-tbl_raw_data[[#This Row],[Date Tagged]]</f>
        <v>4.2476851886021905E-3</v>
      </c>
      <c r="J2589" s="50">
        <f>HOUR(tbl_raw_data[[#This Row],[time_taken]])*60+MINUTE(tbl_raw_data[[#This Row],[time_taken]])+SECOND(tbl_raw_data[[#This Row],[time_taken]])/60</f>
        <v>6.1166666666666663</v>
      </c>
      <c r="K2589" s="54">
        <f>DATE(YEAR(tbl_raw_data[[#This Row],[Date Actioned]]), MONTH(tbl_raw_data[[#This Row],[Date Actioned]]), DAY(tbl_raw_data[[#This Row],[Date Actioned]]))</f>
        <v>45147</v>
      </c>
      <c r="L2589" s="55" t="str">
        <f>UPPER(TEXT(tbl_raw_data[[#This Row],[Updated_date]],"MMMM"))</f>
        <v>AUGUST</v>
      </c>
      <c r="M2589" s="55" t="str">
        <f>UPPER("Week "&amp;IF(ROUNDUP(DAY(tbl_raw_data[[#This Row],[Updated_date]])/7,0)=5,4,ROUNDUP(DAY(tbl_raw_data[[#This Row],[Updated_date]])/7,0)))</f>
        <v>WEEK 2</v>
      </c>
      <c r="N2589" s="57" t="str">
        <f>UPPER(VLOOKUP(tbl_raw_data[[#This Row],[Analyst]],[1]setting!$A$1:$B$15,2,0))</f>
        <v>OUADIR</v>
      </c>
      <c r="O2589" s="57" t="str">
        <f>UPPER(tbl_raw_data[[#This Row],[Outcome]])</f>
        <v>APPROVE</v>
      </c>
      <c r="P2589" s="57" t="str">
        <f>UPPER(tbl_raw_data[[#This Row],[Queue Name]])</f>
        <v>CONSUMER PRE BUREAU</v>
      </c>
      <c r="Q2589" s="57" t="str">
        <f>IF(tbl_raw_data[[#This Row],[time_taken_in_mins]]&lt;=20,"SLA_MET","SLA_NOT_MET")</f>
        <v>SLA_MET</v>
      </c>
    </row>
    <row r="2590" spans="1:17" ht="15" customHeight="1" x14ac:dyDescent="0.25">
      <c r="A2590" s="11" t="s">
        <v>16</v>
      </c>
      <c r="B2590" s="12">
        <v>45147.869004629632</v>
      </c>
      <c r="C2590" s="13">
        <v>45147.869826388887</v>
      </c>
      <c r="D2590" s="14" t="s">
        <v>8</v>
      </c>
      <c r="E2590" s="14" t="s">
        <v>9</v>
      </c>
      <c r="F2590" s="14" t="s">
        <v>10</v>
      </c>
      <c r="G2590" s="111" t="s">
        <v>11</v>
      </c>
      <c r="H25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90" s="48">
        <f>tbl_raw_data[[#This Row],[Date Actioned]]-tbl_raw_data[[#This Row],[Date Tagged]]</f>
        <v>8.2175925490446389E-4</v>
      </c>
      <c r="J2590" s="50">
        <f>HOUR(tbl_raw_data[[#This Row],[time_taken]])*60+MINUTE(tbl_raw_data[[#This Row],[time_taken]])+SECOND(tbl_raw_data[[#This Row],[time_taken]])/60</f>
        <v>1.1833333333333333</v>
      </c>
      <c r="K2590" s="54">
        <f>DATE(YEAR(tbl_raw_data[[#This Row],[Date Actioned]]), MONTH(tbl_raw_data[[#This Row],[Date Actioned]]), DAY(tbl_raw_data[[#This Row],[Date Actioned]]))</f>
        <v>45147</v>
      </c>
      <c r="L2590" s="55" t="str">
        <f>UPPER(TEXT(tbl_raw_data[[#This Row],[Updated_date]],"MMMM"))</f>
        <v>AUGUST</v>
      </c>
      <c r="M2590" s="55" t="str">
        <f>UPPER("Week "&amp;IF(ROUNDUP(DAY(tbl_raw_data[[#This Row],[Updated_date]])/7,0)=5,4,ROUNDUP(DAY(tbl_raw_data[[#This Row],[Updated_date]])/7,0)))</f>
        <v>WEEK 2</v>
      </c>
      <c r="N2590" s="57" t="str">
        <f>UPPER(VLOOKUP(tbl_raw_data[[#This Row],[Analyst]],[1]setting!$A$1:$B$15,2,0))</f>
        <v>SAM</v>
      </c>
      <c r="O2590" s="57" t="str">
        <f>UPPER(tbl_raw_data[[#This Row],[Outcome]])</f>
        <v>WITHDRAW</v>
      </c>
      <c r="P2590" s="57" t="str">
        <f>UPPER(tbl_raw_data[[#This Row],[Queue Name]])</f>
        <v>CONSUMER PRE BUREAU</v>
      </c>
      <c r="Q2590" s="57" t="str">
        <f>IF(tbl_raw_data[[#This Row],[time_taken_in_mins]]&lt;=20,"SLA_MET","SLA_NOT_MET")</f>
        <v>SLA_MET</v>
      </c>
    </row>
    <row r="2591" spans="1:17" ht="15" customHeight="1" x14ac:dyDescent="0.25">
      <c r="A2591" s="22" t="s">
        <v>126</v>
      </c>
      <c r="B2591" s="6">
        <v>45147.869143518517</v>
      </c>
      <c r="C2591" s="7">
        <v>45147.870706018519</v>
      </c>
      <c r="D2591" s="8" t="s">
        <v>8</v>
      </c>
      <c r="E2591" s="8" t="s">
        <v>9</v>
      </c>
      <c r="F2591" s="8" t="s">
        <v>10</v>
      </c>
      <c r="G2591" s="110" t="s">
        <v>11</v>
      </c>
      <c r="H25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591" s="48">
        <f>tbl_raw_data[[#This Row],[Date Actioned]]-tbl_raw_data[[#This Row],[Date Tagged]]</f>
        <v>1.5625000014551915E-3</v>
      </c>
      <c r="J2591" s="50">
        <f>HOUR(tbl_raw_data[[#This Row],[time_taken]])*60+MINUTE(tbl_raw_data[[#This Row],[time_taken]])+SECOND(tbl_raw_data[[#This Row],[time_taken]])/60</f>
        <v>2.25</v>
      </c>
      <c r="K2591" s="54">
        <f>DATE(YEAR(tbl_raw_data[[#This Row],[Date Actioned]]), MONTH(tbl_raw_data[[#This Row],[Date Actioned]]), DAY(tbl_raw_data[[#This Row],[Date Actioned]]))</f>
        <v>45147</v>
      </c>
      <c r="L2591" s="55" t="str">
        <f>UPPER(TEXT(tbl_raw_data[[#This Row],[Updated_date]],"MMMM"))</f>
        <v>AUGUST</v>
      </c>
      <c r="M2591" s="55" t="str">
        <f>UPPER("Week "&amp;IF(ROUNDUP(DAY(tbl_raw_data[[#This Row],[Updated_date]])/7,0)=5,4,ROUNDUP(DAY(tbl_raw_data[[#This Row],[Updated_date]])/7,0)))</f>
        <v>WEEK 2</v>
      </c>
      <c r="N2591" s="57" t="str">
        <f>UPPER(VLOOKUP(tbl_raw_data[[#This Row],[Analyst]],[1]setting!$A$1:$B$15,2,0))</f>
        <v>SAM</v>
      </c>
      <c r="O2591" s="57" t="str">
        <f>UPPER(tbl_raw_data[[#This Row],[Outcome]])</f>
        <v>WITHDRAW</v>
      </c>
      <c r="P2591" s="57" t="str">
        <f>UPPER(tbl_raw_data[[#This Row],[Queue Name]])</f>
        <v>CONSUMER PRE BUREAU</v>
      </c>
      <c r="Q2591" s="57" t="str">
        <f>IF(tbl_raw_data[[#This Row],[time_taken_in_mins]]&lt;=20,"SLA_MET","SLA_NOT_MET")</f>
        <v>SLA_MET</v>
      </c>
    </row>
    <row r="2592" spans="1:17" ht="15" customHeight="1" x14ac:dyDescent="0.25">
      <c r="A2592" s="22" t="s">
        <v>5263</v>
      </c>
      <c r="B2592" s="12">
        <v>45147.872685185182</v>
      </c>
      <c r="C2592" s="13">
        <v>45147.882824074077</v>
      </c>
      <c r="D2592" s="14" t="s">
        <v>13</v>
      </c>
      <c r="E2592" s="14" t="s">
        <v>9</v>
      </c>
      <c r="F2592" s="14" t="s">
        <v>228</v>
      </c>
      <c r="G2592" s="111" t="s">
        <v>29</v>
      </c>
      <c r="H25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2" s="48">
        <f>tbl_raw_data[[#This Row],[Date Actioned]]-tbl_raw_data[[#This Row],[Date Tagged]]</f>
        <v>1.0138888894289266E-2</v>
      </c>
      <c r="J2592" s="50">
        <f>HOUR(tbl_raw_data[[#This Row],[time_taken]])*60+MINUTE(tbl_raw_data[[#This Row],[time_taken]])+SECOND(tbl_raw_data[[#This Row],[time_taken]])/60</f>
        <v>14.6</v>
      </c>
      <c r="K2592" s="54">
        <f>DATE(YEAR(tbl_raw_data[[#This Row],[Date Actioned]]), MONTH(tbl_raw_data[[#This Row],[Date Actioned]]), DAY(tbl_raw_data[[#This Row],[Date Actioned]]))</f>
        <v>45147</v>
      </c>
      <c r="L2592" s="55" t="str">
        <f>UPPER(TEXT(tbl_raw_data[[#This Row],[Updated_date]],"MMMM"))</f>
        <v>AUGUST</v>
      </c>
      <c r="M2592" s="55" t="str">
        <f>UPPER("Week "&amp;IF(ROUNDUP(DAY(tbl_raw_data[[#This Row],[Updated_date]])/7,0)=5,4,ROUNDUP(DAY(tbl_raw_data[[#This Row],[Updated_date]])/7,0)))</f>
        <v>WEEK 2</v>
      </c>
      <c r="N2592" s="57" t="str">
        <f>UPPER(VLOOKUP(tbl_raw_data[[#This Row],[Analyst]],[1]setting!$A$1:$B$15,2,0))</f>
        <v>OUADIR</v>
      </c>
      <c r="O2592" s="57" t="str">
        <f>UPPER(tbl_raw_data[[#This Row],[Outcome]])</f>
        <v>APPROVE</v>
      </c>
      <c r="P2592" s="57" t="str">
        <f>UPPER(tbl_raw_data[[#This Row],[Queue Name]])</f>
        <v>CONSUMER PRE BUREAU</v>
      </c>
      <c r="Q2592" s="57" t="str">
        <f>IF(tbl_raw_data[[#This Row],[time_taken_in_mins]]&lt;=20,"SLA_MET","SLA_NOT_MET")</f>
        <v>SLA_MET</v>
      </c>
    </row>
    <row r="2593" spans="1:17" ht="15" customHeight="1" x14ac:dyDescent="0.25">
      <c r="A2593" s="5" t="s">
        <v>1639</v>
      </c>
      <c r="B2593" s="12">
        <v>45147.950983796298</v>
      </c>
      <c r="C2593" s="13">
        <v>45147.955601851849</v>
      </c>
      <c r="D2593" s="14" t="s">
        <v>40</v>
      </c>
      <c r="E2593" s="16" t="s">
        <v>41</v>
      </c>
      <c r="F2593" s="14" t="s">
        <v>254</v>
      </c>
      <c r="G2593" s="106"/>
      <c r="H25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3" s="48">
        <f>tbl_raw_data[[#This Row],[Date Actioned]]-tbl_raw_data[[#This Row],[Date Tagged]]</f>
        <v>4.6180555509636179E-3</v>
      </c>
      <c r="J2593" s="50">
        <f>HOUR(tbl_raw_data[[#This Row],[time_taken]])*60+MINUTE(tbl_raw_data[[#This Row],[time_taken]])+SECOND(tbl_raw_data[[#This Row],[time_taken]])/60</f>
        <v>6.65</v>
      </c>
      <c r="K2593" s="54">
        <f>DATE(YEAR(tbl_raw_data[[#This Row],[Date Actioned]]), MONTH(tbl_raw_data[[#This Row],[Date Actioned]]), DAY(tbl_raw_data[[#This Row],[Date Actioned]]))</f>
        <v>45147</v>
      </c>
      <c r="L2593" s="55" t="str">
        <f>UPPER(TEXT(tbl_raw_data[[#This Row],[Updated_date]],"MMMM"))</f>
        <v>AUGUST</v>
      </c>
      <c r="M2593" s="55" t="str">
        <f>UPPER("Week "&amp;IF(ROUNDUP(DAY(tbl_raw_data[[#This Row],[Updated_date]])/7,0)=5,4,ROUNDUP(DAY(tbl_raw_data[[#This Row],[Updated_date]])/7,0)))</f>
        <v>WEEK 2</v>
      </c>
      <c r="N2593" s="57" t="str">
        <f>UPPER(VLOOKUP(tbl_raw_data[[#This Row],[Analyst]],[1]setting!$A$1:$B$15,2,0))</f>
        <v>FARDIN</v>
      </c>
      <c r="O2593" s="57" t="str">
        <f>UPPER(tbl_raw_data[[#This Row],[Outcome]])</f>
        <v>WITHDRAW</v>
      </c>
      <c r="P2593" s="57" t="str">
        <f>UPPER(tbl_raw_data[[#This Row],[Queue Name]])</f>
        <v>CONSUMER POST BUREAU</v>
      </c>
      <c r="Q2593" s="57" t="str">
        <f>IF(tbl_raw_data[[#This Row],[time_taken_in_mins]]&lt;=20,"SLA_MET","SLA_NOT_MET")</f>
        <v>SLA_MET</v>
      </c>
    </row>
    <row r="2594" spans="1:17" ht="15" customHeight="1" x14ac:dyDescent="0.25">
      <c r="A2594" s="22" t="s">
        <v>7256</v>
      </c>
      <c r="B2594" s="6">
        <v>45148.128645833334</v>
      </c>
      <c r="C2594" s="7">
        <v>45148.360775462963</v>
      </c>
      <c r="D2594" s="8" t="s">
        <v>40</v>
      </c>
      <c r="E2594" s="10" t="s">
        <v>41</v>
      </c>
      <c r="F2594" s="8" t="s">
        <v>455</v>
      </c>
      <c r="G2594" s="109"/>
      <c r="H25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4" s="48">
        <f>tbl_raw_data[[#This Row],[Date Actioned]]-tbl_raw_data[[#This Row],[Date Tagged]]</f>
        <v>0.23212962962861639</v>
      </c>
      <c r="J2594" s="50">
        <f>HOUR(tbl_raw_data[[#This Row],[time_taken]])*60+MINUTE(tbl_raw_data[[#This Row],[time_taken]])+SECOND(tbl_raw_data[[#This Row],[time_taken]])/60</f>
        <v>334.26666666666665</v>
      </c>
      <c r="K2594" s="54">
        <f>DATE(YEAR(tbl_raw_data[[#This Row],[Date Actioned]]), MONTH(tbl_raw_data[[#This Row],[Date Actioned]]), DAY(tbl_raw_data[[#This Row],[Date Actioned]]))</f>
        <v>45148</v>
      </c>
      <c r="L2594" s="55" t="str">
        <f>UPPER(TEXT(tbl_raw_data[[#This Row],[Updated_date]],"MMMM"))</f>
        <v>AUGUST</v>
      </c>
      <c r="M2594" s="55" t="str">
        <f>UPPER("Week "&amp;IF(ROUNDUP(DAY(tbl_raw_data[[#This Row],[Updated_date]])/7,0)=5,4,ROUNDUP(DAY(tbl_raw_data[[#This Row],[Updated_date]])/7,0)))</f>
        <v>WEEK 2</v>
      </c>
      <c r="N2594" s="57" t="str">
        <f>UPPER(VLOOKUP(tbl_raw_data[[#This Row],[Analyst]],[1]setting!$A$1:$B$15,2,0))</f>
        <v>ROHAN</v>
      </c>
      <c r="O2594" s="57" t="str">
        <f>UPPER(tbl_raw_data[[#This Row],[Outcome]])</f>
        <v>WITHDRAW</v>
      </c>
      <c r="P2594" s="57" t="str">
        <f>UPPER(tbl_raw_data[[#This Row],[Queue Name]])</f>
        <v>CONSUMER POST BUREAU</v>
      </c>
      <c r="Q2594" s="57" t="str">
        <f>IF(tbl_raw_data[[#This Row],[time_taken_in_mins]]&lt;=20,"SLA_MET","SLA_NOT_MET")</f>
        <v>SLA_NOT_MET</v>
      </c>
    </row>
    <row r="2595" spans="1:17" ht="15" customHeight="1" x14ac:dyDescent="0.25">
      <c r="A2595" s="11" t="s">
        <v>5236</v>
      </c>
      <c r="B2595" s="6">
        <v>45148.396157407406</v>
      </c>
      <c r="C2595" s="7">
        <v>45148.406238425923</v>
      </c>
      <c r="D2595" s="8" t="s">
        <v>29</v>
      </c>
      <c r="E2595" s="10" t="s">
        <v>41</v>
      </c>
      <c r="F2595" s="8" t="s">
        <v>455</v>
      </c>
      <c r="G2595" s="109"/>
      <c r="H25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5" s="48">
        <f>tbl_raw_data[[#This Row],[Date Actioned]]-tbl_raw_data[[#This Row],[Date Tagged]]</f>
        <v>1.0081018517666962E-2</v>
      </c>
      <c r="J2595" s="50">
        <f>HOUR(tbl_raw_data[[#This Row],[time_taken]])*60+MINUTE(tbl_raw_data[[#This Row],[time_taken]])+SECOND(tbl_raw_data[[#This Row],[time_taken]])/60</f>
        <v>14.516666666666667</v>
      </c>
      <c r="K2595" s="54">
        <f>DATE(YEAR(tbl_raw_data[[#This Row],[Date Actioned]]), MONTH(tbl_raw_data[[#This Row],[Date Actioned]]), DAY(tbl_raw_data[[#This Row],[Date Actioned]]))</f>
        <v>45148</v>
      </c>
      <c r="L2595" s="55" t="str">
        <f>UPPER(TEXT(tbl_raw_data[[#This Row],[Updated_date]],"MMMM"))</f>
        <v>AUGUST</v>
      </c>
      <c r="M2595" s="55" t="str">
        <f>UPPER("Week "&amp;IF(ROUNDUP(DAY(tbl_raw_data[[#This Row],[Updated_date]])/7,0)=5,4,ROUNDUP(DAY(tbl_raw_data[[#This Row],[Updated_date]])/7,0)))</f>
        <v>WEEK 2</v>
      </c>
      <c r="N2595" s="57" t="str">
        <f>UPPER(VLOOKUP(tbl_raw_data[[#This Row],[Analyst]],[1]setting!$A$1:$B$15,2,0))</f>
        <v>ROHAN</v>
      </c>
      <c r="O2595" s="57" t="str">
        <f>UPPER(tbl_raw_data[[#This Row],[Outcome]])</f>
        <v>APPROVE</v>
      </c>
      <c r="P2595" s="57" t="str">
        <f>UPPER(tbl_raw_data[[#This Row],[Queue Name]])</f>
        <v>CONSUMER POST BUREAU</v>
      </c>
      <c r="Q2595" s="57" t="str">
        <f>IF(tbl_raw_data[[#This Row],[time_taken_in_mins]]&lt;=20,"SLA_MET","SLA_NOT_MET")</f>
        <v>SLA_MET</v>
      </c>
    </row>
    <row r="2596" spans="1:17" ht="15" customHeight="1" x14ac:dyDescent="0.25">
      <c r="A2596" s="5" t="s">
        <v>6541</v>
      </c>
      <c r="B2596" s="12">
        <v>45148.415243055555</v>
      </c>
      <c r="C2596" s="13">
        <v>45148.429247685184</v>
      </c>
      <c r="D2596" s="14" t="s">
        <v>40</v>
      </c>
      <c r="E2596" s="16" t="s">
        <v>41</v>
      </c>
      <c r="F2596" s="14" t="s">
        <v>455</v>
      </c>
      <c r="G2596" s="106"/>
      <c r="H25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596" s="48">
        <f>tbl_raw_data[[#This Row],[Date Actioned]]-tbl_raw_data[[#This Row],[Date Tagged]]</f>
        <v>1.4004629629198462E-2</v>
      </c>
      <c r="J2596" s="50">
        <f>HOUR(tbl_raw_data[[#This Row],[time_taken]])*60+MINUTE(tbl_raw_data[[#This Row],[time_taken]])+SECOND(tbl_raw_data[[#This Row],[time_taken]])/60</f>
        <v>20.166666666666668</v>
      </c>
      <c r="K2596" s="54">
        <f>DATE(YEAR(tbl_raw_data[[#This Row],[Date Actioned]]), MONTH(tbl_raw_data[[#This Row],[Date Actioned]]), DAY(tbl_raw_data[[#This Row],[Date Actioned]]))</f>
        <v>45148</v>
      </c>
      <c r="L2596" s="55" t="str">
        <f>UPPER(TEXT(tbl_raw_data[[#This Row],[Updated_date]],"MMMM"))</f>
        <v>AUGUST</v>
      </c>
      <c r="M2596" s="55" t="str">
        <f>UPPER("Week "&amp;IF(ROUNDUP(DAY(tbl_raw_data[[#This Row],[Updated_date]])/7,0)=5,4,ROUNDUP(DAY(tbl_raw_data[[#This Row],[Updated_date]])/7,0)))</f>
        <v>WEEK 2</v>
      </c>
      <c r="N2596" s="57" t="str">
        <f>UPPER(VLOOKUP(tbl_raw_data[[#This Row],[Analyst]],[1]setting!$A$1:$B$15,2,0))</f>
        <v>ROHAN</v>
      </c>
      <c r="O2596" s="57" t="str">
        <f>UPPER(tbl_raw_data[[#This Row],[Outcome]])</f>
        <v>WITHDRAW</v>
      </c>
      <c r="P2596" s="57" t="str">
        <f>UPPER(tbl_raw_data[[#This Row],[Queue Name]])</f>
        <v>CONSUMER POST BUREAU</v>
      </c>
      <c r="Q2596" s="57" t="str">
        <f>IF(tbl_raw_data[[#This Row],[time_taken_in_mins]]&lt;=20,"SLA_MET","SLA_NOT_MET")</f>
        <v>SLA_NOT_MET</v>
      </c>
    </row>
    <row r="2597" spans="1:17" ht="15" customHeight="1" x14ac:dyDescent="0.25">
      <c r="A2597" s="22" t="s">
        <v>1777</v>
      </c>
      <c r="B2597" s="12">
        <v>45148.419988425929</v>
      </c>
      <c r="C2597" s="13">
        <v>45148.424768518518</v>
      </c>
      <c r="D2597" s="14" t="s">
        <v>13</v>
      </c>
      <c r="E2597" s="14" t="s">
        <v>9</v>
      </c>
      <c r="F2597" s="14" t="s">
        <v>168</v>
      </c>
      <c r="G2597" s="111" t="s">
        <v>19</v>
      </c>
      <c r="H25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7" s="48">
        <f>tbl_raw_data[[#This Row],[Date Actioned]]-tbl_raw_data[[#This Row],[Date Tagged]]</f>
        <v>4.7800925894989632E-3</v>
      </c>
      <c r="J2597" s="50">
        <f>HOUR(tbl_raw_data[[#This Row],[time_taken]])*60+MINUTE(tbl_raw_data[[#This Row],[time_taken]])+SECOND(tbl_raw_data[[#This Row],[time_taken]])/60</f>
        <v>6.8833333333333329</v>
      </c>
      <c r="K2597" s="54">
        <f>DATE(YEAR(tbl_raw_data[[#This Row],[Date Actioned]]), MONTH(tbl_raw_data[[#This Row],[Date Actioned]]), DAY(tbl_raw_data[[#This Row],[Date Actioned]]))</f>
        <v>45148</v>
      </c>
      <c r="L2597" s="55" t="str">
        <f>UPPER(TEXT(tbl_raw_data[[#This Row],[Updated_date]],"MMMM"))</f>
        <v>AUGUST</v>
      </c>
      <c r="M2597" s="55" t="str">
        <f>UPPER("Week "&amp;IF(ROUNDUP(DAY(tbl_raw_data[[#This Row],[Updated_date]])/7,0)=5,4,ROUNDUP(DAY(tbl_raw_data[[#This Row],[Updated_date]])/7,0)))</f>
        <v>WEEK 2</v>
      </c>
      <c r="N2597" s="57" t="str">
        <f>UPPER(VLOOKUP(tbl_raw_data[[#This Row],[Analyst]],[1]setting!$A$1:$B$15,2,0))</f>
        <v>MERCEDES</v>
      </c>
      <c r="O2597" s="57" t="str">
        <f>UPPER(tbl_raw_data[[#This Row],[Outcome]])</f>
        <v>APPROVE</v>
      </c>
      <c r="P2597" s="57" t="str">
        <f>UPPER(tbl_raw_data[[#This Row],[Queue Name]])</f>
        <v>CONSUMER PRE BUREAU</v>
      </c>
      <c r="Q2597" s="57" t="str">
        <f>IF(tbl_raw_data[[#This Row],[time_taken_in_mins]]&lt;=20,"SLA_MET","SLA_NOT_MET")</f>
        <v>SLA_MET</v>
      </c>
    </row>
    <row r="2598" spans="1:17" ht="15" customHeight="1" x14ac:dyDescent="0.25">
      <c r="A2598" s="5" t="s">
        <v>1086</v>
      </c>
      <c r="B2598" s="6">
        <v>45148.425312500003</v>
      </c>
      <c r="C2598" s="7">
        <v>45148.429108796299</v>
      </c>
      <c r="D2598" s="8" t="s">
        <v>13</v>
      </c>
      <c r="E2598" s="8" t="s">
        <v>28</v>
      </c>
      <c r="F2598" s="8" t="s">
        <v>55</v>
      </c>
      <c r="G2598" s="110" t="s">
        <v>29</v>
      </c>
      <c r="H25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8" s="48">
        <f>tbl_raw_data[[#This Row],[Date Actioned]]-tbl_raw_data[[#This Row],[Date Tagged]]</f>
        <v>3.796296296059154E-3</v>
      </c>
      <c r="J2598" s="50">
        <f>HOUR(tbl_raw_data[[#This Row],[time_taken]])*60+MINUTE(tbl_raw_data[[#This Row],[time_taken]])+SECOND(tbl_raw_data[[#This Row],[time_taken]])/60</f>
        <v>5.4666666666666668</v>
      </c>
      <c r="K2598" s="54">
        <f>DATE(YEAR(tbl_raw_data[[#This Row],[Date Actioned]]), MONTH(tbl_raw_data[[#This Row],[Date Actioned]]), DAY(tbl_raw_data[[#This Row],[Date Actioned]]))</f>
        <v>45148</v>
      </c>
      <c r="L2598" s="55" t="str">
        <f>UPPER(TEXT(tbl_raw_data[[#This Row],[Updated_date]],"MMMM"))</f>
        <v>AUGUST</v>
      </c>
      <c r="M2598" s="55" t="str">
        <f>UPPER("Week "&amp;IF(ROUNDUP(DAY(tbl_raw_data[[#This Row],[Updated_date]])/7,0)=5,4,ROUNDUP(DAY(tbl_raw_data[[#This Row],[Updated_date]])/7,0)))</f>
        <v>WEEK 2</v>
      </c>
      <c r="N2598" s="57" t="str">
        <f>UPPER(VLOOKUP(tbl_raw_data[[#This Row],[Analyst]],[1]setting!$A$1:$B$15,2,0))</f>
        <v>CAMERON</v>
      </c>
      <c r="O2598" s="57" t="str">
        <f>UPPER(tbl_raw_data[[#This Row],[Outcome]])</f>
        <v>APPROVE</v>
      </c>
      <c r="P2598" s="57" t="str">
        <f>UPPER(tbl_raw_data[[#This Row],[Queue Name]])</f>
        <v>CONSUMER EXISTING</v>
      </c>
      <c r="Q2598" s="57" t="str">
        <f>IF(tbl_raw_data[[#This Row],[time_taken_in_mins]]&lt;=20,"SLA_MET","SLA_NOT_MET")</f>
        <v>SLA_MET</v>
      </c>
    </row>
    <row r="2599" spans="1:17" ht="15" customHeight="1" x14ac:dyDescent="0.25">
      <c r="A2599" s="11" t="s">
        <v>5422</v>
      </c>
      <c r="B2599" s="12">
        <v>45148.426655092589</v>
      </c>
      <c r="C2599" s="13">
        <v>45148.437083333331</v>
      </c>
      <c r="D2599" s="14" t="s">
        <v>13</v>
      </c>
      <c r="E2599" s="14" t="s">
        <v>28</v>
      </c>
      <c r="F2599" s="14" t="s">
        <v>168</v>
      </c>
      <c r="G2599" s="111" t="s">
        <v>29</v>
      </c>
      <c r="H25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599" s="48">
        <f>tbl_raw_data[[#This Row],[Date Actioned]]-tbl_raw_data[[#This Row],[Date Tagged]]</f>
        <v>1.0428240741021E-2</v>
      </c>
      <c r="J2599" s="50">
        <f>HOUR(tbl_raw_data[[#This Row],[time_taken]])*60+MINUTE(tbl_raw_data[[#This Row],[time_taken]])+SECOND(tbl_raw_data[[#This Row],[time_taken]])/60</f>
        <v>15.016666666666667</v>
      </c>
      <c r="K2599" s="54">
        <f>DATE(YEAR(tbl_raw_data[[#This Row],[Date Actioned]]), MONTH(tbl_raw_data[[#This Row],[Date Actioned]]), DAY(tbl_raw_data[[#This Row],[Date Actioned]]))</f>
        <v>45148</v>
      </c>
      <c r="L2599" s="55" t="str">
        <f>UPPER(TEXT(tbl_raw_data[[#This Row],[Updated_date]],"MMMM"))</f>
        <v>AUGUST</v>
      </c>
      <c r="M2599" s="55" t="str">
        <f>UPPER("Week "&amp;IF(ROUNDUP(DAY(tbl_raw_data[[#This Row],[Updated_date]])/7,0)=5,4,ROUNDUP(DAY(tbl_raw_data[[#This Row],[Updated_date]])/7,0)))</f>
        <v>WEEK 2</v>
      </c>
      <c r="N2599" s="57" t="str">
        <f>UPPER(VLOOKUP(tbl_raw_data[[#This Row],[Analyst]],[1]setting!$A$1:$B$15,2,0))</f>
        <v>MERCEDES</v>
      </c>
      <c r="O2599" s="57" t="str">
        <f>UPPER(tbl_raw_data[[#This Row],[Outcome]])</f>
        <v>APPROVE</v>
      </c>
      <c r="P2599" s="57" t="str">
        <f>UPPER(tbl_raw_data[[#This Row],[Queue Name]])</f>
        <v>CONSUMER EXISTING</v>
      </c>
      <c r="Q2599" s="57" t="str">
        <f>IF(tbl_raw_data[[#This Row],[time_taken_in_mins]]&lt;=20,"SLA_MET","SLA_NOT_MET")</f>
        <v>SLA_MET</v>
      </c>
    </row>
    <row r="2600" spans="1:17" ht="15" customHeight="1" x14ac:dyDescent="0.25">
      <c r="A2600" s="11" t="s">
        <v>1437</v>
      </c>
      <c r="B2600" s="12">
        <v>45148.429282407407</v>
      </c>
      <c r="C2600" s="13">
        <v>45148.433634259258</v>
      </c>
      <c r="D2600" s="14" t="s">
        <v>209</v>
      </c>
      <c r="E2600" s="16" t="s">
        <v>28</v>
      </c>
      <c r="F2600" s="14" t="s">
        <v>55</v>
      </c>
      <c r="G2600" s="106"/>
      <c r="H26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0" s="48">
        <f>tbl_raw_data[[#This Row],[Date Actioned]]-tbl_raw_data[[#This Row],[Date Tagged]]</f>
        <v>4.3518518505152315E-3</v>
      </c>
      <c r="J2600" s="50">
        <f>HOUR(tbl_raw_data[[#This Row],[time_taken]])*60+MINUTE(tbl_raw_data[[#This Row],[time_taken]])+SECOND(tbl_raw_data[[#This Row],[time_taken]])/60</f>
        <v>6.2666666666666666</v>
      </c>
      <c r="K2600" s="54">
        <f>DATE(YEAR(tbl_raw_data[[#This Row],[Date Actioned]]), MONTH(tbl_raw_data[[#This Row],[Date Actioned]]), DAY(tbl_raw_data[[#This Row],[Date Actioned]]))</f>
        <v>45148</v>
      </c>
      <c r="L2600" s="55" t="str">
        <f>UPPER(TEXT(tbl_raw_data[[#This Row],[Updated_date]],"MMMM"))</f>
        <v>AUGUST</v>
      </c>
      <c r="M2600" s="55" t="str">
        <f>UPPER("Week "&amp;IF(ROUNDUP(DAY(tbl_raw_data[[#This Row],[Updated_date]])/7,0)=5,4,ROUNDUP(DAY(tbl_raw_data[[#This Row],[Updated_date]])/7,0)))</f>
        <v>WEEK 2</v>
      </c>
      <c r="N2600" s="57" t="str">
        <f>UPPER(VLOOKUP(tbl_raw_data[[#This Row],[Analyst]],[1]setting!$A$1:$B$15,2,0))</f>
        <v>CAMERON</v>
      </c>
      <c r="O2600" s="57" t="str">
        <f>UPPER(tbl_raw_data[[#This Row],[Outcome]])</f>
        <v>DECLINE</v>
      </c>
      <c r="P2600" s="57" t="str">
        <f>UPPER(tbl_raw_data[[#This Row],[Queue Name]])</f>
        <v>CONSUMER EXISTING</v>
      </c>
      <c r="Q2600" s="57" t="str">
        <f>IF(tbl_raw_data[[#This Row],[time_taken_in_mins]]&lt;=20,"SLA_MET","SLA_NOT_MET")</f>
        <v>SLA_MET</v>
      </c>
    </row>
    <row r="2601" spans="1:17" ht="15" customHeight="1" x14ac:dyDescent="0.25">
      <c r="A2601" s="11" t="s">
        <v>3114</v>
      </c>
      <c r="B2601" s="6">
        <v>45148.435486111113</v>
      </c>
      <c r="C2601" s="7">
        <v>45148.442037037035</v>
      </c>
      <c r="D2601" s="8" t="s">
        <v>8</v>
      </c>
      <c r="E2601" s="8" t="s">
        <v>41</v>
      </c>
      <c r="F2601" s="8" t="s">
        <v>168</v>
      </c>
      <c r="G2601" s="110" t="s">
        <v>1050</v>
      </c>
      <c r="H26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01" s="48">
        <f>tbl_raw_data[[#This Row],[Date Actioned]]-tbl_raw_data[[#This Row],[Date Tagged]]</f>
        <v>6.5509259220561944E-3</v>
      </c>
      <c r="J2601" s="50">
        <f>HOUR(tbl_raw_data[[#This Row],[time_taken]])*60+MINUTE(tbl_raw_data[[#This Row],[time_taken]])+SECOND(tbl_raw_data[[#This Row],[time_taken]])/60</f>
        <v>9.4333333333333336</v>
      </c>
      <c r="K2601" s="54">
        <f>DATE(YEAR(tbl_raw_data[[#This Row],[Date Actioned]]), MONTH(tbl_raw_data[[#This Row],[Date Actioned]]), DAY(tbl_raw_data[[#This Row],[Date Actioned]]))</f>
        <v>45148</v>
      </c>
      <c r="L2601" s="55" t="str">
        <f>UPPER(TEXT(tbl_raw_data[[#This Row],[Updated_date]],"MMMM"))</f>
        <v>AUGUST</v>
      </c>
      <c r="M2601" s="55" t="str">
        <f>UPPER("Week "&amp;IF(ROUNDUP(DAY(tbl_raw_data[[#This Row],[Updated_date]])/7,0)=5,4,ROUNDUP(DAY(tbl_raw_data[[#This Row],[Updated_date]])/7,0)))</f>
        <v>WEEK 2</v>
      </c>
      <c r="N2601" s="57" t="str">
        <f>UPPER(VLOOKUP(tbl_raw_data[[#This Row],[Analyst]],[1]setting!$A$1:$B$15,2,0))</f>
        <v>MERCEDES</v>
      </c>
      <c r="O2601" s="57" t="str">
        <f>UPPER(tbl_raw_data[[#This Row],[Outcome]])</f>
        <v>WITHDRAW</v>
      </c>
      <c r="P2601" s="57" t="str">
        <f>UPPER(tbl_raw_data[[#This Row],[Queue Name]])</f>
        <v>CONSUMER POST BUREAU</v>
      </c>
      <c r="Q2601" s="57" t="str">
        <f>IF(tbl_raw_data[[#This Row],[time_taken_in_mins]]&lt;=20,"SLA_MET","SLA_NOT_MET")</f>
        <v>SLA_MET</v>
      </c>
    </row>
    <row r="2602" spans="1:17" ht="15" customHeight="1" x14ac:dyDescent="0.25">
      <c r="A2602" s="22" t="s">
        <v>1077</v>
      </c>
      <c r="B2602" s="6">
        <v>45148.435659722221</v>
      </c>
      <c r="C2602" s="7">
        <v>45148.439432870371</v>
      </c>
      <c r="D2602" s="8" t="s">
        <v>209</v>
      </c>
      <c r="E2602" s="10" t="s">
        <v>28</v>
      </c>
      <c r="F2602" s="8" t="s">
        <v>55</v>
      </c>
      <c r="G2602" s="109"/>
      <c r="H26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2" s="48">
        <f>tbl_raw_data[[#This Row],[Date Actioned]]-tbl_raw_data[[#This Row],[Date Tagged]]</f>
        <v>3.7731481497758068E-3</v>
      </c>
      <c r="J2602" s="50">
        <f>HOUR(tbl_raw_data[[#This Row],[time_taken]])*60+MINUTE(tbl_raw_data[[#This Row],[time_taken]])+SECOND(tbl_raw_data[[#This Row],[time_taken]])/60</f>
        <v>5.4333333333333336</v>
      </c>
      <c r="K2602" s="54">
        <f>DATE(YEAR(tbl_raw_data[[#This Row],[Date Actioned]]), MONTH(tbl_raw_data[[#This Row],[Date Actioned]]), DAY(tbl_raw_data[[#This Row],[Date Actioned]]))</f>
        <v>45148</v>
      </c>
      <c r="L2602" s="55" t="str">
        <f>UPPER(TEXT(tbl_raw_data[[#This Row],[Updated_date]],"MMMM"))</f>
        <v>AUGUST</v>
      </c>
      <c r="M2602" s="55" t="str">
        <f>UPPER("Week "&amp;IF(ROUNDUP(DAY(tbl_raw_data[[#This Row],[Updated_date]])/7,0)=5,4,ROUNDUP(DAY(tbl_raw_data[[#This Row],[Updated_date]])/7,0)))</f>
        <v>WEEK 2</v>
      </c>
      <c r="N2602" s="57" t="str">
        <f>UPPER(VLOOKUP(tbl_raw_data[[#This Row],[Analyst]],[1]setting!$A$1:$B$15,2,0))</f>
        <v>CAMERON</v>
      </c>
      <c r="O2602" s="57" t="str">
        <f>UPPER(tbl_raw_data[[#This Row],[Outcome]])</f>
        <v>DECLINE</v>
      </c>
      <c r="P2602" s="57" t="str">
        <f>UPPER(tbl_raw_data[[#This Row],[Queue Name]])</f>
        <v>CONSUMER EXISTING</v>
      </c>
      <c r="Q2602" s="57" t="str">
        <f>IF(tbl_raw_data[[#This Row],[time_taken_in_mins]]&lt;=20,"SLA_MET","SLA_NOT_MET")</f>
        <v>SLA_MET</v>
      </c>
    </row>
    <row r="2603" spans="1:17" ht="15" customHeight="1" x14ac:dyDescent="0.25">
      <c r="A2603" s="22" t="s">
        <v>2876</v>
      </c>
      <c r="B2603" s="6">
        <v>45148.444594907407</v>
      </c>
      <c r="C2603" s="7">
        <v>45148.450798611113</v>
      </c>
      <c r="D2603" s="8" t="s">
        <v>29</v>
      </c>
      <c r="E2603" s="10" t="s">
        <v>41</v>
      </c>
      <c r="F2603" s="8" t="s">
        <v>55</v>
      </c>
      <c r="G2603" s="109"/>
      <c r="H26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3" s="48">
        <f>tbl_raw_data[[#This Row],[Date Actioned]]-tbl_raw_data[[#This Row],[Date Tagged]]</f>
        <v>6.2037037059781142E-3</v>
      </c>
      <c r="J2603" s="50">
        <f>HOUR(tbl_raw_data[[#This Row],[time_taken]])*60+MINUTE(tbl_raw_data[[#This Row],[time_taken]])+SECOND(tbl_raw_data[[#This Row],[time_taken]])/60</f>
        <v>8.9333333333333336</v>
      </c>
      <c r="K2603" s="54">
        <f>DATE(YEAR(tbl_raw_data[[#This Row],[Date Actioned]]), MONTH(tbl_raw_data[[#This Row],[Date Actioned]]), DAY(tbl_raw_data[[#This Row],[Date Actioned]]))</f>
        <v>45148</v>
      </c>
      <c r="L2603" s="55" t="str">
        <f>UPPER(TEXT(tbl_raw_data[[#This Row],[Updated_date]],"MMMM"))</f>
        <v>AUGUST</v>
      </c>
      <c r="M2603" s="55" t="str">
        <f>UPPER("Week "&amp;IF(ROUNDUP(DAY(tbl_raw_data[[#This Row],[Updated_date]])/7,0)=5,4,ROUNDUP(DAY(tbl_raw_data[[#This Row],[Updated_date]])/7,0)))</f>
        <v>WEEK 2</v>
      </c>
      <c r="N2603" s="57" t="str">
        <f>UPPER(VLOOKUP(tbl_raw_data[[#This Row],[Analyst]],[1]setting!$A$1:$B$15,2,0))</f>
        <v>CAMERON</v>
      </c>
      <c r="O2603" s="57" t="str">
        <f>UPPER(tbl_raw_data[[#This Row],[Outcome]])</f>
        <v>APPROVE</v>
      </c>
      <c r="P2603" s="57" t="str">
        <f>UPPER(tbl_raw_data[[#This Row],[Queue Name]])</f>
        <v>CONSUMER POST BUREAU</v>
      </c>
      <c r="Q2603" s="57" t="str">
        <f>IF(tbl_raw_data[[#This Row],[time_taken_in_mins]]&lt;=20,"SLA_MET","SLA_NOT_MET")</f>
        <v>SLA_MET</v>
      </c>
    </row>
    <row r="2604" spans="1:17" ht="15" customHeight="1" x14ac:dyDescent="0.25">
      <c r="A2604" s="5" t="s">
        <v>3560</v>
      </c>
      <c r="B2604" s="12">
        <v>45148.445555555554</v>
      </c>
      <c r="C2604" s="13">
        <v>45148.452650462961</v>
      </c>
      <c r="D2604" s="14" t="s">
        <v>13</v>
      </c>
      <c r="E2604" s="14" t="s">
        <v>9</v>
      </c>
      <c r="F2604" s="14" t="s">
        <v>109</v>
      </c>
      <c r="G2604" s="111" t="s">
        <v>147</v>
      </c>
      <c r="H26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4" s="48">
        <f>tbl_raw_data[[#This Row],[Date Actioned]]-tbl_raw_data[[#This Row],[Date Tagged]]</f>
        <v>7.0949074070085771E-3</v>
      </c>
      <c r="J2604" s="50">
        <f>HOUR(tbl_raw_data[[#This Row],[time_taken]])*60+MINUTE(tbl_raw_data[[#This Row],[time_taken]])+SECOND(tbl_raw_data[[#This Row],[time_taken]])/60</f>
        <v>10.216666666666667</v>
      </c>
      <c r="K2604" s="54">
        <f>DATE(YEAR(tbl_raw_data[[#This Row],[Date Actioned]]), MONTH(tbl_raw_data[[#This Row],[Date Actioned]]), DAY(tbl_raw_data[[#This Row],[Date Actioned]]))</f>
        <v>45148</v>
      </c>
      <c r="L2604" s="55" t="str">
        <f>UPPER(TEXT(tbl_raw_data[[#This Row],[Updated_date]],"MMMM"))</f>
        <v>AUGUST</v>
      </c>
      <c r="M2604" s="55" t="str">
        <f>UPPER("Week "&amp;IF(ROUNDUP(DAY(tbl_raw_data[[#This Row],[Updated_date]])/7,0)=5,4,ROUNDUP(DAY(tbl_raw_data[[#This Row],[Updated_date]])/7,0)))</f>
        <v>WEEK 2</v>
      </c>
      <c r="N2604" s="57" t="str">
        <f>UPPER(VLOOKUP(tbl_raw_data[[#This Row],[Analyst]],[1]setting!$A$1:$B$15,2,0))</f>
        <v>NAVED</v>
      </c>
      <c r="O2604" s="57" t="str">
        <f>UPPER(tbl_raw_data[[#This Row],[Outcome]])</f>
        <v>APPROVE</v>
      </c>
      <c r="P2604" s="57" t="str">
        <f>UPPER(tbl_raw_data[[#This Row],[Queue Name]])</f>
        <v>CONSUMER PRE BUREAU</v>
      </c>
      <c r="Q2604" s="57" t="str">
        <f>IF(tbl_raw_data[[#This Row],[time_taken_in_mins]]&lt;=20,"SLA_MET","SLA_NOT_MET")</f>
        <v>SLA_MET</v>
      </c>
    </row>
    <row r="2605" spans="1:17" ht="15" customHeight="1" x14ac:dyDescent="0.25">
      <c r="A2605" s="11" t="s">
        <v>3554</v>
      </c>
      <c r="B2605" s="6">
        <v>45148.445752314816</v>
      </c>
      <c r="C2605" s="7">
        <v>45148.452835648146</v>
      </c>
      <c r="D2605" s="8" t="s">
        <v>13</v>
      </c>
      <c r="E2605" s="8" t="s">
        <v>28</v>
      </c>
      <c r="F2605" s="8" t="s">
        <v>10</v>
      </c>
      <c r="G2605" s="110" t="s">
        <v>53</v>
      </c>
      <c r="H26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5" s="48">
        <f>tbl_raw_data[[#This Row],[Date Actioned]]-tbl_raw_data[[#This Row],[Date Tagged]]</f>
        <v>7.0833333302289248E-3</v>
      </c>
      <c r="J2605" s="50">
        <f>HOUR(tbl_raw_data[[#This Row],[time_taken]])*60+MINUTE(tbl_raw_data[[#This Row],[time_taken]])+SECOND(tbl_raw_data[[#This Row],[time_taken]])/60</f>
        <v>10.199999999999999</v>
      </c>
      <c r="K2605" s="54">
        <f>DATE(YEAR(tbl_raw_data[[#This Row],[Date Actioned]]), MONTH(tbl_raw_data[[#This Row],[Date Actioned]]), DAY(tbl_raw_data[[#This Row],[Date Actioned]]))</f>
        <v>45148</v>
      </c>
      <c r="L2605" s="55" t="str">
        <f>UPPER(TEXT(tbl_raw_data[[#This Row],[Updated_date]],"MMMM"))</f>
        <v>AUGUST</v>
      </c>
      <c r="M2605" s="55" t="str">
        <f>UPPER("Week "&amp;IF(ROUNDUP(DAY(tbl_raw_data[[#This Row],[Updated_date]])/7,0)=5,4,ROUNDUP(DAY(tbl_raw_data[[#This Row],[Updated_date]])/7,0)))</f>
        <v>WEEK 2</v>
      </c>
      <c r="N2605" s="57" t="str">
        <f>UPPER(VLOOKUP(tbl_raw_data[[#This Row],[Analyst]],[1]setting!$A$1:$B$15,2,0))</f>
        <v>SAM</v>
      </c>
      <c r="O2605" s="57" t="str">
        <f>UPPER(tbl_raw_data[[#This Row],[Outcome]])</f>
        <v>APPROVE</v>
      </c>
      <c r="P2605" s="57" t="str">
        <f>UPPER(tbl_raw_data[[#This Row],[Queue Name]])</f>
        <v>CONSUMER EXISTING</v>
      </c>
      <c r="Q2605" s="57" t="str">
        <f>IF(tbl_raw_data[[#This Row],[time_taken_in_mins]]&lt;=20,"SLA_MET","SLA_NOT_MET")</f>
        <v>SLA_MET</v>
      </c>
    </row>
    <row r="2606" spans="1:17" ht="15" customHeight="1" x14ac:dyDescent="0.25">
      <c r="A2606" s="22" t="s">
        <v>3960</v>
      </c>
      <c r="B2606" s="12">
        <v>45148.446273148147</v>
      </c>
      <c r="C2606" s="13">
        <v>45148.453935185185</v>
      </c>
      <c r="D2606" s="14" t="s">
        <v>29</v>
      </c>
      <c r="E2606" s="16" t="s">
        <v>28</v>
      </c>
      <c r="F2606" s="14" t="s">
        <v>168</v>
      </c>
      <c r="G2606" s="106"/>
      <c r="H26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6" s="48">
        <f>tbl_raw_data[[#This Row],[Date Actioned]]-tbl_raw_data[[#This Row],[Date Tagged]]</f>
        <v>7.662037038244307E-3</v>
      </c>
      <c r="J2606" s="50">
        <f>HOUR(tbl_raw_data[[#This Row],[time_taken]])*60+MINUTE(tbl_raw_data[[#This Row],[time_taken]])+SECOND(tbl_raw_data[[#This Row],[time_taken]])/60</f>
        <v>11.033333333333333</v>
      </c>
      <c r="K2606" s="54">
        <f>DATE(YEAR(tbl_raw_data[[#This Row],[Date Actioned]]), MONTH(tbl_raw_data[[#This Row],[Date Actioned]]), DAY(tbl_raw_data[[#This Row],[Date Actioned]]))</f>
        <v>45148</v>
      </c>
      <c r="L2606" s="55" t="str">
        <f>UPPER(TEXT(tbl_raw_data[[#This Row],[Updated_date]],"MMMM"))</f>
        <v>AUGUST</v>
      </c>
      <c r="M2606" s="55" t="str">
        <f>UPPER("Week "&amp;IF(ROUNDUP(DAY(tbl_raw_data[[#This Row],[Updated_date]])/7,0)=5,4,ROUNDUP(DAY(tbl_raw_data[[#This Row],[Updated_date]])/7,0)))</f>
        <v>WEEK 2</v>
      </c>
      <c r="N2606" s="57" t="str">
        <f>UPPER(VLOOKUP(tbl_raw_data[[#This Row],[Analyst]],[1]setting!$A$1:$B$15,2,0))</f>
        <v>MERCEDES</v>
      </c>
      <c r="O2606" s="57" t="str">
        <f>UPPER(tbl_raw_data[[#This Row],[Outcome]])</f>
        <v>APPROVE</v>
      </c>
      <c r="P2606" s="57" t="str">
        <f>UPPER(tbl_raw_data[[#This Row],[Queue Name]])</f>
        <v>CONSUMER EXISTING</v>
      </c>
      <c r="Q2606" s="57" t="str">
        <f>IF(tbl_raw_data[[#This Row],[time_taken_in_mins]]&lt;=20,"SLA_MET","SLA_NOT_MET")</f>
        <v>SLA_MET</v>
      </c>
    </row>
    <row r="2607" spans="1:17" ht="15" customHeight="1" x14ac:dyDescent="0.25">
      <c r="A2607" s="5" t="s">
        <v>1794</v>
      </c>
      <c r="B2607" s="6">
        <v>45148.44840277778</v>
      </c>
      <c r="C2607" s="7">
        <v>45148.453206018516</v>
      </c>
      <c r="D2607" s="8" t="s">
        <v>29</v>
      </c>
      <c r="E2607" s="10" t="s">
        <v>41</v>
      </c>
      <c r="F2607" s="8" t="s">
        <v>455</v>
      </c>
      <c r="G2607" s="109"/>
      <c r="H26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07" s="48">
        <f>tbl_raw_data[[#This Row],[Date Actioned]]-tbl_raw_data[[#This Row],[Date Tagged]]</f>
        <v>4.8032407357823104E-3</v>
      </c>
      <c r="J2607" s="50">
        <f>HOUR(tbl_raw_data[[#This Row],[time_taken]])*60+MINUTE(tbl_raw_data[[#This Row],[time_taken]])+SECOND(tbl_raw_data[[#This Row],[time_taken]])/60</f>
        <v>6.916666666666667</v>
      </c>
      <c r="K2607" s="54">
        <f>DATE(YEAR(tbl_raw_data[[#This Row],[Date Actioned]]), MONTH(tbl_raw_data[[#This Row],[Date Actioned]]), DAY(tbl_raw_data[[#This Row],[Date Actioned]]))</f>
        <v>45148</v>
      </c>
      <c r="L2607" s="55" t="str">
        <f>UPPER(TEXT(tbl_raw_data[[#This Row],[Updated_date]],"MMMM"))</f>
        <v>AUGUST</v>
      </c>
      <c r="M2607" s="55" t="str">
        <f>UPPER("Week "&amp;IF(ROUNDUP(DAY(tbl_raw_data[[#This Row],[Updated_date]])/7,0)=5,4,ROUNDUP(DAY(tbl_raw_data[[#This Row],[Updated_date]])/7,0)))</f>
        <v>WEEK 2</v>
      </c>
      <c r="N2607" s="57" t="str">
        <f>UPPER(VLOOKUP(tbl_raw_data[[#This Row],[Analyst]],[1]setting!$A$1:$B$15,2,0))</f>
        <v>ROHAN</v>
      </c>
      <c r="O2607" s="57" t="str">
        <f>UPPER(tbl_raw_data[[#This Row],[Outcome]])</f>
        <v>APPROVE</v>
      </c>
      <c r="P2607" s="57" t="str">
        <f>UPPER(tbl_raw_data[[#This Row],[Queue Name]])</f>
        <v>CONSUMER POST BUREAU</v>
      </c>
      <c r="Q2607" s="57" t="str">
        <f>IF(tbl_raw_data[[#This Row],[time_taken_in_mins]]&lt;=20,"SLA_MET","SLA_NOT_MET")</f>
        <v>SLA_MET</v>
      </c>
    </row>
    <row r="2608" spans="1:17" ht="26.25" x14ac:dyDescent="0.25">
      <c r="A2608" s="22" t="s">
        <v>2596</v>
      </c>
      <c r="B2608" s="12">
        <v>45148.448854166665</v>
      </c>
      <c r="C2608" s="13">
        <v>45148.454652777778</v>
      </c>
      <c r="D2608" s="14" t="s">
        <v>8</v>
      </c>
      <c r="E2608" s="14" t="s">
        <v>28</v>
      </c>
      <c r="F2608" s="14" t="s">
        <v>10</v>
      </c>
      <c r="G2608" s="111" t="s">
        <v>641</v>
      </c>
      <c r="H26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08" s="48">
        <f>tbl_raw_data[[#This Row],[Date Actioned]]-tbl_raw_data[[#This Row],[Date Tagged]]</f>
        <v>5.7986111132777296E-3</v>
      </c>
      <c r="J2608" s="50">
        <f>HOUR(tbl_raw_data[[#This Row],[time_taken]])*60+MINUTE(tbl_raw_data[[#This Row],[time_taken]])+SECOND(tbl_raw_data[[#This Row],[time_taken]])/60</f>
        <v>8.35</v>
      </c>
      <c r="K2608" s="54">
        <f>DATE(YEAR(tbl_raw_data[[#This Row],[Date Actioned]]), MONTH(tbl_raw_data[[#This Row],[Date Actioned]]), DAY(tbl_raw_data[[#This Row],[Date Actioned]]))</f>
        <v>45148</v>
      </c>
      <c r="L2608" s="55" t="str">
        <f>UPPER(TEXT(tbl_raw_data[[#This Row],[Updated_date]],"MMMM"))</f>
        <v>AUGUST</v>
      </c>
      <c r="M2608" s="55" t="str">
        <f>UPPER("Week "&amp;IF(ROUNDUP(DAY(tbl_raw_data[[#This Row],[Updated_date]])/7,0)=5,4,ROUNDUP(DAY(tbl_raw_data[[#This Row],[Updated_date]])/7,0)))</f>
        <v>WEEK 2</v>
      </c>
      <c r="N2608" s="57" t="str">
        <f>UPPER(VLOOKUP(tbl_raw_data[[#This Row],[Analyst]],[1]setting!$A$1:$B$15,2,0))</f>
        <v>SAM</v>
      </c>
      <c r="O2608" s="57" t="str">
        <f>UPPER(tbl_raw_data[[#This Row],[Outcome]])</f>
        <v>WITHDRAW</v>
      </c>
      <c r="P2608" s="57" t="str">
        <f>UPPER(tbl_raw_data[[#This Row],[Queue Name]])</f>
        <v>CONSUMER EXISTING</v>
      </c>
      <c r="Q2608" s="57" t="str">
        <f>IF(tbl_raw_data[[#This Row],[time_taken_in_mins]]&lt;=20,"SLA_MET","SLA_NOT_MET")</f>
        <v>SLA_MET</v>
      </c>
    </row>
    <row r="2609" spans="1:17" ht="15" customHeight="1" x14ac:dyDescent="0.25">
      <c r="A2609" s="11" t="s">
        <v>2753</v>
      </c>
      <c r="B2609" s="12">
        <v>45148.451990740738</v>
      </c>
      <c r="C2609" s="13">
        <v>45148.458009259259</v>
      </c>
      <c r="D2609" s="14" t="s">
        <v>13</v>
      </c>
      <c r="E2609" s="14" t="s">
        <v>9</v>
      </c>
      <c r="F2609" s="14" t="s">
        <v>109</v>
      </c>
      <c r="G2609" s="111" t="s">
        <v>67</v>
      </c>
      <c r="H26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09" s="48">
        <f>tbl_raw_data[[#This Row],[Date Actioned]]-tbl_raw_data[[#This Row],[Date Tagged]]</f>
        <v>6.0185185211594217E-3</v>
      </c>
      <c r="J2609" s="50">
        <f>HOUR(tbl_raw_data[[#This Row],[time_taken]])*60+MINUTE(tbl_raw_data[[#This Row],[time_taken]])+SECOND(tbl_raw_data[[#This Row],[time_taken]])/60</f>
        <v>8.6666666666666661</v>
      </c>
      <c r="K2609" s="54">
        <f>DATE(YEAR(tbl_raw_data[[#This Row],[Date Actioned]]), MONTH(tbl_raw_data[[#This Row],[Date Actioned]]), DAY(tbl_raw_data[[#This Row],[Date Actioned]]))</f>
        <v>45148</v>
      </c>
      <c r="L2609" s="55" t="str">
        <f>UPPER(TEXT(tbl_raw_data[[#This Row],[Updated_date]],"MMMM"))</f>
        <v>AUGUST</v>
      </c>
      <c r="M2609" s="55" t="str">
        <f>UPPER("Week "&amp;IF(ROUNDUP(DAY(tbl_raw_data[[#This Row],[Updated_date]])/7,0)=5,4,ROUNDUP(DAY(tbl_raw_data[[#This Row],[Updated_date]])/7,0)))</f>
        <v>WEEK 2</v>
      </c>
      <c r="N2609" s="57" t="str">
        <f>UPPER(VLOOKUP(tbl_raw_data[[#This Row],[Analyst]],[1]setting!$A$1:$B$15,2,0))</f>
        <v>NAVED</v>
      </c>
      <c r="O2609" s="57" t="str">
        <f>UPPER(tbl_raw_data[[#This Row],[Outcome]])</f>
        <v>APPROVE</v>
      </c>
      <c r="P2609" s="57" t="str">
        <f>UPPER(tbl_raw_data[[#This Row],[Queue Name]])</f>
        <v>CONSUMER PRE BUREAU</v>
      </c>
      <c r="Q2609" s="57" t="str">
        <f>IF(tbl_raw_data[[#This Row],[time_taken_in_mins]]&lt;=20,"SLA_MET","SLA_NOT_MET")</f>
        <v>SLA_MET</v>
      </c>
    </row>
    <row r="2610" spans="1:17" ht="15" customHeight="1" x14ac:dyDescent="0.25">
      <c r="A2610" s="22" t="s">
        <v>1758</v>
      </c>
      <c r="B2610" s="6">
        <v>45148.460787037038</v>
      </c>
      <c r="C2610" s="7">
        <v>45148.465520833335</v>
      </c>
      <c r="D2610" s="8" t="s">
        <v>29</v>
      </c>
      <c r="E2610" s="10" t="s">
        <v>28</v>
      </c>
      <c r="F2610" s="8" t="s">
        <v>168</v>
      </c>
      <c r="G2610" s="109"/>
      <c r="H26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0" s="48">
        <f>tbl_raw_data[[#This Row],[Date Actioned]]-tbl_raw_data[[#This Row],[Date Tagged]]</f>
        <v>4.7337962969322689E-3</v>
      </c>
      <c r="J2610" s="50">
        <f>HOUR(tbl_raw_data[[#This Row],[time_taken]])*60+MINUTE(tbl_raw_data[[#This Row],[time_taken]])+SECOND(tbl_raw_data[[#This Row],[time_taken]])/60</f>
        <v>6.8166666666666664</v>
      </c>
      <c r="K2610" s="54">
        <f>DATE(YEAR(tbl_raw_data[[#This Row],[Date Actioned]]), MONTH(tbl_raw_data[[#This Row],[Date Actioned]]), DAY(tbl_raw_data[[#This Row],[Date Actioned]]))</f>
        <v>45148</v>
      </c>
      <c r="L2610" s="55" t="str">
        <f>UPPER(TEXT(tbl_raw_data[[#This Row],[Updated_date]],"MMMM"))</f>
        <v>AUGUST</v>
      </c>
      <c r="M2610" s="55" t="str">
        <f>UPPER("Week "&amp;IF(ROUNDUP(DAY(tbl_raw_data[[#This Row],[Updated_date]])/7,0)=5,4,ROUNDUP(DAY(tbl_raw_data[[#This Row],[Updated_date]])/7,0)))</f>
        <v>WEEK 2</v>
      </c>
      <c r="N2610" s="57" t="str">
        <f>UPPER(VLOOKUP(tbl_raw_data[[#This Row],[Analyst]],[1]setting!$A$1:$B$15,2,0))</f>
        <v>MERCEDES</v>
      </c>
      <c r="O2610" s="57" t="str">
        <f>UPPER(tbl_raw_data[[#This Row],[Outcome]])</f>
        <v>APPROVE</v>
      </c>
      <c r="P2610" s="57" t="str">
        <f>UPPER(tbl_raw_data[[#This Row],[Queue Name]])</f>
        <v>CONSUMER EXISTING</v>
      </c>
      <c r="Q2610" s="57" t="str">
        <f>IF(tbl_raw_data[[#This Row],[time_taken_in_mins]]&lt;=20,"SLA_MET","SLA_NOT_MET")</f>
        <v>SLA_MET</v>
      </c>
    </row>
    <row r="2611" spans="1:17" ht="26.25" x14ac:dyDescent="0.25">
      <c r="A2611" s="5" t="s">
        <v>4423</v>
      </c>
      <c r="B2611" s="6">
        <v>45148.460960648146</v>
      </c>
      <c r="C2611" s="7">
        <v>45148.469398148147</v>
      </c>
      <c r="D2611" s="8" t="s">
        <v>8</v>
      </c>
      <c r="E2611" s="8" t="s">
        <v>28</v>
      </c>
      <c r="F2611" s="8" t="s">
        <v>109</v>
      </c>
      <c r="G2611" s="110" t="s">
        <v>4424</v>
      </c>
      <c r="H26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11" s="48">
        <f>tbl_raw_data[[#This Row],[Date Actioned]]-tbl_raw_data[[#This Row],[Date Tagged]]</f>
        <v>8.4375000005820766E-3</v>
      </c>
      <c r="J2611" s="50">
        <f>HOUR(tbl_raw_data[[#This Row],[time_taken]])*60+MINUTE(tbl_raw_data[[#This Row],[time_taken]])+SECOND(tbl_raw_data[[#This Row],[time_taken]])/60</f>
        <v>12.15</v>
      </c>
      <c r="K2611" s="54">
        <f>DATE(YEAR(tbl_raw_data[[#This Row],[Date Actioned]]), MONTH(tbl_raw_data[[#This Row],[Date Actioned]]), DAY(tbl_raw_data[[#This Row],[Date Actioned]]))</f>
        <v>45148</v>
      </c>
      <c r="L2611" s="55" t="str">
        <f>UPPER(TEXT(tbl_raw_data[[#This Row],[Updated_date]],"MMMM"))</f>
        <v>AUGUST</v>
      </c>
      <c r="M2611" s="55" t="str">
        <f>UPPER("Week "&amp;IF(ROUNDUP(DAY(tbl_raw_data[[#This Row],[Updated_date]])/7,0)=5,4,ROUNDUP(DAY(tbl_raw_data[[#This Row],[Updated_date]])/7,0)))</f>
        <v>WEEK 2</v>
      </c>
      <c r="N2611" s="57" t="str">
        <f>UPPER(VLOOKUP(tbl_raw_data[[#This Row],[Analyst]],[1]setting!$A$1:$B$15,2,0))</f>
        <v>NAVED</v>
      </c>
      <c r="O2611" s="57" t="str">
        <f>UPPER(tbl_raw_data[[#This Row],[Outcome]])</f>
        <v>WITHDRAW</v>
      </c>
      <c r="P2611" s="57" t="str">
        <f>UPPER(tbl_raw_data[[#This Row],[Queue Name]])</f>
        <v>CONSUMER EXISTING</v>
      </c>
      <c r="Q2611" s="57" t="str">
        <f>IF(tbl_raw_data[[#This Row],[time_taken_in_mins]]&lt;=20,"SLA_MET","SLA_NOT_MET")</f>
        <v>SLA_MET</v>
      </c>
    </row>
    <row r="2612" spans="1:17" ht="15" customHeight="1" x14ac:dyDescent="0.25">
      <c r="A2612" s="5" t="s">
        <v>994</v>
      </c>
      <c r="B2612" s="12">
        <v>45148.464328703703</v>
      </c>
      <c r="C2612" s="13">
        <v>45148.467997685184</v>
      </c>
      <c r="D2612" s="14" t="s">
        <v>46</v>
      </c>
      <c r="E2612" s="14" t="s">
        <v>9</v>
      </c>
      <c r="F2612" s="14" t="s">
        <v>10</v>
      </c>
      <c r="G2612" s="111" t="s">
        <v>995</v>
      </c>
      <c r="H26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2" s="48">
        <f>tbl_raw_data[[#This Row],[Date Actioned]]-tbl_raw_data[[#This Row],[Date Tagged]]</f>
        <v>3.6689814805868082E-3</v>
      </c>
      <c r="J2612" s="50">
        <f>HOUR(tbl_raw_data[[#This Row],[time_taken]])*60+MINUTE(tbl_raw_data[[#This Row],[time_taken]])+SECOND(tbl_raw_data[[#This Row],[time_taken]])/60</f>
        <v>5.2833333333333332</v>
      </c>
      <c r="K2612" s="54">
        <f>DATE(YEAR(tbl_raw_data[[#This Row],[Date Actioned]]), MONTH(tbl_raw_data[[#This Row],[Date Actioned]]), DAY(tbl_raw_data[[#This Row],[Date Actioned]]))</f>
        <v>45148</v>
      </c>
      <c r="L2612" s="55" t="str">
        <f>UPPER(TEXT(tbl_raw_data[[#This Row],[Updated_date]],"MMMM"))</f>
        <v>AUGUST</v>
      </c>
      <c r="M2612" s="55" t="str">
        <f>UPPER("Week "&amp;IF(ROUNDUP(DAY(tbl_raw_data[[#This Row],[Updated_date]])/7,0)=5,4,ROUNDUP(DAY(tbl_raw_data[[#This Row],[Updated_date]])/7,0)))</f>
        <v>WEEK 2</v>
      </c>
      <c r="N2612" s="57" t="str">
        <f>UPPER(VLOOKUP(tbl_raw_data[[#This Row],[Analyst]],[1]setting!$A$1:$B$15,2,0))</f>
        <v>SAM</v>
      </c>
      <c r="O2612" s="57" t="str">
        <f>UPPER(tbl_raw_data[[#This Row],[Outcome]])</f>
        <v>DECLINE</v>
      </c>
      <c r="P2612" s="57" t="str">
        <f>UPPER(tbl_raw_data[[#This Row],[Queue Name]])</f>
        <v>CONSUMER PRE BUREAU</v>
      </c>
      <c r="Q2612" s="57" t="str">
        <f>IF(tbl_raw_data[[#This Row],[time_taken_in_mins]]&lt;=20,"SLA_MET","SLA_NOT_MET")</f>
        <v>SLA_MET</v>
      </c>
    </row>
    <row r="2613" spans="1:17" ht="15" customHeight="1" x14ac:dyDescent="0.25">
      <c r="A2613" s="11" t="s">
        <v>1049</v>
      </c>
      <c r="B2613" s="12">
        <v>45148.469108796293</v>
      </c>
      <c r="C2613" s="13">
        <v>45148.47284722222</v>
      </c>
      <c r="D2613" s="14" t="s">
        <v>8</v>
      </c>
      <c r="E2613" s="14" t="s">
        <v>9</v>
      </c>
      <c r="F2613" s="14" t="s">
        <v>10</v>
      </c>
      <c r="G2613" s="111" t="s">
        <v>1050</v>
      </c>
      <c r="H26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13" s="48">
        <f>tbl_raw_data[[#This Row],[Date Actioned]]-tbl_raw_data[[#This Row],[Date Tagged]]</f>
        <v>3.7384259267128073E-3</v>
      </c>
      <c r="J2613" s="50">
        <f>HOUR(tbl_raw_data[[#This Row],[time_taken]])*60+MINUTE(tbl_raw_data[[#This Row],[time_taken]])+SECOND(tbl_raw_data[[#This Row],[time_taken]])/60</f>
        <v>5.3833333333333337</v>
      </c>
      <c r="K2613" s="54">
        <f>DATE(YEAR(tbl_raw_data[[#This Row],[Date Actioned]]), MONTH(tbl_raw_data[[#This Row],[Date Actioned]]), DAY(tbl_raw_data[[#This Row],[Date Actioned]]))</f>
        <v>45148</v>
      </c>
      <c r="L2613" s="55" t="str">
        <f>UPPER(TEXT(tbl_raw_data[[#This Row],[Updated_date]],"MMMM"))</f>
        <v>AUGUST</v>
      </c>
      <c r="M2613" s="55" t="str">
        <f>UPPER("Week "&amp;IF(ROUNDUP(DAY(tbl_raw_data[[#This Row],[Updated_date]])/7,0)=5,4,ROUNDUP(DAY(tbl_raw_data[[#This Row],[Updated_date]])/7,0)))</f>
        <v>WEEK 2</v>
      </c>
      <c r="N2613" s="57" t="str">
        <f>UPPER(VLOOKUP(tbl_raw_data[[#This Row],[Analyst]],[1]setting!$A$1:$B$15,2,0))</f>
        <v>SAM</v>
      </c>
      <c r="O2613" s="57" t="str">
        <f>UPPER(tbl_raw_data[[#This Row],[Outcome]])</f>
        <v>WITHDRAW</v>
      </c>
      <c r="P2613" s="57" t="str">
        <f>UPPER(tbl_raw_data[[#This Row],[Queue Name]])</f>
        <v>CONSUMER PRE BUREAU</v>
      </c>
      <c r="Q2613" s="57" t="str">
        <f>IF(tbl_raw_data[[#This Row],[time_taken_in_mins]]&lt;=20,"SLA_MET","SLA_NOT_MET")</f>
        <v>SLA_MET</v>
      </c>
    </row>
    <row r="2614" spans="1:17" ht="15" customHeight="1" x14ac:dyDescent="0.25">
      <c r="A2614" s="5" t="s">
        <v>1624</v>
      </c>
      <c r="B2614" s="12">
        <v>45148.469502314816</v>
      </c>
      <c r="C2614" s="13">
        <v>45148.474108796298</v>
      </c>
      <c r="D2614" s="14" t="s">
        <v>13</v>
      </c>
      <c r="E2614" s="14" t="s">
        <v>28</v>
      </c>
      <c r="F2614" s="14" t="s">
        <v>55</v>
      </c>
      <c r="G2614" s="111" t="s">
        <v>29</v>
      </c>
      <c r="H26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4" s="48">
        <f>tbl_raw_data[[#This Row],[Date Actioned]]-tbl_raw_data[[#This Row],[Date Tagged]]</f>
        <v>4.6064814814599231E-3</v>
      </c>
      <c r="J2614" s="50">
        <f>HOUR(tbl_raw_data[[#This Row],[time_taken]])*60+MINUTE(tbl_raw_data[[#This Row],[time_taken]])+SECOND(tbl_raw_data[[#This Row],[time_taken]])/60</f>
        <v>6.6333333333333329</v>
      </c>
      <c r="K2614" s="54">
        <f>DATE(YEAR(tbl_raw_data[[#This Row],[Date Actioned]]), MONTH(tbl_raw_data[[#This Row],[Date Actioned]]), DAY(tbl_raw_data[[#This Row],[Date Actioned]]))</f>
        <v>45148</v>
      </c>
      <c r="L2614" s="55" t="str">
        <f>UPPER(TEXT(tbl_raw_data[[#This Row],[Updated_date]],"MMMM"))</f>
        <v>AUGUST</v>
      </c>
      <c r="M2614" s="55" t="str">
        <f>UPPER("Week "&amp;IF(ROUNDUP(DAY(tbl_raw_data[[#This Row],[Updated_date]])/7,0)=5,4,ROUNDUP(DAY(tbl_raw_data[[#This Row],[Updated_date]])/7,0)))</f>
        <v>WEEK 2</v>
      </c>
      <c r="N2614" s="57" t="str">
        <f>UPPER(VLOOKUP(tbl_raw_data[[#This Row],[Analyst]],[1]setting!$A$1:$B$15,2,0))</f>
        <v>CAMERON</v>
      </c>
      <c r="O2614" s="57" t="str">
        <f>UPPER(tbl_raw_data[[#This Row],[Outcome]])</f>
        <v>APPROVE</v>
      </c>
      <c r="P2614" s="57" t="str">
        <f>UPPER(tbl_raw_data[[#This Row],[Queue Name]])</f>
        <v>CONSUMER EXISTING</v>
      </c>
      <c r="Q2614" s="57" t="str">
        <f>IF(tbl_raw_data[[#This Row],[time_taken_in_mins]]&lt;=20,"SLA_MET","SLA_NOT_MET")</f>
        <v>SLA_MET</v>
      </c>
    </row>
    <row r="2615" spans="1:17" x14ac:dyDescent="0.25">
      <c r="A2615" s="22" t="s">
        <v>4816</v>
      </c>
      <c r="B2615" s="6">
        <v>45148.469930555555</v>
      </c>
      <c r="C2615" s="7">
        <v>45148.479016203702</v>
      </c>
      <c r="D2615" s="8" t="s">
        <v>40</v>
      </c>
      <c r="E2615" s="10" t="s">
        <v>28</v>
      </c>
      <c r="F2615" s="8" t="s">
        <v>168</v>
      </c>
      <c r="G2615" s="109"/>
      <c r="H26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5" s="48">
        <f>tbl_raw_data[[#This Row],[Date Actioned]]-tbl_raw_data[[#This Row],[Date Tagged]]</f>
        <v>9.0856481474475004E-3</v>
      </c>
      <c r="J2615" s="50">
        <f>HOUR(tbl_raw_data[[#This Row],[time_taken]])*60+MINUTE(tbl_raw_data[[#This Row],[time_taken]])+SECOND(tbl_raw_data[[#This Row],[time_taken]])/60</f>
        <v>13.083333333333334</v>
      </c>
      <c r="K2615" s="54">
        <f>DATE(YEAR(tbl_raw_data[[#This Row],[Date Actioned]]), MONTH(tbl_raw_data[[#This Row],[Date Actioned]]), DAY(tbl_raw_data[[#This Row],[Date Actioned]]))</f>
        <v>45148</v>
      </c>
      <c r="L2615" s="55" t="str">
        <f>UPPER(TEXT(tbl_raw_data[[#This Row],[Updated_date]],"MMMM"))</f>
        <v>AUGUST</v>
      </c>
      <c r="M2615" s="55" t="str">
        <f>UPPER("Week "&amp;IF(ROUNDUP(DAY(tbl_raw_data[[#This Row],[Updated_date]])/7,0)=5,4,ROUNDUP(DAY(tbl_raw_data[[#This Row],[Updated_date]])/7,0)))</f>
        <v>WEEK 2</v>
      </c>
      <c r="N2615" s="57" t="str">
        <f>UPPER(VLOOKUP(tbl_raw_data[[#This Row],[Analyst]],[1]setting!$A$1:$B$15,2,0))</f>
        <v>MERCEDES</v>
      </c>
      <c r="O2615" s="57" t="str">
        <f>UPPER(tbl_raw_data[[#This Row],[Outcome]])</f>
        <v>WITHDRAW</v>
      </c>
      <c r="P2615" s="57" t="str">
        <f>UPPER(tbl_raw_data[[#This Row],[Queue Name]])</f>
        <v>CONSUMER EXISTING</v>
      </c>
      <c r="Q2615" s="57" t="str">
        <f>IF(tbl_raw_data[[#This Row],[time_taken_in_mins]]&lt;=20,"SLA_MET","SLA_NOT_MET")</f>
        <v>SLA_MET</v>
      </c>
    </row>
    <row r="2616" spans="1:17" ht="15" customHeight="1" x14ac:dyDescent="0.25">
      <c r="A2616" s="5" t="s">
        <v>2512</v>
      </c>
      <c r="B2616" s="12">
        <v>45148.472118055557</v>
      </c>
      <c r="C2616" s="13">
        <v>45148.477824074071</v>
      </c>
      <c r="D2616" s="14" t="s">
        <v>40</v>
      </c>
      <c r="E2616" s="16" t="s">
        <v>41</v>
      </c>
      <c r="F2616" s="14" t="s">
        <v>10</v>
      </c>
      <c r="G2616" s="106"/>
      <c r="H26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6" s="48">
        <f>tbl_raw_data[[#This Row],[Date Actioned]]-tbl_raw_data[[#This Row],[Date Tagged]]</f>
        <v>5.7060185135924257E-3</v>
      </c>
      <c r="J2616" s="50">
        <f>HOUR(tbl_raw_data[[#This Row],[time_taken]])*60+MINUTE(tbl_raw_data[[#This Row],[time_taken]])+SECOND(tbl_raw_data[[#This Row],[time_taken]])/60</f>
        <v>8.2166666666666668</v>
      </c>
      <c r="K2616" s="54">
        <f>DATE(YEAR(tbl_raw_data[[#This Row],[Date Actioned]]), MONTH(tbl_raw_data[[#This Row],[Date Actioned]]), DAY(tbl_raw_data[[#This Row],[Date Actioned]]))</f>
        <v>45148</v>
      </c>
      <c r="L2616" s="55" t="str">
        <f>UPPER(TEXT(tbl_raw_data[[#This Row],[Updated_date]],"MMMM"))</f>
        <v>AUGUST</v>
      </c>
      <c r="M2616" s="55" t="str">
        <f>UPPER("Week "&amp;IF(ROUNDUP(DAY(tbl_raw_data[[#This Row],[Updated_date]])/7,0)=5,4,ROUNDUP(DAY(tbl_raw_data[[#This Row],[Updated_date]])/7,0)))</f>
        <v>WEEK 2</v>
      </c>
      <c r="N2616" s="57" t="str">
        <f>UPPER(VLOOKUP(tbl_raw_data[[#This Row],[Analyst]],[1]setting!$A$1:$B$15,2,0))</f>
        <v>SAM</v>
      </c>
      <c r="O2616" s="57" t="str">
        <f>UPPER(tbl_raw_data[[#This Row],[Outcome]])</f>
        <v>WITHDRAW</v>
      </c>
      <c r="P2616" s="57" t="str">
        <f>UPPER(tbl_raw_data[[#This Row],[Queue Name]])</f>
        <v>CONSUMER POST BUREAU</v>
      </c>
      <c r="Q2616" s="57" t="str">
        <f>IF(tbl_raw_data[[#This Row],[time_taken_in_mins]]&lt;=20,"SLA_MET","SLA_NOT_MET")</f>
        <v>SLA_MET</v>
      </c>
    </row>
    <row r="2617" spans="1:17" ht="15" customHeight="1" x14ac:dyDescent="0.25">
      <c r="A2617" s="11" t="s">
        <v>2311</v>
      </c>
      <c r="B2617" s="6">
        <v>45148.474490740744</v>
      </c>
      <c r="C2617" s="7">
        <v>45148.479953703703</v>
      </c>
      <c r="D2617" s="8" t="s">
        <v>13</v>
      </c>
      <c r="E2617" s="8" t="s">
        <v>41</v>
      </c>
      <c r="F2617" s="8" t="s">
        <v>109</v>
      </c>
      <c r="G2617" s="110" t="s">
        <v>67</v>
      </c>
      <c r="H26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7" s="48">
        <f>tbl_raw_data[[#This Row],[Date Actioned]]-tbl_raw_data[[#This Row],[Date Tagged]]</f>
        <v>5.4629629594273865E-3</v>
      </c>
      <c r="J2617" s="50">
        <f>HOUR(tbl_raw_data[[#This Row],[time_taken]])*60+MINUTE(tbl_raw_data[[#This Row],[time_taken]])+SECOND(tbl_raw_data[[#This Row],[time_taken]])/60</f>
        <v>7.8666666666666671</v>
      </c>
      <c r="K2617" s="54">
        <f>DATE(YEAR(tbl_raw_data[[#This Row],[Date Actioned]]), MONTH(tbl_raw_data[[#This Row],[Date Actioned]]), DAY(tbl_raw_data[[#This Row],[Date Actioned]]))</f>
        <v>45148</v>
      </c>
      <c r="L2617" s="55" t="str">
        <f>UPPER(TEXT(tbl_raw_data[[#This Row],[Updated_date]],"MMMM"))</f>
        <v>AUGUST</v>
      </c>
      <c r="M2617" s="55" t="str">
        <f>UPPER("Week "&amp;IF(ROUNDUP(DAY(tbl_raw_data[[#This Row],[Updated_date]])/7,0)=5,4,ROUNDUP(DAY(tbl_raw_data[[#This Row],[Updated_date]])/7,0)))</f>
        <v>WEEK 2</v>
      </c>
      <c r="N2617" s="57" t="str">
        <f>UPPER(VLOOKUP(tbl_raw_data[[#This Row],[Analyst]],[1]setting!$A$1:$B$15,2,0))</f>
        <v>NAVED</v>
      </c>
      <c r="O2617" s="57" t="str">
        <f>UPPER(tbl_raw_data[[#This Row],[Outcome]])</f>
        <v>APPROVE</v>
      </c>
      <c r="P2617" s="57" t="str">
        <f>UPPER(tbl_raw_data[[#This Row],[Queue Name]])</f>
        <v>CONSUMER POST BUREAU</v>
      </c>
      <c r="Q2617" s="57" t="str">
        <f>IF(tbl_raw_data[[#This Row],[time_taken_in_mins]]&lt;=20,"SLA_MET","SLA_NOT_MET")</f>
        <v>SLA_MET</v>
      </c>
    </row>
    <row r="2618" spans="1:17" ht="15" customHeight="1" x14ac:dyDescent="0.25">
      <c r="A2618" s="22" t="s">
        <v>2485</v>
      </c>
      <c r="B2618" s="12">
        <v>45148.475243055553</v>
      </c>
      <c r="C2618" s="13">
        <v>45148.480914351851</v>
      </c>
      <c r="D2618" s="14" t="s">
        <v>29</v>
      </c>
      <c r="E2618" s="16" t="s">
        <v>41</v>
      </c>
      <c r="F2618" s="14" t="s">
        <v>55</v>
      </c>
      <c r="G2618" s="106"/>
      <c r="H26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18" s="48">
        <f>tbl_raw_data[[#This Row],[Date Actioned]]-tbl_raw_data[[#This Row],[Date Tagged]]</f>
        <v>5.6712962978053838E-3</v>
      </c>
      <c r="J2618" s="50">
        <f>HOUR(tbl_raw_data[[#This Row],[time_taken]])*60+MINUTE(tbl_raw_data[[#This Row],[time_taken]])+SECOND(tbl_raw_data[[#This Row],[time_taken]])/60</f>
        <v>8.1666666666666661</v>
      </c>
      <c r="K2618" s="54">
        <f>DATE(YEAR(tbl_raw_data[[#This Row],[Date Actioned]]), MONTH(tbl_raw_data[[#This Row],[Date Actioned]]), DAY(tbl_raw_data[[#This Row],[Date Actioned]]))</f>
        <v>45148</v>
      </c>
      <c r="L2618" s="55" t="str">
        <f>UPPER(TEXT(tbl_raw_data[[#This Row],[Updated_date]],"MMMM"))</f>
        <v>AUGUST</v>
      </c>
      <c r="M2618" s="55" t="str">
        <f>UPPER("Week "&amp;IF(ROUNDUP(DAY(tbl_raw_data[[#This Row],[Updated_date]])/7,0)=5,4,ROUNDUP(DAY(tbl_raw_data[[#This Row],[Updated_date]])/7,0)))</f>
        <v>WEEK 2</v>
      </c>
      <c r="N2618" s="57" t="str">
        <f>UPPER(VLOOKUP(tbl_raw_data[[#This Row],[Analyst]],[1]setting!$A$1:$B$15,2,0))</f>
        <v>CAMERON</v>
      </c>
      <c r="O2618" s="57" t="str">
        <f>UPPER(tbl_raw_data[[#This Row],[Outcome]])</f>
        <v>APPROVE</v>
      </c>
      <c r="P2618" s="57" t="str">
        <f>UPPER(tbl_raw_data[[#This Row],[Queue Name]])</f>
        <v>CONSUMER POST BUREAU</v>
      </c>
      <c r="Q2618" s="57" t="str">
        <f>IF(tbl_raw_data[[#This Row],[time_taken_in_mins]]&lt;=20,"SLA_MET","SLA_NOT_MET")</f>
        <v>SLA_MET</v>
      </c>
    </row>
    <row r="2619" spans="1:17" ht="15" customHeight="1" x14ac:dyDescent="0.25">
      <c r="A2619" s="11" t="s">
        <v>1543</v>
      </c>
      <c r="B2619" s="6">
        <v>45148.476759259262</v>
      </c>
      <c r="C2619" s="7">
        <v>45148.481261574074</v>
      </c>
      <c r="D2619" s="8" t="s">
        <v>46</v>
      </c>
      <c r="E2619" s="8" t="s">
        <v>9</v>
      </c>
      <c r="F2619" s="8" t="s">
        <v>10</v>
      </c>
      <c r="G2619" s="110" t="s">
        <v>1305</v>
      </c>
      <c r="H26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19" s="48">
        <f>tbl_raw_data[[#This Row],[Date Actioned]]-tbl_raw_data[[#This Row],[Date Tagged]]</f>
        <v>4.5023148122709244E-3</v>
      </c>
      <c r="J2619" s="50">
        <f>HOUR(tbl_raw_data[[#This Row],[time_taken]])*60+MINUTE(tbl_raw_data[[#This Row],[time_taken]])+SECOND(tbl_raw_data[[#This Row],[time_taken]])/60</f>
        <v>6.4833333333333334</v>
      </c>
      <c r="K2619" s="54">
        <f>DATE(YEAR(tbl_raw_data[[#This Row],[Date Actioned]]), MONTH(tbl_raw_data[[#This Row],[Date Actioned]]), DAY(tbl_raw_data[[#This Row],[Date Actioned]]))</f>
        <v>45148</v>
      </c>
      <c r="L2619" s="55" t="str">
        <f>UPPER(TEXT(tbl_raw_data[[#This Row],[Updated_date]],"MMMM"))</f>
        <v>AUGUST</v>
      </c>
      <c r="M2619" s="55" t="str">
        <f>UPPER("Week "&amp;IF(ROUNDUP(DAY(tbl_raw_data[[#This Row],[Updated_date]])/7,0)=5,4,ROUNDUP(DAY(tbl_raw_data[[#This Row],[Updated_date]])/7,0)))</f>
        <v>WEEK 2</v>
      </c>
      <c r="N2619" s="57" t="str">
        <f>UPPER(VLOOKUP(tbl_raw_data[[#This Row],[Analyst]],[1]setting!$A$1:$B$15,2,0))</f>
        <v>SAM</v>
      </c>
      <c r="O2619" s="57" t="str">
        <f>UPPER(tbl_raw_data[[#This Row],[Outcome]])</f>
        <v>DECLINE</v>
      </c>
      <c r="P2619" s="57" t="str">
        <f>UPPER(tbl_raw_data[[#This Row],[Queue Name]])</f>
        <v>CONSUMER PRE BUREAU</v>
      </c>
      <c r="Q2619" s="57" t="str">
        <f>IF(tbl_raw_data[[#This Row],[time_taken_in_mins]]&lt;=20,"SLA_MET","SLA_NOT_MET")</f>
        <v>SLA_MET</v>
      </c>
    </row>
    <row r="2620" spans="1:17" ht="15" customHeight="1" x14ac:dyDescent="0.25">
      <c r="A2620" s="5" t="s">
        <v>3407</v>
      </c>
      <c r="B2620" s="6">
        <v>45148.476770833331</v>
      </c>
      <c r="C2620" s="7">
        <v>45148.483703703707</v>
      </c>
      <c r="D2620" s="8" t="s">
        <v>29</v>
      </c>
      <c r="E2620" s="10" t="s">
        <v>28</v>
      </c>
      <c r="F2620" s="8" t="s">
        <v>168</v>
      </c>
      <c r="G2620" s="109"/>
      <c r="H26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0" s="48">
        <f>tbl_raw_data[[#This Row],[Date Actioned]]-tbl_raw_data[[#This Row],[Date Tagged]]</f>
        <v>6.9328703757491894E-3</v>
      </c>
      <c r="J2620" s="50">
        <f>HOUR(tbl_raw_data[[#This Row],[time_taken]])*60+MINUTE(tbl_raw_data[[#This Row],[time_taken]])+SECOND(tbl_raw_data[[#This Row],[time_taken]])/60</f>
        <v>9.9833333333333325</v>
      </c>
      <c r="K2620" s="54">
        <f>DATE(YEAR(tbl_raw_data[[#This Row],[Date Actioned]]), MONTH(tbl_raw_data[[#This Row],[Date Actioned]]), DAY(tbl_raw_data[[#This Row],[Date Actioned]]))</f>
        <v>45148</v>
      </c>
      <c r="L2620" s="55" t="str">
        <f>UPPER(TEXT(tbl_raw_data[[#This Row],[Updated_date]],"MMMM"))</f>
        <v>AUGUST</v>
      </c>
      <c r="M2620" s="55" t="str">
        <f>UPPER("Week "&amp;IF(ROUNDUP(DAY(tbl_raw_data[[#This Row],[Updated_date]])/7,0)=5,4,ROUNDUP(DAY(tbl_raw_data[[#This Row],[Updated_date]])/7,0)))</f>
        <v>WEEK 2</v>
      </c>
      <c r="N2620" s="57" t="str">
        <f>UPPER(VLOOKUP(tbl_raw_data[[#This Row],[Analyst]],[1]setting!$A$1:$B$15,2,0))</f>
        <v>MERCEDES</v>
      </c>
      <c r="O2620" s="57" t="str">
        <f>UPPER(tbl_raw_data[[#This Row],[Outcome]])</f>
        <v>APPROVE</v>
      </c>
      <c r="P2620" s="57" t="str">
        <f>UPPER(tbl_raw_data[[#This Row],[Queue Name]])</f>
        <v>CONSUMER EXISTING</v>
      </c>
      <c r="Q2620" s="57" t="str">
        <f>IF(tbl_raw_data[[#This Row],[time_taken_in_mins]]&lt;=20,"SLA_MET","SLA_NOT_MET")</f>
        <v>SLA_MET</v>
      </c>
    </row>
    <row r="2621" spans="1:17" ht="15" customHeight="1" x14ac:dyDescent="0.25">
      <c r="A2621" s="11" t="s">
        <v>4366</v>
      </c>
      <c r="B2621" s="12">
        <v>45148.47760416667</v>
      </c>
      <c r="C2621" s="13">
        <v>45148.485937500001</v>
      </c>
      <c r="D2621" s="14" t="s">
        <v>29</v>
      </c>
      <c r="E2621" s="16" t="s">
        <v>28</v>
      </c>
      <c r="F2621" s="14" t="s">
        <v>55</v>
      </c>
      <c r="G2621" s="106"/>
      <c r="H26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1" s="48">
        <f>tbl_raw_data[[#This Row],[Date Actioned]]-tbl_raw_data[[#This Row],[Date Tagged]]</f>
        <v>8.333333331393078E-3</v>
      </c>
      <c r="J2621" s="50">
        <f>HOUR(tbl_raw_data[[#This Row],[time_taken]])*60+MINUTE(tbl_raw_data[[#This Row],[time_taken]])+SECOND(tbl_raw_data[[#This Row],[time_taken]])/60</f>
        <v>12</v>
      </c>
      <c r="K2621" s="54">
        <f>DATE(YEAR(tbl_raw_data[[#This Row],[Date Actioned]]), MONTH(tbl_raw_data[[#This Row],[Date Actioned]]), DAY(tbl_raw_data[[#This Row],[Date Actioned]]))</f>
        <v>45148</v>
      </c>
      <c r="L2621" s="55" t="str">
        <f>UPPER(TEXT(tbl_raw_data[[#This Row],[Updated_date]],"MMMM"))</f>
        <v>AUGUST</v>
      </c>
      <c r="M2621" s="55" t="str">
        <f>UPPER("Week "&amp;IF(ROUNDUP(DAY(tbl_raw_data[[#This Row],[Updated_date]])/7,0)=5,4,ROUNDUP(DAY(tbl_raw_data[[#This Row],[Updated_date]])/7,0)))</f>
        <v>WEEK 2</v>
      </c>
      <c r="N2621" s="57" t="str">
        <f>UPPER(VLOOKUP(tbl_raw_data[[#This Row],[Analyst]],[1]setting!$A$1:$B$15,2,0))</f>
        <v>CAMERON</v>
      </c>
      <c r="O2621" s="57" t="str">
        <f>UPPER(tbl_raw_data[[#This Row],[Outcome]])</f>
        <v>APPROVE</v>
      </c>
      <c r="P2621" s="57" t="str">
        <f>UPPER(tbl_raw_data[[#This Row],[Queue Name]])</f>
        <v>CONSUMER EXISTING</v>
      </c>
      <c r="Q2621" s="57" t="str">
        <f>IF(tbl_raw_data[[#This Row],[time_taken_in_mins]]&lt;=20,"SLA_MET","SLA_NOT_MET")</f>
        <v>SLA_MET</v>
      </c>
    </row>
    <row r="2622" spans="1:17" ht="15" customHeight="1" x14ac:dyDescent="0.25">
      <c r="A2622" s="11" t="s">
        <v>4985</v>
      </c>
      <c r="B2622" s="6">
        <v>45148.477731481478</v>
      </c>
      <c r="C2622" s="7">
        <v>45148.487164351849</v>
      </c>
      <c r="D2622" s="8" t="s">
        <v>40</v>
      </c>
      <c r="E2622" s="10" t="s">
        <v>41</v>
      </c>
      <c r="F2622" s="8" t="s">
        <v>168</v>
      </c>
      <c r="G2622" s="109"/>
      <c r="H26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2" s="48">
        <f>tbl_raw_data[[#This Row],[Date Actioned]]-tbl_raw_data[[#This Row],[Date Tagged]]</f>
        <v>9.4328703708015382E-3</v>
      </c>
      <c r="J2622" s="50">
        <f>HOUR(tbl_raw_data[[#This Row],[time_taken]])*60+MINUTE(tbl_raw_data[[#This Row],[time_taken]])+SECOND(tbl_raw_data[[#This Row],[time_taken]])/60</f>
        <v>13.583333333333334</v>
      </c>
      <c r="K2622" s="54">
        <f>DATE(YEAR(tbl_raw_data[[#This Row],[Date Actioned]]), MONTH(tbl_raw_data[[#This Row],[Date Actioned]]), DAY(tbl_raw_data[[#This Row],[Date Actioned]]))</f>
        <v>45148</v>
      </c>
      <c r="L2622" s="55" t="str">
        <f>UPPER(TEXT(tbl_raw_data[[#This Row],[Updated_date]],"MMMM"))</f>
        <v>AUGUST</v>
      </c>
      <c r="M2622" s="55" t="str">
        <f>UPPER("Week "&amp;IF(ROUNDUP(DAY(tbl_raw_data[[#This Row],[Updated_date]])/7,0)=5,4,ROUNDUP(DAY(tbl_raw_data[[#This Row],[Updated_date]])/7,0)))</f>
        <v>WEEK 2</v>
      </c>
      <c r="N2622" s="57" t="str">
        <f>UPPER(VLOOKUP(tbl_raw_data[[#This Row],[Analyst]],[1]setting!$A$1:$B$15,2,0))</f>
        <v>MERCEDES</v>
      </c>
      <c r="O2622" s="57" t="str">
        <f>UPPER(tbl_raw_data[[#This Row],[Outcome]])</f>
        <v>WITHDRAW</v>
      </c>
      <c r="P2622" s="57" t="str">
        <f>UPPER(tbl_raw_data[[#This Row],[Queue Name]])</f>
        <v>CONSUMER POST BUREAU</v>
      </c>
      <c r="Q2622" s="57" t="str">
        <f>IF(tbl_raw_data[[#This Row],[time_taken_in_mins]]&lt;=20,"SLA_MET","SLA_NOT_MET")</f>
        <v>SLA_MET</v>
      </c>
    </row>
    <row r="2623" spans="1:17" ht="15" customHeight="1" x14ac:dyDescent="0.25">
      <c r="A2623" s="22" t="s">
        <v>6489</v>
      </c>
      <c r="B2623" s="12">
        <v>45148.479189814818</v>
      </c>
      <c r="C2623" s="13">
        <v>45148.49287037037</v>
      </c>
      <c r="D2623" s="14" t="s">
        <v>209</v>
      </c>
      <c r="E2623" s="16" t="s">
        <v>41</v>
      </c>
      <c r="F2623" s="14" t="s">
        <v>10</v>
      </c>
      <c r="G2623" s="106"/>
      <c r="H26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3" s="48">
        <f>tbl_raw_data[[#This Row],[Date Actioned]]-tbl_raw_data[[#This Row],[Date Tagged]]</f>
        <v>1.3680555552127771E-2</v>
      </c>
      <c r="J2623" s="50">
        <f>HOUR(tbl_raw_data[[#This Row],[time_taken]])*60+MINUTE(tbl_raw_data[[#This Row],[time_taken]])+SECOND(tbl_raw_data[[#This Row],[time_taken]])/60</f>
        <v>19.7</v>
      </c>
      <c r="K2623" s="54">
        <f>DATE(YEAR(tbl_raw_data[[#This Row],[Date Actioned]]), MONTH(tbl_raw_data[[#This Row],[Date Actioned]]), DAY(tbl_raw_data[[#This Row],[Date Actioned]]))</f>
        <v>45148</v>
      </c>
      <c r="L2623" s="55" t="str">
        <f>UPPER(TEXT(tbl_raw_data[[#This Row],[Updated_date]],"MMMM"))</f>
        <v>AUGUST</v>
      </c>
      <c r="M2623" s="55" t="str">
        <f>UPPER("Week "&amp;IF(ROUNDUP(DAY(tbl_raw_data[[#This Row],[Updated_date]])/7,0)=5,4,ROUNDUP(DAY(tbl_raw_data[[#This Row],[Updated_date]])/7,0)))</f>
        <v>WEEK 2</v>
      </c>
      <c r="N2623" s="57" t="str">
        <f>UPPER(VLOOKUP(tbl_raw_data[[#This Row],[Analyst]],[1]setting!$A$1:$B$15,2,0))</f>
        <v>SAM</v>
      </c>
      <c r="O2623" s="57" t="str">
        <f>UPPER(tbl_raw_data[[#This Row],[Outcome]])</f>
        <v>DECLINE</v>
      </c>
      <c r="P2623" s="57" t="str">
        <f>UPPER(tbl_raw_data[[#This Row],[Queue Name]])</f>
        <v>CONSUMER POST BUREAU</v>
      </c>
      <c r="Q2623" s="57" t="str">
        <f>IF(tbl_raw_data[[#This Row],[time_taken_in_mins]]&lt;=20,"SLA_MET","SLA_NOT_MET")</f>
        <v>SLA_MET</v>
      </c>
    </row>
    <row r="2624" spans="1:17" ht="15" customHeight="1" x14ac:dyDescent="0.25">
      <c r="A2624" s="22" t="s">
        <v>3002</v>
      </c>
      <c r="B2624" s="6">
        <v>45148.479212962964</v>
      </c>
      <c r="C2624" s="7">
        <v>45148.485590277778</v>
      </c>
      <c r="D2624" s="8" t="s">
        <v>13</v>
      </c>
      <c r="E2624" s="8" t="s">
        <v>28</v>
      </c>
      <c r="F2624" s="8" t="s">
        <v>109</v>
      </c>
      <c r="G2624" s="110" t="s">
        <v>67</v>
      </c>
      <c r="H26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4" s="48">
        <f>tbl_raw_data[[#This Row],[Date Actioned]]-tbl_raw_data[[#This Row],[Date Tagged]]</f>
        <v>6.3773148140171543E-3</v>
      </c>
      <c r="J2624" s="50">
        <f>HOUR(tbl_raw_data[[#This Row],[time_taken]])*60+MINUTE(tbl_raw_data[[#This Row],[time_taken]])+SECOND(tbl_raw_data[[#This Row],[time_taken]])/60</f>
        <v>9.1833333333333336</v>
      </c>
      <c r="K2624" s="54">
        <f>DATE(YEAR(tbl_raw_data[[#This Row],[Date Actioned]]), MONTH(tbl_raw_data[[#This Row],[Date Actioned]]), DAY(tbl_raw_data[[#This Row],[Date Actioned]]))</f>
        <v>45148</v>
      </c>
      <c r="L2624" s="55" t="str">
        <f>UPPER(TEXT(tbl_raw_data[[#This Row],[Updated_date]],"MMMM"))</f>
        <v>AUGUST</v>
      </c>
      <c r="M2624" s="55" t="str">
        <f>UPPER("Week "&amp;IF(ROUNDUP(DAY(tbl_raw_data[[#This Row],[Updated_date]])/7,0)=5,4,ROUNDUP(DAY(tbl_raw_data[[#This Row],[Updated_date]])/7,0)))</f>
        <v>WEEK 2</v>
      </c>
      <c r="N2624" s="57" t="str">
        <f>UPPER(VLOOKUP(tbl_raw_data[[#This Row],[Analyst]],[1]setting!$A$1:$B$15,2,0))</f>
        <v>NAVED</v>
      </c>
      <c r="O2624" s="57" t="str">
        <f>UPPER(tbl_raw_data[[#This Row],[Outcome]])</f>
        <v>APPROVE</v>
      </c>
      <c r="P2624" s="57" t="str">
        <f>UPPER(tbl_raw_data[[#This Row],[Queue Name]])</f>
        <v>CONSUMER EXISTING</v>
      </c>
      <c r="Q2624" s="57" t="str">
        <f>IF(tbl_raw_data[[#This Row],[time_taken_in_mins]]&lt;=20,"SLA_MET","SLA_NOT_MET")</f>
        <v>SLA_MET</v>
      </c>
    </row>
    <row r="2625" spans="1:17" ht="15" customHeight="1" x14ac:dyDescent="0.25">
      <c r="A2625" s="5" t="s">
        <v>1504</v>
      </c>
      <c r="B2625" s="12">
        <v>45148.479745370372</v>
      </c>
      <c r="C2625" s="13">
        <v>45148.484201388892</v>
      </c>
      <c r="D2625" s="14" t="s">
        <v>13</v>
      </c>
      <c r="E2625" s="14" t="s">
        <v>28</v>
      </c>
      <c r="F2625" s="14" t="s">
        <v>10</v>
      </c>
      <c r="G2625" s="111" t="s">
        <v>29</v>
      </c>
      <c r="H26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5" s="48">
        <f>tbl_raw_data[[#This Row],[Date Actioned]]-tbl_raw_data[[#This Row],[Date Tagged]]</f>
        <v>4.4560185197042301E-3</v>
      </c>
      <c r="J2625" s="50">
        <f>HOUR(tbl_raw_data[[#This Row],[time_taken]])*60+MINUTE(tbl_raw_data[[#This Row],[time_taken]])+SECOND(tbl_raw_data[[#This Row],[time_taken]])/60</f>
        <v>6.416666666666667</v>
      </c>
      <c r="K2625" s="54">
        <f>DATE(YEAR(tbl_raw_data[[#This Row],[Date Actioned]]), MONTH(tbl_raw_data[[#This Row],[Date Actioned]]), DAY(tbl_raw_data[[#This Row],[Date Actioned]]))</f>
        <v>45148</v>
      </c>
      <c r="L2625" s="55" t="str">
        <f>UPPER(TEXT(tbl_raw_data[[#This Row],[Updated_date]],"MMMM"))</f>
        <v>AUGUST</v>
      </c>
      <c r="M2625" s="55" t="str">
        <f>UPPER("Week "&amp;IF(ROUNDUP(DAY(tbl_raw_data[[#This Row],[Updated_date]])/7,0)=5,4,ROUNDUP(DAY(tbl_raw_data[[#This Row],[Updated_date]])/7,0)))</f>
        <v>WEEK 2</v>
      </c>
      <c r="N2625" s="57" t="str">
        <f>UPPER(VLOOKUP(tbl_raw_data[[#This Row],[Analyst]],[1]setting!$A$1:$B$15,2,0))</f>
        <v>SAM</v>
      </c>
      <c r="O2625" s="57" t="str">
        <f>UPPER(tbl_raw_data[[#This Row],[Outcome]])</f>
        <v>APPROVE</v>
      </c>
      <c r="P2625" s="57" t="str">
        <f>UPPER(tbl_raw_data[[#This Row],[Queue Name]])</f>
        <v>CONSUMER EXISTING</v>
      </c>
      <c r="Q2625" s="57" t="str">
        <f>IF(tbl_raw_data[[#This Row],[time_taken_in_mins]]&lt;=20,"SLA_MET","SLA_NOT_MET")</f>
        <v>SLA_MET</v>
      </c>
    </row>
    <row r="2626" spans="1:17" ht="15" customHeight="1" x14ac:dyDescent="0.25">
      <c r="A2626" s="22" t="s">
        <v>1286</v>
      </c>
      <c r="B2626" s="12">
        <v>45148.48982638889</v>
      </c>
      <c r="C2626" s="13">
        <v>45148.493923611109</v>
      </c>
      <c r="D2626" s="14" t="s">
        <v>40</v>
      </c>
      <c r="E2626" s="16" t="s">
        <v>41</v>
      </c>
      <c r="F2626" s="14" t="s">
        <v>168</v>
      </c>
      <c r="G2626" s="106"/>
      <c r="H26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6" s="48">
        <f>tbl_raw_data[[#This Row],[Date Actioned]]-tbl_raw_data[[#This Row],[Date Tagged]]</f>
        <v>4.0972222195705399E-3</v>
      </c>
      <c r="J2626" s="50">
        <f>HOUR(tbl_raw_data[[#This Row],[time_taken]])*60+MINUTE(tbl_raw_data[[#This Row],[time_taken]])+SECOND(tbl_raw_data[[#This Row],[time_taken]])/60</f>
        <v>5.9</v>
      </c>
      <c r="K2626" s="54">
        <f>DATE(YEAR(tbl_raw_data[[#This Row],[Date Actioned]]), MONTH(tbl_raw_data[[#This Row],[Date Actioned]]), DAY(tbl_raw_data[[#This Row],[Date Actioned]]))</f>
        <v>45148</v>
      </c>
      <c r="L2626" s="55" t="str">
        <f>UPPER(TEXT(tbl_raw_data[[#This Row],[Updated_date]],"MMMM"))</f>
        <v>AUGUST</v>
      </c>
      <c r="M2626" s="55" t="str">
        <f>UPPER("Week "&amp;IF(ROUNDUP(DAY(tbl_raw_data[[#This Row],[Updated_date]])/7,0)=5,4,ROUNDUP(DAY(tbl_raw_data[[#This Row],[Updated_date]])/7,0)))</f>
        <v>WEEK 2</v>
      </c>
      <c r="N2626" s="57" t="str">
        <f>UPPER(VLOOKUP(tbl_raw_data[[#This Row],[Analyst]],[1]setting!$A$1:$B$15,2,0))</f>
        <v>MERCEDES</v>
      </c>
      <c r="O2626" s="57" t="str">
        <f>UPPER(tbl_raw_data[[#This Row],[Outcome]])</f>
        <v>WITHDRAW</v>
      </c>
      <c r="P2626" s="57" t="str">
        <f>UPPER(tbl_raw_data[[#This Row],[Queue Name]])</f>
        <v>CONSUMER POST BUREAU</v>
      </c>
      <c r="Q2626" s="57" t="str">
        <f>IF(tbl_raw_data[[#This Row],[time_taken_in_mins]]&lt;=20,"SLA_MET","SLA_NOT_MET")</f>
        <v>SLA_MET</v>
      </c>
    </row>
    <row r="2627" spans="1:17" ht="15" customHeight="1" x14ac:dyDescent="0.25">
      <c r="A2627" s="11" t="s">
        <v>5042</v>
      </c>
      <c r="B2627" s="6">
        <v>45148.492928240739</v>
      </c>
      <c r="C2627" s="7">
        <v>45148.502500000002</v>
      </c>
      <c r="D2627" s="8" t="s">
        <v>13</v>
      </c>
      <c r="E2627" s="8" t="s">
        <v>9</v>
      </c>
      <c r="F2627" s="8" t="s">
        <v>10</v>
      </c>
      <c r="G2627" s="110" t="s">
        <v>67</v>
      </c>
      <c r="H26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7" s="48">
        <f>tbl_raw_data[[#This Row],[Date Actioned]]-tbl_raw_data[[#This Row],[Date Tagged]]</f>
        <v>9.5717592630535364E-3</v>
      </c>
      <c r="J2627" s="50">
        <f>HOUR(tbl_raw_data[[#This Row],[time_taken]])*60+MINUTE(tbl_raw_data[[#This Row],[time_taken]])+SECOND(tbl_raw_data[[#This Row],[time_taken]])/60</f>
        <v>13.783333333333333</v>
      </c>
      <c r="K2627" s="54">
        <f>DATE(YEAR(tbl_raw_data[[#This Row],[Date Actioned]]), MONTH(tbl_raw_data[[#This Row],[Date Actioned]]), DAY(tbl_raw_data[[#This Row],[Date Actioned]]))</f>
        <v>45148</v>
      </c>
      <c r="L2627" s="55" t="str">
        <f>UPPER(TEXT(tbl_raw_data[[#This Row],[Updated_date]],"MMMM"))</f>
        <v>AUGUST</v>
      </c>
      <c r="M2627" s="55" t="str">
        <f>UPPER("Week "&amp;IF(ROUNDUP(DAY(tbl_raw_data[[#This Row],[Updated_date]])/7,0)=5,4,ROUNDUP(DAY(tbl_raw_data[[#This Row],[Updated_date]])/7,0)))</f>
        <v>WEEK 2</v>
      </c>
      <c r="N2627" s="57" t="str">
        <f>UPPER(VLOOKUP(tbl_raw_data[[#This Row],[Analyst]],[1]setting!$A$1:$B$15,2,0))</f>
        <v>SAM</v>
      </c>
      <c r="O2627" s="57" t="str">
        <f>UPPER(tbl_raw_data[[#This Row],[Outcome]])</f>
        <v>APPROVE</v>
      </c>
      <c r="P2627" s="57" t="str">
        <f>UPPER(tbl_raw_data[[#This Row],[Queue Name]])</f>
        <v>CONSUMER PRE BUREAU</v>
      </c>
      <c r="Q2627" s="57" t="str">
        <f>IF(tbl_raw_data[[#This Row],[time_taken_in_mins]]&lt;=20,"SLA_MET","SLA_NOT_MET")</f>
        <v>SLA_MET</v>
      </c>
    </row>
    <row r="2628" spans="1:17" ht="15" customHeight="1" x14ac:dyDescent="0.25">
      <c r="A2628" s="22" t="s">
        <v>4090</v>
      </c>
      <c r="B2628" s="12">
        <v>45148.494398148148</v>
      </c>
      <c r="C2628" s="13">
        <v>45148.502245370371</v>
      </c>
      <c r="D2628" s="14" t="s">
        <v>13</v>
      </c>
      <c r="E2628" s="14" t="s">
        <v>28</v>
      </c>
      <c r="F2628" s="14" t="s">
        <v>109</v>
      </c>
      <c r="G2628" s="111" t="s">
        <v>29</v>
      </c>
      <c r="H26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28" s="48">
        <f>tbl_raw_data[[#This Row],[Date Actioned]]-tbl_raw_data[[#This Row],[Date Tagged]]</f>
        <v>7.8472222230629995E-3</v>
      </c>
      <c r="J2628" s="50">
        <f>HOUR(tbl_raw_data[[#This Row],[time_taken]])*60+MINUTE(tbl_raw_data[[#This Row],[time_taken]])+SECOND(tbl_raw_data[[#This Row],[time_taken]])/60</f>
        <v>11.3</v>
      </c>
      <c r="K2628" s="54">
        <f>DATE(YEAR(tbl_raw_data[[#This Row],[Date Actioned]]), MONTH(tbl_raw_data[[#This Row],[Date Actioned]]), DAY(tbl_raw_data[[#This Row],[Date Actioned]]))</f>
        <v>45148</v>
      </c>
      <c r="L2628" s="55" t="str">
        <f>UPPER(TEXT(tbl_raw_data[[#This Row],[Updated_date]],"MMMM"))</f>
        <v>AUGUST</v>
      </c>
      <c r="M2628" s="55" t="str">
        <f>UPPER("Week "&amp;IF(ROUNDUP(DAY(tbl_raw_data[[#This Row],[Updated_date]])/7,0)=5,4,ROUNDUP(DAY(tbl_raw_data[[#This Row],[Updated_date]])/7,0)))</f>
        <v>WEEK 2</v>
      </c>
      <c r="N2628" s="57" t="str">
        <f>UPPER(VLOOKUP(tbl_raw_data[[#This Row],[Analyst]],[1]setting!$A$1:$B$15,2,0))</f>
        <v>NAVED</v>
      </c>
      <c r="O2628" s="57" t="str">
        <f>UPPER(tbl_raw_data[[#This Row],[Outcome]])</f>
        <v>APPROVE</v>
      </c>
      <c r="P2628" s="57" t="str">
        <f>UPPER(tbl_raw_data[[#This Row],[Queue Name]])</f>
        <v>CONSUMER EXISTING</v>
      </c>
      <c r="Q2628" s="57" t="str">
        <f>IF(tbl_raw_data[[#This Row],[time_taken_in_mins]]&lt;=20,"SLA_MET","SLA_NOT_MET")</f>
        <v>SLA_MET</v>
      </c>
    </row>
    <row r="2629" spans="1:17" ht="15" customHeight="1" x14ac:dyDescent="0.25">
      <c r="A2629" s="5" t="s">
        <v>6303</v>
      </c>
      <c r="B2629" s="6">
        <v>45148.495891203704</v>
      </c>
      <c r="C2629" s="7">
        <v>45148.508761574078</v>
      </c>
      <c r="D2629" s="8" t="s">
        <v>40</v>
      </c>
      <c r="E2629" s="10" t="s">
        <v>41</v>
      </c>
      <c r="F2629" s="8" t="s">
        <v>168</v>
      </c>
      <c r="G2629" s="109"/>
      <c r="H26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29" s="48">
        <f>tbl_raw_data[[#This Row],[Date Actioned]]-tbl_raw_data[[#This Row],[Date Tagged]]</f>
        <v>1.287037037400296E-2</v>
      </c>
      <c r="J2629" s="50">
        <f>HOUR(tbl_raw_data[[#This Row],[time_taken]])*60+MINUTE(tbl_raw_data[[#This Row],[time_taken]])+SECOND(tbl_raw_data[[#This Row],[time_taken]])/60</f>
        <v>18.533333333333335</v>
      </c>
      <c r="K2629" s="54">
        <f>DATE(YEAR(tbl_raw_data[[#This Row],[Date Actioned]]), MONTH(tbl_raw_data[[#This Row],[Date Actioned]]), DAY(tbl_raw_data[[#This Row],[Date Actioned]]))</f>
        <v>45148</v>
      </c>
      <c r="L2629" s="55" t="str">
        <f>UPPER(TEXT(tbl_raw_data[[#This Row],[Updated_date]],"MMMM"))</f>
        <v>AUGUST</v>
      </c>
      <c r="M2629" s="55" t="str">
        <f>UPPER("Week "&amp;IF(ROUNDUP(DAY(tbl_raw_data[[#This Row],[Updated_date]])/7,0)=5,4,ROUNDUP(DAY(tbl_raw_data[[#This Row],[Updated_date]])/7,0)))</f>
        <v>WEEK 2</v>
      </c>
      <c r="N2629" s="57" t="str">
        <f>UPPER(VLOOKUP(tbl_raw_data[[#This Row],[Analyst]],[1]setting!$A$1:$B$15,2,0))</f>
        <v>MERCEDES</v>
      </c>
      <c r="O2629" s="57" t="str">
        <f>UPPER(tbl_raw_data[[#This Row],[Outcome]])</f>
        <v>WITHDRAW</v>
      </c>
      <c r="P2629" s="57" t="str">
        <f>UPPER(tbl_raw_data[[#This Row],[Queue Name]])</f>
        <v>CONSUMER POST BUREAU</v>
      </c>
      <c r="Q2629" s="57" t="str">
        <f>IF(tbl_raw_data[[#This Row],[time_taken_in_mins]]&lt;=20,"SLA_MET","SLA_NOT_MET")</f>
        <v>SLA_MET</v>
      </c>
    </row>
    <row r="2630" spans="1:17" ht="15" customHeight="1" x14ac:dyDescent="0.25">
      <c r="A2630" s="11" t="s">
        <v>3445</v>
      </c>
      <c r="B2630" s="12">
        <v>45148.49659722222</v>
      </c>
      <c r="C2630" s="13">
        <v>45148.503564814811</v>
      </c>
      <c r="D2630" s="14" t="s">
        <v>8</v>
      </c>
      <c r="E2630" s="14" t="s">
        <v>41</v>
      </c>
      <c r="F2630" s="14" t="s">
        <v>109</v>
      </c>
      <c r="G2630" s="111" t="s">
        <v>3446</v>
      </c>
      <c r="H26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630" s="48">
        <f>tbl_raw_data[[#This Row],[Date Actioned]]-tbl_raw_data[[#This Row],[Date Tagged]]</f>
        <v>6.9675925915362313E-3</v>
      </c>
      <c r="J2630" s="50">
        <f>HOUR(tbl_raw_data[[#This Row],[time_taken]])*60+MINUTE(tbl_raw_data[[#This Row],[time_taken]])+SECOND(tbl_raw_data[[#This Row],[time_taken]])/60</f>
        <v>10.033333333333333</v>
      </c>
      <c r="K2630" s="54">
        <f>DATE(YEAR(tbl_raw_data[[#This Row],[Date Actioned]]), MONTH(tbl_raw_data[[#This Row],[Date Actioned]]), DAY(tbl_raw_data[[#This Row],[Date Actioned]]))</f>
        <v>45148</v>
      </c>
      <c r="L2630" s="55" t="str">
        <f>UPPER(TEXT(tbl_raw_data[[#This Row],[Updated_date]],"MMMM"))</f>
        <v>AUGUST</v>
      </c>
      <c r="M2630" s="55" t="str">
        <f>UPPER("Week "&amp;IF(ROUNDUP(DAY(tbl_raw_data[[#This Row],[Updated_date]])/7,0)=5,4,ROUNDUP(DAY(tbl_raw_data[[#This Row],[Updated_date]])/7,0)))</f>
        <v>WEEK 2</v>
      </c>
      <c r="N2630" s="57" t="str">
        <f>UPPER(VLOOKUP(tbl_raw_data[[#This Row],[Analyst]],[1]setting!$A$1:$B$15,2,0))</f>
        <v>NAVED</v>
      </c>
      <c r="O2630" s="57" t="str">
        <f>UPPER(tbl_raw_data[[#This Row],[Outcome]])</f>
        <v>WITHDRAW</v>
      </c>
      <c r="P2630" s="57" t="str">
        <f>UPPER(tbl_raw_data[[#This Row],[Queue Name]])</f>
        <v>CONSUMER POST BUREAU</v>
      </c>
      <c r="Q2630" s="57" t="str">
        <f>IF(tbl_raw_data[[#This Row],[time_taken_in_mins]]&lt;=20,"SLA_MET","SLA_NOT_MET")</f>
        <v>SLA_MET</v>
      </c>
    </row>
    <row r="2631" spans="1:17" ht="15" customHeight="1" x14ac:dyDescent="0.25">
      <c r="A2631" s="5" t="s">
        <v>5384</v>
      </c>
      <c r="B2631" s="6">
        <v>45148.499166666668</v>
      </c>
      <c r="C2631" s="7">
        <v>45148.509513888886</v>
      </c>
      <c r="D2631" s="8" t="s">
        <v>29</v>
      </c>
      <c r="E2631" s="10" t="s">
        <v>41</v>
      </c>
      <c r="F2631" s="8" t="s">
        <v>55</v>
      </c>
      <c r="G2631" s="109"/>
      <c r="H26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1" s="48">
        <f>tbl_raw_data[[#This Row],[Date Actioned]]-tbl_raw_data[[#This Row],[Date Tagged]]</f>
        <v>1.0347222218115348E-2</v>
      </c>
      <c r="J2631" s="50">
        <f>HOUR(tbl_raw_data[[#This Row],[time_taken]])*60+MINUTE(tbl_raw_data[[#This Row],[time_taken]])+SECOND(tbl_raw_data[[#This Row],[time_taken]])/60</f>
        <v>14.9</v>
      </c>
      <c r="K2631" s="54">
        <f>DATE(YEAR(tbl_raw_data[[#This Row],[Date Actioned]]), MONTH(tbl_raw_data[[#This Row],[Date Actioned]]), DAY(tbl_raw_data[[#This Row],[Date Actioned]]))</f>
        <v>45148</v>
      </c>
      <c r="L2631" s="55" t="str">
        <f>UPPER(TEXT(tbl_raw_data[[#This Row],[Updated_date]],"MMMM"))</f>
        <v>AUGUST</v>
      </c>
      <c r="M2631" s="55" t="str">
        <f>UPPER("Week "&amp;IF(ROUNDUP(DAY(tbl_raw_data[[#This Row],[Updated_date]])/7,0)=5,4,ROUNDUP(DAY(tbl_raw_data[[#This Row],[Updated_date]])/7,0)))</f>
        <v>WEEK 2</v>
      </c>
      <c r="N2631" s="57" t="str">
        <f>UPPER(VLOOKUP(tbl_raw_data[[#This Row],[Analyst]],[1]setting!$A$1:$B$15,2,0))</f>
        <v>CAMERON</v>
      </c>
      <c r="O2631" s="57" t="str">
        <f>UPPER(tbl_raw_data[[#This Row],[Outcome]])</f>
        <v>APPROVE</v>
      </c>
      <c r="P2631" s="57" t="str">
        <f>UPPER(tbl_raw_data[[#This Row],[Queue Name]])</f>
        <v>CONSUMER POST BUREAU</v>
      </c>
      <c r="Q2631" s="57" t="str">
        <f>IF(tbl_raw_data[[#This Row],[time_taken_in_mins]]&lt;=20,"SLA_MET","SLA_NOT_MET")</f>
        <v>SLA_MET</v>
      </c>
    </row>
    <row r="2632" spans="1:17" ht="15" customHeight="1" x14ac:dyDescent="0.25">
      <c r="A2632" s="22" t="s">
        <v>4586</v>
      </c>
      <c r="B2632" s="6">
        <v>45148.5002662037</v>
      </c>
      <c r="C2632" s="7">
        <v>45148.508969907409</v>
      </c>
      <c r="D2632" s="8" t="s">
        <v>40</v>
      </c>
      <c r="E2632" s="10" t="s">
        <v>41</v>
      </c>
      <c r="F2632" s="8" t="s">
        <v>10</v>
      </c>
      <c r="G2632" s="109"/>
      <c r="H26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2" s="48">
        <f>tbl_raw_data[[#This Row],[Date Actioned]]-tbl_raw_data[[#This Row],[Date Tagged]]</f>
        <v>8.7037037083064206E-3</v>
      </c>
      <c r="J2632" s="50">
        <f>HOUR(tbl_raw_data[[#This Row],[time_taken]])*60+MINUTE(tbl_raw_data[[#This Row],[time_taken]])+SECOND(tbl_raw_data[[#This Row],[time_taken]])/60</f>
        <v>12.533333333333333</v>
      </c>
      <c r="K2632" s="54">
        <f>DATE(YEAR(tbl_raw_data[[#This Row],[Date Actioned]]), MONTH(tbl_raw_data[[#This Row],[Date Actioned]]), DAY(tbl_raw_data[[#This Row],[Date Actioned]]))</f>
        <v>45148</v>
      </c>
      <c r="L2632" s="55" t="str">
        <f>UPPER(TEXT(tbl_raw_data[[#This Row],[Updated_date]],"MMMM"))</f>
        <v>AUGUST</v>
      </c>
      <c r="M2632" s="55" t="str">
        <f>UPPER("Week "&amp;IF(ROUNDUP(DAY(tbl_raw_data[[#This Row],[Updated_date]])/7,0)=5,4,ROUNDUP(DAY(tbl_raw_data[[#This Row],[Updated_date]])/7,0)))</f>
        <v>WEEK 2</v>
      </c>
      <c r="N2632" s="57" t="str">
        <f>UPPER(VLOOKUP(tbl_raw_data[[#This Row],[Analyst]],[1]setting!$A$1:$B$15,2,0))</f>
        <v>SAM</v>
      </c>
      <c r="O2632" s="57" t="str">
        <f>UPPER(tbl_raw_data[[#This Row],[Outcome]])</f>
        <v>WITHDRAW</v>
      </c>
      <c r="P2632" s="57" t="str">
        <f>UPPER(tbl_raw_data[[#This Row],[Queue Name]])</f>
        <v>CONSUMER POST BUREAU</v>
      </c>
      <c r="Q2632" s="57" t="str">
        <f>IF(tbl_raw_data[[#This Row],[time_taken_in_mins]]&lt;=20,"SLA_MET","SLA_NOT_MET")</f>
        <v>SLA_MET</v>
      </c>
    </row>
    <row r="2633" spans="1:17" ht="15" customHeight="1" x14ac:dyDescent="0.25">
      <c r="A2633" s="5" t="s">
        <v>6766</v>
      </c>
      <c r="B2633" s="12">
        <v>45148.50199074074</v>
      </c>
      <c r="C2633" s="13">
        <v>45148.517453703702</v>
      </c>
      <c r="D2633" s="14" t="s">
        <v>40</v>
      </c>
      <c r="E2633" s="16" t="s">
        <v>41</v>
      </c>
      <c r="F2633" s="14" t="s">
        <v>228</v>
      </c>
      <c r="G2633" s="106"/>
      <c r="H26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3" s="48">
        <f>tbl_raw_data[[#This Row],[Date Actioned]]-tbl_raw_data[[#This Row],[Date Tagged]]</f>
        <v>1.5462962961464655E-2</v>
      </c>
      <c r="J2633" s="50">
        <f>HOUR(tbl_raw_data[[#This Row],[time_taken]])*60+MINUTE(tbl_raw_data[[#This Row],[time_taken]])+SECOND(tbl_raw_data[[#This Row],[time_taken]])/60</f>
        <v>22.266666666666666</v>
      </c>
      <c r="K2633" s="54">
        <f>DATE(YEAR(tbl_raw_data[[#This Row],[Date Actioned]]), MONTH(tbl_raw_data[[#This Row],[Date Actioned]]), DAY(tbl_raw_data[[#This Row],[Date Actioned]]))</f>
        <v>45148</v>
      </c>
      <c r="L2633" s="55" t="str">
        <f>UPPER(TEXT(tbl_raw_data[[#This Row],[Updated_date]],"MMMM"))</f>
        <v>AUGUST</v>
      </c>
      <c r="M2633" s="55" t="str">
        <f>UPPER("Week "&amp;IF(ROUNDUP(DAY(tbl_raw_data[[#This Row],[Updated_date]])/7,0)=5,4,ROUNDUP(DAY(tbl_raw_data[[#This Row],[Updated_date]])/7,0)))</f>
        <v>WEEK 2</v>
      </c>
      <c r="N2633" s="57" t="str">
        <f>UPPER(VLOOKUP(tbl_raw_data[[#This Row],[Analyst]],[1]setting!$A$1:$B$15,2,0))</f>
        <v>OUADIR</v>
      </c>
      <c r="O2633" s="57" t="str">
        <f>UPPER(tbl_raw_data[[#This Row],[Outcome]])</f>
        <v>WITHDRAW</v>
      </c>
      <c r="P2633" s="57" t="str">
        <f>UPPER(tbl_raw_data[[#This Row],[Queue Name]])</f>
        <v>CONSUMER POST BUREAU</v>
      </c>
      <c r="Q2633" s="57" t="str">
        <f>IF(tbl_raw_data[[#This Row],[time_taken_in_mins]]&lt;=20,"SLA_MET","SLA_NOT_MET")</f>
        <v>SLA_NOT_MET</v>
      </c>
    </row>
    <row r="2634" spans="1:17" ht="15" customHeight="1" x14ac:dyDescent="0.25">
      <c r="A2634" s="5" t="s">
        <v>6502</v>
      </c>
      <c r="B2634" s="6">
        <v>45148.50209490741</v>
      </c>
      <c r="C2634" s="7">
        <v>45148.5158912037</v>
      </c>
      <c r="D2634" s="8" t="s">
        <v>209</v>
      </c>
      <c r="E2634" s="10" t="s">
        <v>28</v>
      </c>
      <c r="F2634" s="8" t="s">
        <v>455</v>
      </c>
      <c r="G2634" s="109"/>
      <c r="H26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4" s="48">
        <f>tbl_raw_data[[#This Row],[Date Actioned]]-tbl_raw_data[[#This Row],[Date Tagged]]</f>
        <v>1.3796296290820464E-2</v>
      </c>
      <c r="J2634" s="50">
        <f>HOUR(tbl_raw_data[[#This Row],[time_taken]])*60+MINUTE(tbl_raw_data[[#This Row],[time_taken]])+SECOND(tbl_raw_data[[#This Row],[time_taken]])/60</f>
        <v>19.866666666666667</v>
      </c>
      <c r="K2634" s="54">
        <f>DATE(YEAR(tbl_raw_data[[#This Row],[Date Actioned]]), MONTH(tbl_raw_data[[#This Row],[Date Actioned]]), DAY(tbl_raw_data[[#This Row],[Date Actioned]]))</f>
        <v>45148</v>
      </c>
      <c r="L2634" s="55" t="str">
        <f>UPPER(TEXT(tbl_raw_data[[#This Row],[Updated_date]],"MMMM"))</f>
        <v>AUGUST</v>
      </c>
      <c r="M2634" s="55" t="str">
        <f>UPPER("Week "&amp;IF(ROUNDUP(DAY(tbl_raw_data[[#This Row],[Updated_date]])/7,0)=5,4,ROUNDUP(DAY(tbl_raw_data[[#This Row],[Updated_date]])/7,0)))</f>
        <v>WEEK 2</v>
      </c>
      <c r="N2634" s="57" t="str">
        <f>UPPER(VLOOKUP(tbl_raw_data[[#This Row],[Analyst]],[1]setting!$A$1:$B$15,2,0))</f>
        <v>ROHAN</v>
      </c>
      <c r="O2634" s="57" t="str">
        <f>UPPER(tbl_raw_data[[#This Row],[Outcome]])</f>
        <v>DECLINE</v>
      </c>
      <c r="P2634" s="57" t="str">
        <f>UPPER(tbl_raw_data[[#This Row],[Queue Name]])</f>
        <v>CONSUMER EXISTING</v>
      </c>
      <c r="Q2634" s="57" t="str">
        <f>IF(tbl_raw_data[[#This Row],[time_taken_in_mins]]&lt;=20,"SLA_MET","SLA_NOT_MET")</f>
        <v>SLA_MET</v>
      </c>
    </row>
    <row r="2635" spans="1:17" ht="15" customHeight="1" x14ac:dyDescent="0.25">
      <c r="A2635" s="11" t="s">
        <v>2792</v>
      </c>
      <c r="B2635" s="12">
        <v>45148.503819444442</v>
      </c>
      <c r="C2635" s="13">
        <v>45148.509884259256</v>
      </c>
      <c r="D2635" s="14" t="s">
        <v>13</v>
      </c>
      <c r="E2635" s="14" t="s">
        <v>28</v>
      </c>
      <c r="F2635" s="14" t="s">
        <v>109</v>
      </c>
      <c r="G2635" s="111" t="s">
        <v>67</v>
      </c>
      <c r="H26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5" s="48">
        <f>tbl_raw_data[[#This Row],[Date Actioned]]-tbl_raw_data[[#This Row],[Date Tagged]]</f>
        <v>6.064814813726116E-3</v>
      </c>
      <c r="J2635" s="50">
        <f>HOUR(tbl_raw_data[[#This Row],[time_taken]])*60+MINUTE(tbl_raw_data[[#This Row],[time_taken]])+SECOND(tbl_raw_data[[#This Row],[time_taken]])/60</f>
        <v>8.7333333333333325</v>
      </c>
      <c r="K2635" s="54">
        <f>DATE(YEAR(tbl_raw_data[[#This Row],[Date Actioned]]), MONTH(tbl_raw_data[[#This Row],[Date Actioned]]), DAY(tbl_raw_data[[#This Row],[Date Actioned]]))</f>
        <v>45148</v>
      </c>
      <c r="L2635" s="55" t="str">
        <f>UPPER(TEXT(tbl_raw_data[[#This Row],[Updated_date]],"MMMM"))</f>
        <v>AUGUST</v>
      </c>
      <c r="M2635" s="55" t="str">
        <f>UPPER("Week "&amp;IF(ROUNDUP(DAY(tbl_raw_data[[#This Row],[Updated_date]])/7,0)=5,4,ROUNDUP(DAY(tbl_raw_data[[#This Row],[Updated_date]])/7,0)))</f>
        <v>WEEK 2</v>
      </c>
      <c r="N2635" s="57" t="str">
        <f>UPPER(VLOOKUP(tbl_raw_data[[#This Row],[Analyst]],[1]setting!$A$1:$B$15,2,0))</f>
        <v>NAVED</v>
      </c>
      <c r="O2635" s="57" t="str">
        <f>UPPER(tbl_raw_data[[#This Row],[Outcome]])</f>
        <v>APPROVE</v>
      </c>
      <c r="P2635" s="57" t="str">
        <f>UPPER(tbl_raw_data[[#This Row],[Queue Name]])</f>
        <v>CONSUMER EXISTING</v>
      </c>
      <c r="Q2635" s="57" t="str">
        <f>IF(tbl_raw_data[[#This Row],[time_taken_in_mins]]&lt;=20,"SLA_MET","SLA_NOT_MET")</f>
        <v>SLA_MET</v>
      </c>
    </row>
    <row r="2636" spans="1:17" ht="15" customHeight="1" x14ac:dyDescent="0.25">
      <c r="A2636" s="22" t="s">
        <v>1353</v>
      </c>
      <c r="B2636" s="6">
        <v>45148.508333333331</v>
      </c>
      <c r="C2636" s="7">
        <v>45148.51253472222</v>
      </c>
      <c r="D2636" s="8" t="s">
        <v>29</v>
      </c>
      <c r="E2636" s="10" t="s">
        <v>41</v>
      </c>
      <c r="F2636" s="8" t="s">
        <v>168</v>
      </c>
      <c r="G2636" s="109"/>
      <c r="H26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36" s="48">
        <f>tbl_raw_data[[#This Row],[Date Actioned]]-tbl_raw_data[[#This Row],[Date Tagged]]</f>
        <v>4.2013888887595385E-3</v>
      </c>
      <c r="J2636" s="50">
        <f>HOUR(tbl_raw_data[[#This Row],[time_taken]])*60+MINUTE(tbl_raw_data[[#This Row],[time_taken]])+SECOND(tbl_raw_data[[#This Row],[time_taken]])/60</f>
        <v>6.05</v>
      </c>
      <c r="K2636" s="54">
        <f>DATE(YEAR(tbl_raw_data[[#This Row],[Date Actioned]]), MONTH(tbl_raw_data[[#This Row],[Date Actioned]]), DAY(tbl_raw_data[[#This Row],[Date Actioned]]))</f>
        <v>45148</v>
      </c>
      <c r="L2636" s="55" t="str">
        <f>UPPER(TEXT(tbl_raw_data[[#This Row],[Updated_date]],"MMMM"))</f>
        <v>AUGUST</v>
      </c>
      <c r="M2636" s="55" t="str">
        <f>UPPER("Week "&amp;IF(ROUNDUP(DAY(tbl_raw_data[[#This Row],[Updated_date]])/7,0)=5,4,ROUNDUP(DAY(tbl_raw_data[[#This Row],[Updated_date]])/7,0)))</f>
        <v>WEEK 2</v>
      </c>
      <c r="N2636" s="57" t="str">
        <f>UPPER(VLOOKUP(tbl_raw_data[[#This Row],[Analyst]],[1]setting!$A$1:$B$15,2,0))</f>
        <v>MERCEDES</v>
      </c>
      <c r="O2636" s="57" t="str">
        <f>UPPER(tbl_raw_data[[#This Row],[Outcome]])</f>
        <v>APPROVE</v>
      </c>
      <c r="P2636" s="57" t="str">
        <f>UPPER(tbl_raw_data[[#This Row],[Queue Name]])</f>
        <v>CONSUMER POST BUREAU</v>
      </c>
      <c r="Q2636" s="57" t="str">
        <f>IF(tbl_raw_data[[#This Row],[time_taken_in_mins]]&lt;=20,"SLA_MET","SLA_NOT_MET")</f>
        <v>SLA_MET</v>
      </c>
    </row>
    <row r="2637" spans="1:17" ht="15" customHeight="1" x14ac:dyDescent="0.25">
      <c r="A2637" s="5" t="s">
        <v>3227</v>
      </c>
      <c r="B2637" s="12">
        <v>45148.511967592596</v>
      </c>
      <c r="C2637" s="13">
        <v>45148.518680555557</v>
      </c>
      <c r="D2637" s="14" t="s">
        <v>13</v>
      </c>
      <c r="E2637" s="14" t="s">
        <v>9</v>
      </c>
      <c r="F2637" s="14" t="s">
        <v>10</v>
      </c>
      <c r="G2637" s="111" t="s">
        <v>67</v>
      </c>
      <c r="H26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7" s="48">
        <f>tbl_raw_data[[#This Row],[Date Actioned]]-tbl_raw_data[[#This Row],[Date Tagged]]</f>
        <v>6.7129629605915397E-3</v>
      </c>
      <c r="J2637" s="50">
        <f>HOUR(tbl_raw_data[[#This Row],[time_taken]])*60+MINUTE(tbl_raw_data[[#This Row],[time_taken]])+SECOND(tbl_raw_data[[#This Row],[time_taken]])/60</f>
        <v>9.6666666666666661</v>
      </c>
      <c r="K2637" s="54">
        <f>DATE(YEAR(tbl_raw_data[[#This Row],[Date Actioned]]), MONTH(tbl_raw_data[[#This Row],[Date Actioned]]), DAY(tbl_raw_data[[#This Row],[Date Actioned]]))</f>
        <v>45148</v>
      </c>
      <c r="L2637" s="55" t="str">
        <f>UPPER(TEXT(tbl_raw_data[[#This Row],[Updated_date]],"MMMM"))</f>
        <v>AUGUST</v>
      </c>
      <c r="M2637" s="55" t="str">
        <f>UPPER("Week "&amp;IF(ROUNDUP(DAY(tbl_raw_data[[#This Row],[Updated_date]])/7,0)=5,4,ROUNDUP(DAY(tbl_raw_data[[#This Row],[Updated_date]])/7,0)))</f>
        <v>WEEK 2</v>
      </c>
      <c r="N2637" s="57" t="str">
        <f>UPPER(VLOOKUP(tbl_raw_data[[#This Row],[Analyst]],[1]setting!$A$1:$B$15,2,0))</f>
        <v>SAM</v>
      </c>
      <c r="O2637" s="57" t="str">
        <f>UPPER(tbl_raw_data[[#This Row],[Outcome]])</f>
        <v>APPROVE</v>
      </c>
      <c r="P2637" s="57" t="str">
        <f>UPPER(tbl_raw_data[[#This Row],[Queue Name]])</f>
        <v>CONSUMER PRE BUREAU</v>
      </c>
      <c r="Q2637" s="57" t="str">
        <f>IF(tbl_raw_data[[#This Row],[time_taken_in_mins]]&lt;=20,"SLA_MET","SLA_NOT_MET")</f>
        <v>SLA_MET</v>
      </c>
    </row>
    <row r="2638" spans="1:17" ht="15" customHeight="1" x14ac:dyDescent="0.25">
      <c r="A2638" s="11" t="s">
        <v>6177</v>
      </c>
      <c r="B2638" s="6">
        <v>45148.512974537036</v>
      </c>
      <c r="C2638" s="7">
        <v>45148.525300925925</v>
      </c>
      <c r="D2638" s="8" t="s">
        <v>13</v>
      </c>
      <c r="E2638" s="8" t="s">
        <v>9</v>
      </c>
      <c r="F2638" s="8" t="s">
        <v>10</v>
      </c>
      <c r="G2638" s="110" t="s">
        <v>29</v>
      </c>
      <c r="H26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38" s="48">
        <f>tbl_raw_data[[#This Row],[Date Actioned]]-tbl_raw_data[[#This Row],[Date Tagged]]</f>
        <v>1.2326388889050577E-2</v>
      </c>
      <c r="J2638" s="50">
        <f>HOUR(tbl_raw_data[[#This Row],[time_taken]])*60+MINUTE(tbl_raw_data[[#This Row],[time_taken]])+SECOND(tbl_raw_data[[#This Row],[time_taken]])/60</f>
        <v>17.75</v>
      </c>
      <c r="K2638" s="54">
        <f>DATE(YEAR(tbl_raw_data[[#This Row],[Date Actioned]]), MONTH(tbl_raw_data[[#This Row],[Date Actioned]]), DAY(tbl_raw_data[[#This Row],[Date Actioned]]))</f>
        <v>45148</v>
      </c>
      <c r="L2638" s="55" t="str">
        <f>UPPER(TEXT(tbl_raw_data[[#This Row],[Updated_date]],"MMMM"))</f>
        <v>AUGUST</v>
      </c>
      <c r="M2638" s="55" t="str">
        <f>UPPER("Week "&amp;IF(ROUNDUP(DAY(tbl_raw_data[[#This Row],[Updated_date]])/7,0)=5,4,ROUNDUP(DAY(tbl_raw_data[[#This Row],[Updated_date]])/7,0)))</f>
        <v>WEEK 2</v>
      </c>
      <c r="N2638" s="57" t="str">
        <f>UPPER(VLOOKUP(tbl_raw_data[[#This Row],[Analyst]],[1]setting!$A$1:$B$15,2,0))</f>
        <v>SAM</v>
      </c>
      <c r="O2638" s="57" t="str">
        <f>UPPER(tbl_raw_data[[#This Row],[Outcome]])</f>
        <v>APPROVE</v>
      </c>
      <c r="P2638" s="57" t="str">
        <f>UPPER(tbl_raw_data[[#This Row],[Queue Name]])</f>
        <v>CONSUMER PRE BUREAU</v>
      </c>
      <c r="Q2638" s="57" t="str">
        <f>IF(tbl_raw_data[[#This Row],[time_taken_in_mins]]&lt;=20,"SLA_MET","SLA_NOT_MET")</f>
        <v>SLA_MET</v>
      </c>
    </row>
    <row r="2639" spans="1:17" ht="15" customHeight="1" x14ac:dyDescent="0.25">
      <c r="A2639" s="11" t="s">
        <v>4989</v>
      </c>
      <c r="B2639" s="12">
        <v>45148.515555555554</v>
      </c>
      <c r="C2639" s="13">
        <v>45148.525000000001</v>
      </c>
      <c r="D2639" s="14" t="s">
        <v>46</v>
      </c>
      <c r="E2639" s="14" t="s">
        <v>41</v>
      </c>
      <c r="F2639" s="14" t="s">
        <v>228</v>
      </c>
      <c r="G2639" s="111" t="s">
        <v>49</v>
      </c>
      <c r="H26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39" s="48">
        <f>tbl_raw_data[[#This Row],[Date Actioned]]-tbl_raw_data[[#This Row],[Date Tagged]]</f>
        <v>9.4444444475811906E-3</v>
      </c>
      <c r="J2639" s="50">
        <f>HOUR(tbl_raw_data[[#This Row],[time_taken]])*60+MINUTE(tbl_raw_data[[#This Row],[time_taken]])+SECOND(tbl_raw_data[[#This Row],[time_taken]])/60</f>
        <v>13.6</v>
      </c>
      <c r="K2639" s="54">
        <f>DATE(YEAR(tbl_raw_data[[#This Row],[Date Actioned]]), MONTH(tbl_raw_data[[#This Row],[Date Actioned]]), DAY(tbl_raw_data[[#This Row],[Date Actioned]]))</f>
        <v>45148</v>
      </c>
      <c r="L2639" s="55" t="str">
        <f>UPPER(TEXT(tbl_raw_data[[#This Row],[Updated_date]],"MMMM"))</f>
        <v>AUGUST</v>
      </c>
      <c r="M2639" s="55" t="str">
        <f>UPPER("Week "&amp;IF(ROUNDUP(DAY(tbl_raw_data[[#This Row],[Updated_date]])/7,0)=5,4,ROUNDUP(DAY(tbl_raw_data[[#This Row],[Updated_date]])/7,0)))</f>
        <v>WEEK 2</v>
      </c>
      <c r="N2639" s="57" t="str">
        <f>UPPER(VLOOKUP(tbl_raw_data[[#This Row],[Analyst]],[1]setting!$A$1:$B$15,2,0))</f>
        <v>OUADIR</v>
      </c>
      <c r="O2639" s="57" t="str">
        <f>UPPER(tbl_raw_data[[#This Row],[Outcome]])</f>
        <v>DECLINE</v>
      </c>
      <c r="P2639" s="57" t="str">
        <f>UPPER(tbl_raw_data[[#This Row],[Queue Name]])</f>
        <v>CONSUMER POST BUREAU</v>
      </c>
      <c r="Q2639" s="57" t="str">
        <f>IF(tbl_raw_data[[#This Row],[time_taken_in_mins]]&lt;=20,"SLA_MET","SLA_NOT_MET")</f>
        <v>SLA_MET</v>
      </c>
    </row>
    <row r="2640" spans="1:17" ht="15" customHeight="1" x14ac:dyDescent="0.25">
      <c r="A2640" s="22" t="s">
        <v>6862</v>
      </c>
      <c r="B2640" s="6">
        <v>45148.515983796293</v>
      </c>
      <c r="C2640" s="7">
        <v>45148.532407407409</v>
      </c>
      <c r="D2640" s="8" t="s">
        <v>46</v>
      </c>
      <c r="E2640" s="8" t="s">
        <v>9</v>
      </c>
      <c r="F2640" s="8" t="s">
        <v>228</v>
      </c>
      <c r="G2640" s="110" t="s">
        <v>1305</v>
      </c>
      <c r="H26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0" s="48">
        <f>tbl_raw_data[[#This Row],[Date Actioned]]-tbl_raw_data[[#This Row],[Date Tagged]]</f>
        <v>1.6423611115897074E-2</v>
      </c>
      <c r="J2640" s="50">
        <f>HOUR(tbl_raw_data[[#This Row],[time_taken]])*60+MINUTE(tbl_raw_data[[#This Row],[time_taken]])+SECOND(tbl_raw_data[[#This Row],[time_taken]])/60</f>
        <v>23.65</v>
      </c>
      <c r="K2640" s="54">
        <f>DATE(YEAR(tbl_raw_data[[#This Row],[Date Actioned]]), MONTH(tbl_raw_data[[#This Row],[Date Actioned]]), DAY(tbl_raw_data[[#This Row],[Date Actioned]]))</f>
        <v>45148</v>
      </c>
      <c r="L2640" s="55" t="str">
        <f>UPPER(TEXT(tbl_raw_data[[#This Row],[Updated_date]],"MMMM"))</f>
        <v>AUGUST</v>
      </c>
      <c r="M2640" s="55" t="str">
        <f>UPPER("Week "&amp;IF(ROUNDUP(DAY(tbl_raw_data[[#This Row],[Updated_date]])/7,0)=5,4,ROUNDUP(DAY(tbl_raw_data[[#This Row],[Updated_date]])/7,0)))</f>
        <v>WEEK 2</v>
      </c>
      <c r="N2640" s="57" t="str">
        <f>UPPER(VLOOKUP(tbl_raw_data[[#This Row],[Analyst]],[1]setting!$A$1:$B$15,2,0))</f>
        <v>OUADIR</v>
      </c>
      <c r="O2640" s="57" t="str">
        <f>UPPER(tbl_raw_data[[#This Row],[Outcome]])</f>
        <v>DECLINE</v>
      </c>
      <c r="P2640" s="57" t="str">
        <f>UPPER(tbl_raw_data[[#This Row],[Queue Name]])</f>
        <v>CONSUMER PRE BUREAU</v>
      </c>
      <c r="Q2640" s="57" t="str">
        <f>IF(tbl_raw_data[[#This Row],[time_taken_in_mins]]&lt;=20,"SLA_MET","SLA_NOT_MET")</f>
        <v>SLA_NOT_MET</v>
      </c>
    </row>
    <row r="2641" spans="1:17" ht="15" customHeight="1" x14ac:dyDescent="0.25">
      <c r="A2641" s="22" t="s">
        <v>5593</v>
      </c>
      <c r="B2641" s="12">
        <v>45148.518796296295</v>
      </c>
      <c r="C2641" s="13">
        <v>45148.529664351852</v>
      </c>
      <c r="D2641" s="14" t="s">
        <v>13</v>
      </c>
      <c r="E2641" s="14" t="s">
        <v>28</v>
      </c>
      <c r="F2641" s="14" t="s">
        <v>168</v>
      </c>
      <c r="G2641" s="111" t="s">
        <v>29</v>
      </c>
      <c r="H26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1" s="48">
        <f>tbl_raw_data[[#This Row],[Date Actioned]]-tbl_raw_data[[#This Row],[Date Tagged]]</f>
        <v>1.0868055556784384E-2</v>
      </c>
      <c r="J2641" s="50">
        <f>HOUR(tbl_raw_data[[#This Row],[time_taken]])*60+MINUTE(tbl_raw_data[[#This Row],[time_taken]])+SECOND(tbl_raw_data[[#This Row],[time_taken]])/60</f>
        <v>15.65</v>
      </c>
      <c r="K2641" s="54">
        <f>DATE(YEAR(tbl_raw_data[[#This Row],[Date Actioned]]), MONTH(tbl_raw_data[[#This Row],[Date Actioned]]), DAY(tbl_raw_data[[#This Row],[Date Actioned]]))</f>
        <v>45148</v>
      </c>
      <c r="L2641" s="55" t="str">
        <f>UPPER(TEXT(tbl_raw_data[[#This Row],[Updated_date]],"MMMM"))</f>
        <v>AUGUST</v>
      </c>
      <c r="M2641" s="55" t="str">
        <f>UPPER("Week "&amp;IF(ROUNDUP(DAY(tbl_raw_data[[#This Row],[Updated_date]])/7,0)=5,4,ROUNDUP(DAY(tbl_raw_data[[#This Row],[Updated_date]])/7,0)))</f>
        <v>WEEK 2</v>
      </c>
      <c r="N2641" s="57" t="str">
        <f>UPPER(VLOOKUP(tbl_raw_data[[#This Row],[Analyst]],[1]setting!$A$1:$B$15,2,0))</f>
        <v>MERCEDES</v>
      </c>
      <c r="O2641" s="57" t="str">
        <f>UPPER(tbl_raw_data[[#This Row],[Outcome]])</f>
        <v>APPROVE</v>
      </c>
      <c r="P2641" s="57" t="str">
        <f>UPPER(tbl_raw_data[[#This Row],[Queue Name]])</f>
        <v>CONSUMER EXISTING</v>
      </c>
      <c r="Q2641" s="57" t="str">
        <f>IF(tbl_raw_data[[#This Row],[time_taken_in_mins]]&lt;=20,"SLA_MET","SLA_NOT_MET")</f>
        <v>SLA_MET</v>
      </c>
    </row>
    <row r="2642" spans="1:17" ht="15" customHeight="1" x14ac:dyDescent="0.25">
      <c r="A2642" s="5" t="s">
        <v>3238</v>
      </c>
      <c r="B2642" s="6">
        <v>45148.519826388889</v>
      </c>
      <c r="C2642" s="7">
        <v>45148.526562500003</v>
      </c>
      <c r="D2642" s="8" t="s">
        <v>29</v>
      </c>
      <c r="E2642" s="10" t="s">
        <v>41</v>
      </c>
      <c r="F2642" s="8" t="s">
        <v>55</v>
      </c>
      <c r="G2642" s="109"/>
      <c r="H26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2" s="48">
        <f>tbl_raw_data[[#This Row],[Date Actioned]]-tbl_raw_data[[#This Row],[Date Tagged]]</f>
        <v>6.7361111141508445E-3</v>
      </c>
      <c r="J2642" s="50">
        <f>HOUR(tbl_raw_data[[#This Row],[time_taken]])*60+MINUTE(tbl_raw_data[[#This Row],[time_taken]])+SECOND(tbl_raw_data[[#This Row],[time_taken]])/60</f>
        <v>9.6999999999999993</v>
      </c>
      <c r="K2642" s="54">
        <f>DATE(YEAR(tbl_raw_data[[#This Row],[Date Actioned]]), MONTH(tbl_raw_data[[#This Row],[Date Actioned]]), DAY(tbl_raw_data[[#This Row],[Date Actioned]]))</f>
        <v>45148</v>
      </c>
      <c r="L2642" s="55" t="str">
        <f>UPPER(TEXT(tbl_raw_data[[#This Row],[Updated_date]],"MMMM"))</f>
        <v>AUGUST</v>
      </c>
      <c r="M2642" s="55" t="str">
        <f>UPPER("Week "&amp;IF(ROUNDUP(DAY(tbl_raw_data[[#This Row],[Updated_date]])/7,0)=5,4,ROUNDUP(DAY(tbl_raw_data[[#This Row],[Updated_date]])/7,0)))</f>
        <v>WEEK 2</v>
      </c>
      <c r="N2642" s="57" t="str">
        <f>UPPER(VLOOKUP(tbl_raw_data[[#This Row],[Analyst]],[1]setting!$A$1:$B$15,2,0))</f>
        <v>CAMERON</v>
      </c>
      <c r="O2642" s="57" t="str">
        <f>UPPER(tbl_raw_data[[#This Row],[Outcome]])</f>
        <v>APPROVE</v>
      </c>
      <c r="P2642" s="57" t="str">
        <f>UPPER(tbl_raw_data[[#This Row],[Queue Name]])</f>
        <v>CONSUMER POST BUREAU</v>
      </c>
      <c r="Q2642" s="57" t="str">
        <f>IF(tbl_raw_data[[#This Row],[time_taken_in_mins]]&lt;=20,"SLA_MET","SLA_NOT_MET")</f>
        <v>SLA_MET</v>
      </c>
    </row>
    <row r="2643" spans="1:17" ht="15" customHeight="1" x14ac:dyDescent="0.25">
      <c r="A2643" s="11" t="s">
        <v>3728</v>
      </c>
      <c r="B2643" s="12">
        <v>45148.520266203705</v>
      </c>
      <c r="C2643" s="13">
        <v>45148.527592592596</v>
      </c>
      <c r="D2643" s="14" t="s">
        <v>13</v>
      </c>
      <c r="E2643" s="14" t="s">
        <v>28</v>
      </c>
      <c r="F2643" s="14" t="s">
        <v>109</v>
      </c>
      <c r="G2643" s="111" t="s">
        <v>53</v>
      </c>
      <c r="H26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3" s="48">
        <f>tbl_raw_data[[#This Row],[Date Actioned]]-tbl_raw_data[[#This Row],[Date Tagged]]</f>
        <v>7.3263888916699216E-3</v>
      </c>
      <c r="J2643" s="50">
        <f>HOUR(tbl_raw_data[[#This Row],[time_taken]])*60+MINUTE(tbl_raw_data[[#This Row],[time_taken]])+SECOND(tbl_raw_data[[#This Row],[time_taken]])/60</f>
        <v>10.55</v>
      </c>
      <c r="K2643" s="54">
        <f>DATE(YEAR(tbl_raw_data[[#This Row],[Date Actioned]]), MONTH(tbl_raw_data[[#This Row],[Date Actioned]]), DAY(tbl_raw_data[[#This Row],[Date Actioned]]))</f>
        <v>45148</v>
      </c>
      <c r="L2643" s="55" t="str">
        <f>UPPER(TEXT(tbl_raw_data[[#This Row],[Updated_date]],"MMMM"))</f>
        <v>AUGUST</v>
      </c>
      <c r="M2643" s="55" t="str">
        <f>UPPER("Week "&amp;IF(ROUNDUP(DAY(tbl_raw_data[[#This Row],[Updated_date]])/7,0)=5,4,ROUNDUP(DAY(tbl_raw_data[[#This Row],[Updated_date]])/7,0)))</f>
        <v>WEEK 2</v>
      </c>
      <c r="N2643" s="57" t="str">
        <f>UPPER(VLOOKUP(tbl_raw_data[[#This Row],[Analyst]],[1]setting!$A$1:$B$15,2,0))</f>
        <v>NAVED</v>
      </c>
      <c r="O2643" s="57" t="str">
        <f>UPPER(tbl_raw_data[[#This Row],[Outcome]])</f>
        <v>APPROVE</v>
      </c>
      <c r="P2643" s="57" t="str">
        <f>UPPER(tbl_raw_data[[#This Row],[Queue Name]])</f>
        <v>CONSUMER EXISTING</v>
      </c>
      <c r="Q2643" s="57" t="str">
        <f>IF(tbl_raw_data[[#This Row],[time_taken_in_mins]]&lt;=20,"SLA_MET","SLA_NOT_MET")</f>
        <v>SLA_MET</v>
      </c>
    </row>
    <row r="2644" spans="1:17" ht="15" customHeight="1" x14ac:dyDescent="0.25">
      <c r="A2644" s="22" t="s">
        <v>5523</v>
      </c>
      <c r="B2644" s="6">
        <v>45148.520277777781</v>
      </c>
      <c r="C2644" s="7">
        <v>45148.5309837963</v>
      </c>
      <c r="D2644" s="8" t="s">
        <v>13</v>
      </c>
      <c r="E2644" s="8" t="s">
        <v>28</v>
      </c>
      <c r="F2644" s="8" t="s">
        <v>10</v>
      </c>
      <c r="G2644" s="110" t="s">
        <v>67</v>
      </c>
      <c r="H26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4" s="48">
        <f>tbl_raw_data[[#This Row],[Date Actioned]]-tbl_raw_data[[#This Row],[Date Tagged]]</f>
        <v>1.0706018518249039E-2</v>
      </c>
      <c r="J2644" s="50">
        <f>HOUR(tbl_raw_data[[#This Row],[time_taken]])*60+MINUTE(tbl_raw_data[[#This Row],[time_taken]])+SECOND(tbl_raw_data[[#This Row],[time_taken]])/60</f>
        <v>15.416666666666666</v>
      </c>
      <c r="K2644" s="54">
        <f>DATE(YEAR(tbl_raw_data[[#This Row],[Date Actioned]]), MONTH(tbl_raw_data[[#This Row],[Date Actioned]]), DAY(tbl_raw_data[[#This Row],[Date Actioned]]))</f>
        <v>45148</v>
      </c>
      <c r="L2644" s="55" t="str">
        <f>UPPER(TEXT(tbl_raw_data[[#This Row],[Updated_date]],"MMMM"))</f>
        <v>AUGUST</v>
      </c>
      <c r="M2644" s="55" t="str">
        <f>UPPER("Week "&amp;IF(ROUNDUP(DAY(tbl_raw_data[[#This Row],[Updated_date]])/7,0)=5,4,ROUNDUP(DAY(tbl_raw_data[[#This Row],[Updated_date]])/7,0)))</f>
        <v>WEEK 2</v>
      </c>
      <c r="N2644" s="57" t="str">
        <f>UPPER(VLOOKUP(tbl_raw_data[[#This Row],[Analyst]],[1]setting!$A$1:$B$15,2,0))</f>
        <v>SAM</v>
      </c>
      <c r="O2644" s="57" t="str">
        <f>UPPER(tbl_raw_data[[#This Row],[Outcome]])</f>
        <v>APPROVE</v>
      </c>
      <c r="P2644" s="57" t="str">
        <f>UPPER(tbl_raw_data[[#This Row],[Queue Name]])</f>
        <v>CONSUMER EXISTING</v>
      </c>
      <c r="Q2644" s="57" t="str">
        <f>IF(tbl_raw_data[[#This Row],[time_taken_in_mins]]&lt;=20,"SLA_MET","SLA_NOT_MET")</f>
        <v>SLA_MET</v>
      </c>
    </row>
    <row r="2645" spans="1:17" ht="15" customHeight="1" x14ac:dyDescent="0.25">
      <c r="A2645" s="5" t="s">
        <v>885</v>
      </c>
      <c r="B2645" s="12">
        <v>45148.53707175926</v>
      </c>
      <c r="C2645" s="13">
        <v>45148.540555555555</v>
      </c>
      <c r="D2645" s="14" t="s">
        <v>13</v>
      </c>
      <c r="E2645" s="14" t="s">
        <v>41</v>
      </c>
      <c r="F2645" s="14" t="s">
        <v>10</v>
      </c>
      <c r="G2645" s="111" t="s">
        <v>886</v>
      </c>
      <c r="H26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5" s="48">
        <f>tbl_raw_data[[#This Row],[Date Actioned]]-tbl_raw_data[[#This Row],[Date Tagged]]</f>
        <v>3.4837962957681157E-3</v>
      </c>
      <c r="J2645" s="50">
        <f>HOUR(tbl_raw_data[[#This Row],[time_taken]])*60+MINUTE(tbl_raw_data[[#This Row],[time_taken]])+SECOND(tbl_raw_data[[#This Row],[time_taken]])/60</f>
        <v>5.0166666666666666</v>
      </c>
      <c r="K2645" s="54">
        <f>DATE(YEAR(tbl_raw_data[[#This Row],[Date Actioned]]), MONTH(tbl_raw_data[[#This Row],[Date Actioned]]), DAY(tbl_raw_data[[#This Row],[Date Actioned]]))</f>
        <v>45148</v>
      </c>
      <c r="L2645" s="55" t="str">
        <f>UPPER(TEXT(tbl_raw_data[[#This Row],[Updated_date]],"MMMM"))</f>
        <v>AUGUST</v>
      </c>
      <c r="M2645" s="55" t="str">
        <f>UPPER("Week "&amp;IF(ROUNDUP(DAY(tbl_raw_data[[#This Row],[Updated_date]])/7,0)=5,4,ROUNDUP(DAY(tbl_raw_data[[#This Row],[Updated_date]])/7,0)))</f>
        <v>WEEK 2</v>
      </c>
      <c r="N2645" s="57" t="str">
        <f>UPPER(VLOOKUP(tbl_raw_data[[#This Row],[Analyst]],[1]setting!$A$1:$B$15,2,0))</f>
        <v>SAM</v>
      </c>
      <c r="O2645" s="57" t="str">
        <f>UPPER(tbl_raw_data[[#This Row],[Outcome]])</f>
        <v>APPROVE</v>
      </c>
      <c r="P2645" s="57" t="str">
        <f>UPPER(tbl_raw_data[[#This Row],[Queue Name]])</f>
        <v>CONSUMER POST BUREAU</v>
      </c>
      <c r="Q2645" s="57" t="str">
        <f>IF(tbl_raw_data[[#This Row],[time_taken_in_mins]]&lt;=20,"SLA_MET","SLA_NOT_MET")</f>
        <v>SLA_MET</v>
      </c>
    </row>
    <row r="2646" spans="1:17" ht="15" customHeight="1" x14ac:dyDescent="0.25">
      <c r="A2646" s="11" t="s">
        <v>5506</v>
      </c>
      <c r="B2646" s="6">
        <v>45148.542766203704</v>
      </c>
      <c r="C2646" s="7">
        <v>45148.553437499999</v>
      </c>
      <c r="D2646" s="8" t="s">
        <v>40</v>
      </c>
      <c r="E2646" s="10" t="s">
        <v>41</v>
      </c>
      <c r="F2646" s="8" t="s">
        <v>55</v>
      </c>
      <c r="G2646" s="109"/>
      <c r="H26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6" s="48">
        <f>tbl_raw_data[[#This Row],[Date Actioned]]-tbl_raw_data[[#This Row],[Date Tagged]]</f>
        <v>1.0671296295186039E-2</v>
      </c>
      <c r="J2646" s="50">
        <f>HOUR(tbl_raw_data[[#This Row],[time_taken]])*60+MINUTE(tbl_raw_data[[#This Row],[time_taken]])+SECOND(tbl_raw_data[[#This Row],[time_taken]])/60</f>
        <v>15.366666666666667</v>
      </c>
      <c r="K2646" s="54">
        <f>DATE(YEAR(tbl_raw_data[[#This Row],[Date Actioned]]), MONTH(tbl_raw_data[[#This Row],[Date Actioned]]), DAY(tbl_raw_data[[#This Row],[Date Actioned]]))</f>
        <v>45148</v>
      </c>
      <c r="L2646" s="55" t="str">
        <f>UPPER(TEXT(tbl_raw_data[[#This Row],[Updated_date]],"MMMM"))</f>
        <v>AUGUST</v>
      </c>
      <c r="M2646" s="55" t="str">
        <f>UPPER("Week "&amp;IF(ROUNDUP(DAY(tbl_raw_data[[#This Row],[Updated_date]])/7,0)=5,4,ROUNDUP(DAY(tbl_raw_data[[#This Row],[Updated_date]])/7,0)))</f>
        <v>WEEK 2</v>
      </c>
      <c r="N2646" s="57" t="str">
        <f>UPPER(VLOOKUP(tbl_raw_data[[#This Row],[Analyst]],[1]setting!$A$1:$B$15,2,0))</f>
        <v>CAMERON</v>
      </c>
      <c r="O2646" s="57" t="str">
        <f>UPPER(tbl_raw_data[[#This Row],[Outcome]])</f>
        <v>WITHDRAW</v>
      </c>
      <c r="P2646" s="57" t="str">
        <f>UPPER(tbl_raw_data[[#This Row],[Queue Name]])</f>
        <v>CONSUMER POST BUREAU</v>
      </c>
      <c r="Q2646" s="57" t="str">
        <f>IF(tbl_raw_data[[#This Row],[time_taken_in_mins]]&lt;=20,"SLA_MET","SLA_NOT_MET")</f>
        <v>SLA_MET</v>
      </c>
    </row>
    <row r="2647" spans="1:17" ht="15" customHeight="1" x14ac:dyDescent="0.25">
      <c r="A2647" s="11" t="s">
        <v>4002</v>
      </c>
      <c r="B2647" s="6">
        <v>45148.544849537036</v>
      </c>
      <c r="C2647" s="7">
        <v>45148.552581018521</v>
      </c>
      <c r="D2647" s="8" t="s">
        <v>13</v>
      </c>
      <c r="E2647" s="8" t="s">
        <v>28</v>
      </c>
      <c r="F2647" s="8" t="s">
        <v>109</v>
      </c>
      <c r="G2647" s="110" t="s">
        <v>2341</v>
      </c>
      <c r="H26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47" s="48">
        <f>tbl_raw_data[[#This Row],[Date Actioned]]-tbl_raw_data[[#This Row],[Date Tagged]]</f>
        <v>7.7314814843703061E-3</v>
      </c>
      <c r="J2647" s="50">
        <f>HOUR(tbl_raw_data[[#This Row],[time_taken]])*60+MINUTE(tbl_raw_data[[#This Row],[time_taken]])+SECOND(tbl_raw_data[[#This Row],[time_taken]])/60</f>
        <v>11.133333333333333</v>
      </c>
      <c r="K2647" s="54">
        <f>DATE(YEAR(tbl_raw_data[[#This Row],[Date Actioned]]), MONTH(tbl_raw_data[[#This Row],[Date Actioned]]), DAY(tbl_raw_data[[#This Row],[Date Actioned]]))</f>
        <v>45148</v>
      </c>
      <c r="L2647" s="55" t="str">
        <f>UPPER(TEXT(tbl_raw_data[[#This Row],[Updated_date]],"MMMM"))</f>
        <v>AUGUST</v>
      </c>
      <c r="M2647" s="55" t="str">
        <f>UPPER("Week "&amp;IF(ROUNDUP(DAY(tbl_raw_data[[#This Row],[Updated_date]])/7,0)=5,4,ROUNDUP(DAY(tbl_raw_data[[#This Row],[Updated_date]])/7,0)))</f>
        <v>WEEK 2</v>
      </c>
      <c r="N2647" s="57" t="str">
        <f>UPPER(VLOOKUP(tbl_raw_data[[#This Row],[Analyst]],[1]setting!$A$1:$B$15,2,0))</f>
        <v>NAVED</v>
      </c>
      <c r="O2647" s="57" t="str">
        <f>UPPER(tbl_raw_data[[#This Row],[Outcome]])</f>
        <v>APPROVE</v>
      </c>
      <c r="P2647" s="57" t="str">
        <f>UPPER(tbl_raw_data[[#This Row],[Queue Name]])</f>
        <v>CONSUMER EXISTING</v>
      </c>
      <c r="Q2647" s="57" t="str">
        <f>IF(tbl_raw_data[[#This Row],[time_taken_in_mins]]&lt;=20,"SLA_MET","SLA_NOT_MET")</f>
        <v>SLA_MET</v>
      </c>
    </row>
    <row r="2648" spans="1:17" ht="15" customHeight="1" x14ac:dyDescent="0.25">
      <c r="A2648" s="22" t="s">
        <v>3668</v>
      </c>
      <c r="B2648" s="12">
        <v>45148.545231481483</v>
      </c>
      <c r="C2648" s="13">
        <v>45148.552476851852</v>
      </c>
      <c r="D2648" s="14" t="s">
        <v>40</v>
      </c>
      <c r="E2648" s="16" t="s">
        <v>41</v>
      </c>
      <c r="F2648" s="14" t="s">
        <v>228</v>
      </c>
      <c r="G2648" s="106"/>
      <c r="H26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8" s="48">
        <f>tbl_raw_data[[#This Row],[Date Actioned]]-tbl_raw_data[[#This Row],[Date Tagged]]</f>
        <v>7.2453703687642701E-3</v>
      </c>
      <c r="J2648" s="50">
        <f>HOUR(tbl_raw_data[[#This Row],[time_taken]])*60+MINUTE(tbl_raw_data[[#This Row],[time_taken]])+SECOND(tbl_raw_data[[#This Row],[time_taken]])/60</f>
        <v>10.433333333333334</v>
      </c>
      <c r="K2648" s="54">
        <f>DATE(YEAR(tbl_raw_data[[#This Row],[Date Actioned]]), MONTH(tbl_raw_data[[#This Row],[Date Actioned]]), DAY(tbl_raw_data[[#This Row],[Date Actioned]]))</f>
        <v>45148</v>
      </c>
      <c r="L2648" s="55" t="str">
        <f>UPPER(TEXT(tbl_raw_data[[#This Row],[Updated_date]],"MMMM"))</f>
        <v>AUGUST</v>
      </c>
      <c r="M2648" s="55" t="str">
        <f>UPPER("Week "&amp;IF(ROUNDUP(DAY(tbl_raw_data[[#This Row],[Updated_date]])/7,0)=5,4,ROUNDUP(DAY(tbl_raw_data[[#This Row],[Updated_date]])/7,0)))</f>
        <v>WEEK 2</v>
      </c>
      <c r="N2648" s="57" t="str">
        <f>UPPER(VLOOKUP(tbl_raw_data[[#This Row],[Analyst]],[1]setting!$A$1:$B$15,2,0))</f>
        <v>OUADIR</v>
      </c>
      <c r="O2648" s="57" t="str">
        <f>UPPER(tbl_raw_data[[#This Row],[Outcome]])</f>
        <v>WITHDRAW</v>
      </c>
      <c r="P2648" s="57" t="str">
        <f>UPPER(tbl_raw_data[[#This Row],[Queue Name]])</f>
        <v>CONSUMER POST BUREAU</v>
      </c>
      <c r="Q2648" s="57" t="str">
        <f>IF(tbl_raw_data[[#This Row],[time_taken_in_mins]]&lt;=20,"SLA_MET","SLA_NOT_MET")</f>
        <v>SLA_MET</v>
      </c>
    </row>
    <row r="2649" spans="1:17" ht="15" customHeight="1" x14ac:dyDescent="0.25">
      <c r="A2649" s="22" t="s">
        <v>5636</v>
      </c>
      <c r="B2649" s="12">
        <v>45148.545960648145</v>
      </c>
      <c r="C2649" s="13">
        <v>45148.556932870371</v>
      </c>
      <c r="D2649" s="14" t="s">
        <v>29</v>
      </c>
      <c r="E2649" s="16" t="s">
        <v>41</v>
      </c>
      <c r="F2649" s="14" t="s">
        <v>455</v>
      </c>
      <c r="G2649" s="106"/>
      <c r="H26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49" s="48">
        <f>tbl_raw_data[[#This Row],[Date Actioned]]-tbl_raw_data[[#This Row],[Date Tagged]]</f>
        <v>1.0972222225973383E-2</v>
      </c>
      <c r="J2649" s="50">
        <f>HOUR(tbl_raw_data[[#This Row],[time_taken]])*60+MINUTE(tbl_raw_data[[#This Row],[time_taken]])+SECOND(tbl_raw_data[[#This Row],[time_taken]])/60</f>
        <v>15.8</v>
      </c>
      <c r="K2649" s="54">
        <f>DATE(YEAR(tbl_raw_data[[#This Row],[Date Actioned]]), MONTH(tbl_raw_data[[#This Row],[Date Actioned]]), DAY(tbl_raw_data[[#This Row],[Date Actioned]]))</f>
        <v>45148</v>
      </c>
      <c r="L2649" s="55" t="str">
        <f>UPPER(TEXT(tbl_raw_data[[#This Row],[Updated_date]],"MMMM"))</f>
        <v>AUGUST</v>
      </c>
      <c r="M2649" s="55" t="str">
        <f>UPPER("Week "&amp;IF(ROUNDUP(DAY(tbl_raw_data[[#This Row],[Updated_date]])/7,0)=5,4,ROUNDUP(DAY(tbl_raw_data[[#This Row],[Updated_date]])/7,0)))</f>
        <v>WEEK 2</v>
      </c>
      <c r="N2649" s="57" t="str">
        <f>UPPER(VLOOKUP(tbl_raw_data[[#This Row],[Analyst]],[1]setting!$A$1:$B$15,2,0))</f>
        <v>ROHAN</v>
      </c>
      <c r="O2649" s="57" t="str">
        <f>UPPER(tbl_raw_data[[#This Row],[Outcome]])</f>
        <v>APPROVE</v>
      </c>
      <c r="P2649" s="57" t="str">
        <f>UPPER(tbl_raw_data[[#This Row],[Queue Name]])</f>
        <v>CONSUMER POST BUREAU</v>
      </c>
      <c r="Q2649" s="57" t="str">
        <f>IF(tbl_raw_data[[#This Row],[time_taken_in_mins]]&lt;=20,"SLA_MET","SLA_NOT_MET")</f>
        <v>SLA_MET</v>
      </c>
    </row>
    <row r="2650" spans="1:17" ht="15" customHeight="1" x14ac:dyDescent="0.25">
      <c r="A2650" s="5" t="s">
        <v>5648</v>
      </c>
      <c r="B2650" s="6">
        <v>45148.548194444447</v>
      </c>
      <c r="C2650" s="7">
        <v>45148.559178240743</v>
      </c>
      <c r="D2650" s="8" t="s">
        <v>13</v>
      </c>
      <c r="E2650" s="8" t="s">
        <v>9</v>
      </c>
      <c r="F2650" s="8" t="s">
        <v>228</v>
      </c>
      <c r="G2650" s="110" t="s">
        <v>29</v>
      </c>
      <c r="H26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0" s="48">
        <f>tbl_raw_data[[#This Row],[Date Actioned]]-tbl_raw_data[[#This Row],[Date Tagged]]</f>
        <v>1.0983796295477077E-2</v>
      </c>
      <c r="J2650" s="50">
        <f>HOUR(tbl_raw_data[[#This Row],[time_taken]])*60+MINUTE(tbl_raw_data[[#This Row],[time_taken]])+SECOND(tbl_raw_data[[#This Row],[time_taken]])/60</f>
        <v>15.816666666666666</v>
      </c>
      <c r="K2650" s="54">
        <f>DATE(YEAR(tbl_raw_data[[#This Row],[Date Actioned]]), MONTH(tbl_raw_data[[#This Row],[Date Actioned]]), DAY(tbl_raw_data[[#This Row],[Date Actioned]]))</f>
        <v>45148</v>
      </c>
      <c r="L2650" s="55" t="str">
        <f>UPPER(TEXT(tbl_raw_data[[#This Row],[Updated_date]],"MMMM"))</f>
        <v>AUGUST</v>
      </c>
      <c r="M2650" s="55" t="str">
        <f>UPPER("Week "&amp;IF(ROUNDUP(DAY(tbl_raw_data[[#This Row],[Updated_date]])/7,0)=5,4,ROUNDUP(DAY(tbl_raw_data[[#This Row],[Updated_date]])/7,0)))</f>
        <v>WEEK 2</v>
      </c>
      <c r="N2650" s="57" t="str">
        <f>UPPER(VLOOKUP(tbl_raw_data[[#This Row],[Analyst]],[1]setting!$A$1:$B$15,2,0))</f>
        <v>OUADIR</v>
      </c>
      <c r="O2650" s="57" t="str">
        <f>UPPER(tbl_raw_data[[#This Row],[Outcome]])</f>
        <v>APPROVE</v>
      </c>
      <c r="P2650" s="57" t="str">
        <f>UPPER(tbl_raw_data[[#This Row],[Queue Name]])</f>
        <v>CONSUMER PRE BUREAU</v>
      </c>
      <c r="Q2650" s="57" t="str">
        <f>IF(tbl_raw_data[[#This Row],[time_taken_in_mins]]&lt;=20,"SLA_MET","SLA_NOT_MET")</f>
        <v>SLA_MET</v>
      </c>
    </row>
    <row r="2651" spans="1:17" ht="15" customHeight="1" x14ac:dyDescent="0.25">
      <c r="A2651" s="11" t="s">
        <v>2477</v>
      </c>
      <c r="B2651" s="12">
        <v>45148.560636574075</v>
      </c>
      <c r="C2651" s="13">
        <v>45148.566296296296</v>
      </c>
      <c r="D2651" s="14" t="s">
        <v>13</v>
      </c>
      <c r="E2651" s="14" t="s">
        <v>28</v>
      </c>
      <c r="F2651" s="14" t="s">
        <v>109</v>
      </c>
      <c r="G2651" s="111" t="s">
        <v>29</v>
      </c>
      <c r="H26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1" s="48">
        <f>tbl_raw_data[[#This Row],[Date Actioned]]-tbl_raw_data[[#This Row],[Date Tagged]]</f>
        <v>5.6597222210257314E-3</v>
      </c>
      <c r="J2651" s="50">
        <f>HOUR(tbl_raw_data[[#This Row],[time_taken]])*60+MINUTE(tbl_raw_data[[#This Row],[time_taken]])+SECOND(tbl_raw_data[[#This Row],[time_taken]])/60</f>
        <v>8.15</v>
      </c>
      <c r="K2651" s="54">
        <f>DATE(YEAR(tbl_raw_data[[#This Row],[Date Actioned]]), MONTH(tbl_raw_data[[#This Row],[Date Actioned]]), DAY(tbl_raw_data[[#This Row],[Date Actioned]]))</f>
        <v>45148</v>
      </c>
      <c r="L2651" s="55" t="str">
        <f>UPPER(TEXT(tbl_raw_data[[#This Row],[Updated_date]],"MMMM"))</f>
        <v>AUGUST</v>
      </c>
      <c r="M2651" s="55" t="str">
        <f>UPPER("Week "&amp;IF(ROUNDUP(DAY(tbl_raw_data[[#This Row],[Updated_date]])/7,0)=5,4,ROUNDUP(DAY(tbl_raw_data[[#This Row],[Updated_date]])/7,0)))</f>
        <v>WEEK 2</v>
      </c>
      <c r="N2651" s="57" t="str">
        <f>UPPER(VLOOKUP(tbl_raw_data[[#This Row],[Analyst]],[1]setting!$A$1:$B$15,2,0))</f>
        <v>NAVED</v>
      </c>
      <c r="O2651" s="57" t="str">
        <f>UPPER(tbl_raw_data[[#This Row],[Outcome]])</f>
        <v>APPROVE</v>
      </c>
      <c r="P2651" s="57" t="str">
        <f>UPPER(tbl_raw_data[[#This Row],[Queue Name]])</f>
        <v>CONSUMER EXISTING</v>
      </c>
      <c r="Q2651" s="57" t="str">
        <f>IF(tbl_raw_data[[#This Row],[time_taken_in_mins]]&lt;=20,"SLA_MET","SLA_NOT_MET")</f>
        <v>SLA_MET</v>
      </c>
    </row>
    <row r="2652" spans="1:17" ht="15" customHeight="1" x14ac:dyDescent="0.25">
      <c r="A2652" s="5" t="s">
        <v>1291</v>
      </c>
      <c r="B2652" s="6">
        <v>45148.561053240737</v>
      </c>
      <c r="C2652" s="7">
        <v>45148.565162037034</v>
      </c>
      <c r="D2652" s="8" t="s">
        <v>8</v>
      </c>
      <c r="E2652" s="8" t="s">
        <v>9</v>
      </c>
      <c r="F2652" s="8" t="s">
        <v>10</v>
      </c>
      <c r="G2652" s="110" t="s">
        <v>1292</v>
      </c>
      <c r="H26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52" s="48">
        <f>tbl_raw_data[[#This Row],[Date Actioned]]-tbl_raw_data[[#This Row],[Date Tagged]]</f>
        <v>4.1087962963501923E-3</v>
      </c>
      <c r="J2652" s="50">
        <f>HOUR(tbl_raw_data[[#This Row],[time_taken]])*60+MINUTE(tbl_raw_data[[#This Row],[time_taken]])+SECOND(tbl_raw_data[[#This Row],[time_taken]])/60</f>
        <v>5.916666666666667</v>
      </c>
      <c r="K2652" s="54">
        <f>DATE(YEAR(tbl_raw_data[[#This Row],[Date Actioned]]), MONTH(tbl_raw_data[[#This Row],[Date Actioned]]), DAY(tbl_raw_data[[#This Row],[Date Actioned]]))</f>
        <v>45148</v>
      </c>
      <c r="L2652" s="55" t="str">
        <f>UPPER(TEXT(tbl_raw_data[[#This Row],[Updated_date]],"MMMM"))</f>
        <v>AUGUST</v>
      </c>
      <c r="M2652" s="55" t="str">
        <f>UPPER("Week "&amp;IF(ROUNDUP(DAY(tbl_raw_data[[#This Row],[Updated_date]])/7,0)=5,4,ROUNDUP(DAY(tbl_raw_data[[#This Row],[Updated_date]])/7,0)))</f>
        <v>WEEK 2</v>
      </c>
      <c r="N2652" s="57" t="str">
        <f>UPPER(VLOOKUP(tbl_raw_data[[#This Row],[Analyst]],[1]setting!$A$1:$B$15,2,0))</f>
        <v>SAM</v>
      </c>
      <c r="O2652" s="57" t="str">
        <f>UPPER(tbl_raw_data[[#This Row],[Outcome]])</f>
        <v>WITHDRAW</v>
      </c>
      <c r="P2652" s="57" t="str">
        <f>UPPER(tbl_raw_data[[#This Row],[Queue Name]])</f>
        <v>CONSUMER PRE BUREAU</v>
      </c>
      <c r="Q2652" s="57" t="str">
        <f>IF(tbl_raw_data[[#This Row],[time_taken_in_mins]]&lt;=20,"SLA_MET","SLA_NOT_MET")</f>
        <v>SLA_MET</v>
      </c>
    </row>
    <row r="2653" spans="1:17" ht="15" customHeight="1" x14ac:dyDescent="0.25">
      <c r="A2653" s="11" t="s">
        <v>76</v>
      </c>
      <c r="B2653" s="12">
        <v>45148.564756944441</v>
      </c>
      <c r="C2653" s="13">
        <v>45148.566018518519</v>
      </c>
      <c r="D2653" s="14" t="s">
        <v>8</v>
      </c>
      <c r="E2653" s="14" t="s">
        <v>9</v>
      </c>
      <c r="F2653" s="14" t="s">
        <v>10</v>
      </c>
      <c r="G2653" s="111" t="s">
        <v>11</v>
      </c>
      <c r="H26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53" s="48">
        <f>tbl_raw_data[[#This Row],[Date Actioned]]-tbl_raw_data[[#This Row],[Date Tagged]]</f>
        <v>1.2615740779438056E-3</v>
      </c>
      <c r="J2653" s="50">
        <f>HOUR(tbl_raw_data[[#This Row],[time_taken]])*60+MINUTE(tbl_raw_data[[#This Row],[time_taken]])+SECOND(tbl_raw_data[[#This Row],[time_taken]])/60</f>
        <v>1.8166666666666667</v>
      </c>
      <c r="K2653" s="54">
        <f>DATE(YEAR(tbl_raw_data[[#This Row],[Date Actioned]]), MONTH(tbl_raw_data[[#This Row],[Date Actioned]]), DAY(tbl_raw_data[[#This Row],[Date Actioned]]))</f>
        <v>45148</v>
      </c>
      <c r="L2653" s="55" t="str">
        <f>UPPER(TEXT(tbl_raw_data[[#This Row],[Updated_date]],"MMMM"))</f>
        <v>AUGUST</v>
      </c>
      <c r="M2653" s="55" t="str">
        <f>UPPER("Week "&amp;IF(ROUNDUP(DAY(tbl_raw_data[[#This Row],[Updated_date]])/7,0)=5,4,ROUNDUP(DAY(tbl_raw_data[[#This Row],[Updated_date]])/7,0)))</f>
        <v>WEEK 2</v>
      </c>
      <c r="N2653" s="57" t="str">
        <f>UPPER(VLOOKUP(tbl_raw_data[[#This Row],[Analyst]],[1]setting!$A$1:$B$15,2,0))</f>
        <v>SAM</v>
      </c>
      <c r="O2653" s="57" t="str">
        <f>UPPER(tbl_raw_data[[#This Row],[Outcome]])</f>
        <v>WITHDRAW</v>
      </c>
      <c r="P2653" s="57" t="str">
        <f>UPPER(tbl_raw_data[[#This Row],[Queue Name]])</f>
        <v>CONSUMER PRE BUREAU</v>
      </c>
      <c r="Q2653" s="57" t="str">
        <f>IF(tbl_raw_data[[#This Row],[time_taken_in_mins]]&lt;=20,"SLA_MET","SLA_NOT_MET")</f>
        <v>SLA_MET</v>
      </c>
    </row>
    <row r="2654" spans="1:17" ht="15" customHeight="1" x14ac:dyDescent="0.25">
      <c r="A2654" s="22" t="s">
        <v>2384</v>
      </c>
      <c r="B2654" s="6">
        <v>45148.567511574074</v>
      </c>
      <c r="C2654" s="7">
        <v>45148.573055555556</v>
      </c>
      <c r="D2654" s="8" t="s">
        <v>8</v>
      </c>
      <c r="E2654" s="8" t="s">
        <v>9</v>
      </c>
      <c r="F2654" s="8" t="s">
        <v>109</v>
      </c>
      <c r="G2654" s="110" t="s">
        <v>2385</v>
      </c>
      <c r="H26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54" s="48">
        <f>tbl_raw_data[[#This Row],[Date Actioned]]-tbl_raw_data[[#This Row],[Date Tagged]]</f>
        <v>5.543981482333038E-3</v>
      </c>
      <c r="J2654" s="50">
        <f>HOUR(tbl_raw_data[[#This Row],[time_taken]])*60+MINUTE(tbl_raw_data[[#This Row],[time_taken]])+SECOND(tbl_raw_data[[#This Row],[time_taken]])/60</f>
        <v>7.9833333333333334</v>
      </c>
      <c r="K2654" s="54">
        <f>DATE(YEAR(tbl_raw_data[[#This Row],[Date Actioned]]), MONTH(tbl_raw_data[[#This Row],[Date Actioned]]), DAY(tbl_raw_data[[#This Row],[Date Actioned]]))</f>
        <v>45148</v>
      </c>
      <c r="L2654" s="55" t="str">
        <f>UPPER(TEXT(tbl_raw_data[[#This Row],[Updated_date]],"MMMM"))</f>
        <v>AUGUST</v>
      </c>
      <c r="M2654" s="55" t="str">
        <f>UPPER("Week "&amp;IF(ROUNDUP(DAY(tbl_raw_data[[#This Row],[Updated_date]])/7,0)=5,4,ROUNDUP(DAY(tbl_raw_data[[#This Row],[Updated_date]])/7,0)))</f>
        <v>WEEK 2</v>
      </c>
      <c r="N2654" s="57" t="str">
        <f>UPPER(VLOOKUP(tbl_raw_data[[#This Row],[Analyst]],[1]setting!$A$1:$B$15,2,0))</f>
        <v>NAVED</v>
      </c>
      <c r="O2654" s="57" t="str">
        <f>UPPER(tbl_raw_data[[#This Row],[Outcome]])</f>
        <v>WITHDRAW</v>
      </c>
      <c r="P2654" s="57" t="str">
        <f>UPPER(tbl_raw_data[[#This Row],[Queue Name]])</f>
        <v>CONSUMER PRE BUREAU</v>
      </c>
      <c r="Q2654" s="57" t="str">
        <f>IF(tbl_raw_data[[#This Row],[time_taken_in_mins]]&lt;=20,"SLA_MET","SLA_NOT_MET")</f>
        <v>SLA_MET</v>
      </c>
    </row>
    <row r="2655" spans="1:17" ht="15" customHeight="1" x14ac:dyDescent="0.25">
      <c r="A2655" s="22" t="s">
        <v>2135</v>
      </c>
      <c r="B2655" s="6">
        <v>45148.568344907406</v>
      </c>
      <c r="C2655" s="7">
        <v>45148.573611111111</v>
      </c>
      <c r="D2655" s="8" t="s">
        <v>13</v>
      </c>
      <c r="E2655" s="8" t="s">
        <v>41</v>
      </c>
      <c r="F2655" s="8" t="s">
        <v>10</v>
      </c>
      <c r="G2655" s="110" t="s">
        <v>67</v>
      </c>
      <c r="H26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5" s="48">
        <f>tbl_raw_data[[#This Row],[Date Actioned]]-tbl_raw_data[[#This Row],[Date Tagged]]</f>
        <v>5.2662037051049992E-3</v>
      </c>
      <c r="J2655" s="50">
        <f>HOUR(tbl_raw_data[[#This Row],[time_taken]])*60+MINUTE(tbl_raw_data[[#This Row],[time_taken]])+SECOND(tbl_raw_data[[#This Row],[time_taken]])/60</f>
        <v>7.583333333333333</v>
      </c>
      <c r="K2655" s="54">
        <f>DATE(YEAR(tbl_raw_data[[#This Row],[Date Actioned]]), MONTH(tbl_raw_data[[#This Row],[Date Actioned]]), DAY(tbl_raw_data[[#This Row],[Date Actioned]]))</f>
        <v>45148</v>
      </c>
      <c r="L2655" s="55" t="str">
        <f>UPPER(TEXT(tbl_raw_data[[#This Row],[Updated_date]],"MMMM"))</f>
        <v>AUGUST</v>
      </c>
      <c r="M2655" s="55" t="str">
        <f>UPPER("Week "&amp;IF(ROUNDUP(DAY(tbl_raw_data[[#This Row],[Updated_date]])/7,0)=5,4,ROUNDUP(DAY(tbl_raw_data[[#This Row],[Updated_date]])/7,0)))</f>
        <v>WEEK 2</v>
      </c>
      <c r="N2655" s="57" t="str">
        <f>UPPER(VLOOKUP(tbl_raw_data[[#This Row],[Analyst]],[1]setting!$A$1:$B$15,2,0))</f>
        <v>SAM</v>
      </c>
      <c r="O2655" s="57" t="str">
        <f>UPPER(tbl_raw_data[[#This Row],[Outcome]])</f>
        <v>APPROVE</v>
      </c>
      <c r="P2655" s="57" t="str">
        <f>UPPER(tbl_raw_data[[#This Row],[Queue Name]])</f>
        <v>CONSUMER POST BUREAU</v>
      </c>
      <c r="Q2655" s="57" t="str">
        <f>IF(tbl_raw_data[[#This Row],[time_taken_in_mins]]&lt;=20,"SLA_MET","SLA_NOT_MET")</f>
        <v>SLA_MET</v>
      </c>
    </row>
    <row r="2656" spans="1:17" ht="15" customHeight="1" x14ac:dyDescent="0.25">
      <c r="A2656" s="5" t="s">
        <v>3669</v>
      </c>
      <c r="B2656" s="12">
        <v>45148.569085648145</v>
      </c>
      <c r="C2656" s="13">
        <v>45148.576342592591</v>
      </c>
      <c r="D2656" s="14" t="s">
        <v>13</v>
      </c>
      <c r="E2656" s="14" t="s">
        <v>9</v>
      </c>
      <c r="F2656" s="14" t="s">
        <v>55</v>
      </c>
      <c r="G2656" s="111" t="s">
        <v>147</v>
      </c>
      <c r="H26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6" s="48">
        <f>tbl_raw_data[[#This Row],[Date Actioned]]-tbl_raw_data[[#This Row],[Date Tagged]]</f>
        <v>7.2569444455439225E-3</v>
      </c>
      <c r="J2656" s="50">
        <f>HOUR(tbl_raw_data[[#This Row],[time_taken]])*60+MINUTE(tbl_raw_data[[#This Row],[time_taken]])+SECOND(tbl_raw_data[[#This Row],[time_taken]])/60</f>
        <v>10.45</v>
      </c>
      <c r="K2656" s="54">
        <f>DATE(YEAR(tbl_raw_data[[#This Row],[Date Actioned]]), MONTH(tbl_raw_data[[#This Row],[Date Actioned]]), DAY(tbl_raw_data[[#This Row],[Date Actioned]]))</f>
        <v>45148</v>
      </c>
      <c r="L2656" s="55" t="str">
        <f>UPPER(TEXT(tbl_raw_data[[#This Row],[Updated_date]],"MMMM"))</f>
        <v>AUGUST</v>
      </c>
      <c r="M2656" s="55" t="str">
        <f>UPPER("Week "&amp;IF(ROUNDUP(DAY(tbl_raw_data[[#This Row],[Updated_date]])/7,0)=5,4,ROUNDUP(DAY(tbl_raw_data[[#This Row],[Updated_date]])/7,0)))</f>
        <v>WEEK 2</v>
      </c>
      <c r="N2656" s="57" t="str">
        <f>UPPER(VLOOKUP(tbl_raw_data[[#This Row],[Analyst]],[1]setting!$A$1:$B$15,2,0))</f>
        <v>CAMERON</v>
      </c>
      <c r="O2656" s="57" t="str">
        <f>UPPER(tbl_raw_data[[#This Row],[Outcome]])</f>
        <v>APPROVE</v>
      </c>
      <c r="P2656" s="57" t="str">
        <f>UPPER(tbl_raw_data[[#This Row],[Queue Name]])</f>
        <v>CONSUMER PRE BUREAU</v>
      </c>
      <c r="Q2656" s="57" t="str">
        <f>IF(tbl_raw_data[[#This Row],[time_taken_in_mins]]&lt;=20,"SLA_MET","SLA_NOT_MET")</f>
        <v>SLA_MET</v>
      </c>
    </row>
    <row r="2657" spans="1:17" ht="15" customHeight="1" x14ac:dyDescent="0.25">
      <c r="A2657" s="11" t="s">
        <v>1914</v>
      </c>
      <c r="B2657" s="6">
        <v>45148.577893518515</v>
      </c>
      <c r="C2657" s="7">
        <v>45148.58284722222</v>
      </c>
      <c r="D2657" s="8" t="s">
        <v>13</v>
      </c>
      <c r="E2657" s="8" t="s">
        <v>9</v>
      </c>
      <c r="F2657" s="8" t="s">
        <v>109</v>
      </c>
      <c r="G2657" s="110" t="s">
        <v>67</v>
      </c>
      <c r="H26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7" s="48">
        <f>tbl_raw_data[[#This Row],[Date Actioned]]-tbl_raw_data[[#This Row],[Date Tagged]]</f>
        <v>4.9537037048139609E-3</v>
      </c>
      <c r="J2657" s="50">
        <f>HOUR(tbl_raw_data[[#This Row],[time_taken]])*60+MINUTE(tbl_raw_data[[#This Row],[time_taken]])+SECOND(tbl_raw_data[[#This Row],[time_taken]])/60</f>
        <v>7.1333333333333337</v>
      </c>
      <c r="K2657" s="54">
        <f>DATE(YEAR(tbl_raw_data[[#This Row],[Date Actioned]]), MONTH(tbl_raw_data[[#This Row],[Date Actioned]]), DAY(tbl_raw_data[[#This Row],[Date Actioned]]))</f>
        <v>45148</v>
      </c>
      <c r="L2657" s="55" t="str">
        <f>UPPER(TEXT(tbl_raw_data[[#This Row],[Updated_date]],"MMMM"))</f>
        <v>AUGUST</v>
      </c>
      <c r="M2657" s="55" t="str">
        <f>UPPER("Week "&amp;IF(ROUNDUP(DAY(tbl_raw_data[[#This Row],[Updated_date]])/7,0)=5,4,ROUNDUP(DAY(tbl_raw_data[[#This Row],[Updated_date]])/7,0)))</f>
        <v>WEEK 2</v>
      </c>
      <c r="N2657" s="57" t="str">
        <f>UPPER(VLOOKUP(tbl_raw_data[[#This Row],[Analyst]],[1]setting!$A$1:$B$15,2,0))</f>
        <v>NAVED</v>
      </c>
      <c r="O2657" s="57" t="str">
        <f>UPPER(tbl_raw_data[[#This Row],[Outcome]])</f>
        <v>APPROVE</v>
      </c>
      <c r="P2657" s="57" t="str">
        <f>UPPER(tbl_raw_data[[#This Row],[Queue Name]])</f>
        <v>CONSUMER PRE BUREAU</v>
      </c>
      <c r="Q2657" s="57" t="str">
        <f>IF(tbl_raw_data[[#This Row],[time_taken_in_mins]]&lt;=20,"SLA_MET","SLA_NOT_MET")</f>
        <v>SLA_MET</v>
      </c>
    </row>
    <row r="2658" spans="1:17" ht="15" customHeight="1" x14ac:dyDescent="0.25">
      <c r="A2658" s="22" t="s">
        <v>6935</v>
      </c>
      <c r="B2658" s="12">
        <v>45148.58321759259</v>
      </c>
      <c r="C2658" s="13">
        <v>45148.600601851853</v>
      </c>
      <c r="D2658" s="14" t="s">
        <v>29</v>
      </c>
      <c r="E2658" s="16" t="s">
        <v>41</v>
      </c>
      <c r="F2658" s="14" t="s">
        <v>42</v>
      </c>
      <c r="G2658" s="106"/>
      <c r="H26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58" s="48">
        <f>tbl_raw_data[[#This Row],[Date Actioned]]-tbl_raw_data[[#This Row],[Date Tagged]]</f>
        <v>1.7384259263053536E-2</v>
      </c>
      <c r="J2658" s="50">
        <f>HOUR(tbl_raw_data[[#This Row],[time_taken]])*60+MINUTE(tbl_raw_data[[#This Row],[time_taken]])+SECOND(tbl_raw_data[[#This Row],[time_taken]])/60</f>
        <v>25.033333333333335</v>
      </c>
      <c r="K2658" s="54">
        <f>DATE(YEAR(tbl_raw_data[[#This Row],[Date Actioned]]), MONTH(tbl_raw_data[[#This Row],[Date Actioned]]), DAY(tbl_raw_data[[#This Row],[Date Actioned]]))</f>
        <v>45148</v>
      </c>
      <c r="L2658" s="55" t="str">
        <f>UPPER(TEXT(tbl_raw_data[[#This Row],[Updated_date]],"MMMM"))</f>
        <v>AUGUST</v>
      </c>
      <c r="M2658" s="55" t="str">
        <f>UPPER("Week "&amp;IF(ROUNDUP(DAY(tbl_raw_data[[#This Row],[Updated_date]])/7,0)=5,4,ROUNDUP(DAY(tbl_raw_data[[#This Row],[Updated_date]])/7,0)))</f>
        <v>WEEK 2</v>
      </c>
      <c r="N2658" s="57" t="str">
        <f>UPPER(VLOOKUP(tbl_raw_data[[#This Row],[Analyst]],[1]setting!$A$1:$B$15,2,0))</f>
        <v>NITESH</v>
      </c>
      <c r="O2658" s="57" t="str">
        <f>UPPER(tbl_raw_data[[#This Row],[Outcome]])</f>
        <v>APPROVE</v>
      </c>
      <c r="P2658" s="57" t="str">
        <f>UPPER(tbl_raw_data[[#This Row],[Queue Name]])</f>
        <v>CONSUMER POST BUREAU</v>
      </c>
      <c r="Q2658" s="57" t="str">
        <f>IF(tbl_raw_data[[#This Row],[time_taken_in_mins]]&lt;=20,"SLA_MET","SLA_NOT_MET")</f>
        <v>SLA_NOT_MET</v>
      </c>
    </row>
    <row r="2659" spans="1:17" ht="15" customHeight="1" x14ac:dyDescent="0.25">
      <c r="A2659" s="5" t="s">
        <v>4131</v>
      </c>
      <c r="B2659" s="12">
        <v>45148.587384259263</v>
      </c>
      <c r="C2659" s="13">
        <v>45148.595300925925</v>
      </c>
      <c r="D2659" s="14" t="s">
        <v>46</v>
      </c>
      <c r="E2659" s="14" t="s">
        <v>28</v>
      </c>
      <c r="F2659" s="14" t="s">
        <v>109</v>
      </c>
      <c r="G2659" s="111" t="s">
        <v>201</v>
      </c>
      <c r="H26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59" s="48">
        <f>tbl_raw_data[[#This Row],[Date Actioned]]-tbl_raw_data[[#This Row],[Date Tagged]]</f>
        <v>7.916666661913041E-3</v>
      </c>
      <c r="J2659" s="50">
        <f>HOUR(tbl_raw_data[[#This Row],[time_taken]])*60+MINUTE(tbl_raw_data[[#This Row],[time_taken]])+SECOND(tbl_raw_data[[#This Row],[time_taken]])/60</f>
        <v>11.4</v>
      </c>
      <c r="K2659" s="54">
        <f>DATE(YEAR(tbl_raw_data[[#This Row],[Date Actioned]]), MONTH(tbl_raw_data[[#This Row],[Date Actioned]]), DAY(tbl_raw_data[[#This Row],[Date Actioned]]))</f>
        <v>45148</v>
      </c>
      <c r="L2659" s="55" t="str">
        <f>UPPER(TEXT(tbl_raw_data[[#This Row],[Updated_date]],"MMMM"))</f>
        <v>AUGUST</v>
      </c>
      <c r="M2659" s="55" t="str">
        <f>UPPER("Week "&amp;IF(ROUNDUP(DAY(tbl_raw_data[[#This Row],[Updated_date]])/7,0)=5,4,ROUNDUP(DAY(tbl_raw_data[[#This Row],[Updated_date]])/7,0)))</f>
        <v>WEEK 2</v>
      </c>
      <c r="N2659" s="57" t="str">
        <f>UPPER(VLOOKUP(tbl_raw_data[[#This Row],[Analyst]],[1]setting!$A$1:$B$15,2,0))</f>
        <v>NAVED</v>
      </c>
      <c r="O2659" s="57" t="str">
        <f>UPPER(tbl_raw_data[[#This Row],[Outcome]])</f>
        <v>DECLINE</v>
      </c>
      <c r="P2659" s="57" t="str">
        <f>UPPER(tbl_raw_data[[#This Row],[Queue Name]])</f>
        <v>CONSUMER EXISTING</v>
      </c>
      <c r="Q2659" s="57" t="str">
        <f>IF(tbl_raw_data[[#This Row],[time_taken_in_mins]]&lt;=20,"SLA_MET","SLA_NOT_MET")</f>
        <v>SLA_MET</v>
      </c>
    </row>
    <row r="2660" spans="1:17" ht="15" customHeight="1" x14ac:dyDescent="0.25">
      <c r="A2660" s="5" t="s">
        <v>3906</v>
      </c>
      <c r="B2660" s="6">
        <v>45148.587511574071</v>
      </c>
      <c r="C2660" s="7">
        <v>45148.595092592594</v>
      </c>
      <c r="D2660" s="8" t="s">
        <v>13</v>
      </c>
      <c r="E2660" s="8" t="s">
        <v>9</v>
      </c>
      <c r="F2660" s="8" t="s">
        <v>254</v>
      </c>
      <c r="G2660" s="110" t="s">
        <v>21</v>
      </c>
      <c r="H26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0" s="48">
        <f>tbl_raw_data[[#This Row],[Date Actioned]]-tbl_raw_data[[#This Row],[Date Tagged]]</f>
        <v>7.5810185226146132E-3</v>
      </c>
      <c r="J2660" s="50">
        <f>HOUR(tbl_raw_data[[#This Row],[time_taken]])*60+MINUTE(tbl_raw_data[[#This Row],[time_taken]])+SECOND(tbl_raw_data[[#This Row],[time_taken]])/60</f>
        <v>10.916666666666666</v>
      </c>
      <c r="K2660" s="54">
        <f>DATE(YEAR(tbl_raw_data[[#This Row],[Date Actioned]]), MONTH(tbl_raw_data[[#This Row],[Date Actioned]]), DAY(tbl_raw_data[[#This Row],[Date Actioned]]))</f>
        <v>45148</v>
      </c>
      <c r="L2660" s="55" t="str">
        <f>UPPER(TEXT(tbl_raw_data[[#This Row],[Updated_date]],"MMMM"))</f>
        <v>AUGUST</v>
      </c>
      <c r="M2660" s="55" t="str">
        <f>UPPER("Week "&amp;IF(ROUNDUP(DAY(tbl_raw_data[[#This Row],[Updated_date]])/7,0)=5,4,ROUNDUP(DAY(tbl_raw_data[[#This Row],[Updated_date]])/7,0)))</f>
        <v>WEEK 2</v>
      </c>
      <c r="N2660" s="57" t="str">
        <f>UPPER(VLOOKUP(tbl_raw_data[[#This Row],[Analyst]],[1]setting!$A$1:$B$15,2,0))</f>
        <v>FARDIN</v>
      </c>
      <c r="O2660" s="57" t="str">
        <f>UPPER(tbl_raw_data[[#This Row],[Outcome]])</f>
        <v>APPROVE</v>
      </c>
      <c r="P2660" s="57" t="str">
        <f>UPPER(tbl_raw_data[[#This Row],[Queue Name]])</f>
        <v>CONSUMER PRE BUREAU</v>
      </c>
      <c r="Q2660" s="57" t="str">
        <f>IF(tbl_raw_data[[#This Row],[time_taken_in_mins]]&lt;=20,"SLA_MET","SLA_NOT_MET")</f>
        <v>SLA_MET</v>
      </c>
    </row>
    <row r="2661" spans="1:17" ht="15" customHeight="1" x14ac:dyDescent="0.25">
      <c r="A2661" s="11" t="s">
        <v>6019</v>
      </c>
      <c r="B2661" s="12">
        <v>45148.591851851852</v>
      </c>
      <c r="C2661" s="13">
        <v>45148.603796296295</v>
      </c>
      <c r="D2661" s="14" t="s">
        <v>29</v>
      </c>
      <c r="E2661" s="16" t="s">
        <v>41</v>
      </c>
      <c r="F2661" s="14" t="s">
        <v>254</v>
      </c>
      <c r="G2661" s="106"/>
      <c r="H26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61" s="48">
        <f>tbl_raw_data[[#This Row],[Date Actioned]]-tbl_raw_data[[#This Row],[Date Tagged]]</f>
        <v>1.1944444442633539E-2</v>
      </c>
      <c r="J2661" s="50">
        <f>HOUR(tbl_raw_data[[#This Row],[time_taken]])*60+MINUTE(tbl_raw_data[[#This Row],[time_taken]])+SECOND(tbl_raw_data[[#This Row],[time_taken]])/60</f>
        <v>17.2</v>
      </c>
      <c r="K2661" s="54">
        <f>DATE(YEAR(tbl_raw_data[[#This Row],[Date Actioned]]), MONTH(tbl_raw_data[[#This Row],[Date Actioned]]), DAY(tbl_raw_data[[#This Row],[Date Actioned]]))</f>
        <v>45148</v>
      </c>
      <c r="L2661" s="55" t="str">
        <f>UPPER(TEXT(tbl_raw_data[[#This Row],[Updated_date]],"MMMM"))</f>
        <v>AUGUST</v>
      </c>
      <c r="M2661" s="55" t="str">
        <f>UPPER("Week "&amp;IF(ROUNDUP(DAY(tbl_raw_data[[#This Row],[Updated_date]])/7,0)=5,4,ROUNDUP(DAY(tbl_raw_data[[#This Row],[Updated_date]])/7,0)))</f>
        <v>WEEK 2</v>
      </c>
      <c r="N2661" s="57" t="str">
        <f>UPPER(VLOOKUP(tbl_raw_data[[#This Row],[Analyst]],[1]setting!$A$1:$B$15,2,0))</f>
        <v>FARDIN</v>
      </c>
      <c r="O2661" s="57" t="str">
        <f>UPPER(tbl_raw_data[[#This Row],[Outcome]])</f>
        <v>APPROVE</v>
      </c>
      <c r="P2661" s="57" t="str">
        <f>UPPER(tbl_raw_data[[#This Row],[Queue Name]])</f>
        <v>CONSUMER POST BUREAU</v>
      </c>
      <c r="Q2661" s="57" t="str">
        <f>IF(tbl_raw_data[[#This Row],[time_taken_in_mins]]&lt;=20,"SLA_MET","SLA_NOT_MET")</f>
        <v>SLA_MET</v>
      </c>
    </row>
    <row r="2662" spans="1:17" ht="15" customHeight="1" x14ac:dyDescent="0.25">
      <c r="A2662" s="5" t="s">
        <v>6575</v>
      </c>
      <c r="B2662" s="12">
        <v>45148.594895833332</v>
      </c>
      <c r="C2662" s="13">
        <v>45148.609097222223</v>
      </c>
      <c r="D2662" s="14" t="s">
        <v>40</v>
      </c>
      <c r="E2662" s="16" t="s">
        <v>41</v>
      </c>
      <c r="F2662" s="14" t="s">
        <v>455</v>
      </c>
      <c r="G2662" s="106"/>
      <c r="H26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62" s="48">
        <f>tbl_raw_data[[#This Row],[Date Actioned]]-tbl_raw_data[[#This Row],[Date Tagged]]</f>
        <v>1.4201388890796807E-2</v>
      </c>
      <c r="J2662" s="50">
        <f>HOUR(tbl_raw_data[[#This Row],[time_taken]])*60+MINUTE(tbl_raw_data[[#This Row],[time_taken]])+SECOND(tbl_raw_data[[#This Row],[time_taken]])/60</f>
        <v>20.45</v>
      </c>
      <c r="K2662" s="54">
        <f>DATE(YEAR(tbl_raw_data[[#This Row],[Date Actioned]]), MONTH(tbl_raw_data[[#This Row],[Date Actioned]]), DAY(tbl_raw_data[[#This Row],[Date Actioned]]))</f>
        <v>45148</v>
      </c>
      <c r="L2662" s="55" t="str">
        <f>UPPER(TEXT(tbl_raw_data[[#This Row],[Updated_date]],"MMMM"))</f>
        <v>AUGUST</v>
      </c>
      <c r="M2662" s="55" t="str">
        <f>UPPER("Week "&amp;IF(ROUNDUP(DAY(tbl_raw_data[[#This Row],[Updated_date]])/7,0)=5,4,ROUNDUP(DAY(tbl_raw_data[[#This Row],[Updated_date]])/7,0)))</f>
        <v>WEEK 2</v>
      </c>
      <c r="N2662" s="57" t="str">
        <f>UPPER(VLOOKUP(tbl_raw_data[[#This Row],[Analyst]],[1]setting!$A$1:$B$15,2,0))</f>
        <v>ROHAN</v>
      </c>
      <c r="O2662" s="57" t="str">
        <f>UPPER(tbl_raw_data[[#This Row],[Outcome]])</f>
        <v>WITHDRAW</v>
      </c>
      <c r="P2662" s="57" t="str">
        <f>UPPER(tbl_raw_data[[#This Row],[Queue Name]])</f>
        <v>CONSUMER POST BUREAU</v>
      </c>
      <c r="Q2662" s="57" t="str">
        <f>IF(tbl_raw_data[[#This Row],[time_taken_in_mins]]&lt;=20,"SLA_MET","SLA_NOT_MET")</f>
        <v>SLA_NOT_MET</v>
      </c>
    </row>
    <row r="2663" spans="1:17" ht="15" customHeight="1" x14ac:dyDescent="0.25">
      <c r="A2663" s="11" t="s">
        <v>6231</v>
      </c>
      <c r="B2663" s="6">
        <v>45148.595706018517</v>
      </c>
      <c r="C2663" s="7">
        <v>45148.608229166668</v>
      </c>
      <c r="D2663" s="8" t="s">
        <v>8</v>
      </c>
      <c r="E2663" s="8" t="s">
        <v>41</v>
      </c>
      <c r="F2663" s="8" t="s">
        <v>109</v>
      </c>
      <c r="G2663" s="110" t="s">
        <v>1953</v>
      </c>
      <c r="H26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63" s="48">
        <f>tbl_raw_data[[#This Row],[Date Actioned]]-tbl_raw_data[[#This Row],[Date Tagged]]</f>
        <v>1.2523148150648922E-2</v>
      </c>
      <c r="J2663" s="50">
        <f>HOUR(tbl_raw_data[[#This Row],[time_taken]])*60+MINUTE(tbl_raw_data[[#This Row],[time_taken]])+SECOND(tbl_raw_data[[#This Row],[time_taken]])/60</f>
        <v>18.033333333333335</v>
      </c>
      <c r="K2663" s="54">
        <f>DATE(YEAR(tbl_raw_data[[#This Row],[Date Actioned]]), MONTH(tbl_raw_data[[#This Row],[Date Actioned]]), DAY(tbl_raw_data[[#This Row],[Date Actioned]]))</f>
        <v>45148</v>
      </c>
      <c r="L2663" s="55" t="str">
        <f>UPPER(TEXT(tbl_raw_data[[#This Row],[Updated_date]],"MMMM"))</f>
        <v>AUGUST</v>
      </c>
      <c r="M2663" s="55" t="str">
        <f>UPPER("Week "&amp;IF(ROUNDUP(DAY(tbl_raw_data[[#This Row],[Updated_date]])/7,0)=5,4,ROUNDUP(DAY(tbl_raw_data[[#This Row],[Updated_date]])/7,0)))</f>
        <v>WEEK 2</v>
      </c>
      <c r="N2663" s="57" t="str">
        <f>UPPER(VLOOKUP(tbl_raw_data[[#This Row],[Analyst]],[1]setting!$A$1:$B$15,2,0))</f>
        <v>NAVED</v>
      </c>
      <c r="O2663" s="57" t="str">
        <f>UPPER(tbl_raw_data[[#This Row],[Outcome]])</f>
        <v>WITHDRAW</v>
      </c>
      <c r="P2663" s="57" t="str">
        <f>UPPER(tbl_raw_data[[#This Row],[Queue Name]])</f>
        <v>CONSUMER POST BUREAU</v>
      </c>
      <c r="Q2663" s="57" t="str">
        <f>IF(tbl_raw_data[[#This Row],[time_taken_in_mins]]&lt;=20,"SLA_MET","SLA_NOT_MET")</f>
        <v>SLA_MET</v>
      </c>
    </row>
    <row r="2664" spans="1:17" ht="15" customHeight="1" x14ac:dyDescent="0.25">
      <c r="A2664" s="22" t="s">
        <v>2584</v>
      </c>
      <c r="B2664" s="6">
        <v>45148.595856481479</v>
      </c>
      <c r="C2664" s="7">
        <v>45148.601643518516</v>
      </c>
      <c r="D2664" s="8" t="s">
        <v>13</v>
      </c>
      <c r="E2664" s="8" t="s">
        <v>28</v>
      </c>
      <c r="F2664" s="8" t="s">
        <v>109</v>
      </c>
      <c r="G2664" s="110" t="s">
        <v>29</v>
      </c>
      <c r="H26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4" s="48">
        <f>tbl_raw_data[[#This Row],[Date Actioned]]-tbl_raw_data[[#This Row],[Date Tagged]]</f>
        <v>5.7870370364980772E-3</v>
      </c>
      <c r="J2664" s="50">
        <f>HOUR(tbl_raw_data[[#This Row],[time_taken]])*60+MINUTE(tbl_raw_data[[#This Row],[time_taken]])+SECOND(tbl_raw_data[[#This Row],[time_taken]])/60</f>
        <v>8.3333333333333339</v>
      </c>
      <c r="K2664" s="54">
        <f>DATE(YEAR(tbl_raw_data[[#This Row],[Date Actioned]]), MONTH(tbl_raw_data[[#This Row],[Date Actioned]]), DAY(tbl_raw_data[[#This Row],[Date Actioned]]))</f>
        <v>45148</v>
      </c>
      <c r="L2664" s="55" t="str">
        <f>UPPER(TEXT(tbl_raw_data[[#This Row],[Updated_date]],"MMMM"))</f>
        <v>AUGUST</v>
      </c>
      <c r="M2664" s="55" t="str">
        <f>UPPER("Week "&amp;IF(ROUNDUP(DAY(tbl_raw_data[[#This Row],[Updated_date]])/7,0)=5,4,ROUNDUP(DAY(tbl_raw_data[[#This Row],[Updated_date]])/7,0)))</f>
        <v>WEEK 2</v>
      </c>
      <c r="N2664" s="57" t="str">
        <f>UPPER(VLOOKUP(tbl_raw_data[[#This Row],[Analyst]],[1]setting!$A$1:$B$15,2,0))</f>
        <v>NAVED</v>
      </c>
      <c r="O2664" s="57" t="str">
        <f>UPPER(tbl_raw_data[[#This Row],[Outcome]])</f>
        <v>APPROVE</v>
      </c>
      <c r="P2664" s="57" t="str">
        <f>UPPER(tbl_raw_data[[#This Row],[Queue Name]])</f>
        <v>CONSUMER EXISTING</v>
      </c>
      <c r="Q2664" s="57" t="str">
        <f>IF(tbl_raw_data[[#This Row],[time_taken_in_mins]]&lt;=20,"SLA_MET","SLA_NOT_MET")</f>
        <v>SLA_MET</v>
      </c>
    </row>
    <row r="2665" spans="1:17" ht="15" customHeight="1" x14ac:dyDescent="0.25">
      <c r="A2665" s="22" t="s">
        <v>1401</v>
      </c>
      <c r="B2665" s="12">
        <v>45148.598576388889</v>
      </c>
      <c r="C2665" s="13">
        <v>45148.602847222224</v>
      </c>
      <c r="D2665" s="14" t="s">
        <v>8</v>
      </c>
      <c r="E2665" s="14" t="s">
        <v>9</v>
      </c>
      <c r="F2665" s="14" t="s">
        <v>10</v>
      </c>
      <c r="G2665" s="111" t="s">
        <v>11</v>
      </c>
      <c r="H26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65" s="48">
        <f>tbl_raw_data[[#This Row],[Date Actioned]]-tbl_raw_data[[#This Row],[Date Tagged]]</f>
        <v>4.2708333348855376E-3</v>
      </c>
      <c r="J2665" s="50">
        <f>HOUR(tbl_raw_data[[#This Row],[time_taken]])*60+MINUTE(tbl_raw_data[[#This Row],[time_taken]])+SECOND(tbl_raw_data[[#This Row],[time_taken]])/60</f>
        <v>6.15</v>
      </c>
      <c r="K2665" s="54">
        <f>DATE(YEAR(tbl_raw_data[[#This Row],[Date Actioned]]), MONTH(tbl_raw_data[[#This Row],[Date Actioned]]), DAY(tbl_raw_data[[#This Row],[Date Actioned]]))</f>
        <v>45148</v>
      </c>
      <c r="L2665" s="55" t="str">
        <f>UPPER(TEXT(tbl_raw_data[[#This Row],[Updated_date]],"MMMM"))</f>
        <v>AUGUST</v>
      </c>
      <c r="M2665" s="55" t="str">
        <f>UPPER("Week "&amp;IF(ROUNDUP(DAY(tbl_raw_data[[#This Row],[Updated_date]])/7,0)=5,4,ROUNDUP(DAY(tbl_raw_data[[#This Row],[Updated_date]])/7,0)))</f>
        <v>WEEK 2</v>
      </c>
      <c r="N2665" s="57" t="str">
        <f>UPPER(VLOOKUP(tbl_raw_data[[#This Row],[Analyst]],[1]setting!$A$1:$B$15,2,0))</f>
        <v>SAM</v>
      </c>
      <c r="O2665" s="57" t="str">
        <f>UPPER(tbl_raw_data[[#This Row],[Outcome]])</f>
        <v>WITHDRAW</v>
      </c>
      <c r="P2665" s="57" t="str">
        <f>UPPER(tbl_raw_data[[#This Row],[Queue Name]])</f>
        <v>CONSUMER PRE BUREAU</v>
      </c>
      <c r="Q2665" s="57" t="str">
        <f>IF(tbl_raw_data[[#This Row],[time_taken_in_mins]]&lt;=20,"SLA_MET","SLA_NOT_MET")</f>
        <v>SLA_MET</v>
      </c>
    </row>
    <row r="2666" spans="1:17" ht="15" customHeight="1" x14ac:dyDescent="0.25">
      <c r="A2666" s="5" t="s">
        <v>3704</v>
      </c>
      <c r="B2666" s="6">
        <v>45148.600578703707</v>
      </c>
      <c r="C2666" s="7">
        <v>45148.607881944445</v>
      </c>
      <c r="D2666" s="8" t="s">
        <v>8</v>
      </c>
      <c r="E2666" s="8" t="s">
        <v>9</v>
      </c>
      <c r="F2666" s="8" t="s">
        <v>42</v>
      </c>
      <c r="G2666" s="110" t="s">
        <v>25</v>
      </c>
      <c r="H26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66" s="48">
        <f>tbl_raw_data[[#This Row],[Date Actioned]]-tbl_raw_data[[#This Row],[Date Tagged]]</f>
        <v>7.3032407381106168E-3</v>
      </c>
      <c r="J2666" s="50">
        <f>HOUR(tbl_raw_data[[#This Row],[time_taken]])*60+MINUTE(tbl_raw_data[[#This Row],[time_taken]])+SECOND(tbl_raw_data[[#This Row],[time_taken]])/60</f>
        <v>10.516666666666667</v>
      </c>
      <c r="K2666" s="54">
        <f>DATE(YEAR(tbl_raw_data[[#This Row],[Date Actioned]]), MONTH(tbl_raw_data[[#This Row],[Date Actioned]]), DAY(tbl_raw_data[[#This Row],[Date Actioned]]))</f>
        <v>45148</v>
      </c>
      <c r="L2666" s="55" t="str">
        <f>UPPER(TEXT(tbl_raw_data[[#This Row],[Updated_date]],"MMMM"))</f>
        <v>AUGUST</v>
      </c>
      <c r="M2666" s="55" t="str">
        <f>UPPER("Week "&amp;IF(ROUNDUP(DAY(tbl_raw_data[[#This Row],[Updated_date]])/7,0)=5,4,ROUNDUP(DAY(tbl_raw_data[[#This Row],[Updated_date]])/7,0)))</f>
        <v>WEEK 2</v>
      </c>
      <c r="N2666" s="57" t="str">
        <f>UPPER(VLOOKUP(tbl_raw_data[[#This Row],[Analyst]],[1]setting!$A$1:$B$15,2,0))</f>
        <v>NITESH</v>
      </c>
      <c r="O2666" s="57" t="str">
        <f>UPPER(tbl_raw_data[[#This Row],[Outcome]])</f>
        <v>WITHDRAW</v>
      </c>
      <c r="P2666" s="57" t="str">
        <f>UPPER(tbl_raw_data[[#This Row],[Queue Name]])</f>
        <v>CONSUMER PRE BUREAU</v>
      </c>
      <c r="Q2666" s="57" t="str">
        <f>IF(tbl_raw_data[[#This Row],[time_taken_in_mins]]&lt;=20,"SLA_MET","SLA_NOT_MET")</f>
        <v>SLA_MET</v>
      </c>
    </row>
    <row r="2667" spans="1:17" x14ac:dyDescent="0.25">
      <c r="A2667" s="11" t="s">
        <v>1148</v>
      </c>
      <c r="B2667" s="12">
        <v>45148.604351851849</v>
      </c>
      <c r="C2667" s="13">
        <v>45148.608240740738</v>
      </c>
      <c r="D2667" s="14" t="s">
        <v>8</v>
      </c>
      <c r="E2667" s="14" t="s">
        <v>28</v>
      </c>
      <c r="F2667" s="14" t="s">
        <v>10</v>
      </c>
      <c r="G2667" s="111" t="s">
        <v>172</v>
      </c>
      <c r="H26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67" s="48">
        <f>tbl_raw_data[[#This Row],[Date Actioned]]-tbl_raw_data[[#This Row],[Date Tagged]]</f>
        <v>3.8888888884685002E-3</v>
      </c>
      <c r="J2667" s="50">
        <f>HOUR(tbl_raw_data[[#This Row],[time_taken]])*60+MINUTE(tbl_raw_data[[#This Row],[time_taken]])+SECOND(tbl_raw_data[[#This Row],[time_taken]])/60</f>
        <v>5.6</v>
      </c>
      <c r="K2667" s="54">
        <f>DATE(YEAR(tbl_raw_data[[#This Row],[Date Actioned]]), MONTH(tbl_raw_data[[#This Row],[Date Actioned]]), DAY(tbl_raw_data[[#This Row],[Date Actioned]]))</f>
        <v>45148</v>
      </c>
      <c r="L2667" s="55" t="str">
        <f>UPPER(TEXT(tbl_raw_data[[#This Row],[Updated_date]],"MMMM"))</f>
        <v>AUGUST</v>
      </c>
      <c r="M2667" s="55" t="str">
        <f>UPPER("Week "&amp;IF(ROUNDUP(DAY(tbl_raw_data[[#This Row],[Updated_date]])/7,0)=5,4,ROUNDUP(DAY(tbl_raw_data[[#This Row],[Updated_date]])/7,0)))</f>
        <v>WEEK 2</v>
      </c>
      <c r="N2667" s="57" t="str">
        <f>UPPER(VLOOKUP(tbl_raw_data[[#This Row],[Analyst]],[1]setting!$A$1:$B$15,2,0))</f>
        <v>SAM</v>
      </c>
      <c r="O2667" s="57" t="str">
        <f>UPPER(tbl_raw_data[[#This Row],[Outcome]])</f>
        <v>WITHDRAW</v>
      </c>
      <c r="P2667" s="57" t="str">
        <f>UPPER(tbl_raw_data[[#This Row],[Queue Name]])</f>
        <v>CONSUMER EXISTING</v>
      </c>
      <c r="Q2667" s="57" t="str">
        <f>IF(tbl_raw_data[[#This Row],[time_taken_in_mins]]&lt;=20,"SLA_MET","SLA_NOT_MET")</f>
        <v>SLA_MET</v>
      </c>
    </row>
    <row r="2668" spans="1:17" ht="15" customHeight="1" x14ac:dyDescent="0.25">
      <c r="A2668" s="22" t="s">
        <v>6041</v>
      </c>
      <c r="B2668" s="6">
        <v>45148.605798611112</v>
      </c>
      <c r="C2668" s="7">
        <v>45148.617824074077</v>
      </c>
      <c r="D2668" s="8" t="s">
        <v>8</v>
      </c>
      <c r="E2668" s="8" t="s">
        <v>41</v>
      </c>
      <c r="F2668" s="8" t="s">
        <v>254</v>
      </c>
      <c r="G2668" s="110" t="s">
        <v>2653</v>
      </c>
      <c r="H26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668" s="48">
        <f>tbl_raw_data[[#This Row],[Date Actioned]]-tbl_raw_data[[#This Row],[Date Tagged]]</f>
        <v>1.2025462965539191E-2</v>
      </c>
      <c r="J2668" s="50">
        <f>HOUR(tbl_raw_data[[#This Row],[time_taken]])*60+MINUTE(tbl_raw_data[[#This Row],[time_taken]])+SECOND(tbl_raw_data[[#This Row],[time_taken]])/60</f>
        <v>17.316666666666666</v>
      </c>
      <c r="K2668" s="54">
        <f>DATE(YEAR(tbl_raw_data[[#This Row],[Date Actioned]]), MONTH(tbl_raw_data[[#This Row],[Date Actioned]]), DAY(tbl_raw_data[[#This Row],[Date Actioned]]))</f>
        <v>45148</v>
      </c>
      <c r="L2668" s="55" t="str">
        <f>UPPER(TEXT(tbl_raw_data[[#This Row],[Updated_date]],"MMMM"))</f>
        <v>AUGUST</v>
      </c>
      <c r="M2668" s="55" t="str">
        <f>UPPER("Week "&amp;IF(ROUNDUP(DAY(tbl_raw_data[[#This Row],[Updated_date]])/7,0)=5,4,ROUNDUP(DAY(tbl_raw_data[[#This Row],[Updated_date]])/7,0)))</f>
        <v>WEEK 2</v>
      </c>
      <c r="N2668" s="57" t="str">
        <f>UPPER(VLOOKUP(tbl_raw_data[[#This Row],[Analyst]],[1]setting!$A$1:$B$15,2,0))</f>
        <v>FARDIN</v>
      </c>
      <c r="O2668" s="57" t="str">
        <f>UPPER(tbl_raw_data[[#This Row],[Outcome]])</f>
        <v>WITHDRAW</v>
      </c>
      <c r="P2668" s="57" t="str">
        <f>UPPER(tbl_raw_data[[#This Row],[Queue Name]])</f>
        <v>CONSUMER POST BUREAU</v>
      </c>
      <c r="Q2668" s="57" t="str">
        <f>IF(tbl_raw_data[[#This Row],[time_taken_in_mins]]&lt;=20,"SLA_MET","SLA_NOT_MET")</f>
        <v>SLA_MET</v>
      </c>
    </row>
    <row r="2669" spans="1:17" ht="15" customHeight="1" x14ac:dyDescent="0.25">
      <c r="A2669" s="5" t="s">
        <v>1495</v>
      </c>
      <c r="B2669" s="12">
        <v>45148.61378472222</v>
      </c>
      <c r="C2669" s="13">
        <v>45148.618217592593</v>
      </c>
      <c r="D2669" s="14" t="s">
        <v>13</v>
      </c>
      <c r="E2669" s="14" t="s">
        <v>28</v>
      </c>
      <c r="F2669" s="14" t="s">
        <v>10</v>
      </c>
      <c r="G2669" s="111" t="s">
        <v>29</v>
      </c>
      <c r="H26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69" s="48">
        <f>tbl_raw_data[[#This Row],[Date Actioned]]-tbl_raw_data[[#This Row],[Date Tagged]]</f>
        <v>4.432870373420883E-3</v>
      </c>
      <c r="J2669" s="50">
        <f>HOUR(tbl_raw_data[[#This Row],[time_taken]])*60+MINUTE(tbl_raw_data[[#This Row],[time_taken]])+SECOND(tbl_raw_data[[#This Row],[time_taken]])/60</f>
        <v>6.3833333333333337</v>
      </c>
      <c r="K2669" s="54">
        <f>DATE(YEAR(tbl_raw_data[[#This Row],[Date Actioned]]), MONTH(tbl_raw_data[[#This Row],[Date Actioned]]), DAY(tbl_raw_data[[#This Row],[Date Actioned]]))</f>
        <v>45148</v>
      </c>
      <c r="L2669" s="55" t="str">
        <f>UPPER(TEXT(tbl_raw_data[[#This Row],[Updated_date]],"MMMM"))</f>
        <v>AUGUST</v>
      </c>
      <c r="M2669" s="55" t="str">
        <f>UPPER("Week "&amp;IF(ROUNDUP(DAY(tbl_raw_data[[#This Row],[Updated_date]])/7,0)=5,4,ROUNDUP(DAY(tbl_raw_data[[#This Row],[Updated_date]])/7,0)))</f>
        <v>WEEK 2</v>
      </c>
      <c r="N2669" s="57" t="str">
        <f>UPPER(VLOOKUP(tbl_raw_data[[#This Row],[Analyst]],[1]setting!$A$1:$B$15,2,0))</f>
        <v>SAM</v>
      </c>
      <c r="O2669" s="57" t="str">
        <f>UPPER(tbl_raw_data[[#This Row],[Outcome]])</f>
        <v>APPROVE</v>
      </c>
      <c r="P2669" s="57" t="str">
        <f>UPPER(tbl_raw_data[[#This Row],[Queue Name]])</f>
        <v>CONSUMER EXISTING</v>
      </c>
      <c r="Q2669" s="57" t="str">
        <f>IF(tbl_raw_data[[#This Row],[time_taken_in_mins]]&lt;=20,"SLA_MET","SLA_NOT_MET")</f>
        <v>SLA_MET</v>
      </c>
    </row>
    <row r="2670" spans="1:17" ht="15" customHeight="1" x14ac:dyDescent="0.25">
      <c r="A2670" s="5" t="s">
        <v>2374</v>
      </c>
      <c r="B2670" s="12">
        <v>45148.614166666666</v>
      </c>
      <c r="C2670" s="13">
        <v>45148.619710648149</v>
      </c>
      <c r="D2670" s="14" t="s">
        <v>40</v>
      </c>
      <c r="E2670" s="16" t="s">
        <v>41</v>
      </c>
      <c r="F2670" s="14" t="s">
        <v>55</v>
      </c>
      <c r="G2670" s="106"/>
      <c r="H26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70" s="48">
        <f>tbl_raw_data[[#This Row],[Date Actioned]]-tbl_raw_data[[#This Row],[Date Tagged]]</f>
        <v>5.543981482333038E-3</v>
      </c>
      <c r="J2670" s="50">
        <f>HOUR(tbl_raw_data[[#This Row],[time_taken]])*60+MINUTE(tbl_raw_data[[#This Row],[time_taken]])+SECOND(tbl_raw_data[[#This Row],[time_taken]])/60</f>
        <v>7.9833333333333334</v>
      </c>
      <c r="K2670" s="54">
        <f>DATE(YEAR(tbl_raw_data[[#This Row],[Date Actioned]]), MONTH(tbl_raw_data[[#This Row],[Date Actioned]]), DAY(tbl_raw_data[[#This Row],[Date Actioned]]))</f>
        <v>45148</v>
      </c>
      <c r="L2670" s="55" t="str">
        <f>UPPER(TEXT(tbl_raw_data[[#This Row],[Updated_date]],"MMMM"))</f>
        <v>AUGUST</v>
      </c>
      <c r="M2670" s="55" t="str">
        <f>UPPER("Week "&amp;IF(ROUNDUP(DAY(tbl_raw_data[[#This Row],[Updated_date]])/7,0)=5,4,ROUNDUP(DAY(tbl_raw_data[[#This Row],[Updated_date]])/7,0)))</f>
        <v>WEEK 2</v>
      </c>
      <c r="N2670" s="57" t="str">
        <f>UPPER(VLOOKUP(tbl_raw_data[[#This Row],[Analyst]],[1]setting!$A$1:$B$15,2,0))</f>
        <v>CAMERON</v>
      </c>
      <c r="O2670" s="57" t="str">
        <f>UPPER(tbl_raw_data[[#This Row],[Outcome]])</f>
        <v>WITHDRAW</v>
      </c>
      <c r="P2670" s="57" t="str">
        <f>UPPER(tbl_raw_data[[#This Row],[Queue Name]])</f>
        <v>CONSUMER POST BUREAU</v>
      </c>
      <c r="Q2670" s="57" t="str">
        <f>IF(tbl_raw_data[[#This Row],[time_taken_in_mins]]&lt;=20,"SLA_MET","SLA_NOT_MET")</f>
        <v>SLA_MET</v>
      </c>
    </row>
    <row r="2671" spans="1:17" ht="15" customHeight="1" x14ac:dyDescent="0.25">
      <c r="A2671" s="11" t="s">
        <v>3376</v>
      </c>
      <c r="B2671" s="6">
        <v>45148.614618055559</v>
      </c>
      <c r="C2671" s="7">
        <v>45148.621504629627</v>
      </c>
      <c r="D2671" s="8" t="s">
        <v>13</v>
      </c>
      <c r="E2671" s="8" t="s">
        <v>41</v>
      </c>
      <c r="F2671" s="8" t="s">
        <v>109</v>
      </c>
      <c r="G2671" s="110" t="s">
        <v>29</v>
      </c>
      <c r="H26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1" s="48">
        <f>tbl_raw_data[[#This Row],[Date Actioned]]-tbl_raw_data[[#This Row],[Date Tagged]]</f>
        <v>6.8865740686305799E-3</v>
      </c>
      <c r="J2671" s="50">
        <f>HOUR(tbl_raw_data[[#This Row],[time_taken]])*60+MINUTE(tbl_raw_data[[#This Row],[time_taken]])+SECOND(tbl_raw_data[[#This Row],[time_taken]])/60</f>
        <v>9.9166666666666661</v>
      </c>
      <c r="K2671" s="54">
        <f>DATE(YEAR(tbl_raw_data[[#This Row],[Date Actioned]]), MONTH(tbl_raw_data[[#This Row],[Date Actioned]]), DAY(tbl_raw_data[[#This Row],[Date Actioned]]))</f>
        <v>45148</v>
      </c>
      <c r="L2671" s="55" t="str">
        <f>UPPER(TEXT(tbl_raw_data[[#This Row],[Updated_date]],"MMMM"))</f>
        <v>AUGUST</v>
      </c>
      <c r="M2671" s="55" t="str">
        <f>UPPER("Week "&amp;IF(ROUNDUP(DAY(tbl_raw_data[[#This Row],[Updated_date]])/7,0)=5,4,ROUNDUP(DAY(tbl_raw_data[[#This Row],[Updated_date]])/7,0)))</f>
        <v>WEEK 2</v>
      </c>
      <c r="N2671" s="57" t="str">
        <f>UPPER(VLOOKUP(tbl_raw_data[[#This Row],[Analyst]],[1]setting!$A$1:$B$15,2,0))</f>
        <v>NAVED</v>
      </c>
      <c r="O2671" s="57" t="str">
        <f>UPPER(tbl_raw_data[[#This Row],[Outcome]])</f>
        <v>APPROVE</v>
      </c>
      <c r="P2671" s="57" t="str">
        <f>UPPER(tbl_raw_data[[#This Row],[Queue Name]])</f>
        <v>CONSUMER POST BUREAU</v>
      </c>
      <c r="Q2671" s="57" t="str">
        <f>IF(tbl_raw_data[[#This Row],[time_taken_in_mins]]&lt;=20,"SLA_MET","SLA_NOT_MET")</f>
        <v>SLA_MET</v>
      </c>
    </row>
    <row r="2672" spans="1:17" x14ac:dyDescent="0.25">
      <c r="A2672" s="11" t="s">
        <v>4958</v>
      </c>
      <c r="B2672" s="6">
        <v>45148.617245370369</v>
      </c>
      <c r="C2672" s="7">
        <v>45148.626620370371</v>
      </c>
      <c r="D2672" s="8" t="s">
        <v>40</v>
      </c>
      <c r="E2672" s="10" t="s">
        <v>28</v>
      </c>
      <c r="F2672" s="8" t="s">
        <v>228</v>
      </c>
      <c r="G2672" s="109"/>
      <c r="H26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72" s="48">
        <f>tbl_raw_data[[#This Row],[Date Actioned]]-tbl_raw_data[[#This Row],[Date Tagged]]</f>
        <v>9.3750000014551915E-3</v>
      </c>
      <c r="J2672" s="50">
        <f>HOUR(tbl_raw_data[[#This Row],[time_taken]])*60+MINUTE(tbl_raw_data[[#This Row],[time_taken]])+SECOND(tbl_raw_data[[#This Row],[time_taken]])/60</f>
        <v>13.5</v>
      </c>
      <c r="K2672" s="54">
        <f>DATE(YEAR(tbl_raw_data[[#This Row],[Date Actioned]]), MONTH(tbl_raw_data[[#This Row],[Date Actioned]]), DAY(tbl_raw_data[[#This Row],[Date Actioned]]))</f>
        <v>45148</v>
      </c>
      <c r="L2672" s="55" t="str">
        <f>UPPER(TEXT(tbl_raw_data[[#This Row],[Updated_date]],"MMMM"))</f>
        <v>AUGUST</v>
      </c>
      <c r="M2672" s="55" t="str">
        <f>UPPER("Week "&amp;IF(ROUNDUP(DAY(tbl_raw_data[[#This Row],[Updated_date]])/7,0)=5,4,ROUNDUP(DAY(tbl_raw_data[[#This Row],[Updated_date]])/7,0)))</f>
        <v>WEEK 2</v>
      </c>
      <c r="N2672" s="57" t="str">
        <f>UPPER(VLOOKUP(tbl_raw_data[[#This Row],[Analyst]],[1]setting!$A$1:$B$15,2,0))</f>
        <v>OUADIR</v>
      </c>
      <c r="O2672" s="57" t="str">
        <f>UPPER(tbl_raw_data[[#This Row],[Outcome]])</f>
        <v>WITHDRAW</v>
      </c>
      <c r="P2672" s="57" t="str">
        <f>UPPER(tbl_raw_data[[#This Row],[Queue Name]])</f>
        <v>CONSUMER EXISTING</v>
      </c>
      <c r="Q2672" s="57" t="str">
        <f>IF(tbl_raw_data[[#This Row],[time_taken_in_mins]]&lt;=20,"SLA_MET","SLA_NOT_MET")</f>
        <v>SLA_MET</v>
      </c>
    </row>
    <row r="2673" spans="1:17" ht="15" customHeight="1" x14ac:dyDescent="0.25">
      <c r="A2673" s="22" t="s">
        <v>5224</v>
      </c>
      <c r="B2673" s="12">
        <v>45148.620752314811</v>
      </c>
      <c r="C2673" s="13">
        <v>45148.630810185183</v>
      </c>
      <c r="D2673" s="14" t="s">
        <v>13</v>
      </c>
      <c r="E2673" s="14" t="s">
        <v>9</v>
      </c>
      <c r="F2673" s="14" t="s">
        <v>10</v>
      </c>
      <c r="G2673" s="111" t="s">
        <v>67</v>
      </c>
      <c r="H26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3" s="48">
        <f>tbl_raw_data[[#This Row],[Date Actioned]]-tbl_raw_data[[#This Row],[Date Tagged]]</f>
        <v>1.0057870371383615E-2</v>
      </c>
      <c r="J2673" s="50">
        <f>HOUR(tbl_raw_data[[#This Row],[time_taken]])*60+MINUTE(tbl_raw_data[[#This Row],[time_taken]])+SECOND(tbl_raw_data[[#This Row],[time_taken]])/60</f>
        <v>14.483333333333333</v>
      </c>
      <c r="K2673" s="54">
        <f>DATE(YEAR(tbl_raw_data[[#This Row],[Date Actioned]]), MONTH(tbl_raw_data[[#This Row],[Date Actioned]]), DAY(tbl_raw_data[[#This Row],[Date Actioned]]))</f>
        <v>45148</v>
      </c>
      <c r="L2673" s="55" t="str">
        <f>UPPER(TEXT(tbl_raw_data[[#This Row],[Updated_date]],"MMMM"))</f>
        <v>AUGUST</v>
      </c>
      <c r="M2673" s="55" t="str">
        <f>UPPER("Week "&amp;IF(ROUNDUP(DAY(tbl_raw_data[[#This Row],[Updated_date]])/7,0)=5,4,ROUNDUP(DAY(tbl_raw_data[[#This Row],[Updated_date]])/7,0)))</f>
        <v>WEEK 2</v>
      </c>
      <c r="N2673" s="57" t="str">
        <f>UPPER(VLOOKUP(tbl_raw_data[[#This Row],[Analyst]],[1]setting!$A$1:$B$15,2,0))</f>
        <v>SAM</v>
      </c>
      <c r="O2673" s="57" t="str">
        <f>UPPER(tbl_raw_data[[#This Row],[Outcome]])</f>
        <v>APPROVE</v>
      </c>
      <c r="P2673" s="57" t="str">
        <f>UPPER(tbl_raw_data[[#This Row],[Queue Name]])</f>
        <v>CONSUMER PRE BUREAU</v>
      </c>
      <c r="Q2673" s="57" t="str">
        <f>IF(tbl_raw_data[[#This Row],[time_taken_in_mins]]&lt;=20,"SLA_MET","SLA_NOT_MET")</f>
        <v>SLA_MET</v>
      </c>
    </row>
    <row r="2674" spans="1:17" ht="15" customHeight="1" x14ac:dyDescent="0.25">
      <c r="A2674" s="11" t="s">
        <v>5675</v>
      </c>
      <c r="B2674" s="6">
        <v>45148.621180555558</v>
      </c>
      <c r="C2674" s="7">
        <v>45148.632245370369</v>
      </c>
      <c r="D2674" s="8" t="s">
        <v>46</v>
      </c>
      <c r="E2674" s="8" t="s">
        <v>41</v>
      </c>
      <c r="F2674" s="8" t="s">
        <v>254</v>
      </c>
      <c r="G2674" s="110" t="s">
        <v>151</v>
      </c>
      <c r="H26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4" s="48">
        <f>tbl_raw_data[[#This Row],[Date Actioned]]-tbl_raw_data[[#This Row],[Date Tagged]]</f>
        <v>1.1064814811106771E-2</v>
      </c>
      <c r="J2674" s="50">
        <f>HOUR(tbl_raw_data[[#This Row],[time_taken]])*60+MINUTE(tbl_raw_data[[#This Row],[time_taken]])+SECOND(tbl_raw_data[[#This Row],[time_taken]])/60</f>
        <v>15.933333333333334</v>
      </c>
      <c r="K2674" s="54">
        <f>DATE(YEAR(tbl_raw_data[[#This Row],[Date Actioned]]), MONTH(tbl_raw_data[[#This Row],[Date Actioned]]), DAY(tbl_raw_data[[#This Row],[Date Actioned]]))</f>
        <v>45148</v>
      </c>
      <c r="L2674" s="55" t="str">
        <f>UPPER(TEXT(tbl_raw_data[[#This Row],[Updated_date]],"MMMM"))</f>
        <v>AUGUST</v>
      </c>
      <c r="M2674" s="55" t="str">
        <f>UPPER("Week "&amp;IF(ROUNDUP(DAY(tbl_raw_data[[#This Row],[Updated_date]])/7,0)=5,4,ROUNDUP(DAY(tbl_raw_data[[#This Row],[Updated_date]])/7,0)))</f>
        <v>WEEK 2</v>
      </c>
      <c r="N2674" s="57" t="str">
        <f>UPPER(VLOOKUP(tbl_raw_data[[#This Row],[Analyst]],[1]setting!$A$1:$B$15,2,0))</f>
        <v>FARDIN</v>
      </c>
      <c r="O2674" s="57" t="str">
        <f>UPPER(tbl_raw_data[[#This Row],[Outcome]])</f>
        <v>DECLINE</v>
      </c>
      <c r="P2674" s="57" t="str">
        <f>UPPER(tbl_raw_data[[#This Row],[Queue Name]])</f>
        <v>CONSUMER POST BUREAU</v>
      </c>
      <c r="Q2674" s="57" t="str">
        <f>IF(tbl_raw_data[[#This Row],[time_taken_in_mins]]&lt;=20,"SLA_MET","SLA_NOT_MET")</f>
        <v>SLA_MET</v>
      </c>
    </row>
    <row r="2675" spans="1:17" ht="15" customHeight="1" x14ac:dyDescent="0.25">
      <c r="A2675" s="5" t="s">
        <v>2744</v>
      </c>
      <c r="B2675" s="6">
        <v>45148.621898148151</v>
      </c>
      <c r="C2675" s="7">
        <v>45148.627893518518</v>
      </c>
      <c r="D2675" s="8" t="s">
        <v>13</v>
      </c>
      <c r="E2675" s="8" t="s">
        <v>9</v>
      </c>
      <c r="F2675" s="8" t="s">
        <v>109</v>
      </c>
      <c r="G2675" s="110" t="s">
        <v>29</v>
      </c>
      <c r="H26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5" s="48">
        <f>tbl_raw_data[[#This Row],[Date Actioned]]-tbl_raw_data[[#This Row],[Date Tagged]]</f>
        <v>5.9953703676001169E-3</v>
      </c>
      <c r="J2675" s="50">
        <f>HOUR(tbl_raw_data[[#This Row],[time_taken]])*60+MINUTE(tbl_raw_data[[#This Row],[time_taken]])+SECOND(tbl_raw_data[[#This Row],[time_taken]])/60</f>
        <v>8.6333333333333329</v>
      </c>
      <c r="K2675" s="54">
        <f>DATE(YEAR(tbl_raw_data[[#This Row],[Date Actioned]]), MONTH(tbl_raw_data[[#This Row],[Date Actioned]]), DAY(tbl_raw_data[[#This Row],[Date Actioned]]))</f>
        <v>45148</v>
      </c>
      <c r="L2675" s="55" t="str">
        <f>UPPER(TEXT(tbl_raw_data[[#This Row],[Updated_date]],"MMMM"))</f>
        <v>AUGUST</v>
      </c>
      <c r="M2675" s="55" t="str">
        <f>UPPER("Week "&amp;IF(ROUNDUP(DAY(tbl_raw_data[[#This Row],[Updated_date]])/7,0)=5,4,ROUNDUP(DAY(tbl_raw_data[[#This Row],[Updated_date]])/7,0)))</f>
        <v>WEEK 2</v>
      </c>
      <c r="N2675" s="57" t="str">
        <f>UPPER(VLOOKUP(tbl_raw_data[[#This Row],[Analyst]],[1]setting!$A$1:$B$15,2,0))</f>
        <v>NAVED</v>
      </c>
      <c r="O2675" s="57" t="str">
        <f>UPPER(tbl_raw_data[[#This Row],[Outcome]])</f>
        <v>APPROVE</v>
      </c>
      <c r="P2675" s="57" t="str">
        <f>UPPER(tbl_raw_data[[#This Row],[Queue Name]])</f>
        <v>CONSUMER PRE BUREAU</v>
      </c>
      <c r="Q2675" s="57" t="str">
        <f>IF(tbl_raw_data[[#This Row],[time_taken_in_mins]]&lt;=20,"SLA_MET","SLA_NOT_MET")</f>
        <v>SLA_MET</v>
      </c>
    </row>
    <row r="2676" spans="1:17" x14ac:dyDescent="0.25">
      <c r="A2676" s="22" t="s">
        <v>4904</v>
      </c>
      <c r="B2676" s="12">
        <v>45148.623194444444</v>
      </c>
      <c r="C2676" s="13">
        <v>45148.632453703707</v>
      </c>
      <c r="D2676" s="14" t="s">
        <v>8</v>
      </c>
      <c r="E2676" s="14" t="s">
        <v>28</v>
      </c>
      <c r="F2676" s="14" t="s">
        <v>42</v>
      </c>
      <c r="G2676" s="111" t="s">
        <v>149</v>
      </c>
      <c r="H26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76" s="48">
        <f>tbl_raw_data[[#This Row],[Date Actioned]]-tbl_raw_data[[#This Row],[Date Tagged]]</f>
        <v>9.2592592627624981E-3</v>
      </c>
      <c r="J2676" s="50">
        <f>HOUR(tbl_raw_data[[#This Row],[time_taken]])*60+MINUTE(tbl_raw_data[[#This Row],[time_taken]])+SECOND(tbl_raw_data[[#This Row],[time_taken]])/60</f>
        <v>13.333333333333334</v>
      </c>
      <c r="K2676" s="54">
        <f>DATE(YEAR(tbl_raw_data[[#This Row],[Date Actioned]]), MONTH(tbl_raw_data[[#This Row],[Date Actioned]]), DAY(tbl_raw_data[[#This Row],[Date Actioned]]))</f>
        <v>45148</v>
      </c>
      <c r="L2676" s="55" t="str">
        <f>UPPER(TEXT(tbl_raw_data[[#This Row],[Updated_date]],"MMMM"))</f>
        <v>AUGUST</v>
      </c>
      <c r="M2676" s="55" t="str">
        <f>UPPER("Week "&amp;IF(ROUNDUP(DAY(tbl_raw_data[[#This Row],[Updated_date]])/7,0)=5,4,ROUNDUP(DAY(tbl_raw_data[[#This Row],[Updated_date]])/7,0)))</f>
        <v>WEEK 2</v>
      </c>
      <c r="N2676" s="57" t="str">
        <f>UPPER(VLOOKUP(tbl_raw_data[[#This Row],[Analyst]],[1]setting!$A$1:$B$15,2,0))</f>
        <v>NITESH</v>
      </c>
      <c r="O2676" s="57" t="str">
        <f>UPPER(tbl_raw_data[[#This Row],[Outcome]])</f>
        <v>WITHDRAW</v>
      </c>
      <c r="P2676" s="57" t="str">
        <f>UPPER(tbl_raw_data[[#This Row],[Queue Name]])</f>
        <v>CONSUMER EXISTING</v>
      </c>
      <c r="Q2676" s="57" t="str">
        <f>IF(tbl_raw_data[[#This Row],[time_taken_in_mins]]&lt;=20,"SLA_MET","SLA_NOT_MET")</f>
        <v>SLA_MET</v>
      </c>
    </row>
    <row r="2677" spans="1:17" ht="15" customHeight="1" x14ac:dyDescent="0.25">
      <c r="A2677" s="11" t="s">
        <v>2436</v>
      </c>
      <c r="B2677" s="12">
        <v>45148.623287037037</v>
      </c>
      <c r="C2677" s="13">
        <v>45148.628888888888</v>
      </c>
      <c r="D2677" s="14" t="s">
        <v>13</v>
      </c>
      <c r="E2677" s="14" t="s">
        <v>9</v>
      </c>
      <c r="F2677" s="14" t="s">
        <v>168</v>
      </c>
      <c r="G2677" s="111" t="s">
        <v>29</v>
      </c>
      <c r="H26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7" s="48">
        <f>tbl_raw_data[[#This Row],[Date Actioned]]-tbl_raw_data[[#This Row],[Date Tagged]]</f>
        <v>5.6018518516793847E-3</v>
      </c>
      <c r="J2677" s="50">
        <f>HOUR(tbl_raw_data[[#This Row],[time_taken]])*60+MINUTE(tbl_raw_data[[#This Row],[time_taken]])+SECOND(tbl_raw_data[[#This Row],[time_taken]])/60</f>
        <v>8.0666666666666664</v>
      </c>
      <c r="K2677" s="54">
        <f>DATE(YEAR(tbl_raw_data[[#This Row],[Date Actioned]]), MONTH(tbl_raw_data[[#This Row],[Date Actioned]]), DAY(tbl_raw_data[[#This Row],[Date Actioned]]))</f>
        <v>45148</v>
      </c>
      <c r="L2677" s="55" t="str">
        <f>UPPER(TEXT(tbl_raw_data[[#This Row],[Updated_date]],"MMMM"))</f>
        <v>AUGUST</v>
      </c>
      <c r="M2677" s="55" t="str">
        <f>UPPER("Week "&amp;IF(ROUNDUP(DAY(tbl_raw_data[[#This Row],[Updated_date]])/7,0)=5,4,ROUNDUP(DAY(tbl_raw_data[[#This Row],[Updated_date]])/7,0)))</f>
        <v>WEEK 2</v>
      </c>
      <c r="N2677" s="57" t="str">
        <f>UPPER(VLOOKUP(tbl_raw_data[[#This Row],[Analyst]],[1]setting!$A$1:$B$15,2,0))</f>
        <v>MERCEDES</v>
      </c>
      <c r="O2677" s="57" t="str">
        <f>UPPER(tbl_raw_data[[#This Row],[Outcome]])</f>
        <v>APPROVE</v>
      </c>
      <c r="P2677" s="57" t="str">
        <f>UPPER(tbl_raw_data[[#This Row],[Queue Name]])</f>
        <v>CONSUMER PRE BUREAU</v>
      </c>
      <c r="Q2677" s="57" t="str">
        <f>IF(tbl_raw_data[[#This Row],[time_taken_in_mins]]&lt;=20,"SLA_MET","SLA_NOT_MET")</f>
        <v>SLA_MET</v>
      </c>
    </row>
    <row r="2678" spans="1:17" ht="15" customHeight="1" x14ac:dyDescent="0.25">
      <c r="A2678" s="22" t="s">
        <v>5284</v>
      </c>
      <c r="B2678" s="6">
        <v>45148.623831018522</v>
      </c>
      <c r="C2678" s="7">
        <v>45148.634004629632</v>
      </c>
      <c r="D2678" s="8" t="s">
        <v>13</v>
      </c>
      <c r="E2678" s="8" t="s">
        <v>41</v>
      </c>
      <c r="F2678" s="8" t="s">
        <v>55</v>
      </c>
      <c r="G2678" s="110" t="s">
        <v>21</v>
      </c>
      <c r="H26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8" s="48">
        <f>tbl_raw_data[[#This Row],[Date Actioned]]-tbl_raw_data[[#This Row],[Date Tagged]]</f>
        <v>1.0173611110076308E-2</v>
      </c>
      <c r="J2678" s="50">
        <f>HOUR(tbl_raw_data[[#This Row],[time_taken]])*60+MINUTE(tbl_raw_data[[#This Row],[time_taken]])+SECOND(tbl_raw_data[[#This Row],[time_taken]])/60</f>
        <v>14.65</v>
      </c>
      <c r="K2678" s="54">
        <f>DATE(YEAR(tbl_raw_data[[#This Row],[Date Actioned]]), MONTH(tbl_raw_data[[#This Row],[Date Actioned]]), DAY(tbl_raw_data[[#This Row],[Date Actioned]]))</f>
        <v>45148</v>
      </c>
      <c r="L2678" s="55" t="str">
        <f>UPPER(TEXT(tbl_raw_data[[#This Row],[Updated_date]],"MMMM"))</f>
        <v>AUGUST</v>
      </c>
      <c r="M2678" s="55" t="str">
        <f>UPPER("Week "&amp;IF(ROUNDUP(DAY(tbl_raw_data[[#This Row],[Updated_date]])/7,0)=5,4,ROUNDUP(DAY(tbl_raw_data[[#This Row],[Updated_date]])/7,0)))</f>
        <v>WEEK 2</v>
      </c>
      <c r="N2678" s="57" t="str">
        <f>UPPER(VLOOKUP(tbl_raw_data[[#This Row],[Analyst]],[1]setting!$A$1:$B$15,2,0))</f>
        <v>CAMERON</v>
      </c>
      <c r="O2678" s="57" t="str">
        <f>UPPER(tbl_raw_data[[#This Row],[Outcome]])</f>
        <v>APPROVE</v>
      </c>
      <c r="P2678" s="57" t="str">
        <f>UPPER(tbl_raw_data[[#This Row],[Queue Name]])</f>
        <v>CONSUMER POST BUREAU</v>
      </c>
      <c r="Q2678" s="57" t="str">
        <f>IF(tbl_raw_data[[#This Row],[time_taken_in_mins]]&lt;=20,"SLA_MET","SLA_NOT_MET")</f>
        <v>SLA_MET</v>
      </c>
    </row>
    <row r="2679" spans="1:17" ht="15" customHeight="1" x14ac:dyDescent="0.25">
      <c r="A2679" s="5" t="s">
        <v>6440</v>
      </c>
      <c r="B2679" s="12">
        <v>45148.623912037037</v>
      </c>
      <c r="C2679" s="13">
        <v>45148.637326388889</v>
      </c>
      <c r="D2679" s="14" t="s">
        <v>13</v>
      </c>
      <c r="E2679" s="14" t="s">
        <v>28</v>
      </c>
      <c r="F2679" s="14" t="s">
        <v>109</v>
      </c>
      <c r="G2679" s="111" t="s">
        <v>29</v>
      </c>
      <c r="H26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79" s="48">
        <f>tbl_raw_data[[#This Row],[Date Actioned]]-tbl_raw_data[[#This Row],[Date Tagged]]</f>
        <v>1.3414351851679385E-2</v>
      </c>
      <c r="J2679" s="50">
        <f>HOUR(tbl_raw_data[[#This Row],[time_taken]])*60+MINUTE(tbl_raw_data[[#This Row],[time_taken]])+SECOND(tbl_raw_data[[#This Row],[time_taken]])/60</f>
        <v>19.316666666666666</v>
      </c>
      <c r="K2679" s="54">
        <f>DATE(YEAR(tbl_raw_data[[#This Row],[Date Actioned]]), MONTH(tbl_raw_data[[#This Row],[Date Actioned]]), DAY(tbl_raw_data[[#This Row],[Date Actioned]]))</f>
        <v>45148</v>
      </c>
      <c r="L2679" s="55" t="str">
        <f>UPPER(TEXT(tbl_raw_data[[#This Row],[Updated_date]],"MMMM"))</f>
        <v>AUGUST</v>
      </c>
      <c r="M2679" s="55" t="str">
        <f>UPPER("Week "&amp;IF(ROUNDUP(DAY(tbl_raw_data[[#This Row],[Updated_date]])/7,0)=5,4,ROUNDUP(DAY(tbl_raw_data[[#This Row],[Updated_date]])/7,0)))</f>
        <v>WEEK 2</v>
      </c>
      <c r="N2679" s="57" t="str">
        <f>UPPER(VLOOKUP(tbl_raw_data[[#This Row],[Analyst]],[1]setting!$A$1:$B$15,2,0))</f>
        <v>NAVED</v>
      </c>
      <c r="O2679" s="57" t="str">
        <f>UPPER(tbl_raw_data[[#This Row],[Outcome]])</f>
        <v>APPROVE</v>
      </c>
      <c r="P2679" s="57" t="str">
        <f>UPPER(tbl_raw_data[[#This Row],[Queue Name]])</f>
        <v>CONSUMER EXISTING</v>
      </c>
      <c r="Q2679" s="57" t="str">
        <f>IF(tbl_raw_data[[#This Row],[time_taken_in_mins]]&lt;=20,"SLA_MET","SLA_NOT_MET")</f>
        <v>SLA_MET</v>
      </c>
    </row>
    <row r="2680" spans="1:17" ht="15" customHeight="1" x14ac:dyDescent="0.25">
      <c r="A2680" s="5" t="s">
        <v>6994</v>
      </c>
      <c r="B2680" s="6">
        <v>45148.624212962961</v>
      </c>
      <c r="C2680" s="7">
        <v>45148.642372685186</v>
      </c>
      <c r="D2680" s="8" t="s">
        <v>8</v>
      </c>
      <c r="E2680" s="8" t="s">
        <v>9</v>
      </c>
      <c r="F2680" s="8" t="s">
        <v>168</v>
      </c>
      <c r="G2680" s="110" t="s">
        <v>57</v>
      </c>
      <c r="H26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80" s="48">
        <f>tbl_raw_data[[#This Row],[Date Actioned]]-tbl_raw_data[[#This Row],[Date Tagged]]</f>
        <v>1.8159722225391306E-2</v>
      </c>
      <c r="J2680" s="50">
        <f>HOUR(tbl_raw_data[[#This Row],[time_taken]])*60+MINUTE(tbl_raw_data[[#This Row],[time_taken]])+SECOND(tbl_raw_data[[#This Row],[time_taken]])/60</f>
        <v>26.15</v>
      </c>
      <c r="K2680" s="54">
        <f>DATE(YEAR(tbl_raw_data[[#This Row],[Date Actioned]]), MONTH(tbl_raw_data[[#This Row],[Date Actioned]]), DAY(tbl_raw_data[[#This Row],[Date Actioned]]))</f>
        <v>45148</v>
      </c>
      <c r="L2680" s="55" t="str">
        <f>UPPER(TEXT(tbl_raw_data[[#This Row],[Updated_date]],"MMMM"))</f>
        <v>AUGUST</v>
      </c>
      <c r="M2680" s="55" t="str">
        <f>UPPER("Week "&amp;IF(ROUNDUP(DAY(tbl_raw_data[[#This Row],[Updated_date]])/7,0)=5,4,ROUNDUP(DAY(tbl_raw_data[[#This Row],[Updated_date]])/7,0)))</f>
        <v>WEEK 2</v>
      </c>
      <c r="N2680" s="57" t="str">
        <f>UPPER(VLOOKUP(tbl_raw_data[[#This Row],[Analyst]],[1]setting!$A$1:$B$15,2,0))</f>
        <v>MERCEDES</v>
      </c>
      <c r="O2680" s="57" t="str">
        <f>UPPER(tbl_raw_data[[#This Row],[Outcome]])</f>
        <v>WITHDRAW</v>
      </c>
      <c r="P2680" s="57" t="str">
        <f>UPPER(tbl_raw_data[[#This Row],[Queue Name]])</f>
        <v>CONSUMER PRE BUREAU</v>
      </c>
      <c r="Q2680" s="57" t="str">
        <f>IF(tbl_raw_data[[#This Row],[time_taken_in_mins]]&lt;=20,"SLA_MET","SLA_NOT_MET")</f>
        <v>SLA_NOT_MET</v>
      </c>
    </row>
    <row r="2681" spans="1:17" ht="15" customHeight="1" x14ac:dyDescent="0.25">
      <c r="A2681" s="11" t="s">
        <v>6122</v>
      </c>
      <c r="B2681" s="6">
        <v>45148.624780092592</v>
      </c>
      <c r="C2681" s="7">
        <v>45148.636979166666</v>
      </c>
      <c r="D2681" s="8" t="s">
        <v>13</v>
      </c>
      <c r="E2681" s="8" t="s">
        <v>9</v>
      </c>
      <c r="F2681" s="8" t="s">
        <v>10</v>
      </c>
      <c r="G2681" s="110" t="s">
        <v>29</v>
      </c>
      <c r="H26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1" s="48">
        <f>tbl_raw_data[[#This Row],[Date Actioned]]-tbl_raw_data[[#This Row],[Date Tagged]]</f>
        <v>1.2199074073578231E-2</v>
      </c>
      <c r="J2681" s="50">
        <f>HOUR(tbl_raw_data[[#This Row],[time_taken]])*60+MINUTE(tbl_raw_data[[#This Row],[time_taken]])+SECOND(tbl_raw_data[[#This Row],[time_taken]])/60</f>
        <v>17.566666666666666</v>
      </c>
      <c r="K2681" s="54">
        <f>DATE(YEAR(tbl_raw_data[[#This Row],[Date Actioned]]), MONTH(tbl_raw_data[[#This Row],[Date Actioned]]), DAY(tbl_raw_data[[#This Row],[Date Actioned]]))</f>
        <v>45148</v>
      </c>
      <c r="L2681" s="55" t="str">
        <f>UPPER(TEXT(tbl_raw_data[[#This Row],[Updated_date]],"MMMM"))</f>
        <v>AUGUST</v>
      </c>
      <c r="M2681" s="55" t="str">
        <f>UPPER("Week "&amp;IF(ROUNDUP(DAY(tbl_raw_data[[#This Row],[Updated_date]])/7,0)=5,4,ROUNDUP(DAY(tbl_raw_data[[#This Row],[Updated_date]])/7,0)))</f>
        <v>WEEK 2</v>
      </c>
      <c r="N2681" s="57" t="str">
        <f>UPPER(VLOOKUP(tbl_raw_data[[#This Row],[Analyst]],[1]setting!$A$1:$B$15,2,0))</f>
        <v>SAM</v>
      </c>
      <c r="O2681" s="57" t="str">
        <f>UPPER(tbl_raw_data[[#This Row],[Outcome]])</f>
        <v>APPROVE</v>
      </c>
      <c r="P2681" s="57" t="str">
        <f>UPPER(tbl_raw_data[[#This Row],[Queue Name]])</f>
        <v>CONSUMER PRE BUREAU</v>
      </c>
      <c r="Q2681" s="57" t="str">
        <f>IF(tbl_raw_data[[#This Row],[time_taken_in_mins]]&lt;=20,"SLA_MET","SLA_NOT_MET")</f>
        <v>SLA_MET</v>
      </c>
    </row>
    <row r="2682" spans="1:17" ht="15" customHeight="1" x14ac:dyDescent="0.25">
      <c r="A2682" s="22" t="s">
        <v>7038</v>
      </c>
      <c r="B2682" s="12">
        <v>45148.626319444447</v>
      </c>
      <c r="C2682" s="13">
        <v>45148.645115740743</v>
      </c>
      <c r="D2682" s="14" t="s">
        <v>13</v>
      </c>
      <c r="E2682" s="14" t="s">
        <v>28</v>
      </c>
      <c r="F2682" s="14" t="s">
        <v>42</v>
      </c>
      <c r="G2682" s="111" t="s">
        <v>29</v>
      </c>
      <c r="H26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2" s="48">
        <f>tbl_raw_data[[#This Row],[Date Actioned]]-tbl_raw_data[[#This Row],[Date Tagged]]</f>
        <v>1.8796296295477077E-2</v>
      </c>
      <c r="J2682" s="50">
        <f>HOUR(tbl_raw_data[[#This Row],[time_taken]])*60+MINUTE(tbl_raw_data[[#This Row],[time_taken]])+SECOND(tbl_raw_data[[#This Row],[time_taken]])/60</f>
        <v>27.066666666666666</v>
      </c>
      <c r="K2682" s="54">
        <f>DATE(YEAR(tbl_raw_data[[#This Row],[Date Actioned]]), MONTH(tbl_raw_data[[#This Row],[Date Actioned]]), DAY(tbl_raw_data[[#This Row],[Date Actioned]]))</f>
        <v>45148</v>
      </c>
      <c r="L2682" s="55" t="str">
        <f>UPPER(TEXT(tbl_raw_data[[#This Row],[Updated_date]],"MMMM"))</f>
        <v>AUGUST</v>
      </c>
      <c r="M2682" s="55" t="str">
        <f>UPPER("Week "&amp;IF(ROUNDUP(DAY(tbl_raw_data[[#This Row],[Updated_date]])/7,0)=5,4,ROUNDUP(DAY(tbl_raw_data[[#This Row],[Updated_date]])/7,0)))</f>
        <v>WEEK 2</v>
      </c>
      <c r="N2682" s="57" t="str">
        <f>UPPER(VLOOKUP(tbl_raw_data[[#This Row],[Analyst]],[1]setting!$A$1:$B$15,2,0))</f>
        <v>NITESH</v>
      </c>
      <c r="O2682" s="57" t="str">
        <f>UPPER(tbl_raw_data[[#This Row],[Outcome]])</f>
        <v>APPROVE</v>
      </c>
      <c r="P2682" s="57" t="str">
        <f>UPPER(tbl_raw_data[[#This Row],[Queue Name]])</f>
        <v>CONSUMER EXISTING</v>
      </c>
      <c r="Q2682" s="57" t="str">
        <f>IF(tbl_raw_data[[#This Row],[time_taken_in_mins]]&lt;=20,"SLA_MET","SLA_NOT_MET")</f>
        <v>SLA_NOT_MET</v>
      </c>
    </row>
    <row r="2683" spans="1:17" ht="15" customHeight="1" x14ac:dyDescent="0.25">
      <c r="A2683" s="5" t="s">
        <v>5403</v>
      </c>
      <c r="B2683" s="6">
        <v>45148.628657407404</v>
      </c>
      <c r="C2683" s="7">
        <v>45148.639050925929</v>
      </c>
      <c r="D2683" s="8" t="s">
        <v>13</v>
      </c>
      <c r="E2683" s="8" t="s">
        <v>28</v>
      </c>
      <c r="F2683" s="8" t="s">
        <v>254</v>
      </c>
      <c r="G2683" s="110" t="s">
        <v>29</v>
      </c>
      <c r="H26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3" s="48">
        <f>tbl_raw_data[[#This Row],[Date Actioned]]-tbl_raw_data[[#This Row],[Date Tagged]]</f>
        <v>1.0393518525233958E-2</v>
      </c>
      <c r="J2683" s="50">
        <f>HOUR(tbl_raw_data[[#This Row],[time_taken]])*60+MINUTE(tbl_raw_data[[#This Row],[time_taken]])+SECOND(tbl_raw_data[[#This Row],[time_taken]])/60</f>
        <v>14.966666666666667</v>
      </c>
      <c r="K2683" s="54">
        <f>DATE(YEAR(tbl_raw_data[[#This Row],[Date Actioned]]), MONTH(tbl_raw_data[[#This Row],[Date Actioned]]), DAY(tbl_raw_data[[#This Row],[Date Actioned]]))</f>
        <v>45148</v>
      </c>
      <c r="L2683" s="55" t="str">
        <f>UPPER(TEXT(tbl_raw_data[[#This Row],[Updated_date]],"MMMM"))</f>
        <v>AUGUST</v>
      </c>
      <c r="M2683" s="55" t="str">
        <f>UPPER("Week "&amp;IF(ROUNDUP(DAY(tbl_raw_data[[#This Row],[Updated_date]])/7,0)=5,4,ROUNDUP(DAY(tbl_raw_data[[#This Row],[Updated_date]])/7,0)))</f>
        <v>WEEK 2</v>
      </c>
      <c r="N2683" s="57" t="str">
        <f>UPPER(VLOOKUP(tbl_raw_data[[#This Row],[Analyst]],[1]setting!$A$1:$B$15,2,0))</f>
        <v>FARDIN</v>
      </c>
      <c r="O2683" s="57" t="str">
        <f>UPPER(tbl_raw_data[[#This Row],[Outcome]])</f>
        <v>APPROVE</v>
      </c>
      <c r="P2683" s="57" t="str">
        <f>UPPER(tbl_raw_data[[#This Row],[Queue Name]])</f>
        <v>CONSUMER EXISTING</v>
      </c>
      <c r="Q2683" s="57" t="str">
        <f>IF(tbl_raw_data[[#This Row],[time_taken_in_mins]]&lt;=20,"SLA_MET","SLA_NOT_MET")</f>
        <v>SLA_MET</v>
      </c>
    </row>
    <row r="2684" spans="1:17" ht="15" customHeight="1" x14ac:dyDescent="0.25">
      <c r="A2684" s="11" t="s">
        <v>2313</v>
      </c>
      <c r="B2684" s="12">
        <v>45148.629108796296</v>
      </c>
      <c r="C2684" s="13">
        <v>45148.634571759256</v>
      </c>
      <c r="D2684" s="14" t="s">
        <v>29</v>
      </c>
      <c r="E2684" s="16" t="s">
        <v>28</v>
      </c>
      <c r="F2684" s="14" t="s">
        <v>228</v>
      </c>
      <c r="G2684" s="106"/>
      <c r="H26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84" s="48">
        <f>tbl_raw_data[[#This Row],[Date Actioned]]-tbl_raw_data[[#This Row],[Date Tagged]]</f>
        <v>5.4629629594273865E-3</v>
      </c>
      <c r="J2684" s="50">
        <f>HOUR(tbl_raw_data[[#This Row],[time_taken]])*60+MINUTE(tbl_raw_data[[#This Row],[time_taken]])+SECOND(tbl_raw_data[[#This Row],[time_taken]])/60</f>
        <v>7.8666666666666671</v>
      </c>
      <c r="K2684" s="54">
        <f>DATE(YEAR(tbl_raw_data[[#This Row],[Date Actioned]]), MONTH(tbl_raw_data[[#This Row],[Date Actioned]]), DAY(tbl_raw_data[[#This Row],[Date Actioned]]))</f>
        <v>45148</v>
      </c>
      <c r="L2684" s="55" t="str">
        <f>UPPER(TEXT(tbl_raw_data[[#This Row],[Updated_date]],"MMMM"))</f>
        <v>AUGUST</v>
      </c>
      <c r="M2684" s="55" t="str">
        <f>UPPER("Week "&amp;IF(ROUNDUP(DAY(tbl_raw_data[[#This Row],[Updated_date]])/7,0)=5,4,ROUNDUP(DAY(tbl_raw_data[[#This Row],[Updated_date]])/7,0)))</f>
        <v>WEEK 2</v>
      </c>
      <c r="N2684" s="57" t="str">
        <f>UPPER(VLOOKUP(tbl_raw_data[[#This Row],[Analyst]],[1]setting!$A$1:$B$15,2,0))</f>
        <v>OUADIR</v>
      </c>
      <c r="O2684" s="57" t="str">
        <f>UPPER(tbl_raw_data[[#This Row],[Outcome]])</f>
        <v>APPROVE</v>
      </c>
      <c r="P2684" s="57" t="str">
        <f>UPPER(tbl_raw_data[[#This Row],[Queue Name]])</f>
        <v>CONSUMER EXISTING</v>
      </c>
      <c r="Q2684" s="57" t="str">
        <f>IF(tbl_raw_data[[#This Row],[time_taken_in_mins]]&lt;=20,"SLA_MET","SLA_NOT_MET")</f>
        <v>SLA_MET</v>
      </c>
    </row>
    <row r="2685" spans="1:17" ht="39" x14ac:dyDescent="0.25">
      <c r="A2685" s="11" t="s">
        <v>6325</v>
      </c>
      <c r="B2685" s="12">
        <v>45148.630115740743</v>
      </c>
      <c r="C2685" s="13">
        <v>45148.643055555556</v>
      </c>
      <c r="D2685" s="14" t="s">
        <v>8</v>
      </c>
      <c r="E2685" s="14" t="s">
        <v>28</v>
      </c>
      <c r="F2685" s="14" t="s">
        <v>55</v>
      </c>
      <c r="G2685" s="111" t="s">
        <v>6326</v>
      </c>
      <c r="H26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685" s="48">
        <f>tbl_raw_data[[#This Row],[Date Actioned]]-tbl_raw_data[[#This Row],[Date Tagged]]</f>
        <v>1.2939814812853001E-2</v>
      </c>
      <c r="J2685" s="50">
        <f>HOUR(tbl_raw_data[[#This Row],[time_taken]])*60+MINUTE(tbl_raw_data[[#This Row],[time_taken]])+SECOND(tbl_raw_data[[#This Row],[time_taken]])/60</f>
        <v>18.633333333333333</v>
      </c>
      <c r="K2685" s="54">
        <f>DATE(YEAR(tbl_raw_data[[#This Row],[Date Actioned]]), MONTH(tbl_raw_data[[#This Row],[Date Actioned]]), DAY(tbl_raw_data[[#This Row],[Date Actioned]]))</f>
        <v>45148</v>
      </c>
      <c r="L2685" s="55" t="str">
        <f>UPPER(TEXT(tbl_raw_data[[#This Row],[Updated_date]],"MMMM"))</f>
        <v>AUGUST</v>
      </c>
      <c r="M2685" s="55" t="str">
        <f>UPPER("Week "&amp;IF(ROUNDUP(DAY(tbl_raw_data[[#This Row],[Updated_date]])/7,0)=5,4,ROUNDUP(DAY(tbl_raw_data[[#This Row],[Updated_date]])/7,0)))</f>
        <v>WEEK 2</v>
      </c>
      <c r="N2685" s="57" t="str">
        <f>UPPER(VLOOKUP(tbl_raw_data[[#This Row],[Analyst]],[1]setting!$A$1:$B$15,2,0))</f>
        <v>CAMERON</v>
      </c>
      <c r="O2685" s="57" t="str">
        <f>UPPER(tbl_raw_data[[#This Row],[Outcome]])</f>
        <v>WITHDRAW</v>
      </c>
      <c r="P2685" s="57" t="str">
        <f>UPPER(tbl_raw_data[[#This Row],[Queue Name]])</f>
        <v>CONSUMER EXISTING</v>
      </c>
      <c r="Q2685" s="57" t="str">
        <f>IF(tbl_raw_data[[#This Row],[time_taken_in_mins]]&lt;=20,"SLA_MET","SLA_NOT_MET")</f>
        <v>SLA_MET</v>
      </c>
    </row>
    <row r="2686" spans="1:17" ht="15" customHeight="1" x14ac:dyDescent="0.25">
      <c r="A2686" s="22" t="s">
        <v>4729</v>
      </c>
      <c r="B2686" s="6">
        <v>45148.631261574075</v>
      </c>
      <c r="C2686" s="7">
        <v>45148.640196759261</v>
      </c>
      <c r="D2686" s="8" t="s">
        <v>13</v>
      </c>
      <c r="E2686" s="8" t="s">
        <v>9</v>
      </c>
      <c r="F2686" s="8" t="s">
        <v>10</v>
      </c>
      <c r="G2686" s="110" t="s">
        <v>29</v>
      </c>
      <c r="H26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6" s="48">
        <f>tbl_raw_data[[#This Row],[Date Actioned]]-tbl_raw_data[[#This Row],[Date Tagged]]</f>
        <v>8.9351851856918074E-3</v>
      </c>
      <c r="J2686" s="50">
        <f>HOUR(tbl_raw_data[[#This Row],[time_taken]])*60+MINUTE(tbl_raw_data[[#This Row],[time_taken]])+SECOND(tbl_raw_data[[#This Row],[time_taken]])/60</f>
        <v>12.866666666666667</v>
      </c>
      <c r="K2686" s="54">
        <f>DATE(YEAR(tbl_raw_data[[#This Row],[Date Actioned]]), MONTH(tbl_raw_data[[#This Row],[Date Actioned]]), DAY(tbl_raw_data[[#This Row],[Date Actioned]]))</f>
        <v>45148</v>
      </c>
      <c r="L2686" s="55" t="str">
        <f>UPPER(TEXT(tbl_raw_data[[#This Row],[Updated_date]],"MMMM"))</f>
        <v>AUGUST</v>
      </c>
      <c r="M2686" s="55" t="str">
        <f>UPPER("Week "&amp;IF(ROUNDUP(DAY(tbl_raw_data[[#This Row],[Updated_date]])/7,0)=5,4,ROUNDUP(DAY(tbl_raw_data[[#This Row],[Updated_date]])/7,0)))</f>
        <v>WEEK 2</v>
      </c>
      <c r="N2686" s="57" t="str">
        <f>UPPER(VLOOKUP(tbl_raw_data[[#This Row],[Analyst]],[1]setting!$A$1:$B$15,2,0))</f>
        <v>SAM</v>
      </c>
      <c r="O2686" s="57" t="str">
        <f>UPPER(tbl_raw_data[[#This Row],[Outcome]])</f>
        <v>APPROVE</v>
      </c>
      <c r="P2686" s="57" t="str">
        <f>UPPER(tbl_raw_data[[#This Row],[Queue Name]])</f>
        <v>CONSUMER PRE BUREAU</v>
      </c>
      <c r="Q2686" s="57" t="str">
        <f>IF(tbl_raw_data[[#This Row],[time_taken_in_mins]]&lt;=20,"SLA_MET","SLA_NOT_MET")</f>
        <v>SLA_MET</v>
      </c>
    </row>
    <row r="2687" spans="1:17" ht="15" customHeight="1" x14ac:dyDescent="0.25">
      <c r="A2687" s="5" t="s">
        <v>256</v>
      </c>
      <c r="B2687" s="12">
        <v>45148.634456018517</v>
      </c>
      <c r="C2687" s="13">
        <v>45148.636562500003</v>
      </c>
      <c r="D2687" s="14" t="s">
        <v>29</v>
      </c>
      <c r="E2687" s="16" t="s">
        <v>28</v>
      </c>
      <c r="F2687" s="14" t="s">
        <v>228</v>
      </c>
      <c r="G2687" s="106"/>
      <c r="H26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87" s="48">
        <f>tbl_raw_data[[#This Row],[Date Actioned]]-tbl_raw_data[[#This Row],[Date Tagged]]</f>
        <v>2.1064814864075743E-3</v>
      </c>
      <c r="J2687" s="50">
        <f>HOUR(tbl_raw_data[[#This Row],[time_taken]])*60+MINUTE(tbl_raw_data[[#This Row],[time_taken]])+SECOND(tbl_raw_data[[#This Row],[time_taken]])/60</f>
        <v>3.0333333333333332</v>
      </c>
      <c r="K2687" s="54">
        <f>DATE(YEAR(tbl_raw_data[[#This Row],[Date Actioned]]), MONTH(tbl_raw_data[[#This Row],[Date Actioned]]), DAY(tbl_raw_data[[#This Row],[Date Actioned]]))</f>
        <v>45148</v>
      </c>
      <c r="L2687" s="55" t="str">
        <f>UPPER(TEXT(tbl_raw_data[[#This Row],[Updated_date]],"MMMM"))</f>
        <v>AUGUST</v>
      </c>
      <c r="M2687" s="55" t="str">
        <f>UPPER("Week "&amp;IF(ROUNDUP(DAY(tbl_raw_data[[#This Row],[Updated_date]])/7,0)=5,4,ROUNDUP(DAY(tbl_raw_data[[#This Row],[Updated_date]])/7,0)))</f>
        <v>WEEK 2</v>
      </c>
      <c r="N2687" s="57" t="str">
        <f>UPPER(VLOOKUP(tbl_raw_data[[#This Row],[Analyst]],[1]setting!$A$1:$B$15,2,0))</f>
        <v>OUADIR</v>
      </c>
      <c r="O2687" s="57" t="str">
        <f>UPPER(tbl_raw_data[[#This Row],[Outcome]])</f>
        <v>APPROVE</v>
      </c>
      <c r="P2687" s="57" t="str">
        <f>UPPER(tbl_raw_data[[#This Row],[Queue Name]])</f>
        <v>CONSUMER EXISTING</v>
      </c>
      <c r="Q2687" s="57" t="str">
        <f>IF(tbl_raw_data[[#This Row],[time_taken_in_mins]]&lt;=20,"SLA_MET","SLA_NOT_MET")</f>
        <v>SLA_MET</v>
      </c>
    </row>
    <row r="2688" spans="1:17" ht="15" customHeight="1" x14ac:dyDescent="0.25">
      <c r="A2688" s="22" t="s">
        <v>2507</v>
      </c>
      <c r="B2688" s="6">
        <v>45148.63484953704</v>
      </c>
      <c r="C2688" s="7">
        <v>45148.640555555554</v>
      </c>
      <c r="D2688" s="8" t="s">
        <v>8</v>
      </c>
      <c r="E2688" s="8" t="s">
        <v>9</v>
      </c>
      <c r="F2688" s="8" t="s">
        <v>109</v>
      </c>
      <c r="G2688" s="110" t="s">
        <v>1362</v>
      </c>
      <c r="H26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88" s="48">
        <f>tbl_raw_data[[#This Row],[Date Actioned]]-tbl_raw_data[[#This Row],[Date Tagged]]</f>
        <v>5.7060185135924257E-3</v>
      </c>
      <c r="J2688" s="50">
        <f>HOUR(tbl_raw_data[[#This Row],[time_taken]])*60+MINUTE(tbl_raw_data[[#This Row],[time_taken]])+SECOND(tbl_raw_data[[#This Row],[time_taken]])/60</f>
        <v>8.2166666666666668</v>
      </c>
      <c r="K2688" s="54">
        <f>DATE(YEAR(tbl_raw_data[[#This Row],[Date Actioned]]), MONTH(tbl_raw_data[[#This Row],[Date Actioned]]), DAY(tbl_raw_data[[#This Row],[Date Actioned]]))</f>
        <v>45148</v>
      </c>
      <c r="L2688" s="55" t="str">
        <f>UPPER(TEXT(tbl_raw_data[[#This Row],[Updated_date]],"MMMM"))</f>
        <v>AUGUST</v>
      </c>
      <c r="M2688" s="55" t="str">
        <f>UPPER("Week "&amp;IF(ROUNDUP(DAY(tbl_raw_data[[#This Row],[Updated_date]])/7,0)=5,4,ROUNDUP(DAY(tbl_raw_data[[#This Row],[Updated_date]])/7,0)))</f>
        <v>WEEK 2</v>
      </c>
      <c r="N2688" s="57" t="str">
        <f>UPPER(VLOOKUP(tbl_raw_data[[#This Row],[Analyst]],[1]setting!$A$1:$B$15,2,0))</f>
        <v>NAVED</v>
      </c>
      <c r="O2688" s="57" t="str">
        <f>UPPER(tbl_raw_data[[#This Row],[Outcome]])</f>
        <v>WITHDRAW</v>
      </c>
      <c r="P2688" s="57" t="str">
        <f>UPPER(tbl_raw_data[[#This Row],[Queue Name]])</f>
        <v>CONSUMER PRE BUREAU</v>
      </c>
      <c r="Q2688" s="57" t="str">
        <f>IF(tbl_raw_data[[#This Row],[time_taken_in_mins]]&lt;=20,"SLA_MET","SLA_NOT_MET")</f>
        <v>SLA_MET</v>
      </c>
    </row>
    <row r="2689" spans="1:17" ht="15" customHeight="1" x14ac:dyDescent="0.25">
      <c r="A2689" s="11" t="s">
        <v>2498</v>
      </c>
      <c r="B2689" s="6">
        <v>45148.637743055559</v>
      </c>
      <c r="C2689" s="7">
        <v>45148.643437500003</v>
      </c>
      <c r="D2689" s="8" t="s">
        <v>13</v>
      </c>
      <c r="E2689" s="8" t="s">
        <v>9</v>
      </c>
      <c r="F2689" s="8" t="s">
        <v>254</v>
      </c>
      <c r="G2689" s="110" t="s">
        <v>19</v>
      </c>
      <c r="H26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89" s="48">
        <f>tbl_raw_data[[#This Row],[Date Actioned]]-tbl_raw_data[[#This Row],[Date Tagged]]</f>
        <v>5.694444444088731E-3</v>
      </c>
      <c r="J2689" s="50">
        <f>HOUR(tbl_raw_data[[#This Row],[time_taken]])*60+MINUTE(tbl_raw_data[[#This Row],[time_taken]])+SECOND(tbl_raw_data[[#This Row],[time_taken]])/60</f>
        <v>8.1999999999999993</v>
      </c>
      <c r="K2689" s="54">
        <f>DATE(YEAR(tbl_raw_data[[#This Row],[Date Actioned]]), MONTH(tbl_raw_data[[#This Row],[Date Actioned]]), DAY(tbl_raw_data[[#This Row],[Date Actioned]]))</f>
        <v>45148</v>
      </c>
      <c r="L2689" s="55" t="str">
        <f>UPPER(TEXT(tbl_raw_data[[#This Row],[Updated_date]],"MMMM"))</f>
        <v>AUGUST</v>
      </c>
      <c r="M2689" s="55" t="str">
        <f>UPPER("Week "&amp;IF(ROUNDUP(DAY(tbl_raw_data[[#This Row],[Updated_date]])/7,0)=5,4,ROUNDUP(DAY(tbl_raw_data[[#This Row],[Updated_date]])/7,0)))</f>
        <v>WEEK 2</v>
      </c>
      <c r="N2689" s="57" t="str">
        <f>UPPER(VLOOKUP(tbl_raw_data[[#This Row],[Analyst]],[1]setting!$A$1:$B$15,2,0))</f>
        <v>FARDIN</v>
      </c>
      <c r="O2689" s="57" t="str">
        <f>UPPER(tbl_raw_data[[#This Row],[Outcome]])</f>
        <v>APPROVE</v>
      </c>
      <c r="P2689" s="57" t="str">
        <f>UPPER(tbl_raw_data[[#This Row],[Queue Name]])</f>
        <v>CONSUMER PRE BUREAU</v>
      </c>
      <c r="Q2689" s="57" t="str">
        <f>IF(tbl_raw_data[[#This Row],[time_taken_in_mins]]&lt;=20,"SLA_MET","SLA_NOT_MET")</f>
        <v>SLA_MET</v>
      </c>
    </row>
    <row r="2690" spans="1:17" ht="15" customHeight="1" x14ac:dyDescent="0.25">
      <c r="A2690" s="22" t="s">
        <v>6715</v>
      </c>
      <c r="B2690" s="12">
        <v>45148.638692129629</v>
      </c>
      <c r="C2690" s="13">
        <v>45148.653715277775</v>
      </c>
      <c r="D2690" s="14" t="s">
        <v>29</v>
      </c>
      <c r="E2690" s="16" t="s">
        <v>28</v>
      </c>
      <c r="F2690" s="14" t="s">
        <v>228</v>
      </c>
      <c r="G2690" s="106"/>
      <c r="H26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90" s="48">
        <f>tbl_raw_data[[#This Row],[Date Actioned]]-tbl_raw_data[[#This Row],[Date Tagged]]</f>
        <v>1.5023148145701271E-2</v>
      </c>
      <c r="J2690" s="50">
        <f>HOUR(tbl_raw_data[[#This Row],[time_taken]])*60+MINUTE(tbl_raw_data[[#This Row],[time_taken]])+SECOND(tbl_raw_data[[#This Row],[time_taken]])/60</f>
        <v>21.633333333333333</v>
      </c>
      <c r="K2690" s="54">
        <f>DATE(YEAR(tbl_raw_data[[#This Row],[Date Actioned]]), MONTH(tbl_raw_data[[#This Row],[Date Actioned]]), DAY(tbl_raw_data[[#This Row],[Date Actioned]]))</f>
        <v>45148</v>
      </c>
      <c r="L2690" s="55" t="str">
        <f>UPPER(TEXT(tbl_raw_data[[#This Row],[Updated_date]],"MMMM"))</f>
        <v>AUGUST</v>
      </c>
      <c r="M2690" s="55" t="str">
        <f>UPPER("Week "&amp;IF(ROUNDUP(DAY(tbl_raw_data[[#This Row],[Updated_date]])/7,0)=5,4,ROUNDUP(DAY(tbl_raw_data[[#This Row],[Updated_date]])/7,0)))</f>
        <v>WEEK 2</v>
      </c>
      <c r="N2690" s="57" t="str">
        <f>UPPER(VLOOKUP(tbl_raw_data[[#This Row],[Analyst]],[1]setting!$A$1:$B$15,2,0))</f>
        <v>OUADIR</v>
      </c>
      <c r="O2690" s="57" t="str">
        <f>UPPER(tbl_raw_data[[#This Row],[Outcome]])</f>
        <v>APPROVE</v>
      </c>
      <c r="P2690" s="57" t="str">
        <f>UPPER(tbl_raw_data[[#This Row],[Queue Name]])</f>
        <v>CONSUMER EXISTING</v>
      </c>
      <c r="Q2690" s="57" t="str">
        <f>IF(tbl_raw_data[[#This Row],[time_taken_in_mins]]&lt;=20,"SLA_MET","SLA_NOT_MET")</f>
        <v>SLA_NOT_MET</v>
      </c>
    </row>
    <row r="2691" spans="1:17" ht="15" customHeight="1" x14ac:dyDescent="0.25">
      <c r="A2691" s="5" t="s">
        <v>928</v>
      </c>
      <c r="B2691" s="6">
        <v>45148.640648148146</v>
      </c>
      <c r="C2691" s="7">
        <v>45148.644178240742</v>
      </c>
      <c r="D2691" s="8" t="s">
        <v>13</v>
      </c>
      <c r="E2691" s="8" t="s">
        <v>28</v>
      </c>
      <c r="F2691" s="8" t="s">
        <v>10</v>
      </c>
      <c r="G2691" s="110" t="s">
        <v>29</v>
      </c>
      <c r="H26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1" s="48">
        <f>tbl_raw_data[[#This Row],[Date Actioned]]-tbl_raw_data[[#This Row],[Date Tagged]]</f>
        <v>3.5300925956107676E-3</v>
      </c>
      <c r="J2691" s="50">
        <f>HOUR(tbl_raw_data[[#This Row],[time_taken]])*60+MINUTE(tbl_raw_data[[#This Row],[time_taken]])+SECOND(tbl_raw_data[[#This Row],[time_taken]])/60</f>
        <v>5.083333333333333</v>
      </c>
      <c r="K2691" s="54">
        <f>DATE(YEAR(tbl_raw_data[[#This Row],[Date Actioned]]), MONTH(tbl_raw_data[[#This Row],[Date Actioned]]), DAY(tbl_raw_data[[#This Row],[Date Actioned]]))</f>
        <v>45148</v>
      </c>
      <c r="L2691" s="55" t="str">
        <f>UPPER(TEXT(tbl_raw_data[[#This Row],[Updated_date]],"MMMM"))</f>
        <v>AUGUST</v>
      </c>
      <c r="M2691" s="55" t="str">
        <f>UPPER("Week "&amp;IF(ROUNDUP(DAY(tbl_raw_data[[#This Row],[Updated_date]])/7,0)=5,4,ROUNDUP(DAY(tbl_raw_data[[#This Row],[Updated_date]])/7,0)))</f>
        <v>WEEK 2</v>
      </c>
      <c r="N2691" s="57" t="str">
        <f>UPPER(VLOOKUP(tbl_raw_data[[#This Row],[Analyst]],[1]setting!$A$1:$B$15,2,0))</f>
        <v>SAM</v>
      </c>
      <c r="O2691" s="57" t="str">
        <f>UPPER(tbl_raw_data[[#This Row],[Outcome]])</f>
        <v>APPROVE</v>
      </c>
      <c r="P2691" s="57" t="str">
        <f>UPPER(tbl_raw_data[[#This Row],[Queue Name]])</f>
        <v>CONSUMER EXISTING</v>
      </c>
      <c r="Q2691" s="57" t="str">
        <f>IF(tbl_raw_data[[#This Row],[time_taken_in_mins]]&lt;=20,"SLA_MET","SLA_NOT_MET")</f>
        <v>SLA_MET</v>
      </c>
    </row>
    <row r="2692" spans="1:17" ht="15" customHeight="1" x14ac:dyDescent="0.25">
      <c r="A2692" s="11" t="s">
        <v>4542</v>
      </c>
      <c r="B2692" s="12">
        <v>45148.640960648147</v>
      </c>
      <c r="C2692" s="13">
        <v>45148.649606481478</v>
      </c>
      <c r="D2692" s="14" t="s">
        <v>29</v>
      </c>
      <c r="E2692" s="16" t="s">
        <v>28</v>
      </c>
      <c r="F2692" s="14" t="s">
        <v>168</v>
      </c>
      <c r="G2692" s="106"/>
      <c r="H26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92" s="48">
        <f>tbl_raw_data[[#This Row],[Date Actioned]]-tbl_raw_data[[#This Row],[Date Tagged]]</f>
        <v>8.6458333316841163E-3</v>
      </c>
      <c r="J2692" s="50">
        <f>HOUR(tbl_raw_data[[#This Row],[time_taken]])*60+MINUTE(tbl_raw_data[[#This Row],[time_taken]])+SECOND(tbl_raw_data[[#This Row],[time_taken]])/60</f>
        <v>12.45</v>
      </c>
      <c r="K2692" s="54">
        <f>DATE(YEAR(tbl_raw_data[[#This Row],[Date Actioned]]), MONTH(tbl_raw_data[[#This Row],[Date Actioned]]), DAY(tbl_raw_data[[#This Row],[Date Actioned]]))</f>
        <v>45148</v>
      </c>
      <c r="L2692" s="55" t="str">
        <f>UPPER(TEXT(tbl_raw_data[[#This Row],[Updated_date]],"MMMM"))</f>
        <v>AUGUST</v>
      </c>
      <c r="M2692" s="55" t="str">
        <f>UPPER("Week "&amp;IF(ROUNDUP(DAY(tbl_raw_data[[#This Row],[Updated_date]])/7,0)=5,4,ROUNDUP(DAY(tbl_raw_data[[#This Row],[Updated_date]])/7,0)))</f>
        <v>WEEK 2</v>
      </c>
      <c r="N2692" s="57" t="str">
        <f>UPPER(VLOOKUP(tbl_raw_data[[#This Row],[Analyst]],[1]setting!$A$1:$B$15,2,0))</f>
        <v>MERCEDES</v>
      </c>
      <c r="O2692" s="57" t="str">
        <f>UPPER(tbl_raw_data[[#This Row],[Outcome]])</f>
        <v>APPROVE</v>
      </c>
      <c r="P2692" s="57" t="str">
        <f>UPPER(tbl_raw_data[[#This Row],[Queue Name]])</f>
        <v>CONSUMER EXISTING</v>
      </c>
      <c r="Q2692" s="57" t="str">
        <f>IF(tbl_raw_data[[#This Row],[time_taken_in_mins]]&lt;=20,"SLA_MET","SLA_NOT_MET")</f>
        <v>SLA_MET</v>
      </c>
    </row>
    <row r="2693" spans="1:17" ht="15" customHeight="1" x14ac:dyDescent="0.25">
      <c r="A2693" s="5" t="s">
        <v>2886</v>
      </c>
      <c r="B2693" s="12">
        <v>45148.64162037037</v>
      </c>
      <c r="C2693" s="13">
        <v>45148.647835648146</v>
      </c>
      <c r="D2693" s="14" t="s">
        <v>8</v>
      </c>
      <c r="E2693" s="14" t="s">
        <v>9</v>
      </c>
      <c r="F2693" s="14" t="s">
        <v>55</v>
      </c>
      <c r="G2693" s="111" t="s">
        <v>1142</v>
      </c>
      <c r="H26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93" s="48">
        <f>tbl_raw_data[[#This Row],[Date Actioned]]-tbl_raw_data[[#This Row],[Date Tagged]]</f>
        <v>6.2152777754818089E-3</v>
      </c>
      <c r="J2693" s="50">
        <f>HOUR(tbl_raw_data[[#This Row],[time_taken]])*60+MINUTE(tbl_raw_data[[#This Row],[time_taken]])+SECOND(tbl_raw_data[[#This Row],[time_taken]])/60</f>
        <v>8.9499999999999993</v>
      </c>
      <c r="K2693" s="54">
        <f>DATE(YEAR(tbl_raw_data[[#This Row],[Date Actioned]]), MONTH(tbl_raw_data[[#This Row],[Date Actioned]]), DAY(tbl_raw_data[[#This Row],[Date Actioned]]))</f>
        <v>45148</v>
      </c>
      <c r="L2693" s="55" t="str">
        <f>UPPER(TEXT(tbl_raw_data[[#This Row],[Updated_date]],"MMMM"))</f>
        <v>AUGUST</v>
      </c>
      <c r="M2693" s="55" t="str">
        <f>UPPER("Week "&amp;IF(ROUNDUP(DAY(tbl_raw_data[[#This Row],[Updated_date]])/7,0)=5,4,ROUNDUP(DAY(tbl_raw_data[[#This Row],[Updated_date]])/7,0)))</f>
        <v>WEEK 2</v>
      </c>
      <c r="N2693" s="57" t="str">
        <f>UPPER(VLOOKUP(tbl_raw_data[[#This Row],[Analyst]],[1]setting!$A$1:$B$15,2,0))</f>
        <v>CAMERON</v>
      </c>
      <c r="O2693" s="57" t="str">
        <f>UPPER(tbl_raw_data[[#This Row],[Outcome]])</f>
        <v>WITHDRAW</v>
      </c>
      <c r="P2693" s="57" t="str">
        <f>UPPER(tbl_raw_data[[#This Row],[Queue Name]])</f>
        <v>CONSUMER PRE BUREAU</v>
      </c>
      <c r="Q2693" s="57" t="str">
        <f>IF(tbl_raw_data[[#This Row],[time_taken_in_mins]]&lt;=20,"SLA_MET","SLA_NOT_MET")</f>
        <v>SLA_MET</v>
      </c>
    </row>
    <row r="2694" spans="1:17" ht="15" customHeight="1" x14ac:dyDescent="0.25">
      <c r="A2694" s="11" t="s">
        <v>7011</v>
      </c>
      <c r="B2694" s="6">
        <v>45148.642488425925</v>
      </c>
      <c r="C2694" s="7">
        <v>45148.660868055558</v>
      </c>
      <c r="D2694" s="8" t="s">
        <v>40</v>
      </c>
      <c r="E2694" s="10" t="s">
        <v>41</v>
      </c>
      <c r="F2694" s="8" t="s">
        <v>168</v>
      </c>
      <c r="G2694" s="109"/>
      <c r="H26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694" s="48">
        <f>tbl_raw_data[[#This Row],[Date Actioned]]-tbl_raw_data[[#This Row],[Date Tagged]]</f>
        <v>1.8379629633272998E-2</v>
      </c>
      <c r="J2694" s="50">
        <f>HOUR(tbl_raw_data[[#This Row],[time_taken]])*60+MINUTE(tbl_raw_data[[#This Row],[time_taken]])+SECOND(tbl_raw_data[[#This Row],[time_taken]])/60</f>
        <v>26.466666666666665</v>
      </c>
      <c r="K2694" s="54">
        <f>DATE(YEAR(tbl_raw_data[[#This Row],[Date Actioned]]), MONTH(tbl_raw_data[[#This Row],[Date Actioned]]), DAY(tbl_raw_data[[#This Row],[Date Actioned]]))</f>
        <v>45148</v>
      </c>
      <c r="L2694" s="55" t="str">
        <f>UPPER(TEXT(tbl_raw_data[[#This Row],[Updated_date]],"MMMM"))</f>
        <v>AUGUST</v>
      </c>
      <c r="M2694" s="55" t="str">
        <f>UPPER("Week "&amp;IF(ROUNDUP(DAY(tbl_raw_data[[#This Row],[Updated_date]])/7,0)=5,4,ROUNDUP(DAY(tbl_raw_data[[#This Row],[Updated_date]])/7,0)))</f>
        <v>WEEK 2</v>
      </c>
      <c r="N2694" s="57" t="str">
        <f>UPPER(VLOOKUP(tbl_raw_data[[#This Row],[Analyst]],[1]setting!$A$1:$B$15,2,0))</f>
        <v>MERCEDES</v>
      </c>
      <c r="O2694" s="57" t="str">
        <f>UPPER(tbl_raw_data[[#This Row],[Outcome]])</f>
        <v>WITHDRAW</v>
      </c>
      <c r="P2694" s="57" t="str">
        <f>UPPER(tbl_raw_data[[#This Row],[Queue Name]])</f>
        <v>CONSUMER POST BUREAU</v>
      </c>
      <c r="Q2694" s="57" t="str">
        <f>IF(tbl_raw_data[[#This Row],[time_taken_in_mins]]&lt;=20,"SLA_MET","SLA_NOT_MET")</f>
        <v>SLA_NOT_MET</v>
      </c>
    </row>
    <row r="2695" spans="1:17" ht="15" customHeight="1" x14ac:dyDescent="0.25">
      <c r="A2695" s="22" t="s">
        <v>453</v>
      </c>
      <c r="B2695" s="12">
        <v>45148.644097222219</v>
      </c>
      <c r="C2695" s="13">
        <v>45148.646747685183</v>
      </c>
      <c r="D2695" s="14" t="s">
        <v>46</v>
      </c>
      <c r="E2695" s="14" t="s">
        <v>9</v>
      </c>
      <c r="F2695" s="14" t="s">
        <v>10</v>
      </c>
      <c r="G2695" s="111" t="s">
        <v>94</v>
      </c>
      <c r="H26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95" s="48">
        <f>tbl_raw_data[[#This Row],[Date Actioned]]-tbl_raw_data[[#This Row],[Date Tagged]]</f>
        <v>2.6504629640839994E-3</v>
      </c>
      <c r="J2695" s="50">
        <f>HOUR(tbl_raw_data[[#This Row],[time_taken]])*60+MINUTE(tbl_raw_data[[#This Row],[time_taken]])+SECOND(tbl_raw_data[[#This Row],[time_taken]])/60</f>
        <v>3.8166666666666664</v>
      </c>
      <c r="K2695" s="54">
        <f>DATE(YEAR(tbl_raw_data[[#This Row],[Date Actioned]]), MONTH(tbl_raw_data[[#This Row],[Date Actioned]]), DAY(tbl_raw_data[[#This Row],[Date Actioned]]))</f>
        <v>45148</v>
      </c>
      <c r="L2695" s="55" t="str">
        <f>UPPER(TEXT(tbl_raw_data[[#This Row],[Updated_date]],"MMMM"))</f>
        <v>AUGUST</v>
      </c>
      <c r="M2695" s="55" t="str">
        <f>UPPER("Week "&amp;IF(ROUNDUP(DAY(tbl_raw_data[[#This Row],[Updated_date]])/7,0)=5,4,ROUNDUP(DAY(tbl_raw_data[[#This Row],[Updated_date]])/7,0)))</f>
        <v>WEEK 2</v>
      </c>
      <c r="N2695" s="57" t="str">
        <f>UPPER(VLOOKUP(tbl_raw_data[[#This Row],[Analyst]],[1]setting!$A$1:$B$15,2,0))</f>
        <v>SAM</v>
      </c>
      <c r="O2695" s="57" t="str">
        <f>UPPER(tbl_raw_data[[#This Row],[Outcome]])</f>
        <v>DECLINE</v>
      </c>
      <c r="P2695" s="57" t="str">
        <f>UPPER(tbl_raw_data[[#This Row],[Queue Name]])</f>
        <v>CONSUMER PRE BUREAU</v>
      </c>
      <c r="Q2695" s="57" t="str">
        <f>IF(tbl_raw_data[[#This Row],[time_taken_in_mins]]&lt;=20,"SLA_MET","SLA_NOT_MET")</f>
        <v>SLA_MET</v>
      </c>
    </row>
    <row r="2696" spans="1:17" ht="15" customHeight="1" x14ac:dyDescent="0.25">
      <c r="A2696" s="22" t="s">
        <v>4466</v>
      </c>
      <c r="B2696" s="6">
        <v>45148.64603009259</v>
      </c>
      <c r="C2696" s="7">
        <v>45148.654537037037</v>
      </c>
      <c r="D2696" s="8" t="s">
        <v>13</v>
      </c>
      <c r="E2696" s="8" t="s">
        <v>28</v>
      </c>
      <c r="F2696" s="8" t="s">
        <v>254</v>
      </c>
      <c r="G2696" s="110" t="s">
        <v>29</v>
      </c>
      <c r="H26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6" s="48">
        <f>tbl_raw_data[[#This Row],[Date Actioned]]-tbl_raw_data[[#This Row],[Date Tagged]]</f>
        <v>8.5069444467080757E-3</v>
      </c>
      <c r="J2696" s="50">
        <f>HOUR(tbl_raw_data[[#This Row],[time_taken]])*60+MINUTE(tbl_raw_data[[#This Row],[time_taken]])+SECOND(tbl_raw_data[[#This Row],[time_taken]])/60</f>
        <v>12.25</v>
      </c>
      <c r="K2696" s="54">
        <f>DATE(YEAR(tbl_raw_data[[#This Row],[Date Actioned]]), MONTH(tbl_raw_data[[#This Row],[Date Actioned]]), DAY(tbl_raw_data[[#This Row],[Date Actioned]]))</f>
        <v>45148</v>
      </c>
      <c r="L2696" s="55" t="str">
        <f>UPPER(TEXT(tbl_raw_data[[#This Row],[Updated_date]],"MMMM"))</f>
        <v>AUGUST</v>
      </c>
      <c r="M2696" s="55" t="str">
        <f>UPPER("Week "&amp;IF(ROUNDUP(DAY(tbl_raw_data[[#This Row],[Updated_date]])/7,0)=5,4,ROUNDUP(DAY(tbl_raw_data[[#This Row],[Updated_date]])/7,0)))</f>
        <v>WEEK 2</v>
      </c>
      <c r="N2696" s="57" t="str">
        <f>UPPER(VLOOKUP(tbl_raw_data[[#This Row],[Analyst]],[1]setting!$A$1:$B$15,2,0))</f>
        <v>FARDIN</v>
      </c>
      <c r="O2696" s="57" t="str">
        <f>UPPER(tbl_raw_data[[#This Row],[Outcome]])</f>
        <v>APPROVE</v>
      </c>
      <c r="P2696" s="57" t="str">
        <f>UPPER(tbl_raw_data[[#This Row],[Queue Name]])</f>
        <v>CONSUMER EXISTING</v>
      </c>
      <c r="Q2696" s="57" t="str">
        <f>IF(tbl_raw_data[[#This Row],[time_taken_in_mins]]&lt;=20,"SLA_MET","SLA_NOT_MET")</f>
        <v>SLA_MET</v>
      </c>
    </row>
    <row r="2697" spans="1:17" ht="15" customHeight="1" x14ac:dyDescent="0.25">
      <c r="A2697" s="22" t="s">
        <v>537</v>
      </c>
      <c r="B2697" s="12">
        <v>45148.647800925923</v>
      </c>
      <c r="C2697" s="13">
        <v>45148.650659722225</v>
      </c>
      <c r="D2697" s="14" t="s">
        <v>8</v>
      </c>
      <c r="E2697" s="14" t="s">
        <v>41</v>
      </c>
      <c r="F2697" s="14" t="s">
        <v>109</v>
      </c>
      <c r="G2697" s="111" t="s">
        <v>538</v>
      </c>
      <c r="H26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697" s="48">
        <f>tbl_raw_data[[#This Row],[Date Actioned]]-tbl_raw_data[[#This Row],[Date Tagged]]</f>
        <v>2.8587963024619967E-3</v>
      </c>
      <c r="J2697" s="50">
        <f>HOUR(tbl_raw_data[[#This Row],[time_taken]])*60+MINUTE(tbl_raw_data[[#This Row],[time_taken]])+SECOND(tbl_raw_data[[#This Row],[time_taken]])/60</f>
        <v>4.1166666666666663</v>
      </c>
      <c r="K2697" s="54">
        <f>DATE(YEAR(tbl_raw_data[[#This Row],[Date Actioned]]), MONTH(tbl_raw_data[[#This Row],[Date Actioned]]), DAY(tbl_raw_data[[#This Row],[Date Actioned]]))</f>
        <v>45148</v>
      </c>
      <c r="L2697" s="55" t="str">
        <f>UPPER(TEXT(tbl_raw_data[[#This Row],[Updated_date]],"MMMM"))</f>
        <v>AUGUST</v>
      </c>
      <c r="M2697" s="55" t="str">
        <f>UPPER("Week "&amp;IF(ROUNDUP(DAY(tbl_raw_data[[#This Row],[Updated_date]])/7,0)=5,4,ROUNDUP(DAY(tbl_raw_data[[#This Row],[Updated_date]])/7,0)))</f>
        <v>WEEK 2</v>
      </c>
      <c r="N2697" s="57" t="str">
        <f>UPPER(VLOOKUP(tbl_raw_data[[#This Row],[Analyst]],[1]setting!$A$1:$B$15,2,0))</f>
        <v>NAVED</v>
      </c>
      <c r="O2697" s="57" t="str">
        <f>UPPER(tbl_raw_data[[#This Row],[Outcome]])</f>
        <v>WITHDRAW</v>
      </c>
      <c r="P2697" s="57" t="str">
        <f>UPPER(tbl_raw_data[[#This Row],[Queue Name]])</f>
        <v>CONSUMER POST BUREAU</v>
      </c>
      <c r="Q2697" s="57" t="str">
        <f>IF(tbl_raw_data[[#This Row],[time_taken_in_mins]]&lt;=20,"SLA_MET","SLA_NOT_MET")</f>
        <v>SLA_MET</v>
      </c>
    </row>
    <row r="2698" spans="1:17" ht="15" customHeight="1" x14ac:dyDescent="0.25">
      <c r="A2698" s="5" t="s">
        <v>1367</v>
      </c>
      <c r="B2698" s="12">
        <v>45148.648541666669</v>
      </c>
      <c r="C2698" s="13">
        <v>45148.652766203704</v>
      </c>
      <c r="D2698" s="14" t="s">
        <v>13</v>
      </c>
      <c r="E2698" s="14" t="s">
        <v>41</v>
      </c>
      <c r="F2698" s="14" t="s">
        <v>55</v>
      </c>
      <c r="G2698" s="111" t="s">
        <v>67</v>
      </c>
      <c r="H26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8" s="48">
        <f>tbl_raw_data[[#This Row],[Date Actioned]]-tbl_raw_data[[#This Row],[Date Tagged]]</f>
        <v>4.2245370350428857E-3</v>
      </c>
      <c r="J2698" s="50">
        <f>HOUR(tbl_raw_data[[#This Row],[time_taken]])*60+MINUTE(tbl_raw_data[[#This Row],[time_taken]])+SECOND(tbl_raw_data[[#This Row],[time_taken]])/60</f>
        <v>6.083333333333333</v>
      </c>
      <c r="K2698" s="54">
        <f>DATE(YEAR(tbl_raw_data[[#This Row],[Date Actioned]]), MONTH(tbl_raw_data[[#This Row],[Date Actioned]]), DAY(tbl_raw_data[[#This Row],[Date Actioned]]))</f>
        <v>45148</v>
      </c>
      <c r="L2698" s="55" t="str">
        <f>UPPER(TEXT(tbl_raw_data[[#This Row],[Updated_date]],"MMMM"))</f>
        <v>AUGUST</v>
      </c>
      <c r="M2698" s="55" t="str">
        <f>UPPER("Week "&amp;IF(ROUNDUP(DAY(tbl_raw_data[[#This Row],[Updated_date]])/7,0)=5,4,ROUNDUP(DAY(tbl_raw_data[[#This Row],[Updated_date]])/7,0)))</f>
        <v>WEEK 2</v>
      </c>
      <c r="N2698" s="57" t="str">
        <f>UPPER(VLOOKUP(tbl_raw_data[[#This Row],[Analyst]],[1]setting!$A$1:$B$15,2,0))</f>
        <v>CAMERON</v>
      </c>
      <c r="O2698" s="57" t="str">
        <f>UPPER(tbl_raw_data[[#This Row],[Outcome]])</f>
        <v>APPROVE</v>
      </c>
      <c r="P2698" s="57" t="str">
        <f>UPPER(tbl_raw_data[[#This Row],[Queue Name]])</f>
        <v>CONSUMER POST BUREAU</v>
      </c>
      <c r="Q2698" s="57" t="str">
        <f>IF(tbl_raw_data[[#This Row],[time_taken_in_mins]]&lt;=20,"SLA_MET","SLA_NOT_MET")</f>
        <v>SLA_MET</v>
      </c>
    </row>
    <row r="2699" spans="1:17" ht="15" customHeight="1" x14ac:dyDescent="0.25">
      <c r="A2699" s="11" t="s">
        <v>6600</v>
      </c>
      <c r="B2699" s="6">
        <v>45148.648634259262</v>
      </c>
      <c r="C2699" s="7">
        <v>45148.66300925926</v>
      </c>
      <c r="D2699" s="8" t="s">
        <v>13</v>
      </c>
      <c r="E2699" s="8" t="s">
        <v>28</v>
      </c>
      <c r="F2699" s="8" t="s">
        <v>42</v>
      </c>
      <c r="G2699" s="110" t="s">
        <v>29</v>
      </c>
      <c r="H26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699" s="48">
        <f>tbl_raw_data[[#This Row],[Date Actioned]]-tbl_raw_data[[#This Row],[Date Tagged]]</f>
        <v>1.4374999998835847E-2</v>
      </c>
      <c r="J2699" s="50">
        <f>HOUR(tbl_raw_data[[#This Row],[time_taken]])*60+MINUTE(tbl_raw_data[[#This Row],[time_taken]])+SECOND(tbl_raw_data[[#This Row],[time_taken]])/60</f>
        <v>20.7</v>
      </c>
      <c r="K2699" s="54">
        <f>DATE(YEAR(tbl_raw_data[[#This Row],[Date Actioned]]), MONTH(tbl_raw_data[[#This Row],[Date Actioned]]), DAY(tbl_raw_data[[#This Row],[Date Actioned]]))</f>
        <v>45148</v>
      </c>
      <c r="L2699" s="55" t="str">
        <f>UPPER(TEXT(tbl_raw_data[[#This Row],[Updated_date]],"MMMM"))</f>
        <v>AUGUST</v>
      </c>
      <c r="M2699" s="55" t="str">
        <f>UPPER("Week "&amp;IF(ROUNDUP(DAY(tbl_raw_data[[#This Row],[Updated_date]])/7,0)=5,4,ROUNDUP(DAY(tbl_raw_data[[#This Row],[Updated_date]])/7,0)))</f>
        <v>WEEK 2</v>
      </c>
      <c r="N2699" s="57" t="str">
        <f>UPPER(VLOOKUP(tbl_raw_data[[#This Row],[Analyst]],[1]setting!$A$1:$B$15,2,0))</f>
        <v>NITESH</v>
      </c>
      <c r="O2699" s="57" t="str">
        <f>UPPER(tbl_raw_data[[#This Row],[Outcome]])</f>
        <v>APPROVE</v>
      </c>
      <c r="P2699" s="57" t="str">
        <f>UPPER(tbl_raw_data[[#This Row],[Queue Name]])</f>
        <v>CONSUMER EXISTING</v>
      </c>
      <c r="Q2699" s="57" t="str">
        <f>IF(tbl_raw_data[[#This Row],[time_taken_in_mins]]&lt;=20,"SLA_MET","SLA_NOT_MET")</f>
        <v>SLA_NOT_MET</v>
      </c>
    </row>
    <row r="2700" spans="1:17" ht="26.25" x14ac:dyDescent="0.25">
      <c r="A2700" s="5" t="s">
        <v>6394</v>
      </c>
      <c r="B2700" s="6">
        <v>45148.650416666664</v>
      </c>
      <c r="C2700" s="7">
        <v>45148.663599537038</v>
      </c>
      <c r="D2700" s="8" t="s">
        <v>8</v>
      </c>
      <c r="E2700" s="8" t="s">
        <v>28</v>
      </c>
      <c r="F2700" s="8" t="s">
        <v>10</v>
      </c>
      <c r="G2700" s="110" t="s">
        <v>1953</v>
      </c>
      <c r="H27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0" s="48">
        <f>tbl_raw_data[[#This Row],[Date Actioned]]-tbl_raw_data[[#This Row],[Date Tagged]]</f>
        <v>1.3182870374293998E-2</v>
      </c>
      <c r="J2700" s="50">
        <f>HOUR(tbl_raw_data[[#This Row],[time_taken]])*60+MINUTE(tbl_raw_data[[#This Row],[time_taken]])+SECOND(tbl_raw_data[[#This Row],[time_taken]])/60</f>
        <v>18.983333333333334</v>
      </c>
      <c r="K2700" s="54">
        <f>DATE(YEAR(tbl_raw_data[[#This Row],[Date Actioned]]), MONTH(tbl_raw_data[[#This Row],[Date Actioned]]), DAY(tbl_raw_data[[#This Row],[Date Actioned]]))</f>
        <v>45148</v>
      </c>
      <c r="L2700" s="55" t="str">
        <f>UPPER(TEXT(tbl_raw_data[[#This Row],[Updated_date]],"MMMM"))</f>
        <v>AUGUST</v>
      </c>
      <c r="M2700" s="55" t="str">
        <f>UPPER("Week "&amp;IF(ROUNDUP(DAY(tbl_raw_data[[#This Row],[Updated_date]])/7,0)=5,4,ROUNDUP(DAY(tbl_raw_data[[#This Row],[Updated_date]])/7,0)))</f>
        <v>WEEK 2</v>
      </c>
      <c r="N2700" s="57" t="str">
        <f>UPPER(VLOOKUP(tbl_raw_data[[#This Row],[Analyst]],[1]setting!$A$1:$B$15,2,0))</f>
        <v>SAM</v>
      </c>
      <c r="O2700" s="57" t="str">
        <f>UPPER(tbl_raw_data[[#This Row],[Outcome]])</f>
        <v>WITHDRAW</v>
      </c>
      <c r="P2700" s="57" t="str">
        <f>UPPER(tbl_raw_data[[#This Row],[Queue Name]])</f>
        <v>CONSUMER EXISTING</v>
      </c>
      <c r="Q2700" s="57" t="str">
        <f>IF(tbl_raw_data[[#This Row],[time_taken_in_mins]]&lt;=20,"SLA_MET","SLA_NOT_MET")</f>
        <v>SLA_MET</v>
      </c>
    </row>
    <row r="2701" spans="1:17" ht="15" customHeight="1" x14ac:dyDescent="0.25">
      <c r="A2701" s="22" t="s">
        <v>4861</v>
      </c>
      <c r="B2701" s="12">
        <v>45148.652361111112</v>
      </c>
      <c r="C2701" s="13">
        <v>45148.661562499998</v>
      </c>
      <c r="D2701" s="14" t="s">
        <v>13</v>
      </c>
      <c r="E2701" s="14" t="s">
        <v>9</v>
      </c>
      <c r="F2701" s="14" t="s">
        <v>109</v>
      </c>
      <c r="G2701" s="111" t="s">
        <v>21</v>
      </c>
      <c r="H27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1" s="48">
        <f>tbl_raw_data[[#This Row],[Date Actioned]]-tbl_raw_data[[#This Row],[Date Tagged]]</f>
        <v>9.2013888861401938E-3</v>
      </c>
      <c r="J2701" s="50">
        <f>HOUR(tbl_raw_data[[#This Row],[time_taken]])*60+MINUTE(tbl_raw_data[[#This Row],[time_taken]])+SECOND(tbl_raw_data[[#This Row],[time_taken]])/60</f>
        <v>13.25</v>
      </c>
      <c r="K2701" s="54">
        <f>DATE(YEAR(tbl_raw_data[[#This Row],[Date Actioned]]), MONTH(tbl_raw_data[[#This Row],[Date Actioned]]), DAY(tbl_raw_data[[#This Row],[Date Actioned]]))</f>
        <v>45148</v>
      </c>
      <c r="L2701" s="55" t="str">
        <f>UPPER(TEXT(tbl_raw_data[[#This Row],[Updated_date]],"MMMM"))</f>
        <v>AUGUST</v>
      </c>
      <c r="M2701" s="55" t="str">
        <f>UPPER("Week "&amp;IF(ROUNDUP(DAY(tbl_raw_data[[#This Row],[Updated_date]])/7,0)=5,4,ROUNDUP(DAY(tbl_raw_data[[#This Row],[Updated_date]])/7,0)))</f>
        <v>WEEK 2</v>
      </c>
      <c r="N2701" s="57" t="str">
        <f>UPPER(VLOOKUP(tbl_raw_data[[#This Row],[Analyst]],[1]setting!$A$1:$B$15,2,0))</f>
        <v>NAVED</v>
      </c>
      <c r="O2701" s="57" t="str">
        <f>UPPER(tbl_raw_data[[#This Row],[Outcome]])</f>
        <v>APPROVE</v>
      </c>
      <c r="P2701" s="57" t="str">
        <f>UPPER(tbl_raw_data[[#This Row],[Queue Name]])</f>
        <v>CONSUMER PRE BUREAU</v>
      </c>
      <c r="Q2701" s="57" t="str">
        <f>IF(tbl_raw_data[[#This Row],[time_taken_in_mins]]&lt;=20,"SLA_MET","SLA_NOT_MET")</f>
        <v>SLA_MET</v>
      </c>
    </row>
    <row r="2702" spans="1:17" ht="15" customHeight="1" x14ac:dyDescent="0.25">
      <c r="A2702" s="5" t="s">
        <v>5704</v>
      </c>
      <c r="B2702" s="6">
        <v>45148.652743055558</v>
      </c>
      <c r="C2702" s="7">
        <v>45148.663877314815</v>
      </c>
      <c r="D2702" s="8" t="s">
        <v>46</v>
      </c>
      <c r="E2702" s="8" t="s">
        <v>9</v>
      </c>
      <c r="F2702" s="8" t="s">
        <v>254</v>
      </c>
      <c r="G2702" s="110" t="s">
        <v>1305</v>
      </c>
      <c r="H27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2" s="48">
        <f>tbl_raw_data[[#This Row],[Date Actioned]]-tbl_raw_data[[#This Row],[Date Tagged]]</f>
        <v>1.113425925723277E-2</v>
      </c>
      <c r="J2702" s="50">
        <f>HOUR(tbl_raw_data[[#This Row],[time_taken]])*60+MINUTE(tbl_raw_data[[#This Row],[time_taken]])+SECOND(tbl_raw_data[[#This Row],[time_taken]])/60</f>
        <v>16.033333333333335</v>
      </c>
      <c r="K2702" s="54">
        <f>DATE(YEAR(tbl_raw_data[[#This Row],[Date Actioned]]), MONTH(tbl_raw_data[[#This Row],[Date Actioned]]), DAY(tbl_raw_data[[#This Row],[Date Actioned]]))</f>
        <v>45148</v>
      </c>
      <c r="L2702" s="55" t="str">
        <f>UPPER(TEXT(tbl_raw_data[[#This Row],[Updated_date]],"MMMM"))</f>
        <v>AUGUST</v>
      </c>
      <c r="M2702" s="55" t="str">
        <f>UPPER("Week "&amp;IF(ROUNDUP(DAY(tbl_raw_data[[#This Row],[Updated_date]])/7,0)=5,4,ROUNDUP(DAY(tbl_raw_data[[#This Row],[Updated_date]])/7,0)))</f>
        <v>WEEK 2</v>
      </c>
      <c r="N2702" s="57" t="str">
        <f>UPPER(VLOOKUP(tbl_raw_data[[#This Row],[Analyst]],[1]setting!$A$1:$B$15,2,0))</f>
        <v>FARDIN</v>
      </c>
      <c r="O2702" s="57" t="str">
        <f>UPPER(tbl_raw_data[[#This Row],[Outcome]])</f>
        <v>DECLINE</v>
      </c>
      <c r="P2702" s="57" t="str">
        <f>UPPER(tbl_raw_data[[#This Row],[Queue Name]])</f>
        <v>CONSUMER PRE BUREAU</v>
      </c>
      <c r="Q2702" s="57" t="str">
        <f>IF(tbl_raw_data[[#This Row],[time_taken_in_mins]]&lt;=20,"SLA_MET","SLA_NOT_MET")</f>
        <v>SLA_MET</v>
      </c>
    </row>
    <row r="2703" spans="1:17" ht="15" customHeight="1" x14ac:dyDescent="0.25">
      <c r="A2703" s="11" t="s">
        <v>5995</v>
      </c>
      <c r="B2703" s="12">
        <v>45148.65388888889</v>
      </c>
      <c r="C2703" s="13">
        <v>45148.665763888886</v>
      </c>
      <c r="D2703" s="14" t="s">
        <v>8</v>
      </c>
      <c r="E2703" s="14" t="s">
        <v>9</v>
      </c>
      <c r="F2703" s="14" t="s">
        <v>455</v>
      </c>
      <c r="G2703" s="111" t="s">
        <v>5996</v>
      </c>
      <c r="H27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3" s="48">
        <f>tbl_raw_data[[#This Row],[Date Actioned]]-tbl_raw_data[[#This Row],[Date Tagged]]</f>
        <v>1.187499999650754E-2</v>
      </c>
      <c r="J2703" s="50">
        <f>HOUR(tbl_raw_data[[#This Row],[time_taken]])*60+MINUTE(tbl_raw_data[[#This Row],[time_taken]])+SECOND(tbl_raw_data[[#This Row],[time_taken]])/60</f>
        <v>17.100000000000001</v>
      </c>
      <c r="K2703" s="54">
        <f>DATE(YEAR(tbl_raw_data[[#This Row],[Date Actioned]]), MONTH(tbl_raw_data[[#This Row],[Date Actioned]]), DAY(tbl_raw_data[[#This Row],[Date Actioned]]))</f>
        <v>45148</v>
      </c>
      <c r="L2703" s="55" t="str">
        <f>UPPER(TEXT(tbl_raw_data[[#This Row],[Updated_date]],"MMMM"))</f>
        <v>AUGUST</v>
      </c>
      <c r="M2703" s="55" t="str">
        <f>UPPER("Week "&amp;IF(ROUNDUP(DAY(tbl_raw_data[[#This Row],[Updated_date]])/7,0)=5,4,ROUNDUP(DAY(tbl_raw_data[[#This Row],[Updated_date]])/7,0)))</f>
        <v>WEEK 2</v>
      </c>
      <c r="N2703" s="57" t="str">
        <f>UPPER(VLOOKUP(tbl_raw_data[[#This Row],[Analyst]],[1]setting!$A$1:$B$15,2,0))</f>
        <v>ROHAN</v>
      </c>
      <c r="O2703" s="57" t="str">
        <f>UPPER(tbl_raw_data[[#This Row],[Outcome]])</f>
        <v>WITHDRAW</v>
      </c>
      <c r="P2703" s="57" t="str">
        <f>UPPER(tbl_raw_data[[#This Row],[Queue Name]])</f>
        <v>CONSUMER PRE BUREAU</v>
      </c>
      <c r="Q2703" s="57" t="str">
        <f>IF(tbl_raw_data[[#This Row],[time_taken_in_mins]]&lt;=20,"SLA_MET","SLA_NOT_MET")</f>
        <v>SLA_MET</v>
      </c>
    </row>
    <row r="2704" spans="1:17" ht="15" customHeight="1" x14ac:dyDescent="0.25">
      <c r="A2704" s="5" t="s">
        <v>6536</v>
      </c>
      <c r="B2704" s="6">
        <v>45148.654027777775</v>
      </c>
      <c r="C2704" s="7">
        <v>45148.667986111112</v>
      </c>
      <c r="D2704" s="8" t="s">
        <v>13</v>
      </c>
      <c r="E2704" s="8" t="s">
        <v>28</v>
      </c>
      <c r="F2704" s="8" t="s">
        <v>109</v>
      </c>
      <c r="G2704" s="110" t="s">
        <v>29</v>
      </c>
      <c r="H27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4" s="48">
        <f>tbl_raw_data[[#This Row],[Date Actioned]]-tbl_raw_data[[#This Row],[Date Tagged]]</f>
        <v>1.3958333336631767E-2</v>
      </c>
      <c r="J2704" s="50">
        <f>HOUR(tbl_raw_data[[#This Row],[time_taken]])*60+MINUTE(tbl_raw_data[[#This Row],[time_taken]])+SECOND(tbl_raw_data[[#This Row],[time_taken]])/60</f>
        <v>20.100000000000001</v>
      </c>
      <c r="K2704" s="54">
        <f>DATE(YEAR(tbl_raw_data[[#This Row],[Date Actioned]]), MONTH(tbl_raw_data[[#This Row],[Date Actioned]]), DAY(tbl_raw_data[[#This Row],[Date Actioned]]))</f>
        <v>45148</v>
      </c>
      <c r="L2704" s="55" t="str">
        <f>UPPER(TEXT(tbl_raw_data[[#This Row],[Updated_date]],"MMMM"))</f>
        <v>AUGUST</v>
      </c>
      <c r="M2704" s="55" t="str">
        <f>UPPER("Week "&amp;IF(ROUNDUP(DAY(tbl_raw_data[[#This Row],[Updated_date]])/7,0)=5,4,ROUNDUP(DAY(tbl_raw_data[[#This Row],[Updated_date]])/7,0)))</f>
        <v>WEEK 2</v>
      </c>
      <c r="N2704" s="57" t="str">
        <f>UPPER(VLOOKUP(tbl_raw_data[[#This Row],[Analyst]],[1]setting!$A$1:$B$15,2,0))</f>
        <v>NAVED</v>
      </c>
      <c r="O2704" s="57" t="str">
        <f>UPPER(tbl_raw_data[[#This Row],[Outcome]])</f>
        <v>APPROVE</v>
      </c>
      <c r="P2704" s="57" t="str">
        <f>UPPER(tbl_raw_data[[#This Row],[Queue Name]])</f>
        <v>CONSUMER EXISTING</v>
      </c>
      <c r="Q2704" s="57" t="str">
        <f>IF(tbl_raw_data[[#This Row],[time_taken_in_mins]]&lt;=20,"SLA_MET","SLA_NOT_MET")</f>
        <v>SLA_NOT_MET</v>
      </c>
    </row>
    <row r="2705" spans="1:17" ht="15" customHeight="1" x14ac:dyDescent="0.25">
      <c r="A2705" s="11" t="s">
        <v>5524</v>
      </c>
      <c r="B2705" s="12">
        <v>45148.654444444444</v>
      </c>
      <c r="C2705" s="13">
        <v>45148.665162037039</v>
      </c>
      <c r="D2705" s="14" t="s">
        <v>46</v>
      </c>
      <c r="E2705" s="14" t="s">
        <v>28</v>
      </c>
      <c r="F2705" s="14" t="s">
        <v>168</v>
      </c>
      <c r="G2705" s="111" t="s">
        <v>74</v>
      </c>
      <c r="H27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05" s="48">
        <f>tbl_raw_data[[#This Row],[Date Actioned]]-tbl_raw_data[[#This Row],[Date Tagged]]</f>
        <v>1.0717592595028691E-2</v>
      </c>
      <c r="J2705" s="50">
        <f>HOUR(tbl_raw_data[[#This Row],[time_taken]])*60+MINUTE(tbl_raw_data[[#This Row],[time_taken]])+SECOND(tbl_raw_data[[#This Row],[time_taken]])/60</f>
        <v>15.433333333333334</v>
      </c>
      <c r="K2705" s="54">
        <f>DATE(YEAR(tbl_raw_data[[#This Row],[Date Actioned]]), MONTH(tbl_raw_data[[#This Row],[Date Actioned]]), DAY(tbl_raw_data[[#This Row],[Date Actioned]]))</f>
        <v>45148</v>
      </c>
      <c r="L2705" s="55" t="str">
        <f>UPPER(TEXT(tbl_raw_data[[#This Row],[Updated_date]],"MMMM"))</f>
        <v>AUGUST</v>
      </c>
      <c r="M2705" s="55" t="str">
        <f>UPPER("Week "&amp;IF(ROUNDUP(DAY(tbl_raw_data[[#This Row],[Updated_date]])/7,0)=5,4,ROUNDUP(DAY(tbl_raw_data[[#This Row],[Updated_date]])/7,0)))</f>
        <v>WEEK 2</v>
      </c>
      <c r="N2705" s="57" t="str">
        <f>UPPER(VLOOKUP(tbl_raw_data[[#This Row],[Analyst]],[1]setting!$A$1:$B$15,2,0))</f>
        <v>MERCEDES</v>
      </c>
      <c r="O2705" s="57" t="str">
        <f>UPPER(tbl_raw_data[[#This Row],[Outcome]])</f>
        <v>DECLINE</v>
      </c>
      <c r="P2705" s="57" t="str">
        <f>UPPER(tbl_raw_data[[#This Row],[Queue Name]])</f>
        <v>CONSUMER EXISTING</v>
      </c>
      <c r="Q2705" s="57" t="str">
        <f>IF(tbl_raw_data[[#This Row],[time_taken_in_mins]]&lt;=20,"SLA_MET","SLA_NOT_MET")</f>
        <v>SLA_MET</v>
      </c>
    </row>
    <row r="2706" spans="1:17" ht="15" customHeight="1" x14ac:dyDescent="0.25">
      <c r="A2706" s="22" t="s">
        <v>6823</v>
      </c>
      <c r="B2706" s="6">
        <v>45148.655949074076</v>
      </c>
      <c r="C2706" s="7">
        <v>45148.672013888892</v>
      </c>
      <c r="D2706" s="8" t="s">
        <v>46</v>
      </c>
      <c r="E2706" s="8" t="s">
        <v>9</v>
      </c>
      <c r="F2706" s="8" t="s">
        <v>42</v>
      </c>
      <c r="G2706" s="110" t="s">
        <v>151</v>
      </c>
      <c r="H27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6" s="48">
        <f>tbl_raw_data[[#This Row],[Date Actioned]]-tbl_raw_data[[#This Row],[Date Tagged]]</f>
        <v>1.6064814815763384E-2</v>
      </c>
      <c r="J2706" s="50">
        <f>HOUR(tbl_raw_data[[#This Row],[time_taken]])*60+MINUTE(tbl_raw_data[[#This Row],[time_taken]])+SECOND(tbl_raw_data[[#This Row],[time_taken]])/60</f>
        <v>23.133333333333333</v>
      </c>
      <c r="K2706" s="54">
        <f>DATE(YEAR(tbl_raw_data[[#This Row],[Date Actioned]]), MONTH(tbl_raw_data[[#This Row],[Date Actioned]]), DAY(tbl_raw_data[[#This Row],[Date Actioned]]))</f>
        <v>45148</v>
      </c>
      <c r="L2706" s="55" t="str">
        <f>UPPER(TEXT(tbl_raw_data[[#This Row],[Updated_date]],"MMMM"))</f>
        <v>AUGUST</v>
      </c>
      <c r="M2706" s="55" t="str">
        <f>UPPER("Week "&amp;IF(ROUNDUP(DAY(tbl_raw_data[[#This Row],[Updated_date]])/7,0)=5,4,ROUNDUP(DAY(tbl_raw_data[[#This Row],[Updated_date]])/7,0)))</f>
        <v>WEEK 2</v>
      </c>
      <c r="N2706" s="57" t="str">
        <f>UPPER(VLOOKUP(tbl_raw_data[[#This Row],[Analyst]],[1]setting!$A$1:$B$15,2,0))</f>
        <v>NITESH</v>
      </c>
      <c r="O2706" s="57" t="str">
        <f>UPPER(tbl_raw_data[[#This Row],[Outcome]])</f>
        <v>DECLINE</v>
      </c>
      <c r="P2706" s="57" t="str">
        <f>UPPER(tbl_raw_data[[#This Row],[Queue Name]])</f>
        <v>CONSUMER PRE BUREAU</v>
      </c>
      <c r="Q2706" s="57" t="str">
        <f>IF(tbl_raw_data[[#This Row],[time_taken_in_mins]]&lt;=20,"SLA_MET","SLA_NOT_MET")</f>
        <v>SLA_NOT_MET</v>
      </c>
    </row>
    <row r="2707" spans="1:17" ht="15" customHeight="1" x14ac:dyDescent="0.25">
      <c r="A2707" s="11" t="s">
        <v>6345</v>
      </c>
      <c r="B2707" s="12">
        <v>45148.657766203702</v>
      </c>
      <c r="C2707" s="13">
        <v>45148.670775462961</v>
      </c>
      <c r="D2707" s="14" t="s">
        <v>13</v>
      </c>
      <c r="E2707" s="14" t="s">
        <v>28</v>
      </c>
      <c r="F2707" s="14" t="s">
        <v>254</v>
      </c>
      <c r="G2707" s="111" t="s">
        <v>29</v>
      </c>
      <c r="H27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7" s="48">
        <f>tbl_raw_data[[#This Row],[Date Actioned]]-tbl_raw_data[[#This Row],[Date Tagged]]</f>
        <v>1.3009259258979E-2</v>
      </c>
      <c r="J2707" s="50">
        <f>HOUR(tbl_raw_data[[#This Row],[time_taken]])*60+MINUTE(tbl_raw_data[[#This Row],[time_taken]])+SECOND(tbl_raw_data[[#This Row],[time_taken]])/60</f>
        <v>18.733333333333334</v>
      </c>
      <c r="K2707" s="54">
        <f>DATE(YEAR(tbl_raw_data[[#This Row],[Date Actioned]]), MONTH(tbl_raw_data[[#This Row],[Date Actioned]]), DAY(tbl_raw_data[[#This Row],[Date Actioned]]))</f>
        <v>45148</v>
      </c>
      <c r="L2707" s="55" t="str">
        <f>UPPER(TEXT(tbl_raw_data[[#This Row],[Updated_date]],"MMMM"))</f>
        <v>AUGUST</v>
      </c>
      <c r="M2707" s="55" t="str">
        <f>UPPER("Week "&amp;IF(ROUNDUP(DAY(tbl_raw_data[[#This Row],[Updated_date]])/7,0)=5,4,ROUNDUP(DAY(tbl_raw_data[[#This Row],[Updated_date]])/7,0)))</f>
        <v>WEEK 2</v>
      </c>
      <c r="N2707" s="57" t="str">
        <f>UPPER(VLOOKUP(tbl_raw_data[[#This Row],[Analyst]],[1]setting!$A$1:$B$15,2,0))</f>
        <v>FARDIN</v>
      </c>
      <c r="O2707" s="57" t="str">
        <f>UPPER(tbl_raw_data[[#This Row],[Outcome]])</f>
        <v>APPROVE</v>
      </c>
      <c r="P2707" s="57" t="str">
        <f>UPPER(tbl_raw_data[[#This Row],[Queue Name]])</f>
        <v>CONSUMER EXISTING</v>
      </c>
      <c r="Q2707" s="57" t="str">
        <f>IF(tbl_raw_data[[#This Row],[time_taken_in_mins]]&lt;=20,"SLA_MET","SLA_NOT_MET")</f>
        <v>SLA_MET</v>
      </c>
    </row>
    <row r="2708" spans="1:17" ht="15" customHeight="1" x14ac:dyDescent="0.25">
      <c r="A2708" s="22" t="s">
        <v>6184</v>
      </c>
      <c r="B2708" s="6">
        <v>45148.658148148148</v>
      </c>
      <c r="C2708" s="7">
        <v>45148.67050925926</v>
      </c>
      <c r="D2708" s="8" t="s">
        <v>13</v>
      </c>
      <c r="E2708" s="8" t="s">
        <v>28</v>
      </c>
      <c r="F2708" s="8" t="s">
        <v>10</v>
      </c>
      <c r="G2708" s="110" t="s">
        <v>29</v>
      </c>
      <c r="H27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8" s="48">
        <f>tbl_raw_data[[#This Row],[Date Actioned]]-tbl_raw_data[[#This Row],[Date Tagged]]</f>
        <v>1.2361111112113576E-2</v>
      </c>
      <c r="J2708" s="50">
        <f>HOUR(tbl_raw_data[[#This Row],[time_taken]])*60+MINUTE(tbl_raw_data[[#This Row],[time_taken]])+SECOND(tbl_raw_data[[#This Row],[time_taken]])/60</f>
        <v>17.8</v>
      </c>
      <c r="K2708" s="54">
        <f>DATE(YEAR(tbl_raw_data[[#This Row],[Date Actioned]]), MONTH(tbl_raw_data[[#This Row],[Date Actioned]]), DAY(tbl_raw_data[[#This Row],[Date Actioned]]))</f>
        <v>45148</v>
      </c>
      <c r="L2708" s="55" t="str">
        <f>UPPER(TEXT(tbl_raw_data[[#This Row],[Updated_date]],"MMMM"))</f>
        <v>AUGUST</v>
      </c>
      <c r="M2708" s="55" t="str">
        <f>UPPER("Week "&amp;IF(ROUNDUP(DAY(tbl_raw_data[[#This Row],[Updated_date]])/7,0)=5,4,ROUNDUP(DAY(tbl_raw_data[[#This Row],[Updated_date]])/7,0)))</f>
        <v>WEEK 2</v>
      </c>
      <c r="N2708" s="57" t="str">
        <f>UPPER(VLOOKUP(tbl_raw_data[[#This Row],[Analyst]],[1]setting!$A$1:$B$15,2,0))</f>
        <v>SAM</v>
      </c>
      <c r="O2708" s="57" t="str">
        <f>UPPER(tbl_raw_data[[#This Row],[Outcome]])</f>
        <v>APPROVE</v>
      </c>
      <c r="P2708" s="57" t="str">
        <f>UPPER(tbl_raw_data[[#This Row],[Queue Name]])</f>
        <v>CONSUMER EXISTING</v>
      </c>
      <c r="Q2708" s="57" t="str">
        <f>IF(tbl_raw_data[[#This Row],[time_taken_in_mins]]&lt;=20,"SLA_MET","SLA_NOT_MET")</f>
        <v>SLA_MET</v>
      </c>
    </row>
    <row r="2709" spans="1:17" ht="15" customHeight="1" x14ac:dyDescent="0.25">
      <c r="A2709" s="5" t="s">
        <v>5876</v>
      </c>
      <c r="B2709" s="12">
        <v>45148.662511574075</v>
      </c>
      <c r="C2709" s="13">
        <v>45148.674062500002</v>
      </c>
      <c r="D2709" s="14" t="s">
        <v>13</v>
      </c>
      <c r="E2709" s="14" t="s">
        <v>41</v>
      </c>
      <c r="F2709" s="14" t="s">
        <v>168</v>
      </c>
      <c r="G2709" s="111" t="s">
        <v>29</v>
      </c>
      <c r="H27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09" s="48">
        <f>tbl_raw_data[[#This Row],[Date Actioned]]-tbl_raw_data[[#This Row],[Date Tagged]]</f>
        <v>1.1550925926712807E-2</v>
      </c>
      <c r="J2709" s="50">
        <f>HOUR(tbl_raw_data[[#This Row],[time_taken]])*60+MINUTE(tbl_raw_data[[#This Row],[time_taken]])+SECOND(tbl_raw_data[[#This Row],[time_taken]])/60</f>
        <v>16.633333333333333</v>
      </c>
      <c r="K2709" s="54">
        <f>DATE(YEAR(tbl_raw_data[[#This Row],[Date Actioned]]), MONTH(tbl_raw_data[[#This Row],[Date Actioned]]), DAY(tbl_raw_data[[#This Row],[Date Actioned]]))</f>
        <v>45148</v>
      </c>
      <c r="L2709" s="55" t="str">
        <f>UPPER(TEXT(tbl_raw_data[[#This Row],[Updated_date]],"MMMM"))</f>
        <v>AUGUST</v>
      </c>
      <c r="M2709" s="55" t="str">
        <f>UPPER("Week "&amp;IF(ROUNDUP(DAY(tbl_raw_data[[#This Row],[Updated_date]])/7,0)=5,4,ROUNDUP(DAY(tbl_raw_data[[#This Row],[Updated_date]])/7,0)))</f>
        <v>WEEK 2</v>
      </c>
      <c r="N2709" s="57" t="str">
        <f>UPPER(VLOOKUP(tbl_raw_data[[#This Row],[Analyst]],[1]setting!$A$1:$B$15,2,0))</f>
        <v>MERCEDES</v>
      </c>
      <c r="O2709" s="57" t="str">
        <f>UPPER(tbl_raw_data[[#This Row],[Outcome]])</f>
        <v>APPROVE</v>
      </c>
      <c r="P2709" s="57" t="str">
        <f>UPPER(tbl_raw_data[[#This Row],[Queue Name]])</f>
        <v>CONSUMER POST BUREAU</v>
      </c>
      <c r="Q2709" s="57" t="str">
        <f>IF(tbl_raw_data[[#This Row],[time_taken_in_mins]]&lt;=20,"SLA_MET","SLA_NOT_MET")</f>
        <v>SLA_MET</v>
      </c>
    </row>
    <row r="2710" spans="1:17" ht="15" customHeight="1" x14ac:dyDescent="0.25">
      <c r="A2710" s="11" t="s">
        <v>6645</v>
      </c>
      <c r="B2710" s="6">
        <v>45148.664513888885</v>
      </c>
      <c r="C2710" s="7">
        <v>45148.679155092592</v>
      </c>
      <c r="D2710" s="8" t="s">
        <v>29</v>
      </c>
      <c r="E2710" s="10" t="s">
        <v>28</v>
      </c>
      <c r="F2710" s="8" t="s">
        <v>254</v>
      </c>
      <c r="G2710" s="109"/>
      <c r="H27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0" s="48">
        <f>tbl_raw_data[[#This Row],[Date Actioned]]-tbl_raw_data[[#This Row],[Date Tagged]]</f>
        <v>1.4641203706560191E-2</v>
      </c>
      <c r="J2710" s="50">
        <f>HOUR(tbl_raw_data[[#This Row],[time_taken]])*60+MINUTE(tbl_raw_data[[#This Row],[time_taken]])+SECOND(tbl_raw_data[[#This Row],[time_taken]])/60</f>
        <v>21.083333333333332</v>
      </c>
      <c r="K2710" s="54">
        <f>DATE(YEAR(tbl_raw_data[[#This Row],[Date Actioned]]), MONTH(tbl_raw_data[[#This Row],[Date Actioned]]), DAY(tbl_raw_data[[#This Row],[Date Actioned]]))</f>
        <v>45148</v>
      </c>
      <c r="L2710" s="55" t="str">
        <f>UPPER(TEXT(tbl_raw_data[[#This Row],[Updated_date]],"MMMM"))</f>
        <v>AUGUST</v>
      </c>
      <c r="M2710" s="55" t="str">
        <f>UPPER("Week "&amp;IF(ROUNDUP(DAY(tbl_raw_data[[#This Row],[Updated_date]])/7,0)=5,4,ROUNDUP(DAY(tbl_raw_data[[#This Row],[Updated_date]])/7,0)))</f>
        <v>WEEK 2</v>
      </c>
      <c r="N2710" s="57" t="str">
        <f>UPPER(VLOOKUP(tbl_raw_data[[#This Row],[Analyst]],[1]setting!$A$1:$B$15,2,0))</f>
        <v>FARDIN</v>
      </c>
      <c r="O2710" s="57" t="str">
        <f>UPPER(tbl_raw_data[[#This Row],[Outcome]])</f>
        <v>APPROVE</v>
      </c>
      <c r="P2710" s="57" t="str">
        <f>UPPER(tbl_raw_data[[#This Row],[Queue Name]])</f>
        <v>CONSUMER EXISTING</v>
      </c>
      <c r="Q2710" s="57" t="str">
        <f>IF(tbl_raw_data[[#This Row],[time_taken_in_mins]]&lt;=20,"SLA_MET","SLA_NOT_MET")</f>
        <v>SLA_NOT_MET</v>
      </c>
    </row>
    <row r="2711" spans="1:17" ht="15" customHeight="1" x14ac:dyDescent="0.25">
      <c r="A2711" s="22" t="s">
        <v>3804</v>
      </c>
      <c r="B2711" s="12">
        <v>45148.665289351855</v>
      </c>
      <c r="C2711" s="13">
        <v>45148.672743055555</v>
      </c>
      <c r="D2711" s="14" t="s">
        <v>13</v>
      </c>
      <c r="E2711" s="14" t="s">
        <v>28</v>
      </c>
      <c r="F2711" s="14" t="s">
        <v>109</v>
      </c>
      <c r="G2711" s="111" t="s">
        <v>29</v>
      </c>
      <c r="H27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1" s="48">
        <f>tbl_raw_data[[#This Row],[Date Actioned]]-tbl_raw_data[[#This Row],[Date Tagged]]</f>
        <v>7.4537036998663098E-3</v>
      </c>
      <c r="J2711" s="50">
        <f>HOUR(tbl_raw_data[[#This Row],[time_taken]])*60+MINUTE(tbl_raw_data[[#This Row],[time_taken]])+SECOND(tbl_raw_data[[#This Row],[time_taken]])/60</f>
        <v>10.733333333333333</v>
      </c>
      <c r="K2711" s="54">
        <f>DATE(YEAR(tbl_raw_data[[#This Row],[Date Actioned]]), MONTH(tbl_raw_data[[#This Row],[Date Actioned]]), DAY(tbl_raw_data[[#This Row],[Date Actioned]]))</f>
        <v>45148</v>
      </c>
      <c r="L2711" s="55" t="str">
        <f>UPPER(TEXT(tbl_raw_data[[#This Row],[Updated_date]],"MMMM"))</f>
        <v>AUGUST</v>
      </c>
      <c r="M2711" s="55" t="str">
        <f>UPPER("Week "&amp;IF(ROUNDUP(DAY(tbl_raw_data[[#This Row],[Updated_date]])/7,0)=5,4,ROUNDUP(DAY(tbl_raw_data[[#This Row],[Updated_date]])/7,0)))</f>
        <v>WEEK 2</v>
      </c>
      <c r="N2711" s="57" t="str">
        <f>UPPER(VLOOKUP(tbl_raw_data[[#This Row],[Analyst]],[1]setting!$A$1:$B$15,2,0))</f>
        <v>NAVED</v>
      </c>
      <c r="O2711" s="57" t="str">
        <f>UPPER(tbl_raw_data[[#This Row],[Outcome]])</f>
        <v>APPROVE</v>
      </c>
      <c r="P2711" s="57" t="str">
        <f>UPPER(tbl_raw_data[[#This Row],[Queue Name]])</f>
        <v>CONSUMER EXISTING</v>
      </c>
      <c r="Q2711" s="57" t="str">
        <f>IF(tbl_raw_data[[#This Row],[time_taken_in_mins]]&lt;=20,"SLA_MET","SLA_NOT_MET")</f>
        <v>SLA_MET</v>
      </c>
    </row>
    <row r="2712" spans="1:17" ht="15" customHeight="1" x14ac:dyDescent="0.25">
      <c r="A2712" s="5" t="s">
        <v>5528</v>
      </c>
      <c r="B2712" s="6">
        <v>45148.670046296298</v>
      </c>
      <c r="C2712" s="7">
        <v>45148.680775462963</v>
      </c>
      <c r="D2712" s="8" t="s">
        <v>29</v>
      </c>
      <c r="E2712" s="10" t="s">
        <v>28</v>
      </c>
      <c r="F2712" s="8" t="s">
        <v>55</v>
      </c>
      <c r="G2712" s="109"/>
      <c r="H27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2" s="48">
        <f>tbl_raw_data[[#This Row],[Date Actioned]]-tbl_raw_data[[#This Row],[Date Tagged]]</f>
        <v>1.0729166664532386E-2</v>
      </c>
      <c r="J2712" s="50">
        <f>HOUR(tbl_raw_data[[#This Row],[time_taken]])*60+MINUTE(tbl_raw_data[[#This Row],[time_taken]])+SECOND(tbl_raw_data[[#This Row],[time_taken]])/60</f>
        <v>15.45</v>
      </c>
      <c r="K2712" s="54">
        <f>DATE(YEAR(tbl_raw_data[[#This Row],[Date Actioned]]), MONTH(tbl_raw_data[[#This Row],[Date Actioned]]), DAY(tbl_raw_data[[#This Row],[Date Actioned]]))</f>
        <v>45148</v>
      </c>
      <c r="L2712" s="55" t="str">
        <f>UPPER(TEXT(tbl_raw_data[[#This Row],[Updated_date]],"MMMM"))</f>
        <v>AUGUST</v>
      </c>
      <c r="M2712" s="55" t="str">
        <f>UPPER("Week "&amp;IF(ROUNDUP(DAY(tbl_raw_data[[#This Row],[Updated_date]])/7,0)=5,4,ROUNDUP(DAY(tbl_raw_data[[#This Row],[Updated_date]])/7,0)))</f>
        <v>WEEK 2</v>
      </c>
      <c r="N2712" s="57" t="str">
        <f>UPPER(VLOOKUP(tbl_raw_data[[#This Row],[Analyst]],[1]setting!$A$1:$B$15,2,0))</f>
        <v>CAMERON</v>
      </c>
      <c r="O2712" s="57" t="str">
        <f>UPPER(tbl_raw_data[[#This Row],[Outcome]])</f>
        <v>APPROVE</v>
      </c>
      <c r="P2712" s="57" t="str">
        <f>UPPER(tbl_raw_data[[#This Row],[Queue Name]])</f>
        <v>CONSUMER EXISTING</v>
      </c>
      <c r="Q2712" s="57" t="str">
        <f>IF(tbl_raw_data[[#This Row],[time_taken_in_mins]]&lt;=20,"SLA_MET","SLA_NOT_MET")</f>
        <v>SLA_MET</v>
      </c>
    </row>
    <row r="2713" spans="1:17" ht="15" customHeight="1" x14ac:dyDescent="0.25">
      <c r="A2713" s="11" t="s">
        <v>766</v>
      </c>
      <c r="B2713" s="12">
        <v>45148.675555555557</v>
      </c>
      <c r="C2713" s="13">
        <v>45148.678831018522</v>
      </c>
      <c r="D2713" s="14" t="s">
        <v>13</v>
      </c>
      <c r="E2713" s="14" t="s">
        <v>28</v>
      </c>
      <c r="F2713" s="14" t="s">
        <v>10</v>
      </c>
      <c r="G2713" s="111" t="s">
        <v>29</v>
      </c>
      <c r="H27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3" s="48">
        <f>tbl_raw_data[[#This Row],[Date Actioned]]-tbl_raw_data[[#This Row],[Date Tagged]]</f>
        <v>3.275462964666076E-3</v>
      </c>
      <c r="J2713" s="50">
        <f>HOUR(tbl_raw_data[[#This Row],[time_taken]])*60+MINUTE(tbl_raw_data[[#This Row],[time_taken]])+SECOND(tbl_raw_data[[#This Row],[time_taken]])/60</f>
        <v>4.7166666666666668</v>
      </c>
      <c r="K2713" s="54">
        <f>DATE(YEAR(tbl_raw_data[[#This Row],[Date Actioned]]), MONTH(tbl_raw_data[[#This Row],[Date Actioned]]), DAY(tbl_raw_data[[#This Row],[Date Actioned]]))</f>
        <v>45148</v>
      </c>
      <c r="L2713" s="55" t="str">
        <f>UPPER(TEXT(tbl_raw_data[[#This Row],[Updated_date]],"MMMM"))</f>
        <v>AUGUST</v>
      </c>
      <c r="M2713" s="55" t="str">
        <f>UPPER("Week "&amp;IF(ROUNDUP(DAY(tbl_raw_data[[#This Row],[Updated_date]])/7,0)=5,4,ROUNDUP(DAY(tbl_raw_data[[#This Row],[Updated_date]])/7,0)))</f>
        <v>WEEK 2</v>
      </c>
      <c r="N2713" s="57" t="str">
        <f>UPPER(VLOOKUP(tbl_raw_data[[#This Row],[Analyst]],[1]setting!$A$1:$B$15,2,0))</f>
        <v>SAM</v>
      </c>
      <c r="O2713" s="57" t="str">
        <f>UPPER(tbl_raw_data[[#This Row],[Outcome]])</f>
        <v>APPROVE</v>
      </c>
      <c r="P2713" s="57" t="str">
        <f>UPPER(tbl_raw_data[[#This Row],[Queue Name]])</f>
        <v>CONSUMER EXISTING</v>
      </c>
      <c r="Q2713" s="57" t="str">
        <f>IF(tbl_raw_data[[#This Row],[time_taken_in_mins]]&lt;=20,"SLA_MET","SLA_NOT_MET")</f>
        <v>SLA_MET</v>
      </c>
    </row>
    <row r="2714" spans="1:17" ht="15" customHeight="1" x14ac:dyDescent="0.25">
      <c r="A2714" s="22" t="s">
        <v>4874</v>
      </c>
      <c r="B2714" s="6">
        <v>45148.677303240744</v>
      </c>
      <c r="C2714" s="7">
        <v>45148.686527777776</v>
      </c>
      <c r="D2714" s="8" t="s">
        <v>29</v>
      </c>
      <c r="E2714" s="10" t="s">
        <v>28</v>
      </c>
      <c r="F2714" s="8" t="s">
        <v>254</v>
      </c>
      <c r="G2714" s="109"/>
      <c r="H27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4" s="48">
        <f>tbl_raw_data[[#This Row],[Date Actioned]]-tbl_raw_data[[#This Row],[Date Tagged]]</f>
        <v>9.2245370324235409E-3</v>
      </c>
      <c r="J2714" s="50">
        <f>HOUR(tbl_raw_data[[#This Row],[time_taken]])*60+MINUTE(tbl_raw_data[[#This Row],[time_taken]])+SECOND(tbl_raw_data[[#This Row],[time_taken]])/60</f>
        <v>13.283333333333333</v>
      </c>
      <c r="K2714" s="54">
        <f>DATE(YEAR(tbl_raw_data[[#This Row],[Date Actioned]]), MONTH(tbl_raw_data[[#This Row],[Date Actioned]]), DAY(tbl_raw_data[[#This Row],[Date Actioned]]))</f>
        <v>45148</v>
      </c>
      <c r="L2714" s="55" t="str">
        <f>UPPER(TEXT(tbl_raw_data[[#This Row],[Updated_date]],"MMMM"))</f>
        <v>AUGUST</v>
      </c>
      <c r="M2714" s="55" t="str">
        <f>UPPER("Week "&amp;IF(ROUNDUP(DAY(tbl_raw_data[[#This Row],[Updated_date]])/7,0)=5,4,ROUNDUP(DAY(tbl_raw_data[[#This Row],[Updated_date]])/7,0)))</f>
        <v>WEEK 2</v>
      </c>
      <c r="N2714" s="57" t="str">
        <f>UPPER(VLOOKUP(tbl_raw_data[[#This Row],[Analyst]],[1]setting!$A$1:$B$15,2,0))</f>
        <v>FARDIN</v>
      </c>
      <c r="O2714" s="57" t="str">
        <f>UPPER(tbl_raw_data[[#This Row],[Outcome]])</f>
        <v>APPROVE</v>
      </c>
      <c r="P2714" s="57" t="str">
        <f>UPPER(tbl_raw_data[[#This Row],[Queue Name]])</f>
        <v>CONSUMER EXISTING</v>
      </c>
      <c r="Q2714" s="57" t="str">
        <f>IF(tbl_raw_data[[#This Row],[time_taken_in_mins]]&lt;=20,"SLA_MET","SLA_NOT_MET")</f>
        <v>SLA_MET</v>
      </c>
    </row>
    <row r="2715" spans="1:17" ht="15" customHeight="1" x14ac:dyDescent="0.25">
      <c r="A2715" s="5" t="s">
        <v>5149</v>
      </c>
      <c r="B2715" s="12">
        <v>45148.677546296298</v>
      </c>
      <c r="C2715" s="13">
        <v>45148.687418981484</v>
      </c>
      <c r="D2715" s="14" t="s">
        <v>29</v>
      </c>
      <c r="E2715" s="16" t="s">
        <v>28</v>
      </c>
      <c r="F2715" s="14" t="s">
        <v>228</v>
      </c>
      <c r="G2715" s="106"/>
      <c r="H27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15" s="48">
        <f>tbl_raw_data[[#This Row],[Date Actioned]]-tbl_raw_data[[#This Row],[Date Tagged]]</f>
        <v>9.8726851865649223E-3</v>
      </c>
      <c r="J2715" s="50">
        <f>HOUR(tbl_raw_data[[#This Row],[time_taken]])*60+MINUTE(tbl_raw_data[[#This Row],[time_taken]])+SECOND(tbl_raw_data[[#This Row],[time_taken]])/60</f>
        <v>14.216666666666667</v>
      </c>
      <c r="K2715" s="54">
        <f>DATE(YEAR(tbl_raw_data[[#This Row],[Date Actioned]]), MONTH(tbl_raw_data[[#This Row],[Date Actioned]]), DAY(tbl_raw_data[[#This Row],[Date Actioned]]))</f>
        <v>45148</v>
      </c>
      <c r="L2715" s="55" t="str">
        <f>UPPER(TEXT(tbl_raw_data[[#This Row],[Updated_date]],"MMMM"))</f>
        <v>AUGUST</v>
      </c>
      <c r="M2715" s="55" t="str">
        <f>UPPER("Week "&amp;IF(ROUNDUP(DAY(tbl_raw_data[[#This Row],[Updated_date]])/7,0)=5,4,ROUNDUP(DAY(tbl_raw_data[[#This Row],[Updated_date]])/7,0)))</f>
        <v>WEEK 2</v>
      </c>
      <c r="N2715" s="57" t="str">
        <f>UPPER(VLOOKUP(tbl_raw_data[[#This Row],[Analyst]],[1]setting!$A$1:$B$15,2,0))</f>
        <v>OUADIR</v>
      </c>
      <c r="O2715" s="57" t="str">
        <f>UPPER(tbl_raw_data[[#This Row],[Outcome]])</f>
        <v>APPROVE</v>
      </c>
      <c r="P2715" s="57" t="str">
        <f>UPPER(tbl_raw_data[[#This Row],[Queue Name]])</f>
        <v>CONSUMER EXISTING</v>
      </c>
      <c r="Q2715" s="57" t="str">
        <f>IF(tbl_raw_data[[#This Row],[time_taken_in_mins]]&lt;=20,"SLA_MET","SLA_NOT_MET")</f>
        <v>SLA_MET</v>
      </c>
    </row>
    <row r="2716" spans="1:17" ht="15" customHeight="1" x14ac:dyDescent="0.25">
      <c r="A2716" s="5" t="s">
        <v>939</v>
      </c>
      <c r="B2716" s="12">
        <v>45148.680706018517</v>
      </c>
      <c r="C2716" s="13">
        <v>45148.684270833335</v>
      </c>
      <c r="D2716" s="14" t="s">
        <v>46</v>
      </c>
      <c r="E2716" s="14" t="s">
        <v>9</v>
      </c>
      <c r="F2716" s="14" t="s">
        <v>109</v>
      </c>
      <c r="G2716" s="111" t="s">
        <v>94</v>
      </c>
      <c r="H27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16" s="48">
        <f>tbl_raw_data[[#This Row],[Date Actioned]]-tbl_raw_data[[#This Row],[Date Tagged]]</f>
        <v>3.5648148186737671E-3</v>
      </c>
      <c r="J2716" s="50">
        <f>HOUR(tbl_raw_data[[#This Row],[time_taken]])*60+MINUTE(tbl_raw_data[[#This Row],[time_taken]])+SECOND(tbl_raw_data[[#This Row],[time_taken]])/60</f>
        <v>5.1333333333333337</v>
      </c>
      <c r="K2716" s="54">
        <f>DATE(YEAR(tbl_raw_data[[#This Row],[Date Actioned]]), MONTH(tbl_raw_data[[#This Row],[Date Actioned]]), DAY(tbl_raw_data[[#This Row],[Date Actioned]]))</f>
        <v>45148</v>
      </c>
      <c r="L2716" s="55" t="str">
        <f>UPPER(TEXT(tbl_raw_data[[#This Row],[Updated_date]],"MMMM"))</f>
        <v>AUGUST</v>
      </c>
      <c r="M2716" s="55" t="str">
        <f>UPPER("Week "&amp;IF(ROUNDUP(DAY(tbl_raw_data[[#This Row],[Updated_date]])/7,0)=5,4,ROUNDUP(DAY(tbl_raw_data[[#This Row],[Updated_date]])/7,0)))</f>
        <v>WEEK 2</v>
      </c>
      <c r="N2716" s="57" t="str">
        <f>UPPER(VLOOKUP(tbl_raw_data[[#This Row],[Analyst]],[1]setting!$A$1:$B$15,2,0))</f>
        <v>NAVED</v>
      </c>
      <c r="O2716" s="57" t="str">
        <f>UPPER(tbl_raw_data[[#This Row],[Outcome]])</f>
        <v>DECLINE</v>
      </c>
      <c r="P2716" s="57" t="str">
        <f>UPPER(tbl_raw_data[[#This Row],[Queue Name]])</f>
        <v>CONSUMER PRE BUREAU</v>
      </c>
      <c r="Q2716" s="57" t="str">
        <f>IF(tbl_raw_data[[#This Row],[time_taken_in_mins]]&lt;=20,"SLA_MET","SLA_NOT_MET")</f>
        <v>SLA_MET</v>
      </c>
    </row>
    <row r="2717" spans="1:17" ht="15" customHeight="1" x14ac:dyDescent="0.25">
      <c r="A2717" s="11" t="s">
        <v>1728</v>
      </c>
      <c r="B2717" s="6">
        <v>45148.685648148145</v>
      </c>
      <c r="C2717" s="7">
        <v>45148.690347222226</v>
      </c>
      <c r="D2717" s="8" t="s">
        <v>13</v>
      </c>
      <c r="E2717" s="8" t="s">
        <v>28</v>
      </c>
      <c r="F2717" s="8" t="s">
        <v>109</v>
      </c>
      <c r="G2717" s="110" t="s">
        <v>1729</v>
      </c>
      <c r="H27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7" s="48">
        <f>tbl_raw_data[[#This Row],[Date Actioned]]-tbl_raw_data[[#This Row],[Date Tagged]]</f>
        <v>4.699074081145227E-3</v>
      </c>
      <c r="J2717" s="50">
        <f>HOUR(tbl_raw_data[[#This Row],[time_taken]])*60+MINUTE(tbl_raw_data[[#This Row],[time_taken]])+SECOND(tbl_raw_data[[#This Row],[time_taken]])/60</f>
        <v>6.7666666666666666</v>
      </c>
      <c r="K2717" s="54">
        <f>DATE(YEAR(tbl_raw_data[[#This Row],[Date Actioned]]), MONTH(tbl_raw_data[[#This Row],[Date Actioned]]), DAY(tbl_raw_data[[#This Row],[Date Actioned]]))</f>
        <v>45148</v>
      </c>
      <c r="L2717" s="55" t="str">
        <f>UPPER(TEXT(tbl_raw_data[[#This Row],[Updated_date]],"MMMM"))</f>
        <v>AUGUST</v>
      </c>
      <c r="M2717" s="55" t="str">
        <f>UPPER("Week "&amp;IF(ROUNDUP(DAY(tbl_raw_data[[#This Row],[Updated_date]])/7,0)=5,4,ROUNDUP(DAY(tbl_raw_data[[#This Row],[Updated_date]])/7,0)))</f>
        <v>WEEK 2</v>
      </c>
      <c r="N2717" s="57" t="str">
        <f>UPPER(VLOOKUP(tbl_raw_data[[#This Row],[Analyst]],[1]setting!$A$1:$B$15,2,0))</f>
        <v>NAVED</v>
      </c>
      <c r="O2717" s="57" t="str">
        <f>UPPER(tbl_raw_data[[#This Row],[Outcome]])</f>
        <v>APPROVE</v>
      </c>
      <c r="P2717" s="57" t="str">
        <f>UPPER(tbl_raw_data[[#This Row],[Queue Name]])</f>
        <v>CONSUMER EXISTING</v>
      </c>
      <c r="Q2717" s="57" t="str">
        <f>IF(tbl_raw_data[[#This Row],[time_taken_in_mins]]&lt;=20,"SLA_MET","SLA_NOT_MET")</f>
        <v>SLA_MET</v>
      </c>
    </row>
    <row r="2718" spans="1:17" ht="15" customHeight="1" x14ac:dyDescent="0.25">
      <c r="A2718" s="22" t="s">
        <v>3886</v>
      </c>
      <c r="B2718" s="12">
        <v>45148.685879629629</v>
      </c>
      <c r="C2718" s="13">
        <v>45148.693437499998</v>
      </c>
      <c r="D2718" s="14" t="s">
        <v>13</v>
      </c>
      <c r="E2718" s="14" t="s">
        <v>9</v>
      </c>
      <c r="F2718" s="14" t="s">
        <v>254</v>
      </c>
      <c r="G2718" s="111" t="s">
        <v>29</v>
      </c>
      <c r="H27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8" s="48">
        <f>tbl_raw_data[[#This Row],[Date Actioned]]-tbl_raw_data[[#This Row],[Date Tagged]]</f>
        <v>7.5578703690553084E-3</v>
      </c>
      <c r="J2718" s="50">
        <f>HOUR(tbl_raw_data[[#This Row],[time_taken]])*60+MINUTE(tbl_raw_data[[#This Row],[time_taken]])+SECOND(tbl_raw_data[[#This Row],[time_taken]])/60</f>
        <v>10.883333333333333</v>
      </c>
      <c r="K2718" s="54">
        <f>DATE(YEAR(tbl_raw_data[[#This Row],[Date Actioned]]), MONTH(tbl_raw_data[[#This Row],[Date Actioned]]), DAY(tbl_raw_data[[#This Row],[Date Actioned]]))</f>
        <v>45148</v>
      </c>
      <c r="L2718" s="55" t="str">
        <f>UPPER(TEXT(tbl_raw_data[[#This Row],[Updated_date]],"MMMM"))</f>
        <v>AUGUST</v>
      </c>
      <c r="M2718" s="55" t="str">
        <f>UPPER("Week "&amp;IF(ROUNDUP(DAY(tbl_raw_data[[#This Row],[Updated_date]])/7,0)=5,4,ROUNDUP(DAY(tbl_raw_data[[#This Row],[Updated_date]])/7,0)))</f>
        <v>WEEK 2</v>
      </c>
      <c r="N2718" s="57" t="str">
        <f>UPPER(VLOOKUP(tbl_raw_data[[#This Row],[Analyst]],[1]setting!$A$1:$B$15,2,0))</f>
        <v>FARDIN</v>
      </c>
      <c r="O2718" s="57" t="str">
        <f>UPPER(tbl_raw_data[[#This Row],[Outcome]])</f>
        <v>APPROVE</v>
      </c>
      <c r="P2718" s="57" t="str">
        <f>UPPER(tbl_raw_data[[#This Row],[Queue Name]])</f>
        <v>CONSUMER PRE BUREAU</v>
      </c>
      <c r="Q2718" s="57" t="str">
        <f>IF(tbl_raw_data[[#This Row],[time_taken_in_mins]]&lt;=20,"SLA_MET","SLA_NOT_MET")</f>
        <v>SLA_MET</v>
      </c>
    </row>
    <row r="2719" spans="1:17" ht="15" customHeight="1" x14ac:dyDescent="0.25">
      <c r="A2719" s="5" t="s">
        <v>815</v>
      </c>
      <c r="B2719" s="6">
        <v>45148.687893518516</v>
      </c>
      <c r="C2719" s="7">
        <v>45148.691261574073</v>
      </c>
      <c r="D2719" s="8" t="s">
        <v>13</v>
      </c>
      <c r="E2719" s="8" t="s">
        <v>28</v>
      </c>
      <c r="F2719" s="8" t="s">
        <v>10</v>
      </c>
      <c r="G2719" s="110" t="s">
        <v>29</v>
      </c>
      <c r="H27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19" s="48">
        <f>tbl_raw_data[[#This Row],[Date Actioned]]-tbl_raw_data[[#This Row],[Date Tagged]]</f>
        <v>3.3680555570754223E-3</v>
      </c>
      <c r="J2719" s="50">
        <f>HOUR(tbl_raw_data[[#This Row],[time_taken]])*60+MINUTE(tbl_raw_data[[#This Row],[time_taken]])+SECOND(tbl_raw_data[[#This Row],[time_taken]])/60</f>
        <v>4.8499999999999996</v>
      </c>
      <c r="K2719" s="54">
        <f>DATE(YEAR(tbl_raw_data[[#This Row],[Date Actioned]]), MONTH(tbl_raw_data[[#This Row],[Date Actioned]]), DAY(tbl_raw_data[[#This Row],[Date Actioned]]))</f>
        <v>45148</v>
      </c>
      <c r="L2719" s="55" t="str">
        <f>UPPER(TEXT(tbl_raw_data[[#This Row],[Updated_date]],"MMMM"))</f>
        <v>AUGUST</v>
      </c>
      <c r="M2719" s="55" t="str">
        <f>UPPER("Week "&amp;IF(ROUNDUP(DAY(tbl_raw_data[[#This Row],[Updated_date]])/7,0)=5,4,ROUNDUP(DAY(tbl_raw_data[[#This Row],[Updated_date]])/7,0)))</f>
        <v>WEEK 2</v>
      </c>
      <c r="N2719" s="57" t="str">
        <f>UPPER(VLOOKUP(tbl_raw_data[[#This Row],[Analyst]],[1]setting!$A$1:$B$15,2,0))</f>
        <v>SAM</v>
      </c>
      <c r="O2719" s="57" t="str">
        <f>UPPER(tbl_raw_data[[#This Row],[Outcome]])</f>
        <v>APPROVE</v>
      </c>
      <c r="P2719" s="57" t="str">
        <f>UPPER(tbl_raw_data[[#This Row],[Queue Name]])</f>
        <v>CONSUMER EXISTING</v>
      </c>
      <c r="Q2719" s="57" t="str">
        <f>IF(tbl_raw_data[[#This Row],[time_taken_in_mins]]&lt;=20,"SLA_MET","SLA_NOT_MET")</f>
        <v>SLA_MET</v>
      </c>
    </row>
    <row r="2720" spans="1:17" ht="15" customHeight="1" x14ac:dyDescent="0.25">
      <c r="A2720" s="11" t="s">
        <v>4672</v>
      </c>
      <c r="B2720" s="12">
        <v>45148.69023148148</v>
      </c>
      <c r="C2720" s="13">
        <v>45148.699074074073</v>
      </c>
      <c r="D2720" s="14" t="s">
        <v>29</v>
      </c>
      <c r="E2720" s="16" t="s">
        <v>41</v>
      </c>
      <c r="F2720" s="14" t="s">
        <v>55</v>
      </c>
      <c r="G2720" s="106"/>
      <c r="H27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20" s="48">
        <f>tbl_raw_data[[#This Row],[Date Actioned]]-tbl_raw_data[[#This Row],[Date Tagged]]</f>
        <v>8.8425925932824612E-3</v>
      </c>
      <c r="J2720" s="50">
        <f>HOUR(tbl_raw_data[[#This Row],[time_taken]])*60+MINUTE(tbl_raw_data[[#This Row],[time_taken]])+SECOND(tbl_raw_data[[#This Row],[time_taken]])/60</f>
        <v>12.733333333333333</v>
      </c>
      <c r="K2720" s="54">
        <f>DATE(YEAR(tbl_raw_data[[#This Row],[Date Actioned]]), MONTH(tbl_raw_data[[#This Row],[Date Actioned]]), DAY(tbl_raw_data[[#This Row],[Date Actioned]]))</f>
        <v>45148</v>
      </c>
      <c r="L2720" s="55" t="str">
        <f>UPPER(TEXT(tbl_raw_data[[#This Row],[Updated_date]],"MMMM"))</f>
        <v>AUGUST</v>
      </c>
      <c r="M2720" s="55" t="str">
        <f>UPPER("Week "&amp;IF(ROUNDUP(DAY(tbl_raw_data[[#This Row],[Updated_date]])/7,0)=5,4,ROUNDUP(DAY(tbl_raw_data[[#This Row],[Updated_date]])/7,0)))</f>
        <v>WEEK 2</v>
      </c>
      <c r="N2720" s="57" t="str">
        <f>UPPER(VLOOKUP(tbl_raw_data[[#This Row],[Analyst]],[1]setting!$A$1:$B$15,2,0))</f>
        <v>CAMERON</v>
      </c>
      <c r="O2720" s="57" t="str">
        <f>UPPER(tbl_raw_data[[#This Row],[Outcome]])</f>
        <v>APPROVE</v>
      </c>
      <c r="P2720" s="57" t="str">
        <f>UPPER(tbl_raw_data[[#This Row],[Queue Name]])</f>
        <v>CONSUMER POST BUREAU</v>
      </c>
      <c r="Q2720" s="57" t="str">
        <f>IF(tbl_raw_data[[#This Row],[time_taken_in_mins]]&lt;=20,"SLA_MET","SLA_NOT_MET")</f>
        <v>SLA_MET</v>
      </c>
    </row>
    <row r="2721" spans="1:17" ht="15" customHeight="1" x14ac:dyDescent="0.25">
      <c r="A2721" s="22" t="s">
        <v>1177</v>
      </c>
      <c r="B2721" s="6">
        <v>45148.690486111111</v>
      </c>
      <c r="C2721" s="7">
        <v>45148.694432870368</v>
      </c>
      <c r="D2721" s="8" t="s">
        <v>13</v>
      </c>
      <c r="E2721" s="8" t="s">
        <v>28</v>
      </c>
      <c r="F2721" s="8" t="s">
        <v>109</v>
      </c>
      <c r="G2721" s="110" t="s">
        <v>67</v>
      </c>
      <c r="H27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1" s="48">
        <f>tbl_raw_data[[#This Row],[Date Actioned]]-tbl_raw_data[[#This Row],[Date Tagged]]</f>
        <v>3.9467592578148469E-3</v>
      </c>
      <c r="J2721" s="50">
        <f>HOUR(tbl_raw_data[[#This Row],[time_taken]])*60+MINUTE(tbl_raw_data[[#This Row],[time_taken]])+SECOND(tbl_raw_data[[#This Row],[time_taken]])/60</f>
        <v>5.6833333333333336</v>
      </c>
      <c r="K2721" s="54">
        <f>DATE(YEAR(tbl_raw_data[[#This Row],[Date Actioned]]), MONTH(tbl_raw_data[[#This Row],[Date Actioned]]), DAY(tbl_raw_data[[#This Row],[Date Actioned]]))</f>
        <v>45148</v>
      </c>
      <c r="L2721" s="55" t="str">
        <f>UPPER(TEXT(tbl_raw_data[[#This Row],[Updated_date]],"MMMM"))</f>
        <v>AUGUST</v>
      </c>
      <c r="M2721" s="55" t="str">
        <f>UPPER("Week "&amp;IF(ROUNDUP(DAY(tbl_raw_data[[#This Row],[Updated_date]])/7,0)=5,4,ROUNDUP(DAY(tbl_raw_data[[#This Row],[Updated_date]])/7,0)))</f>
        <v>WEEK 2</v>
      </c>
      <c r="N2721" s="57" t="str">
        <f>UPPER(VLOOKUP(tbl_raw_data[[#This Row],[Analyst]],[1]setting!$A$1:$B$15,2,0))</f>
        <v>NAVED</v>
      </c>
      <c r="O2721" s="57" t="str">
        <f>UPPER(tbl_raw_data[[#This Row],[Outcome]])</f>
        <v>APPROVE</v>
      </c>
      <c r="P2721" s="57" t="str">
        <f>UPPER(tbl_raw_data[[#This Row],[Queue Name]])</f>
        <v>CONSUMER EXISTING</v>
      </c>
      <c r="Q2721" s="57" t="str">
        <f>IF(tbl_raw_data[[#This Row],[time_taken_in_mins]]&lt;=20,"SLA_MET","SLA_NOT_MET")</f>
        <v>SLA_MET</v>
      </c>
    </row>
    <row r="2722" spans="1:17" ht="15" customHeight="1" x14ac:dyDescent="0.25">
      <c r="A2722" s="11" t="s">
        <v>452</v>
      </c>
      <c r="B2722" s="6">
        <v>45148.702708333331</v>
      </c>
      <c r="C2722" s="7">
        <v>45148.705358796295</v>
      </c>
      <c r="D2722" s="8" t="s">
        <v>46</v>
      </c>
      <c r="E2722" s="8" t="s">
        <v>28</v>
      </c>
      <c r="F2722" s="8" t="s">
        <v>109</v>
      </c>
      <c r="G2722" s="110" t="s">
        <v>49</v>
      </c>
      <c r="H27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22" s="48">
        <f>tbl_raw_data[[#This Row],[Date Actioned]]-tbl_raw_data[[#This Row],[Date Tagged]]</f>
        <v>2.6504629640839994E-3</v>
      </c>
      <c r="J2722" s="50">
        <f>HOUR(tbl_raw_data[[#This Row],[time_taken]])*60+MINUTE(tbl_raw_data[[#This Row],[time_taken]])+SECOND(tbl_raw_data[[#This Row],[time_taken]])/60</f>
        <v>3.8166666666666664</v>
      </c>
      <c r="K2722" s="54">
        <f>DATE(YEAR(tbl_raw_data[[#This Row],[Date Actioned]]), MONTH(tbl_raw_data[[#This Row],[Date Actioned]]), DAY(tbl_raw_data[[#This Row],[Date Actioned]]))</f>
        <v>45148</v>
      </c>
      <c r="L2722" s="55" t="str">
        <f>UPPER(TEXT(tbl_raw_data[[#This Row],[Updated_date]],"MMMM"))</f>
        <v>AUGUST</v>
      </c>
      <c r="M2722" s="55" t="str">
        <f>UPPER("Week "&amp;IF(ROUNDUP(DAY(tbl_raw_data[[#This Row],[Updated_date]])/7,0)=5,4,ROUNDUP(DAY(tbl_raw_data[[#This Row],[Updated_date]])/7,0)))</f>
        <v>WEEK 2</v>
      </c>
      <c r="N2722" s="57" t="str">
        <f>UPPER(VLOOKUP(tbl_raw_data[[#This Row],[Analyst]],[1]setting!$A$1:$B$15,2,0))</f>
        <v>NAVED</v>
      </c>
      <c r="O2722" s="57" t="str">
        <f>UPPER(tbl_raw_data[[#This Row],[Outcome]])</f>
        <v>DECLINE</v>
      </c>
      <c r="P2722" s="57" t="str">
        <f>UPPER(tbl_raw_data[[#This Row],[Queue Name]])</f>
        <v>CONSUMER EXISTING</v>
      </c>
      <c r="Q2722" s="57" t="str">
        <f>IF(tbl_raw_data[[#This Row],[time_taken_in_mins]]&lt;=20,"SLA_MET","SLA_NOT_MET")</f>
        <v>SLA_MET</v>
      </c>
    </row>
    <row r="2723" spans="1:17" ht="15" customHeight="1" x14ac:dyDescent="0.25">
      <c r="A2723" s="5" t="s">
        <v>595</v>
      </c>
      <c r="B2723" s="12">
        <v>45148.703298611108</v>
      </c>
      <c r="C2723" s="13">
        <v>45148.706284722219</v>
      </c>
      <c r="D2723" s="14" t="s">
        <v>13</v>
      </c>
      <c r="E2723" s="14" t="s">
        <v>28</v>
      </c>
      <c r="F2723" s="14" t="s">
        <v>55</v>
      </c>
      <c r="G2723" s="111" t="s">
        <v>29</v>
      </c>
      <c r="H27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3" s="48">
        <f>tbl_raw_data[[#This Row],[Date Actioned]]-tbl_raw_data[[#This Row],[Date Tagged]]</f>
        <v>2.9861111106583849E-3</v>
      </c>
      <c r="J2723" s="50">
        <f>HOUR(tbl_raw_data[[#This Row],[time_taken]])*60+MINUTE(tbl_raw_data[[#This Row],[time_taken]])+SECOND(tbl_raw_data[[#This Row],[time_taken]])/60</f>
        <v>4.3</v>
      </c>
      <c r="K2723" s="54">
        <f>DATE(YEAR(tbl_raw_data[[#This Row],[Date Actioned]]), MONTH(tbl_raw_data[[#This Row],[Date Actioned]]), DAY(tbl_raw_data[[#This Row],[Date Actioned]]))</f>
        <v>45148</v>
      </c>
      <c r="L2723" s="55" t="str">
        <f>UPPER(TEXT(tbl_raw_data[[#This Row],[Updated_date]],"MMMM"))</f>
        <v>AUGUST</v>
      </c>
      <c r="M2723" s="55" t="str">
        <f>UPPER("Week "&amp;IF(ROUNDUP(DAY(tbl_raw_data[[#This Row],[Updated_date]])/7,0)=5,4,ROUNDUP(DAY(tbl_raw_data[[#This Row],[Updated_date]])/7,0)))</f>
        <v>WEEK 2</v>
      </c>
      <c r="N2723" s="57" t="str">
        <f>UPPER(VLOOKUP(tbl_raw_data[[#This Row],[Analyst]],[1]setting!$A$1:$B$15,2,0))</f>
        <v>CAMERON</v>
      </c>
      <c r="O2723" s="57" t="str">
        <f>UPPER(tbl_raw_data[[#This Row],[Outcome]])</f>
        <v>APPROVE</v>
      </c>
      <c r="P2723" s="57" t="str">
        <f>UPPER(tbl_raw_data[[#This Row],[Queue Name]])</f>
        <v>CONSUMER EXISTING</v>
      </c>
      <c r="Q2723" s="57" t="str">
        <f>IF(tbl_raw_data[[#This Row],[time_taken_in_mins]]&lt;=20,"SLA_MET","SLA_NOT_MET")</f>
        <v>SLA_MET</v>
      </c>
    </row>
    <row r="2724" spans="1:17" ht="15" customHeight="1" x14ac:dyDescent="0.25">
      <c r="A2724" s="22" t="s">
        <v>7151</v>
      </c>
      <c r="B2724" s="6">
        <v>45148.704282407409</v>
      </c>
      <c r="C2724" s="7">
        <v>45148.726087962961</v>
      </c>
      <c r="D2724" s="8" t="s">
        <v>8</v>
      </c>
      <c r="E2724" s="8" t="s">
        <v>41</v>
      </c>
      <c r="F2724" s="8" t="s">
        <v>254</v>
      </c>
      <c r="G2724" s="110" t="s">
        <v>7152</v>
      </c>
      <c r="H27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24" s="48">
        <f>tbl_raw_data[[#This Row],[Date Actioned]]-tbl_raw_data[[#This Row],[Date Tagged]]</f>
        <v>2.1805555552418809E-2</v>
      </c>
      <c r="J2724" s="50">
        <f>HOUR(tbl_raw_data[[#This Row],[time_taken]])*60+MINUTE(tbl_raw_data[[#This Row],[time_taken]])+SECOND(tbl_raw_data[[#This Row],[time_taken]])/60</f>
        <v>31.4</v>
      </c>
      <c r="K2724" s="54">
        <f>DATE(YEAR(tbl_raw_data[[#This Row],[Date Actioned]]), MONTH(tbl_raw_data[[#This Row],[Date Actioned]]), DAY(tbl_raw_data[[#This Row],[Date Actioned]]))</f>
        <v>45148</v>
      </c>
      <c r="L2724" s="55" t="str">
        <f>UPPER(TEXT(tbl_raw_data[[#This Row],[Updated_date]],"MMMM"))</f>
        <v>AUGUST</v>
      </c>
      <c r="M2724" s="55" t="str">
        <f>UPPER("Week "&amp;IF(ROUNDUP(DAY(tbl_raw_data[[#This Row],[Updated_date]])/7,0)=5,4,ROUNDUP(DAY(tbl_raw_data[[#This Row],[Updated_date]])/7,0)))</f>
        <v>WEEK 2</v>
      </c>
      <c r="N2724" s="57" t="str">
        <f>UPPER(VLOOKUP(tbl_raw_data[[#This Row],[Analyst]],[1]setting!$A$1:$B$15,2,0))</f>
        <v>FARDIN</v>
      </c>
      <c r="O2724" s="57" t="str">
        <f>UPPER(tbl_raw_data[[#This Row],[Outcome]])</f>
        <v>WITHDRAW</v>
      </c>
      <c r="P2724" s="57" t="str">
        <f>UPPER(tbl_raw_data[[#This Row],[Queue Name]])</f>
        <v>CONSUMER POST BUREAU</v>
      </c>
      <c r="Q2724" s="57" t="str">
        <f>IF(tbl_raw_data[[#This Row],[time_taken_in_mins]]&lt;=20,"SLA_MET","SLA_NOT_MET")</f>
        <v>SLA_NOT_MET</v>
      </c>
    </row>
    <row r="2725" spans="1:17" ht="15" customHeight="1" x14ac:dyDescent="0.25">
      <c r="A2725" s="11" t="s">
        <v>1374</v>
      </c>
      <c r="B2725" s="6">
        <v>45148.704317129632</v>
      </c>
      <c r="C2725" s="7">
        <v>45148.708553240744</v>
      </c>
      <c r="D2725" s="8" t="s">
        <v>13</v>
      </c>
      <c r="E2725" s="8" t="s">
        <v>9</v>
      </c>
      <c r="F2725" s="8" t="s">
        <v>42</v>
      </c>
      <c r="G2725" s="110" t="s">
        <v>67</v>
      </c>
      <c r="H27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5" s="48">
        <f>tbl_raw_data[[#This Row],[Date Actioned]]-tbl_raw_data[[#This Row],[Date Tagged]]</f>
        <v>4.2361111118225381E-3</v>
      </c>
      <c r="J2725" s="50">
        <f>HOUR(tbl_raw_data[[#This Row],[time_taken]])*60+MINUTE(tbl_raw_data[[#This Row],[time_taken]])+SECOND(tbl_raw_data[[#This Row],[time_taken]])/60</f>
        <v>6.1</v>
      </c>
      <c r="K2725" s="54">
        <f>DATE(YEAR(tbl_raw_data[[#This Row],[Date Actioned]]), MONTH(tbl_raw_data[[#This Row],[Date Actioned]]), DAY(tbl_raw_data[[#This Row],[Date Actioned]]))</f>
        <v>45148</v>
      </c>
      <c r="L2725" s="55" t="str">
        <f>UPPER(TEXT(tbl_raw_data[[#This Row],[Updated_date]],"MMMM"))</f>
        <v>AUGUST</v>
      </c>
      <c r="M2725" s="55" t="str">
        <f>UPPER("Week "&amp;IF(ROUNDUP(DAY(tbl_raw_data[[#This Row],[Updated_date]])/7,0)=5,4,ROUNDUP(DAY(tbl_raw_data[[#This Row],[Updated_date]])/7,0)))</f>
        <v>WEEK 2</v>
      </c>
      <c r="N2725" s="57" t="str">
        <f>UPPER(VLOOKUP(tbl_raw_data[[#This Row],[Analyst]],[1]setting!$A$1:$B$15,2,0))</f>
        <v>NITESH</v>
      </c>
      <c r="O2725" s="57" t="str">
        <f>UPPER(tbl_raw_data[[#This Row],[Outcome]])</f>
        <v>APPROVE</v>
      </c>
      <c r="P2725" s="57" t="str">
        <f>UPPER(tbl_raw_data[[#This Row],[Queue Name]])</f>
        <v>CONSUMER PRE BUREAU</v>
      </c>
      <c r="Q2725" s="57" t="str">
        <f>IF(tbl_raw_data[[#This Row],[time_taken_in_mins]]&lt;=20,"SLA_MET","SLA_NOT_MET")</f>
        <v>SLA_MET</v>
      </c>
    </row>
    <row r="2726" spans="1:17" ht="15" customHeight="1" x14ac:dyDescent="0.25">
      <c r="A2726" s="22" t="s">
        <v>1920</v>
      </c>
      <c r="B2726" s="12">
        <v>45148.704571759263</v>
      </c>
      <c r="C2726" s="13">
        <v>45148.709537037037</v>
      </c>
      <c r="D2726" s="14" t="s">
        <v>13</v>
      </c>
      <c r="E2726" s="14" t="s">
        <v>28</v>
      </c>
      <c r="F2726" s="14" t="s">
        <v>109</v>
      </c>
      <c r="G2726" s="111" t="s">
        <v>67</v>
      </c>
      <c r="H27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6" s="48">
        <f>tbl_raw_data[[#This Row],[Date Actioned]]-tbl_raw_data[[#This Row],[Date Tagged]]</f>
        <v>4.9652777743176557E-3</v>
      </c>
      <c r="J2726" s="50">
        <f>HOUR(tbl_raw_data[[#This Row],[time_taken]])*60+MINUTE(tbl_raw_data[[#This Row],[time_taken]])+SECOND(tbl_raw_data[[#This Row],[time_taken]])/60</f>
        <v>7.15</v>
      </c>
      <c r="K2726" s="54">
        <f>DATE(YEAR(tbl_raw_data[[#This Row],[Date Actioned]]), MONTH(tbl_raw_data[[#This Row],[Date Actioned]]), DAY(tbl_raw_data[[#This Row],[Date Actioned]]))</f>
        <v>45148</v>
      </c>
      <c r="L2726" s="55" t="str">
        <f>UPPER(TEXT(tbl_raw_data[[#This Row],[Updated_date]],"MMMM"))</f>
        <v>AUGUST</v>
      </c>
      <c r="M2726" s="55" t="str">
        <f>UPPER("Week "&amp;IF(ROUNDUP(DAY(tbl_raw_data[[#This Row],[Updated_date]])/7,0)=5,4,ROUNDUP(DAY(tbl_raw_data[[#This Row],[Updated_date]])/7,0)))</f>
        <v>WEEK 2</v>
      </c>
      <c r="N2726" s="57" t="str">
        <f>UPPER(VLOOKUP(tbl_raw_data[[#This Row],[Analyst]],[1]setting!$A$1:$B$15,2,0))</f>
        <v>NAVED</v>
      </c>
      <c r="O2726" s="57" t="str">
        <f>UPPER(tbl_raw_data[[#This Row],[Outcome]])</f>
        <v>APPROVE</v>
      </c>
      <c r="P2726" s="57" t="str">
        <f>UPPER(tbl_raw_data[[#This Row],[Queue Name]])</f>
        <v>CONSUMER EXISTING</v>
      </c>
      <c r="Q2726" s="57" t="str">
        <f>IF(tbl_raw_data[[#This Row],[time_taken_in_mins]]&lt;=20,"SLA_MET","SLA_NOT_MET")</f>
        <v>SLA_MET</v>
      </c>
    </row>
    <row r="2727" spans="1:17" ht="15" customHeight="1" x14ac:dyDescent="0.25">
      <c r="A2727" s="22" t="s">
        <v>1438</v>
      </c>
      <c r="B2727" s="12">
        <v>45148.708865740744</v>
      </c>
      <c r="C2727" s="13">
        <v>45148.713217592594</v>
      </c>
      <c r="D2727" s="14" t="s">
        <v>46</v>
      </c>
      <c r="E2727" s="14" t="s">
        <v>28</v>
      </c>
      <c r="F2727" s="14" t="s">
        <v>55</v>
      </c>
      <c r="G2727" s="111" t="s">
        <v>201</v>
      </c>
      <c r="H27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7" s="48">
        <f>tbl_raw_data[[#This Row],[Date Actioned]]-tbl_raw_data[[#This Row],[Date Tagged]]</f>
        <v>4.3518518505152315E-3</v>
      </c>
      <c r="J2727" s="50">
        <f>HOUR(tbl_raw_data[[#This Row],[time_taken]])*60+MINUTE(tbl_raw_data[[#This Row],[time_taken]])+SECOND(tbl_raw_data[[#This Row],[time_taken]])/60</f>
        <v>6.2666666666666666</v>
      </c>
      <c r="K2727" s="54">
        <f>DATE(YEAR(tbl_raw_data[[#This Row],[Date Actioned]]), MONTH(tbl_raw_data[[#This Row],[Date Actioned]]), DAY(tbl_raw_data[[#This Row],[Date Actioned]]))</f>
        <v>45148</v>
      </c>
      <c r="L2727" s="55" t="str">
        <f>UPPER(TEXT(tbl_raw_data[[#This Row],[Updated_date]],"MMMM"))</f>
        <v>AUGUST</v>
      </c>
      <c r="M2727" s="55" t="str">
        <f>UPPER("Week "&amp;IF(ROUNDUP(DAY(tbl_raw_data[[#This Row],[Updated_date]])/7,0)=5,4,ROUNDUP(DAY(tbl_raw_data[[#This Row],[Updated_date]])/7,0)))</f>
        <v>WEEK 2</v>
      </c>
      <c r="N2727" s="57" t="str">
        <f>UPPER(VLOOKUP(tbl_raw_data[[#This Row],[Analyst]],[1]setting!$A$1:$B$15,2,0))</f>
        <v>CAMERON</v>
      </c>
      <c r="O2727" s="57" t="str">
        <f>UPPER(tbl_raw_data[[#This Row],[Outcome]])</f>
        <v>DECLINE</v>
      </c>
      <c r="P2727" s="57" t="str">
        <f>UPPER(tbl_raw_data[[#This Row],[Queue Name]])</f>
        <v>CONSUMER EXISTING</v>
      </c>
      <c r="Q2727" s="57" t="str">
        <f>IF(tbl_raw_data[[#This Row],[time_taken_in_mins]]&lt;=20,"SLA_MET","SLA_NOT_MET")</f>
        <v>SLA_MET</v>
      </c>
    </row>
    <row r="2728" spans="1:17" ht="15" customHeight="1" x14ac:dyDescent="0.25">
      <c r="A2728" s="5" t="s">
        <v>6431</v>
      </c>
      <c r="B2728" s="12">
        <v>45148.710405092592</v>
      </c>
      <c r="C2728" s="13">
        <v>45148.723773148151</v>
      </c>
      <c r="D2728" s="14" t="s">
        <v>40</v>
      </c>
      <c r="E2728" s="16" t="s">
        <v>41</v>
      </c>
      <c r="F2728" s="14" t="s">
        <v>42</v>
      </c>
      <c r="G2728" s="106"/>
      <c r="H27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28" s="48">
        <f>tbl_raw_data[[#This Row],[Date Actioned]]-tbl_raw_data[[#This Row],[Date Tagged]]</f>
        <v>1.336805555911269E-2</v>
      </c>
      <c r="J2728" s="50">
        <f>HOUR(tbl_raw_data[[#This Row],[time_taken]])*60+MINUTE(tbl_raw_data[[#This Row],[time_taken]])+SECOND(tbl_raw_data[[#This Row],[time_taken]])/60</f>
        <v>19.25</v>
      </c>
      <c r="K2728" s="54">
        <f>DATE(YEAR(tbl_raw_data[[#This Row],[Date Actioned]]), MONTH(tbl_raw_data[[#This Row],[Date Actioned]]), DAY(tbl_raw_data[[#This Row],[Date Actioned]]))</f>
        <v>45148</v>
      </c>
      <c r="L2728" s="55" t="str">
        <f>UPPER(TEXT(tbl_raw_data[[#This Row],[Updated_date]],"MMMM"))</f>
        <v>AUGUST</v>
      </c>
      <c r="M2728" s="55" t="str">
        <f>UPPER("Week "&amp;IF(ROUNDUP(DAY(tbl_raw_data[[#This Row],[Updated_date]])/7,0)=5,4,ROUNDUP(DAY(tbl_raw_data[[#This Row],[Updated_date]])/7,0)))</f>
        <v>WEEK 2</v>
      </c>
      <c r="N2728" s="57" t="str">
        <f>UPPER(VLOOKUP(tbl_raw_data[[#This Row],[Analyst]],[1]setting!$A$1:$B$15,2,0))</f>
        <v>NITESH</v>
      </c>
      <c r="O2728" s="57" t="str">
        <f>UPPER(tbl_raw_data[[#This Row],[Outcome]])</f>
        <v>WITHDRAW</v>
      </c>
      <c r="P2728" s="57" t="str">
        <f>UPPER(tbl_raw_data[[#This Row],[Queue Name]])</f>
        <v>CONSUMER POST BUREAU</v>
      </c>
      <c r="Q2728" s="57" t="str">
        <f>IF(tbl_raw_data[[#This Row],[time_taken_in_mins]]&lt;=20,"SLA_MET","SLA_NOT_MET")</f>
        <v>SLA_MET</v>
      </c>
    </row>
    <row r="2729" spans="1:17" ht="15" customHeight="1" x14ac:dyDescent="0.25">
      <c r="A2729" s="5" t="s">
        <v>284</v>
      </c>
      <c r="B2729" s="6">
        <v>45148.713993055557</v>
      </c>
      <c r="C2729" s="7">
        <v>45148.716168981482</v>
      </c>
      <c r="D2729" s="8" t="s">
        <v>13</v>
      </c>
      <c r="E2729" s="8" t="s">
        <v>28</v>
      </c>
      <c r="F2729" s="8" t="s">
        <v>10</v>
      </c>
      <c r="G2729" s="110" t="s">
        <v>67</v>
      </c>
      <c r="H27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29" s="48">
        <f>tbl_raw_data[[#This Row],[Date Actioned]]-tbl_raw_data[[#This Row],[Date Tagged]]</f>
        <v>2.1759259252576157E-3</v>
      </c>
      <c r="J2729" s="50">
        <f>HOUR(tbl_raw_data[[#This Row],[time_taken]])*60+MINUTE(tbl_raw_data[[#This Row],[time_taken]])+SECOND(tbl_raw_data[[#This Row],[time_taken]])/60</f>
        <v>3.1333333333333333</v>
      </c>
      <c r="K2729" s="54">
        <f>DATE(YEAR(tbl_raw_data[[#This Row],[Date Actioned]]), MONTH(tbl_raw_data[[#This Row],[Date Actioned]]), DAY(tbl_raw_data[[#This Row],[Date Actioned]]))</f>
        <v>45148</v>
      </c>
      <c r="L2729" s="55" t="str">
        <f>UPPER(TEXT(tbl_raw_data[[#This Row],[Updated_date]],"MMMM"))</f>
        <v>AUGUST</v>
      </c>
      <c r="M2729" s="55" t="str">
        <f>UPPER("Week "&amp;IF(ROUNDUP(DAY(tbl_raw_data[[#This Row],[Updated_date]])/7,0)=5,4,ROUNDUP(DAY(tbl_raw_data[[#This Row],[Updated_date]])/7,0)))</f>
        <v>WEEK 2</v>
      </c>
      <c r="N2729" s="57" t="str">
        <f>UPPER(VLOOKUP(tbl_raw_data[[#This Row],[Analyst]],[1]setting!$A$1:$B$15,2,0))</f>
        <v>SAM</v>
      </c>
      <c r="O2729" s="57" t="str">
        <f>UPPER(tbl_raw_data[[#This Row],[Outcome]])</f>
        <v>APPROVE</v>
      </c>
      <c r="P2729" s="57" t="str">
        <f>UPPER(tbl_raw_data[[#This Row],[Queue Name]])</f>
        <v>CONSUMER EXISTING</v>
      </c>
      <c r="Q2729" s="57" t="str">
        <f>IF(tbl_raw_data[[#This Row],[time_taken_in_mins]]&lt;=20,"SLA_MET","SLA_NOT_MET")</f>
        <v>SLA_MET</v>
      </c>
    </row>
    <row r="2730" spans="1:17" ht="26.25" x14ac:dyDescent="0.25">
      <c r="A2730" s="11" t="s">
        <v>5579</v>
      </c>
      <c r="B2730" s="6">
        <v>45148.714282407411</v>
      </c>
      <c r="C2730" s="7">
        <v>45148.725127314814</v>
      </c>
      <c r="D2730" s="8" t="s">
        <v>8</v>
      </c>
      <c r="E2730" s="8" t="s">
        <v>28</v>
      </c>
      <c r="F2730" s="8" t="s">
        <v>55</v>
      </c>
      <c r="G2730" s="110" t="s">
        <v>5580</v>
      </c>
      <c r="H27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30" s="48">
        <f>tbl_raw_data[[#This Row],[Date Actioned]]-tbl_raw_data[[#This Row],[Date Tagged]]</f>
        <v>1.0844907403225079E-2</v>
      </c>
      <c r="J2730" s="50">
        <f>HOUR(tbl_raw_data[[#This Row],[time_taken]])*60+MINUTE(tbl_raw_data[[#This Row],[time_taken]])+SECOND(tbl_raw_data[[#This Row],[time_taken]])/60</f>
        <v>15.616666666666667</v>
      </c>
      <c r="K2730" s="54">
        <f>DATE(YEAR(tbl_raw_data[[#This Row],[Date Actioned]]), MONTH(tbl_raw_data[[#This Row],[Date Actioned]]), DAY(tbl_raw_data[[#This Row],[Date Actioned]]))</f>
        <v>45148</v>
      </c>
      <c r="L2730" s="55" t="str">
        <f>UPPER(TEXT(tbl_raw_data[[#This Row],[Updated_date]],"MMMM"))</f>
        <v>AUGUST</v>
      </c>
      <c r="M2730" s="55" t="str">
        <f>UPPER("Week "&amp;IF(ROUNDUP(DAY(tbl_raw_data[[#This Row],[Updated_date]])/7,0)=5,4,ROUNDUP(DAY(tbl_raw_data[[#This Row],[Updated_date]])/7,0)))</f>
        <v>WEEK 2</v>
      </c>
      <c r="N2730" s="57" t="str">
        <f>UPPER(VLOOKUP(tbl_raw_data[[#This Row],[Analyst]],[1]setting!$A$1:$B$15,2,0))</f>
        <v>CAMERON</v>
      </c>
      <c r="O2730" s="57" t="str">
        <f>UPPER(tbl_raw_data[[#This Row],[Outcome]])</f>
        <v>WITHDRAW</v>
      </c>
      <c r="P2730" s="57" t="str">
        <f>UPPER(tbl_raw_data[[#This Row],[Queue Name]])</f>
        <v>CONSUMER EXISTING</v>
      </c>
      <c r="Q2730" s="57" t="str">
        <f>IF(tbl_raw_data[[#This Row],[time_taken_in_mins]]&lt;=20,"SLA_MET","SLA_NOT_MET")</f>
        <v>SLA_MET</v>
      </c>
    </row>
    <row r="2731" spans="1:17" ht="15" customHeight="1" x14ac:dyDescent="0.25">
      <c r="A2731" s="11" t="s">
        <v>1072</v>
      </c>
      <c r="B2731" s="12">
        <v>45148.714942129627</v>
      </c>
      <c r="C2731" s="13">
        <v>45148.7187037037</v>
      </c>
      <c r="D2731" s="14" t="s">
        <v>13</v>
      </c>
      <c r="E2731" s="14" t="s">
        <v>9</v>
      </c>
      <c r="F2731" s="14" t="s">
        <v>109</v>
      </c>
      <c r="G2731" s="111" t="s">
        <v>155</v>
      </c>
      <c r="H27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1" s="48">
        <f>tbl_raw_data[[#This Row],[Date Actioned]]-tbl_raw_data[[#This Row],[Date Tagged]]</f>
        <v>3.7615740729961544E-3</v>
      </c>
      <c r="J2731" s="50">
        <f>HOUR(tbl_raw_data[[#This Row],[time_taken]])*60+MINUTE(tbl_raw_data[[#This Row],[time_taken]])+SECOND(tbl_raw_data[[#This Row],[time_taken]])/60</f>
        <v>5.416666666666667</v>
      </c>
      <c r="K2731" s="54">
        <f>DATE(YEAR(tbl_raw_data[[#This Row],[Date Actioned]]), MONTH(tbl_raw_data[[#This Row],[Date Actioned]]), DAY(tbl_raw_data[[#This Row],[Date Actioned]]))</f>
        <v>45148</v>
      </c>
      <c r="L2731" s="55" t="str">
        <f>UPPER(TEXT(tbl_raw_data[[#This Row],[Updated_date]],"MMMM"))</f>
        <v>AUGUST</v>
      </c>
      <c r="M2731" s="55" t="str">
        <f>UPPER("Week "&amp;IF(ROUNDUP(DAY(tbl_raw_data[[#This Row],[Updated_date]])/7,0)=5,4,ROUNDUP(DAY(tbl_raw_data[[#This Row],[Updated_date]])/7,0)))</f>
        <v>WEEK 2</v>
      </c>
      <c r="N2731" s="57" t="str">
        <f>UPPER(VLOOKUP(tbl_raw_data[[#This Row],[Analyst]],[1]setting!$A$1:$B$15,2,0))</f>
        <v>NAVED</v>
      </c>
      <c r="O2731" s="57" t="str">
        <f>UPPER(tbl_raw_data[[#This Row],[Outcome]])</f>
        <v>APPROVE</v>
      </c>
      <c r="P2731" s="57" t="str">
        <f>UPPER(tbl_raw_data[[#This Row],[Queue Name]])</f>
        <v>CONSUMER PRE BUREAU</v>
      </c>
      <c r="Q2731" s="57" t="str">
        <f>IF(tbl_raw_data[[#This Row],[time_taken_in_mins]]&lt;=20,"SLA_MET","SLA_NOT_MET")</f>
        <v>SLA_MET</v>
      </c>
    </row>
    <row r="2732" spans="1:17" x14ac:dyDescent="0.25">
      <c r="A2732" s="22" t="s">
        <v>955</v>
      </c>
      <c r="B2732" s="12">
        <v>45148.715081018519</v>
      </c>
      <c r="C2732" s="13">
        <v>45148.718680555554</v>
      </c>
      <c r="D2732" s="14" t="s">
        <v>8</v>
      </c>
      <c r="E2732" s="14" t="s">
        <v>28</v>
      </c>
      <c r="F2732" s="14" t="s">
        <v>10</v>
      </c>
      <c r="G2732" s="111" t="s">
        <v>172</v>
      </c>
      <c r="H27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32" s="48">
        <f>tbl_raw_data[[#This Row],[Date Actioned]]-tbl_raw_data[[#This Row],[Date Tagged]]</f>
        <v>3.5995370344608091E-3</v>
      </c>
      <c r="J2732" s="50">
        <f>HOUR(tbl_raw_data[[#This Row],[time_taken]])*60+MINUTE(tbl_raw_data[[#This Row],[time_taken]])+SECOND(tbl_raw_data[[#This Row],[time_taken]])/60</f>
        <v>5.1833333333333336</v>
      </c>
      <c r="K2732" s="54">
        <f>DATE(YEAR(tbl_raw_data[[#This Row],[Date Actioned]]), MONTH(tbl_raw_data[[#This Row],[Date Actioned]]), DAY(tbl_raw_data[[#This Row],[Date Actioned]]))</f>
        <v>45148</v>
      </c>
      <c r="L2732" s="55" t="str">
        <f>UPPER(TEXT(tbl_raw_data[[#This Row],[Updated_date]],"MMMM"))</f>
        <v>AUGUST</v>
      </c>
      <c r="M2732" s="55" t="str">
        <f>UPPER("Week "&amp;IF(ROUNDUP(DAY(tbl_raw_data[[#This Row],[Updated_date]])/7,0)=5,4,ROUNDUP(DAY(tbl_raw_data[[#This Row],[Updated_date]])/7,0)))</f>
        <v>WEEK 2</v>
      </c>
      <c r="N2732" s="57" t="str">
        <f>UPPER(VLOOKUP(tbl_raw_data[[#This Row],[Analyst]],[1]setting!$A$1:$B$15,2,0))</f>
        <v>SAM</v>
      </c>
      <c r="O2732" s="57" t="str">
        <f>UPPER(tbl_raw_data[[#This Row],[Outcome]])</f>
        <v>WITHDRAW</v>
      </c>
      <c r="P2732" s="57" t="str">
        <f>UPPER(tbl_raw_data[[#This Row],[Queue Name]])</f>
        <v>CONSUMER EXISTING</v>
      </c>
      <c r="Q2732" s="57" t="str">
        <f>IF(tbl_raw_data[[#This Row],[time_taken_in_mins]]&lt;=20,"SLA_MET","SLA_NOT_MET")</f>
        <v>SLA_MET</v>
      </c>
    </row>
    <row r="2733" spans="1:17" ht="15" customHeight="1" x14ac:dyDescent="0.25">
      <c r="A2733" s="5" t="s">
        <v>4722</v>
      </c>
      <c r="B2733" s="6">
        <v>45148.716979166667</v>
      </c>
      <c r="C2733" s="7">
        <v>45148.725902777776</v>
      </c>
      <c r="D2733" s="8" t="s">
        <v>40</v>
      </c>
      <c r="E2733" s="10" t="s">
        <v>41</v>
      </c>
      <c r="F2733" s="8" t="s">
        <v>455</v>
      </c>
      <c r="G2733" s="109"/>
      <c r="H27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33" s="48">
        <f>tbl_raw_data[[#This Row],[Date Actioned]]-tbl_raw_data[[#This Row],[Date Tagged]]</f>
        <v>8.923611108912155E-3</v>
      </c>
      <c r="J2733" s="50">
        <f>HOUR(tbl_raw_data[[#This Row],[time_taken]])*60+MINUTE(tbl_raw_data[[#This Row],[time_taken]])+SECOND(tbl_raw_data[[#This Row],[time_taken]])/60</f>
        <v>12.85</v>
      </c>
      <c r="K2733" s="54">
        <f>DATE(YEAR(tbl_raw_data[[#This Row],[Date Actioned]]), MONTH(tbl_raw_data[[#This Row],[Date Actioned]]), DAY(tbl_raw_data[[#This Row],[Date Actioned]]))</f>
        <v>45148</v>
      </c>
      <c r="L2733" s="55" t="str">
        <f>UPPER(TEXT(tbl_raw_data[[#This Row],[Updated_date]],"MMMM"))</f>
        <v>AUGUST</v>
      </c>
      <c r="M2733" s="55" t="str">
        <f>UPPER("Week "&amp;IF(ROUNDUP(DAY(tbl_raw_data[[#This Row],[Updated_date]])/7,0)=5,4,ROUNDUP(DAY(tbl_raw_data[[#This Row],[Updated_date]])/7,0)))</f>
        <v>WEEK 2</v>
      </c>
      <c r="N2733" s="57" t="str">
        <f>UPPER(VLOOKUP(tbl_raw_data[[#This Row],[Analyst]],[1]setting!$A$1:$B$15,2,0))</f>
        <v>ROHAN</v>
      </c>
      <c r="O2733" s="57" t="str">
        <f>UPPER(tbl_raw_data[[#This Row],[Outcome]])</f>
        <v>WITHDRAW</v>
      </c>
      <c r="P2733" s="57" t="str">
        <f>UPPER(tbl_raw_data[[#This Row],[Queue Name]])</f>
        <v>CONSUMER POST BUREAU</v>
      </c>
      <c r="Q2733" s="57" t="str">
        <f>IF(tbl_raw_data[[#This Row],[time_taken_in_mins]]&lt;=20,"SLA_MET","SLA_NOT_MET")</f>
        <v>SLA_MET</v>
      </c>
    </row>
    <row r="2734" spans="1:17" ht="15" customHeight="1" x14ac:dyDescent="0.25">
      <c r="A2734" s="22" t="s">
        <v>715</v>
      </c>
      <c r="B2734" s="6">
        <v>45148.718402777777</v>
      </c>
      <c r="C2734" s="7">
        <v>45148.721585648149</v>
      </c>
      <c r="D2734" s="8" t="s">
        <v>13</v>
      </c>
      <c r="E2734" s="8" t="s">
        <v>28</v>
      </c>
      <c r="F2734" s="8" t="s">
        <v>10</v>
      </c>
      <c r="G2734" s="110" t="s">
        <v>29</v>
      </c>
      <c r="H27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4" s="48">
        <f>tbl_raw_data[[#This Row],[Date Actioned]]-tbl_raw_data[[#This Row],[Date Tagged]]</f>
        <v>3.1828703722567298E-3</v>
      </c>
      <c r="J2734" s="50">
        <f>HOUR(tbl_raw_data[[#This Row],[time_taken]])*60+MINUTE(tbl_raw_data[[#This Row],[time_taken]])+SECOND(tbl_raw_data[[#This Row],[time_taken]])/60</f>
        <v>4.583333333333333</v>
      </c>
      <c r="K2734" s="54">
        <f>DATE(YEAR(tbl_raw_data[[#This Row],[Date Actioned]]), MONTH(tbl_raw_data[[#This Row],[Date Actioned]]), DAY(tbl_raw_data[[#This Row],[Date Actioned]]))</f>
        <v>45148</v>
      </c>
      <c r="L2734" s="55" t="str">
        <f>UPPER(TEXT(tbl_raw_data[[#This Row],[Updated_date]],"MMMM"))</f>
        <v>AUGUST</v>
      </c>
      <c r="M2734" s="55" t="str">
        <f>UPPER("Week "&amp;IF(ROUNDUP(DAY(tbl_raw_data[[#This Row],[Updated_date]])/7,0)=5,4,ROUNDUP(DAY(tbl_raw_data[[#This Row],[Updated_date]])/7,0)))</f>
        <v>WEEK 2</v>
      </c>
      <c r="N2734" s="57" t="str">
        <f>UPPER(VLOOKUP(tbl_raw_data[[#This Row],[Analyst]],[1]setting!$A$1:$B$15,2,0))</f>
        <v>SAM</v>
      </c>
      <c r="O2734" s="57" t="str">
        <f>UPPER(tbl_raw_data[[#This Row],[Outcome]])</f>
        <v>APPROVE</v>
      </c>
      <c r="P2734" s="57" t="str">
        <f>UPPER(tbl_raw_data[[#This Row],[Queue Name]])</f>
        <v>CONSUMER EXISTING</v>
      </c>
      <c r="Q2734" s="57" t="str">
        <f>IF(tbl_raw_data[[#This Row],[time_taken_in_mins]]&lt;=20,"SLA_MET","SLA_NOT_MET")</f>
        <v>SLA_MET</v>
      </c>
    </row>
    <row r="2735" spans="1:17" ht="15" customHeight="1" x14ac:dyDescent="0.25">
      <c r="A2735" s="11" t="s">
        <v>800</v>
      </c>
      <c r="B2735" s="12">
        <v>45148.720752314817</v>
      </c>
      <c r="C2735" s="13">
        <v>45148.724085648151</v>
      </c>
      <c r="D2735" s="14" t="s">
        <v>8</v>
      </c>
      <c r="E2735" s="14" t="s">
        <v>9</v>
      </c>
      <c r="F2735" s="14" t="s">
        <v>109</v>
      </c>
      <c r="G2735" s="111" t="s">
        <v>801</v>
      </c>
      <c r="H27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735" s="48">
        <f>tbl_raw_data[[#This Row],[Date Actioned]]-tbl_raw_data[[#This Row],[Date Tagged]]</f>
        <v>3.3333333340124227E-3</v>
      </c>
      <c r="J2735" s="50">
        <f>HOUR(tbl_raw_data[[#This Row],[time_taken]])*60+MINUTE(tbl_raw_data[[#This Row],[time_taken]])+SECOND(tbl_raw_data[[#This Row],[time_taken]])/60</f>
        <v>4.8</v>
      </c>
      <c r="K2735" s="54">
        <f>DATE(YEAR(tbl_raw_data[[#This Row],[Date Actioned]]), MONTH(tbl_raw_data[[#This Row],[Date Actioned]]), DAY(tbl_raw_data[[#This Row],[Date Actioned]]))</f>
        <v>45148</v>
      </c>
      <c r="L2735" s="55" t="str">
        <f>UPPER(TEXT(tbl_raw_data[[#This Row],[Updated_date]],"MMMM"))</f>
        <v>AUGUST</v>
      </c>
      <c r="M2735" s="55" t="str">
        <f>UPPER("Week "&amp;IF(ROUNDUP(DAY(tbl_raw_data[[#This Row],[Updated_date]])/7,0)=5,4,ROUNDUP(DAY(tbl_raw_data[[#This Row],[Updated_date]])/7,0)))</f>
        <v>WEEK 2</v>
      </c>
      <c r="N2735" s="57" t="str">
        <f>UPPER(VLOOKUP(tbl_raw_data[[#This Row],[Analyst]],[1]setting!$A$1:$B$15,2,0))</f>
        <v>NAVED</v>
      </c>
      <c r="O2735" s="57" t="str">
        <f>UPPER(tbl_raw_data[[#This Row],[Outcome]])</f>
        <v>WITHDRAW</v>
      </c>
      <c r="P2735" s="57" t="str">
        <f>UPPER(tbl_raw_data[[#This Row],[Queue Name]])</f>
        <v>CONSUMER PRE BUREAU</v>
      </c>
      <c r="Q2735" s="57" t="str">
        <f>IF(tbl_raw_data[[#This Row],[time_taken_in_mins]]&lt;=20,"SLA_MET","SLA_NOT_MET")</f>
        <v>SLA_MET</v>
      </c>
    </row>
    <row r="2736" spans="1:17" ht="15" customHeight="1" x14ac:dyDescent="0.25">
      <c r="A2736" s="5" t="s">
        <v>1014</v>
      </c>
      <c r="B2736" s="12">
        <v>45148.721192129633</v>
      </c>
      <c r="C2736" s="13">
        <v>45148.72488425926</v>
      </c>
      <c r="D2736" s="14" t="s">
        <v>13</v>
      </c>
      <c r="E2736" s="14" t="s">
        <v>9</v>
      </c>
      <c r="F2736" s="14" t="s">
        <v>10</v>
      </c>
      <c r="G2736" s="111" t="s">
        <v>67</v>
      </c>
      <c r="H27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6" s="48">
        <f>tbl_raw_data[[#This Row],[Date Actioned]]-tbl_raw_data[[#This Row],[Date Tagged]]</f>
        <v>3.6921296268701553E-3</v>
      </c>
      <c r="J2736" s="50">
        <f>HOUR(tbl_raw_data[[#This Row],[time_taken]])*60+MINUTE(tbl_raw_data[[#This Row],[time_taken]])+SECOND(tbl_raw_data[[#This Row],[time_taken]])/60</f>
        <v>5.3166666666666664</v>
      </c>
      <c r="K2736" s="54">
        <f>DATE(YEAR(tbl_raw_data[[#This Row],[Date Actioned]]), MONTH(tbl_raw_data[[#This Row],[Date Actioned]]), DAY(tbl_raw_data[[#This Row],[Date Actioned]]))</f>
        <v>45148</v>
      </c>
      <c r="L2736" s="55" t="str">
        <f>UPPER(TEXT(tbl_raw_data[[#This Row],[Updated_date]],"MMMM"))</f>
        <v>AUGUST</v>
      </c>
      <c r="M2736" s="55" t="str">
        <f>UPPER("Week "&amp;IF(ROUNDUP(DAY(tbl_raw_data[[#This Row],[Updated_date]])/7,0)=5,4,ROUNDUP(DAY(tbl_raw_data[[#This Row],[Updated_date]])/7,0)))</f>
        <v>WEEK 2</v>
      </c>
      <c r="N2736" s="57" t="str">
        <f>UPPER(VLOOKUP(tbl_raw_data[[#This Row],[Analyst]],[1]setting!$A$1:$B$15,2,0))</f>
        <v>SAM</v>
      </c>
      <c r="O2736" s="57" t="str">
        <f>UPPER(tbl_raw_data[[#This Row],[Outcome]])</f>
        <v>APPROVE</v>
      </c>
      <c r="P2736" s="57" t="str">
        <f>UPPER(tbl_raw_data[[#This Row],[Queue Name]])</f>
        <v>CONSUMER PRE BUREAU</v>
      </c>
      <c r="Q2736" s="57" t="str">
        <f>IF(tbl_raw_data[[#This Row],[time_taken_in_mins]]&lt;=20,"SLA_MET","SLA_NOT_MET")</f>
        <v>SLA_MET</v>
      </c>
    </row>
    <row r="2737" spans="1:17" ht="15" customHeight="1" x14ac:dyDescent="0.25">
      <c r="A2737" s="22" t="s">
        <v>6275</v>
      </c>
      <c r="B2737" s="6">
        <v>45148.723113425927</v>
      </c>
      <c r="C2737" s="7">
        <v>45148.735833333332</v>
      </c>
      <c r="D2737" s="8" t="s">
        <v>8</v>
      </c>
      <c r="E2737" s="8" t="s">
        <v>9</v>
      </c>
      <c r="F2737" s="8" t="s">
        <v>10</v>
      </c>
      <c r="G2737" s="110" t="s">
        <v>1953</v>
      </c>
      <c r="H27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37" s="48">
        <f>tbl_raw_data[[#This Row],[Date Actioned]]-tbl_raw_data[[#This Row],[Date Tagged]]</f>
        <v>1.2719907404971309E-2</v>
      </c>
      <c r="J2737" s="50">
        <f>HOUR(tbl_raw_data[[#This Row],[time_taken]])*60+MINUTE(tbl_raw_data[[#This Row],[time_taken]])+SECOND(tbl_raw_data[[#This Row],[time_taken]])/60</f>
        <v>18.316666666666666</v>
      </c>
      <c r="K2737" s="54">
        <f>DATE(YEAR(tbl_raw_data[[#This Row],[Date Actioned]]), MONTH(tbl_raw_data[[#This Row],[Date Actioned]]), DAY(tbl_raw_data[[#This Row],[Date Actioned]]))</f>
        <v>45148</v>
      </c>
      <c r="L2737" s="55" t="str">
        <f>UPPER(TEXT(tbl_raw_data[[#This Row],[Updated_date]],"MMMM"))</f>
        <v>AUGUST</v>
      </c>
      <c r="M2737" s="55" t="str">
        <f>UPPER("Week "&amp;IF(ROUNDUP(DAY(tbl_raw_data[[#This Row],[Updated_date]])/7,0)=5,4,ROUNDUP(DAY(tbl_raw_data[[#This Row],[Updated_date]])/7,0)))</f>
        <v>WEEK 2</v>
      </c>
      <c r="N2737" s="57" t="str">
        <f>UPPER(VLOOKUP(tbl_raw_data[[#This Row],[Analyst]],[1]setting!$A$1:$B$15,2,0))</f>
        <v>SAM</v>
      </c>
      <c r="O2737" s="57" t="str">
        <f>UPPER(tbl_raw_data[[#This Row],[Outcome]])</f>
        <v>WITHDRAW</v>
      </c>
      <c r="P2737" s="57" t="str">
        <f>UPPER(tbl_raw_data[[#This Row],[Queue Name]])</f>
        <v>CONSUMER PRE BUREAU</v>
      </c>
      <c r="Q2737" s="57" t="str">
        <f>IF(tbl_raw_data[[#This Row],[time_taken_in_mins]]&lt;=20,"SLA_MET","SLA_NOT_MET")</f>
        <v>SLA_MET</v>
      </c>
    </row>
    <row r="2738" spans="1:17" ht="15" customHeight="1" x14ac:dyDescent="0.25">
      <c r="A2738" s="5" t="s">
        <v>2103</v>
      </c>
      <c r="B2738" s="12">
        <v>45148.725462962961</v>
      </c>
      <c r="C2738" s="13">
        <v>45148.730682870373</v>
      </c>
      <c r="D2738" s="14" t="s">
        <v>8</v>
      </c>
      <c r="E2738" s="14" t="s">
        <v>41</v>
      </c>
      <c r="F2738" s="14" t="s">
        <v>55</v>
      </c>
      <c r="G2738" s="111" t="s">
        <v>1723</v>
      </c>
      <c r="H27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38" s="48">
        <f>tbl_raw_data[[#This Row],[Date Actioned]]-tbl_raw_data[[#This Row],[Date Tagged]]</f>
        <v>5.2199074125383049E-3</v>
      </c>
      <c r="J2738" s="50">
        <f>HOUR(tbl_raw_data[[#This Row],[time_taken]])*60+MINUTE(tbl_raw_data[[#This Row],[time_taken]])+SECOND(tbl_raw_data[[#This Row],[time_taken]])/60</f>
        <v>7.5166666666666666</v>
      </c>
      <c r="K2738" s="54">
        <f>DATE(YEAR(tbl_raw_data[[#This Row],[Date Actioned]]), MONTH(tbl_raw_data[[#This Row],[Date Actioned]]), DAY(tbl_raw_data[[#This Row],[Date Actioned]]))</f>
        <v>45148</v>
      </c>
      <c r="L2738" s="55" t="str">
        <f>UPPER(TEXT(tbl_raw_data[[#This Row],[Updated_date]],"MMMM"))</f>
        <v>AUGUST</v>
      </c>
      <c r="M2738" s="55" t="str">
        <f>UPPER("Week "&amp;IF(ROUNDUP(DAY(tbl_raw_data[[#This Row],[Updated_date]])/7,0)=5,4,ROUNDUP(DAY(tbl_raw_data[[#This Row],[Updated_date]])/7,0)))</f>
        <v>WEEK 2</v>
      </c>
      <c r="N2738" s="57" t="str">
        <f>UPPER(VLOOKUP(tbl_raw_data[[#This Row],[Analyst]],[1]setting!$A$1:$B$15,2,0))</f>
        <v>CAMERON</v>
      </c>
      <c r="O2738" s="57" t="str">
        <f>UPPER(tbl_raw_data[[#This Row],[Outcome]])</f>
        <v>WITHDRAW</v>
      </c>
      <c r="P2738" s="57" t="str">
        <f>UPPER(tbl_raw_data[[#This Row],[Queue Name]])</f>
        <v>CONSUMER POST BUREAU</v>
      </c>
      <c r="Q2738" s="57" t="str">
        <f>IF(tbl_raw_data[[#This Row],[time_taken_in_mins]]&lt;=20,"SLA_MET","SLA_NOT_MET")</f>
        <v>SLA_MET</v>
      </c>
    </row>
    <row r="2739" spans="1:17" ht="15" customHeight="1" x14ac:dyDescent="0.25">
      <c r="A2739" s="11" t="s">
        <v>4048</v>
      </c>
      <c r="B2739" s="6">
        <v>45148.725752314815</v>
      </c>
      <c r="C2739" s="7">
        <v>45148.733553240738</v>
      </c>
      <c r="D2739" s="8" t="s">
        <v>13</v>
      </c>
      <c r="E2739" s="8" t="s">
        <v>9</v>
      </c>
      <c r="F2739" s="8" t="s">
        <v>109</v>
      </c>
      <c r="G2739" s="110" t="s">
        <v>1016</v>
      </c>
      <c r="H27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39" s="48">
        <f>tbl_raw_data[[#This Row],[Date Actioned]]-tbl_raw_data[[#This Row],[Date Tagged]]</f>
        <v>7.8009259232203476E-3</v>
      </c>
      <c r="J2739" s="50">
        <f>HOUR(tbl_raw_data[[#This Row],[time_taken]])*60+MINUTE(tbl_raw_data[[#This Row],[time_taken]])+SECOND(tbl_raw_data[[#This Row],[time_taken]])/60</f>
        <v>11.233333333333333</v>
      </c>
      <c r="K2739" s="54">
        <f>DATE(YEAR(tbl_raw_data[[#This Row],[Date Actioned]]), MONTH(tbl_raw_data[[#This Row],[Date Actioned]]), DAY(tbl_raw_data[[#This Row],[Date Actioned]]))</f>
        <v>45148</v>
      </c>
      <c r="L2739" s="55" t="str">
        <f>UPPER(TEXT(tbl_raw_data[[#This Row],[Updated_date]],"MMMM"))</f>
        <v>AUGUST</v>
      </c>
      <c r="M2739" s="55" t="str">
        <f>UPPER("Week "&amp;IF(ROUNDUP(DAY(tbl_raw_data[[#This Row],[Updated_date]])/7,0)=5,4,ROUNDUP(DAY(tbl_raw_data[[#This Row],[Updated_date]])/7,0)))</f>
        <v>WEEK 2</v>
      </c>
      <c r="N2739" s="57" t="str">
        <f>UPPER(VLOOKUP(tbl_raw_data[[#This Row],[Analyst]],[1]setting!$A$1:$B$15,2,0))</f>
        <v>NAVED</v>
      </c>
      <c r="O2739" s="57" t="str">
        <f>UPPER(tbl_raw_data[[#This Row],[Outcome]])</f>
        <v>APPROVE</v>
      </c>
      <c r="P2739" s="57" t="str">
        <f>UPPER(tbl_raw_data[[#This Row],[Queue Name]])</f>
        <v>CONSUMER PRE BUREAU</v>
      </c>
      <c r="Q2739" s="57" t="str">
        <f>IF(tbl_raw_data[[#This Row],[time_taken_in_mins]]&lt;=20,"SLA_MET","SLA_NOT_MET")</f>
        <v>SLA_MET</v>
      </c>
    </row>
    <row r="2740" spans="1:17" ht="15" customHeight="1" x14ac:dyDescent="0.25">
      <c r="A2740" s="5" t="s">
        <v>2933</v>
      </c>
      <c r="B2740" s="6">
        <v>45148.726898148147</v>
      </c>
      <c r="C2740" s="7">
        <v>45148.733182870368</v>
      </c>
      <c r="D2740" s="8" t="s">
        <v>46</v>
      </c>
      <c r="E2740" s="8" t="s">
        <v>28</v>
      </c>
      <c r="F2740" s="8" t="s">
        <v>254</v>
      </c>
      <c r="G2740" s="110" t="s">
        <v>536</v>
      </c>
      <c r="H27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40" s="48">
        <f>tbl_raw_data[[#This Row],[Date Actioned]]-tbl_raw_data[[#This Row],[Date Tagged]]</f>
        <v>6.284722221607808E-3</v>
      </c>
      <c r="J2740" s="50">
        <f>HOUR(tbl_raw_data[[#This Row],[time_taken]])*60+MINUTE(tbl_raw_data[[#This Row],[time_taken]])+SECOND(tbl_raw_data[[#This Row],[time_taken]])/60</f>
        <v>9.0500000000000007</v>
      </c>
      <c r="K2740" s="54">
        <f>DATE(YEAR(tbl_raw_data[[#This Row],[Date Actioned]]), MONTH(tbl_raw_data[[#This Row],[Date Actioned]]), DAY(tbl_raw_data[[#This Row],[Date Actioned]]))</f>
        <v>45148</v>
      </c>
      <c r="L2740" s="55" t="str">
        <f>UPPER(TEXT(tbl_raw_data[[#This Row],[Updated_date]],"MMMM"))</f>
        <v>AUGUST</v>
      </c>
      <c r="M2740" s="55" t="str">
        <f>UPPER("Week "&amp;IF(ROUNDUP(DAY(tbl_raw_data[[#This Row],[Updated_date]])/7,0)=5,4,ROUNDUP(DAY(tbl_raw_data[[#This Row],[Updated_date]])/7,0)))</f>
        <v>WEEK 2</v>
      </c>
      <c r="N2740" s="57" t="str">
        <f>UPPER(VLOOKUP(tbl_raw_data[[#This Row],[Analyst]],[1]setting!$A$1:$B$15,2,0))</f>
        <v>FARDIN</v>
      </c>
      <c r="O2740" s="57" t="str">
        <f>UPPER(tbl_raw_data[[#This Row],[Outcome]])</f>
        <v>DECLINE</v>
      </c>
      <c r="P2740" s="57" t="str">
        <f>UPPER(tbl_raw_data[[#This Row],[Queue Name]])</f>
        <v>CONSUMER EXISTING</v>
      </c>
      <c r="Q2740" s="57" t="str">
        <f>IF(tbl_raw_data[[#This Row],[time_taken_in_mins]]&lt;=20,"SLA_MET","SLA_NOT_MET")</f>
        <v>SLA_MET</v>
      </c>
    </row>
    <row r="2741" spans="1:17" ht="15" customHeight="1" x14ac:dyDescent="0.25">
      <c r="A2741" s="11" t="s">
        <v>7184</v>
      </c>
      <c r="B2741" s="12">
        <v>45148.727986111109</v>
      </c>
      <c r="C2741" s="13">
        <v>45148.752337962964</v>
      </c>
      <c r="D2741" s="14" t="s">
        <v>209</v>
      </c>
      <c r="E2741" s="16" t="s">
        <v>41</v>
      </c>
      <c r="F2741" s="14" t="s">
        <v>228</v>
      </c>
      <c r="G2741" s="106"/>
      <c r="H27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1" s="48">
        <f>tbl_raw_data[[#This Row],[Date Actioned]]-tbl_raw_data[[#This Row],[Date Tagged]]</f>
        <v>2.4351851854589768E-2</v>
      </c>
      <c r="J2741" s="50">
        <f>HOUR(tbl_raw_data[[#This Row],[time_taken]])*60+MINUTE(tbl_raw_data[[#This Row],[time_taken]])+SECOND(tbl_raw_data[[#This Row],[time_taken]])/60</f>
        <v>35.06666666666667</v>
      </c>
      <c r="K2741" s="54">
        <f>DATE(YEAR(tbl_raw_data[[#This Row],[Date Actioned]]), MONTH(tbl_raw_data[[#This Row],[Date Actioned]]), DAY(tbl_raw_data[[#This Row],[Date Actioned]]))</f>
        <v>45148</v>
      </c>
      <c r="L2741" s="55" t="str">
        <f>UPPER(TEXT(tbl_raw_data[[#This Row],[Updated_date]],"MMMM"))</f>
        <v>AUGUST</v>
      </c>
      <c r="M2741" s="55" t="str">
        <f>UPPER("Week "&amp;IF(ROUNDUP(DAY(tbl_raw_data[[#This Row],[Updated_date]])/7,0)=5,4,ROUNDUP(DAY(tbl_raw_data[[#This Row],[Updated_date]])/7,0)))</f>
        <v>WEEK 2</v>
      </c>
      <c r="N2741" s="57" t="str">
        <f>UPPER(VLOOKUP(tbl_raw_data[[#This Row],[Analyst]],[1]setting!$A$1:$B$15,2,0))</f>
        <v>OUADIR</v>
      </c>
      <c r="O2741" s="57" t="str">
        <f>UPPER(tbl_raw_data[[#This Row],[Outcome]])</f>
        <v>DECLINE</v>
      </c>
      <c r="P2741" s="57" t="str">
        <f>UPPER(tbl_raw_data[[#This Row],[Queue Name]])</f>
        <v>CONSUMER POST BUREAU</v>
      </c>
      <c r="Q2741" s="57" t="str">
        <f>IF(tbl_raw_data[[#This Row],[time_taken_in_mins]]&lt;=20,"SLA_MET","SLA_NOT_MET")</f>
        <v>SLA_NOT_MET</v>
      </c>
    </row>
    <row r="2742" spans="1:17" ht="15" customHeight="1" x14ac:dyDescent="0.25">
      <c r="A2742" s="22" t="s">
        <v>5904</v>
      </c>
      <c r="B2742" s="6">
        <v>45148.72855324074</v>
      </c>
      <c r="C2742" s="7">
        <v>45148.74019675926</v>
      </c>
      <c r="D2742" s="8" t="s">
        <v>46</v>
      </c>
      <c r="E2742" s="8" t="s">
        <v>28</v>
      </c>
      <c r="F2742" s="8" t="s">
        <v>42</v>
      </c>
      <c r="G2742" s="110" t="s">
        <v>74</v>
      </c>
      <c r="H27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42" s="48">
        <f>tbl_raw_data[[#This Row],[Date Actioned]]-tbl_raw_data[[#This Row],[Date Tagged]]</f>
        <v>1.1643518519122154E-2</v>
      </c>
      <c r="J2742" s="50">
        <f>HOUR(tbl_raw_data[[#This Row],[time_taken]])*60+MINUTE(tbl_raw_data[[#This Row],[time_taken]])+SECOND(tbl_raw_data[[#This Row],[time_taken]])/60</f>
        <v>16.766666666666666</v>
      </c>
      <c r="K2742" s="54">
        <f>DATE(YEAR(tbl_raw_data[[#This Row],[Date Actioned]]), MONTH(tbl_raw_data[[#This Row],[Date Actioned]]), DAY(tbl_raw_data[[#This Row],[Date Actioned]]))</f>
        <v>45148</v>
      </c>
      <c r="L2742" s="55" t="str">
        <f>UPPER(TEXT(tbl_raw_data[[#This Row],[Updated_date]],"MMMM"))</f>
        <v>AUGUST</v>
      </c>
      <c r="M2742" s="55" t="str">
        <f>UPPER("Week "&amp;IF(ROUNDUP(DAY(tbl_raw_data[[#This Row],[Updated_date]])/7,0)=5,4,ROUNDUP(DAY(tbl_raw_data[[#This Row],[Updated_date]])/7,0)))</f>
        <v>WEEK 2</v>
      </c>
      <c r="N2742" s="57" t="str">
        <f>UPPER(VLOOKUP(tbl_raw_data[[#This Row],[Analyst]],[1]setting!$A$1:$B$15,2,0))</f>
        <v>NITESH</v>
      </c>
      <c r="O2742" s="57" t="str">
        <f>UPPER(tbl_raw_data[[#This Row],[Outcome]])</f>
        <v>DECLINE</v>
      </c>
      <c r="P2742" s="57" t="str">
        <f>UPPER(tbl_raw_data[[#This Row],[Queue Name]])</f>
        <v>CONSUMER EXISTING</v>
      </c>
      <c r="Q2742" s="57" t="str">
        <f>IF(tbl_raw_data[[#This Row],[time_taken_in_mins]]&lt;=20,"SLA_MET","SLA_NOT_MET")</f>
        <v>SLA_MET</v>
      </c>
    </row>
    <row r="2743" spans="1:17" ht="15" customHeight="1" x14ac:dyDescent="0.25">
      <c r="A2743" s="22" t="s">
        <v>7154</v>
      </c>
      <c r="B2743" s="12">
        <v>45148.731932870367</v>
      </c>
      <c r="C2743" s="13">
        <v>45148.75409722222</v>
      </c>
      <c r="D2743" s="14" t="s">
        <v>29</v>
      </c>
      <c r="E2743" s="16" t="s">
        <v>28</v>
      </c>
      <c r="F2743" s="14" t="s">
        <v>254</v>
      </c>
      <c r="G2743" s="106"/>
      <c r="H27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3" s="48">
        <f>tbl_raw_data[[#This Row],[Date Actioned]]-tbl_raw_data[[#This Row],[Date Tagged]]</f>
        <v>2.21643518525525E-2</v>
      </c>
      <c r="J2743" s="50">
        <f>HOUR(tbl_raw_data[[#This Row],[time_taken]])*60+MINUTE(tbl_raw_data[[#This Row],[time_taken]])+SECOND(tbl_raw_data[[#This Row],[time_taken]])/60</f>
        <v>31.916666666666668</v>
      </c>
      <c r="K2743" s="54">
        <f>DATE(YEAR(tbl_raw_data[[#This Row],[Date Actioned]]), MONTH(tbl_raw_data[[#This Row],[Date Actioned]]), DAY(tbl_raw_data[[#This Row],[Date Actioned]]))</f>
        <v>45148</v>
      </c>
      <c r="L2743" s="55" t="str">
        <f>UPPER(TEXT(tbl_raw_data[[#This Row],[Updated_date]],"MMMM"))</f>
        <v>AUGUST</v>
      </c>
      <c r="M2743" s="55" t="str">
        <f>UPPER("Week "&amp;IF(ROUNDUP(DAY(tbl_raw_data[[#This Row],[Updated_date]])/7,0)=5,4,ROUNDUP(DAY(tbl_raw_data[[#This Row],[Updated_date]])/7,0)))</f>
        <v>WEEK 2</v>
      </c>
      <c r="N2743" s="57" t="str">
        <f>UPPER(VLOOKUP(tbl_raw_data[[#This Row],[Analyst]],[1]setting!$A$1:$B$15,2,0))</f>
        <v>FARDIN</v>
      </c>
      <c r="O2743" s="57" t="str">
        <f>UPPER(tbl_raw_data[[#This Row],[Outcome]])</f>
        <v>APPROVE</v>
      </c>
      <c r="P2743" s="57" t="str">
        <f>UPPER(tbl_raw_data[[#This Row],[Queue Name]])</f>
        <v>CONSUMER EXISTING</v>
      </c>
      <c r="Q2743" s="57" t="str">
        <f>IF(tbl_raw_data[[#This Row],[time_taken_in_mins]]&lt;=20,"SLA_MET","SLA_NOT_MET")</f>
        <v>SLA_NOT_MET</v>
      </c>
    </row>
    <row r="2744" spans="1:17" ht="15" customHeight="1" x14ac:dyDescent="0.25">
      <c r="A2744" s="5" t="s">
        <v>746</v>
      </c>
      <c r="B2744" s="6">
        <v>45148.736157407409</v>
      </c>
      <c r="C2744" s="7">
        <v>45148.739398148151</v>
      </c>
      <c r="D2744" s="8" t="s">
        <v>13</v>
      </c>
      <c r="E2744" s="8" t="s">
        <v>28</v>
      </c>
      <c r="F2744" s="8" t="s">
        <v>254</v>
      </c>
      <c r="G2744" s="110" t="s">
        <v>53</v>
      </c>
      <c r="H27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4" s="48">
        <f>tbl_raw_data[[#This Row],[Date Actioned]]-tbl_raw_data[[#This Row],[Date Tagged]]</f>
        <v>3.2407407416030765E-3</v>
      </c>
      <c r="J2744" s="50">
        <f>HOUR(tbl_raw_data[[#This Row],[time_taken]])*60+MINUTE(tbl_raw_data[[#This Row],[time_taken]])+SECOND(tbl_raw_data[[#This Row],[time_taken]])/60</f>
        <v>4.666666666666667</v>
      </c>
      <c r="K2744" s="54">
        <f>DATE(YEAR(tbl_raw_data[[#This Row],[Date Actioned]]), MONTH(tbl_raw_data[[#This Row],[Date Actioned]]), DAY(tbl_raw_data[[#This Row],[Date Actioned]]))</f>
        <v>45148</v>
      </c>
      <c r="L2744" s="55" t="str">
        <f>UPPER(TEXT(tbl_raw_data[[#This Row],[Updated_date]],"MMMM"))</f>
        <v>AUGUST</v>
      </c>
      <c r="M2744" s="55" t="str">
        <f>UPPER("Week "&amp;IF(ROUNDUP(DAY(tbl_raw_data[[#This Row],[Updated_date]])/7,0)=5,4,ROUNDUP(DAY(tbl_raw_data[[#This Row],[Updated_date]])/7,0)))</f>
        <v>WEEK 2</v>
      </c>
      <c r="N2744" s="57" t="str">
        <f>UPPER(VLOOKUP(tbl_raw_data[[#This Row],[Analyst]],[1]setting!$A$1:$B$15,2,0))</f>
        <v>FARDIN</v>
      </c>
      <c r="O2744" s="57" t="str">
        <f>UPPER(tbl_raw_data[[#This Row],[Outcome]])</f>
        <v>APPROVE</v>
      </c>
      <c r="P2744" s="57" t="str">
        <f>UPPER(tbl_raw_data[[#This Row],[Queue Name]])</f>
        <v>CONSUMER EXISTING</v>
      </c>
      <c r="Q2744" s="57" t="str">
        <f>IF(tbl_raw_data[[#This Row],[time_taken_in_mins]]&lt;=20,"SLA_MET","SLA_NOT_MET")</f>
        <v>SLA_MET</v>
      </c>
    </row>
    <row r="2745" spans="1:17" ht="15" customHeight="1" x14ac:dyDescent="0.25">
      <c r="A2745" s="11" t="s">
        <v>6991</v>
      </c>
      <c r="B2745" s="12">
        <v>45148.738009259258</v>
      </c>
      <c r="C2745" s="13">
        <v>45148.756111111114</v>
      </c>
      <c r="D2745" s="14" t="s">
        <v>29</v>
      </c>
      <c r="E2745" s="16" t="s">
        <v>28</v>
      </c>
      <c r="F2745" s="14" t="s">
        <v>228</v>
      </c>
      <c r="G2745" s="106"/>
      <c r="H27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5" s="48">
        <f>tbl_raw_data[[#This Row],[Date Actioned]]-tbl_raw_data[[#This Row],[Date Tagged]]</f>
        <v>1.8101851856044959E-2</v>
      </c>
      <c r="J2745" s="50">
        <f>HOUR(tbl_raw_data[[#This Row],[time_taken]])*60+MINUTE(tbl_raw_data[[#This Row],[time_taken]])+SECOND(tbl_raw_data[[#This Row],[time_taken]])/60</f>
        <v>26.066666666666666</v>
      </c>
      <c r="K2745" s="54">
        <f>DATE(YEAR(tbl_raw_data[[#This Row],[Date Actioned]]), MONTH(tbl_raw_data[[#This Row],[Date Actioned]]), DAY(tbl_raw_data[[#This Row],[Date Actioned]]))</f>
        <v>45148</v>
      </c>
      <c r="L2745" s="55" t="str">
        <f>UPPER(TEXT(tbl_raw_data[[#This Row],[Updated_date]],"MMMM"))</f>
        <v>AUGUST</v>
      </c>
      <c r="M2745" s="55" t="str">
        <f>UPPER("Week "&amp;IF(ROUNDUP(DAY(tbl_raw_data[[#This Row],[Updated_date]])/7,0)=5,4,ROUNDUP(DAY(tbl_raw_data[[#This Row],[Updated_date]])/7,0)))</f>
        <v>WEEK 2</v>
      </c>
      <c r="N2745" s="57" t="str">
        <f>UPPER(VLOOKUP(tbl_raw_data[[#This Row],[Analyst]],[1]setting!$A$1:$B$15,2,0))</f>
        <v>OUADIR</v>
      </c>
      <c r="O2745" s="57" t="str">
        <f>UPPER(tbl_raw_data[[#This Row],[Outcome]])</f>
        <v>APPROVE</v>
      </c>
      <c r="P2745" s="57" t="str">
        <f>UPPER(tbl_raw_data[[#This Row],[Queue Name]])</f>
        <v>CONSUMER EXISTING</v>
      </c>
      <c r="Q2745" s="57" t="str">
        <f>IF(tbl_raw_data[[#This Row],[time_taken_in_mins]]&lt;=20,"SLA_MET","SLA_NOT_MET")</f>
        <v>SLA_NOT_MET</v>
      </c>
    </row>
    <row r="2746" spans="1:17" ht="15" customHeight="1" x14ac:dyDescent="0.25">
      <c r="A2746" s="5" t="s">
        <v>2136</v>
      </c>
      <c r="B2746" s="12">
        <v>45148.738819444443</v>
      </c>
      <c r="C2746" s="13">
        <v>45148.744085648148</v>
      </c>
      <c r="D2746" s="14" t="s">
        <v>46</v>
      </c>
      <c r="E2746" s="14" t="s">
        <v>28</v>
      </c>
      <c r="F2746" s="14" t="s">
        <v>10</v>
      </c>
      <c r="G2746" s="111" t="s">
        <v>201</v>
      </c>
      <c r="H27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6" s="48">
        <f>tbl_raw_data[[#This Row],[Date Actioned]]-tbl_raw_data[[#This Row],[Date Tagged]]</f>
        <v>5.2662037051049992E-3</v>
      </c>
      <c r="J2746" s="50">
        <f>HOUR(tbl_raw_data[[#This Row],[time_taken]])*60+MINUTE(tbl_raw_data[[#This Row],[time_taken]])+SECOND(tbl_raw_data[[#This Row],[time_taken]])/60</f>
        <v>7.583333333333333</v>
      </c>
      <c r="K2746" s="54">
        <f>DATE(YEAR(tbl_raw_data[[#This Row],[Date Actioned]]), MONTH(tbl_raw_data[[#This Row],[Date Actioned]]), DAY(tbl_raw_data[[#This Row],[Date Actioned]]))</f>
        <v>45148</v>
      </c>
      <c r="L2746" s="55" t="str">
        <f>UPPER(TEXT(tbl_raw_data[[#This Row],[Updated_date]],"MMMM"))</f>
        <v>AUGUST</v>
      </c>
      <c r="M2746" s="55" t="str">
        <f>UPPER("Week "&amp;IF(ROUNDUP(DAY(tbl_raw_data[[#This Row],[Updated_date]])/7,0)=5,4,ROUNDUP(DAY(tbl_raw_data[[#This Row],[Updated_date]])/7,0)))</f>
        <v>WEEK 2</v>
      </c>
      <c r="N2746" s="57" t="str">
        <f>UPPER(VLOOKUP(tbl_raw_data[[#This Row],[Analyst]],[1]setting!$A$1:$B$15,2,0))</f>
        <v>SAM</v>
      </c>
      <c r="O2746" s="57" t="str">
        <f>UPPER(tbl_raw_data[[#This Row],[Outcome]])</f>
        <v>DECLINE</v>
      </c>
      <c r="P2746" s="57" t="str">
        <f>UPPER(tbl_raw_data[[#This Row],[Queue Name]])</f>
        <v>CONSUMER EXISTING</v>
      </c>
      <c r="Q2746" s="57" t="str">
        <f>IF(tbl_raw_data[[#This Row],[time_taken_in_mins]]&lt;=20,"SLA_MET","SLA_NOT_MET")</f>
        <v>SLA_MET</v>
      </c>
    </row>
    <row r="2747" spans="1:17" ht="15" customHeight="1" x14ac:dyDescent="0.25">
      <c r="A2747" s="22" t="s">
        <v>1066</v>
      </c>
      <c r="B2747" s="6">
        <v>45148.739745370367</v>
      </c>
      <c r="C2747" s="7">
        <v>45148.743506944447</v>
      </c>
      <c r="D2747" s="8" t="s">
        <v>13</v>
      </c>
      <c r="E2747" s="8" t="s">
        <v>28</v>
      </c>
      <c r="F2747" s="8" t="s">
        <v>254</v>
      </c>
      <c r="G2747" s="110" t="s">
        <v>53</v>
      </c>
      <c r="H27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47" s="48">
        <f>tbl_raw_data[[#This Row],[Date Actioned]]-tbl_raw_data[[#This Row],[Date Tagged]]</f>
        <v>3.761574080272112E-3</v>
      </c>
      <c r="J2747" s="50">
        <f>HOUR(tbl_raw_data[[#This Row],[time_taken]])*60+MINUTE(tbl_raw_data[[#This Row],[time_taken]])+SECOND(tbl_raw_data[[#This Row],[time_taken]])/60</f>
        <v>5.416666666666667</v>
      </c>
      <c r="K2747" s="54">
        <f>DATE(YEAR(tbl_raw_data[[#This Row],[Date Actioned]]), MONTH(tbl_raw_data[[#This Row],[Date Actioned]]), DAY(tbl_raw_data[[#This Row],[Date Actioned]]))</f>
        <v>45148</v>
      </c>
      <c r="L2747" s="55" t="str">
        <f>UPPER(TEXT(tbl_raw_data[[#This Row],[Updated_date]],"MMMM"))</f>
        <v>AUGUST</v>
      </c>
      <c r="M2747" s="55" t="str">
        <f>UPPER("Week "&amp;IF(ROUNDUP(DAY(tbl_raw_data[[#This Row],[Updated_date]])/7,0)=5,4,ROUNDUP(DAY(tbl_raw_data[[#This Row],[Updated_date]])/7,0)))</f>
        <v>WEEK 2</v>
      </c>
      <c r="N2747" s="57" t="str">
        <f>UPPER(VLOOKUP(tbl_raw_data[[#This Row],[Analyst]],[1]setting!$A$1:$B$15,2,0))</f>
        <v>FARDIN</v>
      </c>
      <c r="O2747" s="57" t="str">
        <f>UPPER(tbl_raw_data[[#This Row],[Outcome]])</f>
        <v>APPROVE</v>
      </c>
      <c r="P2747" s="57" t="str">
        <f>UPPER(tbl_raw_data[[#This Row],[Queue Name]])</f>
        <v>CONSUMER EXISTING</v>
      </c>
      <c r="Q2747" s="57" t="str">
        <f>IF(tbl_raw_data[[#This Row],[time_taken_in_mins]]&lt;=20,"SLA_MET","SLA_NOT_MET")</f>
        <v>SLA_MET</v>
      </c>
    </row>
    <row r="2748" spans="1:17" ht="15" customHeight="1" x14ac:dyDescent="0.25">
      <c r="A2748" s="5" t="s">
        <v>7054</v>
      </c>
      <c r="B2748" s="12">
        <v>45148.740439814814</v>
      </c>
      <c r="C2748" s="13">
        <v>45148.759548611109</v>
      </c>
      <c r="D2748" s="14" t="s">
        <v>29</v>
      </c>
      <c r="E2748" s="16" t="s">
        <v>28</v>
      </c>
      <c r="F2748" s="14" t="s">
        <v>254</v>
      </c>
      <c r="G2748" s="106"/>
      <c r="H27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48" s="48">
        <f>tbl_raw_data[[#This Row],[Date Actioned]]-tbl_raw_data[[#This Row],[Date Tagged]]</f>
        <v>1.9108796295768116E-2</v>
      </c>
      <c r="J2748" s="50">
        <f>HOUR(tbl_raw_data[[#This Row],[time_taken]])*60+MINUTE(tbl_raw_data[[#This Row],[time_taken]])+SECOND(tbl_raw_data[[#This Row],[time_taken]])/60</f>
        <v>27.516666666666666</v>
      </c>
      <c r="K2748" s="54">
        <f>DATE(YEAR(tbl_raw_data[[#This Row],[Date Actioned]]), MONTH(tbl_raw_data[[#This Row],[Date Actioned]]), DAY(tbl_raw_data[[#This Row],[Date Actioned]]))</f>
        <v>45148</v>
      </c>
      <c r="L2748" s="55" t="str">
        <f>UPPER(TEXT(tbl_raw_data[[#This Row],[Updated_date]],"MMMM"))</f>
        <v>AUGUST</v>
      </c>
      <c r="M2748" s="55" t="str">
        <f>UPPER("Week "&amp;IF(ROUNDUP(DAY(tbl_raw_data[[#This Row],[Updated_date]])/7,0)=5,4,ROUNDUP(DAY(tbl_raw_data[[#This Row],[Updated_date]])/7,0)))</f>
        <v>WEEK 2</v>
      </c>
      <c r="N2748" s="57" t="str">
        <f>UPPER(VLOOKUP(tbl_raw_data[[#This Row],[Analyst]],[1]setting!$A$1:$B$15,2,0))</f>
        <v>FARDIN</v>
      </c>
      <c r="O2748" s="57" t="str">
        <f>UPPER(tbl_raw_data[[#This Row],[Outcome]])</f>
        <v>APPROVE</v>
      </c>
      <c r="P2748" s="57" t="str">
        <f>UPPER(tbl_raw_data[[#This Row],[Queue Name]])</f>
        <v>CONSUMER EXISTING</v>
      </c>
      <c r="Q2748" s="57" t="str">
        <f>IF(tbl_raw_data[[#This Row],[time_taken_in_mins]]&lt;=20,"SLA_MET","SLA_NOT_MET")</f>
        <v>SLA_NOT_MET</v>
      </c>
    </row>
    <row r="2749" spans="1:17" ht="15" customHeight="1" x14ac:dyDescent="0.25">
      <c r="A2749" s="11" t="s">
        <v>3261</v>
      </c>
      <c r="B2749" s="6">
        <v>45148.74113425926</v>
      </c>
      <c r="C2749" s="7">
        <v>45148.747881944444</v>
      </c>
      <c r="D2749" s="8" t="s">
        <v>46</v>
      </c>
      <c r="E2749" s="8" t="s">
        <v>28</v>
      </c>
      <c r="F2749" s="8" t="s">
        <v>42</v>
      </c>
      <c r="G2749" s="110" t="s">
        <v>94</v>
      </c>
      <c r="H27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49" s="48">
        <f>tbl_raw_data[[#This Row],[Date Actioned]]-tbl_raw_data[[#This Row],[Date Tagged]]</f>
        <v>6.7476851836545393E-3</v>
      </c>
      <c r="J2749" s="50">
        <f>HOUR(tbl_raw_data[[#This Row],[time_taken]])*60+MINUTE(tbl_raw_data[[#This Row],[time_taken]])+SECOND(tbl_raw_data[[#This Row],[time_taken]])/60</f>
        <v>9.7166666666666668</v>
      </c>
      <c r="K2749" s="54">
        <f>DATE(YEAR(tbl_raw_data[[#This Row],[Date Actioned]]), MONTH(tbl_raw_data[[#This Row],[Date Actioned]]), DAY(tbl_raw_data[[#This Row],[Date Actioned]]))</f>
        <v>45148</v>
      </c>
      <c r="L2749" s="55" t="str">
        <f>UPPER(TEXT(tbl_raw_data[[#This Row],[Updated_date]],"MMMM"))</f>
        <v>AUGUST</v>
      </c>
      <c r="M2749" s="55" t="str">
        <f>UPPER("Week "&amp;IF(ROUNDUP(DAY(tbl_raw_data[[#This Row],[Updated_date]])/7,0)=5,4,ROUNDUP(DAY(tbl_raw_data[[#This Row],[Updated_date]])/7,0)))</f>
        <v>WEEK 2</v>
      </c>
      <c r="N2749" s="57" t="str">
        <f>UPPER(VLOOKUP(tbl_raw_data[[#This Row],[Analyst]],[1]setting!$A$1:$B$15,2,0))</f>
        <v>NITESH</v>
      </c>
      <c r="O2749" s="57" t="str">
        <f>UPPER(tbl_raw_data[[#This Row],[Outcome]])</f>
        <v>DECLINE</v>
      </c>
      <c r="P2749" s="57" t="str">
        <f>UPPER(tbl_raw_data[[#This Row],[Queue Name]])</f>
        <v>CONSUMER EXISTING</v>
      </c>
      <c r="Q2749" s="57" t="str">
        <f>IF(tbl_raw_data[[#This Row],[time_taken_in_mins]]&lt;=20,"SLA_MET","SLA_NOT_MET")</f>
        <v>SLA_MET</v>
      </c>
    </row>
    <row r="2750" spans="1:17" ht="15" customHeight="1" x14ac:dyDescent="0.25">
      <c r="A2750" s="11" t="s">
        <v>4382</v>
      </c>
      <c r="B2750" s="6">
        <v>45148.74417824074</v>
      </c>
      <c r="C2750" s="7">
        <v>45148.752523148149</v>
      </c>
      <c r="D2750" s="8" t="s">
        <v>8</v>
      </c>
      <c r="E2750" s="8" t="s">
        <v>9</v>
      </c>
      <c r="F2750" s="8" t="s">
        <v>10</v>
      </c>
      <c r="G2750" s="110" t="s">
        <v>4383</v>
      </c>
      <c r="H27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0" s="48">
        <f>tbl_raw_data[[#This Row],[Date Actioned]]-tbl_raw_data[[#This Row],[Date Tagged]]</f>
        <v>8.3449074081727304E-3</v>
      </c>
      <c r="J2750" s="50">
        <f>HOUR(tbl_raw_data[[#This Row],[time_taken]])*60+MINUTE(tbl_raw_data[[#This Row],[time_taken]])+SECOND(tbl_raw_data[[#This Row],[time_taken]])/60</f>
        <v>12.016666666666667</v>
      </c>
      <c r="K2750" s="54">
        <f>DATE(YEAR(tbl_raw_data[[#This Row],[Date Actioned]]), MONTH(tbl_raw_data[[#This Row],[Date Actioned]]), DAY(tbl_raw_data[[#This Row],[Date Actioned]]))</f>
        <v>45148</v>
      </c>
      <c r="L2750" s="55" t="str">
        <f>UPPER(TEXT(tbl_raw_data[[#This Row],[Updated_date]],"MMMM"))</f>
        <v>AUGUST</v>
      </c>
      <c r="M2750" s="55" t="str">
        <f>UPPER("Week "&amp;IF(ROUNDUP(DAY(tbl_raw_data[[#This Row],[Updated_date]])/7,0)=5,4,ROUNDUP(DAY(tbl_raw_data[[#This Row],[Updated_date]])/7,0)))</f>
        <v>WEEK 2</v>
      </c>
      <c r="N2750" s="57" t="str">
        <f>UPPER(VLOOKUP(tbl_raw_data[[#This Row],[Analyst]],[1]setting!$A$1:$B$15,2,0))</f>
        <v>SAM</v>
      </c>
      <c r="O2750" s="57" t="str">
        <f>UPPER(tbl_raw_data[[#This Row],[Outcome]])</f>
        <v>WITHDRAW</v>
      </c>
      <c r="P2750" s="57" t="str">
        <f>UPPER(tbl_raw_data[[#This Row],[Queue Name]])</f>
        <v>CONSUMER PRE BUREAU</v>
      </c>
      <c r="Q2750" s="57" t="str">
        <f>IF(tbl_raw_data[[#This Row],[time_taken_in_mins]]&lt;=20,"SLA_MET","SLA_NOT_MET")</f>
        <v>SLA_MET</v>
      </c>
    </row>
    <row r="2751" spans="1:17" ht="15" customHeight="1" x14ac:dyDescent="0.25">
      <c r="A2751" s="11" t="s">
        <v>6990</v>
      </c>
      <c r="B2751" s="6">
        <v>45148.745648148149</v>
      </c>
      <c r="C2751" s="7">
        <v>45148.763726851852</v>
      </c>
      <c r="D2751" s="8" t="s">
        <v>29</v>
      </c>
      <c r="E2751" s="10" t="s">
        <v>41</v>
      </c>
      <c r="F2751" s="8" t="s">
        <v>228</v>
      </c>
      <c r="G2751" s="109"/>
      <c r="H27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51" s="48">
        <f>tbl_raw_data[[#This Row],[Date Actioned]]-tbl_raw_data[[#This Row],[Date Tagged]]</f>
        <v>1.8078703702485655E-2</v>
      </c>
      <c r="J2751" s="50">
        <f>HOUR(tbl_raw_data[[#This Row],[time_taken]])*60+MINUTE(tbl_raw_data[[#This Row],[time_taken]])+SECOND(tbl_raw_data[[#This Row],[time_taken]])/60</f>
        <v>26.033333333333335</v>
      </c>
      <c r="K2751" s="54">
        <f>DATE(YEAR(tbl_raw_data[[#This Row],[Date Actioned]]), MONTH(tbl_raw_data[[#This Row],[Date Actioned]]), DAY(tbl_raw_data[[#This Row],[Date Actioned]]))</f>
        <v>45148</v>
      </c>
      <c r="L2751" s="55" t="str">
        <f>UPPER(TEXT(tbl_raw_data[[#This Row],[Updated_date]],"MMMM"))</f>
        <v>AUGUST</v>
      </c>
      <c r="M2751" s="55" t="str">
        <f>UPPER("Week "&amp;IF(ROUNDUP(DAY(tbl_raw_data[[#This Row],[Updated_date]])/7,0)=5,4,ROUNDUP(DAY(tbl_raw_data[[#This Row],[Updated_date]])/7,0)))</f>
        <v>WEEK 2</v>
      </c>
      <c r="N2751" s="57" t="str">
        <f>UPPER(VLOOKUP(tbl_raw_data[[#This Row],[Analyst]],[1]setting!$A$1:$B$15,2,0))</f>
        <v>OUADIR</v>
      </c>
      <c r="O2751" s="57" t="str">
        <f>UPPER(tbl_raw_data[[#This Row],[Outcome]])</f>
        <v>APPROVE</v>
      </c>
      <c r="P2751" s="57" t="str">
        <f>UPPER(tbl_raw_data[[#This Row],[Queue Name]])</f>
        <v>CONSUMER POST BUREAU</v>
      </c>
      <c r="Q2751" s="57" t="str">
        <f>IF(tbl_raw_data[[#This Row],[time_taken_in_mins]]&lt;=20,"SLA_MET","SLA_NOT_MET")</f>
        <v>SLA_NOT_MET</v>
      </c>
    </row>
    <row r="2752" spans="1:17" ht="15" customHeight="1" x14ac:dyDescent="0.25">
      <c r="A2752" s="22" t="s">
        <v>7181</v>
      </c>
      <c r="B2752" s="12">
        <v>45148.74622685185</v>
      </c>
      <c r="C2752" s="13">
        <v>45148.770451388889</v>
      </c>
      <c r="D2752" s="14" t="s">
        <v>40</v>
      </c>
      <c r="E2752" s="16" t="s">
        <v>41</v>
      </c>
      <c r="F2752" s="14" t="s">
        <v>254</v>
      </c>
      <c r="G2752" s="106"/>
      <c r="H27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52" s="48">
        <f>tbl_raw_data[[#This Row],[Date Actioned]]-tbl_raw_data[[#This Row],[Date Tagged]]</f>
        <v>2.4224537039117422E-2</v>
      </c>
      <c r="J2752" s="50">
        <f>HOUR(tbl_raw_data[[#This Row],[time_taken]])*60+MINUTE(tbl_raw_data[[#This Row],[time_taken]])+SECOND(tbl_raw_data[[#This Row],[time_taken]])/60</f>
        <v>34.883333333333333</v>
      </c>
      <c r="K2752" s="54">
        <f>DATE(YEAR(tbl_raw_data[[#This Row],[Date Actioned]]), MONTH(tbl_raw_data[[#This Row],[Date Actioned]]), DAY(tbl_raw_data[[#This Row],[Date Actioned]]))</f>
        <v>45148</v>
      </c>
      <c r="L2752" s="55" t="str">
        <f>UPPER(TEXT(tbl_raw_data[[#This Row],[Updated_date]],"MMMM"))</f>
        <v>AUGUST</v>
      </c>
      <c r="M2752" s="55" t="str">
        <f>UPPER("Week "&amp;IF(ROUNDUP(DAY(tbl_raw_data[[#This Row],[Updated_date]])/7,0)=5,4,ROUNDUP(DAY(tbl_raw_data[[#This Row],[Updated_date]])/7,0)))</f>
        <v>WEEK 2</v>
      </c>
      <c r="N2752" s="57" t="str">
        <f>UPPER(VLOOKUP(tbl_raw_data[[#This Row],[Analyst]],[1]setting!$A$1:$B$15,2,0))</f>
        <v>FARDIN</v>
      </c>
      <c r="O2752" s="57" t="str">
        <f>UPPER(tbl_raw_data[[#This Row],[Outcome]])</f>
        <v>WITHDRAW</v>
      </c>
      <c r="P2752" s="57" t="str">
        <f>UPPER(tbl_raw_data[[#This Row],[Queue Name]])</f>
        <v>CONSUMER POST BUREAU</v>
      </c>
      <c r="Q2752" s="57" t="str">
        <f>IF(tbl_raw_data[[#This Row],[time_taken_in_mins]]&lt;=20,"SLA_MET","SLA_NOT_MET")</f>
        <v>SLA_NOT_MET</v>
      </c>
    </row>
    <row r="2753" spans="1:17" ht="15" customHeight="1" x14ac:dyDescent="0.25">
      <c r="A2753" s="22" t="s">
        <v>2582</v>
      </c>
      <c r="B2753" s="12">
        <v>45148.748055555552</v>
      </c>
      <c r="C2753" s="13">
        <v>45148.753842592596</v>
      </c>
      <c r="D2753" s="14" t="s">
        <v>13</v>
      </c>
      <c r="E2753" s="14" t="s">
        <v>28</v>
      </c>
      <c r="F2753" s="14" t="s">
        <v>42</v>
      </c>
      <c r="G2753" s="111" t="s">
        <v>29</v>
      </c>
      <c r="H27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53" s="48">
        <f>tbl_raw_data[[#This Row],[Date Actioned]]-tbl_raw_data[[#This Row],[Date Tagged]]</f>
        <v>5.7870370437740348E-3</v>
      </c>
      <c r="J2753" s="50">
        <f>HOUR(tbl_raw_data[[#This Row],[time_taken]])*60+MINUTE(tbl_raw_data[[#This Row],[time_taken]])+SECOND(tbl_raw_data[[#This Row],[time_taken]])/60</f>
        <v>8.3333333333333339</v>
      </c>
      <c r="K2753" s="54">
        <f>DATE(YEAR(tbl_raw_data[[#This Row],[Date Actioned]]), MONTH(tbl_raw_data[[#This Row],[Date Actioned]]), DAY(tbl_raw_data[[#This Row],[Date Actioned]]))</f>
        <v>45148</v>
      </c>
      <c r="L2753" s="55" t="str">
        <f>UPPER(TEXT(tbl_raw_data[[#This Row],[Updated_date]],"MMMM"))</f>
        <v>AUGUST</v>
      </c>
      <c r="M2753" s="55" t="str">
        <f>UPPER("Week "&amp;IF(ROUNDUP(DAY(tbl_raw_data[[#This Row],[Updated_date]])/7,0)=5,4,ROUNDUP(DAY(tbl_raw_data[[#This Row],[Updated_date]])/7,0)))</f>
        <v>WEEK 2</v>
      </c>
      <c r="N2753" s="57" t="str">
        <f>UPPER(VLOOKUP(tbl_raw_data[[#This Row],[Analyst]],[1]setting!$A$1:$B$15,2,0))</f>
        <v>NITESH</v>
      </c>
      <c r="O2753" s="57" t="str">
        <f>UPPER(tbl_raw_data[[#This Row],[Outcome]])</f>
        <v>APPROVE</v>
      </c>
      <c r="P2753" s="57" t="str">
        <f>UPPER(tbl_raw_data[[#This Row],[Queue Name]])</f>
        <v>CONSUMER EXISTING</v>
      </c>
      <c r="Q2753" s="57" t="str">
        <f>IF(tbl_raw_data[[#This Row],[time_taken_in_mins]]&lt;=20,"SLA_MET","SLA_NOT_MET")</f>
        <v>SLA_MET</v>
      </c>
    </row>
    <row r="2754" spans="1:17" x14ac:dyDescent="0.25">
      <c r="A2754" s="5" t="s">
        <v>4147</v>
      </c>
      <c r="B2754" s="6">
        <v>45148.749791666669</v>
      </c>
      <c r="C2754" s="7">
        <v>45148.757743055554</v>
      </c>
      <c r="D2754" s="8" t="s">
        <v>8</v>
      </c>
      <c r="E2754" s="8" t="s">
        <v>28</v>
      </c>
      <c r="F2754" s="8" t="s">
        <v>10</v>
      </c>
      <c r="G2754" s="110" t="s">
        <v>172</v>
      </c>
      <c r="H27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54" s="48">
        <f>tbl_raw_data[[#This Row],[Date Actioned]]-tbl_raw_data[[#This Row],[Date Tagged]]</f>
        <v>7.9513888849760406E-3</v>
      </c>
      <c r="J2754" s="50">
        <f>HOUR(tbl_raw_data[[#This Row],[time_taken]])*60+MINUTE(tbl_raw_data[[#This Row],[time_taken]])+SECOND(tbl_raw_data[[#This Row],[time_taken]])/60</f>
        <v>11.45</v>
      </c>
      <c r="K2754" s="54">
        <f>DATE(YEAR(tbl_raw_data[[#This Row],[Date Actioned]]), MONTH(tbl_raw_data[[#This Row],[Date Actioned]]), DAY(tbl_raw_data[[#This Row],[Date Actioned]]))</f>
        <v>45148</v>
      </c>
      <c r="L2754" s="55" t="str">
        <f>UPPER(TEXT(tbl_raw_data[[#This Row],[Updated_date]],"MMMM"))</f>
        <v>AUGUST</v>
      </c>
      <c r="M2754" s="55" t="str">
        <f>UPPER("Week "&amp;IF(ROUNDUP(DAY(tbl_raw_data[[#This Row],[Updated_date]])/7,0)=5,4,ROUNDUP(DAY(tbl_raw_data[[#This Row],[Updated_date]])/7,0)))</f>
        <v>WEEK 2</v>
      </c>
      <c r="N2754" s="57" t="str">
        <f>UPPER(VLOOKUP(tbl_raw_data[[#This Row],[Analyst]],[1]setting!$A$1:$B$15,2,0))</f>
        <v>SAM</v>
      </c>
      <c r="O2754" s="57" t="str">
        <f>UPPER(tbl_raw_data[[#This Row],[Outcome]])</f>
        <v>WITHDRAW</v>
      </c>
      <c r="P2754" s="57" t="str">
        <f>UPPER(tbl_raw_data[[#This Row],[Queue Name]])</f>
        <v>CONSUMER EXISTING</v>
      </c>
      <c r="Q2754" s="57" t="str">
        <f>IF(tbl_raw_data[[#This Row],[time_taken_in_mins]]&lt;=20,"SLA_MET","SLA_NOT_MET")</f>
        <v>SLA_MET</v>
      </c>
    </row>
    <row r="2755" spans="1:17" ht="15" customHeight="1" x14ac:dyDescent="0.25">
      <c r="A2755" s="5" t="s">
        <v>3377</v>
      </c>
      <c r="B2755" s="6">
        <v>45148.751851851855</v>
      </c>
      <c r="C2755" s="7">
        <v>45148.758738425924</v>
      </c>
      <c r="D2755" s="8" t="s">
        <v>13</v>
      </c>
      <c r="E2755" s="8" t="s">
        <v>28</v>
      </c>
      <c r="F2755" s="8" t="s">
        <v>109</v>
      </c>
      <c r="G2755" s="110" t="s">
        <v>53</v>
      </c>
      <c r="H27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55" s="48">
        <f>tbl_raw_data[[#This Row],[Date Actioned]]-tbl_raw_data[[#This Row],[Date Tagged]]</f>
        <v>6.8865740686305799E-3</v>
      </c>
      <c r="J2755" s="50">
        <f>HOUR(tbl_raw_data[[#This Row],[time_taken]])*60+MINUTE(tbl_raw_data[[#This Row],[time_taken]])+SECOND(tbl_raw_data[[#This Row],[time_taken]])/60</f>
        <v>9.9166666666666661</v>
      </c>
      <c r="K2755" s="54">
        <f>DATE(YEAR(tbl_raw_data[[#This Row],[Date Actioned]]), MONTH(tbl_raw_data[[#This Row],[Date Actioned]]), DAY(tbl_raw_data[[#This Row],[Date Actioned]]))</f>
        <v>45148</v>
      </c>
      <c r="L2755" s="55" t="str">
        <f>UPPER(TEXT(tbl_raw_data[[#This Row],[Updated_date]],"MMMM"))</f>
        <v>AUGUST</v>
      </c>
      <c r="M2755" s="55" t="str">
        <f>UPPER("Week "&amp;IF(ROUNDUP(DAY(tbl_raw_data[[#This Row],[Updated_date]])/7,0)=5,4,ROUNDUP(DAY(tbl_raw_data[[#This Row],[Updated_date]])/7,0)))</f>
        <v>WEEK 2</v>
      </c>
      <c r="N2755" s="57" t="str">
        <f>UPPER(VLOOKUP(tbl_raw_data[[#This Row],[Analyst]],[1]setting!$A$1:$B$15,2,0))</f>
        <v>NAVED</v>
      </c>
      <c r="O2755" s="57" t="str">
        <f>UPPER(tbl_raw_data[[#This Row],[Outcome]])</f>
        <v>APPROVE</v>
      </c>
      <c r="P2755" s="57" t="str">
        <f>UPPER(tbl_raw_data[[#This Row],[Queue Name]])</f>
        <v>CONSUMER EXISTING</v>
      </c>
      <c r="Q2755" s="57" t="str">
        <f>IF(tbl_raw_data[[#This Row],[time_taken_in_mins]]&lt;=20,"SLA_MET","SLA_NOT_MET")</f>
        <v>SLA_MET</v>
      </c>
    </row>
    <row r="2756" spans="1:17" ht="15" customHeight="1" x14ac:dyDescent="0.25">
      <c r="A2756" s="11" t="s">
        <v>4774</v>
      </c>
      <c r="B2756" s="12">
        <v>45148.753159722219</v>
      </c>
      <c r="C2756" s="13">
        <v>45148.762164351851</v>
      </c>
      <c r="D2756" s="14" t="s">
        <v>8</v>
      </c>
      <c r="E2756" s="14" t="s">
        <v>9</v>
      </c>
      <c r="F2756" s="14" t="s">
        <v>42</v>
      </c>
      <c r="G2756" s="111" t="s">
        <v>4775</v>
      </c>
      <c r="H27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6" s="48">
        <f>tbl_raw_data[[#This Row],[Date Actioned]]-tbl_raw_data[[#This Row],[Date Tagged]]</f>
        <v>9.0046296318178065E-3</v>
      </c>
      <c r="J2756" s="50">
        <f>HOUR(tbl_raw_data[[#This Row],[time_taken]])*60+MINUTE(tbl_raw_data[[#This Row],[time_taken]])+SECOND(tbl_raw_data[[#This Row],[time_taken]])/60</f>
        <v>12.966666666666667</v>
      </c>
      <c r="K2756" s="54">
        <f>DATE(YEAR(tbl_raw_data[[#This Row],[Date Actioned]]), MONTH(tbl_raw_data[[#This Row],[Date Actioned]]), DAY(tbl_raw_data[[#This Row],[Date Actioned]]))</f>
        <v>45148</v>
      </c>
      <c r="L2756" s="55" t="str">
        <f>UPPER(TEXT(tbl_raw_data[[#This Row],[Updated_date]],"MMMM"))</f>
        <v>AUGUST</v>
      </c>
      <c r="M2756" s="55" t="str">
        <f>UPPER("Week "&amp;IF(ROUNDUP(DAY(tbl_raw_data[[#This Row],[Updated_date]])/7,0)=5,4,ROUNDUP(DAY(tbl_raw_data[[#This Row],[Updated_date]])/7,0)))</f>
        <v>WEEK 2</v>
      </c>
      <c r="N2756" s="57" t="str">
        <f>UPPER(VLOOKUP(tbl_raw_data[[#This Row],[Analyst]],[1]setting!$A$1:$B$15,2,0))</f>
        <v>NITESH</v>
      </c>
      <c r="O2756" s="57" t="str">
        <f>UPPER(tbl_raw_data[[#This Row],[Outcome]])</f>
        <v>WITHDRAW</v>
      </c>
      <c r="P2756" s="57" t="str">
        <f>UPPER(tbl_raw_data[[#This Row],[Queue Name]])</f>
        <v>CONSUMER PRE BUREAU</v>
      </c>
      <c r="Q2756" s="57" t="str">
        <f>IF(tbl_raw_data[[#This Row],[time_taken_in_mins]]&lt;=20,"SLA_MET","SLA_NOT_MET")</f>
        <v>SLA_MET</v>
      </c>
    </row>
    <row r="2757" spans="1:17" ht="15" customHeight="1" x14ac:dyDescent="0.25">
      <c r="A2757" s="11" t="s">
        <v>2839</v>
      </c>
      <c r="B2757" s="12">
        <v>45148.754490740743</v>
      </c>
      <c r="C2757" s="13">
        <v>45148.760613425926</v>
      </c>
      <c r="D2757" s="14" t="s">
        <v>13</v>
      </c>
      <c r="E2757" s="14" t="s">
        <v>9</v>
      </c>
      <c r="F2757" s="14" t="s">
        <v>10</v>
      </c>
      <c r="G2757" s="111" t="s">
        <v>29</v>
      </c>
      <c r="H27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57" s="48">
        <f>tbl_raw_data[[#This Row],[Date Actioned]]-tbl_raw_data[[#This Row],[Date Tagged]]</f>
        <v>6.1226851830724627E-3</v>
      </c>
      <c r="J2757" s="50">
        <f>HOUR(tbl_raw_data[[#This Row],[time_taken]])*60+MINUTE(tbl_raw_data[[#This Row],[time_taken]])+SECOND(tbl_raw_data[[#This Row],[time_taken]])/60</f>
        <v>8.8166666666666664</v>
      </c>
      <c r="K2757" s="54">
        <f>DATE(YEAR(tbl_raw_data[[#This Row],[Date Actioned]]), MONTH(tbl_raw_data[[#This Row],[Date Actioned]]), DAY(tbl_raw_data[[#This Row],[Date Actioned]]))</f>
        <v>45148</v>
      </c>
      <c r="L2757" s="55" t="str">
        <f>UPPER(TEXT(tbl_raw_data[[#This Row],[Updated_date]],"MMMM"))</f>
        <v>AUGUST</v>
      </c>
      <c r="M2757" s="55" t="str">
        <f>UPPER("Week "&amp;IF(ROUNDUP(DAY(tbl_raw_data[[#This Row],[Updated_date]])/7,0)=5,4,ROUNDUP(DAY(tbl_raw_data[[#This Row],[Updated_date]])/7,0)))</f>
        <v>WEEK 2</v>
      </c>
      <c r="N2757" s="57" t="str">
        <f>UPPER(VLOOKUP(tbl_raw_data[[#This Row],[Analyst]],[1]setting!$A$1:$B$15,2,0))</f>
        <v>SAM</v>
      </c>
      <c r="O2757" s="57" t="str">
        <f>UPPER(tbl_raw_data[[#This Row],[Outcome]])</f>
        <v>APPROVE</v>
      </c>
      <c r="P2757" s="57" t="str">
        <f>UPPER(tbl_raw_data[[#This Row],[Queue Name]])</f>
        <v>CONSUMER PRE BUREAU</v>
      </c>
      <c r="Q2757" s="57" t="str">
        <f>IF(tbl_raw_data[[#This Row],[time_taken_in_mins]]&lt;=20,"SLA_MET","SLA_NOT_MET")</f>
        <v>SLA_MET</v>
      </c>
    </row>
    <row r="2758" spans="1:17" ht="15" customHeight="1" x14ac:dyDescent="0.25">
      <c r="A2758" s="22" t="s">
        <v>4870</v>
      </c>
      <c r="B2758" s="6">
        <v>45148.754641203705</v>
      </c>
      <c r="C2758" s="7">
        <v>45148.763854166667</v>
      </c>
      <c r="D2758" s="8" t="s">
        <v>8</v>
      </c>
      <c r="E2758" s="8" t="s">
        <v>41</v>
      </c>
      <c r="F2758" s="8" t="s">
        <v>109</v>
      </c>
      <c r="G2758" s="110" t="s">
        <v>1953</v>
      </c>
      <c r="H27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8" s="48">
        <f>tbl_raw_data[[#This Row],[Date Actioned]]-tbl_raw_data[[#This Row],[Date Tagged]]</f>
        <v>9.2129629629198462E-3</v>
      </c>
      <c r="J2758" s="50">
        <f>HOUR(tbl_raw_data[[#This Row],[time_taken]])*60+MINUTE(tbl_raw_data[[#This Row],[time_taken]])+SECOND(tbl_raw_data[[#This Row],[time_taken]])/60</f>
        <v>13.266666666666667</v>
      </c>
      <c r="K2758" s="54">
        <f>DATE(YEAR(tbl_raw_data[[#This Row],[Date Actioned]]), MONTH(tbl_raw_data[[#This Row],[Date Actioned]]), DAY(tbl_raw_data[[#This Row],[Date Actioned]]))</f>
        <v>45148</v>
      </c>
      <c r="L2758" s="55" t="str">
        <f>UPPER(TEXT(tbl_raw_data[[#This Row],[Updated_date]],"MMMM"))</f>
        <v>AUGUST</v>
      </c>
      <c r="M2758" s="55" t="str">
        <f>UPPER("Week "&amp;IF(ROUNDUP(DAY(tbl_raw_data[[#This Row],[Updated_date]])/7,0)=5,4,ROUNDUP(DAY(tbl_raw_data[[#This Row],[Updated_date]])/7,0)))</f>
        <v>WEEK 2</v>
      </c>
      <c r="N2758" s="57" t="str">
        <f>UPPER(VLOOKUP(tbl_raw_data[[#This Row],[Analyst]],[1]setting!$A$1:$B$15,2,0))</f>
        <v>NAVED</v>
      </c>
      <c r="O2758" s="57" t="str">
        <f>UPPER(tbl_raw_data[[#This Row],[Outcome]])</f>
        <v>WITHDRAW</v>
      </c>
      <c r="P2758" s="57" t="str">
        <f>UPPER(tbl_raw_data[[#This Row],[Queue Name]])</f>
        <v>CONSUMER POST BUREAU</v>
      </c>
      <c r="Q2758" s="57" t="str">
        <f>IF(tbl_raw_data[[#This Row],[time_taken_in_mins]]&lt;=20,"SLA_MET","SLA_NOT_MET")</f>
        <v>SLA_MET</v>
      </c>
    </row>
    <row r="2759" spans="1:17" ht="15" customHeight="1" x14ac:dyDescent="0.25">
      <c r="A2759" s="5" t="s">
        <v>5344</v>
      </c>
      <c r="B2759" s="12">
        <v>45148.758298611108</v>
      </c>
      <c r="C2759" s="13">
        <v>45148.768576388888</v>
      </c>
      <c r="D2759" s="14" t="s">
        <v>8</v>
      </c>
      <c r="E2759" s="14" t="s">
        <v>41</v>
      </c>
      <c r="F2759" s="14" t="s">
        <v>10</v>
      </c>
      <c r="G2759" s="111" t="s">
        <v>1953</v>
      </c>
      <c r="H27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59" s="48">
        <f>tbl_raw_data[[#This Row],[Date Actioned]]-tbl_raw_data[[#This Row],[Date Tagged]]</f>
        <v>1.0277777779265307E-2</v>
      </c>
      <c r="J2759" s="50">
        <f>HOUR(tbl_raw_data[[#This Row],[time_taken]])*60+MINUTE(tbl_raw_data[[#This Row],[time_taken]])+SECOND(tbl_raw_data[[#This Row],[time_taken]])/60</f>
        <v>14.8</v>
      </c>
      <c r="K2759" s="54">
        <f>DATE(YEAR(tbl_raw_data[[#This Row],[Date Actioned]]), MONTH(tbl_raw_data[[#This Row],[Date Actioned]]), DAY(tbl_raw_data[[#This Row],[Date Actioned]]))</f>
        <v>45148</v>
      </c>
      <c r="L2759" s="55" t="str">
        <f>UPPER(TEXT(tbl_raw_data[[#This Row],[Updated_date]],"MMMM"))</f>
        <v>AUGUST</v>
      </c>
      <c r="M2759" s="55" t="str">
        <f>UPPER("Week "&amp;IF(ROUNDUP(DAY(tbl_raw_data[[#This Row],[Updated_date]])/7,0)=5,4,ROUNDUP(DAY(tbl_raw_data[[#This Row],[Updated_date]])/7,0)))</f>
        <v>WEEK 2</v>
      </c>
      <c r="N2759" s="57" t="str">
        <f>UPPER(VLOOKUP(tbl_raw_data[[#This Row],[Analyst]],[1]setting!$A$1:$B$15,2,0))</f>
        <v>SAM</v>
      </c>
      <c r="O2759" s="57" t="str">
        <f>UPPER(tbl_raw_data[[#This Row],[Outcome]])</f>
        <v>WITHDRAW</v>
      </c>
      <c r="P2759" s="57" t="str">
        <f>UPPER(tbl_raw_data[[#This Row],[Queue Name]])</f>
        <v>CONSUMER POST BUREAU</v>
      </c>
      <c r="Q2759" s="57" t="str">
        <f>IF(tbl_raw_data[[#This Row],[time_taken_in_mins]]&lt;=20,"SLA_MET","SLA_NOT_MET")</f>
        <v>SLA_MET</v>
      </c>
    </row>
    <row r="2760" spans="1:17" ht="15" customHeight="1" x14ac:dyDescent="0.25">
      <c r="A2760" s="22" t="s">
        <v>5664</v>
      </c>
      <c r="B2760" s="6">
        <v>45148.759814814817</v>
      </c>
      <c r="C2760" s="7">
        <v>45148.770868055559</v>
      </c>
      <c r="D2760" s="8" t="s">
        <v>13</v>
      </c>
      <c r="E2760" s="8" t="s">
        <v>9</v>
      </c>
      <c r="F2760" s="8" t="s">
        <v>42</v>
      </c>
      <c r="G2760" s="110" t="s">
        <v>29</v>
      </c>
      <c r="H27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0" s="48">
        <f>tbl_raw_data[[#This Row],[Date Actioned]]-tbl_raw_data[[#This Row],[Date Tagged]]</f>
        <v>1.1053240741603076E-2</v>
      </c>
      <c r="J2760" s="50">
        <f>HOUR(tbl_raw_data[[#This Row],[time_taken]])*60+MINUTE(tbl_raw_data[[#This Row],[time_taken]])+SECOND(tbl_raw_data[[#This Row],[time_taken]])/60</f>
        <v>15.916666666666666</v>
      </c>
      <c r="K2760" s="54">
        <f>DATE(YEAR(tbl_raw_data[[#This Row],[Date Actioned]]), MONTH(tbl_raw_data[[#This Row],[Date Actioned]]), DAY(tbl_raw_data[[#This Row],[Date Actioned]]))</f>
        <v>45148</v>
      </c>
      <c r="L2760" s="55" t="str">
        <f>UPPER(TEXT(tbl_raw_data[[#This Row],[Updated_date]],"MMMM"))</f>
        <v>AUGUST</v>
      </c>
      <c r="M2760" s="55" t="str">
        <f>UPPER("Week "&amp;IF(ROUNDUP(DAY(tbl_raw_data[[#This Row],[Updated_date]])/7,0)=5,4,ROUNDUP(DAY(tbl_raw_data[[#This Row],[Updated_date]])/7,0)))</f>
        <v>WEEK 2</v>
      </c>
      <c r="N2760" s="57" t="str">
        <f>UPPER(VLOOKUP(tbl_raw_data[[#This Row],[Analyst]],[1]setting!$A$1:$B$15,2,0))</f>
        <v>NITESH</v>
      </c>
      <c r="O2760" s="57" t="str">
        <f>UPPER(tbl_raw_data[[#This Row],[Outcome]])</f>
        <v>APPROVE</v>
      </c>
      <c r="P2760" s="57" t="str">
        <f>UPPER(tbl_raw_data[[#This Row],[Queue Name]])</f>
        <v>CONSUMER PRE BUREAU</v>
      </c>
      <c r="Q2760" s="57" t="str">
        <f>IF(tbl_raw_data[[#This Row],[time_taken_in_mins]]&lt;=20,"SLA_MET","SLA_NOT_MET")</f>
        <v>SLA_MET</v>
      </c>
    </row>
    <row r="2761" spans="1:17" ht="15" customHeight="1" x14ac:dyDescent="0.25">
      <c r="A2761" s="5" t="s">
        <v>7025</v>
      </c>
      <c r="B2761" s="12">
        <v>45148.762719907405</v>
      </c>
      <c r="C2761" s="13">
        <v>45148.781284722223</v>
      </c>
      <c r="D2761" s="14" t="s">
        <v>29</v>
      </c>
      <c r="E2761" s="16" t="s">
        <v>28</v>
      </c>
      <c r="F2761" s="14" t="s">
        <v>228</v>
      </c>
      <c r="G2761" s="106"/>
      <c r="H27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1" s="48">
        <f>tbl_raw_data[[#This Row],[Date Actioned]]-tbl_raw_data[[#This Row],[Date Tagged]]</f>
        <v>1.8564814818091691E-2</v>
      </c>
      <c r="J2761" s="50">
        <f>HOUR(tbl_raw_data[[#This Row],[time_taken]])*60+MINUTE(tbl_raw_data[[#This Row],[time_taken]])+SECOND(tbl_raw_data[[#This Row],[time_taken]])/60</f>
        <v>26.733333333333334</v>
      </c>
      <c r="K2761" s="54">
        <f>DATE(YEAR(tbl_raw_data[[#This Row],[Date Actioned]]), MONTH(tbl_raw_data[[#This Row],[Date Actioned]]), DAY(tbl_raw_data[[#This Row],[Date Actioned]]))</f>
        <v>45148</v>
      </c>
      <c r="L2761" s="55" t="str">
        <f>UPPER(TEXT(tbl_raw_data[[#This Row],[Updated_date]],"MMMM"))</f>
        <v>AUGUST</v>
      </c>
      <c r="M2761" s="55" t="str">
        <f>UPPER("Week "&amp;IF(ROUNDUP(DAY(tbl_raw_data[[#This Row],[Updated_date]])/7,0)=5,4,ROUNDUP(DAY(tbl_raw_data[[#This Row],[Updated_date]])/7,0)))</f>
        <v>WEEK 2</v>
      </c>
      <c r="N2761" s="57" t="str">
        <f>UPPER(VLOOKUP(tbl_raw_data[[#This Row],[Analyst]],[1]setting!$A$1:$B$15,2,0))</f>
        <v>OUADIR</v>
      </c>
      <c r="O2761" s="57" t="str">
        <f>UPPER(tbl_raw_data[[#This Row],[Outcome]])</f>
        <v>APPROVE</v>
      </c>
      <c r="P2761" s="57" t="str">
        <f>UPPER(tbl_raw_data[[#This Row],[Queue Name]])</f>
        <v>CONSUMER EXISTING</v>
      </c>
      <c r="Q2761" s="57" t="str">
        <f>IF(tbl_raw_data[[#This Row],[time_taken_in_mins]]&lt;=20,"SLA_MET","SLA_NOT_MET")</f>
        <v>SLA_NOT_MET</v>
      </c>
    </row>
    <row r="2762" spans="1:17" ht="15" customHeight="1" x14ac:dyDescent="0.25">
      <c r="A2762" s="11" t="s">
        <v>6534</v>
      </c>
      <c r="B2762" s="6">
        <v>45148.766192129631</v>
      </c>
      <c r="C2762" s="7">
        <v>45148.780138888891</v>
      </c>
      <c r="D2762" s="8" t="s">
        <v>13</v>
      </c>
      <c r="E2762" s="8" t="s">
        <v>9</v>
      </c>
      <c r="F2762" s="8" t="s">
        <v>109</v>
      </c>
      <c r="G2762" s="110" t="s">
        <v>29</v>
      </c>
      <c r="H27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2" s="48">
        <f>tbl_raw_data[[#This Row],[Date Actioned]]-tbl_raw_data[[#This Row],[Date Tagged]]</f>
        <v>1.3946759259852115E-2</v>
      </c>
      <c r="J2762" s="50">
        <f>HOUR(tbl_raw_data[[#This Row],[time_taken]])*60+MINUTE(tbl_raw_data[[#This Row],[time_taken]])+SECOND(tbl_raw_data[[#This Row],[time_taken]])/60</f>
        <v>20.083333333333332</v>
      </c>
      <c r="K2762" s="54">
        <f>DATE(YEAR(tbl_raw_data[[#This Row],[Date Actioned]]), MONTH(tbl_raw_data[[#This Row],[Date Actioned]]), DAY(tbl_raw_data[[#This Row],[Date Actioned]]))</f>
        <v>45148</v>
      </c>
      <c r="L2762" s="55" t="str">
        <f>UPPER(TEXT(tbl_raw_data[[#This Row],[Updated_date]],"MMMM"))</f>
        <v>AUGUST</v>
      </c>
      <c r="M2762" s="55" t="str">
        <f>UPPER("Week "&amp;IF(ROUNDUP(DAY(tbl_raw_data[[#This Row],[Updated_date]])/7,0)=5,4,ROUNDUP(DAY(tbl_raw_data[[#This Row],[Updated_date]])/7,0)))</f>
        <v>WEEK 2</v>
      </c>
      <c r="N2762" s="57" t="str">
        <f>UPPER(VLOOKUP(tbl_raw_data[[#This Row],[Analyst]],[1]setting!$A$1:$B$15,2,0))</f>
        <v>NAVED</v>
      </c>
      <c r="O2762" s="57" t="str">
        <f>UPPER(tbl_raw_data[[#This Row],[Outcome]])</f>
        <v>APPROVE</v>
      </c>
      <c r="P2762" s="57" t="str">
        <f>UPPER(tbl_raw_data[[#This Row],[Queue Name]])</f>
        <v>CONSUMER PRE BUREAU</v>
      </c>
      <c r="Q2762" s="57" t="str">
        <f>IF(tbl_raw_data[[#This Row],[time_taken_in_mins]]&lt;=20,"SLA_MET","SLA_NOT_MET")</f>
        <v>SLA_NOT_MET</v>
      </c>
    </row>
    <row r="2763" spans="1:17" ht="15" customHeight="1" x14ac:dyDescent="0.25">
      <c r="A2763" s="11" t="s">
        <v>5871</v>
      </c>
      <c r="B2763" s="6">
        <v>45148.766782407409</v>
      </c>
      <c r="C2763" s="7">
        <v>45148.778321759259</v>
      </c>
      <c r="D2763" s="8" t="s">
        <v>40</v>
      </c>
      <c r="E2763" s="10" t="s">
        <v>41</v>
      </c>
      <c r="F2763" s="8" t="s">
        <v>254</v>
      </c>
      <c r="G2763" s="109"/>
      <c r="H27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3" s="48">
        <f>tbl_raw_data[[#This Row],[Date Actioned]]-tbl_raw_data[[#This Row],[Date Tagged]]</f>
        <v>1.1539351849933155E-2</v>
      </c>
      <c r="J2763" s="50">
        <f>HOUR(tbl_raw_data[[#This Row],[time_taken]])*60+MINUTE(tbl_raw_data[[#This Row],[time_taken]])+SECOND(tbl_raw_data[[#This Row],[time_taken]])/60</f>
        <v>16.616666666666667</v>
      </c>
      <c r="K2763" s="54">
        <f>DATE(YEAR(tbl_raw_data[[#This Row],[Date Actioned]]), MONTH(tbl_raw_data[[#This Row],[Date Actioned]]), DAY(tbl_raw_data[[#This Row],[Date Actioned]]))</f>
        <v>45148</v>
      </c>
      <c r="L2763" s="55" t="str">
        <f>UPPER(TEXT(tbl_raw_data[[#This Row],[Updated_date]],"MMMM"))</f>
        <v>AUGUST</v>
      </c>
      <c r="M2763" s="55" t="str">
        <f>UPPER("Week "&amp;IF(ROUNDUP(DAY(tbl_raw_data[[#This Row],[Updated_date]])/7,0)=5,4,ROUNDUP(DAY(tbl_raw_data[[#This Row],[Updated_date]])/7,0)))</f>
        <v>WEEK 2</v>
      </c>
      <c r="N2763" s="57" t="str">
        <f>UPPER(VLOOKUP(tbl_raw_data[[#This Row],[Analyst]],[1]setting!$A$1:$B$15,2,0))</f>
        <v>FARDIN</v>
      </c>
      <c r="O2763" s="57" t="str">
        <f>UPPER(tbl_raw_data[[#This Row],[Outcome]])</f>
        <v>WITHDRAW</v>
      </c>
      <c r="P2763" s="57" t="str">
        <f>UPPER(tbl_raw_data[[#This Row],[Queue Name]])</f>
        <v>CONSUMER POST BUREAU</v>
      </c>
      <c r="Q2763" s="57" t="str">
        <f>IF(tbl_raw_data[[#This Row],[time_taken_in_mins]]&lt;=20,"SLA_MET","SLA_NOT_MET")</f>
        <v>SLA_MET</v>
      </c>
    </row>
    <row r="2764" spans="1:17" ht="51.75" x14ac:dyDescent="0.25">
      <c r="A2764" s="22" t="s">
        <v>2163</v>
      </c>
      <c r="B2764" s="12">
        <v>45148.767696759256</v>
      </c>
      <c r="C2764" s="13">
        <v>45148.772997685184</v>
      </c>
      <c r="D2764" s="14" t="s">
        <v>8</v>
      </c>
      <c r="E2764" s="14" t="s">
        <v>28</v>
      </c>
      <c r="F2764" s="14" t="s">
        <v>10</v>
      </c>
      <c r="G2764" s="111" t="s">
        <v>2164</v>
      </c>
      <c r="H27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64" s="48">
        <f>tbl_raw_data[[#This Row],[Date Actioned]]-tbl_raw_data[[#This Row],[Date Tagged]]</f>
        <v>5.3009259281679988E-3</v>
      </c>
      <c r="J2764" s="50">
        <f>HOUR(tbl_raw_data[[#This Row],[time_taken]])*60+MINUTE(tbl_raw_data[[#This Row],[time_taken]])+SECOND(tbl_raw_data[[#This Row],[time_taken]])/60</f>
        <v>7.6333333333333329</v>
      </c>
      <c r="K2764" s="54">
        <f>DATE(YEAR(tbl_raw_data[[#This Row],[Date Actioned]]), MONTH(tbl_raw_data[[#This Row],[Date Actioned]]), DAY(tbl_raw_data[[#This Row],[Date Actioned]]))</f>
        <v>45148</v>
      </c>
      <c r="L2764" s="55" t="str">
        <f>UPPER(TEXT(tbl_raw_data[[#This Row],[Updated_date]],"MMMM"))</f>
        <v>AUGUST</v>
      </c>
      <c r="M2764" s="55" t="str">
        <f>UPPER("Week "&amp;IF(ROUNDUP(DAY(tbl_raw_data[[#This Row],[Updated_date]])/7,0)=5,4,ROUNDUP(DAY(tbl_raw_data[[#This Row],[Updated_date]])/7,0)))</f>
        <v>WEEK 2</v>
      </c>
      <c r="N2764" s="57" t="str">
        <f>UPPER(VLOOKUP(tbl_raw_data[[#This Row],[Analyst]],[1]setting!$A$1:$B$15,2,0))</f>
        <v>SAM</v>
      </c>
      <c r="O2764" s="57" t="str">
        <f>UPPER(tbl_raw_data[[#This Row],[Outcome]])</f>
        <v>WITHDRAW</v>
      </c>
      <c r="P2764" s="57" t="str">
        <f>UPPER(tbl_raw_data[[#This Row],[Queue Name]])</f>
        <v>CONSUMER EXISTING</v>
      </c>
      <c r="Q2764" s="57" t="str">
        <f>IF(tbl_raw_data[[#This Row],[time_taken_in_mins]]&lt;=20,"SLA_MET","SLA_NOT_MET")</f>
        <v>SLA_MET</v>
      </c>
    </row>
    <row r="2765" spans="1:17" ht="15" customHeight="1" x14ac:dyDescent="0.25">
      <c r="A2765" s="22" t="s">
        <v>4536</v>
      </c>
      <c r="B2765" s="12">
        <v>45148.769629629627</v>
      </c>
      <c r="C2765" s="13">
        <v>45148.778263888889</v>
      </c>
      <c r="D2765" s="14" t="s">
        <v>13</v>
      </c>
      <c r="E2765" s="14" t="s">
        <v>41</v>
      </c>
      <c r="F2765" s="14" t="s">
        <v>42</v>
      </c>
      <c r="G2765" s="111" t="s">
        <v>53</v>
      </c>
      <c r="H27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5" s="48">
        <f>tbl_raw_data[[#This Row],[Date Actioned]]-tbl_raw_data[[#This Row],[Date Tagged]]</f>
        <v>8.6342592621804215E-3</v>
      </c>
      <c r="J2765" s="50">
        <f>HOUR(tbl_raw_data[[#This Row],[time_taken]])*60+MINUTE(tbl_raw_data[[#This Row],[time_taken]])+SECOND(tbl_raw_data[[#This Row],[time_taken]])/60</f>
        <v>12.433333333333334</v>
      </c>
      <c r="K2765" s="54">
        <f>DATE(YEAR(tbl_raw_data[[#This Row],[Date Actioned]]), MONTH(tbl_raw_data[[#This Row],[Date Actioned]]), DAY(tbl_raw_data[[#This Row],[Date Actioned]]))</f>
        <v>45148</v>
      </c>
      <c r="L2765" s="55" t="str">
        <f>UPPER(TEXT(tbl_raw_data[[#This Row],[Updated_date]],"MMMM"))</f>
        <v>AUGUST</v>
      </c>
      <c r="M2765" s="55" t="str">
        <f>UPPER("Week "&amp;IF(ROUNDUP(DAY(tbl_raw_data[[#This Row],[Updated_date]])/7,0)=5,4,ROUNDUP(DAY(tbl_raw_data[[#This Row],[Updated_date]])/7,0)))</f>
        <v>WEEK 2</v>
      </c>
      <c r="N2765" s="57" t="str">
        <f>UPPER(VLOOKUP(tbl_raw_data[[#This Row],[Analyst]],[1]setting!$A$1:$B$15,2,0))</f>
        <v>NITESH</v>
      </c>
      <c r="O2765" s="57" t="str">
        <f>UPPER(tbl_raw_data[[#This Row],[Outcome]])</f>
        <v>APPROVE</v>
      </c>
      <c r="P2765" s="57" t="str">
        <f>UPPER(tbl_raw_data[[#This Row],[Queue Name]])</f>
        <v>CONSUMER POST BUREAU</v>
      </c>
      <c r="Q2765" s="57" t="str">
        <f>IF(tbl_raw_data[[#This Row],[time_taken_in_mins]]&lt;=20,"SLA_MET","SLA_NOT_MET")</f>
        <v>SLA_MET</v>
      </c>
    </row>
    <row r="2766" spans="1:17" ht="15" customHeight="1" x14ac:dyDescent="0.25">
      <c r="A2766" s="5" t="s">
        <v>6636</v>
      </c>
      <c r="B2766" s="6">
        <v>45148.775960648149</v>
      </c>
      <c r="C2766" s="7">
        <v>45148.790520833332</v>
      </c>
      <c r="D2766" s="8" t="s">
        <v>13</v>
      </c>
      <c r="E2766" s="8" t="s">
        <v>28</v>
      </c>
      <c r="F2766" s="8" t="s">
        <v>42</v>
      </c>
      <c r="G2766" s="110" t="s">
        <v>29</v>
      </c>
      <c r="H27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6" s="48">
        <f>tbl_raw_data[[#This Row],[Date Actioned]]-tbl_raw_data[[#This Row],[Date Tagged]]</f>
        <v>1.4560185183654539E-2</v>
      </c>
      <c r="J2766" s="50">
        <f>HOUR(tbl_raw_data[[#This Row],[time_taken]])*60+MINUTE(tbl_raw_data[[#This Row],[time_taken]])+SECOND(tbl_raw_data[[#This Row],[time_taken]])/60</f>
        <v>20.966666666666665</v>
      </c>
      <c r="K2766" s="54">
        <f>DATE(YEAR(tbl_raw_data[[#This Row],[Date Actioned]]), MONTH(tbl_raw_data[[#This Row],[Date Actioned]]), DAY(tbl_raw_data[[#This Row],[Date Actioned]]))</f>
        <v>45148</v>
      </c>
      <c r="L2766" s="55" t="str">
        <f>UPPER(TEXT(tbl_raw_data[[#This Row],[Updated_date]],"MMMM"))</f>
        <v>AUGUST</v>
      </c>
      <c r="M2766" s="55" t="str">
        <f>UPPER("Week "&amp;IF(ROUNDUP(DAY(tbl_raw_data[[#This Row],[Updated_date]])/7,0)=5,4,ROUNDUP(DAY(tbl_raw_data[[#This Row],[Updated_date]])/7,0)))</f>
        <v>WEEK 2</v>
      </c>
      <c r="N2766" s="57" t="str">
        <f>UPPER(VLOOKUP(tbl_raw_data[[#This Row],[Analyst]],[1]setting!$A$1:$B$15,2,0))</f>
        <v>NITESH</v>
      </c>
      <c r="O2766" s="57" t="str">
        <f>UPPER(tbl_raw_data[[#This Row],[Outcome]])</f>
        <v>APPROVE</v>
      </c>
      <c r="P2766" s="57" t="str">
        <f>UPPER(tbl_raw_data[[#This Row],[Queue Name]])</f>
        <v>CONSUMER EXISTING</v>
      </c>
      <c r="Q2766" s="57" t="str">
        <f>IF(tbl_raw_data[[#This Row],[time_taken_in_mins]]&lt;=20,"SLA_MET","SLA_NOT_MET")</f>
        <v>SLA_NOT_MET</v>
      </c>
    </row>
    <row r="2767" spans="1:17" ht="15" customHeight="1" x14ac:dyDescent="0.25">
      <c r="A2767" s="11" t="s">
        <v>2379</v>
      </c>
      <c r="B2767" s="12">
        <v>45148.782557870371</v>
      </c>
      <c r="C2767" s="13">
        <v>45148.788101851853</v>
      </c>
      <c r="D2767" s="14" t="s">
        <v>29</v>
      </c>
      <c r="E2767" s="16" t="s">
        <v>41</v>
      </c>
      <c r="F2767" s="14" t="s">
        <v>254</v>
      </c>
      <c r="G2767" s="106"/>
      <c r="H27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67" s="48">
        <f>tbl_raw_data[[#This Row],[Date Actioned]]-tbl_raw_data[[#This Row],[Date Tagged]]</f>
        <v>5.543981482333038E-3</v>
      </c>
      <c r="J2767" s="50">
        <f>HOUR(tbl_raw_data[[#This Row],[time_taken]])*60+MINUTE(tbl_raw_data[[#This Row],[time_taken]])+SECOND(tbl_raw_data[[#This Row],[time_taken]])/60</f>
        <v>7.9833333333333334</v>
      </c>
      <c r="K2767" s="54">
        <f>DATE(YEAR(tbl_raw_data[[#This Row],[Date Actioned]]), MONTH(tbl_raw_data[[#This Row],[Date Actioned]]), DAY(tbl_raw_data[[#This Row],[Date Actioned]]))</f>
        <v>45148</v>
      </c>
      <c r="L2767" s="55" t="str">
        <f>UPPER(TEXT(tbl_raw_data[[#This Row],[Updated_date]],"MMMM"))</f>
        <v>AUGUST</v>
      </c>
      <c r="M2767" s="55" t="str">
        <f>UPPER("Week "&amp;IF(ROUNDUP(DAY(tbl_raw_data[[#This Row],[Updated_date]])/7,0)=5,4,ROUNDUP(DAY(tbl_raw_data[[#This Row],[Updated_date]])/7,0)))</f>
        <v>WEEK 2</v>
      </c>
      <c r="N2767" s="57" t="str">
        <f>UPPER(VLOOKUP(tbl_raw_data[[#This Row],[Analyst]],[1]setting!$A$1:$B$15,2,0))</f>
        <v>FARDIN</v>
      </c>
      <c r="O2767" s="57" t="str">
        <f>UPPER(tbl_raw_data[[#This Row],[Outcome]])</f>
        <v>APPROVE</v>
      </c>
      <c r="P2767" s="57" t="str">
        <f>UPPER(tbl_raw_data[[#This Row],[Queue Name]])</f>
        <v>CONSUMER POST BUREAU</v>
      </c>
      <c r="Q2767" s="57" t="str">
        <f>IF(tbl_raw_data[[#This Row],[time_taken_in_mins]]&lt;=20,"SLA_MET","SLA_NOT_MET")</f>
        <v>SLA_MET</v>
      </c>
    </row>
    <row r="2768" spans="1:17" ht="15" customHeight="1" x14ac:dyDescent="0.25">
      <c r="A2768" s="5" t="s">
        <v>3306</v>
      </c>
      <c r="B2768" s="6">
        <v>45148.783634259256</v>
      </c>
      <c r="C2768" s="7">
        <v>45148.79042824074</v>
      </c>
      <c r="D2768" s="8" t="s">
        <v>8</v>
      </c>
      <c r="E2768" s="8" t="s">
        <v>9</v>
      </c>
      <c r="F2768" s="8" t="s">
        <v>109</v>
      </c>
      <c r="G2768" s="110" t="s">
        <v>3307</v>
      </c>
      <c r="H27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68" s="48">
        <f>tbl_raw_data[[#This Row],[Date Actioned]]-tbl_raw_data[[#This Row],[Date Tagged]]</f>
        <v>6.7939814834971912E-3</v>
      </c>
      <c r="J2768" s="50">
        <f>HOUR(tbl_raw_data[[#This Row],[time_taken]])*60+MINUTE(tbl_raw_data[[#This Row],[time_taken]])+SECOND(tbl_raw_data[[#This Row],[time_taken]])/60</f>
        <v>9.7833333333333332</v>
      </c>
      <c r="K2768" s="54">
        <f>DATE(YEAR(tbl_raw_data[[#This Row],[Date Actioned]]), MONTH(tbl_raw_data[[#This Row],[Date Actioned]]), DAY(tbl_raw_data[[#This Row],[Date Actioned]]))</f>
        <v>45148</v>
      </c>
      <c r="L2768" s="55" t="str">
        <f>UPPER(TEXT(tbl_raw_data[[#This Row],[Updated_date]],"MMMM"))</f>
        <v>AUGUST</v>
      </c>
      <c r="M2768" s="55" t="str">
        <f>UPPER("Week "&amp;IF(ROUNDUP(DAY(tbl_raw_data[[#This Row],[Updated_date]])/7,0)=5,4,ROUNDUP(DAY(tbl_raw_data[[#This Row],[Updated_date]])/7,0)))</f>
        <v>WEEK 2</v>
      </c>
      <c r="N2768" s="57" t="str">
        <f>UPPER(VLOOKUP(tbl_raw_data[[#This Row],[Analyst]],[1]setting!$A$1:$B$15,2,0))</f>
        <v>NAVED</v>
      </c>
      <c r="O2768" s="57" t="str">
        <f>UPPER(tbl_raw_data[[#This Row],[Outcome]])</f>
        <v>WITHDRAW</v>
      </c>
      <c r="P2768" s="57" t="str">
        <f>UPPER(tbl_raw_data[[#This Row],[Queue Name]])</f>
        <v>CONSUMER PRE BUREAU</v>
      </c>
      <c r="Q2768" s="57" t="str">
        <f>IF(tbl_raw_data[[#This Row],[time_taken_in_mins]]&lt;=20,"SLA_MET","SLA_NOT_MET")</f>
        <v>SLA_MET</v>
      </c>
    </row>
    <row r="2769" spans="1:17" ht="15" customHeight="1" x14ac:dyDescent="0.25">
      <c r="A2769" s="22" t="s">
        <v>1037</v>
      </c>
      <c r="B2769" s="6">
        <v>45148.791944444441</v>
      </c>
      <c r="C2769" s="7">
        <v>45148.795659722222</v>
      </c>
      <c r="D2769" s="8" t="s">
        <v>13</v>
      </c>
      <c r="E2769" s="8" t="s">
        <v>9</v>
      </c>
      <c r="F2769" s="8" t="s">
        <v>10</v>
      </c>
      <c r="G2769" s="110" t="s">
        <v>29</v>
      </c>
      <c r="H27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69" s="48">
        <f>tbl_raw_data[[#This Row],[Date Actioned]]-tbl_raw_data[[#This Row],[Date Tagged]]</f>
        <v>3.7152777804294601E-3</v>
      </c>
      <c r="J2769" s="50">
        <f>HOUR(tbl_raw_data[[#This Row],[time_taken]])*60+MINUTE(tbl_raw_data[[#This Row],[time_taken]])+SECOND(tbl_raw_data[[#This Row],[time_taken]])/60</f>
        <v>5.35</v>
      </c>
      <c r="K2769" s="54">
        <f>DATE(YEAR(tbl_raw_data[[#This Row],[Date Actioned]]), MONTH(tbl_raw_data[[#This Row],[Date Actioned]]), DAY(tbl_raw_data[[#This Row],[Date Actioned]]))</f>
        <v>45148</v>
      </c>
      <c r="L2769" s="55" t="str">
        <f>UPPER(TEXT(tbl_raw_data[[#This Row],[Updated_date]],"MMMM"))</f>
        <v>AUGUST</v>
      </c>
      <c r="M2769" s="55" t="str">
        <f>UPPER("Week "&amp;IF(ROUNDUP(DAY(tbl_raw_data[[#This Row],[Updated_date]])/7,0)=5,4,ROUNDUP(DAY(tbl_raw_data[[#This Row],[Updated_date]])/7,0)))</f>
        <v>WEEK 2</v>
      </c>
      <c r="N2769" s="57" t="str">
        <f>UPPER(VLOOKUP(tbl_raw_data[[#This Row],[Analyst]],[1]setting!$A$1:$B$15,2,0))</f>
        <v>SAM</v>
      </c>
      <c r="O2769" s="57" t="str">
        <f>UPPER(tbl_raw_data[[#This Row],[Outcome]])</f>
        <v>APPROVE</v>
      </c>
      <c r="P2769" s="57" t="str">
        <f>UPPER(tbl_raw_data[[#This Row],[Queue Name]])</f>
        <v>CONSUMER PRE BUREAU</v>
      </c>
      <c r="Q2769" s="57" t="str">
        <f>IF(tbl_raw_data[[#This Row],[time_taken_in_mins]]&lt;=20,"SLA_MET","SLA_NOT_MET")</f>
        <v>SLA_MET</v>
      </c>
    </row>
    <row r="2770" spans="1:17" ht="15" customHeight="1" x14ac:dyDescent="0.25">
      <c r="A2770" s="5" t="s">
        <v>2824</v>
      </c>
      <c r="B2770" s="12">
        <v>45148.792569444442</v>
      </c>
      <c r="C2770" s="13">
        <v>45148.798668981479</v>
      </c>
      <c r="D2770" s="14" t="s">
        <v>13</v>
      </c>
      <c r="E2770" s="14" t="s">
        <v>28</v>
      </c>
      <c r="F2770" s="14" t="s">
        <v>109</v>
      </c>
      <c r="G2770" s="111" t="s">
        <v>67</v>
      </c>
      <c r="H27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70" s="48">
        <f>tbl_raw_data[[#This Row],[Date Actioned]]-tbl_raw_data[[#This Row],[Date Tagged]]</f>
        <v>6.0995370367891155E-3</v>
      </c>
      <c r="J2770" s="50">
        <f>HOUR(tbl_raw_data[[#This Row],[time_taken]])*60+MINUTE(tbl_raw_data[[#This Row],[time_taken]])+SECOND(tbl_raw_data[[#This Row],[time_taken]])/60</f>
        <v>8.7833333333333332</v>
      </c>
      <c r="K2770" s="54">
        <f>DATE(YEAR(tbl_raw_data[[#This Row],[Date Actioned]]), MONTH(tbl_raw_data[[#This Row],[Date Actioned]]), DAY(tbl_raw_data[[#This Row],[Date Actioned]]))</f>
        <v>45148</v>
      </c>
      <c r="L2770" s="55" t="str">
        <f>UPPER(TEXT(tbl_raw_data[[#This Row],[Updated_date]],"MMMM"))</f>
        <v>AUGUST</v>
      </c>
      <c r="M2770" s="55" t="str">
        <f>UPPER("Week "&amp;IF(ROUNDUP(DAY(tbl_raw_data[[#This Row],[Updated_date]])/7,0)=5,4,ROUNDUP(DAY(tbl_raw_data[[#This Row],[Updated_date]])/7,0)))</f>
        <v>WEEK 2</v>
      </c>
      <c r="N2770" s="57" t="str">
        <f>UPPER(VLOOKUP(tbl_raw_data[[#This Row],[Analyst]],[1]setting!$A$1:$B$15,2,0))</f>
        <v>NAVED</v>
      </c>
      <c r="O2770" s="57" t="str">
        <f>UPPER(tbl_raw_data[[#This Row],[Outcome]])</f>
        <v>APPROVE</v>
      </c>
      <c r="P2770" s="57" t="str">
        <f>UPPER(tbl_raw_data[[#This Row],[Queue Name]])</f>
        <v>CONSUMER EXISTING</v>
      </c>
      <c r="Q2770" s="57" t="str">
        <f>IF(tbl_raw_data[[#This Row],[time_taken_in_mins]]&lt;=20,"SLA_MET","SLA_NOT_MET")</f>
        <v>SLA_MET</v>
      </c>
    </row>
    <row r="2771" spans="1:17" ht="15" customHeight="1" x14ac:dyDescent="0.25">
      <c r="A2771" s="11" t="s">
        <v>1528</v>
      </c>
      <c r="B2771" s="6">
        <v>45148.801053240742</v>
      </c>
      <c r="C2771" s="7">
        <v>45148.805532407408</v>
      </c>
      <c r="D2771" s="8" t="s">
        <v>29</v>
      </c>
      <c r="E2771" s="10" t="s">
        <v>41</v>
      </c>
      <c r="F2771" s="8" t="s">
        <v>228</v>
      </c>
      <c r="G2771" s="109"/>
      <c r="H27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71" s="48">
        <f>tbl_raw_data[[#This Row],[Date Actioned]]-tbl_raw_data[[#This Row],[Date Tagged]]</f>
        <v>4.4791666659875773E-3</v>
      </c>
      <c r="J2771" s="50">
        <f>HOUR(tbl_raw_data[[#This Row],[time_taken]])*60+MINUTE(tbl_raw_data[[#This Row],[time_taken]])+SECOND(tbl_raw_data[[#This Row],[time_taken]])/60</f>
        <v>6.45</v>
      </c>
      <c r="K2771" s="54">
        <f>DATE(YEAR(tbl_raw_data[[#This Row],[Date Actioned]]), MONTH(tbl_raw_data[[#This Row],[Date Actioned]]), DAY(tbl_raw_data[[#This Row],[Date Actioned]]))</f>
        <v>45148</v>
      </c>
      <c r="L2771" s="55" t="str">
        <f>UPPER(TEXT(tbl_raw_data[[#This Row],[Updated_date]],"MMMM"))</f>
        <v>AUGUST</v>
      </c>
      <c r="M2771" s="55" t="str">
        <f>UPPER("Week "&amp;IF(ROUNDUP(DAY(tbl_raw_data[[#This Row],[Updated_date]])/7,0)=5,4,ROUNDUP(DAY(tbl_raw_data[[#This Row],[Updated_date]])/7,0)))</f>
        <v>WEEK 2</v>
      </c>
      <c r="N2771" s="57" t="str">
        <f>UPPER(VLOOKUP(tbl_raw_data[[#This Row],[Analyst]],[1]setting!$A$1:$B$15,2,0))</f>
        <v>OUADIR</v>
      </c>
      <c r="O2771" s="57" t="str">
        <f>UPPER(tbl_raw_data[[#This Row],[Outcome]])</f>
        <v>APPROVE</v>
      </c>
      <c r="P2771" s="57" t="str">
        <f>UPPER(tbl_raw_data[[#This Row],[Queue Name]])</f>
        <v>CONSUMER POST BUREAU</v>
      </c>
      <c r="Q2771" s="57" t="str">
        <f>IF(tbl_raw_data[[#This Row],[time_taken_in_mins]]&lt;=20,"SLA_MET","SLA_NOT_MET")</f>
        <v>SLA_MET</v>
      </c>
    </row>
    <row r="2772" spans="1:17" ht="15" customHeight="1" x14ac:dyDescent="0.25">
      <c r="A2772" s="22" t="s">
        <v>5264</v>
      </c>
      <c r="B2772" s="12">
        <v>45148.801562499997</v>
      </c>
      <c r="C2772" s="13">
        <v>45148.811701388891</v>
      </c>
      <c r="D2772" s="14" t="s">
        <v>29</v>
      </c>
      <c r="E2772" s="16" t="s">
        <v>41</v>
      </c>
      <c r="F2772" s="14" t="s">
        <v>228</v>
      </c>
      <c r="G2772" s="106"/>
      <c r="H27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72" s="48">
        <f>tbl_raw_data[[#This Row],[Date Actioned]]-tbl_raw_data[[#This Row],[Date Tagged]]</f>
        <v>1.0138888894289266E-2</v>
      </c>
      <c r="J2772" s="50">
        <f>HOUR(tbl_raw_data[[#This Row],[time_taken]])*60+MINUTE(tbl_raw_data[[#This Row],[time_taken]])+SECOND(tbl_raw_data[[#This Row],[time_taken]])/60</f>
        <v>14.6</v>
      </c>
      <c r="K2772" s="54">
        <f>DATE(YEAR(tbl_raw_data[[#This Row],[Date Actioned]]), MONTH(tbl_raw_data[[#This Row],[Date Actioned]]), DAY(tbl_raw_data[[#This Row],[Date Actioned]]))</f>
        <v>45148</v>
      </c>
      <c r="L2772" s="55" t="str">
        <f>UPPER(TEXT(tbl_raw_data[[#This Row],[Updated_date]],"MMMM"))</f>
        <v>AUGUST</v>
      </c>
      <c r="M2772" s="55" t="str">
        <f>UPPER("Week "&amp;IF(ROUNDUP(DAY(tbl_raw_data[[#This Row],[Updated_date]])/7,0)=5,4,ROUNDUP(DAY(tbl_raw_data[[#This Row],[Updated_date]])/7,0)))</f>
        <v>WEEK 2</v>
      </c>
      <c r="N2772" s="57" t="str">
        <f>UPPER(VLOOKUP(tbl_raw_data[[#This Row],[Analyst]],[1]setting!$A$1:$B$15,2,0))</f>
        <v>OUADIR</v>
      </c>
      <c r="O2772" s="57" t="str">
        <f>UPPER(tbl_raw_data[[#This Row],[Outcome]])</f>
        <v>APPROVE</v>
      </c>
      <c r="P2772" s="57" t="str">
        <f>UPPER(tbl_raw_data[[#This Row],[Queue Name]])</f>
        <v>CONSUMER POST BUREAU</v>
      </c>
      <c r="Q2772" s="57" t="str">
        <f>IF(tbl_raw_data[[#This Row],[time_taken_in_mins]]&lt;=20,"SLA_MET","SLA_NOT_MET")</f>
        <v>SLA_MET</v>
      </c>
    </row>
    <row r="2773" spans="1:17" ht="15" customHeight="1" x14ac:dyDescent="0.25">
      <c r="A2773" s="11" t="s">
        <v>206</v>
      </c>
      <c r="B2773" s="12">
        <v>45148.802858796298</v>
      </c>
      <c r="C2773" s="13">
        <v>45148.804780092592</v>
      </c>
      <c r="D2773" s="14" t="s">
        <v>8</v>
      </c>
      <c r="E2773" s="14" t="s">
        <v>9</v>
      </c>
      <c r="F2773" s="14" t="s">
        <v>10</v>
      </c>
      <c r="G2773" s="111" t="s">
        <v>11</v>
      </c>
      <c r="H27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73" s="48">
        <f>tbl_raw_data[[#This Row],[Date Actioned]]-tbl_raw_data[[#This Row],[Date Tagged]]</f>
        <v>1.9212962943129241E-3</v>
      </c>
      <c r="J2773" s="50">
        <f>HOUR(tbl_raw_data[[#This Row],[time_taken]])*60+MINUTE(tbl_raw_data[[#This Row],[time_taken]])+SECOND(tbl_raw_data[[#This Row],[time_taken]])/60</f>
        <v>2.7666666666666666</v>
      </c>
      <c r="K2773" s="54">
        <f>DATE(YEAR(tbl_raw_data[[#This Row],[Date Actioned]]), MONTH(tbl_raw_data[[#This Row],[Date Actioned]]), DAY(tbl_raw_data[[#This Row],[Date Actioned]]))</f>
        <v>45148</v>
      </c>
      <c r="L2773" s="55" t="str">
        <f>UPPER(TEXT(tbl_raw_data[[#This Row],[Updated_date]],"MMMM"))</f>
        <v>AUGUST</v>
      </c>
      <c r="M2773" s="55" t="str">
        <f>UPPER("Week "&amp;IF(ROUNDUP(DAY(tbl_raw_data[[#This Row],[Updated_date]])/7,0)=5,4,ROUNDUP(DAY(tbl_raw_data[[#This Row],[Updated_date]])/7,0)))</f>
        <v>WEEK 2</v>
      </c>
      <c r="N2773" s="57" t="str">
        <f>UPPER(VLOOKUP(tbl_raw_data[[#This Row],[Analyst]],[1]setting!$A$1:$B$15,2,0))</f>
        <v>SAM</v>
      </c>
      <c r="O2773" s="57" t="str">
        <f>UPPER(tbl_raw_data[[#This Row],[Outcome]])</f>
        <v>WITHDRAW</v>
      </c>
      <c r="P2773" s="57" t="str">
        <f>UPPER(tbl_raw_data[[#This Row],[Queue Name]])</f>
        <v>CONSUMER PRE BUREAU</v>
      </c>
      <c r="Q2773" s="57" t="str">
        <f>IF(tbl_raw_data[[#This Row],[time_taken_in_mins]]&lt;=20,"SLA_MET","SLA_NOT_MET")</f>
        <v>SLA_MET</v>
      </c>
    </row>
    <row r="2774" spans="1:17" ht="15" customHeight="1" x14ac:dyDescent="0.25">
      <c r="A2774" s="22" t="s">
        <v>1048</v>
      </c>
      <c r="B2774" s="12">
        <v>45148.805324074077</v>
      </c>
      <c r="C2774" s="13">
        <v>45148.809062499997</v>
      </c>
      <c r="D2774" s="14" t="s">
        <v>46</v>
      </c>
      <c r="E2774" s="14" t="s">
        <v>28</v>
      </c>
      <c r="F2774" s="14" t="s">
        <v>10</v>
      </c>
      <c r="G2774" s="111" t="s">
        <v>49</v>
      </c>
      <c r="H27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74" s="48">
        <f>tbl_raw_data[[#This Row],[Date Actioned]]-tbl_raw_data[[#This Row],[Date Tagged]]</f>
        <v>3.7384259194368497E-3</v>
      </c>
      <c r="J2774" s="50">
        <f>HOUR(tbl_raw_data[[#This Row],[time_taken]])*60+MINUTE(tbl_raw_data[[#This Row],[time_taken]])+SECOND(tbl_raw_data[[#This Row],[time_taken]])/60</f>
        <v>5.3833333333333337</v>
      </c>
      <c r="K2774" s="54">
        <f>DATE(YEAR(tbl_raw_data[[#This Row],[Date Actioned]]), MONTH(tbl_raw_data[[#This Row],[Date Actioned]]), DAY(tbl_raw_data[[#This Row],[Date Actioned]]))</f>
        <v>45148</v>
      </c>
      <c r="L2774" s="55" t="str">
        <f>UPPER(TEXT(tbl_raw_data[[#This Row],[Updated_date]],"MMMM"))</f>
        <v>AUGUST</v>
      </c>
      <c r="M2774" s="55" t="str">
        <f>UPPER("Week "&amp;IF(ROUNDUP(DAY(tbl_raw_data[[#This Row],[Updated_date]])/7,0)=5,4,ROUNDUP(DAY(tbl_raw_data[[#This Row],[Updated_date]])/7,0)))</f>
        <v>WEEK 2</v>
      </c>
      <c r="N2774" s="57" t="str">
        <f>UPPER(VLOOKUP(tbl_raw_data[[#This Row],[Analyst]],[1]setting!$A$1:$B$15,2,0))</f>
        <v>SAM</v>
      </c>
      <c r="O2774" s="57" t="str">
        <f>UPPER(tbl_raw_data[[#This Row],[Outcome]])</f>
        <v>DECLINE</v>
      </c>
      <c r="P2774" s="57" t="str">
        <f>UPPER(tbl_raw_data[[#This Row],[Queue Name]])</f>
        <v>CONSUMER EXISTING</v>
      </c>
      <c r="Q2774" s="57" t="str">
        <f>IF(tbl_raw_data[[#This Row],[time_taken_in_mins]]&lt;=20,"SLA_MET","SLA_NOT_MET")</f>
        <v>SLA_MET</v>
      </c>
    </row>
    <row r="2775" spans="1:17" ht="15" customHeight="1" x14ac:dyDescent="0.25">
      <c r="A2775" s="22" t="s">
        <v>1675</v>
      </c>
      <c r="B2775" s="6">
        <v>45148.805324074077</v>
      </c>
      <c r="C2775" s="7">
        <v>45148.809965277775</v>
      </c>
      <c r="D2775" s="8" t="s">
        <v>8</v>
      </c>
      <c r="E2775" s="8" t="s">
        <v>41</v>
      </c>
      <c r="F2775" s="8" t="s">
        <v>109</v>
      </c>
      <c r="G2775" s="110" t="s">
        <v>1676</v>
      </c>
      <c r="H27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75" s="48">
        <f>tbl_raw_data[[#This Row],[Date Actioned]]-tbl_raw_data[[#This Row],[Date Tagged]]</f>
        <v>4.641203697246965E-3</v>
      </c>
      <c r="J2775" s="50">
        <f>HOUR(tbl_raw_data[[#This Row],[time_taken]])*60+MINUTE(tbl_raw_data[[#This Row],[time_taken]])+SECOND(tbl_raw_data[[#This Row],[time_taken]])/60</f>
        <v>6.6833333333333336</v>
      </c>
      <c r="K2775" s="54">
        <f>DATE(YEAR(tbl_raw_data[[#This Row],[Date Actioned]]), MONTH(tbl_raw_data[[#This Row],[Date Actioned]]), DAY(tbl_raw_data[[#This Row],[Date Actioned]]))</f>
        <v>45148</v>
      </c>
      <c r="L2775" s="55" t="str">
        <f>UPPER(TEXT(tbl_raw_data[[#This Row],[Updated_date]],"MMMM"))</f>
        <v>AUGUST</v>
      </c>
      <c r="M2775" s="55" t="str">
        <f>UPPER("Week "&amp;IF(ROUNDUP(DAY(tbl_raw_data[[#This Row],[Updated_date]])/7,0)=5,4,ROUNDUP(DAY(tbl_raw_data[[#This Row],[Updated_date]])/7,0)))</f>
        <v>WEEK 2</v>
      </c>
      <c r="N2775" s="57" t="str">
        <f>UPPER(VLOOKUP(tbl_raw_data[[#This Row],[Analyst]],[1]setting!$A$1:$B$15,2,0))</f>
        <v>NAVED</v>
      </c>
      <c r="O2775" s="57" t="str">
        <f>UPPER(tbl_raw_data[[#This Row],[Outcome]])</f>
        <v>WITHDRAW</v>
      </c>
      <c r="P2775" s="57" t="str">
        <f>UPPER(tbl_raw_data[[#This Row],[Queue Name]])</f>
        <v>CONSUMER POST BUREAU</v>
      </c>
      <c r="Q2775" s="57" t="str">
        <f>IF(tbl_raw_data[[#This Row],[time_taken_in_mins]]&lt;=20,"SLA_MET","SLA_NOT_MET")</f>
        <v>SLA_MET</v>
      </c>
    </row>
    <row r="2776" spans="1:17" ht="15" customHeight="1" x14ac:dyDescent="0.25">
      <c r="A2776" s="5" t="s">
        <v>6509</v>
      </c>
      <c r="B2776" s="12">
        <v>45148.805601851855</v>
      </c>
      <c r="C2776" s="13">
        <v>45148.819467592592</v>
      </c>
      <c r="D2776" s="14" t="s">
        <v>8</v>
      </c>
      <c r="E2776" s="14" t="s">
        <v>9</v>
      </c>
      <c r="F2776" s="14" t="s">
        <v>42</v>
      </c>
      <c r="G2776" s="111" t="s">
        <v>6510</v>
      </c>
      <c r="H27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76" s="48">
        <f>tbl_raw_data[[#This Row],[Date Actioned]]-tbl_raw_data[[#This Row],[Date Tagged]]</f>
        <v>1.3865740736946464E-2</v>
      </c>
      <c r="J2776" s="50">
        <f>HOUR(tbl_raw_data[[#This Row],[time_taken]])*60+MINUTE(tbl_raw_data[[#This Row],[time_taken]])+SECOND(tbl_raw_data[[#This Row],[time_taken]])/60</f>
        <v>19.966666666666665</v>
      </c>
      <c r="K2776" s="54">
        <f>DATE(YEAR(tbl_raw_data[[#This Row],[Date Actioned]]), MONTH(tbl_raw_data[[#This Row],[Date Actioned]]), DAY(tbl_raw_data[[#This Row],[Date Actioned]]))</f>
        <v>45148</v>
      </c>
      <c r="L2776" s="55" t="str">
        <f>UPPER(TEXT(tbl_raw_data[[#This Row],[Updated_date]],"MMMM"))</f>
        <v>AUGUST</v>
      </c>
      <c r="M2776" s="55" t="str">
        <f>UPPER("Week "&amp;IF(ROUNDUP(DAY(tbl_raw_data[[#This Row],[Updated_date]])/7,0)=5,4,ROUNDUP(DAY(tbl_raw_data[[#This Row],[Updated_date]])/7,0)))</f>
        <v>WEEK 2</v>
      </c>
      <c r="N2776" s="57" t="str">
        <f>UPPER(VLOOKUP(tbl_raw_data[[#This Row],[Analyst]],[1]setting!$A$1:$B$15,2,0))</f>
        <v>NITESH</v>
      </c>
      <c r="O2776" s="57" t="str">
        <f>UPPER(tbl_raw_data[[#This Row],[Outcome]])</f>
        <v>WITHDRAW</v>
      </c>
      <c r="P2776" s="57" t="str">
        <f>UPPER(tbl_raw_data[[#This Row],[Queue Name]])</f>
        <v>CONSUMER PRE BUREAU</v>
      </c>
      <c r="Q2776" s="57" t="str">
        <f>IF(tbl_raw_data[[#This Row],[time_taken_in_mins]]&lt;=20,"SLA_MET","SLA_NOT_MET")</f>
        <v>SLA_MET</v>
      </c>
    </row>
    <row r="2777" spans="1:17" x14ac:dyDescent="0.25">
      <c r="A2777" s="11" t="s">
        <v>5572</v>
      </c>
      <c r="B2777" s="6">
        <v>45148.81212962963</v>
      </c>
      <c r="C2777" s="7">
        <v>45148.822939814818</v>
      </c>
      <c r="D2777" s="8" t="s">
        <v>8</v>
      </c>
      <c r="E2777" s="8" t="s">
        <v>28</v>
      </c>
      <c r="F2777" s="8" t="s">
        <v>109</v>
      </c>
      <c r="G2777" s="110" t="s">
        <v>5573</v>
      </c>
      <c r="H27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77" s="48">
        <f>tbl_raw_data[[#This Row],[Date Actioned]]-tbl_raw_data[[#This Row],[Date Tagged]]</f>
        <v>1.0810185187438037E-2</v>
      </c>
      <c r="J2777" s="50">
        <f>HOUR(tbl_raw_data[[#This Row],[time_taken]])*60+MINUTE(tbl_raw_data[[#This Row],[time_taken]])+SECOND(tbl_raw_data[[#This Row],[time_taken]])/60</f>
        <v>15.566666666666666</v>
      </c>
      <c r="K2777" s="54">
        <f>DATE(YEAR(tbl_raw_data[[#This Row],[Date Actioned]]), MONTH(tbl_raw_data[[#This Row],[Date Actioned]]), DAY(tbl_raw_data[[#This Row],[Date Actioned]]))</f>
        <v>45148</v>
      </c>
      <c r="L2777" s="55" t="str">
        <f>UPPER(TEXT(tbl_raw_data[[#This Row],[Updated_date]],"MMMM"))</f>
        <v>AUGUST</v>
      </c>
      <c r="M2777" s="55" t="str">
        <f>UPPER("Week "&amp;IF(ROUNDUP(DAY(tbl_raw_data[[#This Row],[Updated_date]])/7,0)=5,4,ROUNDUP(DAY(tbl_raw_data[[#This Row],[Updated_date]])/7,0)))</f>
        <v>WEEK 2</v>
      </c>
      <c r="N2777" s="57" t="str">
        <f>UPPER(VLOOKUP(tbl_raw_data[[#This Row],[Analyst]],[1]setting!$A$1:$B$15,2,0))</f>
        <v>NAVED</v>
      </c>
      <c r="O2777" s="57" t="str">
        <f>UPPER(tbl_raw_data[[#This Row],[Outcome]])</f>
        <v>WITHDRAW</v>
      </c>
      <c r="P2777" s="57" t="str">
        <f>UPPER(tbl_raw_data[[#This Row],[Queue Name]])</f>
        <v>CONSUMER EXISTING</v>
      </c>
      <c r="Q2777" s="57" t="str">
        <f>IF(tbl_raw_data[[#This Row],[time_taken_in_mins]]&lt;=20,"SLA_MET","SLA_NOT_MET")</f>
        <v>SLA_MET</v>
      </c>
    </row>
    <row r="2778" spans="1:17" ht="15" customHeight="1" x14ac:dyDescent="0.25">
      <c r="A2778" s="22" t="s">
        <v>2441</v>
      </c>
      <c r="B2778" s="12">
        <v>45148.815833333334</v>
      </c>
      <c r="C2778" s="13">
        <v>45148.821435185186</v>
      </c>
      <c r="D2778" s="14" t="s">
        <v>40</v>
      </c>
      <c r="E2778" s="16" t="s">
        <v>41</v>
      </c>
      <c r="F2778" s="14" t="s">
        <v>228</v>
      </c>
      <c r="G2778" s="106"/>
      <c r="H27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78" s="48">
        <f>tbl_raw_data[[#This Row],[Date Actioned]]-tbl_raw_data[[#This Row],[Date Tagged]]</f>
        <v>5.6018518516793847E-3</v>
      </c>
      <c r="J2778" s="50">
        <f>HOUR(tbl_raw_data[[#This Row],[time_taken]])*60+MINUTE(tbl_raw_data[[#This Row],[time_taken]])+SECOND(tbl_raw_data[[#This Row],[time_taken]])/60</f>
        <v>8.0666666666666664</v>
      </c>
      <c r="K2778" s="54">
        <f>DATE(YEAR(tbl_raw_data[[#This Row],[Date Actioned]]), MONTH(tbl_raw_data[[#This Row],[Date Actioned]]), DAY(tbl_raw_data[[#This Row],[Date Actioned]]))</f>
        <v>45148</v>
      </c>
      <c r="L2778" s="55" t="str">
        <f>UPPER(TEXT(tbl_raw_data[[#This Row],[Updated_date]],"MMMM"))</f>
        <v>AUGUST</v>
      </c>
      <c r="M2778" s="55" t="str">
        <f>UPPER("Week "&amp;IF(ROUNDUP(DAY(tbl_raw_data[[#This Row],[Updated_date]])/7,0)=5,4,ROUNDUP(DAY(tbl_raw_data[[#This Row],[Updated_date]])/7,0)))</f>
        <v>WEEK 2</v>
      </c>
      <c r="N2778" s="57" t="str">
        <f>UPPER(VLOOKUP(tbl_raw_data[[#This Row],[Analyst]],[1]setting!$A$1:$B$15,2,0))</f>
        <v>OUADIR</v>
      </c>
      <c r="O2778" s="57" t="str">
        <f>UPPER(tbl_raw_data[[#This Row],[Outcome]])</f>
        <v>WITHDRAW</v>
      </c>
      <c r="P2778" s="57" t="str">
        <f>UPPER(tbl_raw_data[[#This Row],[Queue Name]])</f>
        <v>CONSUMER POST BUREAU</v>
      </c>
      <c r="Q2778" s="57" t="str">
        <f>IF(tbl_raw_data[[#This Row],[time_taken_in_mins]]&lt;=20,"SLA_MET","SLA_NOT_MET")</f>
        <v>SLA_MET</v>
      </c>
    </row>
    <row r="2779" spans="1:17" ht="15" customHeight="1" x14ac:dyDescent="0.25">
      <c r="A2779" s="5" t="s">
        <v>3546</v>
      </c>
      <c r="B2779" s="6">
        <v>45148.818368055552</v>
      </c>
      <c r="C2779" s="7">
        <v>45148.825439814813</v>
      </c>
      <c r="D2779" s="8" t="s">
        <v>46</v>
      </c>
      <c r="E2779" s="8" t="s">
        <v>28</v>
      </c>
      <c r="F2779" s="8" t="s">
        <v>42</v>
      </c>
      <c r="G2779" s="110" t="s">
        <v>3547</v>
      </c>
      <c r="H27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779" s="48">
        <f>tbl_raw_data[[#This Row],[Date Actioned]]-tbl_raw_data[[#This Row],[Date Tagged]]</f>
        <v>7.07175926072523E-3</v>
      </c>
      <c r="J2779" s="50">
        <f>HOUR(tbl_raw_data[[#This Row],[time_taken]])*60+MINUTE(tbl_raw_data[[#This Row],[time_taken]])+SECOND(tbl_raw_data[[#This Row],[time_taken]])/60</f>
        <v>10.183333333333334</v>
      </c>
      <c r="K2779" s="54">
        <f>DATE(YEAR(tbl_raw_data[[#This Row],[Date Actioned]]), MONTH(tbl_raw_data[[#This Row],[Date Actioned]]), DAY(tbl_raw_data[[#This Row],[Date Actioned]]))</f>
        <v>45148</v>
      </c>
      <c r="L2779" s="55" t="str">
        <f>UPPER(TEXT(tbl_raw_data[[#This Row],[Updated_date]],"MMMM"))</f>
        <v>AUGUST</v>
      </c>
      <c r="M2779" s="55" t="str">
        <f>UPPER("Week "&amp;IF(ROUNDUP(DAY(tbl_raw_data[[#This Row],[Updated_date]])/7,0)=5,4,ROUNDUP(DAY(tbl_raw_data[[#This Row],[Updated_date]])/7,0)))</f>
        <v>WEEK 2</v>
      </c>
      <c r="N2779" s="57" t="str">
        <f>UPPER(VLOOKUP(tbl_raw_data[[#This Row],[Analyst]],[1]setting!$A$1:$B$15,2,0))</f>
        <v>NITESH</v>
      </c>
      <c r="O2779" s="57" t="str">
        <f>UPPER(tbl_raw_data[[#This Row],[Outcome]])</f>
        <v>DECLINE</v>
      </c>
      <c r="P2779" s="57" t="str">
        <f>UPPER(tbl_raw_data[[#This Row],[Queue Name]])</f>
        <v>CONSUMER EXISTING</v>
      </c>
      <c r="Q2779" s="57" t="str">
        <f>IF(tbl_raw_data[[#This Row],[time_taken_in_mins]]&lt;=20,"SLA_MET","SLA_NOT_MET")</f>
        <v>SLA_MET</v>
      </c>
    </row>
    <row r="2780" spans="1:17" ht="15" customHeight="1" x14ac:dyDescent="0.25">
      <c r="A2780" s="11" t="s">
        <v>6248</v>
      </c>
      <c r="B2780" s="12">
        <v>45148.81858796296</v>
      </c>
      <c r="C2780" s="13">
        <v>45148.83116898148</v>
      </c>
      <c r="D2780" s="14" t="s">
        <v>46</v>
      </c>
      <c r="E2780" s="14" t="s">
        <v>9</v>
      </c>
      <c r="F2780" s="14" t="s">
        <v>254</v>
      </c>
      <c r="G2780" s="111" t="s">
        <v>151</v>
      </c>
      <c r="H27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0" s="48">
        <f>tbl_raw_data[[#This Row],[Date Actioned]]-tbl_raw_data[[#This Row],[Date Tagged]]</f>
        <v>1.2581018519995268E-2</v>
      </c>
      <c r="J2780" s="50">
        <f>HOUR(tbl_raw_data[[#This Row],[time_taken]])*60+MINUTE(tbl_raw_data[[#This Row],[time_taken]])+SECOND(tbl_raw_data[[#This Row],[time_taken]])/60</f>
        <v>18.116666666666667</v>
      </c>
      <c r="K2780" s="54">
        <f>DATE(YEAR(tbl_raw_data[[#This Row],[Date Actioned]]), MONTH(tbl_raw_data[[#This Row],[Date Actioned]]), DAY(tbl_raw_data[[#This Row],[Date Actioned]]))</f>
        <v>45148</v>
      </c>
      <c r="L2780" s="55" t="str">
        <f>UPPER(TEXT(tbl_raw_data[[#This Row],[Updated_date]],"MMMM"))</f>
        <v>AUGUST</v>
      </c>
      <c r="M2780" s="55" t="str">
        <f>UPPER("Week "&amp;IF(ROUNDUP(DAY(tbl_raw_data[[#This Row],[Updated_date]])/7,0)=5,4,ROUNDUP(DAY(tbl_raw_data[[#This Row],[Updated_date]])/7,0)))</f>
        <v>WEEK 2</v>
      </c>
      <c r="N2780" s="57" t="str">
        <f>UPPER(VLOOKUP(tbl_raw_data[[#This Row],[Analyst]],[1]setting!$A$1:$B$15,2,0))</f>
        <v>FARDIN</v>
      </c>
      <c r="O2780" s="57" t="str">
        <f>UPPER(tbl_raw_data[[#This Row],[Outcome]])</f>
        <v>DECLINE</v>
      </c>
      <c r="P2780" s="57" t="str">
        <f>UPPER(tbl_raw_data[[#This Row],[Queue Name]])</f>
        <v>CONSUMER PRE BUREAU</v>
      </c>
      <c r="Q2780" s="57" t="str">
        <f>IF(tbl_raw_data[[#This Row],[time_taken_in_mins]]&lt;=20,"SLA_MET","SLA_NOT_MET")</f>
        <v>SLA_MET</v>
      </c>
    </row>
    <row r="2781" spans="1:17" x14ac:dyDescent="0.25">
      <c r="A2781" s="5" t="s">
        <v>1106</v>
      </c>
      <c r="B2781" s="6">
        <v>45148.828715277778</v>
      </c>
      <c r="C2781" s="7">
        <v>45148.832546296297</v>
      </c>
      <c r="D2781" s="8" t="s">
        <v>8</v>
      </c>
      <c r="E2781" s="8" t="s">
        <v>28</v>
      </c>
      <c r="F2781" s="8" t="s">
        <v>42</v>
      </c>
      <c r="G2781" s="110" t="s">
        <v>11</v>
      </c>
      <c r="H27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1" s="48">
        <f>tbl_raw_data[[#This Row],[Date Actioned]]-tbl_raw_data[[#This Row],[Date Tagged]]</f>
        <v>3.8310185191221535E-3</v>
      </c>
      <c r="J2781" s="50">
        <f>HOUR(tbl_raw_data[[#This Row],[time_taken]])*60+MINUTE(tbl_raw_data[[#This Row],[time_taken]])+SECOND(tbl_raw_data[[#This Row],[time_taken]])/60</f>
        <v>5.5166666666666666</v>
      </c>
      <c r="K2781" s="54">
        <f>DATE(YEAR(tbl_raw_data[[#This Row],[Date Actioned]]), MONTH(tbl_raw_data[[#This Row],[Date Actioned]]), DAY(tbl_raw_data[[#This Row],[Date Actioned]]))</f>
        <v>45148</v>
      </c>
      <c r="L2781" s="55" t="str">
        <f>UPPER(TEXT(tbl_raw_data[[#This Row],[Updated_date]],"MMMM"))</f>
        <v>AUGUST</v>
      </c>
      <c r="M2781" s="55" t="str">
        <f>UPPER("Week "&amp;IF(ROUNDUP(DAY(tbl_raw_data[[#This Row],[Updated_date]])/7,0)=5,4,ROUNDUP(DAY(tbl_raw_data[[#This Row],[Updated_date]])/7,0)))</f>
        <v>WEEK 2</v>
      </c>
      <c r="N2781" s="57" t="str">
        <f>UPPER(VLOOKUP(tbl_raw_data[[#This Row],[Analyst]],[1]setting!$A$1:$B$15,2,0))</f>
        <v>NITESH</v>
      </c>
      <c r="O2781" s="57" t="str">
        <f>UPPER(tbl_raw_data[[#This Row],[Outcome]])</f>
        <v>WITHDRAW</v>
      </c>
      <c r="P2781" s="57" t="str">
        <f>UPPER(tbl_raw_data[[#This Row],[Queue Name]])</f>
        <v>CONSUMER EXISTING</v>
      </c>
      <c r="Q2781" s="57" t="str">
        <f>IF(tbl_raw_data[[#This Row],[time_taken_in_mins]]&lt;=20,"SLA_MET","SLA_NOT_MET")</f>
        <v>SLA_MET</v>
      </c>
    </row>
    <row r="2782" spans="1:17" ht="15" customHeight="1" x14ac:dyDescent="0.25">
      <c r="A2782" s="11" t="s">
        <v>4580</v>
      </c>
      <c r="B2782" s="12">
        <v>45148.828993055555</v>
      </c>
      <c r="C2782" s="13">
        <v>45148.837696759256</v>
      </c>
      <c r="D2782" s="14" t="s">
        <v>8</v>
      </c>
      <c r="E2782" s="14" t="s">
        <v>9</v>
      </c>
      <c r="F2782" s="14" t="s">
        <v>254</v>
      </c>
      <c r="G2782" s="111" t="s">
        <v>4581</v>
      </c>
      <c r="H27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2" s="48">
        <f>tbl_raw_data[[#This Row],[Date Actioned]]-tbl_raw_data[[#This Row],[Date Tagged]]</f>
        <v>8.703703701030463E-3</v>
      </c>
      <c r="J2782" s="50">
        <f>HOUR(tbl_raw_data[[#This Row],[time_taken]])*60+MINUTE(tbl_raw_data[[#This Row],[time_taken]])+SECOND(tbl_raw_data[[#This Row],[time_taken]])/60</f>
        <v>12.533333333333333</v>
      </c>
      <c r="K2782" s="54">
        <f>DATE(YEAR(tbl_raw_data[[#This Row],[Date Actioned]]), MONTH(tbl_raw_data[[#This Row],[Date Actioned]]), DAY(tbl_raw_data[[#This Row],[Date Actioned]]))</f>
        <v>45148</v>
      </c>
      <c r="L2782" s="55" t="str">
        <f>UPPER(TEXT(tbl_raw_data[[#This Row],[Updated_date]],"MMMM"))</f>
        <v>AUGUST</v>
      </c>
      <c r="M2782" s="55" t="str">
        <f>UPPER("Week "&amp;IF(ROUNDUP(DAY(tbl_raw_data[[#This Row],[Updated_date]])/7,0)=5,4,ROUNDUP(DAY(tbl_raw_data[[#This Row],[Updated_date]])/7,0)))</f>
        <v>WEEK 2</v>
      </c>
      <c r="N2782" s="57" t="str">
        <f>UPPER(VLOOKUP(tbl_raw_data[[#This Row],[Analyst]],[1]setting!$A$1:$B$15,2,0))</f>
        <v>FARDIN</v>
      </c>
      <c r="O2782" s="57" t="str">
        <f>UPPER(tbl_raw_data[[#This Row],[Outcome]])</f>
        <v>WITHDRAW</v>
      </c>
      <c r="P2782" s="57" t="str">
        <f>UPPER(tbl_raw_data[[#This Row],[Queue Name]])</f>
        <v>CONSUMER PRE BUREAU</v>
      </c>
      <c r="Q2782" s="57" t="str">
        <f>IF(tbl_raw_data[[#This Row],[time_taken_in_mins]]&lt;=20,"SLA_MET","SLA_NOT_MET")</f>
        <v>SLA_MET</v>
      </c>
    </row>
    <row r="2783" spans="1:17" ht="15" customHeight="1" x14ac:dyDescent="0.25">
      <c r="A2783" s="5" t="s">
        <v>4347</v>
      </c>
      <c r="B2783" s="6">
        <v>45148.831689814811</v>
      </c>
      <c r="C2783" s="7">
        <v>45148.839988425927</v>
      </c>
      <c r="D2783" s="8" t="s">
        <v>13</v>
      </c>
      <c r="E2783" s="8" t="s">
        <v>41</v>
      </c>
      <c r="F2783" s="8" t="s">
        <v>42</v>
      </c>
      <c r="G2783" s="110" t="s">
        <v>21</v>
      </c>
      <c r="H27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3" s="48">
        <f>tbl_raw_data[[#This Row],[Date Actioned]]-tbl_raw_data[[#This Row],[Date Tagged]]</f>
        <v>8.298611115606036E-3</v>
      </c>
      <c r="J2783" s="50">
        <f>HOUR(tbl_raw_data[[#This Row],[time_taken]])*60+MINUTE(tbl_raw_data[[#This Row],[time_taken]])+SECOND(tbl_raw_data[[#This Row],[time_taken]])/60</f>
        <v>11.95</v>
      </c>
      <c r="K2783" s="54">
        <f>DATE(YEAR(tbl_raw_data[[#This Row],[Date Actioned]]), MONTH(tbl_raw_data[[#This Row],[Date Actioned]]), DAY(tbl_raw_data[[#This Row],[Date Actioned]]))</f>
        <v>45148</v>
      </c>
      <c r="L2783" s="55" t="str">
        <f>UPPER(TEXT(tbl_raw_data[[#This Row],[Updated_date]],"MMMM"))</f>
        <v>AUGUST</v>
      </c>
      <c r="M2783" s="55" t="str">
        <f>UPPER("Week "&amp;IF(ROUNDUP(DAY(tbl_raw_data[[#This Row],[Updated_date]])/7,0)=5,4,ROUNDUP(DAY(tbl_raw_data[[#This Row],[Updated_date]])/7,0)))</f>
        <v>WEEK 2</v>
      </c>
      <c r="N2783" s="57" t="str">
        <f>UPPER(VLOOKUP(tbl_raw_data[[#This Row],[Analyst]],[1]setting!$A$1:$B$15,2,0))</f>
        <v>NITESH</v>
      </c>
      <c r="O2783" s="57" t="str">
        <f>UPPER(tbl_raw_data[[#This Row],[Outcome]])</f>
        <v>APPROVE</v>
      </c>
      <c r="P2783" s="57" t="str">
        <f>UPPER(tbl_raw_data[[#This Row],[Queue Name]])</f>
        <v>CONSUMER POST BUREAU</v>
      </c>
      <c r="Q2783" s="57" t="str">
        <f>IF(tbl_raw_data[[#This Row],[time_taken_in_mins]]&lt;=20,"SLA_MET","SLA_NOT_MET")</f>
        <v>SLA_MET</v>
      </c>
    </row>
    <row r="2784" spans="1:17" x14ac:dyDescent="0.25">
      <c r="A2784" s="22" t="s">
        <v>4705</v>
      </c>
      <c r="B2784" s="6">
        <v>45148.834502314814</v>
      </c>
      <c r="C2784" s="7">
        <v>45148.843402777777</v>
      </c>
      <c r="D2784" s="8" t="s">
        <v>8</v>
      </c>
      <c r="E2784" s="8" t="s">
        <v>28</v>
      </c>
      <c r="F2784" s="8" t="s">
        <v>254</v>
      </c>
      <c r="G2784" s="110" t="s">
        <v>149</v>
      </c>
      <c r="H27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4" s="48">
        <f>tbl_raw_data[[#This Row],[Date Actioned]]-tbl_raw_data[[#This Row],[Date Tagged]]</f>
        <v>8.9004629626288079E-3</v>
      </c>
      <c r="J2784" s="50">
        <f>HOUR(tbl_raw_data[[#This Row],[time_taken]])*60+MINUTE(tbl_raw_data[[#This Row],[time_taken]])+SECOND(tbl_raw_data[[#This Row],[time_taken]])/60</f>
        <v>12.816666666666666</v>
      </c>
      <c r="K2784" s="54">
        <f>DATE(YEAR(tbl_raw_data[[#This Row],[Date Actioned]]), MONTH(tbl_raw_data[[#This Row],[Date Actioned]]), DAY(tbl_raw_data[[#This Row],[Date Actioned]]))</f>
        <v>45148</v>
      </c>
      <c r="L2784" s="55" t="str">
        <f>UPPER(TEXT(tbl_raw_data[[#This Row],[Updated_date]],"MMMM"))</f>
        <v>AUGUST</v>
      </c>
      <c r="M2784" s="55" t="str">
        <f>UPPER("Week "&amp;IF(ROUNDUP(DAY(tbl_raw_data[[#This Row],[Updated_date]])/7,0)=5,4,ROUNDUP(DAY(tbl_raw_data[[#This Row],[Updated_date]])/7,0)))</f>
        <v>WEEK 2</v>
      </c>
      <c r="N2784" s="57" t="str">
        <f>UPPER(VLOOKUP(tbl_raw_data[[#This Row],[Analyst]],[1]setting!$A$1:$B$15,2,0))</f>
        <v>FARDIN</v>
      </c>
      <c r="O2784" s="57" t="str">
        <f>UPPER(tbl_raw_data[[#This Row],[Outcome]])</f>
        <v>WITHDRAW</v>
      </c>
      <c r="P2784" s="57" t="str">
        <f>UPPER(tbl_raw_data[[#This Row],[Queue Name]])</f>
        <v>CONSUMER EXISTING</v>
      </c>
      <c r="Q2784" s="57" t="str">
        <f>IF(tbl_raw_data[[#This Row],[time_taken_in_mins]]&lt;=20,"SLA_MET","SLA_NOT_MET")</f>
        <v>SLA_MET</v>
      </c>
    </row>
    <row r="2785" spans="1:17" ht="26.25" x14ac:dyDescent="0.25">
      <c r="A2785" s="5" t="s">
        <v>1164</v>
      </c>
      <c r="B2785" s="12">
        <v>45148.888564814813</v>
      </c>
      <c r="C2785" s="13">
        <v>45148.892488425925</v>
      </c>
      <c r="D2785" s="14" t="s">
        <v>8</v>
      </c>
      <c r="E2785" s="14" t="s">
        <v>28</v>
      </c>
      <c r="F2785" s="14" t="s">
        <v>254</v>
      </c>
      <c r="G2785" s="111" t="s">
        <v>1165</v>
      </c>
      <c r="H27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85" s="48">
        <f>tbl_raw_data[[#This Row],[Date Actioned]]-tbl_raw_data[[#This Row],[Date Tagged]]</f>
        <v>3.9236111115314998E-3</v>
      </c>
      <c r="J2785" s="50">
        <f>HOUR(tbl_raw_data[[#This Row],[time_taken]])*60+MINUTE(tbl_raw_data[[#This Row],[time_taken]])+SECOND(tbl_raw_data[[#This Row],[time_taken]])/60</f>
        <v>5.65</v>
      </c>
      <c r="K2785" s="54">
        <f>DATE(YEAR(tbl_raw_data[[#This Row],[Date Actioned]]), MONTH(tbl_raw_data[[#This Row],[Date Actioned]]), DAY(tbl_raw_data[[#This Row],[Date Actioned]]))</f>
        <v>45148</v>
      </c>
      <c r="L2785" s="55" t="str">
        <f>UPPER(TEXT(tbl_raw_data[[#This Row],[Updated_date]],"MMMM"))</f>
        <v>AUGUST</v>
      </c>
      <c r="M2785" s="55" t="str">
        <f>UPPER("Week "&amp;IF(ROUNDUP(DAY(tbl_raw_data[[#This Row],[Updated_date]])/7,0)=5,4,ROUNDUP(DAY(tbl_raw_data[[#This Row],[Updated_date]])/7,0)))</f>
        <v>WEEK 2</v>
      </c>
      <c r="N2785" s="57" t="str">
        <f>UPPER(VLOOKUP(tbl_raw_data[[#This Row],[Analyst]],[1]setting!$A$1:$B$15,2,0))</f>
        <v>FARDIN</v>
      </c>
      <c r="O2785" s="57" t="str">
        <f>UPPER(tbl_raw_data[[#This Row],[Outcome]])</f>
        <v>WITHDRAW</v>
      </c>
      <c r="P2785" s="57" t="str">
        <f>UPPER(tbl_raw_data[[#This Row],[Queue Name]])</f>
        <v>CONSUMER EXISTING</v>
      </c>
      <c r="Q2785" s="57" t="str">
        <f>IF(tbl_raw_data[[#This Row],[time_taken_in_mins]]&lt;=20,"SLA_MET","SLA_NOT_MET")</f>
        <v>SLA_MET</v>
      </c>
    </row>
    <row r="2786" spans="1:17" ht="15" customHeight="1" x14ac:dyDescent="0.25">
      <c r="A2786" s="11" t="s">
        <v>3192</v>
      </c>
      <c r="B2786" s="6">
        <v>45148.910740740743</v>
      </c>
      <c r="C2786" s="7">
        <v>45148.917395833334</v>
      </c>
      <c r="D2786" s="8" t="s">
        <v>40</v>
      </c>
      <c r="E2786" s="10" t="s">
        <v>41</v>
      </c>
      <c r="F2786" s="8" t="s">
        <v>254</v>
      </c>
      <c r="G2786" s="109"/>
      <c r="H27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86" s="48">
        <f>tbl_raw_data[[#This Row],[Date Actioned]]-tbl_raw_data[[#This Row],[Date Tagged]]</f>
        <v>6.655092591245193E-3</v>
      </c>
      <c r="J2786" s="50">
        <f>HOUR(tbl_raw_data[[#This Row],[time_taken]])*60+MINUTE(tbl_raw_data[[#This Row],[time_taken]])+SECOND(tbl_raw_data[[#This Row],[time_taken]])/60</f>
        <v>9.5833333333333339</v>
      </c>
      <c r="K2786" s="54">
        <f>DATE(YEAR(tbl_raw_data[[#This Row],[Date Actioned]]), MONTH(tbl_raw_data[[#This Row],[Date Actioned]]), DAY(tbl_raw_data[[#This Row],[Date Actioned]]))</f>
        <v>45148</v>
      </c>
      <c r="L2786" s="55" t="str">
        <f>UPPER(TEXT(tbl_raw_data[[#This Row],[Updated_date]],"MMMM"))</f>
        <v>AUGUST</v>
      </c>
      <c r="M2786" s="55" t="str">
        <f>UPPER("Week "&amp;IF(ROUNDUP(DAY(tbl_raw_data[[#This Row],[Updated_date]])/7,0)=5,4,ROUNDUP(DAY(tbl_raw_data[[#This Row],[Updated_date]])/7,0)))</f>
        <v>WEEK 2</v>
      </c>
      <c r="N2786" s="57" t="str">
        <f>UPPER(VLOOKUP(tbl_raw_data[[#This Row],[Analyst]],[1]setting!$A$1:$B$15,2,0))</f>
        <v>FARDIN</v>
      </c>
      <c r="O2786" s="57" t="str">
        <f>UPPER(tbl_raw_data[[#This Row],[Outcome]])</f>
        <v>WITHDRAW</v>
      </c>
      <c r="P2786" s="57" t="str">
        <f>UPPER(tbl_raw_data[[#This Row],[Queue Name]])</f>
        <v>CONSUMER POST BUREAU</v>
      </c>
      <c r="Q2786" s="57" t="str">
        <f>IF(tbl_raw_data[[#This Row],[time_taken_in_mins]]&lt;=20,"SLA_MET","SLA_NOT_MET")</f>
        <v>SLA_MET</v>
      </c>
    </row>
    <row r="2787" spans="1:17" ht="15" customHeight="1" x14ac:dyDescent="0.25">
      <c r="A2787" s="22" t="s">
        <v>3938</v>
      </c>
      <c r="B2787" s="12">
        <v>45148.959467592591</v>
      </c>
      <c r="C2787" s="13">
        <v>45148.967094907406</v>
      </c>
      <c r="D2787" s="14" t="s">
        <v>40</v>
      </c>
      <c r="E2787" s="16" t="s">
        <v>41</v>
      </c>
      <c r="F2787" s="14" t="s">
        <v>254</v>
      </c>
      <c r="G2787" s="106"/>
      <c r="H27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87" s="48">
        <f>tbl_raw_data[[#This Row],[Date Actioned]]-tbl_raw_data[[#This Row],[Date Tagged]]</f>
        <v>7.6273148151813075E-3</v>
      </c>
      <c r="J2787" s="50">
        <f>HOUR(tbl_raw_data[[#This Row],[time_taken]])*60+MINUTE(tbl_raw_data[[#This Row],[time_taken]])+SECOND(tbl_raw_data[[#This Row],[time_taken]])/60</f>
        <v>10.983333333333333</v>
      </c>
      <c r="K2787" s="54">
        <f>DATE(YEAR(tbl_raw_data[[#This Row],[Date Actioned]]), MONTH(tbl_raw_data[[#This Row],[Date Actioned]]), DAY(tbl_raw_data[[#This Row],[Date Actioned]]))</f>
        <v>45148</v>
      </c>
      <c r="L2787" s="55" t="str">
        <f>UPPER(TEXT(tbl_raw_data[[#This Row],[Updated_date]],"MMMM"))</f>
        <v>AUGUST</v>
      </c>
      <c r="M2787" s="55" t="str">
        <f>UPPER("Week "&amp;IF(ROUNDUP(DAY(tbl_raw_data[[#This Row],[Updated_date]])/7,0)=5,4,ROUNDUP(DAY(tbl_raw_data[[#This Row],[Updated_date]])/7,0)))</f>
        <v>WEEK 2</v>
      </c>
      <c r="N2787" s="57" t="str">
        <f>UPPER(VLOOKUP(tbl_raw_data[[#This Row],[Analyst]],[1]setting!$A$1:$B$15,2,0))</f>
        <v>FARDIN</v>
      </c>
      <c r="O2787" s="57" t="str">
        <f>UPPER(tbl_raw_data[[#This Row],[Outcome]])</f>
        <v>WITHDRAW</v>
      </c>
      <c r="P2787" s="57" t="str">
        <f>UPPER(tbl_raw_data[[#This Row],[Queue Name]])</f>
        <v>CONSUMER POST BUREAU</v>
      </c>
      <c r="Q2787" s="57" t="str">
        <f>IF(tbl_raw_data[[#This Row],[time_taken_in_mins]]&lt;=20,"SLA_MET","SLA_NOT_MET")</f>
        <v>SLA_MET</v>
      </c>
    </row>
    <row r="2788" spans="1:17" ht="15" customHeight="1" x14ac:dyDescent="0.25">
      <c r="A2788" s="11" t="s">
        <v>7266</v>
      </c>
      <c r="B2788" s="6">
        <v>45149.047361111108</v>
      </c>
      <c r="C2788" s="7">
        <v>45149.357164351852</v>
      </c>
      <c r="D2788" s="8" t="s">
        <v>40</v>
      </c>
      <c r="E2788" s="10" t="s">
        <v>41</v>
      </c>
      <c r="F2788" s="8" t="s">
        <v>55</v>
      </c>
      <c r="G2788" s="109"/>
      <c r="H27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88" s="48">
        <f>tbl_raw_data[[#This Row],[Date Actioned]]-tbl_raw_data[[#This Row],[Date Tagged]]</f>
        <v>0.30980324074334931</v>
      </c>
      <c r="J2788" s="50">
        <f>HOUR(tbl_raw_data[[#This Row],[time_taken]])*60+MINUTE(tbl_raw_data[[#This Row],[time_taken]])+SECOND(tbl_raw_data[[#This Row],[time_taken]])/60</f>
        <v>446.11666666666667</v>
      </c>
      <c r="K2788" s="54">
        <f>DATE(YEAR(tbl_raw_data[[#This Row],[Date Actioned]]), MONTH(tbl_raw_data[[#This Row],[Date Actioned]]), DAY(tbl_raw_data[[#This Row],[Date Actioned]]))</f>
        <v>45149</v>
      </c>
      <c r="L2788" s="55" t="str">
        <f>UPPER(TEXT(tbl_raw_data[[#This Row],[Updated_date]],"MMMM"))</f>
        <v>AUGUST</v>
      </c>
      <c r="M2788" s="55" t="str">
        <f>UPPER("Week "&amp;IF(ROUNDUP(DAY(tbl_raw_data[[#This Row],[Updated_date]])/7,0)=5,4,ROUNDUP(DAY(tbl_raw_data[[#This Row],[Updated_date]])/7,0)))</f>
        <v>WEEK 2</v>
      </c>
      <c r="N2788" s="57" t="str">
        <f>UPPER(VLOOKUP(tbl_raw_data[[#This Row],[Analyst]],[1]setting!$A$1:$B$15,2,0))</f>
        <v>CAMERON</v>
      </c>
      <c r="O2788" s="57" t="str">
        <f>UPPER(tbl_raw_data[[#This Row],[Outcome]])</f>
        <v>WITHDRAW</v>
      </c>
      <c r="P2788" s="57" t="str">
        <f>UPPER(tbl_raw_data[[#This Row],[Queue Name]])</f>
        <v>CONSUMER POST BUREAU</v>
      </c>
      <c r="Q2788" s="57" t="str">
        <f>IF(tbl_raw_data[[#This Row],[time_taken_in_mins]]&lt;=20,"SLA_MET","SLA_NOT_MET")</f>
        <v>SLA_NOT_MET</v>
      </c>
    </row>
    <row r="2789" spans="1:17" ht="15" customHeight="1" x14ac:dyDescent="0.25">
      <c r="A2789" s="5" t="s">
        <v>2067</v>
      </c>
      <c r="B2789" s="6">
        <v>45149.365324074075</v>
      </c>
      <c r="C2789" s="7">
        <v>45149.370486111111</v>
      </c>
      <c r="D2789" s="8" t="s">
        <v>13</v>
      </c>
      <c r="E2789" s="8" t="s">
        <v>28</v>
      </c>
      <c r="F2789" s="8" t="s">
        <v>14</v>
      </c>
      <c r="G2789" s="110" t="s">
        <v>29</v>
      </c>
      <c r="H27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89" s="48">
        <f>tbl_raw_data[[#This Row],[Date Actioned]]-tbl_raw_data[[#This Row],[Date Tagged]]</f>
        <v>5.1620370359160006E-3</v>
      </c>
      <c r="J2789" s="50">
        <f>HOUR(tbl_raw_data[[#This Row],[time_taken]])*60+MINUTE(tbl_raw_data[[#This Row],[time_taken]])+SECOND(tbl_raw_data[[#This Row],[time_taken]])/60</f>
        <v>7.4333333333333336</v>
      </c>
      <c r="K2789" s="54">
        <f>DATE(YEAR(tbl_raw_data[[#This Row],[Date Actioned]]), MONTH(tbl_raw_data[[#This Row],[Date Actioned]]), DAY(tbl_raw_data[[#This Row],[Date Actioned]]))</f>
        <v>45149</v>
      </c>
      <c r="L2789" s="55" t="str">
        <f>UPPER(TEXT(tbl_raw_data[[#This Row],[Updated_date]],"MMMM"))</f>
        <v>AUGUST</v>
      </c>
      <c r="M2789" s="55" t="str">
        <f>UPPER("Week "&amp;IF(ROUNDUP(DAY(tbl_raw_data[[#This Row],[Updated_date]])/7,0)=5,4,ROUNDUP(DAY(tbl_raw_data[[#This Row],[Updated_date]])/7,0)))</f>
        <v>WEEK 2</v>
      </c>
      <c r="N2789" s="57" t="str">
        <f>UPPER(VLOOKUP(tbl_raw_data[[#This Row],[Analyst]],[1]setting!$A$1:$B$15,2,0))</f>
        <v>HARDIK</v>
      </c>
      <c r="O2789" s="57" t="str">
        <f>UPPER(tbl_raw_data[[#This Row],[Outcome]])</f>
        <v>APPROVE</v>
      </c>
      <c r="P2789" s="57" t="str">
        <f>UPPER(tbl_raw_data[[#This Row],[Queue Name]])</f>
        <v>CONSUMER EXISTING</v>
      </c>
      <c r="Q2789" s="57" t="str">
        <f>IF(tbl_raw_data[[#This Row],[time_taken_in_mins]]&lt;=20,"SLA_MET","SLA_NOT_MET")</f>
        <v>SLA_MET</v>
      </c>
    </row>
    <row r="2790" spans="1:17" ht="15" customHeight="1" x14ac:dyDescent="0.25">
      <c r="A2790" s="11" t="s">
        <v>2679</v>
      </c>
      <c r="B2790" s="12">
        <v>45149.370381944442</v>
      </c>
      <c r="C2790" s="13">
        <v>45149.376273148147</v>
      </c>
      <c r="D2790" s="14" t="s">
        <v>13</v>
      </c>
      <c r="E2790" s="14" t="s">
        <v>9</v>
      </c>
      <c r="F2790" s="14" t="s">
        <v>14</v>
      </c>
      <c r="G2790" s="111" t="s">
        <v>19</v>
      </c>
      <c r="H27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0" s="48">
        <f>tbl_raw_data[[#This Row],[Date Actioned]]-tbl_raw_data[[#This Row],[Date Tagged]]</f>
        <v>5.8912037056870759E-3</v>
      </c>
      <c r="J2790" s="50">
        <f>HOUR(tbl_raw_data[[#This Row],[time_taken]])*60+MINUTE(tbl_raw_data[[#This Row],[time_taken]])+SECOND(tbl_raw_data[[#This Row],[time_taken]])/60</f>
        <v>8.4833333333333325</v>
      </c>
      <c r="K2790" s="54">
        <f>DATE(YEAR(tbl_raw_data[[#This Row],[Date Actioned]]), MONTH(tbl_raw_data[[#This Row],[Date Actioned]]), DAY(tbl_raw_data[[#This Row],[Date Actioned]]))</f>
        <v>45149</v>
      </c>
      <c r="L2790" s="55" t="str">
        <f>UPPER(TEXT(tbl_raw_data[[#This Row],[Updated_date]],"MMMM"))</f>
        <v>AUGUST</v>
      </c>
      <c r="M2790" s="55" t="str">
        <f>UPPER("Week "&amp;IF(ROUNDUP(DAY(tbl_raw_data[[#This Row],[Updated_date]])/7,0)=5,4,ROUNDUP(DAY(tbl_raw_data[[#This Row],[Updated_date]])/7,0)))</f>
        <v>WEEK 2</v>
      </c>
      <c r="N2790" s="57" t="str">
        <f>UPPER(VLOOKUP(tbl_raw_data[[#This Row],[Analyst]],[1]setting!$A$1:$B$15,2,0))</f>
        <v>HARDIK</v>
      </c>
      <c r="O2790" s="57" t="str">
        <f>UPPER(tbl_raw_data[[#This Row],[Outcome]])</f>
        <v>APPROVE</v>
      </c>
      <c r="P2790" s="57" t="str">
        <f>UPPER(tbl_raw_data[[#This Row],[Queue Name]])</f>
        <v>CONSUMER PRE BUREAU</v>
      </c>
      <c r="Q2790" s="57" t="str">
        <f>IF(tbl_raw_data[[#This Row],[time_taken_in_mins]]&lt;=20,"SLA_MET","SLA_NOT_MET")</f>
        <v>SLA_MET</v>
      </c>
    </row>
    <row r="2791" spans="1:17" ht="26.25" x14ac:dyDescent="0.25">
      <c r="A2791" s="22" t="s">
        <v>4252</v>
      </c>
      <c r="B2791" s="12">
        <v>45149.379143518519</v>
      </c>
      <c r="C2791" s="13">
        <v>45149.387280092589</v>
      </c>
      <c r="D2791" s="14" t="s">
        <v>8</v>
      </c>
      <c r="E2791" s="14" t="s">
        <v>28</v>
      </c>
      <c r="F2791" s="14" t="s">
        <v>14</v>
      </c>
      <c r="G2791" s="111" t="s">
        <v>4253</v>
      </c>
      <c r="H27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1" s="48">
        <f>tbl_raw_data[[#This Row],[Date Actioned]]-tbl_raw_data[[#This Row],[Date Tagged]]</f>
        <v>8.1365740697947331E-3</v>
      </c>
      <c r="J2791" s="50">
        <f>HOUR(tbl_raw_data[[#This Row],[time_taken]])*60+MINUTE(tbl_raw_data[[#This Row],[time_taken]])+SECOND(tbl_raw_data[[#This Row],[time_taken]])/60</f>
        <v>11.716666666666667</v>
      </c>
      <c r="K2791" s="54">
        <f>DATE(YEAR(tbl_raw_data[[#This Row],[Date Actioned]]), MONTH(tbl_raw_data[[#This Row],[Date Actioned]]), DAY(tbl_raw_data[[#This Row],[Date Actioned]]))</f>
        <v>45149</v>
      </c>
      <c r="L2791" s="55" t="str">
        <f>UPPER(TEXT(tbl_raw_data[[#This Row],[Updated_date]],"MMMM"))</f>
        <v>AUGUST</v>
      </c>
      <c r="M2791" s="55" t="str">
        <f>UPPER("Week "&amp;IF(ROUNDUP(DAY(tbl_raw_data[[#This Row],[Updated_date]])/7,0)=5,4,ROUNDUP(DAY(tbl_raw_data[[#This Row],[Updated_date]])/7,0)))</f>
        <v>WEEK 2</v>
      </c>
      <c r="N2791" s="57" t="str">
        <f>UPPER(VLOOKUP(tbl_raw_data[[#This Row],[Analyst]],[1]setting!$A$1:$B$15,2,0))</f>
        <v>HARDIK</v>
      </c>
      <c r="O2791" s="57" t="str">
        <f>UPPER(tbl_raw_data[[#This Row],[Outcome]])</f>
        <v>WITHDRAW</v>
      </c>
      <c r="P2791" s="57" t="str">
        <f>UPPER(tbl_raw_data[[#This Row],[Queue Name]])</f>
        <v>CONSUMER EXISTING</v>
      </c>
      <c r="Q2791" s="57" t="str">
        <f>IF(tbl_raw_data[[#This Row],[time_taken_in_mins]]&lt;=20,"SLA_MET","SLA_NOT_MET")</f>
        <v>SLA_MET</v>
      </c>
    </row>
    <row r="2792" spans="1:17" ht="15" customHeight="1" x14ac:dyDescent="0.25">
      <c r="A2792" s="22" t="s">
        <v>4582</v>
      </c>
      <c r="B2792" s="6">
        <v>45149.381099537037</v>
      </c>
      <c r="C2792" s="7">
        <v>45149.389803240738</v>
      </c>
      <c r="D2792" s="8" t="s">
        <v>13</v>
      </c>
      <c r="E2792" s="8" t="s">
        <v>28</v>
      </c>
      <c r="F2792" s="8" t="s">
        <v>14</v>
      </c>
      <c r="G2792" s="110" t="s">
        <v>29</v>
      </c>
      <c r="H27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2" s="48">
        <f>tbl_raw_data[[#This Row],[Date Actioned]]-tbl_raw_data[[#This Row],[Date Tagged]]</f>
        <v>8.703703701030463E-3</v>
      </c>
      <c r="J2792" s="50">
        <f>HOUR(tbl_raw_data[[#This Row],[time_taken]])*60+MINUTE(tbl_raw_data[[#This Row],[time_taken]])+SECOND(tbl_raw_data[[#This Row],[time_taken]])/60</f>
        <v>12.533333333333333</v>
      </c>
      <c r="K2792" s="54">
        <f>DATE(YEAR(tbl_raw_data[[#This Row],[Date Actioned]]), MONTH(tbl_raw_data[[#This Row],[Date Actioned]]), DAY(tbl_raw_data[[#This Row],[Date Actioned]]))</f>
        <v>45149</v>
      </c>
      <c r="L2792" s="55" t="str">
        <f>UPPER(TEXT(tbl_raw_data[[#This Row],[Updated_date]],"MMMM"))</f>
        <v>AUGUST</v>
      </c>
      <c r="M2792" s="55" t="str">
        <f>UPPER("Week "&amp;IF(ROUNDUP(DAY(tbl_raw_data[[#This Row],[Updated_date]])/7,0)=5,4,ROUNDUP(DAY(tbl_raw_data[[#This Row],[Updated_date]])/7,0)))</f>
        <v>WEEK 2</v>
      </c>
      <c r="N2792" s="57" t="str">
        <f>UPPER(VLOOKUP(tbl_raw_data[[#This Row],[Analyst]],[1]setting!$A$1:$B$15,2,0))</f>
        <v>HARDIK</v>
      </c>
      <c r="O2792" s="57" t="str">
        <f>UPPER(tbl_raw_data[[#This Row],[Outcome]])</f>
        <v>APPROVE</v>
      </c>
      <c r="P2792" s="57" t="str">
        <f>UPPER(tbl_raw_data[[#This Row],[Queue Name]])</f>
        <v>CONSUMER EXISTING</v>
      </c>
      <c r="Q2792" s="57" t="str">
        <f>IF(tbl_raw_data[[#This Row],[time_taken_in_mins]]&lt;=20,"SLA_MET","SLA_NOT_MET")</f>
        <v>SLA_MET</v>
      </c>
    </row>
    <row r="2793" spans="1:17" ht="15" customHeight="1" x14ac:dyDescent="0.25">
      <c r="A2793" s="5" t="s">
        <v>1227</v>
      </c>
      <c r="B2793" s="12">
        <v>45149.388923611114</v>
      </c>
      <c r="C2793" s="13">
        <v>45149.392951388887</v>
      </c>
      <c r="D2793" s="14" t="s">
        <v>13</v>
      </c>
      <c r="E2793" s="14" t="s">
        <v>28</v>
      </c>
      <c r="F2793" s="14" t="s">
        <v>14</v>
      </c>
      <c r="G2793" s="111" t="s">
        <v>29</v>
      </c>
      <c r="H27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3" s="48">
        <f>tbl_raw_data[[#This Row],[Date Actioned]]-tbl_raw_data[[#This Row],[Date Tagged]]</f>
        <v>4.0277777734445408E-3</v>
      </c>
      <c r="J2793" s="50">
        <f>HOUR(tbl_raw_data[[#This Row],[time_taken]])*60+MINUTE(tbl_raw_data[[#This Row],[time_taken]])+SECOND(tbl_raw_data[[#This Row],[time_taken]])/60</f>
        <v>5.8</v>
      </c>
      <c r="K2793" s="54">
        <f>DATE(YEAR(tbl_raw_data[[#This Row],[Date Actioned]]), MONTH(tbl_raw_data[[#This Row],[Date Actioned]]), DAY(tbl_raw_data[[#This Row],[Date Actioned]]))</f>
        <v>45149</v>
      </c>
      <c r="L2793" s="55" t="str">
        <f>UPPER(TEXT(tbl_raw_data[[#This Row],[Updated_date]],"MMMM"))</f>
        <v>AUGUST</v>
      </c>
      <c r="M2793" s="55" t="str">
        <f>UPPER("Week "&amp;IF(ROUNDUP(DAY(tbl_raw_data[[#This Row],[Updated_date]])/7,0)=5,4,ROUNDUP(DAY(tbl_raw_data[[#This Row],[Updated_date]])/7,0)))</f>
        <v>WEEK 2</v>
      </c>
      <c r="N2793" s="57" t="str">
        <f>UPPER(VLOOKUP(tbl_raw_data[[#This Row],[Analyst]],[1]setting!$A$1:$B$15,2,0))</f>
        <v>HARDIK</v>
      </c>
      <c r="O2793" s="57" t="str">
        <f>UPPER(tbl_raw_data[[#This Row],[Outcome]])</f>
        <v>APPROVE</v>
      </c>
      <c r="P2793" s="57" t="str">
        <f>UPPER(tbl_raw_data[[#This Row],[Queue Name]])</f>
        <v>CONSUMER EXISTING</v>
      </c>
      <c r="Q2793" s="57" t="str">
        <f>IF(tbl_raw_data[[#This Row],[time_taken_in_mins]]&lt;=20,"SLA_MET","SLA_NOT_MET")</f>
        <v>SLA_MET</v>
      </c>
    </row>
    <row r="2794" spans="1:17" ht="15" customHeight="1" x14ac:dyDescent="0.25">
      <c r="A2794" s="11" t="s">
        <v>6006</v>
      </c>
      <c r="B2794" s="6">
        <v>45149.389652777776</v>
      </c>
      <c r="C2794" s="7">
        <v>45149.401585648149</v>
      </c>
      <c r="D2794" s="8" t="s">
        <v>29</v>
      </c>
      <c r="E2794" s="10" t="s">
        <v>28</v>
      </c>
      <c r="F2794" s="8" t="s">
        <v>55</v>
      </c>
      <c r="G2794" s="109"/>
      <c r="H27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94" s="48">
        <f>tbl_raw_data[[#This Row],[Date Actioned]]-tbl_raw_data[[#This Row],[Date Tagged]]</f>
        <v>1.1932870373129845E-2</v>
      </c>
      <c r="J2794" s="50">
        <f>HOUR(tbl_raw_data[[#This Row],[time_taken]])*60+MINUTE(tbl_raw_data[[#This Row],[time_taken]])+SECOND(tbl_raw_data[[#This Row],[time_taken]])/60</f>
        <v>17.183333333333334</v>
      </c>
      <c r="K2794" s="54">
        <f>DATE(YEAR(tbl_raw_data[[#This Row],[Date Actioned]]), MONTH(tbl_raw_data[[#This Row],[Date Actioned]]), DAY(tbl_raw_data[[#This Row],[Date Actioned]]))</f>
        <v>45149</v>
      </c>
      <c r="L2794" s="55" t="str">
        <f>UPPER(TEXT(tbl_raw_data[[#This Row],[Updated_date]],"MMMM"))</f>
        <v>AUGUST</v>
      </c>
      <c r="M2794" s="55" t="str">
        <f>UPPER("Week "&amp;IF(ROUNDUP(DAY(tbl_raw_data[[#This Row],[Updated_date]])/7,0)=5,4,ROUNDUP(DAY(tbl_raw_data[[#This Row],[Updated_date]])/7,0)))</f>
        <v>WEEK 2</v>
      </c>
      <c r="N2794" s="57" t="str">
        <f>UPPER(VLOOKUP(tbl_raw_data[[#This Row],[Analyst]],[1]setting!$A$1:$B$15,2,0))</f>
        <v>CAMERON</v>
      </c>
      <c r="O2794" s="57" t="str">
        <f>UPPER(tbl_raw_data[[#This Row],[Outcome]])</f>
        <v>APPROVE</v>
      </c>
      <c r="P2794" s="57" t="str">
        <f>UPPER(tbl_raw_data[[#This Row],[Queue Name]])</f>
        <v>CONSUMER EXISTING</v>
      </c>
      <c r="Q2794" s="57" t="str">
        <f>IF(tbl_raw_data[[#This Row],[time_taken_in_mins]]&lt;=20,"SLA_MET","SLA_NOT_MET")</f>
        <v>SLA_MET</v>
      </c>
    </row>
    <row r="2795" spans="1:17" ht="15" customHeight="1" x14ac:dyDescent="0.25">
      <c r="A2795" s="22" t="s">
        <v>1924</v>
      </c>
      <c r="B2795" s="12">
        <v>45149.406006944446</v>
      </c>
      <c r="C2795" s="13">
        <v>45149.410983796297</v>
      </c>
      <c r="D2795" s="14" t="s">
        <v>29</v>
      </c>
      <c r="E2795" s="16" t="s">
        <v>28</v>
      </c>
      <c r="F2795" s="14" t="s">
        <v>55</v>
      </c>
      <c r="G2795" s="106"/>
      <c r="H27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795" s="48">
        <f>tbl_raw_data[[#This Row],[Date Actioned]]-tbl_raw_data[[#This Row],[Date Tagged]]</f>
        <v>4.9768518510973081E-3</v>
      </c>
      <c r="J2795" s="50">
        <f>HOUR(tbl_raw_data[[#This Row],[time_taken]])*60+MINUTE(tbl_raw_data[[#This Row],[time_taken]])+SECOND(tbl_raw_data[[#This Row],[time_taken]])/60</f>
        <v>7.166666666666667</v>
      </c>
      <c r="K2795" s="54">
        <f>DATE(YEAR(tbl_raw_data[[#This Row],[Date Actioned]]), MONTH(tbl_raw_data[[#This Row],[Date Actioned]]), DAY(tbl_raw_data[[#This Row],[Date Actioned]]))</f>
        <v>45149</v>
      </c>
      <c r="L2795" s="55" t="str">
        <f>UPPER(TEXT(tbl_raw_data[[#This Row],[Updated_date]],"MMMM"))</f>
        <v>AUGUST</v>
      </c>
      <c r="M2795" s="55" t="str">
        <f>UPPER("Week "&amp;IF(ROUNDUP(DAY(tbl_raw_data[[#This Row],[Updated_date]])/7,0)=5,4,ROUNDUP(DAY(tbl_raw_data[[#This Row],[Updated_date]])/7,0)))</f>
        <v>WEEK 2</v>
      </c>
      <c r="N2795" s="57" t="str">
        <f>UPPER(VLOOKUP(tbl_raw_data[[#This Row],[Analyst]],[1]setting!$A$1:$B$15,2,0))</f>
        <v>CAMERON</v>
      </c>
      <c r="O2795" s="57" t="str">
        <f>UPPER(tbl_raw_data[[#This Row],[Outcome]])</f>
        <v>APPROVE</v>
      </c>
      <c r="P2795" s="57" t="str">
        <f>UPPER(tbl_raw_data[[#This Row],[Queue Name]])</f>
        <v>CONSUMER EXISTING</v>
      </c>
      <c r="Q2795" s="57" t="str">
        <f>IF(tbl_raw_data[[#This Row],[time_taken_in_mins]]&lt;=20,"SLA_MET","SLA_NOT_MET")</f>
        <v>SLA_MET</v>
      </c>
    </row>
    <row r="2796" spans="1:17" ht="15" customHeight="1" x14ac:dyDescent="0.25">
      <c r="A2796" s="5" t="s">
        <v>24</v>
      </c>
      <c r="B2796" s="6">
        <v>45149.406365740739</v>
      </c>
      <c r="C2796" s="7">
        <v>45149.407268518517</v>
      </c>
      <c r="D2796" s="8" t="s">
        <v>8</v>
      </c>
      <c r="E2796" s="8" t="s">
        <v>9</v>
      </c>
      <c r="F2796" s="8" t="s">
        <v>14</v>
      </c>
      <c r="G2796" s="110" t="s">
        <v>25</v>
      </c>
      <c r="H27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6" s="48">
        <f>tbl_raw_data[[#This Row],[Date Actioned]]-tbl_raw_data[[#This Row],[Date Tagged]]</f>
        <v>9.0277777781011537E-4</v>
      </c>
      <c r="J2796" s="50">
        <f>HOUR(tbl_raw_data[[#This Row],[time_taken]])*60+MINUTE(tbl_raw_data[[#This Row],[time_taken]])+SECOND(tbl_raw_data[[#This Row],[time_taken]])/60</f>
        <v>1.3</v>
      </c>
      <c r="K2796" s="54">
        <f>DATE(YEAR(tbl_raw_data[[#This Row],[Date Actioned]]), MONTH(tbl_raw_data[[#This Row],[Date Actioned]]), DAY(tbl_raw_data[[#This Row],[Date Actioned]]))</f>
        <v>45149</v>
      </c>
      <c r="L2796" s="55" t="str">
        <f>UPPER(TEXT(tbl_raw_data[[#This Row],[Updated_date]],"MMMM"))</f>
        <v>AUGUST</v>
      </c>
      <c r="M2796" s="55" t="str">
        <f>UPPER("Week "&amp;IF(ROUNDUP(DAY(tbl_raw_data[[#This Row],[Updated_date]])/7,0)=5,4,ROUNDUP(DAY(tbl_raw_data[[#This Row],[Updated_date]])/7,0)))</f>
        <v>WEEK 2</v>
      </c>
      <c r="N2796" s="57" t="str">
        <f>UPPER(VLOOKUP(tbl_raw_data[[#This Row],[Analyst]],[1]setting!$A$1:$B$15,2,0))</f>
        <v>HARDIK</v>
      </c>
      <c r="O2796" s="57" t="str">
        <f>UPPER(tbl_raw_data[[#This Row],[Outcome]])</f>
        <v>WITHDRAW</v>
      </c>
      <c r="P2796" s="57" t="str">
        <f>UPPER(tbl_raw_data[[#This Row],[Queue Name]])</f>
        <v>CONSUMER PRE BUREAU</v>
      </c>
      <c r="Q2796" s="57" t="str">
        <f>IF(tbl_raw_data[[#This Row],[time_taken_in_mins]]&lt;=20,"SLA_MET","SLA_NOT_MET")</f>
        <v>SLA_MET</v>
      </c>
    </row>
    <row r="2797" spans="1:17" ht="15" customHeight="1" x14ac:dyDescent="0.25">
      <c r="A2797" s="5" t="s">
        <v>4098</v>
      </c>
      <c r="B2797" s="6">
        <v>45149.412418981483</v>
      </c>
      <c r="C2797" s="7">
        <v>45149.420277777775</v>
      </c>
      <c r="D2797" s="8" t="s">
        <v>13</v>
      </c>
      <c r="E2797" s="8" t="s">
        <v>41</v>
      </c>
      <c r="F2797" s="8" t="s">
        <v>14</v>
      </c>
      <c r="G2797" s="110" t="s">
        <v>29</v>
      </c>
      <c r="H27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797" s="48">
        <f>tbl_raw_data[[#This Row],[Date Actioned]]-tbl_raw_data[[#This Row],[Date Tagged]]</f>
        <v>7.8587962925666943E-3</v>
      </c>
      <c r="J2797" s="50">
        <f>HOUR(tbl_raw_data[[#This Row],[time_taken]])*60+MINUTE(tbl_raw_data[[#This Row],[time_taken]])+SECOND(tbl_raw_data[[#This Row],[time_taken]])/60</f>
        <v>11.316666666666666</v>
      </c>
      <c r="K2797" s="54">
        <f>DATE(YEAR(tbl_raw_data[[#This Row],[Date Actioned]]), MONTH(tbl_raw_data[[#This Row],[Date Actioned]]), DAY(tbl_raw_data[[#This Row],[Date Actioned]]))</f>
        <v>45149</v>
      </c>
      <c r="L2797" s="55" t="str">
        <f>UPPER(TEXT(tbl_raw_data[[#This Row],[Updated_date]],"MMMM"))</f>
        <v>AUGUST</v>
      </c>
      <c r="M2797" s="55" t="str">
        <f>UPPER("Week "&amp;IF(ROUNDUP(DAY(tbl_raw_data[[#This Row],[Updated_date]])/7,0)=5,4,ROUNDUP(DAY(tbl_raw_data[[#This Row],[Updated_date]])/7,0)))</f>
        <v>WEEK 2</v>
      </c>
      <c r="N2797" s="57" t="str">
        <f>UPPER(VLOOKUP(tbl_raw_data[[#This Row],[Analyst]],[1]setting!$A$1:$B$15,2,0))</f>
        <v>HARDIK</v>
      </c>
      <c r="O2797" s="57" t="str">
        <f>UPPER(tbl_raw_data[[#This Row],[Outcome]])</f>
        <v>APPROVE</v>
      </c>
      <c r="P2797" s="57" t="str">
        <f>UPPER(tbl_raw_data[[#This Row],[Queue Name]])</f>
        <v>CONSUMER POST BUREAU</v>
      </c>
      <c r="Q2797" s="57" t="str">
        <f>IF(tbl_raw_data[[#This Row],[time_taken_in_mins]]&lt;=20,"SLA_MET","SLA_NOT_MET")</f>
        <v>SLA_MET</v>
      </c>
    </row>
    <row r="2798" spans="1:17" ht="15" customHeight="1" x14ac:dyDescent="0.25">
      <c r="A2798" s="22" t="s">
        <v>4495</v>
      </c>
      <c r="B2798" s="12">
        <v>45149.415034722224</v>
      </c>
      <c r="C2798" s="13">
        <v>45149.42359953704</v>
      </c>
      <c r="D2798" s="14" t="s">
        <v>46</v>
      </c>
      <c r="E2798" s="14" t="s">
        <v>28</v>
      </c>
      <c r="F2798" s="14" t="s">
        <v>14</v>
      </c>
      <c r="G2798" s="111" t="s">
        <v>172</v>
      </c>
      <c r="H27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798" s="48">
        <f>tbl_raw_data[[#This Row],[Date Actioned]]-tbl_raw_data[[#This Row],[Date Tagged]]</f>
        <v>8.5648148160544224E-3</v>
      </c>
      <c r="J2798" s="50">
        <f>HOUR(tbl_raw_data[[#This Row],[time_taken]])*60+MINUTE(tbl_raw_data[[#This Row],[time_taken]])+SECOND(tbl_raw_data[[#This Row],[time_taken]])/60</f>
        <v>12.333333333333334</v>
      </c>
      <c r="K2798" s="54">
        <f>DATE(YEAR(tbl_raw_data[[#This Row],[Date Actioned]]), MONTH(tbl_raw_data[[#This Row],[Date Actioned]]), DAY(tbl_raw_data[[#This Row],[Date Actioned]]))</f>
        <v>45149</v>
      </c>
      <c r="L2798" s="55" t="str">
        <f>UPPER(TEXT(tbl_raw_data[[#This Row],[Updated_date]],"MMMM"))</f>
        <v>AUGUST</v>
      </c>
      <c r="M2798" s="55" t="str">
        <f>UPPER("Week "&amp;IF(ROUNDUP(DAY(tbl_raw_data[[#This Row],[Updated_date]])/7,0)=5,4,ROUNDUP(DAY(tbl_raw_data[[#This Row],[Updated_date]])/7,0)))</f>
        <v>WEEK 2</v>
      </c>
      <c r="N2798" s="57" t="str">
        <f>UPPER(VLOOKUP(tbl_raw_data[[#This Row],[Analyst]],[1]setting!$A$1:$B$15,2,0))</f>
        <v>HARDIK</v>
      </c>
      <c r="O2798" s="57" t="str">
        <f>UPPER(tbl_raw_data[[#This Row],[Outcome]])</f>
        <v>DECLINE</v>
      </c>
      <c r="P2798" s="57" t="str">
        <f>UPPER(tbl_raw_data[[#This Row],[Queue Name]])</f>
        <v>CONSUMER EXISTING</v>
      </c>
      <c r="Q2798" s="57" t="str">
        <f>IF(tbl_raw_data[[#This Row],[time_taken_in_mins]]&lt;=20,"SLA_MET","SLA_NOT_MET")</f>
        <v>SLA_MET</v>
      </c>
    </row>
    <row r="2799" spans="1:17" ht="15" customHeight="1" x14ac:dyDescent="0.25">
      <c r="A2799" s="5" t="s">
        <v>1932</v>
      </c>
      <c r="B2799" s="6">
        <v>45149.418900462966</v>
      </c>
      <c r="C2799" s="7">
        <v>45149.423888888887</v>
      </c>
      <c r="D2799" s="8" t="s">
        <v>46</v>
      </c>
      <c r="E2799" s="8" t="s">
        <v>41</v>
      </c>
      <c r="F2799" s="8" t="s">
        <v>55</v>
      </c>
      <c r="G2799" s="110" t="s">
        <v>1518</v>
      </c>
      <c r="H27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799" s="48">
        <f>tbl_raw_data[[#This Row],[Date Actioned]]-tbl_raw_data[[#This Row],[Date Tagged]]</f>
        <v>4.9884259206010029E-3</v>
      </c>
      <c r="J2799" s="50">
        <f>HOUR(tbl_raw_data[[#This Row],[time_taken]])*60+MINUTE(tbl_raw_data[[#This Row],[time_taken]])+SECOND(tbl_raw_data[[#This Row],[time_taken]])/60</f>
        <v>7.1833333333333336</v>
      </c>
      <c r="K2799" s="54">
        <f>DATE(YEAR(tbl_raw_data[[#This Row],[Date Actioned]]), MONTH(tbl_raw_data[[#This Row],[Date Actioned]]), DAY(tbl_raw_data[[#This Row],[Date Actioned]]))</f>
        <v>45149</v>
      </c>
      <c r="L2799" s="55" t="str">
        <f>UPPER(TEXT(tbl_raw_data[[#This Row],[Updated_date]],"MMMM"))</f>
        <v>AUGUST</v>
      </c>
      <c r="M2799" s="55" t="str">
        <f>UPPER("Week "&amp;IF(ROUNDUP(DAY(tbl_raw_data[[#This Row],[Updated_date]])/7,0)=5,4,ROUNDUP(DAY(tbl_raw_data[[#This Row],[Updated_date]])/7,0)))</f>
        <v>WEEK 2</v>
      </c>
      <c r="N2799" s="57" t="str">
        <f>UPPER(VLOOKUP(tbl_raw_data[[#This Row],[Analyst]],[1]setting!$A$1:$B$15,2,0))</f>
        <v>CAMERON</v>
      </c>
      <c r="O2799" s="57" t="str">
        <f>UPPER(tbl_raw_data[[#This Row],[Outcome]])</f>
        <v>DECLINE</v>
      </c>
      <c r="P2799" s="57" t="str">
        <f>UPPER(tbl_raw_data[[#This Row],[Queue Name]])</f>
        <v>CONSUMER POST BUREAU</v>
      </c>
      <c r="Q2799" s="57" t="str">
        <f>IF(tbl_raw_data[[#This Row],[time_taken_in_mins]]&lt;=20,"SLA_MET","SLA_NOT_MET")</f>
        <v>SLA_MET</v>
      </c>
    </row>
    <row r="2800" spans="1:17" ht="15" customHeight="1" x14ac:dyDescent="0.25">
      <c r="A2800" s="11" t="s">
        <v>2153</v>
      </c>
      <c r="B2800" s="12">
        <v>45149.422071759262</v>
      </c>
      <c r="C2800" s="13">
        <v>45149.427361111113</v>
      </c>
      <c r="D2800" s="14" t="s">
        <v>13</v>
      </c>
      <c r="E2800" s="14" t="s">
        <v>28</v>
      </c>
      <c r="F2800" s="14" t="s">
        <v>14</v>
      </c>
      <c r="G2800" s="111" t="s">
        <v>29</v>
      </c>
      <c r="H28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0" s="48">
        <f>tbl_raw_data[[#This Row],[Date Actioned]]-tbl_raw_data[[#This Row],[Date Tagged]]</f>
        <v>5.2893518513883464E-3</v>
      </c>
      <c r="J2800" s="50">
        <f>HOUR(tbl_raw_data[[#This Row],[time_taken]])*60+MINUTE(tbl_raw_data[[#This Row],[time_taken]])+SECOND(tbl_raw_data[[#This Row],[time_taken]])/60</f>
        <v>7.6166666666666671</v>
      </c>
      <c r="K2800" s="54">
        <f>DATE(YEAR(tbl_raw_data[[#This Row],[Date Actioned]]), MONTH(tbl_raw_data[[#This Row],[Date Actioned]]), DAY(tbl_raw_data[[#This Row],[Date Actioned]]))</f>
        <v>45149</v>
      </c>
      <c r="L2800" s="55" t="str">
        <f>UPPER(TEXT(tbl_raw_data[[#This Row],[Updated_date]],"MMMM"))</f>
        <v>AUGUST</v>
      </c>
      <c r="M2800" s="55" t="str">
        <f>UPPER("Week "&amp;IF(ROUNDUP(DAY(tbl_raw_data[[#This Row],[Updated_date]])/7,0)=5,4,ROUNDUP(DAY(tbl_raw_data[[#This Row],[Updated_date]])/7,0)))</f>
        <v>WEEK 2</v>
      </c>
      <c r="N2800" s="57" t="str">
        <f>UPPER(VLOOKUP(tbl_raw_data[[#This Row],[Analyst]],[1]setting!$A$1:$B$15,2,0))</f>
        <v>HARDIK</v>
      </c>
      <c r="O2800" s="57" t="str">
        <f>UPPER(tbl_raw_data[[#This Row],[Outcome]])</f>
        <v>APPROVE</v>
      </c>
      <c r="P2800" s="57" t="str">
        <f>UPPER(tbl_raw_data[[#This Row],[Queue Name]])</f>
        <v>CONSUMER EXISTING</v>
      </c>
      <c r="Q2800" s="57" t="str">
        <f>IF(tbl_raw_data[[#This Row],[time_taken_in_mins]]&lt;=20,"SLA_MET","SLA_NOT_MET")</f>
        <v>SLA_MET</v>
      </c>
    </row>
    <row r="2801" spans="1:17" ht="15" customHeight="1" x14ac:dyDescent="0.25">
      <c r="A2801" s="22" t="s">
        <v>1570</v>
      </c>
      <c r="B2801" s="6">
        <v>45149.425335648149</v>
      </c>
      <c r="C2801" s="7">
        <v>45149.429872685185</v>
      </c>
      <c r="D2801" s="8" t="s">
        <v>13</v>
      </c>
      <c r="E2801" s="8" t="s">
        <v>9</v>
      </c>
      <c r="F2801" s="8" t="s">
        <v>14</v>
      </c>
      <c r="G2801" s="110" t="s">
        <v>29</v>
      </c>
      <c r="H28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1" s="48">
        <f>tbl_raw_data[[#This Row],[Date Actioned]]-tbl_raw_data[[#This Row],[Date Tagged]]</f>
        <v>4.537037035333924E-3</v>
      </c>
      <c r="J2801" s="50">
        <f>HOUR(tbl_raw_data[[#This Row],[time_taken]])*60+MINUTE(tbl_raw_data[[#This Row],[time_taken]])+SECOND(tbl_raw_data[[#This Row],[time_taken]])/60</f>
        <v>6.5333333333333332</v>
      </c>
      <c r="K2801" s="54">
        <f>DATE(YEAR(tbl_raw_data[[#This Row],[Date Actioned]]), MONTH(tbl_raw_data[[#This Row],[Date Actioned]]), DAY(tbl_raw_data[[#This Row],[Date Actioned]]))</f>
        <v>45149</v>
      </c>
      <c r="L2801" s="55" t="str">
        <f>UPPER(TEXT(tbl_raw_data[[#This Row],[Updated_date]],"MMMM"))</f>
        <v>AUGUST</v>
      </c>
      <c r="M2801" s="55" t="str">
        <f>UPPER("Week "&amp;IF(ROUNDUP(DAY(tbl_raw_data[[#This Row],[Updated_date]])/7,0)=5,4,ROUNDUP(DAY(tbl_raw_data[[#This Row],[Updated_date]])/7,0)))</f>
        <v>WEEK 2</v>
      </c>
      <c r="N2801" s="57" t="str">
        <f>UPPER(VLOOKUP(tbl_raw_data[[#This Row],[Analyst]],[1]setting!$A$1:$B$15,2,0))</f>
        <v>HARDIK</v>
      </c>
      <c r="O2801" s="57" t="str">
        <f>UPPER(tbl_raw_data[[#This Row],[Outcome]])</f>
        <v>APPROVE</v>
      </c>
      <c r="P2801" s="57" t="str">
        <f>UPPER(tbl_raw_data[[#This Row],[Queue Name]])</f>
        <v>CONSUMER PRE BUREAU</v>
      </c>
      <c r="Q2801" s="57" t="str">
        <f>IF(tbl_raw_data[[#This Row],[time_taken_in_mins]]&lt;=20,"SLA_MET","SLA_NOT_MET")</f>
        <v>SLA_MET</v>
      </c>
    </row>
    <row r="2802" spans="1:17" ht="15" customHeight="1" x14ac:dyDescent="0.25">
      <c r="A2802" s="11" t="s">
        <v>1207</v>
      </c>
      <c r="B2802" s="12">
        <v>45149.429895833331</v>
      </c>
      <c r="C2802" s="13">
        <v>45149.433888888889</v>
      </c>
      <c r="D2802" s="14" t="s">
        <v>209</v>
      </c>
      <c r="E2802" s="16" t="s">
        <v>28</v>
      </c>
      <c r="F2802" s="14" t="s">
        <v>55</v>
      </c>
      <c r="G2802" s="106"/>
      <c r="H28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2" s="48">
        <f>tbl_raw_data[[#This Row],[Date Actioned]]-tbl_raw_data[[#This Row],[Date Tagged]]</f>
        <v>3.9930555576574989E-3</v>
      </c>
      <c r="J2802" s="50">
        <f>HOUR(tbl_raw_data[[#This Row],[time_taken]])*60+MINUTE(tbl_raw_data[[#This Row],[time_taken]])+SECOND(tbl_raw_data[[#This Row],[time_taken]])/60</f>
        <v>5.75</v>
      </c>
      <c r="K2802" s="54">
        <f>DATE(YEAR(tbl_raw_data[[#This Row],[Date Actioned]]), MONTH(tbl_raw_data[[#This Row],[Date Actioned]]), DAY(tbl_raw_data[[#This Row],[Date Actioned]]))</f>
        <v>45149</v>
      </c>
      <c r="L2802" s="55" t="str">
        <f>UPPER(TEXT(tbl_raw_data[[#This Row],[Updated_date]],"MMMM"))</f>
        <v>AUGUST</v>
      </c>
      <c r="M2802" s="55" t="str">
        <f>UPPER("Week "&amp;IF(ROUNDUP(DAY(tbl_raw_data[[#This Row],[Updated_date]])/7,0)=5,4,ROUNDUP(DAY(tbl_raw_data[[#This Row],[Updated_date]])/7,0)))</f>
        <v>WEEK 2</v>
      </c>
      <c r="N2802" s="57" t="str">
        <f>UPPER(VLOOKUP(tbl_raw_data[[#This Row],[Analyst]],[1]setting!$A$1:$B$15,2,0))</f>
        <v>CAMERON</v>
      </c>
      <c r="O2802" s="57" t="str">
        <f>UPPER(tbl_raw_data[[#This Row],[Outcome]])</f>
        <v>DECLINE</v>
      </c>
      <c r="P2802" s="57" t="str">
        <f>UPPER(tbl_raw_data[[#This Row],[Queue Name]])</f>
        <v>CONSUMER EXISTING</v>
      </c>
      <c r="Q2802" s="57" t="str">
        <f>IF(tbl_raw_data[[#This Row],[time_taken_in_mins]]&lt;=20,"SLA_MET","SLA_NOT_MET")</f>
        <v>SLA_MET</v>
      </c>
    </row>
    <row r="2803" spans="1:17" ht="15" customHeight="1" x14ac:dyDescent="0.25">
      <c r="A2803" s="11" t="s">
        <v>1030</v>
      </c>
      <c r="B2803" s="12">
        <v>45149.431307870371</v>
      </c>
      <c r="C2803" s="13">
        <v>45149.435023148151</v>
      </c>
      <c r="D2803" s="14" t="s">
        <v>8</v>
      </c>
      <c r="E2803" s="14" t="s">
        <v>9</v>
      </c>
      <c r="F2803" s="14" t="s">
        <v>14</v>
      </c>
      <c r="G2803" s="111" t="s">
        <v>1031</v>
      </c>
      <c r="H28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803" s="48">
        <f>tbl_raw_data[[#This Row],[Date Actioned]]-tbl_raw_data[[#This Row],[Date Tagged]]</f>
        <v>3.7152777804294601E-3</v>
      </c>
      <c r="J2803" s="50">
        <f>HOUR(tbl_raw_data[[#This Row],[time_taken]])*60+MINUTE(tbl_raw_data[[#This Row],[time_taken]])+SECOND(tbl_raw_data[[#This Row],[time_taken]])/60</f>
        <v>5.35</v>
      </c>
      <c r="K2803" s="54">
        <f>DATE(YEAR(tbl_raw_data[[#This Row],[Date Actioned]]), MONTH(tbl_raw_data[[#This Row],[Date Actioned]]), DAY(tbl_raw_data[[#This Row],[Date Actioned]]))</f>
        <v>45149</v>
      </c>
      <c r="L2803" s="55" t="str">
        <f>UPPER(TEXT(tbl_raw_data[[#This Row],[Updated_date]],"MMMM"))</f>
        <v>AUGUST</v>
      </c>
      <c r="M2803" s="55" t="str">
        <f>UPPER("Week "&amp;IF(ROUNDUP(DAY(tbl_raw_data[[#This Row],[Updated_date]])/7,0)=5,4,ROUNDUP(DAY(tbl_raw_data[[#This Row],[Updated_date]])/7,0)))</f>
        <v>WEEK 2</v>
      </c>
      <c r="N2803" s="57" t="str">
        <f>UPPER(VLOOKUP(tbl_raw_data[[#This Row],[Analyst]],[1]setting!$A$1:$B$15,2,0))</f>
        <v>HARDIK</v>
      </c>
      <c r="O2803" s="57" t="str">
        <f>UPPER(tbl_raw_data[[#This Row],[Outcome]])</f>
        <v>WITHDRAW</v>
      </c>
      <c r="P2803" s="57" t="str">
        <f>UPPER(tbl_raw_data[[#This Row],[Queue Name]])</f>
        <v>CONSUMER PRE BUREAU</v>
      </c>
      <c r="Q2803" s="57" t="str">
        <f>IF(tbl_raw_data[[#This Row],[time_taken_in_mins]]&lt;=20,"SLA_MET","SLA_NOT_MET")</f>
        <v>SLA_MET</v>
      </c>
    </row>
    <row r="2804" spans="1:17" ht="15" customHeight="1" x14ac:dyDescent="0.25">
      <c r="A2804" s="5" t="s">
        <v>1525</v>
      </c>
      <c r="B2804" s="12">
        <v>45149.439942129633</v>
      </c>
      <c r="C2804" s="13">
        <v>45149.444421296299</v>
      </c>
      <c r="D2804" s="14" t="s">
        <v>13</v>
      </c>
      <c r="E2804" s="14" t="s">
        <v>28</v>
      </c>
      <c r="F2804" s="14" t="s">
        <v>14</v>
      </c>
      <c r="G2804" s="111" t="s">
        <v>29</v>
      </c>
      <c r="H28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4" s="48">
        <f>tbl_raw_data[[#This Row],[Date Actioned]]-tbl_raw_data[[#This Row],[Date Tagged]]</f>
        <v>4.4791666659875773E-3</v>
      </c>
      <c r="J2804" s="50">
        <f>HOUR(tbl_raw_data[[#This Row],[time_taken]])*60+MINUTE(tbl_raw_data[[#This Row],[time_taken]])+SECOND(tbl_raw_data[[#This Row],[time_taken]])/60</f>
        <v>6.45</v>
      </c>
      <c r="K2804" s="54">
        <f>DATE(YEAR(tbl_raw_data[[#This Row],[Date Actioned]]), MONTH(tbl_raw_data[[#This Row],[Date Actioned]]), DAY(tbl_raw_data[[#This Row],[Date Actioned]]))</f>
        <v>45149</v>
      </c>
      <c r="L2804" s="55" t="str">
        <f>UPPER(TEXT(tbl_raw_data[[#This Row],[Updated_date]],"MMMM"))</f>
        <v>AUGUST</v>
      </c>
      <c r="M2804" s="55" t="str">
        <f>UPPER("Week "&amp;IF(ROUNDUP(DAY(tbl_raw_data[[#This Row],[Updated_date]])/7,0)=5,4,ROUNDUP(DAY(tbl_raw_data[[#This Row],[Updated_date]])/7,0)))</f>
        <v>WEEK 2</v>
      </c>
      <c r="N2804" s="57" t="str">
        <f>UPPER(VLOOKUP(tbl_raw_data[[#This Row],[Analyst]],[1]setting!$A$1:$B$15,2,0))</f>
        <v>HARDIK</v>
      </c>
      <c r="O2804" s="57" t="str">
        <f>UPPER(tbl_raw_data[[#This Row],[Outcome]])</f>
        <v>APPROVE</v>
      </c>
      <c r="P2804" s="57" t="str">
        <f>UPPER(tbl_raw_data[[#This Row],[Queue Name]])</f>
        <v>CONSUMER EXISTING</v>
      </c>
      <c r="Q2804" s="57" t="str">
        <f>IF(tbl_raw_data[[#This Row],[time_taken_in_mins]]&lt;=20,"SLA_MET","SLA_NOT_MET")</f>
        <v>SLA_MET</v>
      </c>
    </row>
    <row r="2805" spans="1:17" ht="15" customHeight="1" x14ac:dyDescent="0.25">
      <c r="A2805" s="22" t="s">
        <v>2749</v>
      </c>
      <c r="B2805" s="6">
        <v>45149.440046296295</v>
      </c>
      <c r="C2805" s="7">
        <v>45149.446053240739</v>
      </c>
      <c r="D2805" s="8" t="s">
        <v>46</v>
      </c>
      <c r="E2805" s="8" t="s">
        <v>9</v>
      </c>
      <c r="F2805" s="8" t="s">
        <v>14</v>
      </c>
      <c r="G2805" s="110" t="s">
        <v>395</v>
      </c>
      <c r="H28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5" s="48">
        <f>tbl_raw_data[[#This Row],[Date Actioned]]-tbl_raw_data[[#This Row],[Date Tagged]]</f>
        <v>6.0069444443797693E-3</v>
      </c>
      <c r="J2805" s="50">
        <f>HOUR(tbl_raw_data[[#This Row],[time_taken]])*60+MINUTE(tbl_raw_data[[#This Row],[time_taken]])+SECOND(tbl_raw_data[[#This Row],[time_taken]])/60</f>
        <v>8.65</v>
      </c>
      <c r="K2805" s="54">
        <f>DATE(YEAR(tbl_raw_data[[#This Row],[Date Actioned]]), MONTH(tbl_raw_data[[#This Row],[Date Actioned]]), DAY(tbl_raw_data[[#This Row],[Date Actioned]]))</f>
        <v>45149</v>
      </c>
      <c r="L2805" s="55" t="str">
        <f>UPPER(TEXT(tbl_raw_data[[#This Row],[Updated_date]],"MMMM"))</f>
        <v>AUGUST</v>
      </c>
      <c r="M2805" s="55" t="str">
        <f>UPPER("Week "&amp;IF(ROUNDUP(DAY(tbl_raw_data[[#This Row],[Updated_date]])/7,0)=5,4,ROUNDUP(DAY(tbl_raw_data[[#This Row],[Updated_date]])/7,0)))</f>
        <v>WEEK 2</v>
      </c>
      <c r="N2805" s="57" t="str">
        <f>UPPER(VLOOKUP(tbl_raw_data[[#This Row],[Analyst]],[1]setting!$A$1:$B$15,2,0))</f>
        <v>HARDIK</v>
      </c>
      <c r="O2805" s="57" t="str">
        <f>UPPER(tbl_raw_data[[#This Row],[Outcome]])</f>
        <v>DECLINE</v>
      </c>
      <c r="P2805" s="57" t="str">
        <f>UPPER(tbl_raw_data[[#This Row],[Queue Name]])</f>
        <v>CONSUMER PRE BUREAU</v>
      </c>
      <c r="Q2805" s="57" t="str">
        <f>IF(tbl_raw_data[[#This Row],[time_taken_in_mins]]&lt;=20,"SLA_MET","SLA_NOT_MET")</f>
        <v>SLA_MET</v>
      </c>
    </row>
    <row r="2806" spans="1:17" ht="15" customHeight="1" x14ac:dyDescent="0.25">
      <c r="A2806" s="11" t="s">
        <v>943</v>
      </c>
      <c r="B2806" s="6">
        <v>45149.441446759258</v>
      </c>
      <c r="C2806" s="7">
        <v>45149.445023148146</v>
      </c>
      <c r="D2806" s="8" t="s">
        <v>29</v>
      </c>
      <c r="E2806" s="10" t="s">
        <v>28</v>
      </c>
      <c r="F2806" s="8" t="s">
        <v>55</v>
      </c>
      <c r="G2806" s="109"/>
      <c r="H28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6" s="48">
        <f>tbl_raw_data[[#This Row],[Date Actioned]]-tbl_raw_data[[#This Row],[Date Tagged]]</f>
        <v>3.5763888881774619E-3</v>
      </c>
      <c r="J2806" s="50">
        <f>HOUR(tbl_raw_data[[#This Row],[time_taken]])*60+MINUTE(tbl_raw_data[[#This Row],[time_taken]])+SECOND(tbl_raw_data[[#This Row],[time_taken]])/60</f>
        <v>5.15</v>
      </c>
      <c r="K2806" s="54">
        <f>DATE(YEAR(tbl_raw_data[[#This Row],[Date Actioned]]), MONTH(tbl_raw_data[[#This Row],[Date Actioned]]), DAY(tbl_raw_data[[#This Row],[Date Actioned]]))</f>
        <v>45149</v>
      </c>
      <c r="L2806" s="55" t="str">
        <f>UPPER(TEXT(tbl_raw_data[[#This Row],[Updated_date]],"MMMM"))</f>
        <v>AUGUST</v>
      </c>
      <c r="M2806" s="55" t="str">
        <f>UPPER("Week "&amp;IF(ROUNDUP(DAY(tbl_raw_data[[#This Row],[Updated_date]])/7,0)=5,4,ROUNDUP(DAY(tbl_raw_data[[#This Row],[Updated_date]])/7,0)))</f>
        <v>WEEK 2</v>
      </c>
      <c r="N2806" s="57" t="str">
        <f>UPPER(VLOOKUP(tbl_raw_data[[#This Row],[Analyst]],[1]setting!$A$1:$B$15,2,0))</f>
        <v>CAMERON</v>
      </c>
      <c r="O2806" s="57" t="str">
        <f>UPPER(tbl_raw_data[[#This Row],[Outcome]])</f>
        <v>APPROVE</v>
      </c>
      <c r="P2806" s="57" t="str">
        <f>UPPER(tbl_raw_data[[#This Row],[Queue Name]])</f>
        <v>CONSUMER EXISTING</v>
      </c>
      <c r="Q2806" s="57" t="str">
        <f>IF(tbl_raw_data[[#This Row],[time_taken_in_mins]]&lt;=20,"SLA_MET","SLA_NOT_MET")</f>
        <v>SLA_MET</v>
      </c>
    </row>
    <row r="2807" spans="1:17" ht="15" customHeight="1" x14ac:dyDescent="0.25">
      <c r="A2807" s="22" t="s">
        <v>5609</v>
      </c>
      <c r="B2807" s="12">
        <v>45149.441840277781</v>
      </c>
      <c r="C2807" s="13">
        <v>45149.452743055554</v>
      </c>
      <c r="D2807" s="14" t="s">
        <v>29</v>
      </c>
      <c r="E2807" s="16" t="s">
        <v>28</v>
      </c>
      <c r="F2807" s="14" t="s">
        <v>73</v>
      </c>
      <c r="G2807" s="106"/>
      <c r="H28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07" s="48">
        <f>tbl_raw_data[[#This Row],[Date Actioned]]-tbl_raw_data[[#This Row],[Date Tagged]]</f>
        <v>1.0902777772571426E-2</v>
      </c>
      <c r="J2807" s="50">
        <f>HOUR(tbl_raw_data[[#This Row],[time_taken]])*60+MINUTE(tbl_raw_data[[#This Row],[time_taken]])+SECOND(tbl_raw_data[[#This Row],[time_taken]])/60</f>
        <v>15.7</v>
      </c>
      <c r="K2807" s="54">
        <f>DATE(YEAR(tbl_raw_data[[#This Row],[Date Actioned]]), MONTH(tbl_raw_data[[#This Row],[Date Actioned]]), DAY(tbl_raw_data[[#This Row],[Date Actioned]]))</f>
        <v>45149</v>
      </c>
      <c r="L2807" s="55" t="str">
        <f>UPPER(TEXT(tbl_raw_data[[#This Row],[Updated_date]],"MMMM"))</f>
        <v>AUGUST</v>
      </c>
      <c r="M2807" s="55" t="str">
        <f>UPPER("Week "&amp;IF(ROUNDUP(DAY(tbl_raw_data[[#This Row],[Updated_date]])/7,0)=5,4,ROUNDUP(DAY(tbl_raw_data[[#This Row],[Updated_date]])/7,0)))</f>
        <v>WEEK 2</v>
      </c>
      <c r="N2807" s="57" t="str">
        <f>UPPER(VLOOKUP(tbl_raw_data[[#This Row],[Analyst]],[1]setting!$A$1:$B$15,2,0))</f>
        <v>SHAHID</v>
      </c>
      <c r="O2807" s="57" t="str">
        <f>UPPER(tbl_raw_data[[#This Row],[Outcome]])</f>
        <v>APPROVE</v>
      </c>
      <c r="P2807" s="57" t="str">
        <f>UPPER(tbl_raw_data[[#This Row],[Queue Name]])</f>
        <v>CONSUMER EXISTING</v>
      </c>
      <c r="Q2807" s="57" t="str">
        <f>IF(tbl_raw_data[[#This Row],[time_taken_in_mins]]&lt;=20,"SLA_MET","SLA_NOT_MET")</f>
        <v>SLA_MET</v>
      </c>
    </row>
    <row r="2808" spans="1:17" ht="15" customHeight="1" x14ac:dyDescent="0.25">
      <c r="A2808" s="22" t="s">
        <v>4210</v>
      </c>
      <c r="B2808" s="6">
        <v>45149.444050925929</v>
      </c>
      <c r="C2808" s="7">
        <v>45149.452106481483</v>
      </c>
      <c r="D2808" s="8" t="s">
        <v>8</v>
      </c>
      <c r="E2808" s="8" t="s">
        <v>9</v>
      </c>
      <c r="F2808" s="8" t="s">
        <v>109</v>
      </c>
      <c r="G2808" s="110" t="s">
        <v>1953</v>
      </c>
      <c r="H28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08" s="48">
        <f>tbl_raw_data[[#This Row],[Date Actioned]]-tbl_raw_data[[#This Row],[Date Tagged]]</f>
        <v>8.0555555541650392E-3</v>
      </c>
      <c r="J2808" s="50">
        <f>HOUR(tbl_raw_data[[#This Row],[time_taken]])*60+MINUTE(tbl_raw_data[[#This Row],[time_taken]])+SECOND(tbl_raw_data[[#This Row],[time_taken]])/60</f>
        <v>11.6</v>
      </c>
      <c r="K2808" s="54">
        <f>DATE(YEAR(tbl_raw_data[[#This Row],[Date Actioned]]), MONTH(tbl_raw_data[[#This Row],[Date Actioned]]), DAY(tbl_raw_data[[#This Row],[Date Actioned]]))</f>
        <v>45149</v>
      </c>
      <c r="L2808" s="55" t="str">
        <f>UPPER(TEXT(tbl_raw_data[[#This Row],[Updated_date]],"MMMM"))</f>
        <v>AUGUST</v>
      </c>
      <c r="M2808" s="55" t="str">
        <f>UPPER("Week "&amp;IF(ROUNDUP(DAY(tbl_raw_data[[#This Row],[Updated_date]])/7,0)=5,4,ROUNDUP(DAY(tbl_raw_data[[#This Row],[Updated_date]])/7,0)))</f>
        <v>WEEK 2</v>
      </c>
      <c r="N2808" s="57" t="str">
        <f>UPPER(VLOOKUP(tbl_raw_data[[#This Row],[Analyst]],[1]setting!$A$1:$B$15,2,0))</f>
        <v>NAVED</v>
      </c>
      <c r="O2808" s="57" t="str">
        <f>UPPER(tbl_raw_data[[#This Row],[Outcome]])</f>
        <v>WITHDRAW</v>
      </c>
      <c r="P2808" s="57" t="str">
        <f>UPPER(tbl_raw_data[[#This Row],[Queue Name]])</f>
        <v>CONSUMER PRE BUREAU</v>
      </c>
      <c r="Q2808" s="57" t="str">
        <f>IF(tbl_raw_data[[#This Row],[time_taken_in_mins]]&lt;=20,"SLA_MET","SLA_NOT_MET")</f>
        <v>SLA_MET</v>
      </c>
    </row>
    <row r="2809" spans="1:17" ht="15" customHeight="1" x14ac:dyDescent="0.25">
      <c r="A2809" s="5" t="s">
        <v>4150</v>
      </c>
      <c r="B2809" s="6">
        <v>45149.450960648152</v>
      </c>
      <c r="C2809" s="7">
        <v>45149.458923611113</v>
      </c>
      <c r="D2809" s="8" t="s">
        <v>13</v>
      </c>
      <c r="E2809" s="8" t="s">
        <v>9</v>
      </c>
      <c r="F2809" s="8" t="s">
        <v>14</v>
      </c>
      <c r="G2809" s="110" t="s">
        <v>53</v>
      </c>
      <c r="H28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09" s="48">
        <f>tbl_raw_data[[#This Row],[Date Actioned]]-tbl_raw_data[[#This Row],[Date Tagged]]</f>
        <v>7.962962961755693E-3</v>
      </c>
      <c r="J2809" s="50">
        <f>HOUR(tbl_raw_data[[#This Row],[time_taken]])*60+MINUTE(tbl_raw_data[[#This Row],[time_taken]])+SECOND(tbl_raw_data[[#This Row],[time_taken]])/60</f>
        <v>11.466666666666667</v>
      </c>
      <c r="K2809" s="54">
        <f>DATE(YEAR(tbl_raw_data[[#This Row],[Date Actioned]]), MONTH(tbl_raw_data[[#This Row],[Date Actioned]]), DAY(tbl_raw_data[[#This Row],[Date Actioned]]))</f>
        <v>45149</v>
      </c>
      <c r="L2809" s="55" t="str">
        <f>UPPER(TEXT(tbl_raw_data[[#This Row],[Updated_date]],"MMMM"))</f>
        <v>AUGUST</v>
      </c>
      <c r="M2809" s="55" t="str">
        <f>UPPER("Week "&amp;IF(ROUNDUP(DAY(tbl_raw_data[[#This Row],[Updated_date]])/7,0)=5,4,ROUNDUP(DAY(tbl_raw_data[[#This Row],[Updated_date]])/7,0)))</f>
        <v>WEEK 2</v>
      </c>
      <c r="N2809" s="57" t="str">
        <f>UPPER(VLOOKUP(tbl_raw_data[[#This Row],[Analyst]],[1]setting!$A$1:$B$15,2,0))</f>
        <v>HARDIK</v>
      </c>
      <c r="O2809" s="57" t="str">
        <f>UPPER(tbl_raw_data[[#This Row],[Outcome]])</f>
        <v>APPROVE</v>
      </c>
      <c r="P2809" s="57" t="str">
        <f>UPPER(tbl_raw_data[[#This Row],[Queue Name]])</f>
        <v>CONSUMER PRE BUREAU</v>
      </c>
      <c r="Q2809" s="57" t="str">
        <f>IF(tbl_raw_data[[#This Row],[time_taken_in_mins]]&lt;=20,"SLA_MET","SLA_NOT_MET")</f>
        <v>SLA_MET</v>
      </c>
    </row>
    <row r="2810" spans="1:17" ht="26.25" x14ac:dyDescent="0.25">
      <c r="A2810" s="5" t="s">
        <v>3888</v>
      </c>
      <c r="B2810" s="12">
        <v>45149.450972222221</v>
      </c>
      <c r="C2810" s="13">
        <v>45149.45853009259</v>
      </c>
      <c r="D2810" s="14" t="s">
        <v>8</v>
      </c>
      <c r="E2810" s="14" t="s">
        <v>28</v>
      </c>
      <c r="F2810" s="14" t="s">
        <v>109</v>
      </c>
      <c r="G2810" s="111" t="s">
        <v>3889</v>
      </c>
      <c r="H28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810" s="48">
        <f>tbl_raw_data[[#This Row],[Date Actioned]]-tbl_raw_data[[#This Row],[Date Tagged]]</f>
        <v>7.5578703690553084E-3</v>
      </c>
      <c r="J2810" s="50">
        <f>HOUR(tbl_raw_data[[#This Row],[time_taken]])*60+MINUTE(tbl_raw_data[[#This Row],[time_taken]])+SECOND(tbl_raw_data[[#This Row],[time_taken]])/60</f>
        <v>10.883333333333333</v>
      </c>
      <c r="K2810" s="54">
        <f>DATE(YEAR(tbl_raw_data[[#This Row],[Date Actioned]]), MONTH(tbl_raw_data[[#This Row],[Date Actioned]]), DAY(tbl_raw_data[[#This Row],[Date Actioned]]))</f>
        <v>45149</v>
      </c>
      <c r="L2810" s="55" t="str">
        <f>UPPER(TEXT(tbl_raw_data[[#This Row],[Updated_date]],"MMMM"))</f>
        <v>AUGUST</v>
      </c>
      <c r="M2810" s="55" t="str">
        <f>UPPER("Week "&amp;IF(ROUNDUP(DAY(tbl_raw_data[[#This Row],[Updated_date]])/7,0)=5,4,ROUNDUP(DAY(tbl_raw_data[[#This Row],[Updated_date]])/7,0)))</f>
        <v>WEEK 2</v>
      </c>
      <c r="N2810" s="57" t="str">
        <f>UPPER(VLOOKUP(tbl_raw_data[[#This Row],[Analyst]],[1]setting!$A$1:$B$15,2,0))</f>
        <v>NAVED</v>
      </c>
      <c r="O2810" s="57" t="str">
        <f>UPPER(tbl_raw_data[[#This Row],[Outcome]])</f>
        <v>WITHDRAW</v>
      </c>
      <c r="P2810" s="57" t="str">
        <f>UPPER(tbl_raw_data[[#This Row],[Queue Name]])</f>
        <v>CONSUMER EXISTING</v>
      </c>
      <c r="Q2810" s="57" t="str">
        <f>IF(tbl_raw_data[[#This Row],[time_taken_in_mins]]&lt;=20,"SLA_MET","SLA_NOT_MET")</f>
        <v>SLA_MET</v>
      </c>
    </row>
    <row r="2811" spans="1:17" x14ac:dyDescent="0.25">
      <c r="A2811" s="11" t="s">
        <v>682</v>
      </c>
      <c r="B2811" s="6">
        <v>45149.456412037034</v>
      </c>
      <c r="C2811" s="7">
        <v>45149.459560185183</v>
      </c>
      <c r="D2811" s="8" t="s">
        <v>8</v>
      </c>
      <c r="E2811" s="8" t="s">
        <v>28</v>
      </c>
      <c r="F2811" s="8" t="s">
        <v>109</v>
      </c>
      <c r="G2811" s="110" t="s">
        <v>683</v>
      </c>
      <c r="H28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811" s="48">
        <f>tbl_raw_data[[#This Row],[Date Actioned]]-tbl_raw_data[[#This Row],[Date Tagged]]</f>
        <v>3.1481481491937302E-3</v>
      </c>
      <c r="J2811" s="50">
        <f>HOUR(tbl_raw_data[[#This Row],[time_taken]])*60+MINUTE(tbl_raw_data[[#This Row],[time_taken]])+SECOND(tbl_raw_data[[#This Row],[time_taken]])/60</f>
        <v>4.5333333333333332</v>
      </c>
      <c r="K2811" s="54">
        <f>DATE(YEAR(tbl_raw_data[[#This Row],[Date Actioned]]), MONTH(tbl_raw_data[[#This Row],[Date Actioned]]), DAY(tbl_raw_data[[#This Row],[Date Actioned]]))</f>
        <v>45149</v>
      </c>
      <c r="L2811" s="55" t="str">
        <f>UPPER(TEXT(tbl_raw_data[[#This Row],[Updated_date]],"MMMM"))</f>
        <v>AUGUST</v>
      </c>
      <c r="M2811" s="55" t="str">
        <f>UPPER("Week "&amp;IF(ROUNDUP(DAY(tbl_raw_data[[#This Row],[Updated_date]])/7,0)=5,4,ROUNDUP(DAY(tbl_raw_data[[#This Row],[Updated_date]])/7,0)))</f>
        <v>WEEK 2</v>
      </c>
      <c r="N2811" s="57" t="str">
        <f>UPPER(VLOOKUP(tbl_raw_data[[#This Row],[Analyst]],[1]setting!$A$1:$B$15,2,0))</f>
        <v>NAVED</v>
      </c>
      <c r="O2811" s="57" t="str">
        <f>UPPER(tbl_raw_data[[#This Row],[Outcome]])</f>
        <v>WITHDRAW</v>
      </c>
      <c r="P2811" s="57" t="str">
        <f>UPPER(tbl_raw_data[[#This Row],[Queue Name]])</f>
        <v>CONSUMER EXISTING</v>
      </c>
      <c r="Q2811" s="57" t="str">
        <f>IF(tbl_raw_data[[#This Row],[time_taken_in_mins]]&lt;=20,"SLA_MET","SLA_NOT_MET")</f>
        <v>SLA_MET</v>
      </c>
    </row>
    <row r="2812" spans="1:17" ht="15" customHeight="1" x14ac:dyDescent="0.25">
      <c r="A2812" s="11" t="s">
        <v>6857</v>
      </c>
      <c r="B2812" s="12">
        <v>45149.469583333332</v>
      </c>
      <c r="C2812" s="13">
        <v>45149.485949074071</v>
      </c>
      <c r="D2812" s="14" t="s">
        <v>29</v>
      </c>
      <c r="E2812" s="16" t="s">
        <v>41</v>
      </c>
      <c r="F2812" s="14" t="s">
        <v>73</v>
      </c>
      <c r="G2812" s="106"/>
      <c r="H28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12" s="48">
        <f>tbl_raw_data[[#This Row],[Date Actioned]]-tbl_raw_data[[#This Row],[Date Tagged]]</f>
        <v>1.636574073927477E-2</v>
      </c>
      <c r="J2812" s="50">
        <f>HOUR(tbl_raw_data[[#This Row],[time_taken]])*60+MINUTE(tbl_raw_data[[#This Row],[time_taken]])+SECOND(tbl_raw_data[[#This Row],[time_taken]])/60</f>
        <v>23.566666666666666</v>
      </c>
      <c r="K2812" s="54">
        <f>DATE(YEAR(tbl_raw_data[[#This Row],[Date Actioned]]), MONTH(tbl_raw_data[[#This Row],[Date Actioned]]), DAY(tbl_raw_data[[#This Row],[Date Actioned]]))</f>
        <v>45149</v>
      </c>
      <c r="L2812" s="55" t="str">
        <f>UPPER(TEXT(tbl_raw_data[[#This Row],[Updated_date]],"MMMM"))</f>
        <v>AUGUST</v>
      </c>
      <c r="M2812" s="55" t="str">
        <f>UPPER("Week "&amp;IF(ROUNDUP(DAY(tbl_raw_data[[#This Row],[Updated_date]])/7,0)=5,4,ROUNDUP(DAY(tbl_raw_data[[#This Row],[Updated_date]])/7,0)))</f>
        <v>WEEK 2</v>
      </c>
      <c r="N2812" s="57" t="str">
        <f>UPPER(VLOOKUP(tbl_raw_data[[#This Row],[Analyst]],[1]setting!$A$1:$B$15,2,0))</f>
        <v>SHAHID</v>
      </c>
      <c r="O2812" s="57" t="str">
        <f>UPPER(tbl_raw_data[[#This Row],[Outcome]])</f>
        <v>APPROVE</v>
      </c>
      <c r="P2812" s="57" t="str">
        <f>UPPER(tbl_raw_data[[#This Row],[Queue Name]])</f>
        <v>CONSUMER POST BUREAU</v>
      </c>
      <c r="Q2812" s="57" t="str">
        <f>IF(tbl_raw_data[[#This Row],[time_taken_in_mins]]&lt;=20,"SLA_MET","SLA_NOT_MET")</f>
        <v>SLA_NOT_MET</v>
      </c>
    </row>
    <row r="2813" spans="1:17" ht="15" customHeight="1" x14ac:dyDescent="0.25">
      <c r="A2813" s="5" t="s">
        <v>3121</v>
      </c>
      <c r="B2813" s="12">
        <v>45149.471226851849</v>
      </c>
      <c r="C2813" s="13">
        <v>45149.477789351855</v>
      </c>
      <c r="D2813" s="14" t="s">
        <v>46</v>
      </c>
      <c r="E2813" s="14" t="s">
        <v>28</v>
      </c>
      <c r="F2813" s="14" t="s">
        <v>254</v>
      </c>
      <c r="G2813" s="111" t="s">
        <v>201</v>
      </c>
      <c r="H28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13" s="48">
        <f>tbl_raw_data[[#This Row],[Date Actioned]]-tbl_raw_data[[#This Row],[Date Tagged]]</f>
        <v>6.5625000061118044E-3</v>
      </c>
      <c r="J2813" s="50">
        <f>HOUR(tbl_raw_data[[#This Row],[time_taken]])*60+MINUTE(tbl_raw_data[[#This Row],[time_taken]])+SECOND(tbl_raw_data[[#This Row],[time_taken]])/60</f>
        <v>9.4499999999999993</v>
      </c>
      <c r="K2813" s="54">
        <f>DATE(YEAR(tbl_raw_data[[#This Row],[Date Actioned]]), MONTH(tbl_raw_data[[#This Row],[Date Actioned]]), DAY(tbl_raw_data[[#This Row],[Date Actioned]]))</f>
        <v>45149</v>
      </c>
      <c r="L2813" s="55" t="str">
        <f>UPPER(TEXT(tbl_raw_data[[#This Row],[Updated_date]],"MMMM"))</f>
        <v>AUGUST</v>
      </c>
      <c r="M2813" s="55" t="str">
        <f>UPPER("Week "&amp;IF(ROUNDUP(DAY(tbl_raw_data[[#This Row],[Updated_date]])/7,0)=5,4,ROUNDUP(DAY(tbl_raw_data[[#This Row],[Updated_date]])/7,0)))</f>
        <v>WEEK 2</v>
      </c>
      <c r="N2813" s="57" t="str">
        <f>UPPER(VLOOKUP(tbl_raw_data[[#This Row],[Analyst]],[1]setting!$A$1:$B$15,2,0))</f>
        <v>FARDIN</v>
      </c>
      <c r="O2813" s="57" t="str">
        <f>UPPER(tbl_raw_data[[#This Row],[Outcome]])</f>
        <v>DECLINE</v>
      </c>
      <c r="P2813" s="57" t="str">
        <f>UPPER(tbl_raw_data[[#This Row],[Queue Name]])</f>
        <v>CONSUMER EXISTING</v>
      </c>
      <c r="Q2813" s="57" t="str">
        <f>IF(tbl_raw_data[[#This Row],[time_taken_in_mins]]&lt;=20,"SLA_MET","SLA_NOT_MET")</f>
        <v>SLA_MET</v>
      </c>
    </row>
    <row r="2814" spans="1:17" ht="15" customHeight="1" x14ac:dyDescent="0.25">
      <c r="A2814" s="22" t="s">
        <v>1625</v>
      </c>
      <c r="B2814" s="6">
        <v>45149.475254629629</v>
      </c>
      <c r="C2814" s="7">
        <v>45149.479861111111</v>
      </c>
      <c r="D2814" s="8" t="s">
        <v>13</v>
      </c>
      <c r="E2814" s="8" t="s">
        <v>28</v>
      </c>
      <c r="F2814" s="8" t="s">
        <v>14</v>
      </c>
      <c r="G2814" s="110" t="s">
        <v>29</v>
      </c>
      <c r="H28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14" s="48">
        <f>tbl_raw_data[[#This Row],[Date Actioned]]-tbl_raw_data[[#This Row],[Date Tagged]]</f>
        <v>4.6064814814599231E-3</v>
      </c>
      <c r="J2814" s="50">
        <f>HOUR(tbl_raw_data[[#This Row],[time_taken]])*60+MINUTE(tbl_raw_data[[#This Row],[time_taken]])+SECOND(tbl_raw_data[[#This Row],[time_taken]])/60</f>
        <v>6.6333333333333329</v>
      </c>
      <c r="K2814" s="54">
        <f>DATE(YEAR(tbl_raw_data[[#This Row],[Date Actioned]]), MONTH(tbl_raw_data[[#This Row],[Date Actioned]]), DAY(tbl_raw_data[[#This Row],[Date Actioned]]))</f>
        <v>45149</v>
      </c>
      <c r="L2814" s="55" t="str">
        <f>UPPER(TEXT(tbl_raw_data[[#This Row],[Updated_date]],"MMMM"))</f>
        <v>AUGUST</v>
      </c>
      <c r="M2814" s="55" t="str">
        <f>UPPER("Week "&amp;IF(ROUNDUP(DAY(tbl_raw_data[[#This Row],[Updated_date]])/7,0)=5,4,ROUNDUP(DAY(tbl_raw_data[[#This Row],[Updated_date]])/7,0)))</f>
        <v>WEEK 2</v>
      </c>
      <c r="N2814" s="57" t="str">
        <f>UPPER(VLOOKUP(tbl_raw_data[[#This Row],[Analyst]],[1]setting!$A$1:$B$15,2,0))</f>
        <v>HARDIK</v>
      </c>
      <c r="O2814" s="57" t="str">
        <f>UPPER(tbl_raw_data[[#This Row],[Outcome]])</f>
        <v>APPROVE</v>
      </c>
      <c r="P2814" s="57" t="str">
        <f>UPPER(tbl_raw_data[[#This Row],[Queue Name]])</f>
        <v>CONSUMER EXISTING</v>
      </c>
      <c r="Q2814" s="57" t="str">
        <f>IF(tbl_raw_data[[#This Row],[time_taken_in_mins]]&lt;=20,"SLA_MET","SLA_NOT_MET")</f>
        <v>SLA_MET</v>
      </c>
    </row>
    <row r="2815" spans="1:17" ht="15" customHeight="1" x14ac:dyDescent="0.25">
      <c r="A2815" s="22" t="s">
        <v>6264</v>
      </c>
      <c r="B2815" s="12">
        <v>45149.476076388892</v>
      </c>
      <c r="C2815" s="13">
        <v>45149.488749999997</v>
      </c>
      <c r="D2815" s="14" t="s">
        <v>40</v>
      </c>
      <c r="E2815" s="16" t="s">
        <v>41</v>
      </c>
      <c r="F2815" s="14" t="s">
        <v>55</v>
      </c>
      <c r="G2815" s="106"/>
      <c r="H28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15" s="48">
        <f>tbl_raw_data[[#This Row],[Date Actioned]]-tbl_raw_data[[#This Row],[Date Tagged]]</f>
        <v>1.2673611105128657E-2</v>
      </c>
      <c r="J2815" s="50">
        <f>HOUR(tbl_raw_data[[#This Row],[time_taken]])*60+MINUTE(tbl_raw_data[[#This Row],[time_taken]])+SECOND(tbl_raw_data[[#This Row],[time_taken]])/60</f>
        <v>18.25</v>
      </c>
      <c r="K2815" s="54">
        <f>DATE(YEAR(tbl_raw_data[[#This Row],[Date Actioned]]), MONTH(tbl_raw_data[[#This Row],[Date Actioned]]), DAY(tbl_raw_data[[#This Row],[Date Actioned]]))</f>
        <v>45149</v>
      </c>
      <c r="L2815" s="55" t="str">
        <f>UPPER(TEXT(tbl_raw_data[[#This Row],[Updated_date]],"MMMM"))</f>
        <v>AUGUST</v>
      </c>
      <c r="M2815" s="55" t="str">
        <f>UPPER("Week "&amp;IF(ROUNDUP(DAY(tbl_raw_data[[#This Row],[Updated_date]])/7,0)=5,4,ROUNDUP(DAY(tbl_raw_data[[#This Row],[Updated_date]])/7,0)))</f>
        <v>WEEK 2</v>
      </c>
      <c r="N2815" s="57" t="str">
        <f>UPPER(VLOOKUP(tbl_raw_data[[#This Row],[Analyst]],[1]setting!$A$1:$B$15,2,0))</f>
        <v>CAMERON</v>
      </c>
      <c r="O2815" s="57" t="str">
        <f>UPPER(tbl_raw_data[[#This Row],[Outcome]])</f>
        <v>WITHDRAW</v>
      </c>
      <c r="P2815" s="57" t="str">
        <f>UPPER(tbl_raw_data[[#This Row],[Queue Name]])</f>
        <v>CONSUMER POST BUREAU</v>
      </c>
      <c r="Q2815" s="57" t="str">
        <f>IF(tbl_raw_data[[#This Row],[time_taken_in_mins]]&lt;=20,"SLA_MET","SLA_NOT_MET")</f>
        <v>SLA_MET</v>
      </c>
    </row>
    <row r="2816" spans="1:17" ht="15" customHeight="1" x14ac:dyDescent="0.25">
      <c r="A2816" s="11" t="s">
        <v>998</v>
      </c>
      <c r="B2816" s="6">
        <v>45149.477835648147</v>
      </c>
      <c r="C2816" s="7">
        <v>45149.481516203705</v>
      </c>
      <c r="D2816" s="8" t="s">
        <v>46</v>
      </c>
      <c r="E2816" s="8" t="s">
        <v>28</v>
      </c>
      <c r="F2816" s="8" t="s">
        <v>254</v>
      </c>
      <c r="G2816" s="110" t="s">
        <v>74</v>
      </c>
      <c r="H28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16" s="48">
        <f>tbl_raw_data[[#This Row],[Date Actioned]]-tbl_raw_data[[#This Row],[Date Tagged]]</f>
        <v>3.6805555573664606E-3</v>
      </c>
      <c r="J2816" s="50">
        <f>HOUR(tbl_raw_data[[#This Row],[time_taken]])*60+MINUTE(tbl_raw_data[[#This Row],[time_taken]])+SECOND(tbl_raw_data[[#This Row],[time_taken]])/60</f>
        <v>5.3</v>
      </c>
      <c r="K2816" s="54">
        <f>DATE(YEAR(tbl_raw_data[[#This Row],[Date Actioned]]), MONTH(tbl_raw_data[[#This Row],[Date Actioned]]), DAY(tbl_raw_data[[#This Row],[Date Actioned]]))</f>
        <v>45149</v>
      </c>
      <c r="L2816" s="55" t="str">
        <f>UPPER(TEXT(tbl_raw_data[[#This Row],[Updated_date]],"MMMM"))</f>
        <v>AUGUST</v>
      </c>
      <c r="M2816" s="55" t="str">
        <f>UPPER("Week "&amp;IF(ROUNDUP(DAY(tbl_raw_data[[#This Row],[Updated_date]])/7,0)=5,4,ROUNDUP(DAY(tbl_raw_data[[#This Row],[Updated_date]])/7,0)))</f>
        <v>WEEK 2</v>
      </c>
      <c r="N2816" s="57" t="str">
        <f>UPPER(VLOOKUP(tbl_raw_data[[#This Row],[Analyst]],[1]setting!$A$1:$B$15,2,0))</f>
        <v>FARDIN</v>
      </c>
      <c r="O2816" s="57" t="str">
        <f>UPPER(tbl_raw_data[[#This Row],[Outcome]])</f>
        <v>DECLINE</v>
      </c>
      <c r="P2816" s="57" t="str">
        <f>UPPER(tbl_raw_data[[#This Row],[Queue Name]])</f>
        <v>CONSUMER EXISTING</v>
      </c>
      <c r="Q2816" s="57" t="str">
        <f>IF(tbl_raw_data[[#This Row],[time_taken_in_mins]]&lt;=20,"SLA_MET","SLA_NOT_MET")</f>
        <v>SLA_MET</v>
      </c>
    </row>
    <row r="2817" spans="1:17" ht="26.25" x14ac:dyDescent="0.25">
      <c r="A2817" s="5" t="s">
        <v>2754</v>
      </c>
      <c r="B2817" s="6">
        <v>45149.479155092595</v>
      </c>
      <c r="C2817" s="7">
        <v>45149.485173611109</v>
      </c>
      <c r="D2817" s="8" t="s">
        <v>8</v>
      </c>
      <c r="E2817" s="8" t="s">
        <v>28</v>
      </c>
      <c r="F2817" s="8" t="s">
        <v>109</v>
      </c>
      <c r="G2817" s="110" t="s">
        <v>2755</v>
      </c>
      <c r="H28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2817" s="48">
        <f>tbl_raw_data[[#This Row],[Date Actioned]]-tbl_raw_data[[#This Row],[Date Tagged]]</f>
        <v>6.018518513883464E-3</v>
      </c>
      <c r="J2817" s="50">
        <f>HOUR(tbl_raw_data[[#This Row],[time_taken]])*60+MINUTE(tbl_raw_data[[#This Row],[time_taken]])+SECOND(tbl_raw_data[[#This Row],[time_taken]])/60</f>
        <v>8.6666666666666661</v>
      </c>
      <c r="K2817" s="54">
        <f>DATE(YEAR(tbl_raw_data[[#This Row],[Date Actioned]]), MONTH(tbl_raw_data[[#This Row],[Date Actioned]]), DAY(tbl_raw_data[[#This Row],[Date Actioned]]))</f>
        <v>45149</v>
      </c>
      <c r="L2817" s="55" t="str">
        <f>UPPER(TEXT(tbl_raw_data[[#This Row],[Updated_date]],"MMMM"))</f>
        <v>AUGUST</v>
      </c>
      <c r="M2817" s="55" t="str">
        <f>UPPER("Week "&amp;IF(ROUNDUP(DAY(tbl_raw_data[[#This Row],[Updated_date]])/7,0)=5,4,ROUNDUP(DAY(tbl_raw_data[[#This Row],[Updated_date]])/7,0)))</f>
        <v>WEEK 2</v>
      </c>
      <c r="N2817" s="57" t="str">
        <f>UPPER(VLOOKUP(tbl_raw_data[[#This Row],[Analyst]],[1]setting!$A$1:$B$15,2,0))</f>
        <v>NAVED</v>
      </c>
      <c r="O2817" s="57" t="str">
        <f>UPPER(tbl_raw_data[[#This Row],[Outcome]])</f>
        <v>WITHDRAW</v>
      </c>
      <c r="P2817" s="57" t="str">
        <f>UPPER(tbl_raw_data[[#This Row],[Queue Name]])</f>
        <v>CONSUMER EXISTING</v>
      </c>
      <c r="Q2817" s="57" t="str">
        <f>IF(tbl_raw_data[[#This Row],[time_taken_in_mins]]&lt;=20,"SLA_MET","SLA_NOT_MET")</f>
        <v>SLA_MET</v>
      </c>
    </row>
    <row r="2818" spans="1:17" ht="15" customHeight="1" x14ac:dyDescent="0.25">
      <c r="A2818" s="5" t="s">
        <v>2966</v>
      </c>
      <c r="B2818" s="12">
        <v>45149.482615740744</v>
      </c>
      <c r="C2818" s="13">
        <v>45149.488946759258</v>
      </c>
      <c r="D2818" s="14" t="s">
        <v>13</v>
      </c>
      <c r="E2818" s="14" t="s">
        <v>28</v>
      </c>
      <c r="F2818" s="14" t="s">
        <v>254</v>
      </c>
      <c r="G2818" s="111" t="s">
        <v>2967</v>
      </c>
      <c r="H28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18" s="48">
        <f>tbl_raw_data[[#This Row],[Date Actioned]]-tbl_raw_data[[#This Row],[Date Tagged]]</f>
        <v>6.3310185141745023E-3</v>
      </c>
      <c r="J2818" s="50">
        <f>HOUR(tbl_raw_data[[#This Row],[time_taken]])*60+MINUTE(tbl_raw_data[[#This Row],[time_taken]])+SECOND(tbl_raw_data[[#This Row],[time_taken]])/60</f>
        <v>9.1166666666666671</v>
      </c>
      <c r="K2818" s="54">
        <f>DATE(YEAR(tbl_raw_data[[#This Row],[Date Actioned]]), MONTH(tbl_raw_data[[#This Row],[Date Actioned]]), DAY(tbl_raw_data[[#This Row],[Date Actioned]]))</f>
        <v>45149</v>
      </c>
      <c r="L2818" s="55" t="str">
        <f>UPPER(TEXT(tbl_raw_data[[#This Row],[Updated_date]],"MMMM"))</f>
        <v>AUGUST</v>
      </c>
      <c r="M2818" s="55" t="str">
        <f>UPPER("Week "&amp;IF(ROUNDUP(DAY(tbl_raw_data[[#This Row],[Updated_date]])/7,0)=5,4,ROUNDUP(DAY(tbl_raw_data[[#This Row],[Updated_date]])/7,0)))</f>
        <v>WEEK 2</v>
      </c>
      <c r="N2818" s="57" t="str">
        <f>UPPER(VLOOKUP(tbl_raw_data[[#This Row],[Analyst]],[1]setting!$A$1:$B$15,2,0))</f>
        <v>FARDIN</v>
      </c>
      <c r="O2818" s="57" t="str">
        <f>UPPER(tbl_raw_data[[#This Row],[Outcome]])</f>
        <v>APPROVE</v>
      </c>
      <c r="P2818" s="57" t="str">
        <f>UPPER(tbl_raw_data[[#This Row],[Queue Name]])</f>
        <v>CONSUMER EXISTING</v>
      </c>
      <c r="Q2818" s="57" t="str">
        <f>IF(tbl_raw_data[[#This Row],[time_taken_in_mins]]&lt;=20,"SLA_MET","SLA_NOT_MET")</f>
        <v>SLA_MET</v>
      </c>
    </row>
    <row r="2819" spans="1:17" ht="15" customHeight="1" x14ac:dyDescent="0.25">
      <c r="A2819" s="11" t="s">
        <v>4926</v>
      </c>
      <c r="B2819" s="12">
        <v>45149.485821759263</v>
      </c>
      <c r="C2819" s="13">
        <v>45149.495115740741</v>
      </c>
      <c r="D2819" s="14" t="s">
        <v>8</v>
      </c>
      <c r="E2819" s="14" t="s">
        <v>9</v>
      </c>
      <c r="F2819" s="14" t="s">
        <v>14</v>
      </c>
      <c r="G2819" s="111" t="s">
        <v>4223</v>
      </c>
      <c r="H28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19" s="48">
        <f>tbl_raw_data[[#This Row],[Date Actioned]]-tbl_raw_data[[#This Row],[Date Tagged]]</f>
        <v>9.29398147854954E-3</v>
      </c>
      <c r="J2819" s="50">
        <f>HOUR(tbl_raw_data[[#This Row],[time_taken]])*60+MINUTE(tbl_raw_data[[#This Row],[time_taken]])+SECOND(tbl_raw_data[[#This Row],[time_taken]])/60</f>
        <v>13.383333333333333</v>
      </c>
      <c r="K2819" s="54">
        <f>DATE(YEAR(tbl_raw_data[[#This Row],[Date Actioned]]), MONTH(tbl_raw_data[[#This Row],[Date Actioned]]), DAY(tbl_raw_data[[#This Row],[Date Actioned]]))</f>
        <v>45149</v>
      </c>
      <c r="L2819" s="55" t="str">
        <f>UPPER(TEXT(tbl_raw_data[[#This Row],[Updated_date]],"MMMM"))</f>
        <v>AUGUST</v>
      </c>
      <c r="M2819" s="55" t="str">
        <f>UPPER("Week "&amp;IF(ROUNDUP(DAY(tbl_raw_data[[#This Row],[Updated_date]])/7,0)=5,4,ROUNDUP(DAY(tbl_raw_data[[#This Row],[Updated_date]])/7,0)))</f>
        <v>WEEK 2</v>
      </c>
      <c r="N2819" s="57" t="str">
        <f>UPPER(VLOOKUP(tbl_raw_data[[#This Row],[Analyst]],[1]setting!$A$1:$B$15,2,0))</f>
        <v>HARDIK</v>
      </c>
      <c r="O2819" s="57" t="str">
        <f>UPPER(tbl_raw_data[[#This Row],[Outcome]])</f>
        <v>WITHDRAW</v>
      </c>
      <c r="P2819" s="57" t="str">
        <f>UPPER(tbl_raw_data[[#This Row],[Queue Name]])</f>
        <v>CONSUMER PRE BUREAU</v>
      </c>
      <c r="Q2819" s="57" t="str">
        <f>IF(tbl_raw_data[[#This Row],[time_taken_in_mins]]&lt;=20,"SLA_MET","SLA_NOT_MET")</f>
        <v>SLA_MET</v>
      </c>
    </row>
    <row r="2820" spans="1:17" x14ac:dyDescent="0.25">
      <c r="A2820" s="22" t="s">
        <v>3116</v>
      </c>
      <c r="B2820" s="6">
        <v>45149.488877314812</v>
      </c>
      <c r="C2820" s="7">
        <v>45149.495428240742</v>
      </c>
      <c r="D2820" s="8" t="s">
        <v>8</v>
      </c>
      <c r="E2820" s="8" t="s">
        <v>28</v>
      </c>
      <c r="F2820" s="8" t="s">
        <v>228</v>
      </c>
      <c r="G2820" s="110" t="s">
        <v>3117</v>
      </c>
      <c r="H28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0" s="48">
        <f>tbl_raw_data[[#This Row],[Date Actioned]]-tbl_raw_data[[#This Row],[Date Tagged]]</f>
        <v>6.550925929332152E-3</v>
      </c>
      <c r="J2820" s="50">
        <f>HOUR(tbl_raw_data[[#This Row],[time_taken]])*60+MINUTE(tbl_raw_data[[#This Row],[time_taken]])+SECOND(tbl_raw_data[[#This Row],[time_taken]])/60</f>
        <v>9.4333333333333336</v>
      </c>
      <c r="K2820" s="54">
        <f>DATE(YEAR(tbl_raw_data[[#This Row],[Date Actioned]]), MONTH(tbl_raw_data[[#This Row],[Date Actioned]]), DAY(tbl_raw_data[[#This Row],[Date Actioned]]))</f>
        <v>45149</v>
      </c>
      <c r="L2820" s="55" t="str">
        <f>UPPER(TEXT(tbl_raw_data[[#This Row],[Updated_date]],"MMMM"))</f>
        <v>AUGUST</v>
      </c>
      <c r="M2820" s="55" t="str">
        <f>UPPER("Week "&amp;IF(ROUNDUP(DAY(tbl_raw_data[[#This Row],[Updated_date]])/7,0)=5,4,ROUNDUP(DAY(tbl_raw_data[[#This Row],[Updated_date]])/7,0)))</f>
        <v>WEEK 2</v>
      </c>
      <c r="N2820" s="57" t="str">
        <f>UPPER(VLOOKUP(tbl_raw_data[[#This Row],[Analyst]],[1]setting!$A$1:$B$15,2,0))</f>
        <v>OUADIR</v>
      </c>
      <c r="O2820" s="57" t="str">
        <f>UPPER(tbl_raw_data[[#This Row],[Outcome]])</f>
        <v>WITHDRAW</v>
      </c>
      <c r="P2820" s="57" t="str">
        <f>UPPER(tbl_raw_data[[#This Row],[Queue Name]])</f>
        <v>CONSUMER EXISTING</v>
      </c>
      <c r="Q2820" s="57" t="str">
        <f>IF(tbl_raw_data[[#This Row],[time_taken_in_mins]]&lt;=20,"SLA_MET","SLA_NOT_MET")</f>
        <v>SLA_MET</v>
      </c>
    </row>
    <row r="2821" spans="1:17" ht="15" customHeight="1" x14ac:dyDescent="0.25">
      <c r="A2821" s="11" t="s">
        <v>5998</v>
      </c>
      <c r="B2821" s="6">
        <v>45149.49013888889</v>
      </c>
      <c r="C2821" s="7">
        <v>45149.502025462964</v>
      </c>
      <c r="D2821" s="8" t="s">
        <v>13</v>
      </c>
      <c r="E2821" s="8" t="s">
        <v>28</v>
      </c>
      <c r="F2821" s="8" t="s">
        <v>254</v>
      </c>
      <c r="G2821" s="110" t="s">
        <v>53</v>
      </c>
      <c r="H28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1" s="48">
        <f>tbl_raw_data[[#This Row],[Date Actioned]]-tbl_raw_data[[#This Row],[Date Tagged]]</f>
        <v>1.1886574073287193E-2</v>
      </c>
      <c r="J2821" s="50">
        <f>HOUR(tbl_raw_data[[#This Row],[time_taken]])*60+MINUTE(tbl_raw_data[[#This Row],[time_taken]])+SECOND(tbl_raw_data[[#This Row],[time_taken]])/60</f>
        <v>17.116666666666667</v>
      </c>
      <c r="K2821" s="54">
        <f>DATE(YEAR(tbl_raw_data[[#This Row],[Date Actioned]]), MONTH(tbl_raw_data[[#This Row],[Date Actioned]]), DAY(tbl_raw_data[[#This Row],[Date Actioned]]))</f>
        <v>45149</v>
      </c>
      <c r="L2821" s="55" t="str">
        <f>UPPER(TEXT(tbl_raw_data[[#This Row],[Updated_date]],"MMMM"))</f>
        <v>AUGUST</v>
      </c>
      <c r="M2821" s="55" t="str">
        <f>UPPER("Week "&amp;IF(ROUNDUP(DAY(tbl_raw_data[[#This Row],[Updated_date]])/7,0)=5,4,ROUNDUP(DAY(tbl_raw_data[[#This Row],[Updated_date]])/7,0)))</f>
        <v>WEEK 2</v>
      </c>
      <c r="N2821" s="57" t="str">
        <f>UPPER(VLOOKUP(tbl_raw_data[[#This Row],[Analyst]],[1]setting!$A$1:$B$15,2,0))</f>
        <v>FARDIN</v>
      </c>
      <c r="O2821" s="57" t="str">
        <f>UPPER(tbl_raw_data[[#This Row],[Outcome]])</f>
        <v>APPROVE</v>
      </c>
      <c r="P2821" s="57" t="str">
        <f>UPPER(tbl_raw_data[[#This Row],[Queue Name]])</f>
        <v>CONSUMER EXISTING</v>
      </c>
      <c r="Q2821" s="57" t="str">
        <f>IF(tbl_raw_data[[#This Row],[time_taken_in_mins]]&lt;=20,"SLA_MET","SLA_NOT_MET")</f>
        <v>SLA_MET</v>
      </c>
    </row>
    <row r="2822" spans="1:17" ht="15" customHeight="1" x14ac:dyDescent="0.25">
      <c r="A2822" s="22" t="s">
        <v>2450</v>
      </c>
      <c r="B2822" s="12">
        <v>45149.491527777776</v>
      </c>
      <c r="C2822" s="13">
        <v>45149.497141203705</v>
      </c>
      <c r="D2822" s="14" t="s">
        <v>13</v>
      </c>
      <c r="E2822" s="14" t="s">
        <v>41</v>
      </c>
      <c r="F2822" s="14" t="s">
        <v>109</v>
      </c>
      <c r="G2822" s="111" t="s">
        <v>29</v>
      </c>
      <c r="H28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2" s="48">
        <f>tbl_raw_data[[#This Row],[Date Actioned]]-tbl_raw_data[[#This Row],[Date Tagged]]</f>
        <v>5.6134259284590371E-3</v>
      </c>
      <c r="J2822" s="50">
        <f>HOUR(tbl_raw_data[[#This Row],[time_taken]])*60+MINUTE(tbl_raw_data[[#This Row],[time_taken]])+SECOND(tbl_raw_data[[#This Row],[time_taken]])/60</f>
        <v>8.0833333333333339</v>
      </c>
      <c r="K2822" s="54">
        <f>DATE(YEAR(tbl_raw_data[[#This Row],[Date Actioned]]), MONTH(tbl_raw_data[[#This Row],[Date Actioned]]), DAY(tbl_raw_data[[#This Row],[Date Actioned]]))</f>
        <v>45149</v>
      </c>
      <c r="L2822" s="55" t="str">
        <f>UPPER(TEXT(tbl_raw_data[[#This Row],[Updated_date]],"MMMM"))</f>
        <v>AUGUST</v>
      </c>
      <c r="M2822" s="55" t="str">
        <f>UPPER("Week "&amp;IF(ROUNDUP(DAY(tbl_raw_data[[#This Row],[Updated_date]])/7,0)=5,4,ROUNDUP(DAY(tbl_raw_data[[#This Row],[Updated_date]])/7,0)))</f>
        <v>WEEK 2</v>
      </c>
      <c r="N2822" s="57" t="str">
        <f>UPPER(VLOOKUP(tbl_raw_data[[#This Row],[Analyst]],[1]setting!$A$1:$B$15,2,0))</f>
        <v>NAVED</v>
      </c>
      <c r="O2822" s="57" t="str">
        <f>UPPER(tbl_raw_data[[#This Row],[Outcome]])</f>
        <v>APPROVE</v>
      </c>
      <c r="P2822" s="57" t="str">
        <f>UPPER(tbl_raw_data[[#This Row],[Queue Name]])</f>
        <v>CONSUMER POST BUREAU</v>
      </c>
      <c r="Q2822" s="57" t="str">
        <f>IF(tbl_raw_data[[#This Row],[time_taken_in_mins]]&lt;=20,"SLA_MET","SLA_NOT_MET")</f>
        <v>SLA_MET</v>
      </c>
    </row>
    <row r="2823" spans="1:17" ht="15" customHeight="1" x14ac:dyDescent="0.25">
      <c r="A2823" s="5" t="s">
        <v>383</v>
      </c>
      <c r="B2823" s="6">
        <v>45149.496967592589</v>
      </c>
      <c r="C2823" s="7">
        <v>45149.499467592592</v>
      </c>
      <c r="D2823" s="8" t="s">
        <v>13</v>
      </c>
      <c r="E2823" s="8" t="s">
        <v>9</v>
      </c>
      <c r="F2823" s="8" t="s">
        <v>14</v>
      </c>
      <c r="G2823" s="110" t="s">
        <v>29</v>
      </c>
      <c r="H28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3" s="48">
        <f>tbl_raw_data[[#This Row],[Date Actioned]]-tbl_raw_data[[#This Row],[Date Tagged]]</f>
        <v>2.5000000023283064E-3</v>
      </c>
      <c r="J2823" s="50">
        <f>HOUR(tbl_raw_data[[#This Row],[time_taken]])*60+MINUTE(tbl_raw_data[[#This Row],[time_taken]])+SECOND(tbl_raw_data[[#This Row],[time_taken]])/60</f>
        <v>3.6</v>
      </c>
      <c r="K2823" s="54">
        <f>DATE(YEAR(tbl_raw_data[[#This Row],[Date Actioned]]), MONTH(tbl_raw_data[[#This Row],[Date Actioned]]), DAY(tbl_raw_data[[#This Row],[Date Actioned]]))</f>
        <v>45149</v>
      </c>
      <c r="L2823" s="55" t="str">
        <f>UPPER(TEXT(tbl_raw_data[[#This Row],[Updated_date]],"MMMM"))</f>
        <v>AUGUST</v>
      </c>
      <c r="M2823" s="55" t="str">
        <f>UPPER("Week "&amp;IF(ROUNDUP(DAY(tbl_raw_data[[#This Row],[Updated_date]])/7,0)=5,4,ROUNDUP(DAY(tbl_raw_data[[#This Row],[Updated_date]])/7,0)))</f>
        <v>WEEK 2</v>
      </c>
      <c r="N2823" s="57" t="str">
        <f>UPPER(VLOOKUP(tbl_raw_data[[#This Row],[Analyst]],[1]setting!$A$1:$B$15,2,0))</f>
        <v>HARDIK</v>
      </c>
      <c r="O2823" s="57" t="str">
        <f>UPPER(tbl_raw_data[[#This Row],[Outcome]])</f>
        <v>APPROVE</v>
      </c>
      <c r="P2823" s="57" t="str">
        <f>UPPER(tbl_raw_data[[#This Row],[Queue Name]])</f>
        <v>CONSUMER PRE BUREAU</v>
      </c>
      <c r="Q2823" s="57" t="str">
        <f>IF(tbl_raw_data[[#This Row],[time_taken_in_mins]]&lt;=20,"SLA_MET","SLA_NOT_MET")</f>
        <v>SLA_MET</v>
      </c>
    </row>
    <row r="2824" spans="1:17" ht="15" customHeight="1" x14ac:dyDescent="0.25">
      <c r="A2824" s="22" t="s">
        <v>5180</v>
      </c>
      <c r="B2824" s="12">
        <v>45149.49900462963</v>
      </c>
      <c r="C2824" s="13">
        <v>45149.508946759262</v>
      </c>
      <c r="D2824" s="14" t="s">
        <v>46</v>
      </c>
      <c r="E2824" s="14" t="s">
        <v>28</v>
      </c>
      <c r="F2824" s="14" t="s">
        <v>109</v>
      </c>
      <c r="G2824" s="111" t="s">
        <v>151</v>
      </c>
      <c r="H28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24" s="48">
        <f>tbl_raw_data[[#This Row],[Date Actioned]]-tbl_raw_data[[#This Row],[Date Tagged]]</f>
        <v>9.9421296326909214E-3</v>
      </c>
      <c r="J2824" s="50">
        <f>HOUR(tbl_raw_data[[#This Row],[time_taken]])*60+MINUTE(tbl_raw_data[[#This Row],[time_taken]])+SECOND(tbl_raw_data[[#This Row],[time_taken]])/60</f>
        <v>14.316666666666666</v>
      </c>
      <c r="K2824" s="54">
        <f>DATE(YEAR(tbl_raw_data[[#This Row],[Date Actioned]]), MONTH(tbl_raw_data[[#This Row],[Date Actioned]]), DAY(tbl_raw_data[[#This Row],[Date Actioned]]))</f>
        <v>45149</v>
      </c>
      <c r="L2824" s="55" t="str">
        <f>UPPER(TEXT(tbl_raw_data[[#This Row],[Updated_date]],"MMMM"))</f>
        <v>AUGUST</v>
      </c>
      <c r="M2824" s="55" t="str">
        <f>UPPER("Week "&amp;IF(ROUNDUP(DAY(tbl_raw_data[[#This Row],[Updated_date]])/7,0)=5,4,ROUNDUP(DAY(tbl_raw_data[[#This Row],[Updated_date]])/7,0)))</f>
        <v>WEEK 2</v>
      </c>
      <c r="N2824" s="57" t="str">
        <f>UPPER(VLOOKUP(tbl_raw_data[[#This Row],[Analyst]],[1]setting!$A$1:$B$15,2,0))</f>
        <v>NAVED</v>
      </c>
      <c r="O2824" s="57" t="str">
        <f>UPPER(tbl_raw_data[[#This Row],[Outcome]])</f>
        <v>DECLINE</v>
      </c>
      <c r="P2824" s="57" t="str">
        <f>UPPER(tbl_raw_data[[#This Row],[Queue Name]])</f>
        <v>CONSUMER EXISTING</v>
      </c>
      <c r="Q2824" s="57" t="str">
        <f>IF(tbl_raw_data[[#This Row],[time_taken_in_mins]]&lt;=20,"SLA_MET","SLA_NOT_MET")</f>
        <v>SLA_MET</v>
      </c>
    </row>
    <row r="2825" spans="1:17" ht="15" customHeight="1" x14ac:dyDescent="0.25">
      <c r="A2825" s="5" t="s">
        <v>1300</v>
      </c>
      <c r="B2825" s="6">
        <v>45149.502824074072</v>
      </c>
      <c r="C2825" s="7">
        <v>45149.506956018522</v>
      </c>
      <c r="D2825" s="8" t="s">
        <v>46</v>
      </c>
      <c r="E2825" s="8" t="s">
        <v>28</v>
      </c>
      <c r="F2825" s="8" t="s">
        <v>254</v>
      </c>
      <c r="G2825" s="110" t="s">
        <v>49</v>
      </c>
      <c r="H28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5" s="48">
        <f>tbl_raw_data[[#This Row],[Date Actioned]]-tbl_raw_data[[#This Row],[Date Tagged]]</f>
        <v>4.1319444499094971E-3</v>
      </c>
      <c r="J2825" s="50">
        <f>HOUR(tbl_raw_data[[#This Row],[time_taken]])*60+MINUTE(tbl_raw_data[[#This Row],[time_taken]])+SECOND(tbl_raw_data[[#This Row],[time_taken]])/60</f>
        <v>5.95</v>
      </c>
      <c r="K2825" s="54">
        <f>DATE(YEAR(tbl_raw_data[[#This Row],[Date Actioned]]), MONTH(tbl_raw_data[[#This Row],[Date Actioned]]), DAY(tbl_raw_data[[#This Row],[Date Actioned]]))</f>
        <v>45149</v>
      </c>
      <c r="L2825" s="55" t="str">
        <f>UPPER(TEXT(tbl_raw_data[[#This Row],[Updated_date]],"MMMM"))</f>
        <v>AUGUST</v>
      </c>
      <c r="M2825" s="55" t="str">
        <f>UPPER("Week "&amp;IF(ROUNDUP(DAY(tbl_raw_data[[#This Row],[Updated_date]])/7,0)=5,4,ROUNDUP(DAY(tbl_raw_data[[#This Row],[Updated_date]])/7,0)))</f>
        <v>WEEK 2</v>
      </c>
      <c r="N2825" s="57" t="str">
        <f>UPPER(VLOOKUP(tbl_raw_data[[#This Row],[Analyst]],[1]setting!$A$1:$B$15,2,0))</f>
        <v>FARDIN</v>
      </c>
      <c r="O2825" s="57" t="str">
        <f>UPPER(tbl_raw_data[[#This Row],[Outcome]])</f>
        <v>DECLINE</v>
      </c>
      <c r="P2825" s="57" t="str">
        <f>UPPER(tbl_raw_data[[#This Row],[Queue Name]])</f>
        <v>CONSUMER EXISTING</v>
      </c>
      <c r="Q2825" s="57" t="str">
        <f>IF(tbl_raw_data[[#This Row],[time_taken_in_mins]]&lt;=20,"SLA_MET","SLA_NOT_MET")</f>
        <v>SLA_MET</v>
      </c>
    </row>
    <row r="2826" spans="1:17" ht="15" customHeight="1" x14ac:dyDescent="0.25">
      <c r="A2826" s="5" t="s">
        <v>2943</v>
      </c>
      <c r="B2826" s="12">
        <v>45149.505624999998</v>
      </c>
      <c r="C2826" s="13">
        <v>45149.511921296296</v>
      </c>
      <c r="D2826" s="14" t="s">
        <v>8</v>
      </c>
      <c r="E2826" s="14" t="s">
        <v>41</v>
      </c>
      <c r="F2826" s="14" t="s">
        <v>14</v>
      </c>
      <c r="G2826" s="111" t="s">
        <v>2650</v>
      </c>
      <c r="H28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6" s="48">
        <f>tbl_raw_data[[#This Row],[Date Actioned]]-tbl_raw_data[[#This Row],[Date Tagged]]</f>
        <v>6.2962962983874604E-3</v>
      </c>
      <c r="J2826" s="50">
        <f>HOUR(tbl_raw_data[[#This Row],[time_taken]])*60+MINUTE(tbl_raw_data[[#This Row],[time_taken]])+SECOND(tbl_raw_data[[#This Row],[time_taken]])/60</f>
        <v>9.0666666666666664</v>
      </c>
      <c r="K2826" s="54">
        <f>DATE(YEAR(tbl_raw_data[[#This Row],[Date Actioned]]), MONTH(tbl_raw_data[[#This Row],[Date Actioned]]), DAY(tbl_raw_data[[#This Row],[Date Actioned]]))</f>
        <v>45149</v>
      </c>
      <c r="L2826" s="55" t="str">
        <f>UPPER(TEXT(tbl_raw_data[[#This Row],[Updated_date]],"MMMM"))</f>
        <v>AUGUST</v>
      </c>
      <c r="M2826" s="55" t="str">
        <f>UPPER("Week "&amp;IF(ROUNDUP(DAY(tbl_raw_data[[#This Row],[Updated_date]])/7,0)=5,4,ROUNDUP(DAY(tbl_raw_data[[#This Row],[Updated_date]])/7,0)))</f>
        <v>WEEK 2</v>
      </c>
      <c r="N2826" s="57" t="str">
        <f>UPPER(VLOOKUP(tbl_raw_data[[#This Row],[Analyst]],[1]setting!$A$1:$B$15,2,0))</f>
        <v>HARDIK</v>
      </c>
      <c r="O2826" s="57" t="str">
        <f>UPPER(tbl_raw_data[[#This Row],[Outcome]])</f>
        <v>WITHDRAW</v>
      </c>
      <c r="P2826" s="57" t="str">
        <f>UPPER(tbl_raw_data[[#This Row],[Queue Name]])</f>
        <v>CONSUMER POST BUREAU</v>
      </c>
      <c r="Q2826" s="57" t="str">
        <f>IF(tbl_raw_data[[#This Row],[time_taken_in_mins]]&lt;=20,"SLA_MET","SLA_NOT_MET")</f>
        <v>SLA_MET</v>
      </c>
    </row>
    <row r="2827" spans="1:17" ht="15" customHeight="1" x14ac:dyDescent="0.25">
      <c r="A2827" s="11" t="s">
        <v>3241</v>
      </c>
      <c r="B2827" s="6">
        <v>45149.505902777775</v>
      </c>
      <c r="C2827" s="7">
        <v>45149.512638888889</v>
      </c>
      <c r="D2827" s="8" t="s">
        <v>8</v>
      </c>
      <c r="E2827" s="8" t="s">
        <v>41</v>
      </c>
      <c r="F2827" s="8" t="s">
        <v>254</v>
      </c>
      <c r="G2827" s="110" t="s">
        <v>3242</v>
      </c>
      <c r="H28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7" s="48">
        <f>tbl_raw_data[[#This Row],[Date Actioned]]-tbl_raw_data[[#This Row],[Date Tagged]]</f>
        <v>6.7361111141508445E-3</v>
      </c>
      <c r="J2827" s="50">
        <f>HOUR(tbl_raw_data[[#This Row],[time_taken]])*60+MINUTE(tbl_raw_data[[#This Row],[time_taken]])+SECOND(tbl_raw_data[[#This Row],[time_taken]])/60</f>
        <v>9.6999999999999993</v>
      </c>
      <c r="K2827" s="54">
        <f>DATE(YEAR(tbl_raw_data[[#This Row],[Date Actioned]]), MONTH(tbl_raw_data[[#This Row],[Date Actioned]]), DAY(tbl_raw_data[[#This Row],[Date Actioned]]))</f>
        <v>45149</v>
      </c>
      <c r="L2827" s="55" t="str">
        <f>UPPER(TEXT(tbl_raw_data[[#This Row],[Updated_date]],"MMMM"))</f>
        <v>AUGUST</v>
      </c>
      <c r="M2827" s="55" t="str">
        <f>UPPER("Week "&amp;IF(ROUNDUP(DAY(tbl_raw_data[[#This Row],[Updated_date]])/7,0)=5,4,ROUNDUP(DAY(tbl_raw_data[[#This Row],[Updated_date]])/7,0)))</f>
        <v>WEEK 2</v>
      </c>
      <c r="N2827" s="57" t="str">
        <f>UPPER(VLOOKUP(tbl_raw_data[[#This Row],[Analyst]],[1]setting!$A$1:$B$15,2,0))</f>
        <v>FARDIN</v>
      </c>
      <c r="O2827" s="57" t="str">
        <f>UPPER(tbl_raw_data[[#This Row],[Outcome]])</f>
        <v>WITHDRAW</v>
      </c>
      <c r="P2827" s="57" t="str">
        <f>UPPER(tbl_raw_data[[#This Row],[Queue Name]])</f>
        <v>CONSUMER POST BUREAU</v>
      </c>
      <c r="Q2827" s="57" t="str">
        <f>IF(tbl_raw_data[[#This Row],[time_taken_in_mins]]&lt;=20,"SLA_MET","SLA_NOT_MET")</f>
        <v>SLA_MET</v>
      </c>
    </row>
    <row r="2828" spans="1:17" x14ac:dyDescent="0.25">
      <c r="A2828" s="22" t="s">
        <v>2540</v>
      </c>
      <c r="B2828" s="12">
        <v>45149.507581018515</v>
      </c>
      <c r="C2828" s="13">
        <v>45149.513321759259</v>
      </c>
      <c r="D2828" s="14" t="s">
        <v>8</v>
      </c>
      <c r="E2828" s="14" t="s">
        <v>28</v>
      </c>
      <c r="F2828" s="14" t="s">
        <v>109</v>
      </c>
      <c r="G2828" s="111" t="s">
        <v>25</v>
      </c>
      <c r="H28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28" s="48">
        <f>tbl_raw_data[[#This Row],[Date Actioned]]-tbl_raw_data[[#This Row],[Date Tagged]]</f>
        <v>5.7407407439313829E-3</v>
      </c>
      <c r="J2828" s="50">
        <f>HOUR(tbl_raw_data[[#This Row],[time_taken]])*60+MINUTE(tbl_raw_data[[#This Row],[time_taken]])+SECOND(tbl_raw_data[[#This Row],[time_taken]])/60</f>
        <v>8.2666666666666675</v>
      </c>
      <c r="K2828" s="54">
        <f>DATE(YEAR(tbl_raw_data[[#This Row],[Date Actioned]]), MONTH(tbl_raw_data[[#This Row],[Date Actioned]]), DAY(tbl_raw_data[[#This Row],[Date Actioned]]))</f>
        <v>45149</v>
      </c>
      <c r="L2828" s="55" t="str">
        <f>UPPER(TEXT(tbl_raw_data[[#This Row],[Updated_date]],"MMMM"))</f>
        <v>AUGUST</v>
      </c>
      <c r="M2828" s="55" t="str">
        <f>UPPER("Week "&amp;IF(ROUNDUP(DAY(tbl_raw_data[[#This Row],[Updated_date]])/7,0)=5,4,ROUNDUP(DAY(tbl_raw_data[[#This Row],[Updated_date]])/7,0)))</f>
        <v>WEEK 2</v>
      </c>
      <c r="N2828" s="57" t="str">
        <f>UPPER(VLOOKUP(tbl_raw_data[[#This Row],[Analyst]],[1]setting!$A$1:$B$15,2,0))</f>
        <v>NAVED</v>
      </c>
      <c r="O2828" s="57" t="str">
        <f>UPPER(tbl_raw_data[[#This Row],[Outcome]])</f>
        <v>WITHDRAW</v>
      </c>
      <c r="P2828" s="57" t="str">
        <f>UPPER(tbl_raw_data[[#This Row],[Queue Name]])</f>
        <v>CONSUMER EXISTING</v>
      </c>
      <c r="Q2828" s="57" t="str">
        <f>IF(tbl_raw_data[[#This Row],[time_taken_in_mins]]&lt;=20,"SLA_MET","SLA_NOT_MET")</f>
        <v>SLA_MET</v>
      </c>
    </row>
    <row r="2829" spans="1:17" ht="15" customHeight="1" x14ac:dyDescent="0.25">
      <c r="A2829" s="11" t="s">
        <v>629</v>
      </c>
      <c r="B2829" s="12">
        <v>45149.508553240739</v>
      </c>
      <c r="C2829" s="13">
        <v>45149.511620370373</v>
      </c>
      <c r="D2829" s="14" t="s">
        <v>29</v>
      </c>
      <c r="E2829" s="16" t="s">
        <v>28</v>
      </c>
      <c r="F2829" s="14" t="s">
        <v>55</v>
      </c>
      <c r="G2829" s="106"/>
      <c r="H28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29" s="48">
        <f>tbl_raw_data[[#This Row],[Date Actioned]]-tbl_raw_data[[#This Row],[Date Tagged]]</f>
        <v>3.0671296335640363E-3</v>
      </c>
      <c r="J2829" s="50">
        <f>HOUR(tbl_raw_data[[#This Row],[time_taken]])*60+MINUTE(tbl_raw_data[[#This Row],[time_taken]])+SECOND(tbl_raw_data[[#This Row],[time_taken]])/60</f>
        <v>4.416666666666667</v>
      </c>
      <c r="K2829" s="54">
        <f>DATE(YEAR(tbl_raw_data[[#This Row],[Date Actioned]]), MONTH(tbl_raw_data[[#This Row],[Date Actioned]]), DAY(tbl_raw_data[[#This Row],[Date Actioned]]))</f>
        <v>45149</v>
      </c>
      <c r="L2829" s="55" t="str">
        <f>UPPER(TEXT(tbl_raw_data[[#This Row],[Updated_date]],"MMMM"))</f>
        <v>AUGUST</v>
      </c>
      <c r="M2829" s="55" t="str">
        <f>UPPER("Week "&amp;IF(ROUNDUP(DAY(tbl_raw_data[[#This Row],[Updated_date]])/7,0)=5,4,ROUNDUP(DAY(tbl_raw_data[[#This Row],[Updated_date]])/7,0)))</f>
        <v>WEEK 2</v>
      </c>
      <c r="N2829" s="57" t="str">
        <f>UPPER(VLOOKUP(tbl_raw_data[[#This Row],[Analyst]],[1]setting!$A$1:$B$15,2,0))</f>
        <v>CAMERON</v>
      </c>
      <c r="O2829" s="57" t="str">
        <f>UPPER(tbl_raw_data[[#This Row],[Outcome]])</f>
        <v>APPROVE</v>
      </c>
      <c r="P2829" s="57" t="str">
        <f>UPPER(tbl_raw_data[[#This Row],[Queue Name]])</f>
        <v>CONSUMER EXISTING</v>
      </c>
      <c r="Q2829" s="57" t="str">
        <f>IF(tbl_raw_data[[#This Row],[time_taken_in_mins]]&lt;=20,"SLA_MET","SLA_NOT_MET")</f>
        <v>SLA_MET</v>
      </c>
    </row>
    <row r="2830" spans="1:17" ht="15" customHeight="1" x14ac:dyDescent="0.25">
      <c r="A2830" s="22" t="s">
        <v>2721</v>
      </c>
      <c r="B2830" s="6">
        <v>45149.510081018518</v>
      </c>
      <c r="C2830" s="7">
        <v>45149.516053240739</v>
      </c>
      <c r="D2830" s="8" t="s">
        <v>29</v>
      </c>
      <c r="E2830" s="10" t="s">
        <v>28</v>
      </c>
      <c r="F2830" s="8" t="s">
        <v>55</v>
      </c>
      <c r="G2830" s="109"/>
      <c r="H28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30" s="48">
        <f>tbl_raw_data[[#This Row],[Date Actioned]]-tbl_raw_data[[#This Row],[Date Tagged]]</f>
        <v>5.9722222213167697E-3</v>
      </c>
      <c r="J2830" s="50">
        <f>HOUR(tbl_raw_data[[#This Row],[time_taken]])*60+MINUTE(tbl_raw_data[[#This Row],[time_taken]])+SECOND(tbl_raw_data[[#This Row],[time_taken]])/60</f>
        <v>8.6</v>
      </c>
      <c r="K2830" s="54">
        <f>DATE(YEAR(tbl_raw_data[[#This Row],[Date Actioned]]), MONTH(tbl_raw_data[[#This Row],[Date Actioned]]), DAY(tbl_raw_data[[#This Row],[Date Actioned]]))</f>
        <v>45149</v>
      </c>
      <c r="L2830" s="55" t="str">
        <f>UPPER(TEXT(tbl_raw_data[[#This Row],[Updated_date]],"MMMM"))</f>
        <v>AUGUST</v>
      </c>
      <c r="M2830" s="55" t="str">
        <f>UPPER("Week "&amp;IF(ROUNDUP(DAY(tbl_raw_data[[#This Row],[Updated_date]])/7,0)=5,4,ROUNDUP(DAY(tbl_raw_data[[#This Row],[Updated_date]])/7,0)))</f>
        <v>WEEK 2</v>
      </c>
      <c r="N2830" s="57" t="str">
        <f>UPPER(VLOOKUP(tbl_raw_data[[#This Row],[Analyst]],[1]setting!$A$1:$B$15,2,0))</f>
        <v>CAMERON</v>
      </c>
      <c r="O2830" s="57" t="str">
        <f>UPPER(tbl_raw_data[[#This Row],[Outcome]])</f>
        <v>APPROVE</v>
      </c>
      <c r="P2830" s="57" t="str">
        <f>UPPER(tbl_raw_data[[#This Row],[Queue Name]])</f>
        <v>CONSUMER EXISTING</v>
      </c>
      <c r="Q2830" s="57" t="str">
        <f>IF(tbl_raw_data[[#This Row],[time_taken_in_mins]]&lt;=20,"SLA_MET","SLA_NOT_MET")</f>
        <v>SLA_MET</v>
      </c>
    </row>
    <row r="2831" spans="1:17" ht="15" customHeight="1" x14ac:dyDescent="0.25">
      <c r="A2831" s="5" t="s">
        <v>696</v>
      </c>
      <c r="B2831" s="6">
        <v>45149.510648148149</v>
      </c>
      <c r="C2831" s="7">
        <v>45149.513807870368</v>
      </c>
      <c r="D2831" s="8" t="s">
        <v>8</v>
      </c>
      <c r="E2831" s="8" t="s">
        <v>9</v>
      </c>
      <c r="F2831" s="8" t="s">
        <v>14</v>
      </c>
      <c r="G2831" s="110" t="s">
        <v>558</v>
      </c>
      <c r="H28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1" s="48">
        <f>tbl_raw_data[[#This Row],[Date Actioned]]-tbl_raw_data[[#This Row],[Date Tagged]]</f>
        <v>3.159722218697425E-3</v>
      </c>
      <c r="J2831" s="50">
        <f>HOUR(tbl_raw_data[[#This Row],[time_taken]])*60+MINUTE(tbl_raw_data[[#This Row],[time_taken]])+SECOND(tbl_raw_data[[#This Row],[time_taken]])/60</f>
        <v>4.55</v>
      </c>
      <c r="K2831" s="54">
        <f>DATE(YEAR(tbl_raw_data[[#This Row],[Date Actioned]]), MONTH(tbl_raw_data[[#This Row],[Date Actioned]]), DAY(tbl_raw_data[[#This Row],[Date Actioned]]))</f>
        <v>45149</v>
      </c>
      <c r="L2831" s="55" t="str">
        <f>UPPER(TEXT(tbl_raw_data[[#This Row],[Updated_date]],"MMMM"))</f>
        <v>AUGUST</v>
      </c>
      <c r="M2831" s="55" t="str">
        <f>UPPER("Week "&amp;IF(ROUNDUP(DAY(tbl_raw_data[[#This Row],[Updated_date]])/7,0)=5,4,ROUNDUP(DAY(tbl_raw_data[[#This Row],[Updated_date]])/7,0)))</f>
        <v>WEEK 2</v>
      </c>
      <c r="N2831" s="57" t="str">
        <f>UPPER(VLOOKUP(tbl_raw_data[[#This Row],[Analyst]],[1]setting!$A$1:$B$15,2,0))</f>
        <v>HARDIK</v>
      </c>
      <c r="O2831" s="57" t="str">
        <f>UPPER(tbl_raw_data[[#This Row],[Outcome]])</f>
        <v>WITHDRAW</v>
      </c>
      <c r="P2831" s="57" t="str">
        <f>UPPER(tbl_raw_data[[#This Row],[Queue Name]])</f>
        <v>CONSUMER PRE BUREAU</v>
      </c>
      <c r="Q2831" s="57" t="str">
        <f>IF(tbl_raw_data[[#This Row],[time_taken_in_mins]]&lt;=20,"SLA_MET","SLA_NOT_MET")</f>
        <v>SLA_MET</v>
      </c>
    </row>
    <row r="2832" spans="1:17" ht="15" customHeight="1" x14ac:dyDescent="0.25">
      <c r="A2832" s="5" t="s">
        <v>1756</v>
      </c>
      <c r="B2832" s="12">
        <v>45149.513148148151</v>
      </c>
      <c r="C2832" s="13">
        <v>45149.517881944441</v>
      </c>
      <c r="D2832" s="14" t="s">
        <v>13</v>
      </c>
      <c r="E2832" s="14" t="s">
        <v>28</v>
      </c>
      <c r="F2832" s="14" t="s">
        <v>254</v>
      </c>
      <c r="G2832" s="111" t="s">
        <v>53</v>
      </c>
      <c r="H28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2" s="48">
        <f>tbl_raw_data[[#This Row],[Date Actioned]]-tbl_raw_data[[#This Row],[Date Tagged]]</f>
        <v>4.7337962896563113E-3</v>
      </c>
      <c r="J2832" s="50">
        <f>HOUR(tbl_raw_data[[#This Row],[time_taken]])*60+MINUTE(tbl_raw_data[[#This Row],[time_taken]])+SECOND(tbl_raw_data[[#This Row],[time_taken]])/60</f>
        <v>6.8166666666666664</v>
      </c>
      <c r="K2832" s="54">
        <f>DATE(YEAR(tbl_raw_data[[#This Row],[Date Actioned]]), MONTH(tbl_raw_data[[#This Row],[Date Actioned]]), DAY(tbl_raw_data[[#This Row],[Date Actioned]]))</f>
        <v>45149</v>
      </c>
      <c r="L2832" s="55" t="str">
        <f>UPPER(TEXT(tbl_raw_data[[#This Row],[Updated_date]],"MMMM"))</f>
        <v>AUGUST</v>
      </c>
      <c r="M2832" s="55" t="str">
        <f>UPPER("Week "&amp;IF(ROUNDUP(DAY(tbl_raw_data[[#This Row],[Updated_date]])/7,0)=5,4,ROUNDUP(DAY(tbl_raw_data[[#This Row],[Updated_date]])/7,0)))</f>
        <v>WEEK 2</v>
      </c>
      <c r="N2832" s="57" t="str">
        <f>UPPER(VLOOKUP(tbl_raw_data[[#This Row],[Analyst]],[1]setting!$A$1:$B$15,2,0))</f>
        <v>FARDIN</v>
      </c>
      <c r="O2832" s="57" t="str">
        <f>UPPER(tbl_raw_data[[#This Row],[Outcome]])</f>
        <v>APPROVE</v>
      </c>
      <c r="P2832" s="57" t="str">
        <f>UPPER(tbl_raw_data[[#This Row],[Queue Name]])</f>
        <v>CONSUMER EXISTING</v>
      </c>
      <c r="Q2832" s="57" t="str">
        <f>IF(tbl_raw_data[[#This Row],[time_taken_in_mins]]&lt;=20,"SLA_MET","SLA_NOT_MET")</f>
        <v>SLA_MET</v>
      </c>
    </row>
    <row r="2833" spans="1:17" ht="15" customHeight="1" x14ac:dyDescent="0.25">
      <c r="A2833" s="11" t="s">
        <v>127</v>
      </c>
      <c r="B2833" s="12">
        <v>45149.513703703706</v>
      </c>
      <c r="C2833" s="13">
        <v>45149.515277777777</v>
      </c>
      <c r="D2833" s="14" t="s">
        <v>8</v>
      </c>
      <c r="E2833" s="14" t="s">
        <v>9</v>
      </c>
      <c r="F2833" s="14" t="s">
        <v>14</v>
      </c>
      <c r="G2833" s="111" t="s">
        <v>128</v>
      </c>
      <c r="H28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3" s="48">
        <f>tbl_raw_data[[#This Row],[Date Actioned]]-tbl_raw_data[[#This Row],[Date Tagged]]</f>
        <v>1.5740740709588863E-3</v>
      </c>
      <c r="J2833" s="50">
        <f>HOUR(tbl_raw_data[[#This Row],[time_taken]])*60+MINUTE(tbl_raw_data[[#This Row],[time_taken]])+SECOND(tbl_raw_data[[#This Row],[time_taken]])/60</f>
        <v>2.2666666666666666</v>
      </c>
      <c r="K2833" s="54">
        <f>DATE(YEAR(tbl_raw_data[[#This Row],[Date Actioned]]), MONTH(tbl_raw_data[[#This Row],[Date Actioned]]), DAY(tbl_raw_data[[#This Row],[Date Actioned]]))</f>
        <v>45149</v>
      </c>
      <c r="L2833" s="55" t="str">
        <f>UPPER(TEXT(tbl_raw_data[[#This Row],[Updated_date]],"MMMM"))</f>
        <v>AUGUST</v>
      </c>
      <c r="M2833" s="55" t="str">
        <f>UPPER("Week "&amp;IF(ROUNDUP(DAY(tbl_raw_data[[#This Row],[Updated_date]])/7,0)=5,4,ROUNDUP(DAY(tbl_raw_data[[#This Row],[Updated_date]])/7,0)))</f>
        <v>WEEK 2</v>
      </c>
      <c r="N2833" s="57" t="str">
        <f>UPPER(VLOOKUP(tbl_raw_data[[#This Row],[Analyst]],[1]setting!$A$1:$B$15,2,0))</f>
        <v>HARDIK</v>
      </c>
      <c r="O2833" s="57" t="str">
        <f>UPPER(tbl_raw_data[[#This Row],[Outcome]])</f>
        <v>WITHDRAW</v>
      </c>
      <c r="P2833" s="57" t="str">
        <f>UPPER(tbl_raw_data[[#This Row],[Queue Name]])</f>
        <v>CONSUMER PRE BUREAU</v>
      </c>
      <c r="Q2833" s="57" t="str">
        <f>IF(tbl_raw_data[[#This Row],[time_taken_in_mins]]&lt;=20,"SLA_MET","SLA_NOT_MET")</f>
        <v>SLA_MET</v>
      </c>
    </row>
    <row r="2834" spans="1:17" ht="15" customHeight="1" x14ac:dyDescent="0.25">
      <c r="A2834" s="11" t="s">
        <v>117</v>
      </c>
      <c r="B2834" s="12">
        <v>45149.515914351854</v>
      </c>
      <c r="C2834" s="13">
        <v>45149.517430555556</v>
      </c>
      <c r="D2834" s="14" t="s">
        <v>46</v>
      </c>
      <c r="E2834" s="14" t="s">
        <v>9</v>
      </c>
      <c r="F2834" s="14" t="s">
        <v>14</v>
      </c>
      <c r="G2834" s="111" t="s">
        <v>49</v>
      </c>
      <c r="H28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4" s="48">
        <f>tbl_raw_data[[#This Row],[Date Actioned]]-tbl_raw_data[[#This Row],[Date Tagged]]</f>
        <v>1.5162037016125396E-3</v>
      </c>
      <c r="J2834" s="50">
        <f>HOUR(tbl_raw_data[[#This Row],[time_taken]])*60+MINUTE(tbl_raw_data[[#This Row],[time_taken]])+SECOND(tbl_raw_data[[#This Row],[time_taken]])/60</f>
        <v>2.1833333333333331</v>
      </c>
      <c r="K2834" s="54">
        <f>DATE(YEAR(tbl_raw_data[[#This Row],[Date Actioned]]), MONTH(tbl_raw_data[[#This Row],[Date Actioned]]), DAY(tbl_raw_data[[#This Row],[Date Actioned]]))</f>
        <v>45149</v>
      </c>
      <c r="L2834" s="55" t="str">
        <f>UPPER(TEXT(tbl_raw_data[[#This Row],[Updated_date]],"MMMM"))</f>
        <v>AUGUST</v>
      </c>
      <c r="M2834" s="55" t="str">
        <f>UPPER("Week "&amp;IF(ROUNDUP(DAY(tbl_raw_data[[#This Row],[Updated_date]])/7,0)=5,4,ROUNDUP(DAY(tbl_raw_data[[#This Row],[Updated_date]])/7,0)))</f>
        <v>WEEK 2</v>
      </c>
      <c r="N2834" s="57" t="str">
        <f>UPPER(VLOOKUP(tbl_raw_data[[#This Row],[Analyst]],[1]setting!$A$1:$B$15,2,0))</f>
        <v>HARDIK</v>
      </c>
      <c r="O2834" s="57" t="str">
        <f>UPPER(tbl_raw_data[[#This Row],[Outcome]])</f>
        <v>DECLINE</v>
      </c>
      <c r="P2834" s="57" t="str">
        <f>UPPER(tbl_raw_data[[#This Row],[Queue Name]])</f>
        <v>CONSUMER PRE BUREAU</v>
      </c>
      <c r="Q2834" s="57" t="str">
        <f>IF(tbl_raw_data[[#This Row],[time_taken_in_mins]]&lt;=20,"SLA_MET","SLA_NOT_MET")</f>
        <v>SLA_MET</v>
      </c>
    </row>
    <row r="2835" spans="1:17" ht="15" customHeight="1" x14ac:dyDescent="0.25">
      <c r="A2835" s="11" t="s">
        <v>4102</v>
      </c>
      <c r="B2835" s="6">
        <v>45149.516365740739</v>
      </c>
      <c r="C2835" s="7">
        <v>45149.524236111109</v>
      </c>
      <c r="D2835" s="8" t="s">
        <v>29</v>
      </c>
      <c r="E2835" s="10" t="s">
        <v>28</v>
      </c>
      <c r="F2835" s="8" t="s">
        <v>55</v>
      </c>
      <c r="G2835" s="109"/>
      <c r="H28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35" s="48">
        <f>tbl_raw_data[[#This Row],[Date Actioned]]-tbl_raw_data[[#This Row],[Date Tagged]]</f>
        <v>7.8703703693463467E-3</v>
      </c>
      <c r="J2835" s="50">
        <f>HOUR(tbl_raw_data[[#This Row],[time_taken]])*60+MINUTE(tbl_raw_data[[#This Row],[time_taken]])+SECOND(tbl_raw_data[[#This Row],[time_taken]])/60</f>
        <v>11.333333333333334</v>
      </c>
      <c r="K2835" s="54">
        <f>DATE(YEAR(tbl_raw_data[[#This Row],[Date Actioned]]), MONTH(tbl_raw_data[[#This Row],[Date Actioned]]), DAY(tbl_raw_data[[#This Row],[Date Actioned]]))</f>
        <v>45149</v>
      </c>
      <c r="L2835" s="55" t="str">
        <f>UPPER(TEXT(tbl_raw_data[[#This Row],[Updated_date]],"MMMM"))</f>
        <v>AUGUST</v>
      </c>
      <c r="M2835" s="55" t="str">
        <f>UPPER("Week "&amp;IF(ROUNDUP(DAY(tbl_raw_data[[#This Row],[Updated_date]])/7,0)=5,4,ROUNDUP(DAY(tbl_raw_data[[#This Row],[Updated_date]])/7,0)))</f>
        <v>WEEK 2</v>
      </c>
      <c r="N2835" s="57" t="str">
        <f>UPPER(VLOOKUP(tbl_raw_data[[#This Row],[Analyst]],[1]setting!$A$1:$B$15,2,0))</f>
        <v>CAMERON</v>
      </c>
      <c r="O2835" s="57" t="str">
        <f>UPPER(tbl_raw_data[[#This Row],[Outcome]])</f>
        <v>APPROVE</v>
      </c>
      <c r="P2835" s="57" t="str">
        <f>UPPER(tbl_raw_data[[#This Row],[Queue Name]])</f>
        <v>CONSUMER EXISTING</v>
      </c>
      <c r="Q2835" s="57" t="str">
        <f>IF(tbl_raw_data[[#This Row],[time_taken_in_mins]]&lt;=20,"SLA_MET","SLA_NOT_MET")</f>
        <v>SLA_MET</v>
      </c>
    </row>
    <row r="2836" spans="1:17" ht="15" customHeight="1" x14ac:dyDescent="0.25">
      <c r="A2836" s="22" t="s">
        <v>310</v>
      </c>
      <c r="B2836" s="6">
        <v>45149.516747685186</v>
      </c>
      <c r="C2836" s="7">
        <v>45149.519016203703</v>
      </c>
      <c r="D2836" s="8" t="s">
        <v>46</v>
      </c>
      <c r="E2836" s="8" t="s">
        <v>28</v>
      </c>
      <c r="F2836" s="8" t="s">
        <v>14</v>
      </c>
      <c r="G2836" s="110" t="s">
        <v>74</v>
      </c>
      <c r="H28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6" s="48">
        <f>tbl_raw_data[[#This Row],[Date Actioned]]-tbl_raw_data[[#This Row],[Date Tagged]]</f>
        <v>2.268518517666962E-3</v>
      </c>
      <c r="J2836" s="50">
        <f>HOUR(tbl_raw_data[[#This Row],[time_taken]])*60+MINUTE(tbl_raw_data[[#This Row],[time_taken]])+SECOND(tbl_raw_data[[#This Row],[time_taken]])/60</f>
        <v>3.2666666666666666</v>
      </c>
      <c r="K2836" s="54">
        <f>DATE(YEAR(tbl_raw_data[[#This Row],[Date Actioned]]), MONTH(tbl_raw_data[[#This Row],[Date Actioned]]), DAY(tbl_raw_data[[#This Row],[Date Actioned]]))</f>
        <v>45149</v>
      </c>
      <c r="L2836" s="55" t="str">
        <f>UPPER(TEXT(tbl_raw_data[[#This Row],[Updated_date]],"MMMM"))</f>
        <v>AUGUST</v>
      </c>
      <c r="M2836" s="55" t="str">
        <f>UPPER("Week "&amp;IF(ROUNDUP(DAY(tbl_raw_data[[#This Row],[Updated_date]])/7,0)=5,4,ROUNDUP(DAY(tbl_raw_data[[#This Row],[Updated_date]])/7,0)))</f>
        <v>WEEK 2</v>
      </c>
      <c r="N2836" s="57" t="str">
        <f>UPPER(VLOOKUP(tbl_raw_data[[#This Row],[Analyst]],[1]setting!$A$1:$B$15,2,0))</f>
        <v>HARDIK</v>
      </c>
      <c r="O2836" s="57" t="str">
        <f>UPPER(tbl_raw_data[[#This Row],[Outcome]])</f>
        <v>DECLINE</v>
      </c>
      <c r="P2836" s="57" t="str">
        <f>UPPER(tbl_raw_data[[#This Row],[Queue Name]])</f>
        <v>CONSUMER EXISTING</v>
      </c>
      <c r="Q2836" s="57" t="str">
        <f>IF(tbl_raw_data[[#This Row],[time_taken_in_mins]]&lt;=20,"SLA_MET","SLA_NOT_MET")</f>
        <v>SLA_MET</v>
      </c>
    </row>
    <row r="2837" spans="1:17" ht="15" customHeight="1" x14ac:dyDescent="0.25">
      <c r="A2837" s="22" t="s">
        <v>2898</v>
      </c>
      <c r="B2837" s="12">
        <v>45149.520196759258</v>
      </c>
      <c r="C2837" s="13">
        <v>45149.526435185187</v>
      </c>
      <c r="D2837" s="14" t="s">
        <v>13</v>
      </c>
      <c r="E2837" s="14" t="s">
        <v>28</v>
      </c>
      <c r="F2837" s="14" t="s">
        <v>109</v>
      </c>
      <c r="G2837" s="111" t="s">
        <v>29</v>
      </c>
      <c r="H28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7" s="48">
        <f>tbl_raw_data[[#This Row],[Date Actioned]]-tbl_raw_data[[#This Row],[Date Tagged]]</f>
        <v>6.2384259290411137E-3</v>
      </c>
      <c r="J2837" s="50">
        <f>HOUR(tbl_raw_data[[#This Row],[time_taken]])*60+MINUTE(tbl_raw_data[[#This Row],[time_taken]])+SECOND(tbl_raw_data[[#This Row],[time_taken]])/60</f>
        <v>8.9833333333333325</v>
      </c>
      <c r="K2837" s="54">
        <f>DATE(YEAR(tbl_raw_data[[#This Row],[Date Actioned]]), MONTH(tbl_raw_data[[#This Row],[Date Actioned]]), DAY(tbl_raw_data[[#This Row],[Date Actioned]]))</f>
        <v>45149</v>
      </c>
      <c r="L2837" s="55" t="str">
        <f>UPPER(TEXT(tbl_raw_data[[#This Row],[Updated_date]],"MMMM"))</f>
        <v>AUGUST</v>
      </c>
      <c r="M2837" s="55" t="str">
        <f>UPPER("Week "&amp;IF(ROUNDUP(DAY(tbl_raw_data[[#This Row],[Updated_date]])/7,0)=5,4,ROUNDUP(DAY(tbl_raw_data[[#This Row],[Updated_date]])/7,0)))</f>
        <v>WEEK 2</v>
      </c>
      <c r="N2837" s="57" t="str">
        <f>UPPER(VLOOKUP(tbl_raw_data[[#This Row],[Analyst]],[1]setting!$A$1:$B$15,2,0))</f>
        <v>NAVED</v>
      </c>
      <c r="O2837" s="57" t="str">
        <f>UPPER(tbl_raw_data[[#This Row],[Outcome]])</f>
        <v>APPROVE</v>
      </c>
      <c r="P2837" s="57" t="str">
        <f>UPPER(tbl_raw_data[[#This Row],[Queue Name]])</f>
        <v>CONSUMER EXISTING</v>
      </c>
      <c r="Q2837" s="57" t="str">
        <f>IF(tbl_raw_data[[#This Row],[time_taken_in_mins]]&lt;=20,"SLA_MET","SLA_NOT_MET")</f>
        <v>SLA_MET</v>
      </c>
    </row>
    <row r="2838" spans="1:17" x14ac:dyDescent="0.25">
      <c r="A2838" s="22" t="s">
        <v>69</v>
      </c>
      <c r="B2838" s="6">
        <v>45149.522581018522</v>
      </c>
      <c r="C2838" s="7">
        <v>45149.523773148147</v>
      </c>
      <c r="D2838" s="8" t="s">
        <v>8</v>
      </c>
      <c r="E2838" s="8" t="s">
        <v>28</v>
      </c>
      <c r="F2838" s="8" t="s">
        <v>14</v>
      </c>
      <c r="G2838" s="110" t="s">
        <v>25</v>
      </c>
      <c r="H28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38" s="48">
        <f>tbl_raw_data[[#This Row],[Date Actioned]]-tbl_raw_data[[#This Row],[Date Tagged]]</f>
        <v>1.1921296245418489E-3</v>
      </c>
      <c r="J2838" s="50">
        <f>HOUR(tbl_raw_data[[#This Row],[time_taken]])*60+MINUTE(tbl_raw_data[[#This Row],[time_taken]])+SECOND(tbl_raw_data[[#This Row],[time_taken]])/60</f>
        <v>1.7166666666666668</v>
      </c>
      <c r="K2838" s="54">
        <f>DATE(YEAR(tbl_raw_data[[#This Row],[Date Actioned]]), MONTH(tbl_raw_data[[#This Row],[Date Actioned]]), DAY(tbl_raw_data[[#This Row],[Date Actioned]]))</f>
        <v>45149</v>
      </c>
      <c r="L2838" s="55" t="str">
        <f>UPPER(TEXT(tbl_raw_data[[#This Row],[Updated_date]],"MMMM"))</f>
        <v>AUGUST</v>
      </c>
      <c r="M2838" s="55" t="str">
        <f>UPPER("Week "&amp;IF(ROUNDUP(DAY(tbl_raw_data[[#This Row],[Updated_date]])/7,0)=5,4,ROUNDUP(DAY(tbl_raw_data[[#This Row],[Updated_date]])/7,0)))</f>
        <v>WEEK 2</v>
      </c>
      <c r="N2838" s="57" t="str">
        <f>UPPER(VLOOKUP(tbl_raw_data[[#This Row],[Analyst]],[1]setting!$A$1:$B$15,2,0))</f>
        <v>HARDIK</v>
      </c>
      <c r="O2838" s="57" t="str">
        <f>UPPER(tbl_raw_data[[#This Row],[Outcome]])</f>
        <v>WITHDRAW</v>
      </c>
      <c r="P2838" s="57" t="str">
        <f>UPPER(tbl_raw_data[[#This Row],[Queue Name]])</f>
        <v>CONSUMER EXISTING</v>
      </c>
      <c r="Q2838" s="57" t="str">
        <f>IF(tbl_raw_data[[#This Row],[time_taken_in_mins]]&lt;=20,"SLA_MET","SLA_NOT_MET")</f>
        <v>SLA_MET</v>
      </c>
    </row>
    <row r="2839" spans="1:17" ht="15" customHeight="1" x14ac:dyDescent="0.25">
      <c r="A2839" s="5" t="s">
        <v>811</v>
      </c>
      <c r="B2839" s="6">
        <v>45149.528379629628</v>
      </c>
      <c r="C2839" s="7">
        <v>45149.531736111108</v>
      </c>
      <c r="D2839" s="8" t="s">
        <v>13</v>
      </c>
      <c r="E2839" s="8" t="s">
        <v>28</v>
      </c>
      <c r="F2839" s="8" t="s">
        <v>14</v>
      </c>
      <c r="G2839" s="110" t="s">
        <v>29</v>
      </c>
      <c r="H28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39" s="48">
        <f>tbl_raw_data[[#This Row],[Date Actioned]]-tbl_raw_data[[#This Row],[Date Tagged]]</f>
        <v>3.3564814802957699E-3</v>
      </c>
      <c r="J2839" s="50">
        <f>HOUR(tbl_raw_data[[#This Row],[time_taken]])*60+MINUTE(tbl_raw_data[[#This Row],[time_taken]])+SECOND(tbl_raw_data[[#This Row],[time_taken]])/60</f>
        <v>4.833333333333333</v>
      </c>
      <c r="K2839" s="54">
        <f>DATE(YEAR(tbl_raw_data[[#This Row],[Date Actioned]]), MONTH(tbl_raw_data[[#This Row],[Date Actioned]]), DAY(tbl_raw_data[[#This Row],[Date Actioned]]))</f>
        <v>45149</v>
      </c>
      <c r="L2839" s="55" t="str">
        <f>UPPER(TEXT(tbl_raw_data[[#This Row],[Updated_date]],"MMMM"))</f>
        <v>AUGUST</v>
      </c>
      <c r="M2839" s="55" t="str">
        <f>UPPER("Week "&amp;IF(ROUNDUP(DAY(tbl_raw_data[[#This Row],[Updated_date]])/7,0)=5,4,ROUNDUP(DAY(tbl_raw_data[[#This Row],[Updated_date]])/7,0)))</f>
        <v>WEEK 2</v>
      </c>
      <c r="N2839" s="57" t="str">
        <f>UPPER(VLOOKUP(tbl_raw_data[[#This Row],[Analyst]],[1]setting!$A$1:$B$15,2,0))</f>
        <v>HARDIK</v>
      </c>
      <c r="O2839" s="57" t="str">
        <f>UPPER(tbl_raw_data[[#This Row],[Outcome]])</f>
        <v>APPROVE</v>
      </c>
      <c r="P2839" s="57" t="str">
        <f>UPPER(tbl_raw_data[[#This Row],[Queue Name]])</f>
        <v>CONSUMER EXISTING</v>
      </c>
      <c r="Q2839" s="57" t="str">
        <f>IF(tbl_raw_data[[#This Row],[time_taken_in_mins]]&lt;=20,"SLA_MET","SLA_NOT_MET")</f>
        <v>SLA_MET</v>
      </c>
    </row>
    <row r="2840" spans="1:17" ht="15" customHeight="1" x14ac:dyDescent="0.25">
      <c r="A2840" s="11" t="s">
        <v>2829</v>
      </c>
      <c r="B2840" s="12">
        <v>45149.529189814813</v>
      </c>
      <c r="C2840" s="13">
        <v>45149.535300925927</v>
      </c>
      <c r="D2840" s="14" t="s">
        <v>13</v>
      </c>
      <c r="E2840" s="14" t="s">
        <v>41</v>
      </c>
      <c r="F2840" s="14" t="s">
        <v>254</v>
      </c>
      <c r="G2840" s="111" t="s">
        <v>21</v>
      </c>
      <c r="H28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0" s="48">
        <f>tbl_raw_data[[#This Row],[Date Actioned]]-tbl_raw_data[[#This Row],[Date Tagged]]</f>
        <v>6.1111111135687679E-3</v>
      </c>
      <c r="J2840" s="50">
        <f>HOUR(tbl_raw_data[[#This Row],[time_taken]])*60+MINUTE(tbl_raw_data[[#This Row],[time_taken]])+SECOND(tbl_raw_data[[#This Row],[time_taken]])/60</f>
        <v>8.8000000000000007</v>
      </c>
      <c r="K2840" s="54">
        <f>DATE(YEAR(tbl_raw_data[[#This Row],[Date Actioned]]), MONTH(tbl_raw_data[[#This Row],[Date Actioned]]), DAY(tbl_raw_data[[#This Row],[Date Actioned]]))</f>
        <v>45149</v>
      </c>
      <c r="L2840" s="55" t="str">
        <f>UPPER(TEXT(tbl_raw_data[[#This Row],[Updated_date]],"MMMM"))</f>
        <v>AUGUST</v>
      </c>
      <c r="M2840" s="55" t="str">
        <f>UPPER("Week "&amp;IF(ROUNDUP(DAY(tbl_raw_data[[#This Row],[Updated_date]])/7,0)=5,4,ROUNDUP(DAY(tbl_raw_data[[#This Row],[Updated_date]])/7,0)))</f>
        <v>WEEK 2</v>
      </c>
      <c r="N2840" s="57" t="str">
        <f>UPPER(VLOOKUP(tbl_raw_data[[#This Row],[Analyst]],[1]setting!$A$1:$B$15,2,0))</f>
        <v>FARDIN</v>
      </c>
      <c r="O2840" s="57" t="str">
        <f>UPPER(tbl_raw_data[[#This Row],[Outcome]])</f>
        <v>APPROVE</v>
      </c>
      <c r="P2840" s="57" t="str">
        <f>UPPER(tbl_raw_data[[#This Row],[Queue Name]])</f>
        <v>CONSUMER POST BUREAU</v>
      </c>
      <c r="Q2840" s="57" t="str">
        <f>IF(tbl_raw_data[[#This Row],[time_taken_in_mins]]&lt;=20,"SLA_MET","SLA_NOT_MET")</f>
        <v>SLA_MET</v>
      </c>
    </row>
    <row r="2841" spans="1:17" ht="15" customHeight="1" x14ac:dyDescent="0.25">
      <c r="A2841" s="22" t="s">
        <v>3865</v>
      </c>
      <c r="B2841" s="6">
        <v>45149.529745370368</v>
      </c>
      <c r="C2841" s="7">
        <v>45149.537268518521</v>
      </c>
      <c r="D2841" s="8" t="s">
        <v>13</v>
      </c>
      <c r="E2841" s="8" t="s">
        <v>28</v>
      </c>
      <c r="F2841" s="8" t="s">
        <v>109</v>
      </c>
      <c r="G2841" s="110" t="s">
        <v>53</v>
      </c>
      <c r="H28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1" s="48">
        <f>tbl_raw_data[[#This Row],[Date Actioned]]-tbl_raw_data[[#This Row],[Date Tagged]]</f>
        <v>7.5231481532682665E-3</v>
      </c>
      <c r="J2841" s="50">
        <f>HOUR(tbl_raw_data[[#This Row],[time_taken]])*60+MINUTE(tbl_raw_data[[#This Row],[time_taken]])+SECOND(tbl_raw_data[[#This Row],[time_taken]])/60</f>
        <v>10.833333333333334</v>
      </c>
      <c r="K2841" s="54">
        <f>DATE(YEAR(tbl_raw_data[[#This Row],[Date Actioned]]), MONTH(tbl_raw_data[[#This Row],[Date Actioned]]), DAY(tbl_raw_data[[#This Row],[Date Actioned]]))</f>
        <v>45149</v>
      </c>
      <c r="L2841" s="55" t="str">
        <f>UPPER(TEXT(tbl_raw_data[[#This Row],[Updated_date]],"MMMM"))</f>
        <v>AUGUST</v>
      </c>
      <c r="M2841" s="55" t="str">
        <f>UPPER("Week "&amp;IF(ROUNDUP(DAY(tbl_raw_data[[#This Row],[Updated_date]])/7,0)=5,4,ROUNDUP(DAY(tbl_raw_data[[#This Row],[Updated_date]])/7,0)))</f>
        <v>WEEK 2</v>
      </c>
      <c r="N2841" s="57" t="str">
        <f>UPPER(VLOOKUP(tbl_raw_data[[#This Row],[Analyst]],[1]setting!$A$1:$B$15,2,0))</f>
        <v>NAVED</v>
      </c>
      <c r="O2841" s="57" t="str">
        <f>UPPER(tbl_raw_data[[#This Row],[Outcome]])</f>
        <v>APPROVE</v>
      </c>
      <c r="P2841" s="57" t="str">
        <f>UPPER(tbl_raw_data[[#This Row],[Queue Name]])</f>
        <v>CONSUMER EXISTING</v>
      </c>
      <c r="Q2841" s="57" t="str">
        <f>IF(tbl_raw_data[[#This Row],[time_taken_in_mins]]&lt;=20,"SLA_MET","SLA_NOT_MET")</f>
        <v>SLA_MET</v>
      </c>
    </row>
    <row r="2842" spans="1:17" ht="15" customHeight="1" x14ac:dyDescent="0.25">
      <c r="A2842" s="5" t="s">
        <v>4170</v>
      </c>
      <c r="B2842" s="12">
        <v>45149.529872685183</v>
      </c>
      <c r="C2842" s="13">
        <v>45149.537881944445</v>
      </c>
      <c r="D2842" s="14" t="s">
        <v>13</v>
      </c>
      <c r="E2842" s="14" t="s">
        <v>9</v>
      </c>
      <c r="F2842" s="14" t="s">
        <v>14</v>
      </c>
      <c r="G2842" s="111" t="s">
        <v>21</v>
      </c>
      <c r="H28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2" s="48">
        <f>tbl_raw_data[[#This Row],[Date Actioned]]-tbl_raw_data[[#This Row],[Date Tagged]]</f>
        <v>8.0092592615983449E-3</v>
      </c>
      <c r="J2842" s="50">
        <f>HOUR(tbl_raw_data[[#This Row],[time_taken]])*60+MINUTE(tbl_raw_data[[#This Row],[time_taken]])+SECOND(tbl_raw_data[[#This Row],[time_taken]])/60</f>
        <v>11.533333333333333</v>
      </c>
      <c r="K2842" s="54">
        <f>DATE(YEAR(tbl_raw_data[[#This Row],[Date Actioned]]), MONTH(tbl_raw_data[[#This Row],[Date Actioned]]), DAY(tbl_raw_data[[#This Row],[Date Actioned]]))</f>
        <v>45149</v>
      </c>
      <c r="L2842" s="55" t="str">
        <f>UPPER(TEXT(tbl_raw_data[[#This Row],[Updated_date]],"MMMM"))</f>
        <v>AUGUST</v>
      </c>
      <c r="M2842" s="55" t="str">
        <f>UPPER("Week "&amp;IF(ROUNDUP(DAY(tbl_raw_data[[#This Row],[Updated_date]])/7,0)=5,4,ROUNDUP(DAY(tbl_raw_data[[#This Row],[Updated_date]])/7,0)))</f>
        <v>WEEK 2</v>
      </c>
      <c r="N2842" s="57" t="str">
        <f>UPPER(VLOOKUP(tbl_raw_data[[#This Row],[Analyst]],[1]setting!$A$1:$B$15,2,0))</f>
        <v>HARDIK</v>
      </c>
      <c r="O2842" s="57" t="str">
        <f>UPPER(tbl_raw_data[[#This Row],[Outcome]])</f>
        <v>APPROVE</v>
      </c>
      <c r="P2842" s="57" t="str">
        <f>UPPER(tbl_raw_data[[#This Row],[Queue Name]])</f>
        <v>CONSUMER PRE BUREAU</v>
      </c>
      <c r="Q2842" s="57" t="str">
        <f>IF(tbl_raw_data[[#This Row],[time_taken_in_mins]]&lt;=20,"SLA_MET","SLA_NOT_MET")</f>
        <v>SLA_MET</v>
      </c>
    </row>
    <row r="2843" spans="1:17" ht="15" customHeight="1" x14ac:dyDescent="0.25">
      <c r="A2843" s="5" t="s">
        <v>3650</v>
      </c>
      <c r="B2843" s="12">
        <v>45149.532175925924</v>
      </c>
      <c r="C2843" s="13">
        <v>45149.539409722223</v>
      </c>
      <c r="D2843" s="14" t="s">
        <v>8</v>
      </c>
      <c r="E2843" s="14" t="s">
        <v>9</v>
      </c>
      <c r="F2843" s="14" t="s">
        <v>254</v>
      </c>
      <c r="G2843" s="111" t="s">
        <v>2653</v>
      </c>
      <c r="H28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843" s="48">
        <f>tbl_raw_data[[#This Row],[Date Actioned]]-tbl_raw_data[[#This Row],[Date Tagged]]</f>
        <v>7.2337962992605753E-3</v>
      </c>
      <c r="J2843" s="50">
        <f>HOUR(tbl_raw_data[[#This Row],[time_taken]])*60+MINUTE(tbl_raw_data[[#This Row],[time_taken]])+SECOND(tbl_raw_data[[#This Row],[time_taken]])/60</f>
        <v>10.416666666666666</v>
      </c>
      <c r="K2843" s="54">
        <f>DATE(YEAR(tbl_raw_data[[#This Row],[Date Actioned]]), MONTH(tbl_raw_data[[#This Row],[Date Actioned]]), DAY(tbl_raw_data[[#This Row],[Date Actioned]]))</f>
        <v>45149</v>
      </c>
      <c r="L2843" s="55" t="str">
        <f>UPPER(TEXT(tbl_raw_data[[#This Row],[Updated_date]],"MMMM"))</f>
        <v>AUGUST</v>
      </c>
      <c r="M2843" s="55" t="str">
        <f>UPPER("Week "&amp;IF(ROUNDUP(DAY(tbl_raw_data[[#This Row],[Updated_date]])/7,0)=5,4,ROUNDUP(DAY(tbl_raw_data[[#This Row],[Updated_date]])/7,0)))</f>
        <v>WEEK 2</v>
      </c>
      <c r="N2843" s="57" t="str">
        <f>UPPER(VLOOKUP(tbl_raw_data[[#This Row],[Analyst]],[1]setting!$A$1:$B$15,2,0))</f>
        <v>FARDIN</v>
      </c>
      <c r="O2843" s="57" t="str">
        <f>UPPER(tbl_raw_data[[#This Row],[Outcome]])</f>
        <v>WITHDRAW</v>
      </c>
      <c r="P2843" s="57" t="str">
        <f>UPPER(tbl_raw_data[[#This Row],[Queue Name]])</f>
        <v>CONSUMER PRE BUREAU</v>
      </c>
      <c r="Q2843" s="57" t="str">
        <f>IF(tbl_raw_data[[#This Row],[time_taken_in_mins]]&lt;=20,"SLA_MET","SLA_NOT_MET")</f>
        <v>SLA_MET</v>
      </c>
    </row>
    <row r="2844" spans="1:17" ht="15" customHeight="1" x14ac:dyDescent="0.25">
      <c r="A2844" s="5" t="s">
        <v>5869</v>
      </c>
      <c r="B2844" s="12">
        <v>45149.53365740741</v>
      </c>
      <c r="C2844" s="13">
        <v>45149.545185185183</v>
      </c>
      <c r="D2844" s="14" t="s">
        <v>46</v>
      </c>
      <c r="E2844" s="14" t="s">
        <v>28</v>
      </c>
      <c r="F2844" s="14" t="s">
        <v>109</v>
      </c>
      <c r="G2844" s="111" t="s">
        <v>49</v>
      </c>
      <c r="H28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44" s="48">
        <f>tbl_raw_data[[#This Row],[Date Actioned]]-tbl_raw_data[[#This Row],[Date Tagged]]</f>
        <v>1.1527777773153502E-2</v>
      </c>
      <c r="J2844" s="50">
        <f>HOUR(tbl_raw_data[[#This Row],[time_taken]])*60+MINUTE(tbl_raw_data[[#This Row],[time_taken]])+SECOND(tbl_raw_data[[#This Row],[time_taken]])/60</f>
        <v>16.600000000000001</v>
      </c>
      <c r="K2844" s="54">
        <f>DATE(YEAR(tbl_raw_data[[#This Row],[Date Actioned]]), MONTH(tbl_raw_data[[#This Row],[Date Actioned]]), DAY(tbl_raw_data[[#This Row],[Date Actioned]]))</f>
        <v>45149</v>
      </c>
      <c r="L2844" s="55" t="str">
        <f>UPPER(TEXT(tbl_raw_data[[#This Row],[Updated_date]],"MMMM"))</f>
        <v>AUGUST</v>
      </c>
      <c r="M2844" s="55" t="str">
        <f>UPPER("Week "&amp;IF(ROUNDUP(DAY(tbl_raw_data[[#This Row],[Updated_date]])/7,0)=5,4,ROUNDUP(DAY(tbl_raw_data[[#This Row],[Updated_date]])/7,0)))</f>
        <v>WEEK 2</v>
      </c>
      <c r="N2844" s="57" t="str">
        <f>UPPER(VLOOKUP(tbl_raw_data[[#This Row],[Analyst]],[1]setting!$A$1:$B$15,2,0))</f>
        <v>NAVED</v>
      </c>
      <c r="O2844" s="57" t="str">
        <f>UPPER(tbl_raw_data[[#This Row],[Outcome]])</f>
        <v>DECLINE</v>
      </c>
      <c r="P2844" s="57" t="str">
        <f>UPPER(tbl_raw_data[[#This Row],[Queue Name]])</f>
        <v>CONSUMER EXISTING</v>
      </c>
      <c r="Q2844" s="57" t="str">
        <f>IF(tbl_raw_data[[#This Row],[time_taken_in_mins]]&lt;=20,"SLA_MET","SLA_NOT_MET")</f>
        <v>SLA_MET</v>
      </c>
    </row>
    <row r="2845" spans="1:17" ht="15" customHeight="1" x14ac:dyDescent="0.25">
      <c r="A2845" s="11" t="s">
        <v>5511</v>
      </c>
      <c r="B2845" s="6">
        <v>45149.533831018518</v>
      </c>
      <c r="C2845" s="7">
        <v>45149.54451388889</v>
      </c>
      <c r="D2845" s="8" t="s">
        <v>13</v>
      </c>
      <c r="E2845" s="8" t="s">
        <v>28</v>
      </c>
      <c r="F2845" s="8" t="s">
        <v>55</v>
      </c>
      <c r="G2845" s="110" t="s">
        <v>29</v>
      </c>
      <c r="H28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5" s="48">
        <f>tbl_raw_data[[#This Row],[Date Actioned]]-tbl_raw_data[[#This Row],[Date Tagged]]</f>
        <v>1.0682870371965691E-2</v>
      </c>
      <c r="J2845" s="50">
        <f>HOUR(tbl_raw_data[[#This Row],[time_taken]])*60+MINUTE(tbl_raw_data[[#This Row],[time_taken]])+SECOND(tbl_raw_data[[#This Row],[time_taken]])/60</f>
        <v>15.383333333333333</v>
      </c>
      <c r="K2845" s="54">
        <f>DATE(YEAR(tbl_raw_data[[#This Row],[Date Actioned]]), MONTH(tbl_raw_data[[#This Row],[Date Actioned]]), DAY(tbl_raw_data[[#This Row],[Date Actioned]]))</f>
        <v>45149</v>
      </c>
      <c r="L2845" s="55" t="str">
        <f>UPPER(TEXT(tbl_raw_data[[#This Row],[Updated_date]],"MMMM"))</f>
        <v>AUGUST</v>
      </c>
      <c r="M2845" s="55" t="str">
        <f>UPPER("Week "&amp;IF(ROUNDUP(DAY(tbl_raw_data[[#This Row],[Updated_date]])/7,0)=5,4,ROUNDUP(DAY(tbl_raw_data[[#This Row],[Updated_date]])/7,0)))</f>
        <v>WEEK 2</v>
      </c>
      <c r="N2845" s="57" t="str">
        <f>UPPER(VLOOKUP(tbl_raw_data[[#This Row],[Analyst]],[1]setting!$A$1:$B$15,2,0))</f>
        <v>CAMERON</v>
      </c>
      <c r="O2845" s="57" t="str">
        <f>UPPER(tbl_raw_data[[#This Row],[Outcome]])</f>
        <v>APPROVE</v>
      </c>
      <c r="P2845" s="57" t="str">
        <f>UPPER(tbl_raw_data[[#This Row],[Queue Name]])</f>
        <v>CONSUMER EXISTING</v>
      </c>
      <c r="Q2845" s="57" t="str">
        <f>IF(tbl_raw_data[[#This Row],[time_taken_in_mins]]&lt;=20,"SLA_MET","SLA_NOT_MET")</f>
        <v>SLA_MET</v>
      </c>
    </row>
    <row r="2846" spans="1:17" ht="15" customHeight="1" x14ac:dyDescent="0.25">
      <c r="A2846" s="11" t="s">
        <v>5018</v>
      </c>
      <c r="B2846" s="6">
        <v>45149.535520833335</v>
      </c>
      <c r="C2846" s="7">
        <v>45149.545034722221</v>
      </c>
      <c r="D2846" s="8" t="s">
        <v>8</v>
      </c>
      <c r="E2846" s="8" t="s">
        <v>41</v>
      </c>
      <c r="F2846" s="8" t="s">
        <v>14</v>
      </c>
      <c r="G2846" s="110" t="s">
        <v>5019</v>
      </c>
      <c r="H28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846" s="48">
        <f>tbl_raw_data[[#This Row],[Date Actioned]]-tbl_raw_data[[#This Row],[Date Tagged]]</f>
        <v>9.5138888864312321E-3</v>
      </c>
      <c r="J2846" s="50">
        <f>HOUR(tbl_raw_data[[#This Row],[time_taken]])*60+MINUTE(tbl_raw_data[[#This Row],[time_taken]])+SECOND(tbl_raw_data[[#This Row],[time_taken]])/60</f>
        <v>13.7</v>
      </c>
      <c r="K2846" s="54">
        <f>DATE(YEAR(tbl_raw_data[[#This Row],[Date Actioned]]), MONTH(tbl_raw_data[[#This Row],[Date Actioned]]), DAY(tbl_raw_data[[#This Row],[Date Actioned]]))</f>
        <v>45149</v>
      </c>
      <c r="L2846" s="55" t="str">
        <f>UPPER(TEXT(tbl_raw_data[[#This Row],[Updated_date]],"MMMM"))</f>
        <v>AUGUST</v>
      </c>
      <c r="M2846" s="55" t="str">
        <f>UPPER("Week "&amp;IF(ROUNDUP(DAY(tbl_raw_data[[#This Row],[Updated_date]])/7,0)=5,4,ROUNDUP(DAY(tbl_raw_data[[#This Row],[Updated_date]])/7,0)))</f>
        <v>WEEK 2</v>
      </c>
      <c r="N2846" s="57" t="str">
        <f>UPPER(VLOOKUP(tbl_raw_data[[#This Row],[Analyst]],[1]setting!$A$1:$B$15,2,0))</f>
        <v>HARDIK</v>
      </c>
      <c r="O2846" s="57" t="str">
        <f>UPPER(tbl_raw_data[[#This Row],[Outcome]])</f>
        <v>WITHDRAW</v>
      </c>
      <c r="P2846" s="57" t="str">
        <f>UPPER(tbl_raw_data[[#This Row],[Queue Name]])</f>
        <v>CONSUMER POST BUREAU</v>
      </c>
      <c r="Q2846" s="57" t="str">
        <f>IF(tbl_raw_data[[#This Row],[time_taken_in_mins]]&lt;=20,"SLA_MET","SLA_NOT_MET")</f>
        <v>SLA_MET</v>
      </c>
    </row>
    <row r="2847" spans="1:17" ht="15" customHeight="1" x14ac:dyDescent="0.25">
      <c r="A2847" s="22" t="s">
        <v>3721</v>
      </c>
      <c r="B2847" s="12">
        <v>45149.535949074074</v>
      </c>
      <c r="C2847" s="13">
        <v>45149.543263888889</v>
      </c>
      <c r="D2847" s="14" t="s">
        <v>13</v>
      </c>
      <c r="E2847" s="14" t="s">
        <v>28</v>
      </c>
      <c r="F2847" s="14" t="s">
        <v>73</v>
      </c>
      <c r="G2847" s="111" t="s">
        <v>29</v>
      </c>
      <c r="H28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7" s="48">
        <f>tbl_raw_data[[#This Row],[Date Actioned]]-tbl_raw_data[[#This Row],[Date Tagged]]</f>
        <v>7.3148148148902692E-3</v>
      </c>
      <c r="J2847" s="50">
        <f>HOUR(tbl_raw_data[[#This Row],[time_taken]])*60+MINUTE(tbl_raw_data[[#This Row],[time_taken]])+SECOND(tbl_raw_data[[#This Row],[time_taken]])/60</f>
        <v>10.533333333333333</v>
      </c>
      <c r="K2847" s="54">
        <f>DATE(YEAR(tbl_raw_data[[#This Row],[Date Actioned]]), MONTH(tbl_raw_data[[#This Row],[Date Actioned]]), DAY(tbl_raw_data[[#This Row],[Date Actioned]]))</f>
        <v>45149</v>
      </c>
      <c r="L2847" s="55" t="str">
        <f>UPPER(TEXT(tbl_raw_data[[#This Row],[Updated_date]],"MMMM"))</f>
        <v>AUGUST</v>
      </c>
      <c r="M2847" s="55" t="str">
        <f>UPPER("Week "&amp;IF(ROUNDUP(DAY(tbl_raw_data[[#This Row],[Updated_date]])/7,0)=5,4,ROUNDUP(DAY(tbl_raw_data[[#This Row],[Updated_date]])/7,0)))</f>
        <v>WEEK 2</v>
      </c>
      <c r="N2847" s="57" t="str">
        <f>UPPER(VLOOKUP(tbl_raw_data[[#This Row],[Analyst]],[1]setting!$A$1:$B$15,2,0))</f>
        <v>SHAHID</v>
      </c>
      <c r="O2847" s="57" t="str">
        <f>UPPER(tbl_raw_data[[#This Row],[Outcome]])</f>
        <v>APPROVE</v>
      </c>
      <c r="P2847" s="57" t="str">
        <f>UPPER(tbl_raw_data[[#This Row],[Queue Name]])</f>
        <v>CONSUMER EXISTING</v>
      </c>
      <c r="Q2847" s="57" t="str">
        <f>IF(tbl_raw_data[[#This Row],[time_taken_in_mins]]&lt;=20,"SLA_MET","SLA_NOT_MET")</f>
        <v>SLA_MET</v>
      </c>
    </row>
    <row r="2848" spans="1:17" ht="15" customHeight="1" x14ac:dyDescent="0.25">
      <c r="A2848" s="5" t="s">
        <v>4706</v>
      </c>
      <c r="B2848" s="6">
        <v>45149.535949074074</v>
      </c>
      <c r="C2848" s="7">
        <v>45149.544849537036</v>
      </c>
      <c r="D2848" s="8" t="s">
        <v>13</v>
      </c>
      <c r="E2848" s="8" t="s">
        <v>28</v>
      </c>
      <c r="F2848" s="8" t="s">
        <v>254</v>
      </c>
      <c r="G2848" s="110" t="s">
        <v>29</v>
      </c>
      <c r="H28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48" s="48">
        <f>tbl_raw_data[[#This Row],[Date Actioned]]-tbl_raw_data[[#This Row],[Date Tagged]]</f>
        <v>8.9004629626288079E-3</v>
      </c>
      <c r="J2848" s="50">
        <f>HOUR(tbl_raw_data[[#This Row],[time_taken]])*60+MINUTE(tbl_raw_data[[#This Row],[time_taken]])+SECOND(tbl_raw_data[[#This Row],[time_taken]])/60</f>
        <v>12.816666666666666</v>
      </c>
      <c r="K2848" s="54">
        <f>DATE(YEAR(tbl_raw_data[[#This Row],[Date Actioned]]), MONTH(tbl_raw_data[[#This Row],[Date Actioned]]), DAY(tbl_raw_data[[#This Row],[Date Actioned]]))</f>
        <v>45149</v>
      </c>
      <c r="L2848" s="55" t="str">
        <f>UPPER(TEXT(tbl_raw_data[[#This Row],[Updated_date]],"MMMM"))</f>
        <v>AUGUST</v>
      </c>
      <c r="M2848" s="55" t="str">
        <f>UPPER("Week "&amp;IF(ROUNDUP(DAY(tbl_raw_data[[#This Row],[Updated_date]])/7,0)=5,4,ROUNDUP(DAY(tbl_raw_data[[#This Row],[Updated_date]])/7,0)))</f>
        <v>WEEK 2</v>
      </c>
      <c r="N2848" s="57" t="str">
        <f>UPPER(VLOOKUP(tbl_raw_data[[#This Row],[Analyst]],[1]setting!$A$1:$B$15,2,0))</f>
        <v>FARDIN</v>
      </c>
      <c r="O2848" s="57" t="str">
        <f>UPPER(tbl_raw_data[[#This Row],[Outcome]])</f>
        <v>APPROVE</v>
      </c>
      <c r="P2848" s="57" t="str">
        <f>UPPER(tbl_raw_data[[#This Row],[Queue Name]])</f>
        <v>CONSUMER EXISTING</v>
      </c>
      <c r="Q2848" s="57" t="str">
        <f>IF(tbl_raw_data[[#This Row],[time_taken_in_mins]]&lt;=20,"SLA_MET","SLA_NOT_MET")</f>
        <v>SLA_MET</v>
      </c>
    </row>
    <row r="2849" spans="1:17" ht="15" customHeight="1" x14ac:dyDescent="0.25">
      <c r="A2849" s="22" t="s">
        <v>5104</v>
      </c>
      <c r="B2849" s="12">
        <v>45149.537291666667</v>
      </c>
      <c r="C2849" s="13">
        <v>45149.547071759262</v>
      </c>
      <c r="D2849" s="14" t="s">
        <v>8</v>
      </c>
      <c r="E2849" s="14" t="s">
        <v>9</v>
      </c>
      <c r="F2849" s="14" t="s">
        <v>14</v>
      </c>
      <c r="G2849" s="111" t="s">
        <v>2320</v>
      </c>
      <c r="H28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49" s="48">
        <f>tbl_raw_data[[#This Row],[Date Actioned]]-tbl_raw_data[[#This Row],[Date Tagged]]</f>
        <v>9.7800925941555761E-3</v>
      </c>
      <c r="J2849" s="50">
        <f>HOUR(tbl_raw_data[[#This Row],[time_taken]])*60+MINUTE(tbl_raw_data[[#This Row],[time_taken]])+SECOND(tbl_raw_data[[#This Row],[time_taken]])/60</f>
        <v>14.083333333333334</v>
      </c>
      <c r="K2849" s="54">
        <f>DATE(YEAR(tbl_raw_data[[#This Row],[Date Actioned]]), MONTH(tbl_raw_data[[#This Row],[Date Actioned]]), DAY(tbl_raw_data[[#This Row],[Date Actioned]]))</f>
        <v>45149</v>
      </c>
      <c r="L2849" s="55" t="str">
        <f>UPPER(TEXT(tbl_raw_data[[#This Row],[Updated_date]],"MMMM"))</f>
        <v>AUGUST</v>
      </c>
      <c r="M2849" s="55" t="str">
        <f>UPPER("Week "&amp;IF(ROUNDUP(DAY(tbl_raw_data[[#This Row],[Updated_date]])/7,0)=5,4,ROUNDUP(DAY(tbl_raw_data[[#This Row],[Updated_date]])/7,0)))</f>
        <v>WEEK 2</v>
      </c>
      <c r="N2849" s="57" t="str">
        <f>UPPER(VLOOKUP(tbl_raw_data[[#This Row],[Analyst]],[1]setting!$A$1:$B$15,2,0))</f>
        <v>HARDIK</v>
      </c>
      <c r="O2849" s="57" t="str">
        <f>UPPER(tbl_raw_data[[#This Row],[Outcome]])</f>
        <v>WITHDRAW</v>
      </c>
      <c r="P2849" s="57" t="str">
        <f>UPPER(tbl_raw_data[[#This Row],[Queue Name]])</f>
        <v>CONSUMER PRE BUREAU</v>
      </c>
      <c r="Q2849" s="57" t="str">
        <f>IF(tbl_raw_data[[#This Row],[time_taken_in_mins]]&lt;=20,"SLA_MET","SLA_NOT_MET")</f>
        <v>SLA_MET</v>
      </c>
    </row>
    <row r="2850" spans="1:17" ht="26.25" x14ac:dyDescent="0.25">
      <c r="A2850" s="5" t="s">
        <v>5402</v>
      </c>
      <c r="B2850" s="6">
        <v>45149.539039351854</v>
      </c>
      <c r="C2850" s="7">
        <v>45149.549432870372</v>
      </c>
      <c r="D2850" s="8" t="s">
        <v>8</v>
      </c>
      <c r="E2850" s="8" t="s">
        <v>28</v>
      </c>
      <c r="F2850" s="8" t="s">
        <v>55</v>
      </c>
      <c r="G2850" s="110" t="s">
        <v>1116</v>
      </c>
      <c r="H28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0" s="48">
        <f>tbl_raw_data[[#This Row],[Date Actioned]]-tbl_raw_data[[#This Row],[Date Tagged]]</f>
        <v>1.0393518517958E-2</v>
      </c>
      <c r="J2850" s="50">
        <f>HOUR(tbl_raw_data[[#This Row],[time_taken]])*60+MINUTE(tbl_raw_data[[#This Row],[time_taken]])+SECOND(tbl_raw_data[[#This Row],[time_taken]])/60</f>
        <v>14.966666666666667</v>
      </c>
      <c r="K2850" s="54">
        <f>DATE(YEAR(tbl_raw_data[[#This Row],[Date Actioned]]), MONTH(tbl_raw_data[[#This Row],[Date Actioned]]), DAY(tbl_raw_data[[#This Row],[Date Actioned]]))</f>
        <v>45149</v>
      </c>
      <c r="L2850" s="55" t="str">
        <f>UPPER(TEXT(tbl_raw_data[[#This Row],[Updated_date]],"MMMM"))</f>
        <v>AUGUST</v>
      </c>
      <c r="M2850" s="55" t="str">
        <f>UPPER("Week "&amp;IF(ROUNDUP(DAY(tbl_raw_data[[#This Row],[Updated_date]])/7,0)=5,4,ROUNDUP(DAY(tbl_raw_data[[#This Row],[Updated_date]])/7,0)))</f>
        <v>WEEK 2</v>
      </c>
      <c r="N2850" s="57" t="str">
        <f>UPPER(VLOOKUP(tbl_raw_data[[#This Row],[Analyst]],[1]setting!$A$1:$B$15,2,0))</f>
        <v>CAMERON</v>
      </c>
      <c r="O2850" s="57" t="str">
        <f>UPPER(tbl_raw_data[[#This Row],[Outcome]])</f>
        <v>WITHDRAW</v>
      </c>
      <c r="P2850" s="57" t="str">
        <f>UPPER(tbl_raw_data[[#This Row],[Queue Name]])</f>
        <v>CONSUMER EXISTING</v>
      </c>
      <c r="Q2850" s="57" t="str">
        <f>IF(tbl_raw_data[[#This Row],[time_taken_in_mins]]&lt;=20,"SLA_MET","SLA_NOT_MET")</f>
        <v>SLA_MET</v>
      </c>
    </row>
    <row r="2851" spans="1:17" ht="15" customHeight="1" x14ac:dyDescent="0.25">
      <c r="A2851" s="11" t="s">
        <v>3817</v>
      </c>
      <c r="B2851" s="6">
        <v>45149.541203703702</v>
      </c>
      <c r="C2851" s="7">
        <v>45149.548668981479</v>
      </c>
      <c r="D2851" s="8" t="s">
        <v>209</v>
      </c>
      <c r="E2851" s="10" t="s">
        <v>28</v>
      </c>
      <c r="F2851" s="8" t="s">
        <v>228</v>
      </c>
      <c r="G2851" s="109"/>
      <c r="H28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51" s="48">
        <f>tbl_raw_data[[#This Row],[Date Actioned]]-tbl_raw_data[[#This Row],[Date Tagged]]</f>
        <v>7.4652777766459621E-3</v>
      </c>
      <c r="J2851" s="50">
        <f>HOUR(tbl_raw_data[[#This Row],[time_taken]])*60+MINUTE(tbl_raw_data[[#This Row],[time_taken]])+SECOND(tbl_raw_data[[#This Row],[time_taken]])/60</f>
        <v>10.75</v>
      </c>
      <c r="K2851" s="54">
        <f>DATE(YEAR(tbl_raw_data[[#This Row],[Date Actioned]]), MONTH(tbl_raw_data[[#This Row],[Date Actioned]]), DAY(tbl_raw_data[[#This Row],[Date Actioned]]))</f>
        <v>45149</v>
      </c>
      <c r="L2851" s="55" t="str">
        <f>UPPER(TEXT(tbl_raw_data[[#This Row],[Updated_date]],"MMMM"))</f>
        <v>AUGUST</v>
      </c>
      <c r="M2851" s="55" t="str">
        <f>UPPER("Week "&amp;IF(ROUNDUP(DAY(tbl_raw_data[[#This Row],[Updated_date]])/7,0)=5,4,ROUNDUP(DAY(tbl_raw_data[[#This Row],[Updated_date]])/7,0)))</f>
        <v>WEEK 2</v>
      </c>
      <c r="N2851" s="57" t="str">
        <f>UPPER(VLOOKUP(tbl_raw_data[[#This Row],[Analyst]],[1]setting!$A$1:$B$15,2,0))</f>
        <v>OUADIR</v>
      </c>
      <c r="O2851" s="57" t="str">
        <f>UPPER(tbl_raw_data[[#This Row],[Outcome]])</f>
        <v>DECLINE</v>
      </c>
      <c r="P2851" s="57" t="str">
        <f>UPPER(tbl_raw_data[[#This Row],[Queue Name]])</f>
        <v>CONSUMER EXISTING</v>
      </c>
      <c r="Q2851" s="57" t="str">
        <f>IF(tbl_raw_data[[#This Row],[time_taken_in_mins]]&lt;=20,"SLA_MET","SLA_NOT_MET")</f>
        <v>SLA_MET</v>
      </c>
    </row>
    <row r="2852" spans="1:17" ht="15" customHeight="1" x14ac:dyDescent="0.25">
      <c r="A2852" s="11" t="s">
        <v>332</v>
      </c>
      <c r="B2852" s="12">
        <v>45149.544675925928</v>
      </c>
      <c r="C2852" s="13">
        <v>45149.547013888892</v>
      </c>
      <c r="D2852" s="14" t="s">
        <v>13</v>
      </c>
      <c r="E2852" s="14" t="s">
        <v>28</v>
      </c>
      <c r="F2852" s="14" t="s">
        <v>73</v>
      </c>
      <c r="G2852" s="111" t="s">
        <v>29</v>
      </c>
      <c r="H28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2" s="48">
        <f>tbl_raw_data[[#This Row],[Date Actioned]]-tbl_raw_data[[#This Row],[Date Tagged]]</f>
        <v>2.3379629637929611E-3</v>
      </c>
      <c r="J2852" s="50">
        <f>HOUR(tbl_raw_data[[#This Row],[time_taken]])*60+MINUTE(tbl_raw_data[[#This Row],[time_taken]])+SECOND(tbl_raw_data[[#This Row],[time_taken]])/60</f>
        <v>3.3666666666666667</v>
      </c>
      <c r="K2852" s="54">
        <f>DATE(YEAR(tbl_raw_data[[#This Row],[Date Actioned]]), MONTH(tbl_raw_data[[#This Row],[Date Actioned]]), DAY(tbl_raw_data[[#This Row],[Date Actioned]]))</f>
        <v>45149</v>
      </c>
      <c r="L2852" s="55" t="str">
        <f>UPPER(TEXT(tbl_raw_data[[#This Row],[Updated_date]],"MMMM"))</f>
        <v>AUGUST</v>
      </c>
      <c r="M2852" s="55" t="str">
        <f>UPPER("Week "&amp;IF(ROUNDUP(DAY(tbl_raw_data[[#This Row],[Updated_date]])/7,0)=5,4,ROUNDUP(DAY(tbl_raw_data[[#This Row],[Updated_date]])/7,0)))</f>
        <v>WEEK 2</v>
      </c>
      <c r="N2852" s="57" t="str">
        <f>UPPER(VLOOKUP(tbl_raw_data[[#This Row],[Analyst]],[1]setting!$A$1:$B$15,2,0))</f>
        <v>SHAHID</v>
      </c>
      <c r="O2852" s="57" t="str">
        <f>UPPER(tbl_raw_data[[#This Row],[Outcome]])</f>
        <v>APPROVE</v>
      </c>
      <c r="P2852" s="57" t="str">
        <f>UPPER(tbl_raw_data[[#This Row],[Queue Name]])</f>
        <v>CONSUMER EXISTING</v>
      </c>
      <c r="Q2852" s="57" t="str">
        <f>IF(tbl_raw_data[[#This Row],[time_taken_in_mins]]&lt;=20,"SLA_MET","SLA_NOT_MET")</f>
        <v>SLA_MET</v>
      </c>
    </row>
    <row r="2853" spans="1:17" x14ac:dyDescent="0.25">
      <c r="A2853" s="11" t="s">
        <v>2030</v>
      </c>
      <c r="B2853" s="12">
        <v>45149.546655092592</v>
      </c>
      <c r="C2853" s="13">
        <v>45149.551747685182</v>
      </c>
      <c r="D2853" s="14" t="s">
        <v>8</v>
      </c>
      <c r="E2853" s="14" t="s">
        <v>28</v>
      </c>
      <c r="F2853" s="14" t="s">
        <v>254</v>
      </c>
      <c r="G2853" s="111" t="s">
        <v>2031</v>
      </c>
      <c r="H28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3" s="48">
        <f>tbl_raw_data[[#This Row],[Date Actioned]]-tbl_raw_data[[#This Row],[Date Tagged]]</f>
        <v>5.0925925897900015E-3</v>
      </c>
      <c r="J2853" s="50">
        <f>HOUR(tbl_raw_data[[#This Row],[time_taken]])*60+MINUTE(tbl_raw_data[[#This Row],[time_taken]])+SECOND(tbl_raw_data[[#This Row],[time_taken]])/60</f>
        <v>7.333333333333333</v>
      </c>
      <c r="K2853" s="54">
        <f>DATE(YEAR(tbl_raw_data[[#This Row],[Date Actioned]]), MONTH(tbl_raw_data[[#This Row],[Date Actioned]]), DAY(tbl_raw_data[[#This Row],[Date Actioned]]))</f>
        <v>45149</v>
      </c>
      <c r="L2853" s="55" t="str">
        <f>UPPER(TEXT(tbl_raw_data[[#This Row],[Updated_date]],"MMMM"))</f>
        <v>AUGUST</v>
      </c>
      <c r="M2853" s="55" t="str">
        <f>UPPER("Week "&amp;IF(ROUNDUP(DAY(tbl_raw_data[[#This Row],[Updated_date]])/7,0)=5,4,ROUNDUP(DAY(tbl_raw_data[[#This Row],[Updated_date]])/7,0)))</f>
        <v>WEEK 2</v>
      </c>
      <c r="N2853" s="57" t="str">
        <f>UPPER(VLOOKUP(tbl_raw_data[[#This Row],[Analyst]],[1]setting!$A$1:$B$15,2,0))</f>
        <v>FARDIN</v>
      </c>
      <c r="O2853" s="57" t="str">
        <f>UPPER(tbl_raw_data[[#This Row],[Outcome]])</f>
        <v>WITHDRAW</v>
      </c>
      <c r="P2853" s="57" t="str">
        <f>UPPER(tbl_raw_data[[#This Row],[Queue Name]])</f>
        <v>CONSUMER EXISTING</v>
      </c>
      <c r="Q2853" s="57" t="str">
        <f>IF(tbl_raw_data[[#This Row],[time_taken_in_mins]]&lt;=20,"SLA_MET","SLA_NOT_MET")</f>
        <v>SLA_MET</v>
      </c>
    </row>
    <row r="2854" spans="1:17" ht="15" customHeight="1" x14ac:dyDescent="0.25">
      <c r="A2854" s="22" t="s">
        <v>2237</v>
      </c>
      <c r="B2854" s="6">
        <v>45149.550196759257</v>
      </c>
      <c r="C2854" s="7">
        <v>45149.555590277778</v>
      </c>
      <c r="D2854" s="8" t="s">
        <v>29</v>
      </c>
      <c r="E2854" s="10" t="s">
        <v>28</v>
      </c>
      <c r="F2854" s="8" t="s">
        <v>55</v>
      </c>
      <c r="G2854" s="109"/>
      <c r="H28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54" s="48">
        <f>tbl_raw_data[[#This Row],[Date Actioned]]-tbl_raw_data[[#This Row],[Date Tagged]]</f>
        <v>5.393518520577345E-3</v>
      </c>
      <c r="J2854" s="50">
        <f>HOUR(tbl_raw_data[[#This Row],[time_taken]])*60+MINUTE(tbl_raw_data[[#This Row],[time_taken]])+SECOND(tbl_raw_data[[#This Row],[time_taken]])/60</f>
        <v>7.7666666666666666</v>
      </c>
      <c r="K2854" s="54">
        <f>DATE(YEAR(tbl_raw_data[[#This Row],[Date Actioned]]), MONTH(tbl_raw_data[[#This Row],[Date Actioned]]), DAY(tbl_raw_data[[#This Row],[Date Actioned]]))</f>
        <v>45149</v>
      </c>
      <c r="L2854" s="55" t="str">
        <f>UPPER(TEXT(tbl_raw_data[[#This Row],[Updated_date]],"MMMM"))</f>
        <v>AUGUST</v>
      </c>
      <c r="M2854" s="55" t="str">
        <f>UPPER("Week "&amp;IF(ROUNDUP(DAY(tbl_raw_data[[#This Row],[Updated_date]])/7,0)=5,4,ROUNDUP(DAY(tbl_raw_data[[#This Row],[Updated_date]])/7,0)))</f>
        <v>WEEK 2</v>
      </c>
      <c r="N2854" s="57" t="str">
        <f>UPPER(VLOOKUP(tbl_raw_data[[#This Row],[Analyst]],[1]setting!$A$1:$B$15,2,0))</f>
        <v>CAMERON</v>
      </c>
      <c r="O2854" s="57" t="str">
        <f>UPPER(tbl_raw_data[[#This Row],[Outcome]])</f>
        <v>APPROVE</v>
      </c>
      <c r="P2854" s="57" t="str">
        <f>UPPER(tbl_raw_data[[#This Row],[Queue Name]])</f>
        <v>CONSUMER EXISTING</v>
      </c>
      <c r="Q2854" s="57" t="str">
        <f>IF(tbl_raw_data[[#This Row],[time_taken_in_mins]]&lt;=20,"SLA_MET","SLA_NOT_MET")</f>
        <v>SLA_MET</v>
      </c>
    </row>
    <row r="2855" spans="1:17" ht="15" customHeight="1" x14ac:dyDescent="0.25">
      <c r="A2855" s="5" t="s">
        <v>1290</v>
      </c>
      <c r="B2855" s="12">
        <v>45149.550324074073</v>
      </c>
      <c r="C2855" s="13">
        <v>45149.554432870369</v>
      </c>
      <c r="D2855" s="14" t="s">
        <v>13</v>
      </c>
      <c r="E2855" s="14" t="s">
        <v>28</v>
      </c>
      <c r="F2855" s="14" t="s">
        <v>109</v>
      </c>
      <c r="G2855" s="111" t="s">
        <v>53</v>
      </c>
      <c r="H28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5" s="48">
        <f>tbl_raw_data[[#This Row],[Date Actioned]]-tbl_raw_data[[#This Row],[Date Tagged]]</f>
        <v>4.1087962963501923E-3</v>
      </c>
      <c r="J2855" s="50">
        <f>HOUR(tbl_raw_data[[#This Row],[time_taken]])*60+MINUTE(tbl_raw_data[[#This Row],[time_taken]])+SECOND(tbl_raw_data[[#This Row],[time_taken]])/60</f>
        <v>5.916666666666667</v>
      </c>
      <c r="K2855" s="54">
        <f>DATE(YEAR(tbl_raw_data[[#This Row],[Date Actioned]]), MONTH(tbl_raw_data[[#This Row],[Date Actioned]]), DAY(tbl_raw_data[[#This Row],[Date Actioned]]))</f>
        <v>45149</v>
      </c>
      <c r="L2855" s="55" t="str">
        <f>UPPER(TEXT(tbl_raw_data[[#This Row],[Updated_date]],"MMMM"))</f>
        <v>AUGUST</v>
      </c>
      <c r="M2855" s="55" t="str">
        <f>UPPER("Week "&amp;IF(ROUNDUP(DAY(tbl_raw_data[[#This Row],[Updated_date]])/7,0)=5,4,ROUNDUP(DAY(tbl_raw_data[[#This Row],[Updated_date]])/7,0)))</f>
        <v>WEEK 2</v>
      </c>
      <c r="N2855" s="57" t="str">
        <f>UPPER(VLOOKUP(tbl_raw_data[[#This Row],[Analyst]],[1]setting!$A$1:$B$15,2,0))</f>
        <v>NAVED</v>
      </c>
      <c r="O2855" s="57" t="str">
        <f>UPPER(tbl_raw_data[[#This Row],[Outcome]])</f>
        <v>APPROVE</v>
      </c>
      <c r="P2855" s="57" t="str">
        <f>UPPER(tbl_raw_data[[#This Row],[Queue Name]])</f>
        <v>CONSUMER EXISTING</v>
      </c>
      <c r="Q2855" s="57" t="str">
        <f>IF(tbl_raw_data[[#This Row],[time_taken_in_mins]]&lt;=20,"SLA_MET","SLA_NOT_MET")</f>
        <v>SLA_MET</v>
      </c>
    </row>
    <row r="2856" spans="1:17" ht="15" customHeight="1" x14ac:dyDescent="0.25">
      <c r="A2856" s="11" t="s">
        <v>643</v>
      </c>
      <c r="B2856" s="6">
        <v>45149.553425925929</v>
      </c>
      <c r="C2856" s="7">
        <v>45149.556516203702</v>
      </c>
      <c r="D2856" s="8" t="s">
        <v>13</v>
      </c>
      <c r="E2856" s="8" t="s">
        <v>9</v>
      </c>
      <c r="F2856" s="8" t="s">
        <v>14</v>
      </c>
      <c r="G2856" s="110" t="s">
        <v>29</v>
      </c>
      <c r="H28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6" s="48">
        <f>tbl_raw_data[[#This Row],[Date Actioned]]-tbl_raw_data[[#This Row],[Date Tagged]]</f>
        <v>3.0902777725714259E-3</v>
      </c>
      <c r="J2856" s="50">
        <f>HOUR(tbl_raw_data[[#This Row],[time_taken]])*60+MINUTE(tbl_raw_data[[#This Row],[time_taken]])+SECOND(tbl_raw_data[[#This Row],[time_taken]])/60</f>
        <v>4.45</v>
      </c>
      <c r="K2856" s="54">
        <f>DATE(YEAR(tbl_raw_data[[#This Row],[Date Actioned]]), MONTH(tbl_raw_data[[#This Row],[Date Actioned]]), DAY(tbl_raw_data[[#This Row],[Date Actioned]]))</f>
        <v>45149</v>
      </c>
      <c r="L2856" s="55" t="str">
        <f>UPPER(TEXT(tbl_raw_data[[#This Row],[Updated_date]],"MMMM"))</f>
        <v>AUGUST</v>
      </c>
      <c r="M2856" s="55" t="str">
        <f>UPPER("Week "&amp;IF(ROUNDUP(DAY(tbl_raw_data[[#This Row],[Updated_date]])/7,0)=5,4,ROUNDUP(DAY(tbl_raw_data[[#This Row],[Updated_date]])/7,0)))</f>
        <v>WEEK 2</v>
      </c>
      <c r="N2856" s="57" t="str">
        <f>UPPER(VLOOKUP(tbl_raw_data[[#This Row],[Analyst]],[1]setting!$A$1:$B$15,2,0))</f>
        <v>HARDIK</v>
      </c>
      <c r="O2856" s="57" t="str">
        <f>UPPER(tbl_raw_data[[#This Row],[Outcome]])</f>
        <v>APPROVE</v>
      </c>
      <c r="P2856" s="57" t="str">
        <f>UPPER(tbl_raw_data[[#This Row],[Queue Name]])</f>
        <v>CONSUMER PRE BUREAU</v>
      </c>
      <c r="Q2856" s="57" t="str">
        <f>IF(tbl_raw_data[[#This Row],[time_taken_in_mins]]&lt;=20,"SLA_MET","SLA_NOT_MET")</f>
        <v>SLA_MET</v>
      </c>
    </row>
    <row r="2857" spans="1:17" ht="15" customHeight="1" x14ac:dyDescent="0.25">
      <c r="A2857" s="22" t="s">
        <v>1626</v>
      </c>
      <c r="B2857" s="12">
        <v>45149.561828703707</v>
      </c>
      <c r="C2857" s="13">
        <v>45149.566435185188</v>
      </c>
      <c r="D2857" s="14" t="s">
        <v>13</v>
      </c>
      <c r="E2857" s="14" t="s">
        <v>9</v>
      </c>
      <c r="F2857" s="14" t="s">
        <v>14</v>
      </c>
      <c r="G2857" s="111" t="s">
        <v>21</v>
      </c>
      <c r="H28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57" s="48">
        <f>tbl_raw_data[[#This Row],[Date Actioned]]-tbl_raw_data[[#This Row],[Date Tagged]]</f>
        <v>4.6064814814599231E-3</v>
      </c>
      <c r="J2857" s="50">
        <f>HOUR(tbl_raw_data[[#This Row],[time_taken]])*60+MINUTE(tbl_raw_data[[#This Row],[time_taken]])+SECOND(tbl_raw_data[[#This Row],[time_taken]])/60</f>
        <v>6.6333333333333329</v>
      </c>
      <c r="K2857" s="54">
        <f>DATE(YEAR(tbl_raw_data[[#This Row],[Date Actioned]]), MONTH(tbl_raw_data[[#This Row],[Date Actioned]]), DAY(tbl_raw_data[[#This Row],[Date Actioned]]))</f>
        <v>45149</v>
      </c>
      <c r="L2857" s="55" t="str">
        <f>UPPER(TEXT(tbl_raw_data[[#This Row],[Updated_date]],"MMMM"))</f>
        <v>AUGUST</v>
      </c>
      <c r="M2857" s="55" t="str">
        <f>UPPER("Week "&amp;IF(ROUNDUP(DAY(tbl_raw_data[[#This Row],[Updated_date]])/7,0)=5,4,ROUNDUP(DAY(tbl_raw_data[[#This Row],[Updated_date]])/7,0)))</f>
        <v>WEEK 2</v>
      </c>
      <c r="N2857" s="57" t="str">
        <f>UPPER(VLOOKUP(tbl_raw_data[[#This Row],[Analyst]],[1]setting!$A$1:$B$15,2,0))</f>
        <v>HARDIK</v>
      </c>
      <c r="O2857" s="57" t="str">
        <f>UPPER(tbl_raw_data[[#This Row],[Outcome]])</f>
        <v>APPROVE</v>
      </c>
      <c r="P2857" s="57" t="str">
        <f>UPPER(tbl_raw_data[[#This Row],[Queue Name]])</f>
        <v>CONSUMER PRE BUREAU</v>
      </c>
      <c r="Q2857" s="57" t="str">
        <f>IF(tbl_raw_data[[#This Row],[time_taken_in_mins]]&lt;=20,"SLA_MET","SLA_NOT_MET")</f>
        <v>SLA_MET</v>
      </c>
    </row>
    <row r="2858" spans="1:17" ht="15" customHeight="1" x14ac:dyDescent="0.25">
      <c r="A2858" s="22" t="s">
        <v>2400</v>
      </c>
      <c r="B2858" s="12">
        <v>45149.563310185185</v>
      </c>
      <c r="C2858" s="13">
        <v>45149.568877314814</v>
      </c>
      <c r="D2858" s="14" t="s">
        <v>46</v>
      </c>
      <c r="E2858" s="14" t="s">
        <v>28</v>
      </c>
      <c r="F2858" s="14" t="s">
        <v>254</v>
      </c>
      <c r="G2858" s="111" t="s">
        <v>49</v>
      </c>
      <c r="H28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58" s="48">
        <f>tbl_raw_data[[#This Row],[Date Actioned]]-tbl_raw_data[[#This Row],[Date Tagged]]</f>
        <v>5.5671296286163852E-3</v>
      </c>
      <c r="J2858" s="50">
        <f>HOUR(tbl_raw_data[[#This Row],[time_taken]])*60+MINUTE(tbl_raw_data[[#This Row],[time_taken]])+SECOND(tbl_raw_data[[#This Row],[time_taken]])/60</f>
        <v>8.0166666666666675</v>
      </c>
      <c r="K2858" s="54">
        <f>DATE(YEAR(tbl_raw_data[[#This Row],[Date Actioned]]), MONTH(tbl_raw_data[[#This Row],[Date Actioned]]), DAY(tbl_raw_data[[#This Row],[Date Actioned]]))</f>
        <v>45149</v>
      </c>
      <c r="L2858" s="55" t="str">
        <f>UPPER(TEXT(tbl_raw_data[[#This Row],[Updated_date]],"MMMM"))</f>
        <v>AUGUST</v>
      </c>
      <c r="M2858" s="55" t="str">
        <f>UPPER("Week "&amp;IF(ROUNDUP(DAY(tbl_raw_data[[#This Row],[Updated_date]])/7,0)=5,4,ROUNDUP(DAY(tbl_raw_data[[#This Row],[Updated_date]])/7,0)))</f>
        <v>WEEK 2</v>
      </c>
      <c r="N2858" s="57" t="str">
        <f>UPPER(VLOOKUP(tbl_raw_data[[#This Row],[Analyst]],[1]setting!$A$1:$B$15,2,0))</f>
        <v>FARDIN</v>
      </c>
      <c r="O2858" s="57" t="str">
        <f>UPPER(tbl_raw_data[[#This Row],[Outcome]])</f>
        <v>DECLINE</v>
      </c>
      <c r="P2858" s="57" t="str">
        <f>UPPER(tbl_raw_data[[#This Row],[Queue Name]])</f>
        <v>CONSUMER EXISTING</v>
      </c>
      <c r="Q2858" s="57" t="str">
        <f>IF(tbl_raw_data[[#This Row],[time_taken_in_mins]]&lt;=20,"SLA_MET","SLA_NOT_MET")</f>
        <v>SLA_MET</v>
      </c>
    </row>
    <row r="2859" spans="1:17" ht="15" customHeight="1" x14ac:dyDescent="0.25">
      <c r="A2859" s="5" t="s">
        <v>4471</v>
      </c>
      <c r="B2859" s="6">
        <v>45149.571087962962</v>
      </c>
      <c r="C2859" s="7">
        <v>45149.579606481479</v>
      </c>
      <c r="D2859" s="8" t="s">
        <v>29</v>
      </c>
      <c r="E2859" s="10" t="s">
        <v>28</v>
      </c>
      <c r="F2859" s="8" t="s">
        <v>254</v>
      </c>
      <c r="G2859" s="109"/>
      <c r="H28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59" s="48">
        <f>tbl_raw_data[[#This Row],[Date Actioned]]-tbl_raw_data[[#This Row],[Date Tagged]]</f>
        <v>8.5185185162117705E-3</v>
      </c>
      <c r="J2859" s="50">
        <f>HOUR(tbl_raw_data[[#This Row],[time_taken]])*60+MINUTE(tbl_raw_data[[#This Row],[time_taken]])+SECOND(tbl_raw_data[[#This Row],[time_taken]])/60</f>
        <v>12.266666666666667</v>
      </c>
      <c r="K2859" s="54">
        <f>DATE(YEAR(tbl_raw_data[[#This Row],[Date Actioned]]), MONTH(tbl_raw_data[[#This Row],[Date Actioned]]), DAY(tbl_raw_data[[#This Row],[Date Actioned]]))</f>
        <v>45149</v>
      </c>
      <c r="L2859" s="55" t="str">
        <f>UPPER(TEXT(tbl_raw_data[[#This Row],[Updated_date]],"MMMM"))</f>
        <v>AUGUST</v>
      </c>
      <c r="M2859" s="55" t="str">
        <f>UPPER("Week "&amp;IF(ROUNDUP(DAY(tbl_raw_data[[#This Row],[Updated_date]])/7,0)=5,4,ROUNDUP(DAY(tbl_raw_data[[#This Row],[Updated_date]])/7,0)))</f>
        <v>WEEK 2</v>
      </c>
      <c r="N2859" s="57" t="str">
        <f>UPPER(VLOOKUP(tbl_raw_data[[#This Row],[Analyst]],[1]setting!$A$1:$B$15,2,0))</f>
        <v>FARDIN</v>
      </c>
      <c r="O2859" s="57" t="str">
        <f>UPPER(tbl_raw_data[[#This Row],[Outcome]])</f>
        <v>APPROVE</v>
      </c>
      <c r="P2859" s="57" t="str">
        <f>UPPER(tbl_raw_data[[#This Row],[Queue Name]])</f>
        <v>CONSUMER EXISTING</v>
      </c>
      <c r="Q2859" s="57" t="str">
        <f>IF(tbl_raw_data[[#This Row],[time_taken_in_mins]]&lt;=20,"SLA_MET","SLA_NOT_MET")</f>
        <v>SLA_MET</v>
      </c>
    </row>
    <row r="2860" spans="1:17" ht="15" customHeight="1" x14ac:dyDescent="0.25">
      <c r="A2860" s="11" t="s">
        <v>3455</v>
      </c>
      <c r="B2860" s="12">
        <v>45149.572638888887</v>
      </c>
      <c r="C2860" s="13">
        <v>45149.579618055555</v>
      </c>
      <c r="D2860" s="14" t="s">
        <v>13</v>
      </c>
      <c r="E2860" s="14" t="s">
        <v>41</v>
      </c>
      <c r="F2860" s="14" t="s">
        <v>109</v>
      </c>
      <c r="G2860" s="111" t="s">
        <v>21</v>
      </c>
      <c r="H28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0" s="48">
        <f>tbl_raw_data[[#This Row],[Date Actioned]]-tbl_raw_data[[#This Row],[Date Tagged]]</f>
        <v>6.9791666683158837E-3</v>
      </c>
      <c r="J2860" s="50">
        <f>HOUR(tbl_raw_data[[#This Row],[time_taken]])*60+MINUTE(tbl_raw_data[[#This Row],[time_taken]])+SECOND(tbl_raw_data[[#This Row],[time_taken]])/60</f>
        <v>10.050000000000001</v>
      </c>
      <c r="K2860" s="54">
        <f>DATE(YEAR(tbl_raw_data[[#This Row],[Date Actioned]]), MONTH(tbl_raw_data[[#This Row],[Date Actioned]]), DAY(tbl_raw_data[[#This Row],[Date Actioned]]))</f>
        <v>45149</v>
      </c>
      <c r="L2860" s="55" t="str">
        <f>UPPER(TEXT(tbl_raw_data[[#This Row],[Updated_date]],"MMMM"))</f>
        <v>AUGUST</v>
      </c>
      <c r="M2860" s="55" t="str">
        <f>UPPER("Week "&amp;IF(ROUNDUP(DAY(tbl_raw_data[[#This Row],[Updated_date]])/7,0)=5,4,ROUNDUP(DAY(tbl_raw_data[[#This Row],[Updated_date]])/7,0)))</f>
        <v>WEEK 2</v>
      </c>
      <c r="N2860" s="57" t="str">
        <f>UPPER(VLOOKUP(tbl_raw_data[[#This Row],[Analyst]],[1]setting!$A$1:$B$15,2,0))</f>
        <v>NAVED</v>
      </c>
      <c r="O2860" s="57" t="str">
        <f>UPPER(tbl_raw_data[[#This Row],[Outcome]])</f>
        <v>APPROVE</v>
      </c>
      <c r="P2860" s="57" t="str">
        <f>UPPER(tbl_raw_data[[#This Row],[Queue Name]])</f>
        <v>CONSUMER POST BUREAU</v>
      </c>
      <c r="Q2860" s="57" t="str">
        <f>IF(tbl_raw_data[[#This Row],[time_taken_in_mins]]&lt;=20,"SLA_MET","SLA_NOT_MET")</f>
        <v>SLA_MET</v>
      </c>
    </row>
    <row r="2861" spans="1:17" ht="15" customHeight="1" x14ac:dyDescent="0.25">
      <c r="A2861" s="5" t="s">
        <v>2278</v>
      </c>
      <c r="B2861" s="6">
        <v>45149.573425925926</v>
      </c>
      <c r="C2861" s="7">
        <v>45149.578865740739</v>
      </c>
      <c r="D2861" s="8" t="s">
        <v>46</v>
      </c>
      <c r="E2861" s="8" t="s">
        <v>9</v>
      </c>
      <c r="F2861" s="8" t="s">
        <v>14</v>
      </c>
      <c r="G2861" s="110" t="s">
        <v>74</v>
      </c>
      <c r="H28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1" s="48">
        <f>tbl_raw_data[[#This Row],[Date Actioned]]-tbl_raw_data[[#This Row],[Date Tagged]]</f>
        <v>5.4398148131440394E-3</v>
      </c>
      <c r="J2861" s="50">
        <f>HOUR(tbl_raw_data[[#This Row],[time_taken]])*60+MINUTE(tbl_raw_data[[#This Row],[time_taken]])+SECOND(tbl_raw_data[[#This Row],[time_taken]])/60</f>
        <v>7.833333333333333</v>
      </c>
      <c r="K2861" s="54">
        <f>DATE(YEAR(tbl_raw_data[[#This Row],[Date Actioned]]), MONTH(tbl_raw_data[[#This Row],[Date Actioned]]), DAY(tbl_raw_data[[#This Row],[Date Actioned]]))</f>
        <v>45149</v>
      </c>
      <c r="L2861" s="55" t="str">
        <f>UPPER(TEXT(tbl_raw_data[[#This Row],[Updated_date]],"MMMM"))</f>
        <v>AUGUST</v>
      </c>
      <c r="M2861" s="55" t="str">
        <f>UPPER("Week "&amp;IF(ROUNDUP(DAY(tbl_raw_data[[#This Row],[Updated_date]])/7,0)=5,4,ROUNDUP(DAY(tbl_raw_data[[#This Row],[Updated_date]])/7,0)))</f>
        <v>WEEK 2</v>
      </c>
      <c r="N2861" s="57" t="str">
        <f>UPPER(VLOOKUP(tbl_raw_data[[#This Row],[Analyst]],[1]setting!$A$1:$B$15,2,0))</f>
        <v>HARDIK</v>
      </c>
      <c r="O2861" s="57" t="str">
        <f>UPPER(tbl_raw_data[[#This Row],[Outcome]])</f>
        <v>DECLINE</v>
      </c>
      <c r="P2861" s="57" t="str">
        <f>UPPER(tbl_raw_data[[#This Row],[Queue Name]])</f>
        <v>CONSUMER PRE BUREAU</v>
      </c>
      <c r="Q2861" s="57" t="str">
        <f>IF(tbl_raw_data[[#This Row],[time_taken_in_mins]]&lt;=20,"SLA_MET","SLA_NOT_MET")</f>
        <v>SLA_MET</v>
      </c>
    </row>
    <row r="2862" spans="1:17" ht="15" customHeight="1" x14ac:dyDescent="0.25">
      <c r="A2862" s="22" t="s">
        <v>5518</v>
      </c>
      <c r="B2862" s="6">
        <v>45149.574062500003</v>
      </c>
      <c r="C2862" s="7">
        <v>45149.584768518522</v>
      </c>
      <c r="D2862" s="8" t="s">
        <v>8</v>
      </c>
      <c r="E2862" s="8" t="s">
        <v>41</v>
      </c>
      <c r="F2862" s="8" t="s">
        <v>14</v>
      </c>
      <c r="G2862" s="110" t="s">
        <v>5519</v>
      </c>
      <c r="H28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2" s="48">
        <f>tbl_raw_data[[#This Row],[Date Actioned]]-tbl_raw_data[[#This Row],[Date Tagged]]</f>
        <v>1.0706018518249039E-2</v>
      </c>
      <c r="J2862" s="50">
        <f>HOUR(tbl_raw_data[[#This Row],[time_taken]])*60+MINUTE(tbl_raw_data[[#This Row],[time_taken]])+SECOND(tbl_raw_data[[#This Row],[time_taken]])/60</f>
        <v>15.416666666666666</v>
      </c>
      <c r="K2862" s="54">
        <f>DATE(YEAR(tbl_raw_data[[#This Row],[Date Actioned]]), MONTH(tbl_raw_data[[#This Row],[Date Actioned]]), DAY(tbl_raw_data[[#This Row],[Date Actioned]]))</f>
        <v>45149</v>
      </c>
      <c r="L2862" s="55" t="str">
        <f>UPPER(TEXT(tbl_raw_data[[#This Row],[Updated_date]],"MMMM"))</f>
        <v>AUGUST</v>
      </c>
      <c r="M2862" s="55" t="str">
        <f>UPPER("Week "&amp;IF(ROUNDUP(DAY(tbl_raw_data[[#This Row],[Updated_date]])/7,0)=5,4,ROUNDUP(DAY(tbl_raw_data[[#This Row],[Updated_date]])/7,0)))</f>
        <v>WEEK 2</v>
      </c>
      <c r="N2862" s="57" t="str">
        <f>UPPER(VLOOKUP(tbl_raw_data[[#This Row],[Analyst]],[1]setting!$A$1:$B$15,2,0))</f>
        <v>HARDIK</v>
      </c>
      <c r="O2862" s="57" t="str">
        <f>UPPER(tbl_raw_data[[#This Row],[Outcome]])</f>
        <v>WITHDRAW</v>
      </c>
      <c r="P2862" s="57" t="str">
        <f>UPPER(tbl_raw_data[[#This Row],[Queue Name]])</f>
        <v>CONSUMER POST BUREAU</v>
      </c>
      <c r="Q2862" s="57" t="str">
        <f>IF(tbl_raw_data[[#This Row],[time_taken_in_mins]]&lt;=20,"SLA_MET","SLA_NOT_MET")</f>
        <v>SLA_MET</v>
      </c>
    </row>
    <row r="2863" spans="1:17" ht="15" customHeight="1" x14ac:dyDescent="0.25">
      <c r="A2863" s="22" t="s">
        <v>2401</v>
      </c>
      <c r="B2863" s="6">
        <v>45149.57775462963</v>
      </c>
      <c r="C2863" s="7">
        <v>45149.583321759259</v>
      </c>
      <c r="D2863" s="8" t="s">
        <v>13</v>
      </c>
      <c r="E2863" s="8" t="s">
        <v>28</v>
      </c>
      <c r="F2863" s="8" t="s">
        <v>109</v>
      </c>
      <c r="G2863" s="110" t="s">
        <v>29</v>
      </c>
      <c r="H28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3" s="48">
        <f>tbl_raw_data[[#This Row],[Date Actioned]]-tbl_raw_data[[#This Row],[Date Tagged]]</f>
        <v>5.5671296286163852E-3</v>
      </c>
      <c r="J2863" s="50">
        <f>HOUR(tbl_raw_data[[#This Row],[time_taken]])*60+MINUTE(tbl_raw_data[[#This Row],[time_taken]])+SECOND(tbl_raw_data[[#This Row],[time_taken]])/60</f>
        <v>8.0166666666666675</v>
      </c>
      <c r="K2863" s="54">
        <f>DATE(YEAR(tbl_raw_data[[#This Row],[Date Actioned]]), MONTH(tbl_raw_data[[#This Row],[Date Actioned]]), DAY(tbl_raw_data[[#This Row],[Date Actioned]]))</f>
        <v>45149</v>
      </c>
      <c r="L2863" s="55" t="str">
        <f>UPPER(TEXT(tbl_raw_data[[#This Row],[Updated_date]],"MMMM"))</f>
        <v>AUGUST</v>
      </c>
      <c r="M2863" s="55" t="str">
        <f>UPPER("Week "&amp;IF(ROUNDUP(DAY(tbl_raw_data[[#This Row],[Updated_date]])/7,0)=5,4,ROUNDUP(DAY(tbl_raw_data[[#This Row],[Updated_date]])/7,0)))</f>
        <v>WEEK 2</v>
      </c>
      <c r="N2863" s="57" t="str">
        <f>UPPER(VLOOKUP(tbl_raw_data[[#This Row],[Analyst]],[1]setting!$A$1:$B$15,2,0))</f>
        <v>NAVED</v>
      </c>
      <c r="O2863" s="57" t="str">
        <f>UPPER(tbl_raw_data[[#This Row],[Outcome]])</f>
        <v>APPROVE</v>
      </c>
      <c r="P2863" s="57" t="str">
        <f>UPPER(tbl_raw_data[[#This Row],[Queue Name]])</f>
        <v>CONSUMER EXISTING</v>
      </c>
      <c r="Q2863" s="57" t="str">
        <f>IF(tbl_raw_data[[#This Row],[time_taken_in_mins]]&lt;=20,"SLA_MET","SLA_NOT_MET")</f>
        <v>SLA_MET</v>
      </c>
    </row>
    <row r="2864" spans="1:17" ht="15" customHeight="1" x14ac:dyDescent="0.25">
      <c r="A2864" s="5" t="s">
        <v>5802</v>
      </c>
      <c r="B2864" s="12">
        <v>45149.577905092592</v>
      </c>
      <c r="C2864" s="13">
        <v>45149.589282407411</v>
      </c>
      <c r="D2864" s="14" t="s">
        <v>8</v>
      </c>
      <c r="E2864" s="14" t="s">
        <v>9</v>
      </c>
      <c r="F2864" s="14" t="s">
        <v>254</v>
      </c>
      <c r="G2864" s="111" t="s">
        <v>5803</v>
      </c>
      <c r="H28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864" s="48">
        <f>tbl_raw_data[[#This Row],[Date Actioned]]-tbl_raw_data[[#This Row],[Date Tagged]]</f>
        <v>1.1377314818673767E-2</v>
      </c>
      <c r="J2864" s="50">
        <f>HOUR(tbl_raw_data[[#This Row],[time_taken]])*60+MINUTE(tbl_raw_data[[#This Row],[time_taken]])+SECOND(tbl_raw_data[[#This Row],[time_taken]])/60</f>
        <v>16.383333333333333</v>
      </c>
      <c r="K2864" s="54">
        <f>DATE(YEAR(tbl_raw_data[[#This Row],[Date Actioned]]), MONTH(tbl_raw_data[[#This Row],[Date Actioned]]), DAY(tbl_raw_data[[#This Row],[Date Actioned]]))</f>
        <v>45149</v>
      </c>
      <c r="L2864" s="55" t="str">
        <f>UPPER(TEXT(tbl_raw_data[[#This Row],[Updated_date]],"MMMM"))</f>
        <v>AUGUST</v>
      </c>
      <c r="M2864" s="55" t="str">
        <f>UPPER("Week "&amp;IF(ROUNDUP(DAY(tbl_raw_data[[#This Row],[Updated_date]])/7,0)=5,4,ROUNDUP(DAY(tbl_raw_data[[#This Row],[Updated_date]])/7,0)))</f>
        <v>WEEK 2</v>
      </c>
      <c r="N2864" s="57" t="str">
        <f>UPPER(VLOOKUP(tbl_raw_data[[#This Row],[Analyst]],[1]setting!$A$1:$B$15,2,0))</f>
        <v>FARDIN</v>
      </c>
      <c r="O2864" s="57" t="str">
        <f>UPPER(tbl_raw_data[[#This Row],[Outcome]])</f>
        <v>WITHDRAW</v>
      </c>
      <c r="P2864" s="57" t="str">
        <f>UPPER(tbl_raw_data[[#This Row],[Queue Name]])</f>
        <v>CONSUMER PRE BUREAU</v>
      </c>
      <c r="Q2864" s="57" t="str">
        <f>IF(tbl_raw_data[[#This Row],[time_taken_in_mins]]&lt;=20,"SLA_MET","SLA_NOT_MET")</f>
        <v>SLA_MET</v>
      </c>
    </row>
    <row r="2865" spans="1:17" ht="15" customHeight="1" x14ac:dyDescent="0.25">
      <c r="A2865" s="5" t="s">
        <v>5430</v>
      </c>
      <c r="B2865" s="12">
        <v>45149.578472222223</v>
      </c>
      <c r="C2865" s="13">
        <v>45149.588935185187</v>
      </c>
      <c r="D2865" s="14" t="s">
        <v>29</v>
      </c>
      <c r="E2865" s="16" t="s">
        <v>28</v>
      </c>
      <c r="F2865" s="14" t="s">
        <v>228</v>
      </c>
      <c r="G2865" s="106"/>
      <c r="H28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65" s="48">
        <f>tbl_raw_data[[#This Row],[Date Actioned]]-tbl_raw_data[[#This Row],[Date Tagged]]</f>
        <v>1.0462962964083999E-2</v>
      </c>
      <c r="J2865" s="50">
        <f>HOUR(tbl_raw_data[[#This Row],[time_taken]])*60+MINUTE(tbl_raw_data[[#This Row],[time_taken]])+SECOND(tbl_raw_data[[#This Row],[time_taken]])/60</f>
        <v>15.066666666666666</v>
      </c>
      <c r="K2865" s="54">
        <f>DATE(YEAR(tbl_raw_data[[#This Row],[Date Actioned]]), MONTH(tbl_raw_data[[#This Row],[Date Actioned]]), DAY(tbl_raw_data[[#This Row],[Date Actioned]]))</f>
        <v>45149</v>
      </c>
      <c r="L2865" s="55" t="str">
        <f>UPPER(TEXT(tbl_raw_data[[#This Row],[Updated_date]],"MMMM"))</f>
        <v>AUGUST</v>
      </c>
      <c r="M2865" s="55" t="str">
        <f>UPPER("Week "&amp;IF(ROUNDUP(DAY(tbl_raw_data[[#This Row],[Updated_date]])/7,0)=5,4,ROUNDUP(DAY(tbl_raw_data[[#This Row],[Updated_date]])/7,0)))</f>
        <v>WEEK 2</v>
      </c>
      <c r="N2865" s="57" t="str">
        <f>UPPER(VLOOKUP(tbl_raw_data[[#This Row],[Analyst]],[1]setting!$A$1:$B$15,2,0))</f>
        <v>OUADIR</v>
      </c>
      <c r="O2865" s="57" t="str">
        <f>UPPER(tbl_raw_data[[#This Row],[Outcome]])</f>
        <v>APPROVE</v>
      </c>
      <c r="P2865" s="57" t="str">
        <f>UPPER(tbl_raw_data[[#This Row],[Queue Name]])</f>
        <v>CONSUMER EXISTING</v>
      </c>
      <c r="Q2865" s="57" t="str">
        <f>IF(tbl_raw_data[[#This Row],[time_taken_in_mins]]&lt;=20,"SLA_MET","SLA_NOT_MET")</f>
        <v>SLA_MET</v>
      </c>
    </row>
    <row r="2866" spans="1:17" ht="15" customHeight="1" x14ac:dyDescent="0.25">
      <c r="A2866" s="11" t="s">
        <v>3640</v>
      </c>
      <c r="B2866" s="6">
        <v>45149.579930555556</v>
      </c>
      <c r="C2866" s="7">
        <v>45149.587141203701</v>
      </c>
      <c r="D2866" s="8" t="s">
        <v>8</v>
      </c>
      <c r="E2866" s="8" t="s">
        <v>9</v>
      </c>
      <c r="F2866" s="8" t="s">
        <v>109</v>
      </c>
      <c r="G2866" s="110" t="s">
        <v>11</v>
      </c>
      <c r="H28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6" s="48">
        <f>tbl_raw_data[[#This Row],[Date Actioned]]-tbl_raw_data[[#This Row],[Date Tagged]]</f>
        <v>7.2106481457012706E-3</v>
      </c>
      <c r="J2866" s="50">
        <f>HOUR(tbl_raw_data[[#This Row],[time_taken]])*60+MINUTE(tbl_raw_data[[#This Row],[time_taken]])+SECOND(tbl_raw_data[[#This Row],[time_taken]])/60</f>
        <v>10.383333333333333</v>
      </c>
      <c r="K2866" s="54">
        <f>DATE(YEAR(tbl_raw_data[[#This Row],[Date Actioned]]), MONTH(tbl_raw_data[[#This Row],[Date Actioned]]), DAY(tbl_raw_data[[#This Row],[Date Actioned]]))</f>
        <v>45149</v>
      </c>
      <c r="L2866" s="55" t="str">
        <f>UPPER(TEXT(tbl_raw_data[[#This Row],[Updated_date]],"MMMM"))</f>
        <v>AUGUST</v>
      </c>
      <c r="M2866" s="55" t="str">
        <f>UPPER("Week "&amp;IF(ROUNDUP(DAY(tbl_raw_data[[#This Row],[Updated_date]])/7,0)=5,4,ROUNDUP(DAY(tbl_raw_data[[#This Row],[Updated_date]])/7,0)))</f>
        <v>WEEK 2</v>
      </c>
      <c r="N2866" s="57" t="str">
        <f>UPPER(VLOOKUP(tbl_raw_data[[#This Row],[Analyst]],[1]setting!$A$1:$B$15,2,0))</f>
        <v>NAVED</v>
      </c>
      <c r="O2866" s="57" t="str">
        <f>UPPER(tbl_raw_data[[#This Row],[Outcome]])</f>
        <v>WITHDRAW</v>
      </c>
      <c r="P2866" s="57" t="str">
        <f>UPPER(tbl_raw_data[[#This Row],[Queue Name]])</f>
        <v>CONSUMER PRE BUREAU</v>
      </c>
      <c r="Q2866" s="57" t="str">
        <f>IF(tbl_raw_data[[#This Row],[time_taken_in_mins]]&lt;=20,"SLA_MET","SLA_NOT_MET")</f>
        <v>SLA_MET</v>
      </c>
    </row>
    <row r="2867" spans="1:17" ht="15" customHeight="1" x14ac:dyDescent="0.25">
      <c r="A2867" s="22" t="s">
        <v>6742</v>
      </c>
      <c r="B2867" s="12">
        <v>45149.580740740741</v>
      </c>
      <c r="C2867" s="13">
        <v>45149.595949074072</v>
      </c>
      <c r="D2867" s="14" t="s">
        <v>8</v>
      </c>
      <c r="E2867" s="14" t="s">
        <v>41</v>
      </c>
      <c r="F2867" s="14" t="s">
        <v>14</v>
      </c>
      <c r="G2867" s="111" t="s">
        <v>2642</v>
      </c>
      <c r="H28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7" s="48">
        <f>tbl_raw_data[[#This Row],[Date Actioned]]-tbl_raw_data[[#This Row],[Date Tagged]]</f>
        <v>1.5208333330519963E-2</v>
      </c>
      <c r="J2867" s="50">
        <f>HOUR(tbl_raw_data[[#This Row],[time_taken]])*60+MINUTE(tbl_raw_data[[#This Row],[time_taken]])+SECOND(tbl_raw_data[[#This Row],[time_taken]])/60</f>
        <v>21.9</v>
      </c>
      <c r="K2867" s="54">
        <f>DATE(YEAR(tbl_raw_data[[#This Row],[Date Actioned]]), MONTH(tbl_raw_data[[#This Row],[Date Actioned]]), DAY(tbl_raw_data[[#This Row],[Date Actioned]]))</f>
        <v>45149</v>
      </c>
      <c r="L2867" s="55" t="str">
        <f>UPPER(TEXT(tbl_raw_data[[#This Row],[Updated_date]],"MMMM"))</f>
        <v>AUGUST</v>
      </c>
      <c r="M2867" s="55" t="str">
        <f>UPPER("Week "&amp;IF(ROUNDUP(DAY(tbl_raw_data[[#This Row],[Updated_date]])/7,0)=5,4,ROUNDUP(DAY(tbl_raw_data[[#This Row],[Updated_date]])/7,0)))</f>
        <v>WEEK 2</v>
      </c>
      <c r="N2867" s="57" t="str">
        <f>UPPER(VLOOKUP(tbl_raw_data[[#This Row],[Analyst]],[1]setting!$A$1:$B$15,2,0))</f>
        <v>HARDIK</v>
      </c>
      <c r="O2867" s="57" t="str">
        <f>UPPER(tbl_raw_data[[#This Row],[Outcome]])</f>
        <v>WITHDRAW</v>
      </c>
      <c r="P2867" s="57" t="str">
        <f>UPPER(tbl_raw_data[[#This Row],[Queue Name]])</f>
        <v>CONSUMER POST BUREAU</v>
      </c>
      <c r="Q2867" s="57" t="str">
        <f>IF(tbl_raw_data[[#This Row],[time_taken_in_mins]]&lt;=20,"SLA_MET","SLA_NOT_MET")</f>
        <v>SLA_NOT_MET</v>
      </c>
    </row>
    <row r="2868" spans="1:17" ht="15" customHeight="1" x14ac:dyDescent="0.25">
      <c r="A2868" s="5" t="s">
        <v>6190</v>
      </c>
      <c r="B2868" s="6">
        <v>45149.582083333335</v>
      </c>
      <c r="C2868" s="7">
        <v>45149.594467592593</v>
      </c>
      <c r="D2868" s="8" t="s">
        <v>8</v>
      </c>
      <c r="E2868" s="8" t="s">
        <v>41</v>
      </c>
      <c r="F2868" s="8" t="s">
        <v>109</v>
      </c>
      <c r="G2868" s="110" t="s">
        <v>1362</v>
      </c>
      <c r="H28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68" s="48">
        <f>tbl_raw_data[[#This Row],[Date Actioned]]-tbl_raw_data[[#This Row],[Date Tagged]]</f>
        <v>1.2384259258396924E-2</v>
      </c>
      <c r="J2868" s="50">
        <f>HOUR(tbl_raw_data[[#This Row],[time_taken]])*60+MINUTE(tbl_raw_data[[#This Row],[time_taken]])+SECOND(tbl_raw_data[[#This Row],[time_taken]])/60</f>
        <v>17.833333333333332</v>
      </c>
      <c r="K2868" s="54">
        <f>DATE(YEAR(tbl_raw_data[[#This Row],[Date Actioned]]), MONTH(tbl_raw_data[[#This Row],[Date Actioned]]), DAY(tbl_raw_data[[#This Row],[Date Actioned]]))</f>
        <v>45149</v>
      </c>
      <c r="L2868" s="55" t="str">
        <f>UPPER(TEXT(tbl_raw_data[[#This Row],[Updated_date]],"MMMM"))</f>
        <v>AUGUST</v>
      </c>
      <c r="M2868" s="55" t="str">
        <f>UPPER("Week "&amp;IF(ROUNDUP(DAY(tbl_raw_data[[#This Row],[Updated_date]])/7,0)=5,4,ROUNDUP(DAY(tbl_raw_data[[#This Row],[Updated_date]])/7,0)))</f>
        <v>WEEK 2</v>
      </c>
      <c r="N2868" s="57" t="str">
        <f>UPPER(VLOOKUP(tbl_raw_data[[#This Row],[Analyst]],[1]setting!$A$1:$B$15,2,0))</f>
        <v>NAVED</v>
      </c>
      <c r="O2868" s="57" t="str">
        <f>UPPER(tbl_raw_data[[#This Row],[Outcome]])</f>
        <v>WITHDRAW</v>
      </c>
      <c r="P2868" s="57" t="str">
        <f>UPPER(tbl_raw_data[[#This Row],[Queue Name]])</f>
        <v>CONSUMER POST BUREAU</v>
      </c>
      <c r="Q2868" s="57" t="str">
        <f>IF(tbl_raw_data[[#This Row],[time_taken_in_mins]]&lt;=20,"SLA_MET","SLA_NOT_MET")</f>
        <v>SLA_MET</v>
      </c>
    </row>
    <row r="2869" spans="1:17" ht="15" customHeight="1" x14ac:dyDescent="0.25">
      <c r="A2869" s="11" t="s">
        <v>4982</v>
      </c>
      <c r="B2869" s="6">
        <v>45149.584930555553</v>
      </c>
      <c r="C2869" s="7">
        <v>45149.594363425924</v>
      </c>
      <c r="D2869" s="8" t="s">
        <v>13</v>
      </c>
      <c r="E2869" s="8" t="s">
        <v>28</v>
      </c>
      <c r="F2869" s="8" t="s">
        <v>254</v>
      </c>
      <c r="G2869" s="110" t="s">
        <v>29</v>
      </c>
      <c r="H28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69" s="48">
        <f>tbl_raw_data[[#This Row],[Date Actioned]]-tbl_raw_data[[#This Row],[Date Tagged]]</f>
        <v>9.4328703708015382E-3</v>
      </c>
      <c r="J2869" s="50">
        <f>HOUR(tbl_raw_data[[#This Row],[time_taken]])*60+MINUTE(tbl_raw_data[[#This Row],[time_taken]])+SECOND(tbl_raw_data[[#This Row],[time_taken]])/60</f>
        <v>13.583333333333334</v>
      </c>
      <c r="K2869" s="54">
        <f>DATE(YEAR(tbl_raw_data[[#This Row],[Date Actioned]]), MONTH(tbl_raw_data[[#This Row],[Date Actioned]]), DAY(tbl_raw_data[[#This Row],[Date Actioned]]))</f>
        <v>45149</v>
      </c>
      <c r="L2869" s="55" t="str">
        <f>UPPER(TEXT(tbl_raw_data[[#This Row],[Updated_date]],"MMMM"))</f>
        <v>AUGUST</v>
      </c>
      <c r="M2869" s="55" t="str">
        <f>UPPER("Week "&amp;IF(ROUNDUP(DAY(tbl_raw_data[[#This Row],[Updated_date]])/7,0)=5,4,ROUNDUP(DAY(tbl_raw_data[[#This Row],[Updated_date]])/7,0)))</f>
        <v>WEEK 2</v>
      </c>
      <c r="N2869" s="57" t="str">
        <f>UPPER(VLOOKUP(tbl_raw_data[[#This Row],[Analyst]],[1]setting!$A$1:$B$15,2,0))</f>
        <v>FARDIN</v>
      </c>
      <c r="O2869" s="57" t="str">
        <f>UPPER(tbl_raw_data[[#This Row],[Outcome]])</f>
        <v>APPROVE</v>
      </c>
      <c r="P2869" s="57" t="str">
        <f>UPPER(tbl_raw_data[[#This Row],[Queue Name]])</f>
        <v>CONSUMER EXISTING</v>
      </c>
      <c r="Q2869" s="57" t="str">
        <f>IF(tbl_raw_data[[#This Row],[time_taken_in_mins]]&lt;=20,"SLA_MET","SLA_NOT_MET")</f>
        <v>SLA_MET</v>
      </c>
    </row>
    <row r="2870" spans="1:17" ht="15" customHeight="1" x14ac:dyDescent="0.25">
      <c r="A2870" s="11" t="s">
        <v>6868</v>
      </c>
      <c r="B2870" s="12">
        <v>45149.586006944446</v>
      </c>
      <c r="C2870" s="13">
        <v>45149.602488425924</v>
      </c>
      <c r="D2870" s="14" t="s">
        <v>46</v>
      </c>
      <c r="E2870" s="14" t="s">
        <v>28</v>
      </c>
      <c r="F2870" s="14" t="s">
        <v>14</v>
      </c>
      <c r="G2870" s="111" t="s">
        <v>151</v>
      </c>
      <c r="H28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70" s="48">
        <f>tbl_raw_data[[#This Row],[Date Actioned]]-tbl_raw_data[[#This Row],[Date Tagged]]</f>
        <v>1.6481481477967463E-2</v>
      </c>
      <c r="J2870" s="50">
        <f>HOUR(tbl_raw_data[[#This Row],[time_taken]])*60+MINUTE(tbl_raw_data[[#This Row],[time_taken]])+SECOND(tbl_raw_data[[#This Row],[time_taken]])/60</f>
        <v>23.733333333333334</v>
      </c>
      <c r="K2870" s="54">
        <f>DATE(YEAR(tbl_raw_data[[#This Row],[Date Actioned]]), MONTH(tbl_raw_data[[#This Row],[Date Actioned]]), DAY(tbl_raw_data[[#This Row],[Date Actioned]]))</f>
        <v>45149</v>
      </c>
      <c r="L2870" s="55" t="str">
        <f>UPPER(TEXT(tbl_raw_data[[#This Row],[Updated_date]],"MMMM"))</f>
        <v>AUGUST</v>
      </c>
      <c r="M2870" s="55" t="str">
        <f>UPPER("Week "&amp;IF(ROUNDUP(DAY(tbl_raw_data[[#This Row],[Updated_date]])/7,0)=5,4,ROUNDUP(DAY(tbl_raw_data[[#This Row],[Updated_date]])/7,0)))</f>
        <v>WEEK 2</v>
      </c>
      <c r="N2870" s="57" t="str">
        <f>UPPER(VLOOKUP(tbl_raw_data[[#This Row],[Analyst]],[1]setting!$A$1:$B$15,2,0))</f>
        <v>HARDIK</v>
      </c>
      <c r="O2870" s="57" t="str">
        <f>UPPER(tbl_raw_data[[#This Row],[Outcome]])</f>
        <v>DECLINE</v>
      </c>
      <c r="P2870" s="57" t="str">
        <f>UPPER(tbl_raw_data[[#This Row],[Queue Name]])</f>
        <v>CONSUMER EXISTING</v>
      </c>
      <c r="Q2870" s="57" t="str">
        <f>IF(tbl_raw_data[[#This Row],[time_taken_in_mins]]&lt;=20,"SLA_MET","SLA_NOT_MET")</f>
        <v>SLA_NOT_MET</v>
      </c>
    </row>
    <row r="2871" spans="1:17" ht="15" customHeight="1" x14ac:dyDescent="0.25">
      <c r="A2871" s="22" t="s">
        <v>4743</v>
      </c>
      <c r="B2871" s="12">
        <v>45149.587222222224</v>
      </c>
      <c r="C2871" s="13">
        <v>45149.596192129633</v>
      </c>
      <c r="D2871" s="14" t="s">
        <v>29</v>
      </c>
      <c r="E2871" s="16" t="s">
        <v>28</v>
      </c>
      <c r="F2871" s="14" t="s">
        <v>55</v>
      </c>
      <c r="G2871" s="106"/>
      <c r="H28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1" s="48">
        <f>tbl_raw_data[[#This Row],[Date Actioned]]-tbl_raw_data[[#This Row],[Date Tagged]]</f>
        <v>8.969907408754807E-3</v>
      </c>
      <c r="J2871" s="50">
        <f>HOUR(tbl_raw_data[[#This Row],[time_taken]])*60+MINUTE(tbl_raw_data[[#This Row],[time_taken]])+SECOND(tbl_raw_data[[#This Row],[time_taken]])/60</f>
        <v>12.916666666666666</v>
      </c>
      <c r="K2871" s="54">
        <f>DATE(YEAR(tbl_raw_data[[#This Row],[Date Actioned]]), MONTH(tbl_raw_data[[#This Row],[Date Actioned]]), DAY(tbl_raw_data[[#This Row],[Date Actioned]]))</f>
        <v>45149</v>
      </c>
      <c r="L2871" s="55" t="str">
        <f>UPPER(TEXT(tbl_raw_data[[#This Row],[Updated_date]],"MMMM"))</f>
        <v>AUGUST</v>
      </c>
      <c r="M2871" s="55" t="str">
        <f>UPPER("Week "&amp;IF(ROUNDUP(DAY(tbl_raw_data[[#This Row],[Updated_date]])/7,0)=5,4,ROUNDUP(DAY(tbl_raw_data[[#This Row],[Updated_date]])/7,0)))</f>
        <v>WEEK 2</v>
      </c>
      <c r="N2871" s="57" t="str">
        <f>UPPER(VLOOKUP(tbl_raw_data[[#This Row],[Analyst]],[1]setting!$A$1:$B$15,2,0))</f>
        <v>CAMERON</v>
      </c>
      <c r="O2871" s="57" t="str">
        <f>UPPER(tbl_raw_data[[#This Row],[Outcome]])</f>
        <v>APPROVE</v>
      </c>
      <c r="P2871" s="57" t="str">
        <f>UPPER(tbl_raw_data[[#This Row],[Queue Name]])</f>
        <v>CONSUMER EXISTING</v>
      </c>
      <c r="Q2871" s="57" t="str">
        <f>IF(tbl_raw_data[[#This Row],[time_taken_in_mins]]&lt;=20,"SLA_MET","SLA_NOT_MET")</f>
        <v>SLA_MET</v>
      </c>
    </row>
    <row r="2872" spans="1:17" ht="15" customHeight="1" x14ac:dyDescent="0.25">
      <c r="A2872" s="5" t="s">
        <v>3378</v>
      </c>
      <c r="B2872" s="6">
        <v>45149.592233796298</v>
      </c>
      <c r="C2872" s="7">
        <v>45149.599120370367</v>
      </c>
      <c r="D2872" s="8" t="s">
        <v>13</v>
      </c>
      <c r="E2872" s="8" t="s">
        <v>28</v>
      </c>
      <c r="F2872" s="8" t="s">
        <v>109</v>
      </c>
      <c r="G2872" s="110" t="s">
        <v>29</v>
      </c>
      <c r="H28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72" s="48">
        <f>tbl_raw_data[[#This Row],[Date Actioned]]-tbl_raw_data[[#This Row],[Date Tagged]]</f>
        <v>6.8865740686305799E-3</v>
      </c>
      <c r="J2872" s="50">
        <f>HOUR(tbl_raw_data[[#This Row],[time_taken]])*60+MINUTE(tbl_raw_data[[#This Row],[time_taken]])+SECOND(tbl_raw_data[[#This Row],[time_taken]])/60</f>
        <v>9.9166666666666661</v>
      </c>
      <c r="K2872" s="54">
        <f>DATE(YEAR(tbl_raw_data[[#This Row],[Date Actioned]]), MONTH(tbl_raw_data[[#This Row],[Date Actioned]]), DAY(tbl_raw_data[[#This Row],[Date Actioned]]))</f>
        <v>45149</v>
      </c>
      <c r="L2872" s="55" t="str">
        <f>UPPER(TEXT(tbl_raw_data[[#This Row],[Updated_date]],"MMMM"))</f>
        <v>AUGUST</v>
      </c>
      <c r="M2872" s="55" t="str">
        <f>UPPER("Week "&amp;IF(ROUNDUP(DAY(tbl_raw_data[[#This Row],[Updated_date]])/7,0)=5,4,ROUNDUP(DAY(tbl_raw_data[[#This Row],[Updated_date]])/7,0)))</f>
        <v>WEEK 2</v>
      </c>
      <c r="N2872" s="57" t="str">
        <f>UPPER(VLOOKUP(tbl_raw_data[[#This Row],[Analyst]],[1]setting!$A$1:$B$15,2,0))</f>
        <v>NAVED</v>
      </c>
      <c r="O2872" s="57" t="str">
        <f>UPPER(tbl_raw_data[[#This Row],[Outcome]])</f>
        <v>APPROVE</v>
      </c>
      <c r="P2872" s="57" t="str">
        <f>UPPER(tbl_raw_data[[#This Row],[Queue Name]])</f>
        <v>CONSUMER EXISTING</v>
      </c>
      <c r="Q2872" s="57" t="str">
        <f>IF(tbl_raw_data[[#This Row],[time_taken_in_mins]]&lt;=20,"SLA_MET","SLA_NOT_MET")</f>
        <v>SLA_MET</v>
      </c>
    </row>
    <row r="2873" spans="1:17" ht="15" customHeight="1" x14ac:dyDescent="0.25">
      <c r="A2873" s="11" t="s">
        <v>4041</v>
      </c>
      <c r="B2873" s="12">
        <v>45149.592905092592</v>
      </c>
      <c r="C2873" s="13">
        <v>45149.600694444445</v>
      </c>
      <c r="D2873" s="14" t="s">
        <v>8</v>
      </c>
      <c r="E2873" s="14" t="s">
        <v>9</v>
      </c>
      <c r="F2873" s="14" t="s">
        <v>14</v>
      </c>
      <c r="G2873" s="111" t="s">
        <v>132</v>
      </c>
      <c r="H28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3" s="48">
        <f>tbl_raw_data[[#This Row],[Date Actioned]]-tbl_raw_data[[#This Row],[Date Tagged]]</f>
        <v>7.7893518537166528E-3</v>
      </c>
      <c r="J2873" s="50">
        <f>HOUR(tbl_raw_data[[#This Row],[time_taken]])*60+MINUTE(tbl_raw_data[[#This Row],[time_taken]])+SECOND(tbl_raw_data[[#This Row],[time_taken]])/60</f>
        <v>11.216666666666667</v>
      </c>
      <c r="K2873" s="54">
        <f>DATE(YEAR(tbl_raw_data[[#This Row],[Date Actioned]]), MONTH(tbl_raw_data[[#This Row],[Date Actioned]]), DAY(tbl_raw_data[[#This Row],[Date Actioned]]))</f>
        <v>45149</v>
      </c>
      <c r="L2873" s="55" t="str">
        <f>UPPER(TEXT(tbl_raw_data[[#This Row],[Updated_date]],"MMMM"))</f>
        <v>AUGUST</v>
      </c>
      <c r="M2873" s="55" t="str">
        <f>UPPER("Week "&amp;IF(ROUNDUP(DAY(tbl_raw_data[[#This Row],[Updated_date]])/7,0)=5,4,ROUNDUP(DAY(tbl_raw_data[[#This Row],[Updated_date]])/7,0)))</f>
        <v>WEEK 2</v>
      </c>
      <c r="N2873" s="57" t="str">
        <f>UPPER(VLOOKUP(tbl_raw_data[[#This Row],[Analyst]],[1]setting!$A$1:$B$15,2,0))</f>
        <v>HARDIK</v>
      </c>
      <c r="O2873" s="57" t="str">
        <f>UPPER(tbl_raw_data[[#This Row],[Outcome]])</f>
        <v>WITHDRAW</v>
      </c>
      <c r="P2873" s="57" t="str">
        <f>UPPER(tbl_raw_data[[#This Row],[Queue Name]])</f>
        <v>CONSUMER PRE BUREAU</v>
      </c>
      <c r="Q2873" s="57" t="str">
        <f>IF(tbl_raw_data[[#This Row],[time_taken_in_mins]]&lt;=20,"SLA_MET","SLA_NOT_MET")</f>
        <v>SLA_MET</v>
      </c>
    </row>
    <row r="2874" spans="1:17" ht="26.25" x14ac:dyDescent="0.25">
      <c r="A2874" s="22" t="s">
        <v>5200</v>
      </c>
      <c r="B2874" s="6">
        <v>45149.592905092592</v>
      </c>
      <c r="C2874" s="7">
        <v>45149.602916666663</v>
      </c>
      <c r="D2874" s="8" t="s">
        <v>8</v>
      </c>
      <c r="E2874" s="8" t="s">
        <v>28</v>
      </c>
      <c r="F2874" s="8" t="s">
        <v>254</v>
      </c>
      <c r="G2874" s="110" t="s">
        <v>1953</v>
      </c>
      <c r="H28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4" s="48">
        <f>tbl_raw_data[[#This Row],[Date Actioned]]-tbl_raw_data[[#This Row],[Date Tagged]]</f>
        <v>1.0011574071540963E-2</v>
      </c>
      <c r="J2874" s="50">
        <f>HOUR(tbl_raw_data[[#This Row],[time_taken]])*60+MINUTE(tbl_raw_data[[#This Row],[time_taken]])+SECOND(tbl_raw_data[[#This Row],[time_taken]])/60</f>
        <v>14.416666666666666</v>
      </c>
      <c r="K2874" s="54">
        <f>DATE(YEAR(tbl_raw_data[[#This Row],[Date Actioned]]), MONTH(tbl_raw_data[[#This Row],[Date Actioned]]), DAY(tbl_raw_data[[#This Row],[Date Actioned]]))</f>
        <v>45149</v>
      </c>
      <c r="L2874" s="55" t="str">
        <f>UPPER(TEXT(tbl_raw_data[[#This Row],[Updated_date]],"MMMM"))</f>
        <v>AUGUST</v>
      </c>
      <c r="M2874" s="55" t="str">
        <f>UPPER("Week "&amp;IF(ROUNDUP(DAY(tbl_raw_data[[#This Row],[Updated_date]])/7,0)=5,4,ROUNDUP(DAY(tbl_raw_data[[#This Row],[Updated_date]])/7,0)))</f>
        <v>WEEK 2</v>
      </c>
      <c r="N2874" s="57" t="str">
        <f>UPPER(VLOOKUP(tbl_raw_data[[#This Row],[Analyst]],[1]setting!$A$1:$B$15,2,0))</f>
        <v>FARDIN</v>
      </c>
      <c r="O2874" s="57" t="str">
        <f>UPPER(tbl_raw_data[[#This Row],[Outcome]])</f>
        <v>WITHDRAW</v>
      </c>
      <c r="P2874" s="57" t="str">
        <f>UPPER(tbl_raw_data[[#This Row],[Queue Name]])</f>
        <v>CONSUMER EXISTING</v>
      </c>
      <c r="Q2874" s="57" t="str">
        <f>IF(tbl_raw_data[[#This Row],[time_taken_in_mins]]&lt;=20,"SLA_MET","SLA_NOT_MET")</f>
        <v>SLA_MET</v>
      </c>
    </row>
    <row r="2875" spans="1:17" ht="15" customHeight="1" x14ac:dyDescent="0.25">
      <c r="A2875" s="11" t="s">
        <v>4518</v>
      </c>
      <c r="B2875" s="12">
        <v>45149.593553240738</v>
      </c>
      <c r="C2875" s="13">
        <v>45149.602164351854</v>
      </c>
      <c r="D2875" s="14" t="s">
        <v>29</v>
      </c>
      <c r="E2875" s="16" t="s">
        <v>28</v>
      </c>
      <c r="F2875" s="14" t="s">
        <v>55</v>
      </c>
      <c r="G2875" s="106"/>
      <c r="H28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5" s="48">
        <f>tbl_raw_data[[#This Row],[Date Actioned]]-tbl_raw_data[[#This Row],[Date Tagged]]</f>
        <v>8.6111111158970743E-3</v>
      </c>
      <c r="J2875" s="50">
        <f>HOUR(tbl_raw_data[[#This Row],[time_taken]])*60+MINUTE(tbl_raw_data[[#This Row],[time_taken]])+SECOND(tbl_raw_data[[#This Row],[time_taken]])/60</f>
        <v>12.4</v>
      </c>
      <c r="K2875" s="54">
        <f>DATE(YEAR(tbl_raw_data[[#This Row],[Date Actioned]]), MONTH(tbl_raw_data[[#This Row],[Date Actioned]]), DAY(tbl_raw_data[[#This Row],[Date Actioned]]))</f>
        <v>45149</v>
      </c>
      <c r="L2875" s="55" t="str">
        <f>UPPER(TEXT(tbl_raw_data[[#This Row],[Updated_date]],"MMMM"))</f>
        <v>AUGUST</v>
      </c>
      <c r="M2875" s="55" t="str">
        <f>UPPER("Week "&amp;IF(ROUNDUP(DAY(tbl_raw_data[[#This Row],[Updated_date]])/7,0)=5,4,ROUNDUP(DAY(tbl_raw_data[[#This Row],[Updated_date]])/7,0)))</f>
        <v>WEEK 2</v>
      </c>
      <c r="N2875" s="57" t="str">
        <f>UPPER(VLOOKUP(tbl_raw_data[[#This Row],[Analyst]],[1]setting!$A$1:$B$15,2,0))</f>
        <v>CAMERON</v>
      </c>
      <c r="O2875" s="57" t="str">
        <f>UPPER(tbl_raw_data[[#This Row],[Outcome]])</f>
        <v>APPROVE</v>
      </c>
      <c r="P2875" s="57" t="str">
        <f>UPPER(tbl_raw_data[[#This Row],[Queue Name]])</f>
        <v>CONSUMER EXISTING</v>
      </c>
      <c r="Q2875" s="57" t="str">
        <f>IF(tbl_raw_data[[#This Row],[time_taken_in_mins]]&lt;=20,"SLA_MET","SLA_NOT_MET")</f>
        <v>SLA_MET</v>
      </c>
    </row>
    <row r="2876" spans="1:17" ht="15" customHeight="1" x14ac:dyDescent="0.25">
      <c r="A2876" s="5" t="s">
        <v>4152</v>
      </c>
      <c r="B2876" s="12">
        <v>45149.599432870367</v>
      </c>
      <c r="C2876" s="13">
        <v>45149.607395833336</v>
      </c>
      <c r="D2876" s="14" t="s">
        <v>8</v>
      </c>
      <c r="E2876" s="14" t="s">
        <v>9</v>
      </c>
      <c r="F2876" s="14" t="s">
        <v>109</v>
      </c>
      <c r="G2876" s="111" t="s">
        <v>1953</v>
      </c>
      <c r="H28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6" s="48">
        <f>tbl_raw_data[[#This Row],[Date Actioned]]-tbl_raw_data[[#This Row],[Date Tagged]]</f>
        <v>7.9629629690316506E-3</v>
      </c>
      <c r="J2876" s="50">
        <f>HOUR(tbl_raw_data[[#This Row],[time_taken]])*60+MINUTE(tbl_raw_data[[#This Row],[time_taken]])+SECOND(tbl_raw_data[[#This Row],[time_taken]])/60</f>
        <v>11.466666666666667</v>
      </c>
      <c r="K2876" s="54">
        <f>DATE(YEAR(tbl_raw_data[[#This Row],[Date Actioned]]), MONTH(tbl_raw_data[[#This Row],[Date Actioned]]), DAY(tbl_raw_data[[#This Row],[Date Actioned]]))</f>
        <v>45149</v>
      </c>
      <c r="L2876" s="55" t="str">
        <f>UPPER(TEXT(tbl_raw_data[[#This Row],[Updated_date]],"MMMM"))</f>
        <v>AUGUST</v>
      </c>
      <c r="M2876" s="55" t="str">
        <f>UPPER("Week "&amp;IF(ROUNDUP(DAY(tbl_raw_data[[#This Row],[Updated_date]])/7,0)=5,4,ROUNDUP(DAY(tbl_raw_data[[#This Row],[Updated_date]])/7,0)))</f>
        <v>WEEK 2</v>
      </c>
      <c r="N2876" s="57" t="str">
        <f>UPPER(VLOOKUP(tbl_raw_data[[#This Row],[Analyst]],[1]setting!$A$1:$B$15,2,0))</f>
        <v>NAVED</v>
      </c>
      <c r="O2876" s="57" t="str">
        <f>UPPER(tbl_raw_data[[#This Row],[Outcome]])</f>
        <v>WITHDRAW</v>
      </c>
      <c r="P2876" s="57" t="str">
        <f>UPPER(tbl_raw_data[[#This Row],[Queue Name]])</f>
        <v>CONSUMER PRE BUREAU</v>
      </c>
      <c r="Q2876" s="57" t="str">
        <f>IF(tbl_raw_data[[#This Row],[time_taken_in_mins]]&lt;=20,"SLA_MET","SLA_NOT_MET")</f>
        <v>SLA_MET</v>
      </c>
    </row>
    <row r="2877" spans="1:17" ht="15" customHeight="1" x14ac:dyDescent="0.25">
      <c r="A2877" s="22" t="s">
        <v>1575</v>
      </c>
      <c r="B2877" s="6">
        <v>45149.602581018517</v>
      </c>
      <c r="C2877" s="7">
        <v>45149.607129629629</v>
      </c>
      <c r="D2877" s="8" t="s">
        <v>29</v>
      </c>
      <c r="E2877" s="10" t="s">
        <v>28</v>
      </c>
      <c r="F2877" s="8" t="s">
        <v>55</v>
      </c>
      <c r="G2877" s="109"/>
      <c r="H28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7" s="48">
        <f>tbl_raw_data[[#This Row],[Date Actioned]]-tbl_raw_data[[#This Row],[Date Tagged]]</f>
        <v>4.5486111121135764E-3</v>
      </c>
      <c r="J2877" s="50">
        <f>HOUR(tbl_raw_data[[#This Row],[time_taken]])*60+MINUTE(tbl_raw_data[[#This Row],[time_taken]])+SECOND(tbl_raw_data[[#This Row],[time_taken]])/60</f>
        <v>6.55</v>
      </c>
      <c r="K2877" s="54">
        <f>DATE(YEAR(tbl_raw_data[[#This Row],[Date Actioned]]), MONTH(tbl_raw_data[[#This Row],[Date Actioned]]), DAY(tbl_raw_data[[#This Row],[Date Actioned]]))</f>
        <v>45149</v>
      </c>
      <c r="L2877" s="55" t="str">
        <f>UPPER(TEXT(tbl_raw_data[[#This Row],[Updated_date]],"MMMM"))</f>
        <v>AUGUST</v>
      </c>
      <c r="M2877" s="55" t="str">
        <f>UPPER("Week "&amp;IF(ROUNDUP(DAY(tbl_raw_data[[#This Row],[Updated_date]])/7,0)=5,4,ROUNDUP(DAY(tbl_raw_data[[#This Row],[Updated_date]])/7,0)))</f>
        <v>WEEK 2</v>
      </c>
      <c r="N2877" s="57" t="str">
        <f>UPPER(VLOOKUP(tbl_raw_data[[#This Row],[Analyst]],[1]setting!$A$1:$B$15,2,0))</f>
        <v>CAMERON</v>
      </c>
      <c r="O2877" s="57" t="str">
        <f>UPPER(tbl_raw_data[[#This Row],[Outcome]])</f>
        <v>APPROVE</v>
      </c>
      <c r="P2877" s="57" t="str">
        <f>UPPER(tbl_raw_data[[#This Row],[Queue Name]])</f>
        <v>CONSUMER EXISTING</v>
      </c>
      <c r="Q2877" s="57" t="str">
        <f>IF(tbl_raw_data[[#This Row],[time_taken_in_mins]]&lt;=20,"SLA_MET","SLA_NOT_MET")</f>
        <v>SLA_MET</v>
      </c>
    </row>
    <row r="2878" spans="1:17" ht="15" customHeight="1" x14ac:dyDescent="0.25">
      <c r="A2878" s="5" t="s">
        <v>667</v>
      </c>
      <c r="B2878" s="12">
        <v>45149.606365740743</v>
      </c>
      <c r="C2878" s="13">
        <v>45149.609490740739</v>
      </c>
      <c r="D2878" s="14" t="s">
        <v>29</v>
      </c>
      <c r="E2878" s="16" t="s">
        <v>41</v>
      </c>
      <c r="F2878" s="14" t="s">
        <v>55</v>
      </c>
      <c r="G2878" s="106"/>
      <c r="H28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78" s="48">
        <f>tbl_raw_data[[#This Row],[Date Actioned]]-tbl_raw_data[[#This Row],[Date Tagged]]</f>
        <v>3.1249999956344254E-3</v>
      </c>
      <c r="J2878" s="50">
        <f>HOUR(tbl_raw_data[[#This Row],[time_taken]])*60+MINUTE(tbl_raw_data[[#This Row],[time_taken]])+SECOND(tbl_raw_data[[#This Row],[time_taken]])/60</f>
        <v>4.5</v>
      </c>
      <c r="K2878" s="54">
        <f>DATE(YEAR(tbl_raw_data[[#This Row],[Date Actioned]]), MONTH(tbl_raw_data[[#This Row],[Date Actioned]]), DAY(tbl_raw_data[[#This Row],[Date Actioned]]))</f>
        <v>45149</v>
      </c>
      <c r="L2878" s="55" t="str">
        <f>UPPER(TEXT(tbl_raw_data[[#This Row],[Updated_date]],"MMMM"))</f>
        <v>AUGUST</v>
      </c>
      <c r="M2878" s="55" t="str">
        <f>UPPER("Week "&amp;IF(ROUNDUP(DAY(tbl_raw_data[[#This Row],[Updated_date]])/7,0)=5,4,ROUNDUP(DAY(tbl_raw_data[[#This Row],[Updated_date]])/7,0)))</f>
        <v>WEEK 2</v>
      </c>
      <c r="N2878" s="57" t="str">
        <f>UPPER(VLOOKUP(tbl_raw_data[[#This Row],[Analyst]],[1]setting!$A$1:$B$15,2,0))</f>
        <v>CAMERON</v>
      </c>
      <c r="O2878" s="57" t="str">
        <f>UPPER(tbl_raw_data[[#This Row],[Outcome]])</f>
        <v>APPROVE</v>
      </c>
      <c r="P2878" s="57" t="str">
        <f>UPPER(tbl_raw_data[[#This Row],[Queue Name]])</f>
        <v>CONSUMER POST BUREAU</v>
      </c>
      <c r="Q2878" s="57" t="str">
        <f>IF(tbl_raw_data[[#This Row],[time_taken_in_mins]]&lt;=20,"SLA_MET","SLA_NOT_MET")</f>
        <v>SLA_MET</v>
      </c>
    </row>
    <row r="2879" spans="1:17" x14ac:dyDescent="0.25">
      <c r="A2879" s="11" t="s">
        <v>1877</v>
      </c>
      <c r="B2879" s="6">
        <v>45149.60701388889</v>
      </c>
      <c r="C2879" s="7">
        <v>45149.611921296295</v>
      </c>
      <c r="D2879" s="8" t="s">
        <v>8</v>
      </c>
      <c r="E2879" s="8" t="s">
        <v>28</v>
      </c>
      <c r="F2879" s="8" t="s">
        <v>254</v>
      </c>
      <c r="G2879" s="110" t="s">
        <v>1878</v>
      </c>
      <c r="H28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79" s="48">
        <f>tbl_raw_data[[#This Row],[Date Actioned]]-tbl_raw_data[[#This Row],[Date Tagged]]</f>
        <v>4.907407404971309E-3</v>
      </c>
      <c r="J2879" s="50">
        <f>HOUR(tbl_raw_data[[#This Row],[time_taken]])*60+MINUTE(tbl_raw_data[[#This Row],[time_taken]])+SECOND(tbl_raw_data[[#This Row],[time_taken]])/60</f>
        <v>7.0666666666666664</v>
      </c>
      <c r="K2879" s="54">
        <f>DATE(YEAR(tbl_raw_data[[#This Row],[Date Actioned]]), MONTH(tbl_raw_data[[#This Row],[Date Actioned]]), DAY(tbl_raw_data[[#This Row],[Date Actioned]]))</f>
        <v>45149</v>
      </c>
      <c r="L2879" s="55" t="str">
        <f>UPPER(TEXT(tbl_raw_data[[#This Row],[Updated_date]],"MMMM"))</f>
        <v>AUGUST</v>
      </c>
      <c r="M2879" s="55" t="str">
        <f>UPPER("Week "&amp;IF(ROUNDUP(DAY(tbl_raw_data[[#This Row],[Updated_date]])/7,0)=5,4,ROUNDUP(DAY(tbl_raw_data[[#This Row],[Updated_date]])/7,0)))</f>
        <v>WEEK 2</v>
      </c>
      <c r="N2879" s="57" t="str">
        <f>UPPER(VLOOKUP(tbl_raw_data[[#This Row],[Analyst]],[1]setting!$A$1:$B$15,2,0))</f>
        <v>FARDIN</v>
      </c>
      <c r="O2879" s="57" t="str">
        <f>UPPER(tbl_raw_data[[#This Row],[Outcome]])</f>
        <v>WITHDRAW</v>
      </c>
      <c r="P2879" s="57" t="str">
        <f>UPPER(tbl_raw_data[[#This Row],[Queue Name]])</f>
        <v>CONSUMER EXISTING</v>
      </c>
      <c r="Q2879" s="57" t="str">
        <f>IF(tbl_raw_data[[#This Row],[time_taken_in_mins]]&lt;=20,"SLA_MET","SLA_NOT_MET")</f>
        <v>SLA_MET</v>
      </c>
    </row>
    <row r="2880" spans="1:17" ht="15" customHeight="1" x14ac:dyDescent="0.25">
      <c r="A2880" s="11" t="s">
        <v>3621</v>
      </c>
      <c r="B2880" s="6">
        <v>45149.614872685182</v>
      </c>
      <c r="C2880" s="7">
        <v>45149.622071759259</v>
      </c>
      <c r="D2880" s="8" t="s">
        <v>13</v>
      </c>
      <c r="E2880" s="8" t="s">
        <v>28</v>
      </c>
      <c r="F2880" s="8" t="s">
        <v>254</v>
      </c>
      <c r="G2880" s="110" t="s">
        <v>67</v>
      </c>
      <c r="H28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0" s="48">
        <f>tbl_raw_data[[#This Row],[Date Actioned]]-tbl_raw_data[[#This Row],[Date Tagged]]</f>
        <v>7.1990740761975758E-3</v>
      </c>
      <c r="J2880" s="50">
        <f>HOUR(tbl_raw_data[[#This Row],[time_taken]])*60+MINUTE(tbl_raw_data[[#This Row],[time_taken]])+SECOND(tbl_raw_data[[#This Row],[time_taken]])/60</f>
        <v>10.366666666666667</v>
      </c>
      <c r="K2880" s="54">
        <f>DATE(YEAR(tbl_raw_data[[#This Row],[Date Actioned]]), MONTH(tbl_raw_data[[#This Row],[Date Actioned]]), DAY(tbl_raw_data[[#This Row],[Date Actioned]]))</f>
        <v>45149</v>
      </c>
      <c r="L2880" s="55" t="str">
        <f>UPPER(TEXT(tbl_raw_data[[#This Row],[Updated_date]],"MMMM"))</f>
        <v>AUGUST</v>
      </c>
      <c r="M2880" s="55" t="str">
        <f>UPPER("Week "&amp;IF(ROUNDUP(DAY(tbl_raw_data[[#This Row],[Updated_date]])/7,0)=5,4,ROUNDUP(DAY(tbl_raw_data[[#This Row],[Updated_date]])/7,0)))</f>
        <v>WEEK 2</v>
      </c>
      <c r="N2880" s="57" t="str">
        <f>UPPER(VLOOKUP(tbl_raw_data[[#This Row],[Analyst]],[1]setting!$A$1:$B$15,2,0))</f>
        <v>FARDIN</v>
      </c>
      <c r="O2880" s="57" t="str">
        <f>UPPER(tbl_raw_data[[#This Row],[Outcome]])</f>
        <v>APPROVE</v>
      </c>
      <c r="P2880" s="57" t="str">
        <f>UPPER(tbl_raw_data[[#This Row],[Queue Name]])</f>
        <v>CONSUMER EXISTING</v>
      </c>
      <c r="Q2880" s="57" t="str">
        <f>IF(tbl_raw_data[[#This Row],[time_taken_in_mins]]&lt;=20,"SLA_MET","SLA_NOT_MET")</f>
        <v>SLA_MET</v>
      </c>
    </row>
    <row r="2881" spans="1:17" ht="15" customHeight="1" x14ac:dyDescent="0.25">
      <c r="A2881" s="22" t="s">
        <v>1821</v>
      </c>
      <c r="B2881" s="12">
        <v>45149.615011574075</v>
      </c>
      <c r="C2881" s="13">
        <v>45149.619837962964</v>
      </c>
      <c r="D2881" s="14" t="s">
        <v>13</v>
      </c>
      <c r="E2881" s="14" t="s">
        <v>28</v>
      </c>
      <c r="F2881" s="14" t="s">
        <v>109</v>
      </c>
      <c r="G2881" s="111" t="s">
        <v>53</v>
      </c>
      <c r="H28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1" s="48">
        <f>tbl_raw_data[[#This Row],[Date Actioned]]-tbl_raw_data[[#This Row],[Date Tagged]]</f>
        <v>4.8263888893416151E-3</v>
      </c>
      <c r="J2881" s="50">
        <f>HOUR(tbl_raw_data[[#This Row],[time_taken]])*60+MINUTE(tbl_raw_data[[#This Row],[time_taken]])+SECOND(tbl_raw_data[[#This Row],[time_taken]])/60</f>
        <v>6.95</v>
      </c>
      <c r="K2881" s="54">
        <f>DATE(YEAR(tbl_raw_data[[#This Row],[Date Actioned]]), MONTH(tbl_raw_data[[#This Row],[Date Actioned]]), DAY(tbl_raw_data[[#This Row],[Date Actioned]]))</f>
        <v>45149</v>
      </c>
      <c r="L2881" s="55" t="str">
        <f>UPPER(TEXT(tbl_raw_data[[#This Row],[Updated_date]],"MMMM"))</f>
        <v>AUGUST</v>
      </c>
      <c r="M2881" s="55" t="str">
        <f>UPPER("Week "&amp;IF(ROUNDUP(DAY(tbl_raw_data[[#This Row],[Updated_date]])/7,0)=5,4,ROUNDUP(DAY(tbl_raw_data[[#This Row],[Updated_date]])/7,0)))</f>
        <v>WEEK 2</v>
      </c>
      <c r="N2881" s="57" t="str">
        <f>UPPER(VLOOKUP(tbl_raw_data[[#This Row],[Analyst]],[1]setting!$A$1:$B$15,2,0))</f>
        <v>NAVED</v>
      </c>
      <c r="O2881" s="57" t="str">
        <f>UPPER(tbl_raw_data[[#This Row],[Outcome]])</f>
        <v>APPROVE</v>
      </c>
      <c r="P2881" s="57" t="str">
        <f>UPPER(tbl_raw_data[[#This Row],[Queue Name]])</f>
        <v>CONSUMER EXISTING</v>
      </c>
      <c r="Q2881" s="57" t="str">
        <f>IF(tbl_raw_data[[#This Row],[time_taken_in_mins]]&lt;=20,"SLA_MET","SLA_NOT_MET")</f>
        <v>SLA_MET</v>
      </c>
    </row>
    <row r="2882" spans="1:17" ht="15" customHeight="1" x14ac:dyDescent="0.25">
      <c r="A2882" s="22" t="s">
        <v>2864</v>
      </c>
      <c r="B2882" s="12">
        <v>45149.617986111109</v>
      </c>
      <c r="C2882" s="13">
        <v>45149.624166666668</v>
      </c>
      <c r="D2882" s="14" t="s">
        <v>8</v>
      </c>
      <c r="E2882" s="14" t="s">
        <v>9</v>
      </c>
      <c r="F2882" s="14" t="s">
        <v>14</v>
      </c>
      <c r="G2882" s="111" t="s">
        <v>2642</v>
      </c>
      <c r="H28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82" s="48">
        <f>tbl_raw_data[[#This Row],[Date Actioned]]-tbl_raw_data[[#This Row],[Date Tagged]]</f>
        <v>6.180555559694767E-3</v>
      </c>
      <c r="J2882" s="50">
        <f>HOUR(tbl_raw_data[[#This Row],[time_taken]])*60+MINUTE(tbl_raw_data[[#This Row],[time_taken]])+SECOND(tbl_raw_data[[#This Row],[time_taken]])/60</f>
        <v>8.9</v>
      </c>
      <c r="K2882" s="54">
        <f>DATE(YEAR(tbl_raw_data[[#This Row],[Date Actioned]]), MONTH(tbl_raw_data[[#This Row],[Date Actioned]]), DAY(tbl_raw_data[[#This Row],[Date Actioned]]))</f>
        <v>45149</v>
      </c>
      <c r="L2882" s="55" t="str">
        <f>UPPER(TEXT(tbl_raw_data[[#This Row],[Updated_date]],"MMMM"))</f>
        <v>AUGUST</v>
      </c>
      <c r="M2882" s="55" t="str">
        <f>UPPER("Week "&amp;IF(ROUNDUP(DAY(tbl_raw_data[[#This Row],[Updated_date]])/7,0)=5,4,ROUNDUP(DAY(tbl_raw_data[[#This Row],[Updated_date]])/7,0)))</f>
        <v>WEEK 2</v>
      </c>
      <c r="N2882" s="57" t="str">
        <f>UPPER(VLOOKUP(tbl_raw_data[[#This Row],[Analyst]],[1]setting!$A$1:$B$15,2,0))</f>
        <v>HARDIK</v>
      </c>
      <c r="O2882" s="57" t="str">
        <f>UPPER(tbl_raw_data[[#This Row],[Outcome]])</f>
        <v>WITHDRAW</v>
      </c>
      <c r="P2882" s="57" t="str">
        <f>UPPER(tbl_raw_data[[#This Row],[Queue Name]])</f>
        <v>CONSUMER PRE BUREAU</v>
      </c>
      <c r="Q2882" s="57" t="str">
        <f>IF(tbl_raw_data[[#This Row],[time_taken_in_mins]]&lt;=20,"SLA_MET","SLA_NOT_MET")</f>
        <v>SLA_MET</v>
      </c>
    </row>
    <row r="2883" spans="1:17" ht="15" customHeight="1" x14ac:dyDescent="0.25">
      <c r="A2883" s="5" t="s">
        <v>938</v>
      </c>
      <c r="B2883" s="6">
        <v>45149.624583333331</v>
      </c>
      <c r="C2883" s="7">
        <v>45149.628148148149</v>
      </c>
      <c r="D2883" s="8" t="s">
        <v>13</v>
      </c>
      <c r="E2883" s="8" t="s">
        <v>28</v>
      </c>
      <c r="F2883" s="8" t="s">
        <v>254</v>
      </c>
      <c r="G2883" s="110" t="s">
        <v>29</v>
      </c>
      <c r="H28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3" s="48">
        <f>tbl_raw_data[[#This Row],[Date Actioned]]-tbl_raw_data[[#This Row],[Date Tagged]]</f>
        <v>3.5648148186737671E-3</v>
      </c>
      <c r="J2883" s="50">
        <f>HOUR(tbl_raw_data[[#This Row],[time_taken]])*60+MINUTE(tbl_raw_data[[#This Row],[time_taken]])+SECOND(tbl_raw_data[[#This Row],[time_taken]])/60</f>
        <v>5.1333333333333337</v>
      </c>
      <c r="K2883" s="54">
        <f>DATE(YEAR(tbl_raw_data[[#This Row],[Date Actioned]]), MONTH(tbl_raw_data[[#This Row],[Date Actioned]]), DAY(tbl_raw_data[[#This Row],[Date Actioned]]))</f>
        <v>45149</v>
      </c>
      <c r="L2883" s="55" t="str">
        <f>UPPER(TEXT(tbl_raw_data[[#This Row],[Updated_date]],"MMMM"))</f>
        <v>AUGUST</v>
      </c>
      <c r="M2883" s="55" t="str">
        <f>UPPER("Week "&amp;IF(ROUNDUP(DAY(tbl_raw_data[[#This Row],[Updated_date]])/7,0)=5,4,ROUNDUP(DAY(tbl_raw_data[[#This Row],[Updated_date]])/7,0)))</f>
        <v>WEEK 2</v>
      </c>
      <c r="N2883" s="57" t="str">
        <f>UPPER(VLOOKUP(tbl_raw_data[[#This Row],[Analyst]],[1]setting!$A$1:$B$15,2,0))</f>
        <v>FARDIN</v>
      </c>
      <c r="O2883" s="57" t="str">
        <f>UPPER(tbl_raw_data[[#This Row],[Outcome]])</f>
        <v>APPROVE</v>
      </c>
      <c r="P2883" s="57" t="str">
        <f>UPPER(tbl_raw_data[[#This Row],[Queue Name]])</f>
        <v>CONSUMER EXISTING</v>
      </c>
      <c r="Q2883" s="57" t="str">
        <f>IF(tbl_raw_data[[#This Row],[time_taken_in_mins]]&lt;=20,"SLA_MET","SLA_NOT_MET")</f>
        <v>SLA_MET</v>
      </c>
    </row>
    <row r="2884" spans="1:17" ht="15" customHeight="1" x14ac:dyDescent="0.25">
      <c r="A2884" s="5" t="s">
        <v>2034</v>
      </c>
      <c r="B2884" s="6">
        <v>45149.624722222223</v>
      </c>
      <c r="C2884" s="7">
        <v>45149.629826388889</v>
      </c>
      <c r="D2884" s="8" t="s">
        <v>40</v>
      </c>
      <c r="E2884" s="10" t="s">
        <v>41</v>
      </c>
      <c r="F2884" s="8" t="s">
        <v>55</v>
      </c>
      <c r="G2884" s="109"/>
      <c r="H28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4" s="48">
        <f>tbl_raw_data[[#This Row],[Date Actioned]]-tbl_raw_data[[#This Row],[Date Tagged]]</f>
        <v>5.1041666665696539E-3</v>
      </c>
      <c r="J2884" s="50">
        <f>HOUR(tbl_raw_data[[#This Row],[time_taken]])*60+MINUTE(tbl_raw_data[[#This Row],[time_taken]])+SECOND(tbl_raw_data[[#This Row],[time_taken]])/60</f>
        <v>7.35</v>
      </c>
      <c r="K2884" s="54">
        <f>DATE(YEAR(tbl_raw_data[[#This Row],[Date Actioned]]), MONTH(tbl_raw_data[[#This Row],[Date Actioned]]), DAY(tbl_raw_data[[#This Row],[Date Actioned]]))</f>
        <v>45149</v>
      </c>
      <c r="L2884" s="55" t="str">
        <f>UPPER(TEXT(tbl_raw_data[[#This Row],[Updated_date]],"MMMM"))</f>
        <v>AUGUST</v>
      </c>
      <c r="M2884" s="55" t="str">
        <f>UPPER("Week "&amp;IF(ROUNDUP(DAY(tbl_raw_data[[#This Row],[Updated_date]])/7,0)=5,4,ROUNDUP(DAY(tbl_raw_data[[#This Row],[Updated_date]])/7,0)))</f>
        <v>WEEK 2</v>
      </c>
      <c r="N2884" s="57" t="str">
        <f>UPPER(VLOOKUP(tbl_raw_data[[#This Row],[Analyst]],[1]setting!$A$1:$B$15,2,0))</f>
        <v>CAMERON</v>
      </c>
      <c r="O2884" s="57" t="str">
        <f>UPPER(tbl_raw_data[[#This Row],[Outcome]])</f>
        <v>WITHDRAW</v>
      </c>
      <c r="P2884" s="57" t="str">
        <f>UPPER(tbl_raw_data[[#This Row],[Queue Name]])</f>
        <v>CONSUMER POST BUREAU</v>
      </c>
      <c r="Q2884" s="57" t="str">
        <f>IF(tbl_raw_data[[#This Row],[time_taken_in_mins]]&lt;=20,"SLA_MET","SLA_NOT_MET")</f>
        <v>SLA_MET</v>
      </c>
    </row>
    <row r="2885" spans="1:17" ht="15" customHeight="1" x14ac:dyDescent="0.25">
      <c r="A2885" s="11" t="s">
        <v>3980</v>
      </c>
      <c r="B2885" s="12">
        <v>45149.626875000002</v>
      </c>
      <c r="C2885" s="13">
        <v>45149.634571759256</v>
      </c>
      <c r="D2885" s="14" t="s">
        <v>29</v>
      </c>
      <c r="E2885" s="16" t="s">
        <v>41</v>
      </c>
      <c r="F2885" s="14" t="s">
        <v>228</v>
      </c>
      <c r="G2885" s="106"/>
      <c r="H28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5" s="48">
        <f>tbl_raw_data[[#This Row],[Date Actioned]]-tbl_raw_data[[#This Row],[Date Tagged]]</f>
        <v>7.696759254031349E-3</v>
      </c>
      <c r="J2885" s="50">
        <f>HOUR(tbl_raw_data[[#This Row],[time_taken]])*60+MINUTE(tbl_raw_data[[#This Row],[time_taken]])+SECOND(tbl_raw_data[[#This Row],[time_taken]])/60</f>
        <v>11.083333333333334</v>
      </c>
      <c r="K2885" s="54">
        <f>DATE(YEAR(tbl_raw_data[[#This Row],[Date Actioned]]), MONTH(tbl_raw_data[[#This Row],[Date Actioned]]), DAY(tbl_raw_data[[#This Row],[Date Actioned]]))</f>
        <v>45149</v>
      </c>
      <c r="L2885" s="55" t="str">
        <f>UPPER(TEXT(tbl_raw_data[[#This Row],[Updated_date]],"MMMM"))</f>
        <v>AUGUST</v>
      </c>
      <c r="M2885" s="55" t="str">
        <f>UPPER("Week "&amp;IF(ROUNDUP(DAY(tbl_raw_data[[#This Row],[Updated_date]])/7,0)=5,4,ROUNDUP(DAY(tbl_raw_data[[#This Row],[Updated_date]])/7,0)))</f>
        <v>WEEK 2</v>
      </c>
      <c r="N2885" s="57" t="str">
        <f>UPPER(VLOOKUP(tbl_raw_data[[#This Row],[Analyst]],[1]setting!$A$1:$B$15,2,0))</f>
        <v>OUADIR</v>
      </c>
      <c r="O2885" s="57" t="str">
        <f>UPPER(tbl_raw_data[[#This Row],[Outcome]])</f>
        <v>APPROVE</v>
      </c>
      <c r="P2885" s="57" t="str">
        <f>UPPER(tbl_raw_data[[#This Row],[Queue Name]])</f>
        <v>CONSUMER POST BUREAU</v>
      </c>
      <c r="Q2885" s="57" t="str">
        <f>IF(tbl_raw_data[[#This Row],[time_taken_in_mins]]&lt;=20,"SLA_MET","SLA_NOT_MET")</f>
        <v>SLA_MET</v>
      </c>
    </row>
    <row r="2886" spans="1:17" ht="15" customHeight="1" x14ac:dyDescent="0.25">
      <c r="A2886" s="22" t="s">
        <v>5324</v>
      </c>
      <c r="B2886" s="6">
        <v>45149.627187500002</v>
      </c>
      <c r="C2886" s="7">
        <v>45149.637430555558</v>
      </c>
      <c r="D2886" s="8" t="s">
        <v>29</v>
      </c>
      <c r="E2886" s="10" t="s">
        <v>28</v>
      </c>
      <c r="F2886" s="8" t="s">
        <v>228</v>
      </c>
      <c r="G2886" s="109"/>
      <c r="H28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6" s="48">
        <f>tbl_raw_data[[#This Row],[Date Actioned]]-tbl_raw_data[[#This Row],[Date Tagged]]</f>
        <v>1.0243055556202307E-2</v>
      </c>
      <c r="J2886" s="50">
        <f>HOUR(tbl_raw_data[[#This Row],[time_taken]])*60+MINUTE(tbl_raw_data[[#This Row],[time_taken]])+SECOND(tbl_raw_data[[#This Row],[time_taken]])/60</f>
        <v>14.75</v>
      </c>
      <c r="K2886" s="54">
        <f>DATE(YEAR(tbl_raw_data[[#This Row],[Date Actioned]]), MONTH(tbl_raw_data[[#This Row],[Date Actioned]]), DAY(tbl_raw_data[[#This Row],[Date Actioned]]))</f>
        <v>45149</v>
      </c>
      <c r="L2886" s="55" t="str">
        <f>UPPER(TEXT(tbl_raw_data[[#This Row],[Updated_date]],"MMMM"))</f>
        <v>AUGUST</v>
      </c>
      <c r="M2886" s="55" t="str">
        <f>UPPER("Week "&amp;IF(ROUNDUP(DAY(tbl_raw_data[[#This Row],[Updated_date]])/7,0)=5,4,ROUNDUP(DAY(tbl_raw_data[[#This Row],[Updated_date]])/7,0)))</f>
        <v>WEEK 2</v>
      </c>
      <c r="N2886" s="57" t="str">
        <f>UPPER(VLOOKUP(tbl_raw_data[[#This Row],[Analyst]],[1]setting!$A$1:$B$15,2,0))</f>
        <v>OUADIR</v>
      </c>
      <c r="O2886" s="57" t="str">
        <f>UPPER(tbl_raw_data[[#This Row],[Outcome]])</f>
        <v>APPROVE</v>
      </c>
      <c r="P2886" s="57" t="str">
        <f>UPPER(tbl_raw_data[[#This Row],[Queue Name]])</f>
        <v>CONSUMER EXISTING</v>
      </c>
      <c r="Q2886" s="57" t="str">
        <f>IF(tbl_raw_data[[#This Row],[time_taken_in_mins]]&lt;=20,"SLA_MET","SLA_NOT_MET")</f>
        <v>SLA_MET</v>
      </c>
    </row>
    <row r="2887" spans="1:17" ht="15" customHeight="1" x14ac:dyDescent="0.25">
      <c r="A2887" s="5" t="s">
        <v>3515</v>
      </c>
      <c r="B2887" s="12">
        <v>45149.629930555559</v>
      </c>
      <c r="C2887" s="13">
        <v>45149.636979166666</v>
      </c>
      <c r="D2887" s="14" t="s">
        <v>13</v>
      </c>
      <c r="E2887" s="14" t="s">
        <v>28</v>
      </c>
      <c r="F2887" s="14" t="s">
        <v>109</v>
      </c>
      <c r="G2887" s="111" t="s">
        <v>1583</v>
      </c>
      <c r="H28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7" s="48">
        <f>tbl_raw_data[[#This Row],[Date Actioned]]-tbl_raw_data[[#This Row],[Date Tagged]]</f>
        <v>7.0486111071659252E-3</v>
      </c>
      <c r="J2887" s="50">
        <f>HOUR(tbl_raw_data[[#This Row],[time_taken]])*60+MINUTE(tbl_raw_data[[#This Row],[time_taken]])+SECOND(tbl_raw_data[[#This Row],[time_taken]])/60</f>
        <v>10.15</v>
      </c>
      <c r="K2887" s="54">
        <f>DATE(YEAR(tbl_raw_data[[#This Row],[Date Actioned]]), MONTH(tbl_raw_data[[#This Row],[Date Actioned]]), DAY(tbl_raw_data[[#This Row],[Date Actioned]]))</f>
        <v>45149</v>
      </c>
      <c r="L2887" s="55" t="str">
        <f>UPPER(TEXT(tbl_raw_data[[#This Row],[Updated_date]],"MMMM"))</f>
        <v>AUGUST</v>
      </c>
      <c r="M2887" s="55" t="str">
        <f>UPPER("Week "&amp;IF(ROUNDUP(DAY(tbl_raw_data[[#This Row],[Updated_date]])/7,0)=5,4,ROUNDUP(DAY(tbl_raw_data[[#This Row],[Updated_date]])/7,0)))</f>
        <v>WEEK 2</v>
      </c>
      <c r="N2887" s="57" t="str">
        <f>UPPER(VLOOKUP(tbl_raw_data[[#This Row],[Analyst]],[1]setting!$A$1:$B$15,2,0))</f>
        <v>NAVED</v>
      </c>
      <c r="O2887" s="57" t="str">
        <f>UPPER(tbl_raw_data[[#This Row],[Outcome]])</f>
        <v>APPROVE</v>
      </c>
      <c r="P2887" s="57" t="str">
        <f>UPPER(tbl_raw_data[[#This Row],[Queue Name]])</f>
        <v>CONSUMER EXISTING</v>
      </c>
      <c r="Q2887" s="57" t="str">
        <f>IF(tbl_raw_data[[#This Row],[time_taken_in_mins]]&lt;=20,"SLA_MET","SLA_NOT_MET")</f>
        <v>SLA_MET</v>
      </c>
    </row>
    <row r="2888" spans="1:17" ht="15" customHeight="1" x14ac:dyDescent="0.25">
      <c r="A2888" s="22" t="s">
        <v>2699</v>
      </c>
      <c r="B2888" s="6">
        <v>45149.630740740744</v>
      </c>
      <c r="C2888" s="7">
        <v>45149.636666666665</v>
      </c>
      <c r="D2888" s="8" t="s">
        <v>46</v>
      </c>
      <c r="E2888" s="8" t="s">
        <v>28</v>
      </c>
      <c r="F2888" s="8" t="s">
        <v>254</v>
      </c>
      <c r="G2888" s="110" t="s">
        <v>501</v>
      </c>
      <c r="H28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88" s="48">
        <f>tbl_raw_data[[#This Row],[Date Actioned]]-tbl_raw_data[[#This Row],[Date Tagged]]</f>
        <v>5.9259259214741178E-3</v>
      </c>
      <c r="J2888" s="50">
        <f>HOUR(tbl_raw_data[[#This Row],[time_taken]])*60+MINUTE(tbl_raw_data[[#This Row],[time_taken]])+SECOND(tbl_raw_data[[#This Row],[time_taken]])/60</f>
        <v>8.5333333333333332</v>
      </c>
      <c r="K2888" s="54">
        <f>DATE(YEAR(tbl_raw_data[[#This Row],[Date Actioned]]), MONTH(tbl_raw_data[[#This Row],[Date Actioned]]), DAY(tbl_raw_data[[#This Row],[Date Actioned]]))</f>
        <v>45149</v>
      </c>
      <c r="L2888" s="55" t="str">
        <f>UPPER(TEXT(tbl_raw_data[[#This Row],[Updated_date]],"MMMM"))</f>
        <v>AUGUST</v>
      </c>
      <c r="M2888" s="55" t="str">
        <f>UPPER("Week "&amp;IF(ROUNDUP(DAY(tbl_raw_data[[#This Row],[Updated_date]])/7,0)=5,4,ROUNDUP(DAY(tbl_raw_data[[#This Row],[Updated_date]])/7,0)))</f>
        <v>WEEK 2</v>
      </c>
      <c r="N2888" s="57" t="str">
        <f>UPPER(VLOOKUP(tbl_raw_data[[#This Row],[Analyst]],[1]setting!$A$1:$B$15,2,0))</f>
        <v>FARDIN</v>
      </c>
      <c r="O2888" s="57" t="str">
        <f>UPPER(tbl_raw_data[[#This Row],[Outcome]])</f>
        <v>DECLINE</v>
      </c>
      <c r="P2888" s="57" t="str">
        <f>UPPER(tbl_raw_data[[#This Row],[Queue Name]])</f>
        <v>CONSUMER EXISTING</v>
      </c>
      <c r="Q2888" s="57" t="str">
        <f>IF(tbl_raw_data[[#This Row],[time_taken_in_mins]]&lt;=20,"SLA_MET","SLA_NOT_MET")</f>
        <v>SLA_MET</v>
      </c>
    </row>
    <row r="2889" spans="1:17" x14ac:dyDescent="0.25">
      <c r="A2889" s="11" t="s">
        <v>5628</v>
      </c>
      <c r="B2889" s="12">
        <v>45149.630937499998</v>
      </c>
      <c r="C2889" s="13">
        <v>45149.641886574071</v>
      </c>
      <c r="D2889" s="14" t="s">
        <v>40</v>
      </c>
      <c r="E2889" s="16" t="s">
        <v>28</v>
      </c>
      <c r="F2889" s="14" t="s">
        <v>228</v>
      </c>
      <c r="G2889" s="106"/>
      <c r="H28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89" s="48">
        <f>tbl_raw_data[[#This Row],[Date Actioned]]-tbl_raw_data[[#This Row],[Date Tagged]]</f>
        <v>1.0949074072414078E-2</v>
      </c>
      <c r="J2889" s="50">
        <f>HOUR(tbl_raw_data[[#This Row],[time_taken]])*60+MINUTE(tbl_raw_data[[#This Row],[time_taken]])+SECOND(tbl_raw_data[[#This Row],[time_taken]])/60</f>
        <v>15.766666666666667</v>
      </c>
      <c r="K2889" s="54">
        <f>DATE(YEAR(tbl_raw_data[[#This Row],[Date Actioned]]), MONTH(tbl_raw_data[[#This Row],[Date Actioned]]), DAY(tbl_raw_data[[#This Row],[Date Actioned]]))</f>
        <v>45149</v>
      </c>
      <c r="L2889" s="55" t="str">
        <f>UPPER(TEXT(tbl_raw_data[[#This Row],[Updated_date]],"MMMM"))</f>
        <v>AUGUST</v>
      </c>
      <c r="M2889" s="55" t="str">
        <f>UPPER("Week "&amp;IF(ROUNDUP(DAY(tbl_raw_data[[#This Row],[Updated_date]])/7,0)=5,4,ROUNDUP(DAY(tbl_raw_data[[#This Row],[Updated_date]])/7,0)))</f>
        <v>WEEK 2</v>
      </c>
      <c r="N2889" s="57" t="str">
        <f>UPPER(VLOOKUP(tbl_raw_data[[#This Row],[Analyst]],[1]setting!$A$1:$B$15,2,0))</f>
        <v>OUADIR</v>
      </c>
      <c r="O2889" s="57" t="str">
        <f>UPPER(tbl_raw_data[[#This Row],[Outcome]])</f>
        <v>WITHDRAW</v>
      </c>
      <c r="P2889" s="57" t="str">
        <f>UPPER(tbl_raw_data[[#This Row],[Queue Name]])</f>
        <v>CONSUMER EXISTING</v>
      </c>
      <c r="Q2889" s="57" t="str">
        <f>IF(tbl_raw_data[[#This Row],[time_taken_in_mins]]&lt;=20,"SLA_MET","SLA_NOT_MET")</f>
        <v>SLA_MET</v>
      </c>
    </row>
    <row r="2890" spans="1:17" ht="15" customHeight="1" x14ac:dyDescent="0.25">
      <c r="A2890" s="22" t="s">
        <v>773</v>
      </c>
      <c r="B2890" s="6">
        <v>45149.632592592592</v>
      </c>
      <c r="C2890" s="7">
        <v>45149.635891203703</v>
      </c>
      <c r="D2890" s="8" t="s">
        <v>8</v>
      </c>
      <c r="E2890" s="8" t="s">
        <v>9</v>
      </c>
      <c r="F2890" s="8" t="s">
        <v>14</v>
      </c>
      <c r="G2890" s="110" t="s">
        <v>774</v>
      </c>
      <c r="H28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90" s="48">
        <f>tbl_raw_data[[#This Row],[Date Actioned]]-tbl_raw_data[[#This Row],[Date Tagged]]</f>
        <v>3.2986111109494232E-3</v>
      </c>
      <c r="J2890" s="50">
        <f>HOUR(tbl_raw_data[[#This Row],[time_taken]])*60+MINUTE(tbl_raw_data[[#This Row],[time_taken]])+SECOND(tbl_raw_data[[#This Row],[time_taken]])/60</f>
        <v>4.75</v>
      </c>
      <c r="K2890" s="54">
        <f>DATE(YEAR(tbl_raw_data[[#This Row],[Date Actioned]]), MONTH(tbl_raw_data[[#This Row],[Date Actioned]]), DAY(tbl_raw_data[[#This Row],[Date Actioned]]))</f>
        <v>45149</v>
      </c>
      <c r="L2890" s="55" t="str">
        <f>UPPER(TEXT(tbl_raw_data[[#This Row],[Updated_date]],"MMMM"))</f>
        <v>AUGUST</v>
      </c>
      <c r="M2890" s="55" t="str">
        <f>UPPER("Week "&amp;IF(ROUNDUP(DAY(tbl_raw_data[[#This Row],[Updated_date]])/7,0)=5,4,ROUNDUP(DAY(tbl_raw_data[[#This Row],[Updated_date]])/7,0)))</f>
        <v>WEEK 2</v>
      </c>
      <c r="N2890" s="57" t="str">
        <f>UPPER(VLOOKUP(tbl_raw_data[[#This Row],[Analyst]],[1]setting!$A$1:$B$15,2,0))</f>
        <v>HARDIK</v>
      </c>
      <c r="O2890" s="57" t="str">
        <f>UPPER(tbl_raw_data[[#This Row],[Outcome]])</f>
        <v>WITHDRAW</v>
      </c>
      <c r="P2890" s="57" t="str">
        <f>UPPER(tbl_raw_data[[#This Row],[Queue Name]])</f>
        <v>CONSUMER PRE BUREAU</v>
      </c>
      <c r="Q2890" s="57" t="str">
        <f>IF(tbl_raw_data[[#This Row],[time_taken_in_mins]]&lt;=20,"SLA_MET","SLA_NOT_MET")</f>
        <v>SLA_MET</v>
      </c>
    </row>
    <row r="2891" spans="1:17" ht="15" customHeight="1" x14ac:dyDescent="0.25">
      <c r="A2891" s="11" t="s">
        <v>3039</v>
      </c>
      <c r="B2891" s="6">
        <v>45149.636990740742</v>
      </c>
      <c r="C2891" s="7">
        <v>45149.643437500003</v>
      </c>
      <c r="D2891" s="8" t="s">
        <v>13</v>
      </c>
      <c r="E2891" s="8" t="s">
        <v>28</v>
      </c>
      <c r="F2891" s="8" t="s">
        <v>14</v>
      </c>
      <c r="G2891" s="110" t="s">
        <v>3040</v>
      </c>
      <c r="H28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1" s="48">
        <f>tbl_raw_data[[#This Row],[Date Actioned]]-tbl_raw_data[[#This Row],[Date Tagged]]</f>
        <v>6.4467592601431534E-3</v>
      </c>
      <c r="J2891" s="50">
        <f>HOUR(tbl_raw_data[[#This Row],[time_taken]])*60+MINUTE(tbl_raw_data[[#This Row],[time_taken]])+SECOND(tbl_raw_data[[#This Row],[time_taken]])/60</f>
        <v>9.2833333333333332</v>
      </c>
      <c r="K2891" s="54">
        <f>DATE(YEAR(tbl_raw_data[[#This Row],[Date Actioned]]), MONTH(tbl_raw_data[[#This Row],[Date Actioned]]), DAY(tbl_raw_data[[#This Row],[Date Actioned]]))</f>
        <v>45149</v>
      </c>
      <c r="L2891" s="55" t="str">
        <f>UPPER(TEXT(tbl_raw_data[[#This Row],[Updated_date]],"MMMM"))</f>
        <v>AUGUST</v>
      </c>
      <c r="M2891" s="55" t="str">
        <f>UPPER("Week "&amp;IF(ROUNDUP(DAY(tbl_raw_data[[#This Row],[Updated_date]])/7,0)=5,4,ROUNDUP(DAY(tbl_raw_data[[#This Row],[Updated_date]])/7,0)))</f>
        <v>WEEK 2</v>
      </c>
      <c r="N2891" s="57" t="str">
        <f>UPPER(VLOOKUP(tbl_raw_data[[#This Row],[Analyst]],[1]setting!$A$1:$B$15,2,0))</f>
        <v>HARDIK</v>
      </c>
      <c r="O2891" s="57" t="str">
        <f>UPPER(tbl_raw_data[[#This Row],[Outcome]])</f>
        <v>APPROVE</v>
      </c>
      <c r="P2891" s="57" t="str">
        <f>UPPER(tbl_raw_data[[#This Row],[Queue Name]])</f>
        <v>CONSUMER EXISTING</v>
      </c>
      <c r="Q2891" s="57" t="str">
        <f>IF(tbl_raw_data[[#This Row],[time_taken_in_mins]]&lt;=20,"SLA_MET","SLA_NOT_MET")</f>
        <v>SLA_MET</v>
      </c>
    </row>
    <row r="2892" spans="1:17" ht="15" customHeight="1" x14ac:dyDescent="0.25">
      <c r="A2892" s="5" t="s">
        <v>804</v>
      </c>
      <c r="B2892" s="12">
        <v>45149.637395833335</v>
      </c>
      <c r="C2892" s="13">
        <v>45149.640740740739</v>
      </c>
      <c r="D2892" s="14" t="s">
        <v>46</v>
      </c>
      <c r="E2892" s="14" t="s">
        <v>28</v>
      </c>
      <c r="F2892" s="14" t="s">
        <v>254</v>
      </c>
      <c r="G2892" s="111" t="s">
        <v>74</v>
      </c>
      <c r="H28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92" s="48">
        <f>tbl_raw_data[[#This Row],[Date Actioned]]-tbl_raw_data[[#This Row],[Date Tagged]]</f>
        <v>3.3449074035161175E-3</v>
      </c>
      <c r="J2892" s="50">
        <f>HOUR(tbl_raw_data[[#This Row],[time_taken]])*60+MINUTE(tbl_raw_data[[#This Row],[time_taken]])+SECOND(tbl_raw_data[[#This Row],[time_taken]])/60</f>
        <v>4.8166666666666664</v>
      </c>
      <c r="K2892" s="54">
        <f>DATE(YEAR(tbl_raw_data[[#This Row],[Date Actioned]]), MONTH(tbl_raw_data[[#This Row],[Date Actioned]]), DAY(tbl_raw_data[[#This Row],[Date Actioned]]))</f>
        <v>45149</v>
      </c>
      <c r="L2892" s="55" t="str">
        <f>UPPER(TEXT(tbl_raw_data[[#This Row],[Updated_date]],"MMMM"))</f>
        <v>AUGUST</v>
      </c>
      <c r="M2892" s="55" t="str">
        <f>UPPER("Week "&amp;IF(ROUNDUP(DAY(tbl_raw_data[[#This Row],[Updated_date]])/7,0)=5,4,ROUNDUP(DAY(tbl_raw_data[[#This Row],[Updated_date]])/7,0)))</f>
        <v>WEEK 2</v>
      </c>
      <c r="N2892" s="57" t="str">
        <f>UPPER(VLOOKUP(tbl_raw_data[[#This Row],[Analyst]],[1]setting!$A$1:$B$15,2,0))</f>
        <v>FARDIN</v>
      </c>
      <c r="O2892" s="57" t="str">
        <f>UPPER(tbl_raw_data[[#This Row],[Outcome]])</f>
        <v>DECLINE</v>
      </c>
      <c r="P2892" s="57" t="str">
        <f>UPPER(tbl_raw_data[[#This Row],[Queue Name]])</f>
        <v>CONSUMER EXISTING</v>
      </c>
      <c r="Q2892" s="57" t="str">
        <f>IF(tbl_raw_data[[#This Row],[time_taken_in_mins]]&lt;=20,"SLA_MET","SLA_NOT_MET")</f>
        <v>SLA_MET</v>
      </c>
    </row>
    <row r="2893" spans="1:17" ht="15" customHeight="1" x14ac:dyDescent="0.25">
      <c r="A2893" s="22" t="s">
        <v>2455</v>
      </c>
      <c r="B2893" s="12">
        <v>45149.637939814813</v>
      </c>
      <c r="C2893" s="13">
        <v>45149.643564814818</v>
      </c>
      <c r="D2893" s="14" t="s">
        <v>13</v>
      </c>
      <c r="E2893" s="14" t="s">
        <v>28</v>
      </c>
      <c r="F2893" s="14" t="s">
        <v>109</v>
      </c>
      <c r="G2893" s="111" t="s">
        <v>29</v>
      </c>
      <c r="H28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3" s="48">
        <f>tbl_raw_data[[#This Row],[Date Actioned]]-tbl_raw_data[[#This Row],[Date Tagged]]</f>
        <v>5.6250000052386895E-3</v>
      </c>
      <c r="J2893" s="50">
        <f>HOUR(tbl_raw_data[[#This Row],[time_taken]])*60+MINUTE(tbl_raw_data[[#This Row],[time_taken]])+SECOND(tbl_raw_data[[#This Row],[time_taken]])/60</f>
        <v>8.1</v>
      </c>
      <c r="K2893" s="54">
        <f>DATE(YEAR(tbl_raw_data[[#This Row],[Date Actioned]]), MONTH(tbl_raw_data[[#This Row],[Date Actioned]]), DAY(tbl_raw_data[[#This Row],[Date Actioned]]))</f>
        <v>45149</v>
      </c>
      <c r="L2893" s="55" t="str">
        <f>UPPER(TEXT(tbl_raw_data[[#This Row],[Updated_date]],"MMMM"))</f>
        <v>AUGUST</v>
      </c>
      <c r="M2893" s="55" t="str">
        <f>UPPER("Week "&amp;IF(ROUNDUP(DAY(tbl_raw_data[[#This Row],[Updated_date]])/7,0)=5,4,ROUNDUP(DAY(tbl_raw_data[[#This Row],[Updated_date]])/7,0)))</f>
        <v>WEEK 2</v>
      </c>
      <c r="N2893" s="57" t="str">
        <f>UPPER(VLOOKUP(tbl_raw_data[[#This Row],[Analyst]],[1]setting!$A$1:$B$15,2,0))</f>
        <v>NAVED</v>
      </c>
      <c r="O2893" s="57" t="str">
        <f>UPPER(tbl_raw_data[[#This Row],[Outcome]])</f>
        <v>APPROVE</v>
      </c>
      <c r="P2893" s="57" t="str">
        <f>UPPER(tbl_raw_data[[#This Row],[Queue Name]])</f>
        <v>CONSUMER EXISTING</v>
      </c>
      <c r="Q2893" s="57" t="str">
        <f>IF(tbl_raw_data[[#This Row],[time_taken_in_mins]]&lt;=20,"SLA_MET","SLA_NOT_MET")</f>
        <v>SLA_MET</v>
      </c>
    </row>
    <row r="2894" spans="1:17" x14ac:dyDescent="0.25">
      <c r="A2894" s="5" t="s">
        <v>2926</v>
      </c>
      <c r="B2894" s="12">
        <v>45149.640960648147</v>
      </c>
      <c r="C2894" s="13">
        <v>45149.647233796299</v>
      </c>
      <c r="D2894" s="14" t="s">
        <v>40</v>
      </c>
      <c r="E2894" s="16" t="s">
        <v>28</v>
      </c>
      <c r="F2894" s="14" t="s">
        <v>228</v>
      </c>
      <c r="G2894" s="106"/>
      <c r="H28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94" s="48">
        <f>tbl_raw_data[[#This Row],[Date Actioned]]-tbl_raw_data[[#This Row],[Date Tagged]]</f>
        <v>6.2731481521041133E-3</v>
      </c>
      <c r="J2894" s="50">
        <f>HOUR(tbl_raw_data[[#This Row],[time_taken]])*60+MINUTE(tbl_raw_data[[#This Row],[time_taken]])+SECOND(tbl_raw_data[[#This Row],[time_taken]])/60</f>
        <v>9.0333333333333332</v>
      </c>
      <c r="K2894" s="54">
        <f>DATE(YEAR(tbl_raw_data[[#This Row],[Date Actioned]]), MONTH(tbl_raw_data[[#This Row],[Date Actioned]]), DAY(tbl_raw_data[[#This Row],[Date Actioned]]))</f>
        <v>45149</v>
      </c>
      <c r="L2894" s="55" t="str">
        <f>UPPER(TEXT(tbl_raw_data[[#This Row],[Updated_date]],"MMMM"))</f>
        <v>AUGUST</v>
      </c>
      <c r="M2894" s="55" t="str">
        <f>UPPER("Week "&amp;IF(ROUNDUP(DAY(tbl_raw_data[[#This Row],[Updated_date]])/7,0)=5,4,ROUNDUP(DAY(tbl_raw_data[[#This Row],[Updated_date]])/7,0)))</f>
        <v>WEEK 2</v>
      </c>
      <c r="N2894" s="57" t="str">
        <f>UPPER(VLOOKUP(tbl_raw_data[[#This Row],[Analyst]],[1]setting!$A$1:$B$15,2,0))</f>
        <v>OUADIR</v>
      </c>
      <c r="O2894" s="57" t="str">
        <f>UPPER(tbl_raw_data[[#This Row],[Outcome]])</f>
        <v>WITHDRAW</v>
      </c>
      <c r="P2894" s="57" t="str">
        <f>UPPER(tbl_raw_data[[#This Row],[Queue Name]])</f>
        <v>CONSUMER EXISTING</v>
      </c>
      <c r="Q2894" s="57" t="str">
        <f>IF(tbl_raw_data[[#This Row],[time_taken_in_mins]]&lt;=20,"SLA_MET","SLA_NOT_MET")</f>
        <v>SLA_MET</v>
      </c>
    </row>
    <row r="2895" spans="1:17" ht="15" customHeight="1" x14ac:dyDescent="0.25">
      <c r="A2895" s="5" t="s">
        <v>3885</v>
      </c>
      <c r="B2895" s="6">
        <v>45149.643692129626</v>
      </c>
      <c r="C2895" s="7">
        <v>45149.651250000003</v>
      </c>
      <c r="D2895" s="8" t="s">
        <v>29</v>
      </c>
      <c r="E2895" s="10" t="s">
        <v>28</v>
      </c>
      <c r="F2895" s="8" t="s">
        <v>55</v>
      </c>
      <c r="G2895" s="109"/>
      <c r="H28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95" s="48">
        <f>tbl_raw_data[[#This Row],[Date Actioned]]-tbl_raw_data[[#This Row],[Date Tagged]]</f>
        <v>7.557870376331266E-3</v>
      </c>
      <c r="J2895" s="50">
        <f>HOUR(tbl_raw_data[[#This Row],[time_taken]])*60+MINUTE(tbl_raw_data[[#This Row],[time_taken]])+SECOND(tbl_raw_data[[#This Row],[time_taken]])/60</f>
        <v>10.883333333333333</v>
      </c>
      <c r="K2895" s="54">
        <f>DATE(YEAR(tbl_raw_data[[#This Row],[Date Actioned]]), MONTH(tbl_raw_data[[#This Row],[Date Actioned]]), DAY(tbl_raw_data[[#This Row],[Date Actioned]]))</f>
        <v>45149</v>
      </c>
      <c r="L2895" s="55" t="str">
        <f>UPPER(TEXT(tbl_raw_data[[#This Row],[Updated_date]],"MMMM"))</f>
        <v>AUGUST</v>
      </c>
      <c r="M2895" s="55" t="str">
        <f>UPPER("Week "&amp;IF(ROUNDUP(DAY(tbl_raw_data[[#This Row],[Updated_date]])/7,0)=5,4,ROUNDUP(DAY(tbl_raw_data[[#This Row],[Updated_date]])/7,0)))</f>
        <v>WEEK 2</v>
      </c>
      <c r="N2895" s="57" t="str">
        <f>UPPER(VLOOKUP(tbl_raw_data[[#This Row],[Analyst]],[1]setting!$A$1:$B$15,2,0))</f>
        <v>CAMERON</v>
      </c>
      <c r="O2895" s="57" t="str">
        <f>UPPER(tbl_raw_data[[#This Row],[Outcome]])</f>
        <v>APPROVE</v>
      </c>
      <c r="P2895" s="57" t="str">
        <f>UPPER(tbl_raw_data[[#This Row],[Queue Name]])</f>
        <v>CONSUMER EXISTING</v>
      </c>
      <c r="Q2895" s="57" t="str">
        <f>IF(tbl_raw_data[[#This Row],[time_taken_in_mins]]&lt;=20,"SLA_MET","SLA_NOT_MET")</f>
        <v>SLA_MET</v>
      </c>
    </row>
    <row r="2896" spans="1:17" ht="15" customHeight="1" x14ac:dyDescent="0.25">
      <c r="A2896" s="11" t="s">
        <v>2815</v>
      </c>
      <c r="B2896" s="6">
        <v>45149.644456018519</v>
      </c>
      <c r="C2896" s="7">
        <v>45149.650543981479</v>
      </c>
      <c r="D2896" s="8" t="s">
        <v>8</v>
      </c>
      <c r="E2896" s="8" t="s">
        <v>9</v>
      </c>
      <c r="F2896" s="8" t="s">
        <v>14</v>
      </c>
      <c r="G2896" s="110" t="s">
        <v>2642</v>
      </c>
      <c r="H28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896" s="48">
        <f>tbl_raw_data[[#This Row],[Date Actioned]]-tbl_raw_data[[#This Row],[Date Tagged]]</f>
        <v>6.0879629600094631E-3</v>
      </c>
      <c r="J2896" s="50">
        <f>HOUR(tbl_raw_data[[#This Row],[time_taken]])*60+MINUTE(tbl_raw_data[[#This Row],[time_taken]])+SECOND(tbl_raw_data[[#This Row],[time_taken]])/60</f>
        <v>8.7666666666666675</v>
      </c>
      <c r="K2896" s="54">
        <f>DATE(YEAR(tbl_raw_data[[#This Row],[Date Actioned]]), MONTH(tbl_raw_data[[#This Row],[Date Actioned]]), DAY(tbl_raw_data[[#This Row],[Date Actioned]]))</f>
        <v>45149</v>
      </c>
      <c r="L2896" s="55" t="str">
        <f>UPPER(TEXT(tbl_raw_data[[#This Row],[Updated_date]],"MMMM"))</f>
        <v>AUGUST</v>
      </c>
      <c r="M2896" s="55" t="str">
        <f>UPPER("Week "&amp;IF(ROUNDUP(DAY(tbl_raw_data[[#This Row],[Updated_date]])/7,0)=5,4,ROUNDUP(DAY(tbl_raw_data[[#This Row],[Updated_date]])/7,0)))</f>
        <v>WEEK 2</v>
      </c>
      <c r="N2896" s="57" t="str">
        <f>UPPER(VLOOKUP(tbl_raw_data[[#This Row],[Analyst]],[1]setting!$A$1:$B$15,2,0))</f>
        <v>HARDIK</v>
      </c>
      <c r="O2896" s="57" t="str">
        <f>UPPER(tbl_raw_data[[#This Row],[Outcome]])</f>
        <v>WITHDRAW</v>
      </c>
      <c r="P2896" s="57" t="str">
        <f>UPPER(tbl_raw_data[[#This Row],[Queue Name]])</f>
        <v>CONSUMER PRE BUREAU</v>
      </c>
      <c r="Q2896" s="57" t="str">
        <f>IF(tbl_raw_data[[#This Row],[time_taken_in_mins]]&lt;=20,"SLA_MET","SLA_NOT_MET")</f>
        <v>SLA_MET</v>
      </c>
    </row>
    <row r="2897" spans="1:17" ht="15" customHeight="1" x14ac:dyDescent="0.25">
      <c r="A2897" s="22" t="s">
        <v>2287</v>
      </c>
      <c r="B2897" s="12">
        <v>45149.647766203707</v>
      </c>
      <c r="C2897" s="13">
        <v>45149.65320601852</v>
      </c>
      <c r="D2897" s="14" t="s">
        <v>8</v>
      </c>
      <c r="E2897" s="14" t="s">
        <v>9</v>
      </c>
      <c r="F2897" s="14" t="s">
        <v>109</v>
      </c>
      <c r="G2897" s="111" t="s">
        <v>242</v>
      </c>
      <c r="H28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897" s="48">
        <f>tbl_raw_data[[#This Row],[Date Actioned]]-tbl_raw_data[[#This Row],[Date Tagged]]</f>
        <v>5.4398148131440394E-3</v>
      </c>
      <c r="J2897" s="50">
        <f>HOUR(tbl_raw_data[[#This Row],[time_taken]])*60+MINUTE(tbl_raw_data[[#This Row],[time_taken]])+SECOND(tbl_raw_data[[#This Row],[time_taken]])/60</f>
        <v>7.833333333333333</v>
      </c>
      <c r="K2897" s="54">
        <f>DATE(YEAR(tbl_raw_data[[#This Row],[Date Actioned]]), MONTH(tbl_raw_data[[#This Row],[Date Actioned]]), DAY(tbl_raw_data[[#This Row],[Date Actioned]]))</f>
        <v>45149</v>
      </c>
      <c r="L2897" s="55" t="str">
        <f>UPPER(TEXT(tbl_raw_data[[#This Row],[Updated_date]],"MMMM"))</f>
        <v>AUGUST</v>
      </c>
      <c r="M2897" s="55" t="str">
        <f>UPPER("Week "&amp;IF(ROUNDUP(DAY(tbl_raw_data[[#This Row],[Updated_date]])/7,0)=5,4,ROUNDUP(DAY(tbl_raw_data[[#This Row],[Updated_date]])/7,0)))</f>
        <v>WEEK 2</v>
      </c>
      <c r="N2897" s="57" t="str">
        <f>UPPER(VLOOKUP(tbl_raw_data[[#This Row],[Analyst]],[1]setting!$A$1:$B$15,2,0))</f>
        <v>NAVED</v>
      </c>
      <c r="O2897" s="57" t="str">
        <f>UPPER(tbl_raw_data[[#This Row],[Outcome]])</f>
        <v>WITHDRAW</v>
      </c>
      <c r="P2897" s="57" t="str">
        <f>UPPER(tbl_raw_data[[#This Row],[Queue Name]])</f>
        <v>CONSUMER PRE BUREAU</v>
      </c>
      <c r="Q2897" s="57" t="str">
        <f>IF(tbl_raw_data[[#This Row],[time_taken_in_mins]]&lt;=20,"SLA_MET","SLA_NOT_MET")</f>
        <v>SLA_MET</v>
      </c>
    </row>
    <row r="2898" spans="1:17" ht="15" customHeight="1" x14ac:dyDescent="0.25">
      <c r="A2898" s="11" t="s">
        <v>3628</v>
      </c>
      <c r="B2898" s="12">
        <v>45149.649039351854</v>
      </c>
      <c r="C2898" s="13">
        <v>45149.656238425923</v>
      </c>
      <c r="D2898" s="14" t="s">
        <v>29</v>
      </c>
      <c r="E2898" s="16" t="s">
        <v>28</v>
      </c>
      <c r="F2898" s="14" t="s">
        <v>73</v>
      </c>
      <c r="G2898" s="106"/>
      <c r="H28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898" s="48">
        <f>tbl_raw_data[[#This Row],[Date Actioned]]-tbl_raw_data[[#This Row],[Date Tagged]]</f>
        <v>7.1990740689216182E-3</v>
      </c>
      <c r="J2898" s="50">
        <f>HOUR(tbl_raw_data[[#This Row],[time_taken]])*60+MINUTE(tbl_raw_data[[#This Row],[time_taken]])+SECOND(tbl_raw_data[[#This Row],[time_taken]])/60</f>
        <v>10.366666666666667</v>
      </c>
      <c r="K2898" s="54">
        <f>DATE(YEAR(tbl_raw_data[[#This Row],[Date Actioned]]), MONTH(tbl_raw_data[[#This Row],[Date Actioned]]), DAY(tbl_raw_data[[#This Row],[Date Actioned]]))</f>
        <v>45149</v>
      </c>
      <c r="L2898" s="55" t="str">
        <f>UPPER(TEXT(tbl_raw_data[[#This Row],[Updated_date]],"MMMM"))</f>
        <v>AUGUST</v>
      </c>
      <c r="M2898" s="55" t="str">
        <f>UPPER("Week "&amp;IF(ROUNDUP(DAY(tbl_raw_data[[#This Row],[Updated_date]])/7,0)=5,4,ROUNDUP(DAY(tbl_raw_data[[#This Row],[Updated_date]])/7,0)))</f>
        <v>WEEK 2</v>
      </c>
      <c r="N2898" s="57" t="str">
        <f>UPPER(VLOOKUP(tbl_raw_data[[#This Row],[Analyst]],[1]setting!$A$1:$B$15,2,0))</f>
        <v>SHAHID</v>
      </c>
      <c r="O2898" s="57" t="str">
        <f>UPPER(tbl_raw_data[[#This Row],[Outcome]])</f>
        <v>APPROVE</v>
      </c>
      <c r="P2898" s="57" t="str">
        <f>UPPER(tbl_raw_data[[#This Row],[Queue Name]])</f>
        <v>CONSUMER EXISTING</v>
      </c>
      <c r="Q2898" s="57" t="str">
        <f>IF(tbl_raw_data[[#This Row],[time_taken_in_mins]]&lt;=20,"SLA_MET","SLA_NOT_MET")</f>
        <v>SLA_MET</v>
      </c>
    </row>
    <row r="2899" spans="1:17" ht="15" customHeight="1" x14ac:dyDescent="0.25">
      <c r="A2899" s="22" t="s">
        <v>1145</v>
      </c>
      <c r="B2899" s="6">
        <v>45149.649201388886</v>
      </c>
      <c r="C2899" s="7">
        <v>45149.653090277781</v>
      </c>
      <c r="D2899" s="8" t="s">
        <v>13</v>
      </c>
      <c r="E2899" s="8" t="s">
        <v>28</v>
      </c>
      <c r="F2899" s="8" t="s">
        <v>14</v>
      </c>
      <c r="G2899" s="110" t="s">
        <v>67</v>
      </c>
      <c r="H28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899" s="48">
        <f>tbl_raw_data[[#This Row],[Date Actioned]]-tbl_raw_data[[#This Row],[Date Tagged]]</f>
        <v>3.8888888957444578E-3</v>
      </c>
      <c r="J2899" s="50">
        <f>HOUR(tbl_raw_data[[#This Row],[time_taken]])*60+MINUTE(tbl_raw_data[[#This Row],[time_taken]])+SECOND(tbl_raw_data[[#This Row],[time_taken]])/60</f>
        <v>5.6</v>
      </c>
      <c r="K2899" s="54">
        <f>DATE(YEAR(tbl_raw_data[[#This Row],[Date Actioned]]), MONTH(tbl_raw_data[[#This Row],[Date Actioned]]), DAY(tbl_raw_data[[#This Row],[Date Actioned]]))</f>
        <v>45149</v>
      </c>
      <c r="L2899" s="55" t="str">
        <f>UPPER(TEXT(tbl_raw_data[[#This Row],[Updated_date]],"MMMM"))</f>
        <v>AUGUST</v>
      </c>
      <c r="M2899" s="55" t="str">
        <f>UPPER("Week "&amp;IF(ROUNDUP(DAY(tbl_raw_data[[#This Row],[Updated_date]])/7,0)=5,4,ROUNDUP(DAY(tbl_raw_data[[#This Row],[Updated_date]])/7,0)))</f>
        <v>WEEK 2</v>
      </c>
      <c r="N2899" s="57" t="str">
        <f>UPPER(VLOOKUP(tbl_raw_data[[#This Row],[Analyst]],[1]setting!$A$1:$B$15,2,0))</f>
        <v>HARDIK</v>
      </c>
      <c r="O2899" s="57" t="str">
        <f>UPPER(tbl_raw_data[[#This Row],[Outcome]])</f>
        <v>APPROVE</v>
      </c>
      <c r="P2899" s="57" t="str">
        <f>UPPER(tbl_raw_data[[#This Row],[Queue Name]])</f>
        <v>CONSUMER EXISTING</v>
      </c>
      <c r="Q2899" s="57" t="str">
        <f>IF(tbl_raw_data[[#This Row],[time_taken_in_mins]]&lt;=20,"SLA_MET","SLA_NOT_MET")</f>
        <v>SLA_MET</v>
      </c>
    </row>
    <row r="2900" spans="1:17" ht="15" customHeight="1" x14ac:dyDescent="0.25">
      <c r="A2900" s="5" t="s">
        <v>4902</v>
      </c>
      <c r="B2900" s="12">
        <v>45149.649641203701</v>
      </c>
      <c r="C2900" s="13">
        <v>45149.658900462964</v>
      </c>
      <c r="D2900" s="14" t="s">
        <v>29</v>
      </c>
      <c r="E2900" s="16" t="s">
        <v>41</v>
      </c>
      <c r="F2900" s="14" t="s">
        <v>55</v>
      </c>
      <c r="G2900" s="106"/>
      <c r="H29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00" s="48">
        <f>tbl_raw_data[[#This Row],[Date Actioned]]-tbl_raw_data[[#This Row],[Date Tagged]]</f>
        <v>9.2592592627624981E-3</v>
      </c>
      <c r="J2900" s="50">
        <f>HOUR(tbl_raw_data[[#This Row],[time_taken]])*60+MINUTE(tbl_raw_data[[#This Row],[time_taken]])+SECOND(tbl_raw_data[[#This Row],[time_taken]])/60</f>
        <v>13.333333333333334</v>
      </c>
      <c r="K2900" s="54">
        <f>DATE(YEAR(tbl_raw_data[[#This Row],[Date Actioned]]), MONTH(tbl_raw_data[[#This Row],[Date Actioned]]), DAY(tbl_raw_data[[#This Row],[Date Actioned]]))</f>
        <v>45149</v>
      </c>
      <c r="L2900" s="55" t="str">
        <f>UPPER(TEXT(tbl_raw_data[[#This Row],[Updated_date]],"MMMM"))</f>
        <v>AUGUST</v>
      </c>
      <c r="M2900" s="55" t="str">
        <f>UPPER("Week "&amp;IF(ROUNDUP(DAY(tbl_raw_data[[#This Row],[Updated_date]])/7,0)=5,4,ROUNDUP(DAY(tbl_raw_data[[#This Row],[Updated_date]])/7,0)))</f>
        <v>WEEK 2</v>
      </c>
      <c r="N2900" s="57" t="str">
        <f>UPPER(VLOOKUP(tbl_raw_data[[#This Row],[Analyst]],[1]setting!$A$1:$B$15,2,0))</f>
        <v>CAMERON</v>
      </c>
      <c r="O2900" s="57" t="str">
        <f>UPPER(tbl_raw_data[[#This Row],[Outcome]])</f>
        <v>APPROVE</v>
      </c>
      <c r="P2900" s="57" t="str">
        <f>UPPER(tbl_raw_data[[#This Row],[Queue Name]])</f>
        <v>CONSUMER POST BUREAU</v>
      </c>
      <c r="Q2900" s="57" t="str">
        <f>IF(tbl_raw_data[[#This Row],[time_taken_in_mins]]&lt;=20,"SLA_MET","SLA_NOT_MET")</f>
        <v>SLA_MET</v>
      </c>
    </row>
    <row r="2901" spans="1:17" ht="15" customHeight="1" x14ac:dyDescent="0.25">
      <c r="A2901" s="11" t="s">
        <v>6178</v>
      </c>
      <c r="B2901" s="6">
        <v>45149.650057870371</v>
      </c>
      <c r="C2901" s="7">
        <v>45149.662395833337</v>
      </c>
      <c r="D2901" s="8" t="s">
        <v>13</v>
      </c>
      <c r="E2901" s="8" t="s">
        <v>9</v>
      </c>
      <c r="F2901" s="8" t="s">
        <v>14</v>
      </c>
      <c r="G2901" s="110" t="s">
        <v>67</v>
      </c>
      <c r="H29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1" s="48">
        <f>tbl_raw_data[[#This Row],[Date Actioned]]-tbl_raw_data[[#This Row],[Date Tagged]]</f>
        <v>1.2337962965830229E-2</v>
      </c>
      <c r="J2901" s="50">
        <f>HOUR(tbl_raw_data[[#This Row],[time_taken]])*60+MINUTE(tbl_raw_data[[#This Row],[time_taken]])+SECOND(tbl_raw_data[[#This Row],[time_taken]])/60</f>
        <v>17.766666666666666</v>
      </c>
      <c r="K2901" s="54">
        <f>DATE(YEAR(tbl_raw_data[[#This Row],[Date Actioned]]), MONTH(tbl_raw_data[[#This Row],[Date Actioned]]), DAY(tbl_raw_data[[#This Row],[Date Actioned]]))</f>
        <v>45149</v>
      </c>
      <c r="L2901" s="55" t="str">
        <f>UPPER(TEXT(tbl_raw_data[[#This Row],[Updated_date]],"MMMM"))</f>
        <v>AUGUST</v>
      </c>
      <c r="M2901" s="55" t="str">
        <f>UPPER("Week "&amp;IF(ROUNDUP(DAY(tbl_raw_data[[#This Row],[Updated_date]])/7,0)=5,4,ROUNDUP(DAY(tbl_raw_data[[#This Row],[Updated_date]])/7,0)))</f>
        <v>WEEK 2</v>
      </c>
      <c r="N2901" s="57" t="str">
        <f>UPPER(VLOOKUP(tbl_raw_data[[#This Row],[Analyst]],[1]setting!$A$1:$B$15,2,0))</f>
        <v>HARDIK</v>
      </c>
      <c r="O2901" s="57" t="str">
        <f>UPPER(tbl_raw_data[[#This Row],[Outcome]])</f>
        <v>APPROVE</v>
      </c>
      <c r="P2901" s="57" t="str">
        <f>UPPER(tbl_raw_data[[#This Row],[Queue Name]])</f>
        <v>CONSUMER PRE BUREAU</v>
      </c>
      <c r="Q2901" s="57" t="str">
        <f>IF(tbl_raw_data[[#This Row],[time_taken_in_mins]]&lt;=20,"SLA_MET","SLA_NOT_MET")</f>
        <v>SLA_MET</v>
      </c>
    </row>
    <row r="2902" spans="1:17" ht="15" customHeight="1" x14ac:dyDescent="0.25">
      <c r="A2902" s="22" t="s">
        <v>5610</v>
      </c>
      <c r="B2902" s="12">
        <v>45149.651064814818</v>
      </c>
      <c r="C2902" s="13">
        <v>45149.661979166667</v>
      </c>
      <c r="D2902" s="14" t="s">
        <v>29</v>
      </c>
      <c r="E2902" s="16" t="s">
        <v>28</v>
      </c>
      <c r="F2902" s="14" t="s">
        <v>55</v>
      </c>
      <c r="G2902" s="106"/>
      <c r="H29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02" s="48">
        <f>tbl_raw_data[[#This Row],[Date Actioned]]-tbl_raw_data[[#This Row],[Date Tagged]]</f>
        <v>1.0914351849351078E-2</v>
      </c>
      <c r="J2902" s="50">
        <f>HOUR(tbl_raw_data[[#This Row],[time_taken]])*60+MINUTE(tbl_raw_data[[#This Row],[time_taken]])+SECOND(tbl_raw_data[[#This Row],[time_taken]])/60</f>
        <v>15.716666666666667</v>
      </c>
      <c r="K2902" s="54">
        <f>DATE(YEAR(tbl_raw_data[[#This Row],[Date Actioned]]), MONTH(tbl_raw_data[[#This Row],[Date Actioned]]), DAY(tbl_raw_data[[#This Row],[Date Actioned]]))</f>
        <v>45149</v>
      </c>
      <c r="L2902" s="55" t="str">
        <f>UPPER(TEXT(tbl_raw_data[[#This Row],[Updated_date]],"MMMM"))</f>
        <v>AUGUST</v>
      </c>
      <c r="M2902" s="55" t="str">
        <f>UPPER("Week "&amp;IF(ROUNDUP(DAY(tbl_raw_data[[#This Row],[Updated_date]])/7,0)=5,4,ROUNDUP(DAY(tbl_raw_data[[#This Row],[Updated_date]])/7,0)))</f>
        <v>WEEK 2</v>
      </c>
      <c r="N2902" s="57" t="str">
        <f>UPPER(VLOOKUP(tbl_raw_data[[#This Row],[Analyst]],[1]setting!$A$1:$B$15,2,0))</f>
        <v>CAMERON</v>
      </c>
      <c r="O2902" s="57" t="str">
        <f>UPPER(tbl_raw_data[[#This Row],[Outcome]])</f>
        <v>APPROVE</v>
      </c>
      <c r="P2902" s="57" t="str">
        <f>UPPER(tbl_raw_data[[#This Row],[Queue Name]])</f>
        <v>CONSUMER EXISTING</v>
      </c>
      <c r="Q2902" s="57" t="str">
        <f>IF(tbl_raw_data[[#This Row],[time_taken_in_mins]]&lt;=20,"SLA_MET","SLA_NOT_MET")</f>
        <v>SLA_MET</v>
      </c>
    </row>
    <row r="2903" spans="1:17" ht="15" customHeight="1" x14ac:dyDescent="0.25">
      <c r="A2903" s="11" t="s">
        <v>2646</v>
      </c>
      <c r="B2903" s="6">
        <v>45149.656284722223</v>
      </c>
      <c r="C2903" s="7">
        <v>45149.662141203706</v>
      </c>
      <c r="D2903" s="8" t="s">
        <v>46</v>
      </c>
      <c r="E2903" s="8" t="s">
        <v>28</v>
      </c>
      <c r="F2903" s="8" t="s">
        <v>254</v>
      </c>
      <c r="G2903" s="110" t="s">
        <v>2647</v>
      </c>
      <c r="H29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03" s="48">
        <f>tbl_raw_data[[#This Row],[Date Actioned]]-tbl_raw_data[[#This Row],[Date Tagged]]</f>
        <v>5.8564814826240763E-3</v>
      </c>
      <c r="J2903" s="50">
        <f>HOUR(tbl_raw_data[[#This Row],[time_taken]])*60+MINUTE(tbl_raw_data[[#This Row],[time_taken]])+SECOND(tbl_raw_data[[#This Row],[time_taken]])/60</f>
        <v>8.4333333333333336</v>
      </c>
      <c r="K2903" s="54">
        <f>DATE(YEAR(tbl_raw_data[[#This Row],[Date Actioned]]), MONTH(tbl_raw_data[[#This Row],[Date Actioned]]), DAY(tbl_raw_data[[#This Row],[Date Actioned]]))</f>
        <v>45149</v>
      </c>
      <c r="L2903" s="55" t="str">
        <f>UPPER(TEXT(tbl_raw_data[[#This Row],[Updated_date]],"MMMM"))</f>
        <v>AUGUST</v>
      </c>
      <c r="M2903" s="55" t="str">
        <f>UPPER("Week "&amp;IF(ROUNDUP(DAY(tbl_raw_data[[#This Row],[Updated_date]])/7,0)=5,4,ROUNDUP(DAY(tbl_raw_data[[#This Row],[Updated_date]])/7,0)))</f>
        <v>WEEK 2</v>
      </c>
      <c r="N2903" s="57" t="str">
        <f>UPPER(VLOOKUP(tbl_raw_data[[#This Row],[Analyst]],[1]setting!$A$1:$B$15,2,0))</f>
        <v>FARDIN</v>
      </c>
      <c r="O2903" s="57" t="str">
        <f>UPPER(tbl_raw_data[[#This Row],[Outcome]])</f>
        <v>DECLINE</v>
      </c>
      <c r="P2903" s="57" t="str">
        <f>UPPER(tbl_raw_data[[#This Row],[Queue Name]])</f>
        <v>CONSUMER EXISTING</v>
      </c>
      <c r="Q2903" s="57" t="str">
        <f>IF(tbl_raw_data[[#This Row],[time_taken_in_mins]]&lt;=20,"SLA_MET","SLA_NOT_MET")</f>
        <v>SLA_MET</v>
      </c>
    </row>
    <row r="2904" spans="1:17" ht="15" customHeight="1" x14ac:dyDescent="0.25">
      <c r="A2904" s="5" t="s">
        <v>4933</v>
      </c>
      <c r="B2904" s="6">
        <v>45149.65792824074</v>
      </c>
      <c r="C2904" s="7">
        <v>45149.667233796295</v>
      </c>
      <c r="D2904" s="8" t="s">
        <v>8</v>
      </c>
      <c r="E2904" s="8" t="s">
        <v>9</v>
      </c>
      <c r="F2904" s="8" t="s">
        <v>109</v>
      </c>
      <c r="G2904" s="110" t="s">
        <v>149</v>
      </c>
      <c r="H29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04" s="48">
        <f>tbl_raw_data[[#This Row],[Date Actioned]]-tbl_raw_data[[#This Row],[Date Tagged]]</f>
        <v>9.3055555553291924E-3</v>
      </c>
      <c r="J2904" s="50">
        <f>HOUR(tbl_raw_data[[#This Row],[time_taken]])*60+MINUTE(tbl_raw_data[[#This Row],[time_taken]])+SECOND(tbl_raw_data[[#This Row],[time_taken]])/60</f>
        <v>13.4</v>
      </c>
      <c r="K2904" s="54">
        <f>DATE(YEAR(tbl_raw_data[[#This Row],[Date Actioned]]), MONTH(tbl_raw_data[[#This Row],[Date Actioned]]), DAY(tbl_raw_data[[#This Row],[Date Actioned]]))</f>
        <v>45149</v>
      </c>
      <c r="L2904" s="55" t="str">
        <f>UPPER(TEXT(tbl_raw_data[[#This Row],[Updated_date]],"MMMM"))</f>
        <v>AUGUST</v>
      </c>
      <c r="M2904" s="55" t="str">
        <f>UPPER("Week "&amp;IF(ROUNDUP(DAY(tbl_raw_data[[#This Row],[Updated_date]])/7,0)=5,4,ROUNDUP(DAY(tbl_raw_data[[#This Row],[Updated_date]])/7,0)))</f>
        <v>WEEK 2</v>
      </c>
      <c r="N2904" s="57" t="str">
        <f>UPPER(VLOOKUP(tbl_raw_data[[#This Row],[Analyst]],[1]setting!$A$1:$B$15,2,0))</f>
        <v>NAVED</v>
      </c>
      <c r="O2904" s="57" t="str">
        <f>UPPER(tbl_raw_data[[#This Row],[Outcome]])</f>
        <v>WITHDRAW</v>
      </c>
      <c r="P2904" s="57" t="str">
        <f>UPPER(tbl_raw_data[[#This Row],[Queue Name]])</f>
        <v>CONSUMER PRE BUREAU</v>
      </c>
      <c r="Q2904" s="57" t="str">
        <f>IF(tbl_raw_data[[#This Row],[time_taken_in_mins]]&lt;=20,"SLA_MET","SLA_NOT_MET")</f>
        <v>SLA_MET</v>
      </c>
    </row>
    <row r="2905" spans="1:17" ht="15" customHeight="1" x14ac:dyDescent="0.25">
      <c r="A2905" s="11" t="s">
        <v>3754</v>
      </c>
      <c r="B2905" s="12">
        <v>45149.659282407411</v>
      </c>
      <c r="C2905" s="13">
        <v>45149.666655092595</v>
      </c>
      <c r="D2905" s="14" t="s">
        <v>8</v>
      </c>
      <c r="E2905" s="14" t="s">
        <v>9</v>
      </c>
      <c r="F2905" s="14" t="s">
        <v>14</v>
      </c>
      <c r="G2905" s="111" t="s">
        <v>3755</v>
      </c>
      <c r="H29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05" s="48">
        <f>tbl_raw_data[[#This Row],[Date Actioned]]-tbl_raw_data[[#This Row],[Date Tagged]]</f>
        <v>7.3726851842366159E-3</v>
      </c>
      <c r="J2905" s="50">
        <f>HOUR(tbl_raw_data[[#This Row],[time_taken]])*60+MINUTE(tbl_raw_data[[#This Row],[time_taken]])+SECOND(tbl_raw_data[[#This Row],[time_taken]])/60</f>
        <v>10.616666666666667</v>
      </c>
      <c r="K2905" s="54">
        <f>DATE(YEAR(tbl_raw_data[[#This Row],[Date Actioned]]), MONTH(tbl_raw_data[[#This Row],[Date Actioned]]), DAY(tbl_raw_data[[#This Row],[Date Actioned]]))</f>
        <v>45149</v>
      </c>
      <c r="L2905" s="55" t="str">
        <f>UPPER(TEXT(tbl_raw_data[[#This Row],[Updated_date]],"MMMM"))</f>
        <v>AUGUST</v>
      </c>
      <c r="M2905" s="55" t="str">
        <f>UPPER("Week "&amp;IF(ROUNDUP(DAY(tbl_raw_data[[#This Row],[Updated_date]])/7,0)=5,4,ROUNDUP(DAY(tbl_raw_data[[#This Row],[Updated_date]])/7,0)))</f>
        <v>WEEK 2</v>
      </c>
      <c r="N2905" s="57" t="str">
        <f>UPPER(VLOOKUP(tbl_raw_data[[#This Row],[Analyst]],[1]setting!$A$1:$B$15,2,0))</f>
        <v>HARDIK</v>
      </c>
      <c r="O2905" s="57" t="str">
        <f>UPPER(tbl_raw_data[[#This Row],[Outcome]])</f>
        <v>WITHDRAW</v>
      </c>
      <c r="P2905" s="57" t="str">
        <f>UPPER(tbl_raw_data[[#This Row],[Queue Name]])</f>
        <v>CONSUMER PRE BUREAU</v>
      </c>
      <c r="Q2905" s="57" t="str">
        <f>IF(tbl_raw_data[[#This Row],[time_taken_in_mins]]&lt;=20,"SLA_MET","SLA_NOT_MET")</f>
        <v>SLA_MET</v>
      </c>
    </row>
    <row r="2906" spans="1:17" ht="15" customHeight="1" x14ac:dyDescent="0.25">
      <c r="A2906" s="5" t="s">
        <v>4320</v>
      </c>
      <c r="B2906" s="6">
        <v>45149.659328703703</v>
      </c>
      <c r="C2906" s="7">
        <v>45149.667581018519</v>
      </c>
      <c r="D2906" s="8" t="s">
        <v>29</v>
      </c>
      <c r="E2906" s="10" t="s">
        <v>28</v>
      </c>
      <c r="F2906" s="8" t="s">
        <v>55</v>
      </c>
      <c r="G2906" s="109"/>
      <c r="H29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06" s="48">
        <f>tbl_raw_data[[#This Row],[Date Actioned]]-tbl_raw_data[[#This Row],[Date Tagged]]</f>
        <v>8.2523148157633841E-3</v>
      </c>
      <c r="J2906" s="50">
        <f>HOUR(tbl_raw_data[[#This Row],[time_taken]])*60+MINUTE(tbl_raw_data[[#This Row],[time_taken]])+SECOND(tbl_raw_data[[#This Row],[time_taken]])/60</f>
        <v>11.883333333333333</v>
      </c>
      <c r="K2906" s="54">
        <f>DATE(YEAR(tbl_raw_data[[#This Row],[Date Actioned]]), MONTH(tbl_raw_data[[#This Row],[Date Actioned]]), DAY(tbl_raw_data[[#This Row],[Date Actioned]]))</f>
        <v>45149</v>
      </c>
      <c r="L2906" s="55" t="str">
        <f>UPPER(TEXT(tbl_raw_data[[#This Row],[Updated_date]],"MMMM"))</f>
        <v>AUGUST</v>
      </c>
      <c r="M2906" s="55" t="str">
        <f>UPPER("Week "&amp;IF(ROUNDUP(DAY(tbl_raw_data[[#This Row],[Updated_date]])/7,0)=5,4,ROUNDUP(DAY(tbl_raw_data[[#This Row],[Updated_date]])/7,0)))</f>
        <v>WEEK 2</v>
      </c>
      <c r="N2906" s="57" t="str">
        <f>UPPER(VLOOKUP(tbl_raw_data[[#This Row],[Analyst]],[1]setting!$A$1:$B$15,2,0))</f>
        <v>CAMERON</v>
      </c>
      <c r="O2906" s="57" t="str">
        <f>UPPER(tbl_raw_data[[#This Row],[Outcome]])</f>
        <v>APPROVE</v>
      </c>
      <c r="P2906" s="57" t="str">
        <f>UPPER(tbl_raw_data[[#This Row],[Queue Name]])</f>
        <v>CONSUMER EXISTING</v>
      </c>
      <c r="Q2906" s="57" t="str">
        <f>IF(tbl_raw_data[[#This Row],[time_taken_in_mins]]&lt;=20,"SLA_MET","SLA_NOT_MET")</f>
        <v>SLA_MET</v>
      </c>
    </row>
    <row r="2907" spans="1:17" ht="15" customHeight="1" x14ac:dyDescent="0.25">
      <c r="A2907" s="11" t="s">
        <v>5242</v>
      </c>
      <c r="B2907" s="12">
        <v>45149.661828703705</v>
      </c>
      <c r="C2907" s="13">
        <v>45149.6719212963</v>
      </c>
      <c r="D2907" s="14" t="s">
        <v>13</v>
      </c>
      <c r="E2907" s="14" t="s">
        <v>41</v>
      </c>
      <c r="F2907" s="14" t="s">
        <v>14</v>
      </c>
      <c r="G2907" s="111" t="s">
        <v>67</v>
      </c>
      <c r="H29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7" s="48">
        <f>tbl_raw_data[[#This Row],[Date Actioned]]-tbl_raw_data[[#This Row],[Date Tagged]]</f>
        <v>1.0092592594446614E-2</v>
      </c>
      <c r="J2907" s="50">
        <f>HOUR(tbl_raw_data[[#This Row],[time_taken]])*60+MINUTE(tbl_raw_data[[#This Row],[time_taken]])+SECOND(tbl_raw_data[[#This Row],[time_taken]])/60</f>
        <v>14.533333333333333</v>
      </c>
      <c r="K2907" s="54">
        <f>DATE(YEAR(tbl_raw_data[[#This Row],[Date Actioned]]), MONTH(tbl_raw_data[[#This Row],[Date Actioned]]), DAY(tbl_raw_data[[#This Row],[Date Actioned]]))</f>
        <v>45149</v>
      </c>
      <c r="L2907" s="55" t="str">
        <f>UPPER(TEXT(tbl_raw_data[[#This Row],[Updated_date]],"MMMM"))</f>
        <v>AUGUST</v>
      </c>
      <c r="M2907" s="55" t="str">
        <f>UPPER("Week "&amp;IF(ROUNDUP(DAY(tbl_raw_data[[#This Row],[Updated_date]])/7,0)=5,4,ROUNDUP(DAY(tbl_raw_data[[#This Row],[Updated_date]])/7,0)))</f>
        <v>WEEK 2</v>
      </c>
      <c r="N2907" s="57" t="str">
        <f>UPPER(VLOOKUP(tbl_raw_data[[#This Row],[Analyst]],[1]setting!$A$1:$B$15,2,0))</f>
        <v>HARDIK</v>
      </c>
      <c r="O2907" s="57" t="str">
        <f>UPPER(tbl_raw_data[[#This Row],[Outcome]])</f>
        <v>APPROVE</v>
      </c>
      <c r="P2907" s="57" t="str">
        <f>UPPER(tbl_raw_data[[#This Row],[Queue Name]])</f>
        <v>CONSUMER POST BUREAU</v>
      </c>
      <c r="Q2907" s="57" t="str">
        <f>IF(tbl_raw_data[[#This Row],[time_taken_in_mins]]&lt;=20,"SLA_MET","SLA_NOT_MET")</f>
        <v>SLA_MET</v>
      </c>
    </row>
    <row r="2908" spans="1:17" ht="15" customHeight="1" x14ac:dyDescent="0.25">
      <c r="A2908" s="22" t="s">
        <v>1418</v>
      </c>
      <c r="B2908" s="6">
        <v>45149.662395833337</v>
      </c>
      <c r="C2908" s="7">
        <v>45149.666712962964</v>
      </c>
      <c r="D2908" s="8" t="s">
        <v>13</v>
      </c>
      <c r="E2908" s="8" t="s">
        <v>9</v>
      </c>
      <c r="F2908" s="8" t="s">
        <v>254</v>
      </c>
      <c r="G2908" s="110" t="s">
        <v>21</v>
      </c>
      <c r="H29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8" s="48">
        <f>tbl_raw_data[[#This Row],[Date Actioned]]-tbl_raw_data[[#This Row],[Date Tagged]]</f>
        <v>4.3171296274522319E-3</v>
      </c>
      <c r="J2908" s="50">
        <f>HOUR(tbl_raw_data[[#This Row],[time_taken]])*60+MINUTE(tbl_raw_data[[#This Row],[time_taken]])+SECOND(tbl_raw_data[[#This Row],[time_taken]])/60</f>
        <v>6.2166666666666668</v>
      </c>
      <c r="K2908" s="54">
        <f>DATE(YEAR(tbl_raw_data[[#This Row],[Date Actioned]]), MONTH(tbl_raw_data[[#This Row],[Date Actioned]]), DAY(tbl_raw_data[[#This Row],[Date Actioned]]))</f>
        <v>45149</v>
      </c>
      <c r="L2908" s="55" t="str">
        <f>UPPER(TEXT(tbl_raw_data[[#This Row],[Updated_date]],"MMMM"))</f>
        <v>AUGUST</v>
      </c>
      <c r="M2908" s="55" t="str">
        <f>UPPER("Week "&amp;IF(ROUNDUP(DAY(tbl_raw_data[[#This Row],[Updated_date]])/7,0)=5,4,ROUNDUP(DAY(tbl_raw_data[[#This Row],[Updated_date]])/7,0)))</f>
        <v>WEEK 2</v>
      </c>
      <c r="N2908" s="57" t="str">
        <f>UPPER(VLOOKUP(tbl_raw_data[[#This Row],[Analyst]],[1]setting!$A$1:$B$15,2,0))</f>
        <v>FARDIN</v>
      </c>
      <c r="O2908" s="57" t="str">
        <f>UPPER(tbl_raw_data[[#This Row],[Outcome]])</f>
        <v>APPROVE</v>
      </c>
      <c r="P2908" s="57" t="str">
        <f>UPPER(tbl_raw_data[[#This Row],[Queue Name]])</f>
        <v>CONSUMER PRE BUREAU</v>
      </c>
      <c r="Q2908" s="57" t="str">
        <f>IF(tbl_raw_data[[#This Row],[time_taken_in_mins]]&lt;=20,"SLA_MET","SLA_NOT_MET")</f>
        <v>SLA_MET</v>
      </c>
    </row>
    <row r="2909" spans="1:17" ht="15" customHeight="1" x14ac:dyDescent="0.25">
      <c r="A2909" s="5" t="s">
        <v>5397</v>
      </c>
      <c r="B2909" s="12">
        <v>45149.662534722222</v>
      </c>
      <c r="C2909" s="13">
        <v>45149.672905092593</v>
      </c>
      <c r="D2909" s="14" t="s">
        <v>13</v>
      </c>
      <c r="E2909" s="14" t="s">
        <v>28</v>
      </c>
      <c r="F2909" s="14" t="s">
        <v>254</v>
      </c>
      <c r="G2909" s="111" t="s">
        <v>29</v>
      </c>
      <c r="H29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09" s="48">
        <f>tbl_raw_data[[#This Row],[Date Actioned]]-tbl_raw_data[[#This Row],[Date Tagged]]</f>
        <v>1.0370370371674653E-2</v>
      </c>
      <c r="J2909" s="50">
        <f>HOUR(tbl_raw_data[[#This Row],[time_taken]])*60+MINUTE(tbl_raw_data[[#This Row],[time_taken]])+SECOND(tbl_raw_data[[#This Row],[time_taken]])/60</f>
        <v>14.933333333333334</v>
      </c>
      <c r="K2909" s="54">
        <f>DATE(YEAR(tbl_raw_data[[#This Row],[Date Actioned]]), MONTH(tbl_raw_data[[#This Row],[Date Actioned]]), DAY(tbl_raw_data[[#This Row],[Date Actioned]]))</f>
        <v>45149</v>
      </c>
      <c r="L2909" s="55" t="str">
        <f>UPPER(TEXT(tbl_raw_data[[#This Row],[Updated_date]],"MMMM"))</f>
        <v>AUGUST</v>
      </c>
      <c r="M2909" s="55" t="str">
        <f>UPPER("Week "&amp;IF(ROUNDUP(DAY(tbl_raw_data[[#This Row],[Updated_date]])/7,0)=5,4,ROUNDUP(DAY(tbl_raw_data[[#This Row],[Updated_date]])/7,0)))</f>
        <v>WEEK 2</v>
      </c>
      <c r="N2909" s="57" t="str">
        <f>UPPER(VLOOKUP(tbl_raw_data[[#This Row],[Analyst]],[1]setting!$A$1:$B$15,2,0))</f>
        <v>FARDIN</v>
      </c>
      <c r="O2909" s="57" t="str">
        <f>UPPER(tbl_raw_data[[#This Row],[Outcome]])</f>
        <v>APPROVE</v>
      </c>
      <c r="P2909" s="57" t="str">
        <f>UPPER(tbl_raw_data[[#This Row],[Queue Name]])</f>
        <v>CONSUMER EXISTING</v>
      </c>
      <c r="Q2909" s="57" t="str">
        <f>IF(tbl_raw_data[[#This Row],[time_taken_in_mins]]&lt;=20,"SLA_MET","SLA_NOT_MET")</f>
        <v>SLA_MET</v>
      </c>
    </row>
    <row r="2910" spans="1:17" x14ac:dyDescent="0.25">
      <c r="A2910" s="22" t="s">
        <v>4043</v>
      </c>
      <c r="B2910" s="6">
        <v>45149.662928240738</v>
      </c>
      <c r="C2910" s="7">
        <v>45149.670717592591</v>
      </c>
      <c r="D2910" s="8" t="s">
        <v>40</v>
      </c>
      <c r="E2910" s="10" t="s">
        <v>28</v>
      </c>
      <c r="F2910" s="8" t="s">
        <v>228</v>
      </c>
      <c r="G2910" s="109"/>
      <c r="H29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10" s="48">
        <f>tbl_raw_data[[#This Row],[Date Actioned]]-tbl_raw_data[[#This Row],[Date Tagged]]</f>
        <v>7.7893518537166528E-3</v>
      </c>
      <c r="J2910" s="50">
        <f>HOUR(tbl_raw_data[[#This Row],[time_taken]])*60+MINUTE(tbl_raw_data[[#This Row],[time_taken]])+SECOND(tbl_raw_data[[#This Row],[time_taken]])/60</f>
        <v>11.216666666666667</v>
      </c>
      <c r="K2910" s="54">
        <f>DATE(YEAR(tbl_raw_data[[#This Row],[Date Actioned]]), MONTH(tbl_raw_data[[#This Row],[Date Actioned]]), DAY(tbl_raw_data[[#This Row],[Date Actioned]]))</f>
        <v>45149</v>
      </c>
      <c r="L2910" s="55" t="str">
        <f>UPPER(TEXT(tbl_raw_data[[#This Row],[Updated_date]],"MMMM"))</f>
        <v>AUGUST</v>
      </c>
      <c r="M2910" s="55" t="str">
        <f>UPPER("Week "&amp;IF(ROUNDUP(DAY(tbl_raw_data[[#This Row],[Updated_date]])/7,0)=5,4,ROUNDUP(DAY(tbl_raw_data[[#This Row],[Updated_date]])/7,0)))</f>
        <v>WEEK 2</v>
      </c>
      <c r="N2910" s="57" t="str">
        <f>UPPER(VLOOKUP(tbl_raw_data[[#This Row],[Analyst]],[1]setting!$A$1:$B$15,2,0))</f>
        <v>OUADIR</v>
      </c>
      <c r="O2910" s="57" t="str">
        <f>UPPER(tbl_raw_data[[#This Row],[Outcome]])</f>
        <v>WITHDRAW</v>
      </c>
      <c r="P2910" s="57" t="str">
        <f>UPPER(tbl_raw_data[[#This Row],[Queue Name]])</f>
        <v>CONSUMER EXISTING</v>
      </c>
      <c r="Q2910" s="57" t="str">
        <f>IF(tbl_raw_data[[#This Row],[time_taken_in_mins]]&lt;=20,"SLA_MET","SLA_NOT_MET")</f>
        <v>SLA_MET</v>
      </c>
    </row>
    <row r="2911" spans="1:17" ht="15" customHeight="1" x14ac:dyDescent="0.25">
      <c r="A2911" s="11" t="s">
        <v>5939</v>
      </c>
      <c r="B2911" s="6">
        <v>45149.663495370369</v>
      </c>
      <c r="C2911" s="7">
        <v>45149.67523148148</v>
      </c>
      <c r="D2911" s="8" t="s">
        <v>13</v>
      </c>
      <c r="E2911" s="8" t="s">
        <v>28</v>
      </c>
      <c r="F2911" s="8" t="s">
        <v>109</v>
      </c>
      <c r="G2911" s="110" t="s">
        <v>53</v>
      </c>
      <c r="H29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1" s="48">
        <f>tbl_raw_data[[#This Row],[Date Actioned]]-tbl_raw_data[[#This Row],[Date Tagged]]</f>
        <v>1.17361111115315E-2</v>
      </c>
      <c r="J2911" s="50">
        <f>HOUR(tbl_raw_data[[#This Row],[time_taken]])*60+MINUTE(tbl_raw_data[[#This Row],[time_taken]])+SECOND(tbl_raw_data[[#This Row],[time_taken]])/60</f>
        <v>16.899999999999999</v>
      </c>
      <c r="K2911" s="54">
        <f>DATE(YEAR(tbl_raw_data[[#This Row],[Date Actioned]]), MONTH(tbl_raw_data[[#This Row],[Date Actioned]]), DAY(tbl_raw_data[[#This Row],[Date Actioned]]))</f>
        <v>45149</v>
      </c>
      <c r="L2911" s="55" t="str">
        <f>UPPER(TEXT(tbl_raw_data[[#This Row],[Updated_date]],"MMMM"))</f>
        <v>AUGUST</v>
      </c>
      <c r="M2911" s="55" t="str">
        <f>UPPER("Week "&amp;IF(ROUNDUP(DAY(tbl_raw_data[[#This Row],[Updated_date]])/7,0)=5,4,ROUNDUP(DAY(tbl_raw_data[[#This Row],[Updated_date]])/7,0)))</f>
        <v>WEEK 2</v>
      </c>
      <c r="N2911" s="57" t="str">
        <f>UPPER(VLOOKUP(tbl_raw_data[[#This Row],[Analyst]],[1]setting!$A$1:$B$15,2,0))</f>
        <v>NAVED</v>
      </c>
      <c r="O2911" s="57" t="str">
        <f>UPPER(tbl_raw_data[[#This Row],[Outcome]])</f>
        <v>APPROVE</v>
      </c>
      <c r="P2911" s="57" t="str">
        <f>UPPER(tbl_raw_data[[#This Row],[Queue Name]])</f>
        <v>CONSUMER EXISTING</v>
      </c>
      <c r="Q2911" s="57" t="str">
        <f>IF(tbl_raw_data[[#This Row],[time_taken_in_mins]]&lt;=20,"SLA_MET","SLA_NOT_MET")</f>
        <v>SLA_MET</v>
      </c>
    </row>
    <row r="2912" spans="1:17" ht="15" customHeight="1" x14ac:dyDescent="0.25">
      <c r="A2912" s="22" t="s">
        <v>5751</v>
      </c>
      <c r="B2912" s="12">
        <v>45149.663553240738</v>
      </c>
      <c r="C2912" s="13">
        <v>45149.674814814818</v>
      </c>
      <c r="D2912" s="14" t="s">
        <v>46</v>
      </c>
      <c r="E2912" s="14" t="s">
        <v>28</v>
      </c>
      <c r="F2912" s="14" t="s">
        <v>14</v>
      </c>
      <c r="G2912" s="111" t="s">
        <v>151</v>
      </c>
      <c r="H29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2" s="48">
        <f>tbl_raw_data[[#This Row],[Date Actioned]]-tbl_raw_data[[#This Row],[Date Tagged]]</f>
        <v>1.1261574079981074E-2</v>
      </c>
      <c r="J2912" s="50">
        <f>HOUR(tbl_raw_data[[#This Row],[time_taken]])*60+MINUTE(tbl_raw_data[[#This Row],[time_taken]])+SECOND(tbl_raw_data[[#This Row],[time_taken]])/60</f>
        <v>16.216666666666665</v>
      </c>
      <c r="K2912" s="54">
        <f>DATE(YEAR(tbl_raw_data[[#This Row],[Date Actioned]]), MONTH(tbl_raw_data[[#This Row],[Date Actioned]]), DAY(tbl_raw_data[[#This Row],[Date Actioned]]))</f>
        <v>45149</v>
      </c>
      <c r="L2912" s="55" t="str">
        <f>UPPER(TEXT(tbl_raw_data[[#This Row],[Updated_date]],"MMMM"))</f>
        <v>AUGUST</v>
      </c>
      <c r="M2912" s="55" t="str">
        <f>UPPER("Week "&amp;IF(ROUNDUP(DAY(tbl_raw_data[[#This Row],[Updated_date]])/7,0)=5,4,ROUNDUP(DAY(tbl_raw_data[[#This Row],[Updated_date]])/7,0)))</f>
        <v>WEEK 2</v>
      </c>
      <c r="N2912" s="57" t="str">
        <f>UPPER(VLOOKUP(tbl_raw_data[[#This Row],[Analyst]],[1]setting!$A$1:$B$15,2,0))</f>
        <v>HARDIK</v>
      </c>
      <c r="O2912" s="57" t="str">
        <f>UPPER(tbl_raw_data[[#This Row],[Outcome]])</f>
        <v>DECLINE</v>
      </c>
      <c r="P2912" s="57" t="str">
        <f>UPPER(tbl_raw_data[[#This Row],[Queue Name]])</f>
        <v>CONSUMER EXISTING</v>
      </c>
      <c r="Q2912" s="57" t="str">
        <f>IF(tbl_raw_data[[#This Row],[time_taken_in_mins]]&lt;=20,"SLA_MET","SLA_NOT_MET")</f>
        <v>SLA_MET</v>
      </c>
    </row>
    <row r="2913" spans="1:17" x14ac:dyDescent="0.25">
      <c r="A2913" s="5" t="s">
        <v>2567</v>
      </c>
      <c r="B2913" s="12">
        <v>45149.667071759257</v>
      </c>
      <c r="C2913" s="13">
        <v>45149.672847222224</v>
      </c>
      <c r="D2913" s="14" t="s">
        <v>40</v>
      </c>
      <c r="E2913" s="16" t="s">
        <v>28</v>
      </c>
      <c r="F2913" s="14" t="s">
        <v>55</v>
      </c>
      <c r="G2913" s="106"/>
      <c r="H29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13" s="48">
        <f>tbl_raw_data[[#This Row],[Date Actioned]]-tbl_raw_data[[#This Row],[Date Tagged]]</f>
        <v>5.7754629669943824E-3</v>
      </c>
      <c r="J2913" s="50">
        <f>HOUR(tbl_raw_data[[#This Row],[time_taken]])*60+MINUTE(tbl_raw_data[[#This Row],[time_taken]])+SECOND(tbl_raw_data[[#This Row],[time_taken]])/60</f>
        <v>8.3166666666666664</v>
      </c>
      <c r="K2913" s="54">
        <f>DATE(YEAR(tbl_raw_data[[#This Row],[Date Actioned]]), MONTH(tbl_raw_data[[#This Row],[Date Actioned]]), DAY(tbl_raw_data[[#This Row],[Date Actioned]]))</f>
        <v>45149</v>
      </c>
      <c r="L2913" s="55" t="str">
        <f>UPPER(TEXT(tbl_raw_data[[#This Row],[Updated_date]],"MMMM"))</f>
        <v>AUGUST</v>
      </c>
      <c r="M2913" s="55" t="str">
        <f>UPPER("Week "&amp;IF(ROUNDUP(DAY(tbl_raw_data[[#This Row],[Updated_date]])/7,0)=5,4,ROUNDUP(DAY(tbl_raw_data[[#This Row],[Updated_date]])/7,0)))</f>
        <v>WEEK 2</v>
      </c>
      <c r="N2913" s="57" t="str">
        <f>UPPER(VLOOKUP(tbl_raw_data[[#This Row],[Analyst]],[1]setting!$A$1:$B$15,2,0))</f>
        <v>CAMERON</v>
      </c>
      <c r="O2913" s="57" t="str">
        <f>UPPER(tbl_raw_data[[#This Row],[Outcome]])</f>
        <v>WITHDRAW</v>
      </c>
      <c r="P2913" s="57" t="str">
        <f>UPPER(tbl_raw_data[[#This Row],[Queue Name]])</f>
        <v>CONSUMER EXISTING</v>
      </c>
      <c r="Q2913" s="57" t="str">
        <f>IF(tbl_raw_data[[#This Row],[time_taken_in_mins]]&lt;=20,"SLA_MET","SLA_NOT_MET")</f>
        <v>SLA_MET</v>
      </c>
    </row>
    <row r="2914" spans="1:17" ht="15" customHeight="1" x14ac:dyDescent="0.25">
      <c r="A2914" s="22" t="s">
        <v>5641</v>
      </c>
      <c r="B2914" s="12">
        <v>45149.667291666665</v>
      </c>
      <c r="C2914" s="13">
        <v>45149.67827546296</v>
      </c>
      <c r="D2914" s="14" t="s">
        <v>13</v>
      </c>
      <c r="E2914" s="14" t="s">
        <v>28</v>
      </c>
      <c r="F2914" s="14" t="s">
        <v>254</v>
      </c>
      <c r="G2914" s="111" t="s">
        <v>29</v>
      </c>
      <c r="H29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4" s="48">
        <f>tbl_raw_data[[#This Row],[Date Actioned]]-tbl_raw_data[[#This Row],[Date Tagged]]</f>
        <v>1.0983796295477077E-2</v>
      </c>
      <c r="J2914" s="50">
        <f>HOUR(tbl_raw_data[[#This Row],[time_taken]])*60+MINUTE(tbl_raw_data[[#This Row],[time_taken]])+SECOND(tbl_raw_data[[#This Row],[time_taken]])/60</f>
        <v>15.816666666666666</v>
      </c>
      <c r="K2914" s="54">
        <f>DATE(YEAR(tbl_raw_data[[#This Row],[Date Actioned]]), MONTH(tbl_raw_data[[#This Row],[Date Actioned]]), DAY(tbl_raw_data[[#This Row],[Date Actioned]]))</f>
        <v>45149</v>
      </c>
      <c r="L2914" s="55" t="str">
        <f>UPPER(TEXT(tbl_raw_data[[#This Row],[Updated_date]],"MMMM"))</f>
        <v>AUGUST</v>
      </c>
      <c r="M2914" s="55" t="str">
        <f>UPPER("Week "&amp;IF(ROUNDUP(DAY(tbl_raw_data[[#This Row],[Updated_date]])/7,0)=5,4,ROUNDUP(DAY(tbl_raw_data[[#This Row],[Updated_date]])/7,0)))</f>
        <v>WEEK 2</v>
      </c>
      <c r="N2914" s="57" t="str">
        <f>UPPER(VLOOKUP(tbl_raw_data[[#This Row],[Analyst]],[1]setting!$A$1:$B$15,2,0))</f>
        <v>FARDIN</v>
      </c>
      <c r="O2914" s="57" t="str">
        <f>UPPER(tbl_raw_data[[#This Row],[Outcome]])</f>
        <v>APPROVE</v>
      </c>
      <c r="P2914" s="57" t="str">
        <f>UPPER(tbl_raw_data[[#This Row],[Queue Name]])</f>
        <v>CONSUMER EXISTING</v>
      </c>
      <c r="Q2914" s="57" t="str">
        <f>IF(tbl_raw_data[[#This Row],[time_taken_in_mins]]&lt;=20,"SLA_MET","SLA_NOT_MET")</f>
        <v>SLA_MET</v>
      </c>
    </row>
    <row r="2915" spans="1:17" ht="15" customHeight="1" x14ac:dyDescent="0.25">
      <c r="A2915" s="11" t="s">
        <v>3000</v>
      </c>
      <c r="B2915" s="6">
        <v>45149.670949074076</v>
      </c>
      <c r="C2915" s="7">
        <v>45149.67732638889</v>
      </c>
      <c r="D2915" s="8" t="s">
        <v>8</v>
      </c>
      <c r="E2915" s="8" t="s">
        <v>9</v>
      </c>
      <c r="F2915" s="8" t="s">
        <v>14</v>
      </c>
      <c r="G2915" s="110" t="s">
        <v>2320</v>
      </c>
      <c r="H29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15" s="48">
        <f>tbl_raw_data[[#This Row],[Date Actioned]]-tbl_raw_data[[#This Row],[Date Tagged]]</f>
        <v>6.3773148140171543E-3</v>
      </c>
      <c r="J2915" s="50">
        <f>HOUR(tbl_raw_data[[#This Row],[time_taken]])*60+MINUTE(tbl_raw_data[[#This Row],[time_taken]])+SECOND(tbl_raw_data[[#This Row],[time_taken]])/60</f>
        <v>9.1833333333333336</v>
      </c>
      <c r="K2915" s="54">
        <f>DATE(YEAR(tbl_raw_data[[#This Row],[Date Actioned]]), MONTH(tbl_raw_data[[#This Row],[Date Actioned]]), DAY(tbl_raw_data[[#This Row],[Date Actioned]]))</f>
        <v>45149</v>
      </c>
      <c r="L2915" s="55" t="str">
        <f>UPPER(TEXT(tbl_raw_data[[#This Row],[Updated_date]],"MMMM"))</f>
        <v>AUGUST</v>
      </c>
      <c r="M2915" s="55" t="str">
        <f>UPPER("Week "&amp;IF(ROUNDUP(DAY(tbl_raw_data[[#This Row],[Updated_date]])/7,0)=5,4,ROUNDUP(DAY(tbl_raw_data[[#This Row],[Updated_date]])/7,0)))</f>
        <v>WEEK 2</v>
      </c>
      <c r="N2915" s="57" t="str">
        <f>UPPER(VLOOKUP(tbl_raw_data[[#This Row],[Analyst]],[1]setting!$A$1:$B$15,2,0))</f>
        <v>HARDIK</v>
      </c>
      <c r="O2915" s="57" t="str">
        <f>UPPER(tbl_raw_data[[#This Row],[Outcome]])</f>
        <v>WITHDRAW</v>
      </c>
      <c r="P2915" s="57" t="str">
        <f>UPPER(tbl_raw_data[[#This Row],[Queue Name]])</f>
        <v>CONSUMER PRE BUREAU</v>
      </c>
      <c r="Q2915" s="57" t="str">
        <f>IF(tbl_raw_data[[#This Row],[time_taken_in_mins]]&lt;=20,"SLA_MET","SLA_NOT_MET")</f>
        <v>SLA_MET</v>
      </c>
    </row>
    <row r="2916" spans="1:17" ht="15" customHeight="1" x14ac:dyDescent="0.25">
      <c r="A2916" s="5" t="s">
        <v>3634</v>
      </c>
      <c r="B2916" s="6">
        <v>45149.671759259261</v>
      </c>
      <c r="C2916" s="7">
        <v>45149.678969907407</v>
      </c>
      <c r="D2916" s="8" t="s">
        <v>29</v>
      </c>
      <c r="E2916" s="10" t="s">
        <v>28</v>
      </c>
      <c r="F2916" s="8" t="s">
        <v>55</v>
      </c>
      <c r="G2916" s="109"/>
      <c r="H29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16" s="48">
        <f>tbl_raw_data[[#This Row],[Date Actioned]]-tbl_raw_data[[#This Row],[Date Tagged]]</f>
        <v>7.2106481457012706E-3</v>
      </c>
      <c r="J2916" s="50">
        <f>HOUR(tbl_raw_data[[#This Row],[time_taken]])*60+MINUTE(tbl_raw_data[[#This Row],[time_taken]])+SECOND(tbl_raw_data[[#This Row],[time_taken]])/60</f>
        <v>10.383333333333333</v>
      </c>
      <c r="K2916" s="54">
        <f>DATE(YEAR(tbl_raw_data[[#This Row],[Date Actioned]]), MONTH(tbl_raw_data[[#This Row],[Date Actioned]]), DAY(tbl_raw_data[[#This Row],[Date Actioned]]))</f>
        <v>45149</v>
      </c>
      <c r="L2916" s="55" t="str">
        <f>UPPER(TEXT(tbl_raw_data[[#This Row],[Updated_date]],"MMMM"))</f>
        <v>AUGUST</v>
      </c>
      <c r="M2916" s="55" t="str">
        <f>UPPER("Week "&amp;IF(ROUNDUP(DAY(tbl_raw_data[[#This Row],[Updated_date]])/7,0)=5,4,ROUNDUP(DAY(tbl_raw_data[[#This Row],[Updated_date]])/7,0)))</f>
        <v>WEEK 2</v>
      </c>
      <c r="N2916" s="57" t="str">
        <f>UPPER(VLOOKUP(tbl_raw_data[[#This Row],[Analyst]],[1]setting!$A$1:$B$15,2,0))</f>
        <v>CAMERON</v>
      </c>
      <c r="O2916" s="57" t="str">
        <f>UPPER(tbl_raw_data[[#This Row],[Outcome]])</f>
        <v>APPROVE</v>
      </c>
      <c r="P2916" s="57" t="str">
        <f>UPPER(tbl_raw_data[[#This Row],[Queue Name]])</f>
        <v>CONSUMER EXISTING</v>
      </c>
      <c r="Q2916" s="57" t="str">
        <f>IF(tbl_raw_data[[#This Row],[time_taken_in_mins]]&lt;=20,"SLA_MET","SLA_NOT_MET")</f>
        <v>SLA_MET</v>
      </c>
    </row>
    <row r="2917" spans="1:17" ht="15" customHeight="1" x14ac:dyDescent="0.25">
      <c r="A2917" s="11" t="s">
        <v>5566</v>
      </c>
      <c r="B2917" s="12">
        <v>45149.672164351854</v>
      </c>
      <c r="C2917" s="13">
        <v>45149.682962962965</v>
      </c>
      <c r="D2917" s="14" t="s">
        <v>13</v>
      </c>
      <c r="E2917" s="14" t="s">
        <v>28</v>
      </c>
      <c r="F2917" s="14" t="s">
        <v>109</v>
      </c>
      <c r="G2917" s="111" t="s">
        <v>53</v>
      </c>
      <c r="H29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7" s="48">
        <f>tbl_raw_data[[#This Row],[Date Actioned]]-tbl_raw_data[[#This Row],[Date Tagged]]</f>
        <v>1.0798611110658385E-2</v>
      </c>
      <c r="J2917" s="50">
        <f>HOUR(tbl_raw_data[[#This Row],[time_taken]])*60+MINUTE(tbl_raw_data[[#This Row],[time_taken]])+SECOND(tbl_raw_data[[#This Row],[time_taken]])/60</f>
        <v>15.55</v>
      </c>
      <c r="K2917" s="54">
        <f>DATE(YEAR(tbl_raw_data[[#This Row],[Date Actioned]]), MONTH(tbl_raw_data[[#This Row],[Date Actioned]]), DAY(tbl_raw_data[[#This Row],[Date Actioned]]))</f>
        <v>45149</v>
      </c>
      <c r="L2917" s="55" t="str">
        <f>UPPER(TEXT(tbl_raw_data[[#This Row],[Updated_date]],"MMMM"))</f>
        <v>AUGUST</v>
      </c>
      <c r="M2917" s="55" t="str">
        <f>UPPER("Week "&amp;IF(ROUNDUP(DAY(tbl_raw_data[[#This Row],[Updated_date]])/7,0)=5,4,ROUNDUP(DAY(tbl_raw_data[[#This Row],[Updated_date]])/7,0)))</f>
        <v>WEEK 2</v>
      </c>
      <c r="N2917" s="57" t="str">
        <f>UPPER(VLOOKUP(tbl_raw_data[[#This Row],[Analyst]],[1]setting!$A$1:$B$15,2,0))</f>
        <v>NAVED</v>
      </c>
      <c r="O2917" s="57" t="str">
        <f>UPPER(tbl_raw_data[[#This Row],[Outcome]])</f>
        <v>APPROVE</v>
      </c>
      <c r="P2917" s="57" t="str">
        <f>UPPER(tbl_raw_data[[#This Row],[Queue Name]])</f>
        <v>CONSUMER EXISTING</v>
      </c>
      <c r="Q2917" s="57" t="str">
        <f>IF(tbl_raw_data[[#This Row],[time_taken_in_mins]]&lt;=20,"SLA_MET","SLA_NOT_MET")</f>
        <v>SLA_MET</v>
      </c>
    </row>
    <row r="2918" spans="1:17" ht="15" customHeight="1" x14ac:dyDescent="0.25">
      <c r="A2918" s="5" t="s">
        <v>3220</v>
      </c>
      <c r="B2918" s="6">
        <v>45149.674212962964</v>
      </c>
      <c r="C2918" s="7">
        <v>45149.680902777778</v>
      </c>
      <c r="D2918" s="8" t="s">
        <v>46</v>
      </c>
      <c r="E2918" s="8" t="s">
        <v>41</v>
      </c>
      <c r="F2918" s="8" t="s">
        <v>254</v>
      </c>
      <c r="G2918" s="110" t="s">
        <v>2647</v>
      </c>
      <c r="H29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18" s="48">
        <f>tbl_raw_data[[#This Row],[Date Actioned]]-tbl_raw_data[[#This Row],[Date Tagged]]</f>
        <v>6.6898148143081926E-3</v>
      </c>
      <c r="J2918" s="50">
        <f>HOUR(tbl_raw_data[[#This Row],[time_taken]])*60+MINUTE(tbl_raw_data[[#This Row],[time_taken]])+SECOND(tbl_raw_data[[#This Row],[time_taken]])/60</f>
        <v>9.6333333333333329</v>
      </c>
      <c r="K2918" s="54">
        <f>DATE(YEAR(tbl_raw_data[[#This Row],[Date Actioned]]), MONTH(tbl_raw_data[[#This Row],[Date Actioned]]), DAY(tbl_raw_data[[#This Row],[Date Actioned]]))</f>
        <v>45149</v>
      </c>
      <c r="L2918" s="55" t="str">
        <f>UPPER(TEXT(tbl_raw_data[[#This Row],[Updated_date]],"MMMM"))</f>
        <v>AUGUST</v>
      </c>
      <c r="M2918" s="55" t="str">
        <f>UPPER("Week "&amp;IF(ROUNDUP(DAY(tbl_raw_data[[#This Row],[Updated_date]])/7,0)=5,4,ROUNDUP(DAY(tbl_raw_data[[#This Row],[Updated_date]])/7,0)))</f>
        <v>WEEK 2</v>
      </c>
      <c r="N2918" s="57" t="str">
        <f>UPPER(VLOOKUP(tbl_raw_data[[#This Row],[Analyst]],[1]setting!$A$1:$B$15,2,0))</f>
        <v>FARDIN</v>
      </c>
      <c r="O2918" s="57" t="str">
        <f>UPPER(tbl_raw_data[[#This Row],[Outcome]])</f>
        <v>DECLINE</v>
      </c>
      <c r="P2918" s="57" t="str">
        <f>UPPER(tbl_raw_data[[#This Row],[Queue Name]])</f>
        <v>CONSUMER POST BUREAU</v>
      </c>
      <c r="Q2918" s="57" t="str">
        <f>IF(tbl_raw_data[[#This Row],[time_taken_in_mins]]&lt;=20,"SLA_MET","SLA_NOT_MET")</f>
        <v>SLA_MET</v>
      </c>
    </row>
    <row r="2919" spans="1:17" ht="15" customHeight="1" x14ac:dyDescent="0.25">
      <c r="A2919" s="22" t="s">
        <v>4099</v>
      </c>
      <c r="B2919" s="6">
        <v>45149.674212962964</v>
      </c>
      <c r="C2919" s="7">
        <v>45149.682071759256</v>
      </c>
      <c r="D2919" s="8" t="s">
        <v>13</v>
      </c>
      <c r="E2919" s="8" t="s">
        <v>28</v>
      </c>
      <c r="F2919" s="8" t="s">
        <v>14</v>
      </c>
      <c r="G2919" s="110" t="s">
        <v>53</v>
      </c>
      <c r="H29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19" s="48">
        <f>tbl_raw_data[[#This Row],[Date Actioned]]-tbl_raw_data[[#This Row],[Date Tagged]]</f>
        <v>7.8587962925666943E-3</v>
      </c>
      <c r="J2919" s="50">
        <f>HOUR(tbl_raw_data[[#This Row],[time_taken]])*60+MINUTE(tbl_raw_data[[#This Row],[time_taken]])+SECOND(tbl_raw_data[[#This Row],[time_taken]])/60</f>
        <v>11.316666666666666</v>
      </c>
      <c r="K2919" s="54">
        <f>DATE(YEAR(tbl_raw_data[[#This Row],[Date Actioned]]), MONTH(tbl_raw_data[[#This Row],[Date Actioned]]), DAY(tbl_raw_data[[#This Row],[Date Actioned]]))</f>
        <v>45149</v>
      </c>
      <c r="L2919" s="55" t="str">
        <f>UPPER(TEXT(tbl_raw_data[[#This Row],[Updated_date]],"MMMM"))</f>
        <v>AUGUST</v>
      </c>
      <c r="M2919" s="55" t="str">
        <f>UPPER("Week "&amp;IF(ROUNDUP(DAY(tbl_raw_data[[#This Row],[Updated_date]])/7,0)=5,4,ROUNDUP(DAY(tbl_raw_data[[#This Row],[Updated_date]])/7,0)))</f>
        <v>WEEK 2</v>
      </c>
      <c r="N2919" s="57" t="str">
        <f>UPPER(VLOOKUP(tbl_raw_data[[#This Row],[Analyst]],[1]setting!$A$1:$B$15,2,0))</f>
        <v>HARDIK</v>
      </c>
      <c r="O2919" s="57" t="str">
        <f>UPPER(tbl_raw_data[[#This Row],[Outcome]])</f>
        <v>APPROVE</v>
      </c>
      <c r="P2919" s="57" t="str">
        <f>UPPER(tbl_raw_data[[#This Row],[Queue Name]])</f>
        <v>CONSUMER EXISTING</v>
      </c>
      <c r="Q2919" s="57" t="str">
        <f>IF(tbl_raw_data[[#This Row],[time_taken_in_mins]]&lt;=20,"SLA_MET","SLA_NOT_MET")</f>
        <v>SLA_MET</v>
      </c>
    </row>
    <row r="2920" spans="1:17" ht="15" customHeight="1" x14ac:dyDescent="0.25">
      <c r="A2920" s="5" t="s">
        <v>4606</v>
      </c>
      <c r="B2920" s="12">
        <v>45149.677337962959</v>
      </c>
      <c r="C2920" s="13">
        <v>45149.68608796296</v>
      </c>
      <c r="D2920" s="14" t="s">
        <v>13</v>
      </c>
      <c r="E2920" s="14" t="s">
        <v>28</v>
      </c>
      <c r="F2920" s="14" t="s">
        <v>254</v>
      </c>
      <c r="G2920" s="111" t="s">
        <v>29</v>
      </c>
      <c r="H29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0" s="48">
        <f>tbl_raw_data[[#This Row],[Date Actioned]]-tbl_raw_data[[#This Row],[Date Tagged]]</f>
        <v>8.7500000008731149E-3</v>
      </c>
      <c r="J2920" s="50">
        <f>HOUR(tbl_raw_data[[#This Row],[time_taken]])*60+MINUTE(tbl_raw_data[[#This Row],[time_taken]])+SECOND(tbl_raw_data[[#This Row],[time_taken]])/60</f>
        <v>12.6</v>
      </c>
      <c r="K2920" s="54">
        <f>DATE(YEAR(tbl_raw_data[[#This Row],[Date Actioned]]), MONTH(tbl_raw_data[[#This Row],[Date Actioned]]), DAY(tbl_raw_data[[#This Row],[Date Actioned]]))</f>
        <v>45149</v>
      </c>
      <c r="L2920" s="55" t="str">
        <f>UPPER(TEXT(tbl_raw_data[[#This Row],[Updated_date]],"MMMM"))</f>
        <v>AUGUST</v>
      </c>
      <c r="M2920" s="55" t="str">
        <f>UPPER("Week "&amp;IF(ROUNDUP(DAY(tbl_raw_data[[#This Row],[Updated_date]])/7,0)=5,4,ROUNDUP(DAY(tbl_raw_data[[#This Row],[Updated_date]])/7,0)))</f>
        <v>WEEK 2</v>
      </c>
      <c r="N2920" s="57" t="str">
        <f>UPPER(VLOOKUP(tbl_raw_data[[#This Row],[Analyst]],[1]setting!$A$1:$B$15,2,0))</f>
        <v>FARDIN</v>
      </c>
      <c r="O2920" s="57" t="str">
        <f>UPPER(tbl_raw_data[[#This Row],[Outcome]])</f>
        <v>APPROVE</v>
      </c>
      <c r="P2920" s="57" t="str">
        <f>UPPER(tbl_raw_data[[#This Row],[Queue Name]])</f>
        <v>CONSUMER EXISTING</v>
      </c>
      <c r="Q2920" s="57" t="str">
        <f>IF(tbl_raw_data[[#This Row],[time_taken_in_mins]]&lt;=20,"SLA_MET","SLA_NOT_MET")</f>
        <v>SLA_MET</v>
      </c>
    </row>
    <row r="2921" spans="1:17" ht="15" customHeight="1" x14ac:dyDescent="0.25">
      <c r="A2921" s="11" t="s">
        <v>6094</v>
      </c>
      <c r="B2921" s="6">
        <v>45149.687685185185</v>
      </c>
      <c r="C2921" s="7">
        <v>45149.699814814812</v>
      </c>
      <c r="D2921" s="8" t="s">
        <v>29</v>
      </c>
      <c r="E2921" s="10" t="s">
        <v>28</v>
      </c>
      <c r="F2921" s="8" t="s">
        <v>228</v>
      </c>
      <c r="G2921" s="109"/>
      <c r="H29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21" s="48">
        <f>tbl_raw_data[[#This Row],[Date Actioned]]-tbl_raw_data[[#This Row],[Date Tagged]]</f>
        <v>1.2129629627452232E-2</v>
      </c>
      <c r="J2921" s="50">
        <f>HOUR(tbl_raw_data[[#This Row],[time_taken]])*60+MINUTE(tbl_raw_data[[#This Row],[time_taken]])+SECOND(tbl_raw_data[[#This Row],[time_taken]])/60</f>
        <v>17.466666666666665</v>
      </c>
      <c r="K2921" s="54">
        <f>DATE(YEAR(tbl_raw_data[[#This Row],[Date Actioned]]), MONTH(tbl_raw_data[[#This Row],[Date Actioned]]), DAY(tbl_raw_data[[#This Row],[Date Actioned]]))</f>
        <v>45149</v>
      </c>
      <c r="L2921" s="55" t="str">
        <f>UPPER(TEXT(tbl_raw_data[[#This Row],[Updated_date]],"MMMM"))</f>
        <v>AUGUST</v>
      </c>
      <c r="M2921" s="55" t="str">
        <f>UPPER("Week "&amp;IF(ROUNDUP(DAY(tbl_raw_data[[#This Row],[Updated_date]])/7,0)=5,4,ROUNDUP(DAY(tbl_raw_data[[#This Row],[Updated_date]])/7,0)))</f>
        <v>WEEK 2</v>
      </c>
      <c r="N2921" s="57" t="str">
        <f>UPPER(VLOOKUP(tbl_raw_data[[#This Row],[Analyst]],[1]setting!$A$1:$B$15,2,0))</f>
        <v>OUADIR</v>
      </c>
      <c r="O2921" s="57" t="str">
        <f>UPPER(tbl_raw_data[[#This Row],[Outcome]])</f>
        <v>APPROVE</v>
      </c>
      <c r="P2921" s="57" t="str">
        <f>UPPER(tbl_raw_data[[#This Row],[Queue Name]])</f>
        <v>CONSUMER EXISTING</v>
      </c>
      <c r="Q2921" s="57" t="str">
        <f>IF(tbl_raw_data[[#This Row],[time_taken_in_mins]]&lt;=20,"SLA_MET","SLA_NOT_MET")</f>
        <v>SLA_MET</v>
      </c>
    </row>
    <row r="2922" spans="1:17" ht="15" customHeight="1" x14ac:dyDescent="0.25">
      <c r="A2922" s="22" t="s">
        <v>6885</v>
      </c>
      <c r="B2922" s="12">
        <v>45149.688425925924</v>
      </c>
      <c r="C2922" s="13">
        <v>45149.705081018517</v>
      </c>
      <c r="D2922" s="14" t="s">
        <v>29</v>
      </c>
      <c r="E2922" s="16" t="s">
        <v>41</v>
      </c>
      <c r="F2922" s="14" t="s">
        <v>55</v>
      </c>
      <c r="G2922" s="106"/>
      <c r="H29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22" s="48">
        <f>tbl_raw_data[[#This Row],[Date Actioned]]-tbl_raw_data[[#This Row],[Date Tagged]]</f>
        <v>1.6655092593282461E-2</v>
      </c>
      <c r="J2922" s="50">
        <f>HOUR(tbl_raw_data[[#This Row],[time_taken]])*60+MINUTE(tbl_raw_data[[#This Row],[time_taken]])+SECOND(tbl_raw_data[[#This Row],[time_taken]])/60</f>
        <v>23.983333333333334</v>
      </c>
      <c r="K2922" s="54">
        <f>DATE(YEAR(tbl_raw_data[[#This Row],[Date Actioned]]), MONTH(tbl_raw_data[[#This Row],[Date Actioned]]), DAY(tbl_raw_data[[#This Row],[Date Actioned]]))</f>
        <v>45149</v>
      </c>
      <c r="L2922" s="55" t="str">
        <f>UPPER(TEXT(tbl_raw_data[[#This Row],[Updated_date]],"MMMM"))</f>
        <v>AUGUST</v>
      </c>
      <c r="M2922" s="55" t="str">
        <f>UPPER("Week "&amp;IF(ROUNDUP(DAY(tbl_raw_data[[#This Row],[Updated_date]])/7,0)=5,4,ROUNDUP(DAY(tbl_raw_data[[#This Row],[Updated_date]])/7,0)))</f>
        <v>WEEK 2</v>
      </c>
      <c r="N2922" s="57" t="str">
        <f>UPPER(VLOOKUP(tbl_raw_data[[#This Row],[Analyst]],[1]setting!$A$1:$B$15,2,0))</f>
        <v>CAMERON</v>
      </c>
      <c r="O2922" s="57" t="str">
        <f>UPPER(tbl_raw_data[[#This Row],[Outcome]])</f>
        <v>APPROVE</v>
      </c>
      <c r="P2922" s="57" t="str">
        <f>UPPER(tbl_raw_data[[#This Row],[Queue Name]])</f>
        <v>CONSUMER POST BUREAU</v>
      </c>
      <c r="Q2922" s="57" t="str">
        <f>IF(tbl_raw_data[[#This Row],[time_taken_in_mins]]&lt;=20,"SLA_MET","SLA_NOT_MET")</f>
        <v>SLA_NOT_MET</v>
      </c>
    </row>
    <row r="2923" spans="1:17" ht="15" customHeight="1" x14ac:dyDescent="0.25">
      <c r="A2923" s="22" t="s">
        <v>1004</v>
      </c>
      <c r="B2923" s="12">
        <v>45149.688935185186</v>
      </c>
      <c r="C2923" s="13">
        <v>45149.692627314813</v>
      </c>
      <c r="D2923" s="14" t="s">
        <v>8</v>
      </c>
      <c r="E2923" s="14" t="s">
        <v>41</v>
      </c>
      <c r="F2923" s="14" t="s">
        <v>14</v>
      </c>
      <c r="G2923" s="111" t="s">
        <v>1005</v>
      </c>
      <c r="H29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23" s="48">
        <f>tbl_raw_data[[#This Row],[Date Actioned]]-tbl_raw_data[[#This Row],[Date Tagged]]</f>
        <v>3.6921296268701553E-3</v>
      </c>
      <c r="J2923" s="50">
        <f>HOUR(tbl_raw_data[[#This Row],[time_taken]])*60+MINUTE(tbl_raw_data[[#This Row],[time_taken]])+SECOND(tbl_raw_data[[#This Row],[time_taken]])/60</f>
        <v>5.3166666666666664</v>
      </c>
      <c r="K2923" s="54">
        <f>DATE(YEAR(tbl_raw_data[[#This Row],[Date Actioned]]), MONTH(tbl_raw_data[[#This Row],[Date Actioned]]), DAY(tbl_raw_data[[#This Row],[Date Actioned]]))</f>
        <v>45149</v>
      </c>
      <c r="L2923" s="55" t="str">
        <f>UPPER(TEXT(tbl_raw_data[[#This Row],[Updated_date]],"MMMM"))</f>
        <v>AUGUST</v>
      </c>
      <c r="M2923" s="55" t="str">
        <f>UPPER("Week "&amp;IF(ROUNDUP(DAY(tbl_raw_data[[#This Row],[Updated_date]])/7,0)=5,4,ROUNDUP(DAY(tbl_raw_data[[#This Row],[Updated_date]])/7,0)))</f>
        <v>WEEK 2</v>
      </c>
      <c r="N2923" s="57" t="str">
        <f>UPPER(VLOOKUP(tbl_raw_data[[#This Row],[Analyst]],[1]setting!$A$1:$B$15,2,0))</f>
        <v>HARDIK</v>
      </c>
      <c r="O2923" s="57" t="str">
        <f>UPPER(tbl_raw_data[[#This Row],[Outcome]])</f>
        <v>WITHDRAW</v>
      </c>
      <c r="P2923" s="57" t="str">
        <f>UPPER(tbl_raw_data[[#This Row],[Queue Name]])</f>
        <v>CONSUMER POST BUREAU</v>
      </c>
      <c r="Q2923" s="57" t="str">
        <f>IF(tbl_raw_data[[#This Row],[time_taken_in_mins]]&lt;=20,"SLA_MET","SLA_NOT_MET")</f>
        <v>SLA_MET</v>
      </c>
    </row>
    <row r="2924" spans="1:17" ht="15" customHeight="1" x14ac:dyDescent="0.25">
      <c r="A2924" s="5" t="s">
        <v>2438</v>
      </c>
      <c r="B2924" s="6">
        <v>45149.691759259258</v>
      </c>
      <c r="C2924" s="7">
        <v>45149.69736111111</v>
      </c>
      <c r="D2924" s="8" t="s">
        <v>13</v>
      </c>
      <c r="E2924" s="8" t="s">
        <v>28</v>
      </c>
      <c r="F2924" s="8" t="s">
        <v>109</v>
      </c>
      <c r="G2924" s="110" t="s">
        <v>29</v>
      </c>
      <c r="H29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4" s="48">
        <f>tbl_raw_data[[#This Row],[Date Actioned]]-tbl_raw_data[[#This Row],[Date Tagged]]</f>
        <v>5.6018518516793847E-3</v>
      </c>
      <c r="J2924" s="50">
        <f>HOUR(tbl_raw_data[[#This Row],[time_taken]])*60+MINUTE(tbl_raw_data[[#This Row],[time_taken]])+SECOND(tbl_raw_data[[#This Row],[time_taken]])/60</f>
        <v>8.0666666666666664</v>
      </c>
      <c r="K2924" s="54">
        <f>DATE(YEAR(tbl_raw_data[[#This Row],[Date Actioned]]), MONTH(tbl_raw_data[[#This Row],[Date Actioned]]), DAY(tbl_raw_data[[#This Row],[Date Actioned]]))</f>
        <v>45149</v>
      </c>
      <c r="L2924" s="55" t="str">
        <f>UPPER(TEXT(tbl_raw_data[[#This Row],[Updated_date]],"MMMM"))</f>
        <v>AUGUST</v>
      </c>
      <c r="M2924" s="55" t="str">
        <f>UPPER("Week "&amp;IF(ROUNDUP(DAY(tbl_raw_data[[#This Row],[Updated_date]])/7,0)=5,4,ROUNDUP(DAY(tbl_raw_data[[#This Row],[Updated_date]])/7,0)))</f>
        <v>WEEK 2</v>
      </c>
      <c r="N2924" s="57" t="str">
        <f>UPPER(VLOOKUP(tbl_raw_data[[#This Row],[Analyst]],[1]setting!$A$1:$B$15,2,0))</f>
        <v>NAVED</v>
      </c>
      <c r="O2924" s="57" t="str">
        <f>UPPER(tbl_raw_data[[#This Row],[Outcome]])</f>
        <v>APPROVE</v>
      </c>
      <c r="P2924" s="57" t="str">
        <f>UPPER(tbl_raw_data[[#This Row],[Queue Name]])</f>
        <v>CONSUMER EXISTING</v>
      </c>
      <c r="Q2924" s="57" t="str">
        <f>IF(tbl_raw_data[[#This Row],[time_taken_in_mins]]&lt;=20,"SLA_MET","SLA_NOT_MET")</f>
        <v>SLA_MET</v>
      </c>
    </row>
    <row r="2925" spans="1:17" ht="15" customHeight="1" x14ac:dyDescent="0.25">
      <c r="A2925" s="11" t="s">
        <v>3794</v>
      </c>
      <c r="B2925" s="12">
        <v>45149.693657407406</v>
      </c>
      <c r="C2925" s="13">
        <v>45149.70108796296</v>
      </c>
      <c r="D2925" s="14" t="s">
        <v>13</v>
      </c>
      <c r="E2925" s="14" t="s">
        <v>41</v>
      </c>
      <c r="F2925" s="14" t="s">
        <v>254</v>
      </c>
      <c r="G2925" s="111" t="s">
        <v>29</v>
      </c>
      <c r="H29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5" s="48">
        <f>tbl_raw_data[[#This Row],[Date Actioned]]-tbl_raw_data[[#This Row],[Date Tagged]]</f>
        <v>7.4305555535829626E-3</v>
      </c>
      <c r="J2925" s="50">
        <f>HOUR(tbl_raw_data[[#This Row],[time_taken]])*60+MINUTE(tbl_raw_data[[#This Row],[time_taken]])+SECOND(tbl_raw_data[[#This Row],[time_taken]])/60</f>
        <v>10.7</v>
      </c>
      <c r="K2925" s="54">
        <f>DATE(YEAR(tbl_raw_data[[#This Row],[Date Actioned]]), MONTH(tbl_raw_data[[#This Row],[Date Actioned]]), DAY(tbl_raw_data[[#This Row],[Date Actioned]]))</f>
        <v>45149</v>
      </c>
      <c r="L2925" s="55" t="str">
        <f>UPPER(TEXT(tbl_raw_data[[#This Row],[Updated_date]],"MMMM"))</f>
        <v>AUGUST</v>
      </c>
      <c r="M2925" s="55" t="str">
        <f>UPPER("Week "&amp;IF(ROUNDUP(DAY(tbl_raw_data[[#This Row],[Updated_date]])/7,0)=5,4,ROUNDUP(DAY(tbl_raw_data[[#This Row],[Updated_date]])/7,0)))</f>
        <v>WEEK 2</v>
      </c>
      <c r="N2925" s="57" t="str">
        <f>UPPER(VLOOKUP(tbl_raw_data[[#This Row],[Analyst]],[1]setting!$A$1:$B$15,2,0))</f>
        <v>FARDIN</v>
      </c>
      <c r="O2925" s="57" t="str">
        <f>UPPER(tbl_raw_data[[#This Row],[Outcome]])</f>
        <v>APPROVE</v>
      </c>
      <c r="P2925" s="57" t="str">
        <f>UPPER(tbl_raw_data[[#This Row],[Queue Name]])</f>
        <v>CONSUMER POST BUREAU</v>
      </c>
      <c r="Q2925" s="57" t="str">
        <f>IF(tbl_raw_data[[#This Row],[time_taken_in_mins]]&lt;=20,"SLA_MET","SLA_NOT_MET")</f>
        <v>SLA_MET</v>
      </c>
    </row>
    <row r="2926" spans="1:17" ht="15" customHeight="1" x14ac:dyDescent="0.25">
      <c r="A2926" s="22" t="s">
        <v>931</v>
      </c>
      <c r="B2926" s="6">
        <v>45149.695439814815</v>
      </c>
      <c r="C2926" s="7">
        <v>45149.698981481481</v>
      </c>
      <c r="D2926" s="8" t="s">
        <v>13</v>
      </c>
      <c r="E2926" s="8" t="s">
        <v>28</v>
      </c>
      <c r="F2926" s="8" t="s">
        <v>14</v>
      </c>
      <c r="G2926" s="110" t="s">
        <v>29</v>
      </c>
      <c r="H29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6" s="48">
        <f>tbl_raw_data[[#This Row],[Date Actioned]]-tbl_raw_data[[#This Row],[Date Tagged]]</f>
        <v>3.5416666651144624E-3</v>
      </c>
      <c r="J2926" s="50">
        <f>HOUR(tbl_raw_data[[#This Row],[time_taken]])*60+MINUTE(tbl_raw_data[[#This Row],[time_taken]])+SECOND(tbl_raw_data[[#This Row],[time_taken]])/60</f>
        <v>5.0999999999999996</v>
      </c>
      <c r="K2926" s="54">
        <f>DATE(YEAR(tbl_raw_data[[#This Row],[Date Actioned]]), MONTH(tbl_raw_data[[#This Row],[Date Actioned]]), DAY(tbl_raw_data[[#This Row],[Date Actioned]]))</f>
        <v>45149</v>
      </c>
      <c r="L2926" s="55" t="str">
        <f>UPPER(TEXT(tbl_raw_data[[#This Row],[Updated_date]],"MMMM"))</f>
        <v>AUGUST</v>
      </c>
      <c r="M2926" s="55" t="str">
        <f>UPPER("Week "&amp;IF(ROUNDUP(DAY(tbl_raw_data[[#This Row],[Updated_date]])/7,0)=5,4,ROUNDUP(DAY(tbl_raw_data[[#This Row],[Updated_date]])/7,0)))</f>
        <v>WEEK 2</v>
      </c>
      <c r="N2926" s="57" t="str">
        <f>UPPER(VLOOKUP(tbl_raw_data[[#This Row],[Analyst]],[1]setting!$A$1:$B$15,2,0))</f>
        <v>HARDIK</v>
      </c>
      <c r="O2926" s="57" t="str">
        <f>UPPER(tbl_raw_data[[#This Row],[Outcome]])</f>
        <v>APPROVE</v>
      </c>
      <c r="P2926" s="57" t="str">
        <f>UPPER(tbl_raw_data[[#This Row],[Queue Name]])</f>
        <v>CONSUMER EXISTING</v>
      </c>
      <c r="Q2926" s="57" t="str">
        <f>IF(tbl_raw_data[[#This Row],[time_taken_in_mins]]&lt;=20,"SLA_MET","SLA_NOT_MET")</f>
        <v>SLA_MET</v>
      </c>
    </row>
    <row r="2927" spans="1:17" ht="15" customHeight="1" x14ac:dyDescent="0.25">
      <c r="A2927" s="5" t="s">
        <v>278</v>
      </c>
      <c r="B2927" s="6">
        <v>45149.699594907404</v>
      </c>
      <c r="C2927" s="7">
        <v>45149.701770833337</v>
      </c>
      <c r="D2927" s="8" t="s">
        <v>8</v>
      </c>
      <c r="E2927" s="8" t="s">
        <v>41</v>
      </c>
      <c r="F2927" s="8" t="s">
        <v>14</v>
      </c>
      <c r="G2927" s="110" t="s">
        <v>279</v>
      </c>
      <c r="H29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27" s="48">
        <f>tbl_raw_data[[#This Row],[Date Actioned]]-tbl_raw_data[[#This Row],[Date Tagged]]</f>
        <v>2.1759259325335734E-3</v>
      </c>
      <c r="J2927" s="50">
        <f>HOUR(tbl_raw_data[[#This Row],[time_taken]])*60+MINUTE(tbl_raw_data[[#This Row],[time_taken]])+SECOND(tbl_raw_data[[#This Row],[time_taken]])/60</f>
        <v>3.1333333333333333</v>
      </c>
      <c r="K2927" s="54">
        <f>DATE(YEAR(tbl_raw_data[[#This Row],[Date Actioned]]), MONTH(tbl_raw_data[[#This Row],[Date Actioned]]), DAY(tbl_raw_data[[#This Row],[Date Actioned]]))</f>
        <v>45149</v>
      </c>
      <c r="L2927" s="55" t="str">
        <f>UPPER(TEXT(tbl_raw_data[[#This Row],[Updated_date]],"MMMM"))</f>
        <v>AUGUST</v>
      </c>
      <c r="M2927" s="55" t="str">
        <f>UPPER("Week "&amp;IF(ROUNDUP(DAY(tbl_raw_data[[#This Row],[Updated_date]])/7,0)=5,4,ROUNDUP(DAY(tbl_raw_data[[#This Row],[Updated_date]])/7,0)))</f>
        <v>WEEK 2</v>
      </c>
      <c r="N2927" s="57" t="str">
        <f>UPPER(VLOOKUP(tbl_raw_data[[#This Row],[Analyst]],[1]setting!$A$1:$B$15,2,0))</f>
        <v>HARDIK</v>
      </c>
      <c r="O2927" s="57" t="str">
        <f>UPPER(tbl_raw_data[[#This Row],[Outcome]])</f>
        <v>WITHDRAW</v>
      </c>
      <c r="P2927" s="57" t="str">
        <f>UPPER(tbl_raw_data[[#This Row],[Queue Name]])</f>
        <v>CONSUMER POST BUREAU</v>
      </c>
      <c r="Q2927" s="57" t="str">
        <f>IF(tbl_raw_data[[#This Row],[time_taken_in_mins]]&lt;=20,"SLA_MET","SLA_NOT_MET")</f>
        <v>SLA_MET</v>
      </c>
    </row>
    <row r="2928" spans="1:17" ht="15" customHeight="1" x14ac:dyDescent="0.25">
      <c r="A2928" s="5" t="s">
        <v>1653</v>
      </c>
      <c r="B2928" s="12">
        <v>45149.701747685183</v>
      </c>
      <c r="C2928" s="13">
        <v>45149.706377314818</v>
      </c>
      <c r="D2928" s="14" t="s">
        <v>13</v>
      </c>
      <c r="E2928" s="14" t="s">
        <v>9</v>
      </c>
      <c r="F2928" s="14" t="s">
        <v>254</v>
      </c>
      <c r="G2928" s="111" t="s">
        <v>29</v>
      </c>
      <c r="H29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8" s="48">
        <f>tbl_raw_data[[#This Row],[Date Actioned]]-tbl_raw_data[[#This Row],[Date Tagged]]</f>
        <v>4.6296296350192279E-3</v>
      </c>
      <c r="J2928" s="50">
        <f>HOUR(tbl_raw_data[[#This Row],[time_taken]])*60+MINUTE(tbl_raw_data[[#This Row],[time_taken]])+SECOND(tbl_raw_data[[#This Row],[time_taken]])/60</f>
        <v>6.666666666666667</v>
      </c>
      <c r="K2928" s="54">
        <f>DATE(YEAR(tbl_raw_data[[#This Row],[Date Actioned]]), MONTH(tbl_raw_data[[#This Row],[Date Actioned]]), DAY(tbl_raw_data[[#This Row],[Date Actioned]]))</f>
        <v>45149</v>
      </c>
      <c r="L2928" s="55" t="str">
        <f>UPPER(TEXT(tbl_raw_data[[#This Row],[Updated_date]],"MMMM"))</f>
        <v>AUGUST</v>
      </c>
      <c r="M2928" s="55" t="str">
        <f>UPPER("Week "&amp;IF(ROUNDUP(DAY(tbl_raw_data[[#This Row],[Updated_date]])/7,0)=5,4,ROUNDUP(DAY(tbl_raw_data[[#This Row],[Updated_date]])/7,0)))</f>
        <v>WEEK 2</v>
      </c>
      <c r="N2928" s="57" t="str">
        <f>UPPER(VLOOKUP(tbl_raw_data[[#This Row],[Analyst]],[1]setting!$A$1:$B$15,2,0))</f>
        <v>FARDIN</v>
      </c>
      <c r="O2928" s="57" t="str">
        <f>UPPER(tbl_raw_data[[#This Row],[Outcome]])</f>
        <v>APPROVE</v>
      </c>
      <c r="P2928" s="57" t="str">
        <f>UPPER(tbl_raw_data[[#This Row],[Queue Name]])</f>
        <v>CONSUMER PRE BUREAU</v>
      </c>
      <c r="Q2928" s="57" t="str">
        <f>IF(tbl_raw_data[[#This Row],[time_taken_in_mins]]&lt;=20,"SLA_MET","SLA_NOT_MET")</f>
        <v>SLA_MET</v>
      </c>
    </row>
    <row r="2929" spans="1:17" ht="15" customHeight="1" x14ac:dyDescent="0.25">
      <c r="A2929" s="11" t="s">
        <v>4779</v>
      </c>
      <c r="B2929" s="6">
        <v>45149.702476851853</v>
      </c>
      <c r="C2929" s="7">
        <v>45149.711493055554</v>
      </c>
      <c r="D2929" s="8" t="s">
        <v>13</v>
      </c>
      <c r="E2929" s="8" t="s">
        <v>41</v>
      </c>
      <c r="F2929" s="8" t="s">
        <v>109</v>
      </c>
      <c r="G2929" s="110" t="s">
        <v>29</v>
      </c>
      <c r="H29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29" s="48">
        <f>tbl_raw_data[[#This Row],[Date Actioned]]-tbl_raw_data[[#This Row],[Date Tagged]]</f>
        <v>9.0162037013215013E-3</v>
      </c>
      <c r="J2929" s="50">
        <f>HOUR(tbl_raw_data[[#This Row],[time_taken]])*60+MINUTE(tbl_raw_data[[#This Row],[time_taken]])+SECOND(tbl_raw_data[[#This Row],[time_taken]])/60</f>
        <v>12.983333333333333</v>
      </c>
      <c r="K2929" s="54">
        <f>DATE(YEAR(tbl_raw_data[[#This Row],[Date Actioned]]), MONTH(tbl_raw_data[[#This Row],[Date Actioned]]), DAY(tbl_raw_data[[#This Row],[Date Actioned]]))</f>
        <v>45149</v>
      </c>
      <c r="L2929" s="55" t="str">
        <f>UPPER(TEXT(tbl_raw_data[[#This Row],[Updated_date]],"MMMM"))</f>
        <v>AUGUST</v>
      </c>
      <c r="M2929" s="55" t="str">
        <f>UPPER("Week "&amp;IF(ROUNDUP(DAY(tbl_raw_data[[#This Row],[Updated_date]])/7,0)=5,4,ROUNDUP(DAY(tbl_raw_data[[#This Row],[Updated_date]])/7,0)))</f>
        <v>WEEK 2</v>
      </c>
      <c r="N2929" s="57" t="str">
        <f>UPPER(VLOOKUP(tbl_raw_data[[#This Row],[Analyst]],[1]setting!$A$1:$B$15,2,0))</f>
        <v>NAVED</v>
      </c>
      <c r="O2929" s="57" t="str">
        <f>UPPER(tbl_raw_data[[#This Row],[Outcome]])</f>
        <v>APPROVE</v>
      </c>
      <c r="P2929" s="57" t="str">
        <f>UPPER(tbl_raw_data[[#This Row],[Queue Name]])</f>
        <v>CONSUMER POST BUREAU</v>
      </c>
      <c r="Q2929" s="57" t="str">
        <f>IF(tbl_raw_data[[#This Row],[time_taken_in_mins]]&lt;=20,"SLA_MET","SLA_NOT_MET")</f>
        <v>SLA_MET</v>
      </c>
    </row>
    <row r="2930" spans="1:17" ht="15" customHeight="1" x14ac:dyDescent="0.25">
      <c r="A2930" s="22" t="s">
        <v>3680</v>
      </c>
      <c r="B2930" s="12">
        <v>45149.703043981484</v>
      </c>
      <c r="C2930" s="13">
        <v>45149.710312499999</v>
      </c>
      <c r="D2930" s="14" t="s">
        <v>13</v>
      </c>
      <c r="E2930" s="14" t="s">
        <v>41</v>
      </c>
      <c r="F2930" s="14" t="s">
        <v>14</v>
      </c>
      <c r="G2930" s="111" t="s">
        <v>29</v>
      </c>
      <c r="H29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0" s="48">
        <f>tbl_raw_data[[#This Row],[Date Actioned]]-tbl_raw_data[[#This Row],[Date Tagged]]</f>
        <v>7.2685185150476173E-3</v>
      </c>
      <c r="J2930" s="50">
        <f>HOUR(tbl_raw_data[[#This Row],[time_taken]])*60+MINUTE(tbl_raw_data[[#This Row],[time_taken]])+SECOND(tbl_raw_data[[#This Row],[time_taken]])/60</f>
        <v>10.466666666666667</v>
      </c>
      <c r="K2930" s="54">
        <f>DATE(YEAR(tbl_raw_data[[#This Row],[Date Actioned]]), MONTH(tbl_raw_data[[#This Row],[Date Actioned]]), DAY(tbl_raw_data[[#This Row],[Date Actioned]]))</f>
        <v>45149</v>
      </c>
      <c r="L2930" s="55" t="str">
        <f>UPPER(TEXT(tbl_raw_data[[#This Row],[Updated_date]],"MMMM"))</f>
        <v>AUGUST</v>
      </c>
      <c r="M2930" s="55" t="str">
        <f>UPPER("Week "&amp;IF(ROUNDUP(DAY(tbl_raw_data[[#This Row],[Updated_date]])/7,0)=5,4,ROUNDUP(DAY(tbl_raw_data[[#This Row],[Updated_date]])/7,0)))</f>
        <v>WEEK 2</v>
      </c>
      <c r="N2930" s="57" t="str">
        <f>UPPER(VLOOKUP(tbl_raw_data[[#This Row],[Analyst]],[1]setting!$A$1:$B$15,2,0))</f>
        <v>HARDIK</v>
      </c>
      <c r="O2930" s="57" t="str">
        <f>UPPER(tbl_raw_data[[#This Row],[Outcome]])</f>
        <v>APPROVE</v>
      </c>
      <c r="P2930" s="57" t="str">
        <f>UPPER(tbl_raw_data[[#This Row],[Queue Name]])</f>
        <v>CONSUMER POST BUREAU</v>
      </c>
      <c r="Q2930" s="57" t="str">
        <f>IF(tbl_raw_data[[#This Row],[time_taken_in_mins]]&lt;=20,"SLA_MET","SLA_NOT_MET")</f>
        <v>SLA_MET</v>
      </c>
    </row>
    <row r="2931" spans="1:17" ht="15" customHeight="1" x14ac:dyDescent="0.25">
      <c r="A2931" s="5" t="s">
        <v>855</v>
      </c>
      <c r="B2931" s="6">
        <v>45149.706041666665</v>
      </c>
      <c r="C2931" s="7">
        <v>45149.709479166668</v>
      </c>
      <c r="D2931" s="8" t="s">
        <v>13</v>
      </c>
      <c r="E2931" s="8" t="s">
        <v>9</v>
      </c>
      <c r="F2931" s="8" t="s">
        <v>254</v>
      </c>
      <c r="G2931" s="110" t="s">
        <v>29</v>
      </c>
      <c r="H29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1" s="48">
        <f>tbl_raw_data[[#This Row],[Date Actioned]]-tbl_raw_data[[#This Row],[Date Tagged]]</f>
        <v>3.4375000032014214E-3</v>
      </c>
      <c r="J2931" s="50">
        <f>HOUR(tbl_raw_data[[#This Row],[time_taken]])*60+MINUTE(tbl_raw_data[[#This Row],[time_taken]])+SECOND(tbl_raw_data[[#This Row],[time_taken]])/60</f>
        <v>4.95</v>
      </c>
      <c r="K2931" s="54">
        <f>DATE(YEAR(tbl_raw_data[[#This Row],[Date Actioned]]), MONTH(tbl_raw_data[[#This Row],[Date Actioned]]), DAY(tbl_raw_data[[#This Row],[Date Actioned]]))</f>
        <v>45149</v>
      </c>
      <c r="L2931" s="55" t="str">
        <f>UPPER(TEXT(tbl_raw_data[[#This Row],[Updated_date]],"MMMM"))</f>
        <v>AUGUST</v>
      </c>
      <c r="M2931" s="55" t="str">
        <f>UPPER("Week "&amp;IF(ROUNDUP(DAY(tbl_raw_data[[#This Row],[Updated_date]])/7,0)=5,4,ROUNDUP(DAY(tbl_raw_data[[#This Row],[Updated_date]])/7,0)))</f>
        <v>WEEK 2</v>
      </c>
      <c r="N2931" s="57" t="str">
        <f>UPPER(VLOOKUP(tbl_raw_data[[#This Row],[Analyst]],[1]setting!$A$1:$B$15,2,0))</f>
        <v>FARDIN</v>
      </c>
      <c r="O2931" s="57" t="str">
        <f>UPPER(tbl_raw_data[[#This Row],[Outcome]])</f>
        <v>APPROVE</v>
      </c>
      <c r="P2931" s="57" t="str">
        <f>UPPER(tbl_raw_data[[#This Row],[Queue Name]])</f>
        <v>CONSUMER PRE BUREAU</v>
      </c>
      <c r="Q2931" s="57" t="str">
        <f>IF(tbl_raw_data[[#This Row],[time_taken_in_mins]]&lt;=20,"SLA_MET","SLA_NOT_MET")</f>
        <v>SLA_MET</v>
      </c>
    </row>
    <row r="2932" spans="1:17" ht="15" customHeight="1" x14ac:dyDescent="0.25">
      <c r="A2932" s="11" t="s">
        <v>1200</v>
      </c>
      <c r="B2932" s="12">
        <v>45149.708483796298</v>
      </c>
      <c r="C2932" s="13">
        <v>45149.712465277778</v>
      </c>
      <c r="D2932" s="14" t="s">
        <v>8</v>
      </c>
      <c r="E2932" s="14" t="s">
        <v>9</v>
      </c>
      <c r="F2932" s="14" t="s">
        <v>254</v>
      </c>
      <c r="G2932" s="111" t="s">
        <v>242</v>
      </c>
      <c r="H29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2932" s="48">
        <f>tbl_raw_data[[#This Row],[Date Actioned]]-tbl_raw_data[[#This Row],[Date Tagged]]</f>
        <v>3.9814814808778465E-3</v>
      </c>
      <c r="J2932" s="50">
        <f>HOUR(tbl_raw_data[[#This Row],[time_taken]])*60+MINUTE(tbl_raw_data[[#This Row],[time_taken]])+SECOND(tbl_raw_data[[#This Row],[time_taken]])/60</f>
        <v>5.7333333333333334</v>
      </c>
      <c r="K2932" s="54">
        <f>DATE(YEAR(tbl_raw_data[[#This Row],[Date Actioned]]), MONTH(tbl_raw_data[[#This Row],[Date Actioned]]), DAY(tbl_raw_data[[#This Row],[Date Actioned]]))</f>
        <v>45149</v>
      </c>
      <c r="L2932" s="55" t="str">
        <f>UPPER(TEXT(tbl_raw_data[[#This Row],[Updated_date]],"MMMM"))</f>
        <v>AUGUST</v>
      </c>
      <c r="M2932" s="55" t="str">
        <f>UPPER("Week "&amp;IF(ROUNDUP(DAY(tbl_raw_data[[#This Row],[Updated_date]])/7,0)=5,4,ROUNDUP(DAY(tbl_raw_data[[#This Row],[Updated_date]])/7,0)))</f>
        <v>WEEK 2</v>
      </c>
      <c r="N2932" s="57" t="str">
        <f>UPPER(VLOOKUP(tbl_raw_data[[#This Row],[Analyst]],[1]setting!$A$1:$B$15,2,0))</f>
        <v>FARDIN</v>
      </c>
      <c r="O2932" s="57" t="str">
        <f>UPPER(tbl_raw_data[[#This Row],[Outcome]])</f>
        <v>WITHDRAW</v>
      </c>
      <c r="P2932" s="57" t="str">
        <f>UPPER(tbl_raw_data[[#This Row],[Queue Name]])</f>
        <v>CONSUMER PRE BUREAU</v>
      </c>
      <c r="Q2932" s="57" t="str">
        <f>IF(tbl_raw_data[[#This Row],[time_taken_in_mins]]&lt;=20,"SLA_MET","SLA_NOT_MET")</f>
        <v>SLA_MET</v>
      </c>
    </row>
    <row r="2933" spans="1:17" ht="15" customHeight="1" x14ac:dyDescent="0.25">
      <c r="A2933" s="22" t="s">
        <v>2463</v>
      </c>
      <c r="B2933" s="6">
        <v>45149.70957175926</v>
      </c>
      <c r="C2933" s="7">
        <v>45149.715208333335</v>
      </c>
      <c r="D2933" s="8" t="s">
        <v>8</v>
      </c>
      <c r="E2933" s="8" t="s">
        <v>9</v>
      </c>
      <c r="F2933" s="8" t="s">
        <v>14</v>
      </c>
      <c r="G2933" s="110" t="s">
        <v>818</v>
      </c>
      <c r="H29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33" s="48">
        <f>tbl_raw_data[[#This Row],[Date Actioned]]-tbl_raw_data[[#This Row],[Date Tagged]]</f>
        <v>5.6365740747423843E-3</v>
      </c>
      <c r="J2933" s="50">
        <f>HOUR(tbl_raw_data[[#This Row],[time_taken]])*60+MINUTE(tbl_raw_data[[#This Row],[time_taken]])+SECOND(tbl_raw_data[[#This Row],[time_taken]])/60</f>
        <v>8.1166666666666671</v>
      </c>
      <c r="K2933" s="54">
        <f>DATE(YEAR(tbl_raw_data[[#This Row],[Date Actioned]]), MONTH(tbl_raw_data[[#This Row],[Date Actioned]]), DAY(tbl_raw_data[[#This Row],[Date Actioned]]))</f>
        <v>45149</v>
      </c>
      <c r="L2933" s="55" t="str">
        <f>UPPER(TEXT(tbl_raw_data[[#This Row],[Updated_date]],"MMMM"))</f>
        <v>AUGUST</v>
      </c>
      <c r="M2933" s="55" t="str">
        <f>UPPER("Week "&amp;IF(ROUNDUP(DAY(tbl_raw_data[[#This Row],[Updated_date]])/7,0)=5,4,ROUNDUP(DAY(tbl_raw_data[[#This Row],[Updated_date]])/7,0)))</f>
        <v>WEEK 2</v>
      </c>
      <c r="N2933" s="57" t="str">
        <f>UPPER(VLOOKUP(tbl_raw_data[[#This Row],[Analyst]],[1]setting!$A$1:$B$15,2,0))</f>
        <v>HARDIK</v>
      </c>
      <c r="O2933" s="57" t="str">
        <f>UPPER(tbl_raw_data[[#This Row],[Outcome]])</f>
        <v>WITHDRAW</v>
      </c>
      <c r="P2933" s="57" t="str">
        <f>UPPER(tbl_raw_data[[#This Row],[Queue Name]])</f>
        <v>CONSUMER PRE BUREAU</v>
      </c>
      <c r="Q2933" s="57" t="str">
        <f>IF(tbl_raw_data[[#This Row],[time_taken_in_mins]]&lt;=20,"SLA_MET","SLA_NOT_MET")</f>
        <v>SLA_MET</v>
      </c>
    </row>
    <row r="2934" spans="1:17" ht="15" customHeight="1" x14ac:dyDescent="0.25">
      <c r="A2934" s="5" t="s">
        <v>2028</v>
      </c>
      <c r="B2934" s="12">
        <v>45149.710104166668</v>
      </c>
      <c r="C2934" s="13">
        <v>45149.715185185189</v>
      </c>
      <c r="D2934" s="14" t="s">
        <v>8</v>
      </c>
      <c r="E2934" s="14" t="s">
        <v>9</v>
      </c>
      <c r="F2934" s="14" t="s">
        <v>73</v>
      </c>
      <c r="G2934" s="111" t="s">
        <v>632</v>
      </c>
      <c r="H29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34" s="48">
        <f>tbl_raw_data[[#This Row],[Date Actioned]]-tbl_raw_data[[#This Row],[Date Tagged]]</f>
        <v>5.0810185202863067E-3</v>
      </c>
      <c r="J2934" s="50">
        <f>HOUR(tbl_raw_data[[#This Row],[time_taken]])*60+MINUTE(tbl_raw_data[[#This Row],[time_taken]])+SECOND(tbl_raw_data[[#This Row],[time_taken]])/60</f>
        <v>7.3166666666666664</v>
      </c>
      <c r="K2934" s="54">
        <f>DATE(YEAR(tbl_raw_data[[#This Row],[Date Actioned]]), MONTH(tbl_raw_data[[#This Row],[Date Actioned]]), DAY(tbl_raw_data[[#This Row],[Date Actioned]]))</f>
        <v>45149</v>
      </c>
      <c r="L2934" s="55" t="str">
        <f>UPPER(TEXT(tbl_raw_data[[#This Row],[Updated_date]],"MMMM"))</f>
        <v>AUGUST</v>
      </c>
      <c r="M2934" s="55" t="str">
        <f>UPPER("Week "&amp;IF(ROUNDUP(DAY(tbl_raw_data[[#This Row],[Updated_date]])/7,0)=5,4,ROUNDUP(DAY(tbl_raw_data[[#This Row],[Updated_date]])/7,0)))</f>
        <v>WEEK 2</v>
      </c>
      <c r="N2934" s="57" t="str">
        <f>UPPER(VLOOKUP(tbl_raw_data[[#This Row],[Analyst]],[1]setting!$A$1:$B$15,2,0))</f>
        <v>SHAHID</v>
      </c>
      <c r="O2934" s="57" t="str">
        <f>UPPER(tbl_raw_data[[#This Row],[Outcome]])</f>
        <v>WITHDRAW</v>
      </c>
      <c r="P2934" s="57" t="str">
        <f>UPPER(tbl_raw_data[[#This Row],[Queue Name]])</f>
        <v>CONSUMER PRE BUREAU</v>
      </c>
      <c r="Q2934" s="57" t="str">
        <f>IF(tbl_raw_data[[#This Row],[time_taken_in_mins]]&lt;=20,"SLA_MET","SLA_NOT_MET")</f>
        <v>SLA_MET</v>
      </c>
    </row>
    <row r="2935" spans="1:17" ht="15" customHeight="1" x14ac:dyDescent="0.25">
      <c r="A2935" s="11" t="s">
        <v>4697</v>
      </c>
      <c r="B2935" s="12">
        <v>45149.710370370369</v>
      </c>
      <c r="C2935" s="13">
        <v>45149.719259259262</v>
      </c>
      <c r="D2935" s="14" t="s">
        <v>29</v>
      </c>
      <c r="E2935" s="16" t="s">
        <v>41</v>
      </c>
      <c r="F2935" s="14" t="s">
        <v>55</v>
      </c>
      <c r="G2935" s="106"/>
      <c r="H29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35" s="48">
        <f>tbl_raw_data[[#This Row],[Date Actioned]]-tbl_raw_data[[#This Row],[Date Tagged]]</f>
        <v>8.8888888931251131E-3</v>
      </c>
      <c r="J2935" s="50">
        <f>HOUR(tbl_raw_data[[#This Row],[time_taken]])*60+MINUTE(tbl_raw_data[[#This Row],[time_taken]])+SECOND(tbl_raw_data[[#This Row],[time_taken]])/60</f>
        <v>12.8</v>
      </c>
      <c r="K2935" s="54">
        <f>DATE(YEAR(tbl_raw_data[[#This Row],[Date Actioned]]), MONTH(tbl_raw_data[[#This Row],[Date Actioned]]), DAY(tbl_raw_data[[#This Row],[Date Actioned]]))</f>
        <v>45149</v>
      </c>
      <c r="L2935" s="55" t="str">
        <f>UPPER(TEXT(tbl_raw_data[[#This Row],[Updated_date]],"MMMM"))</f>
        <v>AUGUST</v>
      </c>
      <c r="M2935" s="55" t="str">
        <f>UPPER("Week "&amp;IF(ROUNDUP(DAY(tbl_raw_data[[#This Row],[Updated_date]])/7,0)=5,4,ROUNDUP(DAY(tbl_raw_data[[#This Row],[Updated_date]])/7,0)))</f>
        <v>WEEK 2</v>
      </c>
      <c r="N2935" s="57" t="str">
        <f>UPPER(VLOOKUP(tbl_raw_data[[#This Row],[Analyst]],[1]setting!$A$1:$B$15,2,0))</f>
        <v>CAMERON</v>
      </c>
      <c r="O2935" s="57" t="str">
        <f>UPPER(tbl_raw_data[[#This Row],[Outcome]])</f>
        <v>APPROVE</v>
      </c>
      <c r="P2935" s="57" t="str">
        <f>UPPER(tbl_raw_data[[#This Row],[Queue Name]])</f>
        <v>CONSUMER POST BUREAU</v>
      </c>
      <c r="Q2935" s="57" t="str">
        <f>IF(tbl_raw_data[[#This Row],[time_taken_in_mins]]&lt;=20,"SLA_MET","SLA_NOT_MET")</f>
        <v>SLA_MET</v>
      </c>
    </row>
    <row r="2936" spans="1:17" ht="15" customHeight="1" x14ac:dyDescent="0.25">
      <c r="A2936" s="11" t="s">
        <v>5226</v>
      </c>
      <c r="B2936" s="6">
        <v>45149.710648148146</v>
      </c>
      <c r="C2936" s="7">
        <v>45149.720717592594</v>
      </c>
      <c r="D2936" s="8" t="s">
        <v>8</v>
      </c>
      <c r="E2936" s="8" t="s">
        <v>9</v>
      </c>
      <c r="F2936" s="8" t="s">
        <v>254</v>
      </c>
      <c r="G2936" s="110" t="s">
        <v>3940</v>
      </c>
      <c r="H29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36" s="48">
        <f>tbl_raw_data[[#This Row],[Date Actioned]]-tbl_raw_data[[#This Row],[Date Tagged]]</f>
        <v>1.0069444448163267E-2</v>
      </c>
      <c r="J2936" s="50">
        <f>HOUR(tbl_raw_data[[#This Row],[time_taken]])*60+MINUTE(tbl_raw_data[[#This Row],[time_taken]])+SECOND(tbl_raw_data[[#This Row],[time_taken]])/60</f>
        <v>14.5</v>
      </c>
      <c r="K2936" s="54">
        <f>DATE(YEAR(tbl_raw_data[[#This Row],[Date Actioned]]), MONTH(tbl_raw_data[[#This Row],[Date Actioned]]), DAY(tbl_raw_data[[#This Row],[Date Actioned]]))</f>
        <v>45149</v>
      </c>
      <c r="L2936" s="55" t="str">
        <f>UPPER(TEXT(tbl_raw_data[[#This Row],[Updated_date]],"MMMM"))</f>
        <v>AUGUST</v>
      </c>
      <c r="M2936" s="55" t="str">
        <f>UPPER("Week "&amp;IF(ROUNDUP(DAY(tbl_raw_data[[#This Row],[Updated_date]])/7,0)=5,4,ROUNDUP(DAY(tbl_raw_data[[#This Row],[Updated_date]])/7,0)))</f>
        <v>WEEK 2</v>
      </c>
      <c r="N2936" s="57" t="str">
        <f>UPPER(VLOOKUP(tbl_raw_data[[#This Row],[Analyst]],[1]setting!$A$1:$B$15,2,0))</f>
        <v>FARDIN</v>
      </c>
      <c r="O2936" s="57" t="str">
        <f>UPPER(tbl_raw_data[[#This Row],[Outcome]])</f>
        <v>WITHDRAW</v>
      </c>
      <c r="P2936" s="57" t="str">
        <f>UPPER(tbl_raw_data[[#This Row],[Queue Name]])</f>
        <v>CONSUMER PRE BUREAU</v>
      </c>
      <c r="Q2936" s="57" t="str">
        <f>IF(tbl_raw_data[[#This Row],[time_taken_in_mins]]&lt;=20,"SLA_MET","SLA_NOT_MET")</f>
        <v>SLA_MET</v>
      </c>
    </row>
    <row r="2937" spans="1:17" ht="15" customHeight="1" x14ac:dyDescent="0.25">
      <c r="A2937" s="11" t="s">
        <v>1772</v>
      </c>
      <c r="B2937" s="12">
        <v>45149.714178240742</v>
      </c>
      <c r="C2937" s="13">
        <v>45149.718935185185</v>
      </c>
      <c r="D2937" s="14" t="s">
        <v>46</v>
      </c>
      <c r="E2937" s="14" t="s">
        <v>28</v>
      </c>
      <c r="F2937" s="14" t="s">
        <v>14</v>
      </c>
      <c r="G2937" s="111" t="s">
        <v>201</v>
      </c>
      <c r="H29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7" s="48">
        <f>tbl_raw_data[[#This Row],[Date Actioned]]-tbl_raw_data[[#This Row],[Date Tagged]]</f>
        <v>4.756944443215616E-3</v>
      </c>
      <c r="J2937" s="50">
        <f>HOUR(tbl_raw_data[[#This Row],[time_taken]])*60+MINUTE(tbl_raw_data[[#This Row],[time_taken]])+SECOND(tbl_raw_data[[#This Row],[time_taken]])/60</f>
        <v>6.85</v>
      </c>
      <c r="K2937" s="54">
        <f>DATE(YEAR(tbl_raw_data[[#This Row],[Date Actioned]]), MONTH(tbl_raw_data[[#This Row],[Date Actioned]]), DAY(tbl_raw_data[[#This Row],[Date Actioned]]))</f>
        <v>45149</v>
      </c>
      <c r="L2937" s="55" t="str">
        <f>UPPER(TEXT(tbl_raw_data[[#This Row],[Updated_date]],"MMMM"))</f>
        <v>AUGUST</v>
      </c>
      <c r="M2937" s="55" t="str">
        <f>UPPER("Week "&amp;IF(ROUNDUP(DAY(tbl_raw_data[[#This Row],[Updated_date]])/7,0)=5,4,ROUNDUP(DAY(tbl_raw_data[[#This Row],[Updated_date]])/7,0)))</f>
        <v>WEEK 2</v>
      </c>
      <c r="N2937" s="57" t="str">
        <f>UPPER(VLOOKUP(tbl_raw_data[[#This Row],[Analyst]],[1]setting!$A$1:$B$15,2,0))</f>
        <v>HARDIK</v>
      </c>
      <c r="O2937" s="57" t="str">
        <f>UPPER(tbl_raw_data[[#This Row],[Outcome]])</f>
        <v>DECLINE</v>
      </c>
      <c r="P2937" s="57" t="str">
        <f>UPPER(tbl_raw_data[[#This Row],[Queue Name]])</f>
        <v>CONSUMER EXISTING</v>
      </c>
      <c r="Q2937" s="57" t="str">
        <f>IF(tbl_raw_data[[#This Row],[time_taken_in_mins]]&lt;=20,"SLA_MET","SLA_NOT_MET")</f>
        <v>SLA_MET</v>
      </c>
    </row>
    <row r="2938" spans="1:17" ht="15" customHeight="1" x14ac:dyDescent="0.25">
      <c r="A2938" s="22" t="s">
        <v>2239</v>
      </c>
      <c r="B2938" s="6">
        <v>45149.716064814813</v>
      </c>
      <c r="C2938" s="7">
        <v>45149.721458333333</v>
      </c>
      <c r="D2938" s="8" t="s">
        <v>13</v>
      </c>
      <c r="E2938" s="8" t="s">
        <v>9</v>
      </c>
      <c r="F2938" s="8" t="s">
        <v>14</v>
      </c>
      <c r="G2938" s="110" t="s">
        <v>21</v>
      </c>
      <c r="H29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8" s="48">
        <f>tbl_raw_data[[#This Row],[Date Actioned]]-tbl_raw_data[[#This Row],[Date Tagged]]</f>
        <v>5.393518520577345E-3</v>
      </c>
      <c r="J2938" s="50">
        <f>HOUR(tbl_raw_data[[#This Row],[time_taken]])*60+MINUTE(tbl_raw_data[[#This Row],[time_taken]])+SECOND(tbl_raw_data[[#This Row],[time_taken]])/60</f>
        <v>7.7666666666666666</v>
      </c>
      <c r="K2938" s="54">
        <f>DATE(YEAR(tbl_raw_data[[#This Row],[Date Actioned]]), MONTH(tbl_raw_data[[#This Row],[Date Actioned]]), DAY(tbl_raw_data[[#This Row],[Date Actioned]]))</f>
        <v>45149</v>
      </c>
      <c r="L2938" s="55" t="str">
        <f>UPPER(TEXT(tbl_raw_data[[#This Row],[Updated_date]],"MMMM"))</f>
        <v>AUGUST</v>
      </c>
      <c r="M2938" s="55" t="str">
        <f>UPPER("Week "&amp;IF(ROUNDUP(DAY(tbl_raw_data[[#This Row],[Updated_date]])/7,0)=5,4,ROUNDUP(DAY(tbl_raw_data[[#This Row],[Updated_date]])/7,0)))</f>
        <v>WEEK 2</v>
      </c>
      <c r="N2938" s="57" t="str">
        <f>UPPER(VLOOKUP(tbl_raw_data[[#This Row],[Analyst]],[1]setting!$A$1:$B$15,2,0))</f>
        <v>HARDIK</v>
      </c>
      <c r="O2938" s="57" t="str">
        <f>UPPER(tbl_raw_data[[#This Row],[Outcome]])</f>
        <v>APPROVE</v>
      </c>
      <c r="P2938" s="57" t="str">
        <f>UPPER(tbl_raw_data[[#This Row],[Queue Name]])</f>
        <v>CONSUMER PRE BUREAU</v>
      </c>
      <c r="Q2938" s="57" t="str">
        <f>IF(tbl_raw_data[[#This Row],[time_taken_in_mins]]&lt;=20,"SLA_MET","SLA_NOT_MET")</f>
        <v>SLA_MET</v>
      </c>
    </row>
    <row r="2939" spans="1:17" ht="26.25" x14ac:dyDescent="0.25">
      <c r="A2939" s="22" t="s">
        <v>1611</v>
      </c>
      <c r="B2939" s="12">
        <v>45149.717986111114</v>
      </c>
      <c r="C2939" s="13">
        <v>45149.722569444442</v>
      </c>
      <c r="D2939" s="14" t="s">
        <v>8</v>
      </c>
      <c r="E2939" s="14" t="s">
        <v>28</v>
      </c>
      <c r="F2939" s="14" t="s">
        <v>73</v>
      </c>
      <c r="G2939" s="111" t="s">
        <v>1612</v>
      </c>
      <c r="H29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39" s="48">
        <f>tbl_raw_data[[#This Row],[Date Actioned]]-tbl_raw_data[[#This Row],[Date Tagged]]</f>
        <v>4.5833333279006183E-3</v>
      </c>
      <c r="J2939" s="50">
        <f>HOUR(tbl_raw_data[[#This Row],[time_taken]])*60+MINUTE(tbl_raw_data[[#This Row],[time_taken]])+SECOND(tbl_raw_data[[#This Row],[time_taken]])/60</f>
        <v>6.6</v>
      </c>
      <c r="K2939" s="54">
        <f>DATE(YEAR(tbl_raw_data[[#This Row],[Date Actioned]]), MONTH(tbl_raw_data[[#This Row],[Date Actioned]]), DAY(tbl_raw_data[[#This Row],[Date Actioned]]))</f>
        <v>45149</v>
      </c>
      <c r="L2939" s="55" t="str">
        <f>UPPER(TEXT(tbl_raw_data[[#This Row],[Updated_date]],"MMMM"))</f>
        <v>AUGUST</v>
      </c>
      <c r="M2939" s="55" t="str">
        <f>UPPER("Week "&amp;IF(ROUNDUP(DAY(tbl_raw_data[[#This Row],[Updated_date]])/7,0)=5,4,ROUNDUP(DAY(tbl_raw_data[[#This Row],[Updated_date]])/7,0)))</f>
        <v>WEEK 2</v>
      </c>
      <c r="N2939" s="57" t="str">
        <f>UPPER(VLOOKUP(tbl_raw_data[[#This Row],[Analyst]],[1]setting!$A$1:$B$15,2,0))</f>
        <v>SHAHID</v>
      </c>
      <c r="O2939" s="57" t="str">
        <f>UPPER(tbl_raw_data[[#This Row],[Outcome]])</f>
        <v>WITHDRAW</v>
      </c>
      <c r="P2939" s="57" t="str">
        <f>UPPER(tbl_raw_data[[#This Row],[Queue Name]])</f>
        <v>CONSUMER EXISTING</v>
      </c>
      <c r="Q2939" s="57" t="str">
        <f>IF(tbl_raw_data[[#This Row],[time_taken_in_mins]]&lt;=20,"SLA_MET","SLA_NOT_MET")</f>
        <v>SLA_MET</v>
      </c>
    </row>
    <row r="2940" spans="1:17" ht="15" customHeight="1" x14ac:dyDescent="0.25">
      <c r="A2940" s="5" t="s">
        <v>253</v>
      </c>
      <c r="B2940" s="12">
        <v>45149.720300925925</v>
      </c>
      <c r="C2940" s="13">
        <v>45149.722407407404</v>
      </c>
      <c r="D2940" s="14" t="s">
        <v>13</v>
      </c>
      <c r="E2940" s="14" t="s">
        <v>9</v>
      </c>
      <c r="F2940" s="14" t="s">
        <v>254</v>
      </c>
      <c r="G2940" s="111" t="s">
        <v>147</v>
      </c>
      <c r="H29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0" s="48">
        <f>tbl_raw_data[[#This Row],[Date Actioned]]-tbl_raw_data[[#This Row],[Date Tagged]]</f>
        <v>2.1064814791316167E-3</v>
      </c>
      <c r="J2940" s="50">
        <f>HOUR(tbl_raw_data[[#This Row],[time_taken]])*60+MINUTE(tbl_raw_data[[#This Row],[time_taken]])+SECOND(tbl_raw_data[[#This Row],[time_taken]])/60</f>
        <v>3.0333333333333332</v>
      </c>
      <c r="K2940" s="54">
        <f>DATE(YEAR(tbl_raw_data[[#This Row],[Date Actioned]]), MONTH(tbl_raw_data[[#This Row],[Date Actioned]]), DAY(tbl_raw_data[[#This Row],[Date Actioned]]))</f>
        <v>45149</v>
      </c>
      <c r="L2940" s="55" t="str">
        <f>UPPER(TEXT(tbl_raw_data[[#This Row],[Updated_date]],"MMMM"))</f>
        <v>AUGUST</v>
      </c>
      <c r="M2940" s="55" t="str">
        <f>UPPER("Week "&amp;IF(ROUNDUP(DAY(tbl_raw_data[[#This Row],[Updated_date]])/7,0)=5,4,ROUNDUP(DAY(tbl_raw_data[[#This Row],[Updated_date]])/7,0)))</f>
        <v>WEEK 2</v>
      </c>
      <c r="N2940" s="57" t="str">
        <f>UPPER(VLOOKUP(tbl_raw_data[[#This Row],[Analyst]],[1]setting!$A$1:$B$15,2,0))</f>
        <v>FARDIN</v>
      </c>
      <c r="O2940" s="57" t="str">
        <f>UPPER(tbl_raw_data[[#This Row],[Outcome]])</f>
        <v>APPROVE</v>
      </c>
      <c r="P2940" s="57" t="str">
        <f>UPPER(tbl_raw_data[[#This Row],[Queue Name]])</f>
        <v>CONSUMER PRE BUREAU</v>
      </c>
      <c r="Q2940" s="57" t="str">
        <f>IF(tbl_raw_data[[#This Row],[time_taken_in_mins]]&lt;=20,"SLA_MET","SLA_NOT_MET")</f>
        <v>SLA_MET</v>
      </c>
    </row>
    <row r="2941" spans="1:17" ht="15" customHeight="1" x14ac:dyDescent="0.25">
      <c r="A2941" s="22" t="s">
        <v>5372</v>
      </c>
      <c r="B2941" s="6">
        <v>45149.722824074073</v>
      </c>
      <c r="C2941" s="7">
        <v>45149.733148148145</v>
      </c>
      <c r="D2941" s="8" t="s">
        <v>209</v>
      </c>
      <c r="E2941" s="10" t="s">
        <v>28</v>
      </c>
      <c r="F2941" s="8" t="s">
        <v>55</v>
      </c>
      <c r="G2941" s="109"/>
      <c r="H29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41" s="48">
        <f>tbl_raw_data[[#This Row],[Date Actioned]]-tbl_raw_data[[#This Row],[Date Tagged]]</f>
        <v>1.0324074071832001E-2</v>
      </c>
      <c r="J2941" s="50">
        <f>HOUR(tbl_raw_data[[#This Row],[time_taken]])*60+MINUTE(tbl_raw_data[[#This Row],[time_taken]])+SECOND(tbl_raw_data[[#This Row],[time_taken]])/60</f>
        <v>14.866666666666667</v>
      </c>
      <c r="K2941" s="54">
        <f>DATE(YEAR(tbl_raw_data[[#This Row],[Date Actioned]]), MONTH(tbl_raw_data[[#This Row],[Date Actioned]]), DAY(tbl_raw_data[[#This Row],[Date Actioned]]))</f>
        <v>45149</v>
      </c>
      <c r="L2941" s="55" t="str">
        <f>UPPER(TEXT(tbl_raw_data[[#This Row],[Updated_date]],"MMMM"))</f>
        <v>AUGUST</v>
      </c>
      <c r="M2941" s="55" t="str">
        <f>UPPER("Week "&amp;IF(ROUNDUP(DAY(tbl_raw_data[[#This Row],[Updated_date]])/7,0)=5,4,ROUNDUP(DAY(tbl_raw_data[[#This Row],[Updated_date]])/7,0)))</f>
        <v>WEEK 2</v>
      </c>
      <c r="N2941" s="57" t="str">
        <f>UPPER(VLOOKUP(tbl_raw_data[[#This Row],[Analyst]],[1]setting!$A$1:$B$15,2,0))</f>
        <v>CAMERON</v>
      </c>
      <c r="O2941" s="57" t="str">
        <f>UPPER(tbl_raw_data[[#This Row],[Outcome]])</f>
        <v>DECLINE</v>
      </c>
      <c r="P2941" s="57" t="str">
        <f>UPPER(tbl_raw_data[[#This Row],[Queue Name]])</f>
        <v>CONSUMER EXISTING</v>
      </c>
      <c r="Q2941" s="57" t="str">
        <f>IF(tbl_raw_data[[#This Row],[time_taken_in_mins]]&lt;=20,"SLA_MET","SLA_NOT_MET")</f>
        <v>SLA_MET</v>
      </c>
    </row>
    <row r="2942" spans="1:17" ht="15" customHeight="1" x14ac:dyDescent="0.25">
      <c r="A2942" s="5" t="s">
        <v>820</v>
      </c>
      <c r="B2942" s="6">
        <v>45149.730671296296</v>
      </c>
      <c r="C2942" s="7">
        <v>45149.734050925923</v>
      </c>
      <c r="D2942" s="8" t="s">
        <v>8</v>
      </c>
      <c r="E2942" s="8" t="s">
        <v>41</v>
      </c>
      <c r="F2942" s="8" t="s">
        <v>109</v>
      </c>
      <c r="G2942" s="110" t="s">
        <v>821</v>
      </c>
      <c r="H29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2942" s="48">
        <f>tbl_raw_data[[#This Row],[Date Actioned]]-tbl_raw_data[[#This Row],[Date Tagged]]</f>
        <v>3.379629626579117E-3</v>
      </c>
      <c r="J2942" s="50">
        <f>HOUR(tbl_raw_data[[#This Row],[time_taken]])*60+MINUTE(tbl_raw_data[[#This Row],[time_taken]])+SECOND(tbl_raw_data[[#This Row],[time_taken]])/60</f>
        <v>4.8666666666666671</v>
      </c>
      <c r="K2942" s="54">
        <f>DATE(YEAR(tbl_raw_data[[#This Row],[Date Actioned]]), MONTH(tbl_raw_data[[#This Row],[Date Actioned]]), DAY(tbl_raw_data[[#This Row],[Date Actioned]]))</f>
        <v>45149</v>
      </c>
      <c r="L2942" s="55" t="str">
        <f>UPPER(TEXT(tbl_raw_data[[#This Row],[Updated_date]],"MMMM"))</f>
        <v>AUGUST</v>
      </c>
      <c r="M2942" s="55" t="str">
        <f>UPPER("Week "&amp;IF(ROUNDUP(DAY(tbl_raw_data[[#This Row],[Updated_date]])/7,0)=5,4,ROUNDUP(DAY(tbl_raw_data[[#This Row],[Updated_date]])/7,0)))</f>
        <v>WEEK 2</v>
      </c>
      <c r="N2942" s="57" t="str">
        <f>UPPER(VLOOKUP(tbl_raw_data[[#This Row],[Analyst]],[1]setting!$A$1:$B$15,2,0))</f>
        <v>NAVED</v>
      </c>
      <c r="O2942" s="57" t="str">
        <f>UPPER(tbl_raw_data[[#This Row],[Outcome]])</f>
        <v>WITHDRAW</v>
      </c>
      <c r="P2942" s="57" t="str">
        <f>UPPER(tbl_raw_data[[#This Row],[Queue Name]])</f>
        <v>CONSUMER POST BUREAU</v>
      </c>
      <c r="Q2942" s="57" t="str">
        <f>IF(tbl_raw_data[[#This Row],[time_taken_in_mins]]&lt;=20,"SLA_MET","SLA_NOT_MET")</f>
        <v>SLA_MET</v>
      </c>
    </row>
    <row r="2943" spans="1:17" ht="15" customHeight="1" x14ac:dyDescent="0.25">
      <c r="A2943" s="11" t="s">
        <v>1208</v>
      </c>
      <c r="B2943" s="6">
        <v>45149.742060185185</v>
      </c>
      <c r="C2943" s="7">
        <v>45149.746053240742</v>
      </c>
      <c r="D2943" s="8" t="s">
        <v>13</v>
      </c>
      <c r="E2943" s="8" t="s">
        <v>28</v>
      </c>
      <c r="F2943" s="8" t="s">
        <v>109</v>
      </c>
      <c r="G2943" s="110" t="s">
        <v>53</v>
      </c>
      <c r="H29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3" s="48">
        <f>tbl_raw_data[[#This Row],[Date Actioned]]-tbl_raw_data[[#This Row],[Date Tagged]]</f>
        <v>3.9930555576574989E-3</v>
      </c>
      <c r="J2943" s="50">
        <f>HOUR(tbl_raw_data[[#This Row],[time_taken]])*60+MINUTE(tbl_raw_data[[#This Row],[time_taken]])+SECOND(tbl_raw_data[[#This Row],[time_taken]])/60</f>
        <v>5.75</v>
      </c>
      <c r="K2943" s="54">
        <f>DATE(YEAR(tbl_raw_data[[#This Row],[Date Actioned]]), MONTH(tbl_raw_data[[#This Row],[Date Actioned]]), DAY(tbl_raw_data[[#This Row],[Date Actioned]]))</f>
        <v>45149</v>
      </c>
      <c r="L2943" s="55" t="str">
        <f>UPPER(TEXT(tbl_raw_data[[#This Row],[Updated_date]],"MMMM"))</f>
        <v>AUGUST</v>
      </c>
      <c r="M2943" s="55" t="str">
        <f>UPPER("Week "&amp;IF(ROUNDUP(DAY(tbl_raw_data[[#This Row],[Updated_date]])/7,0)=5,4,ROUNDUP(DAY(tbl_raw_data[[#This Row],[Updated_date]])/7,0)))</f>
        <v>WEEK 2</v>
      </c>
      <c r="N2943" s="57" t="str">
        <f>UPPER(VLOOKUP(tbl_raw_data[[#This Row],[Analyst]],[1]setting!$A$1:$B$15,2,0))</f>
        <v>NAVED</v>
      </c>
      <c r="O2943" s="57" t="str">
        <f>UPPER(tbl_raw_data[[#This Row],[Outcome]])</f>
        <v>APPROVE</v>
      </c>
      <c r="P2943" s="57" t="str">
        <f>UPPER(tbl_raw_data[[#This Row],[Queue Name]])</f>
        <v>CONSUMER EXISTING</v>
      </c>
      <c r="Q2943" s="57" t="str">
        <f>IF(tbl_raw_data[[#This Row],[time_taken_in_mins]]&lt;=20,"SLA_MET","SLA_NOT_MET")</f>
        <v>SLA_MET</v>
      </c>
    </row>
    <row r="2944" spans="1:17" ht="15" customHeight="1" x14ac:dyDescent="0.25">
      <c r="A2944" s="22" t="s">
        <v>4479</v>
      </c>
      <c r="B2944" s="12">
        <v>45149.746493055558</v>
      </c>
      <c r="C2944" s="13">
        <v>45149.755023148151</v>
      </c>
      <c r="D2944" s="14" t="s">
        <v>29</v>
      </c>
      <c r="E2944" s="16" t="s">
        <v>41</v>
      </c>
      <c r="F2944" s="14" t="s">
        <v>228</v>
      </c>
      <c r="G2944" s="106"/>
      <c r="H29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44" s="48">
        <f>tbl_raw_data[[#This Row],[Date Actioned]]-tbl_raw_data[[#This Row],[Date Tagged]]</f>
        <v>8.5300925929914229E-3</v>
      </c>
      <c r="J2944" s="50">
        <f>HOUR(tbl_raw_data[[#This Row],[time_taken]])*60+MINUTE(tbl_raw_data[[#This Row],[time_taken]])+SECOND(tbl_raw_data[[#This Row],[time_taken]])/60</f>
        <v>12.283333333333333</v>
      </c>
      <c r="K2944" s="54">
        <f>DATE(YEAR(tbl_raw_data[[#This Row],[Date Actioned]]), MONTH(tbl_raw_data[[#This Row],[Date Actioned]]), DAY(tbl_raw_data[[#This Row],[Date Actioned]]))</f>
        <v>45149</v>
      </c>
      <c r="L2944" s="55" t="str">
        <f>UPPER(TEXT(tbl_raw_data[[#This Row],[Updated_date]],"MMMM"))</f>
        <v>AUGUST</v>
      </c>
      <c r="M2944" s="55" t="str">
        <f>UPPER("Week "&amp;IF(ROUNDUP(DAY(tbl_raw_data[[#This Row],[Updated_date]])/7,0)=5,4,ROUNDUP(DAY(tbl_raw_data[[#This Row],[Updated_date]])/7,0)))</f>
        <v>WEEK 2</v>
      </c>
      <c r="N2944" s="57" t="str">
        <f>UPPER(VLOOKUP(tbl_raw_data[[#This Row],[Analyst]],[1]setting!$A$1:$B$15,2,0))</f>
        <v>OUADIR</v>
      </c>
      <c r="O2944" s="57" t="str">
        <f>UPPER(tbl_raw_data[[#This Row],[Outcome]])</f>
        <v>APPROVE</v>
      </c>
      <c r="P2944" s="57" t="str">
        <f>UPPER(tbl_raw_data[[#This Row],[Queue Name]])</f>
        <v>CONSUMER POST BUREAU</v>
      </c>
      <c r="Q2944" s="57" t="str">
        <f>IF(tbl_raw_data[[#This Row],[time_taken_in_mins]]&lt;=20,"SLA_MET","SLA_NOT_MET")</f>
        <v>SLA_MET</v>
      </c>
    </row>
    <row r="2945" spans="1:17" ht="15" customHeight="1" x14ac:dyDescent="0.25">
      <c r="A2945" s="11" t="s">
        <v>3939</v>
      </c>
      <c r="B2945" s="12">
        <v>45149.747465277775</v>
      </c>
      <c r="C2945" s="13">
        <v>45149.75509259259</v>
      </c>
      <c r="D2945" s="14" t="s">
        <v>8</v>
      </c>
      <c r="E2945" s="14" t="s">
        <v>9</v>
      </c>
      <c r="F2945" s="14" t="s">
        <v>254</v>
      </c>
      <c r="G2945" s="111" t="s">
        <v>3940</v>
      </c>
      <c r="H29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45" s="48">
        <f>tbl_raw_data[[#This Row],[Date Actioned]]-tbl_raw_data[[#This Row],[Date Tagged]]</f>
        <v>7.6273148151813075E-3</v>
      </c>
      <c r="J2945" s="50">
        <f>HOUR(tbl_raw_data[[#This Row],[time_taken]])*60+MINUTE(tbl_raw_data[[#This Row],[time_taken]])+SECOND(tbl_raw_data[[#This Row],[time_taken]])/60</f>
        <v>10.983333333333333</v>
      </c>
      <c r="K2945" s="54">
        <f>DATE(YEAR(tbl_raw_data[[#This Row],[Date Actioned]]), MONTH(tbl_raw_data[[#This Row],[Date Actioned]]), DAY(tbl_raw_data[[#This Row],[Date Actioned]]))</f>
        <v>45149</v>
      </c>
      <c r="L2945" s="55" t="str">
        <f>UPPER(TEXT(tbl_raw_data[[#This Row],[Updated_date]],"MMMM"))</f>
        <v>AUGUST</v>
      </c>
      <c r="M2945" s="55" t="str">
        <f>UPPER("Week "&amp;IF(ROUNDUP(DAY(tbl_raw_data[[#This Row],[Updated_date]])/7,0)=5,4,ROUNDUP(DAY(tbl_raw_data[[#This Row],[Updated_date]])/7,0)))</f>
        <v>WEEK 2</v>
      </c>
      <c r="N2945" s="57" t="str">
        <f>UPPER(VLOOKUP(tbl_raw_data[[#This Row],[Analyst]],[1]setting!$A$1:$B$15,2,0))</f>
        <v>FARDIN</v>
      </c>
      <c r="O2945" s="57" t="str">
        <f>UPPER(tbl_raw_data[[#This Row],[Outcome]])</f>
        <v>WITHDRAW</v>
      </c>
      <c r="P2945" s="57" t="str">
        <f>UPPER(tbl_raw_data[[#This Row],[Queue Name]])</f>
        <v>CONSUMER PRE BUREAU</v>
      </c>
      <c r="Q2945" s="57" t="str">
        <f>IF(tbl_raw_data[[#This Row],[time_taken_in_mins]]&lt;=20,"SLA_MET","SLA_NOT_MET")</f>
        <v>SLA_MET</v>
      </c>
    </row>
    <row r="2946" spans="1:17" ht="15" customHeight="1" x14ac:dyDescent="0.25">
      <c r="A2946" s="5" t="s">
        <v>3420</v>
      </c>
      <c r="B2946" s="6">
        <v>45149.749409722222</v>
      </c>
      <c r="C2946" s="7">
        <v>45149.756354166668</v>
      </c>
      <c r="D2946" s="8" t="s">
        <v>13</v>
      </c>
      <c r="E2946" s="8" t="s">
        <v>28</v>
      </c>
      <c r="F2946" s="8" t="s">
        <v>109</v>
      </c>
      <c r="G2946" s="110" t="s">
        <v>67</v>
      </c>
      <c r="H29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46" s="48">
        <f>tbl_raw_data[[#This Row],[Date Actioned]]-tbl_raw_data[[#This Row],[Date Tagged]]</f>
        <v>6.9444444452528842E-3</v>
      </c>
      <c r="J2946" s="50">
        <f>HOUR(tbl_raw_data[[#This Row],[time_taken]])*60+MINUTE(tbl_raw_data[[#This Row],[time_taken]])+SECOND(tbl_raw_data[[#This Row],[time_taken]])/60</f>
        <v>10</v>
      </c>
      <c r="K2946" s="54">
        <f>DATE(YEAR(tbl_raw_data[[#This Row],[Date Actioned]]), MONTH(tbl_raw_data[[#This Row],[Date Actioned]]), DAY(tbl_raw_data[[#This Row],[Date Actioned]]))</f>
        <v>45149</v>
      </c>
      <c r="L2946" s="55" t="str">
        <f>UPPER(TEXT(tbl_raw_data[[#This Row],[Updated_date]],"MMMM"))</f>
        <v>AUGUST</v>
      </c>
      <c r="M2946" s="55" t="str">
        <f>UPPER("Week "&amp;IF(ROUNDUP(DAY(tbl_raw_data[[#This Row],[Updated_date]])/7,0)=5,4,ROUNDUP(DAY(tbl_raw_data[[#This Row],[Updated_date]])/7,0)))</f>
        <v>WEEK 2</v>
      </c>
      <c r="N2946" s="57" t="str">
        <f>UPPER(VLOOKUP(tbl_raw_data[[#This Row],[Analyst]],[1]setting!$A$1:$B$15,2,0))</f>
        <v>NAVED</v>
      </c>
      <c r="O2946" s="57" t="str">
        <f>UPPER(tbl_raw_data[[#This Row],[Outcome]])</f>
        <v>APPROVE</v>
      </c>
      <c r="P2946" s="57" t="str">
        <f>UPPER(tbl_raw_data[[#This Row],[Queue Name]])</f>
        <v>CONSUMER EXISTING</v>
      </c>
      <c r="Q2946" s="57" t="str">
        <f>IF(tbl_raw_data[[#This Row],[time_taken_in_mins]]&lt;=20,"SLA_MET","SLA_NOT_MET")</f>
        <v>SLA_MET</v>
      </c>
    </row>
    <row r="2947" spans="1:17" ht="15" customHeight="1" x14ac:dyDescent="0.25">
      <c r="A2947" s="22" t="s">
        <v>2054</v>
      </c>
      <c r="B2947" s="6">
        <v>45149.766851851855</v>
      </c>
      <c r="C2947" s="7">
        <v>45149.771979166668</v>
      </c>
      <c r="D2947" s="8" t="s">
        <v>40</v>
      </c>
      <c r="E2947" s="10" t="s">
        <v>41</v>
      </c>
      <c r="F2947" s="8" t="s">
        <v>73</v>
      </c>
      <c r="G2947" s="109"/>
      <c r="H29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47" s="48">
        <f>tbl_raw_data[[#This Row],[Date Actioned]]-tbl_raw_data[[#This Row],[Date Tagged]]</f>
        <v>5.1273148128530011E-3</v>
      </c>
      <c r="J2947" s="50">
        <f>HOUR(tbl_raw_data[[#This Row],[time_taken]])*60+MINUTE(tbl_raw_data[[#This Row],[time_taken]])+SECOND(tbl_raw_data[[#This Row],[time_taken]])/60</f>
        <v>7.3833333333333337</v>
      </c>
      <c r="K2947" s="54">
        <f>DATE(YEAR(tbl_raw_data[[#This Row],[Date Actioned]]), MONTH(tbl_raw_data[[#This Row],[Date Actioned]]), DAY(tbl_raw_data[[#This Row],[Date Actioned]]))</f>
        <v>45149</v>
      </c>
      <c r="L2947" s="55" t="str">
        <f>UPPER(TEXT(tbl_raw_data[[#This Row],[Updated_date]],"MMMM"))</f>
        <v>AUGUST</v>
      </c>
      <c r="M2947" s="55" t="str">
        <f>UPPER("Week "&amp;IF(ROUNDUP(DAY(tbl_raw_data[[#This Row],[Updated_date]])/7,0)=5,4,ROUNDUP(DAY(tbl_raw_data[[#This Row],[Updated_date]])/7,0)))</f>
        <v>WEEK 2</v>
      </c>
      <c r="N2947" s="57" t="str">
        <f>UPPER(VLOOKUP(tbl_raw_data[[#This Row],[Analyst]],[1]setting!$A$1:$B$15,2,0))</f>
        <v>SHAHID</v>
      </c>
      <c r="O2947" s="57" t="str">
        <f>UPPER(tbl_raw_data[[#This Row],[Outcome]])</f>
        <v>WITHDRAW</v>
      </c>
      <c r="P2947" s="57" t="str">
        <f>UPPER(tbl_raw_data[[#This Row],[Queue Name]])</f>
        <v>CONSUMER POST BUREAU</v>
      </c>
      <c r="Q2947" s="57" t="str">
        <f>IF(tbl_raw_data[[#This Row],[time_taken_in_mins]]&lt;=20,"SLA_MET","SLA_NOT_MET")</f>
        <v>SLA_MET</v>
      </c>
    </row>
    <row r="2948" spans="1:17" ht="15" customHeight="1" x14ac:dyDescent="0.25">
      <c r="A2948" s="5" t="s">
        <v>3456</v>
      </c>
      <c r="B2948" s="12">
        <v>45149.767731481479</v>
      </c>
      <c r="C2948" s="13">
        <v>45149.774722222224</v>
      </c>
      <c r="D2948" s="14" t="s">
        <v>46</v>
      </c>
      <c r="E2948" s="14" t="s">
        <v>28</v>
      </c>
      <c r="F2948" s="14" t="s">
        <v>254</v>
      </c>
      <c r="G2948" s="111" t="s">
        <v>3457</v>
      </c>
      <c r="H29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48" s="48">
        <f>tbl_raw_data[[#This Row],[Date Actioned]]-tbl_raw_data[[#This Row],[Date Tagged]]</f>
        <v>6.9907407450955361E-3</v>
      </c>
      <c r="J2948" s="50">
        <f>HOUR(tbl_raw_data[[#This Row],[time_taken]])*60+MINUTE(tbl_raw_data[[#This Row],[time_taken]])+SECOND(tbl_raw_data[[#This Row],[time_taken]])/60</f>
        <v>10.066666666666666</v>
      </c>
      <c r="K2948" s="54">
        <f>DATE(YEAR(tbl_raw_data[[#This Row],[Date Actioned]]), MONTH(tbl_raw_data[[#This Row],[Date Actioned]]), DAY(tbl_raw_data[[#This Row],[Date Actioned]]))</f>
        <v>45149</v>
      </c>
      <c r="L2948" s="55" t="str">
        <f>UPPER(TEXT(tbl_raw_data[[#This Row],[Updated_date]],"MMMM"))</f>
        <v>AUGUST</v>
      </c>
      <c r="M2948" s="55" t="str">
        <f>UPPER("Week "&amp;IF(ROUNDUP(DAY(tbl_raw_data[[#This Row],[Updated_date]])/7,0)=5,4,ROUNDUP(DAY(tbl_raw_data[[#This Row],[Updated_date]])/7,0)))</f>
        <v>WEEK 2</v>
      </c>
      <c r="N2948" s="57" t="str">
        <f>UPPER(VLOOKUP(tbl_raw_data[[#This Row],[Analyst]],[1]setting!$A$1:$B$15,2,0))</f>
        <v>FARDIN</v>
      </c>
      <c r="O2948" s="57" t="str">
        <f>UPPER(tbl_raw_data[[#This Row],[Outcome]])</f>
        <v>DECLINE</v>
      </c>
      <c r="P2948" s="57" t="str">
        <f>UPPER(tbl_raw_data[[#This Row],[Queue Name]])</f>
        <v>CONSUMER EXISTING</v>
      </c>
      <c r="Q2948" s="57" t="str">
        <f>IF(tbl_raw_data[[#This Row],[time_taken_in_mins]]&lt;=20,"SLA_MET","SLA_NOT_MET")</f>
        <v>SLA_MET</v>
      </c>
    </row>
    <row r="2949" spans="1:17" ht="15" customHeight="1" x14ac:dyDescent="0.25">
      <c r="A2949" s="5" t="s">
        <v>1993</v>
      </c>
      <c r="B2949" s="12">
        <v>45149.772465277776</v>
      </c>
      <c r="C2949" s="13">
        <v>45149.77752314815</v>
      </c>
      <c r="D2949" s="14" t="s">
        <v>8</v>
      </c>
      <c r="E2949" s="14" t="s">
        <v>9</v>
      </c>
      <c r="F2949" s="14" t="s">
        <v>109</v>
      </c>
      <c r="G2949" s="111" t="s">
        <v>149</v>
      </c>
      <c r="H29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49" s="48">
        <f>tbl_raw_data[[#This Row],[Date Actioned]]-tbl_raw_data[[#This Row],[Date Tagged]]</f>
        <v>5.0578703740029596E-3</v>
      </c>
      <c r="J2949" s="50">
        <f>HOUR(tbl_raw_data[[#This Row],[time_taken]])*60+MINUTE(tbl_raw_data[[#This Row],[time_taken]])+SECOND(tbl_raw_data[[#This Row],[time_taken]])/60</f>
        <v>7.2833333333333332</v>
      </c>
      <c r="K2949" s="54">
        <f>DATE(YEAR(tbl_raw_data[[#This Row],[Date Actioned]]), MONTH(tbl_raw_data[[#This Row],[Date Actioned]]), DAY(tbl_raw_data[[#This Row],[Date Actioned]]))</f>
        <v>45149</v>
      </c>
      <c r="L2949" s="55" t="str">
        <f>UPPER(TEXT(tbl_raw_data[[#This Row],[Updated_date]],"MMMM"))</f>
        <v>AUGUST</v>
      </c>
      <c r="M2949" s="55" t="str">
        <f>UPPER("Week "&amp;IF(ROUNDUP(DAY(tbl_raw_data[[#This Row],[Updated_date]])/7,0)=5,4,ROUNDUP(DAY(tbl_raw_data[[#This Row],[Updated_date]])/7,0)))</f>
        <v>WEEK 2</v>
      </c>
      <c r="N2949" s="57" t="str">
        <f>UPPER(VLOOKUP(tbl_raw_data[[#This Row],[Analyst]],[1]setting!$A$1:$B$15,2,0))</f>
        <v>NAVED</v>
      </c>
      <c r="O2949" s="57" t="str">
        <f>UPPER(tbl_raw_data[[#This Row],[Outcome]])</f>
        <v>WITHDRAW</v>
      </c>
      <c r="P2949" s="57" t="str">
        <f>UPPER(tbl_raw_data[[#This Row],[Queue Name]])</f>
        <v>CONSUMER PRE BUREAU</v>
      </c>
      <c r="Q2949" s="57" t="str">
        <f>IF(tbl_raw_data[[#This Row],[time_taken_in_mins]]&lt;=20,"SLA_MET","SLA_NOT_MET")</f>
        <v>SLA_MET</v>
      </c>
    </row>
    <row r="2950" spans="1:17" ht="15" customHeight="1" x14ac:dyDescent="0.25">
      <c r="A2950" s="11" t="s">
        <v>1554</v>
      </c>
      <c r="B2950" s="12">
        <v>45149.781354166669</v>
      </c>
      <c r="C2950" s="13">
        <v>45149.785868055558</v>
      </c>
      <c r="D2950" s="14" t="s">
        <v>13</v>
      </c>
      <c r="E2950" s="14" t="s">
        <v>9</v>
      </c>
      <c r="F2950" s="14" t="s">
        <v>109</v>
      </c>
      <c r="G2950" s="111" t="s">
        <v>147</v>
      </c>
      <c r="H29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0" s="48">
        <f>tbl_raw_data[[#This Row],[Date Actioned]]-tbl_raw_data[[#This Row],[Date Tagged]]</f>
        <v>4.5138888890505768E-3</v>
      </c>
      <c r="J2950" s="50">
        <f>HOUR(tbl_raw_data[[#This Row],[time_taken]])*60+MINUTE(tbl_raw_data[[#This Row],[time_taken]])+SECOND(tbl_raw_data[[#This Row],[time_taken]])/60</f>
        <v>6.5</v>
      </c>
      <c r="K2950" s="54">
        <f>DATE(YEAR(tbl_raw_data[[#This Row],[Date Actioned]]), MONTH(tbl_raw_data[[#This Row],[Date Actioned]]), DAY(tbl_raw_data[[#This Row],[Date Actioned]]))</f>
        <v>45149</v>
      </c>
      <c r="L2950" s="55" t="str">
        <f>UPPER(TEXT(tbl_raw_data[[#This Row],[Updated_date]],"MMMM"))</f>
        <v>AUGUST</v>
      </c>
      <c r="M2950" s="55" t="str">
        <f>UPPER("Week "&amp;IF(ROUNDUP(DAY(tbl_raw_data[[#This Row],[Updated_date]])/7,0)=5,4,ROUNDUP(DAY(tbl_raw_data[[#This Row],[Updated_date]])/7,0)))</f>
        <v>WEEK 2</v>
      </c>
      <c r="N2950" s="57" t="str">
        <f>UPPER(VLOOKUP(tbl_raw_data[[#This Row],[Analyst]],[1]setting!$A$1:$B$15,2,0))</f>
        <v>NAVED</v>
      </c>
      <c r="O2950" s="57" t="str">
        <f>UPPER(tbl_raw_data[[#This Row],[Outcome]])</f>
        <v>APPROVE</v>
      </c>
      <c r="P2950" s="57" t="str">
        <f>UPPER(tbl_raw_data[[#This Row],[Queue Name]])</f>
        <v>CONSUMER PRE BUREAU</v>
      </c>
      <c r="Q2950" s="57" t="str">
        <f>IF(tbl_raw_data[[#This Row],[time_taken_in_mins]]&lt;=20,"SLA_MET","SLA_NOT_MET")</f>
        <v>SLA_MET</v>
      </c>
    </row>
    <row r="2951" spans="1:17" ht="15" customHeight="1" x14ac:dyDescent="0.25">
      <c r="A2951" s="22" t="s">
        <v>2318</v>
      </c>
      <c r="B2951" s="6">
        <v>45149.790358796294</v>
      </c>
      <c r="C2951" s="7">
        <v>45149.795844907407</v>
      </c>
      <c r="D2951" s="8" t="s">
        <v>13</v>
      </c>
      <c r="E2951" s="8" t="s">
        <v>9</v>
      </c>
      <c r="F2951" s="8" t="s">
        <v>254</v>
      </c>
      <c r="G2951" s="110" t="s">
        <v>29</v>
      </c>
      <c r="H29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1" s="48">
        <f>tbl_raw_data[[#This Row],[Date Actioned]]-tbl_raw_data[[#This Row],[Date Tagged]]</f>
        <v>5.4861111129866913E-3</v>
      </c>
      <c r="J2951" s="50">
        <f>HOUR(tbl_raw_data[[#This Row],[time_taken]])*60+MINUTE(tbl_raw_data[[#This Row],[time_taken]])+SECOND(tbl_raw_data[[#This Row],[time_taken]])/60</f>
        <v>7.9</v>
      </c>
      <c r="K2951" s="54">
        <f>DATE(YEAR(tbl_raw_data[[#This Row],[Date Actioned]]), MONTH(tbl_raw_data[[#This Row],[Date Actioned]]), DAY(tbl_raw_data[[#This Row],[Date Actioned]]))</f>
        <v>45149</v>
      </c>
      <c r="L2951" s="55" t="str">
        <f>UPPER(TEXT(tbl_raw_data[[#This Row],[Updated_date]],"MMMM"))</f>
        <v>AUGUST</v>
      </c>
      <c r="M2951" s="55" t="str">
        <f>UPPER("Week "&amp;IF(ROUNDUP(DAY(tbl_raw_data[[#This Row],[Updated_date]])/7,0)=5,4,ROUNDUP(DAY(tbl_raw_data[[#This Row],[Updated_date]])/7,0)))</f>
        <v>WEEK 2</v>
      </c>
      <c r="N2951" s="57" t="str">
        <f>UPPER(VLOOKUP(tbl_raw_data[[#This Row],[Analyst]],[1]setting!$A$1:$B$15,2,0))</f>
        <v>FARDIN</v>
      </c>
      <c r="O2951" s="57" t="str">
        <f>UPPER(tbl_raw_data[[#This Row],[Outcome]])</f>
        <v>APPROVE</v>
      </c>
      <c r="P2951" s="57" t="str">
        <f>UPPER(tbl_raw_data[[#This Row],[Queue Name]])</f>
        <v>CONSUMER PRE BUREAU</v>
      </c>
      <c r="Q2951" s="57" t="str">
        <f>IF(tbl_raw_data[[#This Row],[time_taken_in_mins]]&lt;=20,"SLA_MET","SLA_NOT_MET")</f>
        <v>SLA_MET</v>
      </c>
    </row>
    <row r="2952" spans="1:17" ht="15" customHeight="1" x14ac:dyDescent="0.25">
      <c r="A2952" s="5" t="s">
        <v>5621</v>
      </c>
      <c r="B2952" s="12">
        <v>45149.792569444442</v>
      </c>
      <c r="C2952" s="13">
        <v>45149.803495370368</v>
      </c>
      <c r="D2952" s="14" t="s">
        <v>29</v>
      </c>
      <c r="E2952" s="16" t="s">
        <v>28</v>
      </c>
      <c r="F2952" s="14" t="s">
        <v>228</v>
      </c>
      <c r="G2952" s="106"/>
      <c r="H29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2" s="48">
        <f>tbl_raw_data[[#This Row],[Date Actioned]]-tbl_raw_data[[#This Row],[Date Tagged]]</f>
        <v>1.0925925926130731E-2</v>
      </c>
      <c r="J2952" s="50">
        <f>HOUR(tbl_raw_data[[#This Row],[time_taken]])*60+MINUTE(tbl_raw_data[[#This Row],[time_taken]])+SECOND(tbl_raw_data[[#This Row],[time_taken]])/60</f>
        <v>15.733333333333333</v>
      </c>
      <c r="K2952" s="54">
        <f>DATE(YEAR(tbl_raw_data[[#This Row],[Date Actioned]]), MONTH(tbl_raw_data[[#This Row],[Date Actioned]]), DAY(tbl_raw_data[[#This Row],[Date Actioned]]))</f>
        <v>45149</v>
      </c>
      <c r="L2952" s="55" t="str">
        <f>UPPER(TEXT(tbl_raw_data[[#This Row],[Updated_date]],"MMMM"))</f>
        <v>AUGUST</v>
      </c>
      <c r="M2952" s="55" t="str">
        <f>UPPER("Week "&amp;IF(ROUNDUP(DAY(tbl_raw_data[[#This Row],[Updated_date]])/7,0)=5,4,ROUNDUP(DAY(tbl_raw_data[[#This Row],[Updated_date]])/7,0)))</f>
        <v>WEEK 2</v>
      </c>
      <c r="N2952" s="57" t="str">
        <f>UPPER(VLOOKUP(tbl_raw_data[[#This Row],[Analyst]],[1]setting!$A$1:$B$15,2,0))</f>
        <v>OUADIR</v>
      </c>
      <c r="O2952" s="57" t="str">
        <f>UPPER(tbl_raw_data[[#This Row],[Outcome]])</f>
        <v>APPROVE</v>
      </c>
      <c r="P2952" s="57" t="str">
        <f>UPPER(tbl_raw_data[[#This Row],[Queue Name]])</f>
        <v>CONSUMER EXISTING</v>
      </c>
      <c r="Q2952" s="57" t="str">
        <f>IF(tbl_raw_data[[#This Row],[time_taken_in_mins]]&lt;=20,"SLA_MET","SLA_NOT_MET")</f>
        <v>SLA_MET</v>
      </c>
    </row>
    <row r="2953" spans="1:17" x14ac:dyDescent="0.25">
      <c r="A2953" s="11" t="s">
        <v>5444</v>
      </c>
      <c r="B2953" s="6">
        <v>45149.809537037036</v>
      </c>
      <c r="C2953" s="7">
        <v>45149.820034722223</v>
      </c>
      <c r="D2953" s="8" t="s">
        <v>8</v>
      </c>
      <c r="E2953" s="8" t="s">
        <v>28</v>
      </c>
      <c r="F2953" s="8" t="s">
        <v>109</v>
      </c>
      <c r="G2953" s="110" t="s">
        <v>632</v>
      </c>
      <c r="H29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53" s="48">
        <f>tbl_raw_data[[#This Row],[Date Actioned]]-tbl_raw_data[[#This Row],[Date Tagged]]</f>
        <v>1.0497685187146999E-2</v>
      </c>
      <c r="J2953" s="50">
        <f>HOUR(tbl_raw_data[[#This Row],[time_taken]])*60+MINUTE(tbl_raw_data[[#This Row],[time_taken]])+SECOND(tbl_raw_data[[#This Row],[time_taken]])/60</f>
        <v>15.116666666666667</v>
      </c>
      <c r="K2953" s="54">
        <f>DATE(YEAR(tbl_raw_data[[#This Row],[Date Actioned]]), MONTH(tbl_raw_data[[#This Row],[Date Actioned]]), DAY(tbl_raw_data[[#This Row],[Date Actioned]]))</f>
        <v>45149</v>
      </c>
      <c r="L2953" s="55" t="str">
        <f>UPPER(TEXT(tbl_raw_data[[#This Row],[Updated_date]],"MMMM"))</f>
        <v>AUGUST</v>
      </c>
      <c r="M2953" s="55" t="str">
        <f>UPPER("Week "&amp;IF(ROUNDUP(DAY(tbl_raw_data[[#This Row],[Updated_date]])/7,0)=5,4,ROUNDUP(DAY(tbl_raw_data[[#This Row],[Updated_date]])/7,0)))</f>
        <v>WEEK 2</v>
      </c>
      <c r="N2953" s="57" t="str">
        <f>UPPER(VLOOKUP(tbl_raw_data[[#This Row],[Analyst]],[1]setting!$A$1:$B$15,2,0))</f>
        <v>NAVED</v>
      </c>
      <c r="O2953" s="57" t="str">
        <f>UPPER(tbl_raw_data[[#This Row],[Outcome]])</f>
        <v>WITHDRAW</v>
      </c>
      <c r="P2953" s="57" t="str">
        <f>UPPER(tbl_raw_data[[#This Row],[Queue Name]])</f>
        <v>CONSUMER EXISTING</v>
      </c>
      <c r="Q2953" s="57" t="str">
        <f>IF(tbl_raw_data[[#This Row],[time_taken_in_mins]]&lt;=20,"SLA_MET","SLA_NOT_MET")</f>
        <v>SLA_MET</v>
      </c>
    </row>
    <row r="2954" spans="1:17" ht="15" customHeight="1" x14ac:dyDescent="0.25">
      <c r="A2954" s="11" t="s">
        <v>2479</v>
      </c>
      <c r="B2954" s="6">
        <v>45149.830833333333</v>
      </c>
      <c r="C2954" s="7">
        <v>45149.836493055554</v>
      </c>
      <c r="D2954" s="8" t="s">
        <v>29</v>
      </c>
      <c r="E2954" s="10" t="s">
        <v>41</v>
      </c>
      <c r="F2954" s="8" t="s">
        <v>228</v>
      </c>
      <c r="G2954" s="109"/>
      <c r="H29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4" s="48">
        <f>tbl_raw_data[[#This Row],[Date Actioned]]-tbl_raw_data[[#This Row],[Date Tagged]]</f>
        <v>5.6597222210257314E-3</v>
      </c>
      <c r="J2954" s="50">
        <f>HOUR(tbl_raw_data[[#This Row],[time_taken]])*60+MINUTE(tbl_raw_data[[#This Row],[time_taken]])+SECOND(tbl_raw_data[[#This Row],[time_taken]])/60</f>
        <v>8.15</v>
      </c>
      <c r="K2954" s="54">
        <f>DATE(YEAR(tbl_raw_data[[#This Row],[Date Actioned]]), MONTH(tbl_raw_data[[#This Row],[Date Actioned]]), DAY(tbl_raw_data[[#This Row],[Date Actioned]]))</f>
        <v>45149</v>
      </c>
      <c r="L2954" s="55" t="str">
        <f>UPPER(TEXT(tbl_raw_data[[#This Row],[Updated_date]],"MMMM"))</f>
        <v>AUGUST</v>
      </c>
      <c r="M2954" s="55" t="str">
        <f>UPPER("Week "&amp;IF(ROUNDUP(DAY(tbl_raw_data[[#This Row],[Updated_date]])/7,0)=5,4,ROUNDUP(DAY(tbl_raw_data[[#This Row],[Updated_date]])/7,0)))</f>
        <v>WEEK 2</v>
      </c>
      <c r="N2954" s="57" t="str">
        <f>UPPER(VLOOKUP(tbl_raw_data[[#This Row],[Analyst]],[1]setting!$A$1:$B$15,2,0))</f>
        <v>OUADIR</v>
      </c>
      <c r="O2954" s="57" t="str">
        <f>UPPER(tbl_raw_data[[#This Row],[Outcome]])</f>
        <v>APPROVE</v>
      </c>
      <c r="P2954" s="57" t="str">
        <f>UPPER(tbl_raw_data[[#This Row],[Queue Name]])</f>
        <v>CONSUMER POST BUREAU</v>
      </c>
      <c r="Q2954" s="57" t="str">
        <f>IF(tbl_raw_data[[#This Row],[time_taken_in_mins]]&lt;=20,"SLA_MET","SLA_NOT_MET")</f>
        <v>SLA_MET</v>
      </c>
    </row>
    <row r="2955" spans="1:17" ht="15" customHeight="1" x14ac:dyDescent="0.25">
      <c r="A2955" s="22" t="s">
        <v>7298</v>
      </c>
      <c r="B2955" s="12">
        <v>45149.905289351853</v>
      </c>
      <c r="C2955" s="13">
        <v>45150.364212962966</v>
      </c>
      <c r="D2955" s="14" t="s">
        <v>40</v>
      </c>
      <c r="E2955" s="16" t="s">
        <v>41</v>
      </c>
      <c r="F2955" s="14" t="s">
        <v>55</v>
      </c>
      <c r="G2955" s="106"/>
      <c r="H29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5" s="48">
        <f>tbl_raw_data[[#This Row],[Date Actioned]]-tbl_raw_data[[#This Row],[Date Tagged]]</f>
        <v>0.45892361111327773</v>
      </c>
      <c r="J2955" s="50">
        <f>HOUR(tbl_raw_data[[#This Row],[time_taken]])*60+MINUTE(tbl_raw_data[[#This Row],[time_taken]])+SECOND(tbl_raw_data[[#This Row],[time_taken]])/60</f>
        <v>660.85</v>
      </c>
      <c r="K2955" s="54">
        <f>DATE(YEAR(tbl_raw_data[[#This Row],[Date Actioned]]), MONTH(tbl_raw_data[[#This Row],[Date Actioned]]), DAY(tbl_raw_data[[#This Row],[Date Actioned]]))</f>
        <v>45150</v>
      </c>
      <c r="L2955" s="55" t="str">
        <f>UPPER(TEXT(tbl_raw_data[[#This Row],[Updated_date]],"MMMM"))</f>
        <v>AUGUST</v>
      </c>
      <c r="M2955" s="55" t="str">
        <f>UPPER("Week "&amp;IF(ROUNDUP(DAY(tbl_raw_data[[#This Row],[Updated_date]])/7,0)=5,4,ROUNDUP(DAY(tbl_raw_data[[#This Row],[Updated_date]])/7,0)))</f>
        <v>WEEK 2</v>
      </c>
      <c r="N2955" s="57" t="str">
        <f>UPPER(VLOOKUP(tbl_raw_data[[#This Row],[Analyst]],[1]setting!$A$1:$B$15,2,0))</f>
        <v>CAMERON</v>
      </c>
      <c r="O2955" s="57" t="str">
        <f>UPPER(tbl_raw_data[[#This Row],[Outcome]])</f>
        <v>WITHDRAW</v>
      </c>
      <c r="P2955" s="57" t="str">
        <f>UPPER(tbl_raw_data[[#This Row],[Queue Name]])</f>
        <v>CONSUMER POST BUREAU</v>
      </c>
      <c r="Q2955" s="57" t="str">
        <f>IF(tbl_raw_data[[#This Row],[time_taken_in_mins]]&lt;=20,"SLA_MET","SLA_NOT_MET")</f>
        <v>SLA_NOT_MET</v>
      </c>
    </row>
    <row r="2956" spans="1:17" ht="15" customHeight="1" x14ac:dyDescent="0.25">
      <c r="A2956" s="5" t="s">
        <v>7296</v>
      </c>
      <c r="B2956" s="6">
        <v>45149.910729166666</v>
      </c>
      <c r="C2956" s="7">
        <v>45150.367858796293</v>
      </c>
      <c r="D2956" s="8" t="s">
        <v>40</v>
      </c>
      <c r="E2956" s="10" t="s">
        <v>41</v>
      </c>
      <c r="F2956" s="8" t="s">
        <v>55</v>
      </c>
      <c r="G2956" s="109"/>
      <c r="H29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6" s="48">
        <f>tbl_raw_data[[#This Row],[Date Actioned]]-tbl_raw_data[[#This Row],[Date Tagged]]</f>
        <v>0.45712962962716119</v>
      </c>
      <c r="J2956" s="50">
        <f>HOUR(tbl_raw_data[[#This Row],[time_taken]])*60+MINUTE(tbl_raw_data[[#This Row],[time_taken]])+SECOND(tbl_raw_data[[#This Row],[time_taken]])/60</f>
        <v>658.26666666666665</v>
      </c>
      <c r="K2956" s="54">
        <f>DATE(YEAR(tbl_raw_data[[#This Row],[Date Actioned]]), MONTH(tbl_raw_data[[#This Row],[Date Actioned]]), DAY(tbl_raw_data[[#This Row],[Date Actioned]]))</f>
        <v>45150</v>
      </c>
      <c r="L2956" s="55" t="str">
        <f>UPPER(TEXT(tbl_raw_data[[#This Row],[Updated_date]],"MMMM"))</f>
        <v>AUGUST</v>
      </c>
      <c r="M2956" s="55" t="str">
        <f>UPPER("Week "&amp;IF(ROUNDUP(DAY(tbl_raw_data[[#This Row],[Updated_date]])/7,0)=5,4,ROUNDUP(DAY(tbl_raw_data[[#This Row],[Updated_date]])/7,0)))</f>
        <v>WEEK 2</v>
      </c>
      <c r="N2956" s="57" t="str">
        <f>UPPER(VLOOKUP(tbl_raw_data[[#This Row],[Analyst]],[1]setting!$A$1:$B$15,2,0))</f>
        <v>CAMERON</v>
      </c>
      <c r="O2956" s="57" t="str">
        <f>UPPER(tbl_raw_data[[#This Row],[Outcome]])</f>
        <v>WITHDRAW</v>
      </c>
      <c r="P2956" s="57" t="str">
        <f>UPPER(tbl_raw_data[[#This Row],[Queue Name]])</f>
        <v>CONSUMER POST BUREAU</v>
      </c>
      <c r="Q2956" s="57" t="str">
        <f>IF(tbl_raw_data[[#This Row],[time_taken_in_mins]]&lt;=20,"SLA_MET","SLA_NOT_MET")</f>
        <v>SLA_NOT_MET</v>
      </c>
    </row>
    <row r="2957" spans="1:17" ht="15" customHeight="1" x14ac:dyDescent="0.25">
      <c r="A2957" s="11" t="s">
        <v>7251</v>
      </c>
      <c r="B2957" s="12">
        <v>45150.161990740744</v>
      </c>
      <c r="C2957" s="13">
        <v>45150.359189814815</v>
      </c>
      <c r="D2957" s="14" t="s">
        <v>29</v>
      </c>
      <c r="E2957" s="16" t="s">
        <v>41</v>
      </c>
      <c r="F2957" s="14" t="s">
        <v>55</v>
      </c>
      <c r="G2957" s="106"/>
      <c r="H29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57" s="48">
        <f>tbl_raw_data[[#This Row],[Date Actioned]]-tbl_raw_data[[#This Row],[Date Tagged]]</f>
        <v>0.19719907407124992</v>
      </c>
      <c r="J2957" s="50">
        <f>HOUR(tbl_raw_data[[#This Row],[time_taken]])*60+MINUTE(tbl_raw_data[[#This Row],[time_taken]])+SECOND(tbl_raw_data[[#This Row],[time_taken]])/60</f>
        <v>283.96666666666664</v>
      </c>
      <c r="K2957" s="54">
        <f>DATE(YEAR(tbl_raw_data[[#This Row],[Date Actioned]]), MONTH(tbl_raw_data[[#This Row],[Date Actioned]]), DAY(tbl_raw_data[[#This Row],[Date Actioned]]))</f>
        <v>45150</v>
      </c>
      <c r="L2957" s="55" t="str">
        <f>UPPER(TEXT(tbl_raw_data[[#This Row],[Updated_date]],"MMMM"))</f>
        <v>AUGUST</v>
      </c>
      <c r="M2957" s="55" t="str">
        <f>UPPER("Week "&amp;IF(ROUNDUP(DAY(tbl_raw_data[[#This Row],[Updated_date]])/7,0)=5,4,ROUNDUP(DAY(tbl_raw_data[[#This Row],[Updated_date]])/7,0)))</f>
        <v>WEEK 2</v>
      </c>
      <c r="N2957" s="57" t="str">
        <f>UPPER(VLOOKUP(tbl_raw_data[[#This Row],[Analyst]],[1]setting!$A$1:$B$15,2,0))</f>
        <v>CAMERON</v>
      </c>
      <c r="O2957" s="57" t="str">
        <f>UPPER(tbl_raw_data[[#This Row],[Outcome]])</f>
        <v>APPROVE</v>
      </c>
      <c r="P2957" s="57" t="str">
        <f>UPPER(tbl_raw_data[[#This Row],[Queue Name]])</f>
        <v>CONSUMER POST BUREAU</v>
      </c>
      <c r="Q2957" s="57" t="str">
        <f>IF(tbl_raw_data[[#This Row],[time_taken_in_mins]]&lt;=20,"SLA_MET","SLA_NOT_MET")</f>
        <v>SLA_NOT_MET</v>
      </c>
    </row>
    <row r="2958" spans="1:17" ht="15" customHeight="1" x14ac:dyDescent="0.25">
      <c r="A2958" s="22" t="s">
        <v>7138</v>
      </c>
      <c r="B2958" s="6">
        <v>45150.407187500001</v>
      </c>
      <c r="C2958" s="7">
        <v>45150.428414351853</v>
      </c>
      <c r="D2958" s="8" t="s">
        <v>13</v>
      </c>
      <c r="E2958" s="8" t="s">
        <v>28</v>
      </c>
      <c r="F2958" s="8" t="s">
        <v>55</v>
      </c>
      <c r="G2958" s="110" t="s">
        <v>29</v>
      </c>
      <c r="H29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8" s="48">
        <f>tbl_raw_data[[#This Row],[Date Actioned]]-tbl_raw_data[[#This Row],[Date Tagged]]</f>
        <v>2.1226851851679385E-2</v>
      </c>
      <c r="J2958" s="50">
        <f>HOUR(tbl_raw_data[[#This Row],[time_taken]])*60+MINUTE(tbl_raw_data[[#This Row],[time_taken]])+SECOND(tbl_raw_data[[#This Row],[time_taken]])/60</f>
        <v>30.566666666666666</v>
      </c>
      <c r="K2958" s="54">
        <f>DATE(YEAR(tbl_raw_data[[#This Row],[Date Actioned]]), MONTH(tbl_raw_data[[#This Row],[Date Actioned]]), DAY(tbl_raw_data[[#This Row],[Date Actioned]]))</f>
        <v>45150</v>
      </c>
      <c r="L2958" s="55" t="str">
        <f>UPPER(TEXT(tbl_raw_data[[#This Row],[Updated_date]],"MMMM"))</f>
        <v>AUGUST</v>
      </c>
      <c r="M2958" s="55" t="str">
        <f>UPPER("Week "&amp;IF(ROUNDUP(DAY(tbl_raw_data[[#This Row],[Updated_date]])/7,0)=5,4,ROUNDUP(DAY(tbl_raw_data[[#This Row],[Updated_date]])/7,0)))</f>
        <v>WEEK 2</v>
      </c>
      <c r="N2958" s="57" t="str">
        <f>UPPER(VLOOKUP(tbl_raw_data[[#This Row],[Analyst]],[1]setting!$A$1:$B$15,2,0))</f>
        <v>CAMERON</v>
      </c>
      <c r="O2958" s="57" t="str">
        <f>UPPER(tbl_raw_data[[#This Row],[Outcome]])</f>
        <v>APPROVE</v>
      </c>
      <c r="P2958" s="57" t="str">
        <f>UPPER(tbl_raw_data[[#This Row],[Queue Name]])</f>
        <v>CONSUMER EXISTING</v>
      </c>
      <c r="Q2958" s="57" t="str">
        <f>IF(tbl_raw_data[[#This Row],[time_taken_in_mins]]&lt;=20,"SLA_MET","SLA_NOT_MET")</f>
        <v>SLA_NOT_MET</v>
      </c>
    </row>
    <row r="2959" spans="1:17" ht="15" customHeight="1" x14ac:dyDescent="0.25">
      <c r="A2959" s="5" t="s">
        <v>6365</v>
      </c>
      <c r="B2959" s="12">
        <v>45150.419942129629</v>
      </c>
      <c r="C2959" s="13">
        <v>45150.433032407411</v>
      </c>
      <c r="D2959" s="14" t="s">
        <v>13</v>
      </c>
      <c r="E2959" s="14" t="s">
        <v>9</v>
      </c>
      <c r="F2959" s="14" t="s">
        <v>455</v>
      </c>
      <c r="G2959" s="111" t="s">
        <v>29</v>
      </c>
      <c r="H29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59" s="48">
        <f>tbl_raw_data[[#This Row],[Date Actioned]]-tbl_raw_data[[#This Row],[Date Tagged]]</f>
        <v>1.3090277781884652E-2</v>
      </c>
      <c r="J2959" s="50">
        <f>HOUR(tbl_raw_data[[#This Row],[time_taken]])*60+MINUTE(tbl_raw_data[[#This Row],[time_taken]])+SECOND(tbl_raw_data[[#This Row],[time_taken]])/60</f>
        <v>18.850000000000001</v>
      </c>
      <c r="K2959" s="54">
        <f>DATE(YEAR(tbl_raw_data[[#This Row],[Date Actioned]]), MONTH(tbl_raw_data[[#This Row],[Date Actioned]]), DAY(tbl_raw_data[[#This Row],[Date Actioned]]))</f>
        <v>45150</v>
      </c>
      <c r="L2959" s="55" t="str">
        <f>UPPER(TEXT(tbl_raw_data[[#This Row],[Updated_date]],"MMMM"))</f>
        <v>AUGUST</v>
      </c>
      <c r="M2959" s="55" t="str">
        <f>UPPER("Week "&amp;IF(ROUNDUP(DAY(tbl_raw_data[[#This Row],[Updated_date]])/7,0)=5,4,ROUNDUP(DAY(tbl_raw_data[[#This Row],[Updated_date]])/7,0)))</f>
        <v>WEEK 2</v>
      </c>
      <c r="N2959" s="57" t="str">
        <f>UPPER(VLOOKUP(tbl_raw_data[[#This Row],[Analyst]],[1]setting!$A$1:$B$15,2,0))</f>
        <v>ROHAN</v>
      </c>
      <c r="O2959" s="57" t="str">
        <f>UPPER(tbl_raw_data[[#This Row],[Outcome]])</f>
        <v>APPROVE</v>
      </c>
      <c r="P2959" s="57" t="str">
        <f>UPPER(tbl_raw_data[[#This Row],[Queue Name]])</f>
        <v>CONSUMER PRE BUREAU</v>
      </c>
      <c r="Q2959" s="57" t="str">
        <f>IF(tbl_raw_data[[#This Row],[time_taken_in_mins]]&lt;=20,"SLA_MET","SLA_NOT_MET")</f>
        <v>SLA_MET</v>
      </c>
    </row>
    <row r="2960" spans="1:17" ht="26.25" x14ac:dyDescent="0.25">
      <c r="A2960" s="22" t="s">
        <v>1115</v>
      </c>
      <c r="B2960" s="6">
        <v>45150.428819444445</v>
      </c>
      <c r="C2960" s="7">
        <v>45150.432673611111</v>
      </c>
      <c r="D2960" s="8" t="s">
        <v>8</v>
      </c>
      <c r="E2960" s="8" t="s">
        <v>28</v>
      </c>
      <c r="F2960" s="8" t="s">
        <v>55</v>
      </c>
      <c r="G2960" s="110" t="s">
        <v>1116</v>
      </c>
      <c r="H29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60" s="48">
        <f>tbl_raw_data[[#This Row],[Date Actioned]]-tbl_raw_data[[#This Row],[Date Tagged]]</f>
        <v>3.8541666654055007E-3</v>
      </c>
      <c r="J2960" s="50">
        <f>HOUR(tbl_raw_data[[#This Row],[time_taken]])*60+MINUTE(tbl_raw_data[[#This Row],[time_taken]])+SECOND(tbl_raw_data[[#This Row],[time_taken]])/60</f>
        <v>5.55</v>
      </c>
      <c r="K2960" s="54">
        <f>DATE(YEAR(tbl_raw_data[[#This Row],[Date Actioned]]), MONTH(tbl_raw_data[[#This Row],[Date Actioned]]), DAY(tbl_raw_data[[#This Row],[Date Actioned]]))</f>
        <v>45150</v>
      </c>
      <c r="L2960" s="55" t="str">
        <f>UPPER(TEXT(tbl_raw_data[[#This Row],[Updated_date]],"MMMM"))</f>
        <v>AUGUST</v>
      </c>
      <c r="M2960" s="55" t="str">
        <f>UPPER("Week "&amp;IF(ROUNDUP(DAY(tbl_raw_data[[#This Row],[Updated_date]])/7,0)=5,4,ROUNDUP(DAY(tbl_raw_data[[#This Row],[Updated_date]])/7,0)))</f>
        <v>WEEK 2</v>
      </c>
      <c r="N2960" s="57" t="str">
        <f>UPPER(VLOOKUP(tbl_raw_data[[#This Row],[Analyst]],[1]setting!$A$1:$B$15,2,0))</f>
        <v>CAMERON</v>
      </c>
      <c r="O2960" s="57" t="str">
        <f>UPPER(tbl_raw_data[[#This Row],[Outcome]])</f>
        <v>WITHDRAW</v>
      </c>
      <c r="P2960" s="57" t="str">
        <f>UPPER(tbl_raw_data[[#This Row],[Queue Name]])</f>
        <v>CONSUMER EXISTING</v>
      </c>
      <c r="Q2960" s="57" t="str">
        <f>IF(tbl_raw_data[[#This Row],[time_taken_in_mins]]&lt;=20,"SLA_MET","SLA_NOT_MET")</f>
        <v>SLA_MET</v>
      </c>
    </row>
    <row r="2961" spans="1:17" ht="15" customHeight="1" x14ac:dyDescent="0.25">
      <c r="A2961" s="11" t="s">
        <v>5076</v>
      </c>
      <c r="B2961" s="6">
        <v>45150.429722222223</v>
      </c>
      <c r="C2961" s="7">
        <v>45150.439398148148</v>
      </c>
      <c r="D2961" s="8" t="s">
        <v>29</v>
      </c>
      <c r="E2961" s="10" t="s">
        <v>28</v>
      </c>
      <c r="F2961" s="8" t="s">
        <v>455</v>
      </c>
      <c r="G2961" s="109"/>
      <c r="H29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1" s="48">
        <f>tbl_raw_data[[#This Row],[Date Actioned]]-tbl_raw_data[[#This Row],[Date Tagged]]</f>
        <v>9.6759259249665774E-3</v>
      </c>
      <c r="J2961" s="50">
        <f>HOUR(tbl_raw_data[[#This Row],[time_taken]])*60+MINUTE(tbl_raw_data[[#This Row],[time_taken]])+SECOND(tbl_raw_data[[#This Row],[time_taken]])/60</f>
        <v>13.933333333333334</v>
      </c>
      <c r="K2961" s="54">
        <f>DATE(YEAR(tbl_raw_data[[#This Row],[Date Actioned]]), MONTH(tbl_raw_data[[#This Row],[Date Actioned]]), DAY(tbl_raw_data[[#This Row],[Date Actioned]]))</f>
        <v>45150</v>
      </c>
      <c r="L2961" s="55" t="str">
        <f>UPPER(TEXT(tbl_raw_data[[#This Row],[Updated_date]],"MMMM"))</f>
        <v>AUGUST</v>
      </c>
      <c r="M2961" s="55" t="str">
        <f>UPPER("Week "&amp;IF(ROUNDUP(DAY(tbl_raw_data[[#This Row],[Updated_date]])/7,0)=5,4,ROUNDUP(DAY(tbl_raw_data[[#This Row],[Updated_date]])/7,0)))</f>
        <v>WEEK 2</v>
      </c>
      <c r="N2961" s="57" t="str">
        <f>UPPER(VLOOKUP(tbl_raw_data[[#This Row],[Analyst]],[1]setting!$A$1:$B$15,2,0))</f>
        <v>ROHAN</v>
      </c>
      <c r="O2961" s="57" t="str">
        <f>UPPER(tbl_raw_data[[#This Row],[Outcome]])</f>
        <v>APPROVE</v>
      </c>
      <c r="P2961" s="57" t="str">
        <f>UPPER(tbl_raw_data[[#This Row],[Queue Name]])</f>
        <v>CONSUMER EXISTING</v>
      </c>
      <c r="Q2961" s="57" t="str">
        <f>IF(tbl_raw_data[[#This Row],[time_taken_in_mins]]&lt;=20,"SLA_MET","SLA_NOT_MET")</f>
        <v>SLA_MET</v>
      </c>
    </row>
    <row r="2962" spans="1:17" ht="15" customHeight="1" x14ac:dyDescent="0.25">
      <c r="A2962" s="22" t="s">
        <v>6116</v>
      </c>
      <c r="B2962" s="12">
        <v>45150.432245370372</v>
      </c>
      <c r="C2962" s="13">
        <v>45150.444432870368</v>
      </c>
      <c r="D2962" s="14" t="s">
        <v>29</v>
      </c>
      <c r="E2962" s="16" t="s">
        <v>28</v>
      </c>
      <c r="F2962" s="14" t="s">
        <v>73</v>
      </c>
      <c r="G2962" s="106"/>
      <c r="H29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2" s="48">
        <f>tbl_raw_data[[#This Row],[Date Actioned]]-tbl_raw_data[[#This Row],[Date Tagged]]</f>
        <v>1.2187499996798579E-2</v>
      </c>
      <c r="J2962" s="50">
        <f>HOUR(tbl_raw_data[[#This Row],[time_taken]])*60+MINUTE(tbl_raw_data[[#This Row],[time_taken]])+SECOND(tbl_raw_data[[#This Row],[time_taken]])/60</f>
        <v>17.55</v>
      </c>
      <c r="K2962" s="54">
        <f>DATE(YEAR(tbl_raw_data[[#This Row],[Date Actioned]]), MONTH(tbl_raw_data[[#This Row],[Date Actioned]]), DAY(tbl_raw_data[[#This Row],[Date Actioned]]))</f>
        <v>45150</v>
      </c>
      <c r="L2962" s="55" t="str">
        <f>UPPER(TEXT(tbl_raw_data[[#This Row],[Updated_date]],"MMMM"))</f>
        <v>AUGUST</v>
      </c>
      <c r="M2962" s="55" t="str">
        <f>UPPER("Week "&amp;IF(ROUNDUP(DAY(tbl_raw_data[[#This Row],[Updated_date]])/7,0)=5,4,ROUNDUP(DAY(tbl_raw_data[[#This Row],[Updated_date]])/7,0)))</f>
        <v>WEEK 2</v>
      </c>
      <c r="N2962" s="57" t="str">
        <f>UPPER(VLOOKUP(tbl_raw_data[[#This Row],[Analyst]],[1]setting!$A$1:$B$15,2,0))</f>
        <v>SHAHID</v>
      </c>
      <c r="O2962" s="57" t="str">
        <f>UPPER(tbl_raw_data[[#This Row],[Outcome]])</f>
        <v>APPROVE</v>
      </c>
      <c r="P2962" s="57" t="str">
        <f>UPPER(tbl_raw_data[[#This Row],[Queue Name]])</f>
        <v>CONSUMER EXISTING</v>
      </c>
      <c r="Q2962" s="57" t="str">
        <f>IF(tbl_raw_data[[#This Row],[time_taken_in_mins]]&lt;=20,"SLA_MET","SLA_NOT_MET")</f>
        <v>SLA_MET</v>
      </c>
    </row>
    <row r="2963" spans="1:17" ht="15" customHeight="1" x14ac:dyDescent="0.25">
      <c r="A2963" s="22" t="s">
        <v>3749</v>
      </c>
      <c r="B2963" s="12">
        <v>45150.43236111111</v>
      </c>
      <c r="C2963" s="13">
        <v>45150.439710648148</v>
      </c>
      <c r="D2963" s="14" t="s">
        <v>46</v>
      </c>
      <c r="E2963" s="14" t="s">
        <v>28</v>
      </c>
      <c r="F2963" s="14" t="s">
        <v>55</v>
      </c>
      <c r="G2963" s="111" t="s">
        <v>151</v>
      </c>
      <c r="H29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63" s="48">
        <f>tbl_raw_data[[#This Row],[Date Actioned]]-tbl_raw_data[[#This Row],[Date Tagged]]</f>
        <v>7.3495370379532687E-3</v>
      </c>
      <c r="J2963" s="50">
        <f>HOUR(tbl_raw_data[[#This Row],[time_taken]])*60+MINUTE(tbl_raw_data[[#This Row],[time_taken]])+SECOND(tbl_raw_data[[#This Row],[time_taken]])/60</f>
        <v>10.583333333333334</v>
      </c>
      <c r="K2963" s="54">
        <f>DATE(YEAR(tbl_raw_data[[#This Row],[Date Actioned]]), MONTH(tbl_raw_data[[#This Row],[Date Actioned]]), DAY(tbl_raw_data[[#This Row],[Date Actioned]]))</f>
        <v>45150</v>
      </c>
      <c r="L2963" s="55" t="str">
        <f>UPPER(TEXT(tbl_raw_data[[#This Row],[Updated_date]],"MMMM"))</f>
        <v>AUGUST</v>
      </c>
      <c r="M2963" s="55" t="str">
        <f>UPPER("Week "&amp;IF(ROUNDUP(DAY(tbl_raw_data[[#This Row],[Updated_date]])/7,0)=5,4,ROUNDUP(DAY(tbl_raw_data[[#This Row],[Updated_date]])/7,0)))</f>
        <v>WEEK 2</v>
      </c>
      <c r="N2963" s="57" t="str">
        <f>UPPER(VLOOKUP(tbl_raw_data[[#This Row],[Analyst]],[1]setting!$A$1:$B$15,2,0))</f>
        <v>CAMERON</v>
      </c>
      <c r="O2963" s="57" t="str">
        <f>UPPER(tbl_raw_data[[#This Row],[Outcome]])</f>
        <v>DECLINE</v>
      </c>
      <c r="P2963" s="57" t="str">
        <f>UPPER(tbl_raw_data[[#This Row],[Queue Name]])</f>
        <v>CONSUMER EXISTING</v>
      </c>
      <c r="Q2963" s="57" t="str">
        <f>IF(tbl_raw_data[[#This Row],[time_taken_in_mins]]&lt;=20,"SLA_MET","SLA_NOT_MET")</f>
        <v>SLA_MET</v>
      </c>
    </row>
    <row r="2964" spans="1:17" ht="26.25" x14ac:dyDescent="0.25">
      <c r="A2964" s="5" t="s">
        <v>3538</v>
      </c>
      <c r="B2964" s="12">
        <v>45150.440509259257</v>
      </c>
      <c r="C2964" s="13">
        <v>45150.447581018518</v>
      </c>
      <c r="D2964" s="14" t="s">
        <v>8</v>
      </c>
      <c r="E2964" s="14" t="s">
        <v>28</v>
      </c>
      <c r="F2964" s="14" t="s">
        <v>55</v>
      </c>
      <c r="G2964" s="111" t="s">
        <v>265</v>
      </c>
      <c r="H29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64" s="48">
        <f>tbl_raw_data[[#This Row],[Date Actioned]]-tbl_raw_data[[#This Row],[Date Tagged]]</f>
        <v>7.07175926072523E-3</v>
      </c>
      <c r="J2964" s="50">
        <f>HOUR(tbl_raw_data[[#This Row],[time_taken]])*60+MINUTE(tbl_raw_data[[#This Row],[time_taken]])+SECOND(tbl_raw_data[[#This Row],[time_taken]])/60</f>
        <v>10.183333333333334</v>
      </c>
      <c r="K2964" s="54">
        <f>DATE(YEAR(tbl_raw_data[[#This Row],[Date Actioned]]), MONTH(tbl_raw_data[[#This Row],[Date Actioned]]), DAY(tbl_raw_data[[#This Row],[Date Actioned]]))</f>
        <v>45150</v>
      </c>
      <c r="L2964" s="55" t="str">
        <f>UPPER(TEXT(tbl_raw_data[[#This Row],[Updated_date]],"MMMM"))</f>
        <v>AUGUST</v>
      </c>
      <c r="M2964" s="55" t="str">
        <f>UPPER("Week "&amp;IF(ROUNDUP(DAY(tbl_raw_data[[#This Row],[Updated_date]])/7,0)=5,4,ROUNDUP(DAY(tbl_raw_data[[#This Row],[Updated_date]])/7,0)))</f>
        <v>WEEK 2</v>
      </c>
      <c r="N2964" s="57" t="str">
        <f>UPPER(VLOOKUP(tbl_raw_data[[#This Row],[Analyst]],[1]setting!$A$1:$B$15,2,0))</f>
        <v>CAMERON</v>
      </c>
      <c r="O2964" s="57" t="str">
        <f>UPPER(tbl_raw_data[[#This Row],[Outcome]])</f>
        <v>WITHDRAW</v>
      </c>
      <c r="P2964" s="57" t="str">
        <f>UPPER(tbl_raw_data[[#This Row],[Queue Name]])</f>
        <v>CONSUMER EXISTING</v>
      </c>
      <c r="Q2964" s="57" t="str">
        <f>IF(tbl_raw_data[[#This Row],[time_taken_in_mins]]&lt;=20,"SLA_MET","SLA_NOT_MET")</f>
        <v>SLA_MET</v>
      </c>
    </row>
    <row r="2965" spans="1:17" ht="26.25" x14ac:dyDescent="0.25">
      <c r="A2965" s="11" t="s">
        <v>264</v>
      </c>
      <c r="B2965" s="6">
        <v>45150.448645833334</v>
      </c>
      <c r="C2965" s="7">
        <v>45150.450787037036</v>
      </c>
      <c r="D2965" s="8" t="s">
        <v>8</v>
      </c>
      <c r="E2965" s="8" t="s">
        <v>28</v>
      </c>
      <c r="F2965" s="8" t="s">
        <v>55</v>
      </c>
      <c r="G2965" s="110" t="s">
        <v>265</v>
      </c>
      <c r="H29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65" s="48">
        <f>tbl_raw_data[[#This Row],[Date Actioned]]-tbl_raw_data[[#This Row],[Date Tagged]]</f>
        <v>2.1412037021946162E-3</v>
      </c>
      <c r="J2965" s="50">
        <f>HOUR(tbl_raw_data[[#This Row],[time_taken]])*60+MINUTE(tbl_raw_data[[#This Row],[time_taken]])+SECOND(tbl_raw_data[[#This Row],[time_taken]])/60</f>
        <v>3.0833333333333335</v>
      </c>
      <c r="K2965" s="54">
        <f>DATE(YEAR(tbl_raw_data[[#This Row],[Date Actioned]]), MONTH(tbl_raw_data[[#This Row],[Date Actioned]]), DAY(tbl_raw_data[[#This Row],[Date Actioned]]))</f>
        <v>45150</v>
      </c>
      <c r="L2965" s="55" t="str">
        <f>UPPER(TEXT(tbl_raw_data[[#This Row],[Updated_date]],"MMMM"))</f>
        <v>AUGUST</v>
      </c>
      <c r="M2965" s="55" t="str">
        <f>UPPER("Week "&amp;IF(ROUNDUP(DAY(tbl_raw_data[[#This Row],[Updated_date]])/7,0)=5,4,ROUNDUP(DAY(tbl_raw_data[[#This Row],[Updated_date]])/7,0)))</f>
        <v>WEEK 2</v>
      </c>
      <c r="N2965" s="57" t="str">
        <f>UPPER(VLOOKUP(tbl_raw_data[[#This Row],[Analyst]],[1]setting!$A$1:$B$15,2,0))</f>
        <v>CAMERON</v>
      </c>
      <c r="O2965" s="57" t="str">
        <f>UPPER(tbl_raw_data[[#This Row],[Outcome]])</f>
        <v>WITHDRAW</v>
      </c>
      <c r="P2965" s="57" t="str">
        <f>UPPER(tbl_raw_data[[#This Row],[Queue Name]])</f>
        <v>CONSUMER EXISTING</v>
      </c>
      <c r="Q2965" s="57" t="str">
        <f>IF(tbl_raw_data[[#This Row],[time_taken_in_mins]]&lt;=20,"SLA_MET","SLA_NOT_MET")</f>
        <v>SLA_MET</v>
      </c>
    </row>
    <row r="2966" spans="1:17" ht="15" customHeight="1" x14ac:dyDescent="0.25">
      <c r="A2966" s="5" t="s">
        <v>4613</v>
      </c>
      <c r="B2966" s="6">
        <v>45150.456875000003</v>
      </c>
      <c r="C2966" s="7">
        <v>45150.465636574074</v>
      </c>
      <c r="D2966" s="8" t="s">
        <v>46</v>
      </c>
      <c r="E2966" s="8" t="s">
        <v>28</v>
      </c>
      <c r="F2966" s="8" t="s">
        <v>55</v>
      </c>
      <c r="G2966" s="110" t="s">
        <v>952</v>
      </c>
      <c r="H29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66" s="48">
        <f>tbl_raw_data[[#This Row],[Date Actioned]]-tbl_raw_data[[#This Row],[Date Tagged]]</f>
        <v>8.7615740703768097E-3</v>
      </c>
      <c r="J2966" s="50">
        <f>HOUR(tbl_raw_data[[#This Row],[time_taken]])*60+MINUTE(tbl_raw_data[[#This Row],[time_taken]])+SECOND(tbl_raw_data[[#This Row],[time_taken]])/60</f>
        <v>12.616666666666667</v>
      </c>
      <c r="K2966" s="54">
        <f>DATE(YEAR(tbl_raw_data[[#This Row],[Date Actioned]]), MONTH(tbl_raw_data[[#This Row],[Date Actioned]]), DAY(tbl_raw_data[[#This Row],[Date Actioned]]))</f>
        <v>45150</v>
      </c>
      <c r="L2966" s="55" t="str">
        <f>UPPER(TEXT(tbl_raw_data[[#This Row],[Updated_date]],"MMMM"))</f>
        <v>AUGUST</v>
      </c>
      <c r="M2966" s="55" t="str">
        <f>UPPER("Week "&amp;IF(ROUNDUP(DAY(tbl_raw_data[[#This Row],[Updated_date]])/7,0)=5,4,ROUNDUP(DAY(tbl_raw_data[[#This Row],[Updated_date]])/7,0)))</f>
        <v>WEEK 2</v>
      </c>
      <c r="N2966" s="57" t="str">
        <f>UPPER(VLOOKUP(tbl_raw_data[[#This Row],[Analyst]],[1]setting!$A$1:$B$15,2,0))</f>
        <v>CAMERON</v>
      </c>
      <c r="O2966" s="57" t="str">
        <f>UPPER(tbl_raw_data[[#This Row],[Outcome]])</f>
        <v>DECLINE</v>
      </c>
      <c r="P2966" s="57" t="str">
        <f>UPPER(tbl_raw_data[[#This Row],[Queue Name]])</f>
        <v>CONSUMER EXISTING</v>
      </c>
      <c r="Q2966" s="57" t="str">
        <f>IF(tbl_raw_data[[#This Row],[time_taken_in_mins]]&lt;=20,"SLA_MET","SLA_NOT_MET")</f>
        <v>SLA_MET</v>
      </c>
    </row>
    <row r="2967" spans="1:17" ht="15" customHeight="1" x14ac:dyDescent="0.25">
      <c r="A2967" s="5" t="s">
        <v>5901</v>
      </c>
      <c r="B2967" s="6">
        <v>45150.457280092596</v>
      </c>
      <c r="C2967" s="7">
        <v>45150.468923611108</v>
      </c>
      <c r="D2967" s="8" t="s">
        <v>13</v>
      </c>
      <c r="E2967" s="8" t="s">
        <v>28</v>
      </c>
      <c r="F2967" s="8" t="s">
        <v>55</v>
      </c>
      <c r="G2967" s="110" t="s">
        <v>29</v>
      </c>
      <c r="H29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67" s="48">
        <f>tbl_raw_data[[#This Row],[Date Actioned]]-tbl_raw_data[[#This Row],[Date Tagged]]</f>
        <v>1.1643518511846196E-2</v>
      </c>
      <c r="J2967" s="50">
        <f>HOUR(tbl_raw_data[[#This Row],[time_taken]])*60+MINUTE(tbl_raw_data[[#This Row],[time_taken]])+SECOND(tbl_raw_data[[#This Row],[time_taken]])/60</f>
        <v>16.766666666666666</v>
      </c>
      <c r="K2967" s="54">
        <f>DATE(YEAR(tbl_raw_data[[#This Row],[Date Actioned]]), MONTH(tbl_raw_data[[#This Row],[Date Actioned]]), DAY(tbl_raw_data[[#This Row],[Date Actioned]]))</f>
        <v>45150</v>
      </c>
      <c r="L2967" s="55" t="str">
        <f>UPPER(TEXT(tbl_raw_data[[#This Row],[Updated_date]],"MMMM"))</f>
        <v>AUGUST</v>
      </c>
      <c r="M2967" s="55" t="str">
        <f>UPPER("Week "&amp;IF(ROUNDUP(DAY(tbl_raw_data[[#This Row],[Updated_date]])/7,0)=5,4,ROUNDUP(DAY(tbl_raw_data[[#This Row],[Updated_date]])/7,0)))</f>
        <v>WEEK 2</v>
      </c>
      <c r="N2967" s="57" t="str">
        <f>UPPER(VLOOKUP(tbl_raw_data[[#This Row],[Analyst]],[1]setting!$A$1:$B$15,2,0))</f>
        <v>CAMERON</v>
      </c>
      <c r="O2967" s="57" t="str">
        <f>UPPER(tbl_raw_data[[#This Row],[Outcome]])</f>
        <v>APPROVE</v>
      </c>
      <c r="P2967" s="57" t="str">
        <f>UPPER(tbl_raw_data[[#This Row],[Queue Name]])</f>
        <v>CONSUMER EXISTING</v>
      </c>
      <c r="Q2967" s="57" t="str">
        <f>IF(tbl_raw_data[[#This Row],[time_taken_in_mins]]&lt;=20,"SLA_MET","SLA_NOT_MET")</f>
        <v>SLA_MET</v>
      </c>
    </row>
    <row r="2968" spans="1:17" ht="15" customHeight="1" x14ac:dyDescent="0.25">
      <c r="A2968" s="11" t="s">
        <v>3913</v>
      </c>
      <c r="B2968" s="12">
        <v>45150.457986111112</v>
      </c>
      <c r="C2968" s="13">
        <v>45150.465567129628</v>
      </c>
      <c r="D2968" s="14" t="s">
        <v>29</v>
      </c>
      <c r="E2968" s="16" t="s">
        <v>28</v>
      </c>
      <c r="F2968" s="14" t="s">
        <v>73</v>
      </c>
      <c r="G2968" s="106"/>
      <c r="H29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68" s="48">
        <f>tbl_raw_data[[#This Row],[Date Actioned]]-tbl_raw_data[[#This Row],[Date Tagged]]</f>
        <v>7.5810185153386556E-3</v>
      </c>
      <c r="J2968" s="50">
        <f>HOUR(tbl_raw_data[[#This Row],[time_taken]])*60+MINUTE(tbl_raw_data[[#This Row],[time_taken]])+SECOND(tbl_raw_data[[#This Row],[time_taken]])/60</f>
        <v>10.916666666666666</v>
      </c>
      <c r="K2968" s="54">
        <f>DATE(YEAR(tbl_raw_data[[#This Row],[Date Actioned]]), MONTH(tbl_raw_data[[#This Row],[Date Actioned]]), DAY(tbl_raw_data[[#This Row],[Date Actioned]]))</f>
        <v>45150</v>
      </c>
      <c r="L2968" s="55" t="str">
        <f>UPPER(TEXT(tbl_raw_data[[#This Row],[Updated_date]],"MMMM"))</f>
        <v>AUGUST</v>
      </c>
      <c r="M2968" s="55" t="str">
        <f>UPPER("Week "&amp;IF(ROUNDUP(DAY(tbl_raw_data[[#This Row],[Updated_date]])/7,0)=5,4,ROUNDUP(DAY(tbl_raw_data[[#This Row],[Updated_date]])/7,0)))</f>
        <v>WEEK 2</v>
      </c>
      <c r="N2968" s="57" t="str">
        <f>UPPER(VLOOKUP(tbl_raw_data[[#This Row],[Analyst]],[1]setting!$A$1:$B$15,2,0))</f>
        <v>SHAHID</v>
      </c>
      <c r="O2968" s="57" t="str">
        <f>UPPER(tbl_raw_data[[#This Row],[Outcome]])</f>
        <v>APPROVE</v>
      </c>
      <c r="P2968" s="57" t="str">
        <f>UPPER(tbl_raw_data[[#This Row],[Queue Name]])</f>
        <v>CONSUMER EXISTING</v>
      </c>
      <c r="Q2968" s="57" t="str">
        <f>IF(tbl_raw_data[[#This Row],[time_taken_in_mins]]&lt;=20,"SLA_MET","SLA_NOT_MET")</f>
        <v>SLA_MET</v>
      </c>
    </row>
    <row r="2969" spans="1:17" ht="15" customHeight="1" x14ac:dyDescent="0.25">
      <c r="A2969" s="22" t="s">
        <v>5315</v>
      </c>
      <c r="B2969" s="12">
        <v>45150.460462962961</v>
      </c>
      <c r="C2969" s="13">
        <v>45150.470682870371</v>
      </c>
      <c r="D2969" s="14" t="s">
        <v>8</v>
      </c>
      <c r="E2969" s="14" t="s">
        <v>9</v>
      </c>
      <c r="F2969" s="14" t="s">
        <v>42</v>
      </c>
      <c r="G2969" s="111" t="s">
        <v>5316</v>
      </c>
      <c r="H29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2969" s="48">
        <f>tbl_raw_data[[#This Row],[Date Actioned]]-tbl_raw_data[[#This Row],[Date Tagged]]</f>
        <v>1.021990740991896E-2</v>
      </c>
      <c r="J2969" s="50">
        <f>HOUR(tbl_raw_data[[#This Row],[time_taken]])*60+MINUTE(tbl_raw_data[[#This Row],[time_taken]])+SECOND(tbl_raw_data[[#This Row],[time_taken]])/60</f>
        <v>14.716666666666667</v>
      </c>
      <c r="K2969" s="54">
        <f>DATE(YEAR(tbl_raw_data[[#This Row],[Date Actioned]]), MONTH(tbl_raw_data[[#This Row],[Date Actioned]]), DAY(tbl_raw_data[[#This Row],[Date Actioned]]))</f>
        <v>45150</v>
      </c>
      <c r="L2969" s="55" t="str">
        <f>UPPER(TEXT(tbl_raw_data[[#This Row],[Updated_date]],"MMMM"))</f>
        <v>AUGUST</v>
      </c>
      <c r="M2969" s="55" t="str">
        <f>UPPER("Week "&amp;IF(ROUNDUP(DAY(tbl_raw_data[[#This Row],[Updated_date]])/7,0)=5,4,ROUNDUP(DAY(tbl_raw_data[[#This Row],[Updated_date]])/7,0)))</f>
        <v>WEEK 2</v>
      </c>
      <c r="N2969" s="57" t="str">
        <f>UPPER(VLOOKUP(tbl_raw_data[[#This Row],[Analyst]],[1]setting!$A$1:$B$15,2,0))</f>
        <v>NITESH</v>
      </c>
      <c r="O2969" s="57" t="str">
        <f>UPPER(tbl_raw_data[[#This Row],[Outcome]])</f>
        <v>WITHDRAW</v>
      </c>
      <c r="P2969" s="57" t="str">
        <f>UPPER(tbl_raw_data[[#This Row],[Queue Name]])</f>
        <v>CONSUMER PRE BUREAU</v>
      </c>
      <c r="Q2969" s="57" t="str">
        <f>IF(tbl_raw_data[[#This Row],[time_taken_in_mins]]&lt;=20,"SLA_MET","SLA_NOT_MET")</f>
        <v>SLA_MET</v>
      </c>
    </row>
    <row r="2970" spans="1:17" ht="15" customHeight="1" x14ac:dyDescent="0.25">
      <c r="A2970" s="22" t="s">
        <v>5992</v>
      </c>
      <c r="B2970" s="6">
        <v>45150.462962962964</v>
      </c>
      <c r="C2970" s="7">
        <v>45150.474814814814</v>
      </c>
      <c r="D2970" s="8" t="s">
        <v>13</v>
      </c>
      <c r="E2970" s="8" t="s">
        <v>9</v>
      </c>
      <c r="F2970" s="8" t="s">
        <v>73</v>
      </c>
      <c r="G2970" s="110" t="s">
        <v>19</v>
      </c>
      <c r="H29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0" s="48">
        <f>tbl_raw_data[[#This Row],[Date Actioned]]-tbl_raw_data[[#This Row],[Date Tagged]]</f>
        <v>1.1851851850224193E-2</v>
      </c>
      <c r="J2970" s="50">
        <f>HOUR(tbl_raw_data[[#This Row],[time_taken]])*60+MINUTE(tbl_raw_data[[#This Row],[time_taken]])+SECOND(tbl_raw_data[[#This Row],[time_taken]])/60</f>
        <v>17.066666666666666</v>
      </c>
      <c r="K2970" s="54">
        <f>DATE(YEAR(tbl_raw_data[[#This Row],[Date Actioned]]), MONTH(tbl_raw_data[[#This Row],[Date Actioned]]), DAY(tbl_raw_data[[#This Row],[Date Actioned]]))</f>
        <v>45150</v>
      </c>
      <c r="L2970" s="55" t="str">
        <f>UPPER(TEXT(tbl_raw_data[[#This Row],[Updated_date]],"MMMM"))</f>
        <v>AUGUST</v>
      </c>
      <c r="M2970" s="55" t="str">
        <f>UPPER("Week "&amp;IF(ROUNDUP(DAY(tbl_raw_data[[#This Row],[Updated_date]])/7,0)=5,4,ROUNDUP(DAY(tbl_raw_data[[#This Row],[Updated_date]])/7,0)))</f>
        <v>WEEK 2</v>
      </c>
      <c r="N2970" s="57" t="str">
        <f>UPPER(VLOOKUP(tbl_raw_data[[#This Row],[Analyst]],[1]setting!$A$1:$B$15,2,0))</f>
        <v>SHAHID</v>
      </c>
      <c r="O2970" s="57" t="str">
        <f>UPPER(tbl_raw_data[[#This Row],[Outcome]])</f>
        <v>APPROVE</v>
      </c>
      <c r="P2970" s="57" t="str">
        <f>UPPER(tbl_raw_data[[#This Row],[Queue Name]])</f>
        <v>CONSUMER PRE BUREAU</v>
      </c>
      <c r="Q2970" s="57" t="str">
        <f>IF(tbl_raw_data[[#This Row],[time_taken_in_mins]]&lt;=20,"SLA_MET","SLA_NOT_MET")</f>
        <v>SLA_MET</v>
      </c>
    </row>
    <row r="2971" spans="1:17" ht="15" customHeight="1" x14ac:dyDescent="0.25">
      <c r="A2971" s="5" t="s">
        <v>5277</v>
      </c>
      <c r="B2971" s="12">
        <v>45150.469004629631</v>
      </c>
      <c r="C2971" s="13">
        <v>45150.479155092595</v>
      </c>
      <c r="D2971" s="14" t="s">
        <v>13</v>
      </c>
      <c r="E2971" s="14" t="s">
        <v>41</v>
      </c>
      <c r="F2971" s="14" t="s">
        <v>10</v>
      </c>
      <c r="G2971" s="111" t="s">
        <v>53</v>
      </c>
      <c r="H29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1" s="48">
        <f>tbl_raw_data[[#This Row],[Date Actioned]]-tbl_raw_data[[#This Row],[Date Tagged]]</f>
        <v>1.0150462963792961E-2</v>
      </c>
      <c r="J2971" s="50">
        <f>HOUR(tbl_raw_data[[#This Row],[time_taken]])*60+MINUTE(tbl_raw_data[[#This Row],[time_taken]])+SECOND(tbl_raw_data[[#This Row],[time_taken]])/60</f>
        <v>14.616666666666667</v>
      </c>
      <c r="K2971" s="54">
        <f>DATE(YEAR(tbl_raw_data[[#This Row],[Date Actioned]]), MONTH(tbl_raw_data[[#This Row],[Date Actioned]]), DAY(tbl_raw_data[[#This Row],[Date Actioned]]))</f>
        <v>45150</v>
      </c>
      <c r="L2971" s="55" t="str">
        <f>UPPER(TEXT(tbl_raw_data[[#This Row],[Updated_date]],"MMMM"))</f>
        <v>AUGUST</v>
      </c>
      <c r="M2971" s="55" t="str">
        <f>UPPER("Week "&amp;IF(ROUNDUP(DAY(tbl_raw_data[[#This Row],[Updated_date]])/7,0)=5,4,ROUNDUP(DAY(tbl_raw_data[[#This Row],[Updated_date]])/7,0)))</f>
        <v>WEEK 2</v>
      </c>
      <c r="N2971" s="57" t="str">
        <f>UPPER(VLOOKUP(tbl_raw_data[[#This Row],[Analyst]],[1]setting!$A$1:$B$15,2,0))</f>
        <v>SAM</v>
      </c>
      <c r="O2971" s="57" t="str">
        <f>UPPER(tbl_raw_data[[#This Row],[Outcome]])</f>
        <v>APPROVE</v>
      </c>
      <c r="P2971" s="57" t="str">
        <f>UPPER(tbl_raw_data[[#This Row],[Queue Name]])</f>
        <v>CONSUMER POST BUREAU</v>
      </c>
      <c r="Q2971" s="57" t="str">
        <f>IF(tbl_raw_data[[#This Row],[time_taken_in_mins]]&lt;=20,"SLA_MET","SLA_NOT_MET")</f>
        <v>SLA_MET</v>
      </c>
    </row>
    <row r="2972" spans="1:17" ht="15" customHeight="1" x14ac:dyDescent="0.25">
      <c r="A2972" s="11" t="s">
        <v>4136</v>
      </c>
      <c r="B2972" s="6">
        <v>45150.469537037039</v>
      </c>
      <c r="C2972" s="7">
        <v>45150.477476851855</v>
      </c>
      <c r="D2972" s="8" t="s">
        <v>29</v>
      </c>
      <c r="E2972" s="10" t="s">
        <v>28</v>
      </c>
      <c r="F2972" s="8" t="s">
        <v>455</v>
      </c>
      <c r="G2972" s="109"/>
      <c r="H29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2" s="48">
        <f>tbl_raw_data[[#This Row],[Date Actioned]]-tbl_raw_data[[#This Row],[Date Tagged]]</f>
        <v>7.9398148154723458E-3</v>
      </c>
      <c r="J2972" s="50">
        <f>HOUR(tbl_raw_data[[#This Row],[time_taken]])*60+MINUTE(tbl_raw_data[[#This Row],[time_taken]])+SECOND(tbl_raw_data[[#This Row],[time_taken]])/60</f>
        <v>11.433333333333334</v>
      </c>
      <c r="K2972" s="54">
        <f>DATE(YEAR(tbl_raw_data[[#This Row],[Date Actioned]]), MONTH(tbl_raw_data[[#This Row],[Date Actioned]]), DAY(tbl_raw_data[[#This Row],[Date Actioned]]))</f>
        <v>45150</v>
      </c>
      <c r="L2972" s="55" t="str">
        <f>UPPER(TEXT(tbl_raw_data[[#This Row],[Updated_date]],"MMMM"))</f>
        <v>AUGUST</v>
      </c>
      <c r="M2972" s="55" t="str">
        <f>UPPER("Week "&amp;IF(ROUNDUP(DAY(tbl_raw_data[[#This Row],[Updated_date]])/7,0)=5,4,ROUNDUP(DAY(tbl_raw_data[[#This Row],[Updated_date]])/7,0)))</f>
        <v>WEEK 2</v>
      </c>
      <c r="N2972" s="57" t="str">
        <f>UPPER(VLOOKUP(tbl_raw_data[[#This Row],[Analyst]],[1]setting!$A$1:$B$15,2,0))</f>
        <v>ROHAN</v>
      </c>
      <c r="O2972" s="57" t="str">
        <f>UPPER(tbl_raw_data[[#This Row],[Outcome]])</f>
        <v>APPROVE</v>
      </c>
      <c r="P2972" s="57" t="str">
        <f>UPPER(tbl_raw_data[[#This Row],[Queue Name]])</f>
        <v>CONSUMER EXISTING</v>
      </c>
      <c r="Q2972" s="57" t="str">
        <f>IF(tbl_raw_data[[#This Row],[time_taken_in_mins]]&lt;=20,"SLA_MET","SLA_NOT_MET")</f>
        <v>SLA_MET</v>
      </c>
    </row>
    <row r="2973" spans="1:17" ht="15" customHeight="1" x14ac:dyDescent="0.25">
      <c r="A2973" s="22" t="s">
        <v>1076</v>
      </c>
      <c r="B2973" s="12">
        <v>45150.481805555559</v>
      </c>
      <c r="C2973" s="13">
        <v>45150.485567129632</v>
      </c>
      <c r="D2973" s="14" t="s">
        <v>29</v>
      </c>
      <c r="E2973" s="16" t="s">
        <v>28</v>
      </c>
      <c r="F2973" s="14" t="s">
        <v>73</v>
      </c>
      <c r="G2973" s="106"/>
      <c r="H29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3" s="48">
        <f>tbl_raw_data[[#This Row],[Date Actioned]]-tbl_raw_data[[#This Row],[Date Tagged]]</f>
        <v>3.7615740729961544E-3</v>
      </c>
      <c r="J2973" s="50">
        <f>HOUR(tbl_raw_data[[#This Row],[time_taken]])*60+MINUTE(tbl_raw_data[[#This Row],[time_taken]])+SECOND(tbl_raw_data[[#This Row],[time_taken]])/60</f>
        <v>5.416666666666667</v>
      </c>
      <c r="K2973" s="54">
        <f>DATE(YEAR(tbl_raw_data[[#This Row],[Date Actioned]]), MONTH(tbl_raw_data[[#This Row],[Date Actioned]]), DAY(tbl_raw_data[[#This Row],[Date Actioned]]))</f>
        <v>45150</v>
      </c>
      <c r="L2973" s="55" t="str">
        <f>UPPER(TEXT(tbl_raw_data[[#This Row],[Updated_date]],"MMMM"))</f>
        <v>AUGUST</v>
      </c>
      <c r="M2973" s="55" t="str">
        <f>UPPER("Week "&amp;IF(ROUNDUP(DAY(tbl_raw_data[[#This Row],[Updated_date]])/7,0)=5,4,ROUNDUP(DAY(tbl_raw_data[[#This Row],[Updated_date]])/7,0)))</f>
        <v>WEEK 2</v>
      </c>
      <c r="N2973" s="57" t="str">
        <f>UPPER(VLOOKUP(tbl_raw_data[[#This Row],[Analyst]],[1]setting!$A$1:$B$15,2,0))</f>
        <v>SHAHID</v>
      </c>
      <c r="O2973" s="57" t="str">
        <f>UPPER(tbl_raw_data[[#This Row],[Outcome]])</f>
        <v>APPROVE</v>
      </c>
      <c r="P2973" s="57" t="str">
        <f>UPPER(tbl_raw_data[[#This Row],[Queue Name]])</f>
        <v>CONSUMER EXISTING</v>
      </c>
      <c r="Q2973" s="57" t="str">
        <f>IF(tbl_raw_data[[#This Row],[time_taken_in_mins]]&lt;=20,"SLA_MET","SLA_NOT_MET")</f>
        <v>SLA_MET</v>
      </c>
    </row>
    <row r="2974" spans="1:17" ht="15" customHeight="1" x14ac:dyDescent="0.25">
      <c r="A2974" s="5" t="s">
        <v>4174</v>
      </c>
      <c r="B2974" s="6">
        <v>45150.482546296298</v>
      </c>
      <c r="C2974" s="7">
        <v>45150.490555555552</v>
      </c>
      <c r="D2974" s="8" t="s">
        <v>13</v>
      </c>
      <c r="E2974" s="8" t="s">
        <v>9</v>
      </c>
      <c r="F2974" s="8" t="s">
        <v>10</v>
      </c>
      <c r="G2974" s="110" t="s">
        <v>29</v>
      </c>
      <c r="H29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4" s="48">
        <f>tbl_raw_data[[#This Row],[Date Actioned]]-tbl_raw_data[[#This Row],[Date Tagged]]</f>
        <v>8.0092592543223873E-3</v>
      </c>
      <c r="J2974" s="50">
        <f>HOUR(tbl_raw_data[[#This Row],[time_taken]])*60+MINUTE(tbl_raw_data[[#This Row],[time_taken]])+SECOND(tbl_raw_data[[#This Row],[time_taken]])/60</f>
        <v>11.533333333333333</v>
      </c>
      <c r="K2974" s="54">
        <f>DATE(YEAR(tbl_raw_data[[#This Row],[Date Actioned]]), MONTH(tbl_raw_data[[#This Row],[Date Actioned]]), DAY(tbl_raw_data[[#This Row],[Date Actioned]]))</f>
        <v>45150</v>
      </c>
      <c r="L2974" s="55" t="str">
        <f>UPPER(TEXT(tbl_raw_data[[#This Row],[Updated_date]],"MMMM"))</f>
        <v>AUGUST</v>
      </c>
      <c r="M2974" s="55" t="str">
        <f>UPPER("Week "&amp;IF(ROUNDUP(DAY(tbl_raw_data[[#This Row],[Updated_date]])/7,0)=5,4,ROUNDUP(DAY(tbl_raw_data[[#This Row],[Updated_date]])/7,0)))</f>
        <v>WEEK 2</v>
      </c>
      <c r="N2974" s="57" t="str">
        <f>UPPER(VLOOKUP(tbl_raw_data[[#This Row],[Analyst]],[1]setting!$A$1:$B$15,2,0))</f>
        <v>SAM</v>
      </c>
      <c r="O2974" s="57" t="str">
        <f>UPPER(tbl_raw_data[[#This Row],[Outcome]])</f>
        <v>APPROVE</v>
      </c>
      <c r="P2974" s="57" t="str">
        <f>UPPER(tbl_raw_data[[#This Row],[Queue Name]])</f>
        <v>CONSUMER PRE BUREAU</v>
      </c>
      <c r="Q2974" s="57" t="str">
        <f>IF(tbl_raw_data[[#This Row],[time_taken_in_mins]]&lt;=20,"SLA_MET","SLA_NOT_MET")</f>
        <v>SLA_MET</v>
      </c>
    </row>
    <row r="2975" spans="1:17" ht="15" customHeight="1" x14ac:dyDescent="0.25">
      <c r="A2975" s="5" t="s">
        <v>2470</v>
      </c>
      <c r="B2975" s="6">
        <v>45150.484780092593</v>
      </c>
      <c r="C2975" s="7">
        <v>45150.490439814814</v>
      </c>
      <c r="D2975" s="8" t="s">
        <v>8</v>
      </c>
      <c r="E2975" s="8" t="s">
        <v>9</v>
      </c>
      <c r="F2975" s="8" t="s">
        <v>55</v>
      </c>
      <c r="G2975" s="110" t="s">
        <v>11</v>
      </c>
      <c r="H29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75" s="48">
        <f>tbl_raw_data[[#This Row],[Date Actioned]]-tbl_raw_data[[#This Row],[Date Tagged]]</f>
        <v>5.6597222210257314E-3</v>
      </c>
      <c r="J2975" s="50">
        <f>HOUR(tbl_raw_data[[#This Row],[time_taken]])*60+MINUTE(tbl_raw_data[[#This Row],[time_taken]])+SECOND(tbl_raw_data[[#This Row],[time_taken]])/60</f>
        <v>8.15</v>
      </c>
      <c r="K2975" s="54">
        <f>DATE(YEAR(tbl_raw_data[[#This Row],[Date Actioned]]), MONTH(tbl_raw_data[[#This Row],[Date Actioned]]), DAY(tbl_raw_data[[#This Row],[Date Actioned]]))</f>
        <v>45150</v>
      </c>
      <c r="L2975" s="55" t="str">
        <f>UPPER(TEXT(tbl_raw_data[[#This Row],[Updated_date]],"MMMM"))</f>
        <v>AUGUST</v>
      </c>
      <c r="M2975" s="55" t="str">
        <f>UPPER("Week "&amp;IF(ROUNDUP(DAY(tbl_raw_data[[#This Row],[Updated_date]])/7,0)=5,4,ROUNDUP(DAY(tbl_raw_data[[#This Row],[Updated_date]])/7,0)))</f>
        <v>WEEK 2</v>
      </c>
      <c r="N2975" s="57" t="str">
        <f>UPPER(VLOOKUP(tbl_raw_data[[#This Row],[Analyst]],[1]setting!$A$1:$B$15,2,0))</f>
        <v>CAMERON</v>
      </c>
      <c r="O2975" s="57" t="str">
        <f>UPPER(tbl_raw_data[[#This Row],[Outcome]])</f>
        <v>WITHDRAW</v>
      </c>
      <c r="P2975" s="57" t="str">
        <f>UPPER(tbl_raw_data[[#This Row],[Queue Name]])</f>
        <v>CONSUMER PRE BUREAU</v>
      </c>
      <c r="Q2975" s="57" t="str">
        <f>IF(tbl_raw_data[[#This Row],[time_taken_in_mins]]&lt;=20,"SLA_MET","SLA_NOT_MET")</f>
        <v>SLA_MET</v>
      </c>
    </row>
    <row r="2976" spans="1:17" ht="15" customHeight="1" x14ac:dyDescent="0.25">
      <c r="A2976" s="11" t="s">
        <v>1398</v>
      </c>
      <c r="B2976" s="12">
        <v>45150.485173611109</v>
      </c>
      <c r="C2976" s="13">
        <v>45150.489444444444</v>
      </c>
      <c r="D2976" s="14" t="s">
        <v>29</v>
      </c>
      <c r="E2976" s="16" t="s">
        <v>28</v>
      </c>
      <c r="F2976" s="14" t="s">
        <v>455</v>
      </c>
      <c r="G2976" s="106"/>
      <c r="H29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6" s="48">
        <f>tbl_raw_data[[#This Row],[Date Actioned]]-tbl_raw_data[[#This Row],[Date Tagged]]</f>
        <v>4.2708333348855376E-3</v>
      </c>
      <c r="J2976" s="50">
        <f>HOUR(tbl_raw_data[[#This Row],[time_taken]])*60+MINUTE(tbl_raw_data[[#This Row],[time_taken]])+SECOND(tbl_raw_data[[#This Row],[time_taken]])/60</f>
        <v>6.15</v>
      </c>
      <c r="K2976" s="54">
        <f>DATE(YEAR(tbl_raw_data[[#This Row],[Date Actioned]]), MONTH(tbl_raw_data[[#This Row],[Date Actioned]]), DAY(tbl_raw_data[[#This Row],[Date Actioned]]))</f>
        <v>45150</v>
      </c>
      <c r="L2976" s="55" t="str">
        <f>UPPER(TEXT(tbl_raw_data[[#This Row],[Updated_date]],"MMMM"))</f>
        <v>AUGUST</v>
      </c>
      <c r="M2976" s="55" t="str">
        <f>UPPER("Week "&amp;IF(ROUNDUP(DAY(tbl_raw_data[[#This Row],[Updated_date]])/7,0)=5,4,ROUNDUP(DAY(tbl_raw_data[[#This Row],[Updated_date]])/7,0)))</f>
        <v>WEEK 2</v>
      </c>
      <c r="N2976" s="57" t="str">
        <f>UPPER(VLOOKUP(tbl_raw_data[[#This Row],[Analyst]],[1]setting!$A$1:$B$15,2,0))</f>
        <v>ROHAN</v>
      </c>
      <c r="O2976" s="57" t="str">
        <f>UPPER(tbl_raw_data[[#This Row],[Outcome]])</f>
        <v>APPROVE</v>
      </c>
      <c r="P2976" s="57" t="str">
        <f>UPPER(tbl_raw_data[[#This Row],[Queue Name]])</f>
        <v>CONSUMER EXISTING</v>
      </c>
      <c r="Q2976" s="57" t="str">
        <f>IF(tbl_raw_data[[#This Row],[time_taken_in_mins]]&lt;=20,"SLA_MET","SLA_NOT_MET")</f>
        <v>SLA_MET</v>
      </c>
    </row>
    <row r="2977" spans="1:17" ht="15" customHeight="1" x14ac:dyDescent="0.25">
      <c r="A2977" s="11" t="s">
        <v>3878</v>
      </c>
      <c r="B2977" s="12">
        <v>45150.485648148147</v>
      </c>
      <c r="C2977" s="13">
        <v>45150.49318287037</v>
      </c>
      <c r="D2977" s="14" t="s">
        <v>40</v>
      </c>
      <c r="E2977" s="16" t="s">
        <v>41</v>
      </c>
      <c r="F2977" s="14" t="s">
        <v>73</v>
      </c>
      <c r="G2977" s="106"/>
      <c r="H29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77" s="48">
        <f>tbl_raw_data[[#This Row],[Date Actioned]]-tbl_raw_data[[#This Row],[Date Tagged]]</f>
        <v>7.5347222227719612E-3</v>
      </c>
      <c r="J2977" s="50">
        <f>HOUR(tbl_raw_data[[#This Row],[time_taken]])*60+MINUTE(tbl_raw_data[[#This Row],[time_taken]])+SECOND(tbl_raw_data[[#This Row],[time_taken]])/60</f>
        <v>10.85</v>
      </c>
      <c r="K2977" s="54">
        <f>DATE(YEAR(tbl_raw_data[[#This Row],[Date Actioned]]), MONTH(tbl_raw_data[[#This Row],[Date Actioned]]), DAY(tbl_raw_data[[#This Row],[Date Actioned]]))</f>
        <v>45150</v>
      </c>
      <c r="L2977" s="55" t="str">
        <f>UPPER(TEXT(tbl_raw_data[[#This Row],[Updated_date]],"MMMM"))</f>
        <v>AUGUST</v>
      </c>
      <c r="M2977" s="55" t="str">
        <f>UPPER("Week "&amp;IF(ROUNDUP(DAY(tbl_raw_data[[#This Row],[Updated_date]])/7,0)=5,4,ROUNDUP(DAY(tbl_raw_data[[#This Row],[Updated_date]])/7,0)))</f>
        <v>WEEK 2</v>
      </c>
      <c r="N2977" s="57" t="str">
        <f>UPPER(VLOOKUP(tbl_raw_data[[#This Row],[Analyst]],[1]setting!$A$1:$B$15,2,0))</f>
        <v>SHAHID</v>
      </c>
      <c r="O2977" s="57" t="str">
        <f>UPPER(tbl_raw_data[[#This Row],[Outcome]])</f>
        <v>WITHDRAW</v>
      </c>
      <c r="P2977" s="57" t="str">
        <f>UPPER(tbl_raw_data[[#This Row],[Queue Name]])</f>
        <v>CONSUMER POST BUREAU</v>
      </c>
      <c r="Q2977" s="57" t="str">
        <f>IF(tbl_raw_data[[#This Row],[time_taken_in_mins]]&lt;=20,"SLA_MET","SLA_NOT_MET")</f>
        <v>SLA_MET</v>
      </c>
    </row>
    <row r="2978" spans="1:17" ht="15" customHeight="1" x14ac:dyDescent="0.25">
      <c r="A2978" s="22" t="s">
        <v>3403</v>
      </c>
      <c r="B2978" s="6">
        <v>45150.486759259256</v>
      </c>
      <c r="C2978" s="7">
        <v>45150.493680555555</v>
      </c>
      <c r="D2978" s="8" t="s">
        <v>13</v>
      </c>
      <c r="E2978" s="8" t="s">
        <v>9</v>
      </c>
      <c r="F2978" s="8" t="s">
        <v>228</v>
      </c>
      <c r="G2978" s="110" t="s">
        <v>29</v>
      </c>
      <c r="H29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78" s="48">
        <f>tbl_raw_data[[#This Row],[Date Actioned]]-tbl_raw_data[[#This Row],[Date Tagged]]</f>
        <v>6.921296298969537E-3</v>
      </c>
      <c r="J2978" s="50">
        <f>HOUR(tbl_raw_data[[#This Row],[time_taken]])*60+MINUTE(tbl_raw_data[[#This Row],[time_taken]])+SECOND(tbl_raw_data[[#This Row],[time_taken]])/60</f>
        <v>9.9666666666666668</v>
      </c>
      <c r="K2978" s="54">
        <f>DATE(YEAR(tbl_raw_data[[#This Row],[Date Actioned]]), MONTH(tbl_raw_data[[#This Row],[Date Actioned]]), DAY(tbl_raw_data[[#This Row],[Date Actioned]]))</f>
        <v>45150</v>
      </c>
      <c r="L2978" s="55" t="str">
        <f>UPPER(TEXT(tbl_raw_data[[#This Row],[Updated_date]],"MMMM"))</f>
        <v>AUGUST</v>
      </c>
      <c r="M2978" s="55" t="str">
        <f>UPPER("Week "&amp;IF(ROUNDUP(DAY(tbl_raw_data[[#This Row],[Updated_date]])/7,0)=5,4,ROUNDUP(DAY(tbl_raw_data[[#This Row],[Updated_date]])/7,0)))</f>
        <v>WEEK 2</v>
      </c>
      <c r="N2978" s="57" t="str">
        <f>UPPER(VLOOKUP(tbl_raw_data[[#This Row],[Analyst]],[1]setting!$A$1:$B$15,2,0))</f>
        <v>OUADIR</v>
      </c>
      <c r="O2978" s="57" t="str">
        <f>UPPER(tbl_raw_data[[#This Row],[Outcome]])</f>
        <v>APPROVE</v>
      </c>
      <c r="P2978" s="57" t="str">
        <f>UPPER(tbl_raw_data[[#This Row],[Queue Name]])</f>
        <v>CONSUMER PRE BUREAU</v>
      </c>
      <c r="Q2978" s="57" t="str">
        <f>IF(tbl_raw_data[[#This Row],[time_taken_in_mins]]&lt;=20,"SLA_MET","SLA_NOT_MET")</f>
        <v>SLA_MET</v>
      </c>
    </row>
    <row r="2979" spans="1:17" ht="15" customHeight="1" x14ac:dyDescent="0.25">
      <c r="A2979" s="22" t="s">
        <v>562</v>
      </c>
      <c r="B2979" s="6">
        <v>45150.490613425929</v>
      </c>
      <c r="C2979" s="7">
        <v>45150.493518518517</v>
      </c>
      <c r="D2979" s="8" t="s">
        <v>8</v>
      </c>
      <c r="E2979" s="8" t="s">
        <v>9</v>
      </c>
      <c r="F2979" s="8" t="s">
        <v>10</v>
      </c>
      <c r="G2979" s="110" t="s">
        <v>563</v>
      </c>
      <c r="H29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79" s="48">
        <f>tbl_raw_data[[#This Row],[Date Actioned]]-tbl_raw_data[[#This Row],[Date Tagged]]</f>
        <v>2.9050925877527334E-3</v>
      </c>
      <c r="J2979" s="50">
        <f>HOUR(tbl_raw_data[[#This Row],[time_taken]])*60+MINUTE(tbl_raw_data[[#This Row],[time_taken]])+SECOND(tbl_raw_data[[#This Row],[time_taken]])/60</f>
        <v>4.1833333333333336</v>
      </c>
      <c r="K2979" s="54">
        <f>DATE(YEAR(tbl_raw_data[[#This Row],[Date Actioned]]), MONTH(tbl_raw_data[[#This Row],[Date Actioned]]), DAY(tbl_raw_data[[#This Row],[Date Actioned]]))</f>
        <v>45150</v>
      </c>
      <c r="L2979" s="55" t="str">
        <f>UPPER(TEXT(tbl_raw_data[[#This Row],[Updated_date]],"MMMM"))</f>
        <v>AUGUST</v>
      </c>
      <c r="M2979" s="55" t="str">
        <f>UPPER("Week "&amp;IF(ROUNDUP(DAY(tbl_raw_data[[#This Row],[Updated_date]])/7,0)=5,4,ROUNDUP(DAY(tbl_raw_data[[#This Row],[Updated_date]])/7,0)))</f>
        <v>WEEK 2</v>
      </c>
      <c r="N2979" s="57" t="str">
        <f>UPPER(VLOOKUP(tbl_raw_data[[#This Row],[Analyst]],[1]setting!$A$1:$B$15,2,0))</f>
        <v>SAM</v>
      </c>
      <c r="O2979" s="57" t="str">
        <f>UPPER(tbl_raw_data[[#This Row],[Outcome]])</f>
        <v>WITHDRAW</v>
      </c>
      <c r="P2979" s="57" t="str">
        <f>UPPER(tbl_raw_data[[#This Row],[Queue Name]])</f>
        <v>CONSUMER PRE BUREAU</v>
      </c>
      <c r="Q2979" s="57" t="str">
        <f>IF(tbl_raw_data[[#This Row],[time_taken_in_mins]]&lt;=20,"SLA_MET","SLA_NOT_MET")</f>
        <v>SLA_MET</v>
      </c>
    </row>
    <row r="2980" spans="1:17" ht="15" customHeight="1" x14ac:dyDescent="0.25">
      <c r="A2980" s="5" t="s">
        <v>5565</v>
      </c>
      <c r="B2980" s="12">
        <v>45150.498969907407</v>
      </c>
      <c r="C2980" s="13">
        <v>45150.509768518517</v>
      </c>
      <c r="D2980" s="14" t="s">
        <v>13</v>
      </c>
      <c r="E2980" s="14" t="s">
        <v>28</v>
      </c>
      <c r="F2980" s="14" t="s">
        <v>42</v>
      </c>
      <c r="G2980" s="111" t="s">
        <v>67</v>
      </c>
      <c r="H29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80" s="48">
        <f>tbl_raw_data[[#This Row],[Date Actioned]]-tbl_raw_data[[#This Row],[Date Tagged]]</f>
        <v>1.0798611110658385E-2</v>
      </c>
      <c r="J2980" s="50">
        <f>HOUR(tbl_raw_data[[#This Row],[time_taken]])*60+MINUTE(tbl_raw_data[[#This Row],[time_taken]])+SECOND(tbl_raw_data[[#This Row],[time_taken]])/60</f>
        <v>15.55</v>
      </c>
      <c r="K2980" s="54">
        <f>DATE(YEAR(tbl_raw_data[[#This Row],[Date Actioned]]), MONTH(tbl_raw_data[[#This Row],[Date Actioned]]), DAY(tbl_raw_data[[#This Row],[Date Actioned]]))</f>
        <v>45150</v>
      </c>
      <c r="L2980" s="55" t="str">
        <f>UPPER(TEXT(tbl_raw_data[[#This Row],[Updated_date]],"MMMM"))</f>
        <v>AUGUST</v>
      </c>
      <c r="M2980" s="55" t="str">
        <f>UPPER("Week "&amp;IF(ROUNDUP(DAY(tbl_raw_data[[#This Row],[Updated_date]])/7,0)=5,4,ROUNDUP(DAY(tbl_raw_data[[#This Row],[Updated_date]])/7,0)))</f>
        <v>WEEK 2</v>
      </c>
      <c r="N2980" s="57" t="str">
        <f>UPPER(VLOOKUP(tbl_raw_data[[#This Row],[Analyst]],[1]setting!$A$1:$B$15,2,0))</f>
        <v>NITESH</v>
      </c>
      <c r="O2980" s="57" t="str">
        <f>UPPER(tbl_raw_data[[#This Row],[Outcome]])</f>
        <v>APPROVE</v>
      </c>
      <c r="P2980" s="57" t="str">
        <f>UPPER(tbl_raw_data[[#This Row],[Queue Name]])</f>
        <v>CONSUMER EXISTING</v>
      </c>
      <c r="Q2980" s="57" t="str">
        <f>IF(tbl_raw_data[[#This Row],[time_taken_in_mins]]&lt;=20,"SLA_MET","SLA_NOT_MET")</f>
        <v>SLA_MET</v>
      </c>
    </row>
    <row r="2981" spans="1:17" ht="15" customHeight="1" x14ac:dyDescent="0.25">
      <c r="A2981" s="11" t="s">
        <v>5135</v>
      </c>
      <c r="B2981" s="6">
        <v>45150.503657407404</v>
      </c>
      <c r="C2981" s="7">
        <v>45150.513495370367</v>
      </c>
      <c r="D2981" s="8" t="s">
        <v>13</v>
      </c>
      <c r="E2981" s="8" t="s">
        <v>9</v>
      </c>
      <c r="F2981" s="8" t="s">
        <v>228</v>
      </c>
      <c r="G2981" s="110" t="s">
        <v>29</v>
      </c>
      <c r="H29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81" s="48">
        <f>tbl_raw_data[[#This Row],[Date Actioned]]-tbl_raw_data[[#This Row],[Date Tagged]]</f>
        <v>9.8379629635019228E-3</v>
      </c>
      <c r="J2981" s="50">
        <f>HOUR(tbl_raw_data[[#This Row],[time_taken]])*60+MINUTE(tbl_raw_data[[#This Row],[time_taken]])+SECOND(tbl_raw_data[[#This Row],[time_taken]])/60</f>
        <v>14.166666666666666</v>
      </c>
      <c r="K2981" s="54">
        <f>DATE(YEAR(tbl_raw_data[[#This Row],[Date Actioned]]), MONTH(tbl_raw_data[[#This Row],[Date Actioned]]), DAY(tbl_raw_data[[#This Row],[Date Actioned]]))</f>
        <v>45150</v>
      </c>
      <c r="L2981" s="55" t="str">
        <f>UPPER(TEXT(tbl_raw_data[[#This Row],[Updated_date]],"MMMM"))</f>
        <v>AUGUST</v>
      </c>
      <c r="M2981" s="55" t="str">
        <f>UPPER("Week "&amp;IF(ROUNDUP(DAY(tbl_raw_data[[#This Row],[Updated_date]])/7,0)=5,4,ROUNDUP(DAY(tbl_raw_data[[#This Row],[Updated_date]])/7,0)))</f>
        <v>WEEK 2</v>
      </c>
      <c r="N2981" s="57" t="str">
        <f>UPPER(VLOOKUP(tbl_raw_data[[#This Row],[Analyst]],[1]setting!$A$1:$B$15,2,0))</f>
        <v>OUADIR</v>
      </c>
      <c r="O2981" s="57" t="str">
        <f>UPPER(tbl_raw_data[[#This Row],[Outcome]])</f>
        <v>APPROVE</v>
      </c>
      <c r="P2981" s="57" t="str">
        <f>UPPER(tbl_raw_data[[#This Row],[Queue Name]])</f>
        <v>CONSUMER PRE BUREAU</v>
      </c>
      <c r="Q2981" s="57" t="str">
        <f>IF(tbl_raw_data[[#This Row],[time_taken_in_mins]]&lt;=20,"SLA_MET","SLA_NOT_MET")</f>
        <v>SLA_MET</v>
      </c>
    </row>
    <row r="2982" spans="1:17" ht="15" customHeight="1" x14ac:dyDescent="0.25">
      <c r="A2982" s="5" t="s">
        <v>2330</v>
      </c>
      <c r="B2982" s="12">
        <v>45150.504872685182</v>
      </c>
      <c r="C2982" s="13">
        <v>45150.510358796295</v>
      </c>
      <c r="D2982" s="14" t="s">
        <v>40</v>
      </c>
      <c r="E2982" s="16" t="s">
        <v>41</v>
      </c>
      <c r="F2982" s="14" t="s">
        <v>73</v>
      </c>
      <c r="G2982" s="106"/>
      <c r="H29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2" s="48">
        <f>tbl_raw_data[[#This Row],[Date Actioned]]-tbl_raw_data[[#This Row],[Date Tagged]]</f>
        <v>5.4861111129866913E-3</v>
      </c>
      <c r="J2982" s="50">
        <f>HOUR(tbl_raw_data[[#This Row],[time_taken]])*60+MINUTE(tbl_raw_data[[#This Row],[time_taken]])+SECOND(tbl_raw_data[[#This Row],[time_taken]])/60</f>
        <v>7.9</v>
      </c>
      <c r="K2982" s="54">
        <f>DATE(YEAR(tbl_raw_data[[#This Row],[Date Actioned]]), MONTH(tbl_raw_data[[#This Row],[Date Actioned]]), DAY(tbl_raw_data[[#This Row],[Date Actioned]]))</f>
        <v>45150</v>
      </c>
      <c r="L2982" s="55" t="str">
        <f>UPPER(TEXT(tbl_raw_data[[#This Row],[Updated_date]],"MMMM"))</f>
        <v>AUGUST</v>
      </c>
      <c r="M2982" s="55" t="str">
        <f>UPPER("Week "&amp;IF(ROUNDUP(DAY(tbl_raw_data[[#This Row],[Updated_date]])/7,0)=5,4,ROUNDUP(DAY(tbl_raw_data[[#This Row],[Updated_date]])/7,0)))</f>
        <v>WEEK 2</v>
      </c>
      <c r="N2982" s="57" t="str">
        <f>UPPER(VLOOKUP(tbl_raw_data[[#This Row],[Analyst]],[1]setting!$A$1:$B$15,2,0))</f>
        <v>SHAHID</v>
      </c>
      <c r="O2982" s="57" t="str">
        <f>UPPER(tbl_raw_data[[#This Row],[Outcome]])</f>
        <v>WITHDRAW</v>
      </c>
      <c r="P2982" s="57" t="str">
        <f>UPPER(tbl_raw_data[[#This Row],[Queue Name]])</f>
        <v>CONSUMER POST BUREAU</v>
      </c>
      <c r="Q2982" s="57" t="str">
        <f>IF(tbl_raw_data[[#This Row],[time_taken_in_mins]]&lt;=20,"SLA_MET","SLA_NOT_MET")</f>
        <v>SLA_MET</v>
      </c>
    </row>
    <row r="2983" spans="1:17" ht="15" customHeight="1" x14ac:dyDescent="0.25">
      <c r="A2983" s="11" t="s">
        <v>1573</v>
      </c>
      <c r="B2983" s="6">
        <v>45150.509467592594</v>
      </c>
      <c r="C2983" s="7">
        <v>45150.514004629629</v>
      </c>
      <c r="D2983" s="8" t="s">
        <v>40</v>
      </c>
      <c r="E2983" s="10" t="s">
        <v>41</v>
      </c>
      <c r="F2983" s="8" t="s">
        <v>73</v>
      </c>
      <c r="G2983" s="109"/>
      <c r="H29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3" s="48">
        <f>tbl_raw_data[[#This Row],[Date Actioned]]-tbl_raw_data[[#This Row],[Date Tagged]]</f>
        <v>4.537037035333924E-3</v>
      </c>
      <c r="J2983" s="50">
        <f>HOUR(tbl_raw_data[[#This Row],[time_taken]])*60+MINUTE(tbl_raw_data[[#This Row],[time_taken]])+SECOND(tbl_raw_data[[#This Row],[time_taken]])/60</f>
        <v>6.5333333333333332</v>
      </c>
      <c r="K2983" s="54">
        <f>DATE(YEAR(tbl_raw_data[[#This Row],[Date Actioned]]), MONTH(tbl_raw_data[[#This Row],[Date Actioned]]), DAY(tbl_raw_data[[#This Row],[Date Actioned]]))</f>
        <v>45150</v>
      </c>
      <c r="L2983" s="55" t="str">
        <f>UPPER(TEXT(tbl_raw_data[[#This Row],[Updated_date]],"MMMM"))</f>
        <v>AUGUST</v>
      </c>
      <c r="M2983" s="55" t="str">
        <f>UPPER("Week "&amp;IF(ROUNDUP(DAY(tbl_raw_data[[#This Row],[Updated_date]])/7,0)=5,4,ROUNDUP(DAY(tbl_raw_data[[#This Row],[Updated_date]])/7,0)))</f>
        <v>WEEK 2</v>
      </c>
      <c r="N2983" s="57" t="str">
        <f>UPPER(VLOOKUP(tbl_raw_data[[#This Row],[Analyst]],[1]setting!$A$1:$B$15,2,0))</f>
        <v>SHAHID</v>
      </c>
      <c r="O2983" s="57" t="str">
        <f>UPPER(tbl_raw_data[[#This Row],[Outcome]])</f>
        <v>WITHDRAW</v>
      </c>
      <c r="P2983" s="57" t="str">
        <f>UPPER(tbl_raw_data[[#This Row],[Queue Name]])</f>
        <v>CONSUMER POST BUREAU</v>
      </c>
      <c r="Q2983" s="57" t="str">
        <f>IF(tbl_raw_data[[#This Row],[time_taken_in_mins]]&lt;=20,"SLA_MET","SLA_NOT_MET")</f>
        <v>SLA_MET</v>
      </c>
    </row>
    <row r="2984" spans="1:17" ht="15" customHeight="1" x14ac:dyDescent="0.25">
      <c r="A2984" s="22" t="s">
        <v>979</v>
      </c>
      <c r="B2984" s="12">
        <v>45150.511828703704</v>
      </c>
      <c r="C2984" s="13">
        <v>45150.515474537038</v>
      </c>
      <c r="D2984" s="14" t="s">
        <v>8</v>
      </c>
      <c r="E2984" s="14" t="s">
        <v>9</v>
      </c>
      <c r="F2984" s="14" t="s">
        <v>55</v>
      </c>
      <c r="G2984" s="111" t="s">
        <v>149</v>
      </c>
      <c r="H29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84" s="48">
        <f>tbl_raw_data[[#This Row],[Date Actioned]]-tbl_raw_data[[#This Row],[Date Tagged]]</f>
        <v>3.645833334303461E-3</v>
      </c>
      <c r="J2984" s="50">
        <f>HOUR(tbl_raw_data[[#This Row],[time_taken]])*60+MINUTE(tbl_raw_data[[#This Row],[time_taken]])+SECOND(tbl_raw_data[[#This Row],[time_taken]])/60</f>
        <v>5.25</v>
      </c>
      <c r="K2984" s="54">
        <f>DATE(YEAR(tbl_raw_data[[#This Row],[Date Actioned]]), MONTH(tbl_raw_data[[#This Row],[Date Actioned]]), DAY(tbl_raw_data[[#This Row],[Date Actioned]]))</f>
        <v>45150</v>
      </c>
      <c r="L2984" s="55" t="str">
        <f>UPPER(TEXT(tbl_raw_data[[#This Row],[Updated_date]],"MMMM"))</f>
        <v>AUGUST</v>
      </c>
      <c r="M2984" s="55" t="str">
        <f>UPPER("Week "&amp;IF(ROUNDUP(DAY(tbl_raw_data[[#This Row],[Updated_date]])/7,0)=5,4,ROUNDUP(DAY(tbl_raw_data[[#This Row],[Updated_date]])/7,0)))</f>
        <v>WEEK 2</v>
      </c>
      <c r="N2984" s="57" t="str">
        <f>UPPER(VLOOKUP(tbl_raw_data[[#This Row],[Analyst]],[1]setting!$A$1:$B$15,2,0))</f>
        <v>CAMERON</v>
      </c>
      <c r="O2984" s="57" t="str">
        <f>UPPER(tbl_raw_data[[#This Row],[Outcome]])</f>
        <v>WITHDRAW</v>
      </c>
      <c r="P2984" s="57" t="str">
        <f>UPPER(tbl_raw_data[[#This Row],[Queue Name]])</f>
        <v>CONSUMER PRE BUREAU</v>
      </c>
      <c r="Q2984" s="57" t="str">
        <f>IF(tbl_raw_data[[#This Row],[time_taken_in_mins]]&lt;=20,"SLA_MET","SLA_NOT_MET")</f>
        <v>SLA_MET</v>
      </c>
    </row>
    <row r="2985" spans="1:17" ht="15" customHeight="1" x14ac:dyDescent="0.25">
      <c r="A2985" s="22" t="s">
        <v>587</v>
      </c>
      <c r="B2985" s="12">
        <v>45150.512384259258</v>
      </c>
      <c r="C2985" s="13">
        <v>45150.515347222223</v>
      </c>
      <c r="D2985" s="14" t="s">
        <v>13</v>
      </c>
      <c r="E2985" s="14" t="s">
        <v>28</v>
      </c>
      <c r="F2985" s="14" t="s">
        <v>10</v>
      </c>
      <c r="G2985" s="111" t="s">
        <v>29</v>
      </c>
      <c r="H29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85" s="48">
        <f>tbl_raw_data[[#This Row],[Date Actioned]]-tbl_raw_data[[#This Row],[Date Tagged]]</f>
        <v>2.9629629643750377E-3</v>
      </c>
      <c r="J2985" s="50">
        <f>HOUR(tbl_raw_data[[#This Row],[time_taken]])*60+MINUTE(tbl_raw_data[[#This Row],[time_taken]])+SECOND(tbl_raw_data[[#This Row],[time_taken]])/60</f>
        <v>4.2666666666666666</v>
      </c>
      <c r="K2985" s="54">
        <f>DATE(YEAR(tbl_raw_data[[#This Row],[Date Actioned]]), MONTH(tbl_raw_data[[#This Row],[Date Actioned]]), DAY(tbl_raw_data[[#This Row],[Date Actioned]]))</f>
        <v>45150</v>
      </c>
      <c r="L2985" s="55" t="str">
        <f>UPPER(TEXT(tbl_raw_data[[#This Row],[Updated_date]],"MMMM"))</f>
        <v>AUGUST</v>
      </c>
      <c r="M2985" s="55" t="str">
        <f>UPPER("Week "&amp;IF(ROUNDUP(DAY(tbl_raw_data[[#This Row],[Updated_date]])/7,0)=5,4,ROUNDUP(DAY(tbl_raw_data[[#This Row],[Updated_date]])/7,0)))</f>
        <v>WEEK 2</v>
      </c>
      <c r="N2985" s="57" t="str">
        <f>UPPER(VLOOKUP(tbl_raw_data[[#This Row],[Analyst]],[1]setting!$A$1:$B$15,2,0))</f>
        <v>SAM</v>
      </c>
      <c r="O2985" s="57" t="str">
        <f>UPPER(tbl_raw_data[[#This Row],[Outcome]])</f>
        <v>APPROVE</v>
      </c>
      <c r="P2985" s="57" t="str">
        <f>UPPER(tbl_raw_data[[#This Row],[Queue Name]])</f>
        <v>CONSUMER EXISTING</v>
      </c>
      <c r="Q2985" s="57" t="str">
        <f>IF(tbl_raw_data[[#This Row],[time_taken_in_mins]]&lt;=20,"SLA_MET","SLA_NOT_MET")</f>
        <v>SLA_MET</v>
      </c>
    </row>
    <row r="2986" spans="1:17" ht="15" customHeight="1" x14ac:dyDescent="0.25">
      <c r="A2986" s="5" t="s">
        <v>3364</v>
      </c>
      <c r="B2986" s="6">
        <v>45150.512870370374</v>
      </c>
      <c r="C2986" s="7">
        <v>45150.519733796296</v>
      </c>
      <c r="D2986" s="8" t="s">
        <v>8</v>
      </c>
      <c r="E2986" s="8" t="s">
        <v>9</v>
      </c>
      <c r="F2986" s="8" t="s">
        <v>42</v>
      </c>
      <c r="G2986" s="110" t="s">
        <v>3365</v>
      </c>
      <c r="H29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86" s="48">
        <f>tbl_raw_data[[#This Row],[Date Actioned]]-tbl_raw_data[[#This Row],[Date Tagged]]</f>
        <v>6.8634259223472327E-3</v>
      </c>
      <c r="J2986" s="50">
        <f>HOUR(tbl_raw_data[[#This Row],[time_taken]])*60+MINUTE(tbl_raw_data[[#This Row],[time_taken]])+SECOND(tbl_raw_data[[#This Row],[time_taken]])/60</f>
        <v>9.8833333333333329</v>
      </c>
      <c r="K2986" s="54">
        <f>DATE(YEAR(tbl_raw_data[[#This Row],[Date Actioned]]), MONTH(tbl_raw_data[[#This Row],[Date Actioned]]), DAY(tbl_raw_data[[#This Row],[Date Actioned]]))</f>
        <v>45150</v>
      </c>
      <c r="L2986" s="55" t="str">
        <f>UPPER(TEXT(tbl_raw_data[[#This Row],[Updated_date]],"MMMM"))</f>
        <v>AUGUST</v>
      </c>
      <c r="M2986" s="55" t="str">
        <f>UPPER("Week "&amp;IF(ROUNDUP(DAY(tbl_raw_data[[#This Row],[Updated_date]])/7,0)=5,4,ROUNDUP(DAY(tbl_raw_data[[#This Row],[Updated_date]])/7,0)))</f>
        <v>WEEK 2</v>
      </c>
      <c r="N2986" s="57" t="str">
        <f>UPPER(VLOOKUP(tbl_raw_data[[#This Row],[Analyst]],[1]setting!$A$1:$B$15,2,0))</f>
        <v>NITESH</v>
      </c>
      <c r="O2986" s="57" t="str">
        <f>UPPER(tbl_raw_data[[#This Row],[Outcome]])</f>
        <v>WITHDRAW</v>
      </c>
      <c r="P2986" s="57" t="str">
        <f>UPPER(tbl_raw_data[[#This Row],[Queue Name]])</f>
        <v>CONSUMER PRE BUREAU</v>
      </c>
      <c r="Q2986" s="57" t="str">
        <f>IF(tbl_raw_data[[#This Row],[time_taken_in_mins]]&lt;=20,"SLA_MET","SLA_NOT_MET")</f>
        <v>SLA_MET</v>
      </c>
    </row>
    <row r="2987" spans="1:17" ht="15" customHeight="1" x14ac:dyDescent="0.25">
      <c r="A2987" s="11" t="s">
        <v>6902</v>
      </c>
      <c r="B2987" s="12">
        <v>45150.517511574071</v>
      </c>
      <c r="C2987" s="13">
        <v>45150.534317129626</v>
      </c>
      <c r="D2987" s="14" t="s">
        <v>40</v>
      </c>
      <c r="E2987" s="16" t="s">
        <v>41</v>
      </c>
      <c r="F2987" s="14" t="s">
        <v>73</v>
      </c>
      <c r="G2987" s="106"/>
      <c r="H29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7" s="48">
        <f>tbl_raw_data[[#This Row],[Date Actioned]]-tbl_raw_data[[#This Row],[Date Tagged]]</f>
        <v>1.6805555555038154E-2</v>
      </c>
      <c r="J2987" s="50">
        <f>HOUR(tbl_raw_data[[#This Row],[time_taken]])*60+MINUTE(tbl_raw_data[[#This Row],[time_taken]])+SECOND(tbl_raw_data[[#This Row],[time_taken]])/60</f>
        <v>24.2</v>
      </c>
      <c r="K2987" s="54">
        <f>DATE(YEAR(tbl_raw_data[[#This Row],[Date Actioned]]), MONTH(tbl_raw_data[[#This Row],[Date Actioned]]), DAY(tbl_raw_data[[#This Row],[Date Actioned]]))</f>
        <v>45150</v>
      </c>
      <c r="L2987" s="55" t="str">
        <f>UPPER(TEXT(tbl_raw_data[[#This Row],[Updated_date]],"MMMM"))</f>
        <v>AUGUST</v>
      </c>
      <c r="M2987" s="55" t="str">
        <f>UPPER("Week "&amp;IF(ROUNDUP(DAY(tbl_raw_data[[#This Row],[Updated_date]])/7,0)=5,4,ROUNDUP(DAY(tbl_raw_data[[#This Row],[Updated_date]])/7,0)))</f>
        <v>WEEK 2</v>
      </c>
      <c r="N2987" s="57" t="str">
        <f>UPPER(VLOOKUP(tbl_raw_data[[#This Row],[Analyst]],[1]setting!$A$1:$B$15,2,0))</f>
        <v>SHAHID</v>
      </c>
      <c r="O2987" s="57" t="str">
        <f>UPPER(tbl_raw_data[[#This Row],[Outcome]])</f>
        <v>WITHDRAW</v>
      </c>
      <c r="P2987" s="57" t="str">
        <f>UPPER(tbl_raw_data[[#This Row],[Queue Name]])</f>
        <v>CONSUMER POST BUREAU</v>
      </c>
      <c r="Q2987" s="57" t="str">
        <f>IF(tbl_raw_data[[#This Row],[time_taken_in_mins]]&lt;=20,"SLA_MET","SLA_NOT_MET")</f>
        <v>SLA_NOT_MET</v>
      </c>
    </row>
    <row r="2988" spans="1:17" ht="15" customHeight="1" x14ac:dyDescent="0.25">
      <c r="A2988" s="5" t="s">
        <v>2451</v>
      </c>
      <c r="B2988" s="6">
        <v>45150.517824074072</v>
      </c>
      <c r="C2988" s="7">
        <v>45150.5234375</v>
      </c>
      <c r="D2988" s="8" t="s">
        <v>29</v>
      </c>
      <c r="E2988" s="10" t="s">
        <v>28</v>
      </c>
      <c r="F2988" s="8" t="s">
        <v>10</v>
      </c>
      <c r="G2988" s="109"/>
      <c r="H29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8" s="48">
        <f>tbl_raw_data[[#This Row],[Date Actioned]]-tbl_raw_data[[#This Row],[Date Tagged]]</f>
        <v>5.6134259284590371E-3</v>
      </c>
      <c r="J2988" s="50">
        <f>HOUR(tbl_raw_data[[#This Row],[time_taken]])*60+MINUTE(tbl_raw_data[[#This Row],[time_taken]])+SECOND(tbl_raw_data[[#This Row],[time_taken]])/60</f>
        <v>8.0833333333333339</v>
      </c>
      <c r="K2988" s="54">
        <f>DATE(YEAR(tbl_raw_data[[#This Row],[Date Actioned]]), MONTH(tbl_raw_data[[#This Row],[Date Actioned]]), DAY(tbl_raw_data[[#This Row],[Date Actioned]]))</f>
        <v>45150</v>
      </c>
      <c r="L2988" s="55" t="str">
        <f>UPPER(TEXT(tbl_raw_data[[#This Row],[Updated_date]],"MMMM"))</f>
        <v>AUGUST</v>
      </c>
      <c r="M2988" s="55" t="str">
        <f>UPPER("Week "&amp;IF(ROUNDUP(DAY(tbl_raw_data[[#This Row],[Updated_date]])/7,0)=5,4,ROUNDUP(DAY(tbl_raw_data[[#This Row],[Updated_date]])/7,0)))</f>
        <v>WEEK 2</v>
      </c>
      <c r="N2988" s="57" t="str">
        <f>UPPER(VLOOKUP(tbl_raw_data[[#This Row],[Analyst]],[1]setting!$A$1:$B$15,2,0))</f>
        <v>SAM</v>
      </c>
      <c r="O2988" s="57" t="str">
        <f>UPPER(tbl_raw_data[[#This Row],[Outcome]])</f>
        <v>APPROVE</v>
      </c>
      <c r="P2988" s="57" t="str">
        <f>UPPER(tbl_raw_data[[#This Row],[Queue Name]])</f>
        <v>CONSUMER EXISTING</v>
      </c>
      <c r="Q2988" s="57" t="str">
        <f>IF(tbl_raw_data[[#This Row],[time_taken_in_mins]]&lt;=20,"SLA_MET","SLA_NOT_MET")</f>
        <v>SLA_MET</v>
      </c>
    </row>
    <row r="2989" spans="1:17" ht="15" customHeight="1" x14ac:dyDescent="0.25">
      <c r="A2989" s="11" t="s">
        <v>5858</v>
      </c>
      <c r="B2989" s="12">
        <v>45150.518217592595</v>
      </c>
      <c r="C2989" s="13">
        <v>45150.529722222222</v>
      </c>
      <c r="D2989" s="14" t="s">
        <v>29</v>
      </c>
      <c r="E2989" s="16" t="s">
        <v>28</v>
      </c>
      <c r="F2989" s="14" t="s">
        <v>10</v>
      </c>
      <c r="G2989" s="106"/>
      <c r="H29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89" s="48">
        <f>tbl_raw_data[[#This Row],[Date Actioned]]-tbl_raw_data[[#This Row],[Date Tagged]]</f>
        <v>1.1504629626870155E-2</v>
      </c>
      <c r="J2989" s="50">
        <f>HOUR(tbl_raw_data[[#This Row],[time_taken]])*60+MINUTE(tbl_raw_data[[#This Row],[time_taken]])+SECOND(tbl_raw_data[[#This Row],[time_taken]])/60</f>
        <v>16.566666666666666</v>
      </c>
      <c r="K2989" s="54">
        <f>DATE(YEAR(tbl_raw_data[[#This Row],[Date Actioned]]), MONTH(tbl_raw_data[[#This Row],[Date Actioned]]), DAY(tbl_raw_data[[#This Row],[Date Actioned]]))</f>
        <v>45150</v>
      </c>
      <c r="L2989" s="55" t="str">
        <f>UPPER(TEXT(tbl_raw_data[[#This Row],[Updated_date]],"MMMM"))</f>
        <v>AUGUST</v>
      </c>
      <c r="M2989" s="55" t="str">
        <f>UPPER("Week "&amp;IF(ROUNDUP(DAY(tbl_raw_data[[#This Row],[Updated_date]])/7,0)=5,4,ROUNDUP(DAY(tbl_raw_data[[#This Row],[Updated_date]])/7,0)))</f>
        <v>WEEK 2</v>
      </c>
      <c r="N2989" s="57" t="str">
        <f>UPPER(VLOOKUP(tbl_raw_data[[#This Row],[Analyst]],[1]setting!$A$1:$B$15,2,0))</f>
        <v>SAM</v>
      </c>
      <c r="O2989" s="57" t="str">
        <f>UPPER(tbl_raw_data[[#This Row],[Outcome]])</f>
        <v>APPROVE</v>
      </c>
      <c r="P2989" s="57" t="str">
        <f>UPPER(tbl_raw_data[[#This Row],[Queue Name]])</f>
        <v>CONSUMER EXISTING</v>
      </c>
      <c r="Q2989" s="57" t="str">
        <f>IF(tbl_raw_data[[#This Row],[time_taken_in_mins]]&lt;=20,"SLA_MET","SLA_NOT_MET")</f>
        <v>SLA_MET</v>
      </c>
    </row>
    <row r="2990" spans="1:17" ht="39" x14ac:dyDescent="0.25">
      <c r="A2990" s="22" t="s">
        <v>2549</v>
      </c>
      <c r="B2990" s="6">
        <v>45150.520960648151</v>
      </c>
      <c r="C2990" s="7">
        <v>45150.526712962965</v>
      </c>
      <c r="D2990" s="8" t="s">
        <v>8</v>
      </c>
      <c r="E2990" s="8" t="s">
        <v>28</v>
      </c>
      <c r="F2990" s="8" t="s">
        <v>55</v>
      </c>
      <c r="G2990" s="110" t="s">
        <v>2550</v>
      </c>
      <c r="H29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90" s="48">
        <f>tbl_raw_data[[#This Row],[Date Actioned]]-tbl_raw_data[[#This Row],[Date Tagged]]</f>
        <v>5.7523148134350777E-3</v>
      </c>
      <c r="J2990" s="50">
        <f>HOUR(tbl_raw_data[[#This Row],[time_taken]])*60+MINUTE(tbl_raw_data[[#This Row],[time_taken]])+SECOND(tbl_raw_data[[#This Row],[time_taken]])/60</f>
        <v>8.2833333333333332</v>
      </c>
      <c r="K2990" s="54">
        <f>DATE(YEAR(tbl_raw_data[[#This Row],[Date Actioned]]), MONTH(tbl_raw_data[[#This Row],[Date Actioned]]), DAY(tbl_raw_data[[#This Row],[Date Actioned]]))</f>
        <v>45150</v>
      </c>
      <c r="L2990" s="55" t="str">
        <f>UPPER(TEXT(tbl_raw_data[[#This Row],[Updated_date]],"MMMM"))</f>
        <v>AUGUST</v>
      </c>
      <c r="M2990" s="55" t="str">
        <f>UPPER("Week "&amp;IF(ROUNDUP(DAY(tbl_raw_data[[#This Row],[Updated_date]])/7,0)=5,4,ROUNDUP(DAY(tbl_raw_data[[#This Row],[Updated_date]])/7,0)))</f>
        <v>WEEK 2</v>
      </c>
      <c r="N2990" s="57" t="str">
        <f>UPPER(VLOOKUP(tbl_raw_data[[#This Row],[Analyst]],[1]setting!$A$1:$B$15,2,0))</f>
        <v>CAMERON</v>
      </c>
      <c r="O2990" s="57" t="str">
        <f>UPPER(tbl_raw_data[[#This Row],[Outcome]])</f>
        <v>WITHDRAW</v>
      </c>
      <c r="P2990" s="57" t="str">
        <f>UPPER(tbl_raw_data[[#This Row],[Queue Name]])</f>
        <v>CONSUMER EXISTING</v>
      </c>
      <c r="Q2990" s="57" t="str">
        <f>IF(tbl_raw_data[[#This Row],[time_taken_in_mins]]&lt;=20,"SLA_MET","SLA_NOT_MET")</f>
        <v>SLA_MET</v>
      </c>
    </row>
    <row r="2991" spans="1:17" ht="15" customHeight="1" x14ac:dyDescent="0.25">
      <c r="A2991" s="22" t="s">
        <v>4825</v>
      </c>
      <c r="B2991" s="6">
        <v>45150.521840277775</v>
      </c>
      <c r="C2991" s="7">
        <v>45150.530960648146</v>
      </c>
      <c r="D2991" s="8" t="s">
        <v>13</v>
      </c>
      <c r="E2991" s="8" t="s">
        <v>28</v>
      </c>
      <c r="F2991" s="8" t="s">
        <v>42</v>
      </c>
      <c r="G2991" s="110" t="s">
        <v>29</v>
      </c>
      <c r="H29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1" s="48">
        <f>tbl_raw_data[[#This Row],[Date Actioned]]-tbl_raw_data[[#This Row],[Date Tagged]]</f>
        <v>9.1203703705104999E-3</v>
      </c>
      <c r="J2991" s="50">
        <f>HOUR(tbl_raw_data[[#This Row],[time_taken]])*60+MINUTE(tbl_raw_data[[#This Row],[time_taken]])+SECOND(tbl_raw_data[[#This Row],[time_taken]])/60</f>
        <v>13.133333333333333</v>
      </c>
      <c r="K2991" s="54">
        <f>DATE(YEAR(tbl_raw_data[[#This Row],[Date Actioned]]), MONTH(tbl_raw_data[[#This Row],[Date Actioned]]), DAY(tbl_raw_data[[#This Row],[Date Actioned]]))</f>
        <v>45150</v>
      </c>
      <c r="L2991" s="55" t="str">
        <f>UPPER(TEXT(tbl_raw_data[[#This Row],[Updated_date]],"MMMM"))</f>
        <v>AUGUST</v>
      </c>
      <c r="M2991" s="55" t="str">
        <f>UPPER("Week "&amp;IF(ROUNDUP(DAY(tbl_raw_data[[#This Row],[Updated_date]])/7,0)=5,4,ROUNDUP(DAY(tbl_raw_data[[#This Row],[Updated_date]])/7,0)))</f>
        <v>WEEK 2</v>
      </c>
      <c r="N2991" s="57" t="str">
        <f>UPPER(VLOOKUP(tbl_raw_data[[#This Row],[Analyst]],[1]setting!$A$1:$B$15,2,0))</f>
        <v>NITESH</v>
      </c>
      <c r="O2991" s="57" t="str">
        <f>UPPER(tbl_raw_data[[#This Row],[Outcome]])</f>
        <v>APPROVE</v>
      </c>
      <c r="P2991" s="57" t="str">
        <f>UPPER(tbl_raw_data[[#This Row],[Queue Name]])</f>
        <v>CONSUMER EXISTING</v>
      </c>
      <c r="Q2991" s="57" t="str">
        <f>IF(tbl_raw_data[[#This Row],[time_taken_in_mins]]&lt;=20,"SLA_MET","SLA_NOT_MET")</f>
        <v>SLA_MET</v>
      </c>
    </row>
    <row r="2992" spans="1:17" x14ac:dyDescent="0.25">
      <c r="A2992" s="5" t="s">
        <v>4891</v>
      </c>
      <c r="B2992" s="12">
        <v>45150.523622685185</v>
      </c>
      <c r="C2992" s="13">
        <v>45150.532858796294</v>
      </c>
      <c r="D2992" s="14" t="s">
        <v>8</v>
      </c>
      <c r="E2992" s="14" t="s">
        <v>28</v>
      </c>
      <c r="F2992" s="14" t="s">
        <v>228</v>
      </c>
      <c r="G2992" s="111" t="s">
        <v>4892</v>
      </c>
      <c r="H29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2" s="48">
        <f>tbl_raw_data[[#This Row],[Date Actioned]]-tbl_raw_data[[#This Row],[Date Tagged]]</f>
        <v>9.2361111092031933E-3</v>
      </c>
      <c r="J2992" s="50">
        <f>HOUR(tbl_raw_data[[#This Row],[time_taken]])*60+MINUTE(tbl_raw_data[[#This Row],[time_taken]])+SECOND(tbl_raw_data[[#This Row],[time_taken]])/60</f>
        <v>13.3</v>
      </c>
      <c r="K2992" s="54">
        <f>DATE(YEAR(tbl_raw_data[[#This Row],[Date Actioned]]), MONTH(tbl_raw_data[[#This Row],[Date Actioned]]), DAY(tbl_raw_data[[#This Row],[Date Actioned]]))</f>
        <v>45150</v>
      </c>
      <c r="L2992" s="55" t="str">
        <f>UPPER(TEXT(tbl_raw_data[[#This Row],[Updated_date]],"MMMM"))</f>
        <v>AUGUST</v>
      </c>
      <c r="M2992" s="55" t="str">
        <f>UPPER("Week "&amp;IF(ROUNDUP(DAY(tbl_raw_data[[#This Row],[Updated_date]])/7,0)=5,4,ROUNDUP(DAY(tbl_raw_data[[#This Row],[Updated_date]])/7,0)))</f>
        <v>WEEK 2</v>
      </c>
      <c r="N2992" s="57" t="str">
        <f>UPPER(VLOOKUP(tbl_raw_data[[#This Row],[Analyst]],[1]setting!$A$1:$B$15,2,0))</f>
        <v>OUADIR</v>
      </c>
      <c r="O2992" s="57" t="str">
        <f>UPPER(tbl_raw_data[[#This Row],[Outcome]])</f>
        <v>WITHDRAW</v>
      </c>
      <c r="P2992" s="57" t="str">
        <f>UPPER(tbl_raw_data[[#This Row],[Queue Name]])</f>
        <v>CONSUMER EXISTING</v>
      </c>
      <c r="Q2992" s="57" t="str">
        <f>IF(tbl_raw_data[[#This Row],[time_taken_in_mins]]&lt;=20,"SLA_MET","SLA_NOT_MET")</f>
        <v>SLA_MET</v>
      </c>
    </row>
    <row r="2993" spans="1:17" ht="15" customHeight="1" x14ac:dyDescent="0.25">
      <c r="A2993" s="5" t="s">
        <v>2249</v>
      </c>
      <c r="B2993" s="12">
        <v>45150.524293981478</v>
      </c>
      <c r="C2993" s="13">
        <v>45150.529710648145</v>
      </c>
      <c r="D2993" s="14" t="s">
        <v>13</v>
      </c>
      <c r="E2993" s="14" t="s">
        <v>28</v>
      </c>
      <c r="F2993" s="14" t="s">
        <v>55</v>
      </c>
      <c r="G2993" s="111" t="s">
        <v>29</v>
      </c>
      <c r="H29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3" s="48">
        <f>tbl_raw_data[[#This Row],[Date Actioned]]-tbl_raw_data[[#This Row],[Date Tagged]]</f>
        <v>5.4166666668606922E-3</v>
      </c>
      <c r="J2993" s="50">
        <f>HOUR(tbl_raw_data[[#This Row],[time_taken]])*60+MINUTE(tbl_raw_data[[#This Row],[time_taken]])+SECOND(tbl_raw_data[[#This Row],[time_taken]])/60</f>
        <v>7.8</v>
      </c>
      <c r="K2993" s="54">
        <f>DATE(YEAR(tbl_raw_data[[#This Row],[Date Actioned]]), MONTH(tbl_raw_data[[#This Row],[Date Actioned]]), DAY(tbl_raw_data[[#This Row],[Date Actioned]]))</f>
        <v>45150</v>
      </c>
      <c r="L2993" s="55" t="str">
        <f>UPPER(TEXT(tbl_raw_data[[#This Row],[Updated_date]],"MMMM"))</f>
        <v>AUGUST</v>
      </c>
      <c r="M2993" s="55" t="str">
        <f>UPPER("Week "&amp;IF(ROUNDUP(DAY(tbl_raw_data[[#This Row],[Updated_date]])/7,0)=5,4,ROUNDUP(DAY(tbl_raw_data[[#This Row],[Updated_date]])/7,0)))</f>
        <v>WEEK 2</v>
      </c>
      <c r="N2993" s="57" t="str">
        <f>UPPER(VLOOKUP(tbl_raw_data[[#This Row],[Analyst]],[1]setting!$A$1:$B$15,2,0))</f>
        <v>CAMERON</v>
      </c>
      <c r="O2993" s="57" t="str">
        <f>UPPER(tbl_raw_data[[#This Row],[Outcome]])</f>
        <v>APPROVE</v>
      </c>
      <c r="P2993" s="57" t="str">
        <f>UPPER(tbl_raw_data[[#This Row],[Queue Name]])</f>
        <v>CONSUMER EXISTING</v>
      </c>
      <c r="Q2993" s="57" t="str">
        <f>IF(tbl_raw_data[[#This Row],[time_taken_in_mins]]&lt;=20,"SLA_MET","SLA_NOT_MET")</f>
        <v>SLA_MET</v>
      </c>
    </row>
    <row r="2994" spans="1:17" ht="15" customHeight="1" x14ac:dyDescent="0.25">
      <c r="A2994" s="11" t="s">
        <v>3442</v>
      </c>
      <c r="B2994" s="6">
        <v>45150.527291666665</v>
      </c>
      <c r="C2994" s="7">
        <v>45150.534247685187</v>
      </c>
      <c r="D2994" s="8" t="s">
        <v>29</v>
      </c>
      <c r="E2994" s="10" t="s">
        <v>28</v>
      </c>
      <c r="F2994" s="8" t="s">
        <v>10</v>
      </c>
      <c r="G2994" s="109"/>
      <c r="H29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94" s="48">
        <f>tbl_raw_data[[#This Row],[Date Actioned]]-tbl_raw_data[[#This Row],[Date Tagged]]</f>
        <v>6.9560185220325366E-3</v>
      </c>
      <c r="J2994" s="50">
        <f>HOUR(tbl_raw_data[[#This Row],[time_taken]])*60+MINUTE(tbl_raw_data[[#This Row],[time_taken]])+SECOND(tbl_raw_data[[#This Row],[time_taken]])/60</f>
        <v>10.016666666666667</v>
      </c>
      <c r="K2994" s="54">
        <f>DATE(YEAR(tbl_raw_data[[#This Row],[Date Actioned]]), MONTH(tbl_raw_data[[#This Row],[Date Actioned]]), DAY(tbl_raw_data[[#This Row],[Date Actioned]]))</f>
        <v>45150</v>
      </c>
      <c r="L2994" s="55" t="str">
        <f>UPPER(TEXT(tbl_raw_data[[#This Row],[Updated_date]],"MMMM"))</f>
        <v>AUGUST</v>
      </c>
      <c r="M2994" s="55" t="str">
        <f>UPPER("Week "&amp;IF(ROUNDUP(DAY(tbl_raw_data[[#This Row],[Updated_date]])/7,0)=5,4,ROUNDUP(DAY(tbl_raw_data[[#This Row],[Updated_date]])/7,0)))</f>
        <v>WEEK 2</v>
      </c>
      <c r="N2994" s="57" t="str">
        <f>UPPER(VLOOKUP(tbl_raw_data[[#This Row],[Analyst]],[1]setting!$A$1:$B$15,2,0))</f>
        <v>SAM</v>
      </c>
      <c r="O2994" s="57" t="str">
        <f>UPPER(tbl_raw_data[[#This Row],[Outcome]])</f>
        <v>APPROVE</v>
      </c>
      <c r="P2994" s="57" t="str">
        <f>UPPER(tbl_raw_data[[#This Row],[Queue Name]])</f>
        <v>CONSUMER EXISTING</v>
      </c>
      <c r="Q2994" s="57" t="str">
        <f>IF(tbl_raw_data[[#This Row],[time_taken_in_mins]]&lt;=20,"SLA_MET","SLA_NOT_MET")</f>
        <v>SLA_MET</v>
      </c>
    </row>
    <row r="2995" spans="1:17" ht="15" customHeight="1" x14ac:dyDescent="0.25">
      <c r="A2995" s="22" t="s">
        <v>2862</v>
      </c>
      <c r="B2995" s="12">
        <v>45150.527326388888</v>
      </c>
      <c r="C2995" s="13">
        <v>45150.533506944441</v>
      </c>
      <c r="D2995" s="14" t="s">
        <v>13</v>
      </c>
      <c r="E2995" s="14" t="s">
        <v>9</v>
      </c>
      <c r="F2995" s="14" t="s">
        <v>55</v>
      </c>
      <c r="G2995" s="111" t="s">
        <v>29</v>
      </c>
      <c r="H29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5" s="48">
        <f>tbl_raw_data[[#This Row],[Date Actioned]]-tbl_raw_data[[#This Row],[Date Tagged]]</f>
        <v>6.1805555524188094E-3</v>
      </c>
      <c r="J2995" s="50">
        <f>HOUR(tbl_raw_data[[#This Row],[time_taken]])*60+MINUTE(tbl_raw_data[[#This Row],[time_taken]])+SECOND(tbl_raw_data[[#This Row],[time_taken]])/60</f>
        <v>8.9</v>
      </c>
      <c r="K2995" s="54">
        <f>DATE(YEAR(tbl_raw_data[[#This Row],[Date Actioned]]), MONTH(tbl_raw_data[[#This Row],[Date Actioned]]), DAY(tbl_raw_data[[#This Row],[Date Actioned]]))</f>
        <v>45150</v>
      </c>
      <c r="L2995" s="55" t="str">
        <f>UPPER(TEXT(tbl_raw_data[[#This Row],[Updated_date]],"MMMM"))</f>
        <v>AUGUST</v>
      </c>
      <c r="M2995" s="55" t="str">
        <f>UPPER("Week "&amp;IF(ROUNDUP(DAY(tbl_raw_data[[#This Row],[Updated_date]])/7,0)=5,4,ROUNDUP(DAY(tbl_raw_data[[#This Row],[Updated_date]])/7,0)))</f>
        <v>WEEK 2</v>
      </c>
      <c r="N2995" s="57" t="str">
        <f>UPPER(VLOOKUP(tbl_raw_data[[#This Row],[Analyst]],[1]setting!$A$1:$B$15,2,0))</f>
        <v>CAMERON</v>
      </c>
      <c r="O2995" s="57" t="str">
        <f>UPPER(tbl_raw_data[[#This Row],[Outcome]])</f>
        <v>APPROVE</v>
      </c>
      <c r="P2995" s="57" t="str">
        <f>UPPER(tbl_raw_data[[#This Row],[Queue Name]])</f>
        <v>CONSUMER PRE BUREAU</v>
      </c>
      <c r="Q2995" s="57" t="str">
        <f>IF(tbl_raw_data[[#This Row],[time_taken_in_mins]]&lt;=20,"SLA_MET","SLA_NOT_MET")</f>
        <v>SLA_MET</v>
      </c>
    </row>
    <row r="2996" spans="1:17" ht="15" customHeight="1" x14ac:dyDescent="0.25">
      <c r="A2996" s="5" t="s">
        <v>4905</v>
      </c>
      <c r="B2996" s="6">
        <v>45150.529050925928</v>
      </c>
      <c r="C2996" s="7">
        <v>45150.538310185184</v>
      </c>
      <c r="D2996" s="8" t="s">
        <v>29</v>
      </c>
      <c r="E2996" s="10" t="s">
        <v>28</v>
      </c>
      <c r="F2996" s="8" t="s">
        <v>228</v>
      </c>
      <c r="G2996" s="109"/>
      <c r="H29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96" s="48">
        <f>tbl_raw_data[[#This Row],[Date Actioned]]-tbl_raw_data[[#This Row],[Date Tagged]]</f>
        <v>9.2592592554865405E-3</v>
      </c>
      <c r="J2996" s="50">
        <f>HOUR(tbl_raw_data[[#This Row],[time_taken]])*60+MINUTE(tbl_raw_data[[#This Row],[time_taken]])+SECOND(tbl_raw_data[[#This Row],[time_taken]])/60</f>
        <v>13.333333333333334</v>
      </c>
      <c r="K2996" s="54">
        <f>DATE(YEAR(tbl_raw_data[[#This Row],[Date Actioned]]), MONTH(tbl_raw_data[[#This Row],[Date Actioned]]), DAY(tbl_raw_data[[#This Row],[Date Actioned]]))</f>
        <v>45150</v>
      </c>
      <c r="L2996" s="55" t="str">
        <f>UPPER(TEXT(tbl_raw_data[[#This Row],[Updated_date]],"MMMM"))</f>
        <v>AUGUST</v>
      </c>
      <c r="M2996" s="55" t="str">
        <f>UPPER("Week "&amp;IF(ROUNDUP(DAY(tbl_raw_data[[#This Row],[Updated_date]])/7,0)=5,4,ROUNDUP(DAY(tbl_raw_data[[#This Row],[Updated_date]])/7,0)))</f>
        <v>WEEK 2</v>
      </c>
      <c r="N2996" s="57" t="str">
        <f>UPPER(VLOOKUP(tbl_raw_data[[#This Row],[Analyst]],[1]setting!$A$1:$B$15,2,0))</f>
        <v>OUADIR</v>
      </c>
      <c r="O2996" s="57" t="str">
        <f>UPPER(tbl_raw_data[[#This Row],[Outcome]])</f>
        <v>APPROVE</v>
      </c>
      <c r="P2996" s="57" t="str">
        <f>UPPER(tbl_raw_data[[#This Row],[Queue Name]])</f>
        <v>CONSUMER EXISTING</v>
      </c>
      <c r="Q2996" s="57" t="str">
        <f>IF(tbl_raw_data[[#This Row],[time_taken_in_mins]]&lt;=20,"SLA_MET","SLA_NOT_MET")</f>
        <v>SLA_MET</v>
      </c>
    </row>
    <row r="2997" spans="1:17" ht="15" customHeight="1" x14ac:dyDescent="0.25">
      <c r="A2997" s="11" t="s">
        <v>3984</v>
      </c>
      <c r="B2997" s="12">
        <v>45150.538460648146</v>
      </c>
      <c r="C2997" s="13">
        <v>45150.546168981484</v>
      </c>
      <c r="D2997" s="14" t="s">
        <v>13</v>
      </c>
      <c r="E2997" s="14" t="s">
        <v>28</v>
      </c>
      <c r="F2997" s="14" t="s">
        <v>42</v>
      </c>
      <c r="G2997" s="111" t="s">
        <v>67</v>
      </c>
      <c r="H29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2997" s="48">
        <f>tbl_raw_data[[#This Row],[Date Actioned]]-tbl_raw_data[[#This Row],[Date Tagged]]</f>
        <v>7.708333338086959E-3</v>
      </c>
      <c r="J2997" s="50">
        <f>HOUR(tbl_raw_data[[#This Row],[time_taken]])*60+MINUTE(tbl_raw_data[[#This Row],[time_taken]])+SECOND(tbl_raw_data[[#This Row],[time_taken]])/60</f>
        <v>11.1</v>
      </c>
      <c r="K2997" s="54">
        <f>DATE(YEAR(tbl_raw_data[[#This Row],[Date Actioned]]), MONTH(tbl_raw_data[[#This Row],[Date Actioned]]), DAY(tbl_raw_data[[#This Row],[Date Actioned]]))</f>
        <v>45150</v>
      </c>
      <c r="L2997" s="55" t="str">
        <f>UPPER(TEXT(tbl_raw_data[[#This Row],[Updated_date]],"MMMM"))</f>
        <v>AUGUST</v>
      </c>
      <c r="M2997" s="55" t="str">
        <f>UPPER("Week "&amp;IF(ROUNDUP(DAY(tbl_raw_data[[#This Row],[Updated_date]])/7,0)=5,4,ROUNDUP(DAY(tbl_raw_data[[#This Row],[Updated_date]])/7,0)))</f>
        <v>WEEK 2</v>
      </c>
      <c r="N2997" s="57" t="str">
        <f>UPPER(VLOOKUP(tbl_raw_data[[#This Row],[Analyst]],[1]setting!$A$1:$B$15,2,0))</f>
        <v>NITESH</v>
      </c>
      <c r="O2997" s="57" t="str">
        <f>UPPER(tbl_raw_data[[#This Row],[Outcome]])</f>
        <v>APPROVE</v>
      </c>
      <c r="P2997" s="57" t="str">
        <f>UPPER(tbl_raw_data[[#This Row],[Queue Name]])</f>
        <v>CONSUMER EXISTING</v>
      </c>
      <c r="Q2997" s="57" t="str">
        <f>IF(tbl_raw_data[[#This Row],[time_taken_in_mins]]&lt;=20,"SLA_MET","SLA_NOT_MET")</f>
        <v>SLA_MET</v>
      </c>
    </row>
    <row r="2998" spans="1:17" ht="15" customHeight="1" x14ac:dyDescent="0.25">
      <c r="A2998" s="11" t="s">
        <v>6767</v>
      </c>
      <c r="B2998" s="12">
        <v>45150.539837962962</v>
      </c>
      <c r="C2998" s="13">
        <v>45150.555324074077</v>
      </c>
      <c r="D2998" s="14" t="s">
        <v>209</v>
      </c>
      <c r="E2998" s="16" t="s">
        <v>41</v>
      </c>
      <c r="F2998" s="14" t="s">
        <v>455</v>
      </c>
      <c r="G2998" s="106"/>
      <c r="H29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2998" s="48">
        <f>tbl_raw_data[[#This Row],[Date Actioned]]-tbl_raw_data[[#This Row],[Date Tagged]]</f>
        <v>1.5486111115023959E-2</v>
      </c>
      <c r="J2998" s="50">
        <f>HOUR(tbl_raw_data[[#This Row],[time_taken]])*60+MINUTE(tbl_raw_data[[#This Row],[time_taken]])+SECOND(tbl_raw_data[[#This Row],[time_taken]])/60</f>
        <v>22.3</v>
      </c>
      <c r="K2998" s="54">
        <f>DATE(YEAR(tbl_raw_data[[#This Row],[Date Actioned]]), MONTH(tbl_raw_data[[#This Row],[Date Actioned]]), DAY(tbl_raw_data[[#This Row],[Date Actioned]]))</f>
        <v>45150</v>
      </c>
      <c r="L2998" s="55" t="str">
        <f>UPPER(TEXT(tbl_raw_data[[#This Row],[Updated_date]],"MMMM"))</f>
        <v>AUGUST</v>
      </c>
      <c r="M2998" s="55" t="str">
        <f>UPPER("Week "&amp;IF(ROUNDUP(DAY(tbl_raw_data[[#This Row],[Updated_date]])/7,0)=5,4,ROUNDUP(DAY(tbl_raw_data[[#This Row],[Updated_date]])/7,0)))</f>
        <v>WEEK 2</v>
      </c>
      <c r="N2998" s="57" t="str">
        <f>UPPER(VLOOKUP(tbl_raw_data[[#This Row],[Analyst]],[1]setting!$A$1:$B$15,2,0))</f>
        <v>ROHAN</v>
      </c>
      <c r="O2998" s="57" t="str">
        <f>UPPER(tbl_raw_data[[#This Row],[Outcome]])</f>
        <v>DECLINE</v>
      </c>
      <c r="P2998" s="57" t="str">
        <f>UPPER(tbl_raw_data[[#This Row],[Queue Name]])</f>
        <v>CONSUMER POST BUREAU</v>
      </c>
      <c r="Q2998" s="57" t="str">
        <f>IF(tbl_raw_data[[#This Row],[time_taken_in_mins]]&lt;=20,"SLA_MET","SLA_NOT_MET")</f>
        <v>SLA_NOT_MET</v>
      </c>
    </row>
    <row r="2999" spans="1:17" ht="15" customHeight="1" x14ac:dyDescent="0.25">
      <c r="A2999" s="11" t="s">
        <v>50</v>
      </c>
      <c r="B2999" s="6">
        <v>45150.541250000002</v>
      </c>
      <c r="C2999" s="7">
        <v>45150.542337962965</v>
      </c>
      <c r="D2999" s="8" t="s">
        <v>8</v>
      </c>
      <c r="E2999" s="8" t="s">
        <v>9</v>
      </c>
      <c r="F2999" s="8" t="s">
        <v>10</v>
      </c>
      <c r="G2999" s="110" t="s">
        <v>11</v>
      </c>
      <c r="H29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2999" s="48">
        <f>tbl_raw_data[[#This Row],[Date Actioned]]-tbl_raw_data[[#This Row],[Date Tagged]]</f>
        <v>1.0879629626288079E-3</v>
      </c>
      <c r="J2999" s="50">
        <f>HOUR(tbl_raw_data[[#This Row],[time_taken]])*60+MINUTE(tbl_raw_data[[#This Row],[time_taken]])+SECOND(tbl_raw_data[[#This Row],[time_taken]])/60</f>
        <v>1.5666666666666667</v>
      </c>
      <c r="K2999" s="54">
        <f>DATE(YEAR(tbl_raw_data[[#This Row],[Date Actioned]]), MONTH(tbl_raw_data[[#This Row],[Date Actioned]]), DAY(tbl_raw_data[[#This Row],[Date Actioned]]))</f>
        <v>45150</v>
      </c>
      <c r="L2999" s="55" t="str">
        <f>UPPER(TEXT(tbl_raw_data[[#This Row],[Updated_date]],"MMMM"))</f>
        <v>AUGUST</v>
      </c>
      <c r="M2999" s="55" t="str">
        <f>UPPER("Week "&amp;IF(ROUNDUP(DAY(tbl_raw_data[[#This Row],[Updated_date]])/7,0)=5,4,ROUNDUP(DAY(tbl_raw_data[[#This Row],[Updated_date]])/7,0)))</f>
        <v>WEEK 2</v>
      </c>
      <c r="N2999" s="57" t="str">
        <f>UPPER(VLOOKUP(tbl_raw_data[[#This Row],[Analyst]],[1]setting!$A$1:$B$15,2,0))</f>
        <v>SAM</v>
      </c>
      <c r="O2999" s="57" t="str">
        <f>UPPER(tbl_raw_data[[#This Row],[Outcome]])</f>
        <v>WITHDRAW</v>
      </c>
      <c r="P2999" s="57" t="str">
        <f>UPPER(tbl_raw_data[[#This Row],[Queue Name]])</f>
        <v>CONSUMER PRE BUREAU</v>
      </c>
      <c r="Q2999" s="57" t="str">
        <f>IF(tbl_raw_data[[#This Row],[time_taken_in_mins]]&lt;=20,"SLA_MET","SLA_NOT_MET")</f>
        <v>SLA_MET</v>
      </c>
    </row>
    <row r="3000" spans="1:17" ht="15" customHeight="1" x14ac:dyDescent="0.25">
      <c r="A3000" s="22" t="s">
        <v>912</v>
      </c>
      <c r="B3000" s="12">
        <v>45150.543229166666</v>
      </c>
      <c r="C3000" s="13">
        <v>45150.546747685185</v>
      </c>
      <c r="D3000" s="14" t="s">
        <v>8</v>
      </c>
      <c r="E3000" s="14" t="s">
        <v>9</v>
      </c>
      <c r="F3000" s="14" t="s">
        <v>10</v>
      </c>
      <c r="G3000" s="111" t="s">
        <v>913</v>
      </c>
      <c r="H30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00" s="48">
        <f>tbl_raw_data[[#This Row],[Date Actioned]]-tbl_raw_data[[#This Row],[Date Tagged]]</f>
        <v>3.5185185188311152E-3</v>
      </c>
      <c r="J3000" s="50">
        <f>HOUR(tbl_raw_data[[#This Row],[time_taken]])*60+MINUTE(tbl_raw_data[[#This Row],[time_taken]])+SECOND(tbl_raw_data[[#This Row],[time_taken]])/60</f>
        <v>5.0666666666666664</v>
      </c>
      <c r="K3000" s="54">
        <f>DATE(YEAR(tbl_raw_data[[#This Row],[Date Actioned]]), MONTH(tbl_raw_data[[#This Row],[Date Actioned]]), DAY(tbl_raw_data[[#This Row],[Date Actioned]]))</f>
        <v>45150</v>
      </c>
      <c r="L3000" s="55" t="str">
        <f>UPPER(TEXT(tbl_raw_data[[#This Row],[Updated_date]],"MMMM"))</f>
        <v>AUGUST</v>
      </c>
      <c r="M3000" s="55" t="str">
        <f>UPPER("Week "&amp;IF(ROUNDUP(DAY(tbl_raw_data[[#This Row],[Updated_date]])/7,0)=5,4,ROUNDUP(DAY(tbl_raw_data[[#This Row],[Updated_date]])/7,0)))</f>
        <v>WEEK 2</v>
      </c>
      <c r="N3000" s="57" t="str">
        <f>UPPER(VLOOKUP(tbl_raw_data[[#This Row],[Analyst]],[1]setting!$A$1:$B$15,2,0))</f>
        <v>SAM</v>
      </c>
      <c r="O3000" s="57" t="str">
        <f>UPPER(tbl_raw_data[[#This Row],[Outcome]])</f>
        <v>WITHDRAW</v>
      </c>
      <c r="P3000" s="57" t="str">
        <f>UPPER(tbl_raw_data[[#This Row],[Queue Name]])</f>
        <v>CONSUMER PRE BUREAU</v>
      </c>
      <c r="Q3000" s="57" t="str">
        <f>IF(tbl_raw_data[[#This Row],[time_taken_in_mins]]&lt;=20,"SLA_MET","SLA_NOT_MET")</f>
        <v>SLA_MET</v>
      </c>
    </row>
    <row r="3001" spans="1:17" ht="15" customHeight="1" x14ac:dyDescent="0.25">
      <c r="A3001" s="22" t="s">
        <v>3830</v>
      </c>
      <c r="B3001" s="6">
        <v>45150.548622685186</v>
      </c>
      <c r="C3001" s="7">
        <v>45150.55609953704</v>
      </c>
      <c r="D3001" s="8" t="s">
        <v>13</v>
      </c>
      <c r="E3001" s="8" t="s">
        <v>28</v>
      </c>
      <c r="F3001" s="8" t="s">
        <v>10</v>
      </c>
      <c r="G3001" s="110" t="s">
        <v>53</v>
      </c>
      <c r="H30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1" s="48">
        <f>tbl_raw_data[[#This Row],[Date Actioned]]-tbl_raw_data[[#This Row],[Date Tagged]]</f>
        <v>7.4768518534256145E-3</v>
      </c>
      <c r="J3001" s="50">
        <f>HOUR(tbl_raw_data[[#This Row],[time_taken]])*60+MINUTE(tbl_raw_data[[#This Row],[time_taken]])+SECOND(tbl_raw_data[[#This Row],[time_taken]])/60</f>
        <v>10.766666666666667</v>
      </c>
      <c r="K3001" s="54">
        <f>DATE(YEAR(tbl_raw_data[[#This Row],[Date Actioned]]), MONTH(tbl_raw_data[[#This Row],[Date Actioned]]), DAY(tbl_raw_data[[#This Row],[Date Actioned]]))</f>
        <v>45150</v>
      </c>
      <c r="L3001" s="55" t="str">
        <f>UPPER(TEXT(tbl_raw_data[[#This Row],[Updated_date]],"MMMM"))</f>
        <v>AUGUST</v>
      </c>
      <c r="M3001" s="55" t="str">
        <f>UPPER("Week "&amp;IF(ROUNDUP(DAY(tbl_raw_data[[#This Row],[Updated_date]])/7,0)=5,4,ROUNDUP(DAY(tbl_raw_data[[#This Row],[Updated_date]])/7,0)))</f>
        <v>WEEK 2</v>
      </c>
      <c r="N3001" s="57" t="str">
        <f>UPPER(VLOOKUP(tbl_raw_data[[#This Row],[Analyst]],[1]setting!$A$1:$B$15,2,0))</f>
        <v>SAM</v>
      </c>
      <c r="O3001" s="57" t="str">
        <f>UPPER(tbl_raw_data[[#This Row],[Outcome]])</f>
        <v>APPROVE</v>
      </c>
      <c r="P3001" s="57" t="str">
        <f>UPPER(tbl_raw_data[[#This Row],[Queue Name]])</f>
        <v>CONSUMER EXISTING</v>
      </c>
      <c r="Q3001" s="57" t="str">
        <f>IF(tbl_raw_data[[#This Row],[time_taken_in_mins]]&lt;=20,"SLA_MET","SLA_NOT_MET")</f>
        <v>SLA_MET</v>
      </c>
    </row>
    <row r="3002" spans="1:17" ht="15" customHeight="1" x14ac:dyDescent="0.25">
      <c r="A3002" s="5" t="s">
        <v>4888</v>
      </c>
      <c r="B3002" s="12">
        <v>45150.549039351848</v>
      </c>
      <c r="C3002" s="13">
        <v>45150.558275462965</v>
      </c>
      <c r="D3002" s="14" t="s">
        <v>13</v>
      </c>
      <c r="E3002" s="14" t="s">
        <v>28</v>
      </c>
      <c r="F3002" s="14" t="s">
        <v>42</v>
      </c>
      <c r="G3002" s="111" t="s">
        <v>29</v>
      </c>
      <c r="H30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2" s="48">
        <f>tbl_raw_data[[#This Row],[Date Actioned]]-tbl_raw_data[[#This Row],[Date Tagged]]</f>
        <v>9.236111116479151E-3</v>
      </c>
      <c r="J3002" s="50">
        <f>HOUR(tbl_raw_data[[#This Row],[time_taken]])*60+MINUTE(tbl_raw_data[[#This Row],[time_taken]])+SECOND(tbl_raw_data[[#This Row],[time_taken]])/60</f>
        <v>13.3</v>
      </c>
      <c r="K3002" s="54">
        <f>DATE(YEAR(tbl_raw_data[[#This Row],[Date Actioned]]), MONTH(tbl_raw_data[[#This Row],[Date Actioned]]), DAY(tbl_raw_data[[#This Row],[Date Actioned]]))</f>
        <v>45150</v>
      </c>
      <c r="L3002" s="55" t="str">
        <f>UPPER(TEXT(tbl_raw_data[[#This Row],[Updated_date]],"MMMM"))</f>
        <v>AUGUST</v>
      </c>
      <c r="M3002" s="55" t="str">
        <f>UPPER("Week "&amp;IF(ROUNDUP(DAY(tbl_raw_data[[#This Row],[Updated_date]])/7,0)=5,4,ROUNDUP(DAY(tbl_raw_data[[#This Row],[Updated_date]])/7,0)))</f>
        <v>WEEK 2</v>
      </c>
      <c r="N3002" s="57" t="str">
        <f>UPPER(VLOOKUP(tbl_raw_data[[#This Row],[Analyst]],[1]setting!$A$1:$B$15,2,0))</f>
        <v>NITESH</v>
      </c>
      <c r="O3002" s="57" t="str">
        <f>UPPER(tbl_raw_data[[#This Row],[Outcome]])</f>
        <v>APPROVE</v>
      </c>
      <c r="P3002" s="57" t="str">
        <f>UPPER(tbl_raw_data[[#This Row],[Queue Name]])</f>
        <v>CONSUMER EXISTING</v>
      </c>
      <c r="Q3002" s="57" t="str">
        <f>IF(tbl_raw_data[[#This Row],[time_taken_in_mins]]&lt;=20,"SLA_MET","SLA_NOT_MET")</f>
        <v>SLA_MET</v>
      </c>
    </row>
    <row r="3003" spans="1:17" ht="15" customHeight="1" x14ac:dyDescent="0.25">
      <c r="A3003" s="22" t="s">
        <v>1388</v>
      </c>
      <c r="B3003" s="6">
        <v>45150.551377314812</v>
      </c>
      <c r="C3003" s="7">
        <v>45150.555636574078</v>
      </c>
      <c r="D3003" s="8" t="s">
        <v>46</v>
      </c>
      <c r="E3003" s="8" t="s">
        <v>9</v>
      </c>
      <c r="F3003" s="8" t="s">
        <v>55</v>
      </c>
      <c r="G3003" s="110" t="s">
        <v>260</v>
      </c>
      <c r="H30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3" s="48">
        <f>tbl_raw_data[[#This Row],[Date Actioned]]-tbl_raw_data[[#This Row],[Date Tagged]]</f>
        <v>4.2592592653818429E-3</v>
      </c>
      <c r="J3003" s="50">
        <f>HOUR(tbl_raw_data[[#This Row],[time_taken]])*60+MINUTE(tbl_raw_data[[#This Row],[time_taken]])+SECOND(tbl_raw_data[[#This Row],[time_taken]])/60</f>
        <v>6.1333333333333337</v>
      </c>
      <c r="K3003" s="54">
        <f>DATE(YEAR(tbl_raw_data[[#This Row],[Date Actioned]]), MONTH(tbl_raw_data[[#This Row],[Date Actioned]]), DAY(tbl_raw_data[[#This Row],[Date Actioned]]))</f>
        <v>45150</v>
      </c>
      <c r="L3003" s="55" t="str">
        <f>UPPER(TEXT(tbl_raw_data[[#This Row],[Updated_date]],"MMMM"))</f>
        <v>AUGUST</v>
      </c>
      <c r="M3003" s="55" t="str">
        <f>UPPER("Week "&amp;IF(ROUNDUP(DAY(tbl_raw_data[[#This Row],[Updated_date]])/7,0)=5,4,ROUNDUP(DAY(tbl_raw_data[[#This Row],[Updated_date]])/7,0)))</f>
        <v>WEEK 2</v>
      </c>
      <c r="N3003" s="57" t="str">
        <f>UPPER(VLOOKUP(tbl_raw_data[[#This Row],[Analyst]],[1]setting!$A$1:$B$15,2,0))</f>
        <v>CAMERON</v>
      </c>
      <c r="O3003" s="57" t="str">
        <f>UPPER(tbl_raw_data[[#This Row],[Outcome]])</f>
        <v>DECLINE</v>
      </c>
      <c r="P3003" s="57" t="str">
        <f>UPPER(tbl_raw_data[[#This Row],[Queue Name]])</f>
        <v>CONSUMER PRE BUREAU</v>
      </c>
      <c r="Q3003" s="57" t="str">
        <f>IF(tbl_raw_data[[#This Row],[time_taken_in_mins]]&lt;=20,"SLA_MET","SLA_NOT_MET")</f>
        <v>SLA_MET</v>
      </c>
    </row>
    <row r="3004" spans="1:17" ht="15" customHeight="1" x14ac:dyDescent="0.25">
      <c r="A3004" s="11" t="s">
        <v>2316</v>
      </c>
      <c r="B3004" s="6">
        <v>45150.55605324074</v>
      </c>
      <c r="C3004" s="7">
        <v>45150.561527777776</v>
      </c>
      <c r="D3004" s="8" t="s">
        <v>13</v>
      </c>
      <c r="E3004" s="8" t="s">
        <v>41</v>
      </c>
      <c r="F3004" s="8" t="s">
        <v>10</v>
      </c>
      <c r="G3004" s="110" t="s">
        <v>29</v>
      </c>
      <c r="H30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04" s="48">
        <f>tbl_raw_data[[#This Row],[Date Actioned]]-tbl_raw_data[[#This Row],[Date Tagged]]</f>
        <v>5.4745370362070389E-3</v>
      </c>
      <c r="J3004" s="50">
        <f>HOUR(tbl_raw_data[[#This Row],[time_taken]])*60+MINUTE(tbl_raw_data[[#This Row],[time_taken]])+SECOND(tbl_raw_data[[#This Row],[time_taken]])/60</f>
        <v>7.8833333333333329</v>
      </c>
      <c r="K3004" s="54">
        <f>DATE(YEAR(tbl_raw_data[[#This Row],[Date Actioned]]), MONTH(tbl_raw_data[[#This Row],[Date Actioned]]), DAY(tbl_raw_data[[#This Row],[Date Actioned]]))</f>
        <v>45150</v>
      </c>
      <c r="L3004" s="55" t="str">
        <f>UPPER(TEXT(tbl_raw_data[[#This Row],[Updated_date]],"MMMM"))</f>
        <v>AUGUST</v>
      </c>
      <c r="M3004" s="55" t="str">
        <f>UPPER("Week "&amp;IF(ROUNDUP(DAY(tbl_raw_data[[#This Row],[Updated_date]])/7,0)=5,4,ROUNDUP(DAY(tbl_raw_data[[#This Row],[Updated_date]])/7,0)))</f>
        <v>WEEK 2</v>
      </c>
      <c r="N3004" s="57" t="str">
        <f>UPPER(VLOOKUP(tbl_raw_data[[#This Row],[Analyst]],[1]setting!$A$1:$B$15,2,0))</f>
        <v>SAM</v>
      </c>
      <c r="O3004" s="57" t="str">
        <f>UPPER(tbl_raw_data[[#This Row],[Outcome]])</f>
        <v>APPROVE</v>
      </c>
      <c r="P3004" s="57" t="str">
        <f>UPPER(tbl_raw_data[[#This Row],[Queue Name]])</f>
        <v>CONSUMER POST BUREAU</v>
      </c>
      <c r="Q3004" s="57" t="str">
        <f>IF(tbl_raw_data[[#This Row],[time_taken_in_mins]]&lt;=20,"SLA_MET","SLA_NOT_MET")</f>
        <v>SLA_MET</v>
      </c>
    </row>
    <row r="3005" spans="1:17" ht="15" customHeight="1" x14ac:dyDescent="0.25">
      <c r="A3005" s="22" t="s">
        <v>3440</v>
      </c>
      <c r="B3005" s="12">
        <v>45150.556793981479</v>
      </c>
      <c r="C3005" s="13">
        <v>45150.563750000001</v>
      </c>
      <c r="D3005" s="14" t="s">
        <v>29</v>
      </c>
      <c r="E3005" s="16" t="s">
        <v>28</v>
      </c>
      <c r="F3005" s="14" t="s">
        <v>455</v>
      </c>
      <c r="G3005" s="106"/>
      <c r="H30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5" s="48">
        <f>tbl_raw_data[[#This Row],[Date Actioned]]-tbl_raw_data[[#This Row],[Date Tagged]]</f>
        <v>6.9560185220325366E-3</v>
      </c>
      <c r="J3005" s="50">
        <f>HOUR(tbl_raw_data[[#This Row],[time_taken]])*60+MINUTE(tbl_raw_data[[#This Row],[time_taken]])+SECOND(tbl_raw_data[[#This Row],[time_taken]])/60</f>
        <v>10.016666666666667</v>
      </c>
      <c r="K3005" s="54">
        <f>DATE(YEAR(tbl_raw_data[[#This Row],[Date Actioned]]), MONTH(tbl_raw_data[[#This Row],[Date Actioned]]), DAY(tbl_raw_data[[#This Row],[Date Actioned]]))</f>
        <v>45150</v>
      </c>
      <c r="L3005" s="55" t="str">
        <f>UPPER(TEXT(tbl_raw_data[[#This Row],[Updated_date]],"MMMM"))</f>
        <v>AUGUST</v>
      </c>
      <c r="M3005" s="55" t="str">
        <f>UPPER("Week "&amp;IF(ROUNDUP(DAY(tbl_raw_data[[#This Row],[Updated_date]])/7,0)=5,4,ROUNDUP(DAY(tbl_raw_data[[#This Row],[Updated_date]])/7,0)))</f>
        <v>WEEK 2</v>
      </c>
      <c r="N3005" s="57" t="str">
        <f>UPPER(VLOOKUP(tbl_raw_data[[#This Row],[Analyst]],[1]setting!$A$1:$B$15,2,0))</f>
        <v>ROHAN</v>
      </c>
      <c r="O3005" s="57" t="str">
        <f>UPPER(tbl_raw_data[[#This Row],[Outcome]])</f>
        <v>APPROVE</v>
      </c>
      <c r="P3005" s="57" t="str">
        <f>UPPER(tbl_raw_data[[#This Row],[Queue Name]])</f>
        <v>CONSUMER EXISTING</v>
      </c>
      <c r="Q3005" s="57" t="str">
        <f>IF(tbl_raw_data[[#This Row],[time_taken_in_mins]]&lt;=20,"SLA_MET","SLA_NOT_MET")</f>
        <v>SLA_MET</v>
      </c>
    </row>
    <row r="3006" spans="1:17" ht="15" customHeight="1" x14ac:dyDescent="0.25">
      <c r="A3006" s="5" t="s">
        <v>2453</v>
      </c>
      <c r="B3006" s="12">
        <v>45150.561226851853</v>
      </c>
      <c r="C3006" s="13">
        <v>45150.566840277781</v>
      </c>
      <c r="D3006" s="14" t="s">
        <v>209</v>
      </c>
      <c r="E3006" s="16" t="s">
        <v>28</v>
      </c>
      <c r="F3006" s="14" t="s">
        <v>73</v>
      </c>
      <c r="G3006" s="106"/>
      <c r="H30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6" s="48">
        <f>tbl_raw_data[[#This Row],[Date Actioned]]-tbl_raw_data[[#This Row],[Date Tagged]]</f>
        <v>5.6134259284590371E-3</v>
      </c>
      <c r="J3006" s="50">
        <f>HOUR(tbl_raw_data[[#This Row],[time_taken]])*60+MINUTE(tbl_raw_data[[#This Row],[time_taken]])+SECOND(tbl_raw_data[[#This Row],[time_taken]])/60</f>
        <v>8.0833333333333339</v>
      </c>
      <c r="K3006" s="54">
        <f>DATE(YEAR(tbl_raw_data[[#This Row],[Date Actioned]]), MONTH(tbl_raw_data[[#This Row],[Date Actioned]]), DAY(tbl_raw_data[[#This Row],[Date Actioned]]))</f>
        <v>45150</v>
      </c>
      <c r="L3006" s="55" t="str">
        <f>UPPER(TEXT(tbl_raw_data[[#This Row],[Updated_date]],"MMMM"))</f>
        <v>AUGUST</v>
      </c>
      <c r="M3006" s="55" t="str">
        <f>UPPER("Week "&amp;IF(ROUNDUP(DAY(tbl_raw_data[[#This Row],[Updated_date]])/7,0)=5,4,ROUNDUP(DAY(tbl_raw_data[[#This Row],[Updated_date]])/7,0)))</f>
        <v>WEEK 2</v>
      </c>
      <c r="N3006" s="57" t="str">
        <f>UPPER(VLOOKUP(tbl_raw_data[[#This Row],[Analyst]],[1]setting!$A$1:$B$15,2,0))</f>
        <v>SHAHID</v>
      </c>
      <c r="O3006" s="57" t="str">
        <f>UPPER(tbl_raw_data[[#This Row],[Outcome]])</f>
        <v>DECLINE</v>
      </c>
      <c r="P3006" s="57" t="str">
        <f>UPPER(tbl_raw_data[[#This Row],[Queue Name]])</f>
        <v>CONSUMER EXISTING</v>
      </c>
      <c r="Q3006" s="57" t="str">
        <f>IF(tbl_raw_data[[#This Row],[time_taken_in_mins]]&lt;=20,"SLA_MET","SLA_NOT_MET")</f>
        <v>SLA_MET</v>
      </c>
    </row>
    <row r="3007" spans="1:17" ht="15" customHeight="1" x14ac:dyDescent="0.25">
      <c r="A3007" s="5" t="s">
        <v>5371</v>
      </c>
      <c r="B3007" s="6">
        <v>45150.562037037038</v>
      </c>
      <c r="C3007" s="7">
        <v>45150.57234953704</v>
      </c>
      <c r="D3007" s="8" t="s">
        <v>29</v>
      </c>
      <c r="E3007" s="10" t="s">
        <v>28</v>
      </c>
      <c r="F3007" s="8" t="s">
        <v>455</v>
      </c>
      <c r="G3007" s="109"/>
      <c r="H30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7" s="48">
        <f>tbl_raw_data[[#This Row],[Date Actioned]]-tbl_raw_data[[#This Row],[Date Tagged]]</f>
        <v>1.0312500002328306E-2</v>
      </c>
      <c r="J3007" s="50">
        <f>HOUR(tbl_raw_data[[#This Row],[time_taken]])*60+MINUTE(tbl_raw_data[[#This Row],[time_taken]])+SECOND(tbl_raw_data[[#This Row],[time_taken]])/60</f>
        <v>14.85</v>
      </c>
      <c r="K3007" s="54">
        <f>DATE(YEAR(tbl_raw_data[[#This Row],[Date Actioned]]), MONTH(tbl_raw_data[[#This Row],[Date Actioned]]), DAY(tbl_raw_data[[#This Row],[Date Actioned]]))</f>
        <v>45150</v>
      </c>
      <c r="L3007" s="55" t="str">
        <f>UPPER(TEXT(tbl_raw_data[[#This Row],[Updated_date]],"MMMM"))</f>
        <v>AUGUST</v>
      </c>
      <c r="M3007" s="55" t="str">
        <f>UPPER("Week "&amp;IF(ROUNDUP(DAY(tbl_raw_data[[#This Row],[Updated_date]])/7,0)=5,4,ROUNDUP(DAY(tbl_raw_data[[#This Row],[Updated_date]])/7,0)))</f>
        <v>WEEK 2</v>
      </c>
      <c r="N3007" s="57" t="str">
        <f>UPPER(VLOOKUP(tbl_raw_data[[#This Row],[Analyst]],[1]setting!$A$1:$B$15,2,0))</f>
        <v>ROHAN</v>
      </c>
      <c r="O3007" s="57" t="str">
        <f>UPPER(tbl_raw_data[[#This Row],[Outcome]])</f>
        <v>APPROVE</v>
      </c>
      <c r="P3007" s="57" t="str">
        <f>UPPER(tbl_raw_data[[#This Row],[Queue Name]])</f>
        <v>CONSUMER EXISTING</v>
      </c>
      <c r="Q3007" s="57" t="str">
        <f>IF(tbl_raw_data[[#This Row],[time_taken_in_mins]]&lt;=20,"SLA_MET","SLA_NOT_MET")</f>
        <v>SLA_MET</v>
      </c>
    </row>
    <row r="3008" spans="1:17" ht="15" customHeight="1" x14ac:dyDescent="0.25">
      <c r="A3008" s="11" t="s">
        <v>5962</v>
      </c>
      <c r="B3008" s="12">
        <v>45150.5627662037</v>
      </c>
      <c r="C3008" s="13">
        <v>45150.574548611112</v>
      </c>
      <c r="D3008" s="14" t="s">
        <v>29</v>
      </c>
      <c r="E3008" s="16" t="s">
        <v>28</v>
      </c>
      <c r="F3008" s="14" t="s">
        <v>73</v>
      </c>
      <c r="G3008" s="106"/>
      <c r="H30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08" s="48">
        <f>tbl_raw_data[[#This Row],[Date Actioned]]-tbl_raw_data[[#This Row],[Date Tagged]]</f>
        <v>1.1782407411374152E-2</v>
      </c>
      <c r="J3008" s="50">
        <f>HOUR(tbl_raw_data[[#This Row],[time_taken]])*60+MINUTE(tbl_raw_data[[#This Row],[time_taken]])+SECOND(tbl_raw_data[[#This Row],[time_taken]])/60</f>
        <v>16.966666666666665</v>
      </c>
      <c r="K3008" s="54">
        <f>DATE(YEAR(tbl_raw_data[[#This Row],[Date Actioned]]), MONTH(tbl_raw_data[[#This Row],[Date Actioned]]), DAY(tbl_raw_data[[#This Row],[Date Actioned]]))</f>
        <v>45150</v>
      </c>
      <c r="L3008" s="55" t="str">
        <f>UPPER(TEXT(tbl_raw_data[[#This Row],[Updated_date]],"MMMM"))</f>
        <v>AUGUST</v>
      </c>
      <c r="M3008" s="55" t="str">
        <f>UPPER("Week "&amp;IF(ROUNDUP(DAY(tbl_raw_data[[#This Row],[Updated_date]])/7,0)=5,4,ROUNDUP(DAY(tbl_raw_data[[#This Row],[Updated_date]])/7,0)))</f>
        <v>WEEK 2</v>
      </c>
      <c r="N3008" s="57" t="str">
        <f>UPPER(VLOOKUP(tbl_raw_data[[#This Row],[Analyst]],[1]setting!$A$1:$B$15,2,0))</f>
        <v>SHAHID</v>
      </c>
      <c r="O3008" s="57" t="str">
        <f>UPPER(tbl_raw_data[[#This Row],[Outcome]])</f>
        <v>APPROVE</v>
      </c>
      <c r="P3008" s="57" t="str">
        <f>UPPER(tbl_raw_data[[#This Row],[Queue Name]])</f>
        <v>CONSUMER EXISTING</v>
      </c>
      <c r="Q3008" s="57" t="str">
        <f>IF(tbl_raw_data[[#This Row],[time_taken_in_mins]]&lt;=20,"SLA_MET","SLA_NOT_MET")</f>
        <v>SLA_MET</v>
      </c>
    </row>
    <row r="3009" spans="1:17" ht="15" customHeight="1" x14ac:dyDescent="0.25">
      <c r="A3009" s="5" t="s">
        <v>36</v>
      </c>
      <c r="B3009" s="6">
        <v>45150.563067129631</v>
      </c>
      <c r="C3009" s="7">
        <v>45150.564039351855</v>
      </c>
      <c r="D3009" s="8" t="s">
        <v>8</v>
      </c>
      <c r="E3009" s="8" t="s">
        <v>9</v>
      </c>
      <c r="F3009" s="8" t="s">
        <v>10</v>
      </c>
      <c r="G3009" s="110" t="s">
        <v>11</v>
      </c>
      <c r="H30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09" s="48">
        <f>tbl_raw_data[[#This Row],[Date Actioned]]-tbl_raw_data[[#This Row],[Date Tagged]]</f>
        <v>9.7222222393611446E-4</v>
      </c>
      <c r="J3009" s="50">
        <f>HOUR(tbl_raw_data[[#This Row],[time_taken]])*60+MINUTE(tbl_raw_data[[#This Row],[time_taken]])+SECOND(tbl_raw_data[[#This Row],[time_taken]])/60</f>
        <v>1.4</v>
      </c>
      <c r="K3009" s="54">
        <f>DATE(YEAR(tbl_raw_data[[#This Row],[Date Actioned]]), MONTH(tbl_raw_data[[#This Row],[Date Actioned]]), DAY(tbl_raw_data[[#This Row],[Date Actioned]]))</f>
        <v>45150</v>
      </c>
      <c r="L3009" s="55" t="str">
        <f>UPPER(TEXT(tbl_raw_data[[#This Row],[Updated_date]],"MMMM"))</f>
        <v>AUGUST</v>
      </c>
      <c r="M3009" s="55" t="str">
        <f>UPPER("Week "&amp;IF(ROUNDUP(DAY(tbl_raw_data[[#This Row],[Updated_date]])/7,0)=5,4,ROUNDUP(DAY(tbl_raw_data[[#This Row],[Updated_date]])/7,0)))</f>
        <v>WEEK 2</v>
      </c>
      <c r="N3009" s="57" t="str">
        <f>UPPER(VLOOKUP(tbl_raw_data[[#This Row],[Analyst]],[1]setting!$A$1:$B$15,2,0))</f>
        <v>SAM</v>
      </c>
      <c r="O3009" s="57" t="str">
        <f>UPPER(tbl_raw_data[[#This Row],[Outcome]])</f>
        <v>WITHDRAW</v>
      </c>
      <c r="P3009" s="57" t="str">
        <f>UPPER(tbl_raw_data[[#This Row],[Queue Name]])</f>
        <v>CONSUMER PRE BUREAU</v>
      </c>
      <c r="Q3009" s="57" t="str">
        <f>IF(tbl_raw_data[[#This Row],[time_taken_in_mins]]&lt;=20,"SLA_MET","SLA_NOT_MET")</f>
        <v>SLA_MET</v>
      </c>
    </row>
    <row r="3010" spans="1:17" ht="15" customHeight="1" x14ac:dyDescent="0.25">
      <c r="A3010" s="22" t="s">
        <v>503</v>
      </c>
      <c r="B3010" s="6">
        <v>45150.576886574076</v>
      </c>
      <c r="C3010" s="7">
        <v>45150.579664351855</v>
      </c>
      <c r="D3010" s="8" t="s">
        <v>13</v>
      </c>
      <c r="E3010" s="8" t="s">
        <v>28</v>
      </c>
      <c r="F3010" s="8" t="s">
        <v>10</v>
      </c>
      <c r="G3010" s="110" t="s">
        <v>53</v>
      </c>
      <c r="H30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0" s="48">
        <f>tbl_raw_data[[#This Row],[Date Actioned]]-tbl_raw_data[[#This Row],[Date Tagged]]</f>
        <v>2.7777777795563452E-3</v>
      </c>
      <c r="J3010" s="50">
        <f>HOUR(tbl_raw_data[[#This Row],[time_taken]])*60+MINUTE(tbl_raw_data[[#This Row],[time_taken]])+SECOND(tbl_raw_data[[#This Row],[time_taken]])/60</f>
        <v>4</v>
      </c>
      <c r="K3010" s="54">
        <f>DATE(YEAR(tbl_raw_data[[#This Row],[Date Actioned]]), MONTH(tbl_raw_data[[#This Row],[Date Actioned]]), DAY(tbl_raw_data[[#This Row],[Date Actioned]]))</f>
        <v>45150</v>
      </c>
      <c r="L3010" s="55" t="str">
        <f>UPPER(TEXT(tbl_raw_data[[#This Row],[Updated_date]],"MMMM"))</f>
        <v>AUGUST</v>
      </c>
      <c r="M3010" s="55" t="str">
        <f>UPPER("Week "&amp;IF(ROUNDUP(DAY(tbl_raw_data[[#This Row],[Updated_date]])/7,0)=5,4,ROUNDUP(DAY(tbl_raw_data[[#This Row],[Updated_date]])/7,0)))</f>
        <v>WEEK 2</v>
      </c>
      <c r="N3010" s="57" t="str">
        <f>UPPER(VLOOKUP(tbl_raw_data[[#This Row],[Analyst]],[1]setting!$A$1:$B$15,2,0))</f>
        <v>SAM</v>
      </c>
      <c r="O3010" s="57" t="str">
        <f>UPPER(tbl_raw_data[[#This Row],[Outcome]])</f>
        <v>APPROVE</v>
      </c>
      <c r="P3010" s="57" t="str">
        <f>UPPER(tbl_raw_data[[#This Row],[Queue Name]])</f>
        <v>CONSUMER EXISTING</v>
      </c>
      <c r="Q3010" s="57" t="str">
        <f>IF(tbl_raw_data[[#This Row],[time_taken_in_mins]]&lt;=20,"SLA_MET","SLA_NOT_MET")</f>
        <v>SLA_MET</v>
      </c>
    </row>
    <row r="3011" spans="1:17" ht="15" customHeight="1" x14ac:dyDescent="0.25">
      <c r="A3011" s="5" t="s">
        <v>237</v>
      </c>
      <c r="B3011" s="12">
        <v>45150.578611111108</v>
      </c>
      <c r="C3011" s="13">
        <v>45150.580659722225</v>
      </c>
      <c r="D3011" s="14" t="s">
        <v>13</v>
      </c>
      <c r="E3011" s="14" t="s">
        <v>28</v>
      </c>
      <c r="F3011" s="14" t="s">
        <v>228</v>
      </c>
      <c r="G3011" s="111" t="s">
        <v>29</v>
      </c>
      <c r="H30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1" s="48">
        <f>tbl_raw_data[[#This Row],[Date Actioned]]-tbl_raw_data[[#This Row],[Date Tagged]]</f>
        <v>2.0486111170612276E-3</v>
      </c>
      <c r="J3011" s="50">
        <f>HOUR(tbl_raw_data[[#This Row],[time_taken]])*60+MINUTE(tbl_raw_data[[#This Row],[time_taken]])+SECOND(tbl_raw_data[[#This Row],[time_taken]])/60</f>
        <v>2.95</v>
      </c>
      <c r="K3011" s="54">
        <f>DATE(YEAR(tbl_raw_data[[#This Row],[Date Actioned]]), MONTH(tbl_raw_data[[#This Row],[Date Actioned]]), DAY(tbl_raw_data[[#This Row],[Date Actioned]]))</f>
        <v>45150</v>
      </c>
      <c r="L3011" s="55" t="str">
        <f>UPPER(TEXT(tbl_raw_data[[#This Row],[Updated_date]],"MMMM"))</f>
        <v>AUGUST</v>
      </c>
      <c r="M3011" s="55" t="str">
        <f>UPPER("Week "&amp;IF(ROUNDUP(DAY(tbl_raw_data[[#This Row],[Updated_date]])/7,0)=5,4,ROUNDUP(DAY(tbl_raw_data[[#This Row],[Updated_date]])/7,0)))</f>
        <v>WEEK 2</v>
      </c>
      <c r="N3011" s="57" t="str">
        <f>UPPER(VLOOKUP(tbl_raw_data[[#This Row],[Analyst]],[1]setting!$A$1:$B$15,2,0))</f>
        <v>OUADIR</v>
      </c>
      <c r="O3011" s="57" t="str">
        <f>UPPER(tbl_raw_data[[#This Row],[Outcome]])</f>
        <v>APPROVE</v>
      </c>
      <c r="P3011" s="57" t="str">
        <f>UPPER(tbl_raw_data[[#This Row],[Queue Name]])</f>
        <v>CONSUMER EXISTING</v>
      </c>
      <c r="Q3011" s="57" t="str">
        <f>IF(tbl_raw_data[[#This Row],[time_taken_in_mins]]&lt;=20,"SLA_MET","SLA_NOT_MET")</f>
        <v>SLA_MET</v>
      </c>
    </row>
    <row r="3012" spans="1:17" ht="15" customHeight="1" x14ac:dyDescent="0.25">
      <c r="A3012" s="11" t="s">
        <v>1293</v>
      </c>
      <c r="B3012" s="6">
        <v>45150.58084490741</v>
      </c>
      <c r="C3012" s="7">
        <v>45150.584965277776</v>
      </c>
      <c r="D3012" s="8" t="s">
        <v>13</v>
      </c>
      <c r="E3012" s="8" t="s">
        <v>41</v>
      </c>
      <c r="F3012" s="8" t="s">
        <v>55</v>
      </c>
      <c r="G3012" s="110" t="s">
        <v>29</v>
      </c>
      <c r="H30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2" s="48">
        <f>tbl_raw_data[[#This Row],[Date Actioned]]-tbl_raw_data[[#This Row],[Date Tagged]]</f>
        <v>4.1203703658538871E-3</v>
      </c>
      <c r="J3012" s="50">
        <f>HOUR(tbl_raw_data[[#This Row],[time_taken]])*60+MINUTE(tbl_raw_data[[#This Row],[time_taken]])+SECOND(tbl_raw_data[[#This Row],[time_taken]])/60</f>
        <v>5.9333333333333336</v>
      </c>
      <c r="K3012" s="54">
        <f>DATE(YEAR(tbl_raw_data[[#This Row],[Date Actioned]]), MONTH(tbl_raw_data[[#This Row],[Date Actioned]]), DAY(tbl_raw_data[[#This Row],[Date Actioned]]))</f>
        <v>45150</v>
      </c>
      <c r="L3012" s="55" t="str">
        <f>UPPER(TEXT(tbl_raw_data[[#This Row],[Updated_date]],"MMMM"))</f>
        <v>AUGUST</v>
      </c>
      <c r="M3012" s="55" t="str">
        <f>UPPER("Week "&amp;IF(ROUNDUP(DAY(tbl_raw_data[[#This Row],[Updated_date]])/7,0)=5,4,ROUNDUP(DAY(tbl_raw_data[[#This Row],[Updated_date]])/7,0)))</f>
        <v>WEEK 2</v>
      </c>
      <c r="N3012" s="57" t="str">
        <f>UPPER(VLOOKUP(tbl_raw_data[[#This Row],[Analyst]],[1]setting!$A$1:$B$15,2,0))</f>
        <v>CAMERON</v>
      </c>
      <c r="O3012" s="57" t="str">
        <f>UPPER(tbl_raw_data[[#This Row],[Outcome]])</f>
        <v>APPROVE</v>
      </c>
      <c r="P3012" s="57" t="str">
        <f>UPPER(tbl_raw_data[[#This Row],[Queue Name]])</f>
        <v>CONSUMER POST BUREAU</v>
      </c>
      <c r="Q3012" s="57" t="str">
        <f>IF(tbl_raw_data[[#This Row],[time_taken_in_mins]]&lt;=20,"SLA_MET","SLA_NOT_MET")</f>
        <v>SLA_MET</v>
      </c>
    </row>
    <row r="3013" spans="1:17" ht="15" customHeight="1" x14ac:dyDescent="0.25">
      <c r="A3013" s="11" t="s">
        <v>6899</v>
      </c>
      <c r="B3013" s="12">
        <v>45150.582592592589</v>
      </c>
      <c r="C3013" s="13">
        <v>45150.599386574075</v>
      </c>
      <c r="D3013" s="14" t="s">
        <v>40</v>
      </c>
      <c r="E3013" s="16" t="s">
        <v>41</v>
      </c>
      <c r="F3013" s="14" t="s">
        <v>42</v>
      </c>
      <c r="G3013" s="106"/>
      <c r="H30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3" s="48">
        <f>tbl_raw_data[[#This Row],[Date Actioned]]-tbl_raw_data[[#This Row],[Date Tagged]]</f>
        <v>1.6793981485534459E-2</v>
      </c>
      <c r="J3013" s="50">
        <f>HOUR(tbl_raw_data[[#This Row],[time_taken]])*60+MINUTE(tbl_raw_data[[#This Row],[time_taken]])+SECOND(tbl_raw_data[[#This Row],[time_taken]])/60</f>
        <v>24.183333333333334</v>
      </c>
      <c r="K3013" s="54">
        <f>DATE(YEAR(tbl_raw_data[[#This Row],[Date Actioned]]), MONTH(tbl_raw_data[[#This Row],[Date Actioned]]), DAY(tbl_raw_data[[#This Row],[Date Actioned]]))</f>
        <v>45150</v>
      </c>
      <c r="L3013" s="55" t="str">
        <f>UPPER(TEXT(tbl_raw_data[[#This Row],[Updated_date]],"MMMM"))</f>
        <v>AUGUST</v>
      </c>
      <c r="M3013" s="55" t="str">
        <f>UPPER("Week "&amp;IF(ROUNDUP(DAY(tbl_raw_data[[#This Row],[Updated_date]])/7,0)=5,4,ROUNDUP(DAY(tbl_raw_data[[#This Row],[Updated_date]])/7,0)))</f>
        <v>WEEK 2</v>
      </c>
      <c r="N3013" s="57" t="str">
        <f>UPPER(VLOOKUP(tbl_raw_data[[#This Row],[Analyst]],[1]setting!$A$1:$B$15,2,0))</f>
        <v>NITESH</v>
      </c>
      <c r="O3013" s="57" t="str">
        <f>UPPER(tbl_raw_data[[#This Row],[Outcome]])</f>
        <v>WITHDRAW</v>
      </c>
      <c r="P3013" s="57" t="str">
        <f>UPPER(tbl_raw_data[[#This Row],[Queue Name]])</f>
        <v>CONSUMER POST BUREAU</v>
      </c>
      <c r="Q3013" s="57" t="str">
        <f>IF(tbl_raw_data[[#This Row],[time_taken_in_mins]]&lt;=20,"SLA_MET","SLA_NOT_MET")</f>
        <v>SLA_NOT_MET</v>
      </c>
    </row>
    <row r="3014" spans="1:17" ht="15" customHeight="1" x14ac:dyDescent="0.25">
      <c r="A3014" s="22" t="s">
        <v>3411</v>
      </c>
      <c r="B3014" s="12">
        <v>45150.595196759263</v>
      </c>
      <c r="C3014" s="13">
        <v>45150.602129629631</v>
      </c>
      <c r="D3014" s="14" t="s">
        <v>13</v>
      </c>
      <c r="E3014" s="14" t="s">
        <v>28</v>
      </c>
      <c r="F3014" s="14" t="s">
        <v>10</v>
      </c>
      <c r="G3014" s="111" t="s">
        <v>29</v>
      </c>
      <c r="H30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4" s="48">
        <f>tbl_raw_data[[#This Row],[Date Actioned]]-tbl_raw_data[[#This Row],[Date Tagged]]</f>
        <v>6.9328703684732318E-3</v>
      </c>
      <c r="J3014" s="50">
        <f>HOUR(tbl_raw_data[[#This Row],[time_taken]])*60+MINUTE(tbl_raw_data[[#This Row],[time_taken]])+SECOND(tbl_raw_data[[#This Row],[time_taken]])/60</f>
        <v>9.9833333333333325</v>
      </c>
      <c r="K3014" s="54">
        <f>DATE(YEAR(tbl_raw_data[[#This Row],[Date Actioned]]), MONTH(tbl_raw_data[[#This Row],[Date Actioned]]), DAY(tbl_raw_data[[#This Row],[Date Actioned]]))</f>
        <v>45150</v>
      </c>
      <c r="L3014" s="55" t="str">
        <f>UPPER(TEXT(tbl_raw_data[[#This Row],[Updated_date]],"MMMM"))</f>
        <v>AUGUST</v>
      </c>
      <c r="M3014" s="55" t="str">
        <f>UPPER("Week "&amp;IF(ROUNDUP(DAY(tbl_raw_data[[#This Row],[Updated_date]])/7,0)=5,4,ROUNDUP(DAY(tbl_raw_data[[#This Row],[Updated_date]])/7,0)))</f>
        <v>WEEK 2</v>
      </c>
      <c r="N3014" s="57" t="str">
        <f>UPPER(VLOOKUP(tbl_raw_data[[#This Row],[Analyst]],[1]setting!$A$1:$B$15,2,0))</f>
        <v>SAM</v>
      </c>
      <c r="O3014" s="57" t="str">
        <f>UPPER(tbl_raw_data[[#This Row],[Outcome]])</f>
        <v>APPROVE</v>
      </c>
      <c r="P3014" s="57" t="str">
        <f>UPPER(tbl_raw_data[[#This Row],[Queue Name]])</f>
        <v>CONSUMER EXISTING</v>
      </c>
      <c r="Q3014" s="57" t="str">
        <f>IF(tbl_raw_data[[#This Row],[time_taken_in_mins]]&lt;=20,"SLA_MET","SLA_NOT_MET")</f>
        <v>SLA_MET</v>
      </c>
    </row>
    <row r="3015" spans="1:17" ht="15" customHeight="1" x14ac:dyDescent="0.25">
      <c r="A3015" s="22" t="s">
        <v>2556</v>
      </c>
      <c r="B3015" s="6">
        <v>45150.597060185188</v>
      </c>
      <c r="C3015" s="7">
        <v>45150.602824074071</v>
      </c>
      <c r="D3015" s="8" t="s">
        <v>8</v>
      </c>
      <c r="E3015" s="8" t="s">
        <v>9</v>
      </c>
      <c r="F3015" s="8" t="s">
        <v>55</v>
      </c>
      <c r="G3015" s="110" t="s">
        <v>2557</v>
      </c>
      <c r="H30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15" s="48">
        <f>tbl_raw_data[[#This Row],[Date Actioned]]-tbl_raw_data[[#This Row],[Date Tagged]]</f>
        <v>5.7638888829387724E-3</v>
      </c>
      <c r="J3015" s="50">
        <f>HOUR(tbl_raw_data[[#This Row],[time_taken]])*60+MINUTE(tbl_raw_data[[#This Row],[time_taken]])+SECOND(tbl_raw_data[[#This Row],[time_taken]])/60</f>
        <v>8.3000000000000007</v>
      </c>
      <c r="K3015" s="54">
        <f>DATE(YEAR(tbl_raw_data[[#This Row],[Date Actioned]]), MONTH(tbl_raw_data[[#This Row],[Date Actioned]]), DAY(tbl_raw_data[[#This Row],[Date Actioned]]))</f>
        <v>45150</v>
      </c>
      <c r="L3015" s="55" t="str">
        <f>UPPER(TEXT(tbl_raw_data[[#This Row],[Updated_date]],"MMMM"))</f>
        <v>AUGUST</v>
      </c>
      <c r="M3015" s="55" t="str">
        <f>UPPER("Week "&amp;IF(ROUNDUP(DAY(tbl_raw_data[[#This Row],[Updated_date]])/7,0)=5,4,ROUNDUP(DAY(tbl_raw_data[[#This Row],[Updated_date]])/7,0)))</f>
        <v>WEEK 2</v>
      </c>
      <c r="N3015" s="57" t="str">
        <f>UPPER(VLOOKUP(tbl_raw_data[[#This Row],[Analyst]],[1]setting!$A$1:$B$15,2,0))</f>
        <v>CAMERON</v>
      </c>
      <c r="O3015" s="57" t="str">
        <f>UPPER(tbl_raw_data[[#This Row],[Outcome]])</f>
        <v>WITHDRAW</v>
      </c>
      <c r="P3015" s="57" t="str">
        <f>UPPER(tbl_raw_data[[#This Row],[Queue Name]])</f>
        <v>CONSUMER PRE BUREAU</v>
      </c>
      <c r="Q3015" s="57" t="str">
        <f>IF(tbl_raw_data[[#This Row],[time_taken_in_mins]]&lt;=20,"SLA_MET","SLA_NOT_MET")</f>
        <v>SLA_MET</v>
      </c>
    </row>
    <row r="3016" spans="1:17" ht="15" customHeight="1" x14ac:dyDescent="0.25">
      <c r="A3016" s="11" t="s">
        <v>4454</v>
      </c>
      <c r="B3016" s="6">
        <v>45150.597673611112</v>
      </c>
      <c r="C3016" s="7">
        <v>45150.606157407405</v>
      </c>
      <c r="D3016" s="8" t="s">
        <v>46</v>
      </c>
      <c r="E3016" s="8" t="s">
        <v>28</v>
      </c>
      <c r="F3016" s="8" t="s">
        <v>228</v>
      </c>
      <c r="G3016" s="110" t="s">
        <v>151</v>
      </c>
      <c r="H30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6" s="48">
        <f>tbl_raw_data[[#This Row],[Date Actioned]]-tbl_raw_data[[#This Row],[Date Tagged]]</f>
        <v>8.4837962931487709E-3</v>
      </c>
      <c r="J3016" s="50">
        <f>HOUR(tbl_raw_data[[#This Row],[time_taken]])*60+MINUTE(tbl_raw_data[[#This Row],[time_taken]])+SECOND(tbl_raw_data[[#This Row],[time_taken]])/60</f>
        <v>12.216666666666667</v>
      </c>
      <c r="K3016" s="54">
        <f>DATE(YEAR(tbl_raw_data[[#This Row],[Date Actioned]]), MONTH(tbl_raw_data[[#This Row],[Date Actioned]]), DAY(tbl_raw_data[[#This Row],[Date Actioned]]))</f>
        <v>45150</v>
      </c>
      <c r="L3016" s="55" t="str">
        <f>UPPER(TEXT(tbl_raw_data[[#This Row],[Updated_date]],"MMMM"))</f>
        <v>AUGUST</v>
      </c>
      <c r="M3016" s="55" t="str">
        <f>UPPER("Week "&amp;IF(ROUNDUP(DAY(tbl_raw_data[[#This Row],[Updated_date]])/7,0)=5,4,ROUNDUP(DAY(tbl_raw_data[[#This Row],[Updated_date]])/7,0)))</f>
        <v>WEEK 2</v>
      </c>
      <c r="N3016" s="57" t="str">
        <f>UPPER(VLOOKUP(tbl_raw_data[[#This Row],[Analyst]],[1]setting!$A$1:$B$15,2,0))</f>
        <v>OUADIR</v>
      </c>
      <c r="O3016" s="57" t="str">
        <f>UPPER(tbl_raw_data[[#This Row],[Outcome]])</f>
        <v>DECLINE</v>
      </c>
      <c r="P3016" s="57" t="str">
        <f>UPPER(tbl_raw_data[[#This Row],[Queue Name]])</f>
        <v>CONSUMER EXISTING</v>
      </c>
      <c r="Q3016" s="57" t="str">
        <f>IF(tbl_raw_data[[#This Row],[time_taken_in_mins]]&lt;=20,"SLA_MET","SLA_NOT_MET")</f>
        <v>SLA_MET</v>
      </c>
    </row>
    <row r="3017" spans="1:17" ht="15" customHeight="1" x14ac:dyDescent="0.25">
      <c r="A3017" s="5" t="s">
        <v>5598</v>
      </c>
      <c r="B3017" s="6">
        <v>45150.606886574074</v>
      </c>
      <c r="C3017" s="7">
        <v>45150.617777777778</v>
      </c>
      <c r="D3017" s="8" t="s">
        <v>29</v>
      </c>
      <c r="E3017" s="10" t="s">
        <v>41</v>
      </c>
      <c r="F3017" s="8" t="s">
        <v>42</v>
      </c>
      <c r="G3017" s="109"/>
      <c r="H30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7" s="48">
        <f>tbl_raw_data[[#This Row],[Date Actioned]]-tbl_raw_data[[#This Row],[Date Tagged]]</f>
        <v>1.0891203703067731E-2</v>
      </c>
      <c r="J3017" s="50">
        <f>HOUR(tbl_raw_data[[#This Row],[time_taken]])*60+MINUTE(tbl_raw_data[[#This Row],[time_taken]])+SECOND(tbl_raw_data[[#This Row],[time_taken]])/60</f>
        <v>15.683333333333334</v>
      </c>
      <c r="K3017" s="54">
        <f>DATE(YEAR(tbl_raw_data[[#This Row],[Date Actioned]]), MONTH(tbl_raw_data[[#This Row],[Date Actioned]]), DAY(tbl_raw_data[[#This Row],[Date Actioned]]))</f>
        <v>45150</v>
      </c>
      <c r="L3017" s="55" t="str">
        <f>UPPER(TEXT(tbl_raw_data[[#This Row],[Updated_date]],"MMMM"))</f>
        <v>AUGUST</v>
      </c>
      <c r="M3017" s="55" t="str">
        <f>UPPER("Week "&amp;IF(ROUNDUP(DAY(tbl_raw_data[[#This Row],[Updated_date]])/7,0)=5,4,ROUNDUP(DAY(tbl_raw_data[[#This Row],[Updated_date]])/7,0)))</f>
        <v>WEEK 2</v>
      </c>
      <c r="N3017" s="57" t="str">
        <f>UPPER(VLOOKUP(tbl_raw_data[[#This Row],[Analyst]],[1]setting!$A$1:$B$15,2,0))</f>
        <v>NITESH</v>
      </c>
      <c r="O3017" s="57" t="str">
        <f>UPPER(tbl_raw_data[[#This Row],[Outcome]])</f>
        <v>APPROVE</v>
      </c>
      <c r="P3017" s="57" t="str">
        <f>UPPER(tbl_raw_data[[#This Row],[Queue Name]])</f>
        <v>CONSUMER POST BUREAU</v>
      </c>
      <c r="Q3017" s="57" t="str">
        <f>IF(tbl_raw_data[[#This Row],[time_taken_in_mins]]&lt;=20,"SLA_MET","SLA_NOT_MET")</f>
        <v>SLA_MET</v>
      </c>
    </row>
    <row r="3018" spans="1:17" ht="15" customHeight="1" x14ac:dyDescent="0.25">
      <c r="A3018" s="11" t="s">
        <v>2386</v>
      </c>
      <c r="B3018" s="12">
        <v>45150.607083333336</v>
      </c>
      <c r="C3018" s="13">
        <v>45150.612627314818</v>
      </c>
      <c r="D3018" s="14" t="s">
        <v>29</v>
      </c>
      <c r="E3018" s="16" t="s">
        <v>41</v>
      </c>
      <c r="F3018" s="14" t="s">
        <v>455</v>
      </c>
      <c r="G3018" s="106"/>
      <c r="H30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18" s="48">
        <f>tbl_raw_data[[#This Row],[Date Actioned]]-tbl_raw_data[[#This Row],[Date Tagged]]</f>
        <v>5.543981482333038E-3</v>
      </c>
      <c r="J3018" s="50">
        <f>HOUR(tbl_raw_data[[#This Row],[time_taken]])*60+MINUTE(tbl_raw_data[[#This Row],[time_taken]])+SECOND(tbl_raw_data[[#This Row],[time_taken]])/60</f>
        <v>7.9833333333333334</v>
      </c>
      <c r="K3018" s="54">
        <f>DATE(YEAR(tbl_raw_data[[#This Row],[Date Actioned]]), MONTH(tbl_raw_data[[#This Row],[Date Actioned]]), DAY(tbl_raw_data[[#This Row],[Date Actioned]]))</f>
        <v>45150</v>
      </c>
      <c r="L3018" s="55" t="str">
        <f>UPPER(TEXT(tbl_raw_data[[#This Row],[Updated_date]],"MMMM"))</f>
        <v>AUGUST</v>
      </c>
      <c r="M3018" s="55" t="str">
        <f>UPPER("Week "&amp;IF(ROUNDUP(DAY(tbl_raw_data[[#This Row],[Updated_date]])/7,0)=5,4,ROUNDUP(DAY(tbl_raw_data[[#This Row],[Updated_date]])/7,0)))</f>
        <v>WEEK 2</v>
      </c>
      <c r="N3018" s="57" t="str">
        <f>UPPER(VLOOKUP(tbl_raw_data[[#This Row],[Analyst]],[1]setting!$A$1:$B$15,2,0))</f>
        <v>ROHAN</v>
      </c>
      <c r="O3018" s="57" t="str">
        <f>UPPER(tbl_raw_data[[#This Row],[Outcome]])</f>
        <v>APPROVE</v>
      </c>
      <c r="P3018" s="57" t="str">
        <f>UPPER(tbl_raw_data[[#This Row],[Queue Name]])</f>
        <v>CONSUMER POST BUREAU</v>
      </c>
      <c r="Q3018" s="57" t="str">
        <f>IF(tbl_raw_data[[#This Row],[time_taken_in_mins]]&lt;=20,"SLA_MET","SLA_NOT_MET")</f>
        <v>SLA_MET</v>
      </c>
    </row>
    <row r="3019" spans="1:17" ht="15" customHeight="1" x14ac:dyDescent="0.25">
      <c r="A3019" s="22" t="s">
        <v>2007</v>
      </c>
      <c r="B3019" s="12">
        <v>45150.61204861111</v>
      </c>
      <c r="C3019" s="13">
        <v>45150.617118055554</v>
      </c>
      <c r="D3019" s="14" t="s">
        <v>46</v>
      </c>
      <c r="E3019" s="14" t="s">
        <v>9</v>
      </c>
      <c r="F3019" s="14" t="s">
        <v>228</v>
      </c>
      <c r="G3019" s="111" t="s">
        <v>1246</v>
      </c>
      <c r="H30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19" s="48">
        <f>tbl_raw_data[[#This Row],[Date Actioned]]-tbl_raw_data[[#This Row],[Date Tagged]]</f>
        <v>5.0694444435066544E-3</v>
      </c>
      <c r="J3019" s="50">
        <f>HOUR(tbl_raw_data[[#This Row],[time_taken]])*60+MINUTE(tbl_raw_data[[#This Row],[time_taken]])+SECOND(tbl_raw_data[[#This Row],[time_taken]])/60</f>
        <v>7.3</v>
      </c>
      <c r="K3019" s="54">
        <f>DATE(YEAR(tbl_raw_data[[#This Row],[Date Actioned]]), MONTH(tbl_raw_data[[#This Row],[Date Actioned]]), DAY(tbl_raw_data[[#This Row],[Date Actioned]]))</f>
        <v>45150</v>
      </c>
      <c r="L3019" s="55" t="str">
        <f>UPPER(TEXT(tbl_raw_data[[#This Row],[Updated_date]],"MMMM"))</f>
        <v>AUGUST</v>
      </c>
      <c r="M3019" s="55" t="str">
        <f>UPPER("Week "&amp;IF(ROUNDUP(DAY(tbl_raw_data[[#This Row],[Updated_date]])/7,0)=5,4,ROUNDUP(DAY(tbl_raw_data[[#This Row],[Updated_date]])/7,0)))</f>
        <v>WEEK 2</v>
      </c>
      <c r="N3019" s="57" t="str">
        <f>UPPER(VLOOKUP(tbl_raw_data[[#This Row],[Analyst]],[1]setting!$A$1:$B$15,2,0))</f>
        <v>OUADIR</v>
      </c>
      <c r="O3019" s="57" t="str">
        <f>UPPER(tbl_raw_data[[#This Row],[Outcome]])</f>
        <v>DECLINE</v>
      </c>
      <c r="P3019" s="57" t="str">
        <f>UPPER(tbl_raw_data[[#This Row],[Queue Name]])</f>
        <v>CONSUMER PRE BUREAU</v>
      </c>
      <c r="Q3019" s="57" t="str">
        <f>IF(tbl_raw_data[[#This Row],[time_taken_in_mins]]&lt;=20,"SLA_MET","SLA_NOT_MET")</f>
        <v>SLA_MET</v>
      </c>
    </row>
    <row r="3020" spans="1:17" ht="15" customHeight="1" x14ac:dyDescent="0.25">
      <c r="A3020" s="22" t="s">
        <v>7058</v>
      </c>
      <c r="B3020" s="6">
        <v>45150.613807870373</v>
      </c>
      <c r="C3020" s="7">
        <v>45150.632962962962</v>
      </c>
      <c r="D3020" s="8" t="s">
        <v>29</v>
      </c>
      <c r="E3020" s="10" t="s">
        <v>41</v>
      </c>
      <c r="F3020" s="8" t="s">
        <v>455</v>
      </c>
      <c r="G3020" s="109"/>
      <c r="H30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20" s="48">
        <f>tbl_raw_data[[#This Row],[Date Actioned]]-tbl_raw_data[[#This Row],[Date Tagged]]</f>
        <v>1.915509258833481E-2</v>
      </c>
      <c r="J3020" s="50">
        <f>HOUR(tbl_raw_data[[#This Row],[time_taken]])*60+MINUTE(tbl_raw_data[[#This Row],[time_taken]])+SECOND(tbl_raw_data[[#This Row],[time_taken]])/60</f>
        <v>27.583333333333332</v>
      </c>
      <c r="K3020" s="54">
        <f>DATE(YEAR(tbl_raw_data[[#This Row],[Date Actioned]]), MONTH(tbl_raw_data[[#This Row],[Date Actioned]]), DAY(tbl_raw_data[[#This Row],[Date Actioned]]))</f>
        <v>45150</v>
      </c>
      <c r="L3020" s="55" t="str">
        <f>UPPER(TEXT(tbl_raw_data[[#This Row],[Updated_date]],"MMMM"))</f>
        <v>AUGUST</v>
      </c>
      <c r="M3020" s="55" t="str">
        <f>UPPER("Week "&amp;IF(ROUNDUP(DAY(tbl_raw_data[[#This Row],[Updated_date]])/7,0)=5,4,ROUNDUP(DAY(tbl_raw_data[[#This Row],[Updated_date]])/7,0)))</f>
        <v>WEEK 2</v>
      </c>
      <c r="N3020" s="57" t="str">
        <f>UPPER(VLOOKUP(tbl_raw_data[[#This Row],[Analyst]],[1]setting!$A$1:$B$15,2,0))</f>
        <v>ROHAN</v>
      </c>
      <c r="O3020" s="57" t="str">
        <f>UPPER(tbl_raw_data[[#This Row],[Outcome]])</f>
        <v>APPROVE</v>
      </c>
      <c r="P3020" s="57" t="str">
        <f>UPPER(tbl_raw_data[[#This Row],[Queue Name]])</f>
        <v>CONSUMER POST BUREAU</v>
      </c>
      <c r="Q3020" s="57" t="str">
        <f>IF(tbl_raw_data[[#This Row],[time_taken_in_mins]]&lt;=20,"SLA_MET","SLA_NOT_MET")</f>
        <v>SLA_NOT_MET</v>
      </c>
    </row>
    <row r="3021" spans="1:17" ht="15" customHeight="1" x14ac:dyDescent="0.25">
      <c r="A3021" s="5" t="s">
        <v>4244</v>
      </c>
      <c r="B3021" s="12">
        <v>45150.616053240738</v>
      </c>
      <c r="C3021" s="13">
        <v>45150.624166666668</v>
      </c>
      <c r="D3021" s="14" t="s">
        <v>13</v>
      </c>
      <c r="E3021" s="14" t="s">
        <v>41</v>
      </c>
      <c r="F3021" s="14" t="s">
        <v>10</v>
      </c>
      <c r="G3021" s="111" t="s">
        <v>67</v>
      </c>
      <c r="H30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1" s="48">
        <f>tbl_raw_data[[#This Row],[Date Actioned]]-tbl_raw_data[[#This Row],[Date Tagged]]</f>
        <v>8.1134259307873435E-3</v>
      </c>
      <c r="J3021" s="50">
        <f>HOUR(tbl_raw_data[[#This Row],[time_taken]])*60+MINUTE(tbl_raw_data[[#This Row],[time_taken]])+SECOND(tbl_raw_data[[#This Row],[time_taken]])/60</f>
        <v>11.683333333333334</v>
      </c>
      <c r="K3021" s="54">
        <f>DATE(YEAR(tbl_raw_data[[#This Row],[Date Actioned]]), MONTH(tbl_raw_data[[#This Row],[Date Actioned]]), DAY(tbl_raw_data[[#This Row],[Date Actioned]]))</f>
        <v>45150</v>
      </c>
      <c r="L3021" s="55" t="str">
        <f>UPPER(TEXT(tbl_raw_data[[#This Row],[Updated_date]],"MMMM"))</f>
        <v>AUGUST</v>
      </c>
      <c r="M3021" s="55" t="str">
        <f>UPPER("Week "&amp;IF(ROUNDUP(DAY(tbl_raw_data[[#This Row],[Updated_date]])/7,0)=5,4,ROUNDUP(DAY(tbl_raw_data[[#This Row],[Updated_date]])/7,0)))</f>
        <v>WEEK 2</v>
      </c>
      <c r="N3021" s="57" t="str">
        <f>UPPER(VLOOKUP(tbl_raw_data[[#This Row],[Analyst]],[1]setting!$A$1:$B$15,2,0))</f>
        <v>SAM</v>
      </c>
      <c r="O3021" s="57" t="str">
        <f>UPPER(tbl_raw_data[[#This Row],[Outcome]])</f>
        <v>APPROVE</v>
      </c>
      <c r="P3021" s="57" t="str">
        <f>UPPER(tbl_raw_data[[#This Row],[Queue Name]])</f>
        <v>CONSUMER POST BUREAU</v>
      </c>
      <c r="Q3021" s="57" t="str">
        <f>IF(tbl_raw_data[[#This Row],[time_taken_in_mins]]&lt;=20,"SLA_MET","SLA_NOT_MET")</f>
        <v>SLA_MET</v>
      </c>
    </row>
    <row r="3022" spans="1:17" ht="15" customHeight="1" x14ac:dyDescent="0.25">
      <c r="A3022" s="11" t="s">
        <v>1903</v>
      </c>
      <c r="B3022" s="6">
        <v>45150.616712962961</v>
      </c>
      <c r="C3022" s="7">
        <v>45150.621655092589</v>
      </c>
      <c r="D3022" s="8" t="s">
        <v>13</v>
      </c>
      <c r="E3022" s="8" t="s">
        <v>28</v>
      </c>
      <c r="F3022" s="8" t="s">
        <v>55</v>
      </c>
      <c r="G3022" s="110" t="s">
        <v>29</v>
      </c>
      <c r="H30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2" s="48">
        <f>tbl_raw_data[[#This Row],[Date Actioned]]-tbl_raw_data[[#This Row],[Date Tagged]]</f>
        <v>4.9421296280343086E-3</v>
      </c>
      <c r="J3022" s="50">
        <f>HOUR(tbl_raw_data[[#This Row],[time_taken]])*60+MINUTE(tbl_raw_data[[#This Row],[time_taken]])+SECOND(tbl_raw_data[[#This Row],[time_taken]])/60</f>
        <v>7.1166666666666663</v>
      </c>
      <c r="K3022" s="54">
        <f>DATE(YEAR(tbl_raw_data[[#This Row],[Date Actioned]]), MONTH(tbl_raw_data[[#This Row],[Date Actioned]]), DAY(tbl_raw_data[[#This Row],[Date Actioned]]))</f>
        <v>45150</v>
      </c>
      <c r="L3022" s="55" t="str">
        <f>UPPER(TEXT(tbl_raw_data[[#This Row],[Updated_date]],"MMMM"))</f>
        <v>AUGUST</v>
      </c>
      <c r="M3022" s="55" t="str">
        <f>UPPER("Week "&amp;IF(ROUNDUP(DAY(tbl_raw_data[[#This Row],[Updated_date]])/7,0)=5,4,ROUNDUP(DAY(tbl_raw_data[[#This Row],[Updated_date]])/7,0)))</f>
        <v>WEEK 2</v>
      </c>
      <c r="N3022" s="57" t="str">
        <f>UPPER(VLOOKUP(tbl_raw_data[[#This Row],[Analyst]],[1]setting!$A$1:$B$15,2,0))</f>
        <v>CAMERON</v>
      </c>
      <c r="O3022" s="57" t="str">
        <f>UPPER(tbl_raw_data[[#This Row],[Outcome]])</f>
        <v>APPROVE</v>
      </c>
      <c r="P3022" s="57" t="str">
        <f>UPPER(tbl_raw_data[[#This Row],[Queue Name]])</f>
        <v>CONSUMER EXISTING</v>
      </c>
      <c r="Q3022" s="57" t="str">
        <f>IF(tbl_raw_data[[#This Row],[time_taken_in_mins]]&lt;=20,"SLA_MET","SLA_NOT_MET")</f>
        <v>SLA_MET</v>
      </c>
    </row>
    <row r="3023" spans="1:17" ht="15" customHeight="1" x14ac:dyDescent="0.25">
      <c r="A3023" s="22" t="s">
        <v>4112</v>
      </c>
      <c r="B3023" s="12">
        <v>45150.617175925923</v>
      </c>
      <c r="C3023" s="13">
        <v>45150.625057870369</v>
      </c>
      <c r="D3023" s="14" t="s">
        <v>13</v>
      </c>
      <c r="E3023" s="14" t="s">
        <v>28</v>
      </c>
      <c r="F3023" s="14" t="s">
        <v>228</v>
      </c>
      <c r="G3023" s="111" t="s">
        <v>29</v>
      </c>
      <c r="H30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3" s="48">
        <f>tbl_raw_data[[#This Row],[Date Actioned]]-tbl_raw_data[[#This Row],[Date Tagged]]</f>
        <v>7.8819444461259991E-3</v>
      </c>
      <c r="J3023" s="50">
        <f>HOUR(tbl_raw_data[[#This Row],[time_taken]])*60+MINUTE(tbl_raw_data[[#This Row],[time_taken]])+SECOND(tbl_raw_data[[#This Row],[time_taken]])/60</f>
        <v>11.35</v>
      </c>
      <c r="K3023" s="54">
        <f>DATE(YEAR(tbl_raw_data[[#This Row],[Date Actioned]]), MONTH(tbl_raw_data[[#This Row],[Date Actioned]]), DAY(tbl_raw_data[[#This Row],[Date Actioned]]))</f>
        <v>45150</v>
      </c>
      <c r="L3023" s="55" t="str">
        <f>UPPER(TEXT(tbl_raw_data[[#This Row],[Updated_date]],"MMMM"))</f>
        <v>AUGUST</v>
      </c>
      <c r="M3023" s="55" t="str">
        <f>UPPER("Week "&amp;IF(ROUNDUP(DAY(tbl_raw_data[[#This Row],[Updated_date]])/7,0)=5,4,ROUNDUP(DAY(tbl_raw_data[[#This Row],[Updated_date]])/7,0)))</f>
        <v>WEEK 2</v>
      </c>
      <c r="N3023" s="57" t="str">
        <f>UPPER(VLOOKUP(tbl_raw_data[[#This Row],[Analyst]],[1]setting!$A$1:$B$15,2,0))</f>
        <v>OUADIR</v>
      </c>
      <c r="O3023" s="57" t="str">
        <f>UPPER(tbl_raw_data[[#This Row],[Outcome]])</f>
        <v>APPROVE</v>
      </c>
      <c r="P3023" s="57" t="str">
        <f>UPPER(tbl_raw_data[[#This Row],[Queue Name]])</f>
        <v>CONSUMER EXISTING</v>
      </c>
      <c r="Q3023" s="57" t="str">
        <f>IF(tbl_raw_data[[#This Row],[time_taken_in_mins]]&lt;=20,"SLA_MET","SLA_NOT_MET")</f>
        <v>SLA_MET</v>
      </c>
    </row>
    <row r="3024" spans="1:17" ht="15" customHeight="1" x14ac:dyDescent="0.25">
      <c r="A3024" s="5" t="s">
        <v>3509</v>
      </c>
      <c r="B3024" s="6">
        <v>45150.620300925926</v>
      </c>
      <c r="C3024" s="7">
        <v>45150.627349537041</v>
      </c>
      <c r="D3024" s="8" t="s">
        <v>13</v>
      </c>
      <c r="E3024" s="8" t="s">
        <v>9</v>
      </c>
      <c r="F3024" s="8" t="s">
        <v>55</v>
      </c>
      <c r="G3024" s="110" t="s">
        <v>67</v>
      </c>
      <c r="H30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4" s="48">
        <f>tbl_raw_data[[#This Row],[Date Actioned]]-tbl_raw_data[[#This Row],[Date Tagged]]</f>
        <v>7.0486111144418828E-3</v>
      </c>
      <c r="J3024" s="50">
        <f>HOUR(tbl_raw_data[[#This Row],[time_taken]])*60+MINUTE(tbl_raw_data[[#This Row],[time_taken]])+SECOND(tbl_raw_data[[#This Row],[time_taken]])/60</f>
        <v>10.15</v>
      </c>
      <c r="K3024" s="54">
        <f>DATE(YEAR(tbl_raw_data[[#This Row],[Date Actioned]]), MONTH(tbl_raw_data[[#This Row],[Date Actioned]]), DAY(tbl_raw_data[[#This Row],[Date Actioned]]))</f>
        <v>45150</v>
      </c>
      <c r="L3024" s="55" t="str">
        <f>UPPER(TEXT(tbl_raw_data[[#This Row],[Updated_date]],"MMMM"))</f>
        <v>AUGUST</v>
      </c>
      <c r="M3024" s="55" t="str">
        <f>UPPER("Week "&amp;IF(ROUNDUP(DAY(tbl_raw_data[[#This Row],[Updated_date]])/7,0)=5,4,ROUNDUP(DAY(tbl_raw_data[[#This Row],[Updated_date]])/7,0)))</f>
        <v>WEEK 2</v>
      </c>
      <c r="N3024" s="57" t="str">
        <f>UPPER(VLOOKUP(tbl_raw_data[[#This Row],[Analyst]],[1]setting!$A$1:$B$15,2,0))</f>
        <v>CAMERON</v>
      </c>
      <c r="O3024" s="57" t="str">
        <f>UPPER(tbl_raw_data[[#This Row],[Outcome]])</f>
        <v>APPROVE</v>
      </c>
      <c r="P3024" s="57" t="str">
        <f>UPPER(tbl_raw_data[[#This Row],[Queue Name]])</f>
        <v>CONSUMER PRE BUREAU</v>
      </c>
      <c r="Q3024" s="57" t="str">
        <f>IF(tbl_raw_data[[#This Row],[time_taken_in_mins]]&lt;=20,"SLA_MET","SLA_NOT_MET")</f>
        <v>SLA_MET</v>
      </c>
    </row>
    <row r="3025" spans="1:17" ht="15" customHeight="1" x14ac:dyDescent="0.25">
      <c r="A3025" s="11" t="s">
        <v>6484</v>
      </c>
      <c r="B3025" s="12">
        <v>45150.623564814814</v>
      </c>
      <c r="C3025" s="13">
        <v>45150.637233796297</v>
      </c>
      <c r="D3025" s="14" t="s">
        <v>29</v>
      </c>
      <c r="E3025" s="16" t="s">
        <v>28</v>
      </c>
      <c r="F3025" s="14" t="s">
        <v>42</v>
      </c>
      <c r="G3025" s="106"/>
      <c r="H30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25" s="48">
        <f>tbl_raw_data[[#This Row],[Date Actioned]]-tbl_raw_data[[#This Row],[Date Tagged]]</f>
        <v>1.3668981482624076E-2</v>
      </c>
      <c r="J3025" s="50">
        <f>HOUR(tbl_raw_data[[#This Row],[time_taken]])*60+MINUTE(tbl_raw_data[[#This Row],[time_taken]])+SECOND(tbl_raw_data[[#This Row],[time_taken]])/60</f>
        <v>19.683333333333334</v>
      </c>
      <c r="K3025" s="54">
        <f>DATE(YEAR(tbl_raw_data[[#This Row],[Date Actioned]]), MONTH(tbl_raw_data[[#This Row],[Date Actioned]]), DAY(tbl_raw_data[[#This Row],[Date Actioned]]))</f>
        <v>45150</v>
      </c>
      <c r="L3025" s="55" t="str">
        <f>UPPER(TEXT(tbl_raw_data[[#This Row],[Updated_date]],"MMMM"))</f>
        <v>AUGUST</v>
      </c>
      <c r="M3025" s="55" t="str">
        <f>UPPER("Week "&amp;IF(ROUNDUP(DAY(tbl_raw_data[[#This Row],[Updated_date]])/7,0)=5,4,ROUNDUP(DAY(tbl_raw_data[[#This Row],[Updated_date]])/7,0)))</f>
        <v>WEEK 2</v>
      </c>
      <c r="N3025" s="57" t="str">
        <f>UPPER(VLOOKUP(tbl_raw_data[[#This Row],[Analyst]],[1]setting!$A$1:$B$15,2,0))</f>
        <v>NITESH</v>
      </c>
      <c r="O3025" s="57" t="str">
        <f>UPPER(tbl_raw_data[[#This Row],[Outcome]])</f>
        <v>APPROVE</v>
      </c>
      <c r="P3025" s="57" t="str">
        <f>UPPER(tbl_raw_data[[#This Row],[Queue Name]])</f>
        <v>CONSUMER EXISTING</v>
      </c>
      <c r="Q3025" s="57" t="str">
        <f>IF(tbl_raw_data[[#This Row],[time_taken_in_mins]]&lt;=20,"SLA_MET","SLA_NOT_MET")</f>
        <v>SLA_MET</v>
      </c>
    </row>
    <row r="3026" spans="1:17" ht="15" customHeight="1" x14ac:dyDescent="0.25">
      <c r="A3026" s="5" t="s">
        <v>1372</v>
      </c>
      <c r="B3026" s="6">
        <v>45150.632245370369</v>
      </c>
      <c r="C3026" s="7">
        <v>45150.636469907404</v>
      </c>
      <c r="D3026" s="8" t="s">
        <v>46</v>
      </c>
      <c r="E3026" s="8" t="s">
        <v>28</v>
      </c>
      <c r="F3026" s="8" t="s">
        <v>10</v>
      </c>
      <c r="G3026" s="110" t="s">
        <v>201</v>
      </c>
      <c r="H30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6" s="48">
        <f>tbl_raw_data[[#This Row],[Date Actioned]]-tbl_raw_data[[#This Row],[Date Tagged]]</f>
        <v>4.2245370350428857E-3</v>
      </c>
      <c r="J3026" s="50">
        <f>HOUR(tbl_raw_data[[#This Row],[time_taken]])*60+MINUTE(tbl_raw_data[[#This Row],[time_taken]])+SECOND(tbl_raw_data[[#This Row],[time_taken]])/60</f>
        <v>6.083333333333333</v>
      </c>
      <c r="K3026" s="54">
        <f>DATE(YEAR(tbl_raw_data[[#This Row],[Date Actioned]]), MONTH(tbl_raw_data[[#This Row],[Date Actioned]]), DAY(tbl_raw_data[[#This Row],[Date Actioned]]))</f>
        <v>45150</v>
      </c>
      <c r="L3026" s="55" t="str">
        <f>UPPER(TEXT(tbl_raw_data[[#This Row],[Updated_date]],"MMMM"))</f>
        <v>AUGUST</v>
      </c>
      <c r="M3026" s="55" t="str">
        <f>UPPER("Week "&amp;IF(ROUNDUP(DAY(tbl_raw_data[[#This Row],[Updated_date]])/7,0)=5,4,ROUNDUP(DAY(tbl_raw_data[[#This Row],[Updated_date]])/7,0)))</f>
        <v>WEEK 2</v>
      </c>
      <c r="N3026" s="57" t="str">
        <f>UPPER(VLOOKUP(tbl_raw_data[[#This Row],[Analyst]],[1]setting!$A$1:$B$15,2,0))</f>
        <v>SAM</v>
      </c>
      <c r="O3026" s="57" t="str">
        <f>UPPER(tbl_raw_data[[#This Row],[Outcome]])</f>
        <v>DECLINE</v>
      </c>
      <c r="P3026" s="57" t="str">
        <f>UPPER(tbl_raw_data[[#This Row],[Queue Name]])</f>
        <v>CONSUMER EXISTING</v>
      </c>
      <c r="Q3026" s="57" t="str">
        <f>IF(tbl_raw_data[[#This Row],[time_taken_in_mins]]&lt;=20,"SLA_MET","SLA_NOT_MET")</f>
        <v>SLA_MET</v>
      </c>
    </row>
    <row r="3027" spans="1:17" ht="15" customHeight="1" x14ac:dyDescent="0.25">
      <c r="A3027" s="22" t="s">
        <v>3055</v>
      </c>
      <c r="B3027" s="6">
        <v>45150.63318287037</v>
      </c>
      <c r="C3027" s="7">
        <v>45150.639652777776</v>
      </c>
      <c r="D3027" s="8" t="s">
        <v>13</v>
      </c>
      <c r="E3027" s="8" t="s">
        <v>41</v>
      </c>
      <c r="F3027" s="8" t="s">
        <v>228</v>
      </c>
      <c r="G3027" s="110" t="s">
        <v>67</v>
      </c>
      <c r="H30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7" s="48">
        <f>tbl_raw_data[[#This Row],[Date Actioned]]-tbl_raw_data[[#This Row],[Date Tagged]]</f>
        <v>6.4699074064265005E-3</v>
      </c>
      <c r="J3027" s="50">
        <f>HOUR(tbl_raw_data[[#This Row],[time_taken]])*60+MINUTE(tbl_raw_data[[#This Row],[time_taken]])+SECOND(tbl_raw_data[[#This Row],[time_taken]])/60</f>
        <v>9.3166666666666664</v>
      </c>
      <c r="K3027" s="54">
        <f>DATE(YEAR(tbl_raw_data[[#This Row],[Date Actioned]]), MONTH(tbl_raw_data[[#This Row],[Date Actioned]]), DAY(tbl_raw_data[[#This Row],[Date Actioned]]))</f>
        <v>45150</v>
      </c>
      <c r="L3027" s="55" t="str">
        <f>UPPER(TEXT(tbl_raw_data[[#This Row],[Updated_date]],"MMMM"))</f>
        <v>AUGUST</v>
      </c>
      <c r="M3027" s="55" t="str">
        <f>UPPER("Week "&amp;IF(ROUNDUP(DAY(tbl_raw_data[[#This Row],[Updated_date]])/7,0)=5,4,ROUNDUP(DAY(tbl_raw_data[[#This Row],[Updated_date]])/7,0)))</f>
        <v>WEEK 2</v>
      </c>
      <c r="N3027" s="57" t="str">
        <f>UPPER(VLOOKUP(tbl_raw_data[[#This Row],[Analyst]],[1]setting!$A$1:$B$15,2,0))</f>
        <v>OUADIR</v>
      </c>
      <c r="O3027" s="57" t="str">
        <f>UPPER(tbl_raw_data[[#This Row],[Outcome]])</f>
        <v>APPROVE</v>
      </c>
      <c r="P3027" s="57" t="str">
        <f>UPPER(tbl_raw_data[[#This Row],[Queue Name]])</f>
        <v>CONSUMER POST BUREAU</v>
      </c>
      <c r="Q3027" s="57" t="str">
        <f>IF(tbl_raw_data[[#This Row],[time_taken_in_mins]]&lt;=20,"SLA_MET","SLA_NOT_MET")</f>
        <v>SLA_MET</v>
      </c>
    </row>
    <row r="3028" spans="1:17" ht="15" customHeight="1" x14ac:dyDescent="0.25">
      <c r="A3028" s="11" t="s">
        <v>3771</v>
      </c>
      <c r="B3028" s="12">
        <v>45150.633472222224</v>
      </c>
      <c r="C3028" s="13">
        <v>45150.640868055554</v>
      </c>
      <c r="D3028" s="14" t="s">
        <v>209</v>
      </c>
      <c r="E3028" s="16" t="s">
        <v>28</v>
      </c>
      <c r="F3028" s="14" t="s">
        <v>455</v>
      </c>
      <c r="G3028" s="106"/>
      <c r="H30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28" s="48">
        <f>tbl_raw_data[[#This Row],[Date Actioned]]-tbl_raw_data[[#This Row],[Date Tagged]]</f>
        <v>7.3958333305199631E-3</v>
      </c>
      <c r="J3028" s="50">
        <f>HOUR(tbl_raw_data[[#This Row],[time_taken]])*60+MINUTE(tbl_raw_data[[#This Row],[time_taken]])+SECOND(tbl_raw_data[[#This Row],[time_taken]])/60</f>
        <v>10.65</v>
      </c>
      <c r="K3028" s="54">
        <f>DATE(YEAR(tbl_raw_data[[#This Row],[Date Actioned]]), MONTH(tbl_raw_data[[#This Row],[Date Actioned]]), DAY(tbl_raw_data[[#This Row],[Date Actioned]]))</f>
        <v>45150</v>
      </c>
      <c r="L3028" s="55" t="str">
        <f>UPPER(TEXT(tbl_raw_data[[#This Row],[Updated_date]],"MMMM"))</f>
        <v>AUGUST</v>
      </c>
      <c r="M3028" s="55" t="str">
        <f>UPPER("Week "&amp;IF(ROUNDUP(DAY(tbl_raw_data[[#This Row],[Updated_date]])/7,0)=5,4,ROUNDUP(DAY(tbl_raw_data[[#This Row],[Updated_date]])/7,0)))</f>
        <v>WEEK 2</v>
      </c>
      <c r="N3028" s="57" t="str">
        <f>UPPER(VLOOKUP(tbl_raw_data[[#This Row],[Analyst]],[1]setting!$A$1:$B$15,2,0))</f>
        <v>ROHAN</v>
      </c>
      <c r="O3028" s="57" t="str">
        <f>UPPER(tbl_raw_data[[#This Row],[Outcome]])</f>
        <v>DECLINE</v>
      </c>
      <c r="P3028" s="57" t="str">
        <f>UPPER(tbl_raw_data[[#This Row],[Queue Name]])</f>
        <v>CONSUMER EXISTING</v>
      </c>
      <c r="Q3028" s="57" t="str">
        <f>IF(tbl_raw_data[[#This Row],[time_taken_in_mins]]&lt;=20,"SLA_MET","SLA_NOT_MET")</f>
        <v>SLA_MET</v>
      </c>
    </row>
    <row r="3029" spans="1:17" ht="15" customHeight="1" x14ac:dyDescent="0.25">
      <c r="A3029" s="5" t="s">
        <v>1576</v>
      </c>
      <c r="B3029" s="12">
        <v>45150.634050925924</v>
      </c>
      <c r="C3029" s="13">
        <v>45150.638599537036</v>
      </c>
      <c r="D3029" s="14" t="s">
        <v>13</v>
      </c>
      <c r="E3029" s="14" t="s">
        <v>41</v>
      </c>
      <c r="F3029" s="14" t="s">
        <v>55</v>
      </c>
      <c r="G3029" s="111" t="s">
        <v>21</v>
      </c>
      <c r="H30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29" s="48">
        <f>tbl_raw_data[[#This Row],[Date Actioned]]-tbl_raw_data[[#This Row],[Date Tagged]]</f>
        <v>4.5486111121135764E-3</v>
      </c>
      <c r="J3029" s="50">
        <f>HOUR(tbl_raw_data[[#This Row],[time_taken]])*60+MINUTE(tbl_raw_data[[#This Row],[time_taken]])+SECOND(tbl_raw_data[[#This Row],[time_taken]])/60</f>
        <v>6.55</v>
      </c>
      <c r="K3029" s="54">
        <f>DATE(YEAR(tbl_raw_data[[#This Row],[Date Actioned]]), MONTH(tbl_raw_data[[#This Row],[Date Actioned]]), DAY(tbl_raw_data[[#This Row],[Date Actioned]]))</f>
        <v>45150</v>
      </c>
      <c r="L3029" s="55" t="str">
        <f>UPPER(TEXT(tbl_raw_data[[#This Row],[Updated_date]],"MMMM"))</f>
        <v>AUGUST</v>
      </c>
      <c r="M3029" s="55" t="str">
        <f>UPPER("Week "&amp;IF(ROUNDUP(DAY(tbl_raw_data[[#This Row],[Updated_date]])/7,0)=5,4,ROUNDUP(DAY(tbl_raw_data[[#This Row],[Updated_date]])/7,0)))</f>
        <v>WEEK 2</v>
      </c>
      <c r="N3029" s="57" t="str">
        <f>UPPER(VLOOKUP(tbl_raw_data[[#This Row],[Analyst]],[1]setting!$A$1:$B$15,2,0))</f>
        <v>CAMERON</v>
      </c>
      <c r="O3029" s="57" t="str">
        <f>UPPER(tbl_raw_data[[#This Row],[Outcome]])</f>
        <v>APPROVE</v>
      </c>
      <c r="P3029" s="57" t="str">
        <f>UPPER(tbl_raw_data[[#This Row],[Queue Name]])</f>
        <v>CONSUMER POST BUREAU</v>
      </c>
      <c r="Q3029" s="57" t="str">
        <f>IF(tbl_raw_data[[#This Row],[time_taken_in_mins]]&lt;=20,"SLA_MET","SLA_NOT_MET")</f>
        <v>SLA_MET</v>
      </c>
    </row>
    <row r="3030" spans="1:17" ht="15" customHeight="1" x14ac:dyDescent="0.25">
      <c r="A3030" s="11" t="s">
        <v>1134</v>
      </c>
      <c r="B3030" s="6">
        <v>45150.63753472222</v>
      </c>
      <c r="C3030" s="7">
        <v>45150.641412037039</v>
      </c>
      <c r="D3030" s="8" t="s">
        <v>13</v>
      </c>
      <c r="E3030" s="8" t="s">
        <v>28</v>
      </c>
      <c r="F3030" s="8" t="s">
        <v>55</v>
      </c>
      <c r="G3030" s="110" t="s">
        <v>29</v>
      </c>
      <c r="H30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0" s="48">
        <f>tbl_raw_data[[#This Row],[Date Actioned]]-tbl_raw_data[[#This Row],[Date Tagged]]</f>
        <v>3.8773148189648055E-3</v>
      </c>
      <c r="J3030" s="50">
        <f>HOUR(tbl_raw_data[[#This Row],[time_taken]])*60+MINUTE(tbl_raw_data[[#This Row],[time_taken]])+SECOND(tbl_raw_data[[#This Row],[time_taken]])/60</f>
        <v>5.583333333333333</v>
      </c>
      <c r="K3030" s="54">
        <f>DATE(YEAR(tbl_raw_data[[#This Row],[Date Actioned]]), MONTH(tbl_raw_data[[#This Row],[Date Actioned]]), DAY(tbl_raw_data[[#This Row],[Date Actioned]]))</f>
        <v>45150</v>
      </c>
      <c r="L3030" s="55" t="str">
        <f>UPPER(TEXT(tbl_raw_data[[#This Row],[Updated_date]],"MMMM"))</f>
        <v>AUGUST</v>
      </c>
      <c r="M3030" s="55" t="str">
        <f>UPPER("Week "&amp;IF(ROUNDUP(DAY(tbl_raw_data[[#This Row],[Updated_date]])/7,0)=5,4,ROUNDUP(DAY(tbl_raw_data[[#This Row],[Updated_date]])/7,0)))</f>
        <v>WEEK 2</v>
      </c>
      <c r="N3030" s="57" t="str">
        <f>UPPER(VLOOKUP(tbl_raw_data[[#This Row],[Analyst]],[1]setting!$A$1:$B$15,2,0))</f>
        <v>CAMERON</v>
      </c>
      <c r="O3030" s="57" t="str">
        <f>UPPER(tbl_raw_data[[#This Row],[Outcome]])</f>
        <v>APPROVE</v>
      </c>
      <c r="P3030" s="57" t="str">
        <f>UPPER(tbl_raw_data[[#This Row],[Queue Name]])</f>
        <v>CONSUMER EXISTING</v>
      </c>
      <c r="Q3030" s="57" t="str">
        <f>IF(tbl_raw_data[[#This Row],[time_taken_in_mins]]&lt;=20,"SLA_MET","SLA_NOT_MET")</f>
        <v>SLA_MET</v>
      </c>
    </row>
    <row r="3031" spans="1:17" ht="15" customHeight="1" x14ac:dyDescent="0.25">
      <c r="A3031" s="22" t="s">
        <v>2488</v>
      </c>
      <c r="B3031" s="12">
        <v>45150.640370370369</v>
      </c>
      <c r="C3031" s="13">
        <v>45150.646041666667</v>
      </c>
      <c r="D3031" s="14" t="s">
        <v>29</v>
      </c>
      <c r="E3031" s="16" t="s">
        <v>41</v>
      </c>
      <c r="F3031" s="14" t="s">
        <v>42</v>
      </c>
      <c r="G3031" s="106"/>
      <c r="H30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1" s="48">
        <f>tbl_raw_data[[#This Row],[Date Actioned]]-tbl_raw_data[[#This Row],[Date Tagged]]</f>
        <v>5.6712962978053838E-3</v>
      </c>
      <c r="J3031" s="50">
        <f>HOUR(tbl_raw_data[[#This Row],[time_taken]])*60+MINUTE(tbl_raw_data[[#This Row],[time_taken]])+SECOND(tbl_raw_data[[#This Row],[time_taken]])/60</f>
        <v>8.1666666666666661</v>
      </c>
      <c r="K3031" s="54">
        <f>DATE(YEAR(tbl_raw_data[[#This Row],[Date Actioned]]), MONTH(tbl_raw_data[[#This Row],[Date Actioned]]), DAY(tbl_raw_data[[#This Row],[Date Actioned]]))</f>
        <v>45150</v>
      </c>
      <c r="L3031" s="55" t="str">
        <f>UPPER(TEXT(tbl_raw_data[[#This Row],[Updated_date]],"MMMM"))</f>
        <v>AUGUST</v>
      </c>
      <c r="M3031" s="55" t="str">
        <f>UPPER("Week "&amp;IF(ROUNDUP(DAY(tbl_raw_data[[#This Row],[Updated_date]])/7,0)=5,4,ROUNDUP(DAY(tbl_raw_data[[#This Row],[Updated_date]])/7,0)))</f>
        <v>WEEK 2</v>
      </c>
      <c r="N3031" s="57" t="str">
        <f>UPPER(VLOOKUP(tbl_raw_data[[#This Row],[Analyst]],[1]setting!$A$1:$B$15,2,0))</f>
        <v>NITESH</v>
      </c>
      <c r="O3031" s="57" t="str">
        <f>UPPER(tbl_raw_data[[#This Row],[Outcome]])</f>
        <v>APPROVE</v>
      </c>
      <c r="P3031" s="57" t="str">
        <f>UPPER(tbl_raw_data[[#This Row],[Queue Name]])</f>
        <v>CONSUMER POST BUREAU</v>
      </c>
      <c r="Q3031" s="57" t="str">
        <f>IF(tbl_raw_data[[#This Row],[time_taken_in_mins]]&lt;=20,"SLA_MET","SLA_NOT_MET")</f>
        <v>SLA_MET</v>
      </c>
    </row>
    <row r="3032" spans="1:17" ht="15" customHeight="1" x14ac:dyDescent="0.25">
      <c r="A3032" s="5" t="s">
        <v>6262</v>
      </c>
      <c r="B3032" s="6">
        <v>45150.642500000002</v>
      </c>
      <c r="C3032" s="7">
        <v>45150.655162037037</v>
      </c>
      <c r="D3032" s="8" t="s">
        <v>13</v>
      </c>
      <c r="E3032" s="8" t="s">
        <v>9</v>
      </c>
      <c r="F3032" s="8" t="s">
        <v>228</v>
      </c>
      <c r="G3032" s="110" t="s">
        <v>29</v>
      </c>
      <c r="H30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2" s="48">
        <f>tbl_raw_data[[#This Row],[Date Actioned]]-tbl_raw_data[[#This Row],[Date Tagged]]</f>
        <v>1.2662037035624962E-2</v>
      </c>
      <c r="J3032" s="50">
        <f>HOUR(tbl_raw_data[[#This Row],[time_taken]])*60+MINUTE(tbl_raw_data[[#This Row],[time_taken]])+SECOND(tbl_raw_data[[#This Row],[time_taken]])/60</f>
        <v>18.233333333333334</v>
      </c>
      <c r="K3032" s="54">
        <f>DATE(YEAR(tbl_raw_data[[#This Row],[Date Actioned]]), MONTH(tbl_raw_data[[#This Row],[Date Actioned]]), DAY(tbl_raw_data[[#This Row],[Date Actioned]]))</f>
        <v>45150</v>
      </c>
      <c r="L3032" s="55" t="str">
        <f>UPPER(TEXT(tbl_raw_data[[#This Row],[Updated_date]],"MMMM"))</f>
        <v>AUGUST</v>
      </c>
      <c r="M3032" s="55" t="str">
        <f>UPPER("Week "&amp;IF(ROUNDUP(DAY(tbl_raw_data[[#This Row],[Updated_date]])/7,0)=5,4,ROUNDUP(DAY(tbl_raw_data[[#This Row],[Updated_date]])/7,0)))</f>
        <v>WEEK 2</v>
      </c>
      <c r="N3032" s="57" t="str">
        <f>UPPER(VLOOKUP(tbl_raw_data[[#This Row],[Analyst]],[1]setting!$A$1:$B$15,2,0))</f>
        <v>OUADIR</v>
      </c>
      <c r="O3032" s="57" t="str">
        <f>UPPER(tbl_raw_data[[#This Row],[Outcome]])</f>
        <v>APPROVE</v>
      </c>
      <c r="P3032" s="57" t="str">
        <f>UPPER(tbl_raw_data[[#This Row],[Queue Name]])</f>
        <v>CONSUMER PRE BUREAU</v>
      </c>
      <c r="Q3032" s="57" t="str">
        <f>IF(tbl_raw_data[[#This Row],[time_taken_in_mins]]&lt;=20,"SLA_MET","SLA_NOT_MET")</f>
        <v>SLA_MET</v>
      </c>
    </row>
    <row r="3033" spans="1:17" ht="15" customHeight="1" x14ac:dyDescent="0.25">
      <c r="A3033" s="11" t="s">
        <v>4431</v>
      </c>
      <c r="B3033" s="12">
        <v>45150.644895833335</v>
      </c>
      <c r="C3033" s="13">
        <v>45150.653344907405</v>
      </c>
      <c r="D3033" s="14" t="s">
        <v>29</v>
      </c>
      <c r="E3033" s="16" t="s">
        <v>41</v>
      </c>
      <c r="F3033" s="14" t="s">
        <v>455</v>
      </c>
      <c r="G3033" s="106"/>
      <c r="H30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3" s="48">
        <f>tbl_raw_data[[#This Row],[Date Actioned]]-tbl_raw_data[[#This Row],[Date Tagged]]</f>
        <v>8.4490740700857714E-3</v>
      </c>
      <c r="J3033" s="50">
        <f>HOUR(tbl_raw_data[[#This Row],[time_taken]])*60+MINUTE(tbl_raw_data[[#This Row],[time_taken]])+SECOND(tbl_raw_data[[#This Row],[time_taken]])/60</f>
        <v>12.166666666666666</v>
      </c>
      <c r="K3033" s="54">
        <f>DATE(YEAR(tbl_raw_data[[#This Row],[Date Actioned]]), MONTH(tbl_raw_data[[#This Row],[Date Actioned]]), DAY(tbl_raw_data[[#This Row],[Date Actioned]]))</f>
        <v>45150</v>
      </c>
      <c r="L3033" s="55" t="str">
        <f>UPPER(TEXT(tbl_raw_data[[#This Row],[Updated_date]],"MMMM"))</f>
        <v>AUGUST</v>
      </c>
      <c r="M3033" s="55" t="str">
        <f>UPPER("Week "&amp;IF(ROUNDUP(DAY(tbl_raw_data[[#This Row],[Updated_date]])/7,0)=5,4,ROUNDUP(DAY(tbl_raw_data[[#This Row],[Updated_date]])/7,0)))</f>
        <v>WEEK 2</v>
      </c>
      <c r="N3033" s="57" t="str">
        <f>UPPER(VLOOKUP(tbl_raw_data[[#This Row],[Analyst]],[1]setting!$A$1:$B$15,2,0))</f>
        <v>ROHAN</v>
      </c>
      <c r="O3033" s="57" t="str">
        <f>UPPER(tbl_raw_data[[#This Row],[Outcome]])</f>
        <v>APPROVE</v>
      </c>
      <c r="P3033" s="57" t="str">
        <f>UPPER(tbl_raw_data[[#This Row],[Queue Name]])</f>
        <v>CONSUMER POST BUREAU</v>
      </c>
      <c r="Q3033" s="57" t="str">
        <f>IF(tbl_raw_data[[#This Row],[time_taken_in_mins]]&lt;=20,"SLA_MET","SLA_NOT_MET")</f>
        <v>SLA_MET</v>
      </c>
    </row>
    <row r="3034" spans="1:17" ht="15" customHeight="1" x14ac:dyDescent="0.25">
      <c r="A3034" s="5" t="s">
        <v>3410</v>
      </c>
      <c r="B3034" s="12">
        <v>45150.648553240739</v>
      </c>
      <c r="C3034" s="13">
        <v>45150.655486111114</v>
      </c>
      <c r="D3034" s="14" t="s">
        <v>40</v>
      </c>
      <c r="E3034" s="16" t="s">
        <v>41</v>
      </c>
      <c r="F3034" s="14" t="s">
        <v>42</v>
      </c>
      <c r="G3034" s="106"/>
      <c r="H30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4" s="48">
        <f>tbl_raw_data[[#This Row],[Date Actioned]]-tbl_raw_data[[#This Row],[Date Tagged]]</f>
        <v>6.9328703757491894E-3</v>
      </c>
      <c r="J3034" s="50">
        <f>HOUR(tbl_raw_data[[#This Row],[time_taken]])*60+MINUTE(tbl_raw_data[[#This Row],[time_taken]])+SECOND(tbl_raw_data[[#This Row],[time_taken]])/60</f>
        <v>9.9833333333333325</v>
      </c>
      <c r="K3034" s="54">
        <f>DATE(YEAR(tbl_raw_data[[#This Row],[Date Actioned]]), MONTH(tbl_raw_data[[#This Row],[Date Actioned]]), DAY(tbl_raw_data[[#This Row],[Date Actioned]]))</f>
        <v>45150</v>
      </c>
      <c r="L3034" s="55" t="str">
        <f>UPPER(TEXT(tbl_raw_data[[#This Row],[Updated_date]],"MMMM"))</f>
        <v>AUGUST</v>
      </c>
      <c r="M3034" s="55" t="str">
        <f>UPPER("Week "&amp;IF(ROUNDUP(DAY(tbl_raw_data[[#This Row],[Updated_date]])/7,0)=5,4,ROUNDUP(DAY(tbl_raw_data[[#This Row],[Updated_date]])/7,0)))</f>
        <v>WEEK 2</v>
      </c>
      <c r="N3034" s="57" t="str">
        <f>UPPER(VLOOKUP(tbl_raw_data[[#This Row],[Analyst]],[1]setting!$A$1:$B$15,2,0))</f>
        <v>NITESH</v>
      </c>
      <c r="O3034" s="57" t="str">
        <f>UPPER(tbl_raw_data[[#This Row],[Outcome]])</f>
        <v>WITHDRAW</v>
      </c>
      <c r="P3034" s="57" t="str">
        <f>UPPER(tbl_raw_data[[#This Row],[Queue Name]])</f>
        <v>CONSUMER POST BUREAU</v>
      </c>
      <c r="Q3034" s="57" t="str">
        <f>IF(tbl_raw_data[[#This Row],[time_taken_in_mins]]&lt;=20,"SLA_MET","SLA_NOT_MET")</f>
        <v>SLA_MET</v>
      </c>
    </row>
    <row r="3035" spans="1:17" ht="15" customHeight="1" x14ac:dyDescent="0.25">
      <c r="A3035" s="22" t="s">
        <v>4249</v>
      </c>
      <c r="B3035" s="6">
        <v>45150.651412037034</v>
      </c>
      <c r="C3035" s="7">
        <v>45150.659537037034</v>
      </c>
      <c r="D3035" s="8" t="s">
        <v>29</v>
      </c>
      <c r="E3035" s="10" t="s">
        <v>41</v>
      </c>
      <c r="F3035" s="8" t="s">
        <v>455</v>
      </c>
      <c r="G3035" s="109"/>
      <c r="H30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5" s="48">
        <f>tbl_raw_data[[#This Row],[Date Actioned]]-tbl_raw_data[[#This Row],[Date Tagged]]</f>
        <v>8.1250000002910383E-3</v>
      </c>
      <c r="J3035" s="50">
        <f>HOUR(tbl_raw_data[[#This Row],[time_taken]])*60+MINUTE(tbl_raw_data[[#This Row],[time_taken]])+SECOND(tbl_raw_data[[#This Row],[time_taken]])/60</f>
        <v>11.7</v>
      </c>
      <c r="K3035" s="54">
        <f>DATE(YEAR(tbl_raw_data[[#This Row],[Date Actioned]]), MONTH(tbl_raw_data[[#This Row],[Date Actioned]]), DAY(tbl_raw_data[[#This Row],[Date Actioned]]))</f>
        <v>45150</v>
      </c>
      <c r="L3035" s="55" t="str">
        <f>UPPER(TEXT(tbl_raw_data[[#This Row],[Updated_date]],"MMMM"))</f>
        <v>AUGUST</v>
      </c>
      <c r="M3035" s="55" t="str">
        <f>UPPER("Week "&amp;IF(ROUNDUP(DAY(tbl_raw_data[[#This Row],[Updated_date]])/7,0)=5,4,ROUNDUP(DAY(tbl_raw_data[[#This Row],[Updated_date]])/7,0)))</f>
        <v>WEEK 2</v>
      </c>
      <c r="N3035" s="57" t="str">
        <f>UPPER(VLOOKUP(tbl_raw_data[[#This Row],[Analyst]],[1]setting!$A$1:$B$15,2,0))</f>
        <v>ROHAN</v>
      </c>
      <c r="O3035" s="57" t="str">
        <f>UPPER(tbl_raw_data[[#This Row],[Outcome]])</f>
        <v>APPROVE</v>
      </c>
      <c r="P3035" s="57" t="str">
        <f>UPPER(tbl_raw_data[[#This Row],[Queue Name]])</f>
        <v>CONSUMER POST BUREAU</v>
      </c>
      <c r="Q3035" s="57" t="str">
        <f>IF(tbl_raw_data[[#This Row],[time_taken_in_mins]]&lt;=20,"SLA_MET","SLA_NOT_MET")</f>
        <v>SLA_MET</v>
      </c>
    </row>
    <row r="3036" spans="1:17" ht="15" customHeight="1" x14ac:dyDescent="0.25">
      <c r="A3036" s="5" t="s">
        <v>1435</v>
      </c>
      <c r="B3036" s="12">
        <v>45150.652199074073</v>
      </c>
      <c r="C3036" s="13">
        <v>45150.656539351854</v>
      </c>
      <c r="D3036" s="14" t="s">
        <v>13</v>
      </c>
      <c r="E3036" s="14" t="s">
        <v>28</v>
      </c>
      <c r="F3036" s="14" t="s">
        <v>10</v>
      </c>
      <c r="G3036" s="111" t="s">
        <v>29</v>
      </c>
      <c r="H30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36" s="48">
        <f>tbl_raw_data[[#This Row],[Date Actioned]]-tbl_raw_data[[#This Row],[Date Tagged]]</f>
        <v>4.3402777810115367E-3</v>
      </c>
      <c r="J3036" s="50">
        <f>HOUR(tbl_raw_data[[#This Row],[time_taken]])*60+MINUTE(tbl_raw_data[[#This Row],[time_taken]])+SECOND(tbl_raw_data[[#This Row],[time_taken]])/60</f>
        <v>6.25</v>
      </c>
      <c r="K3036" s="54">
        <f>DATE(YEAR(tbl_raw_data[[#This Row],[Date Actioned]]), MONTH(tbl_raw_data[[#This Row],[Date Actioned]]), DAY(tbl_raw_data[[#This Row],[Date Actioned]]))</f>
        <v>45150</v>
      </c>
      <c r="L3036" s="55" t="str">
        <f>UPPER(TEXT(tbl_raw_data[[#This Row],[Updated_date]],"MMMM"))</f>
        <v>AUGUST</v>
      </c>
      <c r="M3036" s="55" t="str">
        <f>UPPER("Week "&amp;IF(ROUNDUP(DAY(tbl_raw_data[[#This Row],[Updated_date]])/7,0)=5,4,ROUNDUP(DAY(tbl_raw_data[[#This Row],[Updated_date]])/7,0)))</f>
        <v>WEEK 2</v>
      </c>
      <c r="N3036" s="57" t="str">
        <f>UPPER(VLOOKUP(tbl_raw_data[[#This Row],[Analyst]],[1]setting!$A$1:$B$15,2,0))</f>
        <v>SAM</v>
      </c>
      <c r="O3036" s="57" t="str">
        <f>UPPER(tbl_raw_data[[#This Row],[Outcome]])</f>
        <v>APPROVE</v>
      </c>
      <c r="P3036" s="57" t="str">
        <f>UPPER(tbl_raw_data[[#This Row],[Queue Name]])</f>
        <v>CONSUMER EXISTING</v>
      </c>
      <c r="Q3036" s="57" t="str">
        <f>IF(tbl_raw_data[[#This Row],[time_taken_in_mins]]&lt;=20,"SLA_MET","SLA_NOT_MET")</f>
        <v>SLA_MET</v>
      </c>
    </row>
    <row r="3037" spans="1:17" ht="15" customHeight="1" x14ac:dyDescent="0.25">
      <c r="A3037" s="22" t="s">
        <v>334</v>
      </c>
      <c r="B3037" s="6">
        <v>45150.654305555552</v>
      </c>
      <c r="C3037" s="7">
        <v>45150.656666666669</v>
      </c>
      <c r="D3037" s="8" t="s">
        <v>46</v>
      </c>
      <c r="E3037" s="8" t="s">
        <v>28</v>
      </c>
      <c r="F3037" s="8" t="s">
        <v>55</v>
      </c>
      <c r="G3037" s="110" t="s">
        <v>49</v>
      </c>
      <c r="H30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37" s="48">
        <f>tbl_raw_data[[#This Row],[Date Actioned]]-tbl_raw_data[[#This Row],[Date Tagged]]</f>
        <v>2.3611111173522659E-3</v>
      </c>
      <c r="J3037" s="50">
        <f>HOUR(tbl_raw_data[[#This Row],[time_taken]])*60+MINUTE(tbl_raw_data[[#This Row],[time_taken]])+SECOND(tbl_raw_data[[#This Row],[time_taken]])/60</f>
        <v>3.4</v>
      </c>
      <c r="K3037" s="54">
        <f>DATE(YEAR(tbl_raw_data[[#This Row],[Date Actioned]]), MONTH(tbl_raw_data[[#This Row],[Date Actioned]]), DAY(tbl_raw_data[[#This Row],[Date Actioned]]))</f>
        <v>45150</v>
      </c>
      <c r="L3037" s="55" t="str">
        <f>UPPER(TEXT(tbl_raw_data[[#This Row],[Updated_date]],"MMMM"))</f>
        <v>AUGUST</v>
      </c>
      <c r="M3037" s="55" t="str">
        <f>UPPER("Week "&amp;IF(ROUNDUP(DAY(tbl_raw_data[[#This Row],[Updated_date]])/7,0)=5,4,ROUNDUP(DAY(tbl_raw_data[[#This Row],[Updated_date]])/7,0)))</f>
        <v>WEEK 2</v>
      </c>
      <c r="N3037" s="57" t="str">
        <f>UPPER(VLOOKUP(tbl_raw_data[[#This Row],[Analyst]],[1]setting!$A$1:$B$15,2,0))</f>
        <v>CAMERON</v>
      </c>
      <c r="O3037" s="57" t="str">
        <f>UPPER(tbl_raw_data[[#This Row],[Outcome]])</f>
        <v>DECLINE</v>
      </c>
      <c r="P3037" s="57" t="str">
        <f>UPPER(tbl_raw_data[[#This Row],[Queue Name]])</f>
        <v>CONSUMER EXISTING</v>
      </c>
      <c r="Q3037" s="57" t="str">
        <f>IF(tbl_raw_data[[#This Row],[time_taken_in_mins]]&lt;=20,"SLA_MET","SLA_NOT_MET")</f>
        <v>SLA_MET</v>
      </c>
    </row>
    <row r="3038" spans="1:17" ht="15" customHeight="1" x14ac:dyDescent="0.25">
      <c r="A3038" s="11" t="s">
        <v>6955</v>
      </c>
      <c r="B3038" s="6">
        <v>45150.654479166667</v>
      </c>
      <c r="C3038" s="7">
        <v>45150.672129629631</v>
      </c>
      <c r="D3038" s="8" t="s">
        <v>29</v>
      </c>
      <c r="E3038" s="10" t="s">
        <v>41</v>
      </c>
      <c r="F3038" s="8" t="s">
        <v>42</v>
      </c>
      <c r="G3038" s="109"/>
      <c r="H30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38" s="48">
        <f>tbl_raw_data[[#This Row],[Date Actioned]]-tbl_raw_data[[#This Row],[Date Tagged]]</f>
        <v>1.7650462963501923E-2</v>
      </c>
      <c r="J3038" s="50">
        <f>HOUR(tbl_raw_data[[#This Row],[time_taken]])*60+MINUTE(tbl_raw_data[[#This Row],[time_taken]])+SECOND(tbl_raw_data[[#This Row],[time_taken]])/60</f>
        <v>25.416666666666668</v>
      </c>
      <c r="K3038" s="54">
        <f>DATE(YEAR(tbl_raw_data[[#This Row],[Date Actioned]]), MONTH(tbl_raw_data[[#This Row],[Date Actioned]]), DAY(tbl_raw_data[[#This Row],[Date Actioned]]))</f>
        <v>45150</v>
      </c>
      <c r="L3038" s="55" t="str">
        <f>UPPER(TEXT(tbl_raw_data[[#This Row],[Updated_date]],"MMMM"))</f>
        <v>AUGUST</v>
      </c>
      <c r="M3038" s="55" t="str">
        <f>UPPER("Week "&amp;IF(ROUNDUP(DAY(tbl_raw_data[[#This Row],[Updated_date]])/7,0)=5,4,ROUNDUP(DAY(tbl_raw_data[[#This Row],[Updated_date]])/7,0)))</f>
        <v>WEEK 2</v>
      </c>
      <c r="N3038" s="57" t="str">
        <f>UPPER(VLOOKUP(tbl_raw_data[[#This Row],[Analyst]],[1]setting!$A$1:$B$15,2,0))</f>
        <v>NITESH</v>
      </c>
      <c r="O3038" s="57" t="str">
        <f>UPPER(tbl_raw_data[[#This Row],[Outcome]])</f>
        <v>APPROVE</v>
      </c>
      <c r="P3038" s="57" t="str">
        <f>UPPER(tbl_raw_data[[#This Row],[Queue Name]])</f>
        <v>CONSUMER POST BUREAU</v>
      </c>
      <c r="Q3038" s="57" t="str">
        <f>IF(tbl_raw_data[[#This Row],[time_taken_in_mins]]&lt;=20,"SLA_MET","SLA_NOT_MET")</f>
        <v>SLA_NOT_MET</v>
      </c>
    </row>
    <row r="3039" spans="1:17" x14ac:dyDescent="0.25">
      <c r="A3039" s="11" t="s">
        <v>3118</v>
      </c>
      <c r="B3039" s="6">
        <v>45150.654849537037</v>
      </c>
      <c r="C3039" s="7">
        <v>45150.661400462966</v>
      </c>
      <c r="D3039" s="8" t="s">
        <v>8</v>
      </c>
      <c r="E3039" s="8" t="s">
        <v>28</v>
      </c>
      <c r="F3039" s="8" t="s">
        <v>228</v>
      </c>
      <c r="G3039" s="110" t="s">
        <v>149</v>
      </c>
      <c r="H30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39" s="48">
        <f>tbl_raw_data[[#This Row],[Date Actioned]]-tbl_raw_data[[#This Row],[Date Tagged]]</f>
        <v>6.550925929332152E-3</v>
      </c>
      <c r="J3039" s="50">
        <f>HOUR(tbl_raw_data[[#This Row],[time_taken]])*60+MINUTE(tbl_raw_data[[#This Row],[time_taken]])+SECOND(tbl_raw_data[[#This Row],[time_taken]])/60</f>
        <v>9.4333333333333336</v>
      </c>
      <c r="K3039" s="54">
        <f>DATE(YEAR(tbl_raw_data[[#This Row],[Date Actioned]]), MONTH(tbl_raw_data[[#This Row],[Date Actioned]]), DAY(tbl_raw_data[[#This Row],[Date Actioned]]))</f>
        <v>45150</v>
      </c>
      <c r="L3039" s="55" t="str">
        <f>UPPER(TEXT(tbl_raw_data[[#This Row],[Updated_date]],"MMMM"))</f>
        <v>AUGUST</v>
      </c>
      <c r="M3039" s="55" t="str">
        <f>UPPER("Week "&amp;IF(ROUNDUP(DAY(tbl_raw_data[[#This Row],[Updated_date]])/7,0)=5,4,ROUNDUP(DAY(tbl_raw_data[[#This Row],[Updated_date]])/7,0)))</f>
        <v>WEEK 2</v>
      </c>
      <c r="N3039" s="57" t="str">
        <f>UPPER(VLOOKUP(tbl_raw_data[[#This Row],[Analyst]],[1]setting!$A$1:$B$15,2,0))</f>
        <v>OUADIR</v>
      </c>
      <c r="O3039" s="57" t="str">
        <f>UPPER(tbl_raw_data[[#This Row],[Outcome]])</f>
        <v>WITHDRAW</v>
      </c>
      <c r="P3039" s="57" t="str">
        <f>UPPER(tbl_raw_data[[#This Row],[Queue Name]])</f>
        <v>CONSUMER EXISTING</v>
      </c>
      <c r="Q3039" s="57" t="str">
        <f>IF(tbl_raw_data[[#This Row],[time_taken_in_mins]]&lt;=20,"SLA_MET","SLA_NOT_MET")</f>
        <v>SLA_MET</v>
      </c>
    </row>
    <row r="3040" spans="1:17" ht="15" customHeight="1" x14ac:dyDescent="0.25">
      <c r="A3040" s="22" t="s">
        <v>3718</v>
      </c>
      <c r="B3040" s="12">
        <v>45150.656319444446</v>
      </c>
      <c r="C3040" s="13">
        <v>45150.663634259261</v>
      </c>
      <c r="D3040" s="14" t="s">
        <v>29</v>
      </c>
      <c r="E3040" s="16" t="s">
        <v>41</v>
      </c>
      <c r="F3040" s="14" t="s">
        <v>455</v>
      </c>
      <c r="G3040" s="106"/>
      <c r="H30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40" s="48">
        <f>tbl_raw_data[[#This Row],[Date Actioned]]-tbl_raw_data[[#This Row],[Date Tagged]]</f>
        <v>7.3148148148902692E-3</v>
      </c>
      <c r="J3040" s="50">
        <f>HOUR(tbl_raw_data[[#This Row],[time_taken]])*60+MINUTE(tbl_raw_data[[#This Row],[time_taken]])+SECOND(tbl_raw_data[[#This Row],[time_taken]])/60</f>
        <v>10.533333333333333</v>
      </c>
      <c r="K3040" s="54">
        <f>DATE(YEAR(tbl_raw_data[[#This Row],[Date Actioned]]), MONTH(tbl_raw_data[[#This Row],[Date Actioned]]), DAY(tbl_raw_data[[#This Row],[Date Actioned]]))</f>
        <v>45150</v>
      </c>
      <c r="L3040" s="55" t="str">
        <f>UPPER(TEXT(tbl_raw_data[[#This Row],[Updated_date]],"MMMM"))</f>
        <v>AUGUST</v>
      </c>
      <c r="M3040" s="55" t="str">
        <f>UPPER("Week "&amp;IF(ROUNDUP(DAY(tbl_raw_data[[#This Row],[Updated_date]])/7,0)=5,4,ROUNDUP(DAY(tbl_raw_data[[#This Row],[Updated_date]])/7,0)))</f>
        <v>WEEK 2</v>
      </c>
      <c r="N3040" s="57" t="str">
        <f>UPPER(VLOOKUP(tbl_raw_data[[#This Row],[Analyst]],[1]setting!$A$1:$B$15,2,0))</f>
        <v>ROHAN</v>
      </c>
      <c r="O3040" s="57" t="str">
        <f>UPPER(tbl_raw_data[[#This Row],[Outcome]])</f>
        <v>APPROVE</v>
      </c>
      <c r="P3040" s="57" t="str">
        <f>UPPER(tbl_raw_data[[#This Row],[Queue Name]])</f>
        <v>CONSUMER POST BUREAU</v>
      </c>
      <c r="Q3040" s="57" t="str">
        <f>IF(tbl_raw_data[[#This Row],[time_taken_in_mins]]&lt;=20,"SLA_MET","SLA_NOT_MET")</f>
        <v>SLA_MET</v>
      </c>
    </row>
    <row r="3041" spans="1:17" ht="15" customHeight="1" x14ac:dyDescent="0.25">
      <c r="A3041" s="5" t="s">
        <v>3598</v>
      </c>
      <c r="B3041" s="6">
        <v>45150.662627314814</v>
      </c>
      <c r="C3041" s="7">
        <v>45150.66978009259</v>
      </c>
      <c r="D3041" s="8" t="s">
        <v>13</v>
      </c>
      <c r="E3041" s="8" t="s">
        <v>41</v>
      </c>
      <c r="F3041" s="8" t="s">
        <v>10</v>
      </c>
      <c r="G3041" s="110" t="s">
        <v>29</v>
      </c>
      <c r="H30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1" s="48">
        <f>tbl_raw_data[[#This Row],[Date Actioned]]-tbl_raw_data[[#This Row],[Date Tagged]]</f>
        <v>7.1527777763549238E-3</v>
      </c>
      <c r="J3041" s="50">
        <f>HOUR(tbl_raw_data[[#This Row],[time_taken]])*60+MINUTE(tbl_raw_data[[#This Row],[time_taken]])+SECOND(tbl_raw_data[[#This Row],[time_taken]])/60</f>
        <v>10.3</v>
      </c>
      <c r="K3041" s="54">
        <f>DATE(YEAR(tbl_raw_data[[#This Row],[Date Actioned]]), MONTH(tbl_raw_data[[#This Row],[Date Actioned]]), DAY(tbl_raw_data[[#This Row],[Date Actioned]]))</f>
        <v>45150</v>
      </c>
      <c r="L3041" s="55" t="str">
        <f>UPPER(TEXT(tbl_raw_data[[#This Row],[Updated_date]],"MMMM"))</f>
        <v>AUGUST</v>
      </c>
      <c r="M3041" s="55" t="str">
        <f>UPPER("Week "&amp;IF(ROUNDUP(DAY(tbl_raw_data[[#This Row],[Updated_date]])/7,0)=5,4,ROUNDUP(DAY(tbl_raw_data[[#This Row],[Updated_date]])/7,0)))</f>
        <v>WEEK 2</v>
      </c>
      <c r="N3041" s="57" t="str">
        <f>UPPER(VLOOKUP(tbl_raw_data[[#This Row],[Analyst]],[1]setting!$A$1:$B$15,2,0))</f>
        <v>SAM</v>
      </c>
      <c r="O3041" s="57" t="str">
        <f>UPPER(tbl_raw_data[[#This Row],[Outcome]])</f>
        <v>APPROVE</v>
      </c>
      <c r="P3041" s="57" t="str">
        <f>UPPER(tbl_raw_data[[#This Row],[Queue Name]])</f>
        <v>CONSUMER POST BUREAU</v>
      </c>
      <c r="Q3041" s="57" t="str">
        <f>IF(tbl_raw_data[[#This Row],[time_taken_in_mins]]&lt;=20,"SLA_MET","SLA_NOT_MET")</f>
        <v>SLA_MET</v>
      </c>
    </row>
    <row r="3042" spans="1:17" ht="15" customHeight="1" x14ac:dyDescent="0.25">
      <c r="A3042" s="11" t="s">
        <v>983</v>
      </c>
      <c r="B3042" s="12">
        <v>45150.663599537038</v>
      </c>
      <c r="C3042" s="13">
        <v>45150.667256944442</v>
      </c>
      <c r="D3042" s="14" t="s">
        <v>13</v>
      </c>
      <c r="E3042" s="14" t="s">
        <v>28</v>
      </c>
      <c r="F3042" s="14" t="s">
        <v>55</v>
      </c>
      <c r="G3042" s="111" t="s">
        <v>29</v>
      </c>
      <c r="H30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2" s="48">
        <f>tbl_raw_data[[#This Row],[Date Actioned]]-tbl_raw_data[[#This Row],[Date Tagged]]</f>
        <v>3.6574074038071558E-3</v>
      </c>
      <c r="J3042" s="50">
        <f>HOUR(tbl_raw_data[[#This Row],[time_taken]])*60+MINUTE(tbl_raw_data[[#This Row],[time_taken]])+SECOND(tbl_raw_data[[#This Row],[time_taken]])/60</f>
        <v>5.2666666666666666</v>
      </c>
      <c r="K3042" s="54">
        <f>DATE(YEAR(tbl_raw_data[[#This Row],[Date Actioned]]), MONTH(tbl_raw_data[[#This Row],[Date Actioned]]), DAY(tbl_raw_data[[#This Row],[Date Actioned]]))</f>
        <v>45150</v>
      </c>
      <c r="L3042" s="55" t="str">
        <f>UPPER(TEXT(tbl_raw_data[[#This Row],[Updated_date]],"MMMM"))</f>
        <v>AUGUST</v>
      </c>
      <c r="M3042" s="55" t="str">
        <f>UPPER("Week "&amp;IF(ROUNDUP(DAY(tbl_raw_data[[#This Row],[Updated_date]])/7,0)=5,4,ROUNDUP(DAY(tbl_raw_data[[#This Row],[Updated_date]])/7,0)))</f>
        <v>WEEK 2</v>
      </c>
      <c r="N3042" s="57" t="str">
        <f>UPPER(VLOOKUP(tbl_raw_data[[#This Row],[Analyst]],[1]setting!$A$1:$B$15,2,0))</f>
        <v>CAMERON</v>
      </c>
      <c r="O3042" s="57" t="str">
        <f>UPPER(tbl_raw_data[[#This Row],[Outcome]])</f>
        <v>APPROVE</v>
      </c>
      <c r="P3042" s="57" t="str">
        <f>UPPER(tbl_raw_data[[#This Row],[Queue Name]])</f>
        <v>CONSUMER EXISTING</v>
      </c>
      <c r="Q3042" s="57" t="str">
        <f>IF(tbl_raw_data[[#This Row],[time_taken_in_mins]]&lt;=20,"SLA_MET","SLA_NOT_MET")</f>
        <v>SLA_MET</v>
      </c>
    </row>
    <row r="3043" spans="1:17" ht="15" customHeight="1" x14ac:dyDescent="0.25">
      <c r="A3043" s="22" t="s">
        <v>4148</v>
      </c>
      <c r="B3043" s="6">
        <v>45150.666076388887</v>
      </c>
      <c r="C3043" s="7">
        <v>45150.674039351848</v>
      </c>
      <c r="D3043" s="8" t="s">
        <v>29</v>
      </c>
      <c r="E3043" s="10" t="s">
        <v>28</v>
      </c>
      <c r="F3043" s="8" t="s">
        <v>55</v>
      </c>
      <c r="G3043" s="109"/>
      <c r="H30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43" s="48">
        <f>tbl_raw_data[[#This Row],[Date Actioned]]-tbl_raw_data[[#This Row],[Date Tagged]]</f>
        <v>7.962962961755693E-3</v>
      </c>
      <c r="J3043" s="50">
        <f>HOUR(tbl_raw_data[[#This Row],[time_taken]])*60+MINUTE(tbl_raw_data[[#This Row],[time_taken]])+SECOND(tbl_raw_data[[#This Row],[time_taken]])/60</f>
        <v>11.466666666666667</v>
      </c>
      <c r="K3043" s="54">
        <f>DATE(YEAR(tbl_raw_data[[#This Row],[Date Actioned]]), MONTH(tbl_raw_data[[#This Row],[Date Actioned]]), DAY(tbl_raw_data[[#This Row],[Date Actioned]]))</f>
        <v>45150</v>
      </c>
      <c r="L3043" s="55" t="str">
        <f>UPPER(TEXT(tbl_raw_data[[#This Row],[Updated_date]],"MMMM"))</f>
        <v>AUGUST</v>
      </c>
      <c r="M3043" s="55" t="str">
        <f>UPPER("Week "&amp;IF(ROUNDUP(DAY(tbl_raw_data[[#This Row],[Updated_date]])/7,0)=5,4,ROUNDUP(DAY(tbl_raw_data[[#This Row],[Updated_date]])/7,0)))</f>
        <v>WEEK 2</v>
      </c>
      <c r="N3043" s="57" t="str">
        <f>UPPER(VLOOKUP(tbl_raw_data[[#This Row],[Analyst]],[1]setting!$A$1:$B$15,2,0))</f>
        <v>CAMERON</v>
      </c>
      <c r="O3043" s="57" t="str">
        <f>UPPER(tbl_raw_data[[#This Row],[Outcome]])</f>
        <v>APPROVE</v>
      </c>
      <c r="P3043" s="57" t="str">
        <f>UPPER(tbl_raw_data[[#This Row],[Queue Name]])</f>
        <v>CONSUMER EXISTING</v>
      </c>
      <c r="Q3043" s="57" t="str">
        <f>IF(tbl_raw_data[[#This Row],[time_taken_in_mins]]&lt;=20,"SLA_MET","SLA_NOT_MET")</f>
        <v>SLA_MET</v>
      </c>
    </row>
    <row r="3044" spans="1:17" ht="15" customHeight="1" x14ac:dyDescent="0.25">
      <c r="A3044" s="22" t="s">
        <v>4500</v>
      </c>
      <c r="B3044" s="12">
        <v>45150.669571759259</v>
      </c>
      <c r="C3044" s="13">
        <v>45150.678148148145</v>
      </c>
      <c r="D3044" s="14" t="s">
        <v>8</v>
      </c>
      <c r="E3044" s="14" t="s">
        <v>9</v>
      </c>
      <c r="F3044" s="14" t="s">
        <v>455</v>
      </c>
      <c r="G3044" s="111" t="s">
        <v>4501</v>
      </c>
      <c r="H30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44" s="48">
        <f>tbl_raw_data[[#This Row],[Date Actioned]]-tbl_raw_data[[#This Row],[Date Tagged]]</f>
        <v>8.5763888855581172E-3</v>
      </c>
      <c r="J3044" s="50">
        <f>HOUR(tbl_raw_data[[#This Row],[time_taken]])*60+MINUTE(tbl_raw_data[[#This Row],[time_taken]])+SECOND(tbl_raw_data[[#This Row],[time_taken]])/60</f>
        <v>12.35</v>
      </c>
      <c r="K3044" s="54">
        <f>DATE(YEAR(tbl_raw_data[[#This Row],[Date Actioned]]), MONTH(tbl_raw_data[[#This Row],[Date Actioned]]), DAY(tbl_raw_data[[#This Row],[Date Actioned]]))</f>
        <v>45150</v>
      </c>
      <c r="L3044" s="55" t="str">
        <f>UPPER(TEXT(tbl_raw_data[[#This Row],[Updated_date]],"MMMM"))</f>
        <v>AUGUST</v>
      </c>
      <c r="M3044" s="55" t="str">
        <f>UPPER("Week "&amp;IF(ROUNDUP(DAY(tbl_raw_data[[#This Row],[Updated_date]])/7,0)=5,4,ROUNDUP(DAY(tbl_raw_data[[#This Row],[Updated_date]])/7,0)))</f>
        <v>WEEK 2</v>
      </c>
      <c r="N3044" s="57" t="str">
        <f>UPPER(VLOOKUP(tbl_raw_data[[#This Row],[Analyst]],[1]setting!$A$1:$B$15,2,0))</f>
        <v>ROHAN</v>
      </c>
      <c r="O3044" s="57" t="str">
        <f>UPPER(tbl_raw_data[[#This Row],[Outcome]])</f>
        <v>WITHDRAW</v>
      </c>
      <c r="P3044" s="57" t="str">
        <f>UPPER(tbl_raw_data[[#This Row],[Queue Name]])</f>
        <v>CONSUMER PRE BUREAU</v>
      </c>
      <c r="Q3044" s="57" t="str">
        <f>IF(tbl_raw_data[[#This Row],[time_taken_in_mins]]&lt;=20,"SLA_MET","SLA_NOT_MET")</f>
        <v>SLA_MET</v>
      </c>
    </row>
    <row r="3045" spans="1:17" ht="15" customHeight="1" x14ac:dyDescent="0.25">
      <c r="A3045" s="5" t="s">
        <v>5141</v>
      </c>
      <c r="B3045" s="12">
        <v>45150.669849537036</v>
      </c>
      <c r="C3045" s="13">
        <v>45150.679710648146</v>
      </c>
      <c r="D3045" s="14" t="s">
        <v>46</v>
      </c>
      <c r="E3045" s="14" t="s">
        <v>28</v>
      </c>
      <c r="F3045" s="14" t="s">
        <v>10</v>
      </c>
      <c r="G3045" s="111" t="s">
        <v>536</v>
      </c>
      <c r="H30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45" s="48">
        <f>tbl_raw_data[[#This Row],[Date Actioned]]-tbl_raw_data[[#This Row],[Date Tagged]]</f>
        <v>9.8611111097852699E-3</v>
      </c>
      <c r="J3045" s="50">
        <f>HOUR(tbl_raw_data[[#This Row],[time_taken]])*60+MINUTE(tbl_raw_data[[#This Row],[time_taken]])+SECOND(tbl_raw_data[[#This Row],[time_taken]])/60</f>
        <v>14.2</v>
      </c>
      <c r="K3045" s="54">
        <f>DATE(YEAR(tbl_raw_data[[#This Row],[Date Actioned]]), MONTH(tbl_raw_data[[#This Row],[Date Actioned]]), DAY(tbl_raw_data[[#This Row],[Date Actioned]]))</f>
        <v>45150</v>
      </c>
      <c r="L3045" s="55" t="str">
        <f>UPPER(TEXT(tbl_raw_data[[#This Row],[Updated_date]],"MMMM"))</f>
        <v>AUGUST</v>
      </c>
      <c r="M3045" s="55" t="str">
        <f>UPPER("Week "&amp;IF(ROUNDUP(DAY(tbl_raw_data[[#This Row],[Updated_date]])/7,0)=5,4,ROUNDUP(DAY(tbl_raw_data[[#This Row],[Updated_date]])/7,0)))</f>
        <v>WEEK 2</v>
      </c>
      <c r="N3045" s="57" t="str">
        <f>UPPER(VLOOKUP(tbl_raw_data[[#This Row],[Analyst]],[1]setting!$A$1:$B$15,2,0))</f>
        <v>SAM</v>
      </c>
      <c r="O3045" s="57" t="str">
        <f>UPPER(tbl_raw_data[[#This Row],[Outcome]])</f>
        <v>DECLINE</v>
      </c>
      <c r="P3045" s="57" t="str">
        <f>UPPER(tbl_raw_data[[#This Row],[Queue Name]])</f>
        <v>CONSUMER EXISTING</v>
      </c>
      <c r="Q3045" s="57" t="str">
        <f>IF(tbl_raw_data[[#This Row],[time_taken_in_mins]]&lt;=20,"SLA_MET","SLA_NOT_MET")</f>
        <v>SLA_MET</v>
      </c>
    </row>
    <row r="3046" spans="1:17" ht="15" customHeight="1" x14ac:dyDescent="0.25">
      <c r="A3046" s="5" t="s">
        <v>2568</v>
      </c>
      <c r="B3046" s="12">
        <v>45150.674687500003</v>
      </c>
      <c r="C3046" s="13">
        <v>45150.680462962962</v>
      </c>
      <c r="D3046" s="14" t="s">
        <v>13</v>
      </c>
      <c r="E3046" s="14" t="s">
        <v>41</v>
      </c>
      <c r="F3046" s="14" t="s">
        <v>55</v>
      </c>
      <c r="G3046" s="111" t="s">
        <v>29</v>
      </c>
      <c r="H30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6" s="48">
        <f>tbl_raw_data[[#This Row],[Date Actioned]]-tbl_raw_data[[#This Row],[Date Tagged]]</f>
        <v>5.7754629597184248E-3</v>
      </c>
      <c r="J3046" s="50">
        <f>HOUR(tbl_raw_data[[#This Row],[time_taken]])*60+MINUTE(tbl_raw_data[[#This Row],[time_taken]])+SECOND(tbl_raw_data[[#This Row],[time_taken]])/60</f>
        <v>8.3166666666666664</v>
      </c>
      <c r="K3046" s="54">
        <f>DATE(YEAR(tbl_raw_data[[#This Row],[Date Actioned]]), MONTH(tbl_raw_data[[#This Row],[Date Actioned]]), DAY(tbl_raw_data[[#This Row],[Date Actioned]]))</f>
        <v>45150</v>
      </c>
      <c r="L3046" s="55" t="str">
        <f>UPPER(TEXT(tbl_raw_data[[#This Row],[Updated_date]],"MMMM"))</f>
        <v>AUGUST</v>
      </c>
      <c r="M3046" s="55" t="str">
        <f>UPPER("Week "&amp;IF(ROUNDUP(DAY(tbl_raw_data[[#This Row],[Updated_date]])/7,0)=5,4,ROUNDUP(DAY(tbl_raw_data[[#This Row],[Updated_date]])/7,0)))</f>
        <v>WEEK 2</v>
      </c>
      <c r="N3046" s="57" t="str">
        <f>UPPER(VLOOKUP(tbl_raw_data[[#This Row],[Analyst]],[1]setting!$A$1:$B$15,2,0))</f>
        <v>CAMERON</v>
      </c>
      <c r="O3046" s="57" t="str">
        <f>UPPER(tbl_raw_data[[#This Row],[Outcome]])</f>
        <v>APPROVE</v>
      </c>
      <c r="P3046" s="57" t="str">
        <f>UPPER(tbl_raw_data[[#This Row],[Queue Name]])</f>
        <v>CONSUMER POST BUREAU</v>
      </c>
      <c r="Q3046" s="57" t="str">
        <f>IF(tbl_raw_data[[#This Row],[time_taken_in_mins]]&lt;=20,"SLA_MET","SLA_NOT_MET")</f>
        <v>SLA_MET</v>
      </c>
    </row>
    <row r="3047" spans="1:17" ht="26.25" x14ac:dyDescent="0.25">
      <c r="A3047" s="5" t="s">
        <v>6340</v>
      </c>
      <c r="B3047" s="6">
        <v>45150.676423611112</v>
      </c>
      <c r="C3047" s="7">
        <v>45150.689409722225</v>
      </c>
      <c r="D3047" s="8" t="s">
        <v>8</v>
      </c>
      <c r="E3047" s="8" t="s">
        <v>28</v>
      </c>
      <c r="F3047" s="8" t="s">
        <v>10</v>
      </c>
      <c r="G3047" s="110" t="s">
        <v>1953</v>
      </c>
      <c r="H30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47" s="48">
        <f>tbl_raw_data[[#This Row],[Date Actioned]]-tbl_raw_data[[#This Row],[Date Tagged]]</f>
        <v>1.2986111112695653E-2</v>
      </c>
      <c r="J3047" s="50">
        <f>HOUR(tbl_raw_data[[#This Row],[time_taken]])*60+MINUTE(tbl_raw_data[[#This Row],[time_taken]])+SECOND(tbl_raw_data[[#This Row],[time_taken]])/60</f>
        <v>18.7</v>
      </c>
      <c r="K3047" s="54">
        <f>DATE(YEAR(tbl_raw_data[[#This Row],[Date Actioned]]), MONTH(tbl_raw_data[[#This Row],[Date Actioned]]), DAY(tbl_raw_data[[#This Row],[Date Actioned]]))</f>
        <v>45150</v>
      </c>
      <c r="L3047" s="55" t="str">
        <f>UPPER(TEXT(tbl_raw_data[[#This Row],[Updated_date]],"MMMM"))</f>
        <v>AUGUST</v>
      </c>
      <c r="M3047" s="55" t="str">
        <f>UPPER("Week "&amp;IF(ROUNDUP(DAY(tbl_raw_data[[#This Row],[Updated_date]])/7,0)=5,4,ROUNDUP(DAY(tbl_raw_data[[#This Row],[Updated_date]])/7,0)))</f>
        <v>WEEK 2</v>
      </c>
      <c r="N3047" s="57" t="str">
        <f>UPPER(VLOOKUP(tbl_raw_data[[#This Row],[Analyst]],[1]setting!$A$1:$B$15,2,0))</f>
        <v>SAM</v>
      </c>
      <c r="O3047" s="57" t="str">
        <f>UPPER(tbl_raw_data[[#This Row],[Outcome]])</f>
        <v>WITHDRAW</v>
      </c>
      <c r="P3047" s="57" t="str">
        <f>UPPER(tbl_raw_data[[#This Row],[Queue Name]])</f>
        <v>CONSUMER EXISTING</v>
      </c>
      <c r="Q3047" s="57" t="str">
        <f>IF(tbl_raw_data[[#This Row],[time_taken_in_mins]]&lt;=20,"SLA_MET","SLA_NOT_MET")</f>
        <v>SLA_MET</v>
      </c>
    </row>
    <row r="3048" spans="1:17" ht="15" customHeight="1" x14ac:dyDescent="0.25">
      <c r="A3048" s="11" t="s">
        <v>4409</v>
      </c>
      <c r="B3048" s="6">
        <v>45150.676782407405</v>
      </c>
      <c r="C3048" s="7">
        <v>45150.685185185182</v>
      </c>
      <c r="D3048" s="8" t="s">
        <v>46</v>
      </c>
      <c r="E3048" s="8" t="s">
        <v>28</v>
      </c>
      <c r="F3048" s="8" t="s">
        <v>55</v>
      </c>
      <c r="G3048" s="110" t="s">
        <v>201</v>
      </c>
      <c r="H30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48" s="48">
        <f>tbl_raw_data[[#This Row],[Date Actioned]]-tbl_raw_data[[#This Row],[Date Tagged]]</f>
        <v>8.4027777775190771E-3</v>
      </c>
      <c r="J3048" s="50">
        <f>HOUR(tbl_raw_data[[#This Row],[time_taken]])*60+MINUTE(tbl_raw_data[[#This Row],[time_taken]])+SECOND(tbl_raw_data[[#This Row],[time_taken]])/60</f>
        <v>12.1</v>
      </c>
      <c r="K3048" s="54">
        <f>DATE(YEAR(tbl_raw_data[[#This Row],[Date Actioned]]), MONTH(tbl_raw_data[[#This Row],[Date Actioned]]), DAY(tbl_raw_data[[#This Row],[Date Actioned]]))</f>
        <v>45150</v>
      </c>
      <c r="L3048" s="55" t="str">
        <f>UPPER(TEXT(tbl_raw_data[[#This Row],[Updated_date]],"MMMM"))</f>
        <v>AUGUST</v>
      </c>
      <c r="M3048" s="55" t="str">
        <f>UPPER("Week "&amp;IF(ROUNDUP(DAY(tbl_raw_data[[#This Row],[Updated_date]])/7,0)=5,4,ROUNDUP(DAY(tbl_raw_data[[#This Row],[Updated_date]])/7,0)))</f>
        <v>WEEK 2</v>
      </c>
      <c r="N3048" s="57" t="str">
        <f>UPPER(VLOOKUP(tbl_raw_data[[#This Row],[Analyst]],[1]setting!$A$1:$B$15,2,0))</f>
        <v>CAMERON</v>
      </c>
      <c r="O3048" s="57" t="str">
        <f>UPPER(tbl_raw_data[[#This Row],[Outcome]])</f>
        <v>DECLINE</v>
      </c>
      <c r="P3048" s="57" t="str">
        <f>UPPER(tbl_raw_data[[#This Row],[Queue Name]])</f>
        <v>CONSUMER EXISTING</v>
      </c>
      <c r="Q3048" s="57" t="str">
        <f>IF(tbl_raw_data[[#This Row],[time_taken_in_mins]]&lt;=20,"SLA_MET","SLA_NOT_MET")</f>
        <v>SLA_MET</v>
      </c>
    </row>
    <row r="3049" spans="1:17" ht="15" customHeight="1" x14ac:dyDescent="0.25">
      <c r="A3049" s="22" t="s">
        <v>2890</v>
      </c>
      <c r="B3049" s="12">
        <v>45150.67863425926</v>
      </c>
      <c r="C3049" s="13">
        <v>45150.684849537036</v>
      </c>
      <c r="D3049" s="14" t="s">
        <v>209</v>
      </c>
      <c r="E3049" s="16" t="s">
        <v>28</v>
      </c>
      <c r="F3049" s="14" t="s">
        <v>228</v>
      </c>
      <c r="G3049" s="106"/>
      <c r="H30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49" s="48">
        <f>tbl_raw_data[[#This Row],[Date Actioned]]-tbl_raw_data[[#This Row],[Date Tagged]]</f>
        <v>6.2152777754818089E-3</v>
      </c>
      <c r="J3049" s="50">
        <f>HOUR(tbl_raw_data[[#This Row],[time_taken]])*60+MINUTE(tbl_raw_data[[#This Row],[time_taken]])+SECOND(tbl_raw_data[[#This Row],[time_taken]])/60</f>
        <v>8.9499999999999993</v>
      </c>
      <c r="K3049" s="54">
        <f>DATE(YEAR(tbl_raw_data[[#This Row],[Date Actioned]]), MONTH(tbl_raw_data[[#This Row],[Date Actioned]]), DAY(tbl_raw_data[[#This Row],[Date Actioned]]))</f>
        <v>45150</v>
      </c>
      <c r="L3049" s="55" t="str">
        <f>UPPER(TEXT(tbl_raw_data[[#This Row],[Updated_date]],"MMMM"))</f>
        <v>AUGUST</v>
      </c>
      <c r="M3049" s="55" t="str">
        <f>UPPER("Week "&amp;IF(ROUNDUP(DAY(tbl_raw_data[[#This Row],[Updated_date]])/7,0)=5,4,ROUNDUP(DAY(tbl_raw_data[[#This Row],[Updated_date]])/7,0)))</f>
        <v>WEEK 2</v>
      </c>
      <c r="N3049" s="57" t="str">
        <f>UPPER(VLOOKUP(tbl_raw_data[[#This Row],[Analyst]],[1]setting!$A$1:$B$15,2,0))</f>
        <v>OUADIR</v>
      </c>
      <c r="O3049" s="57" t="str">
        <f>UPPER(tbl_raw_data[[#This Row],[Outcome]])</f>
        <v>DECLINE</v>
      </c>
      <c r="P3049" s="57" t="str">
        <f>UPPER(tbl_raw_data[[#This Row],[Queue Name]])</f>
        <v>CONSUMER EXISTING</v>
      </c>
      <c r="Q3049" s="57" t="str">
        <f>IF(tbl_raw_data[[#This Row],[time_taken_in_mins]]&lt;=20,"SLA_MET","SLA_NOT_MET")</f>
        <v>SLA_MET</v>
      </c>
    </row>
    <row r="3050" spans="1:17" ht="15" customHeight="1" x14ac:dyDescent="0.25">
      <c r="A3050" s="11" t="s">
        <v>4758</v>
      </c>
      <c r="B3050" s="12">
        <v>45150.684131944443</v>
      </c>
      <c r="C3050" s="13">
        <v>45150.693124999998</v>
      </c>
      <c r="D3050" s="14" t="s">
        <v>8</v>
      </c>
      <c r="E3050" s="14" t="s">
        <v>9</v>
      </c>
      <c r="F3050" s="14" t="s">
        <v>42</v>
      </c>
      <c r="G3050" s="111" t="s">
        <v>4759</v>
      </c>
      <c r="H30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50" s="48">
        <f>tbl_raw_data[[#This Row],[Date Actioned]]-tbl_raw_data[[#This Row],[Date Tagged]]</f>
        <v>8.9930555550381541E-3</v>
      </c>
      <c r="J3050" s="50">
        <f>HOUR(tbl_raw_data[[#This Row],[time_taken]])*60+MINUTE(tbl_raw_data[[#This Row],[time_taken]])+SECOND(tbl_raw_data[[#This Row],[time_taken]])/60</f>
        <v>12.95</v>
      </c>
      <c r="K3050" s="54">
        <f>DATE(YEAR(tbl_raw_data[[#This Row],[Date Actioned]]), MONTH(tbl_raw_data[[#This Row],[Date Actioned]]), DAY(tbl_raw_data[[#This Row],[Date Actioned]]))</f>
        <v>45150</v>
      </c>
      <c r="L3050" s="55" t="str">
        <f>UPPER(TEXT(tbl_raw_data[[#This Row],[Updated_date]],"MMMM"))</f>
        <v>AUGUST</v>
      </c>
      <c r="M3050" s="55" t="str">
        <f>UPPER("Week "&amp;IF(ROUNDUP(DAY(tbl_raw_data[[#This Row],[Updated_date]])/7,0)=5,4,ROUNDUP(DAY(tbl_raw_data[[#This Row],[Updated_date]])/7,0)))</f>
        <v>WEEK 2</v>
      </c>
      <c r="N3050" s="57" t="str">
        <f>UPPER(VLOOKUP(tbl_raw_data[[#This Row],[Analyst]],[1]setting!$A$1:$B$15,2,0))</f>
        <v>NITESH</v>
      </c>
      <c r="O3050" s="57" t="str">
        <f>UPPER(tbl_raw_data[[#This Row],[Outcome]])</f>
        <v>WITHDRAW</v>
      </c>
      <c r="P3050" s="57" t="str">
        <f>UPPER(tbl_raw_data[[#This Row],[Queue Name]])</f>
        <v>CONSUMER PRE BUREAU</v>
      </c>
      <c r="Q3050" s="57" t="str">
        <f>IF(tbl_raw_data[[#This Row],[time_taken_in_mins]]&lt;=20,"SLA_MET","SLA_NOT_MET")</f>
        <v>SLA_MET</v>
      </c>
    </row>
    <row r="3051" spans="1:17" ht="15" customHeight="1" x14ac:dyDescent="0.25">
      <c r="A3051" s="11" t="s">
        <v>471</v>
      </c>
      <c r="B3051" s="6">
        <v>45150.684675925928</v>
      </c>
      <c r="C3051" s="7">
        <v>45150.687384259261</v>
      </c>
      <c r="D3051" s="8" t="s">
        <v>13</v>
      </c>
      <c r="E3051" s="8" t="s">
        <v>28</v>
      </c>
      <c r="F3051" s="8" t="s">
        <v>55</v>
      </c>
      <c r="G3051" s="110" t="s">
        <v>29</v>
      </c>
      <c r="H30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1" s="48">
        <f>tbl_raw_data[[#This Row],[Date Actioned]]-tbl_raw_data[[#This Row],[Date Tagged]]</f>
        <v>2.7083333334303461E-3</v>
      </c>
      <c r="J3051" s="50">
        <f>HOUR(tbl_raw_data[[#This Row],[time_taken]])*60+MINUTE(tbl_raw_data[[#This Row],[time_taken]])+SECOND(tbl_raw_data[[#This Row],[time_taken]])/60</f>
        <v>3.9</v>
      </c>
      <c r="K3051" s="54">
        <f>DATE(YEAR(tbl_raw_data[[#This Row],[Date Actioned]]), MONTH(tbl_raw_data[[#This Row],[Date Actioned]]), DAY(tbl_raw_data[[#This Row],[Date Actioned]]))</f>
        <v>45150</v>
      </c>
      <c r="L3051" s="55" t="str">
        <f>UPPER(TEXT(tbl_raw_data[[#This Row],[Updated_date]],"MMMM"))</f>
        <v>AUGUST</v>
      </c>
      <c r="M3051" s="55" t="str">
        <f>UPPER("Week "&amp;IF(ROUNDUP(DAY(tbl_raw_data[[#This Row],[Updated_date]])/7,0)=5,4,ROUNDUP(DAY(tbl_raw_data[[#This Row],[Updated_date]])/7,0)))</f>
        <v>WEEK 2</v>
      </c>
      <c r="N3051" s="57" t="str">
        <f>UPPER(VLOOKUP(tbl_raw_data[[#This Row],[Analyst]],[1]setting!$A$1:$B$15,2,0))</f>
        <v>CAMERON</v>
      </c>
      <c r="O3051" s="57" t="str">
        <f>UPPER(tbl_raw_data[[#This Row],[Outcome]])</f>
        <v>APPROVE</v>
      </c>
      <c r="P3051" s="57" t="str">
        <f>UPPER(tbl_raw_data[[#This Row],[Queue Name]])</f>
        <v>CONSUMER EXISTING</v>
      </c>
      <c r="Q3051" s="57" t="str">
        <f>IF(tbl_raw_data[[#This Row],[time_taken_in_mins]]&lt;=20,"SLA_MET","SLA_NOT_MET")</f>
        <v>SLA_MET</v>
      </c>
    </row>
    <row r="3052" spans="1:17" ht="15" customHeight="1" x14ac:dyDescent="0.25">
      <c r="A3052" s="22" t="s">
        <v>5006</v>
      </c>
      <c r="B3052" s="12">
        <v>45150.685995370368</v>
      </c>
      <c r="C3052" s="13">
        <v>45150.695486111108</v>
      </c>
      <c r="D3052" s="14" t="s">
        <v>29</v>
      </c>
      <c r="E3052" s="16" t="s">
        <v>28</v>
      </c>
      <c r="F3052" s="14" t="s">
        <v>228</v>
      </c>
      <c r="G3052" s="106"/>
      <c r="H30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52" s="48">
        <f>tbl_raw_data[[#This Row],[Date Actioned]]-tbl_raw_data[[#This Row],[Date Tagged]]</f>
        <v>9.4907407401478849E-3</v>
      </c>
      <c r="J3052" s="50">
        <f>HOUR(tbl_raw_data[[#This Row],[time_taken]])*60+MINUTE(tbl_raw_data[[#This Row],[time_taken]])+SECOND(tbl_raw_data[[#This Row],[time_taken]])/60</f>
        <v>13.666666666666666</v>
      </c>
      <c r="K3052" s="54">
        <f>DATE(YEAR(tbl_raw_data[[#This Row],[Date Actioned]]), MONTH(tbl_raw_data[[#This Row],[Date Actioned]]), DAY(tbl_raw_data[[#This Row],[Date Actioned]]))</f>
        <v>45150</v>
      </c>
      <c r="L3052" s="55" t="str">
        <f>UPPER(TEXT(tbl_raw_data[[#This Row],[Updated_date]],"MMMM"))</f>
        <v>AUGUST</v>
      </c>
      <c r="M3052" s="55" t="str">
        <f>UPPER("Week "&amp;IF(ROUNDUP(DAY(tbl_raw_data[[#This Row],[Updated_date]])/7,0)=5,4,ROUNDUP(DAY(tbl_raw_data[[#This Row],[Updated_date]])/7,0)))</f>
        <v>WEEK 2</v>
      </c>
      <c r="N3052" s="57" t="str">
        <f>UPPER(VLOOKUP(tbl_raw_data[[#This Row],[Analyst]],[1]setting!$A$1:$B$15,2,0))</f>
        <v>OUADIR</v>
      </c>
      <c r="O3052" s="57" t="str">
        <f>UPPER(tbl_raw_data[[#This Row],[Outcome]])</f>
        <v>APPROVE</v>
      </c>
      <c r="P3052" s="57" t="str">
        <f>UPPER(tbl_raw_data[[#This Row],[Queue Name]])</f>
        <v>CONSUMER EXISTING</v>
      </c>
      <c r="Q3052" s="57" t="str">
        <f>IF(tbl_raw_data[[#This Row],[time_taken_in_mins]]&lt;=20,"SLA_MET","SLA_NOT_MET")</f>
        <v>SLA_MET</v>
      </c>
    </row>
    <row r="3053" spans="1:17" ht="15" customHeight="1" x14ac:dyDescent="0.25">
      <c r="A3053" s="22" t="s">
        <v>5143</v>
      </c>
      <c r="B3053" s="6">
        <v>45150.6950462963</v>
      </c>
      <c r="C3053" s="7">
        <v>45150.704918981479</v>
      </c>
      <c r="D3053" s="8" t="s">
        <v>8</v>
      </c>
      <c r="E3053" s="8" t="s">
        <v>9</v>
      </c>
      <c r="F3053" s="8" t="s">
        <v>42</v>
      </c>
      <c r="G3053" s="110" t="s">
        <v>5144</v>
      </c>
      <c r="H30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53" s="48">
        <f>tbl_raw_data[[#This Row],[Date Actioned]]-tbl_raw_data[[#This Row],[Date Tagged]]</f>
        <v>9.8726851792889647E-3</v>
      </c>
      <c r="J3053" s="50">
        <f>HOUR(tbl_raw_data[[#This Row],[time_taken]])*60+MINUTE(tbl_raw_data[[#This Row],[time_taken]])+SECOND(tbl_raw_data[[#This Row],[time_taken]])/60</f>
        <v>14.216666666666667</v>
      </c>
      <c r="K3053" s="54">
        <f>DATE(YEAR(tbl_raw_data[[#This Row],[Date Actioned]]), MONTH(tbl_raw_data[[#This Row],[Date Actioned]]), DAY(tbl_raw_data[[#This Row],[Date Actioned]]))</f>
        <v>45150</v>
      </c>
      <c r="L3053" s="55" t="str">
        <f>UPPER(TEXT(tbl_raw_data[[#This Row],[Updated_date]],"MMMM"))</f>
        <v>AUGUST</v>
      </c>
      <c r="M3053" s="55" t="str">
        <f>UPPER("Week "&amp;IF(ROUNDUP(DAY(tbl_raw_data[[#This Row],[Updated_date]])/7,0)=5,4,ROUNDUP(DAY(tbl_raw_data[[#This Row],[Updated_date]])/7,0)))</f>
        <v>WEEK 2</v>
      </c>
      <c r="N3053" s="57" t="str">
        <f>UPPER(VLOOKUP(tbl_raw_data[[#This Row],[Analyst]],[1]setting!$A$1:$B$15,2,0))</f>
        <v>NITESH</v>
      </c>
      <c r="O3053" s="57" t="str">
        <f>UPPER(tbl_raw_data[[#This Row],[Outcome]])</f>
        <v>WITHDRAW</v>
      </c>
      <c r="P3053" s="57" t="str">
        <f>UPPER(tbl_raw_data[[#This Row],[Queue Name]])</f>
        <v>CONSUMER PRE BUREAU</v>
      </c>
      <c r="Q3053" s="57" t="str">
        <f>IF(tbl_raw_data[[#This Row],[time_taken_in_mins]]&lt;=20,"SLA_MET","SLA_NOT_MET")</f>
        <v>SLA_MET</v>
      </c>
    </row>
    <row r="3054" spans="1:17" ht="15" customHeight="1" x14ac:dyDescent="0.25">
      <c r="A3054" s="5" t="s">
        <v>3310</v>
      </c>
      <c r="B3054" s="6">
        <v>45150.696377314816</v>
      </c>
      <c r="C3054" s="7">
        <v>45150.7031712963</v>
      </c>
      <c r="D3054" s="8" t="s">
        <v>13</v>
      </c>
      <c r="E3054" s="8" t="s">
        <v>9</v>
      </c>
      <c r="F3054" s="8" t="s">
        <v>10</v>
      </c>
      <c r="G3054" s="110" t="s">
        <v>67</v>
      </c>
      <c r="H30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4" s="48">
        <f>tbl_raw_data[[#This Row],[Date Actioned]]-tbl_raw_data[[#This Row],[Date Tagged]]</f>
        <v>6.7939814834971912E-3</v>
      </c>
      <c r="J3054" s="50">
        <f>HOUR(tbl_raw_data[[#This Row],[time_taken]])*60+MINUTE(tbl_raw_data[[#This Row],[time_taken]])+SECOND(tbl_raw_data[[#This Row],[time_taken]])/60</f>
        <v>9.7833333333333332</v>
      </c>
      <c r="K3054" s="54">
        <f>DATE(YEAR(tbl_raw_data[[#This Row],[Date Actioned]]), MONTH(tbl_raw_data[[#This Row],[Date Actioned]]), DAY(tbl_raw_data[[#This Row],[Date Actioned]]))</f>
        <v>45150</v>
      </c>
      <c r="L3054" s="55" t="str">
        <f>UPPER(TEXT(tbl_raw_data[[#This Row],[Updated_date]],"MMMM"))</f>
        <v>AUGUST</v>
      </c>
      <c r="M3054" s="55" t="str">
        <f>UPPER("Week "&amp;IF(ROUNDUP(DAY(tbl_raw_data[[#This Row],[Updated_date]])/7,0)=5,4,ROUNDUP(DAY(tbl_raw_data[[#This Row],[Updated_date]])/7,0)))</f>
        <v>WEEK 2</v>
      </c>
      <c r="N3054" s="57" t="str">
        <f>UPPER(VLOOKUP(tbl_raw_data[[#This Row],[Analyst]],[1]setting!$A$1:$B$15,2,0))</f>
        <v>SAM</v>
      </c>
      <c r="O3054" s="57" t="str">
        <f>UPPER(tbl_raw_data[[#This Row],[Outcome]])</f>
        <v>APPROVE</v>
      </c>
      <c r="P3054" s="57" t="str">
        <f>UPPER(tbl_raw_data[[#This Row],[Queue Name]])</f>
        <v>CONSUMER PRE BUREAU</v>
      </c>
      <c r="Q3054" s="57" t="str">
        <f>IF(tbl_raw_data[[#This Row],[time_taken_in_mins]]&lt;=20,"SLA_MET","SLA_NOT_MET")</f>
        <v>SLA_MET</v>
      </c>
    </row>
    <row r="3055" spans="1:17" ht="15" customHeight="1" x14ac:dyDescent="0.25">
      <c r="A3055" s="11" t="s">
        <v>3459</v>
      </c>
      <c r="B3055" s="12">
        <v>45150.698645833334</v>
      </c>
      <c r="C3055" s="13">
        <v>45150.705636574072</v>
      </c>
      <c r="D3055" s="14" t="s">
        <v>13</v>
      </c>
      <c r="E3055" s="14" t="s">
        <v>9</v>
      </c>
      <c r="F3055" s="14" t="s">
        <v>228</v>
      </c>
      <c r="G3055" s="111" t="s">
        <v>67</v>
      </c>
      <c r="H30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5" s="48">
        <f>tbl_raw_data[[#This Row],[Date Actioned]]-tbl_raw_data[[#This Row],[Date Tagged]]</f>
        <v>6.9907407378195785E-3</v>
      </c>
      <c r="J3055" s="50">
        <f>HOUR(tbl_raw_data[[#This Row],[time_taken]])*60+MINUTE(tbl_raw_data[[#This Row],[time_taken]])+SECOND(tbl_raw_data[[#This Row],[time_taken]])/60</f>
        <v>10.066666666666666</v>
      </c>
      <c r="K3055" s="54">
        <f>DATE(YEAR(tbl_raw_data[[#This Row],[Date Actioned]]), MONTH(tbl_raw_data[[#This Row],[Date Actioned]]), DAY(tbl_raw_data[[#This Row],[Date Actioned]]))</f>
        <v>45150</v>
      </c>
      <c r="L3055" s="55" t="str">
        <f>UPPER(TEXT(tbl_raw_data[[#This Row],[Updated_date]],"MMMM"))</f>
        <v>AUGUST</v>
      </c>
      <c r="M3055" s="55" t="str">
        <f>UPPER("Week "&amp;IF(ROUNDUP(DAY(tbl_raw_data[[#This Row],[Updated_date]])/7,0)=5,4,ROUNDUP(DAY(tbl_raw_data[[#This Row],[Updated_date]])/7,0)))</f>
        <v>WEEK 2</v>
      </c>
      <c r="N3055" s="57" t="str">
        <f>UPPER(VLOOKUP(tbl_raw_data[[#This Row],[Analyst]],[1]setting!$A$1:$B$15,2,0))</f>
        <v>OUADIR</v>
      </c>
      <c r="O3055" s="57" t="str">
        <f>UPPER(tbl_raw_data[[#This Row],[Outcome]])</f>
        <v>APPROVE</v>
      </c>
      <c r="P3055" s="57" t="str">
        <f>UPPER(tbl_raw_data[[#This Row],[Queue Name]])</f>
        <v>CONSUMER PRE BUREAU</v>
      </c>
      <c r="Q3055" s="57" t="str">
        <f>IF(tbl_raw_data[[#This Row],[time_taken_in_mins]]&lt;=20,"SLA_MET","SLA_NOT_MET")</f>
        <v>SLA_MET</v>
      </c>
    </row>
    <row r="3056" spans="1:17" ht="15" customHeight="1" x14ac:dyDescent="0.25">
      <c r="A3056" s="22" t="s">
        <v>5126</v>
      </c>
      <c r="B3056" s="6">
        <v>45150.699432870373</v>
      </c>
      <c r="C3056" s="7">
        <v>45150.70925925926</v>
      </c>
      <c r="D3056" s="8" t="s">
        <v>13</v>
      </c>
      <c r="E3056" s="8" t="s">
        <v>9</v>
      </c>
      <c r="F3056" s="8" t="s">
        <v>10</v>
      </c>
      <c r="G3056" s="110" t="s">
        <v>29</v>
      </c>
      <c r="H30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6" s="48">
        <f>tbl_raw_data[[#This Row],[Date Actioned]]-tbl_raw_data[[#This Row],[Date Tagged]]</f>
        <v>9.8263888867222704E-3</v>
      </c>
      <c r="J3056" s="50">
        <f>HOUR(tbl_raw_data[[#This Row],[time_taken]])*60+MINUTE(tbl_raw_data[[#This Row],[time_taken]])+SECOND(tbl_raw_data[[#This Row],[time_taken]])/60</f>
        <v>14.15</v>
      </c>
      <c r="K3056" s="54">
        <f>DATE(YEAR(tbl_raw_data[[#This Row],[Date Actioned]]), MONTH(tbl_raw_data[[#This Row],[Date Actioned]]), DAY(tbl_raw_data[[#This Row],[Date Actioned]]))</f>
        <v>45150</v>
      </c>
      <c r="L3056" s="55" t="str">
        <f>UPPER(TEXT(tbl_raw_data[[#This Row],[Updated_date]],"MMMM"))</f>
        <v>AUGUST</v>
      </c>
      <c r="M3056" s="55" t="str">
        <f>UPPER("Week "&amp;IF(ROUNDUP(DAY(tbl_raw_data[[#This Row],[Updated_date]])/7,0)=5,4,ROUNDUP(DAY(tbl_raw_data[[#This Row],[Updated_date]])/7,0)))</f>
        <v>WEEK 2</v>
      </c>
      <c r="N3056" s="57" t="str">
        <f>UPPER(VLOOKUP(tbl_raw_data[[#This Row],[Analyst]],[1]setting!$A$1:$B$15,2,0))</f>
        <v>SAM</v>
      </c>
      <c r="O3056" s="57" t="str">
        <f>UPPER(tbl_raw_data[[#This Row],[Outcome]])</f>
        <v>APPROVE</v>
      </c>
      <c r="P3056" s="57" t="str">
        <f>UPPER(tbl_raw_data[[#This Row],[Queue Name]])</f>
        <v>CONSUMER PRE BUREAU</v>
      </c>
      <c r="Q3056" s="57" t="str">
        <f>IF(tbl_raw_data[[#This Row],[time_taken_in_mins]]&lt;=20,"SLA_MET","SLA_NOT_MET")</f>
        <v>SLA_MET</v>
      </c>
    </row>
    <row r="3057" spans="1:17" ht="15" customHeight="1" x14ac:dyDescent="0.25">
      <c r="A3057" s="5" t="s">
        <v>2458</v>
      </c>
      <c r="B3057" s="12">
        <v>45150.699965277781</v>
      </c>
      <c r="C3057" s="13">
        <v>45150.705590277779</v>
      </c>
      <c r="D3057" s="14" t="s">
        <v>13</v>
      </c>
      <c r="E3057" s="14" t="s">
        <v>41</v>
      </c>
      <c r="F3057" s="14" t="s">
        <v>73</v>
      </c>
      <c r="G3057" s="111" t="s">
        <v>67</v>
      </c>
      <c r="H30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7" s="48">
        <f>tbl_raw_data[[#This Row],[Date Actioned]]-tbl_raw_data[[#This Row],[Date Tagged]]</f>
        <v>5.6249999979627319E-3</v>
      </c>
      <c r="J3057" s="50">
        <f>HOUR(tbl_raw_data[[#This Row],[time_taken]])*60+MINUTE(tbl_raw_data[[#This Row],[time_taken]])+SECOND(tbl_raw_data[[#This Row],[time_taken]])/60</f>
        <v>8.1</v>
      </c>
      <c r="K3057" s="54">
        <f>DATE(YEAR(tbl_raw_data[[#This Row],[Date Actioned]]), MONTH(tbl_raw_data[[#This Row],[Date Actioned]]), DAY(tbl_raw_data[[#This Row],[Date Actioned]]))</f>
        <v>45150</v>
      </c>
      <c r="L3057" s="55" t="str">
        <f>UPPER(TEXT(tbl_raw_data[[#This Row],[Updated_date]],"MMMM"))</f>
        <v>AUGUST</v>
      </c>
      <c r="M3057" s="55" t="str">
        <f>UPPER("Week "&amp;IF(ROUNDUP(DAY(tbl_raw_data[[#This Row],[Updated_date]])/7,0)=5,4,ROUNDUP(DAY(tbl_raw_data[[#This Row],[Updated_date]])/7,0)))</f>
        <v>WEEK 2</v>
      </c>
      <c r="N3057" s="57" t="str">
        <f>UPPER(VLOOKUP(tbl_raw_data[[#This Row],[Analyst]],[1]setting!$A$1:$B$15,2,0))</f>
        <v>SHAHID</v>
      </c>
      <c r="O3057" s="57" t="str">
        <f>UPPER(tbl_raw_data[[#This Row],[Outcome]])</f>
        <v>APPROVE</v>
      </c>
      <c r="P3057" s="57" t="str">
        <f>UPPER(tbl_raw_data[[#This Row],[Queue Name]])</f>
        <v>CONSUMER POST BUREAU</v>
      </c>
      <c r="Q3057" s="57" t="str">
        <f>IF(tbl_raw_data[[#This Row],[time_taken_in_mins]]&lt;=20,"SLA_MET","SLA_NOT_MET")</f>
        <v>SLA_MET</v>
      </c>
    </row>
    <row r="3058" spans="1:17" ht="15" customHeight="1" x14ac:dyDescent="0.25">
      <c r="A3058" s="11" t="s">
        <v>5367</v>
      </c>
      <c r="B3058" s="6">
        <v>45150.700069444443</v>
      </c>
      <c r="C3058" s="7">
        <v>45150.710370370369</v>
      </c>
      <c r="D3058" s="8" t="s">
        <v>13</v>
      </c>
      <c r="E3058" s="8" t="s">
        <v>28</v>
      </c>
      <c r="F3058" s="8" t="s">
        <v>73</v>
      </c>
      <c r="G3058" s="110" t="s">
        <v>29</v>
      </c>
      <c r="H30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58" s="48">
        <f>tbl_raw_data[[#This Row],[Date Actioned]]-tbl_raw_data[[#This Row],[Date Tagged]]</f>
        <v>1.0300925925548654E-2</v>
      </c>
      <c r="J3058" s="50">
        <f>HOUR(tbl_raw_data[[#This Row],[time_taken]])*60+MINUTE(tbl_raw_data[[#This Row],[time_taken]])+SECOND(tbl_raw_data[[#This Row],[time_taken]])/60</f>
        <v>14.833333333333334</v>
      </c>
      <c r="K3058" s="54">
        <f>DATE(YEAR(tbl_raw_data[[#This Row],[Date Actioned]]), MONTH(tbl_raw_data[[#This Row],[Date Actioned]]), DAY(tbl_raw_data[[#This Row],[Date Actioned]]))</f>
        <v>45150</v>
      </c>
      <c r="L3058" s="55" t="str">
        <f>UPPER(TEXT(tbl_raw_data[[#This Row],[Updated_date]],"MMMM"))</f>
        <v>AUGUST</v>
      </c>
      <c r="M3058" s="55" t="str">
        <f>UPPER("Week "&amp;IF(ROUNDUP(DAY(tbl_raw_data[[#This Row],[Updated_date]])/7,0)=5,4,ROUNDUP(DAY(tbl_raw_data[[#This Row],[Updated_date]])/7,0)))</f>
        <v>WEEK 2</v>
      </c>
      <c r="N3058" s="57" t="str">
        <f>UPPER(VLOOKUP(tbl_raw_data[[#This Row],[Analyst]],[1]setting!$A$1:$B$15,2,0))</f>
        <v>SHAHID</v>
      </c>
      <c r="O3058" s="57" t="str">
        <f>UPPER(tbl_raw_data[[#This Row],[Outcome]])</f>
        <v>APPROVE</v>
      </c>
      <c r="P3058" s="57" t="str">
        <f>UPPER(tbl_raw_data[[#This Row],[Queue Name]])</f>
        <v>CONSUMER EXISTING</v>
      </c>
      <c r="Q3058" s="57" t="str">
        <f>IF(tbl_raw_data[[#This Row],[time_taken_in_mins]]&lt;=20,"SLA_MET","SLA_NOT_MET")</f>
        <v>SLA_MET</v>
      </c>
    </row>
    <row r="3059" spans="1:17" ht="39" x14ac:dyDescent="0.25">
      <c r="A3059" s="5" t="s">
        <v>2994</v>
      </c>
      <c r="B3059" s="12">
        <v>45150.70548611111</v>
      </c>
      <c r="C3059" s="13">
        <v>45150.711851851855</v>
      </c>
      <c r="D3059" s="14" t="s">
        <v>8</v>
      </c>
      <c r="E3059" s="14" t="s">
        <v>28</v>
      </c>
      <c r="F3059" s="14" t="s">
        <v>42</v>
      </c>
      <c r="G3059" s="111" t="s">
        <v>2995</v>
      </c>
      <c r="H30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59" s="48">
        <f>tbl_raw_data[[#This Row],[Date Actioned]]-tbl_raw_data[[#This Row],[Date Tagged]]</f>
        <v>6.3657407445134595E-3</v>
      </c>
      <c r="J3059" s="50">
        <f>HOUR(tbl_raw_data[[#This Row],[time_taken]])*60+MINUTE(tbl_raw_data[[#This Row],[time_taken]])+SECOND(tbl_raw_data[[#This Row],[time_taken]])/60</f>
        <v>9.1666666666666661</v>
      </c>
      <c r="K3059" s="54">
        <f>DATE(YEAR(tbl_raw_data[[#This Row],[Date Actioned]]), MONTH(tbl_raw_data[[#This Row],[Date Actioned]]), DAY(tbl_raw_data[[#This Row],[Date Actioned]]))</f>
        <v>45150</v>
      </c>
      <c r="L3059" s="55" t="str">
        <f>UPPER(TEXT(tbl_raw_data[[#This Row],[Updated_date]],"MMMM"))</f>
        <v>AUGUST</v>
      </c>
      <c r="M3059" s="55" t="str">
        <f>UPPER("Week "&amp;IF(ROUNDUP(DAY(tbl_raw_data[[#This Row],[Updated_date]])/7,0)=5,4,ROUNDUP(DAY(tbl_raw_data[[#This Row],[Updated_date]])/7,0)))</f>
        <v>WEEK 2</v>
      </c>
      <c r="N3059" s="57" t="str">
        <f>UPPER(VLOOKUP(tbl_raw_data[[#This Row],[Analyst]],[1]setting!$A$1:$B$15,2,0))</f>
        <v>NITESH</v>
      </c>
      <c r="O3059" s="57" t="str">
        <f>UPPER(tbl_raw_data[[#This Row],[Outcome]])</f>
        <v>WITHDRAW</v>
      </c>
      <c r="P3059" s="57" t="str">
        <f>UPPER(tbl_raw_data[[#This Row],[Queue Name]])</f>
        <v>CONSUMER EXISTING</v>
      </c>
      <c r="Q3059" s="57" t="str">
        <f>IF(tbl_raw_data[[#This Row],[time_taken_in_mins]]&lt;=20,"SLA_MET","SLA_NOT_MET")</f>
        <v>SLA_MET</v>
      </c>
    </row>
    <row r="3060" spans="1:17" ht="15" customHeight="1" x14ac:dyDescent="0.25">
      <c r="A3060" s="5" t="s">
        <v>1787</v>
      </c>
      <c r="B3060" s="6">
        <v>45150.711412037039</v>
      </c>
      <c r="C3060" s="7">
        <v>45150.716215277775</v>
      </c>
      <c r="D3060" s="8" t="s">
        <v>46</v>
      </c>
      <c r="E3060" s="8" t="s">
        <v>28</v>
      </c>
      <c r="F3060" s="8" t="s">
        <v>55</v>
      </c>
      <c r="G3060" s="110" t="s">
        <v>201</v>
      </c>
      <c r="H30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60" s="48">
        <f>tbl_raw_data[[#This Row],[Date Actioned]]-tbl_raw_data[[#This Row],[Date Tagged]]</f>
        <v>4.8032407357823104E-3</v>
      </c>
      <c r="J3060" s="50">
        <f>HOUR(tbl_raw_data[[#This Row],[time_taken]])*60+MINUTE(tbl_raw_data[[#This Row],[time_taken]])+SECOND(tbl_raw_data[[#This Row],[time_taken]])/60</f>
        <v>6.916666666666667</v>
      </c>
      <c r="K3060" s="54">
        <f>DATE(YEAR(tbl_raw_data[[#This Row],[Date Actioned]]), MONTH(tbl_raw_data[[#This Row],[Date Actioned]]), DAY(tbl_raw_data[[#This Row],[Date Actioned]]))</f>
        <v>45150</v>
      </c>
      <c r="L3060" s="55" t="str">
        <f>UPPER(TEXT(tbl_raw_data[[#This Row],[Updated_date]],"MMMM"))</f>
        <v>AUGUST</v>
      </c>
      <c r="M3060" s="55" t="str">
        <f>UPPER("Week "&amp;IF(ROUNDUP(DAY(tbl_raw_data[[#This Row],[Updated_date]])/7,0)=5,4,ROUNDUP(DAY(tbl_raw_data[[#This Row],[Updated_date]])/7,0)))</f>
        <v>WEEK 2</v>
      </c>
      <c r="N3060" s="57" t="str">
        <f>UPPER(VLOOKUP(tbl_raw_data[[#This Row],[Analyst]],[1]setting!$A$1:$B$15,2,0))</f>
        <v>CAMERON</v>
      </c>
      <c r="O3060" s="57" t="str">
        <f>UPPER(tbl_raw_data[[#This Row],[Outcome]])</f>
        <v>DECLINE</v>
      </c>
      <c r="P3060" s="57" t="str">
        <f>UPPER(tbl_raw_data[[#This Row],[Queue Name]])</f>
        <v>CONSUMER EXISTING</v>
      </c>
      <c r="Q3060" s="57" t="str">
        <f>IF(tbl_raw_data[[#This Row],[time_taken_in_mins]]&lt;=20,"SLA_MET","SLA_NOT_MET")</f>
        <v>SLA_MET</v>
      </c>
    </row>
    <row r="3061" spans="1:17" ht="15" customHeight="1" x14ac:dyDescent="0.25">
      <c r="A3061" s="22" t="s">
        <v>4158</v>
      </c>
      <c r="B3061" s="12">
        <v>45150.721168981479</v>
      </c>
      <c r="C3061" s="13">
        <v>45150.729143518518</v>
      </c>
      <c r="D3061" s="14" t="s">
        <v>29</v>
      </c>
      <c r="E3061" s="16" t="s">
        <v>28</v>
      </c>
      <c r="F3061" s="14" t="s">
        <v>228</v>
      </c>
      <c r="G3061" s="106"/>
      <c r="H30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1" s="48">
        <f>tbl_raw_data[[#This Row],[Date Actioned]]-tbl_raw_data[[#This Row],[Date Tagged]]</f>
        <v>7.9745370385353453E-3</v>
      </c>
      <c r="J3061" s="50">
        <f>HOUR(tbl_raw_data[[#This Row],[time_taken]])*60+MINUTE(tbl_raw_data[[#This Row],[time_taken]])+SECOND(tbl_raw_data[[#This Row],[time_taken]])/60</f>
        <v>11.483333333333333</v>
      </c>
      <c r="K3061" s="54">
        <f>DATE(YEAR(tbl_raw_data[[#This Row],[Date Actioned]]), MONTH(tbl_raw_data[[#This Row],[Date Actioned]]), DAY(tbl_raw_data[[#This Row],[Date Actioned]]))</f>
        <v>45150</v>
      </c>
      <c r="L3061" s="55" t="str">
        <f>UPPER(TEXT(tbl_raw_data[[#This Row],[Updated_date]],"MMMM"))</f>
        <v>AUGUST</v>
      </c>
      <c r="M3061" s="55" t="str">
        <f>UPPER("Week "&amp;IF(ROUNDUP(DAY(tbl_raw_data[[#This Row],[Updated_date]])/7,0)=5,4,ROUNDUP(DAY(tbl_raw_data[[#This Row],[Updated_date]])/7,0)))</f>
        <v>WEEK 2</v>
      </c>
      <c r="N3061" s="57" t="str">
        <f>UPPER(VLOOKUP(tbl_raw_data[[#This Row],[Analyst]],[1]setting!$A$1:$B$15,2,0))</f>
        <v>OUADIR</v>
      </c>
      <c r="O3061" s="57" t="str">
        <f>UPPER(tbl_raw_data[[#This Row],[Outcome]])</f>
        <v>APPROVE</v>
      </c>
      <c r="P3061" s="57" t="str">
        <f>UPPER(tbl_raw_data[[#This Row],[Queue Name]])</f>
        <v>CONSUMER EXISTING</v>
      </c>
      <c r="Q3061" s="57" t="str">
        <f>IF(tbl_raw_data[[#This Row],[time_taken_in_mins]]&lt;=20,"SLA_MET","SLA_NOT_MET")</f>
        <v>SLA_MET</v>
      </c>
    </row>
    <row r="3062" spans="1:17" ht="15" customHeight="1" x14ac:dyDescent="0.25">
      <c r="A3062" s="5" t="s">
        <v>1226</v>
      </c>
      <c r="B3062" s="6">
        <v>45150.742581018516</v>
      </c>
      <c r="C3062" s="7">
        <v>45150.74659722222</v>
      </c>
      <c r="D3062" s="8" t="s">
        <v>29</v>
      </c>
      <c r="E3062" s="10" t="s">
        <v>41</v>
      </c>
      <c r="F3062" s="8" t="s">
        <v>73</v>
      </c>
      <c r="G3062" s="109"/>
      <c r="H30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2" s="48">
        <f>tbl_raw_data[[#This Row],[Date Actioned]]-tbl_raw_data[[#This Row],[Date Tagged]]</f>
        <v>4.016203703940846E-3</v>
      </c>
      <c r="J3062" s="50">
        <f>HOUR(tbl_raw_data[[#This Row],[time_taken]])*60+MINUTE(tbl_raw_data[[#This Row],[time_taken]])+SECOND(tbl_raw_data[[#This Row],[time_taken]])/60</f>
        <v>5.7833333333333332</v>
      </c>
      <c r="K3062" s="54">
        <f>DATE(YEAR(tbl_raw_data[[#This Row],[Date Actioned]]), MONTH(tbl_raw_data[[#This Row],[Date Actioned]]), DAY(tbl_raw_data[[#This Row],[Date Actioned]]))</f>
        <v>45150</v>
      </c>
      <c r="L3062" s="55" t="str">
        <f>UPPER(TEXT(tbl_raw_data[[#This Row],[Updated_date]],"MMMM"))</f>
        <v>AUGUST</v>
      </c>
      <c r="M3062" s="55" t="str">
        <f>UPPER("Week "&amp;IF(ROUNDUP(DAY(tbl_raw_data[[#This Row],[Updated_date]])/7,0)=5,4,ROUNDUP(DAY(tbl_raw_data[[#This Row],[Updated_date]])/7,0)))</f>
        <v>WEEK 2</v>
      </c>
      <c r="N3062" s="57" t="str">
        <f>UPPER(VLOOKUP(tbl_raw_data[[#This Row],[Analyst]],[1]setting!$A$1:$B$15,2,0))</f>
        <v>SHAHID</v>
      </c>
      <c r="O3062" s="57" t="str">
        <f>UPPER(tbl_raw_data[[#This Row],[Outcome]])</f>
        <v>APPROVE</v>
      </c>
      <c r="P3062" s="57" t="str">
        <f>UPPER(tbl_raw_data[[#This Row],[Queue Name]])</f>
        <v>CONSUMER POST BUREAU</v>
      </c>
      <c r="Q3062" s="57" t="str">
        <f>IF(tbl_raw_data[[#This Row],[time_taken_in_mins]]&lt;=20,"SLA_MET","SLA_NOT_MET")</f>
        <v>SLA_MET</v>
      </c>
    </row>
    <row r="3063" spans="1:17" ht="15" customHeight="1" x14ac:dyDescent="0.25">
      <c r="A3063" s="11" t="s">
        <v>3499</v>
      </c>
      <c r="B3063" s="12">
        <v>45150.74895833333</v>
      </c>
      <c r="C3063" s="13">
        <v>45150.755983796298</v>
      </c>
      <c r="D3063" s="14" t="s">
        <v>13</v>
      </c>
      <c r="E3063" s="14" t="s">
        <v>28</v>
      </c>
      <c r="F3063" s="14" t="s">
        <v>10</v>
      </c>
      <c r="G3063" s="111" t="s">
        <v>67</v>
      </c>
      <c r="H30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63" s="48">
        <f>tbl_raw_data[[#This Row],[Date Actioned]]-tbl_raw_data[[#This Row],[Date Tagged]]</f>
        <v>7.0254629681585357E-3</v>
      </c>
      <c r="J3063" s="50">
        <f>HOUR(tbl_raw_data[[#This Row],[time_taken]])*60+MINUTE(tbl_raw_data[[#This Row],[time_taken]])+SECOND(tbl_raw_data[[#This Row],[time_taken]])/60</f>
        <v>10.116666666666667</v>
      </c>
      <c r="K3063" s="54">
        <f>DATE(YEAR(tbl_raw_data[[#This Row],[Date Actioned]]), MONTH(tbl_raw_data[[#This Row],[Date Actioned]]), DAY(tbl_raw_data[[#This Row],[Date Actioned]]))</f>
        <v>45150</v>
      </c>
      <c r="L3063" s="55" t="str">
        <f>UPPER(TEXT(tbl_raw_data[[#This Row],[Updated_date]],"MMMM"))</f>
        <v>AUGUST</v>
      </c>
      <c r="M3063" s="55" t="str">
        <f>UPPER("Week "&amp;IF(ROUNDUP(DAY(tbl_raw_data[[#This Row],[Updated_date]])/7,0)=5,4,ROUNDUP(DAY(tbl_raw_data[[#This Row],[Updated_date]])/7,0)))</f>
        <v>WEEK 2</v>
      </c>
      <c r="N3063" s="57" t="str">
        <f>UPPER(VLOOKUP(tbl_raw_data[[#This Row],[Analyst]],[1]setting!$A$1:$B$15,2,0))</f>
        <v>SAM</v>
      </c>
      <c r="O3063" s="57" t="str">
        <f>UPPER(tbl_raw_data[[#This Row],[Outcome]])</f>
        <v>APPROVE</v>
      </c>
      <c r="P3063" s="57" t="str">
        <f>UPPER(tbl_raw_data[[#This Row],[Queue Name]])</f>
        <v>CONSUMER EXISTING</v>
      </c>
      <c r="Q3063" s="57" t="str">
        <f>IF(tbl_raw_data[[#This Row],[time_taken_in_mins]]&lt;=20,"SLA_MET","SLA_NOT_MET")</f>
        <v>SLA_MET</v>
      </c>
    </row>
    <row r="3064" spans="1:17" ht="15" customHeight="1" x14ac:dyDescent="0.25">
      <c r="A3064" s="22" t="s">
        <v>5464</v>
      </c>
      <c r="B3064" s="6">
        <v>45150.775856481479</v>
      </c>
      <c r="C3064" s="7">
        <v>45150.786412037036</v>
      </c>
      <c r="D3064" s="8" t="s">
        <v>29</v>
      </c>
      <c r="E3064" s="10" t="s">
        <v>28</v>
      </c>
      <c r="F3064" s="8" t="s">
        <v>228</v>
      </c>
      <c r="G3064" s="109"/>
      <c r="H30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4" s="48">
        <f>tbl_raw_data[[#This Row],[Date Actioned]]-tbl_raw_data[[#This Row],[Date Tagged]]</f>
        <v>1.0555555556493346E-2</v>
      </c>
      <c r="J3064" s="50">
        <f>HOUR(tbl_raw_data[[#This Row],[time_taken]])*60+MINUTE(tbl_raw_data[[#This Row],[time_taken]])+SECOND(tbl_raw_data[[#This Row],[time_taken]])/60</f>
        <v>15.2</v>
      </c>
      <c r="K3064" s="54">
        <f>DATE(YEAR(tbl_raw_data[[#This Row],[Date Actioned]]), MONTH(tbl_raw_data[[#This Row],[Date Actioned]]), DAY(tbl_raw_data[[#This Row],[Date Actioned]]))</f>
        <v>45150</v>
      </c>
      <c r="L3064" s="55" t="str">
        <f>UPPER(TEXT(tbl_raw_data[[#This Row],[Updated_date]],"MMMM"))</f>
        <v>AUGUST</v>
      </c>
      <c r="M3064" s="55" t="str">
        <f>UPPER("Week "&amp;IF(ROUNDUP(DAY(tbl_raw_data[[#This Row],[Updated_date]])/7,0)=5,4,ROUNDUP(DAY(tbl_raw_data[[#This Row],[Updated_date]])/7,0)))</f>
        <v>WEEK 2</v>
      </c>
      <c r="N3064" s="57" t="str">
        <f>UPPER(VLOOKUP(tbl_raw_data[[#This Row],[Analyst]],[1]setting!$A$1:$B$15,2,0))</f>
        <v>OUADIR</v>
      </c>
      <c r="O3064" s="57" t="str">
        <f>UPPER(tbl_raw_data[[#This Row],[Outcome]])</f>
        <v>APPROVE</v>
      </c>
      <c r="P3064" s="57" t="str">
        <f>UPPER(tbl_raw_data[[#This Row],[Queue Name]])</f>
        <v>CONSUMER EXISTING</v>
      </c>
      <c r="Q3064" s="57" t="str">
        <f>IF(tbl_raw_data[[#This Row],[time_taken_in_mins]]&lt;=20,"SLA_MET","SLA_NOT_MET")</f>
        <v>SLA_MET</v>
      </c>
    </row>
    <row r="3065" spans="1:17" ht="15" customHeight="1" x14ac:dyDescent="0.25">
      <c r="A3065" s="5" t="s">
        <v>5185</v>
      </c>
      <c r="B3065" s="12">
        <v>45150.819814814815</v>
      </c>
      <c r="C3065" s="13">
        <v>45150.829780092594</v>
      </c>
      <c r="D3065" s="14" t="s">
        <v>29</v>
      </c>
      <c r="E3065" s="16" t="s">
        <v>41</v>
      </c>
      <c r="F3065" s="14" t="s">
        <v>228</v>
      </c>
      <c r="G3065" s="106"/>
      <c r="H30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5" s="48">
        <f>tbl_raw_data[[#This Row],[Date Actioned]]-tbl_raw_data[[#This Row],[Date Tagged]]</f>
        <v>9.9652777789742686E-3</v>
      </c>
      <c r="J3065" s="50">
        <f>HOUR(tbl_raw_data[[#This Row],[time_taken]])*60+MINUTE(tbl_raw_data[[#This Row],[time_taken]])+SECOND(tbl_raw_data[[#This Row],[time_taken]])/60</f>
        <v>14.35</v>
      </c>
      <c r="K3065" s="54">
        <f>DATE(YEAR(tbl_raw_data[[#This Row],[Date Actioned]]), MONTH(tbl_raw_data[[#This Row],[Date Actioned]]), DAY(tbl_raw_data[[#This Row],[Date Actioned]]))</f>
        <v>45150</v>
      </c>
      <c r="L3065" s="55" t="str">
        <f>UPPER(TEXT(tbl_raw_data[[#This Row],[Updated_date]],"MMMM"))</f>
        <v>AUGUST</v>
      </c>
      <c r="M3065" s="55" t="str">
        <f>UPPER("Week "&amp;IF(ROUNDUP(DAY(tbl_raw_data[[#This Row],[Updated_date]])/7,0)=5,4,ROUNDUP(DAY(tbl_raw_data[[#This Row],[Updated_date]])/7,0)))</f>
        <v>WEEK 2</v>
      </c>
      <c r="N3065" s="57" t="str">
        <f>UPPER(VLOOKUP(tbl_raw_data[[#This Row],[Analyst]],[1]setting!$A$1:$B$15,2,0))</f>
        <v>OUADIR</v>
      </c>
      <c r="O3065" s="57" t="str">
        <f>UPPER(tbl_raw_data[[#This Row],[Outcome]])</f>
        <v>APPROVE</v>
      </c>
      <c r="P3065" s="57" t="str">
        <f>UPPER(tbl_raw_data[[#This Row],[Queue Name]])</f>
        <v>CONSUMER POST BUREAU</v>
      </c>
      <c r="Q3065" s="57" t="str">
        <f>IF(tbl_raw_data[[#This Row],[time_taken_in_mins]]&lt;=20,"SLA_MET","SLA_NOT_MET")</f>
        <v>SLA_MET</v>
      </c>
    </row>
    <row r="3066" spans="1:17" ht="15" customHeight="1" x14ac:dyDescent="0.25">
      <c r="A3066" s="11" t="s">
        <v>7310</v>
      </c>
      <c r="B3066" s="6">
        <v>45150.878796296296</v>
      </c>
      <c r="C3066" s="7">
        <v>45151.360000000001</v>
      </c>
      <c r="D3066" s="8" t="s">
        <v>40</v>
      </c>
      <c r="E3066" s="10" t="s">
        <v>41</v>
      </c>
      <c r="F3066" s="8" t="s">
        <v>254</v>
      </c>
      <c r="G3066" s="109"/>
      <c r="H30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6" s="48">
        <f>tbl_raw_data[[#This Row],[Date Actioned]]-tbl_raw_data[[#This Row],[Date Tagged]]</f>
        <v>0.48120370370452292</v>
      </c>
      <c r="J3066" s="50">
        <f>HOUR(tbl_raw_data[[#This Row],[time_taken]])*60+MINUTE(tbl_raw_data[[#This Row],[time_taken]])+SECOND(tbl_raw_data[[#This Row],[time_taken]])/60</f>
        <v>692.93333333333328</v>
      </c>
      <c r="K3066" s="54">
        <f>DATE(YEAR(tbl_raw_data[[#This Row],[Date Actioned]]), MONTH(tbl_raw_data[[#This Row],[Date Actioned]]), DAY(tbl_raw_data[[#This Row],[Date Actioned]]))</f>
        <v>45151</v>
      </c>
      <c r="L3066" s="55" t="str">
        <f>UPPER(TEXT(tbl_raw_data[[#This Row],[Updated_date]],"MMMM"))</f>
        <v>AUGUST</v>
      </c>
      <c r="M3066" s="55" t="str">
        <f>UPPER("Week "&amp;IF(ROUNDUP(DAY(tbl_raw_data[[#This Row],[Updated_date]])/7,0)=5,4,ROUNDUP(DAY(tbl_raw_data[[#This Row],[Updated_date]])/7,0)))</f>
        <v>WEEK 2</v>
      </c>
      <c r="N3066" s="57" t="str">
        <f>UPPER(VLOOKUP(tbl_raw_data[[#This Row],[Analyst]],[1]setting!$A$1:$B$15,2,0))</f>
        <v>FARDIN</v>
      </c>
      <c r="O3066" s="57" t="str">
        <f>UPPER(tbl_raw_data[[#This Row],[Outcome]])</f>
        <v>WITHDRAW</v>
      </c>
      <c r="P3066" s="57" t="str">
        <f>UPPER(tbl_raw_data[[#This Row],[Queue Name]])</f>
        <v>CONSUMER POST BUREAU</v>
      </c>
      <c r="Q3066" s="57" t="str">
        <f>IF(tbl_raw_data[[#This Row],[time_taken_in_mins]]&lt;=20,"SLA_MET","SLA_NOT_MET")</f>
        <v>SLA_NOT_MET</v>
      </c>
    </row>
    <row r="3067" spans="1:17" ht="15" customHeight="1" x14ac:dyDescent="0.25">
      <c r="A3067" s="22" t="s">
        <v>7309</v>
      </c>
      <c r="B3067" s="12">
        <v>45150.886608796296</v>
      </c>
      <c r="C3067" s="13">
        <v>45151.366631944446</v>
      </c>
      <c r="D3067" s="14" t="s">
        <v>40</v>
      </c>
      <c r="E3067" s="16" t="s">
        <v>41</v>
      </c>
      <c r="F3067" s="14" t="s">
        <v>254</v>
      </c>
      <c r="G3067" s="106"/>
      <c r="H30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7" s="48">
        <f>tbl_raw_data[[#This Row],[Date Actioned]]-tbl_raw_data[[#This Row],[Date Tagged]]</f>
        <v>0.48002314814948477</v>
      </c>
      <c r="J3067" s="50">
        <f>HOUR(tbl_raw_data[[#This Row],[time_taken]])*60+MINUTE(tbl_raw_data[[#This Row],[time_taken]])+SECOND(tbl_raw_data[[#This Row],[time_taken]])/60</f>
        <v>691.23333333333335</v>
      </c>
      <c r="K3067" s="54">
        <f>DATE(YEAR(tbl_raw_data[[#This Row],[Date Actioned]]), MONTH(tbl_raw_data[[#This Row],[Date Actioned]]), DAY(tbl_raw_data[[#This Row],[Date Actioned]]))</f>
        <v>45151</v>
      </c>
      <c r="L3067" s="55" t="str">
        <f>UPPER(TEXT(tbl_raw_data[[#This Row],[Updated_date]],"MMMM"))</f>
        <v>AUGUST</v>
      </c>
      <c r="M3067" s="55" t="str">
        <f>UPPER("Week "&amp;IF(ROUNDUP(DAY(tbl_raw_data[[#This Row],[Updated_date]])/7,0)=5,4,ROUNDUP(DAY(tbl_raw_data[[#This Row],[Updated_date]])/7,0)))</f>
        <v>WEEK 2</v>
      </c>
      <c r="N3067" s="57" t="str">
        <f>UPPER(VLOOKUP(tbl_raw_data[[#This Row],[Analyst]],[1]setting!$A$1:$B$15,2,0))</f>
        <v>FARDIN</v>
      </c>
      <c r="O3067" s="57" t="str">
        <f>UPPER(tbl_raw_data[[#This Row],[Outcome]])</f>
        <v>WITHDRAW</v>
      </c>
      <c r="P3067" s="57" t="str">
        <f>UPPER(tbl_raw_data[[#This Row],[Queue Name]])</f>
        <v>CONSUMER POST BUREAU</v>
      </c>
      <c r="Q3067" s="57" t="str">
        <f>IF(tbl_raw_data[[#This Row],[time_taken_in_mins]]&lt;=20,"SLA_MET","SLA_NOT_MET")</f>
        <v>SLA_NOT_MET</v>
      </c>
    </row>
    <row r="3068" spans="1:17" ht="15" customHeight="1" x14ac:dyDescent="0.25">
      <c r="A3068" s="11" t="s">
        <v>7304</v>
      </c>
      <c r="B3068" s="6">
        <v>45150.900312500002</v>
      </c>
      <c r="C3068" s="7">
        <v>45151.373368055552</v>
      </c>
      <c r="D3068" s="8" t="s">
        <v>29</v>
      </c>
      <c r="E3068" s="10" t="s">
        <v>28</v>
      </c>
      <c r="F3068" s="8" t="s">
        <v>254</v>
      </c>
      <c r="G3068" s="109"/>
      <c r="H30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8" s="48">
        <f>tbl_raw_data[[#This Row],[Date Actioned]]-tbl_raw_data[[#This Row],[Date Tagged]]</f>
        <v>0.47305555555067258</v>
      </c>
      <c r="J3068" s="50">
        <f>HOUR(tbl_raw_data[[#This Row],[time_taken]])*60+MINUTE(tbl_raw_data[[#This Row],[time_taken]])+SECOND(tbl_raw_data[[#This Row],[time_taken]])/60</f>
        <v>681.2</v>
      </c>
      <c r="K3068" s="54">
        <f>DATE(YEAR(tbl_raw_data[[#This Row],[Date Actioned]]), MONTH(tbl_raw_data[[#This Row],[Date Actioned]]), DAY(tbl_raw_data[[#This Row],[Date Actioned]]))</f>
        <v>45151</v>
      </c>
      <c r="L3068" s="55" t="str">
        <f>UPPER(TEXT(tbl_raw_data[[#This Row],[Updated_date]],"MMMM"))</f>
        <v>AUGUST</v>
      </c>
      <c r="M3068" s="55" t="str">
        <f>UPPER("Week "&amp;IF(ROUNDUP(DAY(tbl_raw_data[[#This Row],[Updated_date]])/7,0)=5,4,ROUNDUP(DAY(tbl_raw_data[[#This Row],[Updated_date]])/7,0)))</f>
        <v>WEEK 2</v>
      </c>
      <c r="N3068" s="57" t="str">
        <f>UPPER(VLOOKUP(tbl_raw_data[[#This Row],[Analyst]],[1]setting!$A$1:$B$15,2,0))</f>
        <v>FARDIN</v>
      </c>
      <c r="O3068" s="57" t="str">
        <f>UPPER(tbl_raw_data[[#This Row],[Outcome]])</f>
        <v>APPROVE</v>
      </c>
      <c r="P3068" s="57" t="str">
        <f>UPPER(tbl_raw_data[[#This Row],[Queue Name]])</f>
        <v>CONSUMER EXISTING</v>
      </c>
      <c r="Q3068" s="57" t="str">
        <f>IF(tbl_raw_data[[#This Row],[time_taken_in_mins]]&lt;=20,"SLA_MET","SLA_NOT_MET")</f>
        <v>SLA_NOT_MET</v>
      </c>
    </row>
    <row r="3069" spans="1:17" ht="15" customHeight="1" x14ac:dyDescent="0.25">
      <c r="A3069" s="11" t="s">
        <v>7290</v>
      </c>
      <c r="B3069" s="12">
        <v>45150.930555555555</v>
      </c>
      <c r="C3069" s="13">
        <v>45151.371493055558</v>
      </c>
      <c r="D3069" s="14" t="s">
        <v>209</v>
      </c>
      <c r="E3069" s="16" t="s">
        <v>41</v>
      </c>
      <c r="F3069" s="14" t="s">
        <v>168</v>
      </c>
      <c r="G3069" s="106"/>
      <c r="H30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69" s="48">
        <f>tbl_raw_data[[#This Row],[Date Actioned]]-tbl_raw_data[[#This Row],[Date Tagged]]</f>
        <v>0.44093750000320142</v>
      </c>
      <c r="J3069" s="50">
        <f>HOUR(tbl_raw_data[[#This Row],[time_taken]])*60+MINUTE(tbl_raw_data[[#This Row],[time_taken]])+SECOND(tbl_raw_data[[#This Row],[time_taken]])/60</f>
        <v>634.95000000000005</v>
      </c>
      <c r="K3069" s="54">
        <f>DATE(YEAR(tbl_raw_data[[#This Row],[Date Actioned]]), MONTH(tbl_raw_data[[#This Row],[Date Actioned]]), DAY(tbl_raw_data[[#This Row],[Date Actioned]]))</f>
        <v>45151</v>
      </c>
      <c r="L3069" s="55" t="str">
        <f>UPPER(TEXT(tbl_raw_data[[#This Row],[Updated_date]],"MMMM"))</f>
        <v>AUGUST</v>
      </c>
      <c r="M3069" s="55" t="str">
        <f>UPPER("Week "&amp;IF(ROUNDUP(DAY(tbl_raw_data[[#This Row],[Updated_date]])/7,0)=5,4,ROUNDUP(DAY(tbl_raw_data[[#This Row],[Updated_date]])/7,0)))</f>
        <v>WEEK 2</v>
      </c>
      <c r="N3069" s="57" t="str">
        <f>UPPER(VLOOKUP(tbl_raw_data[[#This Row],[Analyst]],[1]setting!$A$1:$B$15,2,0))</f>
        <v>MERCEDES</v>
      </c>
      <c r="O3069" s="57" t="str">
        <f>UPPER(tbl_raw_data[[#This Row],[Outcome]])</f>
        <v>DECLINE</v>
      </c>
      <c r="P3069" s="57" t="str">
        <f>UPPER(tbl_raw_data[[#This Row],[Queue Name]])</f>
        <v>CONSUMER POST BUREAU</v>
      </c>
      <c r="Q3069" s="57" t="str">
        <f>IF(tbl_raw_data[[#This Row],[time_taken_in_mins]]&lt;=20,"SLA_MET","SLA_NOT_MET")</f>
        <v>SLA_NOT_MET</v>
      </c>
    </row>
    <row r="3070" spans="1:17" ht="15" customHeight="1" x14ac:dyDescent="0.25">
      <c r="A3070" s="11" t="s">
        <v>7273</v>
      </c>
      <c r="B3070" s="12">
        <v>45151.042453703703</v>
      </c>
      <c r="C3070" s="29">
        <v>45151.376203703701</v>
      </c>
      <c r="D3070" s="16" t="s">
        <v>13</v>
      </c>
      <c r="E3070" s="16" t="s">
        <v>41</v>
      </c>
      <c r="F3070" s="30" t="s">
        <v>168</v>
      </c>
      <c r="G3070" s="106"/>
      <c r="H30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0" s="48">
        <f>tbl_raw_data[[#This Row],[Date Actioned]]-tbl_raw_data[[#This Row],[Date Tagged]]</f>
        <v>0.33374999999796273</v>
      </c>
      <c r="J3070" s="50">
        <f>HOUR(tbl_raw_data[[#This Row],[time_taken]])*60+MINUTE(tbl_raw_data[[#This Row],[time_taken]])+SECOND(tbl_raw_data[[#This Row],[time_taken]])/60</f>
        <v>480.6</v>
      </c>
      <c r="K3070" s="54">
        <f>DATE(YEAR(tbl_raw_data[[#This Row],[Date Actioned]]), MONTH(tbl_raw_data[[#This Row],[Date Actioned]]), DAY(tbl_raw_data[[#This Row],[Date Actioned]]))</f>
        <v>45151</v>
      </c>
      <c r="L3070" s="55" t="str">
        <f>UPPER(TEXT(tbl_raw_data[[#This Row],[Updated_date]],"MMMM"))</f>
        <v>AUGUST</v>
      </c>
      <c r="M3070" s="55" t="str">
        <f>UPPER("Week "&amp;IF(ROUNDUP(DAY(tbl_raw_data[[#This Row],[Updated_date]])/7,0)=5,4,ROUNDUP(DAY(tbl_raw_data[[#This Row],[Updated_date]])/7,0)))</f>
        <v>WEEK 2</v>
      </c>
      <c r="N3070" s="57" t="str">
        <f>UPPER(VLOOKUP(tbl_raw_data[[#This Row],[Analyst]],[1]setting!$A$1:$B$15,2,0))</f>
        <v>MERCEDES</v>
      </c>
      <c r="O3070" s="57" t="str">
        <f>UPPER(tbl_raw_data[[#This Row],[Outcome]])</f>
        <v>APPROVE</v>
      </c>
      <c r="P3070" s="57" t="str">
        <f>UPPER(tbl_raw_data[[#This Row],[Queue Name]])</f>
        <v>CONSUMER POST BUREAU</v>
      </c>
      <c r="Q3070" s="57" t="str">
        <f>IF(tbl_raw_data[[#This Row],[time_taken_in_mins]]&lt;=20,"SLA_MET","SLA_NOT_MET")</f>
        <v>SLA_NOT_MET</v>
      </c>
    </row>
    <row r="3071" spans="1:17" x14ac:dyDescent="0.25">
      <c r="A3071" s="5" t="s">
        <v>3107</v>
      </c>
      <c r="B3071" s="12">
        <v>45151.353043981479</v>
      </c>
      <c r="C3071" s="13">
        <v>45151.359583333331</v>
      </c>
      <c r="D3071" s="14" t="s">
        <v>8</v>
      </c>
      <c r="E3071" s="14" t="s">
        <v>28</v>
      </c>
      <c r="F3071" s="14" t="s">
        <v>168</v>
      </c>
      <c r="G3071" s="111" t="s">
        <v>25</v>
      </c>
      <c r="H30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71" s="48">
        <f>tbl_raw_data[[#This Row],[Date Actioned]]-tbl_raw_data[[#This Row],[Date Tagged]]</f>
        <v>6.5393518525524996E-3</v>
      </c>
      <c r="J3071" s="50">
        <f>HOUR(tbl_raw_data[[#This Row],[time_taken]])*60+MINUTE(tbl_raw_data[[#This Row],[time_taken]])+SECOND(tbl_raw_data[[#This Row],[time_taken]])/60</f>
        <v>9.4166666666666661</v>
      </c>
      <c r="K3071" s="54">
        <f>DATE(YEAR(tbl_raw_data[[#This Row],[Date Actioned]]), MONTH(tbl_raw_data[[#This Row],[Date Actioned]]), DAY(tbl_raw_data[[#This Row],[Date Actioned]]))</f>
        <v>45151</v>
      </c>
      <c r="L3071" s="55" t="str">
        <f>UPPER(TEXT(tbl_raw_data[[#This Row],[Updated_date]],"MMMM"))</f>
        <v>AUGUST</v>
      </c>
      <c r="M3071" s="55" t="str">
        <f>UPPER("Week "&amp;IF(ROUNDUP(DAY(tbl_raw_data[[#This Row],[Updated_date]])/7,0)=5,4,ROUNDUP(DAY(tbl_raw_data[[#This Row],[Updated_date]])/7,0)))</f>
        <v>WEEK 2</v>
      </c>
      <c r="N3071" s="57" t="str">
        <f>UPPER(VLOOKUP(tbl_raw_data[[#This Row],[Analyst]],[1]setting!$A$1:$B$15,2,0))</f>
        <v>MERCEDES</v>
      </c>
      <c r="O3071" s="57" t="str">
        <f>UPPER(tbl_raw_data[[#This Row],[Outcome]])</f>
        <v>WITHDRAW</v>
      </c>
      <c r="P3071" s="57" t="str">
        <f>UPPER(tbl_raw_data[[#This Row],[Queue Name]])</f>
        <v>CONSUMER EXISTING</v>
      </c>
      <c r="Q3071" s="57" t="str">
        <f>IF(tbl_raw_data[[#This Row],[time_taken_in_mins]]&lt;=20,"SLA_MET","SLA_NOT_MET")</f>
        <v>SLA_MET</v>
      </c>
    </row>
    <row r="3072" spans="1:17" ht="15" customHeight="1" x14ac:dyDescent="0.25">
      <c r="A3072" s="5" t="s">
        <v>2284</v>
      </c>
      <c r="B3072" s="6">
        <v>45151.358124999999</v>
      </c>
      <c r="C3072" s="7">
        <v>45151.363564814812</v>
      </c>
      <c r="D3072" s="8" t="s">
        <v>13</v>
      </c>
      <c r="E3072" s="8" t="s">
        <v>9</v>
      </c>
      <c r="F3072" s="8" t="s">
        <v>168</v>
      </c>
      <c r="G3072" s="110" t="s">
        <v>67</v>
      </c>
      <c r="H30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2" s="48">
        <f>tbl_raw_data[[#This Row],[Date Actioned]]-tbl_raw_data[[#This Row],[Date Tagged]]</f>
        <v>5.4398148131440394E-3</v>
      </c>
      <c r="J3072" s="50">
        <f>HOUR(tbl_raw_data[[#This Row],[time_taken]])*60+MINUTE(tbl_raw_data[[#This Row],[time_taken]])+SECOND(tbl_raw_data[[#This Row],[time_taken]])/60</f>
        <v>7.833333333333333</v>
      </c>
      <c r="K3072" s="54">
        <f>DATE(YEAR(tbl_raw_data[[#This Row],[Date Actioned]]), MONTH(tbl_raw_data[[#This Row],[Date Actioned]]), DAY(tbl_raw_data[[#This Row],[Date Actioned]]))</f>
        <v>45151</v>
      </c>
      <c r="L3072" s="55" t="str">
        <f>UPPER(TEXT(tbl_raw_data[[#This Row],[Updated_date]],"MMMM"))</f>
        <v>AUGUST</v>
      </c>
      <c r="M3072" s="55" t="str">
        <f>UPPER("Week "&amp;IF(ROUNDUP(DAY(tbl_raw_data[[#This Row],[Updated_date]])/7,0)=5,4,ROUNDUP(DAY(tbl_raw_data[[#This Row],[Updated_date]])/7,0)))</f>
        <v>WEEK 2</v>
      </c>
      <c r="N3072" s="57" t="str">
        <f>UPPER(VLOOKUP(tbl_raw_data[[#This Row],[Analyst]],[1]setting!$A$1:$B$15,2,0))</f>
        <v>MERCEDES</v>
      </c>
      <c r="O3072" s="57" t="str">
        <f>UPPER(tbl_raw_data[[#This Row],[Outcome]])</f>
        <v>APPROVE</v>
      </c>
      <c r="P3072" s="57" t="str">
        <f>UPPER(tbl_raw_data[[#This Row],[Queue Name]])</f>
        <v>CONSUMER PRE BUREAU</v>
      </c>
      <c r="Q3072" s="57" t="str">
        <f>IF(tbl_raw_data[[#This Row],[time_taken_in_mins]]&lt;=20,"SLA_MET","SLA_NOT_MET")</f>
        <v>SLA_MET</v>
      </c>
    </row>
    <row r="3073" spans="1:17" ht="26.25" x14ac:dyDescent="0.25">
      <c r="A3073" s="11" t="s">
        <v>167</v>
      </c>
      <c r="B3073" s="6">
        <v>45151.36515046296</v>
      </c>
      <c r="C3073" s="7">
        <v>45151.366932870369</v>
      </c>
      <c r="D3073" s="8" t="s">
        <v>8</v>
      </c>
      <c r="E3073" s="8" t="s">
        <v>28</v>
      </c>
      <c r="F3073" s="8" t="s">
        <v>168</v>
      </c>
      <c r="G3073" s="110" t="s">
        <v>169</v>
      </c>
      <c r="H30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73" s="48">
        <f>tbl_raw_data[[#This Row],[Date Actioned]]-tbl_raw_data[[#This Row],[Date Tagged]]</f>
        <v>1.7824074093368836E-3</v>
      </c>
      <c r="J3073" s="50">
        <f>HOUR(tbl_raw_data[[#This Row],[time_taken]])*60+MINUTE(tbl_raw_data[[#This Row],[time_taken]])+SECOND(tbl_raw_data[[#This Row],[time_taken]])/60</f>
        <v>2.5666666666666664</v>
      </c>
      <c r="K3073" s="54">
        <f>DATE(YEAR(tbl_raw_data[[#This Row],[Date Actioned]]), MONTH(tbl_raw_data[[#This Row],[Date Actioned]]), DAY(tbl_raw_data[[#This Row],[Date Actioned]]))</f>
        <v>45151</v>
      </c>
      <c r="L3073" s="55" t="str">
        <f>UPPER(TEXT(tbl_raw_data[[#This Row],[Updated_date]],"MMMM"))</f>
        <v>AUGUST</v>
      </c>
      <c r="M3073" s="55" t="str">
        <f>UPPER("Week "&amp;IF(ROUNDUP(DAY(tbl_raw_data[[#This Row],[Updated_date]])/7,0)=5,4,ROUNDUP(DAY(tbl_raw_data[[#This Row],[Updated_date]])/7,0)))</f>
        <v>WEEK 2</v>
      </c>
      <c r="N3073" s="57" t="str">
        <f>UPPER(VLOOKUP(tbl_raw_data[[#This Row],[Analyst]],[1]setting!$A$1:$B$15,2,0))</f>
        <v>MERCEDES</v>
      </c>
      <c r="O3073" s="57" t="str">
        <f>UPPER(tbl_raw_data[[#This Row],[Outcome]])</f>
        <v>WITHDRAW</v>
      </c>
      <c r="P3073" s="57" t="str">
        <f>UPPER(tbl_raw_data[[#This Row],[Queue Name]])</f>
        <v>CONSUMER EXISTING</v>
      </c>
      <c r="Q3073" s="57" t="str">
        <f>IF(tbl_raw_data[[#This Row],[time_taken_in_mins]]&lt;=20,"SLA_MET","SLA_NOT_MET")</f>
        <v>SLA_MET</v>
      </c>
    </row>
    <row r="3074" spans="1:17" ht="15" customHeight="1" x14ac:dyDescent="0.25">
      <c r="A3074" s="22" t="s">
        <v>1360</v>
      </c>
      <c r="B3074" s="12">
        <v>45151.38621527778</v>
      </c>
      <c r="C3074" s="25">
        <v>45151.390428240738</v>
      </c>
      <c r="D3074" s="26" t="s">
        <v>40</v>
      </c>
      <c r="E3074" s="10" t="s">
        <v>41</v>
      </c>
      <c r="F3074" s="26" t="s">
        <v>168</v>
      </c>
      <c r="G3074" s="109"/>
      <c r="H30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4" s="48">
        <f>tbl_raw_data[[#This Row],[Date Actioned]]-tbl_raw_data[[#This Row],[Date Tagged]]</f>
        <v>4.2129629582632333E-3</v>
      </c>
      <c r="J3074" s="50">
        <f>HOUR(tbl_raw_data[[#This Row],[time_taken]])*60+MINUTE(tbl_raw_data[[#This Row],[time_taken]])+SECOND(tbl_raw_data[[#This Row],[time_taken]])/60</f>
        <v>6.0666666666666664</v>
      </c>
      <c r="K3074" s="54">
        <f>DATE(YEAR(tbl_raw_data[[#This Row],[Date Actioned]]), MONTH(tbl_raw_data[[#This Row],[Date Actioned]]), DAY(tbl_raw_data[[#This Row],[Date Actioned]]))</f>
        <v>45151</v>
      </c>
      <c r="L3074" s="55" t="str">
        <f>UPPER(TEXT(tbl_raw_data[[#This Row],[Updated_date]],"MMMM"))</f>
        <v>AUGUST</v>
      </c>
      <c r="M3074" s="55" t="str">
        <f>UPPER("Week "&amp;IF(ROUNDUP(DAY(tbl_raw_data[[#This Row],[Updated_date]])/7,0)=5,4,ROUNDUP(DAY(tbl_raw_data[[#This Row],[Updated_date]])/7,0)))</f>
        <v>WEEK 2</v>
      </c>
      <c r="N3074" s="57" t="str">
        <f>UPPER(VLOOKUP(tbl_raw_data[[#This Row],[Analyst]],[1]setting!$A$1:$B$15,2,0))</f>
        <v>MERCEDES</v>
      </c>
      <c r="O3074" s="57" t="str">
        <f>UPPER(tbl_raw_data[[#This Row],[Outcome]])</f>
        <v>WITHDRAW</v>
      </c>
      <c r="P3074" s="57" t="str">
        <f>UPPER(tbl_raw_data[[#This Row],[Queue Name]])</f>
        <v>CONSUMER POST BUREAU</v>
      </c>
      <c r="Q3074" s="57" t="str">
        <f>IF(tbl_raw_data[[#This Row],[time_taken_in_mins]]&lt;=20,"SLA_MET","SLA_NOT_MET")</f>
        <v>SLA_MET</v>
      </c>
    </row>
    <row r="3075" spans="1:17" ht="15" customHeight="1" x14ac:dyDescent="0.25">
      <c r="A3075" s="11" t="s">
        <v>4667</v>
      </c>
      <c r="B3075" s="12">
        <v>45151.386631944442</v>
      </c>
      <c r="C3075" s="13">
        <v>45151.395462962966</v>
      </c>
      <c r="D3075" s="14" t="s">
        <v>13</v>
      </c>
      <c r="E3075" s="14" t="s">
        <v>28</v>
      </c>
      <c r="F3075" s="14" t="s">
        <v>254</v>
      </c>
      <c r="G3075" s="111" t="s">
        <v>53</v>
      </c>
      <c r="H30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5" s="48">
        <f>tbl_raw_data[[#This Row],[Date Actioned]]-tbl_raw_data[[#This Row],[Date Tagged]]</f>
        <v>8.8310185237787664E-3</v>
      </c>
      <c r="J3075" s="50">
        <f>HOUR(tbl_raw_data[[#This Row],[time_taken]])*60+MINUTE(tbl_raw_data[[#This Row],[time_taken]])+SECOND(tbl_raw_data[[#This Row],[time_taken]])/60</f>
        <v>12.716666666666667</v>
      </c>
      <c r="K3075" s="54">
        <f>DATE(YEAR(tbl_raw_data[[#This Row],[Date Actioned]]), MONTH(tbl_raw_data[[#This Row],[Date Actioned]]), DAY(tbl_raw_data[[#This Row],[Date Actioned]]))</f>
        <v>45151</v>
      </c>
      <c r="L3075" s="55" t="str">
        <f>UPPER(TEXT(tbl_raw_data[[#This Row],[Updated_date]],"MMMM"))</f>
        <v>AUGUST</v>
      </c>
      <c r="M3075" s="55" t="str">
        <f>UPPER("Week "&amp;IF(ROUNDUP(DAY(tbl_raw_data[[#This Row],[Updated_date]])/7,0)=5,4,ROUNDUP(DAY(tbl_raw_data[[#This Row],[Updated_date]])/7,0)))</f>
        <v>WEEK 2</v>
      </c>
      <c r="N3075" s="57" t="str">
        <f>UPPER(VLOOKUP(tbl_raw_data[[#This Row],[Analyst]],[1]setting!$A$1:$B$15,2,0))</f>
        <v>FARDIN</v>
      </c>
      <c r="O3075" s="57" t="str">
        <f>UPPER(tbl_raw_data[[#This Row],[Outcome]])</f>
        <v>APPROVE</v>
      </c>
      <c r="P3075" s="57" t="str">
        <f>UPPER(tbl_raw_data[[#This Row],[Queue Name]])</f>
        <v>CONSUMER EXISTING</v>
      </c>
      <c r="Q3075" s="57" t="str">
        <f>IF(tbl_raw_data[[#This Row],[time_taken_in_mins]]&lt;=20,"SLA_MET","SLA_NOT_MET")</f>
        <v>SLA_MET</v>
      </c>
    </row>
    <row r="3076" spans="1:17" ht="15" customHeight="1" x14ac:dyDescent="0.25">
      <c r="A3076" s="22" t="s">
        <v>3257</v>
      </c>
      <c r="B3076" s="6">
        <v>45151.399768518517</v>
      </c>
      <c r="C3076" s="7">
        <v>45151.4065162037</v>
      </c>
      <c r="D3076" s="8" t="s">
        <v>13</v>
      </c>
      <c r="E3076" s="8" t="s">
        <v>28</v>
      </c>
      <c r="F3076" s="8" t="s">
        <v>254</v>
      </c>
      <c r="G3076" s="110" t="s">
        <v>29</v>
      </c>
      <c r="H30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6" s="48">
        <f>tbl_raw_data[[#This Row],[Date Actioned]]-tbl_raw_data[[#This Row],[Date Tagged]]</f>
        <v>6.7476851836545393E-3</v>
      </c>
      <c r="J3076" s="50">
        <f>HOUR(tbl_raw_data[[#This Row],[time_taken]])*60+MINUTE(tbl_raw_data[[#This Row],[time_taken]])+SECOND(tbl_raw_data[[#This Row],[time_taken]])/60</f>
        <v>9.7166666666666668</v>
      </c>
      <c r="K3076" s="54">
        <f>DATE(YEAR(tbl_raw_data[[#This Row],[Date Actioned]]), MONTH(tbl_raw_data[[#This Row],[Date Actioned]]), DAY(tbl_raw_data[[#This Row],[Date Actioned]]))</f>
        <v>45151</v>
      </c>
      <c r="L3076" s="55" t="str">
        <f>UPPER(TEXT(tbl_raw_data[[#This Row],[Updated_date]],"MMMM"))</f>
        <v>AUGUST</v>
      </c>
      <c r="M3076" s="55" t="str">
        <f>UPPER("Week "&amp;IF(ROUNDUP(DAY(tbl_raw_data[[#This Row],[Updated_date]])/7,0)=5,4,ROUNDUP(DAY(tbl_raw_data[[#This Row],[Updated_date]])/7,0)))</f>
        <v>WEEK 2</v>
      </c>
      <c r="N3076" s="57" t="str">
        <f>UPPER(VLOOKUP(tbl_raw_data[[#This Row],[Analyst]],[1]setting!$A$1:$B$15,2,0))</f>
        <v>FARDIN</v>
      </c>
      <c r="O3076" s="57" t="str">
        <f>UPPER(tbl_raw_data[[#This Row],[Outcome]])</f>
        <v>APPROVE</v>
      </c>
      <c r="P3076" s="57" t="str">
        <f>UPPER(tbl_raw_data[[#This Row],[Queue Name]])</f>
        <v>CONSUMER EXISTING</v>
      </c>
      <c r="Q3076" s="57" t="str">
        <f>IF(tbl_raw_data[[#This Row],[time_taken_in_mins]]&lt;=20,"SLA_MET","SLA_NOT_MET")</f>
        <v>SLA_MET</v>
      </c>
    </row>
    <row r="3077" spans="1:17" ht="15" customHeight="1" x14ac:dyDescent="0.25">
      <c r="A3077" s="5" t="s">
        <v>4020</v>
      </c>
      <c r="B3077" s="12">
        <v>45151.399907407409</v>
      </c>
      <c r="C3077" s="13">
        <v>45151.40766203704</v>
      </c>
      <c r="D3077" s="14" t="s">
        <v>13</v>
      </c>
      <c r="E3077" s="14" t="s">
        <v>28</v>
      </c>
      <c r="F3077" s="14" t="s">
        <v>10</v>
      </c>
      <c r="G3077" s="111" t="s">
        <v>1609</v>
      </c>
      <c r="H30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77" s="48">
        <f>tbl_raw_data[[#This Row],[Date Actioned]]-tbl_raw_data[[#This Row],[Date Tagged]]</f>
        <v>7.7546296306536533E-3</v>
      </c>
      <c r="J3077" s="50">
        <f>HOUR(tbl_raw_data[[#This Row],[time_taken]])*60+MINUTE(tbl_raw_data[[#This Row],[time_taken]])+SECOND(tbl_raw_data[[#This Row],[time_taken]])/60</f>
        <v>11.166666666666666</v>
      </c>
      <c r="K3077" s="54">
        <f>DATE(YEAR(tbl_raw_data[[#This Row],[Date Actioned]]), MONTH(tbl_raw_data[[#This Row],[Date Actioned]]), DAY(tbl_raw_data[[#This Row],[Date Actioned]]))</f>
        <v>45151</v>
      </c>
      <c r="L3077" s="55" t="str">
        <f>UPPER(TEXT(tbl_raw_data[[#This Row],[Updated_date]],"MMMM"))</f>
        <v>AUGUST</v>
      </c>
      <c r="M3077" s="55" t="str">
        <f>UPPER("Week "&amp;IF(ROUNDUP(DAY(tbl_raw_data[[#This Row],[Updated_date]])/7,0)=5,4,ROUNDUP(DAY(tbl_raw_data[[#This Row],[Updated_date]])/7,0)))</f>
        <v>WEEK 2</v>
      </c>
      <c r="N3077" s="57" t="str">
        <f>UPPER(VLOOKUP(tbl_raw_data[[#This Row],[Analyst]],[1]setting!$A$1:$B$15,2,0))</f>
        <v>SAM</v>
      </c>
      <c r="O3077" s="57" t="str">
        <f>UPPER(tbl_raw_data[[#This Row],[Outcome]])</f>
        <v>APPROVE</v>
      </c>
      <c r="P3077" s="57" t="str">
        <f>UPPER(tbl_raw_data[[#This Row],[Queue Name]])</f>
        <v>CONSUMER EXISTING</v>
      </c>
      <c r="Q3077" s="57" t="str">
        <f>IF(tbl_raw_data[[#This Row],[time_taken_in_mins]]&lt;=20,"SLA_MET","SLA_NOT_MET")</f>
        <v>SLA_MET</v>
      </c>
    </row>
    <row r="3078" spans="1:17" ht="15" customHeight="1" x14ac:dyDescent="0.25">
      <c r="A3078" s="22" t="s">
        <v>4645</v>
      </c>
      <c r="B3078" s="12">
        <v>45151.403263888889</v>
      </c>
      <c r="C3078" s="25">
        <v>45151.412060185183</v>
      </c>
      <c r="D3078" s="10" t="s">
        <v>13</v>
      </c>
      <c r="E3078" s="10" t="s">
        <v>41</v>
      </c>
      <c r="F3078" s="26" t="s">
        <v>455</v>
      </c>
      <c r="G3078" s="109"/>
      <c r="H30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78" s="48">
        <f>tbl_raw_data[[#This Row],[Date Actioned]]-tbl_raw_data[[#This Row],[Date Tagged]]</f>
        <v>8.7962962934398092E-3</v>
      </c>
      <c r="J3078" s="50">
        <f>HOUR(tbl_raw_data[[#This Row],[time_taken]])*60+MINUTE(tbl_raw_data[[#This Row],[time_taken]])+SECOND(tbl_raw_data[[#This Row],[time_taken]])/60</f>
        <v>12.666666666666666</v>
      </c>
      <c r="K3078" s="54">
        <f>DATE(YEAR(tbl_raw_data[[#This Row],[Date Actioned]]), MONTH(tbl_raw_data[[#This Row],[Date Actioned]]), DAY(tbl_raw_data[[#This Row],[Date Actioned]]))</f>
        <v>45151</v>
      </c>
      <c r="L3078" s="55" t="str">
        <f>UPPER(TEXT(tbl_raw_data[[#This Row],[Updated_date]],"MMMM"))</f>
        <v>AUGUST</v>
      </c>
      <c r="M3078" s="55" t="str">
        <f>UPPER("Week "&amp;IF(ROUNDUP(DAY(tbl_raw_data[[#This Row],[Updated_date]])/7,0)=5,4,ROUNDUP(DAY(tbl_raw_data[[#This Row],[Updated_date]])/7,0)))</f>
        <v>WEEK 2</v>
      </c>
      <c r="N3078" s="57" t="str">
        <f>UPPER(VLOOKUP(tbl_raw_data[[#This Row],[Analyst]],[1]setting!$A$1:$B$15,2,0))</f>
        <v>ROHAN</v>
      </c>
      <c r="O3078" s="57" t="str">
        <f>UPPER(tbl_raw_data[[#This Row],[Outcome]])</f>
        <v>APPROVE</v>
      </c>
      <c r="P3078" s="57" t="str">
        <f>UPPER(tbl_raw_data[[#This Row],[Queue Name]])</f>
        <v>CONSUMER POST BUREAU</v>
      </c>
      <c r="Q3078" s="57" t="str">
        <f>IF(tbl_raw_data[[#This Row],[time_taken_in_mins]]&lt;=20,"SLA_MET","SLA_NOT_MET")</f>
        <v>SLA_MET</v>
      </c>
    </row>
    <row r="3079" spans="1:17" ht="15" customHeight="1" x14ac:dyDescent="0.25">
      <c r="A3079" s="22" t="s">
        <v>1899</v>
      </c>
      <c r="B3079" s="12">
        <v>45151.405393518522</v>
      </c>
      <c r="C3079" s="13">
        <v>45151.410324074073</v>
      </c>
      <c r="D3079" s="14" t="s">
        <v>8</v>
      </c>
      <c r="E3079" s="14" t="s">
        <v>9</v>
      </c>
      <c r="F3079" s="14" t="s">
        <v>168</v>
      </c>
      <c r="G3079" s="111" t="s">
        <v>1900</v>
      </c>
      <c r="H30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79" s="48">
        <f>tbl_raw_data[[#This Row],[Date Actioned]]-tbl_raw_data[[#This Row],[Date Tagged]]</f>
        <v>4.9305555512546562E-3</v>
      </c>
      <c r="J3079" s="50">
        <f>HOUR(tbl_raw_data[[#This Row],[time_taken]])*60+MINUTE(tbl_raw_data[[#This Row],[time_taken]])+SECOND(tbl_raw_data[[#This Row],[time_taken]])/60</f>
        <v>7.1</v>
      </c>
      <c r="K3079" s="54">
        <f>DATE(YEAR(tbl_raw_data[[#This Row],[Date Actioned]]), MONTH(tbl_raw_data[[#This Row],[Date Actioned]]), DAY(tbl_raw_data[[#This Row],[Date Actioned]]))</f>
        <v>45151</v>
      </c>
      <c r="L3079" s="55" t="str">
        <f>UPPER(TEXT(tbl_raw_data[[#This Row],[Updated_date]],"MMMM"))</f>
        <v>AUGUST</v>
      </c>
      <c r="M3079" s="55" t="str">
        <f>UPPER("Week "&amp;IF(ROUNDUP(DAY(tbl_raw_data[[#This Row],[Updated_date]])/7,0)=5,4,ROUNDUP(DAY(tbl_raw_data[[#This Row],[Updated_date]])/7,0)))</f>
        <v>WEEK 2</v>
      </c>
      <c r="N3079" s="57" t="str">
        <f>UPPER(VLOOKUP(tbl_raw_data[[#This Row],[Analyst]],[1]setting!$A$1:$B$15,2,0))</f>
        <v>MERCEDES</v>
      </c>
      <c r="O3079" s="57" t="str">
        <f>UPPER(tbl_raw_data[[#This Row],[Outcome]])</f>
        <v>WITHDRAW</v>
      </c>
      <c r="P3079" s="57" t="str">
        <f>UPPER(tbl_raw_data[[#This Row],[Queue Name]])</f>
        <v>CONSUMER PRE BUREAU</v>
      </c>
      <c r="Q3079" s="57" t="str">
        <f>IF(tbl_raw_data[[#This Row],[time_taken_in_mins]]&lt;=20,"SLA_MET","SLA_NOT_MET")</f>
        <v>SLA_MET</v>
      </c>
    </row>
    <row r="3080" spans="1:17" ht="15" customHeight="1" x14ac:dyDescent="0.25">
      <c r="A3080" s="5" t="s">
        <v>3258</v>
      </c>
      <c r="B3080" s="12">
        <v>45151.406898148147</v>
      </c>
      <c r="C3080" s="29">
        <v>45151.413645833331</v>
      </c>
      <c r="D3080" s="16" t="s">
        <v>13</v>
      </c>
      <c r="E3080" s="16" t="s">
        <v>41</v>
      </c>
      <c r="F3080" s="30" t="s">
        <v>254</v>
      </c>
      <c r="G3080" s="106"/>
      <c r="H30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0" s="48">
        <f>tbl_raw_data[[#This Row],[Date Actioned]]-tbl_raw_data[[#This Row],[Date Tagged]]</f>
        <v>6.7476851836545393E-3</v>
      </c>
      <c r="J3080" s="50">
        <f>HOUR(tbl_raw_data[[#This Row],[time_taken]])*60+MINUTE(tbl_raw_data[[#This Row],[time_taken]])+SECOND(tbl_raw_data[[#This Row],[time_taken]])/60</f>
        <v>9.7166666666666668</v>
      </c>
      <c r="K3080" s="54">
        <f>DATE(YEAR(tbl_raw_data[[#This Row],[Date Actioned]]), MONTH(tbl_raw_data[[#This Row],[Date Actioned]]), DAY(tbl_raw_data[[#This Row],[Date Actioned]]))</f>
        <v>45151</v>
      </c>
      <c r="L3080" s="55" t="str">
        <f>UPPER(TEXT(tbl_raw_data[[#This Row],[Updated_date]],"MMMM"))</f>
        <v>AUGUST</v>
      </c>
      <c r="M3080" s="55" t="str">
        <f>UPPER("Week "&amp;IF(ROUNDUP(DAY(tbl_raw_data[[#This Row],[Updated_date]])/7,0)=5,4,ROUNDUP(DAY(tbl_raw_data[[#This Row],[Updated_date]])/7,0)))</f>
        <v>WEEK 2</v>
      </c>
      <c r="N3080" s="57" t="str">
        <f>UPPER(VLOOKUP(tbl_raw_data[[#This Row],[Analyst]],[1]setting!$A$1:$B$15,2,0))</f>
        <v>FARDIN</v>
      </c>
      <c r="O3080" s="57" t="str">
        <f>UPPER(tbl_raw_data[[#This Row],[Outcome]])</f>
        <v>APPROVE</v>
      </c>
      <c r="P3080" s="57" t="str">
        <f>UPPER(tbl_raw_data[[#This Row],[Queue Name]])</f>
        <v>CONSUMER POST BUREAU</v>
      </c>
      <c r="Q3080" s="57" t="str">
        <f>IF(tbl_raw_data[[#This Row],[time_taken_in_mins]]&lt;=20,"SLA_MET","SLA_NOT_MET")</f>
        <v>SLA_MET</v>
      </c>
    </row>
    <row r="3081" spans="1:17" ht="15" customHeight="1" x14ac:dyDescent="0.25">
      <c r="A3081" s="11" t="s">
        <v>2776</v>
      </c>
      <c r="B3081" s="12">
        <v>45151.411736111113</v>
      </c>
      <c r="C3081" s="25">
        <v>45151.41777777778</v>
      </c>
      <c r="D3081" s="10" t="s">
        <v>13</v>
      </c>
      <c r="E3081" s="10" t="s">
        <v>41</v>
      </c>
      <c r="F3081" s="26" t="s">
        <v>455</v>
      </c>
      <c r="G3081" s="109"/>
      <c r="H30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1" s="48">
        <f>tbl_raw_data[[#This Row],[Date Actioned]]-tbl_raw_data[[#This Row],[Date Tagged]]</f>
        <v>6.0416666674427688E-3</v>
      </c>
      <c r="J3081" s="50">
        <f>HOUR(tbl_raw_data[[#This Row],[time_taken]])*60+MINUTE(tbl_raw_data[[#This Row],[time_taken]])+SECOND(tbl_raw_data[[#This Row],[time_taken]])/60</f>
        <v>8.6999999999999993</v>
      </c>
      <c r="K3081" s="54">
        <f>DATE(YEAR(tbl_raw_data[[#This Row],[Date Actioned]]), MONTH(tbl_raw_data[[#This Row],[Date Actioned]]), DAY(tbl_raw_data[[#This Row],[Date Actioned]]))</f>
        <v>45151</v>
      </c>
      <c r="L3081" s="55" t="str">
        <f>UPPER(TEXT(tbl_raw_data[[#This Row],[Updated_date]],"MMMM"))</f>
        <v>AUGUST</v>
      </c>
      <c r="M3081" s="55" t="str">
        <f>UPPER("Week "&amp;IF(ROUNDUP(DAY(tbl_raw_data[[#This Row],[Updated_date]])/7,0)=5,4,ROUNDUP(DAY(tbl_raw_data[[#This Row],[Updated_date]])/7,0)))</f>
        <v>WEEK 2</v>
      </c>
      <c r="N3081" s="57" t="str">
        <f>UPPER(VLOOKUP(tbl_raw_data[[#This Row],[Analyst]],[1]setting!$A$1:$B$15,2,0))</f>
        <v>ROHAN</v>
      </c>
      <c r="O3081" s="57" t="str">
        <f>UPPER(tbl_raw_data[[#This Row],[Outcome]])</f>
        <v>APPROVE</v>
      </c>
      <c r="P3081" s="57" t="str">
        <f>UPPER(tbl_raw_data[[#This Row],[Queue Name]])</f>
        <v>CONSUMER POST BUREAU</v>
      </c>
      <c r="Q3081" s="57" t="str">
        <f>IF(tbl_raw_data[[#This Row],[time_taken_in_mins]]&lt;=20,"SLA_MET","SLA_NOT_MET")</f>
        <v>SLA_MET</v>
      </c>
    </row>
    <row r="3082" spans="1:17" ht="15" customHeight="1" x14ac:dyDescent="0.25">
      <c r="A3082" s="22" t="s">
        <v>4265</v>
      </c>
      <c r="B3082" s="12">
        <v>45151.411805555559</v>
      </c>
      <c r="C3082" s="29">
        <v>45151.419965277775</v>
      </c>
      <c r="D3082" s="16" t="s">
        <v>13</v>
      </c>
      <c r="E3082" s="16" t="s">
        <v>41</v>
      </c>
      <c r="F3082" s="30" t="s">
        <v>168</v>
      </c>
      <c r="G3082" s="106"/>
      <c r="H30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2" s="48">
        <f>tbl_raw_data[[#This Row],[Date Actioned]]-tbl_raw_data[[#This Row],[Date Tagged]]</f>
        <v>8.1597222160780802E-3</v>
      </c>
      <c r="J3082" s="50">
        <f>HOUR(tbl_raw_data[[#This Row],[time_taken]])*60+MINUTE(tbl_raw_data[[#This Row],[time_taken]])+SECOND(tbl_raw_data[[#This Row],[time_taken]])/60</f>
        <v>11.75</v>
      </c>
      <c r="K3082" s="54">
        <f>DATE(YEAR(tbl_raw_data[[#This Row],[Date Actioned]]), MONTH(tbl_raw_data[[#This Row],[Date Actioned]]), DAY(tbl_raw_data[[#This Row],[Date Actioned]]))</f>
        <v>45151</v>
      </c>
      <c r="L3082" s="55" t="str">
        <f>UPPER(TEXT(tbl_raw_data[[#This Row],[Updated_date]],"MMMM"))</f>
        <v>AUGUST</v>
      </c>
      <c r="M3082" s="55" t="str">
        <f>UPPER("Week "&amp;IF(ROUNDUP(DAY(tbl_raw_data[[#This Row],[Updated_date]])/7,0)=5,4,ROUNDUP(DAY(tbl_raw_data[[#This Row],[Updated_date]])/7,0)))</f>
        <v>WEEK 2</v>
      </c>
      <c r="N3082" s="57" t="str">
        <f>UPPER(VLOOKUP(tbl_raw_data[[#This Row],[Analyst]],[1]setting!$A$1:$B$15,2,0))</f>
        <v>MERCEDES</v>
      </c>
      <c r="O3082" s="57" t="str">
        <f>UPPER(tbl_raw_data[[#This Row],[Outcome]])</f>
        <v>APPROVE</v>
      </c>
      <c r="P3082" s="57" t="str">
        <f>UPPER(tbl_raw_data[[#This Row],[Queue Name]])</f>
        <v>CONSUMER POST BUREAU</v>
      </c>
      <c r="Q3082" s="57" t="str">
        <f>IF(tbl_raw_data[[#This Row],[time_taken_in_mins]]&lt;=20,"SLA_MET","SLA_NOT_MET")</f>
        <v>SLA_MET</v>
      </c>
    </row>
    <row r="3083" spans="1:17" ht="15" customHeight="1" x14ac:dyDescent="0.25">
      <c r="A3083" s="11" t="s">
        <v>1329</v>
      </c>
      <c r="B3083" s="6">
        <v>45151.420983796299</v>
      </c>
      <c r="C3083" s="7">
        <v>45151.425150462965</v>
      </c>
      <c r="D3083" s="8" t="s">
        <v>13</v>
      </c>
      <c r="E3083" s="8" t="s">
        <v>28</v>
      </c>
      <c r="F3083" s="8" t="s">
        <v>254</v>
      </c>
      <c r="G3083" s="110" t="s">
        <v>53</v>
      </c>
      <c r="H30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3" s="48">
        <f>tbl_raw_data[[#This Row],[Date Actioned]]-tbl_raw_data[[#This Row],[Date Tagged]]</f>
        <v>4.166666665696539E-3</v>
      </c>
      <c r="J3083" s="50">
        <f>HOUR(tbl_raw_data[[#This Row],[time_taken]])*60+MINUTE(tbl_raw_data[[#This Row],[time_taken]])+SECOND(tbl_raw_data[[#This Row],[time_taken]])/60</f>
        <v>6</v>
      </c>
      <c r="K3083" s="54">
        <f>DATE(YEAR(tbl_raw_data[[#This Row],[Date Actioned]]), MONTH(tbl_raw_data[[#This Row],[Date Actioned]]), DAY(tbl_raw_data[[#This Row],[Date Actioned]]))</f>
        <v>45151</v>
      </c>
      <c r="L3083" s="55" t="str">
        <f>UPPER(TEXT(tbl_raw_data[[#This Row],[Updated_date]],"MMMM"))</f>
        <v>AUGUST</v>
      </c>
      <c r="M3083" s="55" t="str">
        <f>UPPER("Week "&amp;IF(ROUNDUP(DAY(tbl_raw_data[[#This Row],[Updated_date]])/7,0)=5,4,ROUNDUP(DAY(tbl_raw_data[[#This Row],[Updated_date]])/7,0)))</f>
        <v>WEEK 2</v>
      </c>
      <c r="N3083" s="57" t="str">
        <f>UPPER(VLOOKUP(tbl_raw_data[[#This Row],[Analyst]],[1]setting!$A$1:$B$15,2,0))</f>
        <v>FARDIN</v>
      </c>
      <c r="O3083" s="57" t="str">
        <f>UPPER(tbl_raw_data[[#This Row],[Outcome]])</f>
        <v>APPROVE</v>
      </c>
      <c r="P3083" s="57" t="str">
        <f>UPPER(tbl_raw_data[[#This Row],[Queue Name]])</f>
        <v>CONSUMER EXISTING</v>
      </c>
      <c r="Q3083" s="57" t="str">
        <f>IF(tbl_raw_data[[#This Row],[time_taken_in_mins]]&lt;=20,"SLA_MET","SLA_NOT_MET")</f>
        <v>SLA_MET</v>
      </c>
    </row>
    <row r="3084" spans="1:17" ht="26.25" x14ac:dyDescent="0.25">
      <c r="A3084" s="5" t="s">
        <v>3279</v>
      </c>
      <c r="B3084" s="6">
        <v>45151.4221875</v>
      </c>
      <c r="C3084" s="7">
        <v>45151.42895833333</v>
      </c>
      <c r="D3084" s="8" t="s">
        <v>8</v>
      </c>
      <c r="E3084" s="8" t="s">
        <v>28</v>
      </c>
      <c r="F3084" s="8" t="s">
        <v>10</v>
      </c>
      <c r="G3084" s="110" t="s">
        <v>3280</v>
      </c>
      <c r="H30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84" s="48">
        <f>tbl_raw_data[[#This Row],[Date Actioned]]-tbl_raw_data[[#This Row],[Date Tagged]]</f>
        <v>6.7708333299378864E-3</v>
      </c>
      <c r="J3084" s="50">
        <f>HOUR(tbl_raw_data[[#This Row],[time_taken]])*60+MINUTE(tbl_raw_data[[#This Row],[time_taken]])+SECOND(tbl_raw_data[[#This Row],[time_taken]])/60</f>
        <v>9.75</v>
      </c>
      <c r="K3084" s="54">
        <f>DATE(YEAR(tbl_raw_data[[#This Row],[Date Actioned]]), MONTH(tbl_raw_data[[#This Row],[Date Actioned]]), DAY(tbl_raw_data[[#This Row],[Date Actioned]]))</f>
        <v>45151</v>
      </c>
      <c r="L3084" s="55" t="str">
        <f>UPPER(TEXT(tbl_raw_data[[#This Row],[Updated_date]],"MMMM"))</f>
        <v>AUGUST</v>
      </c>
      <c r="M3084" s="55" t="str">
        <f>UPPER("Week "&amp;IF(ROUNDUP(DAY(tbl_raw_data[[#This Row],[Updated_date]])/7,0)=5,4,ROUNDUP(DAY(tbl_raw_data[[#This Row],[Updated_date]])/7,0)))</f>
        <v>WEEK 2</v>
      </c>
      <c r="N3084" s="57" t="str">
        <f>UPPER(VLOOKUP(tbl_raw_data[[#This Row],[Analyst]],[1]setting!$A$1:$B$15,2,0))</f>
        <v>SAM</v>
      </c>
      <c r="O3084" s="57" t="str">
        <f>UPPER(tbl_raw_data[[#This Row],[Outcome]])</f>
        <v>WITHDRAW</v>
      </c>
      <c r="P3084" s="57" t="str">
        <f>UPPER(tbl_raw_data[[#This Row],[Queue Name]])</f>
        <v>CONSUMER EXISTING</v>
      </c>
      <c r="Q3084" s="57" t="str">
        <f>IF(tbl_raw_data[[#This Row],[time_taken_in_mins]]&lt;=20,"SLA_MET","SLA_NOT_MET")</f>
        <v>SLA_MET</v>
      </c>
    </row>
    <row r="3085" spans="1:17" x14ac:dyDescent="0.25">
      <c r="A3085" s="11" t="s">
        <v>4339</v>
      </c>
      <c r="B3085" s="12">
        <v>45151.432650462964</v>
      </c>
      <c r="C3085" s="13">
        <v>45151.440937500003</v>
      </c>
      <c r="D3085" s="14" t="s">
        <v>8</v>
      </c>
      <c r="E3085" s="14" t="s">
        <v>28</v>
      </c>
      <c r="F3085" s="14" t="s">
        <v>254</v>
      </c>
      <c r="G3085" s="111" t="s">
        <v>172</v>
      </c>
      <c r="H30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085" s="48">
        <f>tbl_raw_data[[#This Row],[Date Actioned]]-tbl_raw_data[[#This Row],[Date Tagged]]</f>
        <v>8.2870370388263837E-3</v>
      </c>
      <c r="J3085" s="50">
        <f>HOUR(tbl_raw_data[[#This Row],[time_taken]])*60+MINUTE(tbl_raw_data[[#This Row],[time_taken]])+SECOND(tbl_raw_data[[#This Row],[time_taken]])/60</f>
        <v>11.933333333333334</v>
      </c>
      <c r="K3085" s="54">
        <f>DATE(YEAR(tbl_raw_data[[#This Row],[Date Actioned]]), MONTH(tbl_raw_data[[#This Row],[Date Actioned]]), DAY(tbl_raw_data[[#This Row],[Date Actioned]]))</f>
        <v>45151</v>
      </c>
      <c r="L3085" s="55" t="str">
        <f>UPPER(TEXT(tbl_raw_data[[#This Row],[Updated_date]],"MMMM"))</f>
        <v>AUGUST</v>
      </c>
      <c r="M3085" s="55" t="str">
        <f>UPPER("Week "&amp;IF(ROUNDUP(DAY(tbl_raw_data[[#This Row],[Updated_date]])/7,0)=5,4,ROUNDUP(DAY(tbl_raw_data[[#This Row],[Updated_date]])/7,0)))</f>
        <v>WEEK 2</v>
      </c>
      <c r="N3085" s="57" t="str">
        <f>UPPER(VLOOKUP(tbl_raw_data[[#This Row],[Analyst]],[1]setting!$A$1:$B$15,2,0))</f>
        <v>FARDIN</v>
      </c>
      <c r="O3085" s="57" t="str">
        <f>UPPER(tbl_raw_data[[#This Row],[Outcome]])</f>
        <v>WITHDRAW</v>
      </c>
      <c r="P3085" s="57" t="str">
        <f>UPPER(tbl_raw_data[[#This Row],[Queue Name]])</f>
        <v>CONSUMER EXISTING</v>
      </c>
      <c r="Q3085" s="57" t="str">
        <f>IF(tbl_raw_data[[#This Row],[time_taken_in_mins]]&lt;=20,"SLA_MET","SLA_NOT_MET")</f>
        <v>SLA_MET</v>
      </c>
    </row>
    <row r="3086" spans="1:17" ht="15" customHeight="1" x14ac:dyDescent="0.25">
      <c r="A3086" s="22" t="s">
        <v>2546</v>
      </c>
      <c r="B3086" s="12">
        <v>45151.435636574075</v>
      </c>
      <c r="C3086" s="13">
        <v>45151.441377314812</v>
      </c>
      <c r="D3086" s="14" t="s">
        <v>13</v>
      </c>
      <c r="E3086" s="14" t="s">
        <v>28</v>
      </c>
      <c r="F3086" s="14" t="s">
        <v>10</v>
      </c>
      <c r="G3086" s="111" t="s">
        <v>29</v>
      </c>
      <c r="H30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6" s="48">
        <f>tbl_raw_data[[#This Row],[Date Actioned]]-tbl_raw_data[[#This Row],[Date Tagged]]</f>
        <v>5.7407407366554253E-3</v>
      </c>
      <c r="J3086" s="50">
        <f>HOUR(tbl_raw_data[[#This Row],[time_taken]])*60+MINUTE(tbl_raw_data[[#This Row],[time_taken]])+SECOND(tbl_raw_data[[#This Row],[time_taken]])/60</f>
        <v>8.2666666666666675</v>
      </c>
      <c r="K3086" s="54">
        <f>DATE(YEAR(tbl_raw_data[[#This Row],[Date Actioned]]), MONTH(tbl_raw_data[[#This Row],[Date Actioned]]), DAY(tbl_raw_data[[#This Row],[Date Actioned]]))</f>
        <v>45151</v>
      </c>
      <c r="L3086" s="55" t="str">
        <f>UPPER(TEXT(tbl_raw_data[[#This Row],[Updated_date]],"MMMM"))</f>
        <v>AUGUST</v>
      </c>
      <c r="M3086" s="55" t="str">
        <f>UPPER("Week "&amp;IF(ROUNDUP(DAY(tbl_raw_data[[#This Row],[Updated_date]])/7,0)=5,4,ROUNDUP(DAY(tbl_raw_data[[#This Row],[Updated_date]])/7,0)))</f>
        <v>WEEK 2</v>
      </c>
      <c r="N3086" s="57" t="str">
        <f>UPPER(VLOOKUP(tbl_raw_data[[#This Row],[Analyst]],[1]setting!$A$1:$B$15,2,0))</f>
        <v>SAM</v>
      </c>
      <c r="O3086" s="57" t="str">
        <f>UPPER(tbl_raw_data[[#This Row],[Outcome]])</f>
        <v>APPROVE</v>
      </c>
      <c r="P3086" s="57" t="str">
        <f>UPPER(tbl_raw_data[[#This Row],[Queue Name]])</f>
        <v>CONSUMER EXISTING</v>
      </c>
      <c r="Q3086" s="57" t="str">
        <f>IF(tbl_raw_data[[#This Row],[time_taken_in_mins]]&lt;=20,"SLA_MET","SLA_NOT_MET")</f>
        <v>SLA_MET</v>
      </c>
    </row>
    <row r="3087" spans="1:17" ht="15" customHeight="1" x14ac:dyDescent="0.25">
      <c r="A3087" s="5" t="s">
        <v>2559</v>
      </c>
      <c r="B3087" s="12">
        <v>45151.441168981481</v>
      </c>
      <c r="C3087" s="25">
        <v>45151.446932870371</v>
      </c>
      <c r="D3087" s="10" t="s">
        <v>13</v>
      </c>
      <c r="E3087" s="10" t="s">
        <v>28</v>
      </c>
      <c r="F3087" s="26" t="s">
        <v>455</v>
      </c>
      <c r="G3087" s="109"/>
      <c r="H30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87" s="48">
        <f>tbl_raw_data[[#This Row],[Date Actioned]]-tbl_raw_data[[#This Row],[Date Tagged]]</f>
        <v>5.7638888902147301E-3</v>
      </c>
      <c r="J3087" s="50">
        <f>HOUR(tbl_raw_data[[#This Row],[time_taken]])*60+MINUTE(tbl_raw_data[[#This Row],[time_taken]])+SECOND(tbl_raw_data[[#This Row],[time_taken]])/60</f>
        <v>8.3000000000000007</v>
      </c>
      <c r="K3087" s="54">
        <f>DATE(YEAR(tbl_raw_data[[#This Row],[Date Actioned]]), MONTH(tbl_raw_data[[#This Row],[Date Actioned]]), DAY(tbl_raw_data[[#This Row],[Date Actioned]]))</f>
        <v>45151</v>
      </c>
      <c r="L3087" s="55" t="str">
        <f>UPPER(TEXT(tbl_raw_data[[#This Row],[Updated_date]],"MMMM"))</f>
        <v>AUGUST</v>
      </c>
      <c r="M3087" s="55" t="str">
        <f>UPPER("Week "&amp;IF(ROUNDUP(DAY(tbl_raw_data[[#This Row],[Updated_date]])/7,0)=5,4,ROUNDUP(DAY(tbl_raw_data[[#This Row],[Updated_date]])/7,0)))</f>
        <v>WEEK 2</v>
      </c>
      <c r="N3087" s="57" t="str">
        <f>UPPER(VLOOKUP(tbl_raw_data[[#This Row],[Analyst]],[1]setting!$A$1:$B$15,2,0))</f>
        <v>ROHAN</v>
      </c>
      <c r="O3087" s="57" t="str">
        <f>UPPER(tbl_raw_data[[#This Row],[Outcome]])</f>
        <v>APPROVE</v>
      </c>
      <c r="P3087" s="57" t="str">
        <f>UPPER(tbl_raw_data[[#This Row],[Queue Name]])</f>
        <v>CONSUMER EXISTING</v>
      </c>
      <c r="Q3087" s="57" t="str">
        <f>IF(tbl_raw_data[[#This Row],[time_taken_in_mins]]&lt;=20,"SLA_MET","SLA_NOT_MET")</f>
        <v>SLA_MET</v>
      </c>
    </row>
    <row r="3088" spans="1:17" ht="15" customHeight="1" x14ac:dyDescent="0.25">
      <c r="A3088" s="5" t="s">
        <v>2919</v>
      </c>
      <c r="B3088" s="6">
        <v>45151.446828703702</v>
      </c>
      <c r="C3088" s="7">
        <v>45151.453090277777</v>
      </c>
      <c r="D3088" s="8" t="s">
        <v>13</v>
      </c>
      <c r="E3088" s="8" t="s">
        <v>28</v>
      </c>
      <c r="F3088" s="8" t="s">
        <v>10</v>
      </c>
      <c r="G3088" s="110" t="s">
        <v>67</v>
      </c>
      <c r="H30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8" s="48">
        <f>tbl_raw_data[[#This Row],[Date Actioned]]-tbl_raw_data[[#This Row],[Date Tagged]]</f>
        <v>6.2615740753244609E-3</v>
      </c>
      <c r="J3088" s="50">
        <f>HOUR(tbl_raw_data[[#This Row],[time_taken]])*60+MINUTE(tbl_raw_data[[#This Row],[time_taken]])+SECOND(tbl_raw_data[[#This Row],[time_taken]])/60</f>
        <v>9.0166666666666675</v>
      </c>
      <c r="K3088" s="54">
        <f>DATE(YEAR(tbl_raw_data[[#This Row],[Date Actioned]]), MONTH(tbl_raw_data[[#This Row],[Date Actioned]]), DAY(tbl_raw_data[[#This Row],[Date Actioned]]))</f>
        <v>45151</v>
      </c>
      <c r="L3088" s="55" t="str">
        <f>UPPER(TEXT(tbl_raw_data[[#This Row],[Updated_date]],"MMMM"))</f>
        <v>AUGUST</v>
      </c>
      <c r="M3088" s="55" t="str">
        <f>UPPER("Week "&amp;IF(ROUNDUP(DAY(tbl_raw_data[[#This Row],[Updated_date]])/7,0)=5,4,ROUNDUP(DAY(tbl_raw_data[[#This Row],[Updated_date]])/7,0)))</f>
        <v>WEEK 2</v>
      </c>
      <c r="N3088" s="57" t="str">
        <f>UPPER(VLOOKUP(tbl_raw_data[[#This Row],[Analyst]],[1]setting!$A$1:$B$15,2,0))</f>
        <v>SAM</v>
      </c>
      <c r="O3088" s="57" t="str">
        <f>UPPER(tbl_raw_data[[#This Row],[Outcome]])</f>
        <v>APPROVE</v>
      </c>
      <c r="P3088" s="57" t="str">
        <f>UPPER(tbl_raw_data[[#This Row],[Queue Name]])</f>
        <v>CONSUMER EXISTING</v>
      </c>
      <c r="Q3088" s="57" t="str">
        <f>IF(tbl_raw_data[[#This Row],[time_taken_in_mins]]&lt;=20,"SLA_MET","SLA_NOT_MET")</f>
        <v>SLA_MET</v>
      </c>
    </row>
    <row r="3089" spans="1:17" ht="15" customHeight="1" x14ac:dyDescent="0.25">
      <c r="A3089" s="11" t="s">
        <v>3404</v>
      </c>
      <c r="B3089" s="12">
        <v>45151.449224537035</v>
      </c>
      <c r="C3089" s="13">
        <v>45151.456145833334</v>
      </c>
      <c r="D3089" s="14" t="s">
        <v>13</v>
      </c>
      <c r="E3089" s="14" t="s">
        <v>28</v>
      </c>
      <c r="F3089" s="14" t="s">
        <v>228</v>
      </c>
      <c r="G3089" s="111" t="s">
        <v>29</v>
      </c>
      <c r="H30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89" s="48">
        <f>tbl_raw_data[[#This Row],[Date Actioned]]-tbl_raw_data[[#This Row],[Date Tagged]]</f>
        <v>6.921296298969537E-3</v>
      </c>
      <c r="J3089" s="50">
        <f>HOUR(tbl_raw_data[[#This Row],[time_taken]])*60+MINUTE(tbl_raw_data[[#This Row],[time_taken]])+SECOND(tbl_raw_data[[#This Row],[time_taken]])/60</f>
        <v>9.9666666666666668</v>
      </c>
      <c r="K3089" s="54">
        <f>DATE(YEAR(tbl_raw_data[[#This Row],[Date Actioned]]), MONTH(tbl_raw_data[[#This Row],[Date Actioned]]), DAY(tbl_raw_data[[#This Row],[Date Actioned]]))</f>
        <v>45151</v>
      </c>
      <c r="L3089" s="55" t="str">
        <f>UPPER(TEXT(tbl_raw_data[[#This Row],[Updated_date]],"MMMM"))</f>
        <v>AUGUST</v>
      </c>
      <c r="M3089" s="55" t="str">
        <f>UPPER("Week "&amp;IF(ROUNDUP(DAY(tbl_raw_data[[#This Row],[Updated_date]])/7,0)=5,4,ROUNDUP(DAY(tbl_raw_data[[#This Row],[Updated_date]])/7,0)))</f>
        <v>WEEK 2</v>
      </c>
      <c r="N3089" s="57" t="str">
        <f>UPPER(VLOOKUP(tbl_raw_data[[#This Row],[Analyst]],[1]setting!$A$1:$B$15,2,0))</f>
        <v>OUADIR</v>
      </c>
      <c r="O3089" s="57" t="str">
        <f>UPPER(tbl_raw_data[[#This Row],[Outcome]])</f>
        <v>APPROVE</v>
      </c>
      <c r="P3089" s="57" t="str">
        <f>UPPER(tbl_raw_data[[#This Row],[Queue Name]])</f>
        <v>CONSUMER EXISTING</v>
      </c>
      <c r="Q3089" s="57" t="str">
        <f>IF(tbl_raw_data[[#This Row],[time_taken_in_mins]]&lt;=20,"SLA_MET","SLA_NOT_MET")</f>
        <v>SLA_MET</v>
      </c>
    </row>
    <row r="3090" spans="1:17" ht="15" customHeight="1" x14ac:dyDescent="0.25">
      <c r="A3090" s="22" t="s">
        <v>1085</v>
      </c>
      <c r="B3090" s="6">
        <v>45151.452361111114</v>
      </c>
      <c r="C3090" s="7">
        <v>45151.456145833334</v>
      </c>
      <c r="D3090" s="8" t="s">
        <v>13</v>
      </c>
      <c r="E3090" s="8" t="s">
        <v>28</v>
      </c>
      <c r="F3090" s="8" t="s">
        <v>10</v>
      </c>
      <c r="G3090" s="110" t="s">
        <v>29</v>
      </c>
      <c r="H30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0" s="48">
        <f>tbl_raw_data[[#This Row],[Date Actioned]]-tbl_raw_data[[#This Row],[Date Tagged]]</f>
        <v>3.7847222192795016E-3</v>
      </c>
      <c r="J3090" s="50">
        <f>HOUR(tbl_raw_data[[#This Row],[time_taken]])*60+MINUTE(tbl_raw_data[[#This Row],[time_taken]])+SECOND(tbl_raw_data[[#This Row],[time_taken]])/60</f>
        <v>5.45</v>
      </c>
      <c r="K3090" s="54">
        <f>DATE(YEAR(tbl_raw_data[[#This Row],[Date Actioned]]), MONTH(tbl_raw_data[[#This Row],[Date Actioned]]), DAY(tbl_raw_data[[#This Row],[Date Actioned]]))</f>
        <v>45151</v>
      </c>
      <c r="L3090" s="55" t="str">
        <f>UPPER(TEXT(tbl_raw_data[[#This Row],[Updated_date]],"MMMM"))</f>
        <v>AUGUST</v>
      </c>
      <c r="M3090" s="55" t="str">
        <f>UPPER("Week "&amp;IF(ROUNDUP(DAY(tbl_raw_data[[#This Row],[Updated_date]])/7,0)=5,4,ROUNDUP(DAY(tbl_raw_data[[#This Row],[Updated_date]])/7,0)))</f>
        <v>WEEK 2</v>
      </c>
      <c r="N3090" s="57" t="str">
        <f>UPPER(VLOOKUP(tbl_raw_data[[#This Row],[Analyst]],[1]setting!$A$1:$B$15,2,0))</f>
        <v>SAM</v>
      </c>
      <c r="O3090" s="57" t="str">
        <f>UPPER(tbl_raw_data[[#This Row],[Outcome]])</f>
        <v>APPROVE</v>
      </c>
      <c r="P3090" s="57" t="str">
        <f>UPPER(tbl_raw_data[[#This Row],[Queue Name]])</f>
        <v>CONSUMER EXISTING</v>
      </c>
      <c r="Q3090" s="57" t="str">
        <f>IF(tbl_raw_data[[#This Row],[time_taken_in_mins]]&lt;=20,"SLA_MET","SLA_NOT_MET")</f>
        <v>SLA_MET</v>
      </c>
    </row>
    <row r="3091" spans="1:17" ht="15" customHeight="1" x14ac:dyDescent="0.25">
      <c r="A3091" s="5" t="s">
        <v>2119</v>
      </c>
      <c r="B3091" s="12">
        <v>45151.452488425923</v>
      </c>
      <c r="C3091" s="13">
        <v>45151.457731481481</v>
      </c>
      <c r="D3091" s="14" t="s">
        <v>13</v>
      </c>
      <c r="E3091" s="14" t="s">
        <v>28</v>
      </c>
      <c r="F3091" s="14" t="s">
        <v>254</v>
      </c>
      <c r="G3091" s="111" t="s">
        <v>53</v>
      </c>
      <c r="H30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1" s="48">
        <f>tbl_raw_data[[#This Row],[Date Actioned]]-tbl_raw_data[[#This Row],[Date Tagged]]</f>
        <v>5.2430555588216521E-3</v>
      </c>
      <c r="J3091" s="50">
        <f>HOUR(tbl_raw_data[[#This Row],[time_taken]])*60+MINUTE(tbl_raw_data[[#This Row],[time_taken]])+SECOND(tbl_raw_data[[#This Row],[time_taken]])/60</f>
        <v>7.55</v>
      </c>
      <c r="K3091" s="54">
        <f>DATE(YEAR(tbl_raw_data[[#This Row],[Date Actioned]]), MONTH(tbl_raw_data[[#This Row],[Date Actioned]]), DAY(tbl_raw_data[[#This Row],[Date Actioned]]))</f>
        <v>45151</v>
      </c>
      <c r="L3091" s="55" t="str">
        <f>UPPER(TEXT(tbl_raw_data[[#This Row],[Updated_date]],"MMMM"))</f>
        <v>AUGUST</v>
      </c>
      <c r="M3091" s="55" t="str">
        <f>UPPER("Week "&amp;IF(ROUNDUP(DAY(tbl_raw_data[[#This Row],[Updated_date]])/7,0)=5,4,ROUNDUP(DAY(tbl_raw_data[[#This Row],[Updated_date]])/7,0)))</f>
        <v>WEEK 2</v>
      </c>
      <c r="N3091" s="57" t="str">
        <f>UPPER(VLOOKUP(tbl_raw_data[[#This Row],[Analyst]],[1]setting!$A$1:$B$15,2,0))</f>
        <v>FARDIN</v>
      </c>
      <c r="O3091" s="57" t="str">
        <f>UPPER(tbl_raw_data[[#This Row],[Outcome]])</f>
        <v>APPROVE</v>
      </c>
      <c r="P3091" s="57" t="str">
        <f>UPPER(tbl_raw_data[[#This Row],[Queue Name]])</f>
        <v>CONSUMER EXISTING</v>
      </c>
      <c r="Q3091" s="57" t="str">
        <f>IF(tbl_raw_data[[#This Row],[time_taken_in_mins]]&lt;=20,"SLA_MET","SLA_NOT_MET")</f>
        <v>SLA_MET</v>
      </c>
    </row>
    <row r="3092" spans="1:17" ht="15" customHeight="1" x14ac:dyDescent="0.25">
      <c r="A3092" s="11" t="s">
        <v>2061</v>
      </c>
      <c r="B3092" s="12">
        <v>45151.4528125</v>
      </c>
      <c r="C3092" s="29">
        <v>45151.457962962966</v>
      </c>
      <c r="D3092" s="16" t="s">
        <v>13</v>
      </c>
      <c r="E3092" s="16" t="s">
        <v>28</v>
      </c>
      <c r="F3092" s="30" t="s">
        <v>455</v>
      </c>
      <c r="G3092" s="106"/>
      <c r="H30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2" s="48">
        <f>tbl_raw_data[[#This Row],[Date Actioned]]-tbl_raw_data[[#This Row],[Date Tagged]]</f>
        <v>5.1504629664123058E-3</v>
      </c>
      <c r="J3092" s="50">
        <f>HOUR(tbl_raw_data[[#This Row],[time_taken]])*60+MINUTE(tbl_raw_data[[#This Row],[time_taken]])+SECOND(tbl_raw_data[[#This Row],[time_taken]])/60</f>
        <v>7.416666666666667</v>
      </c>
      <c r="K3092" s="54">
        <f>DATE(YEAR(tbl_raw_data[[#This Row],[Date Actioned]]), MONTH(tbl_raw_data[[#This Row],[Date Actioned]]), DAY(tbl_raw_data[[#This Row],[Date Actioned]]))</f>
        <v>45151</v>
      </c>
      <c r="L3092" s="55" t="str">
        <f>UPPER(TEXT(tbl_raw_data[[#This Row],[Updated_date]],"MMMM"))</f>
        <v>AUGUST</v>
      </c>
      <c r="M3092" s="55" t="str">
        <f>UPPER("Week "&amp;IF(ROUNDUP(DAY(tbl_raw_data[[#This Row],[Updated_date]])/7,0)=5,4,ROUNDUP(DAY(tbl_raw_data[[#This Row],[Updated_date]])/7,0)))</f>
        <v>WEEK 2</v>
      </c>
      <c r="N3092" s="57" t="str">
        <f>UPPER(VLOOKUP(tbl_raw_data[[#This Row],[Analyst]],[1]setting!$A$1:$B$15,2,0))</f>
        <v>ROHAN</v>
      </c>
      <c r="O3092" s="57" t="str">
        <f>UPPER(tbl_raw_data[[#This Row],[Outcome]])</f>
        <v>APPROVE</v>
      </c>
      <c r="P3092" s="57" t="str">
        <f>UPPER(tbl_raw_data[[#This Row],[Queue Name]])</f>
        <v>CONSUMER EXISTING</v>
      </c>
      <c r="Q3092" s="57" t="str">
        <f>IF(tbl_raw_data[[#This Row],[time_taken_in_mins]]&lt;=20,"SLA_MET","SLA_NOT_MET")</f>
        <v>SLA_MET</v>
      </c>
    </row>
    <row r="3093" spans="1:17" ht="15" customHeight="1" x14ac:dyDescent="0.25">
      <c r="A3093" s="22" t="s">
        <v>4442</v>
      </c>
      <c r="B3093" s="6">
        <v>45151.454062500001</v>
      </c>
      <c r="C3093" s="7">
        <v>45151.462523148148</v>
      </c>
      <c r="D3093" s="8" t="s">
        <v>8</v>
      </c>
      <c r="E3093" s="8" t="s">
        <v>41</v>
      </c>
      <c r="F3093" s="8" t="s">
        <v>228</v>
      </c>
      <c r="G3093" s="110" t="s">
        <v>82</v>
      </c>
      <c r="H30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93" s="48">
        <f>tbl_raw_data[[#This Row],[Date Actioned]]-tbl_raw_data[[#This Row],[Date Tagged]]</f>
        <v>8.4606481468654238E-3</v>
      </c>
      <c r="J3093" s="50">
        <f>HOUR(tbl_raw_data[[#This Row],[time_taken]])*60+MINUTE(tbl_raw_data[[#This Row],[time_taken]])+SECOND(tbl_raw_data[[#This Row],[time_taken]])/60</f>
        <v>12.183333333333334</v>
      </c>
      <c r="K3093" s="54">
        <f>DATE(YEAR(tbl_raw_data[[#This Row],[Date Actioned]]), MONTH(tbl_raw_data[[#This Row],[Date Actioned]]), DAY(tbl_raw_data[[#This Row],[Date Actioned]]))</f>
        <v>45151</v>
      </c>
      <c r="L3093" s="55" t="str">
        <f>UPPER(TEXT(tbl_raw_data[[#This Row],[Updated_date]],"MMMM"))</f>
        <v>AUGUST</v>
      </c>
      <c r="M3093" s="55" t="str">
        <f>UPPER("Week "&amp;IF(ROUNDUP(DAY(tbl_raw_data[[#This Row],[Updated_date]])/7,0)=5,4,ROUNDUP(DAY(tbl_raw_data[[#This Row],[Updated_date]])/7,0)))</f>
        <v>WEEK 2</v>
      </c>
      <c r="N3093" s="57" t="str">
        <f>UPPER(VLOOKUP(tbl_raw_data[[#This Row],[Analyst]],[1]setting!$A$1:$B$15,2,0))</f>
        <v>OUADIR</v>
      </c>
      <c r="O3093" s="57" t="str">
        <f>UPPER(tbl_raw_data[[#This Row],[Outcome]])</f>
        <v>WITHDRAW</v>
      </c>
      <c r="P3093" s="57" t="str">
        <f>UPPER(tbl_raw_data[[#This Row],[Queue Name]])</f>
        <v>CONSUMER POST BUREAU</v>
      </c>
      <c r="Q3093" s="57" t="str">
        <f>IF(tbl_raw_data[[#This Row],[time_taken_in_mins]]&lt;=20,"SLA_MET","SLA_NOT_MET")</f>
        <v>SLA_MET</v>
      </c>
    </row>
    <row r="3094" spans="1:17" ht="15" customHeight="1" x14ac:dyDescent="0.25">
      <c r="A3094" s="11" t="s">
        <v>6371</v>
      </c>
      <c r="B3094" s="6">
        <v>45151.454780092594</v>
      </c>
      <c r="C3094" s="7">
        <v>45151.467893518522</v>
      </c>
      <c r="D3094" s="8" t="s">
        <v>13</v>
      </c>
      <c r="E3094" s="8" t="s">
        <v>28</v>
      </c>
      <c r="F3094" s="8" t="s">
        <v>10</v>
      </c>
      <c r="G3094" s="110" t="s">
        <v>53</v>
      </c>
      <c r="H30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094" s="48">
        <f>tbl_raw_data[[#This Row],[Date Actioned]]-tbl_raw_data[[#This Row],[Date Tagged]]</f>
        <v>1.3113425928167999E-2</v>
      </c>
      <c r="J3094" s="50">
        <f>HOUR(tbl_raw_data[[#This Row],[time_taken]])*60+MINUTE(tbl_raw_data[[#This Row],[time_taken]])+SECOND(tbl_raw_data[[#This Row],[time_taken]])/60</f>
        <v>18.883333333333333</v>
      </c>
      <c r="K3094" s="54">
        <f>DATE(YEAR(tbl_raw_data[[#This Row],[Date Actioned]]), MONTH(tbl_raw_data[[#This Row],[Date Actioned]]), DAY(tbl_raw_data[[#This Row],[Date Actioned]]))</f>
        <v>45151</v>
      </c>
      <c r="L3094" s="55" t="str">
        <f>UPPER(TEXT(tbl_raw_data[[#This Row],[Updated_date]],"MMMM"))</f>
        <v>AUGUST</v>
      </c>
      <c r="M3094" s="55" t="str">
        <f>UPPER("Week "&amp;IF(ROUNDUP(DAY(tbl_raw_data[[#This Row],[Updated_date]])/7,0)=5,4,ROUNDUP(DAY(tbl_raw_data[[#This Row],[Updated_date]])/7,0)))</f>
        <v>WEEK 2</v>
      </c>
      <c r="N3094" s="57" t="str">
        <f>UPPER(VLOOKUP(tbl_raw_data[[#This Row],[Analyst]],[1]setting!$A$1:$B$15,2,0))</f>
        <v>SAM</v>
      </c>
      <c r="O3094" s="57" t="str">
        <f>UPPER(tbl_raw_data[[#This Row],[Outcome]])</f>
        <v>APPROVE</v>
      </c>
      <c r="P3094" s="57" t="str">
        <f>UPPER(tbl_raw_data[[#This Row],[Queue Name]])</f>
        <v>CONSUMER EXISTING</v>
      </c>
      <c r="Q3094" s="57" t="str">
        <f>IF(tbl_raw_data[[#This Row],[time_taken_in_mins]]&lt;=20,"SLA_MET","SLA_NOT_MET")</f>
        <v>SLA_MET</v>
      </c>
    </row>
    <row r="3095" spans="1:17" ht="15" customHeight="1" x14ac:dyDescent="0.25">
      <c r="A3095" s="5" t="s">
        <v>3884</v>
      </c>
      <c r="B3095" s="12">
        <v>45151.455694444441</v>
      </c>
      <c r="C3095" s="29">
        <v>45151.463240740741</v>
      </c>
      <c r="D3095" s="30" t="s">
        <v>40</v>
      </c>
      <c r="E3095" s="16" t="s">
        <v>41</v>
      </c>
      <c r="F3095" s="30" t="s">
        <v>73</v>
      </c>
      <c r="G3095" s="106"/>
      <c r="H30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5" s="48">
        <f>tbl_raw_data[[#This Row],[Date Actioned]]-tbl_raw_data[[#This Row],[Date Tagged]]</f>
        <v>7.5462962995516136E-3</v>
      </c>
      <c r="J3095" s="50">
        <f>HOUR(tbl_raw_data[[#This Row],[time_taken]])*60+MINUTE(tbl_raw_data[[#This Row],[time_taken]])+SECOND(tbl_raw_data[[#This Row],[time_taken]])/60</f>
        <v>10.866666666666667</v>
      </c>
      <c r="K3095" s="54">
        <f>DATE(YEAR(tbl_raw_data[[#This Row],[Date Actioned]]), MONTH(tbl_raw_data[[#This Row],[Date Actioned]]), DAY(tbl_raw_data[[#This Row],[Date Actioned]]))</f>
        <v>45151</v>
      </c>
      <c r="L3095" s="55" t="str">
        <f>UPPER(TEXT(tbl_raw_data[[#This Row],[Updated_date]],"MMMM"))</f>
        <v>AUGUST</v>
      </c>
      <c r="M3095" s="55" t="str">
        <f>UPPER("Week "&amp;IF(ROUNDUP(DAY(tbl_raw_data[[#This Row],[Updated_date]])/7,0)=5,4,ROUNDUP(DAY(tbl_raw_data[[#This Row],[Updated_date]])/7,0)))</f>
        <v>WEEK 2</v>
      </c>
      <c r="N3095" s="57" t="str">
        <f>UPPER(VLOOKUP(tbl_raw_data[[#This Row],[Analyst]],[1]setting!$A$1:$B$15,2,0))</f>
        <v>SHAHID</v>
      </c>
      <c r="O3095" s="57" t="str">
        <f>UPPER(tbl_raw_data[[#This Row],[Outcome]])</f>
        <v>WITHDRAW</v>
      </c>
      <c r="P3095" s="57" t="str">
        <f>UPPER(tbl_raw_data[[#This Row],[Queue Name]])</f>
        <v>CONSUMER POST BUREAU</v>
      </c>
      <c r="Q3095" s="57" t="str">
        <f>IF(tbl_raw_data[[#This Row],[time_taken_in_mins]]&lt;=20,"SLA_MET","SLA_NOT_MET")</f>
        <v>SLA_MET</v>
      </c>
    </row>
    <row r="3096" spans="1:17" ht="15" customHeight="1" x14ac:dyDescent="0.25">
      <c r="A3096" s="22" t="s">
        <v>5637</v>
      </c>
      <c r="B3096" s="12">
        <v>45151.457395833335</v>
      </c>
      <c r="C3096" s="25">
        <v>45151.468368055554</v>
      </c>
      <c r="D3096" s="10" t="s">
        <v>13</v>
      </c>
      <c r="E3096" s="10" t="s">
        <v>28</v>
      </c>
      <c r="F3096" s="26" t="s">
        <v>455</v>
      </c>
      <c r="G3096" s="109"/>
      <c r="H30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6" s="48">
        <f>tbl_raw_data[[#This Row],[Date Actioned]]-tbl_raw_data[[#This Row],[Date Tagged]]</f>
        <v>1.0972222218697425E-2</v>
      </c>
      <c r="J3096" s="50">
        <f>HOUR(tbl_raw_data[[#This Row],[time_taken]])*60+MINUTE(tbl_raw_data[[#This Row],[time_taken]])+SECOND(tbl_raw_data[[#This Row],[time_taken]])/60</f>
        <v>15.8</v>
      </c>
      <c r="K3096" s="54">
        <f>DATE(YEAR(tbl_raw_data[[#This Row],[Date Actioned]]), MONTH(tbl_raw_data[[#This Row],[Date Actioned]]), DAY(tbl_raw_data[[#This Row],[Date Actioned]]))</f>
        <v>45151</v>
      </c>
      <c r="L3096" s="55" t="str">
        <f>UPPER(TEXT(tbl_raw_data[[#This Row],[Updated_date]],"MMMM"))</f>
        <v>AUGUST</v>
      </c>
      <c r="M3096" s="55" t="str">
        <f>UPPER("Week "&amp;IF(ROUNDUP(DAY(tbl_raw_data[[#This Row],[Updated_date]])/7,0)=5,4,ROUNDUP(DAY(tbl_raw_data[[#This Row],[Updated_date]])/7,0)))</f>
        <v>WEEK 2</v>
      </c>
      <c r="N3096" s="57" t="str">
        <f>UPPER(VLOOKUP(tbl_raw_data[[#This Row],[Analyst]],[1]setting!$A$1:$B$15,2,0))</f>
        <v>ROHAN</v>
      </c>
      <c r="O3096" s="57" t="str">
        <f>UPPER(tbl_raw_data[[#This Row],[Outcome]])</f>
        <v>APPROVE</v>
      </c>
      <c r="P3096" s="57" t="str">
        <f>UPPER(tbl_raw_data[[#This Row],[Queue Name]])</f>
        <v>CONSUMER EXISTING</v>
      </c>
      <c r="Q3096" s="57" t="str">
        <f>IF(tbl_raw_data[[#This Row],[time_taken_in_mins]]&lt;=20,"SLA_MET","SLA_NOT_MET")</f>
        <v>SLA_MET</v>
      </c>
    </row>
    <row r="3097" spans="1:17" ht="15" customHeight="1" x14ac:dyDescent="0.25">
      <c r="A3097" s="5" t="s">
        <v>4097</v>
      </c>
      <c r="B3097" s="12">
        <v>45151.457951388889</v>
      </c>
      <c r="C3097" s="29">
        <v>45151.465810185182</v>
      </c>
      <c r="D3097" s="16" t="s">
        <v>13</v>
      </c>
      <c r="E3097" s="16" t="s">
        <v>41</v>
      </c>
      <c r="F3097" s="30" t="s">
        <v>254</v>
      </c>
      <c r="G3097" s="106"/>
      <c r="H30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7" s="48">
        <f>tbl_raw_data[[#This Row],[Date Actioned]]-tbl_raw_data[[#This Row],[Date Tagged]]</f>
        <v>7.8587962925666943E-3</v>
      </c>
      <c r="J3097" s="50">
        <f>HOUR(tbl_raw_data[[#This Row],[time_taken]])*60+MINUTE(tbl_raw_data[[#This Row],[time_taken]])+SECOND(tbl_raw_data[[#This Row],[time_taken]])/60</f>
        <v>11.316666666666666</v>
      </c>
      <c r="K3097" s="54">
        <f>DATE(YEAR(tbl_raw_data[[#This Row],[Date Actioned]]), MONTH(tbl_raw_data[[#This Row],[Date Actioned]]), DAY(tbl_raw_data[[#This Row],[Date Actioned]]))</f>
        <v>45151</v>
      </c>
      <c r="L3097" s="55" t="str">
        <f>UPPER(TEXT(tbl_raw_data[[#This Row],[Updated_date]],"MMMM"))</f>
        <v>AUGUST</v>
      </c>
      <c r="M3097" s="55" t="str">
        <f>UPPER("Week "&amp;IF(ROUNDUP(DAY(tbl_raw_data[[#This Row],[Updated_date]])/7,0)=5,4,ROUNDUP(DAY(tbl_raw_data[[#This Row],[Updated_date]])/7,0)))</f>
        <v>WEEK 2</v>
      </c>
      <c r="N3097" s="57" t="str">
        <f>UPPER(VLOOKUP(tbl_raw_data[[#This Row],[Analyst]],[1]setting!$A$1:$B$15,2,0))</f>
        <v>FARDIN</v>
      </c>
      <c r="O3097" s="57" t="str">
        <f>UPPER(tbl_raw_data[[#This Row],[Outcome]])</f>
        <v>APPROVE</v>
      </c>
      <c r="P3097" s="57" t="str">
        <f>UPPER(tbl_raw_data[[#This Row],[Queue Name]])</f>
        <v>CONSUMER POST BUREAU</v>
      </c>
      <c r="Q3097" s="57" t="str">
        <f>IF(tbl_raw_data[[#This Row],[time_taken_in_mins]]&lt;=20,"SLA_MET","SLA_NOT_MET")</f>
        <v>SLA_MET</v>
      </c>
    </row>
    <row r="3098" spans="1:17" ht="15" customHeight="1" x14ac:dyDescent="0.25">
      <c r="A3098" s="5" t="s">
        <v>3264</v>
      </c>
      <c r="B3098" s="12">
        <v>45151.461678240739</v>
      </c>
      <c r="C3098" s="13">
        <v>45151.468425925923</v>
      </c>
      <c r="D3098" s="14" t="s">
        <v>8</v>
      </c>
      <c r="E3098" s="14" t="s">
        <v>9</v>
      </c>
      <c r="F3098" s="14" t="s">
        <v>228</v>
      </c>
      <c r="G3098" s="111" t="s">
        <v>11</v>
      </c>
      <c r="H30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098" s="48">
        <f>tbl_raw_data[[#This Row],[Date Actioned]]-tbl_raw_data[[#This Row],[Date Tagged]]</f>
        <v>6.7476851836545393E-3</v>
      </c>
      <c r="J3098" s="50">
        <f>HOUR(tbl_raw_data[[#This Row],[time_taken]])*60+MINUTE(tbl_raw_data[[#This Row],[time_taken]])+SECOND(tbl_raw_data[[#This Row],[time_taken]])/60</f>
        <v>9.7166666666666668</v>
      </c>
      <c r="K3098" s="54">
        <f>DATE(YEAR(tbl_raw_data[[#This Row],[Date Actioned]]), MONTH(tbl_raw_data[[#This Row],[Date Actioned]]), DAY(tbl_raw_data[[#This Row],[Date Actioned]]))</f>
        <v>45151</v>
      </c>
      <c r="L3098" s="55" t="str">
        <f>UPPER(TEXT(tbl_raw_data[[#This Row],[Updated_date]],"MMMM"))</f>
        <v>AUGUST</v>
      </c>
      <c r="M3098" s="55" t="str">
        <f>UPPER("Week "&amp;IF(ROUNDUP(DAY(tbl_raw_data[[#This Row],[Updated_date]])/7,0)=5,4,ROUNDUP(DAY(tbl_raw_data[[#This Row],[Updated_date]])/7,0)))</f>
        <v>WEEK 2</v>
      </c>
      <c r="N3098" s="57" t="str">
        <f>UPPER(VLOOKUP(tbl_raw_data[[#This Row],[Analyst]],[1]setting!$A$1:$B$15,2,0))</f>
        <v>OUADIR</v>
      </c>
      <c r="O3098" s="57" t="str">
        <f>UPPER(tbl_raw_data[[#This Row],[Outcome]])</f>
        <v>WITHDRAW</v>
      </c>
      <c r="P3098" s="57" t="str">
        <f>UPPER(tbl_raw_data[[#This Row],[Queue Name]])</f>
        <v>CONSUMER PRE BUREAU</v>
      </c>
      <c r="Q3098" s="57" t="str">
        <f>IF(tbl_raw_data[[#This Row],[time_taken_in_mins]]&lt;=20,"SLA_MET","SLA_NOT_MET")</f>
        <v>SLA_MET</v>
      </c>
    </row>
    <row r="3099" spans="1:17" ht="15" customHeight="1" x14ac:dyDescent="0.25">
      <c r="A3099" s="5" t="s">
        <v>975</v>
      </c>
      <c r="B3099" s="12">
        <v>45151.465902777774</v>
      </c>
      <c r="C3099" s="29">
        <v>45151.469537037039</v>
      </c>
      <c r="D3099" s="16" t="s">
        <v>46</v>
      </c>
      <c r="E3099" s="16" t="s">
        <v>41</v>
      </c>
      <c r="F3099" s="30" t="s">
        <v>73</v>
      </c>
      <c r="G3099" s="106"/>
      <c r="H30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099" s="48">
        <f>tbl_raw_data[[#This Row],[Date Actioned]]-tbl_raw_data[[#This Row],[Date Tagged]]</f>
        <v>3.6342592647997662E-3</v>
      </c>
      <c r="J3099" s="50">
        <f>HOUR(tbl_raw_data[[#This Row],[time_taken]])*60+MINUTE(tbl_raw_data[[#This Row],[time_taken]])+SECOND(tbl_raw_data[[#This Row],[time_taken]])/60</f>
        <v>5.2333333333333334</v>
      </c>
      <c r="K3099" s="54">
        <f>DATE(YEAR(tbl_raw_data[[#This Row],[Date Actioned]]), MONTH(tbl_raw_data[[#This Row],[Date Actioned]]), DAY(tbl_raw_data[[#This Row],[Date Actioned]]))</f>
        <v>45151</v>
      </c>
      <c r="L3099" s="55" t="str">
        <f>UPPER(TEXT(tbl_raw_data[[#This Row],[Updated_date]],"MMMM"))</f>
        <v>AUGUST</v>
      </c>
      <c r="M3099" s="55" t="str">
        <f>UPPER("Week "&amp;IF(ROUNDUP(DAY(tbl_raw_data[[#This Row],[Updated_date]])/7,0)=5,4,ROUNDUP(DAY(tbl_raw_data[[#This Row],[Updated_date]])/7,0)))</f>
        <v>WEEK 2</v>
      </c>
      <c r="N3099" s="57" t="str">
        <f>UPPER(VLOOKUP(tbl_raw_data[[#This Row],[Analyst]],[1]setting!$A$1:$B$15,2,0))</f>
        <v>SHAHID</v>
      </c>
      <c r="O3099" s="57" t="str">
        <f>UPPER(tbl_raw_data[[#This Row],[Outcome]])</f>
        <v>DECLINE</v>
      </c>
      <c r="P3099" s="57" t="str">
        <f>UPPER(tbl_raw_data[[#This Row],[Queue Name]])</f>
        <v>CONSUMER POST BUREAU</v>
      </c>
      <c r="Q3099" s="57" t="str">
        <f>IF(tbl_raw_data[[#This Row],[time_taken_in_mins]]&lt;=20,"SLA_MET","SLA_NOT_MET")</f>
        <v>SLA_MET</v>
      </c>
    </row>
    <row r="3100" spans="1:17" ht="15" customHeight="1" x14ac:dyDescent="0.25">
      <c r="A3100" s="22" t="s">
        <v>552</v>
      </c>
      <c r="B3100" s="12">
        <v>45151.469502314816</v>
      </c>
      <c r="C3100" s="13">
        <v>45151.472384259258</v>
      </c>
      <c r="D3100" s="14" t="s">
        <v>13</v>
      </c>
      <c r="E3100" s="14" t="s">
        <v>28</v>
      </c>
      <c r="F3100" s="14" t="s">
        <v>10</v>
      </c>
      <c r="G3100" s="111" t="s">
        <v>29</v>
      </c>
      <c r="H31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0" s="48">
        <f>tbl_raw_data[[#This Row],[Date Actioned]]-tbl_raw_data[[#This Row],[Date Tagged]]</f>
        <v>2.8819444414693862E-3</v>
      </c>
      <c r="J3100" s="50">
        <f>HOUR(tbl_raw_data[[#This Row],[time_taken]])*60+MINUTE(tbl_raw_data[[#This Row],[time_taken]])+SECOND(tbl_raw_data[[#This Row],[time_taken]])/60</f>
        <v>4.1500000000000004</v>
      </c>
      <c r="K3100" s="54">
        <f>DATE(YEAR(tbl_raw_data[[#This Row],[Date Actioned]]), MONTH(tbl_raw_data[[#This Row],[Date Actioned]]), DAY(tbl_raw_data[[#This Row],[Date Actioned]]))</f>
        <v>45151</v>
      </c>
      <c r="L3100" s="55" t="str">
        <f>UPPER(TEXT(tbl_raw_data[[#This Row],[Updated_date]],"MMMM"))</f>
        <v>AUGUST</v>
      </c>
      <c r="M3100" s="55" t="str">
        <f>UPPER("Week "&amp;IF(ROUNDUP(DAY(tbl_raw_data[[#This Row],[Updated_date]])/7,0)=5,4,ROUNDUP(DAY(tbl_raw_data[[#This Row],[Updated_date]])/7,0)))</f>
        <v>WEEK 2</v>
      </c>
      <c r="N3100" s="57" t="str">
        <f>UPPER(VLOOKUP(tbl_raw_data[[#This Row],[Analyst]],[1]setting!$A$1:$B$15,2,0))</f>
        <v>SAM</v>
      </c>
      <c r="O3100" s="57" t="str">
        <f>UPPER(tbl_raw_data[[#This Row],[Outcome]])</f>
        <v>APPROVE</v>
      </c>
      <c r="P3100" s="57" t="str">
        <f>UPPER(tbl_raw_data[[#This Row],[Queue Name]])</f>
        <v>CONSUMER EXISTING</v>
      </c>
      <c r="Q3100" s="57" t="str">
        <f>IF(tbl_raw_data[[#This Row],[time_taken_in_mins]]&lt;=20,"SLA_MET","SLA_NOT_MET")</f>
        <v>SLA_MET</v>
      </c>
    </row>
    <row r="3101" spans="1:17" ht="15" customHeight="1" x14ac:dyDescent="0.25">
      <c r="A3101" s="11" t="s">
        <v>6886</v>
      </c>
      <c r="B3101" s="6">
        <v>45151.470578703702</v>
      </c>
      <c r="C3101" s="7">
        <v>45151.487245370372</v>
      </c>
      <c r="D3101" s="8" t="s">
        <v>8</v>
      </c>
      <c r="E3101" s="8" t="s">
        <v>9</v>
      </c>
      <c r="F3101" s="8" t="s">
        <v>254</v>
      </c>
      <c r="G3101" s="110" t="s">
        <v>11</v>
      </c>
      <c r="H31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1" s="48">
        <f>tbl_raw_data[[#This Row],[Date Actioned]]-tbl_raw_data[[#This Row],[Date Tagged]]</f>
        <v>1.6666666670062114E-2</v>
      </c>
      <c r="J3101" s="50">
        <f>HOUR(tbl_raw_data[[#This Row],[time_taken]])*60+MINUTE(tbl_raw_data[[#This Row],[time_taken]])+SECOND(tbl_raw_data[[#This Row],[time_taken]])/60</f>
        <v>24</v>
      </c>
      <c r="K3101" s="54">
        <f>DATE(YEAR(tbl_raw_data[[#This Row],[Date Actioned]]), MONTH(tbl_raw_data[[#This Row],[Date Actioned]]), DAY(tbl_raw_data[[#This Row],[Date Actioned]]))</f>
        <v>45151</v>
      </c>
      <c r="L3101" s="55" t="str">
        <f>UPPER(TEXT(tbl_raw_data[[#This Row],[Updated_date]],"MMMM"))</f>
        <v>AUGUST</v>
      </c>
      <c r="M3101" s="55" t="str">
        <f>UPPER("Week "&amp;IF(ROUNDUP(DAY(tbl_raw_data[[#This Row],[Updated_date]])/7,0)=5,4,ROUNDUP(DAY(tbl_raw_data[[#This Row],[Updated_date]])/7,0)))</f>
        <v>WEEK 2</v>
      </c>
      <c r="N3101" s="57" t="str">
        <f>UPPER(VLOOKUP(tbl_raw_data[[#This Row],[Analyst]],[1]setting!$A$1:$B$15,2,0))</f>
        <v>FARDIN</v>
      </c>
      <c r="O3101" s="57" t="str">
        <f>UPPER(tbl_raw_data[[#This Row],[Outcome]])</f>
        <v>WITHDRAW</v>
      </c>
      <c r="P3101" s="57" t="str">
        <f>UPPER(tbl_raw_data[[#This Row],[Queue Name]])</f>
        <v>CONSUMER PRE BUREAU</v>
      </c>
      <c r="Q3101" s="57" t="str">
        <f>IF(tbl_raw_data[[#This Row],[time_taken_in_mins]]&lt;=20,"SLA_MET","SLA_NOT_MET")</f>
        <v>SLA_NOT_MET</v>
      </c>
    </row>
    <row r="3102" spans="1:17" ht="15" customHeight="1" x14ac:dyDescent="0.25">
      <c r="A3102" s="5" t="s">
        <v>612</v>
      </c>
      <c r="B3102" s="6">
        <v>45151.471331018518</v>
      </c>
      <c r="C3102" s="7">
        <v>45151.474363425928</v>
      </c>
      <c r="D3102" s="8" t="s">
        <v>13</v>
      </c>
      <c r="E3102" s="8" t="s">
        <v>28</v>
      </c>
      <c r="F3102" s="8" t="s">
        <v>14</v>
      </c>
      <c r="G3102" s="110" t="s">
        <v>29</v>
      </c>
      <c r="H31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2" s="48">
        <f>tbl_raw_data[[#This Row],[Date Actioned]]-tbl_raw_data[[#This Row],[Date Tagged]]</f>
        <v>3.0324074105010368E-3</v>
      </c>
      <c r="J3102" s="50">
        <f>HOUR(tbl_raw_data[[#This Row],[time_taken]])*60+MINUTE(tbl_raw_data[[#This Row],[time_taken]])+SECOND(tbl_raw_data[[#This Row],[time_taken]])/60</f>
        <v>4.3666666666666663</v>
      </c>
      <c r="K3102" s="54">
        <f>DATE(YEAR(tbl_raw_data[[#This Row],[Date Actioned]]), MONTH(tbl_raw_data[[#This Row],[Date Actioned]]), DAY(tbl_raw_data[[#This Row],[Date Actioned]]))</f>
        <v>45151</v>
      </c>
      <c r="L3102" s="55" t="str">
        <f>UPPER(TEXT(tbl_raw_data[[#This Row],[Updated_date]],"MMMM"))</f>
        <v>AUGUST</v>
      </c>
      <c r="M3102" s="55" t="str">
        <f>UPPER("Week "&amp;IF(ROUNDUP(DAY(tbl_raw_data[[#This Row],[Updated_date]])/7,0)=5,4,ROUNDUP(DAY(tbl_raw_data[[#This Row],[Updated_date]])/7,0)))</f>
        <v>WEEK 2</v>
      </c>
      <c r="N3102" s="57" t="str">
        <f>UPPER(VLOOKUP(tbl_raw_data[[#This Row],[Analyst]],[1]setting!$A$1:$B$15,2,0))</f>
        <v>HARDIK</v>
      </c>
      <c r="O3102" s="57" t="str">
        <f>UPPER(tbl_raw_data[[#This Row],[Outcome]])</f>
        <v>APPROVE</v>
      </c>
      <c r="P3102" s="57" t="str">
        <f>UPPER(tbl_raw_data[[#This Row],[Queue Name]])</f>
        <v>CONSUMER EXISTING</v>
      </c>
      <c r="Q3102" s="57" t="str">
        <f>IF(tbl_raw_data[[#This Row],[time_taken_in_mins]]&lt;=20,"SLA_MET","SLA_NOT_MET")</f>
        <v>SLA_MET</v>
      </c>
    </row>
    <row r="3103" spans="1:17" ht="15" customHeight="1" x14ac:dyDescent="0.25">
      <c r="A3103" s="11" t="s">
        <v>4547</v>
      </c>
      <c r="B3103" s="12">
        <v>45151.472233796296</v>
      </c>
      <c r="C3103" s="13">
        <v>45151.480879629627</v>
      </c>
      <c r="D3103" s="14" t="s">
        <v>13</v>
      </c>
      <c r="E3103" s="14" t="s">
        <v>28</v>
      </c>
      <c r="F3103" s="14" t="s">
        <v>109</v>
      </c>
      <c r="G3103" s="111" t="s">
        <v>29</v>
      </c>
      <c r="H31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3" s="48">
        <f>tbl_raw_data[[#This Row],[Date Actioned]]-tbl_raw_data[[#This Row],[Date Tagged]]</f>
        <v>8.6458333316841163E-3</v>
      </c>
      <c r="J3103" s="50">
        <f>HOUR(tbl_raw_data[[#This Row],[time_taken]])*60+MINUTE(tbl_raw_data[[#This Row],[time_taken]])+SECOND(tbl_raw_data[[#This Row],[time_taken]])/60</f>
        <v>12.45</v>
      </c>
      <c r="K3103" s="54">
        <f>DATE(YEAR(tbl_raw_data[[#This Row],[Date Actioned]]), MONTH(tbl_raw_data[[#This Row],[Date Actioned]]), DAY(tbl_raw_data[[#This Row],[Date Actioned]]))</f>
        <v>45151</v>
      </c>
      <c r="L3103" s="55" t="str">
        <f>UPPER(TEXT(tbl_raw_data[[#This Row],[Updated_date]],"MMMM"))</f>
        <v>AUGUST</v>
      </c>
      <c r="M3103" s="55" t="str">
        <f>UPPER("Week "&amp;IF(ROUNDUP(DAY(tbl_raw_data[[#This Row],[Updated_date]])/7,0)=5,4,ROUNDUP(DAY(tbl_raw_data[[#This Row],[Updated_date]])/7,0)))</f>
        <v>WEEK 2</v>
      </c>
      <c r="N3103" s="57" t="str">
        <f>UPPER(VLOOKUP(tbl_raw_data[[#This Row],[Analyst]],[1]setting!$A$1:$B$15,2,0))</f>
        <v>NAVED</v>
      </c>
      <c r="O3103" s="57" t="str">
        <f>UPPER(tbl_raw_data[[#This Row],[Outcome]])</f>
        <v>APPROVE</v>
      </c>
      <c r="P3103" s="57" t="str">
        <f>UPPER(tbl_raw_data[[#This Row],[Queue Name]])</f>
        <v>CONSUMER EXISTING</v>
      </c>
      <c r="Q3103" s="57" t="str">
        <f>IF(tbl_raw_data[[#This Row],[time_taken_in_mins]]&lt;=20,"SLA_MET","SLA_NOT_MET")</f>
        <v>SLA_MET</v>
      </c>
    </row>
    <row r="3104" spans="1:17" ht="15" customHeight="1" x14ac:dyDescent="0.25">
      <c r="A3104" s="22" t="s">
        <v>31</v>
      </c>
      <c r="B3104" s="12">
        <v>45151.476701388892</v>
      </c>
      <c r="C3104" s="13">
        <v>45151.477650462963</v>
      </c>
      <c r="D3104" s="14" t="s">
        <v>8</v>
      </c>
      <c r="E3104" s="14" t="s">
        <v>9</v>
      </c>
      <c r="F3104" s="14" t="s">
        <v>10</v>
      </c>
      <c r="G3104" s="111" t="s">
        <v>11</v>
      </c>
      <c r="H31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4" s="48">
        <f>tbl_raw_data[[#This Row],[Date Actioned]]-tbl_raw_data[[#This Row],[Date Tagged]]</f>
        <v>9.4907407037680969E-4</v>
      </c>
      <c r="J3104" s="50">
        <f>HOUR(tbl_raw_data[[#This Row],[time_taken]])*60+MINUTE(tbl_raw_data[[#This Row],[time_taken]])+SECOND(tbl_raw_data[[#This Row],[time_taken]])/60</f>
        <v>1.3666666666666667</v>
      </c>
      <c r="K3104" s="54">
        <f>DATE(YEAR(tbl_raw_data[[#This Row],[Date Actioned]]), MONTH(tbl_raw_data[[#This Row],[Date Actioned]]), DAY(tbl_raw_data[[#This Row],[Date Actioned]]))</f>
        <v>45151</v>
      </c>
      <c r="L3104" s="55" t="str">
        <f>UPPER(TEXT(tbl_raw_data[[#This Row],[Updated_date]],"MMMM"))</f>
        <v>AUGUST</v>
      </c>
      <c r="M3104" s="55" t="str">
        <f>UPPER("Week "&amp;IF(ROUNDUP(DAY(tbl_raw_data[[#This Row],[Updated_date]])/7,0)=5,4,ROUNDUP(DAY(tbl_raw_data[[#This Row],[Updated_date]])/7,0)))</f>
        <v>WEEK 2</v>
      </c>
      <c r="N3104" s="57" t="str">
        <f>UPPER(VLOOKUP(tbl_raw_data[[#This Row],[Analyst]],[1]setting!$A$1:$B$15,2,0))</f>
        <v>SAM</v>
      </c>
      <c r="O3104" s="57" t="str">
        <f>UPPER(tbl_raw_data[[#This Row],[Outcome]])</f>
        <v>WITHDRAW</v>
      </c>
      <c r="P3104" s="57" t="str">
        <f>UPPER(tbl_raw_data[[#This Row],[Queue Name]])</f>
        <v>CONSUMER PRE BUREAU</v>
      </c>
      <c r="Q3104" s="57" t="str">
        <f>IF(tbl_raw_data[[#This Row],[time_taken_in_mins]]&lt;=20,"SLA_MET","SLA_NOT_MET")</f>
        <v>SLA_MET</v>
      </c>
    </row>
    <row r="3105" spans="1:17" ht="15" customHeight="1" x14ac:dyDescent="0.25">
      <c r="A3105" s="11" t="s">
        <v>544</v>
      </c>
      <c r="B3105" s="12">
        <v>45151.480856481481</v>
      </c>
      <c r="C3105" s="25">
        <v>45151.483726851853</v>
      </c>
      <c r="D3105" s="10" t="s">
        <v>46</v>
      </c>
      <c r="E3105" s="10" t="s">
        <v>28</v>
      </c>
      <c r="F3105" s="26" t="s">
        <v>55</v>
      </c>
      <c r="G3105" s="109"/>
      <c r="H31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05" s="48">
        <f>tbl_raw_data[[#This Row],[Date Actioned]]-tbl_raw_data[[#This Row],[Date Tagged]]</f>
        <v>2.8703703719656914E-3</v>
      </c>
      <c r="J3105" s="50">
        <f>HOUR(tbl_raw_data[[#This Row],[time_taken]])*60+MINUTE(tbl_raw_data[[#This Row],[time_taken]])+SECOND(tbl_raw_data[[#This Row],[time_taken]])/60</f>
        <v>4.1333333333333337</v>
      </c>
      <c r="K3105" s="54">
        <f>DATE(YEAR(tbl_raw_data[[#This Row],[Date Actioned]]), MONTH(tbl_raw_data[[#This Row],[Date Actioned]]), DAY(tbl_raw_data[[#This Row],[Date Actioned]]))</f>
        <v>45151</v>
      </c>
      <c r="L3105" s="55" t="str">
        <f>UPPER(TEXT(tbl_raw_data[[#This Row],[Updated_date]],"MMMM"))</f>
        <v>AUGUST</v>
      </c>
      <c r="M3105" s="55" t="str">
        <f>UPPER("Week "&amp;IF(ROUNDUP(DAY(tbl_raw_data[[#This Row],[Updated_date]])/7,0)=5,4,ROUNDUP(DAY(tbl_raw_data[[#This Row],[Updated_date]])/7,0)))</f>
        <v>WEEK 2</v>
      </c>
      <c r="N3105" s="57" t="str">
        <f>UPPER(VLOOKUP(tbl_raw_data[[#This Row],[Analyst]],[1]setting!$A$1:$B$15,2,0))</f>
        <v>CAMERON</v>
      </c>
      <c r="O3105" s="57" t="str">
        <f>UPPER(tbl_raw_data[[#This Row],[Outcome]])</f>
        <v>DECLINE</v>
      </c>
      <c r="P3105" s="57" t="str">
        <f>UPPER(tbl_raw_data[[#This Row],[Queue Name]])</f>
        <v>CONSUMER EXISTING</v>
      </c>
      <c r="Q3105" s="57" t="str">
        <f>IF(tbl_raw_data[[#This Row],[time_taken_in_mins]]&lt;=20,"SLA_MET","SLA_NOT_MET")</f>
        <v>SLA_MET</v>
      </c>
    </row>
    <row r="3106" spans="1:17" ht="15" customHeight="1" x14ac:dyDescent="0.25">
      <c r="A3106" s="22" t="s">
        <v>638</v>
      </c>
      <c r="B3106" s="6">
        <v>45151.482800925929</v>
      </c>
      <c r="C3106" s="7">
        <v>45151.485879629632</v>
      </c>
      <c r="D3106" s="8" t="s">
        <v>13</v>
      </c>
      <c r="E3106" s="8" t="s">
        <v>41</v>
      </c>
      <c r="F3106" s="8" t="s">
        <v>228</v>
      </c>
      <c r="G3106" s="110" t="s">
        <v>67</v>
      </c>
      <c r="H31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06" s="48">
        <f>tbl_raw_data[[#This Row],[Date Actioned]]-tbl_raw_data[[#This Row],[Date Tagged]]</f>
        <v>3.0787037030677311E-3</v>
      </c>
      <c r="J3106" s="50">
        <f>HOUR(tbl_raw_data[[#This Row],[time_taken]])*60+MINUTE(tbl_raw_data[[#This Row],[time_taken]])+SECOND(tbl_raw_data[[#This Row],[time_taken]])/60</f>
        <v>4.4333333333333336</v>
      </c>
      <c r="K3106" s="54">
        <f>DATE(YEAR(tbl_raw_data[[#This Row],[Date Actioned]]), MONTH(tbl_raw_data[[#This Row],[Date Actioned]]), DAY(tbl_raw_data[[#This Row],[Date Actioned]]))</f>
        <v>45151</v>
      </c>
      <c r="L3106" s="55" t="str">
        <f>UPPER(TEXT(tbl_raw_data[[#This Row],[Updated_date]],"MMMM"))</f>
        <v>AUGUST</v>
      </c>
      <c r="M3106" s="55" t="str">
        <f>UPPER("Week "&amp;IF(ROUNDUP(DAY(tbl_raw_data[[#This Row],[Updated_date]])/7,0)=5,4,ROUNDUP(DAY(tbl_raw_data[[#This Row],[Updated_date]])/7,0)))</f>
        <v>WEEK 2</v>
      </c>
      <c r="N3106" s="57" t="str">
        <f>UPPER(VLOOKUP(tbl_raw_data[[#This Row],[Analyst]],[1]setting!$A$1:$B$15,2,0))</f>
        <v>OUADIR</v>
      </c>
      <c r="O3106" s="57" t="str">
        <f>UPPER(tbl_raw_data[[#This Row],[Outcome]])</f>
        <v>APPROVE</v>
      </c>
      <c r="P3106" s="57" t="str">
        <f>UPPER(tbl_raw_data[[#This Row],[Queue Name]])</f>
        <v>CONSUMER POST BUREAU</v>
      </c>
      <c r="Q3106" s="57" t="str">
        <f>IF(tbl_raw_data[[#This Row],[time_taken_in_mins]]&lt;=20,"SLA_MET","SLA_NOT_MET")</f>
        <v>SLA_MET</v>
      </c>
    </row>
    <row r="3107" spans="1:17" ht="15" customHeight="1" x14ac:dyDescent="0.25">
      <c r="A3107" s="5" t="s">
        <v>520</v>
      </c>
      <c r="B3107" s="6">
        <v>45151.484664351854</v>
      </c>
      <c r="C3107" s="7">
        <v>45151.487488425926</v>
      </c>
      <c r="D3107" s="8" t="s">
        <v>8</v>
      </c>
      <c r="E3107" s="8" t="s">
        <v>9</v>
      </c>
      <c r="F3107" s="8" t="s">
        <v>14</v>
      </c>
      <c r="G3107" s="110" t="s">
        <v>132</v>
      </c>
      <c r="H31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7" s="48">
        <f>tbl_raw_data[[#This Row],[Date Actioned]]-tbl_raw_data[[#This Row],[Date Tagged]]</f>
        <v>2.8240740721230395E-3</v>
      </c>
      <c r="J3107" s="50">
        <f>HOUR(tbl_raw_data[[#This Row],[time_taken]])*60+MINUTE(tbl_raw_data[[#This Row],[time_taken]])+SECOND(tbl_raw_data[[#This Row],[time_taken]])/60</f>
        <v>4.0666666666666664</v>
      </c>
      <c r="K3107" s="54">
        <f>DATE(YEAR(tbl_raw_data[[#This Row],[Date Actioned]]), MONTH(tbl_raw_data[[#This Row],[Date Actioned]]), DAY(tbl_raw_data[[#This Row],[Date Actioned]]))</f>
        <v>45151</v>
      </c>
      <c r="L3107" s="55" t="str">
        <f>UPPER(TEXT(tbl_raw_data[[#This Row],[Updated_date]],"MMMM"))</f>
        <v>AUGUST</v>
      </c>
      <c r="M3107" s="55" t="str">
        <f>UPPER("Week "&amp;IF(ROUNDUP(DAY(tbl_raw_data[[#This Row],[Updated_date]])/7,0)=5,4,ROUNDUP(DAY(tbl_raw_data[[#This Row],[Updated_date]])/7,0)))</f>
        <v>WEEK 2</v>
      </c>
      <c r="N3107" s="57" t="str">
        <f>UPPER(VLOOKUP(tbl_raw_data[[#This Row],[Analyst]],[1]setting!$A$1:$B$15,2,0))</f>
        <v>HARDIK</v>
      </c>
      <c r="O3107" s="57" t="str">
        <f>UPPER(tbl_raw_data[[#This Row],[Outcome]])</f>
        <v>WITHDRAW</v>
      </c>
      <c r="P3107" s="57" t="str">
        <f>UPPER(tbl_raw_data[[#This Row],[Queue Name]])</f>
        <v>CONSUMER PRE BUREAU</v>
      </c>
      <c r="Q3107" s="57" t="str">
        <f>IF(tbl_raw_data[[#This Row],[time_taken_in_mins]]&lt;=20,"SLA_MET","SLA_NOT_MET")</f>
        <v>SLA_MET</v>
      </c>
    </row>
    <row r="3108" spans="1:17" ht="15" customHeight="1" x14ac:dyDescent="0.25">
      <c r="A3108" s="11" t="s">
        <v>4103</v>
      </c>
      <c r="B3108" s="12">
        <v>45151.485254629632</v>
      </c>
      <c r="C3108" s="13">
        <v>45151.493125000001</v>
      </c>
      <c r="D3108" s="14" t="s">
        <v>8</v>
      </c>
      <c r="E3108" s="14" t="s">
        <v>9</v>
      </c>
      <c r="F3108" s="14" t="s">
        <v>55</v>
      </c>
      <c r="G3108" s="111" t="s">
        <v>1142</v>
      </c>
      <c r="H31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08" s="48">
        <f>tbl_raw_data[[#This Row],[Date Actioned]]-tbl_raw_data[[#This Row],[Date Tagged]]</f>
        <v>7.8703703693463467E-3</v>
      </c>
      <c r="J3108" s="50">
        <f>HOUR(tbl_raw_data[[#This Row],[time_taken]])*60+MINUTE(tbl_raw_data[[#This Row],[time_taken]])+SECOND(tbl_raw_data[[#This Row],[time_taken]])/60</f>
        <v>11.333333333333334</v>
      </c>
      <c r="K3108" s="54">
        <f>DATE(YEAR(tbl_raw_data[[#This Row],[Date Actioned]]), MONTH(tbl_raw_data[[#This Row],[Date Actioned]]), DAY(tbl_raw_data[[#This Row],[Date Actioned]]))</f>
        <v>45151</v>
      </c>
      <c r="L3108" s="55" t="str">
        <f>UPPER(TEXT(tbl_raw_data[[#This Row],[Updated_date]],"MMMM"))</f>
        <v>AUGUST</v>
      </c>
      <c r="M3108" s="55" t="str">
        <f>UPPER("Week "&amp;IF(ROUNDUP(DAY(tbl_raw_data[[#This Row],[Updated_date]])/7,0)=5,4,ROUNDUP(DAY(tbl_raw_data[[#This Row],[Updated_date]])/7,0)))</f>
        <v>WEEK 2</v>
      </c>
      <c r="N3108" s="57" t="str">
        <f>UPPER(VLOOKUP(tbl_raw_data[[#This Row],[Analyst]],[1]setting!$A$1:$B$15,2,0))</f>
        <v>CAMERON</v>
      </c>
      <c r="O3108" s="57" t="str">
        <f>UPPER(tbl_raw_data[[#This Row],[Outcome]])</f>
        <v>WITHDRAW</v>
      </c>
      <c r="P3108" s="57" t="str">
        <f>UPPER(tbl_raw_data[[#This Row],[Queue Name]])</f>
        <v>CONSUMER PRE BUREAU</v>
      </c>
      <c r="Q3108" s="57" t="str">
        <f>IF(tbl_raw_data[[#This Row],[time_taken_in_mins]]&lt;=20,"SLA_MET","SLA_NOT_MET")</f>
        <v>SLA_MET</v>
      </c>
    </row>
    <row r="3109" spans="1:17" ht="15" customHeight="1" x14ac:dyDescent="0.25">
      <c r="A3109" s="11" t="s">
        <v>4231</v>
      </c>
      <c r="B3109" s="12">
        <v>45151.488726851851</v>
      </c>
      <c r="C3109" s="25">
        <v>45151.496828703705</v>
      </c>
      <c r="D3109" s="10" t="s">
        <v>13</v>
      </c>
      <c r="E3109" s="10" t="s">
        <v>28</v>
      </c>
      <c r="F3109" s="26" t="s">
        <v>254</v>
      </c>
      <c r="G3109" s="109"/>
      <c r="H31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09" s="48">
        <f>tbl_raw_data[[#This Row],[Date Actioned]]-tbl_raw_data[[#This Row],[Date Tagged]]</f>
        <v>8.1018518540076911E-3</v>
      </c>
      <c r="J3109" s="50">
        <f>HOUR(tbl_raw_data[[#This Row],[time_taken]])*60+MINUTE(tbl_raw_data[[#This Row],[time_taken]])+SECOND(tbl_raw_data[[#This Row],[time_taken]])/60</f>
        <v>11.666666666666666</v>
      </c>
      <c r="K3109" s="54">
        <f>DATE(YEAR(tbl_raw_data[[#This Row],[Date Actioned]]), MONTH(tbl_raw_data[[#This Row],[Date Actioned]]), DAY(tbl_raw_data[[#This Row],[Date Actioned]]))</f>
        <v>45151</v>
      </c>
      <c r="L3109" s="55" t="str">
        <f>UPPER(TEXT(tbl_raw_data[[#This Row],[Updated_date]],"MMMM"))</f>
        <v>AUGUST</v>
      </c>
      <c r="M3109" s="55" t="str">
        <f>UPPER("Week "&amp;IF(ROUNDUP(DAY(tbl_raw_data[[#This Row],[Updated_date]])/7,0)=5,4,ROUNDUP(DAY(tbl_raw_data[[#This Row],[Updated_date]])/7,0)))</f>
        <v>WEEK 2</v>
      </c>
      <c r="N3109" s="57" t="str">
        <f>UPPER(VLOOKUP(tbl_raw_data[[#This Row],[Analyst]],[1]setting!$A$1:$B$15,2,0))</f>
        <v>FARDIN</v>
      </c>
      <c r="O3109" s="57" t="str">
        <f>UPPER(tbl_raw_data[[#This Row],[Outcome]])</f>
        <v>APPROVE</v>
      </c>
      <c r="P3109" s="57" t="str">
        <f>UPPER(tbl_raw_data[[#This Row],[Queue Name]])</f>
        <v>CONSUMER EXISTING</v>
      </c>
      <c r="Q3109" s="57" t="str">
        <f>IF(tbl_raw_data[[#This Row],[time_taken_in_mins]]&lt;=20,"SLA_MET","SLA_NOT_MET")</f>
        <v>SLA_MET</v>
      </c>
    </row>
    <row r="3110" spans="1:17" ht="15" customHeight="1" x14ac:dyDescent="0.25">
      <c r="A3110" s="11" t="s">
        <v>2269</v>
      </c>
      <c r="B3110" s="12">
        <v>45151.490613425929</v>
      </c>
      <c r="C3110" s="25">
        <v>45151.496041666665</v>
      </c>
      <c r="D3110" s="26" t="s">
        <v>40</v>
      </c>
      <c r="E3110" s="10" t="s">
        <v>41</v>
      </c>
      <c r="F3110" s="26" t="s">
        <v>73</v>
      </c>
      <c r="G3110" s="109"/>
      <c r="H31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10" s="48">
        <f>tbl_raw_data[[#This Row],[Date Actioned]]-tbl_raw_data[[#This Row],[Date Tagged]]</f>
        <v>5.428240736364387E-3</v>
      </c>
      <c r="J3110" s="50">
        <f>HOUR(tbl_raw_data[[#This Row],[time_taken]])*60+MINUTE(tbl_raw_data[[#This Row],[time_taken]])+SECOND(tbl_raw_data[[#This Row],[time_taken]])/60</f>
        <v>7.8166666666666664</v>
      </c>
      <c r="K3110" s="54">
        <f>DATE(YEAR(tbl_raw_data[[#This Row],[Date Actioned]]), MONTH(tbl_raw_data[[#This Row],[Date Actioned]]), DAY(tbl_raw_data[[#This Row],[Date Actioned]]))</f>
        <v>45151</v>
      </c>
      <c r="L3110" s="55" t="str">
        <f>UPPER(TEXT(tbl_raw_data[[#This Row],[Updated_date]],"MMMM"))</f>
        <v>AUGUST</v>
      </c>
      <c r="M3110" s="55" t="str">
        <f>UPPER("Week "&amp;IF(ROUNDUP(DAY(tbl_raw_data[[#This Row],[Updated_date]])/7,0)=5,4,ROUNDUP(DAY(tbl_raw_data[[#This Row],[Updated_date]])/7,0)))</f>
        <v>WEEK 2</v>
      </c>
      <c r="N3110" s="57" t="str">
        <f>UPPER(VLOOKUP(tbl_raw_data[[#This Row],[Analyst]],[1]setting!$A$1:$B$15,2,0))</f>
        <v>SHAHID</v>
      </c>
      <c r="O3110" s="57" t="str">
        <f>UPPER(tbl_raw_data[[#This Row],[Outcome]])</f>
        <v>WITHDRAW</v>
      </c>
      <c r="P3110" s="57" t="str">
        <f>UPPER(tbl_raw_data[[#This Row],[Queue Name]])</f>
        <v>CONSUMER POST BUREAU</v>
      </c>
      <c r="Q3110" s="57" t="str">
        <f>IF(tbl_raw_data[[#This Row],[time_taken_in_mins]]&lt;=20,"SLA_MET","SLA_NOT_MET")</f>
        <v>SLA_MET</v>
      </c>
    </row>
    <row r="3111" spans="1:17" x14ac:dyDescent="0.25">
      <c r="A3111" s="22" t="s">
        <v>3812</v>
      </c>
      <c r="B3111" s="12">
        <v>45151.495659722219</v>
      </c>
      <c r="C3111" s="29">
        <v>45151.503125000003</v>
      </c>
      <c r="D3111" s="30" t="s">
        <v>40</v>
      </c>
      <c r="E3111" s="16" t="s">
        <v>28</v>
      </c>
      <c r="F3111" s="30" t="s">
        <v>55</v>
      </c>
      <c r="G3111" s="106"/>
      <c r="H31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11" s="48">
        <f>tbl_raw_data[[#This Row],[Date Actioned]]-tbl_raw_data[[#This Row],[Date Tagged]]</f>
        <v>7.4652777839219198E-3</v>
      </c>
      <c r="J3111" s="50">
        <f>HOUR(tbl_raw_data[[#This Row],[time_taken]])*60+MINUTE(tbl_raw_data[[#This Row],[time_taken]])+SECOND(tbl_raw_data[[#This Row],[time_taken]])/60</f>
        <v>10.75</v>
      </c>
      <c r="K3111" s="54">
        <f>DATE(YEAR(tbl_raw_data[[#This Row],[Date Actioned]]), MONTH(tbl_raw_data[[#This Row],[Date Actioned]]), DAY(tbl_raw_data[[#This Row],[Date Actioned]]))</f>
        <v>45151</v>
      </c>
      <c r="L3111" s="55" t="str">
        <f>UPPER(TEXT(tbl_raw_data[[#This Row],[Updated_date]],"MMMM"))</f>
        <v>AUGUST</v>
      </c>
      <c r="M3111" s="55" t="str">
        <f>UPPER("Week "&amp;IF(ROUNDUP(DAY(tbl_raw_data[[#This Row],[Updated_date]])/7,0)=5,4,ROUNDUP(DAY(tbl_raw_data[[#This Row],[Updated_date]])/7,0)))</f>
        <v>WEEK 2</v>
      </c>
      <c r="N3111" s="57" t="str">
        <f>UPPER(VLOOKUP(tbl_raw_data[[#This Row],[Analyst]],[1]setting!$A$1:$B$15,2,0))</f>
        <v>CAMERON</v>
      </c>
      <c r="O3111" s="57" t="str">
        <f>UPPER(tbl_raw_data[[#This Row],[Outcome]])</f>
        <v>WITHDRAW</v>
      </c>
      <c r="P3111" s="57" t="str">
        <f>UPPER(tbl_raw_data[[#This Row],[Queue Name]])</f>
        <v>CONSUMER EXISTING</v>
      </c>
      <c r="Q3111" s="57" t="str">
        <f>IF(tbl_raw_data[[#This Row],[time_taken_in_mins]]&lt;=20,"SLA_MET","SLA_NOT_MET")</f>
        <v>SLA_MET</v>
      </c>
    </row>
    <row r="3112" spans="1:17" ht="15" customHeight="1" x14ac:dyDescent="0.25">
      <c r="A3112" s="22" t="s">
        <v>1446</v>
      </c>
      <c r="B3112" s="6">
        <v>45151.500648148147</v>
      </c>
      <c r="C3112" s="7">
        <v>45151.505011574074</v>
      </c>
      <c r="D3112" s="8" t="s">
        <v>8</v>
      </c>
      <c r="E3112" s="8" t="s">
        <v>9</v>
      </c>
      <c r="F3112" s="8" t="s">
        <v>254</v>
      </c>
      <c r="G3112" s="110" t="s">
        <v>11</v>
      </c>
      <c r="H31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2" s="48">
        <f>tbl_raw_data[[#This Row],[Date Actioned]]-tbl_raw_data[[#This Row],[Date Tagged]]</f>
        <v>4.3634259272948839E-3</v>
      </c>
      <c r="J3112" s="50">
        <f>HOUR(tbl_raw_data[[#This Row],[time_taken]])*60+MINUTE(tbl_raw_data[[#This Row],[time_taken]])+SECOND(tbl_raw_data[[#This Row],[time_taken]])/60</f>
        <v>6.2833333333333332</v>
      </c>
      <c r="K3112" s="54">
        <f>DATE(YEAR(tbl_raw_data[[#This Row],[Date Actioned]]), MONTH(tbl_raw_data[[#This Row],[Date Actioned]]), DAY(tbl_raw_data[[#This Row],[Date Actioned]]))</f>
        <v>45151</v>
      </c>
      <c r="L3112" s="55" t="str">
        <f>UPPER(TEXT(tbl_raw_data[[#This Row],[Updated_date]],"MMMM"))</f>
        <v>AUGUST</v>
      </c>
      <c r="M3112" s="55" t="str">
        <f>UPPER("Week "&amp;IF(ROUNDUP(DAY(tbl_raw_data[[#This Row],[Updated_date]])/7,0)=5,4,ROUNDUP(DAY(tbl_raw_data[[#This Row],[Updated_date]])/7,0)))</f>
        <v>WEEK 2</v>
      </c>
      <c r="N3112" s="57" t="str">
        <f>UPPER(VLOOKUP(tbl_raw_data[[#This Row],[Analyst]],[1]setting!$A$1:$B$15,2,0))</f>
        <v>FARDIN</v>
      </c>
      <c r="O3112" s="57" t="str">
        <f>UPPER(tbl_raw_data[[#This Row],[Outcome]])</f>
        <v>WITHDRAW</v>
      </c>
      <c r="P3112" s="57" t="str">
        <f>UPPER(tbl_raw_data[[#This Row],[Queue Name]])</f>
        <v>CONSUMER PRE BUREAU</v>
      </c>
      <c r="Q3112" s="57" t="str">
        <f>IF(tbl_raw_data[[#This Row],[time_taken_in_mins]]&lt;=20,"SLA_MET","SLA_NOT_MET")</f>
        <v>SLA_MET</v>
      </c>
    </row>
    <row r="3113" spans="1:17" ht="15" customHeight="1" x14ac:dyDescent="0.25">
      <c r="A3113" s="5" t="s">
        <v>3725</v>
      </c>
      <c r="B3113" s="12">
        <v>45151.50377314815</v>
      </c>
      <c r="C3113" s="13">
        <v>45151.511099537034</v>
      </c>
      <c r="D3113" s="14" t="s">
        <v>8</v>
      </c>
      <c r="E3113" s="14" t="s">
        <v>9</v>
      </c>
      <c r="F3113" s="14" t="s">
        <v>55</v>
      </c>
      <c r="G3113" s="111" t="s">
        <v>1826</v>
      </c>
      <c r="H31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3" s="48">
        <f>tbl_raw_data[[#This Row],[Date Actioned]]-tbl_raw_data[[#This Row],[Date Tagged]]</f>
        <v>7.326388884393964E-3</v>
      </c>
      <c r="J3113" s="50">
        <f>HOUR(tbl_raw_data[[#This Row],[time_taken]])*60+MINUTE(tbl_raw_data[[#This Row],[time_taken]])+SECOND(tbl_raw_data[[#This Row],[time_taken]])/60</f>
        <v>10.55</v>
      </c>
      <c r="K3113" s="54">
        <f>DATE(YEAR(tbl_raw_data[[#This Row],[Date Actioned]]), MONTH(tbl_raw_data[[#This Row],[Date Actioned]]), DAY(tbl_raw_data[[#This Row],[Date Actioned]]))</f>
        <v>45151</v>
      </c>
      <c r="L3113" s="55" t="str">
        <f>UPPER(TEXT(tbl_raw_data[[#This Row],[Updated_date]],"MMMM"))</f>
        <v>AUGUST</v>
      </c>
      <c r="M3113" s="55" t="str">
        <f>UPPER("Week "&amp;IF(ROUNDUP(DAY(tbl_raw_data[[#This Row],[Updated_date]])/7,0)=5,4,ROUNDUP(DAY(tbl_raw_data[[#This Row],[Updated_date]])/7,0)))</f>
        <v>WEEK 2</v>
      </c>
      <c r="N3113" s="57" t="str">
        <f>UPPER(VLOOKUP(tbl_raw_data[[#This Row],[Analyst]],[1]setting!$A$1:$B$15,2,0))</f>
        <v>CAMERON</v>
      </c>
      <c r="O3113" s="57" t="str">
        <f>UPPER(tbl_raw_data[[#This Row],[Outcome]])</f>
        <v>WITHDRAW</v>
      </c>
      <c r="P3113" s="57" t="str">
        <f>UPPER(tbl_raw_data[[#This Row],[Queue Name]])</f>
        <v>CONSUMER PRE BUREAU</v>
      </c>
      <c r="Q3113" s="57" t="str">
        <f>IF(tbl_raw_data[[#This Row],[time_taken_in_mins]]&lt;=20,"SLA_MET","SLA_NOT_MET")</f>
        <v>SLA_MET</v>
      </c>
    </row>
    <row r="3114" spans="1:17" ht="15" customHeight="1" x14ac:dyDescent="0.25">
      <c r="A3114" s="11" t="s">
        <v>63</v>
      </c>
      <c r="B3114" s="6">
        <v>45151.504479166666</v>
      </c>
      <c r="C3114" s="7">
        <v>45151.505590277775</v>
      </c>
      <c r="D3114" s="8" t="s">
        <v>8</v>
      </c>
      <c r="E3114" s="8" t="s">
        <v>9</v>
      </c>
      <c r="F3114" s="8" t="s">
        <v>10</v>
      </c>
      <c r="G3114" s="110" t="s">
        <v>11</v>
      </c>
      <c r="H31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4" s="48">
        <f>tbl_raw_data[[#This Row],[Date Actioned]]-tbl_raw_data[[#This Row],[Date Tagged]]</f>
        <v>1.111111108912155E-3</v>
      </c>
      <c r="J3114" s="50">
        <f>HOUR(tbl_raw_data[[#This Row],[time_taken]])*60+MINUTE(tbl_raw_data[[#This Row],[time_taken]])+SECOND(tbl_raw_data[[#This Row],[time_taken]])/60</f>
        <v>1.6</v>
      </c>
      <c r="K3114" s="54">
        <f>DATE(YEAR(tbl_raw_data[[#This Row],[Date Actioned]]), MONTH(tbl_raw_data[[#This Row],[Date Actioned]]), DAY(tbl_raw_data[[#This Row],[Date Actioned]]))</f>
        <v>45151</v>
      </c>
      <c r="L3114" s="55" t="str">
        <f>UPPER(TEXT(tbl_raw_data[[#This Row],[Updated_date]],"MMMM"))</f>
        <v>AUGUST</v>
      </c>
      <c r="M3114" s="55" t="str">
        <f>UPPER("Week "&amp;IF(ROUNDUP(DAY(tbl_raw_data[[#This Row],[Updated_date]])/7,0)=5,4,ROUNDUP(DAY(tbl_raw_data[[#This Row],[Updated_date]])/7,0)))</f>
        <v>WEEK 2</v>
      </c>
      <c r="N3114" s="57" t="str">
        <f>UPPER(VLOOKUP(tbl_raw_data[[#This Row],[Analyst]],[1]setting!$A$1:$B$15,2,0))</f>
        <v>SAM</v>
      </c>
      <c r="O3114" s="57" t="str">
        <f>UPPER(tbl_raw_data[[#This Row],[Outcome]])</f>
        <v>WITHDRAW</v>
      </c>
      <c r="P3114" s="57" t="str">
        <f>UPPER(tbl_raw_data[[#This Row],[Queue Name]])</f>
        <v>CONSUMER PRE BUREAU</v>
      </c>
      <c r="Q3114" s="57" t="str">
        <f>IF(tbl_raw_data[[#This Row],[time_taken_in_mins]]&lt;=20,"SLA_MET","SLA_NOT_MET")</f>
        <v>SLA_MET</v>
      </c>
    </row>
    <row r="3115" spans="1:17" ht="15" customHeight="1" x14ac:dyDescent="0.25">
      <c r="A3115" s="5" t="s">
        <v>761</v>
      </c>
      <c r="B3115" s="12">
        <v>45151.506388888891</v>
      </c>
      <c r="C3115" s="13">
        <v>45151.509652777779</v>
      </c>
      <c r="D3115" s="14" t="s">
        <v>13</v>
      </c>
      <c r="E3115" s="14" t="s">
        <v>28</v>
      </c>
      <c r="F3115" s="14" t="s">
        <v>109</v>
      </c>
      <c r="G3115" s="111" t="s">
        <v>67</v>
      </c>
      <c r="H31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15" s="48">
        <f>tbl_raw_data[[#This Row],[Date Actioned]]-tbl_raw_data[[#This Row],[Date Tagged]]</f>
        <v>3.2638888878864236E-3</v>
      </c>
      <c r="J3115" s="50">
        <f>HOUR(tbl_raw_data[[#This Row],[time_taken]])*60+MINUTE(tbl_raw_data[[#This Row],[time_taken]])+SECOND(tbl_raw_data[[#This Row],[time_taken]])/60</f>
        <v>4.7</v>
      </c>
      <c r="K3115" s="54">
        <f>DATE(YEAR(tbl_raw_data[[#This Row],[Date Actioned]]), MONTH(tbl_raw_data[[#This Row],[Date Actioned]]), DAY(tbl_raw_data[[#This Row],[Date Actioned]]))</f>
        <v>45151</v>
      </c>
      <c r="L3115" s="55" t="str">
        <f>UPPER(TEXT(tbl_raw_data[[#This Row],[Updated_date]],"MMMM"))</f>
        <v>AUGUST</v>
      </c>
      <c r="M3115" s="55" t="str">
        <f>UPPER("Week "&amp;IF(ROUNDUP(DAY(tbl_raw_data[[#This Row],[Updated_date]])/7,0)=5,4,ROUNDUP(DAY(tbl_raw_data[[#This Row],[Updated_date]])/7,0)))</f>
        <v>WEEK 2</v>
      </c>
      <c r="N3115" s="57" t="str">
        <f>UPPER(VLOOKUP(tbl_raw_data[[#This Row],[Analyst]],[1]setting!$A$1:$B$15,2,0))</f>
        <v>NAVED</v>
      </c>
      <c r="O3115" s="57" t="str">
        <f>UPPER(tbl_raw_data[[#This Row],[Outcome]])</f>
        <v>APPROVE</v>
      </c>
      <c r="P3115" s="57" t="str">
        <f>UPPER(tbl_raw_data[[#This Row],[Queue Name]])</f>
        <v>CONSUMER EXISTING</v>
      </c>
      <c r="Q3115" s="57" t="str">
        <f>IF(tbl_raw_data[[#This Row],[time_taken_in_mins]]&lt;=20,"SLA_MET","SLA_NOT_MET")</f>
        <v>SLA_MET</v>
      </c>
    </row>
    <row r="3116" spans="1:17" ht="15" customHeight="1" x14ac:dyDescent="0.25">
      <c r="A3116" s="11" t="s">
        <v>1910</v>
      </c>
      <c r="B3116" s="6">
        <v>45151.509942129633</v>
      </c>
      <c r="C3116" s="7">
        <v>45151.51489583333</v>
      </c>
      <c r="D3116" s="8" t="s">
        <v>13</v>
      </c>
      <c r="E3116" s="8" t="s">
        <v>9</v>
      </c>
      <c r="F3116" s="8" t="s">
        <v>254</v>
      </c>
      <c r="G3116" s="110" t="s">
        <v>67</v>
      </c>
      <c r="H31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16" s="48">
        <f>tbl_raw_data[[#This Row],[Date Actioned]]-tbl_raw_data[[#This Row],[Date Tagged]]</f>
        <v>4.9537036975380033E-3</v>
      </c>
      <c r="J3116" s="50">
        <f>HOUR(tbl_raw_data[[#This Row],[time_taken]])*60+MINUTE(tbl_raw_data[[#This Row],[time_taken]])+SECOND(tbl_raw_data[[#This Row],[time_taken]])/60</f>
        <v>7.1333333333333337</v>
      </c>
      <c r="K3116" s="54">
        <f>DATE(YEAR(tbl_raw_data[[#This Row],[Date Actioned]]), MONTH(tbl_raw_data[[#This Row],[Date Actioned]]), DAY(tbl_raw_data[[#This Row],[Date Actioned]]))</f>
        <v>45151</v>
      </c>
      <c r="L3116" s="55" t="str">
        <f>UPPER(TEXT(tbl_raw_data[[#This Row],[Updated_date]],"MMMM"))</f>
        <v>AUGUST</v>
      </c>
      <c r="M3116" s="55" t="str">
        <f>UPPER("Week "&amp;IF(ROUNDUP(DAY(tbl_raw_data[[#This Row],[Updated_date]])/7,0)=5,4,ROUNDUP(DAY(tbl_raw_data[[#This Row],[Updated_date]])/7,0)))</f>
        <v>WEEK 2</v>
      </c>
      <c r="N3116" s="57" t="str">
        <f>UPPER(VLOOKUP(tbl_raw_data[[#This Row],[Analyst]],[1]setting!$A$1:$B$15,2,0))</f>
        <v>FARDIN</v>
      </c>
      <c r="O3116" s="57" t="str">
        <f>UPPER(tbl_raw_data[[#This Row],[Outcome]])</f>
        <v>APPROVE</v>
      </c>
      <c r="P3116" s="57" t="str">
        <f>UPPER(tbl_raw_data[[#This Row],[Queue Name]])</f>
        <v>CONSUMER PRE BUREAU</v>
      </c>
      <c r="Q3116" s="57" t="str">
        <f>IF(tbl_raw_data[[#This Row],[time_taken_in_mins]]&lt;=20,"SLA_MET","SLA_NOT_MET")</f>
        <v>SLA_MET</v>
      </c>
    </row>
    <row r="3117" spans="1:17" ht="15" customHeight="1" x14ac:dyDescent="0.25">
      <c r="A3117" s="22" t="s">
        <v>2597</v>
      </c>
      <c r="B3117" s="12">
        <v>45151.511412037034</v>
      </c>
      <c r="C3117" s="13">
        <v>45151.517210648148</v>
      </c>
      <c r="D3117" s="14" t="s">
        <v>8</v>
      </c>
      <c r="E3117" s="14" t="s">
        <v>9</v>
      </c>
      <c r="F3117" s="14" t="s">
        <v>10</v>
      </c>
      <c r="G3117" s="111" t="s">
        <v>2598</v>
      </c>
      <c r="H31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7" s="48">
        <f>tbl_raw_data[[#This Row],[Date Actioned]]-tbl_raw_data[[#This Row],[Date Tagged]]</f>
        <v>5.7986111132777296E-3</v>
      </c>
      <c r="J3117" s="50">
        <f>HOUR(tbl_raw_data[[#This Row],[time_taken]])*60+MINUTE(tbl_raw_data[[#This Row],[time_taken]])+SECOND(tbl_raw_data[[#This Row],[time_taken]])/60</f>
        <v>8.35</v>
      </c>
      <c r="K3117" s="54">
        <f>DATE(YEAR(tbl_raw_data[[#This Row],[Date Actioned]]), MONTH(tbl_raw_data[[#This Row],[Date Actioned]]), DAY(tbl_raw_data[[#This Row],[Date Actioned]]))</f>
        <v>45151</v>
      </c>
      <c r="L3117" s="55" t="str">
        <f>UPPER(TEXT(tbl_raw_data[[#This Row],[Updated_date]],"MMMM"))</f>
        <v>AUGUST</v>
      </c>
      <c r="M3117" s="55" t="str">
        <f>UPPER("Week "&amp;IF(ROUNDUP(DAY(tbl_raw_data[[#This Row],[Updated_date]])/7,0)=5,4,ROUNDUP(DAY(tbl_raw_data[[#This Row],[Updated_date]])/7,0)))</f>
        <v>WEEK 2</v>
      </c>
      <c r="N3117" s="57" t="str">
        <f>UPPER(VLOOKUP(tbl_raw_data[[#This Row],[Analyst]],[1]setting!$A$1:$B$15,2,0))</f>
        <v>SAM</v>
      </c>
      <c r="O3117" s="57" t="str">
        <f>UPPER(tbl_raw_data[[#This Row],[Outcome]])</f>
        <v>WITHDRAW</v>
      </c>
      <c r="P3117" s="57" t="str">
        <f>UPPER(tbl_raw_data[[#This Row],[Queue Name]])</f>
        <v>CONSUMER PRE BUREAU</v>
      </c>
      <c r="Q3117" s="57" t="str">
        <f>IF(tbl_raw_data[[#This Row],[time_taken_in_mins]]&lt;=20,"SLA_MET","SLA_NOT_MET")</f>
        <v>SLA_MET</v>
      </c>
    </row>
    <row r="3118" spans="1:17" ht="15" customHeight="1" x14ac:dyDescent="0.25">
      <c r="A3118" s="5" t="s">
        <v>6602</v>
      </c>
      <c r="B3118" s="6">
        <v>45151.511666666665</v>
      </c>
      <c r="C3118" s="7">
        <v>45151.526053240741</v>
      </c>
      <c r="D3118" s="8" t="s">
        <v>8</v>
      </c>
      <c r="E3118" s="8" t="s">
        <v>9</v>
      </c>
      <c r="F3118" s="8" t="s">
        <v>42</v>
      </c>
      <c r="G3118" s="110" t="s">
        <v>11</v>
      </c>
      <c r="H31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18" s="48">
        <f>tbl_raw_data[[#This Row],[Date Actioned]]-tbl_raw_data[[#This Row],[Date Tagged]]</f>
        <v>1.4386574075615499E-2</v>
      </c>
      <c r="J3118" s="50">
        <f>HOUR(tbl_raw_data[[#This Row],[time_taken]])*60+MINUTE(tbl_raw_data[[#This Row],[time_taken]])+SECOND(tbl_raw_data[[#This Row],[time_taken]])/60</f>
        <v>20.716666666666665</v>
      </c>
      <c r="K3118" s="54">
        <f>DATE(YEAR(tbl_raw_data[[#This Row],[Date Actioned]]), MONTH(tbl_raw_data[[#This Row],[Date Actioned]]), DAY(tbl_raw_data[[#This Row],[Date Actioned]]))</f>
        <v>45151</v>
      </c>
      <c r="L3118" s="55" t="str">
        <f>UPPER(TEXT(tbl_raw_data[[#This Row],[Updated_date]],"MMMM"))</f>
        <v>AUGUST</v>
      </c>
      <c r="M3118" s="55" t="str">
        <f>UPPER("Week "&amp;IF(ROUNDUP(DAY(tbl_raw_data[[#This Row],[Updated_date]])/7,0)=5,4,ROUNDUP(DAY(tbl_raw_data[[#This Row],[Updated_date]])/7,0)))</f>
        <v>WEEK 2</v>
      </c>
      <c r="N3118" s="57" t="str">
        <f>UPPER(VLOOKUP(tbl_raw_data[[#This Row],[Analyst]],[1]setting!$A$1:$B$15,2,0))</f>
        <v>NITESH</v>
      </c>
      <c r="O3118" s="57" t="str">
        <f>UPPER(tbl_raw_data[[#This Row],[Outcome]])</f>
        <v>WITHDRAW</v>
      </c>
      <c r="P3118" s="57" t="str">
        <f>UPPER(tbl_raw_data[[#This Row],[Queue Name]])</f>
        <v>CONSUMER PRE BUREAU</v>
      </c>
      <c r="Q3118" s="57" t="str">
        <f>IF(tbl_raw_data[[#This Row],[time_taken_in_mins]]&lt;=20,"SLA_MET","SLA_NOT_MET")</f>
        <v>SLA_NOT_MET</v>
      </c>
    </row>
    <row r="3119" spans="1:17" ht="15" customHeight="1" x14ac:dyDescent="0.25">
      <c r="A3119" s="11" t="s">
        <v>3308</v>
      </c>
      <c r="B3119" s="12">
        <v>45151.516423611109</v>
      </c>
      <c r="C3119" s="13">
        <v>45151.523217592592</v>
      </c>
      <c r="D3119" s="14" t="s">
        <v>8</v>
      </c>
      <c r="E3119" s="14" t="s">
        <v>9</v>
      </c>
      <c r="F3119" s="14" t="s">
        <v>109</v>
      </c>
      <c r="G3119" s="111" t="s">
        <v>3309</v>
      </c>
      <c r="H31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119" s="48">
        <f>tbl_raw_data[[#This Row],[Date Actioned]]-tbl_raw_data[[#This Row],[Date Tagged]]</f>
        <v>6.7939814834971912E-3</v>
      </c>
      <c r="J3119" s="50">
        <f>HOUR(tbl_raw_data[[#This Row],[time_taken]])*60+MINUTE(tbl_raw_data[[#This Row],[time_taken]])+SECOND(tbl_raw_data[[#This Row],[time_taken]])/60</f>
        <v>9.7833333333333332</v>
      </c>
      <c r="K3119" s="54">
        <f>DATE(YEAR(tbl_raw_data[[#This Row],[Date Actioned]]), MONTH(tbl_raw_data[[#This Row],[Date Actioned]]), DAY(tbl_raw_data[[#This Row],[Date Actioned]]))</f>
        <v>45151</v>
      </c>
      <c r="L3119" s="55" t="str">
        <f>UPPER(TEXT(tbl_raw_data[[#This Row],[Updated_date]],"MMMM"))</f>
        <v>AUGUST</v>
      </c>
      <c r="M3119" s="55" t="str">
        <f>UPPER("Week "&amp;IF(ROUNDUP(DAY(tbl_raw_data[[#This Row],[Updated_date]])/7,0)=5,4,ROUNDUP(DAY(tbl_raw_data[[#This Row],[Updated_date]])/7,0)))</f>
        <v>WEEK 2</v>
      </c>
      <c r="N3119" s="57" t="str">
        <f>UPPER(VLOOKUP(tbl_raw_data[[#This Row],[Analyst]],[1]setting!$A$1:$B$15,2,0))</f>
        <v>NAVED</v>
      </c>
      <c r="O3119" s="57" t="str">
        <f>UPPER(tbl_raw_data[[#This Row],[Outcome]])</f>
        <v>WITHDRAW</v>
      </c>
      <c r="P3119" s="57" t="str">
        <f>UPPER(tbl_raw_data[[#This Row],[Queue Name]])</f>
        <v>CONSUMER PRE BUREAU</v>
      </c>
      <c r="Q3119" s="57" t="str">
        <f>IF(tbl_raw_data[[#This Row],[time_taken_in_mins]]&lt;=20,"SLA_MET","SLA_NOT_MET")</f>
        <v>SLA_MET</v>
      </c>
    </row>
    <row r="3120" spans="1:17" ht="15" customHeight="1" x14ac:dyDescent="0.25">
      <c r="A3120" s="22" t="s">
        <v>2380</v>
      </c>
      <c r="B3120" s="12">
        <v>45151.517881944441</v>
      </c>
      <c r="C3120" s="13">
        <v>45151.523425925923</v>
      </c>
      <c r="D3120" s="14" t="s">
        <v>13</v>
      </c>
      <c r="E3120" s="14" t="s">
        <v>28</v>
      </c>
      <c r="F3120" s="14" t="s">
        <v>254</v>
      </c>
      <c r="G3120" s="111" t="s">
        <v>29</v>
      </c>
      <c r="H31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0" s="48">
        <f>tbl_raw_data[[#This Row],[Date Actioned]]-tbl_raw_data[[#This Row],[Date Tagged]]</f>
        <v>5.543981482333038E-3</v>
      </c>
      <c r="J3120" s="50">
        <f>HOUR(tbl_raw_data[[#This Row],[time_taken]])*60+MINUTE(tbl_raw_data[[#This Row],[time_taken]])+SECOND(tbl_raw_data[[#This Row],[time_taken]])/60</f>
        <v>7.9833333333333334</v>
      </c>
      <c r="K3120" s="54">
        <f>DATE(YEAR(tbl_raw_data[[#This Row],[Date Actioned]]), MONTH(tbl_raw_data[[#This Row],[Date Actioned]]), DAY(tbl_raw_data[[#This Row],[Date Actioned]]))</f>
        <v>45151</v>
      </c>
      <c r="L3120" s="55" t="str">
        <f>UPPER(TEXT(tbl_raw_data[[#This Row],[Updated_date]],"MMMM"))</f>
        <v>AUGUST</v>
      </c>
      <c r="M3120" s="55" t="str">
        <f>UPPER("Week "&amp;IF(ROUNDUP(DAY(tbl_raw_data[[#This Row],[Updated_date]])/7,0)=5,4,ROUNDUP(DAY(tbl_raw_data[[#This Row],[Updated_date]])/7,0)))</f>
        <v>WEEK 2</v>
      </c>
      <c r="N3120" s="57" t="str">
        <f>UPPER(VLOOKUP(tbl_raw_data[[#This Row],[Analyst]],[1]setting!$A$1:$B$15,2,0))</f>
        <v>FARDIN</v>
      </c>
      <c r="O3120" s="57" t="str">
        <f>UPPER(tbl_raw_data[[#This Row],[Outcome]])</f>
        <v>APPROVE</v>
      </c>
      <c r="P3120" s="57" t="str">
        <f>UPPER(tbl_raw_data[[#This Row],[Queue Name]])</f>
        <v>CONSUMER EXISTING</v>
      </c>
      <c r="Q3120" s="57" t="str">
        <f>IF(tbl_raw_data[[#This Row],[time_taken_in_mins]]&lt;=20,"SLA_MET","SLA_NOT_MET")</f>
        <v>SLA_MET</v>
      </c>
    </row>
    <row r="3121" spans="1:17" ht="15" customHeight="1" x14ac:dyDescent="0.25">
      <c r="A3121" s="5" t="s">
        <v>3384</v>
      </c>
      <c r="B3121" s="6">
        <v>45151.518923611111</v>
      </c>
      <c r="C3121" s="7">
        <v>45151.525821759256</v>
      </c>
      <c r="D3121" s="8" t="s">
        <v>13</v>
      </c>
      <c r="E3121" s="8" t="s">
        <v>9</v>
      </c>
      <c r="F3121" s="8" t="s">
        <v>55</v>
      </c>
      <c r="G3121" s="110" t="s">
        <v>21</v>
      </c>
      <c r="H31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1" s="48">
        <f>tbl_raw_data[[#This Row],[Date Actioned]]-tbl_raw_data[[#This Row],[Date Tagged]]</f>
        <v>6.8981481454102322E-3</v>
      </c>
      <c r="J3121" s="50">
        <f>HOUR(tbl_raw_data[[#This Row],[time_taken]])*60+MINUTE(tbl_raw_data[[#This Row],[time_taken]])+SECOND(tbl_raw_data[[#This Row],[time_taken]])/60</f>
        <v>9.9333333333333336</v>
      </c>
      <c r="K3121" s="54">
        <f>DATE(YEAR(tbl_raw_data[[#This Row],[Date Actioned]]), MONTH(tbl_raw_data[[#This Row],[Date Actioned]]), DAY(tbl_raw_data[[#This Row],[Date Actioned]]))</f>
        <v>45151</v>
      </c>
      <c r="L3121" s="55" t="str">
        <f>UPPER(TEXT(tbl_raw_data[[#This Row],[Updated_date]],"MMMM"))</f>
        <v>AUGUST</v>
      </c>
      <c r="M3121" s="55" t="str">
        <f>UPPER("Week "&amp;IF(ROUNDUP(DAY(tbl_raw_data[[#This Row],[Updated_date]])/7,0)=5,4,ROUNDUP(DAY(tbl_raw_data[[#This Row],[Updated_date]])/7,0)))</f>
        <v>WEEK 2</v>
      </c>
      <c r="N3121" s="57" t="str">
        <f>UPPER(VLOOKUP(tbl_raw_data[[#This Row],[Analyst]],[1]setting!$A$1:$B$15,2,0))</f>
        <v>CAMERON</v>
      </c>
      <c r="O3121" s="57" t="str">
        <f>UPPER(tbl_raw_data[[#This Row],[Outcome]])</f>
        <v>APPROVE</v>
      </c>
      <c r="P3121" s="57" t="str">
        <f>UPPER(tbl_raw_data[[#This Row],[Queue Name]])</f>
        <v>CONSUMER PRE BUREAU</v>
      </c>
      <c r="Q3121" s="57" t="str">
        <f>IF(tbl_raw_data[[#This Row],[time_taken_in_mins]]&lt;=20,"SLA_MET","SLA_NOT_MET")</f>
        <v>SLA_MET</v>
      </c>
    </row>
    <row r="3122" spans="1:17" ht="15" customHeight="1" x14ac:dyDescent="0.25">
      <c r="A3122" s="22" t="s">
        <v>6772</v>
      </c>
      <c r="B3122" s="12">
        <v>45151.524675925924</v>
      </c>
      <c r="C3122" s="29">
        <v>45151.540196759262</v>
      </c>
      <c r="D3122" s="16" t="s">
        <v>13</v>
      </c>
      <c r="E3122" s="16" t="s">
        <v>28</v>
      </c>
      <c r="F3122" s="30" t="s">
        <v>55</v>
      </c>
      <c r="G3122" s="106"/>
      <c r="H31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22" s="48">
        <f>tbl_raw_data[[#This Row],[Date Actioned]]-tbl_raw_data[[#This Row],[Date Tagged]]</f>
        <v>1.5520833338086959E-2</v>
      </c>
      <c r="J3122" s="50">
        <f>HOUR(tbl_raw_data[[#This Row],[time_taken]])*60+MINUTE(tbl_raw_data[[#This Row],[time_taken]])+SECOND(tbl_raw_data[[#This Row],[time_taken]])/60</f>
        <v>22.35</v>
      </c>
      <c r="K3122" s="54">
        <f>DATE(YEAR(tbl_raw_data[[#This Row],[Date Actioned]]), MONTH(tbl_raw_data[[#This Row],[Date Actioned]]), DAY(tbl_raw_data[[#This Row],[Date Actioned]]))</f>
        <v>45151</v>
      </c>
      <c r="L3122" s="55" t="str">
        <f>UPPER(TEXT(tbl_raw_data[[#This Row],[Updated_date]],"MMMM"))</f>
        <v>AUGUST</v>
      </c>
      <c r="M3122" s="55" t="str">
        <f>UPPER("Week "&amp;IF(ROUNDUP(DAY(tbl_raw_data[[#This Row],[Updated_date]])/7,0)=5,4,ROUNDUP(DAY(tbl_raw_data[[#This Row],[Updated_date]])/7,0)))</f>
        <v>WEEK 2</v>
      </c>
      <c r="N3122" s="57" t="str">
        <f>UPPER(VLOOKUP(tbl_raw_data[[#This Row],[Analyst]],[1]setting!$A$1:$B$15,2,0))</f>
        <v>CAMERON</v>
      </c>
      <c r="O3122" s="57" t="str">
        <f>UPPER(tbl_raw_data[[#This Row],[Outcome]])</f>
        <v>APPROVE</v>
      </c>
      <c r="P3122" s="57" t="str">
        <f>UPPER(tbl_raw_data[[#This Row],[Queue Name]])</f>
        <v>CONSUMER EXISTING</v>
      </c>
      <c r="Q3122" s="57" t="str">
        <f>IF(tbl_raw_data[[#This Row],[time_taken_in_mins]]&lt;=20,"SLA_MET","SLA_NOT_MET")</f>
        <v>SLA_NOT_MET</v>
      </c>
    </row>
    <row r="3123" spans="1:17" ht="15" customHeight="1" x14ac:dyDescent="0.25">
      <c r="A3123" s="11" t="s">
        <v>870</v>
      </c>
      <c r="B3123" s="12">
        <v>45151.525381944448</v>
      </c>
      <c r="C3123" s="13">
        <v>45151.52884259259</v>
      </c>
      <c r="D3123" s="14" t="s">
        <v>13</v>
      </c>
      <c r="E3123" s="14" t="s">
        <v>9</v>
      </c>
      <c r="F3123" s="14" t="s">
        <v>109</v>
      </c>
      <c r="G3123" s="111" t="s">
        <v>147</v>
      </c>
      <c r="H31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3" s="48">
        <f>tbl_raw_data[[#This Row],[Date Actioned]]-tbl_raw_data[[#This Row],[Date Tagged]]</f>
        <v>3.4606481422088109E-3</v>
      </c>
      <c r="J3123" s="50">
        <f>HOUR(tbl_raw_data[[#This Row],[time_taken]])*60+MINUTE(tbl_raw_data[[#This Row],[time_taken]])+SECOND(tbl_raw_data[[#This Row],[time_taken]])/60</f>
        <v>4.9833333333333334</v>
      </c>
      <c r="K3123" s="54">
        <f>DATE(YEAR(tbl_raw_data[[#This Row],[Date Actioned]]), MONTH(tbl_raw_data[[#This Row],[Date Actioned]]), DAY(tbl_raw_data[[#This Row],[Date Actioned]]))</f>
        <v>45151</v>
      </c>
      <c r="L3123" s="55" t="str">
        <f>UPPER(TEXT(tbl_raw_data[[#This Row],[Updated_date]],"MMMM"))</f>
        <v>AUGUST</v>
      </c>
      <c r="M3123" s="55" t="str">
        <f>UPPER("Week "&amp;IF(ROUNDUP(DAY(tbl_raw_data[[#This Row],[Updated_date]])/7,0)=5,4,ROUNDUP(DAY(tbl_raw_data[[#This Row],[Updated_date]])/7,0)))</f>
        <v>WEEK 2</v>
      </c>
      <c r="N3123" s="57" t="str">
        <f>UPPER(VLOOKUP(tbl_raw_data[[#This Row],[Analyst]],[1]setting!$A$1:$B$15,2,0))</f>
        <v>NAVED</v>
      </c>
      <c r="O3123" s="57" t="str">
        <f>UPPER(tbl_raw_data[[#This Row],[Outcome]])</f>
        <v>APPROVE</v>
      </c>
      <c r="P3123" s="57" t="str">
        <f>UPPER(tbl_raw_data[[#This Row],[Queue Name]])</f>
        <v>CONSUMER PRE BUREAU</v>
      </c>
      <c r="Q3123" s="57" t="str">
        <f>IF(tbl_raw_data[[#This Row],[time_taken_in_mins]]&lt;=20,"SLA_MET","SLA_NOT_MET")</f>
        <v>SLA_MET</v>
      </c>
    </row>
    <row r="3124" spans="1:17" ht="15" customHeight="1" x14ac:dyDescent="0.25">
      <c r="A3124" s="22" t="s">
        <v>1278</v>
      </c>
      <c r="B3124" s="6">
        <v>45151.532766203702</v>
      </c>
      <c r="C3124" s="7">
        <v>45151.536851851852</v>
      </c>
      <c r="D3124" s="8" t="s">
        <v>8</v>
      </c>
      <c r="E3124" s="8" t="s">
        <v>9</v>
      </c>
      <c r="F3124" s="8" t="s">
        <v>10</v>
      </c>
      <c r="G3124" s="110" t="s">
        <v>11</v>
      </c>
      <c r="H31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24" s="48">
        <f>tbl_raw_data[[#This Row],[Date Actioned]]-tbl_raw_data[[#This Row],[Date Tagged]]</f>
        <v>4.0856481500668451E-3</v>
      </c>
      <c r="J3124" s="50">
        <f>HOUR(tbl_raw_data[[#This Row],[time_taken]])*60+MINUTE(tbl_raw_data[[#This Row],[time_taken]])+SECOND(tbl_raw_data[[#This Row],[time_taken]])/60</f>
        <v>5.8833333333333329</v>
      </c>
      <c r="K3124" s="54">
        <f>DATE(YEAR(tbl_raw_data[[#This Row],[Date Actioned]]), MONTH(tbl_raw_data[[#This Row],[Date Actioned]]), DAY(tbl_raw_data[[#This Row],[Date Actioned]]))</f>
        <v>45151</v>
      </c>
      <c r="L3124" s="55" t="str">
        <f>UPPER(TEXT(tbl_raw_data[[#This Row],[Updated_date]],"MMMM"))</f>
        <v>AUGUST</v>
      </c>
      <c r="M3124" s="55" t="str">
        <f>UPPER("Week "&amp;IF(ROUNDUP(DAY(tbl_raw_data[[#This Row],[Updated_date]])/7,0)=5,4,ROUNDUP(DAY(tbl_raw_data[[#This Row],[Updated_date]])/7,0)))</f>
        <v>WEEK 2</v>
      </c>
      <c r="N3124" s="57" t="str">
        <f>UPPER(VLOOKUP(tbl_raw_data[[#This Row],[Analyst]],[1]setting!$A$1:$B$15,2,0))</f>
        <v>SAM</v>
      </c>
      <c r="O3124" s="57" t="str">
        <f>UPPER(tbl_raw_data[[#This Row],[Outcome]])</f>
        <v>WITHDRAW</v>
      </c>
      <c r="P3124" s="57" t="str">
        <f>UPPER(tbl_raw_data[[#This Row],[Queue Name]])</f>
        <v>CONSUMER PRE BUREAU</v>
      </c>
      <c r="Q3124" s="57" t="str">
        <f>IF(tbl_raw_data[[#This Row],[time_taken_in_mins]]&lt;=20,"SLA_MET","SLA_NOT_MET")</f>
        <v>SLA_MET</v>
      </c>
    </row>
    <row r="3125" spans="1:17" ht="15" customHeight="1" x14ac:dyDescent="0.25">
      <c r="A3125" s="22" t="s">
        <v>1569</v>
      </c>
      <c r="B3125" s="12">
        <v>45151.534189814818</v>
      </c>
      <c r="C3125" s="13">
        <v>45151.538726851853</v>
      </c>
      <c r="D3125" s="14" t="s">
        <v>46</v>
      </c>
      <c r="E3125" s="14" t="s">
        <v>28</v>
      </c>
      <c r="F3125" s="14" t="s">
        <v>254</v>
      </c>
      <c r="G3125" s="111" t="s">
        <v>151</v>
      </c>
      <c r="H31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5" s="48">
        <f>tbl_raw_data[[#This Row],[Date Actioned]]-tbl_raw_data[[#This Row],[Date Tagged]]</f>
        <v>4.537037035333924E-3</v>
      </c>
      <c r="J3125" s="50">
        <f>HOUR(tbl_raw_data[[#This Row],[time_taken]])*60+MINUTE(tbl_raw_data[[#This Row],[time_taken]])+SECOND(tbl_raw_data[[#This Row],[time_taken]])/60</f>
        <v>6.5333333333333332</v>
      </c>
      <c r="K3125" s="54">
        <f>DATE(YEAR(tbl_raw_data[[#This Row],[Date Actioned]]), MONTH(tbl_raw_data[[#This Row],[Date Actioned]]), DAY(tbl_raw_data[[#This Row],[Date Actioned]]))</f>
        <v>45151</v>
      </c>
      <c r="L3125" s="55" t="str">
        <f>UPPER(TEXT(tbl_raw_data[[#This Row],[Updated_date]],"MMMM"))</f>
        <v>AUGUST</v>
      </c>
      <c r="M3125" s="55" t="str">
        <f>UPPER("Week "&amp;IF(ROUNDUP(DAY(tbl_raw_data[[#This Row],[Updated_date]])/7,0)=5,4,ROUNDUP(DAY(tbl_raw_data[[#This Row],[Updated_date]])/7,0)))</f>
        <v>WEEK 2</v>
      </c>
      <c r="N3125" s="57" t="str">
        <f>UPPER(VLOOKUP(tbl_raw_data[[#This Row],[Analyst]],[1]setting!$A$1:$B$15,2,0))</f>
        <v>FARDIN</v>
      </c>
      <c r="O3125" s="57" t="str">
        <f>UPPER(tbl_raw_data[[#This Row],[Outcome]])</f>
        <v>DECLINE</v>
      </c>
      <c r="P3125" s="57" t="str">
        <f>UPPER(tbl_raw_data[[#This Row],[Queue Name]])</f>
        <v>CONSUMER EXISTING</v>
      </c>
      <c r="Q3125" s="57" t="str">
        <f>IF(tbl_raw_data[[#This Row],[time_taken_in_mins]]&lt;=20,"SLA_MET","SLA_NOT_MET")</f>
        <v>SLA_MET</v>
      </c>
    </row>
    <row r="3126" spans="1:17" ht="15" customHeight="1" x14ac:dyDescent="0.25">
      <c r="A3126" s="22" t="s">
        <v>1714</v>
      </c>
      <c r="B3126" s="6">
        <v>45151.536180555559</v>
      </c>
      <c r="C3126" s="7">
        <v>45151.540868055556</v>
      </c>
      <c r="D3126" s="8" t="s">
        <v>13</v>
      </c>
      <c r="E3126" s="8" t="s">
        <v>9</v>
      </c>
      <c r="F3126" s="8" t="s">
        <v>109</v>
      </c>
      <c r="G3126" s="110" t="s">
        <v>29</v>
      </c>
      <c r="H31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6" s="48">
        <f>tbl_raw_data[[#This Row],[Date Actioned]]-tbl_raw_data[[#This Row],[Date Tagged]]</f>
        <v>4.687499997089617E-3</v>
      </c>
      <c r="J3126" s="50">
        <f>HOUR(tbl_raw_data[[#This Row],[time_taken]])*60+MINUTE(tbl_raw_data[[#This Row],[time_taken]])+SECOND(tbl_raw_data[[#This Row],[time_taken]])/60</f>
        <v>6.75</v>
      </c>
      <c r="K3126" s="54">
        <f>DATE(YEAR(tbl_raw_data[[#This Row],[Date Actioned]]), MONTH(tbl_raw_data[[#This Row],[Date Actioned]]), DAY(tbl_raw_data[[#This Row],[Date Actioned]]))</f>
        <v>45151</v>
      </c>
      <c r="L3126" s="55" t="str">
        <f>UPPER(TEXT(tbl_raw_data[[#This Row],[Updated_date]],"MMMM"))</f>
        <v>AUGUST</v>
      </c>
      <c r="M3126" s="55" t="str">
        <f>UPPER("Week "&amp;IF(ROUNDUP(DAY(tbl_raw_data[[#This Row],[Updated_date]])/7,0)=5,4,ROUNDUP(DAY(tbl_raw_data[[#This Row],[Updated_date]])/7,0)))</f>
        <v>WEEK 2</v>
      </c>
      <c r="N3126" s="57" t="str">
        <f>UPPER(VLOOKUP(tbl_raw_data[[#This Row],[Analyst]],[1]setting!$A$1:$B$15,2,0))</f>
        <v>NAVED</v>
      </c>
      <c r="O3126" s="57" t="str">
        <f>UPPER(tbl_raw_data[[#This Row],[Outcome]])</f>
        <v>APPROVE</v>
      </c>
      <c r="P3126" s="57" t="str">
        <f>UPPER(tbl_raw_data[[#This Row],[Queue Name]])</f>
        <v>CONSUMER PRE BUREAU</v>
      </c>
      <c r="Q3126" s="57" t="str">
        <f>IF(tbl_raw_data[[#This Row],[time_taken_in_mins]]&lt;=20,"SLA_MET","SLA_NOT_MET")</f>
        <v>SLA_MET</v>
      </c>
    </row>
    <row r="3127" spans="1:17" ht="15" customHeight="1" x14ac:dyDescent="0.25">
      <c r="A3127" s="5" t="s">
        <v>5318</v>
      </c>
      <c r="B3127" s="12">
        <v>45151.536446759259</v>
      </c>
      <c r="C3127" s="13">
        <v>45151.546678240738</v>
      </c>
      <c r="D3127" s="14" t="s">
        <v>13</v>
      </c>
      <c r="E3127" s="14" t="s">
        <v>28</v>
      </c>
      <c r="F3127" s="14" t="s">
        <v>42</v>
      </c>
      <c r="G3127" s="111" t="s">
        <v>29</v>
      </c>
      <c r="H31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27" s="48">
        <f>tbl_raw_data[[#This Row],[Date Actioned]]-tbl_raw_data[[#This Row],[Date Tagged]]</f>
        <v>1.0231481479422655E-2</v>
      </c>
      <c r="J3127" s="50">
        <f>HOUR(tbl_raw_data[[#This Row],[time_taken]])*60+MINUTE(tbl_raw_data[[#This Row],[time_taken]])+SECOND(tbl_raw_data[[#This Row],[time_taken]])/60</f>
        <v>14.733333333333333</v>
      </c>
      <c r="K3127" s="54">
        <f>DATE(YEAR(tbl_raw_data[[#This Row],[Date Actioned]]), MONTH(tbl_raw_data[[#This Row],[Date Actioned]]), DAY(tbl_raw_data[[#This Row],[Date Actioned]]))</f>
        <v>45151</v>
      </c>
      <c r="L3127" s="55" t="str">
        <f>UPPER(TEXT(tbl_raw_data[[#This Row],[Updated_date]],"MMMM"))</f>
        <v>AUGUST</v>
      </c>
      <c r="M3127" s="55" t="str">
        <f>UPPER("Week "&amp;IF(ROUNDUP(DAY(tbl_raw_data[[#This Row],[Updated_date]])/7,0)=5,4,ROUNDUP(DAY(tbl_raw_data[[#This Row],[Updated_date]])/7,0)))</f>
        <v>WEEK 2</v>
      </c>
      <c r="N3127" s="57" t="str">
        <f>UPPER(VLOOKUP(tbl_raw_data[[#This Row],[Analyst]],[1]setting!$A$1:$B$15,2,0))</f>
        <v>NITESH</v>
      </c>
      <c r="O3127" s="57" t="str">
        <f>UPPER(tbl_raw_data[[#This Row],[Outcome]])</f>
        <v>APPROVE</v>
      </c>
      <c r="P3127" s="57" t="str">
        <f>UPPER(tbl_raw_data[[#This Row],[Queue Name]])</f>
        <v>CONSUMER EXISTING</v>
      </c>
      <c r="Q3127" s="57" t="str">
        <f>IF(tbl_raw_data[[#This Row],[time_taken_in_mins]]&lt;=20,"SLA_MET","SLA_NOT_MET")</f>
        <v>SLA_MET</v>
      </c>
    </row>
    <row r="3128" spans="1:17" x14ac:dyDescent="0.25">
      <c r="A3128" s="5" t="s">
        <v>1843</v>
      </c>
      <c r="B3128" s="12">
        <v>45151.537210648145</v>
      </c>
      <c r="C3128" s="13">
        <v>45151.542060185187</v>
      </c>
      <c r="D3128" s="14" t="s">
        <v>8</v>
      </c>
      <c r="E3128" s="14" t="s">
        <v>28</v>
      </c>
      <c r="F3128" s="14" t="s">
        <v>10</v>
      </c>
      <c r="G3128" s="111" t="s">
        <v>172</v>
      </c>
      <c r="H31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128" s="48">
        <f>tbl_raw_data[[#This Row],[Date Actioned]]-tbl_raw_data[[#This Row],[Date Tagged]]</f>
        <v>4.8495370429009199E-3</v>
      </c>
      <c r="J3128" s="50">
        <f>HOUR(tbl_raw_data[[#This Row],[time_taken]])*60+MINUTE(tbl_raw_data[[#This Row],[time_taken]])+SECOND(tbl_raw_data[[#This Row],[time_taken]])/60</f>
        <v>6.9833333333333334</v>
      </c>
      <c r="K3128" s="54">
        <f>DATE(YEAR(tbl_raw_data[[#This Row],[Date Actioned]]), MONTH(tbl_raw_data[[#This Row],[Date Actioned]]), DAY(tbl_raw_data[[#This Row],[Date Actioned]]))</f>
        <v>45151</v>
      </c>
      <c r="L3128" s="55" t="str">
        <f>UPPER(TEXT(tbl_raw_data[[#This Row],[Updated_date]],"MMMM"))</f>
        <v>AUGUST</v>
      </c>
      <c r="M3128" s="55" t="str">
        <f>UPPER("Week "&amp;IF(ROUNDUP(DAY(tbl_raw_data[[#This Row],[Updated_date]])/7,0)=5,4,ROUNDUP(DAY(tbl_raw_data[[#This Row],[Updated_date]])/7,0)))</f>
        <v>WEEK 2</v>
      </c>
      <c r="N3128" s="57" t="str">
        <f>UPPER(VLOOKUP(tbl_raw_data[[#This Row],[Analyst]],[1]setting!$A$1:$B$15,2,0))</f>
        <v>SAM</v>
      </c>
      <c r="O3128" s="57" t="str">
        <f>UPPER(tbl_raw_data[[#This Row],[Outcome]])</f>
        <v>WITHDRAW</v>
      </c>
      <c r="P3128" s="57" t="str">
        <f>UPPER(tbl_raw_data[[#This Row],[Queue Name]])</f>
        <v>CONSUMER EXISTING</v>
      </c>
      <c r="Q3128" s="57" t="str">
        <f>IF(tbl_raw_data[[#This Row],[time_taken_in_mins]]&lt;=20,"SLA_MET","SLA_NOT_MET")</f>
        <v>SLA_MET</v>
      </c>
    </row>
    <row r="3129" spans="1:17" ht="15" customHeight="1" x14ac:dyDescent="0.25">
      <c r="A3129" s="5" t="s">
        <v>2673</v>
      </c>
      <c r="B3129" s="12">
        <v>45151.540162037039</v>
      </c>
      <c r="C3129" s="25">
        <v>45151.546041666668</v>
      </c>
      <c r="D3129" s="10" t="s">
        <v>13</v>
      </c>
      <c r="E3129" s="10" t="s">
        <v>28</v>
      </c>
      <c r="F3129" s="26" t="s">
        <v>455</v>
      </c>
      <c r="G3129" s="109"/>
      <c r="H31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29" s="48">
        <f>tbl_raw_data[[#This Row],[Date Actioned]]-tbl_raw_data[[#This Row],[Date Tagged]]</f>
        <v>5.8796296289074235E-3</v>
      </c>
      <c r="J3129" s="50">
        <f>HOUR(tbl_raw_data[[#This Row],[time_taken]])*60+MINUTE(tbl_raw_data[[#This Row],[time_taken]])+SECOND(tbl_raw_data[[#This Row],[time_taken]])/60</f>
        <v>8.4666666666666668</v>
      </c>
      <c r="K3129" s="54">
        <f>DATE(YEAR(tbl_raw_data[[#This Row],[Date Actioned]]), MONTH(tbl_raw_data[[#This Row],[Date Actioned]]), DAY(tbl_raw_data[[#This Row],[Date Actioned]]))</f>
        <v>45151</v>
      </c>
      <c r="L3129" s="55" t="str">
        <f>UPPER(TEXT(tbl_raw_data[[#This Row],[Updated_date]],"MMMM"))</f>
        <v>AUGUST</v>
      </c>
      <c r="M3129" s="55" t="str">
        <f>UPPER("Week "&amp;IF(ROUNDUP(DAY(tbl_raw_data[[#This Row],[Updated_date]])/7,0)=5,4,ROUNDUP(DAY(tbl_raw_data[[#This Row],[Updated_date]])/7,0)))</f>
        <v>WEEK 2</v>
      </c>
      <c r="N3129" s="57" t="str">
        <f>UPPER(VLOOKUP(tbl_raw_data[[#This Row],[Analyst]],[1]setting!$A$1:$B$15,2,0))</f>
        <v>ROHAN</v>
      </c>
      <c r="O3129" s="57" t="str">
        <f>UPPER(tbl_raw_data[[#This Row],[Outcome]])</f>
        <v>APPROVE</v>
      </c>
      <c r="P3129" s="57" t="str">
        <f>UPPER(tbl_raw_data[[#This Row],[Queue Name]])</f>
        <v>CONSUMER EXISTING</v>
      </c>
      <c r="Q3129" s="57" t="str">
        <f>IF(tbl_raw_data[[#This Row],[time_taken_in_mins]]&lt;=20,"SLA_MET","SLA_NOT_MET")</f>
        <v>SLA_MET</v>
      </c>
    </row>
    <row r="3130" spans="1:17" ht="15" customHeight="1" x14ac:dyDescent="0.25">
      <c r="A3130" s="11" t="s">
        <v>1373</v>
      </c>
      <c r="B3130" s="6">
        <v>45151.540266203701</v>
      </c>
      <c r="C3130" s="7">
        <v>45151.544502314813</v>
      </c>
      <c r="D3130" s="8" t="s">
        <v>13</v>
      </c>
      <c r="E3130" s="8" t="s">
        <v>28</v>
      </c>
      <c r="F3130" s="8" t="s">
        <v>55</v>
      </c>
      <c r="G3130" s="110" t="s">
        <v>29</v>
      </c>
      <c r="H31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30" s="48">
        <f>tbl_raw_data[[#This Row],[Date Actioned]]-tbl_raw_data[[#This Row],[Date Tagged]]</f>
        <v>4.2361111118225381E-3</v>
      </c>
      <c r="J3130" s="50">
        <f>HOUR(tbl_raw_data[[#This Row],[time_taken]])*60+MINUTE(tbl_raw_data[[#This Row],[time_taken]])+SECOND(tbl_raw_data[[#This Row],[time_taken]])/60</f>
        <v>6.1</v>
      </c>
      <c r="K3130" s="54">
        <f>DATE(YEAR(tbl_raw_data[[#This Row],[Date Actioned]]), MONTH(tbl_raw_data[[#This Row],[Date Actioned]]), DAY(tbl_raw_data[[#This Row],[Date Actioned]]))</f>
        <v>45151</v>
      </c>
      <c r="L3130" s="55" t="str">
        <f>UPPER(TEXT(tbl_raw_data[[#This Row],[Updated_date]],"MMMM"))</f>
        <v>AUGUST</v>
      </c>
      <c r="M3130" s="55" t="str">
        <f>UPPER("Week "&amp;IF(ROUNDUP(DAY(tbl_raw_data[[#This Row],[Updated_date]])/7,0)=5,4,ROUNDUP(DAY(tbl_raw_data[[#This Row],[Updated_date]])/7,0)))</f>
        <v>WEEK 2</v>
      </c>
      <c r="N3130" s="57" t="str">
        <f>UPPER(VLOOKUP(tbl_raw_data[[#This Row],[Analyst]],[1]setting!$A$1:$B$15,2,0))</f>
        <v>CAMERON</v>
      </c>
      <c r="O3130" s="57" t="str">
        <f>UPPER(tbl_raw_data[[#This Row],[Outcome]])</f>
        <v>APPROVE</v>
      </c>
      <c r="P3130" s="57" t="str">
        <f>UPPER(tbl_raw_data[[#This Row],[Queue Name]])</f>
        <v>CONSUMER EXISTING</v>
      </c>
      <c r="Q3130" s="57" t="str">
        <f>IF(tbl_raw_data[[#This Row],[time_taken_in_mins]]&lt;=20,"SLA_MET","SLA_NOT_MET")</f>
        <v>SLA_MET</v>
      </c>
    </row>
    <row r="3131" spans="1:17" ht="15" customHeight="1" x14ac:dyDescent="0.25">
      <c r="A3131" s="22" t="s">
        <v>3421</v>
      </c>
      <c r="B3131" s="12">
        <v>45151.54420138889</v>
      </c>
      <c r="C3131" s="13">
        <v>45151.551145833335</v>
      </c>
      <c r="D3131" s="14" t="s">
        <v>13</v>
      </c>
      <c r="E3131" s="14" t="s">
        <v>28</v>
      </c>
      <c r="F3131" s="14" t="s">
        <v>109</v>
      </c>
      <c r="G3131" s="111" t="s">
        <v>29</v>
      </c>
      <c r="H31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31" s="48">
        <f>tbl_raw_data[[#This Row],[Date Actioned]]-tbl_raw_data[[#This Row],[Date Tagged]]</f>
        <v>6.9444444452528842E-3</v>
      </c>
      <c r="J3131" s="50">
        <f>HOUR(tbl_raw_data[[#This Row],[time_taken]])*60+MINUTE(tbl_raw_data[[#This Row],[time_taken]])+SECOND(tbl_raw_data[[#This Row],[time_taken]])/60</f>
        <v>10</v>
      </c>
      <c r="K3131" s="54">
        <f>DATE(YEAR(tbl_raw_data[[#This Row],[Date Actioned]]), MONTH(tbl_raw_data[[#This Row],[Date Actioned]]), DAY(tbl_raw_data[[#This Row],[Date Actioned]]))</f>
        <v>45151</v>
      </c>
      <c r="L3131" s="55" t="str">
        <f>UPPER(TEXT(tbl_raw_data[[#This Row],[Updated_date]],"MMMM"))</f>
        <v>AUGUST</v>
      </c>
      <c r="M3131" s="55" t="str">
        <f>UPPER("Week "&amp;IF(ROUNDUP(DAY(tbl_raw_data[[#This Row],[Updated_date]])/7,0)=5,4,ROUNDUP(DAY(tbl_raw_data[[#This Row],[Updated_date]])/7,0)))</f>
        <v>WEEK 2</v>
      </c>
      <c r="N3131" s="57" t="str">
        <f>UPPER(VLOOKUP(tbl_raw_data[[#This Row],[Analyst]],[1]setting!$A$1:$B$15,2,0))</f>
        <v>NAVED</v>
      </c>
      <c r="O3131" s="57" t="str">
        <f>UPPER(tbl_raw_data[[#This Row],[Outcome]])</f>
        <v>APPROVE</v>
      </c>
      <c r="P3131" s="57" t="str">
        <f>UPPER(tbl_raw_data[[#This Row],[Queue Name]])</f>
        <v>CONSUMER EXISTING</v>
      </c>
      <c r="Q3131" s="57" t="str">
        <f>IF(tbl_raw_data[[#This Row],[time_taken_in_mins]]&lt;=20,"SLA_MET","SLA_NOT_MET")</f>
        <v>SLA_MET</v>
      </c>
    </row>
    <row r="3132" spans="1:17" ht="15" customHeight="1" x14ac:dyDescent="0.25">
      <c r="A3132" s="11" t="s">
        <v>4448</v>
      </c>
      <c r="B3132" s="6">
        <v>45151.546817129631</v>
      </c>
      <c r="C3132" s="7">
        <v>45151.555289351854</v>
      </c>
      <c r="D3132" s="8" t="s">
        <v>8</v>
      </c>
      <c r="E3132" s="8" t="s">
        <v>41</v>
      </c>
      <c r="F3132" s="8" t="s">
        <v>10</v>
      </c>
      <c r="G3132" s="110" t="s">
        <v>4449</v>
      </c>
      <c r="H31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32" s="48">
        <f>tbl_raw_data[[#This Row],[Date Actioned]]-tbl_raw_data[[#This Row],[Date Tagged]]</f>
        <v>8.4722222236450762E-3</v>
      </c>
      <c r="J3132" s="50">
        <f>HOUR(tbl_raw_data[[#This Row],[time_taken]])*60+MINUTE(tbl_raw_data[[#This Row],[time_taken]])+SECOND(tbl_raw_data[[#This Row],[time_taken]])/60</f>
        <v>12.2</v>
      </c>
      <c r="K3132" s="54">
        <f>DATE(YEAR(tbl_raw_data[[#This Row],[Date Actioned]]), MONTH(tbl_raw_data[[#This Row],[Date Actioned]]), DAY(tbl_raw_data[[#This Row],[Date Actioned]]))</f>
        <v>45151</v>
      </c>
      <c r="L3132" s="55" t="str">
        <f>UPPER(TEXT(tbl_raw_data[[#This Row],[Updated_date]],"MMMM"))</f>
        <v>AUGUST</v>
      </c>
      <c r="M3132" s="55" t="str">
        <f>UPPER("Week "&amp;IF(ROUNDUP(DAY(tbl_raw_data[[#This Row],[Updated_date]])/7,0)=5,4,ROUNDUP(DAY(tbl_raw_data[[#This Row],[Updated_date]])/7,0)))</f>
        <v>WEEK 2</v>
      </c>
      <c r="N3132" s="57" t="str">
        <f>UPPER(VLOOKUP(tbl_raw_data[[#This Row],[Analyst]],[1]setting!$A$1:$B$15,2,0))</f>
        <v>SAM</v>
      </c>
      <c r="O3132" s="57" t="str">
        <f>UPPER(tbl_raw_data[[#This Row],[Outcome]])</f>
        <v>WITHDRAW</v>
      </c>
      <c r="P3132" s="57" t="str">
        <f>UPPER(tbl_raw_data[[#This Row],[Queue Name]])</f>
        <v>CONSUMER POST BUREAU</v>
      </c>
      <c r="Q3132" s="57" t="str">
        <f>IF(tbl_raw_data[[#This Row],[time_taken_in_mins]]&lt;=20,"SLA_MET","SLA_NOT_MET")</f>
        <v>SLA_MET</v>
      </c>
    </row>
    <row r="3133" spans="1:17" ht="15" customHeight="1" x14ac:dyDescent="0.25">
      <c r="A3133" s="11" t="s">
        <v>3181</v>
      </c>
      <c r="B3133" s="12">
        <v>45151.548194444447</v>
      </c>
      <c r="C3133" s="29">
        <v>45151.554826388892</v>
      </c>
      <c r="D3133" s="16" t="s">
        <v>13</v>
      </c>
      <c r="E3133" s="16" t="s">
        <v>41</v>
      </c>
      <c r="F3133" s="30" t="s">
        <v>55</v>
      </c>
      <c r="G3133" s="106"/>
      <c r="H31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3" s="48">
        <f>tbl_raw_data[[#This Row],[Date Actioned]]-tbl_raw_data[[#This Row],[Date Tagged]]</f>
        <v>6.6319444449618459E-3</v>
      </c>
      <c r="J3133" s="50">
        <f>HOUR(tbl_raw_data[[#This Row],[time_taken]])*60+MINUTE(tbl_raw_data[[#This Row],[time_taken]])+SECOND(tbl_raw_data[[#This Row],[time_taken]])/60</f>
        <v>9.5500000000000007</v>
      </c>
      <c r="K3133" s="54">
        <f>DATE(YEAR(tbl_raw_data[[#This Row],[Date Actioned]]), MONTH(tbl_raw_data[[#This Row],[Date Actioned]]), DAY(tbl_raw_data[[#This Row],[Date Actioned]]))</f>
        <v>45151</v>
      </c>
      <c r="L3133" s="55" t="str">
        <f>UPPER(TEXT(tbl_raw_data[[#This Row],[Updated_date]],"MMMM"))</f>
        <v>AUGUST</v>
      </c>
      <c r="M3133" s="55" t="str">
        <f>UPPER("Week "&amp;IF(ROUNDUP(DAY(tbl_raw_data[[#This Row],[Updated_date]])/7,0)=5,4,ROUNDUP(DAY(tbl_raw_data[[#This Row],[Updated_date]])/7,0)))</f>
        <v>WEEK 2</v>
      </c>
      <c r="N3133" s="57" t="str">
        <f>UPPER(VLOOKUP(tbl_raw_data[[#This Row],[Analyst]],[1]setting!$A$1:$B$15,2,0))</f>
        <v>CAMERON</v>
      </c>
      <c r="O3133" s="57" t="str">
        <f>UPPER(tbl_raw_data[[#This Row],[Outcome]])</f>
        <v>APPROVE</v>
      </c>
      <c r="P3133" s="57" t="str">
        <f>UPPER(tbl_raw_data[[#This Row],[Queue Name]])</f>
        <v>CONSUMER POST BUREAU</v>
      </c>
      <c r="Q3133" s="57" t="str">
        <f>IF(tbl_raw_data[[#This Row],[time_taken_in_mins]]&lt;=20,"SLA_MET","SLA_NOT_MET")</f>
        <v>SLA_MET</v>
      </c>
    </row>
    <row r="3134" spans="1:17" ht="15" customHeight="1" x14ac:dyDescent="0.25">
      <c r="A3134" s="5" t="s">
        <v>6339</v>
      </c>
      <c r="B3134" s="12">
        <v>45151.554710648146</v>
      </c>
      <c r="C3134" s="25">
        <v>45151.567696759259</v>
      </c>
      <c r="D3134" s="26" t="s">
        <v>40</v>
      </c>
      <c r="E3134" s="10" t="s">
        <v>41</v>
      </c>
      <c r="F3134" s="26" t="s">
        <v>455</v>
      </c>
      <c r="G3134" s="109"/>
      <c r="H31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4" s="48">
        <f>tbl_raw_data[[#This Row],[Date Actioned]]-tbl_raw_data[[#This Row],[Date Tagged]]</f>
        <v>1.2986111112695653E-2</v>
      </c>
      <c r="J3134" s="50">
        <f>HOUR(tbl_raw_data[[#This Row],[time_taken]])*60+MINUTE(tbl_raw_data[[#This Row],[time_taken]])+SECOND(tbl_raw_data[[#This Row],[time_taken]])/60</f>
        <v>18.7</v>
      </c>
      <c r="K3134" s="54">
        <f>DATE(YEAR(tbl_raw_data[[#This Row],[Date Actioned]]), MONTH(tbl_raw_data[[#This Row],[Date Actioned]]), DAY(tbl_raw_data[[#This Row],[Date Actioned]]))</f>
        <v>45151</v>
      </c>
      <c r="L3134" s="55" t="str">
        <f>UPPER(TEXT(tbl_raw_data[[#This Row],[Updated_date]],"MMMM"))</f>
        <v>AUGUST</v>
      </c>
      <c r="M3134" s="55" t="str">
        <f>UPPER("Week "&amp;IF(ROUNDUP(DAY(tbl_raw_data[[#This Row],[Updated_date]])/7,0)=5,4,ROUNDUP(DAY(tbl_raw_data[[#This Row],[Updated_date]])/7,0)))</f>
        <v>WEEK 2</v>
      </c>
      <c r="N3134" s="57" t="str">
        <f>UPPER(VLOOKUP(tbl_raw_data[[#This Row],[Analyst]],[1]setting!$A$1:$B$15,2,0))</f>
        <v>ROHAN</v>
      </c>
      <c r="O3134" s="57" t="str">
        <f>UPPER(tbl_raw_data[[#This Row],[Outcome]])</f>
        <v>WITHDRAW</v>
      </c>
      <c r="P3134" s="57" t="str">
        <f>UPPER(tbl_raw_data[[#This Row],[Queue Name]])</f>
        <v>CONSUMER POST BUREAU</v>
      </c>
      <c r="Q3134" s="57" t="str">
        <f>IF(tbl_raw_data[[#This Row],[time_taken_in_mins]]&lt;=20,"SLA_MET","SLA_NOT_MET")</f>
        <v>SLA_MET</v>
      </c>
    </row>
    <row r="3135" spans="1:17" ht="15" customHeight="1" x14ac:dyDescent="0.25">
      <c r="A3135" s="11" t="s">
        <v>6385</v>
      </c>
      <c r="B3135" s="12">
        <v>45151.555081018516</v>
      </c>
      <c r="C3135" s="29">
        <v>45151.568240740744</v>
      </c>
      <c r="D3135" s="30" t="s">
        <v>40</v>
      </c>
      <c r="E3135" s="16" t="s">
        <v>41</v>
      </c>
      <c r="F3135" s="30" t="s">
        <v>168</v>
      </c>
      <c r="G3135" s="106"/>
      <c r="H31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5" s="48">
        <f>tbl_raw_data[[#This Row],[Date Actioned]]-tbl_raw_data[[#This Row],[Date Tagged]]</f>
        <v>1.3159722228010651E-2</v>
      </c>
      <c r="J3135" s="50">
        <f>HOUR(tbl_raw_data[[#This Row],[time_taken]])*60+MINUTE(tbl_raw_data[[#This Row],[time_taken]])+SECOND(tbl_raw_data[[#This Row],[time_taken]])/60</f>
        <v>18.95</v>
      </c>
      <c r="K3135" s="54">
        <f>DATE(YEAR(tbl_raw_data[[#This Row],[Date Actioned]]), MONTH(tbl_raw_data[[#This Row],[Date Actioned]]), DAY(tbl_raw_data[[#This Row],[Date Actioned]]))</f>
        <v>45151</v>
      </c>
      <c r="L3135" s="55" t="str">
        <f>UPPER(TEXT(tbl_raw_data[[#This Row],[Updated_date]],"MMMM"))</f>
        <v>AUGUST</v>
      </c>
      <c r="M3135" s="55" t="str">
        <f>UPPER("Week "&amp;IF(ROUNDUP(DAY(tbl_raw_data[[#This Row],[Updated_date]])/7,0)=5,4,ROUNDUP(DAY(tbl_raw_data[[#This Row],[Updated_date]])/7,0)))</f>
        <v>WEEK 2</v>
      </c>
      <c r="N3135" s="57" t="str">
        <f>UPPER(VLOOKUP(tbl_raw_data[[#This Row],[Analyst]],[1]setting!$A$1:$B$15,2,0))</f>
        <v>MERCEDES</v>
      </c>
      <c r="O3135" s="57" t="str">
        <f>UPPER(tbl_raw_data[[#This Row],[Outcome]])</f>
        <v>WITHDRAW</v>
      </c>
      <c r="P3135" s="57" t="str">
        <f>UPPER(tbl_raw_data[[#This Row],[Queue Name]])</f>
        <v>CONSUMER POST BUREAU</v>
      </c>
      <c r="Q3135" s="57" t="str">
        <f>IF(tbl_raw_data[[#This Row],[time_taken_in_mins]]&lt;=20,"SLA_MET","SLA_NOT_MET")</f>
        <v>SLA_MET</v>
      </c>
    </row>
    <row r="3136" spans="1:17" ht="15" customHeight="1" x14ac:dyDescent="0.25">
      <c r="A3136" s="5" t="s">
        <v>2047</v>
      </c>
      <c r="B3136" s="6">
        <v>45151.557662037034</v>
      </c>
      <c r="C3136" s="7">
        <v>45151.562789351854</v>
      </c>
      <c r="D3136" s="8" t="s">
        <v>46</v>
      </c>
      <c r="E3136" s="8" t="s">
        <v>28</v>
      </c>
      <c r="F3136" s="8" t="s">
        <v>254</v>
      </c>
      <c r="G3136" s="110" t="s">
        <v>201</v>
      </c>
      <c r="H31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36" s="48">
        <f>tbl_raw_data[[#This Row],[Date Actioned]]-tbl_raw_data[[#This Row],[Date Tagged]]</f>
        <v>5.1273148201289587E-3</v>
      </c>
      <c r="J3136" s="50">
        <f>HOUR(tbl_raw_data[[#This Row],[time_taken]])*60+MINUTE(tbl_raw_data[[#This Row],[time_taken]])+SECOND(tbl_raw_data[[#This Row],[time_taken]])/60</f>
        <v>7.3833333333333337</v>
      </c>
      <c r="K3136" s="54">
        <f>DATE(YEAR(tbl_raw_data[[#This Row],[Date Actioned]]), MONTH(tbl_raw_data[[#This Row],[Date Actioned]]), DAY(tbl_raw_data[[#This Row],[Date Actioned]]))</f>
        <v>45151</v>
      </c>
      <c r="L3136" s="55" t="str">
        <f>UPPER(TEXT(tbl_raw_data[[#This Row],[Updated_date]],"MMMM"))</f>
        <v>AUGUST</v>
      </c>
      <c r="M3136" s="55" t="str">
        <f>UPPER("Week "&amp;IF(ROUNDUP(DAY(tbl_raw_data[[#This Row],[Updated_date]])/7,0)=5,4,ROUNDUP(DAY(tbl_raw_data[[#This Row],[Updated_date]])/7,0)))</f>
        <v>WEEK 2</v>
      </c>
      <c r="N3136" s="57" t="str">
        <f>UPPER(VLOOKUP(tbl_raw_data[[#This Row],[Analyst]],[1]setting!$A$1:$B$15,2,0))</f>
        <v>FARDIN</v>
      </c>
      <c r="O3136" s="57" t="str">
        <f>UPPER(tbl_raw_data[[#This Row],[Outcome]])</f>
        <v>DECLINE</v>
      </c>
      <c r="P3136" s="57" t="str">
        <f>UPPER(tbl_raw_data[[#This Row],[Queue Name]])</f>
        <v>CONSUMER EXISTING</v>
      </c>
      <c r="Q3136" s="57" t="str">
        <f>IF(tbl_raw_data[[#This Row],[time_taken_in_mins]]&lt;=20,"SLA_MET","SLA_NOT_MET")</f>
        <v>SLA_MET</v>
      </c>
    </row>
    <row r="3137" spans="1:17" ht="15" customHeight="1" x14ac:dyDescent="0.25">
      <c r="A3137" s="22" t="s">
        <v>5448</v>
      </c>
      <c r="B3137" s="12">
        <v>45151.558587962965</v>
      </c>
      <c r="C3137" s="13">
        <v>45151.569097222222</v>
      </c>
      <c r="D3137" s="14" t="s">
        <v>8</v>
      </c>
      <c r="E3137" s="14" t="s">
        <v>41</v>
      </c>
      <c r="F3137" s="14" t="s">
        <v>10</v>
      </c>
      <c r="G3137" s="111" t="s">
        <v>82</v>
      </c>
      <c r="H31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37" s="48">
        <f>tbl_raw_data[[#This Row],[Date Actioned]]-tbl_raw_data[[#This Row],[Date Tagged]]</f>
        <v>1.0509259256650694E-2</v>
      </c>
      <c r="J3137" s="50">
        <f>HOUR(tbl_raw_data[[#This Row],[time_taken]])*60+MINUTE(tbl_raw_data[[#This Row],[time_taken]])+SECOND(tbl_raw_data[[#This Row],[time_taken]])/60</f>
        <v>15.133333333333333</v>
      </c>
      <c r="K3137" s="54">
        <f>DATE(YEAR(tbl_raw_data[[#This Row],[Date Actioned]]), MONTH(tbl_raw_data[[#This Row],[Date Actioned]]), DAY(tbl_raw_data[[#This Row],[Date Actioned]]))</f>
        <v>45151</v>
      </c>
      <c r="L3137" s="55" t="str">
        <f>UPPER(TEXT(tbl_raw_data[[#This Row],[Updated_date]],"MMMM"))</f>
        <v>AUGUST</v>
      </c>
      <c r="M3137" s="55" t="str">
        <f>UPPER("Week "&amp;IF(ROUNDUP(DAY(tbl_raw_data[[#This Row],[Updated_date]])/7,0)=5,4,ROUNDUP(DAY(tbl_raw_data[[#This Row],[Updated_date]])/7,0)))</f>
        <v>WEEK 2</v>
      </c>
      <c r="N3137" s="57" t="str">
        <f>UPPER(VLOOKUP(tbl_raw_data[[#This Row],[Analyst]],[1]setting!$A$1:$B$15,2,0))</f>
        <v>SAM</v>
      </c>
      <c r="O3137" s="57" t="str">
        <f>UPPER(tbl_raw_data[[#This Row],[Outcome]])</f>
        <v>WITHDRAW</v>
      </c>
      <c r="P3137" s="57" t="str">
        <f>UPPER(tbl_raw_data[[#This Row],[Queue Name]])</f>
        <v>CONSUMER POST BUREAU</v>
      </c>
      <c r="Q3137" s="57" t="str">
        <f>IF(tbl_raw_data[[#This Row],[time_taken_in_mins]]&lt;=20,"SLA_MET","SLA_NOT_MET")</f>
        <v>SLA_MET</v>
      </c>
    </row>
    <row r="3138" spans="1:17" ht="15" customHeight="1" x14ac:dyDescent="0.25">
      <c r="A3138" s="22" t="s">
        <v>6560</v>
      </c>
      <c r="B3138" s="12">
        <v>45151.55908564815</v>
      </c>
      <c r="C3138" s="25">
        <v>45151.573229166665</v>
      </c>
      <c r="D3138" s="10" t="s">
        <v>13</v>
      </c>
      <c r="E3138" s="10" t="s">
        <v>28</v>
      </c>
      <c r="F3138" s="26" t="s">
        <v>254</v>
      </c>
      <c r="G3138" s="109"/>
      <c r="H31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38" s="48">
        <f>tbl_raw_data[[#This Row],[Date Actioned]]-tbl_raw_data[[#This Row],[Date Tagged]]</f>
        <v>1.4143518514174502E-2</v>
      </c>
      <c r="J3138" s="50">
        <f>HOUR(tbl_raw_data[[#This Row],[time_taken]])*60+MINUTE(tbl_raw_data[[#This Row],[time_taken]])+SECOND(tbl_raw_data[[#This Row],[time_taken]])/60</f>
        <v>20.366666666666667</v>
      </c>
      <c r="K3138" s="54">
        <f>DATE(YEAR(tbl_raw_data[[#This Row],[Date Actioned]]), MONTH(tbl_raw_data[[#This Row],[Date Actioned]]), DAY(tbl_raw_data[[#This Row],[Date Actioned]]))</f>
        <v>45151</v>
      </c>
      <c r="L3138" s="55" t="str">
        <f>UPPER(TEXT(tbl_raw_data[[#This Row],[Updated_date]],"MMMM"))</f>
        <v>AUGUST</v>
      </c>
      <c r="M3138" s="55" t="str">
        <f>UPPER("Week "&amp;IF(ROUNDUP(DAY(tbl_raw_data[[#This Row],[Updated_date]])/7,0)=5,4,ROUNDUP(DAY(tbl_raw_data[[#This Row],[Updated_date]])/7,0)))</f>
        <v>WEEK 2</v>
      </c>
      <c r="N3138" s="57" t="str">
        <f>UPPER(VLOOKUP(tbl_raw_data[[#This Row],[Analyst]],[1]setting!$A$1:$B$15,2,0))</f>
        <v>FARDIN</v>
      </c>
      <c r="O3138" s="57" t="str">
        <f>UPPER(tbl_raw_data[[#This Row],[Outcome]])</f>
        <v>APPROVE</v>
      </c>
      <c r="P3138" s="57" t="str">
        <f>UPPER(tbl_raw_data[[#This Row],[Queue Name]])</f>
        <v>CONSUMER EXISTING</v>
      </c>
      <c r="Q3138" s="57" t="str">
        <f>IF(tbl_raw_data[[#This Row],[time_taken_in_mins]]&lt;=20,"SLA_MET","SLA_NOT_MET")</f>
        <v>SLA_NOT_MET</v>
      </c>
    </row>
    <row r="3139" spans="1:17" ht="15" customHeight="1" x14ac:dyDescent="0.25">
      <c r="A3139" s="5" t="s">
        <v>6268</v>
      </c>
      <c r="B3139" s="6">
        <v>45151.559317129628</v>
      </c>
      <c r="C3139" s="7">
        <v>45151.572025462963</v>
      </c>
      <c r="D3139" s="8" t="s">
        <v>8</v>
      </c>
      <c r="E3139" s="8" t="s">
        <v>9</v>
      </c>
      <c r="F3139" s="8" t="s">
        <v>109</v>
      </c>
      <c r="G3139" s="110" t="s">
        <v>6269</v>
      </c>
      <c r="H31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39" s="48">
        <f>tbl_raw_data[[#This Row],[Date Actioned]]-tbl_raw_data[[#This Row],[Date Tagged]]</f>
        <v>1.2708333335467614E-2</v>
      </c>
      <c r="J3139" s="50">
        <f>HOUR(tbl_raw_data[[#This Row],[time_taken]])*60+MINUTE(tbl_raw_data[[#This Row],[time_taken]])+SECOND(tbl_raw_data[[#This Row],[time_taken]])/60</f>
        <v>18.3</v>
      </c>
      <c r="K3139" s="54">
        <f>DATE(YEAR(tbl_raw_data[[#This Row],[Date Actioned]]), MONTH(tbl_raw_data[[#This Row],[Date Actioned]]), DAY(tbl_raw_data[[#This Row],[Date Actioned]]))</f>
        <v>45151</v>
      </c>
      <c r="L3139" s="55" t="str">
        <f>UPPER(TEXT(tbl_raw_data[[#This Row],[Updated_date]],"MMMM"))</f>
        <v>AUGUST</v>
      </c>
      <c r="M3139" s="55" t="str">
        <f>UPPER("Week "&amp;IF(ROUNDUP(DAY(tbl_raw_data[[#This Row],[Updated_date]])/7,0)=5,4,ROUNDUP(DAY(tbl_raw_data[[#This Row],[Updated_date]])/7,0)))</f>
        <v>WEEK 2</v>
      </c>
      <c r="N3139" s="57" t="str">
        <f>UPPER(VLOOKUP(tbl_raw_data[[#This Row],[Analyst]],[1]setting!$A$1:$B$15,2,0))</f>
        <v>NAVED</v>
      </c>
      <c r="O3139" s="57" t="str">
        <f>UPPER(tbl_raw_data[[#This Row],[Outcome]])</f>
        <v>WITHDRAW</v>
      </c>
      <c r="P3139" s="57" t="str">
        <f>UPPER(tbl_raw_data[[#This Row],[Queue Name]])</f>
        <v>CONSUMER PRE BUREAU</v>
      </c>
      <c r="Q3139" s="57" t="str">
        <f>IF(tbl_raw_data[[#This Row],[time_taken_in_mins]]&lt;=20,"SLA_MET","SLA_NOT_MET")</f>
        <v>SLA_MET</v>
      </c>
    </row>
    <row r="3140" spans="1:17" ht="15" customHeight="1" x14ac:dyDescent="0.25">
      <c r="A3140" s="5" t="s">
        <v>5587</v>
      </c>
      <c r="B3140" s="6">
        <v>45151.563599537039</v>
      </c>
      <c r="C3140" s="7">
        <v>45151.574456018519</v>
      </c>
      <c r="D3140" s="8" t="s">
        <v>13</v>
      </c>
      <c r="E3140" s="8" t="s">
        <v>28</v>
      </c>
      <c r="F3140" s="8" t="s">
        <v>228</v>
      </c>
      <c r="G3140" s="110" t="s">
        <v>29</v>
      </c>
      <c r="H31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0" s="48">
        <f>tbl_raw_data[[#This Row],[Date Actioned]]-tbl_raw_data[[#This Row],[Date Tagged]]</f>
        <v>1.0856481480004732E-2</v>
      </c>
      <c r="J3140" s="50">
        <f>HOUR(tbl_raw_data[[#This Row],[time_taken]])*60+MINUTE(tbl_raw_data[[#This Row],[time_taken]])+SECOND(tbl_raw_data[[#This Row],[time_taken]])/60</f>
        <v>15.633333333333333</v>
      </c>
      <c r="K3140" s="54">
        <f>DATE(YEAR(tbl_raw_data[[#This Row],[Date Actioned]]), MONTH(tbl_raw_data[[#This Row],[Date Actioned]]), DAY(tbl_raw_data[[#This Row],[Date Actioned]]))</f>
        <v>45151</v>
      </c>
      <c r="L3140" s="55" t="str">
        <f>UPPER(TEXT(tbl_raw_data[[#This Row],[Updated_date]],"MMMM"))</f>
        <v>AUGUST</v>
      </c>
      <c r="M3140" s="55" t="str">
        <f>UPPER("Week "&amp;IF(ROUNDUP(DAY(tbl_raw_data[[#This Row],[Updated_date]])/7,0)=5,4,ROUNDUP(DAY(tbl_raw_data[[#This Row],[Updated_date]])/7,0)))</f>
        <v>WEEK 2</v>
      </c>
      <c r="N3140" s="57" t="str">
        <f>UPPER(VLOOKUP(tbl_raw_data[[#This Row],[Analyst]],[1]setting!$A$1:$B$15,2,0))</f>
        <v>OUADIR</v>
      </c>
      <c r="O3140" s="57" t="str">
        <f>UPPER(tbl_raw_data[[#This Row],[Outcome]])</f>
        <v>APPROVE</v>
      </c>
      <c r="P3140" s="57" t="str">
        <f>UPPER(tbl_raw_data[[#This Row],[Queue Name]])</f>
        <v>CONSUMER EXISTING</v>
      </c>
      <c r="Q3140" s="57" t="str">
        <f>IF(tbl_raw_data[[#This Row],[time_taken_in_mins]]&lt;=20,"SLA_MET","SLA_NOT_MET")</f>
        <v>SLA_MET</v>
      </c>
    </row>
    <row r="3141" spans="1:17" ht="15" customHeight="1" x14ac:dyDescent="0.25">
      <c r="A3141" s="11" t="s">
        <v>2758</v>
      </c>
      <c r="B3141" s="12">
        <v>45151.564444444448</v>
      </c>
      <c r="C3141" s="13">
        <v>45151.570462962962</v>
      </c>
      <c r="D3141" s="14" t="s">
        <v>8</v>
      </c>
      <c r="E3141" s="14" t="s">
        <v>9</v>
      </c>
      <c r="F3141" s="14" t="s">
        <v>10</v>
      </c>
      <c r="G3141" s="111" t="s">
        <v>11</v>
      </c>
      <c r="H31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41" s="48">
        <f>tbl_raw_data[[#This Row],[Date Actioned]]-tbl_raw_data[[#This Row],[Date Tagged]]</f>
        <v>6.018518513883464E-3</v>
      </c>
      <c r="J3141" s="50">
        <f>HOUR(tbl_raw_data[[#This Row],[time_taken]])*60+MINUTE(tbl_raw_data[[#This Row],[time_taken]])+SECOND(tbl_raw_data[[#This Row],[time_taken]])/60</f>
        <v>8.6666666666666661</v>
      </c>
      <c r="K3141" s="54">
        <f>DATE(YEAR(tbl_raw_data[[#This Row],[Date Actioned]]), MONTH(tbl_raw_data[[#This Row],[Date Actioned]]), DAY(tbl_raw_data[[#This Row],[Date Actioned]]))</f>
        <v>45151</v>
      </c>
      <c r="L3141" s="55" t="str">
        <f>UPPER(TEXT(tbl_raw_data[[#This Row],[Updated_date]],"MMMM"))</f>
        <v>AUGUST</v>
      </c>
      <c r="M3141" s="55" t="str">
        <f>UPPER("Week "&amp;IF(ROUNDUP(DAY(tbl_raw_data[[#This Row],[Updated_date]])/7,0)=5,4,ROUNDUP(DAY(tbl_raw_data[[#This Row],[Updated_date]])/7,0)))</f>
        <v>WEEK 2</v>
      </c>
      <c r="N3141" s="57" t="str">
        <f>UPPER(VLOOKUP(tbl_raw_data[[#This Row],[Analyst]],[1]setting!$A$1:$B$15,2,0))</f>
        <v>SAM</v>
      </c>
      <c r="O3141" s="57" t="str">
        <f>UPPER(tbl_raw_data[[#This Row],[Outcome]])</f>
        <v>WITHDRAW</v>
      </c>
      <c r="P3141" s="57" t="str">
        <f>UPPER(tbl_raw_data[[#This Row],[Queue Name]])</f>
        <v>CONSUMER PRE BUREAU</v>
      </c>
      <c r="Q3141" s="57" t="str">
        <f>IF(tbl_raw_data[[#This Row],[time_taken_in_mins]]&lt;=20,"SLA_MET","SLA_NOT_MET")</f>
        <v>SLA_MET</v>
      </c>
    </row>
    <row r="3142" spans="1:17" ht="15" customHeight="1" x14ac:dyDescent="0.25">
      <c r="A3142" s="5" t="s">
        <v>2179</v>
      </c>
      <c r="B3142" s="12">
        <v>45151.569432870368</v>
      </c>
      <c r="C3142" s="29">
        <v>45151.574756944443</v>
      </c>
      <c r="D3142" s="16" t="s">
        <v>13</v>
      </c>
      <c r="E3142" s="16" t="s">
        <v>41</v>
      </c>
      <c r="F3142" s="30" t="s">
        <v>455</v>
      </c>
      <c r="G3142" s="106"/>
      <c r="H31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42" s="48">
        <f>tbl_raw_data[[#This Row],[Date Actioned]]-tbl_raw_data[[#This Row],[Date Tagged]]</f>
        <v>5.324074074451346E-3</v>
      </c>
      <c r="J3142" s="50">
        <f>HOUR(tbl_raw_data[[#This Row],[time_taken]])*60+MINUTE(tbl_raw_data[[#This Row],[time_taken]])+SECOND(tbl_raw_data[[#This Row],[time_taken]])/60</f>
        <v>7.666666666666667</v>
      </c>
      <c r="K3142" s="54">
        <f>DATE(YEAR(tbl_raw_data[[#This Row],[Date Actioned]]), MONTH(tbl_raw_data[[#This Row],[Date Actioned]]), DAY(tbl_raw_data[[#This Row],[Date Actioned]]))</f>
        <v>45151</v>
      </c>
      <c r="L3142" s="55" t="str">
        <f>UPPER(TEXT(tbl_raw_data[[#This Row],[Updated_date]],"MMMM"))</f>
        <v>AUGUST</v>
      </c>
      <c r="M3142" s="55" t="str">
        <f>UPPER("Week "&amp;IF(ROUNDUP(DAY(tbl_raw_data[[#This Row],[Updated_date]])/7,0)=5,4,ROUNDUP(DAY(tbl_raw_data[[#This Row],[Updated_date]])/7,0)))</f>
        <v>WEEK 2</v>
      </c>
      <c r="N3142" s="57" t="str">
        <f>UPPER(VLOOKUP(tbl_raw_data[[#This Row],[Analyst]],[1]setting!$A$1:$B$15,2,0))</f>
        <v>ROHAN</v>
      </c>
      <c r="O3142" s="57" t="str">
        <f>UPPER(tbl_raw_data[[#This Row],[Outcome]])</f>
        <v>APPROVE</v>
      </c>
      <c r="P3142" s="57" t="str">
        <f>UPPER(tbl_raw_data[[#This Row],[Queue Name]])</f>
        <v>CONSUMER POST BUREAU</v>
      </c>
      <c r="Q3142" s="57" t="str">
        <f>IF(tbl_raw_data[[#This Row],[time_taken_in_mins]]&lt;=20,"SLA_MET","SLA_NOT_MET")</f>
        <v>SLA_MET</v>
      </c>
    </row>
    <row r="3143" spans="1:17" ht="15" customHeight="1" x14ac:dyDescent="0.25">
      <c r="A3143" s="11" t="s">
        <v>6627</v>
      </c>
      <c r="B3143" s="12">
        <v>45151.56994212963</v>
      </c>
      <c r="C3143" s="13">
        <v>45151.584479166668</v>
      </c>
      <c r="D3143" s="14" t="s">
        <v>13</v>
      </c>
      <c r="E3143" s="14" t="s">
        <v>9</v>
      </c>
      <c r="F3143" s="14" t="s">
        <v>55</v>
      </c>
      <c r="G3143" s="111" t="s">
        <v>19</v>
      </c>
      <c r="H31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3" s="48">
        <f>tbl_raw_data[[#This Row],[Date Actioned]]-tbl_raw_data[[#This Row],[Date Tagged]]</f>
        <v>1.4537037037371192E-2</v>
      </c>
      <c r="J3143" s="50">
        <f>HOUR(tbl_raw_data[[#This Row],[time_taken]])*60+MINUTE(tbl_raw_data[[#This Row],[time_taken]])+SECOND(tbl_raw_data[[#This Row],[time_taken]])/60</f>
        <v>20.933333333333334</v>
      </c>
      <c r="K3143" s="54">
        <f>DATE(YEAR(tbl_raw_data[[#This Row],[Date Actioned]]), MONTH(tbl_raw_data[[#This Row],[Date Actioned]]), DAY(tbl_raw_data[[#This Row],[Date Actioned]]))</f>
        <v>45151</v>
      </c>
      <c r="L3143" s="55" t="str">
        <f>UPPER(TEXT(tbl_raw_data[[#This Row],[Updated_date]],"MMMM"))</f>
        <v>AUGUST</v>
      </c>
      <c r="M3143" s="55" t="str">
        <f>UPPER("Week "&amp;IF(ROUNDUP(DAY(tbl_raw_data[[#This Row],[Updated_date]])/7,0)=5,4,ROUNDUP(DAY(tbl_raw_data[[#This Row],[Updated_date]])/7,0)))</f>
        <v>WEEK 2</v>
      </c>
      <c r="N3143" s="57" t="str">
        <f>UPPER(VLOOKUP(tbl_raw_data[[#This Row],[Analyst]],[1]setting!$A$1:$B$15,2,0))</f>
        <v>CAMERON</v>
      </c>
      <c r="O3143" s="57" t="str">
        <f>UPPER(tbl_raw_data[[#This Row],[Outcome]])</f>
        <v>APPROVE</v>
      </c>
      <c r="P3143" s="57" t="str">
        <f>UPPER(tbl_raw_data[[#This Row],[Queue Name]])</f>
        <v>CONSUMER PRE BUREAU</v>
      </c>
      <c r="Q3143" s="57" t="str">
        <f>IF(tbl_raw_data[[#This Row],[time_taken_in_mins]]&lt;=20,"SLA_MET","SLA_NOT_MET")</f>
        <v>SLA_NOT_MET</v>
      </c>
    </row>
    <row r="3144" spans="1:17" ht="15" customHeight="1" x14ac:dyDescent="0.25">
      <c r="A3144" s="22" t="s">
        <v>1735</v>
      </c>
      <c r="B3144" s="6">
        <v>45151.573495370372</v>
      </c>
      <c r="C3144" s="7">
        <v>45151.578194444446</v>
      </c>
      <c r="D3144" s="8" t="s">
        <v>13</v>
      </c>
      <c r="E3144" s="8" t="s">
        <v>9</v>
      </c>
      <c r="F3144" s="8" t="s">
        <v>10</v>
      </c>
      <c r="G3144" s="110" t="s">
        <v>29</v>
      </c>
      <c r="H31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4" s="48">
        <f>tbl_raw_data[[#This Row],[Date Actioned]]-tbl_raw_data[[#This Row],[Date Tagged]]</f>
        <v>4.6990740738692693E-3</v>
      </c>
      <c r="J3144" s="50">
        <f>HOUR(tbl_raw_data[[#This Row],[time_taken]])*60+MINUTE(tbl_raw_data[[#This Row],[time_taken]])+SECOND(tbl_raw_data[[#This Row],[time_taken]])/60</f>
        <v>6.7666666666666666</v>
      </c>
      <c r="K3144" s="54">
        <f>DATE(YEAR(tbl_raw_data[[#This Row],[Date Actioned]]), MONTH(tbl_raw_data[[#This Row],[Date Actioned]]), DAY(tbl_raw_data[[#This Row],[Date Actioned]]))</f>
        <v>45151</v>
      </c>
      <c r="L3144" s="55" t="str">
        <f>UPPER(TEXT(tbl_raw_data[[#This Row],[Updated_date]],"MMMM"))</f>
        <v>AUGUST</v>
      </c>
      <c r="M3144" s="55" t="str">
        <f>UPPER("Week "&amp;IF(ROUNDUP(DAY(tbl_raw_data[[#This Row],[Updated_date]])/7,0)=5,4,ROUNDUP(DAY(tbl_raw_data[[#This Row],[Updated_date]])/7,0)))</f>
        <v>WEEK 2</v>
      </c>
      <c r="N3144" s="57" t="str">
        <f>UPPER(VLOOKUP(tbl_raw_data[[#This Row],[Analyst]],[1]setting!$A$1:$B$15,2,0))</f>
        <v>SAM</v>
      </c>
      <c r="O3144" s="57" t="str">
        <f>UPPER(tbl_raw_data[[#This Row],[Outcome]])</f>
        <v>APPROVE</v>
      </c>
      <c r="P3144" s="57" t="str">
        <f>UPPER(tbl_raw_data[[#This Row],[Queue Name]])</f>
        <v>CONSUMER PRE BUREAU</v>
      </c>
      <c r="Q3144" s="57" t="str">
        <f>IF(tbl_raw_data[[#This Row],[time_taken_in_mins]]&lt;=20,"SLA_MET","SLA_NOT_MET")</f>
        <v>SLA_MET</v>
      </c>
    </row>
    <row r="3145" spans="1:17" ht="15" customHeight="1" x14ac:dyDescent="0.25">
      <c r="A3145" s="22" t="s">
        <v>4868</v>
      </c>
      <c r="B3145" s="12">
        <v>45151.576111111113</v>
      </c>
      <c r="C3145" s="25">
        <v>45151.585324074076</v>
      </c>
      <c r="D3145" s="26" t="s">
        <v>40</v>
      </c>
      <c r="E3145" s="10" t="s">
        <v>41</v>
      </c>
      <c r="F3145" s="26" t="s">
        <v>254</v>
      </c>
      <c r="G3145" s="109"/>
      <c r="H31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45" s="48">
        <f>tbl_raw_data[[#This Row],[Date Actioned]]-tbl_raw_data[[#This Row],[Date Tagged]]</f>
        <v>9.2129629629198462E-3</v>
      </c>
      <c r="J3145" s="50">
        <f>HOUR(tbl_raw_data[[#This Row],[time_taken]])*60+MINUTE(tbl_raw_data[[#This Row],[time_taken]])+SECOND(tbl_raw_data[[#This Row],[time_taken]])/60</f>
        <v>13.266666666666667</v>
      </c>
      <c r="K3145" s="54">
        <f>DATE(YEAR(tbl_raw_data[[#This Row],[Date Actioned]]), MONTH(tbl_raw_data[[#This Row],[Date Actioned]]), DAY(tbl_raw_data[[#This Row],[Date Actioned]]))</f>
        <v>45151</v>
      </c>
      <c r="L3145" s="55" t="str">
        <f>UPPER(TEXT(tbl_raw_data[[#This Row],[Updated_date]],"MMMM"))</f>
        <v>AUGUST</v>
      </c>
      <c r="M3145" s="55" t="str">
        <f>UPPER("Week "&amp;IF(ROUNDUP(DAY(tbl_raw_data[[#This Row],[Updated_date]])/7,0)=5,4,ROUNDUP(DAY(tbl_raw_data[[#This Row],[Updated_date]])/7,0)))</f>
        <v>WEEK 2</v>
      </c>
      <c r="N3145" s="57" t="str">
        <f>UPPER(VLOOKUP(tbl_raw_data[[#This Row],[Analyst]],[1]setting!$A$1:$B$15,2,0))</f>
        <v>FARDIN</v>
      </c>
      <c r="O3145" s="57" t="str">
        <f>UPPER(tbl_raw_data[[#This Row],[Outcome]])</f>
        <v>WITHDRAW</v>
      </c>
      <c r="P3145" s="57" t="str">
        <f>UPPER(tbl_raw_data[[#This Row],[Queue Name]])</f>
        <v>CONSUMER POST BUREAU</v>
      </c>
      <c r="Q3145" s="57" t="str">
        <f>IF(tbl_raw_data[[#This Row],[time_taken_in_mins]]&lt;=20,"SLA_MET","SLA_NOT_MET")</f>
        <v>SLA_MET</v>
      </c>
    </row>
    <row r="3146" spans="1:17" ht="15" customHeight="1" x14ac:dyDescent="0.25">
      <c r="A3146" s="11" t="s">
        <v>1942</v>
      </c>
      <c r="B3146" s="12">
        <v>45151.577824074076</v>
      </c>
      <c r="C3146" s="25">
        <v>45151.582824074074</v>
      </c>
      <c r="D3146" s="10" t="s">
        <v>13</v>
      </c>
      <c r="E3146" s="10" t="s">
        <v>41</v>
      </c>
      <c r="F3146" s="26" t="s">
        <v>455</v>
      </c>
      <c r="G3146" s="109"/>
      <c r="H31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46" s="48">
        <f>tbl_raw_data[[#This Row],[Date Actioned]]-tbl_raw_data[[#This Row],[Date Tagged]]</f>
        <v>4.9999999973806553E-3</v>
      </c>
      <c r="J3146" s="50">
        <f>HOUR(tbl_raw_data[[#This Row],[time_taken]])*60+MINUTE(tbl_raw_data[[#This Row],[time_taken]])+SECOND(tbl_raw_data[[#This Row],[time_taken]])/60</f>
        <v>7.2</v>
      </c>
      <c r="K3146" s="54">
        <f>DATE(YEAR(tbl_raw_data[[#This Row],[Date Actioned]]), MONTH(tbl_raw_data[[#This Row],[Date Actioned]]), DAY(tbl_raw_data[[#This Row],[Date Actioned]]))</f>
        <v>45151</v>
      </c>
      <c r="L3146" s="55" t="str">
        <f>UPPER(TEXT(tbl_raw_data[[#This Row],[Updated_date]],"MMMM"))</f>
        <v>AUGUST</v>
      </c>
      <c r="M3146" s="55" t="str">
        <f>UPPER("Week "&amp;IF(ROUNDUP(DAY(tbl_raw_data[[#This Row],[Updated_date]])/7,0)=5,4,ROUNDUP(DAY(tbl_raw_data[[#This Row],[Updated_date]])/7,0)))</f>
        <v>WEEK 2</v>
      </c>
      <c r="N3146" s="57" t="str">
        <f>UPPER(VLOOKUP(tbl_raw_data[[#This Row],[Analyst]],[1]setting!$A$1:$B$15,2,0))</f>
        <v>ROHAN</v>
      </c>
      <c r="O3146" s="57" t="str">
        <f>UPPER(tbl_raw_data[[#This Row],[Outcome]])</f>
        <v>APPROVE</v>
      </c>
      <c r="P3146" s="57" t="str">
        <f>UPPER(tbl_raw_data[[#This Row],[Queue Name]])</f>
        <v>CONSUMER POST BUREAU</v>
      </c>
      <c r="Q3146" s="57" t="str">
        <f>IF(tbl_raw_data[[#This Row],[time_taken_in_mins]]&lt;=20,"SLA_MET","SLA_NOT_MET")</f>
        <v>SLA_MET</v>
      </c>
    </row>
    <row r="3147" spans="1:17" ht="15" customHeight="1" x14ac:dyDescent="0.25">
      <c r="A3147" s="5" t="s">
        <v>890</v>
      </c>
      <c r="B3147" s="12">
        <v>45151.578402777777</v>
      </c>
      <c r="C3147" s="13">
        <v>45151.58189814815</v>
      </c>
      <c r="D3147" s="14" t="s">
        <v>13</v>
      </c>
      <c r="E3147" s="14" t="s">
        <v>28</v>
      </c>
      <c r="F3147" s="14" t="s">
        <v>228</v>
      </c>
      <c r="G3147" s="111" t="s">
        <v>29</v>
      </c>
      <c r="H31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7" s="48">
        <f>tbl_raw_data[[#This Row],[Date Actioned]]-tbl_raw_data[[#This Row],[Date Tagged]]</f>
        <v>3.4953703725477681E-3</v>
      </c>
      <c r="J3147" s="50">
        <f>HOUR(tbl_raw_data[[#This Row],[time_taken]])*60+MINUTE(tbl_raw_data[[#This Row],[time_taken]])+SECOND(tbl_raw_data[[#This Row],[time_taken]])/60</f>
        <v>5.0333333333333332</v>
      </c>
      <c r="K3147" s="54">
        <f>DATE(YEAR(tbl_raw_data[[#This Row],[Date Actioned]]), MONTH(tbl_raw_data[[#This Row],[Date Actioned]]), DAY(tbl_raw_data[[#This Row],[Date Actioned]]))</f>
        <v>45151</v>
      </c>
      <c r="L3147" s="55" t="str">
        <f>UPPER(TEXT(tbl_raw_data[[#This Row],[Updated_date]],"MMMM"))</f>
        <v>AUGUST</v>
      </c>
      <c r="M3147" s="55" t="str">
        <f>UPPER("Week "&amp;IF(ROUNDUP(DAY(tbl_raw_data[[#This Row],[Updated_date]])/7,0)=5,4,ROUNDUP(DAY(tbl_raw_data[[#This Row],[Updated_date]])/7,0)))</f>
        <v>WEEK 2</v>
      </c>
      <c r="N3147" s="57" t="str">
        <f>UPPER(VLOOKUP(tbl_raw_data[[#This Row],[Analyst]],[1]setting!$A$1:$B$15,2,0))</f>
        <v>OUADIR</v>
      </c>
      <c r="O3147" s="57" t="str">
        <f>UPPER(tbl_raw_data[[#This Row],[Outcome]])</f>
        <v>APPROVE</v>
      </c>
      <c r="P3147" s="57" t="str">
        <f>UPPER(tbl_raw_data[[#This Row],[Queue Name]])</f>
        <v>CONSUMER EXISTING</v>
      </c>
      <c r="Q3147" s="57" t="str">
        <f>IF(tbl_raw_data[[#This Row],[time_taken_in_mins]]&lt;=20,"SLA_MET","SLA_NOT_MET")</f>
        <v>SLA_MET</v>
      </c>
    </row>
    <row r="3148" spans="1:17" ht="15" customHeight="1" x14ac:dyDescent="0.25">
      <c r="A3148" s="11" t="s">
        <v>4363</v>
      </c>
      <c r="B3148" s="6">
        <v>45151.584363425929</v>
      </c>
      <c r="C3148" s="7">
        <v>45151.592685185184</v>
      </c>
      <c r="D3148" s="8" t="s">
        <v>13</v>
      </c>
      <c r="E3148" s="8" t="s">
        <v>28</v>
      </c>
      <c r="F3148" s="8" t="s">
        <v>228</v>
      </c>
      <c r="G3148" s="110" t="s">
        <v>53</v>
      </c>
      <c r="H31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8" s="48">
        <f>tbl_raw_data[[#This Row],[Date Actioned]]-tbl_raw_data[[#This Row],[Date Tagged]]</f>
        <v>8.3217592546134256E-3</v>
      </c>
      <c r="J3148" s="50">
        <f>HOUR(tbl_raw_data[[#This Row],[time_taken]])*60+MINUTE(tbl_raw_data[[#This Row],[time_taken]])+SECOND(tbl_raw_data[[#This Row],[time_taken]])/60</f>
        <v>11.983333333333333</v>
      </c>
      <c r="K3148" s="54">
        <f>DATE(YEAR(tbl_raw_data[[#This Row],[Date Actioned]]), MONTH(tbl_raw_data[[#This Row],[Date Actioned]]), DAY(tbl_raw_data[[#This Row],[Date Actioned]]))</f>
        <v>45151</v>
      </c>
      <c r="L3148" s="55" t="str">
        <f>UPPER(TEXT(tbl_raw_data[[#This Row],[Updated_date]],"MMMM"))</f>
        <v>AUGUST</v>
      </c>
      <c r="M3148" s="55" t="str">
        <f>UPPER("Week "&amp;IF(ROUNDUP(DAY(tbl_raw_data[[#This Row],[Updated_date]])/7,0)=5,4,ROUNDUP(DAY(tbl_raw_data[[#This Row],[Updated_date]])/7,0)))</f>
        <v>WEEK 2</v>
      </c>
      <c r="N3148" s="57" t="str">
        <f>UPPER(VLOOKUP(tbl_raw_data[[#This Row],[Analyst]],[1]setting!$A$1:$B$15,2,0))</f>
        <v>OUADIR</v>
      </c>
      <c r="O3148" s="57" t="str">
        <f>UPPER(tbl_raw_data[[#This Row],[Outcome]])</f>
        <v>APPROVE</v>
      </c>
      <c r="P3148" s="57" t="str">
        <f>UPPER(tbl_raw_data[[#This Row],[Queue Name]])</f>
        <v>CONSUMER EXISTING</v>
      </c>
      <c r="Q3148" s="57" t="str">
        <f>IF(tbl_raw_data[[#This Row],[time_taken_in_mins]]&lt;=20,"SLA_MET","SLA_NOT_MET")</f>
        <v>SLA_MET</v>
      </c>
    </row>
    <row r="3149" spans="1:17" ht="15" customHeight="1" x14ac:dyDescent="0.25">
      <c r="A3149" s="22" t="s">
        <v>584</v>
      </c>
      <c r="B3149" s="12">
        <v>45151.585543981484</v>
      </c>
      <c r="C3149" s="13">
        <v>45151.588506944441</v>
      </c>
      <c r="D3149" s="14" t="s">
        <v>13</v>
      </c>
      <c r="E3149" s="14" t="s">
        <v>28</v>
      </c>
      <c r="F3149" s="14" t="s">
        <v>55</v>
      </c>
      <c r="G3149" s="111" t="s">
        <v>29</v>
      </c>
      <c r="H31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49" s="48">
        <f>tbl_raw_data[[#This Row],[Date Actioned]]-tbl_raw_data[[#This Row],[Date Tagged]]</f>
        <v>2.9629629570990801E-3</v>
      </c>
      <c r="J3149" s="50">
        <f>HOUR(tbl_raw_data[[#This Row],[time_taken]])*60+MINUTE(tbl_raw_data[[#This Row],[time_taken]])+SECOND(tbl_raw_data[[#This Row],[time_taken]])/60</f>
        <v>4.2666666666666666</v>
      </c>
      <c r="K3149" s="54">
        <f>DATE(YEAR(tbl_raw_data[[#This Row],[Date Actioned]]), MONTH(tbl_raw_data[[#This Row],[Date Actioned]]), DAY(tbl_raw_data[[#This Row],[Date Actioned]]))</f>
        <v>45151</v>
      </c>
      <c r="L3149" s="55" t="str">
        <f>UPPER(TEXT(tbl_raw_data[[#This Row],[Updated_date]],"MMMM"))</f>
        <v>AUGUST</v>
      </c>
      <c r="M3149" s="55" t="str">
        <f>UPPER("Week "&amp;IF(ROUNDUP(DAY(tbl_raw_data[[#This Row],[Updated_date]])/7,0)=5,4,ROUNDUP(DAY(tbl_raw_data[[#This Row],[Updated_date]])/7,0)))</f>
        <v>WEEK 2</v>
      </c>
      <c r="N3149" s="57" t="str">
        <f>UPPER(VLOOKUP(tbl_raw_data[[#This Row],[Analyst]],[1]setting!$A$1:$B$15,2,0))</f>
        <v>CAMERON</v>
      </c>
      <c r="O3149" s="57" t="str">
        <f>UPPER(tbl_raw_data[[#This Row],[Outcome]])</f>
        <v>APPROVE</v>
      </c>
      <c r="P3149" s="57" t="str">
        <f>UPPER(tbl_raw_data[[#This Row],[Queue Name]])</f>
        <v>CONSUMER EXISTING</v>
      </c>
      <c r="Q3149" s="57" t="str">
        <f>IF(tbl_raw_data[[#This Row],[time_taken_in_mins]]&lt;=20,"SLA_MET","SLA_NOT_MET")</f>
        <v>SLA_MET</v>
      </c>
    </row>
    <row r="3150" spans="1:17" ht="15" customHeight="1" x14ac:dyDescent="0.25">
      <c r="A3150" s="5" t="s">
        <v>6566</v>
      </c>
      <c r="B3150" s="6">
        <v>45151.586041666669</v>
      </c>
      <c r="C3150" s="7">
        <v>45151.600208333337</v>
      </c>
      <c r="D3150" s="8" t="s">
        <v>13</v>
      </c>
      <c r="E3150" s="8" t="s">
        <v>28</v>
      </c>
      <c r="F3150" s="8" t="s">
        <v>10</v>
      </c>
      <c r="G3150" s="110" t="s">
        <v>546</v>
      </c>
      <c r="H31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50" s="48">
        <f>tbl_raw_data[[#This Row],[Date Actioned]]-tbl_raw_data[[#This Row],[Date Tagged]]</f>
        <v>1.4166666667733807E-2</v>
      </c>
      <c r="J3150" s="50">
        <f>HOUR(tbl_raw_data[[#This Row],[time_taken]])*60+MINUTE(tbl_raw_data[[#This Row],[time_taken]])+SECOND(tbl_raw_data[[#This Row],[time_taken]])/60</f>
        <v>20.399999999999999</v>
      </c>
      <c r="K3150" s="54">
        <f>DATE(YEAR(tbl_raw_data[[#This Row],[Date Actioned]]), MONTH(tbl_raw_data[[#This Row],[Date Actioned]]), DAY(tbl_raw_data[[#This Row],[Date Actioned]]))</f>
        <v>45151</v>
      </c>
      <c r="L3150" s="55" t="str">
        <f>UPPER(TEXT(tbl_raw_data[[#This Row],[Updated_date]],"MMMM"))</f>
        <v>AUGUST</v>
      </c>
      <c r="M3150" s="55" t="str">
        <f>UPPER("Week "&amp;IF(ROUNDUP(DAY(tbl_raw_data[[#This Row],[Updated_date]])/7,0)=5,4,ROUNDUP(DAY(tbl_raw_data[[#This Row],[Updated_date]])/7,0)))</f>
        <v>WEEK 2</v>
      </c>
      <c r="N3150" s="57" t="str">
        <f>UPPER(VLOOKUP(tbl_raw_data[[#This Row],[Analyst]],[1]setting!$A$1:$B$15,2,0))</f>
        <v>SAM</v>
      </c>
      <c r="O3150" s="57" t="str">
        <f>UPPER(tbl_raw_data[[#This Row],[Outcome]])</f>
        <v>APPROVE</v>
      </c>
      <c r="P3150" s="57" t="str">
        <f>UPPER(tbl_raw_data[[#This Row],[Queue Name]])</f>
        <v>CONSUMER EXISTING</v>
      </c>
      <c r="Q3150" s="57" t="str">
        <f>IF(tbl_raw_data[[#This Row],[time_taken_in_mins]]&lt;=20,"SLA_MET","SLA_NOT_MET")</f>
        <v>SLA_NOT_MET</v>
      </c>
    </row>
    <row r="3151" spans="1:17" ht="26.25" x14ac:dyDescent="0.25">
      <c r="A3151" s="22" t="s">
        <v>1825</v>
      </c>
      <c r="B3151" s="6">
        <v>45151.587534722225</v>
      </c>
      <c r="C3151" s="7">
        <v>45151.592372685183</v>
      </c>
      <c r="D3151" s="8" t="s">
        <v>8</v>
      </c>
      <c r="E3151" s="8" t="s">
        <v>28</v>
      </c>
      <c r="F3151" s="8" t="s">
        <v>55</v>
      </c>
      <c r="G3151" s="110" t="s">
        <v>1826</v>
      </c>
      <c r="H31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1" s="48">
        <f>tbl_raw_data[[#This Row],[Date Actioned]]-tbl_raw_data[[#This Row],[Date Tagged]]</f>
        <v>4.8379629588453099E-3</v>
      </c>
      <c r="J3151" s="50">
        <f>HOUR(tbl_raw_data[[#This Row],[time_taken]])*60+MINUTE(tbl_raw_data[[#This Row],[time_taken]])+SECOND(tbl_raw_data[[#This Row],[time_taken]])/60</f>
        <v>6.9666666666666668</v>
      </c>
      <c r="K3151" s="54">
        <f>DATE(YEAR(tbl_raw_data[[#This Row],[Date Actioned]]), MONTH(tbl_raw_data[[#This Row],[Date Actioned]]), DAY(tbl_raw_data[[#This Row],[Date Actioned]]))</f>
        <v>45151</v>
      </c>
      <c r="L3151" s="55" t="str">
        <f>UPPER(TEXT(tbl_raw_data[[#This Row],[Updated_date]],"MMMM"))</f>
        <v>AUGUST</v>
      </c>
      <c r="M3151" s="55" t="str">
        <f>UPPER("Week "&amp;IF(ROUNDUP(DAY(tbl_raw_data[[#This Row],[Updated_date]])/7,0)=5,4,ROUNDUP(DAY(tbl_raw_data[[#This Row],[Updated_date]])/7,0)))</f>
        <v>WEEK 2</v>
      </c>
      <c r="N3151" s="57" t="str">
        <f>UPPER(VLOOKUP(tbl_raw_data[[#This Row],[Analyst]],[1]setting!$A$1:$B$15,2,0))</f>
        <v>CAMERON</v>
      </c>
      <c r="O3151" s="57" t="str">
        <f>UPPER(tbl_raw_data[[#This Row],[Outcome]])</f>
        <v>WITHDRAW</v>
      </c>
      <c r="P3151" s="57" t="str">
        <f>UPPER(tbl_raw_data[[#This Row],[Queue Name]])</f>
        <v>CONSUMER EXISTING</v>
      </c>
      <c r="Q3151" s="57" t="str">
        <f>IF(tbl_raw_data[[#This Row],[time_taken_in_mins]]&lt;=20,"SLA_MET","SLA_NOT_MET")</f>
        <v>SLA_MET</v>
      </c>
    </row>
    <row r="3152" spans="1:17" ht="15" customHeight="1" x14ac:dyDescent="0.25">
      <c r="A3152" s="22" t="s">
        <v>2892</v>
      </c>
      <c r="B3152" s="12">
        <v>45151.587627314817</v>
      </c>
      <c r="C3152" s="29">
        <v>45151.593842592592</v>
      </c>
      <c r="D3152" s="16" t="s">
        <v>13</v>
      </c>
      <c r="E3152" s="16" t="s">
        <v>41</v>
      </c>
      <c r="F3152" s="30" t="s">
        <v>73</v>
      </c>
      <c r="G3152" s="106"/>
      <c r="H31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52" s="48">
        <f>tbl_raw_data[[#This Row],[Date Actioned]]-tbl_raw_data[[#This Row],[Date Tagged]]</f>
        <v>6.2152777754818089E-3</v>
      </c>
      <c r="J3152" s="50">
        <f>HOUR(tbl_raw_data[[#This Row],[time_taken]])*60+MINUTE(tbl_raw_data[[#This Row],[time_taken]])+SECOND(tbl_raw_data[[#This Row],[time_taken]])/60</f>
        <v>8.9499999999999993</v>
      </c>
      <c r="K3152" s="54">
        <f>DATE(YEAR(tbl_raw_data[[#This Row],[Date Actioned]]), MONTH(tbl_raw_data[[#This Row],[Date Actioned]]), DAY(tbl_raw_data[[#This Row],[Date Actioned]]))</f>
        <v>45151</v>
      </c>
      <c r="L3152" s="55" t="str">
        <f>UPPER(TEXT(tbl_raw_data[[#This Row],[Updated_date]],"MMMM"))</f>
        <v>AUGUST</v>
      </c>
      <c r="M3152" s="55" t="str">
        <f>UPPER("Week "&amp;IF(ROUNDUP(DAY(tbl_raw_data[[#This Row],[Updated_date]])/7,0)=5,4,ROUNDUP(DAY(tbl_raw_data[[#This Row],[Updated_date]])/7,0)))</f>
        <v>WEEK 2</v>
      </c>
      <c r="N3152" s="57" t="str">
        <f>UPPER(VLOOKUP(tbl_raw_data[[#This Row],[Analyst]],[1]setting!$A$1:$B$15,2,0))</f>
        <v>SHAHID</v>
      </c>
      <c r="O3152" s="57" t="str">
        <f>UPPER(tbl_raw_data[[#This Row],[Outcome]])</f>
        <v>APPROVE</v>
      </c>
      <c r="P3152" s="57" t="str">
        <f>UPPER(tbl_raw_data[[#This Row],[Queue Name]])</f>
        <v>CONSUMER POST BUREAU</v>
      </c>
      <c r="Q3152" s="57" t="str">
        <f>IF(tbl_raw_data[[#This Row],[time_taken_in_mins]]&lt;=20,"SLA_MET","SLA_NOT_MET")</f>
        <v>SLA_MET</v>
      </c>
    </row>
    <row r="3153" spans="1:17" ht="15" customHeight="1" x14ac:dyDescent="0.25">
      <c r="A3153" s="5" t="s">
        <v>4228</v>
      </c>
      <c r="B3153" s="12">
        <v>45151.587800925925</v>
      </c>
      <c r="C3153" s="13">
        <v>45151.595902777779</v>
      </c>
      <c r="D3153" s="14" t="s">
        <v>8</v>
      </c>
      <c r="E3153" s="14" t="s">
        <v>41</v>
      </c>
      <c r="F3153" s="14" t="s">
        <v>55</v>
      </c>
      <c r="G3153" s="111" t="s">
        <v>4229</v>
      </c>
      <c r="H31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3" s="48">
        <f>tbl_raw_data[[#This Row],[Date Actioned]]-tbl_raw_data[[#This Row],[Date Tagged]]</f>
        <v>8.1018518540076911E-3</v>
      </c>
      <c r="J3153" s="50">
        <f>HOUR(tbl_raw_data[[#This Row],[time_taken]])*60+MINUTE(tbl_raw_data[[#This Row],[time_taken]])+SECOND(tbl_raw_data[[#This Row],[time_taken]])/60</f>
        <v>11.666666666666666</v>
      </c>
      <c r="K3153" s="54">
        <f>DATE(YEAR(tbl_raw_data[[#This Row],[Date Actioned]]), MONTH(tbl_raw_data[[#This Row],[Date Actioned]]), DAY(tbl_raw_data[[#This Row],[Date Actioned]]))</f>
        <v>45151</v>
      </c>
      <c r="L3153" s="55" t="str">
        <f>UPPER(TEXT(tbl_raw_data[[#This Row],[Updated_date]],"MMMM"))</f>
        <v>AUGUST</v>
      </c>
      <c r="M3153" s="55" t="str">
        <f>UPPER("Week "&amp;IF(ROUNDUP(DAY(tbl_raw_data[[#This Row],[Updated_date]])/7,0)=5,4,ROUNDUP(DAY(tbl_raw_data[[#This Row],[Updated_date]])/7,0)))</f>
        <v>WEEK 2</v>
      </c>
      <c r="N3153" s="57" t="str">
        <f>UPPER(VLOOKUP(tbl_raw_data[[#This Row],[Analyst]],[1]setting!$A$1:$B$15,2,0))</f>
        <v>CAMERON</v>
      </c>
      <c r="O3153" s="57" t="str">
        <f>UPPER(tbl_raw_data[[#This Row],[Outcome]])</f>
        <v>WITHDRAW</v>
      </c>
      <c r="P3153" s="57" t="str">
        <f>UPPER(tbl_raw_data[[#This Row],[Queue Name]])</f>
        <v>CONSUMER POST BUREAU</v>
      </c>
      <c r="Q3153" s="57" t="str">
        <f>IF(tbl_raw_data[[#This Row],[time_taken_in_mins]]&lt;=20,"SLA_MET","SLA_NOT_MET")</f>
        <v>SLA_MET</v>
      </c>
    </row>
    <row r="3154" spans="1:17" ht="15" customHeight="1" x14ac:dyDescent="0.25">
      <c r="A3154" s="11" t="s">
        <v>1045</v>
      </c>
      <c r="B3154" s="12">
        <v>45151.597199074073</v>
      </c>
      <c r="C3154" s="13">
        <v>45151.600937499999</v>
      </c>
      <c r="D3154" s="14" t="s">
        <v>46</v>
      </c>
      <c r="E3154" s="14" t="s">
        <v>9</v>
      </c>
      <c r="F3154" s="14" t="s">
        <v>55</v>
      </c>
      <c r="G3154" s="111" t="s">
        <v>260</v>
      </c>
      <c r="H31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54" s="48">
        <f>tbl_raw_data[[#This Row],[Date Actioned]]-tbl_raw_data[[#This Row],[Date Tagged]]</f>
        <v>3.7384259267128073E-3</v>
      </c>
      <c r="J3154" s="50">
        <f>HOUR(tbl_raw_data[[#This Row],[time_taken]])*60+MINUTE(tbl_raw_data[[#This Row],[time_taken]])+SECOND(tbl_raw_data[[#This Row],[time_taken]])/60</f>
        <v>5.3833333333333337</v>
      </c>
      <c r="K3154" s="54">
        <f>DATE(YEAR(tbl_raw_data[[#This Row],[Date Actioned]]), MONTH(tbl_raw_data[[#This Row],[Date Actioned]]), DAY(tbl_raw_data[[#This Row],[Date Actioned]]))</f>
        <v>45151</v>
      </c>
      <c r="L3154" s="55" t="str">
        <f>UPPER(TEXT(tbl_raw_data[[#This Row],[Updated_date]],"MMMM"))</f>
        <v>AUGUST</v>
      </c>
      <c r="M3154" s="55" t="str">
        <f>UPPER("Week "&amp;IF(ROUNDUP(DAY(tbl_raw_data[[#This Row],[Updated_date]])/7,0)=5,4,ROUNDUP(DAY(tbl_raw_data[[#This Row],[Updated_date]])/7,0)))</f>
        <v>WEEK 2</v>
      </c>
      <c r="N3154" s="57" t="str">
        <f>UPPER(VLOOKUP(tbl_raw_data[[#This Row],[Analyst]],[1]setting!$A$1:$B$15,2,0))</f>
        <v>CAMERON</v>
      </c>
      <c r="O3154" s="57" t="str">
        <f>UPPER(tbl_raw_data[[#This Row],[Outcome]])</f>
        <v>DECLINE</v>
      </c>
      <c r="P3154" s="57" t="str">
        <f>UPPER(tbl_raw_data[[#This Row],[Queue Name]])</f>
        <v>CONSUMER PRE BUREAU</v>
      </c>
      <c r="Q3154" s="57" t="str">
        <f>IF(tbl_raw_data[[#This Row],[time_taken_in_mins]]&lt;=20,"SLA_MET","SLA_NOT_MET")</f>
        <v>SLA_MET</v>
      </c>
    </row>
    <row r="3155" spans="1:17" ht="15" customHeight="1" x14ac:dyDescent="0.25">
      <c r="A3155" s="11" t="s">
        <v>3805</v>
      </c>
      <c r="B3155" s="6">
        <v>45151.599305555559</v>
      </c>
      <c r="C3155" s="7">
        <v>45151.606759259259</v>
      </c>
      <c r="D3155" s="8" t="s">
        <v>8</v>
      </c>
      <c r="E3155" s="8" t="s">
        <v>9</v>
      </c>
      <c r="F3155" s="8" t="s">
        <v>109</v>
      </c>
      <c r="G3155" s="110" t="s">
        <v>1953</v>
      </c>
      <c r="H31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5" s="48">
        <f>tbl_raw_data[[#This Row],[Date Actioned]]-tbl_raw_data[[#This Row],[Date Tagged]]</f>
        <v>7.4537036998663098E-3</v>
      </c>
      <c r="J3155" s="50">
        <f>HOUR(tbl_raw_data[[#This Row],[time_taken]])*60+MINUTE(tbl_raw_data[[#This Row],[time_taken]])+SECOND(tbl_raw_data[[#This Row],[time_taken]])/60</f>
        <v>10.733333333333333</v>
      </c>
      <c r="K3155" s="54">
        <f>DATE(YEAR(tbl_raw_data[[#This Row],[Date Actioned]]), MONTH(tbl_raw_data[[#This Row],[Date Actioned]]), DAY(tbl_raw_data[[#This Row],[Date Actioned]]))</f>
        <v>45151</v>
      </c>
      <c r="L3155" s="55" t="str">
        <f>UPPER(TEXT(tbl_raw_data[[#This Row],[Updated_date]],"MMMM"))</f>
        <v>AUGUST</v>
      </c>
      <c r="M3155" s="55" t="str">
        <f>UPPER("Week "&amp;IF(ROUNDUP(DAY(tbl_raw_data[[#This Row],[Updated_date]])/7,0)=5,4,ROUNDUP(DAY(tbl_raw_data[[#This Row],[Updated_date]])/7,0)))</f>
        <v>WEEK 2</v>
      </c>
      <c r="N3155" s="57" t="str">
        <f>UPPER(VLOOKUP(tbl_raw_data[[#This Row],[Analyst]],[1]setting!$A$1:$B$15,2,0))</f>
        <v>NAVED</v>
      </c>
      <c r="O3155" s="57" t="str">
        <f>UPPER(tbl_raw_data[[#This Row],[Outcome]])</f>
        <v>WITHDRAW</v>
      </c>
      <c r="P3155" s="57" t="str">
        <f>UPPER(tbl_raw_data[[#This Row],[Queue Name]])</f>
        <v>CONSUMER PRE BUREAU</v>
      </c>
      <c r="Q3155" s="57" t="str">
        <f>IF(tbl_raw_data[[#This Row],[time_taken_in_mins]]&lt;=20,"SLA_MET","SLA_NOT_MET")</f>
        <v>SLA_MET</v>
      </c>
    </row>
    <row r="3156" spans="1:17" ht="15" customHeight="1" x14ac:dyDescent="0.25">
      <c r="A3156" s="5" t="s">
        <v>1823</v>
      </c>
      <c r="B3156" s="12">
        <v>45151.600868055553</v>
      </c>
      <c r="C3156" s="25">
        <v>45151.605694444443</v>
      </c>
      <c r="D3156" s="10" t="s">
        <v>13</v>
      </c>
      <c r="E3156" s="10" t="s">
        <v>28</v>
      </c>
      <c r="F3156" s="26" t="s">
        <v>73</v>
      </c>
      <c r="G3156" s="109"/>
      <c r="H31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56" s="48">
        <f>tbl_raw_data[[#This Row],[Date Actioned]]-tbl_raw_data[[#This Row],[Date Tagged]]</f>
        <v>4.8263888893416151E-3</v>
      </c>
      <c r="J3156" s="50">
        <f>HOUR(tbl_raw_data[[#This Row],[time_taken]])*60+MINUTE(tbl_raw_data[[#This Row],[time_taken]])+SECOND(tbl_raw_data[[#This Row],[time_taken]])/60</f>
        <v>6.95</v>
      </c>
      <c r="K3156" s="54">
        <f>DATE(YEAR(tbl_raw_data[[#This Row],[Date Actioned]]), MONTH(tbl_raw_data[[#This Row],[Date Actioned]]), DAY(tbl_raw_data[[#This Row],[Date Actioned]]))</f>
        <v>45151</v>
      </c>
      <c r="L3156" s="55" t="str">
        <f>UPPER(TEXT(tbl_raw_data[[#This Row],[Updated_date]],"MMMM"))</f>
        <v>AUGUST</v>
      </c>
      <c r="M3156" s="55" t="str">
        <f>UPPER("Week "&amp;IF(ROUNDUP(DAY(tbl_raw_data[[#This Row],[Updated_date]])/7,0)=5,4,ROUNDUP(DAY(tbl_raw_data[[#This Row],[Updated_date]])/7,0)))</f>
        <v>WEEK 2</v>
      </c>
      <c r="N3156" s="57" t="str">
        <f>UPPER(VLOOKUP(tbl_raw_data[[#This Row],[Analyst]],[1]setting!$A$1:$B$15,2,0))</f>
        <v>SHAHID</v>
      </c>
      <c r="O3156" s="57" t="str">
        <f>UPPER(tbl_raw_data[[#This Row],[Outcome]])</f>
        <v>APPROVE</v>
      </c>
      <c r="P3156" s="57" t="str">
        <f>UPPER(tbl_raw_data[[#This Row],[Queue Name]])</f>
        <v>CONSUMER EXISTING</v>
      </c>
      <c r="Q3156" s="57" t="str">
        <f>IF(tbl_raw_data[[#This Row],[time_taken_in_mins]]&lt;=20,"SLA_MET","SLA_NOT_MET")</f>
        <v>SLA_MET</v>
      </c>
    </row>
    <row r="3157" spans="1:17" ht="15" customHeight="1" x14ac:dyDescent="0.25">
      <c r="A3157" s="22" t="s">
        <v>6095</v>
      </c>
      <c r="B3157" s="12">
        <v>45151.603159722225</v>
      </c>
      <c r="C3157" s="13">
        <v>45151.615289351852</v>
      </c>
      <c r="D3157" s="14" t="s">
        <v>8</v>
      </c>
      <c r="E3157" s="14" t="s">
        <v>9</v>
      </c>
      <c r="F3157" s="14" t="s">
        <v>228</v>
      </c>
      <c r="G3157" s="111" t="s">
        <v>685</v>
      </c>
      <c r="H31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7" s="48">
        <f>tbl_raw_data[[#This Row],[Date Actioned]]-tbl_raw_data[[#This Row],[Date Tagged]]</f>
        <v>1.2129629627452232E-2</v>
      </c>
      <c r="J3157" s="50">
        <f>HOUR(tbl_raw_data[[#This Row],[time_taken]])*60+MINUTE(tbl_raw_data[[#This Row],[time_taken]])+SECOND(tbl_raw_data[[#This Row],[time_taken]])/60</f>
        <v>17.466666666666665</v>
      </c>
      <c r="K3157" s="54">
        <f>DATE(YEAR(tbl_raw_data[[#This Row],[Date Actioned]]), MONTH(tbl_raw_data[[#This Row],[Date Actioned]]), DAY(tbl_raw_data[[#This Row],[Date Actioned]]))</f>
        <v>45151</v>
      </c>
      <c r="L3157" s="55" t="str">
        <f>UPPER(TEXT(tbl_raw_data[[#This Row],[Updated_date]],"MMMM"))</f>
        <v>AUGUST</v>
      </c>
      <c r="M3157" s="55" t="str">
        <f>UPPER("Week "&amp;IF(ROUNDUP(DAY(tbl_raw_data[[#This Row],[Updated_date]])/7,0)=5,4,ROUNDUP(DAY(tbl_raw_data[[#This Row],[Updated_date]])/7,0)))</f>
        <v>WEEK 2</v>
      </c>
      <c r="N3157" s="57" t="str">
        <f>UPPER(VLOOKUP(tbl_raw_data[[#This Row],[Analyst]],[1]setting!$A$1:$B$15,2,0))</f>
        <v>OUADIR</v>
      </c>
      <c r="O3157" s="57" t="str">
        <f>UPPER(tbl_raw_data[[#This Row],[Outcome]])</f>
        <v>WITHDRAW</v>
      </c>
      <c r="P3157" s="57" t="str">
        <f>UPPER(tbl_raw_data[[#This Row],[Queue Name]])</f>
        <v>CONSUMER PRE BUREAU</v>
      </c>
      <c r="Q3157" s="57" t="str">
        <f>IF(tbl_raw_data[[#This Row],[time_taken_in_mins]]&lt;=20,"SLA_MET","SLA_NOT_MET")</f>
        <v>SLA_MET</v>
      </c>
    </row>
    <row r="3158" spans="1:17" ht="15" customHeight="1" x14ac:dyDescent="0.25">
      <c r="A3158" s="22" t="s">
        <v>93</v>
      </c>
      <c r="B3158" s="6">
        <v>45151.605127314811</v>
      </c>
      <c r="C3158" s="7">
        <v>45151.606562499997</v>
      </c>
      <c r="D3158" s="8" t="s">
        <v>46</v>
      </c>
      <c r="E3158" s="8" t="s">
        <v>9</v>
      </c>
      <c r="F3158" s="8" t="s">
        <v>10</v>
      </c>
      <c r="G3158" s="110" t="s">
        <v>94</v>
      </c>
      <c r="H31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58" s="48">
        <f>tbl_raw_data[[#This Row],[Date Actioned]]-tbl_raw_data[[#This Row],[Date Tagged]]</f>
        <v>1.4351851859828457E-3</v>
      </c>
      <c r="J3158" s="50">
        <f>HOUR(tbl_raw_data[[#This Row],[time_taken]])*60+MINUTE(tbl_raw_data[[#This Row],[time_taken]])+SECOND(tbl_raw_data[[#This Row],[time_taken]])/60</f>
        <v>2.0666666666666669</v>
      </c>
      <c r="K3158" s="54">
        <f>DATE(YEAR(tbl_raw_data[[#This Row],[Date Actioned]]), MONTH(tbl_raw_data[[#This Row],[Date Actioned]]), DAY(tbl_raw_data[[#This Row],[Date Actioned]]))</f>
        <v>45151</v>
      </c>
      <c r="L3158" s="55" t="str">
        <f>UPPER(TEXT(tbl_raw_data[[#This Row],[Updated_date]],"MMMM"))</f>
        <v>AUGUST</v>
      </c>
      <c r="M3158" s="55" t="str">
        <f>UPPER("Week "&amp;IF(ROUNDUP(DAY(tbl_raw_data[[#This Row],[Updated_date]])/7,0)=5,4,ROUNDUP(DAY(tbl_raw_data[[#This Row],[Updated_date]])/7,0)))</f>
        <v>WEEK 2</v>
      </c>
      <c r="N3158" s="57" t="str">
        <f>UPPER(VLOOKUP(tbl_raw_data[[#This Row],[Analyst]],[1]setting!$A$1:$B$15,2,0))</f>
        <v>SAM</v>
      </c>
      <c r="O3158" s="57" t="str">
        <f>UPPER(tbl_raw_data[[#This Row],[Outcome]])</f>
        <v>DECLINE</v>
      </c>
      <c r="P3158" s="57" t="str">
        <f>UPPER(tbl_raw_data[[#This Row],[Queue Name]])</f>
        <v>CONSUMER PRE BUREAU</v>
      </c>
      <c r="Q3158" s="57" t="str">
        <f>IF(tbl_raw_data[[#This Row],[time_taken_in_mins]]&lt;=20,"SLA_MET","SLA_NOT_MET")</f>
        <v>SLA_MET</v>
      </c>
    </row>
    <row r="3159" spans="1:17" ht="15" customHeight="1" x14ac:dyDescent="0.25">
      <c r="A3159" s="11" t="s">
        <v>3890</v>
      </c>
      <c r="B3159" s="12">
        <v>45151.60869212963</v>
      </c>
      <c r="C3159" s="13">
        <v>45151.616249999999</v>
      </c>
      <c r="D3159" s="14" t="s">
        <v>13</v>
      </c>
      <c r="E3159" s="14" t="s">
        <v>28</v>
      </c>
      <c r="F3159" s="14" t="s">
        <v>109</v>
      </c>
      <c r="G3159" s="111" t="s">
        <v>29</v>
      </c>
      <c r="H31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59" s="48">
        <f>tbl_raw_data[[#This Row],[Date Actioned]]-tbl_raw_data[[#This Row],[Date Tagged]]</f>
        <v>7.5578703690553084E-3</v>
      </c>
      <c r="J3159" s="50">
        <f>HOUR(tbl_raw_data[[#This Row],[time_taken]])*60+MINUTE(tbl_raw_data[[#This Row],[time_taken]])+SECOND(tbl_raw_data[[#This Row],[time_taken]])/60</f>
        <v>10.883333333333333</v>
      </c>
      <c r="K3159" s="54">
        <f>DATE(YEAR(tbl_raw_data[[#This Row],[Date Actioned]]), MONTH(tbl_raw_data[[#This Row],[Date Actioned]]), DAY(tbl_raw_data[[#This Row],[Date Actioned]]))</f>
        <v>45151</v>
      </c>
      <c r="L3159" s="55" t="str">
        <f>UPPER(TEXT(tbl_raw_data[[#This Row],[Updated_date]],"MMMM"))</f>
        <v>AUGUST</v>
      </c>
      <c r="M3159" s="55" t="str">
        <f>UPPER("Week "&amp;IF(ROUNDUP(DAY(tbl_raw_data[[#This Row],[Updated_date]])/7,0)=5,4,ROUNDUP(DAY(tbl_raw_data[[#This Row],[Updated_date]])/7,0)))</f>
        <v>WEEK 2</v>
      </c>
      <c r="N3159" s="57" t="str">
        <f>UPPER(VLOOKUP(tbl_raw_data[[#This Row],[Analyst]],[1]setting!$A$1:$B$15,2,0))</f>
        <v>NAVED</v>
      </c>
      <c r="O3159" s="57" t="str">
        <f>UPPER(tbl_raw_data[[#This Row],[Outcome]])</f>
        <v>APPROVE</v>
      </c>
      <c r="P3159" s="57" t="str">
        <f>UPPER(tbl_raw_data[[#This Row],[Queue Name]])</f>
        <v>CONSUMER EXISTING</v>
      </c>
      <c r="Q3159" s="57" t="str">
        <f>IF(tbl_raw_data[[#This Row],[time_taken_in_mins]]&lt;=20,"SLA_MET","SLA_NOT_MET")</f>
        <v>SLA_MET</v>
      </c>
    </row>
    <row r="3160" spans="1:17" ht="15" customHeight="1" x14ac:dyDescent="0.25">
      <c r="A3160" s="22" t="s">
        <v>1721</v>
      </c>
      <c r="B3160" s="6">
        <v>45151.610023148147</v>
      </c>
      <c r="C3160" s="7">
        <v>45151.614722222221</v>
      </c>
      <c r="D3160" s="8" t="s">
        <v>13</v>
      </c>
      <c r="E3160" s="8" t="s">
        <v>9</v>
      </c>
      <c r="F3160" s="8" t="s">
        <v>55</v>
      </c>
      <c r="G3160" s="110" t="s">
        <v>29</v>
      </c>
      <c r="H31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0" s="48">
        <f>tbl_raw_data[[#This Row],[Date Actioned]]-tbl_raw_data[[#This Row],[Date Tagged]]</f>
        <v>4.6990740738692693E-3</v>
      </c>
      <c r="J3160" s="50">
        <f>HOUR(tbl_raw_data[[#This Row],[time_taken]])*60+MINUTE(tbl_raw_data[[#This Row],[time_taken]])+SECOND(tbl_raw_data[[#This Row],[time_taken]])/60</f>
        <v>6.7666666666666666</v>
      </c>
      <c r="K3160" s="54">
        <f>DATE(YEAR(tbl_raw_data[[#This Row],[Date Actioned]]), MONTH(tbl_raw_data[[#This Row],[Date Actioned]]), DAY(tbl_raw_data[[#This Row],[Date Actioned]]))</f>
        <v>45151</v>
      </c>
      <c r="L3160" s="55" t="str">
        <f>UPPER(TEXT(tbl_raw_data[[#This Row],[Updated_date]],"MMMM"))</f>
        <v>AUGUST</v>
      </c>
      <c r="M3160" s="55" t="str">
        <f>UPPER("Week "&amp;IF(ROUNDUP(DAY(tbl_raw_data[[#This Row],[Updated_date]])/7,0)=5,4,ROUNDUP(DAY(tbl_raw_data[[#This Row],[Updated_date]])/7,0)))</f>
        <v>WEEK 2</v>
      </c>
      <c r="N3160" s="57" t="str">
        <f>UPPER(VLOOKUP(tbl_raw_data[[#This Row],[Analyst]],[1]setting!$A$1:$B$15,2,0))</f>
        <v>CAMERON</v>
      </c>
      <c r="O3160" s="57" t="str">
        <f>UPPER(tbl_raw_data[[#This Row],[Outcome]])</f>
        <v>APPROVE</v>
      </c>
      <c r="P3160" s="57" t="str">
        <f>UPPER(tbl_raw_data[[#This Row],[Queue Name]])</f>
        <v>CONSUMER PRE BUREAU</v>
      </c>
      <c r="Q3160" s="57" t="str">
        <f>IF(tbl_raw_data[[#This Row],[time_taken_in_mins]]&lt;=20,"SLA_MET","SLA_NOT_MET")</f>
        <v>SLA_MET</v>
      </c>
    </row>
    <row r="3161" spans="1:17" ht="15" customHeight="1" x14ac:dyDescent="0.25">
      <c r="A3161" s="5" t="s">
        <v>541</v>
      </c>
      <c r="B3161" s="6">
        <v>45151.612534722219</v>
      </c>
      <c r="C3161" s="7">
        <v>45151.615393518521</v>
      </c>
      <c r="D3161" s="8" t="s">
        <v>8</v>
      </c>
      <c r="E3161" s="8" t="s">
        <v>9</v>
      </c>
      <c r="F3161" s="8" t="s">
        <v>10</v>
      </c>
      <c r="G3161" s="110" t="s">
        <v>11</v>
      </c>
      <c r="H31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61" s="48">
        <f>tbl_raw_data[[#This Row],[Date Actioned]]-tbl_raw_data[[#This Row],[Date Tagged]]</f>
        <v>2.8587963024619967E-3</v>
      </c>
      <c r="J3161" s="50">
        <f>HOUR(tbl_raw_data[[#This Row],[time_taken]])*60+MINUTE(tbl_raw_data[[#This Row],[time_taken]])+SECOND(tbl_raw_data[[#This Row],[time_taken]])/60</f>
        <v>4.1166666666666663</v>
      </c>
      <c r="K3161" s="54">
        <f>DATE(YEAR(tbl_raw_data[[#This Row],[Date Actioned]]), MONTH(tbl_raw_data[[#This Row],[Date Actioned]]), DAY(tbl_raw_data[[#This Row],[Date Actioned]]))</f>
        <v>45151</v>
      </c>
      <c r="L3161" s="55" t="str">
        <f>UPPER(TEXT(tbl_raw_data[[#This Row],[Updated_date]],"MMMM"))</f>
        <v>AUGUST</v>
      </c>
      <c r="M3161" s="55" t="str">
        <f>UPPER("Week "&amp;IF(ROUNDUP(DAY(tbl_raw_data[[#This Row],[Updated_date]])/7,0)=5,4,ROUNDUP(DAY(tbl_raw_data[[#This Row],[Updated_date]])/7,0)))</f>
        <v>WEEK 2</v>
      </c>
      <c r="N3161" s="57" t="str">
        <f>UPPER(VLOOKUP(tbl_raw_data[[#This Row],[Analyst]],[1]setting!$A$1:$B$15,2,0))</f>
        <v>SAM</v>
      </c>
      <c r="O3161" s="57" t="str">
        <f>UPPER(tbl_raw_data[[#This Row],[Outcome]])</f>
        <v>WITHDRAW</v>
      </c>
      <c r="P3161" s="57" t="str">
        <f>UPPER(tbl_raw_data[[#This Row],[Queue Name]])</f>
        <v>CONSUMER PRE BUREAU</v>
      </c>
      <c r="Q3161" s="57" t="str">
        <f>IF(tbl_raw_data[[#This Row],[time_taken_in_mins]]&lt;=20,"SLA_MET","SLA_NOT_MET")</f>
        <v>SLA_MET</v>
      </c>
    </row>
    <row r="3162" spans="1:17" ht="15" customHeight="1" x14ac:dyDescent="0.25">
      <c r="A3162" s="5" t="s">
        <v>5563</v>
      </c>
      <c r="B3162" s="12">
        <v>45151.61409722222</v>
      </c>
      <c r="C3162" s="13">
        <v>45151.624884259261</v>
      </c>
      <c r="D3162" s="14" t="s">
        <v>13</v>
      </c>
      <c r="E3162" s="14" t="s">
        <v>9</v>
      </c>
      <c r="F3162" s="14" t="s">
        <v>42</v>
      </c>
      <c r="G3162" s="111" t="s">
        <v>29</v>
      </c>
      <c r="H31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2" s="48">
        <f>tbl_raw_data[[#This Row],[Date Actioned]]-tbl_raw_data[[#This Row],[Date Tagged]]</f>
        <v>1.078703704115469E-2</v>
      </c>
      <c r="J3162" s="50">
        <f>HOUR(tbl_raw_data[[#This Row],[time_taken]])*60+MINUTE(tbl_raw_data[[#This Row],[time_taken]])+SECOND(tbl_raw_data[[#This Row],[time_taken]])/60</f>
        <v>15.533333333333333</v>
      </c>
      <c r="K3162" s="54">
        <f>DATE(YEAR(tbl_raw_data[[#This Row],[Date Actioned]]), MONTH(tbl_raw_data[[#This Row],[Date Actioned]]), DAY(tbl_raw_data[[#This Row],[Date Actioned]]))</f>
        <v>45151</v>
      </c>
      <c r="L3162" s="55" t="str">
        <f>UPPER(TEXT(tbl_raw_data[[#This Row],[Updated_date]],"MMMM"))</f>
        <v>AUGUST</v>
      </c>
      <c r="M3162" s="55" t="str">
        <f>UPPER("Week "&amp;IF(ROUNDUP(DAY(tbl_raw_data[[#This Row],[Updated_date]])/7,0)=5,4,ROUNDUP(DAY(tbl_raw_data[[#This Row],[Updated_date]])/7,0)))</f>
        <v>WEEK 2</v>
      </c>
      <c r="N3162" s="57" t="str">
        <f>UPPER(VLOOKUP(tbl_raw_data[[#This Row],[Analyst]],[1]setting!$A$1:$B$15,2,0))</f>
        <v>NITESH</v>
      </c>
      <c r="O3162" s="57" t="str">
        <f>UPPER(tbl_raw_data[[#This Row],[Outcome]])</f>
        <v>APPROVE</v>
      </c>
      <c r="P3162" s="57" t="str">
        <f>UPPER(tbl_raw_data[[#This Row],[Queue Name]])</f>
        <v>CONSUMER PRE BUREAU</v>
      </c>
      <c r="Q3162" s="57" t="str">
        <f>IF(tbl_raw_data[[#This Row],[time_taken_in_mins]]&lt;=20,"SLA_MET","SLA_NOT_MET")</f>
        <v>SLA_MET</v>
      </c>
    </row>
    <row r="3163" spans="1:17" ht="15" customHeight="1" x14ac:dyDescent="0.25">
      <c r="A3163" s="5" t="s">
        <v>1788</v>
      </c>
      <c r="B3163" s="12">
        <v>45151.61478009259</v>
      </c>
      <c r="C3163" s="13">
        <v>45151.619583333333</v>
      </c>
      <c r="D3163" s="14" t="s">
        <v>46</v>
      </c>
      <c r="E3163" s="14" t="s">
        <v>9</v>
      </c>
      <c r="F3163" s="14" t="s">
        <v>55</v>
      </c>
      <c r="G3163" s="111" t="s">
        <v>1789</v>
      </c>
      <c r="H31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3" s="48">
        <f>tbl_raw_data[[#This Row],[Date Actioned]]-tbl_raw_data[[#This Row],[Date Tagged]]</f>
        <v>4.803240743058268E-3</v>
      </c>
      <c r="J3163" s="50">
        <f>HOUR(tbl_raw_data[[#This Row],[time_taken]])*60+MINUTE(tbl_raw_data[[#This Row],[time_taken]])+SECOND(tbl_raw_data[[#This Row],[time_taken]])/60</f>
        <v>6.916666666666667</v>
      </c>
      <c r="K3163" s="54">
        <f>DATE(YEAR(tbl_raw_data[[#This Row],[Date Actioned]]), MONTH(tbl_raw_data[[#This Row],[Date Actioned]]), DAY(tbl_raw_data[[#This Row],[Date Actioned]]))</f>
        <v>45151</v>
      </c>
      <c r="L3163" s="55" t="str">
        <f>UPPER(TEXT(tbl_raw_data[[#This Row],[Updated_date]],"MMMM"))</f>
        <v>AUGUST</v>
      </c>
      <c r="M3163" s="55" t="str">
        <f>UPPER("Week "&amp;IF(ROUNDUP(DAY(tbl_raw_data[[#This Row],[Updated_date]])/7,0)=5,4,ROUNDUP(DAY(tbl_raw_data[[#This Row],[Updated_date]])/7,0)))</f>
        <v>WEEK 2</v>
      </c>
      <c r="N3163" s="57" t="str">
        <f>UPPER(VLOOKUP(tbl_raw_data[[#This Row],[Analyst]],[1]setting!$A$1:$B$15,2,0))</f>
        <v>CAMERON</v>
      </c>
      <c r="O3163" s="57" t="str">
        <f>UPPER(tbl_raw_data[[#This Row],[Outcome]])</f>
        <v>DECLINE</v>
      </c>
      <c r="P3163" s="57" t="str">
        <f>UPPER(tbl_raw_data[[#This Row],[Queue Name]])</f>
        <v>CONSUMER PRE BUREAU</v>
      </c>
      <c r="Q3163" s="57" t="str">
        <f>IF(tbl_raw_data[[#This Row],[time_taken_in_mins]]&lt;=20,"SLA_MET","SLA_NOT_MET")</f>
        <v>SLA_MET</v>
      </c>
    </row>
    <row r="3164" spans="1:17" ht="15" customHeight="1" x14ac:dyDescent="0.25">
      <c r="A3164" s="11" t="s">
        <v>4411</v>
      </c>
      <c r="B3164" s="6">
        <v>45151.617002314815</v>
      </c>
      <c r="C3164" s="7">
        <v>45151.625405092593</v>
      </c>
      <c r="D3164" s="8" t="s">
        <v>46</v>
      </c>
      <c r="E3164" s="8" t="s">
        <v>9</v>
      </c>
      <c r="F3164" s="8" t="s">
        <v>228</v>
      </c>
      <c r="G3164" s="110" t="s">
        <v>770</v>
      </c>
      <c r="H31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64" s="48">
        <f>tbl_raw_data[[#This Row],[Date Actioned]]-tbl_raw_data[[#This Row],[Date Tagged]]</f>
        <v>8.4027777775190771E-3</v>
      </c>
      <c r="J3164" s="50">
        <f>HOUR(tbl_raw_data[[#This Row],[time_taken]])*60+MINUTE(tbl_raw_data[[#This Row],[time_taken]])+SECOND(tbl_raw_data[[#This Row],[time_taken]])/60</f>
        <v>12.1</v>
      </c>
      <c r="K3164" s="54">
        <f>DATE(YEAR(tbl_raw_data[[#This Row],[Date Actioned]]), MONTH(tbl_raw_data[[#This Row],[Date Actioned]]), DAY(tbl_raw_data[[#This Row],[Date Actioned]]))</f>
        <v>45151</v>
      </c>
      <c r="L3164" s="55" t="str">
        <f>UPPER(TEXT(tbl_raw_data[[#This Row],[Updated_date]],"MMMM"))</f>
        <v>AUGUST</v>
      </c>
      <c r="M3164" s="55" t="str">
        <f>UPPER("Week "&amp;IF(ROUNDUP(DAY(tbl_raw_data[[#This Row],[Updated_date]])/7,0)=5,4,ROUNDUP(DAY(tbl_raw_data[[#This Row],[Updated_date]])/7,0)))</f>
        <v>WEEK 2</v>
      </c>
      <c r="N3164" s="57" t="str">
        <f>UPPER(VLOOKUP(tbl_raw_data[[#This Row],[Analyst]],[1]setting!$A$1:$B$15,2,0))</f>
        <v>OUADIR</v>
      </c>
      <c r="O3164" s="57" t="str">
        <f>UPPER(tbl_raw_data[[#This Row],[Outcome]])</f>
        <v>DECLINE</v>
      </c>
      <c r="P3164" s="57" t="str">
        <f>UPPER(tbl_raw_data[[#This Row],[Queue Name]])</f>
        <v>CONSUMER PRE BUREAU</v>
      </c>
      <c r="Q3164" s="57" t="str">
        <f>IF(tbl_raw_data[[#This Row],[time_taken_in_mins]]&lt;=20,"SLA_MET","SLA_NOT_MET")</f>
        <v>SLA_MET</v>
      </c>
    </row>
    <row r="3165" spans="1:17" ht="15" customHeight="1" x14ac:dyDescent="0.25">
      <c r="A3165" s="11" t="s">
        <v>1230</v>
      </c>
      <c r="B3165" s="6">
        <v>45151.619270833333</v>
      </c>
      <c r="C3165" s="7">
        <v>45151.623298611114</v>
      </c>
      <c r="D3165" s="8" t="s">
        <v>13</v>
      </c>
      <c r="E3165" s="8" t="s">
        <v>9</v>
      </c>
      <c r="F3165" s="8" t="s">
        <v>109</v>
      </c>
      <c r="G3165" s="110" t="s">
        <v>53</v>
      </c>
      <c r="H31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5" s="48">
        <f>tbl_raw_data[[#This Row],[Date Actioned]]-tbl_raw_data[[#This Row],[Date Tagged]]</f>
        <v>4.0277777807204984E-3</v>
      </c>
      <c r="J3165" s="50">
        <f>HOUR(tbl_raw_data[[#This Row],[time_taken]])*60+MINUTE(tbl_raw_data[[#This Row],[time_taken]])+SECOND(tbl_raw_data[[#This Row],[time_taken]])/60</f>
        <v>5.8</v>
      </c>
      <c r="K3165" s="54">
        <f>DATE(YEAR(tbl_raw_data[[#This Row],[Date Actioned]]), MONTH(tbl_raw_data[[#This Row],[Date Actioned]]), DAY(tbl_raw_data[[#This Row],[Date Actioned]]))</f>
        <v>45151</v>
      </c>
      <c r="L3165" s="55" t="str">
        <f>UPPER(TEXT(tbl_raw_data[[#This Row],[Updated_date]],"MMMM"))</f>
        <v>AUGUST</v>
      </c>
      <c r="M3165" s="55" t="str">
        <f>UPPER("Week "&amp;IF(ROUNDUP(DAY(tbl_raw_data[[#This Row],[Updated_date]])/7,0)=5,4,ROUNDUP(DAY(tbl_raw_data[[#This Row],[Updated_date]])/7,0)))</f>
        <v>WEEK 2</v>
      </c>
      <c r="N3165" s="57" t="str">
        <f>UPPER(VLOOKUP(tbl_raw_data[[#This Row],[Analyst]],[1]setting!$A$1:$B$15,2,0))</f>
        <v>NAVED</v>
      </c>
      <c r="O3165" s="57" t="str">
        <f>UPPER(tbl_raw_data[[#This Row],[Outcome]])</f>
        <v>APPROVE</v>
      </c>
      <c r="P3165" s="57" t="str">
        <f>UPPER(tbl_raw_data[[#This Row],[Queue Name]])</f>
        <v>CONSUMER PRE BUREAU</v>
      </c>
      <c r="Q3165" s="57" t="str">
        <f>IF(tbl_raw_data[[#This Row],[time_taken_in_mins]]&lt;=20,"SLA_MET","SLA_NOT_MET")</f>
        <v>SLA_MET</v>
      </c>
    </row>
    <row r="3166" spans="1:17" ht="15" customHeight="1" x14ac:dyDescent="0.25">
      <c r="A3166" s="11" t="s">
        <v>2849</v>
      </c>
      <c r="B3166" s="12">
        <v>45151.619467592594</v>
      </c>
      <c r="C3166" s="29">
        <v>45151.625601851854</v>
      </c>
      <c r="D3166" s="16" t="s">
        <v>13</v>
      </c>
      <c r="E3166" s="16" t="s">
        <v>41</v>
      </c>
      <c r="F3166" s="30" t="s">
        <v>73</v>
      </c>
      <c r="G3166" s="106"/>
      <c r="H31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66" s="48">
        <f>tbl_raw_data[[#This Row],[Date Actioned]]-tbl_raw_data[[#This Row],[Date Tagged]]</f>
        <v>6.1342592598521151E-3</v>
      </c>
      <c r="J3166" s="50">
        <f>HOUR(tbl_raw_data[[#This Row],[time_taken]])*60+MINUTE(tbl_raw_data[[#This Row],[time_taken]])+SECOND(tbl_raw_data[[#This Row],[time_taken]])/60</f>
        <v>8.8333333333333339</v>
      </c>
      <c r="K3166" s="54">
        <f>DATE(YEAR(tbl_raw_data[[#This Row],[Date Actioned]]), MONTH(tbl_raw_data[[#This Row],[Date Actioned]]), DAY(tbl_raw_data[[#This Row],[Date Actioned]]))</f>
        <v>45151</v>
      </c>
      <c r="L3166" s="55" t="str">
        <f>UPPER(TEXT(tbl_raw_data[[#This Row],[Updated_date]],"MMMM"))</f>
        <v>AUGUST</v>
      </c>
      <c r="M3166" s="55" t="str">
        <f>UPPER("Week "&amp;IF(ROUNDUP(DAY(tbl_raw_data[[#This Row],[Updated_date]])/7,0)=5,4,ROUNDUP(DAY(tbl_raw_data[[#This Row],[Updated_date]])/7,0)))</f>
        <v>WEEK 2</v>
      </c>
      <c r="N3166" s="57" t="str">
        <f>UPPER(VLOOKUP(tbl_raw_data[[#This Row],[Analyst]],[1]setting!$A$1:$B$15,2,0))</f>
        <v>SHAHID</v>
      </c>
      <c r="O3166" s="57" t="str">
        <f>UPPER(tbl_raw_data[[#This Row],[Outcome]])</f>
        <v>APPROVE</v>
      </c>
      <c r="P3166" s="57" t="str">
        <f>UPPER(tbl_raw_data[[#This Row],[Queue Name]])</f>
        <v>CONSUMER POST BUREAU</v>
      </c>
      <c r="Q3166" s="57" t="str">
        <f>IF(tbl_raw_data[[#This Row],[time_taken_in_mins]]&lt;=20,"SLA_MET","SLA_NOT_MET")</f>
        <v>SLA_MET</v>
      </c>
    </row>
    <row r="3167" spans="1:17" ht="15" customHeight="1" x14ac:dyDescent="0.25">
      <c r="A3167" s="22" t="s">
        <v>879</v>
      </c>
      <c r="B3167" s="12">
        <v>45151.628009259257</v>
      </c>
      <c r="C3167" s="13">
        <v>45151.631481481483</v>
      </c>
      <c r="D3167" s="14" t="s">
        <v>13</v>
      </c>
      <c r="E3167" s="14" t="s">
        <v>28</v>
      </c>
      <c r="F3167" s="14" t="s">
        <v>109</v>
      </c>
      <c r="G3167" s="111" t="s">
        <v>53</v>
      </c>
      <c r="H31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67" s="48">
        <f>tbl_raw_data[[#This Row],[Date Actioned]]-tbl_raw_data[[#This Row],[Date Tagged]]</f>
        <v>3.4722222262644209E-3</v>
      </c>
      <c r="J3167" s="50">
        <f>HOUR(tbl_raw_data[[#This Row],[time_taken]])*60+MINUTE(tbl_raw_data[[#This Row],[time_taken]])+SECOND(tbl_raw_data[[#This Row],[time_taken]])/60</f>
        <v>5</v>
      </c>
      <c r="K3167" s="54">
        <f>DATE(YEAR(tbl_raw_data[[#This Row],[Date Actioned]]), MONTH(tbl_raw_data[[#This Row],[Date Actioned]]), DAY(tbl_raw_data[[#This Row],[Date Actioned]]))</f>
        <v>45151</v>
      </c>
      <c r="L3167" s="55" t="str">
        <f>UPPER(TEXT(tbl_raw_data[[#This Row],[Updated_date]],"MMMM"))</f>
        <v>AUGUST</v>
      </c>
      <c r="M3167" s="55" t="str">
        <f>UPPER("Week "&amp;IF(ROUNDUP(DAY(tbl_raw_data[[#This Row],[Updated_date]])/7,0)=5,4,ROUNDUP(DAY(tbl_raw_data[[#This Row],[Updated_date]])/7,0)))</f>
        <v>WEEK 2</v>
      </c>
      <c r="N3167" s="57" t="str">
        <f>UPPER(VLOOKUP(tbl_raw_data[[#This Row],[Analyst]],[1]setting!$A$1:$B$15,2,0))</f>
        <v>NAVED</v>
      </c>
      <c r="O3167" s="57" t="str">
        <f>UPPER(tbl_raw_data[[#This Row],[Outcome]])</f>
        <v>APPROVE</v>
      </c>
      <c r="P3167" s="57" t="str">
        <f>UPPER(tbl_raw_data[[#This Row],[Queue Name]])</f>
        <v>CONSUMER EXISTING</v>
      </c>
      <c r="Q3167" s="57" t="str">
        <f>IF(tbl_raw_data[[#This Row],[time_taken_in_mins]]&lt;=20,"SLA_MET","SLA_NOT_MET")</f>
        <v>SLA_MET</v>
      </c>
    </row>
    <row r="3168" spans="1:17" ht="15" customHeight="1" x14ac:dyDescent="0.25">
      <c r="A3168" s="22" t="s">
        <v>1338</v>
      </c>
      <c r="B3168" s="12">
        <v>45151.628009259257</v>
      </c>
      <c r="C3168" s="25">
        <v>45151.632187499999</v>
      </c>
      <c r="D3168" s="10" t="s">
        <v>13</v>
      </c>
      <c r="E3168" s="10" t="s">
        <v>41</v>
      </c>
      <c r="F3168" s="26" t="s">
        <v>254</v>
      </c>
      <c r="G3168" s="109"/>
      <c r="H31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68" s="48">
        <f>tbl_raw_data[[#This Row],[Date Actioned]]-tbl_raw_data[[#This Row],[Date Tagged]]</f>
        <v>4.1782407424761914E-3</v>
      </c>
      <c r="J3168" s="50">
        <f>HOUR(tbl_raw_data[[#This Row],[time_taken]])*60+MINUTE(tbl_raw_data[[#This Row],[time_taken]])+SECOND(tbl_raw_data[[#This Row],[time_taken]])/60</f>
        <v>6.0166666666666666</v>
      </c>
      <c r="K3168" s="54">
        <f>DATE(YEAR(tbl_raw_data[[#This Row],[Date Actioned]]), MONTH(tbl_raw_data[[#This Row],[Date Actioned]]), DAY(tbl_raw_data[[#This Row],[Date Actioned]]))</f>
        <v>45151</v>
      </c>
      <c r="L3168" s="55" t="str">
        <f>UPPER(TEXT(tbl_raw_data[[#This Row],[Updated_date]],"MMMM"))</f>
        <v>AUGUST</v>
      </c>
      <c r="M3168" s="55" t="str">
        <f>UPPER("Week "&amp;IF(ROUNDUP(DAY(tbl_raw_data[[#This Row],[Updated_date]])/7,0)=5,4,ROUNDUP(DAY(tbl_raw_data[[#This Row],[Updated_date]])/7,0)))</f>
        <v>WEEK 2</v>
      </c>
      <c r="N3168" s="57" t="str">
        <f>UPPER(VLOOKUP(tbl_raw_data[[#This Row],[Analyst]],[1]setting!$A$1:$B$15,2,0))</f>
        <v>FARDIN</v>
      </c>
      <c r="O3168" s="57" t="str">
        <f>UPPER(tbl_raw_data[[#This Row],[Outcome]])</f>
        <v>APPROVE</v>
      </c>
      <c r="P3168" s="57" t="str">
        <f>UPPER(tbl_raw_data[[#This Row],[Queue Name]])</f>
        <v>CONSUMER POST BUREAU</v>
      </c>
      <c r="Q3168" s="57" t="str">
        <f>IF(tbl_raw_data[[#This Row],[time_taken_in_mins]]&lt;=20,"SLA_MET","SLA_NOT_MET")</f>
        <v>SLA_MET</v>
      </c>
    </row>
    <row r="3169" spans="1:17" ht="15" customHeight="1" x14ac:dyDescent="0.25">
      <c r="A3169" s="11" t="s">
        <v>6469</v>
      </c>
      <c r="B3169" s="12">
        <v>45151.628831018519</v>
      </c>
      <c r="C3169" s="13">
        <v>45151.642418981479</v>
      </c>
      <c r="D3169" s="14" t="s">
        <v>8</v>
      </c>
      <c r="E3169" s="14" t="s">
        <v>9</v>
      </c>
      <c r="F3169" s="14" t="s">
        <v>42</v>
      </c>
      <c r="G3169" s="111" t="s">
        <v>6470</v>
      </c>
      <c r="H31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69" s="48">
        <f>tbl_raw_data[[#This Row],[Date Actioned]]-tbl_raw_data[[#This Row],[Date Tagged]]</f>
        <v>1.3587962959718425E-2</v>
      </c>
      <c r="J3169" s="50">
        <f>HOUR(tbl_raw_data[[#This Row],[time_taken]])*60+MINUTE(tbl_raw_data[[#This Row],[time_taken]])+SECOND(tbl_raw_data[[#This Row],[time_taken]])/60</f>
        <v>19.566666666666666</v>
      </c>
      <c r="K3169" s="54">
        <f>DATE(YEAR(tbl_raw_data[[#This Row],[Date Actioned]]), MONTH(tbl_raw_data[[#This Row],[Date Actioned]]), DAY(tbl_raw_data[[#This Row],[Date Actioned]]))</f>
        <v>45151</v>
      </c>
      <c r="L3169" s="55" t="str">
        <f>UPPER(TEXT(tbl_raw_data[[#This Row],[Updated_date]],"MMMM"))</f>
        <v>AUGUST</v>
      </c>
      <c r="M3169" s="55" t="str">
        <f>UPPER("Week "&amp;IF(ROUNDUP(DAY(tbl_raw_data[[#This Row],[Updated_date]])/7,0)=5,4,ROUNDUP(DAY(tbl_raw_data[[#This Row],[Updated_date]])/7,0)))</f>
        <v>WEEK 2</v>
      </c>
      <c r="N3169" s="57" t="str">
        <f>UPPER(VLOOKUP(tbl_raw_data[[#This Row],[Analyst]],[1]setting!$A$1:$B$15,2,0))</f>
        <v>NITESH</v>
      </c>
      <c r="O3169" s="57" t="str">
        <f>UPPER(tbl_raw_data[[#This Row],[Outcome]])</f>
        <v>WITHDRAW</v>
      </c>
      <c r="P3169" s="57" t="str">
        <f>UPPER(tbl_raw_data[[#This Row],[Queue Name]])</f>
        <v>CONSUMER PRE BUREAU</v>
      </c>
      <c r="Q3169" s="57" t="str">
        <f>IF(tbl_raw_data[[#This Row],[time_taken_in_mins]]&lt;=20,"SLA_MET","SLA_NOT_MET")</f>
        <v>SLA_MET</v>
      </c>
    </row>
    <row r="3170" spans="1:17" ht="15" customHeight="1" x14ac:dyDescent="0.25">
      <c r="A3170" s="5" t="s">
        <v>4899</v>
      </c>
      <c r="B3170" s="6">
        <v>45151.630127314813</v>
      </c>
      <c r="C3170" s="7">
        <v>45151.639374999999</v>
      </c>
      <c r="D3170" s="8" t="s">
        <v>13</v>
      </c>
      <c r="E3170" s="8" t="s">
        <v>41</v>
      </c>
      <c r="F3170" s="8" t="s">
        <v>228</v>
      </c>
      <c r="G3170" s="110" t="s">
        <v>29</v>
      </c>
      <c r="H31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0" s="48">
        <f>tbl_raw_data[[#This Row],[Date Actioned]]-tbl_raw_data[[#This Row],[Date Tagged]]</f>
        <v>9.2476851859828457E-3</v>
      </c>
      <c r="J3170" s="50">
        <f>HOUR(tbl_raw_data[[#This Row],[time_taken]])*60+MINUTE(tbl_raw_data[[#This Row],[time_taken]])+SECOND(tbl_raw_data[[#This Row],[time_taken]])/60</f>
        <v>13.316666666666666</v>
      </c>
      <c r="K3170" s="54">
        <f>DATE(YEAR(tbl_raw_data[[#This Row],[Date Actioned]]), MONTH(tbl_raw_data[[#This Row],[Date Actioned]]), DAY(tbl_raw_data[[#This Row],[Date Actioned]]))</f>
        <v>45151</v>
      </c>
      <c r="L3170" s="55" t="str">
        <f>UPPER(TEXT(tbl_raw_data[[#This Row],[Updated_date]],"MMMM"))</f>
        <v>AUGUST</v>
      </c>
      <c r="M3170" s="55" t="str">
        <f>UPPER("Week "&amp;IF(ROUNDUP(DAY(tbl_raw_data[[#This Row],[Updated_date]])/7,0)=5,4,ROUNDUP(DAY(tbl_raw_data[[#This Row],[Updated_date]])/7,0)))</f>
        <v>WEEK 2</v>
      </c>
      <c r="N3170" s="57" t="str">
        <f>UPPER(VLOOKUP(tbl_raw_data[[#This Row],[Analyst]],[1]setting!$A$1:$B$15,2,0))</f>
        <v>OUADIR</v>
      </c>
      <c r="O3170" s="57" t="str">
        <f>UPPER(tbl_raw_data[[#This Row],[Outcome]])</f>
        <v>APPROVE</v>
      </c>
      <c r="P3170" s="57" t="str">
        <f>UPPER(tbl_raw_data[[#This Row],[Queue Name]])</f>
        <v>CONSUMER POST BUREAU</v>
      </c>
      <c r="Q3170" s="57" t="str">
        <f>IF(tbl_raw_data[[#This Row],[time_taken_in_mins]]&lt;=20,"SLA_MET","SLA_NOT_MET")</f>
        <v>SLA_MET</v>
      </c>
    </row>
    <row r="3171" spans="1:17" ht="15" customHeight="1" x14ac:dyDescent="0.25">
      <c r="A3171" s="11" t="s">
        <v>2274</v>
      </c>
      <c r="B3171" s="12">
        <v>45151.630891203706</v>
      </c>
      <c r="C3171" s="13">
        <v>45151.636331018519</v>
      </c>
      <c r="D3171" s="14" t="s">
        <v>13</v>
      </c>
      <c r="E3171" s="14" t="s">
        <v>9</v>
      </c>
      <c r="F3171" s="14" t="s">
        <v>55</v>
      </c>
      <c r="G3171" s="111" t="s">
        <v>29</v>
      </c>
      <c r="H31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1" s="48">
        <f>tbl_raw_data[[#This Row],[Date Actioned]]-tbl_raw_data[[#This Row],[Date Tagged]]</f>
        <v>5.4398148131440394E-3</v>
      </c>
      <c r="J3171" s="50">
        <f>HOUR(tbl_raw_data[[#This Row],[time_taken]])*60+MINUTE(tbl_raw_data[[#This Row],[time_taken]])+SECOND(tbl_raw_data[[#This Row],[time_taken]])/60</f>
        <v>7.833333333333333</v>
      </c>
      <c r="K3171" s="54">
        <f>DATE(YEAR(tbl_raw_data[[#This Row],[Date Actioned]]), MONTH(tbl_raw_data[[#This Row],[Date Actioned]]), DAY(tbl_raw_data[[#This Row],[Date Actioned]]))</f>
        <v>45151</v>
      </c>
      <c r="L3171" s="55" t="str">
        <f>UPPER(TEXT(tbl_raw_data[[#This Row],[Updated_date]],"MMMM"))</f>
        <v>AUGUST</v>
      </c>
      <c r="M3171" s="55" t="str">
        <f>UPPER("Week "&amp;IF(ROUNDUP(DAY(tbl_raw_data[[#This Row],[Updated_date]])/7,0)=5,4,ROUNDUP(DAY(tbl_raw_data[[#This Row],[Updated_date]])/7,0)))</f>
        <v>WEEK 2</v>
      </c>
      <c r="N3171" s="57" t="str">
        <f>UPPER(VLOOKUP(tbl_raw_data[[#This Row],[Analyst]],[1]setting!$A$1:$B$15,2,0))</f>
        <v>CAMERON</v>
      </c>
      <c r="O3171" s="57" t="str">
        <f>UPPER(tbl_raw_data[[#This Row],[Outcome]])</f>
        <v>APPROVE</v>
      </c>
      <c r="P3171" s="57" t="str">
        <f>UPPER(tbl_raw_data[[#This Row],[Queue Name]])</f>
        <v>CONSUMER PRE BUREAU</v>
      </c>
      <c r="Q3171" s="57" t="str">
        <f>IF(tbl_raw_data[[#This Row],[time_taken_in_mins]]&lt;=20,"SLA_MET","SLA_NOT_MET")</f>
        <v>SLA_MET</v>
      </c>
    </row>
    <row r="3172" spans="1:17" ht="15" customHeight="1" x14ac:dyDescent="0.25">
      <c r="A3172" s="5" t="s">
        <v>2174</v>
      </c>
      <c r="B3172" s="12">
        <v>45151.631747685184</v>
      </c>
      <c r="C3172" s="29">
        <v>45151.637071759258</v>
      </c>
      <c r="D3172" s="16" t="s">
        <v>13</v>
      </c>
      <c r="E3172" s="16" t="s">
        <v>41</v>
      </c>
      <c r="F3172" s="30" t="s">
        <v>254</v>
      </c>
      <c r="G3172" s="106"/>
      <c r="H31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2" s="48">
        <f>tbl_raw_data[[#This Row],[Date Actioned]]-tbl_raw_data[[#This Row],[Date Tagged]]</f>
        <v>5.324074074451346E-3</v>
      </c>
      <c r="J3172" s="50">
        <f>HOUR(tbl_raw_data[[#This Row],[time_taken]])*60+MINUTE(tbl_raw_data[[#This Row],[time_taken]])+SECOND(tbl_raw_data[[#This Row],[time_taken]])/60</f>
        <v>7.666666666666667</v>
      </c>
      <c r="K3172" s="54">
        <f>DATE(YEAR(tbl_raw_data[[#This Row],[Date Actioned]]), MONTH(tbl_raw_data[[#This Row],[Date Actioned]]), DAY(tbl_raw_data[[#This Row],[Date Actioned]]))</f>
        <v>45151</v>
      </c>
      <c r="L3172" s="55" t="str">
        <f>UPPER(TEXT(tbl_raw_data[[#This Row],[Updated_date]],"MMMM"))</f>
        <v>AUGUST</v>
      </c>
      <c r="M3172" s="55" t="str">
        <f>UPPER("Week "&amp;IF(ROUNDUP(DAY(tbl_raw_data[[#This Row],[Updated_date]])/7,0)=5,4,ROUNDUP(DAY(tbl_raw_data[[#This Row],[Updated_date]])/7,0)))</f>
        <v>WEEK 2</v>
      </c>
      <c r="N3172" s="57" t="str">
        <f>UPPER(VLOOKUP(tbl_raw_data[[#This Row],[Analyst]],[1]setting!$A$1:$B$15,2,0))</f>
        <v>FARDIN</v>
      </c>
      <c r="O3172" s="57" t="str">
        <f>UPPER(tbl_raw_data[[#This Row],[Outcome]])</f>
        <v>APPROVE</v>
      </c>
      <c r="P3172" s="57" t="str">
        <f>UPPER(tbl_raw_data[[#This Row],[Queue Name]])</f>
        <v>CONSUMER POST BUREAU</v>
      </c>
      <c r="Q3172" s="57" t="str">
        <f>IF(tbl_raw_data[[#This Row],[time_taken_in_mins]]&lt;=20,"SLA_MET","SLA_NOT_MET")</f>
        <v>SLA_MET</v>
      </c>
    </row>
    <row r="3173" spans="1:17" ht="15" customHeight="1" x14ac:dyDescent="0.25">
      <c r="A3173" s="22" t="s">
        <v>3156</v>
      </c>
      <c r="B3173" s="6">
        <v>45151.632152777776</v>
      </c>
      <c r="C3173" s="7">
        <v>45151.638761574075</v>
      </c>
      <c r="D3173" s="8" t="s">
        <v>8</v>
      </c>
      <c r="E3173" s="8" t="s">
        <v>41</v>
      </c>
      <c r="F3173" s="8" t="s">
        <v>109</v>
      </c>
      <c r="G3173" s="110" t="s">
        <v>3157</v>
      </c>
      <c r="H31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3173" s="48">
        <f>tbl_raw_data[[#This Row],[Date Actioned]]-tbl_raw_data[[#This Row],[Date Tagged]]</f>
        <v>6.6087962986784987E-3</v>
      </c>
      <c r="J3173" s="50">
        <f>HOUR(tbl_raw_data[[#This Row],[time_taken]])*60+MINUTE(tbl_raw_data[[#This Row],[time_taken]])+SECOND(tbl_raw_data[[#This Row],[time_taken]])/60</f>
        <v>9.5166666666666675</v>
      </c>
      <c r="K3173" s="54">
        <f>DATE(YEAR(tbl_raw_data[[#This Row],[Date Actioned]]), MONTH(tbl_raw_data[[#This Row],[Date Actioned]]), DAY(tbl_raw_data[[#This Row],[Date Actioned]]))</f>
        <v>45151</v>
      </c>
      <c r="L3173" s="55" t="str">
        <f>UPPER(TEXT(tbl_raw_data[[#This Row],[Updated_date]],"MMMM"))</f>
        <v>AUGUST</v>
      </c>
      <c r="M3173" s="55" t="str">
        <f>UPPER("Week "&amp;IF(ROUNDUP(DAY(tbl_raw_data[[#This Row],[Updated_date]])/7,0)=5,4,ROUNDUP(DAY(tbl_raw_data[[#This Row],[Updated_date]])/7,0)))</f>
        <v>WEEK 2</v>
      </c>
      <c r="N3173" s="57" t="str">
        <f>UPPER(VLOOKUP(tbl_raw_data[[#This Row],[Analyst]],[1]setting!$A$1:$B$15,2,0))</f>
        <v>NAVED</v>
      </c>
      <c r="O3173" s="57" t="str">
        <f>UPPER(tbl_raw_data[[#This Row],[Outcome]])</f>
        <v>WITHDRAW</v>
      </c>
      <c r="P3173" s="57" t="str">
        <f>UPPER(tbl_raw_data[[#This Row],[Queue Name]])</f>
        <v>CONSUMER POST BUREAU</v>
      </c>
      <c r="Q3173" s="57" t="str">
        <f>IF(tbl_raw_data[[#This Row],[time_taken_in_mins]]&lt;=20,"SLA_MET","SLA_NOT_MET")</f>
        <v>SLA_MET</v>
      </c>
    </row>
    <row r="3174" spans="1:17" ht="15" customHeight="1" x14ac:dyDescent="0.25">
      <c r="A3174" s="22" t="s">
        <v>3594</v>
      </c>
      <c r="B3174" s="6">
        <v>45151.635034722225</v>
      </c>
      <c r="C3174" s="7">
        <v>45151.642187500001</v>
      </c>
      <c r="D3174" s="8" t="s">
        <v>13</v>
      </c>
      <c r="E3174" s="8" t="s">
        <v>9</v>
      </c>
      <c r="F3174" s="8" t="s">
        <v>55</v>
      </c>
      <c r="G3174" s="110" t="s">
        <v>29</v>
      </c>
      <c r="H31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4" s="48">
        <f>tbl_raw_data[[#This Row],[Date Actioned]]-tbl_raw_data[[#This Row],[Date Tagged]]</f>
        <v>7.1527777763549238E-3</v>
      </c>
      <c r="J3174" s="50">
        <f>HOUR(tbl_raw_data[[#This Row],[time_taken]])*60+MINUTE(tbl_raw_data[[#This Row],[time_taken]])+SECOND(tbl_raw_data[[#This Row],[time_taken]])/60</f>
        <v>10.3</v>
      </c>
      <c r="K3174" s="54">
        <f>DATE(YEAR(tbl_raw_data[[#This Row],[Date Actioned]]), MONTH(tbl_raw_data[[#This Row],[Date Actioned]]), DAY(tbl_raw_data[[#This Row],[Date Actioned]]))</f>
        <v>45151</v>
      </c>
      <c r="L3174" s="55" t="str">
        <f>UPPER(TEXT(tbl_raw_data[[#This Row],[Updated_date]],"MMMM"))</f>
        <v>AUGUST</v>
      </c>
      <c r="M3174" s="55" t="str">
        <f>UPPER("Week "&amp;IF(ROUNDUP(DAY(tbl_raw_data[[#This Row],[Updated_date]])/7,0)=5,4,ROUNDUP(DAY(tbl_raw_data[[#This Row],[Updated_date]])/7,0)))</f>
        <v>WEEK 2</v>
      </c>
      <c r="N3174" s="57" t="str">
        <f>UPPER(VLOOKUP(tbl_raw_data[[#This Row],[Analyst]],[1]setting!$A$1:$B$15,2,0))</f>
        <v>CAMERON</v>
      </c>
      <c r="O3174" s="57" t="str">
        <f>UPPER(tbl_raw_data[[#This Row],[Outcome]])</f>
        <v>APPROVE</v>
      </c>
      <c r="P3174" s="57" t="str">
        <f>UPPER(tbl_raw_data[[#This Row],[Queue Name]])</f>
        <v>CONSUMER PRE BUREAU</v>
      </c>
      <c r="Q3174" s="57" t="str">
        <f>IF(tbl_raw_data[[#This Row],[time_taken_in_mins]]&lt;=20,"SLA_MET","SLA_NOT_MET")</f>
        <v>SLA_MET</v>
      </c>
    </row>
    <row r="3175" spans="1:17" ht="15" customHeight="1" x14ac:dyDescent="0.25">
      <c r="A3175" s="5" t="s">
        <v>2633</v>
      </c>
      <c r="B3175" s="12">
        <v>45151.635300925926</v>
      </c>
      <c r="C3175" s="13">
        <v>45151.641134259262</v>
      </c>
      <c r="D3175" s="14" t="s">
        <v>13</v>
      </c>
      <c r="E3175" s="14" t="s">
        <v>28</v>
      </c>
      <c r="F3175" s="14" t="s">
        <v>10</v>
      </c>
      <c r="G3175" s="111" t="s">
        <v>2634</v>
      </c>
      <c r="H31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75" s="48">
        <f>tbl_raw_data[[#This Row],[Date Actioned]]-tbl_raw_data[[#This Row],[Date Tagged]]</f>
        <v>5.8333333363407291E-3</v>
      </c>
      <c r="J3175" s="50">
        <f>HOUR(tbl_raw_data[[#This Row],[time_taken]])*60+MINUTE(tbl_raw_data[[#This Row],[time_taken]])+SECOND(tbl_raw_data[[#This Row],[time_taken]])/60</f>
        <v>8.4</v>
      </c>
      <c r="K3175" s="54">
        <f>DATE(YEAR(tbl_raw_data[[#This Row],[Date Actioned]]), MONTH(tbl_raw_data[[#This Row],[Date Actioned]]), DAY(tbl_raw_data[[#This Row],[Date Actioned]]))</f>
        <v>45151</v>
      </c>
      <c r="L3175" s="55" t="str">
        <f>UPPER(TEXT(tbl_raw_data[[#This Row],[Updated_date]],"MMMM"))</f>
        <v>AUGUST</v>
      </c>
      <c r="M3175" s="55" t="str">
        <f>UPPER("Week "&amp;IF(ROUNDUP(DAY(tbl_raw_data[[#This Row],[Updated_date]])/7,0)=5,4,ROUNDUP(DAY(tbl_raw_data[[#This Row],[Updated_date]])/7,0)))</f>
        <v>WEEK 2</v>
      </c>
      <c r="N3175" s="57" t="str">
        <f>UPPER(VLOOKUP(tbl_raw_data[[#This Row],[Analyst]],[1]setting!$A$1:$B$15,2,0))</f>
        <v>SAM</v>
      </c>
      <c r="O3175" s="57" t="str">
        <f>UPPER(tbl_raw_data[[#This Row],[Outcome]])</f>
        <v>APPROVE</v>
      </c>
      <c r="P3175" s="57" t="str">
        <f>UPPER(tbl_raw_data[[#This Row],[Queue Name]])</f>
        <v>CONSUMER EXISTING</v>
      </c>
      <c r="Q3175" s="57" t="str">
        <f>IF(tbl_raw_data[[#This Row],[time_taken_in_mins]]&lt;=20,"SLA_MET","SLA_NOT_MET")</f>
        <v>SLA_MET</v>
      </c>
    </row>
    <row r="3176" spans="1:17" ht="15" customHeight="1" x14ac:dyDescent="0.25">
      <c r="A3176" s="11" t="s">
        <v>5065</v>
      </c>
      <c r="B3176" s="12">
        <v>45151.642847222225</v>
      </c>
      <c r="C3176" s="25">
        <v>45151.65247685185</v>
      </c>
      <c r="D3176" s="10" t="s">
        <v>13</v>
      </c>
      <c r="E3176" s="10" t="s">
        <v>41</v>
      </c>
      <c r="F3176" s="26" t="s">
        <v>455</v>
      </c>
      <c r="G3176" s="109"/>
      <c r="H31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6" s="48">
        <f>tbl_raw_data[[#This Row],[Date Actioned]]-tbl_raw_data[[#This Row],[Date Tagged]]</f>
        <v>9.6296296251239255E-3</v>
      </c>
      <c r="J3176" s="50">
        <f>HOUR(tbl_raw_data[[#This Row],[time_taken]])*60+MINUTE(tbl_raw_data[[#This Row],[time_taken]])+SECOND(tbl_raw_data[[#This Row],[time_taken]])/60</f>
        <v>13.866666666666667</v>
      </c>
      <c r="K3176" s="54">
        <f>DATE(YEAR(tbl_raw_data[[#This Row],[Date Actioned]]), MONTH(tbl_raw_data[[#This Row],[Date Actioned]]), DAY(tbl_raw_data[[#This Row],[Date Actioned]]))</f>
        <v>45151</v>
      </c>
      <c r="L3176" s="55" t="str">
        <f>UPPER(TEXT(tbl_raw_data[[#This Row],[Updated_date]],"MMMM"))</f>
        <v>AUGUST</v>
      </c>
      <c r="M3176" s="55" t="str">
        <f>UPPER("Week "&amp;IF(ROUNDUP(DAY(tbl_raw_data[[#This Row],[Updated_date]])/7,0)=5,4,ROUNDUP(DAY(tbl_raw_data[[#This Row],[Updated_date]])/7,0)))</f>
        <v>WEEK 2</v>
      </c>
      <c r="N3176" s="57" t="str">
        <f>UPPER(VLOOKUP(tbl_raw_data[[#This Row],[Analyst]],[1]setting!$A$1:$B$15,2,0))</f>
        <v>ROHAN</v>
      </c>
      <c r="O3176" s="57" t="str">
        <f>UPPER(tbl_raw_data[[#This Row],[Outcome]])</f>
        <v>APPROVE</v>
      </c>
      <c r="P3176" s="57" t="str">
        <f>UPPER(tbl_raw_data[[#This Row],[Queue Name]])</f>
        <v>CONSUMER POST BUREAU</v>
      </c>
      <c r="Q3176" s="57" t="str">
        <f>IF(tbl_raw_data[[#This Row],[time_taken_in_mins]]&lt;=20,"SLA_MET","SLA_NOT_MET")</f>
        <v>SLA_MET</v>
      </c>
    </row>
    <row r="3177" spans="1:17" ht="15" customHeight="1" x14ac:dyDescent="0.25">
      <c r="A3177" s="22" t="s">
        <v>3343</v>
      </c>
      <c r="B3177" s="12">
        <v>45151.646481481483</v>
      </c>
      <c r="C3177" s="29">
        <v>45151.653321759259</v>
      </c>
      <c r="D3177" s="16" t="s">
        <v>13</v>
      </c>
      <c r="E3177" s="16" t="s">
        <v>28</v>
      </c>
      <c r="F3177" s="30" t="s">
        <v>254</v>
      </c>
      <c r="G3177" s="106"/>
      <c r="H31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7" s="48">
        <f>tbl_raw_data[[#This Row],[Date Actioned]]-tbl_raw_data[[#This Row],[Date Tagged]]</f>
        <v>6.8402777760638855E-3</v>
      </c>
      <c r="J3177" s="50">
        <f>HOUR(tbl_raw_data[[#This Row],[time_taken]])*60+MINUTE(tbl_raw_data[[#This Row],[time_taken]])+SECOND(tbl_raw_data[[#This Row],[time_taken]])/60</f>
        <v>9.85</v>
      </c>
      <c r="K3177" s="54">
        <f>DATE(YEAR(tbl_raw_data[[#This Row],[Date Actioned]]), MONTH(tbl_raw_data[[#This Row],[Date Actioned]]), DAY(tbl_raw_data[[#This Row],[Date Actioned]]))</f>
        <v>45151</v>
      </c>
      <c r="L3177" s="55" t="str">
        <f>UPPER(TEXT(tbl_raw_data[[#This Row],[Updated_date]],"MMMM"))</f>
        <v>AUGUST</v>
      </c>
      <c r="M3177" s="55" t="str">
        <f>UPPER("Week "&amp;IF(ROUNDUP(DAY(tbl_raw_data[[#This Row],[Updated_date]])/7,0)=5,4,ROUNDUP(DAY(tbl_raw_data[[#This Row],[Updated_date]])/7,0)))</f>
        <v>WEEK 2</v>
      </c>
      <c r="N3177" s="57" t="str">
        <f>UPPER(VLOOKUP(tbl_raw_data[[#This Row],[Analyst]],[1]setting!$A$1:$B$15,2,0))</f>
        <v>FARDIN</v>
      </c>
      <c r="O3177" s="57" t="str">
        <f>UPPER(tbl_raw_data[[#This Row],[Outcome]])</f>
        <v>APPROVE</v>
      </c>
      <c r="P3177" s="57" t="str">
        <f>UPPER(tbl_raw_data[[#This Row],[Queue Name]])</f>
        <v>CONSUMER EXISTING</v>
      </c>
      <c r="Q3177" s="57" t="str">
        <f>IF(tbl_raw_data[[#This Row],[time_taken_in_mins]]&lt;=20,"SLA_MET","SLA_NOT_MET")</f>
        <v>SLA_MET</v>
      </c>
    </row>
    <row r="3178" spans="1:17" ht="15" customHeight="1" x14ac:dyDescent="0.25">
      <c r="A3178" s="5" t="s">
        <v>4557</v>
      </c>
      <c r="B3178" s="12">
        <v>45151.646678240744</v>
      </c>
      <c r="C3178" s="25">
        <v>45151.655335648145</v>
      </c>
      <c r="D3178" s="10" t="s">
        <v>13</v>
      </c>
      <c r="E3178" s="10" t="s">
        <v>41</v>
      </c>
      <c r="F3178" s="26" t="s">
        <v>73</v>
      </c>
      <c r="G3178" s="109"/>
      <c r="H31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78" s="48">
        <f>tbl_raw_data[[#This Row],[Date Actioned]]-tbl_raw_data[[#This Row],[Date Tagged]]</f>
        <v>8.657407401187811E-3</v>
      </c>
      <c r="J3178" s="50">
        <f>HOUR(tbl_raw_data[[#This Row],[time_taken]])*60+MINUTE(tbl_raw_data[[#This Row],[time_taken]])+SECOND(tbl_raw_data[[#This Row],[time_taken]])/60</f>
        <v>12.466666666666667</v>
      </c>
      <c r="K3178" s="54">
        <f>DATE(YEAR(tbl_raw_data[[#This Row],[Date Actioned]]), MONTH(tbl_raw_data[[#This Row],[Date Actioned]]), DAY(tbl_raw_data[[#This Row],[Date Actioned]]))</f>
        <v>45151</v>
      </c>
      <c r="L3178" s="55" t="str">
        <f>UPPER(TEXT(tbl_raw_data[[#This Row],[Updated_date]],"MMMM"))</f>
        <v>AUGUST</v>
      </c>
      <c r="M3178" s="55" t="str">
        <f>UPPER("Week "&amp;IF(ROUNDUP(DAY(tbl_raw_data[[#This Row],[Updated_date]])/7,0)=5,4,ROUNDUP(DAY(tbl_raw_data[[#This Row],[Updated_date]])/7,0)))</f>
        <v>WEEK 2</v>
      </c>
      <c r="N3178" s="57" t="str">
        <f>UPPER(VLOOKUP(tbl_raw_data[[#This Row],[Analyst]],[1]setting!$A$1:$B$15,2,0))</f>
        <v>SHAHID</v>
      </c>
      <c r="O3178" s="57" t="str">
        <f>UPPER(tbl_raw_data[[#This Row],[Outcome]])</f>
        <v>APPROVE</v>
      </c>
      <c r="P3178" s="57" t="str">
        <f>UPPER(tbl_raw_data[[#This Row],[Queue Name]])</f>
        <v>CONSUMER POST BUREAU</v>
      </c>
      <c r="Q3178" s="57" t="str">
        <f>IF(tbl_raw_data[[#This Row],[time_taken_in_mins]]&lt;=20,"SLA_MET","SLA_NOT_MET")</f>
        <v>SLA_MET</v>
      </c>
    </row>
    <row r="3179" spans="1:17" ht="15" customHeight="1" x14ac:dyDescent="0.25">
      <c r="A3179" s="5" t="s">
        <v>2569</v>
      </c>
      <c r="B3179" s="12">
        <v>45151.658715277779</v>
      </c>
      <c r="C3179" s="13">
        <v>45151.664490740739</v>
      </c>
      <c r="D3179" s="14" t="s">
        <v>8</v>
      </c>
      <c r="E3179" s="14" t="s">
        <v>9</v>
      </c>
      <c r="F3179" s="14" t="s">
        <v>55</v>
      </c>
      <c r="G3179" s="111" t="s">
        <v>1116</v>
      </c>
      <c r="H31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79" s="48">
        <f>tbl_raw_data[[#This Row],[Date Actioned]]-tbl_raw_data[[#This Row],[Date Tagged]]</f>
        <v>5.7754629597184248E-3</v>
      </c>
      <c r="J3179" s="50">
        <f>HOUR(tbl_raw_data[[#This Row],[time_taken]])*60+MINUTE(tbl_raw_data[[#This Row],[time_taken]])+SECOND(tbl_raw_data[[#This Row],[time_taken]])/60</f>
        <v>8.3166666666666664</v>
      </c>
      <c r="K3179" s="54">
        <f>DATE(YEAR(tbl_raw_data[[#This Row],[Date Actioned]]), MONTH(tbl_raw_data[[#This Row],[Date Actioned]]), DAY(tbl_raw_data[[#This Row],[Date Actioned]]))</f>
        <v>45151</v>
      </c>
      <c r="L3179" s="55" t="str">
        <f>UPPER(TEXT(tbl_raw_data[[#This Row],[Updated_date]],"MMMM"))</f>
        <v>AUGUST</v>
      </c>
      <c r="M3179" s="55" t="str">
        <f>UPPER("Week "&amp;IF(ROUNDUP(DAY(tbl_raw_data[[#This Row],[Updated_date]])/7,0)=5,4,ROUNDUP(DAY(tbl_raw_data[[#This Row],[Updated_date]])/7,0)))</f>
        <v>WEEK 2</v>
      </c>
      <c r="N3179" s="57" t="str">
        <f>UPPER(VLOOKUP(tbl_raw_data[[#This Row],[Analyst]],[1]setting!$A$1:$B$15,2,0))</f>
        <v>CAMERON</v>
      </c>
      <c r="O3179" s="57" t="str">
        <f>UPPER(tbl_raw_data[[#This Row],[Outcome]])</f>
        <v>WITHDRAW</v>
      </c>
      <c r="P3179" s="57" t="str">
        <f>UPPER(tbl_raw_data[[#This Row],[Queue Name]])</f>
        <v>CONSUMER PRE BUREAU</v>
      </c>
      <c r="Q3179" s="57" t="str">
        <f>IF(tbl_raw_data[[#This Row],[time_taken_in_mins]]&lt;=20,"SLA_MET","SLA_NOT_MET")</f>
        <v>SLA_MET</v>
      </c>
    </row>
    <row r="3180" spans="1:17" ht="15" customHeight="1" x14ac:dyDescent="0.25">
      <c r="A3180" s="11" t="s">
        <v>4506</v>
      </c>
      <c r="B3180" s="12">
        <v>45151.660034722219</v>
      </c>
      <c r="C3180" s="29">
        <v>45151.668622685182</v>
      </c>
      <c r="D3180" s="16" t="s">
        <v>13</v>
      </c>
      <c r="E3180" s="16" t="s">
        <v>41</v>
      </c>
      <c r="F3180" s="30" t="s">
        <v>254</v>
      </c>
      <c r="G3180" s="106"/>
      <c r="H31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0" s="48">
        <f>tbl_raw_data[[#This Row],[Date Actioned]]-tbl_raw_data[[#This Row],[Date Tagged]]</f>
        <v>8.5879629623377696E-3</v>
      </c>
      <c r="J3180" s="50">
        <f>HOUR(tbl_raw_data[[#This Row],[time_taken]])*60+MINUTE(tbl_raw_data[[#This Row],[time_taken]])+SECOND(tbl_raw_data[[#This Row],[time_taken]])/60</f>
        <v>12.366666666666667</v>
      </c>
      <c r="K3180" s="54">
        <f>DATE(YEAR(tbl_raw_data[[#This Row],[Date Actioned]]), MONTH(tbl_raw_data[[#This Row],[Date Actioned]]), DAY(tbl_raw_data[[#This Row],[Date Actioned]]))</f>
        <v>45151</v>
      </c>
      <c r="L3180" s="55" t="str">
        <f>UPPER(TEXT(tbl_raw_data[[#This Row],[Updated_date]],"MMMM"))</f>
        <v>AUGUST</v>
      </c>
      <c r="M3180" s="55" t="str">
        <f>UPPER("Week "&amp;IF(ROUNDUP(DAY(tbl_raw_data[[#This Row],[Updated_date]])/7,0)=5,4,ROUNDUP(DAY(tbl_raw_data[[#This Row],[Updated_date]])/7,0)))</f>
        <v>WEEK 2</v>
      </c>
      <c r="N3180" s="57" t="str">
        <f>UPPER(VLOOKUP(tbl_raw_data[[#This Row],[Analyst]],[1]setting!$A$1:$B$15,2,0))</f>
        <v>FARDIN</v>
      </c>
      <c r="O3180" s="57" t="str">
        <f>UPPER(tbl_raw_data[[#This Row],[Outcome]])</f>
        <v>APPROVE</v>
      </c>
      <c r="P3180" s="57" t="str">
        <f>UPPER(tbl_raw_data[[#This Row],[Queue Name]])</f>
        <v>CONSUMER POST BUREAU</v>
      </c>
      <c r="Q3180" s="57" t="str">
        <f>IF(tbl_raw_data[[#This Row],[time_taken_in_mins]]&lt;=20,"SLA_MET","SLA_NOT_MET")</f>
        <v>SLA_MET</v>
      </c>
    </row>
    <row r="3181" spans="1:17" ht="15" customHeight="1" x14ac:dyDescent="0.25">
      <c r="A3181" s="11" t="s">
        <v>5942</v>
      </c>
      <c r="B3181" s="6">
        <v>45151.661921296298</v>
      </c>
      <c r="C3181" s="7">
        <v>45151.673657407409</v>
      </c>
      <c r="D3181" s="8" t="s">
        <v>8</v>
      </c>
      <c r="E3181" s="8" t="s">
        <v>9</v>
      </c>
      <c r="F3181" s="8" t="s">
        <v>10</v>
      </c>
      <c r="G3181" s="110" t="s">
        <v>5943</v>
      </c>
      <c r="H31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81" s="48">
        <f>tbl_raw_data[[#This Row],[Date Actioned]]-tbl_raw_data[[#This Row],[Date Tagged]]</f>
        <v>1.17361111115315E-2</v>
      </c>
      <c r="J3181" s="50">
        <f>HOUR(tbl_raw_data[[#This Row],[time_taken]])*60+MINUTE(tbl_raw_data[[#This Row],[time_taken]])+SECOND(tbl_raw_data[[#This Row],[time_taken]])/60</f>
        <v>16.899999999999999</v>
      </c>
      <c r="K3181" s="54">
        <f>DATE(YEAR(tbl_raw_data[[#This Row],[Date Actioned]]), MONTH(tbl_raw_data[[#This Row],[Date Actioned]]), DAY(tbl_raw_data[[#This Row],[Date Actioned]]))</f>
        <v>45151</v>
      </c>
      <c r="L3181" s="55" t="str">
        <f>UPPER(TEXT(tbl_raw_data[[#This Row],[Updated_date]],"MMMM"))</f>
        <v>AUGUST</v>
      </c>
      <c r="M3181" s="55" t="str">
        <f>UPPER("Week "&amp;IF(ROUNDUP(DAY(tbl_raw_data[[#This Row],[Updated_date]])/7,0)=5,4,ROUNDUP(DAY(tbl_raw_data[[#This Row],[Updated_date]])/7,0)))</f>
        <v>WEEK 2</v>
      </c>
      <c r="N3181" s="57" t="str">
        <f>UPPER(VLOOKUP(tbl_raw_data[[#This Row],[Analyst]],[1]setting!$A$1:$B$15,2,0))</f>
        <v>SAM</v>
      </c>
      <c r="O3181" s="57" t="str">
        <f>UPPER(tbl_raw_data[[#This Row],[Outcome]])</f>
        <v>WITHDRAW</v>
      </c>
      <c r="P3181" s="57" t="str">
        <f>UPPER(tbl_raw_data[[#This Row],[Queue Name]])</f>
        <v>CONSUMER PRE BUREAU</v>
      </c>
      <c r="Q3181" s="57" t="str">
        <f>IF(tbl_raw_data[[#This Row],[time_taken_in_mins]]&lt;=20,"SLA_MET","SLA_NOT_MET")</f>
        <v>SLA_MET</v>
      </c>
    </row>
    <row r="3182" spans="1:17" ht="26.25" x14ac:dyDescent="0.25">
      <c r="A3182" s="22" t="s">
        <v>6581</v>
      </c>
      <c r="B3182" s="12">
        <v>45151.664027777777</v>
      </c>
      <c r="C3182" s="13">
        <v>45151.67827546296</v>
      </c>
      <c r="D3182" s="14" t="s">
        <v>8</v>
      </c>
      <c r="E3182" s="14" t="s">
        <v>28</v>
      </c>
      <c r="F3182" s="14" t="s">
        <v>228</v>
      </c>
      <c r="G3182" s="111" t="s">
        <v>6582</v>
      </c>
      <c r="H31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182" s="48">
        <f>tbl_raw_data[[#This Row],[Date Actioned]]-tbl_raw_data[[#This Row],[Date Tagged]]</f>
        <v>1.4247685183363501E-2</v>
      </c>
      <c r="J3182" s="50">
        <f>HOUR(tbl_raw_data[[#This Row],[time_taken]])*60+MINUTE(tbl_raw_data[[#This Row],[time_taken]])+SECOND(tbl_raw_data[[#This Row],[time_taken]])/60</f>
        <v>20.516666666666666</v>
      </c>
      <c r="K3182" s="54">
        <f>DATE(YEAR(tbl_raw_data[[#This Row],[Date Actioned]]), MONTH(tbl_raw_data[[#This Row],[Date Actioned]]), DAY(tbl_raw_data[[#This Row],[Date Actioned]]))</f>
        <v>45151</v>
      </c>
      <c r="L3182" s="55" t="str">
        <f>UPPER(TEXT(tbl_raw_data[[#This Row],[Updated_date]],"MMMM"))</f>
        <v>AUGUST</v>
      </c>
      <c r="M3182" s="55" t="str">
        <f>UPPER("Week "&amp;IF(ROUNDUP(DAY(tbl_raw_data[[#This Row],[Updated_date]])/7,0)=5,4,ROUNDUP(DAY(tbl_raw_data[[#This Row],[Updated_date]])/7,0)))</f>
        <v>WEEK 2</v>
      </c>
      <c r="N3182" s="57" t="str">
        <f>UPPER(VLOOKUP(tbl_raw_data[[#This Row],[Analyst]],[1]setting!$A$1:$B$15,2,0))</f>
        <v>OUADIR</v>
      </c>
      <c r="O3182" s="57" t="str">
        <f>UPPER(tbl_raw_data[[#This Row],[Outcome]])</f>
        <v>WITHDRAW</v>
      </c>
      <c r="P3182" s="57" t="str">
        <f>UPPER(tbl_raw_data[[#This Row],[Queue Name]])</f>
        <v>CONSUMER EXISTING</v>
      </c>
      <c r="Q3182" s="57" t="str">
        <f>IF(tbl_raw_data[[#This Row],[time_taken_in_mins]]&lt;=20,"SLA_MET","SLA_NOT_MET")</f>
        <v>SLA_NOT_MET</v>
      </c>
    </row>
    <row r="3183" spans="1:17" x14ac:dyDescent="0.25">
      <c r="A3183" s="5" t="s">
        <v>5002</v>
      </c>
      <c r="B3183" s="6">
        <v>45151.665000000001</v>
      </c>
      <c r="C3183" s="7">
        <v>45151.674479166664</v>
      </c>
      <c r="D3183" s="8" t="s">
        <v>8</v>
      </c>
      <c r="E3183" s="8" t="s">
        <v>28</v>
      </c>
      <c r="F3183" s="8" t="s">
        <v>42</v>
      </c>
      <c r="G3183" s="110" t="s">
        <v>149</v>
      </c>
      <c r="H31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83" s="48">
        <f>tbl_raw_data[[#This Row],[Date Actioned]]-tbl_raw_data[[#This Row],[Date Tagged]]</f>
        <v>9.4791666633682325E-3</v>
      </c>
      <c r="J3183" s="50">
        <f>HOUR(tbl_raw_data[[#This Row],[time_taken]])*60+MINUTE(tbl_raw_data[[#This Row],[time_taken]])+SECOND(tbl_raw_data[[#This Row],[time_taken]])/60</f>
        <v>13.65</v>
      </c>
      <c r="K3183" s="54">
        <f>DATE(YEAR(tbl_raw_data[[#This Row],[Date Actioned]]), MONTH(tbl_raw_data[[#This Row],[Date Actioned]]), DAY(tbl_raw_data[[#This Row],[Date Actioned]]))</f>
        <v>45151</v>
      </c>
      <c r="L3183" s="55" t="str">
        <f>UPPER(TEXT(tbl_raw_data[[#This Row],[Updated_date]],"MMMM"))</f>
        <v>AUGUST</v>
      </c>
      <c r="M3183" s="55" t="str">
        <f>UPPER("Week "&amp;IF(ROUNDUP(DAY(tbl_raw_data[[#This Row],[Updated_date]])/7,0)=5,4,ROUNDUP(DAY(tbl_raw_data[[#This Row],[Updated_date]])/7,0)))</f>
        <v>WEEK 2</v>
      </c>
      <c r="N3183" s="57" t="str">
        <f>UPPER(VLOOKUP(tbl_raw_data[[#This Row],[Analyst]],[1]setting!$A$1:$B$15,2,0))</f>
        <v>NITESH</v>
      </c>
      <c r="O3183" s="57" t="str">
        <f>UPPER(tbl_raw_data[[#This Row],[Outcome]])</f>
        <v>WITHDRAW</v>
      </c>
      <c r="P3183" s="57" t="str">
        <f>UPPER(tbl_raw_data[[#This Row],[Queue Name]])</f>
        <v>CONSUMER EXISTING</v>
      </c>
      <c r="Q3183" s="57" t="str">
        <f>IF(tbl_raw_data[[#This Row],[time_taken_in_mins]]&lt;=20,"SLA_MET","SLA_NOT_MET")</f>
        <v>SLA_MET</v>
      </c>
    </row>
    <row r="3184" spans="1:17" ht="15" customHeight="1" x14ac:dyDescent="0.25">
      <c r="A3184" s="22" t="s">
        <v>3231</v>
      </c>
      <c r="B3184" s="12">
        <v>45151.671111111114</v>
      </c>
      <c r="C3184" s="29">
        <v>45151.677835648145</v>
      </c>
      <c r="D3184" s="16" t="s">
        <v>46</v>
      </c>
      <c r="E3184" s="16" t="s">
        <v>28</v>
      </c>
      <c r="F3184" s="30" t="s">
        <v>254</v>
      </c>
      <c r="G3184" s="106"/>
      <c r="H31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4" s="48">
        <f>tbl_raw_data[[#This Row],[Date Actioned]]-tbl_raw_data[[#This Row],[Date Tagged]]</f>
        <v>6.7245370300952345E-3</v>
      </c>
      <c r="J3184" s="50">
        <f>HOUR(tbl_raw_data[[#This Row],[time_taken]])*60+MINUTE(tbl_raw_data[[#This Row],[time_taken]])+SECOND(tbl_raw_data[[#This Row],[time_taken]])/60</f>
        <v>9.6833333333333336</v>
      </c>
      <c r="K3184" s="54">
        <f>DATE(YEAR(tbl_raw_data[[#This Row],[Date Actioned]]), MONTH(tbl_raw_data[[#This Row],[Date Actioned]]), DAY(tbl_raw_data[[#This Row],[Date Actioned]]))</f>
        <v>45151</v>
      </c>
      <c r="L3184" s="55" t="str">
        <f>UPPER(TEXT(tbl_raw_data[[#This Row],[Updated_date]],"MMMM"))</f>
        <v>AUGUST</v>
      </c>
      <c r="M3184" s="55" t="str">
        <f>UPPER("Week "&amp;IF(ROUNDUP(DAY(tbl_raw_data[[#This Row],[Updated_date]])/7,0)=5,4,ROUNDUP(DAY(tbl_raw_data[[#This Row],[Updated_date]])/7,0)))</f>
        <v>WEEK 2</v>
      </c>
      <c r="N3184" s="57" t="str">
        <f>UPPER(VLOOKUP(tbl_raw_data[[#This Row],[Analyst]],[1]setting!$A$1:$B$15,2,0))</f>
        <v>FARDIN</v>
      </c>
      <c r="O3184" s="57" t="str">
        <f>UPPER(tbl_raw_data[[#This Row],[Outcome]])</f>
        <v>DECLINE</v>
      </c>
      <c r="P3184" s="57" t="str">
        <f>UPPER(tbl_raw_data[[#This Row],[Queue Name]])</f>
        <v>CONSUMER EXISTING</v>
      </c>
      <c r="Q3184" s="57" t="str">
        <f>IF(tbl_raw_data[[#This Row],[time_taken_in_mins]]&lt;=20,"SLA_MET","SLA_NOT_MET")</f>
        <v>SLA_MET</v>
      </c>
    </row>
    <row r="3185" spans="1:17" ht="15" customHeight="1" x14ac:dyDescent="0.25">
      <c r="A3185" s="11" t="s">
        <v>3379</v>
      </c>
      <c r="B3185" s="6">
        <v>45151.672303240739</v>
      </c>
      <c r="C3185" s="7">
        <v>45151.679189814815</v>
      </c>
      <c r="D3185" s="8" t="s">
        <v>13</v>
      </c>
      <c r="E3185" s="8" t="s">
        <v>9</v>
      </c>
      <c r="F3185" s="8" t="s">
        <v>109</v>
      </c>
      <c r="G3185" s="110" t="s">
        <v>21</v>
      </c>
      <c r="H31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85" s="48">
        <f>tbl_raw_data[[#This Row],[Date Actioned]]-tbl_raw_data[[#This Row],[Date Tagged]]</f>
        <v>6.8865740759065375E-3</v>
      </c>
      <c r="J3185" s="50">
        <f>HOUR(tbl_raw_data[[#This Row],[time_taken]])*60+MINUTE(tbl_raw_data[[#This Row],[time_taken]])+SECOND(tbl_raw_data[[#This Row],[time_taken]])/60</f>
        <v>9.9166666666666661</v>
      </c>
      <c r="K3185" s="54">
        <f>DATE(YEAR(tbl_raw_data[[#This Row],[Date Actioned]]), MONTH(tbl_raw_data[[#This Row],[Date Actioned]]), DAY(tbl_raw_data[[#This Row],[Date Actioned]]))</f>
        <v>45151</v>
      </c>
      <c r="L3185" s="55" t="str">
        <f>UPPER(TEXT(tbl_raw_data[[#This Row],[Updated_date]],"MMMM"))</f>
        <v>AUGUST</v>
      </c>
      <c r="M3185" s="55" t="str">
        <f>UPPER("Week "&amp;IF(ROUNDUP(DAY(tbl_raw_data[[#This Row],[Updated_date]])/7,0)=5,4,ROUNDUP(DAY(tbl_raw_data[[#This Row],[Updated_date]])/7,0)))</f>
        <v>WEEK 2</v>
      </c>
      <c r="N3185" s="57" t="str">
        <f>UPPER(VLOOKUP(tbl_raw_data[[#This Row],[Analyst]],[1]setting!$A$1:$B$15,2,0))</f>
        <v>NAVED</v>
      </c>
      <c r="O3185" s="57" t="str">
        <f>UPPER(tbl_raw_data[[#This Row],[Outcome]])</f>
        <v>APPROVE</v>
      </c>
      <c r="P3185" s="57" t="str">
        <f>UPPER(tbl_raw_data[[#This Row],[Queue Name]])</f>
        <v>CONSUMER PRE BUREAU</v>
      </c>
      <c r="Q3185" s="57" t="str">
        <f>IF(tbl_raw_data[[#This Row],[time_taken_in_mins]]&lt;=20,"SLA_MET","SLA_NOT_MET")</f>
        <v>SLA_MET</v>
      </c>
    </row>
    <row r="3186" spans="1:17" ht="15" customHeight="1" x14ac:dyDescent="0.25">
      <c r="A3186" s="22" t="s">
        <v>1530</v>
      </c>
      <c r="B3186" s="12">
        <v>45151.672569444447</v>
      </c>
      <c r="C3186" s="13">
        <v>45151.677060185182</v>
      </c>
      <c r="D3186" s="14" t="s">
        <v>13</v>
      </c>
      <c r="E3186" s="14" t="s">
        <v>9</v>
      </c>
      <c r="F3186" s="14" t="s">
        <v>55</v>
      </c>
      <c r="G3186" s="111" t="s">
        <v>29</v>
      </c>
      <c r="H31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86" s="48">
        <f>tbl_raw_data[[#This Row],[Date Actioned]]-tbl_raw_data[[#This Row],[Date Tagged]]</f>
        <v>4.4907407354912721E-3</v>
      </c>
      <c r="J3186" s="50">
        <f>HOUR(tbl_raw_data[[#This Row],[time_taken]])*60+MINUTE(tbl_raw_data[[#This Row],[time_taken]])+SECOND(tbl_raw_data[[#This Row],[time_taken]])/60</f>
        <v>6.4666666666666668</v>
      </c>
      <c r="K3186" s="54">
        <f>DATE(YEAR(tbl_raw_data[[#This Row],[Date Actioned]]), MONTH(tbl_raw_data[[#This Row],[Date Actioned]]), DAY(tbl_raw_data[[#This Row],[Date Actioned]]))</f>
        <v>45151</v>
      </c>
      <c r="L3186" s="55" t="str">
        <f>UPPER(TEXT(tbl_raw_data[[#This Row],[Updated_date]],"MMMM"))</f>
        <v>AUGUST</v>
      </c>
      <c r="M3186" s="55" t="str">
        <f>UPPER("Week "&amp;IF(ROUNDUP(DAY(tbl_raw_data[[#This Row],[Updated_date]])/7,0)=5,4,ROUNDUP(DAY(tbl_raw_data[[#This Row],[Updated_date]])/7,0)))</f>
        <v>WEEK 2</v>
      </c>
      <c r="N3186" s="57" t="str">
        <f>UPPER(VLOOKUP(tbl_raw_data[[#This Row],[Analyst]],[1]setting!$A$1:$B$15,2,0))</f>
        <v>CAMERON</v>
      </c>
      <c r="O3186" s="57" t="str">
        <f>UPPER(tbl_raw_data[[#This Row],[Outcome]])</f>
        <v>APPROVE</v>
      </c>
      <c r="P3186" s="57" t="str">
        <f>UPPER(tbl_raw_data[[#This Row],[Queue Name]])</f>
        <v>CONSUMER PRE BUREAU</v>
      </c>
      <c r="Q3186" s="57" t="str">
        <f>IF(tbl_raw_data[[#This Row],[time_taken_in_mins]]&lt;=20,"SLA_MET","SLA_NOT_MET")</f>
        <v>SLA_MET</v>
      </c>
    </row>
    <row r="3187" spans="1:17" ht="15" customHeight="1" x14ac:dyDescent="0.25">
      <c r="A3187" s="11" t="s">
        <v>3831</v>
      </c>
      <c r="B3187" s="12">
        <v>45151.674675925926</v>
      </c>
      <c r="C3187" s="13">
        <v>45151.682152777779</v>
      </c>
      <c r="D3187" s="14" t="s">
        <v>8</v>
      </c>
      <c r="E3187" s="14" t="s">
        <v>9</v>
      </c>
      <c r="F3187" s="14" t="s">
        <v>10</v>
      </c>
      <c r="G3187" s="111" t="s">
        <v>3832</v>
      </c>
      <c r="H31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187" s="48">
        <f>tbl_raw_data[[#This Row],[Date Actioned]]-tbl_raw_data[[#This Row],[Date Tagged]]</f>
        <v>7.4768518534256145E-3</v>
      </c>
      <c r="J3187" s="50">
        <f>HOUR(tbl_raw_data[[#This Row],[time_taken]])*60+MINUTE(tbl_raw_data[[#This Row],[time_taken]])+SECOND(tbl_raw_data[[#This Row],[time_taken]])/60</f>
        <v>10.766666666666667</v>
      </c>
      <c r="K3187" s="54">
        <f>DATE(YEAR(tbl_raw_data[[#This Row],[Date Actioned]]), MONTH(tbl_raw_data[[#This Row],[Date Actioned]]), DAY(tbl_raw_data[[#This Row],[Date Actioned]]))</f>
        <v>45151</v>
      </c>
      <c r="L3187" s="55" t="str">
        <f>UPPER(TEXT(tbl_raw_data[[#This Row],[Updated_date]],"MMMM"))</f>
        <v>AUGUST</v>
      </c>
      <c r="M3187" s="55" t="str">
        <f>UPPER("Week "&amp;IF(ROUNDUP(DAY(tbl_raw_data[[#This Row],[Updated_date]])/7,0)=5,4,ROUNDUP(DAY(tbl_raw_data[[#This Row],[Updated_date]])/7,0)))</f>
        <v>WEEK 2</v>
      </c>
      <c r="N3187" s="57" t="str">
        <f>UPPER(VLOOKUP(tbl_raw_data[[#This Row],[Analyst]],[1]setting!$A$1:$B$15,2,0))</f>
        <v>SAM</v>
      </c>
      <c r="O3187" s="57" t="str">
        <f>UPPER(tbl_raw_data[[#This Row],[Outcome]])</f>
        <v>WITHDRAW</v>
      </c>
      <c r="P3187" s="57" t="str">
        <f>UPPER(tbl_raw_data[[#This Row],[Queue Name]])</f>
        <v>CONSUMER PRE BUREAU</v>
      </c>
      <c r="Q3187" s="57" t="str">
        <f>IF(tbl_raw_data[[#This Row],[time_taken_in_mins]]&lt;=20,"SLA_MET","SLA_NOT_MET")</f>
        <v>SLA_MET</v>
      </c>
    </row>
    <row r="3188" spans="1:17" ht="15" customHeight="1" x14ac:dyDescent="0.25">
      <c r="A3188" s="22" t="s">
        <v>7158</v>
      </c>
      <c r="B3188" s="12">
        <v>45151.675150462965</v>
      </c>
      <c r="C3188" s="25">
        <v>45151.69736111111</v>
      </c>
      <c r="D3188" s="10" t="s">
        <v>13</v>
      </c>
      <c r="E3188" s="10" t="s">
        <v>28</v>
      </c>
      <c r="F3188" s="26" t="s">
        <v>254</v>
      </c>
      <c r="G3188" s="109"/>
      <c r="H31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88" s="48">
        <f>tbl_raw_data[[#This Row],[Date Actioned]]-tbl_raw_data[[#This Row],[Date Tagged]]</f>
        <v>2.2210648145119194E-2</v>
      </c>
      <c r="J3188" s="50">
        <f>HOUR(tbl_raw_data[[#This Row],[time_taken]])*60+MINUTE(tbl_raw_data[[#This Row],[time_taken]])+SECOND(tbl_raw_data[[#This Row],[time_taken]])/60</f>
        <v>31.983333333333334</v>
      </c>
      <c r="K3188" s="54">
        <f>DATE(YEAR(tbl_raw_data[[#This Row],[Date Actioned]]), MONTH(tbl_raw_data[[#This Row],[Date Actioned]]), DAY(tbl_raw_data[[#This Row],[Date Actioned]]))</f>
        <v>45151</v>
      </c>
      <c r="L3188" s="55" t="str">
        <f>UPPER(TEXT(tbl_raw_data[[#This Row],[Updated_date]],"MMMM"))</f>
        <v>AUGUST</v>
      </c>
      <c r="M3188" s="55" t="str">
        <f>UPPER("Week "&amp;IF(ROUNDUP(DAY(tbl_raw_data[[#This Row],[Updated_date]])/7,0)=5,4,ROUNDUP(DAY(tbl_raw_data[[#This Row],[Updated_date]])/7,0)))</f>
        <v>WEEK 2</v>
      </c>
      <c r="N3188" s="57" t="str">
        <f>UPPER(VLOOKUP(tbl_raw_data[[#This Row],[Analyst]],[1]setting!$A$1:$B$15,2,0))</f>
        <v>FARDIN</v>
      </c>
      <c r="O3188" s="57" t="str">
        <f>UPPER(tbl_raw_data[[#This Row],[Outcome]])</f>
        <v>APPROVE</v>
      </c>
      <c r="P3188" s="57" t="str">
        <f>UPPER(tbl_raw_data[[#This Row],[Queue Name]])</f>
        <v>CONSUMER EXISTING</v>
      </c>
      <c r="Q3188" s="57" t="str">
        <f>IF(tbl_raw_data[[#This Row],[time_taken_in_mins]]&lt;=20,"SLA_MET","SLA_NOT_MET")</f>
        <v>SLA_NOT_MET</v>
      </c>
    </row>
    <row r="3189" spans="1:17" ht="15" customHeight="1" x14ac:dyDescent="0.25">
      <c r="A3189" s="5" t="s">
        <v>953</v>
      </c>
      <c r="B3189" s="6">
        <v>45151.676030092596</v>
      </c>
      <c r="C3189" s="7">
        <v>45151.679629629631</v>
      </c>
      <c r="D3189" s="8" t="s">
        <v>13</v>
      </c>
      <c r="E3189" s="8" t="s">
        <v>28</v>
      </c>
      <c r="F3189" s="8" t="s">
        <v>55</v>
      </c>
      <c r="G3189" s="110" t="s">
        <v>29</v>
      </c>
      <c r="H31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89" s="48">
        <f>tbl_raw_data[[#This Row],[Date Actioned]]-tbl_raw_data[[#This Row],[Date Tagged]]</f>
        <v>3.5995370344608091E-3</v>
      </c>
      <c r="J3189" s="50">
        <f>HOUR(tbl_raw_data[[#This Row],[time_taken]])*60+MINUTE(tbl_raw_data[[#This Row],[time_taken]])+SECOND(tbl_raw_data[[#This Row],[time_taken]])/60</f>
        <v>5.1833333333333336</v>
      </c>
      <c r="K3189" s="54">
        <f>DATE(YEAR(tbl_raw_data[[#This Row],[Date Actioned]]), MONTH(tbl_raw_data[[#This Row],[Date Actioned]]), DAY(tbl_raw_data[[#This Row],[Date Actioned]]))</f>
        <v>45151</v>
      </c>
      <c r="L3189" s="55" t="str">
        <f>UPPER(TEXT(tbl_raw_data[[#This Row],[Updated_date]],"MMMM"))</f>
        <v>AUGUST</v>
      </c>
      <c r="M3189" s="55" t="str">
        <f>UPPER("Week "&amp;IF(ROUNDUP(DAY(tbl_raw_data[[#This Row],[Updated_date]])/7,0)=5,4,ROUNDUP(DAY(tbl_raw_data[[#This Row],[Updated_date]])/7,0)))</f>
        <v>WEEK 2</v>
      </c>
      <c r="N3189" s="57" t="str">
        <f>UPPER(VLOOKUP(tbl_raw_data[[#This Row],[Analyst]],[1]setting!$A$1:$B$15,2,0))</f>
        <v>CAMERON</v>
      </c>
      <c r="O3189" s="57" t="str">
        <f>UPPER(tbl_raw_data[[#This Row],[Outcome]])</f>
        <v>APPROVE</v>
      </c>
      <c r="P3189" s="57" t="str">
        <f>UPPER(tbl_raw_data[[#This Row],[Queue Name]])</f>
        <v>CONSUMER EXISTING</v>
      </c>
      <c r="Q3189" s="57" t="str">
        <f>IF(tbl_raw_data[[#This Row],[time_taken_in_mins]]&lt;=20,"SLA_MET","SLA_NOT_MET")</f>
        <v>SLA_MET</v>
      </c>
    </row>
    <row r="3190" spans="1:17" ht="15" customHeight="1" x14ac:dyDescent="0.25">
      <c r="A3190" s="11" t="s">
        <v>2887</v>
      </c>
      <c r="B3190" s="12">
        <v>45151.676168981481</v>
      </c>
      <c r="C3190" s="13">
        <v>45151.682384259257</v>
      </c>
      <c r="D3190" s="14" t="s">
        <v>13</v>
      </c>
      <c r="E3190" s="14" t="s">
        <v>28</v>
      </c>
      <c r="F3190" s="14" t="s">
        <v>42</v>
      </c>
      <c r="G3190" s="111" t="s">
        <v>29</v>
      </c>
      <c r="H31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0" s="48">
        <f>tbl_raw_data[[#This Row],[Date Actioned]]-tbl_raw_data[[#This Row],[Date Tagged]]</f>
        <v>6.2152777754818089E-3</v>
      </c>
      <c r="J3190" s="50">
        <f>HOUR(tbl_raw_data[[#This Row],[time_taken]])*60+MINUTE(tbl_raw_data[[#This Row],[time_taken]])+SECOND(tbl_raw_data[[#This Row],[time_taken]])/60</f>
        <v>8.9499999999999993</v>
      </c>
      <c r="K3190" s="54">
        <f>DATE(YEAR(tbl_raw_data[[#This Row],[Date Actioned]]), MONTH(tbl_raw_data[[#This Row],[Date Actioned]]), DAY(tbl_raw_data[[#This Row],[Date Actioned]]))</f>
        <v>45151</v>
      </c>
      <c r="L3190" s="55" t="str">
        <f>UPPER(TEXT(tbl_raw_data[[#This Row],[Updated_date]],"MMMM"))</f>
        <v>AUGUST</v>
      </c>
      <c r="M3190" s="55" t="str">
        <f>UPPER("Week "&amp;IF(ROUNDUP(DAY(tbl_raw_data[[#This Row],[Updated_date]])/7,0)=5,4,ROUNDUP(DAY(tbl_raw_data[[#This Row],[Updated_date]])/7,0)))</f>
        <v>WEEK 2</v>
      </c>
      <c r="N3190" s="57" t="str">
        <f>UPPER(VLOOKUP(tbl_raw_data[[#This Row],[Analyst]],[1]setting!$A$1:$B$15,2,0))</f>
        <v>NITESH</v>
      </c>
      <c r="O3190" s="57" t="str">
        <f>UPPER(tbl_raw_data[[#This Row],[Outcome]])</f>
        <v>APPROVE</v>
      </c>
      <c r="P3190" s="57" t="str">
        <f>UPPER(tbl_raw_data[[#This Row],[Queue Name]])</f>
        <v>CONSUMER EXISTING</v>
      </c>
      <c r="Q3190" s="57" t="str">
        <f>IF(tbl_raw_data[[#This Row],[time_taken_in_mins]]&lt;=20,"SLA_MET","SLA_NOT_MET")</f>
        <v>SLA_MET</v>
      </c>
    </row>
    <row r="3191" spans="1:17" ht="15" customHeight="1" x14ac:dyDescent="0.25">
      <c r="A3191" s="22" t="s">
        <v>5900</v>
      </c>
      <c r="B3191" s="6">
        <v>45151.677766203706</v>
      </c>
      <c r="C3191" s="7">
        <v>45151.689398148148</v>
      </c>
      <c r="D3191" s="8" t="s">
        <v>8</v>
      </c>
      <c r="E3191" s="8" t="s">
        <v>9</v>
      </c>
      <c r="F3191" s="8" t="s">
        <v>109</v>
      </c>
      <c r="G3191" s="110" t="s">
        <v>1362</v>
      </c>
      <c r="H31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191" s="48">
        <f>tbl_raw_data[[#This Row],[Date Actioned]]-tbl_raw_data[[#This Row],[Date Tagged]]</f>
        <v>1.1631944442342501E-2</v>
      </c>
      <c r="J3191" s="50">
        <f>HOUR(tbl_raw_data[[#This Row],[time_taken]])*60+MINUTE(tbl_raw_data[[#This Row],[time_taken]])+SECOND(tbl_raw_data[[#This Row],[time_taken]])/60</f>
        <v>16.75</v>
      </c>
      <c r="K3191" s="54">
        <f>DATE(YEAR(tbl_raw_data[[#This Row],[Date Actioned]]), MONTH(tbl_raw_data[[#This Row],[Date Actioned]]), DAY(tbl_raw_data[[#This Row],[Date Actioned]]))</f>
        <v>45151</v>
      </c>
      <c r="L3191" s="55" t="str">
        <f>UPPER(TEXT(tbl_raw_data[[#This Row],[Updated_date]],"MMMM"))</f>
        <v>AUGUST</v>
      </c>
      <c r="M3191" s="55" t="str">
        <f>UPPER("Week "&amp;IF(ROUNDUP(DAY(tbl_raw_data[[#This Row],[Updated_date]])/7,0)=5,4,ROUNDUP(DAY(tbl_raw_data[[#This Row],[Updated_date]])/7,0)))</f>
        <v>WEEK 2</v>
      </c>
      <c r="N3191" s="57" t="str">
        <f>UPPER(VLOOKUP(tbl_raw_data[[#This Row],[Analyst]],[1]setting!$A$1:$B$15,2,0))</f>
        <v>NAVED</v>
      </c>
      <c r="O3191" s="57" t="str">
        <f>UPPER(tbl_raw_data[[#This Row],[Outcome]])</f>
        <v>WITHDRAW</v>
      </c>
      <c r="P3191" s="57" t="str">
        <f>UPPER(tbl_raw_data[[#This Row],[Queue Name]])</f>
        <v>CONSUMER PRE BUREAU</v>
      </c>
      <c r="Q3191" s="57" t="str">
        <f>IF(tbl_raw_data[[#This Row],[time_taken_in_mins]]&lt;=20,"SLA_MET","SLA_NOT_MET")</f>
        <v>SLA_MET</v>
      </c>
    </row>
    <row r="3192" spans="1:17" ht="15" customHeight="1" x14ac:dyDescent="0.25">
      <c r="A3192" s="5" t="s">
        <v>2015</v>
      </c>
      <c r="B3192" s="12">
        <v>45151.680567129632</v>
      </c>
      <c r="C3192" s="13">
        <v>45151.685648148145</v>
      </c>
      <c r="D3192" s="14" t="s">
        <v>8</v>
      </c>
      <c r="E3192" s="14" t="s">
        <v>9</v>
      </c>
      <c r="F3192" s="14" t="s">
        <v>55</v>
      </c>
      <c r="G3192" s="111" t="s">
        <v>2016</v>
      </c>
      <c r="H31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2" s="48">
        <f>tbl_raw_data[[#This Row],[Date Actioned]]-tbl_raw_data[[#This Row],[Date Tagged]]</f>
        <v>5.0810185130103491E-3</v>
      </c>
      <c r="J3192" s="50">
        <f>HOUR(tbl_raw_data[[#This Row],[time_taken]])*60+MINUTE(tbl_raw_data[[#This Row],[time_taken]])+SECOND(tbl_raw_data[[#This Row],[time_taken]])/60</f>
        <v>7.3166666666666664</v>
      </c>
      <c r="K3192" s="54">
        <f>DATE(YEAR(tbl_raw_data[[#This Row],[Date Actioned]]), MONTH(tbl_raw_data[[#This Row],[Date Actioned]]), DAY(tbl_raw_data[[#This Row],[Date Actioned]]))</f>
        <v>45151</v>
      </c>
      <c r="L3192" s="55" t="str">
        <f>UPPER(TEXT(tbl_raw_data[[#This Row],[Updated_date]],"MMMM"))</f>
        <v>AUGUST</v>
      </c>
      <c r="M3192" s="55" t="str">
        <f>UPPER("Week "&amp;IF(ROUNDUP(DAY(tbl_raw_data[[#This Row],[Updated_date]])/7,0)=5,4,ROUNDUP(DAY(tbl_raw_data[[#This Row],[Updated_date]])/7,0)))</f>
        <v>WEEK 2</v>
      </c>
      <c r="N3192" s="57" t="str">
        <f>UPPER(VLOOKUP(tbl_raw_data[[#This Row],[Analyst]],[1]setting!$A$1:$B$15,2,0))</f>
        <v>CAMERON</v>
      </c>
      <c r="O3192" s="57" t="str">
        <f>UPPER(tbl_raw_data[[#This Row],[Outcome]])</f>
        <v>WITHDRAW</v>
      </c>
      <c r="P3192" s="57" t="str">
        <f>UPPER(tbl_raw_data[[#This Row],[Queue Name]])</f>
        <v>CONSUMER PRE BUREAU</v>
      </c>
      <c r="Q3192" s="57" t="str">
        <f>IF(tbl_raw_data[[#This Row],[time_taken_in_mins]]&lt;=20,"SLA_MET","SLA_NOT_MET")</f>
        <v>SLA_MET</v>
      </c>
    </row>
    <row r="3193" spans="1:17" ht="15" customHeight="1" x14ac:dyDescent="0.25">
      <c r="A3193" s="22" t="s">
        <v>6512</v>
      </c>
      <c r="B3193" s="6">
        <v>45151.681226851855</v>
      </c>
      <c r="C3193" s="7">
        <v>45151.695092592592</v>
      </c>
      <c r="D3193" s="8" t="s">
        <v>13</v>
      </c>
      <c r="E3193" s="8" t="s">
        <v>9</v>
      </c>
      <c r="F3193" s="8" t="s">
        <v>10</v>
      </c>
      <c r="G3193" s="110" t="s">
        <v>147</v>
      </c>
      <c r="H31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3" s="48">
        <f>tbl_raw_data[[#This Row],[Date Actioned]]-tbl_raw_data[[#This Row],[Date Tagged]]</f>
        <v>1.3865740736946464E-2</v>
      </c>
      <c r="J3193" s="50">
        <f>HOUR(tbl_raw_data[[#This Row],[time_taken]])*60+MINUTE(tbl_raw_data[[#This Row],[time_taken]])+SECOND(tbl_raw_data[[#This Row],[time_taken]])/60</f>
        <v>19.966666666666665</v>
      </c>
      <c r="K3193" s="54">
        <f>DATE(YEAR(tbl_raw_data[[#This Row],[Date Actioned]]), MONTH(tbl_raw_data[[#This Row],[Date Actioned]]), DAY(tbl_raw_data[[#This Row],[Date Actioned]]))</f>
        <v>45151</v>
      </c>
      <c r="L3193" s="55" t="str">
        <f>UPPER(TEXT(tbl_raw_data[[#This Row],[Updated_date]],"MMMM"))</f>
        <v>AUGUST</v>
      </c>
      <c r="M3193" s="55" t="str">
        <f>UPPER("Week "&amp;IF(ROUNDUP(DAY(tbl_raw_data[[#This Row],[Updated_date]])/7,0)=5,4,ROUNDUP(DAY(tbl_raw_data[[#This Row],[Updated_date]])/7,0)))</f>
        <v>WEEK 2</v>
      </c>
      <c r="N3193" s="57" t="str">
        <f>UPPER(VLOOKUP(tbl_raw_data[[#This Row],[Analyst]],[1]setting!$A$1:$B$15,2,0))</f>
        <v>SAM</v>
      </c>
      <c r="O3193" s="57" t="str">
        <f>UPPER(tbl_raw_data[[#This Row],[Outcome]])</f>
        <v>APPROVE</v>
      </c>
      <c r="P3193" s="57" t="str">
        <f>UPPER(tbl_raw_data[[#This Row],[Queue Name]])</f>
        <v>CONSUMER PRE BUREAU</v>
      </c>
      <c r="Q3193" s="57" t="str">
        <f>IF(tbl_raw_data[[#This Row],[time_taken_in_mins]]&lt;=20,"SLA_MET","SLA_NOT_MET")</f>
        <v>SLA_MET</v>
      </c>
    </row>
    <row r="3194" spans="1:17" ht="15" customHeight="1" x14ac:dyDescent="0.25">
      <c r="A3194" s="5" t="s">
        <v>7124</v>
      </c>
      <c r="B3194" s="12">
        <v>45151.682280092595</v>
      </c>
      <c r="C3194" s="25">
        <v>45151.703043981484</v>
      </c>
      <c r="D3194" s="10" t="s">
        <v>46</v>
      </c>
      <c r="E3194" s="10" t="s">
        <v>41</v>
      </c>
      <c r="F3194" s="26" t="s">
        <v>254</v>
      </c>
      <c r="G3194" s="109"/>
      <c r="H31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94" s="48">
        <f>tbl_raw_data[[#This Row],[Date Actioned]]-tbl_raw_data[[#This Row],[Date Tagged]]</f>
        <v>2.0763888889632653E-2</v>
      </c>
      <c r="J3194" s="50">
        <f>HOUR(tbl_raw_data[[#This Row],[time_taken]])*60+MINUTE(tbl_raw_data[[#This Row],[time_taken]])+SECOND(tbl_raw_data[[#This Row],[time_taken]])/60</f>
        <v>29.9</v>
      </c>
      <c r="K3194" s="54">
        <f>DATE(YEAR(tbl_raw_data[[#This Row],[Date Actioned]]), MONTH(tbl_raw_data[[#This Row],[Date Actioned]]), DAY(tbl_raw_data[[#This Row],[Date Actioned]]))</f>
        <v>45151</v>
      </c>
      <c r="L3194" s="55" t="str">
        <f>UPPER(TEXT(tbl_raw_data[[#This Row],[Updated_date]],"MMMM"))</f>
        <v>AUGUST</v>
      </c>
      <c r="M3194" s="55" t="str">
        <f>UPPER("Week "&amp;IF(ROUNDUP(DAY(tbl_raw_data[[#This Row],[Updated_date]])/7,0)=5,4,ROUNDUP(DAY(tbl_raw_data[[#This Row],[Updated_date]])/7,0)))</f>
        <v>WEEK 2</v>
      </c>
      <c r="N3194" s="57" t="str">
        <f>UPPER(VLOOKUP(tbl_raw_data[[#This Row],[Analyst]],[1]setting!$A$1:$B$15,2,0))</f>
        <v>FARDIN</v>
      </c>
      <c r="O3194" s="57" t="str">
        <f>UPPER(tbl_raw_data[[#This Row],[Outcome]])</f>
        <v>DECLINE</v>
      </c>
      <c r="P3194" s="57" t="str">
        <f>UPPER(tbl_raw_data[[#This Row],[Queue Name]])</f>
        <v>CONSUMER POST BUREAU</v>
      </c>
      <c r="Q3194" s="57" t="str">
        <f>IF(tbl_raw_data[[#This Row],[time_taken_in_mins]]&lt;=20,"SLA_MET","SLA_NOT_MET")</f>
        <v>SLA_NOT_MET</v>
      </c>
    </row>
    <row r="3195" spans="1:17" ht="15" customHeight="1" x14ac:dyDescent="0.25">
      <c r="A3195" s="5" t="s">
        <v>3076</v>
      </c>
      <c r="B3195" s="12">
        <v>45151.683217592596</v>
      </c>
      <c r="C3195" s="13">
        <v>45151.689710648148</v>
      </c>
      <c r="D3195" s="14" t="s">
        <v>13</v>
      </c>
      <c r="E3195" s="14" t="s">
        <v>9</v>
      </c>
      <c r="F3195" s="14" t="s">
        <v>42</v>
      </c>
      <c r="G3195" s="111" t="s">
        <v>29</v>
      </c>
      <c r="H31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5" s="48">
        <f>tbl_raw_data[[#This Row],[Date Actioned]]-tbl_raw_data[[#This Row],[Date Tagged]]</f>
        <v>6.4930555527098477E-3</v>
      </c>
      <c r="J3195" s="50">
        <f>HOUR(tbl_raw_data[[#This Row],[time_taken]])*60+MINUTE(tbl_raw_data[[#This Row],[time_taken]])+SECOND(tbl_raw_data[[#This Row],[time_taken]])/60</f>
        <v>9.35</v>
      </c>
      <c r="K3195" s="54">
        <f>DATE(YEAR(tbl_raw_data[[#This Row],[Date Actioned]]), MONTH(tbl_raw_data[[#This Row],[Date Actioned]]), DAY(tbl_raw_data[[#This Row],[Date Actioned]]))</f>
        <v>45151</v>
      </c>
      <c r="L3195" s="55" t="str">
        <f>UPPER(TEXT(tbl_raw_data[[#This Row],[Updated_date]],"MMMM"))</f>
        <v>AUGUST</v>
      </c>
      <c r="M3195" s="55" t="str">
        <f>UPPER("Week "&amp;IF(ROUNDUP(DAY(tbl_raw_data[[#This Row],[Updated_date]])/7,0)=5,4,ROUNDUP(DAY(tbl_raw_data[[#This Row],[Updated_date]])/7,0)))</f>
        <v>WEEK 2</v>
      </c>
      <c r="N3195" s="57" t="str">
        <f>UPPER(VLOOKUP(tbl_raw_data[[#This Row],[Analyst]],[1]setting!$A$1:$B$15,2,0))</f>
        <v>NITESH</v>
      </c>
      <c r="O3195" s="57" t="str">
        <f>UPPER(tbl_raw_data[[#This Row],[Outcome]])</f>
        <v>APPROVE</v>
      </c>
      <c r="P3195" s="57" t="str">
        <f>UPPER(tbl_raw_data[[#This Row],[Queue Name]])</f>
        <v>CONSUMER PRE BUREAU</v>
      </c>
      <c r="Q3195" s="57" t="str">
        <f>IF(tbl_raw_data[[#This Row],[time_taken_in_mins]]&lt;=20,"SLA_MET","SLA_NOT_MET")</f>
        <v>SLA_MET</v>
      </c>
    </row>
    <row r="3196" spans="1:17" ht="15" customHeight="1" x14ac:dyDescent="0.25">
      <c r="A3196" s="11" t="s">
        <v>1904</v>
      </c>
      <c r="B3196" s="6">
        <v>45151.685474537036</v>
      </c>
      <c r="C3196" s="7">
        <v>45151.690416666665</v>
      </c>
      <c r="D3196" s="8" t="s">
        <v>13</v>
      </c>
      <c r="E3196" s="8" t="s">
        <v>9</v>
      </c>
      <c r="F3196" s="8" t="s">
        <v>55</v>
      </c>
      <c r="G3196" s="110" t="s">
        <v>29</v>
      </c>
      <c r="H31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6" s="48">
        <f>tbl_raw_data[[#This Row],[Date Actioned]]-tbl_raw_data[[#This Row],[Date Tagged]]</f>
        <v>4.9421296280343086E-3</v>
      </c>
      <c r="J3196" s="50">
        <f>HOUR(tbl_raw_data[[#This Row],[time_taken]])*60+MINUTE(tbl_raw_data[[#This Row],[time_taken]])+SECOND(tbl_raw_data[[#This Row],[time_taken]])/60</f>
        <v>7.1166666666666663</v>
      </c>
      <c r="K3196" s="54">
        <f>DATE(YEAR(tbl_raw_data[[#This Row],[Date Actioned]]), MONTH(tbl_raw_data[[#This Row],[Date Actioned]]), DAY(tbl_raw_data[[#This Row],[Date Actioned]]))</f>
        <v>45151</v>
      </c>
      <c r="L3196" s="55" t="str">
        <f>UPPER(TEXT(tbl_raw_data[[#This Row],[Updated_date]],"MMMM"))</f>
        <v>AUGUST</v>
      </c>
      <c r="M3196" s="55" t="str">
        <f>UPPER("Week "&amp;IF(ROUNDUP(DAY(tbl_raw_data[[#This Row],[Updated_date]])/7,0)=5,4,ROUNDUP(DAY(tbl_raw_data[[#This Row],[Updated_date]])/7,0)))</f>
        <v>WEEK 2</v>
      </c>
      <c r="N3196" s="57" t="str">
        <f>UPPER(VLOOKUP(tbl_raw_data[[#This Row],[Analyst]],[1]setting!$A$1:$B$15,2,0))</f>
        <v>CAMERON</v>
      </c>
      <c r="O3196" s="57" t="str">
        <f>UPPER(tbl_raw_data[[#This Row],[Outcome]])</f>
        <v>APPROVE</v>
      </c>
      <c r="P3196" s="57" t="str">
        <f>UPPER(tbl_raw_data[[#This Row],[Queue Name]])</f>
        <v>CONSUMER PRE BUREAU</v>
      </c>
      <c r="Q3196" s="57" t="str">
        <f>IF(tbl_raw_data[[#This Row],[time_taken_in_mins]]&lt;=20,"SLA_MET","SLA_NOT_MET")</f>
        <v>SLA_MET</v>
      </c>
    </row>
    <row r="3197" spans="1:17" ht="15" customHeight="1" x14ac:dyDescent="0.25">
      <c r="A3197" s="22" t="s">
        <v>5779</v>
      </c>
      <c r="B3197" s="12">
        <v>45151.688020833331</v>
      </c>
      <c r="C3197" s="13">
        <v>45151.699340277781</v>
      </c>
      <c r="D3197" s="14" t="s">
        <v>13</v>
      </c>
      <c r="E3197" s="14" t="s">
        <v>9</v>
      </c>
      <c r="F3197" s="14" t="s">
        <v>109</v>
      </c>
      <c r="G3197" s="111" t="s">
        <v>67</v>
      </c>
      <c r="H31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7" s="48">
        <f>tbl_raw_data[[#This Row],[Date Actioned]]-tbl_raw_data[[#This Row],[Date Tagged]]</f>
        <v>1.131944444932742E-2</v>
      </c>
      <c r="J3197" s="50">
        <f>HOUR(tbl_raw_data[[#This Row],[time_taken]])*60+MINUTE(tbl_raw_data[[#This Row],[time_taken]])+SECOND(tbl_raw_data[[#This Row],[time_taken]])/60</f>
        <v>16.3</v>
      </c>
      <c r="K3197" s="54">
        <f>DATE(YEAR(tbl_raw_data[[#This Row],[Date Actioned]]), MONTH(tbl_raw_data[[#This Row],[Date Actioned]]), DAY(tbl_raw_data[[#This Row],[Date Actioned]]))</f>
        <v>45151</v>
      </c>
      <c r="L3197" s="55" t="str">
        <f>UPPER(TEXT(tbl_raw_data[[#This Row],[Updated_date]],"MMMM"))</f>
        <v>AUGUST</v>
      </c>
      <c r="M3197" s="55" t="str">
        <f>UPPER("Week "&amp;IF(ROUNDUP(DAY(tbl_raw_data[[#This Row],[Updated_date]])/7,0)=5,4,ROUNDUP(DAY(tbl_raw_data[[#This Row],[Updated_date]])/7,0)))</f>
        <v>WEEK 2</v>
      </c>
      <c r="N3197" s="57" t="str">
        <f>UPPER(VLOOKUP(tbl_raw_data[[#This Row],[Analyst]],[1]setting!$A$1:$B$15,2,0))</f>
        <v>NAVED</v>
      </c>
      <c r="O3197" s="57" t="str">
        <f>UPPER(tbl_raw_data[[#This Row],[Outcome]])</f>
        <v>APPROVE</v>
      </c>
      <c r="P3197" s="57" t="str">
        <f>UPPER(tbl_raw_data[[#This Row],[Queue Name]])</f>
        <v>CONSUMER PRE BUREAU</v>
      </c>
      <c r="Q3197" s="57" t="str">
        <f>IF(tbl_raw_data[[#This Row],[time_taken_in_mins]]&lt;=20,"SLA_MET","SLA_NOT_MET")</f>
        <v>SLA_MET</v>
      </c>
    </row>
    <row r="3198" spans="1:17" ht="15" customHeight="1" x14ac:dyDescent="0.25">
      <c r="A3198" s="5" t="s">
        <v>5938</v>
      </c>
      <c r="B3198" s="6">
        <v>45151.689351851855</v>
      </c>
      <c r="C3198" s="7">
        <v>45151.70108796296</v>
      </c>
      <c r="D3198" s="8" t="s">
        <v>13</v>
      </c>
      <c r="E3198" s="8" t="s">
        <v>9</v>
      </c>
      <c r="F3198" s="8" t="s">
        <v>42</v>
      </c>
      <c r="G3198" s="110" t="s">
        <v>29</v>
      </c>
      <c r="H31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198" s="48">
        <f>tbl_raw_data[[#This Row],[Date Actioned]]-tbl_raw_data[[#This Row],[Date Tagged]]</f>
        <v>1.1736111104255542E-2</v>
      </c>
      <c r="J3198" s="50">
        <f>HOUR(tbl_raw_data[[#This Row],[time_taken]])*60+MINUTE(tbl_raw_data[[#This Row],[time_taken]])+SECOND(tbl_raw_data[[#This Row],[time_taken]])/60</f>
        <v>16.899999999999999</v>
      </c>
      <c r="K3198" s="54">
        <f>DATE(YEAR(tbl_raw_data[[#This Row],[Date Actioned]]), MONTH(tbl_raw_data[[#This Row],[Date Actioned]]), DAY(tbl_raw_data[[#This Row],[Date Actioned]]))</f>
        <v>45151</v>
      </c>
      <c r="L3198" s="55" t="str">
        <f>UPPER(TEXT(tbl_raw_data[[#This Row],[Updated_date]],"MMMM"))</f>
        <v>AUGUST</v>
      </c>
      <c r="M3198" s="55" t="str">
        <f>UPPER("Week "&amp;IF(ROUNDUP(DAY(tbl_raw_data[[#This Row],[Updated_date]])/7,0)=5,4,ROUNDUP(DAY(tbl_raw_data[[#This Row],[Updated_date]])/7,0)))</f>
        <v>WEEK 2</v>
      </c>
      <c r="N3198" s="57" t="str">
        <f>UPPER(VLOOKUP(tbl_raw_data[[#This Row],[Analyst]],[1]setting!$A$1:$B$15,2,0))</f>
        <v>NITESH</v>
      </c>
      <c r="O3198" s="57" t="str">
        <f>UPPER(tbl_raw_data[[#This Row],[Outcome]])</f>
        <v>APPROVE</v>
      </c>
      <c r="P3198" s="57" t="str">
        <f>UPPER(tbl_raw_data[[#This Row],[Queue Name]])</f>
        <v>CONSUMER PRE BUREAU</v>
      </c>
      <c r="Q3198" s="57" t="str">
        <f>IF(tbl_raw_data[[#This Row],[time_taken_in_mins]]&lt;=20,"SLA_MET","SLA_NOT_MET")</f>
        <v>SLA_MET</v>
      </c>
    </row>
    <row r="3199" spans="1:17" ht="15" customHeight="1" x14ac:dyDescent="0.25">
      <c r="A3199" s="5" t="s">
        <v>6898</v>
      </c>
      <c r="B3199" s="12">
        <v>45151.691828703704</v>
      </c>
      <c r="C3199" s="29">
        <v>45151.708622685182</v>
      </c>
      <c r="D3199" s="16" t="s">
        <v>13</v>
      </c>
      <c r="E3199" s="16" t="s">
        <v>41</v>
      </c>
      <c r="F3199" s="30" t="s">
        <v>254</v>
      </c>
      <c r="G3199" s="106"/>
      <c r="H31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199" s="48">
        <f>tbl_raw_data[[#This Row],[Date Actioned]]-tbl_raw_data[[#This Row],[Date Tagged]]</f>
        <v>1.6793981478258502E-2</v>
      </c>
      <c r="J3199" s="50">
        <f>HOUR(tbl_raw_data[[#This Row],[time_taken]])*60+MINUTE(tbl_raw_data[[#This Row],[time_taken]])+SECOND(tbl_raw_data[[#This Row],[time_taken]])/60</f>
        <v>24.183333333333334</v>
      </c>
      <c r="K3199" s="54">
        <f>DATE(YEAR(tbl_raw_data[[#This Row],[Date Actioned]]), MONTH(tbl_raw_data[[#This Row],[Date Actioned]]), DAY(tbl_raw_data[[#This Row],[Date Actioned]]))</f>
        <v>45151</v>
      </c>
      <c r="L3199" s="55" t="str">
        <f>UPPER(TEXT(tbl_raw_data[[#This Row],[Updated_date]],"MMMM"))</f>
        <v>AUGUST</v>
      </c>
      <c r="M3199" s="55" t="str">
        <f>UPPER("Week "&amp;IF(ROUNDUP(DAY(tbl_raw_data[[#This Row],[Updated_date]])/7,0)=5,4,ROUNDUP(DAY(tbl_raw_data[[#This Row],[Updated_date]])/7,0)))</f>
        <v>WEEK 2</v>
      </c>
      <c r="N3199" s="57" t="str">
        <f>UPPER(VLOOKUP(tbl_raw_data[[#This Row],[Analyst]],[1]setting!$A$1:$B$15,2,0))</f>
        <v>FARDIN</v>
      </c>
      <c r="O3199" s="57" t="str">
        <f>UPPER(tbl_raw_data[[#This Row],[Outcome]])</f>
        <v>APPROVE</v>
      </c>
      <c r="P3199" s="57" t="str">
        <f>UPPER(tbl_raw_data[[#This Row],[Queue Name]])</f>
        <v>CONSUMER POST BUREAU</v>
      </c>
      <c r="Q3199" s="57" t="str">
        <f>IF(tbl_raw_data[[#This Row],[time_taken_in_mins]]&lt;=20,"SLA_MET","SLA_NOT_MET")</f>
        <v>SLA_NOT_MET</v>
      </c>
    </row>
    <row r="3200" spans="1:17" ht="15" customHeight="1" x14ac:dyDescent="0.25">
      <c r="A3200" s="11" t="s">
        <v>5737</v>
      </c>
      <c r="B3200" s="6">
        <v>45151.692812499998</v>
      </c>
      <c r="C3200" s="7">
        <v>45151.704039351855</v>
      </c>
      <c r="D3200" s="8" t="s">
        <v>8</v>
      </c>
      <c r="E3200" s="8" t="s">
        <v>9</v>
      </c>
      <c r="F3200" s="8" t="s">
        <v>10</v>
      </c>
      <c r="G3200" s="110" t="s">
        <v>5738</v>
      </c>
      <c r="H32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0" s="48">
        <f>tbl_raw_data[[#This Row],[Date Actioned]]-tbl_raw_data[[#This Row],[Date Tagged]]</f>
        <v>1.1226851856918074E-2</v>
      </c>
      <c r="J3200" s="50">
        <f>HOUR(tbl_raw_data[[#This Row],[time_taken]])*60+MINUTE(tbl_raw_data[[#This Row],[time_taken]])+SECOND(tbl_raw_data[[#This Row],[time_taken]])/60</f>
        <v>16.166666666666668</v>
      </c>
      <c r="K3200" s="54">
        <f>DATE(YEAR(tbl_raw_data[[#This Row],[Date Actioned]]), MONTH(tbl_raw_data[[#This Row],[Date Actioned]]), DAY(tbl_raw_data[[#This Row],[Date Actioned]]))</f>
        <v>45151</v>
      </c>
      <c r="L3200" s="55" t="str">
        <f>UPPER(TEXT(tbl_raw_data[[#This Row],[Updated_date]],"MMMM"))</f>
        <v>AUGUST</v>
      </c>
      <c r="M3200" s="55" t="str">
        <f>UPPER("Week "&amp;IF(ROUNDUP(DAY(tbl_raw_data[[#This Row],[Updated_date]])/7,0)=5,4,ROUNDUP(DAY(tbl_raw_data[[#This Row],[Updated_date]])/7,0)))</f>
        <v>WEEK 2</v>
      </c>
      <c r="N3200" s="57" t="str">
        <f>UPPER(VLOOKUP(tbl_raw_data[[#This Row],[Analyst]],[1]setting!$A$1:$B$15,2,0))</f>
        <v>SAM</v>
      </c>
      <c r="O3200" s="57" t="str">
        <f>UPPER(tbl_raw_data[[#This Row],[Outcome]])</f>
        <v>WITHDRAW</v>
      </c>
      <c r="P3200" s="57" t="str">
        <f>UPPER(tbl_raw_data[[#This Row],[Queue Name]])</f>
        <v>CONSUMER PRE BUREAU</v>
      </c>
      <c r="Q3200" s="57" t="str">
        <f>IF(tbl_raw_data[[#This Row],[time_taken_in_mins]]&lt;=20,"SLA_MET","SLA_NOT_MET")</f>
        <v>SLA_MET</v>
      </c>
    </row>
    <row r="3201" spans="1:17" ht="15" customHeight="1" x14ac:dyDescent="0.25">
      <c r="A3201" s="22" t="s">
        <v>6526</v>
      </c>
      <c r="B3201" s="12">
        <v>45151.696030092593</v>
      </c>
      <c r="C3201" s="13">
        <v>45151.709953703707</v>
      </c>
      <c r="D3201" s="14" t="s">
        <v>8</v>
      </c>
      <c r="E3201" s="14" t="s">
        <v>9</v>
      </c>
      <c r="F3201" s="14" t="s">
        <v>109</v>
      </c>
      <c r="G3201" s="111" t="s">
        <v>6527</v>
      </c>
      <c r="H32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1" s="48">
        <f>tbl_raw_data[[#This Row],[Date Actioned]]-tbl_raw_data[[#This Row],[Date Tagged]]</f>
        <v>1.3923611113568768E-2</v>
      </c>
      <c r="J3201" s="50">
        <f>HOUR(tbl_raw_data[[#This Row],[time_taken]])*60+MINUTE(tbl_raw_data[[#This Row],[time_taken]])+SECOND(tbl_raw_data[[#This Row],[time_taken]])/60</f>
        <v>20.05</v>
      </c>
      <c r="K3201" s="54">
        <f>DATE(YEAR(tbl_raw_data[[#This Row],[Date Actioned]]), MONTH(tbl_raw_data[[#This Row],[Date Actioned]]), DAY(tbl_raw_data[[#This Row],[Date Actioned]]))</f>
        <v>45151</v>
      </c>
      <c r="L3201" s="55" t="str">
        <f>UPPER(TEXT(tbl_raw_data[[#This Row],[Updated_date]],"MMMM"))</f>
        <v>AUGUST</v>
      </c>
      <c r="M3201" s="55" t="str">
        <f>UPPER("Week "&amp;IF(ROUNDUP(DAY(tbl_raw_data[[#This Row],[Updated_date]])/7,0)=5,4,ROUNDUP(DAY(tbl_raw_data[[#This Row],[Updated_date]])/7,0)))</f>
        <v>WEEK 2</v>
      </c>
      <c r="N3201" s="57" t="str">
        <f>UPPER(VLOOKUP(tbl_raw_data[[#This Row],[Analyst]],[1]setting!$A$1:$B$15,2,0))</f>
        <v>NAVED</v>
      </c>
      <c r="O3201" s="57" t="str">
        <f>UPPER(tbl_raw_data[[#This Row],[Outcome]])</f>
        <v>WITHDRAW</v>
      </c>
      <c r="P3201" s="57" t="str">
        <f>UPPER(tbl_raw_data[[#This Row],[Queue Name]])</f>
        <v>CONSUMER PRE BUREAU</v>
      </c>
      <c r="Q3201" s="57" t="str">
        <f>IF(tbl_raw_data[[#This Row],[time_taken_in_mins]]&lt;=20,"SLA_MET","SLA_NOT_MET")</f>
        <v>SLA_NOT_MET</v>
      </c>
    </row>
    <row r="3202" spans="1:17" ht="15" customHeight="1" x14ac:dyDescent="0.25">
      <c r="A3202" s="5" t="s">
        <v>4634</v>
      </c>
      <c r="B3202" s="6">
        <v>45151.698472222219</v>
      </c>
      <c r="C3202" s="7">
        <v>45151.707256944443</v>
      </c>
      <c r="D3202" s="8" t="s">
        <v>8</v>
      </c>
      <c r="E3202" s="8" t="s">
        <v>9</v>
      </c>
      <c r="F3202" s="8" t="s">
        <v>42</v>
      </c>
      <c r="G3202" s="110" t="s">
        <v>4635</v>
      </c>
      <c r="H32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02" s="48">
        <f>tbl_raw_data[[#This Row],[Date Actioned]]-tbl_raw_data[[#This Row],[Date Tagged]]</f>
        <v>8.7847222239361145E-3</v>
      </c>
      <c r="J3202" s="50">
        <f>HOUR(tbl_raw_data[[#This Row],[time_taken]])*60+MINUTE(tbl_raw_data[[#This Row],[time_taken]])+SECOND(tbl_raw_data[[#This Row],[time_taken]])/60</f>
        <v>12.65</v>
      </c>
      <c r="K3202" s="54">
        <f>DATE(YEAR(tbl_raw_data[[#This Row],[Date Actioned]]), MONTH(tbl_raw_data[[#This Row],[Date Actioned]]), DAY(tbl_raw_data[[#This Row],[Date Actioned]]))</f>
        <v>45151</v>
      </c>
      <c r="L3202" s="55" t="str">
        <f>UPPER(TEXT(tbl_raw_data[[#This Row],[Updated_date]],"MMMM"))</f>
        <v>AUGUST</v>
      </c>
      <c r="M3202" s="55" t="str">
        <f>UPPER("Week "&amp;IF(ROUNDUP(DAY(tbl_raw_data[[#This Row],[Updated_date]])/7,0)=5,4,ROUNDUP(DAY(tbl_raw_data[[#This Row],[Updated_date]])/7,0)))</f>
        <v>WEEK 2</v>
      </c>
      <c r="N3202" s="57" t="str">
        <f>UPPER(VLOOKUP(tbl_raw_data[[#This Row],[Analyst]],[1]setting!$A$1:$B$15,2,0))</f>
        <v>NITESH</v>
      </c>
      <c r="O3202" s="57" t="str">
        <f>UPPER(tbl_raw_data[[#This Row],[Outcome]])</f>
        <v>WITHDRAW</v>
      </c>
      <c r="P3202" s="57" t="str">
        <f>UPPER(tbl_raw_data[[#This Row],[Queue Name]])</f>
        <v>CONSUMER PRE BUREAU</v>
      </c>
      <c r="Q3202" s="57" t="str">
        <f>IF(tbl_raw_data[[#This Row],[time_taken_in_mins]]&lt;=20,"SLA_MET","SLA_NOT_MET")</f>
        <v>SLA_MET</v>
      </c>
    </row>
    <row r="3203" spans="1:17" ht="15" customHeight="1" x14ac:dyDescent="0.25">
      <c r="A3203" s="11" t="s">
        <v>5225</v>
      </c>
      <c r="B3203" s="12">
        <v>45151.700162037036</v>
      </c>
      <c r="C3203" s="13">
        <v>45151.710219907407</v>
      </c>
      <c r="D3203" s="14" t="s">
        <v>13</v>
      </c>
      <c r="E3203" s="14" t="s">
        <v>9</v>
      </c>
      <c r="F3203" s="14" t="s">
        <v>10</v>
      </c>
      <c r="G3203" s="111" t="s">
        <v>21</v>
      </c>
      <c r="H32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03" s="48">
        <f>tbl_raw_data[[#This Row],[Date Actioned]]-tbl_raw_data[[#This Row],[Date Tagged]]</f>
        <v>1.0057870371383615E-2</v>
      </c>
      <c r="J3203" s="50">
        <f>HOUR(tbl_raw_data[[#This Row],[time_taken]])*60+MINUTE(tbl_raw_data[[#This Row],[time_taken]])+SECOND(tbl_raw_data[[#This Row],[time_taken]])/60</f>
        <v>14.483333333333333</v>
      </c>
      <c r="K3203" s="54">
        <f>DATE(YEAR(tbl_raw_data[[#This Row],[Date Actioned]]), MONTH(tbl_raw_data[[#This Row],[Date Actioned]]), DAY(tbl_raw_data[[#This Row],[Date Actioned]]))</f>
        <v>45151</v>
      </c>
      <c r="L3203" s="55" t="str">
        <f>UPPER(TEXT(tbl_raw_data[[#This Row],[Updated_date]],"MMMM"))</f>
        <v>AUGUST</v>
      </c>
      <c r="M3203" s="55" t="str">
        <f>UPPER("Week "&amp;IF(ROUNDUP(DAY(tbl_raw_data[[#This Row],[Updated_date]])/7,0)=5,4,ROUNDUP(DAY(tbl_raw_data[[#This Row],[Updated_date]])/7,0)))</f>
        <v>WEEK 2</v>
      </c>
      <c r="N3203" s="57" t="str">
        <f>UPPER(VLOOKUP(tbl_raw_data[[#This Row],[Analyst]],[1]setting!$A$1:$B$15,2,0))</f>
        <v>SAM</v>
      </c>
      <c r="O3203" s="57" t="str">
        <f>UPPER(tbl_raw_data[[#This Row],[Outcome]])</f>
        <v>APPROVE</v>
      </c>
      <c r="P3203" s="57" t="str">
        <f>UPPER(tbl_raw_data[[#This Row],[Queue Name]])</f>
        <v>CONSUMER PRE BUREAU</v>
      </c>
      <c r="Q3203" s="57" t="str">
        <f>IF(tbl_raw_data[[#This Row],[time_taken_in_mins]]&lt;=20,"SLA_MET","SLA_NOT_MET")</f>
        <v>SLA_MET</v>
      </c>
    </row>
    <row r="3204" spans="1:17" ht="15" customHeight="1" x14ac:dyDescent="0.25">
      <c r="A3204" s="11" t="s">
        <v>6466</v>
      </c>
      <c r="B3204" s="12">
        <v>45151.701666666668</v>
      </c>
      <c r="C3204" s="25">
        <v>45151.715231481481</v>
      </c>
      <c r="D3204" s="10" t="s">
        <v>13</v>
      </c>
      <c r="E3204" s="10" t="s">
        <v>41</v>
      </c>
      <c r="F3204" s="26" t="s">
        <v>254</v>
      </c>
      <c r="G3204" s="109"/>
      <c r="H32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04" s="48">
        <f>tbl_raw_data[[#This Row],[Date Actioned]]-tbl_raw_data[[#This Row],[Date Tagged]]</f>
        <v>1.3564814813435078E-2</v>
      </c>
      <c r="J3204" s="50">
        <f>HOUR(tbl_raw_data[[#This Row],[time_taken]])*60+MINUTE(tbl_raw_data[[#This Row],[time_taken]])+SECOND(tbl_raw_data[[#This Row],[time_taken]])/60</f>
        <v>19.533333333333335</v>
      </c>
      <c r="K3204" s="54">
        <f>DATE(YEAR(tbl_raw_data[[#This Row],[Date Actioned]]), MONTH(tbl_raw_data[[#This Row],[Date Actioned]]), DAY(tbl_raw_data[[#This Row],[Date Actioned]]))</f>
        <v>45151</v>
      </c>
      <c r="L3204" s="55" t="str">
        <f>UPPER(TEXT(tbl_raw_data[[#This Row],[Updated_date]],"MMMM"))</f>
        <v>AUGUST</v>
      </c>
      <c r="M3204" s="55" t="str">
        <f>UPPER("Week "&amp;IF(ROUNDUP(DAY(tbl_raw_data[[#This Row],[Updated_date]])/7,0)=5,4,ROUNDUP(DAY(tbl_raw_data[[#This Row],[Updated_date]])/7,0)))</f>
        <v>WEEK 2</v>
      </c>
      <c r="N3204" s="57" t="str">
        <f>UPPER(VLOOKUP(tbl_raw_data[[#This Row],[Analyst]],[1]setting!$A$1:$B$15,2,0))</f>
        <v>FARDIN</v>
      </c>
      <c r="O3204" s="57" t="str">
        <f>UPPER(tbl_raw_data[[#This Row],[Outcome]])</f>
        <v>APPROVE</v>
      </c>
      <c r="P3204" s="57" t="str">
        <f>UPPER(tbl_raw_data[[#This Row],[Queue Name]])</f>
        <v>CONSUMER POST BUREAU</v>
      </c>
      <c r="Q3204" s="57" t="str">
        <f>IF(tbl_raw_data[[#This Row],[time_taken_in_mins]]&lt;=20,"SLA_MET","SLA_NOT_MET")</f>
        <v>SLA_MET</v>
      </c>
    </row>
    <row r="3205" spans="1:17" ht="15" customHeight="1" x14ac:dyDescent="0.25">
      <c r="A3205" s="22" t="s">
        <v>5118</v>
      </c>
      <c r="B3205" s="6">
        <v>45151.702557870369</v>
      </c>
      <c r="C3205" s="7">
        <v>45151.712372685186</v>
      </c>
      <c r="D3205" s="8" t="s">
        <v>13</v>
      </c>
      <c r="E3205" s="8" t="s">
        <v>41</v>
      </c>
      <c r="F3205" s="8" t="s">
        <v>55</v>
      </c>
      <c r="G3205" s="110" t="s">
        <v>29</v>
      </c>
      <c r="H32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05" s="48">
        <f>tbl_raw_data[[#This Row],[Date Actioned]]-tbl_raw_data[[#This Row],[Date Tagged]]</f>
        <v>9.8148148172185756E-3</v>
      </c>
      <c r="J3205" s="50">
        <f>HOUR(tbl_raw_data[[#This Row],[time_taken]])*60+MINUTE(tbl_raw_data[[#This Row],[time_taken]])+SECOND(tbl_raw_data[[#This Row],[time_taken]])/60</f>
        <v>14.133333333333333</v>
      </c>
      <c r="K3205" s="54">
        <f>DATE(YEAR(tbl_raw_data[[#This Row],[Date Actioned]]), MONTH(tbl_raw_data[[#This Row],[Date Actioned]]), DAY(tbl_raw_data[[#This Row],[Date Actioned]]))</f>
        <v>45151</v>
      </c>
      <c r="L3205" s="55" t="str">
        <f>UPPER(TEXT(tbl_raw_data[[#This Row],[Updated_date]],"MMMM"))</f>
        <v>AUGUST</v>
      </c>
      <c r="M3205" s="55" t="str">
        <f>UPPER("Week "&amp;IF(ROUNDUP(DAY(tbl_raw_data[[#This Row],[Updated_date]])/7,0)=5,4,ROUNDUP(DAY(tbl_raw_data[[#This Row],[Updated_date]])/7,0)))</f>
        <v>WEEK 2</v>
      </c>
      <c r="N3205" s="57" t="str">
        <f>UPPER(VLOOKUP(tbl_raw_data[[#This Row],[Analyst]],[1]setting!$A$1:$B$15,2,0))</f>
        <v>CAMERON</v>
      </c>
      <c r="O3205" s="57" t="str">
        <f>UPPER(tbl_raw_data[[#This Row],[Outcome]])</f>
        <v>APPROVE</v>
      </c>
      <c r="P3205" s="57" t="str">
        <f>UPPER(tbl_raw_data[[#This Row],[Queue Name]])</f>
        <v>CONSUMER POST BUREAU</v>
      </c>
      <c r="Q3205" s="57" t="str">
        <f>IF(tbl_raw_data[[#This Row],[time_taken_in_mins]]&lt;=20,"SLA_MET","SLA_NOT_MET")</f>
        <v>SLA_MET</v>
      </c>
    </row>
    <row r="3206" spans="1:17" ht="15" customHeight="1" x14ac:dyDescent="0.25">
      <c r="A3206" s="22" t="s">
        <v>7132</v>
      </c>
      <c r="B3206" s="12">
        <v>45151.703344907408</v>
      </c>
      <c r="C3206" s="29">
        <v>45151.72446759259</v>
      </c>
      <c r="D3206" s="16" t="s">
        <v>13</v>
      </c>
      <c r="E3206" s="16" t="s">
        <v>28</v>
      </c>
      <c r="F3206" s="30" t="s">
        <v>254</v>
      </c>
      <c r="G3206" s="106"/>
      <c r="H32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06" s="48">
        <f>tbl_raw_data[[#This Row],[Date Actioned]]-tbl_raw_data[[#This Row],[Date Tagged]]</f>
        <v>2.1122685182490386E-2</v>
      </c>
      <c r="J3206" s="50">
        <f>HOUR(tbl_raw_data[[#This Row],[time_taken]])*60+MINUTE(tbl_raw_data[[#This Row],[time_taken]])+SECOND(tbl_raw_data[[#This Row],[time_taken]])/60</f>
        <v>30.416666666666668</v>
      </c>
      <c r="K3206" s="54">
        <f>DATE(YEAR(tbl_raw_data[[#This Row],[Date Actioned]]), MONTH(tbl_raw_data[[#This Row],[Date Actioned]]), DAY(tbl_raw_data[[#This Row],[Date Actioned]]))</f>
        <v>45151</v>
      </c>
      <c r="L3206" s="55" t="str">
        <f>UPPER(TEXT(tbl_raw_data[[#This Row],[Updated_date]],"MMMM"))</f>
        <v>AUGUST</v>
      </c>
      <c r="M3206" s="55" t="str">
        <f>UPPER("Week "&amp;IF(ROUNDUP(DAY(tbl_raw_data[[#This Row],[Updated_date]])/7,0)=5,4,ROUNDUP(DAY(tbl_raw_data[[#This Row],[Updated_date]])/7,0)))</f>
        <v>WEEK 2</v>
      </c>
      <c r="N3206" s="57" t="str">
        <f>UPPER(VLOOKUP(tbl_raw_data[[#This Row],[Analyst]],[1]setting!$A$1:$B$15,2,0))</f>
        <v>FARDIN</v>
      </c>
      <c r="O3206" s="57" t="str">
        <f>UPPER(tbl_raw_data[[#This Row],[Outcome]])</f>
        <v>APPROVE</v>
      </c>
      <c r="P3206" s="57" t="str">
        <f>UPPER(tbl_raw_data[[#This Row],[Queue Name]])</f>
        <v>CONSUMER EXISTING</v>
      </c>
      <c r="Q3206" s="57" t="str">
        <f>IF(tbl_raw_data[[#This Row],[time_taken_in_mins]]&lt;=20,"SLA_MET","SLA_NOT_MET")</f>
        <v>SLA_NOT_MET</v>
      </c>
    </row>
    <row r="3207" spans="1:17" ht="15" customHeight="1" x14ac:dyDescent="0.25">
      <c r="A3207" s="11" t="s">
        <v>5683</v>
      </c>
      <c r="B3207" s="12">
        <v>45151.705671296295</v>
      </c>
      <c r="C3207" s="13">
        <v>45151.71675925926</v>
      </c>
      <c r="D3207" s="14" t="s">
        <v>8</v>
      </c>
      <c r="E3207" s="14" t="s">
        <v>9</v>
      </c>
      <c r="F3207" s="14" t="s">
        <v>42</v>
      </c>
      <c r="G3207" s="111" t="s">
        <v>5684</v>
      </c>
      <c r="H32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07" s="48">
        <f>tbl_raw_data[[#This Row],[Date Actioned]]-tbl_raw_data[[#This Row],[Date Tagged]]</f>
        <v>1.1087962964666076E-2</v>
      </c>
      <c r="J3207" s="50">
        <f>HOUR(tbl_raw_data[[#This Row],[time_taken]])*60+MINUTE(tbl_raw_data[[#This Row],[time_taken]])+SECOND(tbl_raw_data[[#This Row],[time_taken]])/60</f>
        <v>15.966666666666667</v>
      </c>
      <c r="K3207" s="54">
        <f>DATE(YEAR(tbl_raw_data[[#This Row],[Date Actioned]]), MONTH(tbl_raw_data[[#This Row],[Date Actioned]]), DAY(tbl_raw_data[[#This Row],[Date Actioned]]))</f>
        <v>45151</v>
      </c>
      <c r="L3207" s="55" t="str">
        <f>UPPER(TEXT(tbl_raw_data[[#This Row],[Updated_date]],"MMMM"))</f>
        <v>AUGUST</v>
      </c>
      <c r="M3207" s="55" t="str">
        <f>UPPER("Week "&amp;IF(ROUNDUP(DAY(tbl_raw_data[[#This Row],[Updated_date]])/7,0)=5,4,ROUNDUP(DAY(tbl_raw_data[[#This Row],[Updated_date]])/7,0)))</f>
        <v>WEEK 2</v>
      </c>
      <c r="N3207" s="57" t="str">
        <f>UPPER(VLOOKUP(tbl_raw_data[[#This Row],[Analyst]],[1]setting!$A$1:$B$15,2,0))</f>
        <v>NITESH</v>
      </c>
      <c r="O3207" s="57" t="str">
        <f>UPPER(tbl_raw_data[[#This Row],[Outcome]])</f>
        <v>WITHDRAW</v>
      </c>
      <c r="P3207" s="57" t="str">
        <f>UPPER(tbl_raw_data[[#This Row],[Queue Name]])</f>
        <v>CONSUMER PRE BUREAU</v>
      </c>
      <c r="Q3207" s="57" t="str">
        <f>IF(tbl_raw_data[[#This Row],[time_taken_in_mins]]&lt;=20,"SLA_MET","SLA_NOT_MET")</f>
        <v>SLA_MET</v>
      </c>
    </row>
    <row r="3208" spans="1:17" ht="15" customHeight="1" x14ac:dyDescent="0.25">
      <c r="A3208" s="5" t="s">
        <v>5755</v>
      </c>
      <c r="B3208" s="12">
        <v>45151.707789351851</v>
      </c>
      <c r="C3208" s="13">
        <v>45151.719050925924</v>
      </c>
      <c r="D3208" s="14" t="s">
        <v>13</v>
      </c>
      <c r="E3208" s="14" t="s">
        <v>9</v>
      </c>
      <c r="F3208" s="14" t="s">
        <v>109</v>
      </c>
      <c r="G3208" s="111" t="s">
        <v>147</v>
      </c>
      <c r="H32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08" s="48">
        <f>tbl_raw_data[[#This Row],[Date Actioned]]-tbl_raw_data[[#This Row],[Date Tagged]]</f>
        <v>1.1261574072705116E-2</v>
      </c>
      <c r="J3208" s="50">
        <f>HOUR(tbl_raw_data[[#This Row],[time_taken]])*60+MINUTE(tbl_raw_data[[#This Row],[time_taken]])+SECOND(tbl_raw_data[[#This Row],[time_taken]])/60</f>
        <v>16.216666666666665</v>
      </c>
      <c r="K3208" s="54">
        <f>DATE(YEAR(tbl_raw_data[[#This Row],[Date Actioned]]), MONTH(tbl_raw_data[[#This Row],[Date Actioned]]), DAY(tbl_raw_data[[#This Row],[Date Actioned]]))</f>
        <v>45151</v>
      </c>
      <c r="L3208" s="55" t="str">
        <f>UPPER(TEXT(tbl_raw_data[[#This Row],[Updated_date]],"MMMM"))</f>
        <v>AUGUST</v>
      </c>
      <c r="M3208" s="55" t="str">
        <f>UPPER("Week "&amp;IF(ROUNDUP(DAY(tbl_raw_data[[#This Row],[Updated_date]])/7,0)=5,4,ROUNDUP(DAY(tbl_raw_data[[#This Row],[Updated_date]])/7,0)))</f>
        <v>WEEK 2</v>
      </c>
      <c r="N3208" s="57" t="str">
        <f>UPPER(VLOOKUP(tbl_raw_data[[#This Row],[Analyst]],[1]setting!$A$1:$B$15,2,0))</f>
        <v>NAVED</v>
      </c>
      <c r="O3208" s="57" t="str">
        <f>UPPER(tbl_raw_data[[#This Row],[Outcome]])</f>
        <v>APPROVE</v>
      </c>
      <c r="P3208" s="57" t="str">
        <f>UPPER(tbl_raw_data[[#This Row],[Queue Name]])</f>
        <v>CONSUMER PRE BUREAU</v>
      </c>
      <c r="Q3208" s="57" t="str">
        <f>IF(tbl_raw_data[[#This Row],[time_taken_in_mins]]&lt;=20,"SLA_MET","SLA_NOT_MET")</f>
        <v>SLA_MET</v>
      </c>
    </row>
    <row r="3209" spans="1:17" ht="15" customHeight="1" x14ac:dyDescent="0.25">
      <c r="A3209" s="22" t="s">
        <v>3795</v>
      </c>
      <c r="B3209" s="6">
        <v>45151.711574074077</v>
      </c>
      <c r="C3209" s="7">
        <v>45151.719004629631</v>
      </c>
      <c r="D3209" s="8" t="s">
        <v>8</v>
      </c>
      <c r="E3209" s="8" t="s">
        <v>9</v>
      </c>
      <c r="F3209" s="8" t="s">
        <v>10</v>
      </c>
      <c r="G3209" s="110" t="s">
        <v>3796</v>
      </c>
      <c r="H32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09" s="48">
        <f>tbl_raw_data[[#This Row],[Date Actioned]]-tbl_raw_data[[#This Row],[Date Tagged]]</f>
        <v>7.4305555535829626E-3</v>
      </c>
      <c r="J3209" s="50">
        <f>HOUR(tbl_raw_data[[#This Row],[time_taken]])*60+MINUTE(tbl_raw_data[[#This Row],[time_taken]])+SECOND(tbl_raw_data[[#This Row],[time_taken]])/60</f>
        <v>10.7</v>
      </c>
      <c r="K3209" s="54">
        <f>DATE(YEAR(tbl_raw_data[[#This Row],[Date Actioned]]), MONTH(tbl_raw_data[[#This Row],[Date Actioned]]), DAY(tbl_raw_data[[#This Row],[Date Actioned]]))</f>
        <v>45151</v>
      </c>
      <c r="L3209" s="55" t="str">
        <f>UPPER(TEXT(tbl_raw_data[[#This Row],[Updated_date]],"MMMM"))</f>
        <v>AUGUST</v>
      </c>
      <c r="M3209" s="55" t="str">
        <f>UPPER("Week "&amp;IF(ROUNDUP(DAY(tbl_raw_data[[#This Row],[Updated_date]])/7,0)=5,4,ROUNDUP(DAY(tbl_raw_data[[#This Row],[Updated_date]])/7,0)))</f>
        <v>WEEK 2</v>
      </c>
      <c r="N3209" s="57" t="str">
        <f>UPPER(VLOOKUP(tbl_raw_data[[#This Row],[Analyst]],[1]setting!$A$1:$B$15,2,0))</f>
        <v>SAM</v>
      </c>
      <c r="O3209" s="57" t="str">
        <f>UPPER(tbl_raw_data[[#This Row],[Outcome]])</f>
        <v>WITHDRAW</v>
      </c>
      <c r="P3209" s="57" t="str">
        <f>UPPER(tbl_raw_data[[#This Row],[Queue Name]])</f>
        <v>CONSUMER PRE BUREAU</v>
      </c>
      <c r="Q3209" s="57" t="str">
        <f>IF(tbl_raw_data[[#This Row],[time_taken_in_mins]]&lt;=20,"SLA_MET","SLA_NOT_MET")</f>
        <v>SLA_MET</v>
      </c>
    </row>
    <row r="3210" spans="1:17" ht="15" customHeight="1" x14ac:dyDescent="0.25">
      <c r="A3210" s="5" t="s">
        <v>6225</v>
      </c>
      <c r="B3210" s="12">
        <v>45151.711805555555</v>
      </c>
      <c r="C3210" s="25">
        <v>45151.724317129629</v>
      </c>
      <c r="D3210" s="10" t="s">
        <v>13</v>
      </c>
      <c r="E3210" s="10" t="s">
        <v>28</v>
      </c>
      <c r="F3210" s="26" t="s">
        <v>73</v>
      </c>
      <c r="G3210" s="109"/>
      <c r="H32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10" s="48">
        <f>tbl_raw_data[[#This Row],[Date Actioned]]-tbl_raw_data[[#This Row],[Date Tagged]]</f>
        <v>1.2511574073869269E-2</v>
      </c>
      <c r="J3210" s="50">
        <f>HOUR(tbl_raw_data[[#This Row],[time_taken]])*60+MINUTE(tbl_raw_data[[#This Row],[time_taken]])+SECOND(tbl_raw_data[[#This Row],[time_taken]])/60</f>
        <v>18.016666666666666</v>
      </c>
      <c r="K3210" s="54">
        <f>DATE(YEAR(tbl_raw_data[[#This Row],[Date Actioned]]), MONTH(tbl_raw_data[[#This Row],[Date Actioned]]), DAY(tbl_raw_data[[#This Row],[Date Actioned]]))</f>
        <v>45151</v>
      </c>
      <c r="L3210" s="55" t="str">
        <f>UPPER(TEXT(tbl_raw_data[[#This Row],[Updated_date]],"MMMM"))</f>
        <v>AUGUST</v>
      </c>
      <c r="M3210" s="55" t="str">
        <f>UPPER("Week "&amp;IF(ROUNDUP(DAY(tbl_raw_data[[#This Row],[Updated_date]])/7,0)=5,4,ROUNDUP(DAY(tbl_raw_data[[#This Row],[Updated_date]])/7,0)))</f>
        <v>WEEK 2</v>
      </c>
      <c r="N3210" s="57" t="str">
        <f>UPPER(VLOOKUP(tbl_raw_data[[#This Row],[Analyst]],[1]setting!$A$1:$B$15,2,0))</f>
        <v>SHAHID</v>
      </c>
      <c r="O3210" s="57" t="str">
        <f>UPPER(tbl_raw_data[[#This Row],[Outcome]])</f>
        <v>APPROVE</v>
      </c>
      <c r="P3210" s="57" t="str">
        <f>UPPER(tbl_raw_data[[#This Row],[Queue Name]])</f>
        <v>CONSUMER EXISTING</v>
      </c>
      <c r="Q3210" s="57" t="str">
        <f>IF(tbl_raw_data[[#This Row],[time_taken_in_mins]]&lt;=20,"SLA_MET","SLA_NOT_MET")</f>
        <v>SLA_MET</v>
      </c>
    </row>
    <row r="3211" spans="1:17" ht="15" customHeight="1" x14ac:dyDescent="0.25">
      <c r="A3211" s="22" t="s">
        <v>2973</v>
      </c>
      <c r="B3211" s="12">
        <v>45151.713831018518</v>
      </c>
      <c r="C3211" s="13">
        <v>45151.720173611109</v>
      </c>
      <c r="D3211" s="14" t="s">
        <v>46</v>
      </c>
      <c r="E3211" s="14" t="s">
        <v>41</v>
      </c>
      <c r="F3211" s="14" t="s">
        <v>55</v>
      </c>
      <c r="G3211" s="111" t="s">
        <v>49</v>
      </c>
      <c r="H32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1" s="48">
        <f>tbl_raw_data[[#This Row],[Date Actioned]]-tbl_raw_data[[#This Row],[Date Tagged]]</f>
        <v>6.3425925909541547E-3</v>
      </c>
      <c r="J3211" s="50">
        <f>HOUR(tbl_raw_data[[#This Row],[time_taken]])*60+MINUTE(tbl_raw_data[[#This Row],[time_taken]])+SECOND(tbl_raw_data[[#This Row],[time_taken]])/60</f>
        <v>9.1333333333333329</v>
      </c>
      <c r="K3211" s="54">
        <f>DATE(YEAR(tbl_raw_data[[#This Row],[Date Actioned]]), MONTH(tbl_raw_data[[#This Row],[Date Actioned]]), DAY(tbl_raw_data[[#This Row],[Date Actioned]]))</f>
        <v>45151</v>
      </c>
      <c r="L3211" s="55" t="str">
        <f>UPPER(TEXT(tbl_raw_data[[#This Row],[Updated_date]],"MMMM"))</f>
        <v>AUGUST</v>
      </c>
      <c r="M3211" s="55" t="str">
        <f>UPPER("Week "&amp;IF(ROUNDUP(DAY(tbl_raw_data[[#This Row],[Updated_date]])/7,0)=5,4,ROUNDUP(DAY(tbl_raw_data[[#This Row],[Updated_date]])/7,0)))</f>
        <v>WEEK 2</v>
      </c>
      <c r="N3211" s="57" t="str">
        <f>UPPER(VLOOKUP(tbl_raw_data[[#This Row],[Analyst]],[1]setting!$A$1:$B$15,2,0))</f>
        <v>CAMERON</v>
      </c>
      <c r="O3211" s="57" t="str">
        <f>UPPER(tbl_raw_data[[#This Row],[Outcome]])</f>
        <v>DECLINE</v>
      </c>
      <c r="P3211" s="57" t="str">
        <f>UPPER(tbl_raw_data[[#This Row],[Queue Name]])</f>
        <v>CONSUMER POST BUREAU</v>
      </c>
      <c r="Q3211" s="57" t="str">
        <f>IF(tbl_raw_data[[#This Row],[time_taken_in_mins]]&lt;=20,"SLA_MET","SLA_NOT_MET")</f>
        <v>SLA_MET</v>
      </c>
    </row>
    <row r="3212" spans="1:17" ht="15" customHeight="1" x14ac:dyDescent="0.25">
      <c r="A3212" s="5" t="s">
        <v>5243</v>
      </c>
      <c r="B3212" s="12">
        <v>45151.716064814813</v>
      </c>
      <c r="C3212" s="13">
        <v>45151.726157407407</v>
      </c>
      <c r="D3212" s="14" t="s">
        <v>8</v>
      </c>
      <c r="E3212" s="14" t="s">
        <v>9</v>
      </c>
      <c r="F3212" s="14" t="s">
        <v>42</v>
      </c>
      <c r="G3212" s="111" t="s">
        <v>5244</v>
      </c>
      <c r="H32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12" s="48">
        <f>tbl_raw_data[[#This Row],[Date Actioned]]-tbl_raw_data[[#This Row],[Date Tagged]]</f>
        <v>1.0092592594446614E-2</v>
      </c>
      <c r="J3212" s="50">
        <f>HOUR(tbl_raw_data[[#This Row],[time_taken]])*60+MINUTE(tbl_raw_data[[#This Row],[time_taken]])+SECOND(tbl_raw_data[[#This Row],[time_taken]])/60</f>
        <v>14.533333333333333</v>
      </c>
      <c r="K3212" s="54">
        <f>DATE(YEAR(tbl_raw_data[[#This Row],[Date Actioned]]), MONTH(tbl_raw_data[[#This Row],[Date Actioned]]), DAY(tbl_raw_data[[#This Row],[Date Actioned]]))</f>
        <v>45151</v>
      </c>
      <c r="L3212" s="55" t="str">
        <f>UPPER(TEXT(tbl_raw_data[[#This Row],[Updated_date]],"MMMM"))</f>
        <v>AUGUST</v>
      </c>
      <c r="M3212" s="55" t="str">
        <f>UPPER("Week "&amp;IF(ROUNDUP(DAY(tbl_raw_data[[#This Row],[Updated_date]])/7,0)=5,4,ROUNDUP(DAY(tbl_raw_data[[#This Row],[Updated_date]])/7,0)))</f>
        <v>WEEK 2</v>
      </c>
      <c r="N3212" s="57" t="str">
        <f>UPPER(VLOOKUP(tbl_raw_data[[#This Row],[Analyst]],[1]setting!$A$1:$B$15,2,0))</f>
        <v>NITESH</v>
      </c>
      <c r="O3212" s="57" t="str">
        <f>UPPER(tbl_raw_data[[#This Row],[Outcome]])</f>
        <v>WITHDRAW</v>
      </c>
      <c r="P3212" s="57" t="str">
        <f>UPPER(tbl_raw_data[[#This Row],[Queue Name]])</f>
        <v>CONSUMER PRE BUREAU</v>
      </c>
      <c r="Q3212" s="57" t="str">
        <f>IF(tbl_raw_data[[#This Row],[time_taken_in_mins]]&lt;=20,"SLA_MET","SLA_NOT_MET")</f>
        <v>SLA_MET</v>
      </c>
    </row>
    <row r="3213" spans="1:17" ht="15" customHeight="1" x14ac:dyDescent="0.25">
      <c r="A3213" s="5" t="s">
        <v>5838</v>
      </c>
      <c r="B3213" s="12">
        <v>45151.716805555552</v>
      </c>
      <c r="C3213" s="29">
        <v>45151.728263888886</v>
      </c>
      <c r="D3213" s="30" t="s">
        <v>40</v>
      </c>
      <c r="E3213" s="16" t="s">
        <v>41</v>
      </c>
      <c r="F3213" s="30" t="s">
        <v>228</v>
      </c>
      <c r="G3213" s="106"/>
      <c r="H32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13" s="48">
        <f>tbl_raw_data[[#This Row],[Date Actioned]]-tbl_raw_data[[#This Row],[Date Tagged]]</f>
        <v>1.1458333334303461E-2</v>
      </c>
      <c r="J3213" s="50">
        <f>HOUR(tbl_raw_data[[#This Row],[time_taken]])*60+MINUTE(tbl_raw_data[[#This Row],[time_taken]])+SECOND(tbl_raw_data[[#This Row],[time_taken]])/60</f>
        <v>16.5</v>
      </c>
      <c r="K3213" s="54">
        <f>DATE(YEAR(tbl_raw_data[[#This Row],[Date Actioned]]), MONTH(tbl_raw_data[[#This Row],[Date Actioned]]), DAY(tbl_raw_data[[#This Row],[Date Actioned]]))</f>
        <v>45151</v>
      </c>
      <c r="L3213" s="55" t="str">
        <f>UPPER(TEXT(tbl_raw_data[[#This Row],[Updated_date]],"MMMM"))</f>
        <v>AUGUST</v>
      </c>
      <c r="M3213" s="55" t="str">
        <f>UPPER("Week "&amp;IF(ROUNDUP(DAY(tbl_raw_data[[#This Row],[Updated_date]])/7,0)=5,4,ROUNDUP(DAY(tbl_raw_data[[#This Row],[Updated_date]])/7,0)))</f>
        <v>WEEK 2</v>
      </c>
      <c r="N3213" s="57" t="str">
        <f>UPPER(VLOOKUP(tbl_raw_data[[#This Row],[Analyst]],[1]setting!$A$1:$B$15,2,0))</f>
        <v>OUADIR</v>
      </c>
      <c r="O3213" s="57" t="str">
        <f>UPPER(tbl_raw_data[[#This Row],[Outcome]])</f>
        <v>WITHDRAW</v>
      </c>
      <c r="P3213" s="57" t="str">
        <f>UPPER(tbl_raw_data[[#This Row],[Queue Name]])</f>
        <v>CONSUMER POST BUREAU</v>
      </c>
      <c r="Q3213" s="57" t="str">
        <f>IF(tbl_raw_data[[#This Row],[time_taken_in_mins]]&lt;=20,"SLA_MET","SLA_NOT_MET")</f>
        <v>SLA_MET</v>
      </c>
    </row>
    <row r="3214" spans="1:17" ht="15" customHeight="1" x14ac:dyDescent="0.25">
      <c r="A3214" s="11" t="s">
        <v>3079</v>
      </c>
      <c r="B3214" s="6">
        <v>45151.718043981484</v>
      </c>
      <c r="C3214" s="7">
        <v>45151.724548611113</v>
      </c>
      <c r="D3214" s="8" t="s">
        <v>13</v>
      </c>
      <c r="E3214" s="8" t="s">
        <v>9</v>
      </c>
      <c r="F3214" s="8" t="s">
        <v>109</v>
      </c>
      <c r="G3214" s="110" t="s">
        <v>147</v>
      </c>
      <c r="H32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14" s="48">
        <f>tbl_raw_data[[#This Row],[Date Actioned]]-tbl_raw_data[[#This Row],[Date Tagged]]</f>
        <v>6.5046296294895001E-3</v>
      </c>
      <c r="J3214" s="50">
        <f>HOUR(tbl_raw_data[[#This Row],[time_taken]])*60+MINUTE(tbl_raw_data[[#This Row],[time_taken]])+SECOND(tbl_raw_data[[#This Row],[time_taken]])/60</f>
        <v>9.3666666666666671</v>
      </c>
      <c r="K3214" s="54">
        <f>DATE(YEAR(tbl_raw_data[[#This Row],[Date Actioned]]), MONTH(tbl_raw_data[[#This Row],[Date Actioned]]), DAY(tbl_raw_data[[#This Row],[Date Actioned]]))</f>
        <v>45151</v>
      </c>
      <c r="L3214" s="55" t="str">
        <f>UPPER(TEXT(tbl_raw_data[[#This Row],[Updated_date]],"MMMM"))</f>
        <v>AUGUST</v>
      </c>
      <c r="M3214" s="55" t="str">
        <f>UPPER("Week "&amp;IF(ROUNDUP(DAY(tbl_raw_data[[#This Row],[Updated_date]])/7,0)=5,4,ROUNDUP(DAY(tbl_raw_data[[#This Row],[Updated_date]])/7,0)))</f>
        <v>WEEK 2</v>
      </c>
      <c r="N3214" s="57" t="str">
        <f>UPPER(VLOOKUP(tbl_raw_data[[#This Row],[Analyst]],[1]setting!$A$1:$B$15,2,0))</f>
        <v>NAVED</v>
      </c>
      <c r="O3214" s="57" t="str">
        <f>UPPER(tbl_raw_data[[#This Row],[Outcome]])</f>
        <v>APPROVE</v>
      </c>
      <c r="P3214" s="57" t="str">
        <f>UPPER(tbl_raw_data[[#This Row],[Queue Name]])</f>
        <v>CONSUMER PRE BUREAU</v>
      </c>
      <c r="Q3214" s="57" t="str">
        <f>IF(tbl_raw_data[[#This Row],[time_taken_in_mins]]&lt;=20,"SLA_MET","SLA_NOT_MET")</f>
        <v>SLA_MET</v>
      </c>
    </row>
    <row r="3215" spans="1:17" ht="15" customHeight="1" x14ac:dyDescent="0.25">
      <c r="A3215" s="11" t="s">
        <v>807</v>
      </c>
      <c r="B3215" s="6">
        <v>45151.719131944446</v>
      </c>
      <c r="C3215" s="7">
        <v>45151.72247685185</v>
      </c>
      <c r="D3215" s="8" t="s">
        <v>8</v>
      </c>
      <c r="E3215" s="8" t="s">
        <v>9</v>
      </c>
      <c r="F3215" s="8" t="s">
        <v>10</v>
      </c>
      <c r="G3215" s="110" t="s">
        <v>11</v>
      </c>
      <c r="H32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5" s="48">
        <f>tbl_raw_data[[#This Row],[Date Actioned]]-tbl_raw_data[[#This Row],[Date Tagged]]</f>
        <v>3.3449074035161175E-3</v>
      </c>
      <c r="J3215" s="50">
        <f>HOUR(tbl_raw_data[[#This Row],[time_taken]])*60+MINUTE(tbl_raw_data[[#This Row],[time_taken]])+SECOND(tbl_raw_data[[#This Row],[time_taken]])/60</f>
        <v>4.8166666666666664</v>
      </c>
      <c r="K3215" s="54">
        <f>DATE(YEAR(tbl_raw_data[[#This Row],[Date Actioned]]), MONTH(tbl_raw_data[[#This Row],[Date Actioned]]), DAY(tbl_raw_data[[#This Row],[Date Actioned]]))</f>
        <v>45151</v>
      </c>
      <c r="L3215" s="55" t="str">
        <f>UPPER(TEXT(tbl_raw_data[[#This Row],[Updated_date]],"MMMM"))</f>
        <v>AUGUST</v>
      </c>
      <c r="M3215" s="55" t="str">
        <f>UPPER("Week "&amp;IF(ROUNDUP(DAY(tbl_raw_data[[#This Row],[Updated_date]])/7,0)=5,4,ROUNDUP(DAY(tbl_raw_data[[#This Row],[Updated_date]])/7,0)))</f>
        <v>WEEK 2</v>
      </c>
      <c r="N3215" s="57" t="str">
        <f>UPPER(VLOOKUP(tbl_raw_data[[#This Row],[Analyst]],[1]setting!$A$1:$B$15,2,0))</f>
        <v>SAM</v>
      </c>
      <c r="O3215" s="57" t="str">
        <f>UPPER(tbl_raw_data[[#This Row],[Outcome]])</f>
        <v>WITHDRAW</v>
      </c>
      <c r="P3215" s="57" t="str">
        <f>UPPER(tbl_raw_data[[#This Row],[Queue Name]])</f>
        <v>CONSUMER PRE BUREAU</v>
      </c>
      <c r="Q3215" s="57" t="str">
        <f>IF(tbl_raw_data[[#This Row],[time_taken_in_mins]]&lt;=20,"SLA_MET","SLA_NOT_MET")</f>
        <v>SLA_MET</v>
      </c>
    </row>
    <row r="3216" spans="1:17" ht="15" customHeight="1" x14ac:dyDescent="0.25">
      <c r="A3216" s="22" t="s">
        <v>1982</v>
      </c>
      <c r="B3216" s="12">
        <v>45151.721550925926</v>
      </c>
      <c r="C3216" s="13">
        <v>45151.726597222223</v>
      </c>
      <c r="D3216" s="14" t="s">
        <v>13</v>
      </c>
      <c r="E3216" s="14" t="s">
        <v>9</v>
      </c>
      <c r="F3216" s="14" t="s">
        <v>55</v>
      </c>
      <c r="G3216" s="111" t="s">
        <v>147</v>
      </c>
      <c r="H32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16" s="48">
        <f>tbl_raw_data[[#This Row],[Date Actioned]]-tbl_raw_data[[#This Row],[Date Tagged]]</f>
        <v>5.0462962972233072E-3</v>
      </c>
      <c r="J3216" s="50">
        <f>HOUR(tbl_raw_data[[#This Row],[time_taken]])*60+MINUTE(tbl_raw_data[[#This Row],[time_taken]])+SECOND(tbl_raw_data[[#This Row],[time_taken]])/60</f>
        <v>7.2666666666666666</v>
      </c>
      <c r="K3216" s="54">
        <f>DATE(YEAR(tbl_raw_data[[#This Row],[Date Actioned]]), MONTH(tbl_raw_data[[#This Row],[Date Actioned]]), DAY(tbl_raw_data[[#This Row],[Date Actioned]]))</f>
        <v>45151</v>
      </c>
      <c r="L3216" s="55" t="str">
        <f>UPPER(TEXT(tbl_raw_data[[#This Row],[Updated_date]],"MMMM"))</f>
        <v>AUGUST</v>
      </c>
      <c r="M3216" s="55" t="str">
        <f>UPPER("Week "&amp;IF(ROUNDUP(DAY(tbl_raw_data[[#This Row],[Updated_date]])/7,0)=5,4,ROUNDUP(DAY(tbl_raw_data[[#This Row],[Updated_date]])/7,0)))</f>
        <v>WEEK 2</v>
      </c>
      <c r="N3216" s="57" t="str">
        <f>UPPER(VLOOKUP(tbl_raw_data[[#This Row],[Analyst]],[1]setting!$A$1:$B$15,2,0))</f>
        <v>CAMERON</v>
      </c>
      <c r="O3216" s="57" t="str">
        <f>UPPER(tbl_raw_data[[#This Row],[Outcome]])</f>
        <v>APPROVE</v>
      </c>
      <c r="P3216" s="57" t="str">
        <f>UPPER(tbl_raw_data[[#This Row],[Queue Name]])</f>
        <v>CONSUMER PRE BUREAU</v>
      </c>
      <c r="Q3216" s="57" t="str">
        <f>IF(tbl_raw_data[[#This Row],[time_taken_in_mins]]&lt;=20,"SLA_MET","SLA_NOT_MET")</f>
        <v>SLA_MET</v>
      </c>
    </row>
    <row r="3217" spans="1:17" ht="15" customHeight="1" x14ac:dyDescent="0.25">
      <c r="A3217" s="5" t="s">
        <v>2661</v>
      </c>
      <c r="B3217" s="6">
        <v>45151.722546296296</v>
      </c>
      <c r="C3217" s="7">
        <v>45151.728414351855</v>
      </c>
      <c r="D3217" s="8" t="s">
        <v>46</v>
      </c>
      <c r="E3217" s="8" t="s">
        <v>41</v>
      </c>
      <c r="F3217" s="8" t="s">
        <v>10</v>
      </c>
      <c r="G3217" s="110" t="s">
        <v>94</v>
      </c>
      <c r="H32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7" s="48">
        <f>tbl_raw_data[[#This Row],[Date Actioned]]-tbl_raw_data[[#This Row],[Date Tagged]]</f>
        <v>5.8680555594037287E-3</v>
      </c>
      <c r="J3217" s="50">
        <f>HOUR(tbl_raw_data[[#This Row],[time_taken]])*60+MINUTE(tbl_raw_data[[#This Row],[time_taken]])+SECOND(tbl_raw_data[[#This Row],[time_taken]])/60</f>
        <v>8.4499999999999993</v>
      </c>
      <c r="K3217" s="54">
        <f>DATE(YEAR(tbl_raw_data[[#This Row],[Date Actioned]]), MONTH(tbl_raw_data[[#This Row],[Date Actioned]]), DAY(tbl_raw_data[[#This Row],[Date Actioned]]))</f>
        <v>45151</v>
      </c>
      <c r="L3217" s="55" t="str">
        <f>UPPER(TEXT(tbl_raw_data[[#This Row],[Updated_date]],"MMMM"))</f>
        <v>AUGUST</v>
      </c>
      <c r="M3217" s="55" t="str">
        <f>UPPER("Week "&amp;IF(ROUNDUP(DAY(tbl_raw_data[[#This Row],[Updated_date]])/7,0)=5,4,ROUNDUP(DAY(tbl_raw_data[[#This Row],[Updated_date]])/7,0)))</f>
        <v>WEEK 2</v>
      </c>
      <c r="N3217" s="57" t="str">
        <f>UPPER(VLOOKUP(tbl_raw_data[[#This Row],[Analyst]],[1]setting!$A$1:$B$15,2,0))</f>
        <v>SAM</v>
      </c>
      <c r="O3217" s="57" t="str">
        <f>UPPER(tbl_raw_data[[#This Row],[Outcome]])</f>
        <v>DECLINE</v>
      </c>
      <c r="P3217" s="57" t="str">
        <f>UPPER(tbl_raw_data[[#This Row],[Queue Name]])</f>
        <v>CONSUMER POST BUREAU</v>
      </c>
      <c r="Q3217" s="57" t="str">
        <f>IF(tbl_raw_data[[#This Row],[time_taken_in_mins]]&lt;=20,"SLA_MET","SLA_NOT_MET")</f>
        <v>SLA_MET</v>
      </c>
    </row>
    <row r="3218" spans="1:17" ht="15" customHeight="1" x14ac:dyDescent="0.25">
      <c r="A3218" s="22" t="s">
        <v>2508</v>
      </c>
      <c r="B3218" s="12">
        <v>45151.722685185188</v>
      </c>
      <c r="C3218" s="13">
        <v>45151.728391203702</v>
      </c>
      <c r="D3218" s="14" t="s">
        <v>8</v>
      </c>
      <c r="E3218" s="14" t="s">
        <v>9</v>
      </c>
      <c r="F3218" s="14" t="s">
        <v>109</v>
      </c>
      <c r="G3218" s="111" t="s">
        <v>242</v>
      </c>
      <c r="H32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3218" s="48">
        <f>tbl_raw_data[[#This Row],[Date Actioned]]-tbl_raw_data[[#This Row],[Date Tagged]]</f>
        <v>5.7060185135924257E-3</v>
      </c>
      <c r="J3218" s="50">
        <f>HOUR(tbl_raw_data[[#This Row],[time_taken]])*60+MINUTE(tbl_raw_data[[#This Row],[time_taken]])+SECOND(tbl_raw_data[[#This Row],[time_taken]])/60</f>
        <v>8.2166666666666668</v>
      </c>
      <c r="K3218" s="54">
        <f>DATE(YEAR(tbl_raw_data[[#This Row],[Date Actioned]]), MONTH(tbl_raw_data[[#This Row],[Date Actioned]]), DAY(tbl_raw_data[[#This Row],[Date Actioned]]))</f>
        <v>45151</v>
      </c>
      <c r="L3218" s="55" t="str">
        <f>UPPER(TEXT(tbl_raw_data[[#This Row],[Updated_date]],"MMMM"))</f>
        <v>AUGUST</v>
      </c>
      <c r="M3218" s="55" t="str">
        <f>UPPER("Week "&amp;IF(ROUNDUP(DAY(tbl_raw_data[[#This Row],[Updated_date]])/7,0)=5,4,ROUNDUP(DAY(tbl_raw_data[[#This Row],[Updated_date]])/7,0)))</f>
        <v>WEEK 2</v>
      </c>
      <c r="N3218" s="57" t="str">
        <f>UPPER(VLOOKUP(tbl_raw_data[[#This Row],[Analyst]],[1]setting!$A$1:$B$15,2,0))</f>
        <v>NAVED</v>
      </c>
      <c r="O3218" s="57" t="str">
        <f>UPPER(tbl_raw_data[[#This Row],[Outcome]])</f>
        <v>WITHDRAW</v>
      </c>
      <c r="P3218" s="57" t="str">
        <f>UPPER(tbl_raw_data[[#This Row],[Queue Name]])</f>
        <v>CONSUMER PRE BUREAU</v>
      </c>
      <c r="Q3218" s="57" t="str">
        <f>IF(tbl_raw_data[[#This Row],[time_taken_in_mins]]&lt;=20,"SLA_MET","SLA_NOT_MET")</f>
        <v>SLA_MET</v>
      </c>
    </row>
    <row r="3219" spans="1:17" ht="51.75" x14ac:dyDescent="0.25">
      <c r="A3219" s="5" t="s">
        <v>6937</v>
      </c>
      <c r="B3219" s="6">
        <v>45151.724305555559</v>
      </c>
      <c r="C3219" s="7">
        <v>45151.741701388892</v>
      </c>
      <c r="D3219" s="8" t="s">
        <v>8</v>
      </c>
      <c r="E3219" s="8" t="s">
        <v>28</v>
      </c>
      <c r="F3219" s="8" t="s">
        <v>42</v>
      </c>
      <c r="G3219" s="110" t="s">
        <v>6938</v>
      </c>
      <c r="H32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19" s="48">
        <f>tbl_raw_data[[#This Row],[Date Actioned]]-tbl_raw_data[[#This Row],[Date Tagged]]</f>
        <v>1.7395833332557231E-2</v>
      </c>
      <c r="J3219" s="50">
        <f>HOUR(tbl_raw_data[[#This Row],[time_taken]])*60+MINUTE(tbl_raw_data[[#This Row],[time_taken]])+SECOND(tbl_raw_data[[#This Row],[time_taken]])/60</f>
        <v>25.05</v>
      </c>
      <c r="K3219" s="54">
        <f>DATE(YEAR(tbl_raw_data[[#This Row],[Date Actioned]]), MONTH(tbl_raw_data[[#This Row],[Date Actioned]]), DAY(tbl_raw_data[[#This Row],[Date Actioned]]))</f>
        <v>45151</v>
      </c>
      <c r="L3219" s="55" t="str">
        <f>UPPER(TEXT(tbl_raw_data[[#This Row],[Updated_date]],"MMMM"))</f>
        <v>AUGUST</v>
      </c>
      <c r="M3219" s="55" t="str">
        <f>UPPER("Week "&amp;IF(ROUNDUP(DAY(tbl_raw_data[[#This Row],[Updated_date]])/7,0)=5,4,ROUNDUP(DAY(tbl_raw_data[[#This Row],[Updated_date]])/7,0)))</f>
        <v>WEEK 2</v>
      </c>
      <c r="N3219" s="57" t="str">
        <f>UPPER(VLOOKUP(tbl_raw_data[[#This Row],[Analyst]],[1]setting!$A$1:$B$15,2,0))</f>
        <v>NITESH</v>
      </c>
      <c r="O3219" s="57" t="str">
        <f>UPPER(tbl_raw_data[[#This Row],[Outcome]])</f>
        <v>WITHDRAW</v>
      </c>
      <c r="P3219" s="57" t="str">
        <f>UPPER(tbl_raw_data[[#This Row],[Queue Name]])</f>
        <v>CONSUMER EXISTING</v>
      </c>
      <c r="Q3219" s="57" t="str">
        <f>IF(tbl_raw_data[[#This Row],[time_taken_in_mins]]&lt;=20,"SLA_MET","SLA_NOT_MET")</f>
        <v>SLA_NOT_MET</v>
      </c>
    </row>
    <row r="3220" spans="1:17" ht="15" customHeight="1" x14ac:dyDescent="0.25">
      <c r="A3220" s="11" t="s">
        <v>5667</v>
      </c>
      <c r="B3220" s="12">
        <v>45151.724363425928</v>
      </c>
      <c r="C3220" s="13">
        <v>45151.73541666667</v>
      </c>
      <c r="D3220" s="14" t="s">
        <v>8</v>
      </c>
      <c r="E3220" s="14" t="s">
        <v>41</v>
      </c>
      <c r="F3220" s="14" t="s">
        <v>109</v>
      </c>
      <c r="G3220" s="111" t="s">
        <v>1953</v>
      </c>
      <c r="H32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0" s="48">
        <f>tbl_raw_data[[#This Row],[Date Actioned]]-tbl_raw_data[[#This Row],[Date Tagged]]</f>
        <v>1.1053240741603076E-2</v>
      </c>
      <c r="J3220" s="50">
        <f>HOUR(tbl_raw_data[[#This Row],[time_taken]])*60+MINUTE(tbl_raw_data[[#This Row],[time_taken]])+SECOND(tbl_raw_data[[#This Row],[time_taken]])/60</f>
        <v>15.916666666666666</v>
      </c>
      <c r="K3220" s="54">
        <f>DATE(YEAR(tbl_raw_data[[#This Row],[Date Actioned]]), MONTH(tbl_raw_data[[#This Row],[Date Actioned]]), DAY(tbl_raw_data[[#This Row],[Date Actioned]]))</f>
        <v>45151</v>
      </c>
      <c r="L3220" s="55" t="str">
        <f>UPPER(TEXT(tbl_raw_data[[#This Row],[Updated_date]],"MMMM"))</f>
        <v>AUGUST</v>
      </c>
      <c r="M3220" s="55" t="str">
        <f>UPPER("Week "&amp;IF(ROUNDUP(DAY(tbl_raw_data[[#This Row],[Updated_date]])/7,0)=5,4,ROUNDUP(DAY(tbl_raw_data[[#This Row],[Updated_date]])/7,0)))</f>
        <v>WEEK 2</v>
      </c>
      <c r="N3220" s="57" t="str">
        <f>UPPER(VLOOKUP(tbl_raw_data[[#This Row],[Analyst]],[1]setting!$A$1:$B$15,2,0))</f>
        <v>NAVED</v>
      </c>
      <c r="O3220" s="57" t="str">
        <f>UPPER(tbl_raw_data[[#This Row],[Outcome]])</f>
        <v>WITHDRAW</v>
      </c>
      <c r="P3220" s="57" t="str">
        <f>UPPER(tbl_raw_data[[#This Row],[Queue Name]])</f>
        <v>CONSUMER POST BUREAU</v>
      </c>
      <c r="Q3220" s="57" t="str">
        <f>IF(tbl_raw_data[[#This Row],[time_taken_in_mins]]&lt;=20,"SLA_MET","SLA_NOT_MET")</f>
        <v>SLA_MET</v>
      </c>
    </row>
    <row r="3221" spans="1:17" ht="15" customHeight="1" x14ac:dyDescent="0.25">
      <c r="A3221" s="11" t="s">
        <v>259</v>
      </c>
      <c r="B3221" s="12">
        <v>45151.728692129633</v>
      </c>
      <c r="C3221" s="13">
        <v>45151.730810185189</v>
      </c>
      <c r="D3221" s="14" t="s">
        <v>46</v>
      </c>
      <c r="E3221" s="14" t="s">
        <v>9</v>
      </c>
      <c r="F3221" s="14" t="s">
        <v>55</v>
      </c>
      <c r="G3221" s="111" t="s">
        <v>260</v>
      </c>
      <c r="H32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21" s="48">
        <f>tbl_raw_data[[#This Row],[Date Actioned]]-tbl_raw_data[[#This Row],[Date Tagged]]</f>
        <v>2.118055555911269E-3</v>
      </c>
      <c r="J3221" s="50">
        <f>HOUR(tbl_raw_data[[#This Row],[time_taken]])*60+MINUTE(tbl_raw_data[[#This Row],[time_taken]])+SECOND(tbl_raw_data[[#This Row],[time_taken]])/60</f>
        <v>3.05</v>
      </c>
      <c r="K3221" s="54">
        <f>DATE(YEAR(tbl_raw_data[[#This Row],[Date Actioned]]), MONTH(tbl_raw_data[[#This Row],[Date Actioned]]), DAY(tbl_raw_data[[#This Row],[Date Actioned]]))</f>
        <v>45151</v>
      </c>
      <c r="L3221" s="55" t="str">
        <f>UPPER(TEXT(tbl_raw_data[[#This Row],[Updated_date]],"MMMM"))</f>
        <v>AUGUST</v>
      </c>
      <c r="M3221" s="55" t="str">
        <f>UPPER("Week "&amp;IF(ROUNDUP(DAY(tbl_raw_data[[#This Row],[Updated_date]])/7,0)=5,4,ROUNDUP(DAY(tbl_raw_data[[#This Row],[Updated_date]])/7,0)))</f>
        <v>WEEK 2</v>
      </c>
      <c r="N3221" s="57" t="str">
        <f>UPPER(VLOOKUP(tbl_raw_data[[#This Row],[Analyst]],[1]setting!$A$1:$B$15,2,0))</f>
        <v>CAMERON</v>
      </c>
      <c r="O3221" s="57" t="str">
        <f>UPPER(tbl_raw_data[[#This Row],[Outcome]])</f>
        <v>DECLINE</v>
      </c>
      <c r="P3221" s="57" t="str">
        <f>UPPER(tbl_raw_data[[#This Row],[Queue Name]])</f>
        <v>CONSUMER PRE BUREAU</v>
      </c>
      <c r="Q3221" s="57" t="str">
        <f>IF(tbl_raw_data[[#This Row],[time_taken_in_mins]]&lt;=20,"SLA_MET","SLA_NOT_MET")</f>
        <v>SLA_MET</v>
      </c>
    </row>
    <row r="3222" spans="1:17" ht="15" customHeight="1" x14ac:dyDescent="0.25">
      <c r="A3222" s="22" t="s">
        <v>1424</v>
      </c>
      <c r="B3222" s="6">
        <v>45151.729270833333</v>
      </c>
      <c r="C3222" s="7">
        <v>45151.733587962961</v>
      </c>
      <c r="D3222" s="8" t="s">
        <v>8</v>
      </c>
      <c r="E3222" s="8" t="s">
        <v>9</v>
      </c>
      <c r="F3222" s="8" t="s">
        <v>10</v>
      </c>
      <c r="G3222" s="110" t="s">
        <v>1425</v>
      </c>
      <c r="H32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2" s="48">
        <f>tbl_raw_data[[#This Row],[Date Actioned]]-tbl_raw_data[[#This Row],[Date Tagged]]</f>
        <v>4.3171296274522319E-3</v>
      </c>
      <c r="J3222" s="50">
        <f>HOUR(tbl_raw_data[[#This Row],[time_taken]])*60+MINUTE(tbl_raw_data[[#This Row],[time_taken]])+SECOND(tbl_raw_data[[#This Row],[time_taken]])/60</f>
        <v>6.2166666666666668</v>
      </c>
      <c r="K3222" s="54">
        <f>DATE(YEAR(tbl_raw_data[[#This Row],[Date Actioned]]), MONTH(tbl_raw_data[[#This Row],[Date Actioned]]), DAY(tbl_raw_data[[#This Row],[Date Actioned]]))</f>
        <v>45151</v>
      </c>
      <c r="L3222" s="55" t="str">
        <f>UPPER(TEXT(tbl_raw_data[[#This Row],[Updated_date]],"MMMM"))</f>
        <v>AUGUST</v>
      </c>
      <c r="M3222" s="55" t="str">
        <f>UPPER("Week "&amp;IF(ROUNDUP(DAY(tbl_raw_data[[#This Row],[Updated_date]])/7,0)=5,4,ROUNDUP(DAY(tbl_raw_data[[#This Row],[Updated_date]])/7,0)))</f>
        <v>WEEK 2</v>
      </c>
      <c r="N3222" s="57" t="str">
        <f>UPPER(VLOOKUP(tbl_raw_data[[#This Row],[Analyst]],[1]setting!$A$1:$B$15,2,0))</f>
        <v>SAM</v>
      </c>
      <c r="O3222" s="57" t="str">
        <f>UPPER(tbl_raw_data[[#This Row],[Outcome]])</f>
        <v>WITHDRAW</v>
      </c>
      <c r="P3222" s="57" t="str">
        <f>UPPER(tbl_raw_data[[#This Row],[Queue Name]])</f>
        <v>CONSUMER PRE BUREAU</v>
      </c>
      <c r="Q3222" s="57" t="str">
        <f>IF(tbl_raw_data[[#This Row],[time_taken_in_mins]]&lt;=20,"SLA_MET","SLA_NOT_MET")</f>
        <v>SLA_MET</v>
      </c>
    </row>
    <row r="3223" spans="1:17" ht="15" customHeight="1" x14ac:dyDescent="0.25">
      <c r="A3223" s="5" t="s">
        <v>4604</v>
      </c>
      <c r="B3223" s="12">
        <v>45151.729756944442</v>
      </c>
      <c r="C3223" s="13">
        <v>45151.738506944443</v>
      </c>
      <c r="D3223" s="14" t="s">
        <v>8</v>
      </c>
      <c r="E3223" s="14" t="s">
        <v>9</v>
      </c>
      <c r="F3223" s="14" t="s">
        <v>55</v>
      </c>
      <c r="G3223" s="111" t="s">
        <v>4605</v>
      </c>
      <c r="H32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23" s="48">
        <f>tbl_raw_data[[#This Row],[Date Actioned]]-tbl_raw_data[[#This Row],[Date Tagged]]</f>
        <v>8.7500000008731149E-3</v>
      </c>
      <c r="J3223" s="50">
        <f>HOUR(tbl_raw_data[[#This Row],[time_taken]])*60+MINUTE(tbl_raw_data[[#This Row],[time_taken]])+SECOND(tbl_raw_data[[#This Row],[time_taken]])/60</f>
        <v>12.6</v>
      </c>
      <c r="K3223" s="54">
        <f>DATE(YEAR(tbl_raw_data[[#This Row],[Date Actioned]]), MONTH(tbl_raw_data[[#This Row],[Date Actioned]]), DAY(tbl_raw_data[[#This Row],[Date Actioned]]))</f>
        <v>45151</v>
      </c>
      <c r="L3223" s="55" t="str">
        <f>UPPER(TEXT(tbl_raw_data[[#This Row],[Updated_date]],"MMMM"))</f>
        <v>AUGUST</v>
      </c>
      <c r="M3223" s="55" t="str">
        <f>UPPER("Week "&amp;IF(ROUNDUP(DAY(tbl_raw_data[[#This Row],[Updated_date]])/7,0)=5,4,ROUNDUP(DAY(tbl_raw_data[[#This Row],[Updated_date]])/7,0)))</f>
        <v>WEEK 2</v>
      </c>
      <c r="N3223" s="57" t="str">
        <f>UPPER(VLOOKUP(tbl_raw_data[[#This Row],[Analyst]],[1]setting!$A$1:$B$15,2,0))</f>
        <v>CAMERON</v>
      </c>
      <c r="O3223" s="57" t="str">
        <f>UPPER(tbl_raw_data[[#This Row],[Outcome]])</f>
        <v>WITHDRAW</v>
      </c>
      <c r="P3223" s="57" t="str">
        <f>UPPER(tbl_raw_data[[#This Row],[Queue Name]])</f>
        <v>CONSUMER PRE BUREAU</v>
      </c>
      <c r="Q3223" s="57" t="str">
        <f>IF(tbl_raw_data[[#This Row],[time_taken_in_mins]]&lt;=20,"SLA_MET","SLA_NOT_MET")</f>
        <v>SLA_MET</v>
      </c>
    </row>
    <row r="3224" spans="1:17" ht="15" customHeight="1" x14ac:dyDescent="0.25">
      <c r="A3224" s="11" t="s">
        <v>1810</v>
      </c>
      <c r="B3224" s="12">
        <v>45151.734849537039</v>
      </c>
      <c r="C3224" s="29">
        <v>45151.739664351851</v>
      </c>
      <c r="D3224" s="16" t="s">
        <v>13</v>
      </c>
      <c r="E3224" s="16" t="s">
        <v>41</v>
      </c>
      <c r="F3224" s="30" t="s">
        <v>228</v>
      </c>
      <c r="G3224" s="106"/>
      <c r="H32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4" s="48">
        <f>tbl_raw_data[[#This Row],[Date Actioned]]-tbl_raw_data[[#This Row],[Date Tagged]]</f>
        <v>4.8148148125619628E-3</v>
      </c>
      <c r="J3224" s="50">
        <f>HOUR(tbl_raw_data[[#This Row],[time_taken]])*60+MINUTE(tbl_raw_data[[#This Row],[time_taken]])+SECOND(tbl_raw_data[[#This Row],[time_taken]])/60</f>
        <v>6.9333333333333336</v>
      </c>
      <c r="K3224" s="54">
        <f>DATE(YEAR(tbl_raw_data[[#This Row],[Date Actioned]]), MONTH(tbl_raw_data[[#This Row],[Date Actioned]]), DAY(tbl_raw_data[[#This Row],[Date Actioned]]))</f>
        <v>45151</v>
      </c>
      <c r="L3224" s="55" t="str">
        <f>UPPER(TEXT(tbl_raw_data[[#This Row],[Updated_date]],"MMMM"))</f>
        <v>AUGUST</v>
      </c>
      <c r="M3224" s="55" t="str">
        <f>UPPER("Week "&amp;IF(ROUNDUP(DAY(tbl_raw_data[[#This Row],[Updated_date]])/7,0)=5,4,ROUNDUP(DAY(tbl_raw_data[[#This Row],[Updated_date]])/7,0)))</f>
        <v>WEEK 2</v>
      </c>
      <c r="N3224" s="57" t="str">
        <f>UPPER(VLOOKUP(tbl_raw_data[[#This Row],[Analyst]],[1]setting!$A$1:$B$15,2,0))</f>
        <v>OUADIR</v>
      </c>
      <c r="O3224" s="57" t="str">
        <f>UPPER(tbl_raw_data[[#This Row],[Outcome]])</f>
        <v>APPROVE</v>
      </c>
      <c r="P3224" s="57" t="str">
        <f>UPPER(tbl_raw_data[[#This Row],[Queue Name]])</f>
        <v>CONSUMER POST BUREAU</v>
      </c>
      <c r="Q3224" s="57" t="str">
        <f>IF(tbl_raw_data[[#This Row],[time_taken_in_mins]]&lt;=20,"SLA_MET","SLA_NOT_MET")</f>
        <v>SLA_MET</v>
      </c>
    </row>
    <row r="3225" spans="1:17" ht="15" customHeight="1" x14ac:dyDescent="0.25">
      <c r="A3225" s="11" t="s">
        <v>3719</v>
      </c>
      <c r="B3225" s="12">
        <v>45151.735439814816</v>
      </c>
      <c r="C3225" s="25">
        <v>45151.742754629631</v>
      </c>
      <c r="D3225" s="26" t="s">
        <v>40</v>
      </c>
      <c r="E3225" s="10" t="s">
        <v>41</v>
      </c>
      <c r="F3225" s="26" t="s">
        <v>455</v>
      </c>
      <c r="G3225" s="109"/>
      <c r="H32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5" s="48">
        <f>tbl_raw_data[[#This Row],[Date Actioned]]-tbl_raw_data[[#This Row],[Date Tagged]]</f>
        <v>7.3148148148902692E-3</v>
      </c>
      <c r="J3225" s="50">
        <f>HOUR(tbl_raw_data[[#This Row],[time_taken]])*60+MINUTE(tbl_raw_data[[#This Row],[time_taken]])+SECOND(tbl_raw_data[[#This Row],[time_taken]])/60</f>
        <v>10.533333333333333</v>
      </c>
      <c r="K3225" s="54">
        <f>DATE(YEAR(tbl_raw_data[[#This Row],[Date Actioned]]), MONTH(tbl_raw_data[[#This Row],[Date Actioned]]), DAY(tbl_raw_data[[#This Row],[Date Actioned]]))</f>
        <v>45151</v>
      </c>
      <c r="L3225" s="55" t="str">
        <f>UPPER(TEXT(tbl_raw_data[[#This Row],[Updated_date]],"MMMM"))</f>
        <v>AUGUST</v>
      </c>
      <c r="M3225" s="55" t="str">
        <f>UPPER("Week "&amp;IF(ROUNDUP(DAY(tbl_raw_data[[#This Row],[Updated_date]])/7,0)=5,4,ROUNDUP(DAY(tbl_raw_data[[#This Row],[Updated_date]])/7,0)))</f>
        <v>WEEK 2</v>
      </c>
      <c r="N3225" s="57" t="str">
        <f>UPPER(VLOOKUP(tbl_raw_data[[#This Row],[Analyst]],[1]setting!$A$1:$B$15,2,0))</f>
        <v>ROHAN</v>
      </c>
      <c r="O3225" s="57" t="str">
        <f>UPPER(tbl_raw_data[[#This Row],[Outcome]])</f>
        <v>WITHDRAW</v>
      </c>
      <c r="P3225" s="57" t="str">
        <f>UPPER(tbl_raw_data[[#This Row],[Queue Name]])</f>
        <v>CONSUMER POST BUREAU</v>
      </c>
      <c r="Q3225" s="57" t="str">
        <f>IF(tbl_raw_data[[#This Row],[time_taken_in_mins]]&lt;=20,"SLA_MET","SLA_NOT_MET")</f>
        <v>SLA_MET</v>
      </c>
    </row>
    <row r="3226" spans="1:17" ht="15" customHeight="1" x14ac:dyDescent="0.25">
      <c r="A3226" s="22" t="s">
        <v>3673</v>
      </c>
      <c r="B3226" s="12">
        <v>45151.739328703705</v>
      </c>
      <c r="C3226" s="25">
        <v>45151.74658564815</v>
      </c>
      <c r="D3226" s="10" t="s">
        <v>13</v>
      </c>
      <c r="E3226" s="10" t="s">
        <v>41</v>
      </c>
      <c r="F3226" s="26" t="s">
        <v>228</v>
      </c>
      <c r="G3226" s="109"/>
      <c r="H32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6" s="48">
        <f>tbl_raw_data[[#This Row],[Date Actioned]]-tbl_raw_data[[#This Row],[Date Tagged]]</f>
        <v>7.2569444455439225E-3</v>
      </c>
      <c r="J3226" s="50">
        <f>HOUR(tbl_raw_data[[#This Row],[time_taken]])*60+MINUTE(tbl_raw_data[[#This Row],[time_taken]])+SECOND(tbl_raw_data[[#This Row],[time_taken]])/60</f>
        <v>10.45</v>
      </c>
      <c r="K3226" s="54">
        <f>DATE(YEAR(tbl_raw_data[[#This Row],[Date Actioned]]), MONTH(tbl_raw_data[[#This Row],[Date Actioned]]), DAY(tbl_raw_data[[#This Row],[Date Actioned]]))</f>
        <v>45151</v>
      </c>
      <c r="L3226" s="55" t="str">
        <f>UPPER(TEXT(tbl_raw_data[[#This Row],[Updated_date]],"MMMM"))</f>
        <v>AUGUST</v>
      </c>
      <c r="M3226" s="55" t="str">
        <f>UPPER("Week "&amp;IF(ROUNDUP(DAY(tbl_raw_data[[#This Row],[Updated_date]])/7,0)=5,4,ROUNDUP(DAY(tbl_raw_data[[#This Row],[Updated_date]])/7,0)))</f>
        <v>WEEK 2</v>
      </c>
      <c r="N3226" s="57" t="str">
        <f>UPPER(VLOOKUP(tbl_raw_data[[#This Row],[Analyst]],[1]setting!$A$1:$B$15,2,0))</f>
        <v>OUADIR</v>
      </c>
      <c r="O3226" s="57" t="str">
        <f>UPPER(tbl_raw_data[[#This Row],[Outcome]])</f>
        <v>APPROVE</v>
      </c>
      <c r="P3226" s="57" t="str">
        <f>UPPER(tbl_raw_data[[#This Row],[Queue Name]])</f>
        <v>CONSUMER POST BUREAU</v>
      </c>
      <c r="Q3226" s="57" t="str">
        <f>IF(tbl_raw_data[[#This Row],[time_taken_in_mins]]&lt;=20,"SLA_MET","SLA_NOT_MET")</f>
        <v>SLA_MET</v>
      </c>
    </row>
    <row r="3227" spans="1:17" ht="15" customHeight="1" x14ac:dyDescent="0.25">
      <c r="A3227" s="5" t="s">
        <v>831</v>
      </c>
      <c r="B3227" s="6">
        <v>45151.739571759259</v>
      </c>
      <c r="C3227" s="7">
        <v>45151.742974537039</v>
      </c>
      <c r="D3227" s="8" t="s">
        <v>13</v>
      </c>
      <c r="E3227" s="8" t="s">
        <v>9</v>
      </c>
      <c r="F3227" s="8" t="s">
        <v>10</v>
      </c>
      <c r="G3227" s="110" t="s">
        <v>147</v>
      </c>
      <c r="H32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27" s="48">
        <f>tbl_raw_data[[#This Row],[Date Actioned]]-tbl_raw_data[[#This Row],[Date Tagged]]</f>
        <v>3.4027777801384218E-3</v>
      </c>
      <c r="J3227" s="50">
        <f>HOUR(tbl_raw_data[[#This Row],[time_taken]])*60+MINUTE(tbl_raw_data[[#This Row],[time_taken]])+SECOND(tbl_raw_data[[#This Row],[time_taken]])/60</f>
        <v>4.9000000000000004</v>
      </c>
      <c r="K3227" s="54">
        <f>DATE(YEAR(tbl_raw_data[[#This Row],[Date Actioned]]), MONTH(tbl_raw_data[[#This Row],[Date Actioned]]), DAY(tbl_raw_data[[#This Row],[Date Actioned]]))</f>
        <v>45151</v>
      </c>
      <c r="L3227" s="55" t="str">
        <f>UPPER(TEXT(tbl_raw_data[[#This Row],[Updated_date]],"MMMM"))</f>
        <v>AUGUST</v>
      </c>
      <c r="M3227" s="55" t="str">
        <f>UPPER("Week "&amp;IF(ROUNDUP(DAY(tbl_raw_data[[#This Row],[Updated_date]])/7,0)=5,4,ROUNDUP(DAY(tbl_raw_data[[#This Row],[Updated_date]])/7,0)))</f>
        <v>WEEK 2</v>
      </c>
      <c r="N3227" s="57" t="str">
        <f>UPPER(VLOOKUP(tbl_raw_data[[#This Row],[Analyst]],[1]setting!$A$1:$B$15,2,0))</f>
        <v>SAM</v>
      </c>
      <c r="O3227" s="57" t="str">
        <f>UPPER(tbl_raw_data[[#This Row],[Outcome]])</f>
        <v>APPROVE</v>
      </c>
      <c r="P3227" s="57" t="str">
        <f>UPPER(tbl_raw_data[[#This Row],[Queue Name]])</f>
        <v>CONSUMER PRE BUREAU</v>
      </c>
      <c r="Q3227" s="57" t="str">
        <f>IF(tbl_raw_data[[#This Row],[time_taken_in_mins]]&lt;=20,"SLA_MET","SLA_NOT_MET")</f>
        <v>SLA_MET</v>
      </c>
    </row>
    <row r="3228" spans="1:17" ht="15" customHeight="1" x14ac:dyDescent="0.25">
      <c r="A3228" s="11" t="s">
        <v>1950</v>
      </c>
      <c r="B3228" s="6">
        <v>45151.740300925929</v>
      </c>
      <c r="C3228" s="7">
        <v>45151.745312500003</v>
      </c>
      <c r="D3228" s="8" t="s">
        <v>8</v>
      </c>
      <c r="E3228" s="8" t="s">
        <v>9</v>
      </c>
      <c r="F3228" s="8" t="s">
        <v>109</v>
      </c>
      <c r="G3228" s="110" t="s">
        <v>1951</v>
      </c>
      <c r="H32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28" s="48">
        <f>tbl_raw_data[[#This Row],[Date Actioned]]-tbl_raw_data[[#This Row],[Date Tagged]]</f>
        <v>5.0115740741603076E-3</v>
      </c>
      <c r="J3228" s="50">
        <f>HOUR(tbl_raw_data[[#This Row],[time_taken]])*60+MINUTE(tbl_raw_data[[#This Row],[time_taken]])+SECOND(tbl_raw_data[[#This Row],[time_taken]])/60</f>
        <v>7.2166666666666668</v>
      </c>
      <c r="K3228" s="54">
        <f>DATE(YEAR(tbl_raw_data[[#This Row],[Date Actioned]]), MONTH(tbl_raw_data[[#This Row],[Date Actioned]]), DAY(tbl_raw_data[[#This Row],[Date Actioned]]))</f>
        <v>45151</v>
      </c>
      <c r="L3228" s="55" t="str">
        <f>UPPER(TEXT(tbl_raw_data[[#This Row],[Updated_date]],"MMMM"))</f>
        <v>AUGUST</v>
      </c>
      <c r="M3228" s="55" t="str">
        <f>UPPER("Week "&amp;IF(ROUNDUP(DAY(tbl_raw_data[[#This Row],[Updated_date]])/7,0)=5,4,ROUNDUP(DAY(tbl_raw_data[[#This Row],[Updated_date]])/7,0)))</f>
        <v>WEEK 2</v>
      </c>
      <c r="N3228" s="57" t="str">
        <f>UPPER(VLOOKUP(tbl_raw_data[[#This Row],[Analyst]],[1]setting!$A$1:$B$15,2,0))</f>
        <v>NAVED</v>
      </c>
      <c r="O3228" s="57" t="str">
        <f>UPPER(tbl_raw_data[[#This Row],[Outcome]])</f>
        <v>WITHDRAW</v>
      </c>
      <c r="P3228" s="57" t="str">
        <f>UPPER(tbl_raw_data[[#This Row],[Queue Name]])</f>
        <v>CONSUMER PRE BUREAU</v>
      </c>
      <c r="Q3228" s="57" t="str">
        <f>IF(tbl_raw_data[[#This Row],[time_taken_in_mins]]&lt;=20,"SLA_MET","SLA_NOT_MET")</f>
        <v>SLA_MET</v>
      </c>
    </row>
    <row r="3229" spans="1:17" ht="15" customHeight="1" x14ac:dyDescent="0.25">
      <c r="A3229" s="11" t="s">
        <v>3849</v>
      </c>
      <c r="B3229" s="12">
        <v>45151.74119212963</v>
      </c>
      <c r="C3229" s="29">
        <v>45151.748692129629</v>
      </c>
      <c r="D3229" s="16" t="s">
        <v>46</v>
      </c>
      <c r="E3229" s="16" t="s">
        <v>41</v>
      </c>
      <c r="F3229" s="30" t="s">
        <v>455</v>
      </c>
      <c r="G3229" s="106"/>
      <c r="H32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29" s="48">
        <f>tbl_raw_data[[#This Row],[Date Actioned]]-tbl_raw_data[[#This Row],[Date Tagged]]</f>
        <v>7.4999999997089617E-3</v>
      </c>
      <c r="J3229" s="50">
        <f>HOUR(tbl_raw_data[[#This Row],[time_taken]])*60+MINUTE(tbl_raw_data[[#This Row],[time_taken]])+SECOND(tbl_raw_data[[#This Row],[time_taken]])/60</f>
        <v>10.8</v>
      </c>
      <c r="K3229" s="54">
        <f>DATE(YEAR(tbl_raw_data[[#This Row],[Date Actioned]]), MONTH(tbl_raw_data[[#This Row],[Date Actioned]]), DAY(tbl_raw_data[[#This Row],[Date Actioned]]))</f>
        <v>45151</v>
      </c>
      <c r="L3229" s="55" t="str">
        <f>UPPER(TEXT(tbl_raw_data[[#This Row],[Updated_date]],"MMMM"))</f>
        <v>AUGUST</v>
      </c>
      <c r="M3229" s="55" t="str">
        <f>UPPER("Week "&amp;IF(ROUNDUP(DAY(tbl_raw_data[[#This Row],[Updated_date]])/7,0)=5,4,ROUNDUP(DAY(tbl_raw_data[[#This Row],[Updated_date]])/7,0)))</f>
        <v>WEEK 2</v>
      </c>
      <c r="N3229" s="57" t="str">
        <f>UPPER(VLOOKUP(tbl_raw_data[[#This Row],[Analyst]],[1]setting!$A$1:$B$15,2,0))</f>
        <v>ROHAN</v>
      </c>
      <c r="O3229" s="57" t="str">
        <f>UPPER(tbl_raw_data[[#This Row],[Outcome]])</f>
        <v>DECLINE</v>
      </c>
      <c r="P3229" s="57" t="str">
        <f>UPPER(tbl_raw_data[[#This Row],[Queue Name]])</f>
        <v>CONSUMER POST BUREAU</v>
      </c>
      <c r="Q3229" s="57" t="str">
        <f>IF(tbl_raw_data[[#This Row],[time_taken_in_mins]]&lt;=20,"SLA_MET","SLA_NOT_MET")</f>
        <v>SLA_MET</v>
      </c>
    </row>
    <row r="3230" spans="1:17" ht="15" customHeight="1" x14ac:dyDescent="0.25">
      <c r="A3230" s="11" t="s">
        <v>714</v>
      </c>
      <c r="B3230" s="12">
        <v>45151.741828703707</v>
      </c>
      <c r="C3230" s="13">
        <v>45151.745011574072</v>
      </c>
      <c r="D3230" s="14" t="s">
        <v>13</v>
      </c>
      <c r="E3230" s="14" t="s">
        <v>9</v>
      </c>
      <c r="F3230" s="14" t="s">
        <v>55</v>
      </c>
      <c r="G3230" s="111" t="s">
        <v>29</v>
      </c>
      <c r="H32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0" s="48">
        <f>tbl_raw_data[[#This Row],[Date Actioned]]-tbl_raw_data[[#This Row],[Date Tagged]]</f>
        <v>3.1828703649807721E-3</v>
      </c>
      <c r="J3230" s="50">
        <f>HOUR(tbl_raw_data[[#This Row],[time_taken]])*60+MINUTE(tbl_raw_data[[#This Row],[time_taken]])+SECOND(tbl_raw_data[[#This Row],[time_taken]])/60</f>
        <v>4.583333333333333</v>
      </c>
      <c r="K3230" s="54">
        <f>DATE(YEAR(tbl_raw_data[[#This Row],[Date Actioned]]), MONTH(tbl_raw_data[[#This Row],[Date Actioned]]), DAY(tbl_raw_data[[#This Row],[Date Actioned]]))</f>
        <v>45151</v>
      </c>
      <c r="L3230" s="55" t="str">
        <f>UPPER(TEXT(tbl_raw_data[[#This Row],[Updated_date]],"MMMM"))</f>
        <v>AUGUST</v>
      </c>
      <c r="M3230" s="55" t="str">
        <f>UPPER("Week "&amp;IF(ROUNDUP(DAY(tbl_raw_data[[#This Row],[Updated_date]])/7,0)=5,4,ROUNDUP(DAY(tbl_raw_data[[#This Row],[Updated_date]])/7,0)))</f>
        <v>WEEK 2</v>
      </c>
      <c r="N3230" s="57" t="str">
        <f>UPPER(VLOOKUP(tbl_raw_data[[#This Row],[Analyst]],[1]setting!$A$1:$B$15,2,0))</f>
        <v>CAMERON</v>
      </c>
      <c r="O3230" s="57" t="str">
        <f>UPPER(tbl_raw_data[[#This Row],[Outcome]])</f>
        <v>APPROVE</v>
      </c>
      <c r="P3230" s="57" t="str">
        <f>UPPER(tbl_raw_data[[#This Row],[Queue Name]])</f>
        <v>CONSUMER PRE BUREAU</v>
      </c>
      <c r="Q3230" s="57" t="str">
        <f>IF(tbl_raw_data[[#This Row],[time_taken_in_mins]]&lt;=20,"SLA_MET","SLA_NOT_MET")</f>
        <v>SLA_MET</v>
      </c>
    </row>
    <row r="3231" spans="1:17" ht="15" customHeight="1" x14ac:dyDescent="0.25">
      <c r="A3231" s="22" t="s">
        <v>1331</v>
      </c>
      <c r="B3231" s="6">
        <v>45151.743946759256</v>
      </c>
      <c r="C3231" s="7">
        <v>45151.748113425929</v>
      </c>
      <c r="D3231" s="8" t="s">
        <v>13</v>
      </c>
      <c r="E3231" s="8" t="s">
        <v>9</v>
      </c>
      <c r="F3231" s="8" t="s">
        <v>42</v>
      </c>
      <c r="G3231" s="110" t="s">
        <v>67</v>
      </c>
      <c r="H32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1" s="48">
        <f>tbl_raw_data[[#This Row],[Date Actioned]]-tbl_raw_data[[#This Row],[Date Tagged]]</f>
        <v>4.1666666729724966E-3</v>
      </c>
      <c r="J3231" s="50">
        <f>HOUR(tbl_raw_data[[#This Row],[time_taken]])*60+MINUTE(tbl_raw_data[[#This Row],[time_taken]])+SECOND(tbl_raw_data[[#This Row],[time_taken]])/60</f>
        <v>6</v>
      </c>
      <c r="K3231" s="54">
        <f>DATE(YEAR(tbl_raw_data[[#This Row],[Date Actioned]]), MONTH(tbl_raw_data[[#This Row],[Date Actioned]]), DAY(tbl_raw_data[[#This Row],[Date Actioned]]))</f>
        <v>45151</v>
      </c>
      <c r="L3231" s="55" t="str">
        <f>UPPER(TEXT(tbl_raw_data[[#This Row],[Updated_date]],"MMMM"))</f>
        <v>AUGUST</v>
      </c>
      <c r="M3231" s="55" t="str">
        <f>UPPER("Week "&amp;IF(ROUNDUP(DAY(tbl_raw_data[[#This Row],[Updated_date]])/7,0)=5,4,ROUNDUP(DAY(tbl_raw_data[[#This Row],[Updated_date]])/7,0)))</f>
        <v>WEEK 2</v>
      </c>
      <c r="N3231" s="57" t="str">
        <f>UPPER(VLOOKUP(tbl_raw_data[[#This Row],[Analyst]],[1]setting!$A$1:$B$15,2,0))</f>
        <v>NITESH</v>
      </c>
      <c r="O3231" s="57" t="str">
        <f>UPPER(tbl_raw_data[[#This Row],[Outcome]])</f>
        <v>APPROVE</v>
      </c>
      <c r="P3231" s="57" t="str">
        <f>UPPER(tbl_raw_data[[#This Row],[Queue Name]])</f>
        <v>CONSUMER PRE BUREAU</v>
      </c>
      <c r="Q3231" s="57" t="str">
        <f>IF(tbl_raw_data[[#This Row],[time_taken_in_mins]]&lt;=20,"SLA_MET","SLA_NOT_MET")</f>
        <v>SLA_MET</v>
      </c>
    </row>
    <row r="3232" spans="1:17" ht="26.25" x14ac:dyDescent="0.25">
      <c r="A3232" s="22" t="s">
        <v>3715</v>
      </c>
      <c r="B3232" s="12">
        <v>45151.748969907407</v>
      </c>
      <c r="C3232" s="13">
        <v>45151.756284722222</v>
      </c>
      <c r="D3232" s="14" t="s">
        <v>8</v>
      </c>
      <c r="E3232" s="14" t="s">
        <v>28</v>
      </c>
      <c r="F3232" s="14" t="s">
        <v>109</v>
      </c>
      <c r="G3232" s="111" t="s">
        <v>510</v>
      </c>
      <c r="H32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32" s="48">
        <f>tbl_raw_data[[#This Row],[Date Actioned]]-tbl_raw_data[[#This Row],[Date Tagged]]</f>
        <v>7.3148148148902692E-3</v>
      </c>
      <c r="J3232" s="50">
        <f>HOUR(tbl_raw_data[[#This Row],[time_taken]])*60+MINUTE(tbl_raw_data[[#This Row],[time_taken]])+SECOND(tbl_raw_data[[#This Row],[time_taken]])/60</f>
        <v>10.533333333333333</v>
      </c>
      <c r="K3232" s="54">
        <f>DATE(YEAR(tbl_raw_data[[#This Row],[Date Actioned]]), MONTH(tbl_raw_data[[#This Row],[Date Actioned]]), DAY(tbl_raw_data[[#This Row],[Date Actioned]]))</f>
        <v>45151</v>
      </c>
      <c r="L3232" s="55" t="str">
        <f>UPPER(TEXT(tbl_raw_data[[#This Row],[Updated_date]],"MMMM"))</f>
        <v>AUGUST</v>
      </c>
      <c r="M3232" s="55" t="str">
        <f>UPPER("Week "&amp;IF(ROUNDUP(DAY(tbl_raw_data[[#This Row],[Updated_date]])/7,0)=5,4,ROUNDUP(DAY(tbl_raw_data[[#This Row],[Updated_date]])/7,0)))</f>
        <v>WEEK 2</v>
      </c>
      <c r="N3232" s="57" t="str">
        <f>UPPER(VLOOKUP(tbl_raw_data[[#This Row],[Analyst]],[1]setting!$A$1:$B$15,2,0))</f>
        <v>NAVED</v>
      </c>
      <c r="O3232" s="57" t="str">
        <f>UPPER(tbl_raw_data[[#This Row],[Outcome]])</f>
        <v>WITHDRAW</v>
      </c>
      <c r="P3232" s="57" t="str">
        <f>UPPER(tbl_raw_data[[#This Row],[Queue Name]])</f>
        <v>CONSUMER EXISTING</v>
      </c>
      <c r="Q3232" s="57" t="str">
        <f>IF(tbl_raw_data[[#This Row],[time_taken_in_mins]]&lt;=20,"SLA_MET","SLA_NOT_MET")</f>
        <v>SLA_MET</v>
      </c>
    </row>
    <row r="3233" spans="1:17" ht="15" customHeight="1" x14ac:dyDescent="0.25">
      <c r="A3233" s="22" t="s">
        <v>4531</v>
      </c>
      <c r="B3233" s="12">
        <v>45151.749247685184</v>
      </c>
      <c r="C3233" s="29">
        <v>45151.757870370369</v>
      </c>
      <c r="D3233" s="30" t="s">
        <v>40</v>
      </c>
      <c r="E3233" s="16" t="s">
        <v>41</v>
      </c>
      <c r="F3233" s="30" t="s">
        <v>455</v>
      </c>
      <c r="G3233" s="106"/>
      <c r="H32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33" s="48">
        <f>tbl_raw_data[[#This Row],[Date Actioned]]-tbl_raw_data[[#This Row],[Date Tagged]]</f>
        <v>8.6226851854007691E-3</v>
      </c>
      <c r="J3233" s="50">
        <f>HOUR(tbl_raw_data[[#This Row],[time_taken]])*60+MINUTE(tbl_raw_data[[#This Row],[time_taken]])+SECOND(tbl_raw_data[[#This Row],[time_taken]])/60</f>
        <v>12.416666666666666</v>
      </c>
      <c r="K3233" s="54">
        <f>DATE(YEAR(tbl_raw_data[[#This Row],[Date Actioned]]), MONTH(tbl_raw_data[[#This Row],[Date Actioned]]), DAY(tbl_raw_data[[#This Row],[Date Actioned]]))</f>
        <v>45151</v>
      </c>
      <c r="L3233" s="55" t="str">
        <f>UPPER(TEXT(tbl_raw_data[[#This Row],[Updated_date]],"MMMM"))</f>
        <v>AUGUST</v>
      </c>
      <c r="M3233" s="55" t="str">
        <f>UPPER("Week "&amp;IF(ROUNDUP(DAY(tbl_raw_data[[#This Row],[Updated_date]])/7,0)=5,4,ROUNDUP(DAY(tbl_raw_data[[#This Row],[Updated_date]])/7,0)))</f>
        <v>WEEK 2</v>
      </c>
      <c r="N3233" s="57" t="str">
        <f>UPPER(VLOOKUP(tbl_raw_data[[#This Row],[Analyst]],[1]setting!$A$1:$B$15,2,0))</f>
        <v>ROHAN</v>
      </c>
      <c r="O3233" s="57" t="str">
        <f>UPPER(tbl_raw_data[[#This Row],[Outcome]])</f>
        <v>WITHDRAW</v>
      </c>
      <c r="P3233" s="57" t="str">
        <f>UPPER(tbl_raw_data[[#This Row],[Queue Name]])</f>
        <v>CONSUMER POST BUREAU</v>
      </c>
      <c r="Q3233" s="57" t="str">
        <f>IF(tbl_raw_data[[#This Row],[time_taken_in_mins]]&lt;=20,"SLA_MET","SLA_NOT_MET")</f>
        <v>SLA_MET</v>
      </c>
    </row>
    <row r="3234" spans="1:17" ht="15" customHeight="1" x14ac:dyDescent="0.25">
      <c r="A3234" s="5" t="s">
        <v>1141</v>
      </c>
      <c r="B3234" s="6">
        <v>45151.757615740738</v>
      </c>
      <c r="C3234" s="7">
        <v>45151.761504629627</v>
      </c>
      <c r="D3234" s="8" t="s">
        <v>8</v>
      </c>
      <c r="E3234" s="8" t="s">
        <v>9</v>
      </c>
      <c r="F3234" s="8" t="s">
        <v>55</v>
      </c>
      <c r="G3234" s="110" t="s">
        <v>1142</v>
      </c>
      <c r="H32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34" s="48">
        <f>tbl_raw_data[[#This Row],[Date Actioned]]-tbl_raw_data[[#This Row],[Date Tagged]]</f>
        <v>3.8888888884685002E-3</v>
      </c>
      <c r="J3234" s="50">
        <f>HOUR(tbl_raw_data[[#This Row],[time_taken]])*60+MINUTE(tbl_raw_data[[#This Row],[time_taken]])+SECOND(tbl_raw_data[[#This Row],[time_taken]])/60</f>
        <v>5.6</v>
      </c>
      <c r="K3234" s="54">
        <f>DATE(YEAR(tbl_raw_data[[#This Row],[Date Actioned]]), MONTH(tbl_raw_data[[#This Row],[Date Actioned]]), DAY(tbl_raw_data[[#This Row],[Date Actioned]]))</f>
        <v>45151</v>
      </c>
      <c r="L3234" s="55" t="str">
        <f>UPPER(TEXT(tbl_raw_data[[#This Row],[Updated_date]],"MMMM"))</f>
        <v>AUGUST</v>
      </c>
      <c r="M3234" s="55" t="str">
        <f>UPPER("Week "&amp;IF(ROUNDUP(DAY(tbl_raw_data[[#This Row],[Updated_date]])/7,0)=5,4,ROUNDUP(DAY(tbl_raw_data[[#This Row],[Updated_date]])/7,0)))</f>
        <v>WEEK 2</v>
      </c>
      <c r="N3234" s="57" t="str">
        <f>UPPER(VLOOKUP(tbl_raw_data[[#This Row],[Analyst]],[1]setting!$A$1:$B$15,2,0))</f>
        <v>CAMERON</v>
      </c>
      <c r="O3234" s="57" t="str">
        <f>UPPER(tbl_raw_data[[#This Row],[Outcome]])</f>
        <v>WITHDRAW</v>
      </c>
      <c r="P3234" s="57" t="str">
        <f>UPPER(tbl_raw_data[[#This Row],[Queue Name]])</f>
        <v>CONSUMER PRE BUREAU</v>
      </c>
      <c r="Q3234" s="57" t="str">
        <f>IF(tbl_raw_data[[#This Row],[time_taken_in_mins]]&lt;=20,"SLA_MET","SLA_NOT_MET")</f>
        <v>SLA_MET</v>
      </c>
    </row>
    <row r="3235" spans="1:17" ht="15" customHeight="1" x14ac:dyDescent="0.25">
      <c r="A3235" s="11" t="s">
        <v>1415</v>
      </c>
      <c r="B3235" s="12">
        <v>45151.760671296295</v>
      </c>
      <c r="C3235" s="13">
        <v>45151.764976851853</v>
      </c>
      <c r="D3235" s="14" t="s">
        <v>8</v>
      </c>
      <c r="E3235" s="14" t="s">
        <v>41</v>
      </c>
      <c r="F3235" s="14" t="s">
        <v>109</v>
      </c>
      <c r="G3235" s="111" t="s">
        <v>1416</v>
      </c>
      <c r="H32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35" s="48">
        <f>tbl_raw_data[[#This Row],[Date Actioned]]-tbl_raw_data[[#This Row],[Date Tagged]]</f>
        <v>4.3055555579485372E-3</v>
      </c>
      <c r="J3235" s="50">
        <f>HOUR(tbl_raw_data[[#This Row],[time_taken]])*60+MINUTE(tbl_raw_data[[#This Row],[time_taken]])+SECOND(tbl_raw_data[[#This Row],[time_taken]])/60</f>
        <v>6.2</v>
      </c>
      <c r="K3235" s="54">
        <f>DATE(YEAR(tbl_raw_data[[#This Row],[Date Actioned]]), MONTH(tbl_raw_data[[#This Row],[Date Actioned]]), DAY(tbl_raw_data[[#This Row],[Date Actioned]]))</f>
        <v>45151</v>
      </c>
      <c r="L3235" s="55" t="str">
        <f>UPPER(TEXT(tbl_raw_data[[#This Row],[Updated_date]],"MMMM"))</f>
        <v>AUGUST</v>
      </c>
      <c r="M3235" s="55" t="str">
        <f>UPPER("Week "&amp;IF(ROUNDUP(DAY(tbl_raw_data[[#This Row],[Updated_date]])/7,0)=5,4,ROUNDUP(DAY(tbl_raw_data[[#This Row],[Updated_date]])/7,0)))</f>
        <v>WEEK 2</v>
      </c>
      <c r="N3235" s="57" t="str">
        <f>UPPER(VLOOKUP(tbl_raw_data[[#This Row],[Analyst]],[1]setting!$A$1:$B$15,2,0))</f>
        <v>NAVED</v>
      </c>
      <c r="O3235" s="57" t="str">
        <f>UPPER(tbl_raw_data[[#This Row],[Outcome]])</f>
        <v>WITHDRAW</v>
      </c>
      <c r="P3235" s="57" t="str">
        <f>UPPER(tbl_raw_data[[#This Row],[Queue Name]])</f>
        <v>CONSUMER POST BUREAU</v>
      </c>
      <c r="Q3235" s="57" t="str">
        <f>IF(tbl_raw_data[[#This Row],[time_taken_in_mins]]&lt;=20,"SLA_MET","SLA_NOT_MET")</f>
        <v>SLA_MET</v>
      </c>
    </row>
    <row r="3236" spans="1:17" ht="15" customHeight="1" x14ac:dyDescent="0.25">
      <c r="A3236" s="5" t="s">
        <v>1127</v>
      </c>
      <c r="B3236" s="12">
        <v>45151.773217592592</v>
      </c>
      <c r="C3236" s="13">
        <v>45151.777083333334</v>
      </c>
      <c r="D3236" s="14" t="s">
        <v>13</v>
      </c>
      <c r="E3236" s="14" t="s">
        <v>28</v>
      </c>
      <c r="F3236" s="14" t="s">
        <v>109</v>
      </c>
      <c r="G3236" s="111" t="s">
        <v>29</v>
      </c>
      <c r="H32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6" s="48">
        <f>tbl_raw_data[[#This Row],[Date Actioned]]-tbl_raw_data[[#This Row],[Date Tagged]]</f>
        <v>3.8657407421851531E-3</v>
      </c>
      <c r="J3236" s="50">
        <f>HOUR(tbl_raw_data[[#This Row],[time_taken]])*60+MINUTE(tbl_raw_data[[#This Row],[time_taken]])+SECOND(tbl_raw_data[[#This Row],[time_taken]])/60</f>
        <v>5.5666666666666664</v>
      </c>
      <c r="K3236" s="54">
        <f>DATE(YEAR(tbl_raw_data[[#This Row],[Date Actioned]]), MONTH(tbl_raw_data[[#This Row],[Date Actioned]]), DAY(tbl_raw_data[[#This Row],[Date Actioned]]))</f>
        <v>45151</v>
      </c>
      <c r="L3236" s="55" t="str">
        <f>UPPER(TEXT(tbl_raw_data[[#This Row],[Updated_date]],"MMMM"))</f>
        <v>AUGUST</v>
      </c>
      <c r="M3236" s="55" t="str">
        <f>UPPER("Week "&amp;IF(ROUNDUP(DAY(tbl_raw_data[[#This Row],[Updated_date]])/7,0)=5,4,ROUNDUP(DAY(tbl_raw_data[[#This Row],[Updated_date]])/7,0)))</f>
        <v>WEEK 2</v>
      </c>
      <c r="N3236" s="57" t="str">
        <f>UPPER(VLOOKUP(tbl_raw_data[[#This Row],[Analyst]],[1]setting!$A$1:$B$15,2,0))</f>
        <v>NAVED</v>
      </c>
      <c r="O3236" s="57" t="str">
        <f>UPPER(tbl_raw_data[[#This Row],[Outcome]])</f>
        <v>APPROVE</v>
      </c>
      <c r="P3236" s="57" t="str">
        <f>UPPER(tbl_raw_data[[#This Row],[Queue Name]])</f>
        <v>CONSUMER EXISTING</v>
      </c>
      <c r="Q3236" s="57" t="str">
        <f>IF(tbl_raw_data[[#This Row],[time_taken_in_mins]]&lt;=20,"SLA_MET","SLA_NOT_MET")</f>
        <v>SLA_MET</v>
      </c>
    </row>
    <row r="3237" spans="1:17" ht="15" customHeight="1" x14ac:dyDescent="0.25">
      <c r="A3237" s="11" t="s">
        <v>1140</v>
      </c>
      <c r="B3237" s="6">
        <v>45151.776666666665</v>
      </c>
      <c r="C3237" s="7">
        <v>45151.780555555553</v>
      </c>
      <c r="D3237" s="8" t="s">
        <v>13</v>
      </c>
      <c r="E3237" s="8" t="s">
        <v>28</v>
      </c>
      <c r="F3237" s="8" t="s">
        <v>55</v>
      </c>
      <c r="G3237" s="110" t="s">
        <v>29</v>
      </c>
      <c r="H32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7" s="48">
        <f>tbl_raw_data[[#This Row],[Date Actioned]]-tbl_raw_data[[#This Row],[Date Tagged]]</f>
        <v>3.8888888884685002E-3</v>
      </c>
      <c r="J3237" s="50">
        <f>HOUR(tbl_raw_data[[#This Row],[time_taken]])*60+MINUTE(tbl_raw_data[[#This Row],[time_taken]])+SECOND(tbl_raw_data[[#This Row],[time_taken]])/60</f>
        <v>5.6</v>
      </c>
      <c r="K3237" s="54">
        <f>DATE(YEAR(tbl_raw_data[[#This Row],[Date Actioned]]), MONTH(tbl_raw_data[[#This Row],[Date Actioned]]), DAY(tbl_raw_data[[#This Row],[Date Actioned]]))</f>
        <v>45151</v>
      </c>
      <c r="L3237" s="55" t="str">
        <f>UPPER(TEXT(tbl_raw_data[[#This Row],[Updated_date]],"MMMM"))</f>
        <v>AUGUST</v>
      </c>
      <c r="M3237" s="55" t="str">
        <f>UPPER("Week "&amp;IF(ROUNDUP(DAY(tbl_raw_data[[#This Row],[Updated_date]])/7,0)=5,4,ROUNDUP(DAY(tbl_raw_data[[#This Row],[Updated_date]])/7,0)))</f>
        <v>WEEK 2</v>
      </c>
      <c r="N3237" s="57" t="str">
        <f>UPPER(VLOOKUP(tbl_raw_data[[#This Row],[Analyst]],[1]setting!$A$1:$B$15,2,0))</f>
        <v>CAMERON</v>
      </c>
      <c r="O3237" s="57" t="str">
        <f>UPPER(tbl_raw_data[[#This Row],[Outcome]])</f>
        <v>APPROVE</v>
      </c>
      <c r="P3237" s="57" t="str">
        <f>UPPER(tbl_raw_data[[#This Row],[Queue Name]])</f>
        <v>CONSUMER EXISTING</v>
      </c>
      <c r="Q3237" s="57" t="str">
        <f>IF(tbl_raw_data[[#This Row],[time_taken_in_mins]]&lt;=20,"SLA_MET","SLA_NOT_MET")</f>
        <v>SLA_MET</v>
      </c>
    </row>
    <row r="3238" spans="1:17" ht="15" customHeight="1" x14ac:dyDescent="0.25">
      <c r="A3238" s="22" t="s">
        <v>1994</v>
      </c>
      <c r="B3238" s="12">
        <v>45151.780775462961</v>
      </c>
      <c r="C3238" s="13">
        <v>45151.785833333335</v>
      </c>
      <c r="D3238" s="14" t="s">
        <v>13</v>
      </c>
      <c r="E3238" s="14" t="s">
        <v>9</v>
      </c>
      <c r="F3238" s="14" t="s">
        <v>109</v>
      </c>
      <c r="G3238" s="111" t="s">
        <v>147</v>
      </c>
      <c r="H32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8" s="48">
        <f>tbl_raw_data[[#This Row],[Date Actioned]]-tbl_raw_data[[#This Row],[Date Tagged]]</f>
        <v>5.0578703740029596E-3</v>
      </c>
      <c r="J3238" s="50">
        <f>HOUR(tbl_raw_data[[#This Row],[time_taken]])*60+MINUTE(tbl_raw_data[[#This Row],[time_taken]])+SECOND(tbl_raw_data[[#This Row],[time_taken]])/60</f>
        <v>7.2833333333333332</v>
      </c>
      <c r="K3238" s="54">
        <f>DATE(YEAR(tbl_raw_data[[#This Row],[Date Actioned]]), MONTH(tbl_raw_data[[#This Row],[Date Actioned]]), DAY(tbl_raw_data[[#This Row],[Date Actioned]]))</f>
        <v>45151</v>
      </c>
      <c r="L3238" s="55" t="str">
        <f>UPPER(TEXT(tbl_raw_data[[#This Row],[Updated_date]],"MMMM"))</f>
        <v>AUGUST</v>
      </c>
      <c r="M3238" s="55" t="str">
        <f>UPPER("Week "&amp;IF(ROUNDUP(DAY(tbl_raw_data[[#This Row],[Updated_date]])/7,0)=5,4,ROUNDUP(DAY(tbl_raw_data[[#This Row],[Updated_date]])/7,0)))</f>
        <v>WEEK 2</v>
      </c>
      <c r="N3238" s="57" t="str">
        <f>UPPER(VLOOKUP(tbl_raw_data[[#This Row],[Analyst]],[1]setting!$A$1:$B$15,2,0))</f>
        <v>NAVED</v>
      </c>
      <c r="O3238" s="57" t="str">
        <f>UPPER(tbl_raw_data[[#This Row],[Outcome]])</f>
        <v>APPROVE</v>
      </c>
      <c r="P3238" s="57" t="str">
        <f>UPPER(tbl_raw_data[[#This Row],[Queue Name]])</f>
        <v>CONSUMER PRE BUREAU</v>
      </c>
      <c r="Q3238" s="57" t="str">
        <f>IF(tbl_raw_data[[#This Row],[time_taken_in_mins]]&lt;=20,"SLA_MET","SLA_NOT_MET")</f>
        <v>SLA_MET</v>
      </c>
    </row>
    <row r="3239" spans="1:17" ht="15" customHeight="1" x14ac:dyDescent="0.25">
      <c r="A3239" s="5" t="s">
        <v>984</v>
      </c>
      <c r="B3239" s="6">
        <v>45151.782824074071</v>
      </c>
      <c r="C3239" s="7">
        <v>45151.786481481482</v>
      </c>
      <c r="D3239" s="8" t="s">
        <v>13</v>
      </c>
      <c r="E3239" s="8" t="s">
        <v>28</v>
      </c>
      <c r="F3239" s="8" t="s">
        <v>55</v>
      </c>
      <c r="G3239" s="110" t="s">
        <v>29</v>
      </c>
      <c r="H32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39" s="48">
        <f>tbl_raw_data[[#This Row],[Date Actioned]]-tbl_raw_data[[#This Row],[Date Tagged]]</f>
        <v>3.6574074110831134E-3</v>
      </c>
      <c r="J3239" s="50">
        <f>HOUR(tbl_raw_data[[#This Row],[time_taken]])*60+MINUTE(tbl_raw_data[[#This Row],[time_taken]])+SECOND(tbl_raw_data[[#This Row],[time_taken]])/60</f>
        <v>5.2666666666666666</v>
      </c>
      <c r="K3239" s="54">
        <f>DATE(YEAR(tbl_raw_data[[#This Row],[Date Actioned]]), MONTH(tbl_raw_data[[#This Row],[Date Actioned]]), DAY(tbl_raw_data[[#This Row],[Date Actioned]]))</f>
        <v>45151</v>
      </c>
      <c r="L3239" s="55" t="str">
        <f>UPPER(TEXT(tbl_raw_data[[#This Row],[Updated_date]],"MMMM"))</f>
        <v>AUGUST</v>
      </c>
      <c r="M3239" s="55" t="str">
        <f>UPPER("Week "&amp;IF(ROUNDUP(DAY(tbl_raw_data[[#This Row],[Updated_date]])/7,0)=5,4,ROUNDUP(DAY(tbl_raw_data[[#This Row],[Updated_date]])/7,0)))</f>
        <v>WEEK 2</v>
      </c>
      <c r="N3239" s="57" t="str">
        <f>UPPER(VLOOKUP(tbl_raw_data[[#This Row],[Analyst]],[1]setting!$A$1:$B$15,2,0))</f>
        <v>CAMERON</v>
      </c>
      <c r="O3239" s="57" t="str">
        <f>UPPER(tbl_raw_data[[#This Row],[Outcome]])</f>
        <v>APPROVE</v>
      </c>
      <c r="P3239" s="57" t="str">
        <f>UPPER(tbl_raw_data[[#This Row],[Queue Name]])</f>
        <v>CONSUMER EXISTING</v>
      </c>
      <c r="Q3239" s="57" t="str">
        <f>IF(tbl_raw_data[[#This Row],[time_taken_in_mins]]&lt;=20,"SLA_MET","SLA_NOT_MET")</f>
        <v>SLA_MET</v>
      </c>
    </row>
    <row r="3240" spans="1:17" ht="15" customHeight="1" x14ac:dyDescent="0.25">
      <c r="A3240" s="11" t="s">
        <v>6349</v>
      </c>
      <c r="B3240" s="12">
        <v>45151.783020833333</v>
      </c>
      <c r="C3240" s="13">
        <v>45151.796041666668</v>
      </c>
      <c r="D3240" s="14" t="s">
        <v>13</v>
      </c>
      <c r="E3240" s="14" t="s">
        <v>28</v>
      </c>
      <c r="F3240" s="14" t="s">
        <v>109</v>
      </c>
      <c r="G3240" s="111" t="s">
        <v>29</v>
      </c>
      <c r="H32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0" s="48">
        <f>tbl_raw_data[[#This Row],[Date Actioned]]-tbl_raw_data[[#This Row],[Date Tagged]]</f>
        <v>1.3020833335758653E-2</v>
      </c>
      <c r="J3240" s="50">
        <f>HOUR(tbl_raw_data[[#This Row],[time_taken]])*60+MINUTE(tbl_raw_data[[#This Row],[time_taken]])+SECOND(tbl_raw_data[[#This Row],[time_taken]])/60</f>
        <v>18.75</v>
      </c>
      <c r="K3240" s="54">
        <f>DATE(YEAR(tbl_raw_data[[#This Row],[Date Actioned]]), MONTH(tbl_raw_data[[#This Row],[Date Actioned]]), DAY(tbl_raw_data[[#This Row],[Date Actioned]]))</f>
        <v>45151</v>
      </c>
      <c r="L3240" s="55" t="str">
        <f>UPPER(TEXT(tbl_raw_data[[#This Row],[Updated_date]],"MMMM"))</f>
        <v>AUGUST</v>
      </c>
      <c r="M3240" s="55" t="str">
        <f>UPPER("Week "&amp;IF(ROUNDUP(DAY(tbl_raw_data[[#This Row],[Updated_date]])/7,0)=5,4,ROUNDUP(DAY(tbl_raw_data[[#This Row],[Updated_date]])/7,0)))</f>
        <v>WEEK 2</v>
      </c>
      <c r="N3240" s="57" t="str">
        <f>UPPER(VLOOKUP(tbl_raw_data[[#This Row],[Analyst]],[1]setting!$A$1:$B$15,2,0))</f>
        <v>NAVED</v>
      </c>
      <c r="O3240" s="57" t="str">
        <f>UPPER(tbl_raw_data[[#This Row],[Outcome]])</f>
        <v>APPROVE</v>
      </c>
      <c r="P3240" s="57" t="str">
        <f>UPPER(tbl_raw_data[[#This Row],[Queue Name]])</f>
        <v>CONSUMER EXISTING</v>
      </c>
      <c r="Q3240" s="57" t="str">
        <f>IF(tbl_raw_data[[#This Row],[time_taken_in_mins]]&lt;=20,"SLA_MET","SLA_NOT_MET")</f>
        <v>SLA_MET</v>
      </c>
    </row>
    <row r="3241" spans="1:17" ht="15" customHeight="1" x14ac:dyDescent="0.25">
      <c r="A3241" s="5" t="s">
        <v>4857</v>
      </c>
      <c r="B3241" s="12">
        <v>45151.785868055558</v>
      </c>
      <c r="C3241" s="25">
        <v>45151.795057870368</v>
      </c>
      <c r="D3241" s="26" t="s">
        <v>40</v>
      </c>
      <c r="E3241" s="10" t="s">
        <v>41</v>
      </c>
      <c r="F3241" s="26" t="s">
        <v>73</v>
      </c>
      <c r="G3241" s="109"/>
      <c r="H32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1" s="48">
        <f>tbl_raw_data[[#This Row],[Date Actioned]]-tbl_raw_data[[#This Row],[Date Tagged]]</f>
        <v>9.1898148093605414E-3</v>
      </c>
      <c r="J3241" s="50">
        <f>HOUR(tbl_raw_data[[#This Row],[time_taken]])*60+MINUTE(tbl_raw_data[[#This Row],[time_taken]])+SECOND(tbl_raw_data[[#This Row],[time_taken]])/60</f>
        <v>13.233333333333333</v>
      </c>
      <c r="K3241" s="54">
        <f>DATE(YEAR(tbl_raw_data[[#This Row],[Date Actioned]]), MONTH(tbl_raw_data[[#This Row],[Date Actioned]]), DAY(tbl_raw_data[[#This Row],[Date Actioned]]))</f>
        <v>45151</v>
      </c>
      <c r="L3241" s="55" t="str">
        <f>UPPER(TEXT(tbl_raw_data[[#This Row],[Updated_date]],"MMMM"))</f>
        <v>AUGUST</v>
      </c>
      <c r="M3241" s="55" t="str">
        <f>UPPER("Week "&amp;IF(ROUNDUP(DAY(tbl_raw_data[[#This Row],[Updated_date]])/7,0)=5,4,ROUNDUP(DAY(tbl_raw_data[[#This Row],[Updated_date]])/7,0)))</f>
        <v>WEEK 2</v>
      </c>
      <c r="N3241" s="57" t="str">
        <f>UPPER(VLOOKUP(tbl_raw_data[[#This Row],[Analyst]],[1]setting!$A$1:$B$15,2,0))</f>
        <v>SHAHID</v>
      </c>
      <c r="O3241" s="57" t="str">
        <f>UPPER(tbl_raw_data[[#This Row],[Outcome]])</f>
        <v>WITHDRAW</v>
      </c>
      <c r="P3241" s="57" t="str">
        <f>UPPER(tbl_raw_data[[#This Row],[Queue Name]])</f>
        <v>CONSUMER POST BUREAU</v>
      </c>
      <c r="Q3241" s="57" t="str">
        <f>IF(tbl_raw_data[[#This Row],[time_taken_in_mins]]&lt;=20,"SLA_MET","SLA_NOT_MET")</f>
        <v>SLA_MET</v>
      </c>
    </row>
    <row r="3242" spans="1:17" ht="15" customHeight="1" x14ac:dyDescent="0.25">
      <c r="A3242" s="11" t="s">
        <v>4654</v>
      </c>
      <c r="B3242" s="12">
        <v>45151.799212962964</v>
      </c>
      <c r="C3242" s="29">
        <v>45151.808020833334</v>
      </c>
      <c r="D3242" s="30" t="s">
        <v>40</v>
      </c>
      <c r="E3242" s="16" t="s">
        <v>41</v>
      </c>
      <c r="F3242" s="30" t="s">
        <v>228</v>
      </c>
      <c r="G3242" s="106"/>
      <c r="H32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2" s="48">
        <f>tbl_raw_data[[#This Row],[Date Actioned]]-tbl_raw_data[[#This Row],[Date Tagged]]</f>
        <v>8.8078703702194616E-3</v>
      </c>
      <c r="J3242" s="50">
        <f>HOUR(tbl_raw_data[[#This Row],[time_taken]])*60+MINUTE(tbl_raw_data[[#This Row],[time_taken]])+SECOND(tbl_raw_data[[#This Row],[time_taken]])/60</f>
        <v>12.683333333333334</v>
      </c>
      <c r="K3242" s="54">
        <f>DATE(YEAR(tbl_raw_data[[#This Row],[Date Actioned]]), MONTH(tbl_raw_data[[#This Row],[Date Actioned]]), DAY(tbl_raw_data[[#This Row],[Date Actioned]]))</f>
        <v>45151</v>
      </c>
      <c r="L3242" s="55" t="str">
        <f>UPPER(TEXT(tbl_raw_data[[#This Row],[Updated_date]],"MMMM"))</f>
        <v>AUGUST</v>
      </c>
      <c r="M3242" s="55" t="str">
        <f>UPPER("Week "&amp;IF(ROUNDUP(DAY(tbl_raw_data[[#This Row],[Updated_date]])/7,0)=5,4,ROUNDUP(DAY(tbl_raw_data[[#This Row],[Updated_date]])/7,0)))</f>
        <v>WEEK 2</v>
      </c>
      <c r="N3242" s="57" t="str">
        <f>UPPER(VLOOKUP(tbl_raw_data[[#This Row],[Analyst]],[1]setting!$A$1:$B$15,2,0))</f>
        <v>OUADIR</v>
      </c>
      <c r="O3242" s="57" t="str">
        <f>UPPER(tbl_raw_data[[#This Row],[Outcome]])</f>
        <v>WITHDRAW</v>
      </c>
      <c r="P3242" s="57" t="str">
        <f>UPPER(tbl_raw_data[[#This Row],[Queue Name]])</f>
        <v>CONSUMER POST BUREAU</v>
      </c>
      <c r="Q3242" s="57" t="str">
        <f>IF(tbl_raw_data[[#This Row],[time_taken_in_mins]]&lt;=20,"SLA_MET","SLA_NOT_MET")</f>
        <v>SLA_MET</v>
      </c>
    </row>
    <row r="3243" spans="1:17" ht="15" customHeight="1" x14ac:dyDescent="0.25">
      <c r="A3243" s="22" t="s">
        <v>2046</v>
      </c>
      <c r="B3243" s="6">
        <v>45151.807847222219</v>
      </c>
      <c r="C3243" s="7">
        <v>45151.812974537039</v>
      </c>
      <c r="D3243" s="8" t="s">
        <v>13</v>
      </c>
      <c r="E3243" s="8" t="s">
        <v>28</v>
      </c>
      <c r="F3243" s="8" t="s">
        <v>55</v>
      </c>
      <c r="G3243" s="110" t="s">
        <v>29</v>
      </c>
      <c r="H32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3" s="48">
        <f>tbl_raw_data[[#This Row],[Date Actioned]]-tbl_raw_data[[#This Row],[Date Tagged]]</f>
        <v>5.1273148201289587E-3</v>
      </c>
      <c r="J3243" s="50">
        <f>HOUR(tbl_raw_data[[#This Row],[time_taken]])*60+MINUTE(tbl_raw_data[[#This Row],[time_taken]])+SECOND(tbl_raw_data[[#This Row],[time_taken]])/60</f>
        <v>7.3833333333333337</v>
      </c>
      <c r="K3243" s="54">
        <f>DATE(YEAR(tbl_raw_data[[#This Row],[Date Actioned]]), MONTH(tbl_raw_data[[#This Row],[Date Actioned]]), DAY(tbl_raw_data[[#This Row],[Date Actioned]]))</f>
        <v>45151</v>
      </c>
      <c r="L3243" s="55" t="str">
        <f>UPPER(TEXT(tbl_raw_data[[#This Row],[Updated_date]],"MMMM"))</f>
        <v>AUGUST</v>
      </c>
      <c r="M3243" s="55" t="str">
        <f>UPPER("Week "&amp;IF(ROUNDUP(DAY(tbl_raw_data[[#This Row],[Updated_date]])/7,0)=5,4,ROUNDUP(DAY(tbl_raw_data[[#This Row],[Updated_date]])/7,0)))</f>
        <v>WEEK 2</v>
      </c>
      <c r="N3243" s="57" t="str">
        <f>UPPER(VLOOKUP(tbl_raw_data[[#This Row],[Analyst]],[1]setting!$A$1:$B$15,2,0))</f>
        <v>CAMERON</v>
      </c>
      <c r="O3243" s="57" t="str">
        <f>UPPER(tbl_raw_data[[#This Row],[Outcome]])</f>
        <v>APPROVE</v>
      </c>
      <c r="P3243" s="57" t="str">
        <f>UPPER(tbl_raw_data[[#This Row],[Queue Name]])</f>
        <v>CONSUMER EXISTING</v>
      </c>
      <c r="Q3243" s="57" t="str">
        <f>IF(tbl_raw_data[[#This Row],[time_taken_in_mins]]&lt;=20,"SLA_MET","SLA_NOT_MET")</f>
        <v>SLA_MET</v>
      </c>
    </row>
    <row r="3244" spans="1:17" ht="15" customHeight="1" x14ac:dyDescent="0.25">
      <c r="A3244" s="5" t="s">
        <v>2121</v>
      </c>
      <c r="B3244" s="12">
        <v>45151.81590277778</v>
      </c>
      <c r="C3244" s="29">
        <v>45151.821157407408</v>
      </c>
      <c r="D3244" s="16" t="s">
        <v>13</v>
      </c>
      <c r="E3244" s="16" t="s">
        <v>28</v>
      </c>
      <c r="F3244" s="30" t="s">
        <v>55</v>
      </c>
      <c r="G3244" s="106"/>
      <c r="H32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4" s="48">
        <f>tbl_raw_data[[#This Row],[Date Actioned]]-tbl_raw_data[[#This Row],[Date Tagged]]</f>
        <v>5.2546296283253469E-3</v>
      </c>
      <c r="J3244" s="50">
        <f>HOUR(tbl_raw_data[[#This Row],[time_taken]])*60+MINUTE(tbl_raw_data[[#This Row],[time_taken]])+SECOND(tbl_raw_data[[#This Row],[time_taken]])/60</f>
        <v>7.5666666666666664</v>
      </c>
      <c r="K3244" s="54">
        <f>DATE(YEAR(tbl_raw_data[[#This Row],[Date Actioned]]), MONTH(tbl_raw_data[[#This Row],[Date Actioned]]), DAY(tbl_raw_data[[#This Row],[Date Actioned]]))</f>
        <v>45151</v>
      </c>
      <c r="L3244" s="55" t="str">
        <f>UPPER(TEXT(tbl_raw_data[[#This Row],[Updated_date]],"MMMM"))</f>
        <v>AUGUST</v>
      </c>
      <c r="M3244" s="55" t="str">
        <f>UPPER("Week "&amp;IF(ROUNDUP(DAY(tbl_raw_data[[#This Row],[Updated_date]])/7,0)=5,4,ROUNDUP(DAY(tbl_raw_data[[#This Row],[Updated_date]])/7,0)))</f>
        <v>WEEK 2</v>
      </c>
      <c r="N3244" s="57" t="str">
        <f>UPPER(VLOOKUP(tbl_raw_data[[#This Row],[Analyst]],[1]setting!$A$1:$B$15,2,0))</f>
        <v>CAMERON</v>
      </c>
      <c r="O3244" s="57" t="str">
        <f>UPPER(tbl_raw_data[[#This Row],[Outcome]])</f>
        <v>APPROVE</v>
      </c>
      <c r="P3244" s="57" t="str">
        <f>UPPER(tbl_raw_data[[#This Row],[Queue Name]])</f>
        <v>CONSUMER EXISTING</v>
      </c>
      <c r="Q3244" s="57" t="str">
        <f>IF(tbl_raw_data[[#This Row],[time_taken_in_mins]]&lt;=20,"SLA_MET","SLA_NOT_MET")</f>
        <v>SLA_MET</v>
      </c>
    </row>
    <row r="3245" spans="1:17" ht="15" customHeight="1" x14ac:dyDescent="0.25">
      <c r="A3245" s="5" t="s">
        <v>3036</v>
      </c>
      <c r="B3245" s="12">
        <v>45151.820868055554</v>
      </c>
      <c r="C3245" s="13">
        <v>45151.827303240738</v>
      </c>
      <c r="D3245" s="14" t="s">
        <v>13</v>
      </c>
      <c r="E3245" s="14" t="s">
        <v>28</v>
      </c>
      <c r="F3245" s="14" t="s">
        <v>109</v>
      </c>
      <c r="G3245" s="111" t="s">
        <v>29</v>
      </c>
      <c r="H32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5" s="48">
        <f>tbl_raw_data[[#This Row],[Date Actioned]]-tbl_raw_data[[#This Row],[Date Tagged]]</f>
        <v>6.435185183363501E-3</v>
      </c>
      <c r="J3245" s="50">
        <f>HOUR(tbl_raw_data[[#This Row],[time_taken]])*60+MINUTE(tbl_raw_data[[#This Row],[time_taken]])+SECOND(tbl_raw_data[[#This Row],[time_taken]])/60</f>
        <v>9.2666666666666675</v>
      </c>
      <c r="K3245" s="54">
        <f>DATE(YEAR(tbl_raw_data[[#This Row],[Date Actioned]]), MONTH(tbl_raw_data[[#This Row],[Date Actioned]]), DAY(tbl_raw_data[[#This Row],[Date Actioned]]))</f>
        <v>45151</v>
      </c>
      <c r="L3245" s="55" t="str">
        <f>UPPER(TEXT(tbl_raw_data[[#This Row],[Updated_date]],"MMMM"))</f>
        <v>AUGUST</v>
      </c>
      <c r="M3245" s="55" t="str">
        <f>UPPER("Week "&amp;IF(ROUNDUP(DAY(tbl_raw_data[[#This Row],[Updated_date]])/7,0)=5,4,ROUNDUP(DAY(tbl_raw_data[[#This Row],[Updated_date]])/7,0)))</f>
        <v>WEEK 2</v>
      </c>
      <c r="N3245" s="57" t="str">
        <f>UPPER(VLOOKUP(tbl_raw_data[[#This Row],[Analyst]],[1]setting!$A$1:$B$15,2,0))</f>
        <v>NAVED</v>
      </c>
      <c r="O3245" s="57" t="str">
        <f>UPPER(tbl_raw_data[[#This Row],[Outcome]])</f>
        <v>APPROVE</v>
      </c>
      <c r="P3245" s="57" t="str">
        <f>UPPER(tbl_raw_data[[#This Row],[Queue Name]])</f>
        <v>CONSUMER EXISTING</v>
      </c>
      <c r="Q3245" s="57" t="str">
        <f>IF(tbl_raw_data[[#This Row],[time_taken_in_mins]]&lt;=20,"SLA_MET","SLA_NOT_MET")</f>
        <v>SLA_MET</v>
      </c>
    </row>
    <row r="3246" spans="1:17" ht="15" customHeight="1" x14ac:dyDescent="0.25">
      <c r="A3246" s="22" t="s">
        <v>2297</v>
      </c>
      <c r="B3246" s="6">
        <v>45151.821527777778</v>
      </c>
      <c r="C3246" s="7">
        <v>45151.826979166668</v>
      </c>
      <c r="D3246" s="8" t="s">
        <v>8</v>
      </c>
      <c r="E3246" s="8" t="s">
        <v>9</v>
      </c>
      <c r="F3246" s="8" t="s">
        <v>14</v>
      </c>
      <c r="G3246" s="110" t="s">
        <v>2298</v>
      </c>
      <c r="H32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46" s="48">
        <f>tbl_raw_data[[#This Row],[Date Actioned]]-tbl_raw_data[[#This Row],[Date Tagged]]</f>
        <v>5.4513888899236917E-3</v>
      </c>
      <c r="J3246" s="50">
        <f>HOUR(tbl_raw_data[[#This Row],[time_taken]])*60+MINUTE(tbl_raw_data[[#This Row],[time_taken]])+SECOND(tbl_raw_data[[#This Row],[time_taken]])/60</f>
        <v>7.85</v>
      </c>
      <c r="K3246" s="54">
        <f>DATE(YEAR(tbl_raw_data[[#This Row],[Date Actioned]]), MONTH(tbl_raw_data[[#This Row],[Date Actioned]]), DAY(tbl_raw_data[[#This Row],[Date Actioned]]))</f>
        <v>45151</v>
      </c>
      <c r="L3246" s="55" t="str">
        <f>UPPER(TEXT(tbl_raw_data[[#This Row],[Updated_date]],"MMMM"))</f>
        <v>AUGUST</v>
      </c>
      <c r="M3246" s="55" t="str">
        <f>UPPER("Week "&amp;IF(ROUNDUP(DAY(tbl_raw_data[[#This Row],[Updated_date]])/7,0)=5,4,ROUNDUP(DAY(tbl_raw_data[[#This Row],[Updated_date]])/7,0)))</f>
        <v>WEEK 2</v>
      </c>
      <c r="N3246" s="57" t="str">
        <f>UPPER(VLOOKUP(tbl_raw_data[[#This Row],[Analyst]],[1]setting!$A$1:$B$15,2,0))</f>
        <v>HARDIK</v>
      </c>
      <c r="O3246" s="57" t="str">
        <f>UPPER(tbl_raw_data[[#This Row],[Outcome]])</f>
        <v>WITHDRAW</v>
      </c>
      <c r="P3246" s="57" t="str">
        <f>UPPER(tbl_raw_data[[#This Row],[Queue Name]])</f>
        <v>CONSUMER PRE BUREAU</v>
      </c>
      <c r="Q3246" s="57" t="str">
        <f>IF(tbl_raw_data[[#This Row],[time_taken_in_mins]]&lt;=20,"SLA_MET","SLA_NOT_MET")</f>
        <v>SLA_MET</v>
      </c>
    </row>
    <row r="3247" spans="1:17" ht="15" customHeight="1" x14ac:dyDescent="0.25">
      <c r="A3247" s="11" t="s">
        <v>4560</v>
      </c>
      <c r="B3247" s="6">
        <v>45151.830127314817</v>
      </c>
      <c r="C3247" s="7">
        <v>45151.838796296295</v>
      </c>
      <c r="D3247" s="8" t="s">
        <v>13</v>
      </c>
      <c r="E3247" s="8" t="s">
        <v>28</v>
      </c>
      <c r="F3247" s="8" t="s">
        <v>109</v>
      </c>
      <c r="G3247" s="110" t="s">
        <v>29</v>
      </c>
      <c r="H32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7" s="48">
        <f>tbl_raw_data[[#This Row],[Date Actioned]]-tbl_raw_data[[#This Row],[Date Tagged]]</f>
        <v>8.6689814779674634E-3</v>
      </c>
      <c r="J3247" s="50">
        <f>HOUR(tbl_raw_data[[#This Row],[time_taken]])*60+MINUTE(tbl_raw_data[[#This Row],[time_taken]])+SECOND(tbl_raw_data[[#This Row],[time_taken]])/60</f>
        <v>12.483333333333333</v>
      </c>
      <c r="K3247" s="54">
        <f>DATE(YEAR(tbl_raw_data[[#This Row],[Date Actioned]]), MONTH(tbl_raw_data[[#This Row],[Date Actioned]]), DAY(tbl_raw_data[[#This Row],[Date Actioned]]))</f>
        <v>45151</v>
      </c>
      <c r="L3247" s="55" t="str">
        <f>UPPER(TEXT(tbl_raw_data[[#This Row],[Updated_date]],"MMMM"))</f>
        <v>AUGUST</v>
      </c>
      <c r="M3247" s="55" t="str">
        <f>UPPER("Week "&amp;IF(ROUNDUP(DAY(tbl_raw_data[[#This Row],[Updated_date]])/7,0)=5,4,ROUNDUP(DAY(tbl_raw_data[[#This Row],[Updated_date]])/7,0)))</f>
        <v>WEEK 2</v>
      </c>
      <c r="N3247" s="57" t="str">
        <f>UPPER(VLOOKUP(tbl_raw_data[[#This Row],[Analyst]],[1]setting!$A$1:$B$15,2,0))</f>
        <v>NAVED</v>
      </c>
      <c r="O3247" s="57" t="str">
        <f>UPPER(tbl_raw_data[[#This Row],[Outcome]])</f>
        <v>APPROVE</v>
      </c>
      <c r="P3247" s="57" t="str">
        <f>UPPER(tbl_raw_data[[#This Row],[Queue Name]])</f>
        <v>CONSUMER EXISTING</v>
      </c>
      <c r="Q3247" s="57" t="str">
        <f>IF(tbl_raw_data[[#This Row],[time_taken_in_mins]]&lt;=20,"SLA_MET","SLA_NOT_MET")</f>
        <v>SLA_MET</v>
      </c>
    </row>
    <row r="3248" spans="1:17" ht="15" customHeight="1" x14ac:dyDescent="0.25">
      <c r="A3248" s="22" t="s">
        <v>1508</v>
      </c>
      <c r="B3248" s="6">
        <v>45151.839907407404</v>
      </c>
      <c r="C3248" s="7">
        <v>45151.844375000001</v>
      </c>
      <c r="D3248" s="8" t="s">
        <v>46</v>
      </c>
      <c r="E3248" s="8" t="s">
        <v>28</v>
      </c>
      <c r="F3248" s="8" t="s">
        <v>14</v>
      </c>
      <c r="G3248" s="110" t="s">
        <v>151</v>
      </c>
      <c r="H32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48" s="48">
        <f>tbl_raw_data[[#This Row],[Date Actioned]]-tbl_raw_data[[#This Row],[Date Tagged]]</f>
        <v>4.4675925964838825E-3</v>
      </c>
      <c r="J3248" s="50">
        <f>HOUR(tbl_raw_data[[#This Row],[time_taken]])*60+MINUTE(tbl_raw_data[[#This Row],[time_taken]])+SECOND(tbl_raw_data[[#This Row],[time_taken]])/60</f>
        <v>6.4333333333333336</v>
      </c>
      <c r="K3248" s="54">
        <f>DATE(YEAR(tbl_raw_data[[#This Row],[Date Actioned]]), MONTH(tbl_raw_data[[#This Row],[Date Actioned]]), DAY(tbl_raw_data[[#This Row],[Date Actioned]]))</f>
        <v>45151</v>
      </c>
      <c r="L3248" s="55" t="str">
        <f>UPPER(TEXT(tbl_raw_data[[#This Row],[Updated_date]],"MMMM"))</f>
        <v>AUGUST</v>
      </c>
      <c r="M3248" s="55" t="str">
        <f>UPPER("Week "&amp;IF(ROUNDUP(DAY(tbl_raw_data[[#This Row],[Updated_date]])/7,0)=5,4,ROUNDUP(DAY(tbl_raw_data[[#This Row],[Updated_date]])/7,0)))</f>
        <v>WEEK 2</v>
      </c>
      <c r="N3248" s="57" t="str">
        <f>UPPER(VLOOKUP(tbl_raw_data[[#This Row],[Analyst]],[1]setting!$A$1:$B$15,2,0))</f>
        <v>HARDIK</v>
      </c>
      <c r="O3248" s="57" t="str">
        <f>UPPER(tbl_raw_data[[#This Row],[Outcome]])</f>
        <v>DECLINE</v>
      </c>
      <c r="P3248" s="57" t="str">
        <f>UPPER(tbl_raw_data[[#This Row],[Queue Name]])</f>
        <v>CONSUMER EXISTING</v>
      </c>
      <c r="Q3248" s="57" t="str">
        <f>IF(tbl_raw_data[[#This Row],[time_taken_in_mins]]&lt;=20,"SLA_MET","SLA_NOT_MET")</f>
        <v>SLA_MET</v>
      </c>
    </row>
    <row r="3249" spans="1:17" ht="15" customHeight="1" x14ac:dyDescent="0.25">
      <c r="A3249" s="22" t="s">
        <v>7328</v>
      </c>
      <c r="B3249" s="12">
        <v>45151.851585648146</v>
      </c>
      <c r="C3249" s="25">
        <v>45152.358831018515</v>
      </c>
      <c r="D3249" s="26" t="s">
        <v>40</v>
      </c>
      <c r="E3249" s="10" t="s">
        <v>41</v>
      </c>
      <c r="F3249" s="26" t="s">
        <v>168</v>
      </c>
      <c r="G3249" s="109"/>
      <c r="H32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49" s="48">
        <f>tbl_raw_data[[#This Row],[Date Actioned]]-tbl_raw_data[[#This Row],[Date Tagged]]</f>
        <v>0.50724537036876427</v>
      </c>
      <c r="J3249" s="50">
        <f>HOUR(tbl_raw_data[[#This Row],[time_taken]])*60+MINUTE(tbl_raw_data[[#This Row],[time_taken]])+SECOND(tbl_raw_data[[#This Row],[time_taken]])/60</f>
        <v>730.43333333333328</v>
      </c>
      <c r="K3249" s="54">
        <f>DATE(YEAR(tbl_raw_data[[#This Row],[Date Actioned]]), MONTH(tbl_raw_data[[#This Row],[Date Actioned]]), DAY(tbl_raw_data[[#This Row],[Date Actioned]]))</f>
        <v>45152</v>
      </c>
      <c r="L3249" s="55" t="str">
        <f>UPPER(TEXT(tbl_raw_data[[#This Row],[Updated_date]],"MMMM"))</f>
        <v>AUGUST</v>
      </c>
      <c r="M3249" s="55" t="str">
        <f>UPPER("Week "&amp;IF(ROUNDUP(DAY(tbl_raw_data[[#This Row],[Updated_date]])/7,0)=5,4,ROUNDUP(DAY(tbl_raw_data[[#This Row],[Updated_date]])/7,0)))</f>
        <v>WEEK 2</v>
      </c>
      <c r="N3249" s="57" t="str">
        <f>UPPER(VLOOKUP(tbl_raw_data[[#This Row],[Analyst]],[1]setting!$A$1:$B$15,2,0))</f>
        <v>MERCEDES</v>
      </c>
      <c r="O3249" s="57" t="str">
        <f>UPPER(tbl_raw_data[[#This Row],[Outcome]])</f>
        <v>WITHDRAW</v>
      </c>
      <c r="P3249" s="57" t="str">
        <f>UPPER(tbl_raw_data[[#This Row],[Queue Name]])</f>
        <v>CONSUMER POST BUREAU</v>
      </c>
      <c r="Q3249" s="57" t="str">
        <f>IF(tbl_raw_data[[#This Row],[time_taken_in_mins]]&lt;=20,"SLA_MET","SLA_NOT_MET")</f>
        <v>SLA_NOT_MET</v>
      </c>
    </row>
    <row r="3250" spans="1:17" ht="15" customHeight="1" x14ac:dyDescent="0.25">
      <c r="A3250" s="11" t="s">
        <v>7313</v>
      </c>
      <c r="B3250" s="12">
        <v>45151.877025462964</v>
      </c>
      <c r="C3250" s="25">
        <v>45152.363055555557</v>
      </c>
      <c r="D3250" s="10" t="s">
        <v>13</v>
      </c>
      <c r="E3250" s="10" t="s">
        <v>28</v>
      </c>
      <c r="F3250" s="26" t="s">
        <v>254</v>
      </c>
      <c r="G3250" s="109"/>
      <c r="H32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0" s="48">
        <f>tbl_raw_data[[#This Row],[Date Actioned]]-tbl_raw_data[[#This Row],[Date Tagged]]</f>
        <v>0.48603009259386454</v>
      </c>
      <c r="J3250" s="50">
        <f>HOUR(tbl_raw_data[[#This Row],[time_taken]])*60+MINUTE(tbl_raw_data[[#This Row],[time_taken]])+SECOND(tbl_raw_data[[#This Row],[time_taken]])/60</f>
        <v>699.88333333333333</v>
      </c>
      <c r="K3250" s="54">
        <f>DATE(YEAR(tbl_raw_data[[#This Row],[Date Actioned]]), MONTH(tbl_raw_data[[#This Row],[Date Actioned]]), DAY(tbl_raw_data[[#This Row],[Date Actioned]]))</f>
        <v>45152</v>
      </c>
      <c r="L3250" s="55" t="str">
        <f>UPPER(TEXT(tbl_raw_data[[#This Row],[Updated_date]],"MMMM"))</f>
        <v>AUGUST</v>
      </c>
      <c r="M3250" s="55" t="str">
        <f>UPPER("Week "&amp;IF(ROUNDUP(DAY(tbl_raw_data[[#This Row],[Updated_date]])/7,0)=5,4,ROUNDUP(DAY(tbl_raw_data[[#This Row],[Updated_date]])/7,0)))</f>
        <v>WEEK 2</v>
      </c>
      <c r="N3250" s="57" t="str">
        <f>UPPER(VLOOKUP(tbl_raw_data[[#This Row],[Analyst]],[1]setting!$A$1:$B$15,2,0))</f>
        <v>FARDIN</v>
      </c>
      <c r="O3250" s="57" t="str">
        <f>UPPER(tbl_raw_data[[#This Row],[Outcome]])</f>
        <v>APPROVE</v>
      </c>
      <c r="P3250" s="57" t="str">
        <f>UPPER(tbl_raw_data[[#This Row],[Queue Name]])</f>
        <v>CONSUMER EXISTING</v>
      </c>
      <c r="Q3250" s="57" t="str">
        <f>IF(tbl_raw_data[[#This Row],[time_taken_in_mins]]&lt;=20,"SLA_MET","SLA_NOT_MET")</f>
        <v>SLA_NOT_MET</v>
      </c>
    </row>
    <row r="3251" spans="1:17" ht="15" customHeight="1" x14ac:dyDescent="0.25">
      <c r="A3251" s="5" t="s">
        <v>7295</v>
      </c>
      <c r="B3251" s="12">
        <v>45151.907916666663</v>
      </c>
      <c r="C3251" s="29">
        <v>45152.363923611112</v>
      </c>
      <c r="D3251" s="30" t="s">
        <v>40</v>
      </c>
      <c r="E3251" s="16" t="s">
        <v>41</v>
      </c>
      <c r="F3251" s="30" t="s">
        <v>168</v>
      </c>
      <c r="G3251" s="106"/>
      <c r="H32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1" s="48">
        <f>tbl_raw_data[[#This Row],[Date Actioned]]-tbl_raw_data[[#This Row],[Date Tagged]]</f>
        <v>0.45600694444874534</v>
      </c>
      <c r="J3251" s="50">
        <f>HOUR(tbl_raw_data[[#This Row],[time_taken]])*60+MINUTE(tbl_raw_data[[#This Row],[time_taken]])+SECOND(tbl_raw_data[[#This Row],[time_taken]])/60</f>
        <v>656.65</v>
      </c>
      <c r="K3251" s="54">
        <f>DATE(YEAR(tbl_raw_data[[#This Row],[Date Actioned]]), MONTH(tbl_raw_data[[#This Row],[Date Actioned]]), DAY(tbl_raw_data[[#This Row],[Date Actioned]]))</f>
        <v>45152</v>
      </c>
      <c r="L3251" s="55" t="str">
        <f>UPPER(TEXT(tbl_raw_data[[#This Row],[Updated_date]],"MMMM"))</f>
        <v>AUGUST</v>
      </c>
      <c r="M3251" s="55" t="str">
        <f>UPPER("Week "&amp;IF(ROUNDUP(DAY(tbl_raw_data[[#This Row],[Updated_date]])/7,0)=5,4,ROUNDUP(DAY(tbl_raw_data[[#This Row],[Updated_date]])/7,0)))</f>
        <v>WEEK 2</v>
      </c>
      <c r="N3251" s="57" t="str">
        <f>UPPER(VLOOKUP(tbl_raw_data[[#This Row],[Analyst]],[1]setting!$A$1:$B$15,2,0))</f>
        <v>MERCEDES</v>
      </c>
      <c r="O3251" s="57" t="str">
        <f>UPPER(tbl_raw_data[[#This Row],[Outcome]])</f>
        <v>WITHDRAW</v>
      </c>
      <c r="P3251" s="57" t="str">
        <f>UPPER(tbl_raw_data[[#This Row],[Queue Name]])</f>
        <v>CONSUMER POST BUREAU</v>
      </c>
      <c r="Q3251" s="57" t="str">
        <f>IF(tbl_raw_data[[#This Row],[time_taken_in_mins]]&lt;=20,"SLA_MET","SLA_NOT_MET")</f>
        <v>SLA_NOT_MET</v>
      </c>
    </row>
    <row r="3252" spans="1:17" ht="15" customHeight="1" x14ac:dyDescent="0.25">
      <c r="A3252" s="11" t="s">
        <v>7286</v>
      </c>
      <c r="B3252" s="12">
        <v>45151.963796296295</v>
      </c>
      <c r="C3252" s="25">
        <v>45152.372615740744</v>
      </c>
      <c r="D3252" s="26" t="s">
        <v>40</v>
      </c>
      <c r="E3252" s="10" t="s">
        <v>41</v>
      </c>
      <c r="F3252" s="26" t="s">
        <v>254</v>
      </c>
      <c r="G3252" s="109"/>
      <c r="H32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2" s="48">
        <f>tbl_raw_data[[#This Row],[Date Actioned]]-tbl_raw_data[[#This Row],[Date Tagged]]</f>
        <v>0.40881944444845431</v>
      </c>
      <c r="J3252" s="50">
        <f>HOUR(tbl_raw_data[[#This Row],[time_taken]])*60+MINUTE(tbl_raw_data[[#This Row],[time_taken]])+SECOND(tbl_raw_data[[#This Row],[time_taken]])/60</f>
        <v>588.70000000000005</v>
      </c>
      <c r="K3252" s="54">
        <f>DATE(YEAR(tbl_raw_data[[#This Row],[Date Actioned]]), MONTH(tbl_raw_data[[#This Row],[Date Actioned]]), DAY(tbl_raw_data[[#This Row],[Date Actioned]]))</f>
        <v>45152</v>
      </c>
      <c r="L3252" s="55" t="str">
        <f>UPPER(TEXT(tbl_raw_data[[#This Row],[Updated_date]],"MMMM"))</f>
        <v>AUGUST</v>
      </c>
      <c r="M3252" s="55" t="str">
        <f>UPPER("Week "&amp;IF(ROUNDUP(DAY(tbl_raw_data[[#This Row],[Updated_date]])/7,0)=5,4,ROUNDUP(DAY(tbl_raw_data[[#This Row],[Updated_date]])/7,0)))</f>
        <v>WEEK 2</v>
      </c>
      <c r="N3252" s="57" t="str">
        <f>UPPER(VLOOKUP(tbl_raw_data[[#This Row],[Analyst]],[1]setting!$A$1:$B$15,2,0))</f>
        <v>FARDIN</v>
      </c>
      <c r="O3252" s="57" t="str">
        <f>UPPER(tbl_raw_data[[#This Row],[Outcome]])</f>
        <v>WITHDRAW</v>
      </c>
      <c r="P3252" s="57" t="str">
        <f>UPPER(tbl_raw_data[[#This Row],[Queue Name]])</f>
        <v>CONSUMER POST BUREAU</v>
      </c>
      <c r="Q3252" s="57" t="str">
        <f>IF(tbl_raw_data[[#This Row],[time_taken_in_mins]]&lt;=20,"SLA_MET","SLA_NOT_MET")</f>
        <v>SLA_NOT_MET</v>
      </c>
    </row>
    <row r="3253" spans="1:17" ht="15" customHeight="1" x14ac:dyDescent="0.25">
      <c r="A3253" s="22" t="s">
        <v>7271</v>
      </c>
      <c r="B3253" s="12">
        <v>45152.043657407405</v>
      </c>
      <c r="C3253" s="29">
        <v>45152.371064814812</v>
      </c>
      <c r="D3253" s="16" t="s">
        <v>13</v>
      </c>
      <c r="E3253" s="16" t="s">
        <v>41</v>
      </c>
      <c r="F3253" s="30" t="s">
        <v>168</v>
      </c>
      <c r="G3253" s="106"/>
      <c r="H32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3" s="48">
        <f>tbl_raw_data[[#This Row],[Date Actioned]]-tbl_raw_data[[#This Row],[Date Tagged]]</f>
        <v>0.32740740740700858</v>
      </c>
      <c r="J3253" s="50">
        <f>HOUR(tbl_raw_data[[#This Row],[time_taken]])*60+MINUTE(tbl_raw_data[[#This Row],[time_taken]])+SECOND(tbl_raw_data[[#This Row],[time_taken]])/60</f>
        <v>471.46666666666664</v>
      </c>
      <c r="K3253" s="54">
        <f>DATE(YEAR(tbl_raw_data[[#This Row],[Date Actioned]]), MONTH(tbl_raw_data[[#This Row],[Date Actioned]]), DAY(tbl_raw_data[[#This Row],[Date Actioned]]))</f>
        <v>45152</v>
      </c>
      <c r="L3253" s="55" t="str">
        <f>UPPER(TEXT(tbl_raw_data[[#This Row],[Updated_date]],"MMMM"))</f>
        <v>AUGUST</v>
      </c>
      <c r="M3253" s="55" t="str">
        <f>UPPER("Week "&amp;IF(ROUNDUP(DAY(tbl_raw_data[[#This Row],[Updated_date]])/7,0)=5,4,ROUNDUP(DAY(tbl_raw_data[[#This Row],[Updated_date]])/7,0)))</f>
        <v>WEEK 2</v>
      </c>
      <c r="N3253" s="57" t="str">
        <f>UPPER(VLOOKUP(tbl_raw_data[[#This Row],[Analyst]],[1]setting!$A$1:$B$15,2,0))</f>
        <v>MERCEDES</v>
      </c>
      <c r="O3253" s="57" t="str">
        <f>UPPER(tbl_raw_data[[#This Row],[Outcome]])</f>
        <v>APPROVE</v>
      </c>
      <c r="P3253" s="57" t="str">
        <f>UPPER(tbl_raw_data[[#This Row],[Queue Name]])</f>
        <v>CONSUMER POST BUREAU</v>
      </c>
      <c r="Q3253" s="57" t="str">
        <f>IF(tbl_raw_data[[#This Row],[time_taken_in_mins]]&lt;=20,"SLA_MET","SLA_NOT_MET")</f>
        <v>SLA_NOT_MET</v>
      </c>
    </row>
    <row r="3254" spans="1:17" ht="15" customHeight="1" x14ac:dyDescent="0.25">
      <c r="A3254" s="22" t="s">
        <v>5694</v>
      </c>
      <c r="B3254" s="6">
        <v>45152.369571759256</v>
      </c>
      <c r="C3254" s="7">
        <v>45152.380682870367</v>
      </c>
      <c r="D3254" s="8" t="s">
        <v>8</v>
      </c>
      <c r="E3254" s="8" t="s">
        <v>9</v>
      </c>
      <c r="F3254" s="8" t="s">
        <v>168</v>
      </c>
      <c r="G3254" s="110" t="s">
        <v>5695</v>
      </c>
      <c r="H32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54" s="48">
        <f>tbl_raw_data[[#This Row],[Date Actioned]]-tbl_raw_data[[#This Row],[Date Tagged]]</f>
        <v>1.1111111110949423E-2</v>
      </c>
      <c r="J3254" s="50">
        <f>HOUR(tbl_raw_data[[#This Row],[time_taken]])*60+MINUTE(tbl_raw_data[[#This Row],[time_taken]])+SECOND(tbl_raw_data[[#This Row],[time_taken]])/60</f>
        <v>16</v>
      </c>
      <c r="K3254" s="54">
        <f>DATE(YEAR(tbl_raw_data[[#This Row],[Date Actioned]]), MONTH(tbl_raw_data[[#This Row],[Date Actioned]]), DAY(tbl_raw_data[[#This Row],[Date Actioned]]))</f>
        <v>45152</v>
      </c>
      <c r="L3254" s="55" t="str">
        <f>UPPER(TEXT(tbl_raw_data[[#This Row],[Updated_date]],"MMMM"))</f>
        <v>AUGUST</v>
      </c>
      <c r="M3254" s="55" t="str">
        <f>UPPER("Week "&amp;IF(ROUNDUP(DAY(tbl_raw_data[[#This Row],[Updated_date]])/7,0)=5,4,ROUNDUP(DAY(tbl_raw_data[[#This Row],[Updated_date]])/7,0)))</f>
        <v>WEEK 2</v>
      </c>
      <c r="N3254" s="57" t="str">
        <f>UPPER(VLOOKUP(tbl_raw_data[[#This Row],[Analyst]],[1]setting!$A$1:$B$15,2,0))</f>
        <v>MERCEDES</v>
      </c>
      <c r="O3254" s="57" t="str">
        <f>UPPER(tbl_raw_data[[#This Row],[Outcome]])</f>
        <v>WITHDRAW</v>
      </c>
      <c r="P3254" s="57" t="str">
        <f>UPPER(tbl_raw_data[[#This Row],[Queue Name]])</f>
        <v>CONSUMER PRE BUREAU</v>
      </c>
      <c r="Q3254" s="57" t="str">
        <f>IF(tbl_raw_data[[#This Row],[time_taken_in_mins]]&lt;=20,"SLA_MET","SLA_NOT_MET")</f>
        <v>SLA_MET</v>
      </c>
    </row>
    <row r="3255" spans="1:17" ht="15" customHeight="1" x14ac:dyDescent="0.25">
      <c r="A3255" s="5" t="s">
        <v>2413</v>
      </c>
      <c r="B3255" s="12">
        <v>45152.392268518517</v>
      </c>
      <c r="C3255" s="13">
        <v>45152.397847222222</v>
      </c>
      <c r="D3255" s="14" t="s">
        <v>13</v>
      </c>
      <c r="E3255" s="14" t="s">
        <v>28</v>
      </c>
      <c r="F3255" s="14" t="s">
        <v>254</v>
      </c>
      <c r="G3255" s="111" t="s">
        <v>29</v>
      </c>
      <c r="H32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55" s="48">
        <f>tbl_raw_data[[#This Row],[Date Actioned]]-tbl_raw_data[[#This Row],[Date Tagged]]</f>
        <v>5.5787037053960375E-3</v>
      </c>
      <c r="J3255" s="50">
        <f>HOUR(tbl_raw_data[[#This Row],[time_taken]])*60+MINUTE(tbl_raw_data[[#This Row],[time_taken]])+SECOND(tbl_raw_data[[#This Row],[time_taken]])/60</f>
        <v>8.0333333333333332</v>
      </c>
      <c r="K3255" s="54">
        <f>DATE(YEAR(tbl_raw_data[[#This Row],[Date Actioned]]), MONTH(tbl_raw_data[[#This Row],[Date Actioned]]), DAY(tbl_raw_data[[#This Row],[Date Actioned]]))</f>
        <v>45152</v>
      </c>
      <c r="L3255" s="55" t="str">
        <f>UPPER(TEXT(tbl_raw_data[[#This Row],[Updated_date]],"MMMM"))</f>
        <v>AUGUST</v>
      </c>
      <c r="M3255" s="55" t="str">
        <f>UPPER("Week "&amp;IF(ROUNDUP(DAY(tbl_raw_data[[#This Row],[Updated_date]])/7,0)=5,4,ROUNDUP(DAY(tbl_raw_data[[#This Row],[Updated_date]])/7,0)))</f>
        <v>WEEK 2</v>
      </c>
      <c r="N3255" s="57" t="str">
        <f>UPPER(VLOOKUP(tbl_raw_data[[#This Row],[Analyst]],[1]setting!$A$1:$B$15,2,0))</f>
        <v>FARDIN</v>
      </c>
      <c r="O3255" s="57" t="str">
        <f>UPPER(tbl_raw_data[[#This Row],[Outcome]])</f>
        <v>APPROVE</v>
      </c>
      <c r="P3255" s="57" t="str">
        <f>UPPER(tbl_raw_data[[#This Row],[Queue Name]])</f>
        <v>CONSUMER EXISTING</v>
      </c>
      <c r="Q3255" s="57" t="str">
        <f>IF(tbl_raw_data[[#This Row],[time_taken_in_mins]]&lt;=20,"SLA_MET","SLA_NOT_MET")</f>
        <v>SLA_MET</v>
      </c>
    </row>
    <row r="3256" spans="1:17" ht="15" customHeight="1" x14ac:dyDescent="0.25">
      <c r="A3256" s="11" t="s">
        <v>1885</v>
      </c>
      <c r="B3256" s="6">
        <v>45152.400219907409</v>
      </c>
      <c r="C3256" s="7">
        <v>45152.405138888891</v>
      </c>
      <c r="D3256" s="8" t="s">
        <v>46</v>
      </c>
      <c r="E3256" s="8" t="s">
        <v>28</v>
      </c>
      <c r="F3256" s="8" t="s">
        <v>254</v>
      </c>
      <c r="G3256" s="110" t="s">
        <v>74</v>
      </c>
      <c r="H32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56" s="48">
        <f>tbl_raw_data[[#This Row],[Date Actioned]]-tbl_raw_data[[#This Row],[Date Tagged]]</f>
        <v>4.9189814817509614E-3</v>
      </c>
      <c r="J3256" s="50">
        <f>HOUR(tbl_raw_data[[#This Row],[time_taken]])*60+MINUTE(tbl_raw_data[[#This Row],[time_taken]])+SECOND(tbl_raw_data[[#This Row],[time_taken]])/60</f>
        <v>7.083333333333333</v>
      </c>
      <c r="K3256" s="54">
        <f>DATE(YEAR(tbl_raw_data[[#This Row],[Date Actioned]]), MONTH(tbl_raw_data[[#This Row],[Date Actioned]]), DAY(tbl_raw_data[[#This Row],[Date Actioned]]))</f>
        <v>45152</v>
      </c>
      <c r="L3256" s="55" t="str">
        <f>UPPER(TEXT(tbl_raw_data[[#This Row],[Updated_date]],"MMMM"))</f>
        <v>AUGUST</v>
      </c>
      <c r="M3256" s="55" t="str">
        <f>UPPER("Week "&amp;IF(ROUNDUP(DAY(tbl_raw_data[[#This Row],[Updated_date]])/7,0)=5,4,ROUNDUP(DAY(tbl_raw_data[[#This Row],[Updated_date]])/7,0)))</f>
        <v>WEEK 2</v>
      </c>
      <c r="N3256" s="57" t="str">
        <f>UPPER(VLOOKUP(tbl_raw_data[[#This Row],[Analyst]],[1]setting!$A$1:$B$15,2,0))</f>
        <v>FARDIN</v>
      </c>
      <c r="O3256" s="57" t="str">
        <f>UPPER(tbl_raw_data[[#This Row],[Outcome]])</f>
        <v>DECLINE</v>
      </c>
      <c r="P3256" s="57" t="str">
        <f>UPPER(tbl_raw_data[[#This Row],[Queue Name]])</f>
        <v>CONSUMER EXISTING</v>
      </c>
      <c r="Q3256" s="57" t="str">
        <f>IF(tbl_raw_data[[#This Row],[time_taken_in_mins]]&lt;=20,"SLA_MET","SLA_NOT_MET")</f>
        <v>SLA_MET</v>
      </c>
    </row>
    <row r="3257" spans="1:17" ht="15" customHeight="1" x14ac:dyDescent="0.25">
      <c r="A3257" s="11" t="s">
        <v>5732</v>
      </c>
      <c r="B3257" s="6">
        <v>45152.405555555553</v>
      </c>
      <c r="C3257" s="7">
        <v>45152.41678240741</v>
      </c>
      <c r="D3257" s="8" t="s">
        <v>13</v>
      </c>
      <c r="E3257" s="8" t="s">
        <v>28</v>
      </c>
      <c r="F3257" s="8" t="s">
        <v>254</v>
      </c>
      <c r="G3257" s="110" t="s">
        <v>29</v>
      </c>
      <c r="H32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57" s="48">
        <f>tbl_raw_data[[#This Row],[Date Actioned]]-tbl_raw_data[[#This Row],[Date Tagged]]</f>
        <v>1.1226851856918074E-2</v>
      </c>
      <c r="J3257" s="50">
        <f>HOUR(tbl_raw_data[[#This Row],[time_taken]])*60+MINUTE(tbl_raw_data[[#This Row],[time_taken]])+SECOND(tbl_raw_data[[#This Row],[time_taken]])/60</f>
        <v>16.166666666666668</v>
      </c>
      <c r="K3257" s="54">
        <f>DATE(YEAR(tbl_raw_data[[#This Row],[Date Actioned]]), MONTH(tbl_raw_data[[#This Row],[Date Actioned]]), DAY(tbl_raw_data[[#This Row],[Date Actioned]]))</f>
        <v>45152</v>
      </c>
      <c r="L3257" s="55" t="str">
        <f>UPPER(TEXT(tbl_raw_data[[#This Row],[Updated_date]],"MMMM"))</f>
        <v>AUGUST</v>
      </c>
      <c r="M3257" s="55" t="str">
        <f>UPPER("Week "&amp;IF(ROUNDUP(DAY(tbl_raw_data[[#This Row],[Updated_date]])/7,0)=5,4,ROUNDUP(DAY(tbl_raw_data[[#This Row],[Updated_date]])/7,0)))</f>
        <v>WEEK 2</v>
      </c>
      <c r="N3257" s="57" t="str">
        <f>UPPER(VLOOKUP(tbl_raw_data[[#This Row],[Analyst]],[1]setting!$A$1:$B$15,2,0))</f>
        <v>FARDIN</v>
      </c>
      <c r="O3257" s="57" t="str">
        <f>UPPER(tbl_raw_data[[#This Row],[Outcome]])</f>
        <v>APPROVE</v>
      </c>
      <c r="P3257" s="57" t="str">
        <f>UPPER(tbl_raw_data[[#This Row],[Queue Name]])</f>
        <v>CONSUMER EXISTING</v>
      </c>
      <c r="Q3257" s="57" t="str">
        <f>IF(tbl_raw_data[[#This Row],[time_taken_in_mins]]&lt;=20,"SLA_MET","SLA_NOT_MET")</f>
        <v>SLA_MET</v>
      </c>
    </row>
    <row r="3258" spans="1:17" ht="15" customHeight="1" x14ac:dyDescent="0.25">
      <c r="A3258" s="5" t="s">
        <v>1137</v>
      </c>
      <c r="B3258" s="12">
        <v>45152.410416666666</v>
      </c>
      <c r="C3258" s="25">
        <v>45152.414293981485</v>
      </c>
      <c r="D3258" s="10" t="s">
        <v>13</v>
      </c>
      <c r="E3258" s="10" t="s">
        <v>28</v>
      </c>
      <c r="F3258" s="26" t="s">
        <v>455</v>
      </c>
      <c r="G3258" s="109"/>
      <c r="H32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58" s="48">
        <f>tbl_raw_data[[#This Row],[Date Actioned]]-tbl_raw_data[[#This Row],[Date Tagged]]</f>
        <v>3.8773148189648055E-3</v>
      </c>
      <c r="J3258" s="50">
        <f>HOUR(tbl_raw_data[[#This Row],[time_taken]])*60+MINUTE(tbl_raw_data[[#This Row],[time_taken]])+SECOND(tbl_raw_data[[#This Row],[time_taken]])/60</f>
        <v>5.583333333333333</v>
      </c>
      <c r="K3258" s="54">
        <f>DATE(YEAR(tbl_raw_data[[#This Row],[Date Actioned]]), MONTH(tbl_raw_data[[#This Row],[Date Actioned]]), DAY(tbl_raw_data[[#This Row],[Date Actioned]]))</f>
        <v>45152</v>
      </c>
      <c r="L3258" s="55" t="str">
        <f>UPPER(TEXT(tbl_raw_data[[#This Row],[Updated_date]],"MMMM"))</f>
        <v>AUGUST</v>
      </c>
      <c r="M3258" s="55" t="str">
        <f>UPPER("Week "&amp;IF(ROUNDUP(DAY(tbl_raw_data[[#This Row],[Updated_date]])/7,0)=5,4,ROUNDUP(DAY(tbl_raw_data[[#This Row],[Updated_date]])/7,0)))</f>
        <v>WEEK 2</v>
      </c>
      <c r="N3258" s="57" t="str">
        <f>UPPER(VLOOKUP(tbl_raw_data[[#This Row],[Analyst]],[1]setting!$A$1:$B$15,2,0))</f>
        <v>ROHAN</v>
      </c>
      <c r="O3258" s="57" t="str">
        <f>UPPER(tbl_raw_data[[#This Row],[Outcome]])</f>
        <v>APPROVE</v>
      </c>
      <c r="P3258" s="57" t="str">
        <f>UPPER(tbl_raw_data[[#This Row],[Queue Name]])</f>
        <v>CONSUMER EXISTING</v>
      </c>
      <c r="Q3258" s="57" t="str">
        <f>IF(tbl_raw_data[[#This Row],[time_taken_in_mins]]&lt;=20,"SLA_MET","SLA_NOT_MET")</f>
        <v>SLA_MET</v>
      </c>
    </row>
    <row r="3259" spans="1:17" ht="26.25" x14ac:dyDescent="0.25">
      <c r="A3259" s="5" t="s">
        <v>4279</v>
      </c>
      <c r="B3259" s="12">
        <v>45152.416192129633</v>
      </c>
      <c r="C3259" s="13">
        <v>45152.424375000002</v>
      </c>
      <c r="D3259" s="14" t="s">
        <v>8</v>
      </c>
      <c r="E3259" s="14" t="s">
        <v>28</v>
      </c>
      <c r="F3259" s="14" t="s">
        <v>254</v>
      </c>
      <c r="G3259" s="111" t="s">
        <v>4280</v>
      </c>
      <c r="H32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259" s="48">
        <f>tbl_raw_data[[#This Row],[Date Actioned]]-tbl_raw_data[[#This Row],[Date Tagged]]</f>
        <v>8.182870369637385E-3</v>
      </c>
      <c r="J3259" s="50">
        <f>HOUR(tbl_raw_data[[#This Row],[time_taken]])*60+MINUTE(tbl_raw_data[[#This Row],[time_taken]])+SECOND(tbl_raw_data[[#This Row],[time_taken]])/60</f>
        <v>11.783333333333333</v>
      </c>
      <c r="K3259" s="54">
        <f>DATE(YEAR(tbl_raw_data[[#This Row],[Date Actioned]]), MONTH(tbl_raw_data[[#This Row],[Date Actioned]]), DAY(tbl_raw_data[[#This Row],[Date Actioned]]))</f>
        <v>45152</v>
      </c>
      <c r="L3259" s="55" t="str">
        <f>UPPER(TEXT(tbl_raw_data[[#This Row],[Updated_date]],"MMMM"))</f>
        <v>AUGUST</v>
      </c>
      <c r="M3259" s="55" t="str">
        <f>UPPER("Week "&amp;IF(ROUNDUP(DAY(tbl_raw_data[[#This Row],[Updated_date]])/7,0)=5,4,ROUNDUP(DAY(tbl_raw_data[[#This Row],[Updated_date]])/7,0)))</f>
        <v>WEEK 2</v>
      </c>
      <c r="N3259" s="57" t="str">
        <f>UPPER(VLOOKUP(tbl_raw_data[[#This Row],[Analyst]],[1]setting!$A$1:$B$15,2,0))</f>
        <v>FARDIN</v>
      </c>
      <c r="O3259" s="57" t="str">
        <f>UPPER(tbl_raw_data[[#This Row],[Outcome]])</f>
        <v>WITHDRAW</v>
      </c>
      <c r="P3259" s="57" t="str">
        <f>UPPER(tbl_raw_data[[#This Row],[Queue Name]])</f>
        <v>CONSUMER EXISTING</v>
      </c>
      <c r="Q3259" s="57" t="str">
        <f>IF(tbl_raw_data[[#This Row],[time_taken_in_mins]]&lt;=20,"SLA_MET","SLA_NOT_MET")</f>
        <v>SLA_MET</v>
      </c>
    </row>
    <row r="3260" spans="1:17" ht="15" customHeight="1" x14ac:dyDescent="0.25">
      <c r="A3260" s="11" t="s">
        <v>2069</v>
      </c>
      <c r="B3260" s="6">
        <v>45152.428969907407</v>
      </c>
      <c r="C3260" s="7">
        <v>45152.434131944443</v>
      </c>
      <c r="D3260" s="8" t="s">
        <v>8</v>
      </c>
      <c r="E3260" s="8" t="s">
        <v>9</v>
      </c>
      <c r="F3260" s="8" t="s">
        <v>168</v>
      </c>
      <c r="G3260" s="110" t="s">
        <v>149</v>
      </c>
      <c r="H32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0" s="48">
        <f>tbl_raw_data[[#This Row],[Date Actioned]]-tbl_raw_data[[#This Row],[Date Tagged]]</f>
        <v>5.1620370359160006E-3</v>
      </c>
      <c r="J3260" s="50">
        <f>HOUR(tbl_raw_data[[#This Row],[time_taken]])*60+MINUTE(tbl_raw_data[[#This Row],[time_taken]])+SECOND(tbl_raw_data[[#This Row],[time_taken]])/60</f>
        <v>7.4333333333333336</v>
      </c>
      <c r="K3260" s="54">
        <f>DATE(YEAR(tbl_raw_data[[#This Row],[Date Actioned]]), MONTH(tbl_raw_data[[#This Row],[Date Actioned]]), DAY(tbl_raw_data[[#This Row],[Date Actioned]]))</f>
        <v>45152</v>
      </c>
      <c r="L3260" s="55" t="str">
        <f>UPPER(TEXT(tbl_raw_data[[#This Row],[Updated_date]],"MMMM"))</f>
        <v>AUGUST</v>
      </c>
      <c r="M3260" s="55" t="str">
        <f>UPPER("Week "&amp;IF(ROUNDUP(DAY(tbl_raw_data[[#This Row],[Updated_date]])/7,0)=5,4,ROUNDUP(DAY(tbl_raw_data[[#This Row],[Updated_date]])/7,0)))</f>
        <v>WEEK 2</v>
      </c>
      <c r="N3260" s="57" t="str">
        <f>UPPER(VLOOKUP(tbl_raw_data[[#This Row],[Analyst]],[1]setting!$A$1:$B$15,2,0))</f>
        <v>MERCEDES</v>
      </c>
      <c r="O3260" s="57" t="str">
        <f>UPPER(tbl_raw_data[[#This Row],[Outcome]])</f>
        <v>WITHDRAW</v>
      </c>
      <c r="P3260" s="57" t="str">
        <f>UPPER(tbl_raw_data[[#This Row],[Queue Name]])</f>
        <v>CONSUMER PRE BUREAU</v>
      </c>
      <c r="Q3260" s="57" t="str">
        <f>IF(tbl_raw_data[[#This Row],[time_taken_in_mins]]&lt;=20,"SLA_MET","SLA_NOT_MET")</f>
        <v>SLA_MET</v>
      </c>
    </row>
    <row r="3261" spans="1:17" ht="26.25" x14ac:dyDescent="0.25">
      <c r="A3261" s="22" t="s">
        <v>2110</v>
      </c>
      <c r="B3261" s="12">
        <v>45152.431712962964</v>
      </c>
      <c r="C3261" s="13">
        <v>45152.436944444446</v>
      </c>
      <c r="D3261" s="14" t="s">
        <v>8</v>
      </c>
      <c r="E3261" s="14" t="s">
        <v>28</v>
      </c>
      <c r="F3261" s="14" t="s">
        <v>254</v>
      </c>
      <c r="G3261" s="111" t="s">
        <v>1953</v>
      </c>
      <c r="H32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1" s="48">
        <f>tbl_raw_data[[#This Row],[Date Actioned]]-tbl_raw_data[[#This Row],[Date Tagged]]</f>
        <v>5.2314814820419997E-3</v>
      </c>
      <c r="J3261" s="50">
        <f>HOUR(tbl_raw_data[[#This Row],[time_taken]])*60+MINUTE(tbl_raw_data[[#This Row],[time_taken]])+SECOND(tbl_raw_data[[#This Row],[time_taken]])/60</f>
        <v>7.5333333333333332</v>
      </c>
      <c r="K3261" s="54">
        <f>DATE(YEAR(tbl_raw_data[[#This Row],[Date Actioned]]), MONTH(tbl_raw_data[[#This Row],[Date Actioned]]), DAY(tbl_raw_data[[#This Row],[Date Actioned]]))</f>
        <v>45152</v>
      </c>
      <c r="L3261" s="55" t="str">
        <f>UPPER(TEXT(tbl_raw_data[[#This Row],[Updated_date]],"MMMM"))</f>
        <v>AUGUST</v>
      </c>
      <c r="M3261" s="55" t="str">
        <f>UPPER("Week "&amp;IF(ROUNDUP(DAY(tbl_raw_data[[#This Row],[Updated_date]])/7,0)=5,4,ROUNDUP(DAY(tbl_raw_data[[#This Row],[Updated_date]])/7,0)))</f>
        <v>WEEK 2</v>
      </c>
      <c r="N3261" s="57" t="str">
        <f>UPPER(VLOOKUP(tbl_raw_data[[#This Row],[Analyst]],[1]setting!$A$1:$B$15,2,0))</f>
        <v>FARDIN</v>
      </c>
      <c r="O3261" s="57" t="str">
        <f>UPPER(tbl_raw_data[[#This Row],[Outcome]])</f>
        <v>WITHDRAW</v>
      </c>
      <c r="P3261" s="57" t="str">
        <f>UPPER(tbl_raw_data[[#This Row],[Queue Name]])</f>
        <v>CONSUMER EXISTING</v>
      </c>
      <c r="Q3261" s="57" t="str">
        <f>IF(tbl_raw_data[[#This Row],[time_taken_in_mins]]&lt;=20,"SLA_MET","SLA_NOT_MET")</f>
        <v>SLA_MET</v>
      </c>
    </row>
    <row r="3262" spans="1:17" ht="15" customHeight="1" x14ac:dyDescent="0.25">
      <c r="A3262" s="5" t="s">
        <v>3369</v>
      </c>
      <c r="B3262" s="6">
        <v>45152.432812500003</v>
      </c>
      <c r="C3262" s="7">
        <v>45152.439675925925</v>
      </c>
      <c r="D3262" s="8" t="s">
        <v>8</v>
      </c>
      <c r="E3262" s="8" t="s">
        <v>41</v>
      </c>
      <c r="F3262" s="8" t="s">
        <v>455</v>
      </c>
      <c r="G3262" s="110" t="s">
        <v>3370</v>
      </c>
      <c r="H32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62" s="48">
        <f>tbl_raw_data[[#This Row],[Date Actioned]]-tbl_raw_data[[#This Row],[Date Tagged]]</f>
        <v>6.8634259223472327E-3</v>
      </c>
      <c r="J3262" s="50">
        <f>HOUR(tbl_raw_data[[#This Row],[time_taken]])*60+MINUTE(tbl_raw_data[[#This Row],[time_taken]])+SECOND(tbl_raw_data[[#This Row],[time_taken]])/60</f>
        <v>9.8833333333333329</v>
      </c>
      <c r="K3262" s="54">
        <f>DATE(YEAR(tbl_raw_data[[#This Row],[Date Actioned]]), MONTH(tbl_raw_data[[#This Row],[Date Actioned]]), DAY(tbl_raw_data[[#This Row],[Date Actioned]]))</f>
        <v>45152</v>
      </c>
      <c r="L3262" s="55" t="str">
        <f>UPPER(TEXT(tbl_raw_data[[#This Row],[Updated_date]],"MMMM"))</f>
        <v>AUGUST</v>
      </c>
      <c r="M3262" s="55" t="str">
        <f>UPPER("Week "&amp;IF(ROUNDUP(DAY(tbl_raw_data[[#This Row],[Updated_date]])/7,0)=5,4,ROUNDUP(DAY(tbl_raw_data[[#This Row],[Updated_date]])/7,0)))</f>
        <v>WEEK 2</v>
      </c>
      <c r="N3262" s="57" t="str">
        <f>UPPER(VLOOKUP(tbl_raw_data[[#This Row],[Analyst]],[1]setting!$A$1:$B$15,2,0))</f>
        <v>ROHAN</v>
      </c>
      <c r="O3262" s="57" t="str">
        <f>UPPER(tbl_raw_data[[#This Row],[Outcome]])</f>
        <v>WITHDRAW</v>
      </c>
      <c r="P3262" s="57" t="str">
        <f>UPPER(tbl_raw_data[[#This Row],[Queue Name]])</f>
        <v>CONSUMER POST BUREAU</v>
      </c>
      <c r="Q3262" s="57" t="str">
        <f>IF(tbl_raw_data[[#This Row],[time_taken_in_mins]]&lt;=20,"SLA_MET","SLA_NOT_MET")</f>
        <v>SLA_MET</v>
      </c>
    </row>
    <row r="3263" spans="1:17" ht="26.25" x14ac:dyDescent="0.25">
      <c r="A3263" s="11" t="s">
        <v>1496</v>
      </c>
      <c r="B3263" s="12">
        <v>45152.435023148151</v>
      </c>
      <c r="C3263" s="13">
        <v>45152.439467592594</v>
      </c>
      <c r="D3263" s="14" t="s">
        <v>8</v>
      </c>
      <c r="E3263" s="14" t="s">
        <v>28</v>
      </c>
      <c r="F3263" s="14" t="s">
        <v>168</v>
      </c>
      <c r="G3263" s="111" t="s">
        <v>1497</v>
      </c>
      <c r="H32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3" s="48">
        <f>tbl_raw_data[[#This Row],[Date Actioned]]-tbl_raw_data[[#This Row],[Date Tagged]]</f>
        <v>4.4444444429245777E-3</v>
      </c>
      <c r="J3263" s="50">
        <f>HOUR(tbl_raw_data[[#This Row],[time_taken]])*60+MINUTE(tbl_raw_data[[#This Row],[time_taken]])+SECOND(tbl_raw_data[[#This Row],[time_taken]])/60</f>
        <v>6.4</v>
      </c>
      <c r="K3263" s="54">
        <f>DATE(YEAR(tbl_raw_data[[#This Row],[Date Actioned]]), MONTH(tbl_raw_data[[#This Row],[Date Actioned]]), DAY(tbl_raw_data[[#This Row],[Date Actioned]]))</f>
        <v>45152</v>
      </c>
      <c r="L3263" s="55" t="str">
        <f>UPPER(TEXT(tbl_raw_data[[#This Row],[Updated_date]],"MMMM"))</f>
        <v>AUGUST</v>
      </c>
      <c r="M3263" s="55" t="str">
        <f>UPPER("Week "&amp;IF(ROUNDUP(DAY(tbl_raw_data[[#This Row],[Updated_date]])/7,0)=5,4,ROUNDUP(DAY(tbl_raw_data[[#This Row],[Updated_date]])/7,0)))</f>
        <v>WEEK 2</v>
      </c>
      <c r="N3263" s="57" t="str">
        <f>UPPER(VLOOKUP(tbl_raw_data[[#This Row],[Analyst]],[1]setting!$A$1:$B$15,2,0))</f>
        <v>MERCEDES</v>
      </c>
      <c r="O3263" s="57" t="str">
        <f>UPPER(tbl_raw_data[[#This Row],[Outcome]])</f>
        <v>WITHDRAW</v>
      </c>
      <c r="P3263" s="57" t="str">
        <f>UPPER(tbl_raw_data[[#This Row],[Queue Name]])</f>
        <v>CONSUMER EXISTING</v>
      </c>
      <c r="Q3263" s="57" t="str">
        <f>IF(tbl_raw_data[[#This Row],[time_taken_in_mins]]&lt;=20,"SLA_MET","SLA_NOT_MET")</f>
        <v>SLA_MET</v>
      </c>
    </row>
    <row r="3264" spans="1:17" x14ac:dyDescent="0.25">
      <c r="A3264" s="22" t="s">
        <v>7040</v>
      </c>
      <c r="B3264" s="6">
        <v>45152.436342592591</v>
      </c>
      <c r="C3264" s="7">
        <v>45152.45521990741</v>
      </c>
      <c r="D3264" s="8" t="s">
        <v>8</v>
      </c>
      <c r="E3264" s="8" t="s">
        <v>28</v>
      </c>
      <c r="F3264" s="8" t="s">
        <v>228</v>
      </c>
      <c r="G3264" s="110" t="s">
        <v>7041</v>
      </c>
      <c r="H32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4" s="48">
        <f>tbl_raw_data[[#This Row],[Date Actioned]]-tbl_raw_data[[#This Row],[Date Tagged]]</f>
        <v>1.8877314818382729E-2</v>
      </c>
      <c r="J3264" s="50">
        <f>HOUR(tbl_raw_data[[#This Row],[time_taken]])*60+MINUTE(tbl_raw_data[[#This Row],[time_taken]])+SECOND(tbl_raw_data[[#This Row],[time_taken]])/60</f>
        <v>27.183333333333334</v>
      </c>
      <c r="K3264" s="54">
        <f>DATE(YEAR(tbl_raw_data[[#This Row],[Date Actioned]]), MONTH(tbl_raw_data[[#This Row],[Date Actioned]]), DAY(tbl_raw_data[[#This Row],[Date Actioned]]))</f>
        <v>45152</v>
      </c>
      <c r="L3264" s="55" t="str">
        <f>UPPER(TEXT(tbl_raw_data[[#This Row],[Updated_date]],"MMMM"))</f>
        <v>AUGUST</v>
      </c>
      <c r="M3264" s="55" t="str">
        <f>UPPER("Week "&amp;IF(ROUNDUP(DAY(tbl_raw_data[[#This Row],[Updated_date]])/7,0)=5,4,ROUNDUP(DAY(tbl_raw_data[[#This Row],[Updated_date]])/7,0)))</f>
        <v>WEEK 2</v>
      </c>
      <c r="N3264" s="57" t="str">
        <f>UPPER(VLOOKUP(tbl_raw_data[[#This Row],[Analyst]],[1]setting!$A$1:$B$15,2,0))</f>
        <v>OUADIR</v>
      </c>
      <c r="O3264" s="57" t="str">
        <f>UPPER(tbl_raw_data[[#This Row],[Outcome]])</f>
        <v>WITHDRAW</v>
      </c>
      <c r="P3264" s="57" t="str">
        <f>UPPER(tbl_raw_data[[#This Row],[Queue Name]])</f>
        <v>CONSUMER EXISTING</v>
      </c>
      <c r="Q3264" s="57" t="str">
        <f>IF(tbl_raw_data[[#This Row],[time_taken_in_mins]]&lt;=20,"SLA_MET","SLA_NOT_MET")</f>
        <v>SLA_NOT_MET</v>
      </c>
    </row>
    <row r="3265" spans="1:17" ht="15" customHeight="1" x14ac:dyDescent="0.25">
      <c r="A3265" s="22" t="s">
        <v>5507</v>
      </c>
      <c r="B3265" s="12">
        <v>45152.437199074076</v>
      </c>
      <c r="C3265" s="13">
        <v>45152.447870370372</v>
      </c>
      <c r="D3265" s="14" t="s">
        <v>13</v>
      </c>
      <c r="E3265" s="14" t="s">
        <v>28</v>
      </c>
      <c r="F3265" s="14" t="s">
        <v>254</v>
      </c>
      <c r="G3265" s="111" t="s">
        <v>29</v>
      </c>
      <c r="H32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65" s="48">
        <f>tbl_raw_data[[#This Row],[Date Actioned]]-tbl_raw_data[[#This Row],[Date Tagged]]</f>
        <v>1.0671296295186039E-2</v>
      </c>
      <c r="J3265" s="50">
        <f>HOUR(tbl_raw_data[[#This Row],[time_taken]])*60+MINUTE(tbl_raw_data[[#This Row],[time_taken]])+SECOND(tbl_raw_data[[#This Row],[time_taken]])/60</f>
        <v>15.366666666666667</v>
      </c>
      <c r="K3265" s="54">
        <f>DATE(YEAR(tbl_raw_data[[#This Row],[Date Actioned]]), MONTH(tbl_raw_data[[#This Row],[Date Actioned]]), DAY(tbl_raw_data[[#This Row],[Date Actioned]]))</f>
        <v>45152</v>
      </c>
      <c r="L3265" s="55" t="str">
        <f>UPPER(TEXT(tbl_raw_data[[#This Row],[Updated_date]],"MMMM"))</f>
        <v>AUGUST</v>
      </c>
      <c r="M3265" s="55" t="str">
        <f>UPPER("Week "&amp;IF(ROUNDUP(DAY(tbl_raw_data[[#This Row],[Updated_date]])/7,0)=5,4,ROUNDUP(DAY(tbl_raw_data[[#This Row],[Updated_date]])/7,0)))</f>
        <v>WEEK 2</v>
      </c>
      <c r="N3265" s="57" t="str">
        <f>UPPER(VLOOKUP(tbl_raw_data[[#This Row],[Analyst]],[1]setting!$A$1:$B$15,2,0))</f>
        <v>FARDIN</v>
      </c>
      <c r="O3265" s="57" t="str">
        <f>UPPER(tbl_raw_data[[#This Row],[Outcome]])</f>
        <v>APPROVE</v>
      </c>
      <c r="P3265" s="57" t="str">
        <f>UPPER(tbl_raw_data[[#This Row],[Queue Name]])</f>
        <v>CONSUMER EXISTING</v>
      </c>
      <c r="Q3265" s="57" t="str">
        <f>IF(tbl_raw_data[[#This Row],[time_taken_in_mins]]&lt;=20,"SLA_MET","SLA_NOT_MET")</f>
        <v>SLA_MET</v>
      </c>
    </row>
    <row r="3266" spans="1:17" ht="15" customHeight="1" x14ac:dyDescent="0.25">
      <c r="A3266" s="5" t="s">
        <v>5171</v>
      </c>
      <c r="B3266" s="12">
        <v>45152.438692129632</v>
      </c>
      <c r="C3266" s="13">
        <v>45152.448622685188</v>
      </c>
      <c r="D3266" s="14" t="s">
        <v>8</v>
      </c>
      <c r="E3266" s="14" t="s">
        <v>9</v>
      </c>
      <c r="F3266" s="14" t="s">
        <v>42</v>
      </c>
      <c r="G3266" s="111" t="s">
        <v>149</v>
      </c>
      <c r="H32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6" s="48">
        <f>tbl_raw_data[[#This Row],[Date Actioned]]-tbl_raw_data[[#This Row],[Date Tagged]]</f>
        <v>9.930555555911269E-3</v>
      </c>
      <c r="J3266" s="50">
        <f>HOUR(tbl_raw_data[[#This Row],[time_taken]])*60+MINUTE(tbl_raw_data[[#This Row],[time_taken]])+SECOND(tbl_raw_data[[#This Row],[time_taken]])/60</f>
        <v>14.3</v>
      </c>
      <c r="K3266" s="54">
        <f>DATE(YEAR(tbl_raw_data[[#This Row],[Date Actioned]]), MONTH(tbl_raw_data[[#This Row],[Date Actioned]]), DAY(tbl_raw_data[[#This Row],[Date Actioned]]))</f>
        <v>45152</v>
      </c>
      <c r="L3266" s="55" t="str">
        <f>UPPER(TEXT(tbl_raw_data[[#This Row],[Updated_date]],"MMMM"))</f>
        <v>AUGUST</v>
      </c>
      <c r="M3266" s="55" t="str">
        <f>UPPER("Week "&amp;IF(ROUNDUP(DAY(tbl_raw_data[[#This Row],[Updated_date]])/7,0)=5,4,ROUNDUP(DAY(tbl_raw_data[[#This Row],[Updated_date]])/7,0)))</f>
        <v>WEEK 2</v>
      </c>
      <c r="N3266" s="57" t="str">
        <f>UPPER(VLOOKUP(tbl_raw_data[[#This Row],[Analyst]],[1]setting!$A$1:$B$15,2,0))</f>
        <v>NITESH</v>
      </c>
      <c r="O3266" s="57" t="str">
        <f>UPPER(tbl_raw_data[[#This Row],[Outcome]])</f>
        <v>WITHDRAW</v>
      </c>
      <c r="P3266" s="57" t="str">
        <f>UPPER(tbl_raw_data[[#This Row],[Queue Name]])</f>
        <v>CONSUMER PRE BUREAU</v>
      </c>
      <c r="Q3266" s="57" t="str">
        <f>IF(tbl_raw_data[[#This Row],[time_taken_in_mins]]&lt;=20,"SLA_MET","SLA_NOT_MET")</f>
        <v>SLA_MET</v>
      </c>
    </row>
    <row r="3267" spans="1:17" ht="15" customHeight="1" x14ac:dyDescent="0.25">
      <c r="A3267" s="11" t="s">
        <v>1888</v>
      </c>
      <c r="B3267" s="12">
        <v>45152.439062500001</v>
      </c>
      <c r="C3267" s="29">
        <v>45152.443981481483</v>
      </c>
      <c r="D3267" s="16" t="s">
        <v>13</v>
      </c>
      <c r="E3267" s="16" t="s">
        <v>28</v>
      </c>
      <c r="F3267" s="30" t="s">
        <v>168</v>
      </c>
      <c r="G3267" s="106"/>
      <c r="H32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67" s="48">
        <f>tbl_raw_data[[#This Row],[Date Actioned]]-tbl_raw_data[[#This Row],[Date Tagged]]</f>
        <v>4.9189814817509614E-3</v>
      </c>
      <c r="J3267" s="50">
        <f>HOUR(tbl_raw_data[[#This Row],[time_taken]])*60+MINUTE(tbl_raw_data[[#This Row],[time_taken]])+SECOND(tbl_raw_data[[#This Row],[time_taken]])/60</f>
        <v>7.083333333333333</v>
      </c>
      <c r="K3267" s="54">
        <f>DATE(YEAR(tbl_raw_data[[#This Row],[Date Actioned]]), MONTH(tbl_raw_data[[#This Row],[Date Actioned]]), DAY(tbl_raw_data[[#This Row],[Date Actioned]]))</f>
        <v>45152</v>
      </c>
      <c r="L3267" s="55" t="str">
        <f>UPPER(TEXT(tbl_raw_data[[#This Row],[Updated_date]],"MMMM"))</f>
        <v>AUGUST</v>
      </c>
      <c r="M3267" s="55" t="str">
        <f>UPPER("Week "&amp;IF(ROUNDUP(DAY(tbl_raw_data[[#This Row],[Updated_date]])/7,0)=5,4,ROUNDUP(DAY(tbl_raw_data[[#This Row],[Updated_date]])/7,0)))</f>
        <v>WEEK 2</v>
      </c>
      <c r="N3267" s="57" t="str">
        <f>UPPER(VLOOKUP(tbl_raw_data[[#This Row],[Analyst]],[1]setting!$A$1:$B$15,2,0))</f>
        <v>MERCEDES</v>
      </c>
      <c r="O3267" s="57" t="str">
        <f>UPPER(tbl_raw_data[[#This Row],[Outcome]])</f>
        <v>APPROVE</v>
      </c>
      <c r="P3267" s="57" t="str">
        <f>UPPER(tbl_raw_data[[#This Row],[Queue Name]])</f>
        <v>CONSUMER EXISTING</v>
      </c>
      <c r="Q3267" s="57" t="str">
        <f>IF(tbl_raw_data[[#This Row],[time_taken_in_mins]]&lt;=20,"SLA_MET","SLA_NOT_MET")</f>
        <v>SLA_MET</v>
      </c>
    </row>
    <row r="3268" spans="1:17" x14ac:dyDescent="0.25">
      <c r="A3268" s="11" t="s">
        <v>4376</v>
      </c>
      <c r="B3268" s="6">
        <v>45152.443668981483</v>
      </c>
      <c r="C3268" s="7">
        <v>45152.452002314814</v>
      </c>
      <c r="D3268" s="8" t="s">
        <v>8</v>
      </c>
      <c r="E3268" s="8" t="s">
        <v>28</v>
      </c>
      <c r="F3268" s="8" t="s">
        <v>73</v>
      </c>
      <c r="G3268" s="110" t="s">
        <v>11</v>
      </c>
      <c r="H32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68" s="48">
        <f>tbl_raw_data[[#This Row],[Date Actioned]]-tbl_raw_data[[#This Row],[Date Tagged]]</f>
        <v>8.333333331393078E-3</v>
      </c>
      <c r="J3268" s="50">
        <f>HOUR(tbl_raw_data[[#This Row],[time_taken]])*60+MINUTE(tbl_raw_data[[#This Row],[time_taken]])+SECOND(tbl_raw_data[[#This Row],[time_taken]])/60</f>
        <v>12</v>
      </c>
      <c r="K3268" s="54">
        <f>DATE(YEAR(tbl_raw_data[[#This Row],[Date Actioned]]), MONTH(tbl_raw_data[[#This Row],[Date Actioned]]), DAY(tbl_raw_data[[#This Row],[Date Actioned]]))</f>
        <v>45152</v>
      </c>
      <c r="L3268" s="55" t="str">
        <f>UPPER(TEXT(tbl_raw_data[[#This Row],[Updated_date]],"MMMM"))</f>
        <v>AUGUST</v>
      </c>
      <c r="M3268" s="55" t="str">
        <f>UPPER("Week "&amp;IF(ROUNDUP(DAY(tbl_raw_data[[#This Row],[Updated_date]])/7,0)=5,4,ROUNDUP(DAY(tbl_raw_data[[#This Row],[Updated_date]])/7,0)))</f>
        <v>WEEK 2</v>
      </c>
      <c r="N3268" s="57" t="str">
        <f>UPPER(VLOOKUP(tbl_raw_data[[#This Row],[Analyst]],[1]setting!$A$1:$B$15,2,0))</f>
        <v>SHAHID</v>
      </c>
      <c r="O3268" s="57" t="str">
        <f>UPPER(tbl_raw_data[[#This Row],[Outcome]])</f>
        <v>WITHDRAW</v>
      </c>
      <c r="P3268" s="57" t="str">
        <f>UPPER(tbl_raw_data[[#This Row],[Queue Name]])</f>
        <v>CONSUMER EXISTING</v>
      </c>
      <c r="Q3268" s="57" t="str">
        <f>IF(tbl_raw_data[[#This Row],[time_taken_in_mins]]&lt;=20,"SLA_MET","SLA_NOT_MET")</f>
        <v>SLA_MET</v>
      </c>
    </row>
    <row r="3269" spans="1:17" ht="15" customHeight="1" x14ac:dyDescent="0.25">
      <c r="A3269" s="5" t="s">
        <v>5994</v>
      </c>
      <c r="B3269" s="6">
        <v>45152.445023148146</v>
      </c>
      <c r="C3269" s="7">
        <v>45152.45689814815</v>
      </c>
      <c r="D3269" s="8" t="s">
        <v>13</v>
      </c>
      <c r="E3269" s="8" t="s">
        <v>28</v>
      </c>
      <c r="F3269" s="8" t="s">
        <v>42</v>
      </c>
      <c r="G3269" s="110" t="s">
        <v>67</v>
      </c>
      <c r="H32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69" s="48">
        <f>tbl_raw_data[[#This Row],[Date Actioned]]-tbl_raw_data[[#This Row],[Date Tagged]]</f>
        <v>1.1875000003783498E-2</v>
      </c>
      <c r="J3269" s="50">
        <f>HOUR(tbl_raw_data[[#This Row],[time_taken]])*60+MINUTE(tbl_raw_data[[#This Row],[time_taken]])+SECOND(tbl_raw_data[[#This Row],[time_taken]])/60</f>
        <v>17.100000000000001</v>
      </c>
      <c r="K3269" s="54">
        <f>DATE(YEAR(tbl_raw_data[[#This Row],[Date Actioned]]), MONTH(tbl_raw_data[[#This Row],[Date Actioned]]), DAY(tbl_raw_data[[#This Row],[Date Actioned]]))</f>
        <v>45152</v>
      </c>
      <c r="L3269" s="55" t="str">
        <f>UPPER(TEXT(tbl_raw_data[[#This Row],[Updated_date]],"MMMM"))</f>
        <v>AUGUST</v>
      </c>
      <c r="M3269" s="55" t="str">
        <f>UPPER("Week "&amp;IF(ROUNDUP(DAY(tbl_raw_data[[#This Row],[Updated_date]])/7,0)=5,4,ROUNDUP(DAY(tbl_raw_data[[#This Row],[Updated_date]])/7,0)))</f>
        <v>WEEK 2</v>
      </c>
      <c r="N3269" s="57" t="str">
        <f>UPPER(VLOOKUP(tbl_raw_data[[#This Row],[Analyst]],[1]setting!$A$1:$B$15,2,0))</f>
        <v>NITESH</v>
      </c>
      <c r="O3269" s="57" t="str">
        <f>UPPER(tbl_raw_data[[#This Row],[Outcome]])</f>
        <v>APPROVE</v>
      </c>
      <c r="P3269" s="57" t="str">
        <f>UPPER(tbl_raw_data[[#This Row],[Queue Name]])</f>
        <v>CONSUMER EXISTING</v>
      </c>
      <c r="Q3269" s="57" t="str">
        <f>IF(tbl_raw_data[[#This Row],[time_taken_in_mins]]&lt;=20,"SLA_MET","SLA_NOT_MET")</f>
        <v>SLA_MET</v>
      </c>
    </row>
    <row r="3270" spans="1:17" ht="15" customHeight="1" x14ac:dyDescent="0.25">
      <c r="A3270" s="22" t="s">
        <v>5806</v>
      </c>
      <c r="B3270" s="12">
        <v>45152.4455787037</v>
      </c>
      <c r="C3270" s="13">
        <v>45152.456967592596</v>
      </c>
      <c r="D3270" s="14" t="s">
        <v>8</v>
      </c>
      <c r="E3270" s="14" t="s">
        <v>9</v>
      </c>
      <c r="F3270" s="14" t="s">
        <v>254</v>
      </c>
      <c r="G3270" s="111" t="s">
        <v>3370</v>
      </c>
      <c r="H32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70" s="48">
        <f>tbl_raw_data[[#This Row],[Date Actioned]]-tbl_raw_data[[#This Row],[Date Tagged]]</f>
        <v>1.138888889545342E-2</v>
      </c>
      <c r="J3270" s="50">
        <f>HOUR(tbl_raw_data[[#This Row],[time_taken]])*60+MINUTE(tbl_raw_data[[#This Row],[time_taken]])+SECOND(tbl_raw_data[[#This Row],[time_taken]])/60</f>
        <v>16.399999999999999</v>
      </c>
      <c r="K3270" s="54">
        <f>DATE(YEAR(tbl_raw_data[[#This Row],[Date Actioned]]), MONTH(tbl_raw_data[[#This Row],[Date Actioned]]), DAY(tbl_raw_data[[#This Row],[Date Actioned]]))</f>
        <v>45152</v>
      </c>
      <c r="L3270" s="55" t="str">
        <f>UPPER(TEXT(tbl_raw_data[[#This Row],[Updated_date]],"MMMM"))</f>
        <v>AUGUST</v>
      </c>
      <c r="M3270" s="55" t="str">
        <f>UPPER("Week "&amp;IF(ROUNDUP(DAY(tbl_raw_data[[#This Row],[Updated_date]])/7,0)=5,4,ROUNDUP(DAY(tbl_raw_data[[#This Row],[Updated_date]])/7,0)))</f>
        <v>WEEK 2</v>
      </c>
      <c r="N3270" s="57" t="str">
        <f>UPPER(VLOOKUP(tbl_raw_data[[#This Row],[Analyst]],[1]setting!$A$1:$B$15,2,0))</f>
        <v>FARDIN</v>
      </c>
      <c r="O3270" s="57" t="str">
        <f>UPPER(tbl_raw_data[[#This Row],[Outcome]])</f>
        <v>WITHDRAW</v>
      </c>
      <c r="P3270" s="57" t="str">
        <f>UPPER(tbl_raw_data[[#This Row],[Queue Name]])</f>
        <v>CONSUMER PRE BUREAU</v>
      </c>
      <c r="Q3270" s="57" t="str">
        <f>IF(tbl_raw_data[[#This Row],[time_taken_in_mins]]&lt;=20,"SLA_MET","SLA_NOT_MET")</f>
        <v>SLA_MET</v>
      </c>
    </row>
    <row r="3271" spans="1:17" ht="15" customHeight="1" x14ac:dyDescent="0.25">
      <c r="A3271" s="11" t="s">
        <v>4480</v>
      </c>
      <c r="B3271" s="12">
        <v>45152.449016203704</v>
      </c>
      <c r="C3271" s="13">
        <v>45152.457546296297</v>
      </c>
      <c r="D3271" s="14" t="s">
        <v>13</v>
      </c>
      <c r="E3271" s="14" t="s">
        <v>9</v>
      </c>
      <c r="F3271" s="14" t="s">
        <v>73</v>
      </c>
      <c r="G3271" s="111" t="s">
        <v>4481</v>
      </c>
      <c r="H32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71" s="48">
        <f>tbl_raw_data[[#This Row],[Date Actioned]]-tbl_raw_data[[#This Row],[Date Tagged]]</f>
        <v>8.5300925929914229E-3</v>
      </c>
      <c r="J3271" s="50">
        <f>HOUR(tbl_raw_data[[#This Row],[time_taken]])*60+MINUTE(tbl_raw_data[[#This Row],[time_taken]])+SECOND(tbl_raw_data[[#This Row],[time_taken]])/60</f>
        <v>12.283333333333333</v>
      </c>
      <c r="K3271" s="54">
        <f>DATE(YEAR(tbl_raw_data[[#This Row],[Date Actioned]]), MONTH(tbl_raw_data[[#This Row],[Date Actioned]]), DAY(tbl_raw_data[[#This Row],[Date Actioned]]))</f>
        <v>45152</v>
      </c>
      <c r="L3271" s="55" t="str">
        <f>UPPER(TEXT(tbl_raw_data[[#This Row],[Updated_date]],"MMMM"))</f>
        <v>AUGUST</v>
      </c>
      <c r="M3271" s="55" t="str">
        <f>UPPER("Week "&amp;IF(ROUNDUP(DAY(tbl_raw_data[[#This Row],[Updated_date]])/7,0)=5,4,ROUNDUP(DAY(tbl_raw_data[[#This Row],[Updated_date]])/7,0)))</f>
        <v>WEEK 2</v>
      </c>
      <c r="N3271" s="57" t="str">
        <f>UPPER(VLOOKUP(tbl_raw_data[[#This Row],[Analyst]],[1]setting!$A$1:$B$15,2,0))</f>
        <v>SHAHID</v>
      </c>
      <c r="O3271" s="57" t="str">
        <f>UPPER(tbl_raw_data[[#This Row],[Outcome]])</f>
        <v>APPROVE</v>
      </c>
      <c r="P3271" s="57" t="str">
        <f>UPPER(tbl_raw_data[[#This Row],[Queue Name]])</f>
        <v>CONSUMER PRE BUREAU</v>
      </c>
      <c r="Q3271" s="57" t="str">
        <f>IF(tbl_raw_data[[#This Row],[time_taken_in_mins]]&lt;=20,"SLA_MET","SLA_NOT_MET")</f>
        <v>SLA_MET</v>
      </c>
    </row>
    <row r="3272" spans="1:17" ht="15" customHeight="1" x14ac:dyDescent="0.25">
      <c r="A3272" s="22" t="s">
        <v>3406</v>
      </c>
      <c r="B3272" s="12">
        <v>45152.457465277781</v>
      </c>
      <c r="C3272" s="29">
        <v>45152.464386574073</v>
      </c>
      <c r="D3272" s="30" t="s">
        <v>40</v>
      </c>
      <c r="E3272" s="16" t="s">
        <v>41</v>
      </c>
      <c r="F3272" s="30" t="s">
        <v>73</v>
      </c>
      <c r="G3272" s="106"/>
      <c r="H32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2" s="48">
        <f>tbl_raw_data[[#This Row],[Date Actioned]]-tbl_raw_data[[#This Row],[Date Tagged]]</f>
        <v>6.9212962916935794E-3</v>
      </c>
      <c r="J3272" s="50">
        <f>HOUR(tbl_raw_data[[#This Row],[time_taken]])*60+MINUTE(tbl_raw_data[[#This Row],[time_taken]])+SECOND(tbl_raw_data[[#This Row],[time_taken]])/60</f>
        <v>9.9666666666666668</v>
      </c>
      <c r="K3272" s="54">
        <f>DATE(YEAR(tbl_raw_data[[#This Row],[Date Actioned]]), MONTH(tbl_raw_data[[#This Row],[Date Actioned]]), DAY(tbl_raw_data[[#This Row],[Date Actioned]]))</f>
        <v>45152</v>
      </c>
      <c r="L3272" s="55" t="str">
        <f>UPPER(TEXT(tbl_raw_data[[#This Row],[Updated_date]],"MMMM"))</f>
        <v>AUGUST</v>
      </c>
      <c r="M3272" s="55" t="str">
        <f>UPPER("Week "&amp;IF(ROUNDUP(DAY(tbl_raw_data[[#This Row],[Updated_date]])/7,0)=5,4,ROUNDUP(DAY(tbl_raw_data[[#This Row],[Updated_date]])/7,0)))</f>
        <v>WEEK 2</v>
      </c>
      <c r="N3272" s="57" t="str">
        <f>UPPER(VLOOKUP(tbl_raw_data[[#This Row],[Analyst]],[1]setting!$A$1:$B$15,2,0))</f>
        <v>SHAHID</v>
      </c>
      <c r="O3272" s="57" t="str">
        <f>UPPER(tbl_raw_data[[#This Row],[Outcome]])</f>
        <v>WITHDRAW</v>
      </c>
      <c r="P3272" s="57" t="str">
        <f>UPPER(tbl_raw_data[[#This Row],[Queue Name]])</f>
        <v>CONSUMER POST BUREAU</v>
      </c>
      <c r="Q3272" s="57" t="str">
        <f>IF(tbl_raw_data[[#This Row],[time_taken_in_mins]]&lt;=20,"SLA_MET","SLA_NOT_MET")</f>
        <v>SLA_MET</v>
      </c>
    </row>
    <row r="3273" spans="1:17" ht="15" customHeight="1" x14ac:dyDescent="0.25">
      <c r="A3273" s="5" t="s">
        <v>6540</v>
      </c>
      <c r="B3273" s="12">
        <v>45152.458611111113</v>
      </c>
      <c r="C3273" s="25">
        <v>45152.472604166665</v>
      </c>
      <c r="D3273" s="26" t="s">
        <v>40</v>
      </c>
      <c r="E3273" s="10" t="s">
        <v>41</v>
      </c>
      <c r="F3273" s="26" t="s">
        <v>73</v>
      </c>
      <c r="G3273" s="109"/>
      <c r="H32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3" s="48">
        <f>tbl_raw_data[[#This Row],[Date Actioned]]-tbl_raw_data[[#This Row],[Date Tagged]]</f>
        <v>1.3993055552418809E-2</v>
      </c>
      <c r="J3273" s="50">
        <f>HOUR(tbl_raw_data[[#This Row],[time_taken]])*60+MINUTE(tbl_raw_data[[#This Row],[time_taken]])+SECOND(tbl_raw_data[[#This Row],[time_taken]])/60</f>
        <v>20.149999999999999</v>
      </c>
      <c r="K3273" s="54">
        <f>DATE(YEAR(tbl_raw_data[[#This Row],[Date Actioned]]), MONTH(tbl_raw_data[[#This Row],[Date Actioned]]), DAY(tbl_raw_data[[#This Row],[Date Actioned]]))</f>
        <v>45152</v>
      </c>
      <c r="L3273" s="55" t="str">
        <f>UPPER(TEXT(tbl_raw_data[[#This Row],[Updated_date]],"MMMM"))</f>
        <v>AUGUST</v>
      </c>
      <c r="M3273" s="55" t="str">
        <f>UPPER("Week "&amp;IF(ROUNDUP(DAY(tbl_raw_data[[#This Row],[Updated_date]])/7,0)=5,4,ROUNDUP(DAY(tbl_raw_data[[#This Row],[Updated_date]])/7,0)))</f>
        <v>WEEK 2</v>
      </c>
      <c r="N3273" s="57" t="str">
        <f>UPPER(VLOOKUP(tbl_raw_data[[#This Row],[Analyst]],[1]setting!$A$1:$B$15,2,0))</f>
        <v>SHAHID</v>
      </c>
      <c r="O3273" s="57" t="str">
        <f>UPPER(tbl_raw_data[[#This Row],[Outcome]])</f>
        <v>WITHDRAW</v>
      </c>
      <c r="P3273" s="57" t="str">
        <f>UPPER(tbl_raw_data[[#This Row],[Queue Name]])</f>
        <v>CONSUMER POST BUREAU</v>
      </c>
      <c r="Q3273" s="57" t="str">
        <f>IF(tbl_raw_data[[#This Row],[time_taken_in_mins]]&lt;=20,"SLA_MET","SLA_NOT_MET")</f>
        <v>SLA_NOT_MET</v>
      </c>
    </row>
    <row r="3274" spans="1:17" ht="15" customHeight="1" x14ac:dyDescent="0.25">
      <c r="A3274" s="22" t="s">
        <v>6034</v>
      </c>
      <c r="B3274" s="6">
        <v>45152.461805555555</v>
      </c>
      <c r="C3274" s="7">
        <v>45152.473807870374</v>
      </c>
      <c r="D3274" s="8" t="s">
        <v>13</v>
      </c>
      <c r="E3274" s="8" t="s">
        <v>9</v>
      </c>
      <c r="F3274" s="8" t="s">
        <v>42</v>
      </c>
      <c r="G3274" s="110" t="s">
        <v>29</v>
      </c>
      <c r="H32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74" s="48">
        <f>tbl_raw_data[[#This Row],[Date Actioned]]-tbl_raw_data[[#This Row],[Date Tagged]]</f>
        <v>1.2002314819255844E-2</v>
      </c>
      <c r="J3274" s="50">
        <f>HOUR(tbl_raw_data[[#This Row],[time_taken]])*60+MINUTE(tbl_raw_data[[#This Row],[time_taken]])+SECOND(tbl_raw_data[[#This Row],[time_taken]])/60</f>
        <v>17.283333333333335</v>
      </c>
      <c r="K3274" s="54">
        <f>DATE(YEAR(tbl_raw_data[[#This Row],[Date Actioned]]), MONTH(tbl_raw_data[[#This Row],[Date Actioned]]), DAY(tbl_raw_data[[#This Row],[Date Actioned]]))</f>
        <v>45152</v>
      </c>
      <c r="L3274" s="55" t="str">
        <f>UPPER(TEXT(tbl_raw_data[[#This Row],[Updated_date]],"MMMM"))</f>
        <v>AUGUST</v>
      </c>
      <c r="M3274" s="55" t="str">
        <f>UPPER("Week "&amp;IF(ROUNDUP(DAY(tbl_raw_data[[#This Row],[Updated_date]])/7,0)=5,4,ROUNDUP(DAY(tbl_raw_data[[#This Row],[Updated_date]])/7,0)))</f>
        <v>WEEK 2</v>
      </c>
      <c r="N3274" s="57" t="str">
        <f>UPPER(VLOOKUP(tbl_raw_data[[#This Row],[Analyst]],[1]setting!$A$1:$B$15,2,0))</f>
        <v>NITESH</v>
      </c>
      <c r="O3274" s="57" t="str">
        <f>UPPER(tbl_raw_data[[#This Row],[Outcome]])</f>
        <v>APPROVE</v>
      </c>
      <c r="P3274" s="57" t="str">
        <f>UPPER(tbl_raw_data[[#This Row],[Queue Name]])</f>
        <v>CONSUMER PRE BUREAU</v>
      </c>
      <c r="Q3274" s="57" t="str">
        <f>IF(tbl_raw_data[[#This Row],[time_taken_in_mins]]&lt;=20,"SLA_MET","SLA_NOT_MET")</f>
        <v>SLA_MET</v>
      </c>
    </row>
    <row r="3275" spans="1:17" ht="15" customHeight="1" x14ac:dyDescent="0.25">
      <c r="A3275" s="22" t="s">
        <v>4676</v>
      </c>
      <c r="B3275" s="12">
        <v>45152.462141203701</v>
      </c>
      <c r="C3275" s="13">
        <v>45152.470983796295</v>
      </c>
      <c r="D3275" s="14" t="s">
        <v>46</v>
      </c>
      <c r="E3275" s="14" t="s">
        <v>28</v>
      </c>
      <c r="F3275" s="14" t="s">
        <v>228</v>
      </c>
      <c r="G3275" s="111" t="s">
        <v>94</v>
      </c>
      <c r="H32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275" s="48">
        <f>tbl_raw_data[[#This Row],[Date Actioned]]-tbl_raw_data[[#This Row],[Date Tagged]]</f>
        <v>8.8425925932824612E-3</v>
      </c>
      <c r="J3275" s="50">
        <f>HOUR(tbl_raw_data[[#This Row],[time_taken]])*60+MINUTE(tbl_raw_data[[#This Row],[time_taken]])+SECOND(tbl_raw_data[[#This Row],[time_taken]])/60</f>
        <v>12.733333333333333</v>
      </c>
      <c r="K3275" s="54">
        <f>DATE(YEAR(tbl_raw_data[[#This Row],[Date Actioned]]), MONTH(tbl_raw_data[[#This Row],[Date Actioned]]), DAY(tbl_raw_data[[#This Row],[Date Actioned]]))</f>
        <v>45152</v>
      </c>
      <c r="L3275" s="55" t="str">
        <f>UPPER(TEXT(tbl_raw_data[[#This Row],[Updated_date]],"MMMM"))</f>
        <v>AUGUST</v>
      </c>
      <c r="M3275" s="55" t="str">
        <f>UPPER("Week "&amp;IF(ROUNDUP(DAY(tbl_raw_data[[#This Row],[Updated_date]])/7,0)=5,4,ROUNDUP(DAY(tbl_raw_data[[#This Row],[Updated_date]])/7,0)))</f>
        <v>WEEK 2</v>
      </c>
      <c r="N3275" s="57" t="str">
        <f>UPPER(VLOOKUP(tbl_raw_data[[#This Row],[Analyst]],[1]setting!$A$1:$B$15,2,0))</f>
        <v>OUADIR</v>
      </c>
      <c r="O3275" s="57" t="str">
        <f>UPPER(tbl_raw_data[[#This Row],[Outcome]])</f>
        <v>DECLINE</v>
      </c>
      <c r="P3275" s="57" t="str">
        <f>UPPER(tbl_raw_data[[#This Row],[Queue Name]])</f>
        <v>CONSUMER EXISTING</v>
      </c>
      <c r="Q3275" s="57" t="str">
        <f>IF(tbl_raw_data[[#This Row],[time_taken_in_mins]]&lt;=20,"SLA_MET","SLA_NOT_MET")</f>
        <v>SLA_MET</v>
      </c>
    </row>
    <row r="3276" spans="1:17" ht="15" customHeight="1" x14ac:dyDescent="0.25">
      <c r="A3276" s="5" t="s">
        <v>1101</v>
      </c>
      <c r="B3276" s="12">
        <v>45152.462395833332</v>
      </c>
      <c r="C3276" s="13">
        <v>45152.466215277775</v>
      </c>
      <c r="D3276" s="14" t="s">
        <v>13</v>
      </c>
      <c r="E3276" s="14" t="s">
        <v>28</v>
      </c>
      <c r="F3276" s="14" t="s">
        <v>168</v>
      </c>
      <c r="G3276" s="111" t="s">
        <v>29</v>
      </c>
      <c r="H32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76" s="48">
        <f>tbl_raw_data[[#This Row],[Date Actioned]]-tbl_raw_data[[#This Row],[Date Tagged]]</f>
        <v>3.8194444423425011E-3</v>
      </c>
      <c r="J3276" s="50">
        <f>HOUR(tbl_raw_data[[#This Row],[time_taken]])*60+MINUTE(tbl_raw_data[[#This Row],[time_taken]])+SECOND(tbl_raw_data[[#This Row],[time_taken]])/60</f>
        <v>5.5</v>
      </c>
      <c r="K3276" s="54">
        <f>DATE(YEAR(tbl_raw_data[[#This Row],[Date Actioned]]), MONTH(tbl_raw_data[[#This Row],[Date Actioned]]), DAY(tbl_raw_data[[#This Row],[Date Actioned]]))</f>
        <v>45152</v>
      </c>
      <c r="L3276" s="55" t="str">
        <f>UPPER(TEXT(tbl_raw_data[[#This Row],[Updated_date]],"MMMM"))</f>
        <v>AUGUST</v>
      </c>
      <c r="M3276" s="55" t="str">
        <f>UPPER("Week "&amp;IF(ROUNDUP(DAY(tbl_raw_data[[#This Row],[Updated_date]])/7,0)=5,4,ROUNDUP(DAY(tbl_raw_data[[#This Row],[Updated_date]])/7,0)))</f>
        <v>WEEK 2</v>
      </c>
      <c r="N3276" s="57" t="str">
        <f>UPPER(VLOOKUP(tbl_raw_data[[#This Row],[Analyst]],[1]setting!$A$1:$B$15,2,0))</f>
        <v>MERCEDES</v>
      </c>
      <c r="O3276" s="57" t="str">
        <f>UPPER(tbl_raw_data[[#This Row],[Outcome]])</f>
        <v>APPROVE</v>
      </c>
      <c r="P3276" s="57" t="str">
        <f>UPPER(tbl_raw_data[[#This Row],[Queue Name]])</f>
        <v>CONSUMER EXISTING</v>
      </c>
      <c r="Q3276" s="57" t="str">
        <f>IF(tbl_raw_data[[#This Row],[time_taken_in_mins]]&lt;=20,"SLA_MET","SLA_NOT_MET")</f>
        <v>SLA_MET</v>
      </c>
    </row>
    <row r="3277" spans="1:17" ht="15" customHeight="1" x14ac:dyDescent="0.25">
      <c r="A3277" s="5" t="s">
        <v>3941</v>
      </c>
      <c r="B3277" s="6">
        <v>45152.462395833332</v>
      </c>
      <c r="C3277" s="7">
        <v>45152.470023148147</v>
      </c>
      <c r="D3277" s="8" t="s">
        <v>46</v>
      </c>
      <c r="E3277" s="8" t="s">
        <v>28</v>
      </c>
      <c r="F3277" s="8" t="s">
        <v>168</v>
      </c>
      <c r="G3277" s="110" t="s">
        <v>172</v>
      </c>
      <c r="H32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277" s="48">
        <f>tbl_raw_data[[#This Row],[Date Actioned]]-tbl_raw_data[[#This Row],[Date Tagged]]</f>
        <v>7.6273148151813075E-3</v>
      </c>
      <c r="J3277" s="50">
        <f>HOUR(tbl_raw_data[[#This Row],[time_taken]])*60+MINUTE(tbl_raw_data[[#This Row],[time_taken]])+SECOND(tbl_raw_data[[#This Row],[time_taken]])/60</f>
        <v>10.983333333333333</v>
      </c>
      <c r="K3277" s="54">
        <f>DATE(YEAR(tbl_raw_data[[#This Row],[Date Actioned]]), MONTH(tbl_raw_data[[#This Row],[Date Actioned]]), DAY(tbl_raw_data[[#This Row],[Date Actioned]]))</f>
        <v>45152</v>
      </c>
      <c r="L3277" s="55" t="str">
        <f>UPPER(TEXT(tbl_raw_data[[#This Row],[Updated_date]],"MMMM"))</f>
        <v>AUGUST</v>
      </c>
      <c r="M3277" s="55" t="str">
        <f>UPPER("Week "&amp;IF(ROUNDUP(DAY(tbl_raw_data[[#This Row],[Updated_date]])/7,0)=5,4,ROUNDUP(DAY(tbl_raw_data[[#This Row],[Updated_date]])/7,0)))</f>
        <v>WEEK 2</v>
      </c>
      <c r="N3277" s="57" t="str">
        <f>UPPER(VLOOKUP(tbl_raw_data[[#This Row],[Analyst]],[1]setting!$A$1:$B$15,2,0))</f>
        <v>MERCEDES</v>
      </c>
      <c r="O3277" s="57" t="str">
        <f>UPPER(tbl_raw_data[[#This Row],[Outcome]])</f>
        <v>DECLINE</v>
      </c>
      <c r="P3277" s="57" t="str">
        <f>UPPER(tbl_raw_data[[#This Row],[Queue Name]])</f>
        <v>CONSUMER EXISTING</v>
      </c>
      <c r="Q3277" s="57" t="str">
        <f>IF(tbl_raw_data[[#This Row],[time_taken_in_mins]]&lt;=20,"SLA_MET","SLA_NOT_MET")</f>
        <v>SLA_MET</v>
      </c>
    </row>
    <row r="3278" spans="1:17" ht="15" customHeight="1" x14ac:dyDescent="0.25">
      <c r="A3278" s="22" t="s">
        <v>6127</v>
      </c>
      <c r="B3278" s="12">
        <v>45152.470370370371</v>
      </c>
      <c r="C3278" s="25">
        <v>45152.482581018521</v>
      </c>
      <c r="D3278" s="10" t="s">
        <v>13</v>
      </c>
      <c r="E3278" s="10" t="s">
        <v>41</v>
      </c>
      <c r="F3278" s="26" t="s">
        <v>455</v>
      </c>
      <c r="G3278" s="109"/>
      <c r="H32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8" s="48">
        <f>tbl_raw_data[[#This Row],[Date Actioned]]-tbl_raw_data[[#This Row],[Date Tagged]]</f>
        <v>1.2210648150357883E-2</v>
      </c>
      <c r="J3278" s="50">
        <f>HOUR(tbl_raw_data[[#This Row],[time_taken]])*60+MINUTE(tbl_raw_data[[#This Row],[time_taken]])+SECOND(tbl_raw_data[[#This Row],[time_taken]])/60</f>
        <v>17.583333333333332</v>
      </c>
      <c r="K3278" s="54">
        <f>DATE(YEAR(tbl_raw_data[[#This Row],[Date Actioned]]), MONTH(tbl_raw_data[[#This Row],[Date Actioned]]), DAY(tbl_raw_data[[#This Row],[Date Actioned]]))</f>
        <v>45152</v>
      </c>
      <c r="L3278" s="55" t="str">
        <f>UPPER(TEXT(tbl_raw_data[[#This Row],[Updated_date]],"MMMM"))</f>
        <v>AUGUST</v>
      </c>
      <c r="M3278" s="55" t="str">
        <f>UPPER("Week "&amp;IF(ROUNDUP(DAY(tbl_raw_data[[#This Row],[Updated_date]])/7,0)=5,4,ROUNDUP(DAY(tbl_raw_data[[#This Row],[Updated_date]])/7,0)))</f>
        <v>WEEK 2</v>
      </c>
      <c r="N3278" s="57" t="str">
        <f>UPPER(VLOOKUP(tbl_raw_data[[#This Row],[Analyst]],[1]setting!$A$1:$B$15,2,0))</f>
        <v>ROHAN</v>
      </c>
      <c r="O3278" s="57" t="str">
        <f>UPPER(tbl_raw_data[[#This Row],[Outcome]])</f>
        <v>APPROVE</v>
      </c>
      <c r="P3278" s="57" t="str">
        <f>UPPER(tbl_raw_data[[#This Row],[Queue Name]])</f>
        <v>CONSUMER POST BUREAU</v>
      </c>
      <c r="Q3278" s="57" t="str">
        <f>IF(tbl_raw_data[[#This Row],[time_taken_in_mins]]&lt;=20,"SLA_MET","SLA_NOT_MET")</f>
        <v>SLA_MET</v>
      </c>
    </row>
    <row r="3279" spans="1:17" ht="15" customHeight="1" x14ac:dyDescent="0.25">
      <c r="A3279" s="5" t="s">
        <v>2242</v>
      </c>
      <c r="B3279" s="12">
        <v>45152.474212962959</v>
      </c>
      <c r="C3279" s="29">
        <v>45152.47960648148</v>
      </c>
      <c r="D3279" s="16" t="s">
        <v>13</v>
      </c>
      <c r="E3279" s="16" t="s">
        <v>41</v>
      </c>
      <c r="F3279" s="30" t="s">
        <v>73</v>
      </c>
      <c r="G3279" s="106"/>
      <c r="H32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79" s="48">
        <f>tbl_raw_data[[#This Row],[Date Actioned]]-tbl_raw_data[[#This Row],[Date Tagged]]</f>
        <v>5.393518520577345E-3</v>
      </c>
      <c r="J3279" s="50">
        <f>HOUR(tbl_raw_data[[#This Row],[time_taken]])*60+MINUTE(tbl_raw_data[[#This Row],[time_taken]])+SECOND(tbl_raw_data[[#This Row],[time_taken]])/60</f>
        <v>7.7666666666666666</v>
      </c>
      <c r="K3279" s="54">
        <f>DATE(YEAR(tbl_raw_data[[#This Row],[Date Actioned]]), MONTH(tbl_raw_data[[#This Row],[Date Actioned]]), DAY(tbl_raw_data[[#This Row],[Date Actioned]]))</f>
        <v>45152</v>
      </c>
      <c r="L3279" s="55" t="str">
        <f>UPPER(TEXT(tbl_raw_data[[#This Row],[Updated_date]],"MMMM"))</f>
        <v>AUGUST</v>
      </c>
      <c r="M3279" s="55" t="str">
        <f>UPPER("Week "&amp;IF(ROUNDUP(DAY(tbl_raw_data[[#This Row],[Updated_date]])/7,0)=5,4,ROUNDUP(DAY(tbl_raw_data[[#This Row],[Updated_date]])/7,0)))</f>
        <v>WEEK 2</v>
      </c>
      <c r="N3279" s="57" t="str">
        <f>UPPER(VLOOKUP(tbl_raw_data[[#This Row],[Analyst]],[1]setting!$A$1:$B$15,2,0))</f>
        <v>SHAHID</v>
      </c>
      <c r="O3279" s="57" t="str">
        <f>UPPER(tbl_raw_data[[#This Row],[Outcome]])</f>
        <v>APPROVE</v>
      </c>
      <c r="P3279" s="57" t="str">
        <f>UPPER(tbl_raw_data[[#This Row],[Queue Name]])</f>
        <v>CONSUMER POST BUREAU</v>
      </c>
      <c r="Q3279" s="57" t="str">
        <f>IF(tbl_raw_data[[#This Row],[time_taken_in_mins]]&lt;=20,"SLA_MET","SLA_NOT_MET")</f>
        <v>SLA_MET</v>
      </c>
    </row>
    <row r="3280" spans="1:17" ht="15" customHeight="1" x14ac:dyDescent="0.25">
      <c r="A3280" s="11" t="s">
        <v>5446</v>
      </c>
      <c r="B3280" s="12">
        <v>45152.474606481483</v>
      </c>
      <c r="C3280" s="25">
        <v>45152.48510416667</v>
      </c>
      <c r="D3280" s="10" t="s">
        <v>13</v>
      </c>
      <c r="E3280" s="10" t="s">
        <v>28</v>
      </c>
      <c r="F3280" s="26" t="s">
        <v>73</v>
      </c>
      <c r="G3280" s="109"/>
      <c r="H32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0" s="48">
        <f>tbl_raw_data[[#This Row],[Date Actioned]]-tbl_raw_data[[#This Row],[Date Tagged]]</f>
        <v>1.0497685187146999E-2</v>
      </c>
      <c r="J3280" s="50">
        <f>HOUR(tbl_raw_data[[#This Row],[time_taken]])*60+MINUTE(tbl_raw_data[[#This Row],[time_taken]])+SECOND(tbl_raw_data[[#This Row],[time_taken]])/60</f>
        <v>15.116666666666667</v>
      </c>
      <c r="K3280" s="54">
        <f>DATE(YEAR(tbl_raw_data[[#This Row],[Date Actioned]]), MONTH(tbl_raw_data[[#This Row],[Date Actioned]]), DAY(tbl_raw_data[[#This Row],[Date Actioned]]))</f>
        <v>45152</v>
      </c>
      <c r="L3280" s="55" t="str">
        <f>UPPER(TEXT(tbl_raw_data[[#This Row],[Updated_date]],"MMMM"))</f>
        <v>AUGUST</v>
      </c>
      <c r="M3280" s="55" t="str">
        <f>UPPER("Week "&amp;IF(ROUNDUP(DAY(tbl_raw_data[[#This Row],[Updated_date]])/7,0)=5,4,ROUNDUP(DAY(tbl_raw_data[[#This Row],[Updated_date]])/7,0)))</f>
        <v>WEEK 2</v>
      </c>
      <c r="N3280" s="57" t="str">
        <f>UPPER(VLOOKUP(tbl_raw_data[[#This Row],[Analyst]],[1]setting!$A$1:$B$15,2,0))</f>
        <v>SHAHID</v>
      </c>
      <c r="O3280" s="57" t="str">
        <f>UPPER(tbl_raw_data[[#This Row],[Outcome]])</f>
        <v>APPROVE</v>
      </c>
      <c r="P3280" s="57" t="str">
        <f>UPPER(tbl_raw_data[[#This Row],[Queue Name]])</f>
        <v>CONSUMER EXISTING</v>
      </c>
      <c r="Q3280" s="57" t="str">
        <f>IF(tbl_raw_data[[#This Row],[time_taken_in_mins]]&lt;=20,"SLA_MET","SLA_NOT_MET")</f>
        <v>SLA_MET</v>
      </c>
    </row>
    <row r="3281" spans="1:17" ht="15" customHeight="1" x14ac:dyDescent="0.25">
      <c r="A3281" s="22" t="s">
        <v>5109</v>
      </c>
      <c r="B3281" s="12">
        <v>45152.479074074072</v>
      </c>
      <c r="C3281" s="25">
        <v>45152.488854166666</v>
      </c>
      <c r="D3281" s="10" t="s">
        <v>46</v>
      </c>
      <c r="E3281" s="10" t="s">
        <v>28</v>
      </c>
      <c r="F3281" s="26" t="s">
        <v>455</v>
      </c>
      <c r="G3281" s="109"/>
      <c r="H32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1" s="48">
        <f>tbl_raw_data[[#This Row],[Date Actioned]]-tbl_raw_data[[#This Row],[Date Tagged]]</f>
        <v>9.7800925941555761E-3</v>
      </c>
      <c r="J3281" s="50">
        <f>HOUR(tbl_raw_data[[#This Row],[time_taken]])*60+MINUTE(tbl_raw_data[[#This Row],[time_taken]])+SECOND(tbl_raw_data[[#This Row],[time_taken]])/60</f>
        <v>14.083333333333334</v>
      </c>
      <c r="K3281" s="54">
        <f>DATE(YEAR(tbl_raw_data[[#This Row],[Date Actioned]]), MONTH(tbl_raw_data[[#This Row],[Date Actioned]]), DAY(tbl_raw_data[[#This Row],[Date Actioned]]))</f>
        <v>45152</v>
      </c>
      <c r="L3281" s="55" t="str">
        <f>UPPER(TEXT(tbl_raw_data[[#This Row],[Updated_date]],"MMMM"))</f>
        <v>AUGUST</v>
      </c>
      <c r="M3281" s="55" t="str">
        <f>UPPER("Week "&amp;IF(ROUNDUP(DAY(tbl_raw_data[[#This Row],[Updated_date]])/7,0)=5,4,ROUNDUP(DAY(tbl_raw_data[[#This Row],[Updated_date]])/7,0)))</f>
        <v>WEEK 2</v>
      </c>
      <c r="N3281" s="57" t="str">
        <f>UPPER(VLOOKUP(tbl_raw_data[[#This Row],[Analyst]],[1]setting!$A$1:$B$15,2,0))</f>
        <v>ROHAN</v>
      </c>
      <c r="O3281" s="57" t="str">
        <f>UPPER(tbl_raw_data[[#This Row],[Outcome]])</f>
        <v>DECLINE</v>
      </c>
      <c r="P3281" s="57" t="str">
        <f>UPPER(tbl_raw_data[[#This Row],[Queue Name]])</f>
        <v>CONSUMER EXISTING</v>
      </c>
      <c r="Q3281" s="57" t="str">
        <f>IF(tbl_raw_data[[#This Row],[time_taken_in_mins]]&lt;=20,"SLA_MET","SLA_NOT_MET")</f>
        <v>SLA_MET</v>
      </c>
    </row>
    <row r="3282" spans="1:17" ht="15" customHeight="1" x14ac:dyDescent="0.25">
      <c r="A3282" s="11" t="s">
        <v>4203</v>
      </c>
      <c r="B3282" s="6">
        <v>45152.481030092589</v>
      </c>
      <c r="C3282" s="7">
        <v>45152.489074074074</v>
      </c>
      <c r="D3282" s="8" t="s">
        <v>13</v>
      </c>
      <c r="E3282" s="8" t="s">
        <v>28</v>
      </c>
      <c r="F3282" s="8" t="s">
        <v>109</v>
      </c>
      <c r="G3282" s="110" t="s">
        <v>29</v>
      </c>
      <c r="H32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2" s="48">
        <f>tbl_raw_data[[#This Row],[Date Actioned]]-tbl_raw_data[[#This Row],[Date Tagged]]</f>
        <v>8.0439814846613444E-3</v>
      </c>
      <c r="J3282" s="50">
        <f>HOUR(tbl_raw_data[[#This Row],[time_taken]])*60+MINUTE(tbl_raw_data[[#This Row],[time_taken]])+SECOND(tbl_raw_data[[#This Row],[time_taken]])/60</f>
        <v>11.583333333333334</v>
      </c>
      <c r="K3282" s="54">
        <f>DATE(YEAR(tbl_raw_data[[#This Row],[Date Actioned]]), MONTH(tbl_raw_data[[#This Row],[Date Actioned]]), DAY(tbl_raw_data[[#This Row],[Date Actioned]]))</f>
        <v>45152</v>
      </c>
      <c r="L3282" s="55" t="str">
        <f>UPPER(TEXT(tbl_raw_data[[#This Row],[Updated_date]],"MMMM"))</f>
        <v>AUGUST</v>
      </c>
      <c r="M3282" s="55" t="str">
        <f>UPPER("Week "&amp;IF(ROUNDUP(DAY(tbl_raw_data[[#This Row],[Updated_date]])/7,0)=5,4,ROUNDUP(DAY(tbl_raw_data[[#This Row],[Updated_date]])/7,0)))</f>
        <v>WEEK 2</v>
      </c>
      <c r="N3282" s="57" t="str">
        <f>UPPER(VLOOKUP(tbl_raw_data[[#This Row],[Analyst]],[1]setting!$A$1:$B$15,2,0))</f>
        <v>NAVED</v>
      </c>
      <c r="O3282" s="57" t="str">
        <f>UPPER(tbl_raw_data[[#This Row],[Outcome]])</f>
        <v>APPROVE</v>
      </c>
      <c r="P3282" s="57" t="str">
        <f>UPPER(tbl_raw_data[[#This Row],[Queue Name]])</f>
        <v>CONSUMER EXISTING</v>
      </c>
      <c r="Q3282" s="57" t="str">
        <f>IF(tbl_raw_data[[#This Row],[time_taken_in_mins]]&lt;=20,"SLA_MET","SLA_NOT_MET")</f>
        <v>SLA_MET</v>
      </c>
    </row>
    <row r="3283" spans="1:17" ht="15" customHeight="1" x14ac:dyDescent="0.25">
      <c r="A3283" s="22" t="s">
        <v>7131</v>
      </c>
      <c r="B3283" s="12">
        <v>45152.482256944444</v>
      </c>
      <c r="C3283" s="29">
        <v>45152.503321759257</v>
      </c>
      <c r="D3283" s="16" t="s">
        <v>13</v>
      </c>
      <c r="E3283" s="16" t="s">
        <v>28</v>
      </c>
      <c r="F3283" s="30" t="s">
        <v>14</v>
      </c>
      <c r="G3283" s="106"/>
      <c r="H32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3" s="48">
        <f>tbl_raw_data[[#This Row],[Date Actioned]]-tbl_raw_data[[#This Row],[Date Tagged]]</f>
        <v>2.1064814813144039E-2</v>
      </c>
      <c r="J3283" s="50">
        <f>HOUR(tbl_raw_data[[#This Row],[time_taken]])*60+MINUTE(tbl_raw_data[[#This Row],[time_taken]])+SECOND(tbl_raw_data[[#This Row],[time_taken]])/60</f>
        <v>30.333333333333332</v>
      </c>
      <c r="K3283" s="54">
        <f>DATE(YEAR(tbl_raw_data[[#This Row],[Date Actioned]]), MONTH(tbl_raw_data[[#This Row],[Date Actioned]]), DAY(tbl_raw_data[[#This Row],[Date Actioned]]))</f>
        <v>45152</v>
      </c>
      <c r="L3283" s="55" t="str">
        <f>UPPER(TEXT(tbl_raw_data[[#This Row],[Updated_date]],"MMMM"))</f>
        <v>AUGUST</v>
      </c>
      <c r="M3283" s="55" t="str">
        <f>UPPER("Week "&amp;IF(ROUNDUP(DAY(tbl_raw_data[[#This Row],[Updated_date]])/7,0)=5,4,ROUNDUP(DAY(tbl_raw_data[[#This Row],[Updated_date]])/7,0)))</f>
        <v>WEEK 2</v>
      </c>
      <c r="N3283" s="57" t="str">
        <f>UPPER(VLOOKUP(tbl_raw_data[[#This Row],[Analyst]],[1]setting!$A$1:$B$15,2,0))</f>
        <v>HARDIK</v>
      </c>
      <c r="O3283" s="57" t="str">
        <f>UPPER(tbl_raw_data[[#This Row],[Outcome]])</f>
        <v>APPROVE</v>
      </c>
      <c r="P3283" s="57" t="str">
        <f>UPPER(tbl_raw_data[[#This Row],[Queue Name]])</f>
        <v>CONSUMER EXISTING</v>
      </c>
      <c r="Q3283" s="57" t="str">
        <f>IF(tbl_raw_data[[#This Row],[time_taken_in_mins]]&lt;=20,"SLA_MET","SLA_NOT_MET")</f>
        <v>SLA_NOT_MET</v>
      </c>
    </row>
    <row r="3284" spans="1:17" ht="15" customHeight="1" x14ac:dyDescent="0.25">
      <c r="A3284" s="22" t="s">
        <v>4003</v>
      </c>
      <c r="B3284" s="12">
        <v>45152.48878472222</v>
      </c>
      <c r="C3284" s="13">
        <v>45152.496516203704</v>
      </c>
      <c r="D3284" s="14" t="s">
        <v>13</v>
      </c>
      <c r="E3284" s="14" t="s">
        <v>28</v>
      </c>
      <c r="F3284" s="14" t="s">
        <v>228</v>
      </c>
      <c r="G3284" s="111" t="s">
        <v>67</v>
      </c>
      <c r="H32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4" s="48">
        <f>tbl_raw_data[[#This Row],[Date Actioned]]-tbl_raw_data[[#This Row],[Date Tagged]]</f>
        <v>7.7314814843703061E-3</v>
      </c>
      <c r="J3284" s="50">
        <f>HOUR(tbl_raw_data[[#This Row],[time_taken]])*60+MINUTE(tbl_raw_data[[#This Row],[time_taken]])+SECOND(tbl_raw_data[[#This Row],[time_taken]])/60</f>
        <v>11.133333333333333</v>
      </c>
      <c r="K3284" s="54">
        <f>DATE(YEAR(tbl_raw_data[[#This Row],[Date Actioned]]), MONTH(tbl_raw_data[[#This Row],[Date Actioned]]), DAY(tbl_raw_data[[#This Row],[Date Actioned]]))</f>
        <v>45152</v>
      </c>
      <c r="L3284" s="55" t="str">
        <f>UPPER(TEXT(tbl_raw_data[[#This Row],[Updated_date]],"MMMM"))</f>
        <v>AUGUST</v>
      </c>
      <c r="M3284" s="55" t="str">
        <f>UPPER("Week "&amp;IF(ROUNDUP(DAY(tbl_raw_data[[#This Row],[Updated_date]])/7,0)=5,4,ROUNDUP(DAY(tbl_raw_data[[#This Row],[Updated_date]])/7,0)))</f>
        <v>WEEK 2</v>
      </c>
      <c r="N3284" s="57" t="str">
        <f>UPPER(VLOOKUP(tbl_raw_data[[#This Row],[Analyst]],[1]setting!$A$1:$B$15,2,0))</f>
        <v>OUADIR</v>
      </c>
      <c r="O3284" s="57" t="str">
        <f>UPPER(tbl_raw_data[[#This Row],[Outcome]])</f>
        <v>APPROVE</v>
      </c>
      <c r="P3284" s="57" t="str">
        <f>UPPER(tbl_raw_data[[#This Row],[Queue Name]])</f>
        <v>CONSUMER EXISTING</v>
      </c>
      <c r="Q3284" s="57" t="str">
        <f>IF(tbl_raw_data[[#This Row],[time_taken_in_mins]]&lt;=20,"SLA_MET","SLA_NOT_MET")</f>
        <v>SLA_MET</v>
      </c>
    </row>
    <row r="3285" spans="1:17" ht="15" customHeight="1" x14ac:dyDescent="0.25">
      <c r="A3285" s="5" t="s">
        <v>1201</v>
      </c>
      <c r="B3285" s="6">
        <v>45152.489629629628</v>
      </c>
      <c r="C3285" s="7">
        <v>45152.493611111109</v>
      </c>
      <c r="D3285" s="8" t="s">
        <v>13</v>
      </c>
      <c r="E3285" s="8" t="s">
        <v>28</v>
      </c>
      <c r="F3285" s="8" t="s">
        <v>254</v>
      </c>
      <c r="G3285" s="110" t="s">
        <v>29</v>
      </c>
      <c r="H32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5" s="48">
        <f>tbl_raw_data[[#This Row],[Date Actioned]]-tbl_raw_data[[#This Row],[Date Tagged]]</f>
        <v>3.9814814808778465E-3</v>
      </c>
      <c r="J3285" s="50">
        <f>HOUR(tbl_raw_data[[#This Row],[time_taken]])*60+MINUTE(tbl_raw_data[[#This Row],[time_taken]])+SECOND(tbl_raw_data[[#This Row],[time_taken]])/60</f>
        <v>5.7333333333333334</v>
      </c>
      <c r="K3285" s="54">
        <f>DATE(YEAR(tbl_raw_data[[#This Row],[Date Actioned]]), MONTH(tbl_raw_data[[#This Row],[Date Actioned]]), DAY(tbl_raw_data[[#This Row],[Date Actioned]]))</f>
        <v>45152</v>
      </c>
      <c r="L3285" s="55" t="str">
        <f>UPPER(TEXT(tbl_raw_data[[#This Row],[Updated_date]],"MMMM"))</f>
        <v>AUGUST</v>
      </c>
      <c r="M3285" s="55" t="str">
        <f>UPPER("Week "&amp;IF(ROUNDUP(DAY(tbl_raw_data[[#This Row],[Updated_date]])/7,0)=5,4,ROUNDUP(DAY(tbl_raw_data[[#This Row],[Updated_date]])/7,0)))</f>
        <v>WEEK 2</v>
      </c>
      <c r="N3285" s="57" t="str">
        <f>UPPER(VLOOKUP(tbl_raw_data[[#This Row],[Analyst]],[1]setting!$A$1:$B$15,2,0))</f>
        <v>FARDIN</v>
      </c>
      <c r="O3285" s="57" t="str">
        <f>UPPER(tbl_raw_data[[#This Row],[Outcome]])</f>
        <v>APPROVE</v>
      </c>
      <c r="P3285" s="57" t="str">
        <f>UPPER(tbl_raw_data[[#This Row],[Queue Name]])</f>
        <v>CONSUMER EXISTING</v>
      </c>
      <c r="Q3285" s="57" t="str">
        <f>IF(tbl_raw_data[[#This Row],[time_taken_in_mins]]&lt;=20,"SLA_MET","SLA_NOT_MET")</f>
        <v>SLA_MET</v>
      </c>
    </row>
    <row r="3286" spans="1:17" ht="51.75" x14ac:dyDescent="0.25">
      <c r="A3286" s="5" t="s">
        <v>5489</v>
      </c>
      <c r="B3286" s="6">
        <v>45152.495081018518</v>
      </c>
      <c r="C3286" s="7">
        <v>45152.505694444444</v>
      </c>
      <c r="D3286" s="8" t="s">
        <v>8</v>
      </c>
      <c r="E3286" s="8" t="s">
        <v>28</v>
      </c>
      <c r="F3286" s="8" t="s">
        <v>42</v>
      </c>
      <c r="G3286" s="110" t="s">
        <v>5490</v>
      </c>
      <c r="H32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286" s="48">
        <f>tbl_raw_data[[#This Row],[Date Actioned]]-tbl_raw_data[[#This Row],[Date Tagged]]</f>
        <v>1.0613425925839692E-2</v>
      </c>
      <c r="J3286" s="50">
        <f>HOUR(tbl_raw_data[[#This Row],[time_taken]])*60+MINUTE(tbl_raw_data[[#This Row],[time_taken]])+SECOND(tbl_raw_data[[#This Row],[time_taken]])/60</f>
        <v>15.283333333333333</v>
      </c>
      <c r="K3286" s="54">
        <f>DATE(YEAR(tbl_raw_data[[#This Row],[Date Actioned]]), MONTH(tbl_raw_data[[#This Row],[Date Actioned]]), DAY(tbl_raw_data[[#This Row],[Date Actioned]]))</f>
        <v>45152</v>
      </c>
      <c r="L3286" s="55" t="str">
        <f>UPPER(TEXT(tbl_raw_data[[#This Row],[Updated_date]],"MMMM"))</f>
        <v>AUGUST</v>
      </c>
      <c r="M3286" s="55" t="str">
        <f>UPPER("Week "&amp;IF(ROUNDUP(DAY(tbl_raw_data[[#This Row],[Updated_date]])/7,0)=5,4,ROUNDUP(DAY(tbl_raw_data[[#This Row],[Updated_date]])/7,0)))</f>
        <v>WEEK 2</v>
      </c>
      <c r="N3286" s="57" t="str">
        <f>UPPER(VLOOKUP(tbl_raw_data[[#This Row],[Analyst]],[1]setting!$A$1:$B$15,2,0))</f>
        <v>NITESH</v>
      </c>
      <c r="O3286" s="57" t="str">
        <f>UPPER(tbl_raw_data[[#This Row],[Outcome]])</f>
        <v>WITHDRAW</v>
      </c>
      <c r="P3286" s="57" t="str">
        <f>UPPER(tbl_raw_data[[#This Row],[Queue Name]])</f>
        <v>CONSUMER EXISTING</v>
      </c>
      <c r="Q3286" s="57" t="str">
        <f>IF(tbl_raw_data[[#This Row],[time_taken_in_mins]]&lt;=20,"SLA_MET","SLA_NOT_MET")</f>
        <v>SLA_MET</v>
      </c>
    </row>
    <row r="3287" spans="1:17" ht="15" customHeight="1" x14ac:dyDescent="0.25">
      <c r="A3287" s="11" t="s">
        <v>5357</v>
      </c>
      <c r="B3287" s="12">
        <v>45152.496516203704</v>
      </c>
      <c r="C3287" s="13">
        <v>45152.506805555553</v>
      </c>
      <c r="D3287" s="14" t="s">
        <v>13</v>
      </c>
      <c r="E3287" s="14" t="s">
        <v>9</v>
      </c>
      <c r="F3287" s="14" t="s">
        <v>228</v>
      </c>
      <c r="G3287" s="111" t="s">
        <v>29</v>
      </c>
      <c r="H32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7" s="48">
        <f>tbl_raw_data[[#This Row],[Date Actioned]]-tbl_raw_data[[#This Row],[Date Tagged]]</f>
        <v>1.0289351848769002E-2</v>
      </c>
      <c r="J3287" s="50">
        <f>HOUR(tbl_raw_data[[#This Row],[time_taken]])*60+MINUTE(tbl_raw_data[[#This Row],[time_taken]])+SECOND(tbl_raw_data[[#This Row],[time_taken]])/60</f>
        <v>14.816666666666666</v>
      </c>
      <c r="K3287" s="54">
        <f>DATE(YEAR(tbl_raw_data[[#This Row],[Date Actioned]]), MONTH(tbl_raw_data[[#This Row],[Date Actioned]]), DAY(tbl_raw_data[[#This Row],[Date Actioned]]))</f>
        <v>45152</v>
      </c>
      <c r="L3287" s="55" t="str">
        <f>UPPER(TEXT(tbl_raw_data[[#This Row],[Updated_date]],"MMMM"))</f>
        <v>AUGUST</v>
      </c>
      <c r="M3287" s="55" t="str">
        <f>UPPER("Week "&amp;IF(ROUNDUP(DAY(tbl_raw_data[[#This Row],[Updated_date]])/7,0)=5,4,ROUNDUP(DAY(tbl_raw_data[[#This Row],[Updated_date]])/7,0)))</f>
        <v>WEEK 2</v>
      </c>
      <c r="N3287" s="57" t="str">
        <f>UPPER(VLOOKUP(tbl_raw_data[[#This Row],[Analyst]],[1]setting!$A$1:$B$15,2,0))</f>
        <v>OUADIR</v>
      </c>
      <c r="O3287" s="57" t="str">
        <f>UPPER(tbl_raw_data[[#This Row],[Outcome]])</f>
        <v>APPROVE</v>
      </c>
      <c r="P3287" s="57" t="str">
        <f>UPPER(tbl_raw_data[[#This Row],[Queue Name]])</f>
        <v>CONSUMER PRE BUREAU</v>
      </c>
      <c r="Q3287" s="57" t="str">
        <f>IF(tbl_raw_data[[#This Row],[time_taken_in_mins]]&lt;=20,"SLA_MET","SLA_NOT_MET")</f>
        <v>SLA_MET</v>
      </c>
    </row>
    <row r="3288" spans="1:17" ht="15" customHeight="1" x14ac:dyDescent="0.25">
      <c r="A3288" s="11" t="s">
        <v>5123</v>
      </c>
      <c r="B3288" s="12">
        <v>45152.500601851854</v>
      </c>
      <c r="C3288" s="13">
        <v>45152.510428240741</v>
      </c>
      <c r="D3288" s="14" t="s">
        <v>46</v>
      </c>
      <c r="E3288" s="14" t="s">
        <v>41</v>
      </c>
      <c r="F3288" s="14" t="s">
        <v>109</v>
      </c>
      <c r="G3288" s="111" t="s">
        <v>5124</v>
      </c>
      <c r="H32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88" s="48">
        <f>tbl_raw_data[[#This Row],[Date Actioned]]-tbl_raw_data[[#This Row],[Date Tagged]]</f>
        <v>9.8263888867222704E-3</v>
      </c>
      <c r="J3288" s="50">
        <f>HOUR(tbl_raw_data[[#This Row],[time_taken]])*60+MINUTE(tbl_raw_data[[#This Row],[time_taken]])+SECOND(tbl_raw_data[[#This Row],[time_taken]])/60</f>
        <v>14.15</v>
      </c>
      <c r="K3288" s="54">
        <f>DATE(YEAR(tbl_raw_data[[#This Row],[Date Actioned]]), MONTH(tbl_raw_data[[#This Row],[Date Actioned]]), DAY(tbl_raw_data[[#This Row],[Date Actioned]]))</f>
        <v>45152</v>
      </c>
      <c r="L3288" s="55" t="str">
        <f>UPPER(TEXT(tbl_raw_data[[#This Row],[Updated_date]],"MMMM"))</f>
        <v>AUGUST</v>
      </c>
      <c r="M3288" s="55" t="str">
        <f>UPPER("Week "&amp;IF(ROUNDUP(DAY(tbl_raw_data[[#This Row],[Updated_date]])/7,0)=5,4,ROUNDUP(DAY(tbl_raw_data[[#This Row],[Updated_date]])/7,0)))</f>
        <v>WEEK 2</v>
      </c>
      <c r="N3288" s="57" t="str">
        <f>UPPER(VLOOKUP(tbl_raw_data[[#This Row],[Analyst]],[1]setting!$A$1:$B$15,2,0))</f>
        <v>NAVED</v>
      </c>
      <c r="O3288" s="57" t="str">
        <f>UPPER(tbl_raw_data[[#This Row],[Outcome]])</f>
        <v>DECLINE</v>
      </c>
      <c r="P3288" s="57" t="str">
        <f>UPPER(tbl_raw_data[[#This Row],[Queue Name]])</f>
        <v>CONSUMER POST BUREAU</v>
      </c>
      <c r="Q3288" s="57" t="str">
        <f>IF(tbl_raw_data[[#This Row],[time_taken_in_mins]]&lt;=20,"SLA_MET","SLA_NOT_MET")</f>
        <v>SLA_MET</v>
      </c>
    </row>
    <row r="3289" spans="1:17" ht="15" customHeight="1" x14ac:dyDescent="0.25">
      <c r="A3289" s="5" t="s">
        <v>2410</v>
      </c>
      <c r="B3289" s="12">
        <v>45152.501030092593</v>
      </c>
      <c r="C3289" s="25">
        <v>45152.506597222222</v>
      </c>
      <c r="D3289" s="10" t="s">
        <v>13</v>
      </c>
      <c r="E3289" s="10" t="s">
        <v>28</v>
      </c>
      <c r="F3289" s="26" t="s">
        <v>73</v>
      </c>
      <c r="G3289" s="109"/>
      <c r="H32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89" s="48">
        <f>tbl_raw_data[[#This Row],[Date Actioned]]-tbl_raw_data[[#This Row],[Date Tagged]]</f>
        <v>5.5671296286163852E-3</v>
      </c>
      <c r="J3289" s="50">
        <f>HOUR(tbl_raw_data[[#This Row],[time_taken]])*60+MINUTE(tbl_raw_data[[#This Row],[time_taken]])+SECOND(tbl_raw_data[[#This Row],[time_taken]])/60</f>
        <v>8.0166666666666675</v>
      </c>
      <c r="K3289" s="54">
        <f>DATE(YEAR(tbl_raw_data[[#This Row],[Date Actioned]]), MONTH(tbl_raw_data[[#This Row],[Date Actioned]]), DAY(tbl_raw_data[[#This Row],[Date Actioned]]))</f>
        <v>45152</v>
      </c>
      <c r="L3289" s="55" t="str">
        <f>UPPER(TEXT(tbl_raw_data[[#This Row],[Updated_date]],"MMMM"))</f>
        <v>AUGUST</v>
      </c>
      <c r="M3289" s="55" t="str">
        <f>UPPER("Week "&amp;IF(ROUNDUP(DAY(tbl_raw_data[[#This Row],[Updated_date]])/7,0)=5,4,ROUNDUP(DAY(tbl_raw_data[[#This Row],[Updated_date]])/7,0)))</f>
        <v>WEEK 2</v>
      </c>
      <c r="N3289" s="57" t="str">
        <f>UPPER(VLOOKUP(tbl_raw_data[[#This Row],[Analyst]],[1]setting!$A$1:$B$15,2,0))</f>
        <v>SHAHID</v>
      </c>
      <c r="O3289" s="57" t="str">
        <f>UPPER(tbl_raw_data[[#This Row],[Outcome]])</f>
        <v>APPROVE</v>
      </c>
      <c r="P3289" s="57" t="str">
        <f>UPPER(tbl_raw_data[[#This Row],[Queue Name]])</f>
        <v>CONSUMER EXISTING</v>
      </c>
      <c r="Q3289" s="57" t="str">
        <f>IF(tbl_raw_data[[#This Row],[time_taken_in_mins]]&lt;=20,"SLA_MET","SLA_NOT_MET")</f>
        <v>SLA_MET</v>
      </c>
    </row>
    <row r="3290" spans="1:17" ht="15" customHeight="1" x14ac:dyDescent="0.25">
      <c r="A3290" s="22" t="s">
        <v>2704</v>
      </c>
      <c r="B3290" s="6">
        <v>45152.501400462963</v>
      </c>
      <c r="C3290" s="7">
        <v>45152.507337962961</v>
      </c>
      <c r="D3290" s="8" t="s">
        <v>13</v>
      </c>
      <c r="E3290" s="8" t="s">
        <v>41</v>
      </c>
      <c r="F3290" s="8" t="s">
        <v>254</v>
      </c>
      <c r="G3290" s="110" t="s">
        <v>29</v>
      </c>
      <c r="H32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0" s="48">
        <f>tbl_raw_data[[#This Row],[Date Actioned]]-tbl_raw_data[[#This Row],[Date Tagged]]</f>
        <v>5.9374999982537702E-3</v>
      </c>
      <c r="J3290" s="50">
        <f>HOUR(tbl_raw_data[[#This Row],[time_taken]])*60+MINUTE(tbl_raw_data[[#This Row],[time_taken]])+SECOND(tbl_raw_data[[#This Row],[time_taken]])/60</f>
        <v>8.5500000000000007</v>
      </c>
      <c r="K3290" s="54">
        <f>DATE(YEAR(tbl_raw_data[[#This Row],[Date Actioned]]), MONTH(tbl_raw_data[[#This Row],[Date Actioned]]), DAY(tbl_raw_data[[#This Row],[Date Actioned]]))</f>
        <v>45152</v>
      </c>
      <c r="L3290" s="55" t="str">
        <f>UPPER(TEXT(tbl_raw_data[[#This Row],[Updated_date]],"MMMM"))</f>
        <v>AUGUST</v>
      </c>
      <c r="M3290" s="55" t="str">
        <f>UPPER("Week "&amp;IF(ROUNDUP(DAY(tbl_raw_data[[#This Row],[Updated_date]])/7,0)=5,4,ROUNDUP(DAY(tbl_raw_data[[#This Row],[Updated_date]])/7,0)))</f>
        <v>WEEK 2</v>
      </c>
      <c r="N3290" s="57" t="str">
        <f>UPPER(VLOOKUP(tbl_raw_data[[#This Row],[Analyst]],[1]setting!$A$1:$B$15,2,0))</f>
        <v>FARDIN</v>
      </c>
      <c r="O3290" s="57" t="str">
        <f>UPPER(tbl_raw_data[[#This Row],[Outcome]])</f>
        <v>APPROVE</v>
      </c>
      <c r="P3290" s="57" t="str">
        <f>UPPER(tbl_raw_data[[#This Row],[Queue Name]])</f>
        <v>CONSUMER POST BUREAU</v>
      </c>
      <c r="Q3290" s="57" t="str">
        <f>IF(tbl_raw_data[[#This Row],[time_taken_in_mins]]&lt;=20,"SLA_MET","SLA_NOT_MET")</f>
        <v>SLA_MET</v>
      </c>
    </row>
    <row r="3291" spans="1:17" ht="15" customHeight="1" x14ac:dyDescent="0.25">
      <c r="A3291" s="22" t="s">
        <v>5064</v>
      </c>
      <c r="B3291" s="6">
        <v>45152.502523148149</v>
      </c>
      <c r="C3291" s="7">
        <v>45152.512152777781</v>
      </c>
      <c r="D3291" s="8" t="s">
        <v>46</v>
      </c>
      <c r="E3291" s="8" t="s">
        <v>28</v>
      </c>
      <c r="F3291" s="8" t="s">
        <v>228</v>
      </c>
      <c r="G3291" s="110" t="s">
        <v>151</v>
      </c>
      <c r="H32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1" s="48">
        <f>tbl_raw_data[[#This Row],[Date Actioned]]-tbl_raw_data[[#This Row],[Date Tagged]]</f>
        <v>9.6296296323998831E-3</v>
      </c>
      <c r="J3291" s="50">
        <f>HOUR(tbl_raw_data[[#This Row],[time_taken]])*60+MINUTE(tbl_raw_data[[#This Row],[time_taken]])+SECOND(tbl_raw_data[[#This Row],[time_taken]])/60</f>
        <v>13.866666666666667</v>
      </c>
      <c r="K3291" s="54">
        <f>DATE(YEAR(tbl_raw_data[[#This Row],[Date Actioned]]), MONTH(tbl_raw_data[[#This Row],[Date Actioned]]), DAY(tbl_raw_data[[#This Row],[Date Actioned]]))</f>
        <v>45152</v>
      </c>
      <c r="L3291" s="55" t="str">
        <f>UPPER(TEXT(tbl_raw_data[[#This Row],[Updated_date]],"MMMM"))</f>
        <v>AUGUST</v>
      </c>
      <c r="M3291" s="55" t="str">
        <f>UPPER("Week "&amp;IF(ROUNDUP(DAY(tbl_raw_data[[#This Row],[Updated_date]])/7,0)=5,4,ROUNDUP(DAY(tbl_raw_data[[#This Row],[Updated_date]])/7,0)))</f>
        <v>WEEK 2</v>
      </c>
      <c r="N3291" s="57" t="str">
        <f>UPPER(VLOOKUP(tbl_raw_data[[#This Row],[Analyst]],[1]setting!$A$1:$B$15,2,0))</f>
        <v>OUADIR</v>
      </c>
      <c r="O3291" s="57" t="str">
        <f>UPPER(tbl_raw_data[[#This Row],[Outcome]])</f>
        <v>DECLINE</v>
      </c>
      <c r="P3291" s="57" t="str">
        <f>UPPER(tbl_raw_data[[#This Row],[Queue Name]])</f>
        <v>CONSUMER EXISTING</v>
      </c>
      <c r="Q3291" s="57" t="str">
        <f>IF(tbl_raw_data[[#This Row],[time_taken_in_mins]]&lt;=20,"SLA_MET","SLA_NOT_MET")</f>
        <v>SLA_MET</v>
      </c>
    </row>
    <row r="3292" spans="1:17" ht="15" customHeight="1" x14ac:dyDescent="0.25">
      <c r="A3292" s="5" t="s">
        <v>4368</v>
      </c>
      <c r="B3292" s="12">
        <v>45152.50335648148</v>
      </c>
      <c r="C3292" s="13">
        <v>45152.511689814812</v>
      </c>
      <c r="D3292" s="14" t="s">
        <v>13</v>
      </c>
      <c r="E3292" s="14" t="s">
        <v>28</v>
      </c>
      <c r="F3292" s="14" t="s">
        <v>254</v>
      </c>
      <c r="G3292" s="111" t="s">
        <v>29</v>
      </c>
      <c r="H32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2" s="48">
        <f>tbl_raw_data[[#This Row],[Date Actioned]]-tbl_raw_data[[#This Row],[Date Tagged]]</f>
        <v>8.333333331393078E-3</v>
      </c>
      <c r="J3292" s="50">
        <f>HOUR(tbl_raw_data[[#This Row],[time_taken]])*60+MINUTE(tbl_raw_data[[#This Row],[time_taken]])+SECOND(tbl_raw_data[[#This Row],[time_taken]])/60</f>
        <v>12</v>
      </c>
      <c r="K3292" s="54">
        <f>DATE(YEAR(tbl_raw_data[[#This Row],[Date Actioned]]), MONTH(tbl_raw_data[[#This Row],[Date Actioned]]), DAY(tbl_raw_data[[#This Row],[Date Actioned]]))</f>
        <v>45152</v>
      </c>
      <c r="L3292" s="55" t="str">
        <f>UPPER(TEXT(tbl_raw_data[[#This Row],[Updated_date]],"MMMM"))</f>
        <v>AUGUST</v>
      </c>
      <c r="M3292" s="55" t="str">
        <f>UPPER("Week "&amp;IF(ROUNDUP(DAY(tbl_raw_data[[#This Row],[Updated_date]])/7,0)=5,4,ROUNDUP(DAY(tbl_raw_data[[#This Row],[Updated_date]])/7,0)))</f>
        <v>WEEK 2</v>
      </c>
      <c r="N3292" s="57" t="str">
        <f>UPPER(VLOOKUP(tbl_raw_data[[#This Row],[Analyst]],[1]setting!$A$1:$B$15,2,0))</f>
        <v>FARDIN</v>
      </c>
      <c r="O3292" s="57" t="str">
        <f>UPPER(tbl_raw_data[[#This Row],[Outcome]])</f>
        <v>APPROVE</v>
      </c>
      <c r="P3292" s="57" t="str">
        <f>UPPER(tbl_raw_data[[#This Row],[Queue Name]])</f>
        <v>CONSUMER EXISTING</v>
      </c>
      <c r="Q3292" s="57" t="str">
        <f>IF(tbl_raw_data[[#This Row],[time_taken_in_mins]]&lt;=20,"SLA_MET","SLA_NOT_MET")</f>
        <v>SLA_MET</v>
      </c>
    </row>
    <row r="3293" spans="1:17" ht="15" customHeight="1" x14ac:dyDescent="0.25">
      <c r="A3293" s="11" t="s">
        <v>4589</v>
      </c>
      <c r="B3293" s="12">
        <v>45152.510057870371</v>
      </c>
      <c r="C3293" s="29">
        <v>45152.518773148149</v>
      </c>
      <c r="D3293" s="30" t="s">
        <v>40</v>
      </c>
      <c r="E3293" s="16" t="s">
        <v>41</v>
      </c>
      <c r="F3293" s="30" t="s">
        <v>14</v>
      </c>
      <c r="G3293" s="106"/>
      <c r="H32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93" s="48">
        <f>tbl_raw_data[[#This Row],[Date Actioned]]-tbl_raw_data[[#This Row],[Date Tagged]]</f>
        <v>8.7152777778101154E-3</v>
      </c>
      <c r="J3293" s="50">
        <f>HOUR(tbl_raw_data[[#This Row],[time_taken]])*60+MINUTE(tbl_raw_data[[#This Row],[time_taken]])+SECOND(tbl_raw_data[[#This Row],[time_taken]])/60</f>
        <v>12.55</v>
      </c>
      <c r="K3293" s="54">
        <f>DATE(YEAR(tbl_raw_data[[#This Row],[Date Actioned]]), MONTH(tbl_raw_data[[#This Row],[Date Actioned]]), DAY(tbl_raw_data[[#This Row],[Date Actioned]]))</f>
        <v>45152</v>
      </c>
      <c r="L3293" s="55" t="str">
        <f>UPPER(TEXT(tbl_raw_data[[#This Row],[Updated_date]],"MMMM"))</f>
        <v>AUGUST</v>
      </c>
      <c r="M3293" s="55" t="str">
        <f>UPPER("Week "&amp;IF(ROUNDUP(DAY(tbl_raw_data[[#This Row],[Updated_date]])/7,0)=5,4,ROUNDUP(DAY(tbl_raw_data[[#This Row],[Updated_date]])/7,0)))</f>
        <v>WEEK 2</v>
      </c>
      <c r="N3293" s="57" t="str">
        <f>UPPER(VLOOKUP(tbl_raw_data[[#This Row],[Analyst]],[1]setting!$A$1:$B$15,2,0))</f>
        <v>HARDIK</v>
      </c>
      <c r="O3293" s="57" t="str">
        <f>UPPER(tbl_raw_data[[#This Row],[Outcome]])</f>
        <v>WITHDRAW</v>
      </c>
      <c r="P3293" s="57" t="str">
        <f>UPPER(tbl_raw_data[[#This Row],[Queue Name]])</f>
        <v>CONSUMER POST BUREAU</v>
      </c>
      <c r="Q3293" s="57" t="str">
        <f>IF(tbl_raw_data[[#This Row],[time_taken_in_mins]]&lt;=20,"SLA_MET","SLA_NOT_MET")</f>
        <v>SLA_MET</v>
      </c>
    </row>
    <row r="3294" spans="1:17" ht="15" customHeight="1" x14ac:dyDescent="0.25">
      <c r="A3294" s="5" t="s">
        <v>4494</v>
      </c>
      <c r="B3294" s="12">
        <v>45152.5159375</v>
      </c>
      <c r="C3294" s="29">
        <v>45152.52449074074</v>
      </c>
      <c r="D3294" s="16" t="s">
        <v>46</v>
      </c>
      <c r="E3294" s="16" t="s">
        <v>28</v>
      </c>
      <c r="F3294" s="30" t="s">
        <v>73</v>
      </c>
      <c r="G3294" s="106"/>
      <c r="H32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294" s="48">
        <f>tbl_raw_data[[#This Row],[Date Actioned]]-tbl_raw_data[[#This Row],[Date Tagged]]</f>
        <v>8.55324073927477E-3</v>
      </c>
      <c r="J3294" s="50">
        <f>HOUR(tbl_raw_data[[#This Row],[time_taken]])*60+MINUTE(tbl_raw_data[[#This Row],[time_taken]])+SECOND(tbl_raw_data[[#This Row],[time_taken]])/60</f>
        <v>12.316666666666666</v>
      </c>
      <c r="K3294" s="54">
        <f>DATE(YEAR(tbl_raw_data[[#This Row],[Date Actioned]]), MONTH(tbl_raw_data[[#This Row],[Date Actioned]]), DAY(tbl_raw_data[[#This Row],[Date Actioned]]))</f>
        <v>45152</v>
      </c>
      <c r="L3294" s="55" t="str">
        <f>UPPER(TEXT(tbl_raw_data[[#This Row],[Updated_date]],"MMMM"))</f>
        <v>AUGUST</v>
      </c>
      <c r="M3294" s="55" t="str">
        <f>UPPER("Week "&amp;IF(ROUNDUP(DAY(tbl_raw_data[[#This Row],[Updated_date]])/7,0)=5,4,ROUNDUP(DAY(tbl_raw_data[[#This Row],[Updated_date]])/7,0)))</f>
        <v>WEEK 2</v>
      </c>
      <c r="N3294" s="57" t="str">
        <f>UPPER(VLOOKUP(tbl_raw_data[[#This Row],[Analyst]],[1]setting!$A$1:$B$15,2,0))</f>
        <v>SHAHID</v>
      </c>
      <c r="O3294" s="57" t="str">
        <f>UPPER(tbl_raw_data[[#This Row],[Outcome]])</f>
        <v>DECLINE</v>
      </c>
      <c r="P3294" s="57" t="str">
        <f>UPPER(tbl_raw_data[[#This Row],[Queue Name]])</f>
        <v>CONSUMER EXISTING</v>
      </c>
      <c r="Q3294" s="57" t="str">
        <f>IF(tbl_raw_data[[#This Row],[time_taken_in_mins]]&lt;=20,"SLA_MET","SLA_NOT_MET")</f>
        <v>SLA_MET</v>
      </c>
    </row>
    <row r="3295" spans="1:17" ht="15" customHeight="1" x14ac:dyDescent="0.25">
      <c r="A3295" s="11" t="s">
        <v>2913</v>
      </c>
      <c r="B3295" s="6">
        <v>45152.516516203701</v>
      </c>
      <c r="C3295" s="7">
        <v>45152.522766203707</v>
      </c>
      <c r="D3295" s="8" t="s">
        <v>13</v>
      </c>
      <c r="E3295" s="8" t="s">
        <v>9</v>
      </c>
      <c r="F3295" s="8" t="s">
        <v>109</v>
      </c>
      <c r="G3295" s="110" t="s">
        <v>67</v>
      </c>
      <c r="H32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5" s="48">
        <f>tbl_raw_data[[#This Row],[Date Actioned]]-tbl_raw_data[[#This Row],[Date Tagged]]</f>
        <v>6.2500000058207661E-3</v>
      </c>
      <c r="J3295" s="50">
        <f>HOUR(tbl_raw_data[[#This Row],[time_taken]])*60+MINUTE(tbl_raw_data[[#This Row],[time_taken]])+SECOND(tbl_raw_data[[#This Row],[time_taken]])/60</f>
        <v>9</v>
      </c>
      <c r="K3295" s="54">
        <f>DATE(YEAR(tbl_raw_data[[#This Row],[Date Actioned]]), MONTH(tbl_raw_data[[#This Row],[Date Actioned]]), DAY(tbl_raw_data[[#This Row],[Date Actioned]]))</f>
        <v>45152</v>
      </c>
      <c r="L3295" s="55" t="str">
        <f>UPPER(TEXT(tbl_raw_data[[#This Row],[Updated_date]],"MMMM"))</f>
        <v>AUGUST</v>
      </c>
      <c r="M3295" s="55" t="str">
        <f>UPPER("Week "&amp;IF(ROUNDUP(DAY(tbl_raw_data[[#This Row],[Updated_date]])/7,0)=5,4,ROUNDUP(DAY(tbl_raw_data[[#This Row],[Updated_date]])/7,0)))</f>
        <v>WEEK 2</v>
      </c>
      <c r="N3295" s="57" t="str">
        <f>UPPER(VLOOKUP(tbl_raw_data[[#This Row],[Analyst]],[1]setting!$A$1:$B$15,2,0))</f>
        <v>NAVED</v>
      </c>
      <c r="O3295" s="57" t="str">
        <f>UPPER(tbl_raw_data[[#This Row],[Outcome]])</f>
        <v>APPROVE</v>
      </c>
      <c r="P3295" s="57" t="str">
        <f>UPPER(tbl_raw_data[[#This Row],[Queue Name]])</f>
        <v>CONSUMER PRE BUREAU</v>
      </c>
      <c r="Q3295" s="57" t="str">
        <f>IF(tbl_raw_data[[#This Row],[time_taken_in_mins]]&lt;=20,"SLA_MET","SLA_NOT_MET")</f>
        <v>SLA_MET</v>
      </c>
    </row>
    <row r="3296" spans="1:17" ht="15" customHeight="1" x14ac:dyDescent="0.25">
      <c r="A3296" s="5" t="s">
        <v>6850</v>
      </c>
      <c r="B3296" s="12">
        <v>45152.516655092593</v>
      </c>
      <c r="C3296" s="13">
        <v>45152.53297453704</v>
      </c>
      <c r="D3296" s="14" t="s">
        <v>46</v>
      </c>
      <c r="E3296" s="14" t="s">
        <v>41</v>
      </c>
      <c r="F3296" s="14" t="s">
        <v>42</v>
      </c>
      <c r="G3296" s="111" t="s">
        <v>6851</v>
      </c>
      <c r="H32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6" s="48">
        <f>tbl_raw_data[[#This Row],[Date Actioned]]-tbl_raw_data[[#This Row],[Date Tagged]]</f>
        <v>1.6319444446708076E-2</v>
      </c>
      <c r="J3296" s="50">
        <f>HOUR(tbl_raw_data[[#This Row],[time_taken]])*60+MINUTE(tbl_raw_data[[#This Row],[time_taken]])+SECOND(tbl_raw_data[[#This Row],[time_taken]])/60</f>
        <v>23.5</v>
      </c>
      <c r="K3296" s="54">
        <f>DATE(YEAR(tbl_raw_data[[#This Row],[Date Actioned]]), MONTH(tbl_raw_data[[#This Row],[Date Actioned]]), DAY(tbl_raw_data[[#This Row],[Date Actioned]]))</f>
        <v>45152</v>
      </c>
      <c r="L3296" s="55" t="str">
        <f>UPPER(TEXT(tbl_raw_data[[#This Row],[Updated_date]],"MMMM"))</f>
        <v>AUGUST</v>
      </c>
      <c r="M3296" s="55" t="str">
        <f>UPPER("Week "&amp;IF(ROUNDUP(DAY(tbl_raw_data[[#This Row],[Updated_date]])/7,0)=5,4,ROUNDUP(DAY(tbl_raw_data[[#This Row],[Updated_date]])/7,0)))</f>
        <v>WEEK 2</v>
      </c>
      <c r="N3296" s="57" t="str">
        <f>UPPER(VLOOKUP(tbl_raw_data[[#This Row],[Analyst]],[1]setting!$A$1:$B$15,2,0))</f>
        <v>NITESH</v>
      </c>
      <c r="O3296" s="57" t="str">
        <f>UPPER(tbl_raw_data[[#This Row],[Outcome]])</f>
        <v>DECLINE</v>
      </c>
      <c r="P3296" s="57" t="str">
        <f>UPPER(tbl_raw_data[[#This Row],[Queue Name]])</f>
        <v>CONSUMER POST BUREAU</v>
      </c>
      <c r="Q3296" s="57" t="str">
        <f>IF(tbl_raw_data[[#This Row],[time_taken_in_mins]]&lt;=20,"SLA_MET","SLA_NOT_MET")</f>
        <v>SLA_NOT_MET</v>
      </c>
    </row>
    <row r="3297" spans="1:17" ht="15" customHeight="1" x14ac:dyDescent="0.25">
      <c r="A3297" s="22" t="s">
        <v>2752</v>
      </c>
      <c r="B3297" s="12">
        <v>45152.519456018519</v>
      </c>
      <c r="C3297" s="13">
        <v>45152.52547453704</v>
      </c>
      <c r="D3297" s="14" t="s">
        <v>13</v>
      </c>
      <c r="E3297" s="14" t="s">
        <v>9</v>
      </c>
      <c r="F3297" s="14" t="s">
        <v>254</v>
      </c>
      <c r="G3297" s="111" t="s">
        <v>21</v>
      </c>
      <c r="H32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7" s="48">
        <f>tbl_raw_data[[#This Row],[Date Actioned]]-tbl_raw_data[[#This Row],[Date Tagged]]</f>
        <v>6.0185185211594217E-3</v>
      </c>
      <c r="J3297" s="50">
        <f>HOUR(tbl_raw_data[[#This Row],[time_taken]])*60+MINUTE(tbl_raw_data[[#This Row],[time_taken]])+SECOND(tbl_raw_data[[#This Row],[time_taken]])/60</f>
        <v>8.6666666666666661</v>
      </c>
      <c r="K3297" s="54">
        <f>DATE(YEAR(tbl_raw_data[[#This Row],[Date Actioned]]), MONTH(tbl_raw_data[[#This Row],[Date Actioned]]), DAY(tbl_raw_data[[#This Row],[Date Actioned]]))</f>
        <v>45152</v>
      </c>
      <c r="L3297" s="55" t="str">
        <f>UPPER(TEXT(tbl_raw_data[[#This Row],[Updated_date]],"MMMM"))</f>
        <v>AUGUST</v>
      </c>
      <c r="M3297" s="55" t="str">
        <f>UPPER("Week "&amp;IF(ROUNDUP(DAY(tbl_raw_data[[#This Row],[Updated_date]])/7,0)=5,4,ROUNDUP(DAY(tbl_raw_data[[#This Row],[Updated_date]])/7,0)))</f>
        <v>WEEK 2</v>
      </c>
      <c r="N3297" s="57" t="str">
        <f>UPPER(VLOOKUP(tbl_raw_data[[#This Row],[Analyst]],[1]setting!$A$1:$B$15,2,0))</f>
        <v>FARDIN</v>
      </c>
      <c r="O3297" s="57" t="str">
        <f>UPPER(tbl_raw_data[[#This Row],[Outcome]])</f>
        <v>APPROVE</v>
      </c>
      <c r="P3297" s="57" t="str">
        <f>UPPER(tbl_raw_data[[#This Row],[Queue Name]])</f>
        <v>CONSUMER PRE BUREAU</v>
      </c>
      <c r="Q3297" s="57" t="str">
        <f>IF(tbl_raw_data[[#This Row],[time_taken_in_mins]]&lt;=20,"SLA_MET","SLA_NOT_MET")</f>
        <v>SLA_MET</v>
      </c>
    </row>
    <row r="3298" spans="1:17" ht="15" customHeight="1" x14ac:dyDescent="0.25">
      <c r="A3298" s="5" t="s">
        <v>2861</v>
      </c>
      <c r="B3298" s="6">
        <v>45152.523472222223</v>
      </c>
      <c r="C3298" s="7">
        <v>45152.529641203706</v>
      </c>
      <c r="D3298" s="8" t="s">
        <v>13</v>
      </c>
      <c r="E3298" s="8" t="s">
        <v>28</v>
      </c>
      <c r="F3298" s="8" t="s">
        <v>109</v>
      </c>
      <c r="G3298" s="110" t="s">
        <v>53</v>
      </c>
      <c r="H32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8" s="48">
        <f>tbl_raw_data[[#This Row],[Date Actioned]]-tbl_raw_data[[#This Row],[Date Tagged]]</f>
        <v>6.1689814829151146E-3</v>
      </c>
      <c r="J3298" s="50">
        <f>HOUR(tbl_raw_data[[#This Row],[time_taken]])*60+MINUTE(tbl_raw_data[[#This Row],[time_taken]])+SECOND(tbl_raw_data[[#This Row],[time_taken]])/60</f>
        <v>8.8833333333333329</v>
      </c>
      <c r="K3298" s="54">
        <f>DATE(YEAR(tbl_raw_data[[#This Row],[Date Actioned]]), MONTH(tbl_raw_data[[#This Row],[Date Actioned]]), DAY(tbl_raw_data[[#This Row],[Date Actioned]]))</f>
        <v>45152</v>
      </c>
      <c r="L3298" s="55" t="str">
        <f>UPPER(TEXT(tbl_raw_data[[#This Row],[Updated_date]],"MMMM"))</f>
        <v>AUGUST</v>
      </c>
      <c r="M3298" s="55" t="str">
        <f>UPPER("Week "&amp;IF(ROUNDUP(DAY(tbl_raw_data[[#This Row],[Updated_date]])/7,0)=5,4,ROUNDUP(DAY(tbl_raw_data[[#This Row],[Updated_date]])/7,0)))</f>
        <v>WEEK 2</v>
      </c>
      <c r="N3298" s="57" t="str">
        <f>UPPER(VLOOKUP(tbl_raw_data[[#This Row],[Analyst]],[1]setting!$A$1:$B$15,2,0))</f>
        <v>NAVED</v>
      </c>
      <c r="O3298" s="57" t="str">
        <f>UPPER(tbl_raw_data[[#This Row],[Outcome]])</f>
        <v>APPROVE</v>
      </c>
      <c r="P3298" s="57" t="str">
        <f>UPPER(tbl_raw_data[[#This Row],[Queue Name]])</f>
        <v>CONSUMER EXISTING</v>
      </c>
      <c r="Q3298" s="57" t="str">
        <f>IF(tbl_raw_data[[#This Row],[time_taken_in_mins]]&lt;=20,"SLA_MET","SLA_NOT_MET")</f>
        <v>SLA_MET</v>
      </c>
    </row>
    <row r="3299" spans="1:17" ht="15" customHeight="1" x14ac:dyDescent="0.25">
      <c r="A3299" s="11" t="s">
        <v>2799</v>
      </c>
      <c r="B3299" s="12">
        <v>45152.524074074077</v>
      </c>
      <c r="C3299" s="13">
        <v>45152.530150462961</v>
      </c>
      <c r="D3299" s="14" t="s">
        <v>13</v>
      </c>
      <c r="E3299" s="14" t="s">
        <v>9</v>
      </c>
      <c r="F3299" s="14" t="s">
        <v>254</v>
      </c>
      <c r="G3299" s="111" t="s">
        <v>29</v>
      </c>
      <c r="H32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299" s="48">
        <f>tbl_raw_data[[#This Row],[Date Actioned]]-tbl_raw_data[[#This Row],[Date Tagged]]</f>
        <v>6.0763888832298107E-3</v>
      </c>
      <c r="J3299" s="50">
        <f>HOUR(tbl_raw_data[[#This Row],[time_taken]])*60+MINUTE(tbl_raw_data[[#This Row],[time_taken]])+SECOND(tbl_raw_data[[#This Row],[time_taken]])/60</f>
        <v>8.75</v>
      </c>
      <c r="K3299" s="54">
        <f>DATE(YEAR(tbl_raw_data[[#This Row],[Date Actioned]]), MONTH(tbl_raw_data[[#This Row],[Date Actioned]]), DAY(tbl_raw_data[[#This Row],[Date Actioned]]))</f>
        <v>45152</v>
      </c>
      <c r="L3299" s="55" t="str">
        <f>UPPER(TEXT(tbl_raw_data[[#This Row],[Updated_date]],"MMMM"))</f>
        <v>AUGUST</v>
      </c>
      <c r="M3299" s="55" t="str">
        <f>UPPER("Week "&amp;IF(ROUNDUP(DAY(tbl_raw_data[[#This Row],[Updated_date]])/7,0)=5,4,ROUNDUP(DAY(tbl_raw_data[[#This Row],[Updated_date]])/7,0)))</f>
        <v>WEEK 2</v>
      </c>
      <c r="N3299" s="57" t="str">
        <f>UPPER(VLOOKUP(tbl_raw_data[[#This Row],[Analyst]],[1]setting!$A$1:$B$15,2,0))</f>
        <v>FARDIN</v>
      </c>
      <c r="O3299" s="57" t="str">
        <f>UPPER(tbl_raw_data[[#This Row],[Outcome]])</f>
        <v>APPROVE</v>
      </c>
      <c r="P3299" s="57" t="str">
        <f>UPPER(tbl_raw_data[[#This Row],[Queue Name]])</f>
        <v>CONSUMER PRE BUREAU</v>
      </c>
      <c r="Q3299" s="57" t="str">
        <f>IF(tbl_raw_data[[#This Row],[time_taken_in_mins]]&lt;=20,"SLA_MET","SLA_NOT_MET")</f>
        <v>SLA_MET</v>
      </c>
    </row>
    <row r="3300" spans="1:17" ht="15" customHeight="1" x14ac:dyDescent="0.25">
      <c r="A3300" s="22" t="s">
        <v>5911</v>
      </c>
      <c r="B3300" s="6">
        <v>45152.524791666663</v>
      </c>
      <c r="C3300" s="7">
        <v>45152.536446759259</v>
      </c>
      <c r="D3300" s="8" t="s">
        <v>13</v>
      </c>
      <c r="E3300" s="8" t="s">
        <v>28</v>
      </c>
      <c r="F3300" s="8" t="s">
        <v>109</v>
      </c>
      <c r="G3300" s="110" t="s">
        <v>67</v>
      </c>
      <c r="H33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0" s="48">
        <f>tbl_raw_data[[#This Row],[Date Actioned]]-tbl_raw_data[[#This Row],[Date Tagged]]</f>
        <v>1.1655092595901806E-2</v>
      </c>
      <c r="J3300" s="50">
        <f>HOUR(tbl_raw_data[[#This Row],[time_taken]])*60+MINUTE(tbl_raw_data[[#This Row],[time_taken]])+SECOND(tbl_raw_data[[#This Row],[time_taken]])/60</f>
        <v>16.783333333333335</v>
      </c>
      <c r="K3300" s="54">
        <f>DATE(YEAR(tbl_raw_data[[#This Row],[Date Actioned]]), MONTH(tbl_raw_data[[#This Row],[Date Actioned]]), DAY(tbl_raw_data[[#This Row],[Date Actioned]]))</f>
        <v>45152</v>
      </c>
      <c r="L3300" s="55" t="str">
        <f>UPPER(TEXT(tbl_raw_data[[#This Row],[Updated_date]],"MMMM"))</f>
        <v>AUGUST</v>
      </c>
      <c r="M3300" s="55" t="str">
        <f>UPPER("Week "&amp;IF(ROUNDUP(DAY(tbl_raw_data[[#This Row],[Updated_date]])/7,0)=5,4,ROUNDUP(DAY(tbl_raw_data[[#This Row],[Updated_date]])/7,0)))</f>
        <v>WEEK 2</v>
      </c>
      <c r="N3300" s="57" t="str">
        <f>UPPER(VLOOKUP(tbl_raw_data[[#This Row],[Analyst]],[1]setting!$A$1:$B$15,2,0))</f>
        <v>NAVED</v>
      </c>
      <c r="O3300" s="57" t="str">
        <f>UPPER(tbl_raw_data[[#This Row],[Outcome]])</f>
        <v>APPROVE</v>
      </c>
      <c r="P3300" s="57" t="str">
        <f>UPPER(tbl_raw_data[[#This Row],[Queue Name]])</f>
        <v>CONSUMER EXISTING</v>
      </c>
      <c r="Q3300" s="57" t="str">
        <f>IF(tbl_raw_data[[#This Row],[time_taken_in_mins]]&lt;=20,"SLA_MET","SLA_NOT_MET")</f>
        <v>SLA_MET</v>
      </c>
    </row>
    <row r="3301" spans="1:17" ht="15" customHeight="1" x14ac:dyDescent="0.25">
      <c r="A3301" s="11" t="s">
        <v>6376</v>
      </c>
      <c r="B3301" s="12">
        <v>45152.525092592594</v>
      </c>
      <c r="C3301" s="13">
        <v>45152.538229166668</v>
      </c>
      <c r="D3301" s="14" t="s">
        <v>8</v>
      </c>
      <c r="E3301" s="14" t="s">
        <v>41</v>
      </c>
      <c r="F3301" s="14" t="s">
        <v>228</v>
      </c>
      <c r="G3301" s="111" t="s">
        <v>6377</v>
      </c>
      <c r="H33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1" s="48">
        <f>tbl_raw_data[[#This Row],[Date Actioned]]-tbl_raw_data[[#This Row],[Date Tagged]]</f>
        <v>1.3136574074451346E-2</v>
      </c>
      <c r="J3301" s="50">
        <f>HOUR(tbl_raw_data[[#This Row],[time_taken]])*60+MINUTE(tbl_raw_data[[#This Row],[time_taken]])+SECOND(tbl_raw_data[[#This Row],[time_taken]])/60</f>
        <v>18.916666666666668</v>
      </c>
      <c r="K3301" s="54">
        <f>DATE(YEAR(tbl_raw_data[[#This Row],[Date Actioned]]), MONTH(tbl_raw_data[[#This Row],[Date Actioned]]), DAY(tbl_raw_data[[#This Row],[Date Actioned]]))</f>
        <v>45152</v>
      </c>
      <c r="L3301" s="55" t="str">
        <f>UPPER(TEXT(tbl_raw_data[[#This Row],[Updated_date]],"MMMM"))</f>
        <v>AUGUST</v>
      </c>
      <c r="M3301" s="55" t="str">
        <f>UPPER("Week "&amp;IF(ROUNDUP(DAY(tbl_raw_data[[#This Row],[Updated_date]])/7,0)=5,4,ROUNDUP(DAY(tbl_raw_data[[#This Row],[Updated_date]])/7,0)))</f>
        <v>WEEK 2</v>
      </c>
      <c r="N3301" s="57" t="str">
        <f>UPPER(VLOOKUP(tbl_raw_data[[#This Row],[Analyst]],[1]setting!$A$1:$B$15,2,0))</f>
        <v>OUADIR</v>
      </c>
      <c r="O3301" s="57" t="str">
        <f>UPPER(tbl_raw_data[[#This Row],[Outcome]])</f>
        <v>WITHDRAW</v>
      </c>
      <c r="P3301" s="57" t="str">
        <f>UPPER(tbl_raw_data[[#This Row],[Queue Name]])</f>
        <v>CONSUMER POST BUREAU</v>
      </c>
      <c r="Q3301" s="57" t="str">
        <f>IF(tbl_raw_data[[#This Row],[time_taken_in_mins]]&lt;=20,"SLA_MET","SLA_NOT_MET")</f>
        <v>SLA_MET</v>
      </c>
    </row>
    <row r="3302" spans="1:17" ht="15" customHeight="1" x14ac:dyDescent="0.25">
      <c r="A3302" s="22" t="s">
        <v>4571</v>
      </c>
      <c r="B3302" s="6">
        <v>45152.529131944444</v>
      </c>
      <c r="C3302" s="7">
        <v>45152.537824074076</v>
      </c>
      <c r="D3302" s="8" t="s">
        <v>8</v>
      </c>
      <c r="E3302" s="8" t="s">
        <v>41</v>
      </c>
      <c r="F3302" s="8" t="s">
        <v>254</v>
      </c>
      <c r="G3302" s="110" t="s">
        <v>4572</v>
      </c>
      <c r="H33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2" s="48">
        <f>tbl_raw_data[[#This Row],[Date Actioned]]-tbl_raw_data[[#This Row],[Date Tagged]]</f>
        <v>8.6921296315267682E-3</v>
      </c>
      <c r="J3302" s="50">
        <f>HOUR(tbl_raw_data[[#This Row],[time_taken]])*60+MINUTE(tbl_raw_data[[#This Row],[time_taken]])+SECOND(tbl_raw_data[[#This Row],[time_taken]])/60</f>
        <v>12.516666666666667</v>
      </c>
      <c r="K3302" s="54">
        <f>DATE(YEAR(tbl_raw_data[[#This Row],[Date Actioned]]), MONTH(tbl_raw_data[[#This Row],[Date Actioned]]), DAY(tbl_raw_data[[#This Row],[Date Actioned]]))</f>
        <v>45152</v>
      </c>
      <c r="L3302" s="55" t="str">
        <f>UPPER(TEXT(tbl_raw_data[[#This Row],[Updated_date]],"MMMM"))</f>
        <v>AUGUST</v>
      </c>
      <c r="M3302" s="55" t="str">
        <f>UPPER("Week "&amp;IF(ROUNDUP(DAY(tbl_raw_data[[#This Row],[Updated_date]])/7,0)=5,4,ROUNDUP(DAY(tbl_raw_data[[#This Row],[Updated_date]])/7,0)))</f>
        <v>WEEK 2</v>
      </c>
      <c r="N3302" s="57" t="str">
        <f>UPPER(VLOOKUP(tbl_raw_data[[#This Row],[Analyst]],[1]setting!$A$1:$B$15,2,0))</f>
        <v>FARDIN</v>
      </c>
      <c r="O3302" s="57" t="str">
        <f>UPPER(tbl_raw_data[[#This Row],[Outcome]])</f>
        <v>WITHDRAW</v>
      </c>
      <c r="P3302" s="57" t="str">
        <f>UPPER(tbl_raw_data[[#This Row],[Queue Name]])</f>
        <v>CONSUMER POST BUREAU</v>
      </c>
      <c r="Q3302" s="57" t="str">
        <f>IF(tbl_raw_data[[#This Row],[time_taken_in_mins]]&lt;=20,"SLA_MET","SLA_NOT_MET")</f>
        <v>SLA_MET</v>
      </c>
    </row>
    <row r="3303" spans="1:17" ht="15" customHeight="1" x14ac:dyDescent="0.25">
      <c r="A3303" s="5" t="s">
        <v>6585</v>
      </c>
      <c r="B3303" s="12">
        <v>45152.529803240737</v>
      </c>
      <c r="C3303" s="13">
        <v>45152.544108796297</v>
      </c>
      <c r="D3303" s="14" t="s">
        <v>8</v>
      </c>
      <c r="E3303" s="14" t="s">
        <v>9</v>
      </c>
      <c r="F3303" s="14" t="s">
        <v>42</v>
      </c>
      <c r="G3303" s="111" t="s">
        <v>1362</v>
      </c>
      <c r="H33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3" s="48">
        <f>tbl_raw_data[[#This Row],[Date Actioned]]-tbl_raw_data[[#This Row],[Date Tagged]]</f>
        <v>1.4305555559985805E-2</v>
      </c>
      <c r="J3303" s="50">
        <f>HOUR(tbl_raw_data[[#This Row],[time_taken]])*60+MINUTE(tbl_raw_data[[#This Row],[time_taken]])+SECOND(tbl_raw_data[[#This Row],[time_taken]])/60</f>
        <v>20.6</v>
      </c>
      <c r="K3303" s="54">
        <f>DATE(YEAR(tbl_raw_data[[#This Row],[Date Actioned]]), MONTH(tbl_raw_data[[#This Row],[Date Actioned]]), DAY(tbl_raw_data[[#This Row],[Date Actioned]]))</f>
        <v>45152</v>
      </c>
      <c r="L3303" s="55" t="str">
        <f>UPPER(TEXT(tbl_raw_data[[#This Row],[Updated_date]],"MMMM"))</f>
        <v>AUGUST</v>
      </c>
      <c r="M3303" s="55" t="str">
        <f>UPPER("Week "&amp;IF(ROUNDUP(DAY(tbl_raw_data[[#This Row],[Updated_date]])/7,0)=5,4,ROUNDUP(DAY(tbl_raw_data[[#This Row],[Updated_date]])/7,0)))</f>
        <v>WEEK 2</v>
      </c>
      <c r="N3303" s="57" t="str">
        <f>UPPER(VLOOKUP(tbl_raw_data[[#This Row],[Analyst]],[1]setting!$A$1:$B$15,2,0))</f>
        <v>NITESH</v>
      </c>
      <c r="O3303" s="57" t="str">
        <f>UPPER(tbl_raw_data[[#This Row],[Outcome]])</f>
        <v>WITHDRAW</v>
      </c>
      <c r="P3303" s="57" t="str">
        <f>UPPER(tbl_raw_data[[#This Row],[Queue Name]])</f>
        <v>CONSUMER PRE BUREAU</v>
      </c>
      <c r="Q3303" s="57" t="str">
        <f>IF(tbl_raw_data[[#This Row],[time_taken_in_mins]]&lt;=20,"SLA_MET","SLA_NOT_MET")</f>
        <v>SLA_NOT_MET</v>
      </c>
    </row>
    <row r="3304" spans="1:17" ht="15" customHeight="1" x14ac:dyDescent="0.25">
      <c r="A3304" s="5" t="s">
        <v>5142</v>
      </c>
      <c r="B3304" s="12">
        <v>45152.530810185184</v>
      </c>
      <c r="C3304" s="13">
        <v>45152.540671296294</v>
      </c>
      <c r="D3304" s="14" t="s">
        <v>13</v>
      </c>
      <c r="E3304" s="14" t="s">
        <v>28</v>
      </c>
      <c r="F3304" s="14" t="s">
        <v>73</v>
      </c>
      <c r="G3304" s="111" t="s">
        <v>29</v>
      </c>
      <c r="H33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4" s="48">
        <f>tbl_raw_data[[#This Row],[Date Actioned]]-tbl_raw_data[[#This Row],[Date Tagged]]</f>
        <v>9.8611111097852699E-3</v>
      </c>
      <c r="J3304" s="50">
        <f>HOUR(tbl_raw_data[[#This Row],[time_taken]])*60+MINUTE(tbl_raw_data[[#This Row],[time_taken]])+SECOND(tbl_raw_data[[#This Row],[time_taken]])/60</f>
        <v>14.2</v>
      </c>
      <c r="K3304" s="54">
        <f>DATE(YEAR(tbl_raw_data[[#This Row],[Date Actioned]]), MONTH(tbl_raw_data[[#This Row],[Date Actioned]]), DAY(tbl_raw_data[[#This Row],[Date Actioned]]))</f>
        <v>45152</v>
      </c>
      <c r="L3304" s="55" t="str">
        <f>UPPER(TEXT(tbl_raw_data[[#This Row],[Updated_date]],"MMMM"))</f>
        <v>AUGUST</v>
      </c>
      <c r="M3304" s="55" t="str">
        <f>UPPER("Week "&amp;IF(ROUNDUP(DAY(tbl_raw_data[[#This Row],[Updated_date]])/7,0)=5,4,ROUNDUP(DAY(tbl_raw_data[[#This Row],[Updated_date]])/7,0)))</f>
        <v>WEEK 2</v>
      </c>
      <c r="N3304" s="57" t="str">
        <f>UPPER(VLOOKUP(tbl_raw_data[[#This Row],[Analyst]],[1]setting!$A$1:$B$15,2,0))</f>
        <v>SHAHID</v>
      </c>
      <c r="O3304" s="57" t="str">
        <f>UPPER(tbl_raw_data[[#This Row],[Outcome]])</f>
        <v>APPROVE</v>
      </c>
      <c r="P3304" s="57" t="str">
        <f>UPPER(tbl_raw_data[[#This Row],[Queue Name]])</f>
        <v>CONSUMER EXISTING</v>
      </c>
      <c r="Q3304" s="57" t="str">
        <f>IF(tbl_raw_data[[#This Row],[time_taken_in_mins]]&lt;=20,"SLA_MET","SLA_NOT_MET")</f>
        <v>SLA_MET</v>
      </c>
    </row>
    <row r="3305" spans="1:17" ht="15" customHeight="1" x14ac:dyDescent="0.25">
      <c r="A3305" s="11" t="s">
        <v>5105</v>
      </c>
      <c r="B3305" s="6">
        <v>45152.532789351855</v>
      </c>
      <c r="C3305" s="7">
        <v>45152.542569444442</v>
      </c>
      <c r="D3305" s="8" t="s">
        <v>13</v>
      </c>
      <c r="E3305" s="8" t="s">
        <v>9</v>
      </c>
      <c r="F3305" s="8" t="s">
        <v>14</v>
      </c>
      <c r="G3305" s="110" t="s">
        <v>29</v>
      </c>
      <c r="H33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5" s="48">
        <f>tbl_raw_data[[#This Row],[Date Actioned]]-tbl_raw_data[[#This Row],[Date Tagged]]</f>
        <v>9.7800925868796185E-3</v>
      </c>
      <c r="J3305" s="50">
        <f>HOUR(tbl_raw_data[[#This Row],[time_taken]])*60+MINUTE(tbl_raw_data[[#This Row],[time_taken]])+SECOND(tbl_raw_data[[#This Row],[time_taken]])/60</f>
        <v>14.083333333333334</v>
      </c>
      <c r="K3305" s="54">
        <f>DATE(YEAR(tbl_raw_data[[#This Row],[Date Actioned]]), MONTH(tbl_raw_data[[#This Row],[Date Actioned]]), DAY(tbl_raw_data[[#This Row],[Date Actioned]]))</f>
        <v>45152</v>
      </c>
      <c r="L3305" s="55" t="str">
        <f>UPPER(TEXT(tbl_raw_data[[#This Row],[Updated_date]],"MMMM"))</f>
        <v>AUGUST</v>
      </c>
      <c r="M3305" s="55" t="str">
        <f>UPPER("Week "&amp;IF(ROUNDUP(DAY(tbl_raw_data[[#This Row],[Updated_date]])/7,0)=5,4,ROUNDUP(DAY(tbl_raw_data[[#This Row],[Updated_date]])/7,0)))</f>
        <v>WEEK 2</v>
      </c>
      <c r="N3305" s="57" t="str">
        <f>UPPER(VLOOKUP(tbl_raw_data[[#This Row],[Analyst]],[1]setting!$A$1:$B$15,2,0))</f>
        <v>HARDIK</v>
      </c>
      <c r="O3305" s="57" t="str">
        <f>UPPER(tbl_raw_data[[#This Row],[Outcome]])</f>
        <v>APPROVE</v>
      </c>
      <c r="P3305" s="57" t="str">
        <f>UPPER(tbl_raw_data[[#This Row],[Queue Name]])</f>
        <v>CONSUMER PRE BUREAU</v>
      </c>
      <c r="Q3305" s="57" t="str">
        <f>IF(tbl_raw_data[[#This Row],[time_taken_in_mins]]&lt;=20,"SLA_MET","SLA_NOT_MET")</f>
        <v>SLA_MET</v>
      </c>
    </row>
    <row r="3306" spans="1:17" ht="15" customHeight="1" x14ac:dyDescent="0.25">
      <c r="A3306" s="11" t="s">
        <v>4826</v>
      </c>
      <c r="B3306" s="6">
        <v>45152.534479166665</v>
      </c>
      <c r="C3306" s="7">
        <v>45152.543599537035</v>
      </c>
      <c r="D3306" s="8" t="s">
        <v>46</v>
      </c>
      <c r="E3306" s="8" t="s">
        <v>28</v>
      </c>
      <c r="F3306" s="8" t="s">
        <v>109</v>
      </c>
      <c r="G3306" s="110" t="s">
        <v>49</v>
      </c>
      <c r="H33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6" s="48">
        <f>tbl_raw_data[[#This Row],[Date Actioned]]-tbl_raw_data[[#This Row],[Date Tagged]]</f>
        <v>9.1203703705104999E-3</v>
      </c>
      <c r="J3306" s="50">
        <f>HOUR(tbl_raw_data[[#This Row],[time_taken]])*60+MINUTE(tbl_raw_data[[#This Row],[time_taken]])+SECOND(tbl_raw_data[[#This Row],[time_taken]])/60</f>
        <v>13.133333333333333</v>
      </c>
      <c r="K3306" s="54">
        <f>DATE(YEAR(tbl_raw_data[[#This Row],[Date Actioned]]), MONTH(tbl_raw_data[[#This Row],[Date Actioned]]), DAY(tbl_raw_data[[#This Row],[Date Actioned]]))</f>
        <v>45152</v>
      </c>
      <c r="L3306" s="55" t="str">
        <f>UPPER(TEXT(tbl_raw_data[[#This Row],[Updated_date]],"MMMM"))</f>
        <v>AUGUST</v>
      </c>
      <c r="M3306" s="55" t="str">
        <f>UPPER("Week "&amp;IF(ROUNDUP(DAY(tbl_raw_data[[#This Row],[Updated_date]])/7,0)=5,4,ROUNDUP(DAY(tbl_raw_data[[#This Row],[Updated_date]])/7,0)))</f>
        <v>WEEK 2</v>
      </c>
      <c r="N3306" s="57" t="str">
        <f>UPPER(VLOOKUP(tbl_raw_data[[#This Row],[Analyst]],[1]setting!$A$1:$B$15,2,0))</f>
        <v>NAVED</v>
      </c>
      <c r="O3306" s="57" t="str">
        <f>UPPER(tbl_raw_data[[#This Row],[Outcome]])</f>
        <v>DECLINE</v>
      </c>
      <c r="P3306" s="57" t="str">
        <f>UPPER(tbl_raw_data[[#This Row],[Queue Name]])</f>
        <v>CONSUMER EXISTING</v>
      </c>
      <c r="Q3306" s="57" t="str">
        <f>IF(tbl_raw_data[[#This Row],[time_taken_in_mins]]&lt;=20,"SLA_MET","SLA_NOT_MET")</f>
        <v>SLA_MET</v>
      </c>
    </row>
    <row r="3307" spans="1:17" ht="15" customHeight="1" x14ac:dyDescent="0.25">
      <c r="A3307" s="11" t="s">
        <v>5007</v>
      </c>
      <c r="B3307" s="6">
        <v>45152.535902777781</v>
      </c>
      <c r="C3307" s="7">
        <v>45152.545393518521</v>
      </c>
      <c r="D3307" s="8" t="s">
        <v>8</v>
      </c>
      <c r="E3307" s="8" t="s">
        <v>41</v>
      </c>
      <c r="F3307" s="8" t="s">
        <v>228</v>
      </c>
      <c r="G3307" s="110" t="s">
        <v>5008</v>
      </c>
      <c r="H33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7" s="48">
        <f>tbl_raw_data[[#This Row],[Date Actioned]]-tbl_raw_data[[#This Row],[Date Tagged]]</f>
        <v>9.4907407401478849E-3</v>
      </c>
      <c r="J3307" s="50">
        <f>HOUR(tbl_raw_data[[#This Row],[time_taken]])*60+MINUTE(tbl_raw_data[[#This Row],[time_taken]])+SECOND(tbl_raw_data[[#This Row],[time_taken]])/60</f>
        <v>13.666666666666666</v>
      </c>
      <c r="K3307" s="54">
        <f>DATE(YEAR(tbl_raw_data[[#This Row],[Date Actioned]]), MONTH(tbl_raw_data[[#This Row],[Date Actioned]]), DAY(tbl_raw_data[[#This Row],[Date Actioned]]))</f>
        <v>45152</v>
      </c>
      <c r="L3307" s="55" t="str">
        <f>UPPER(TEXT(tbl_raw_data[[#This Row],[Updated_date]],"MMMM"))</f>
        <v>AUGUST</v>
      </c>
      <c r="M3307" s="55" t="str">
        <f>UPPER("Week "&amp;IF(ROUNDUP(DAY(tbl_raw_data[[#This Row],[Updated_date]])/7,0)=5,4,ROUNDUP(DAY(tbl_raw_data[[#This Row],[Updated_date]])/7,0)))</f>
        <v>WEEK 2</v>
      </c>
      <c r="N3307" s="57" t="str">
        <f>UPPER(VLOOKUP(tbl_raw_data[[#This Row],[Analyst]],[1]setting!$A$1:$B$15,2,0))</f>
        <v>OUADIR</v>
      </c>
      <c r="O3307" s="57" t="str">
        <f>UPPER(tbl_raw_data[[#This Row],[Outcome]])</f>
        <v>WITHDRAW</v>
      </c>
      <c r="P3307" s="57" t="str">
        <f>UPPER(tbl_raw_data[[#This Row],[Queue Name]])</f>
        <v>CONSUMER POST BUREAU</v>
      </c>
      <c r="Q3307" s="57" t="str">
        <f>IF(tbl_raw_data[[#This Row],[time_taken_in_mins]]&lt;=20,"SLA_MET","SLA_NOT_MET")</f>
        <v>SLA_MET</v>
      </c>
    </row>
    <row r="3308" spans="1:17" ht="15" customHeight="1" x14ac:dyDescent="0.25">
      <c r="A3308" s="22" t="s">
        <v>4867</v>
      </c>
      <c r="B3308" s="12">
        <v>45152.537789351853</v>
      </c>
      <c r="C3308" s="13">
        <v>45152.547002314815</v>
      </c>
      <c r="D3308" s="14" t="s">
        <v>46</v>
      </c>
      <c r="E3308" s="14" t="s">
        <v>28</v>
      </c>
      <c r="F3308" s="14" t="s">
        <v>254</v>
      </c>
      <c r="G3308" s="111" t="s">
        <v>151</v>
      </c>
      <c r="H33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08" s="48">
        <f>tbl_raw_data[[#This Row],[Date Actioned]]-tbl_raw_data[[#This Row],[Date Tagged]]</f>
        <v>9.2129629629198462E-3</v>
      </c>
      <c r="J3308" s="50">
        <f>HOUR(tbl_raw_data[[#This Row],[time_taken]])*60+MINUTE(tbl_raw_data[[#This Row],[time_taken]])+SECOND(tbl_raw_data[[#This Row],[time_taken]])/60</f>
        <v>13.266666666666667</v>
      </c>
      <c r="K3308" s="54">
        <f>DATE(YEAR(tbl_raw_data[[#This Row],[Date Actioned]]), MONTH(tbl_raw_data[[#This Row],[Date Actioned]]), DAY(tbl_raw_data[[#This Row],[Date Actioned]]))</f>
        <v>45152</v>
      </c>
      <c r="L3308" s="55" t="str">
        <f>UPPER(TEXT(tbl_raw_data[[#This Row],[Updated_date]],"MMMM"))</f>
        <v>AUGUST</v>
      </c>
      <c r="M3308" s="55" t="str">
        <f>UPPER("Week "&amp;IF(ROUNDUP(DAY(tbl_raw_data[[#This Row],[Updated_date]])/7,0)=5,4,ROUNDUP(DAY(tbl_raw_data[[#This Row],[Updated_date]])/7,0)))</f>
        <v>WEEK 2</v>
      </c>
      <c r="N3308" s="57" t="str">
        <f>UPPER(VLOOKUP(tbl_raw_data[[#This Row],[Analyst]],[1]setting!$A$1:$B$15,2,0))</f>
        <v>FARDIN</v>
      </c>
      <c r="O3308" s="57" t="str">
        <f>UPPER(tbl_raw_data[[#This Row],[Outcome]])</f>
        <v>DECLINE</v>
      </c>
      <c r="P3308" s="57" t="str">
        <f>UPPER(tbl_raw_data[[#This Row],[Queue Name]])</f>
        <v>CONSUMER EXISTING</v>
      </c>
      <c r="Q3308" s="57" t="str">
        <f>IF(tbl_raw_data[[#This Row],[time_taken_in_mins]]&lt;=20,"SLA_MET","SLA_NOT_MET")</f>
        <v>SLA_MET</v>
      </c>
    </row>
    <row r="3309" spans="1:17" ht="15" customHeight="1" x14ac:dyDescent="0.25">
      <c r="A3309" s="5" t="s">
        <v>2573</v>
      </c>
      <c r="B3309" s="6">
        <v>45152.539641203701</v>
      </c>
      <c r="C3309" s="7">
        <v>45152.545416666668</v>
      </c>
      <c r="D3309" s="8" t="s">
        <v>46</v>
      </c>
      <c r="E3309" s="8" t="s">
        <v>28</v>
      </c>
      <c r="F3309" s="8" t="s">
        <v>14</v>
      </c>
      <c r="G3309" s="110" t="s">
        <v>74</v>
      </c>
      <c r="H33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09" s="48">
        <f>tbl_raw_data[[#This Row],[Date Actioned]]-tbl_raw_data[[#This Row],[Date Tagged]]</f>
        <v>5.7754629669943824E-3</v>
      </c>
      <c r="J3309" s="50">
        <f>HOUR(tbl_raw_data[[#This Row],[time_taken]])*60+MINUTE(tbl_raw_data[[#This Row],[time_taken]])+SECOND(tbl_raw_data[[#This Row],[time_taken]])/60</f>
        <v>8.3166666666666664</v>
      </c>
      <c r="K3309" s="54">
        <f>DATE(YEAR(tbl_raw_data[[#This Row],[Date Actioned]]), MONTH(tbl_raw_data[[#This Row],[Date Actioned]]), DAY(tbl_raw_data[[#This Row],[Date Actioned]]))</f>
        <v>45152</v>
      </c>
      <c r="L3309" s="55" t="str">
        <f>UPPER(TEXT(tbl_raw_data[[#This Row],[Updated_date]],"MMMM"))</f>
        <v>AUGUST</v>
      </c>
      <c r="M3309" s="55" t="str">
        <f>UPPER("Week "&amp;IF(ROUNDUP(DAY(tbl_raw_data[[#This Row],[Updated_date]])/7,0)=5,4,ROUNDUP(DAY(tbl_raw_data[[#This Row],[Updated_date]])/7,0)))</f>
        <v>WEEK 2</v>
      </c>
      <c r="N3309" s="57" t="str">
        <f>UPPER(VLOOKUP(tbl_raw_data[[#This Row],[Analyst]],[1]setting!$A$1:$B$15,2,0))</f>
        <v>HARDIK</v>
      </c>
      <c r="O3309" s="57" t="str">
        <f>UPPER(tbl_raw_data[[#This Row],[Outcome]])</f>
        <v>DECLINE</v>
      </c>
      <c r="P3309" s="57" t="str">
        <f>UPPER(tbl_raw_data[[#This Row],[Queue Name]])</f>
        <v>CONSUMER EXISTING</v>
      </c>
      <c r="Q3309" s="57" t="str">
        <f>IF(tbl_raw_data[[#This Row],[time_taken_in_mins]]&lt;=20,"SLA_MET","SLA_NOT_MET")</f>
        <v>SLA_MET</v>
      </c>
    </row>
    <row r="3310" spans="1:17" ht="15" customHeight="1" x14ac:dyDescent="0.25">
      <c r="A3310" s="22" t="s">
        <v>6193</v>
      </c>
      <c r="B3310" s="12">
        <v>45152.539837962962</v>
      </c>
      <c r="C3310" s="13">
        <v>45152.552233796298</v>
      </c>
      <c r="D3310" s="14" t="s">
        <v>8</v>
      </c>
      <c r="E3310" s="14" t="s">
        <v>9</v>
      </c>
      <c r="F3310" s="14" t="s">
        <v>42</v>
      </c>
      <c r="G3310" s="111" t="s">
        <v>6194</v>
      </c>
      <c r="H33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310" s="48">
        <f>tbl_raw_data[[#This Row],[Date Actioned]]-tbl_raw_data[[#This Row],[Date Tagged]]</f>
        <v>1.2395833335176576E-2</v>
      </c>
      <c r="J3310" s="50">
        <f>HOUR(tbl_raw_data[[#This Row],[time_taken]])*60+MINUTE(tbl_raw_data[[#This Row],[time_taken]])+SECOND(tbl_raw_data[[#This Row],[time_taken]])/60</f>
        <v>17.850000000000001</v>
      </c>
      <c r="K3310" s="54">
        <f>DATE(YEAR(tbl_raw_data[[#This Row],[Date Actioned]]), MONTH(tbl_raw_data[[#This Row],[Date Actioned]]), DAY(tbl_raw_data[[#This Row],[Date Actioned]]))</f>
        <v>45152</v>
      </c>
      <c r="L3310" s="55" t="str">
        <f>UPPER(TEXT(tbl_raw_data[[#This Row],[Updated_date]],"MMMM"))</f>
        <v>AUGUST</v>
      </c>
      <c r="M3310" s="55" t="str">
        <f>UPPER("Week "&amp;IF(ROUNDUP(DAY(tbl_raw_data[[#This Row],[Updated_date]])/7,0)=5,4,ROUNDUP(DAY(tbl_raw_data[[#This Row],[Updated_date]])/7,0)))</f>
        <v>WEEK 2</v>
      </c>
      <c r="N3310" s="57" t="str">
        <f>UPPER(VLOOKUP(tbl_raw_data[[#This Row],[Analyst]],[1]setting!$A$1:$B$15,2,0))</f>
        <v>NITESH</v>
      </c>
      <c r="O3310" s="57" t="str">
        <f>UPPER(tbl_raw_data[[#This Row],[Outcome]])</f>
        <v>WITHDRAW</v>
      </c>
      <c r="P3310" s="57" t="str">
        <f>UPPER(tbl_raw_data[[#This Row],[Queue Name]])</f>
        <v>CONSUMER PRE BUREAU</v>
      </c>
      <c r="Q3310" s="57" t="str">
        <f>IF(tbl_raw_data[[#This Row],[time_taken_in_mins]]&lt;=20,"SLA_MET","SLA_NOT_MET")</f>
        <v>SLA_MET</v>
      </c>
    </row>
    <row r="3311" spans="1:17" ht="15" customHeight="1" x14ac:dyDescent="0.25">
      <c r="A3311" s="11" t="s">
        <v>7135</v>
      </c>
      <c r="B3311" s="12">
        <v>45152.539918981478</v>
      </c>
      <c r="C3311" s="13">
        <v>45152.561076388891</v>
      </c>
      <c r="D3311" s="14" t="s">
        <v>46</v>
      </c>
      <c r="E3311" s="14" t="s">
        <v>28</v>
      </c>
      <c r="F3311" s="14" t="s">
        <v>14</v>
      </c>
      <c r="G3311" s="111" t="s">
        <v>151</v>
      </c>
      <c r="H33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1" s="48">
        <f>tbl_raw_data[[#This Row],[Date Actioned]]-tbl_raw_data[[#This Row],[Date Tagged]]</f>
        <v>2.1157407412829343E-2</v>
      </c>
      <c r="J3311" s="50">
        <f>HOUR(tbl_raw_data[[#This Row],[time_taken]])*60+MINUTE(tbl_raw_data[[#This Row],[time_taken]])+SECOND(tbl_raw_data[[#This Row],[time_taken]])/60</f>
        <v>30.466666666666665</v>
      </c>
      <c r="K3311" s="54">
        <f>DATE(YEAR(tbl_raw_data[[#This Row],[Date Actioned]]), MONTH(tbl_raw_data[[#This Row],[Date Actioned]]), DAY(tbl_raw_data[[#This Row],[Date Actioned]]))</f>
        <v>45152</v>
      </c>
      <c r="L3311" s="55" t="str">
        <f>UPPER(TEXT(tbl_raw_data[[#This Row],[Updated_date]],"MMMM"))</f>
        <v>AUGUST</v>
      </c>
      <c r="M3311" s="55" t="str">
        <f>UPPER("Week "&amp;IF(ROUNDUP(DAY(tbl_raw_data[[#This Row],[Updated_date]])/7,0)=5,4,ROUNDUP(DAY(tbl_raw_data[[#This Row],[Updated_date]])/7,0)))</f>
        <v>WEEK 2</v>
      </c>
      <c r="N3311" s="57" t="str">
        <f>UPPER(VLOOKUP(tbl_raw_data[[#This Row],[Analyst]],[1]setting!$A$1:$B$15,2,0))</f>
        <v>HARDIK</v>
      </c>
      <c r="O3311" s="57" t="str">
        <f>UPPER(tbl_raw_data[[#This Row],[Outcome]])</f>
        <v>DECLINE</v>
      </c>
      <c r="P3311" s="57" t="str">
        <f>UPPER(tbl_raw_data[[#This Row],[Queue Name]])</f>
        <v>CONSUMER EXISTING</v>
      </c>
      <c r="Q3311" s="57" t="str">
        <f>IF(tbl_raw_data[[#This Row],[time_taken_in_mins]]&lt;=20,"SLA_MET","SLA_NOT_MET")</f>
        <v>SLA_NOT_MET</v>
      </c>
    </row>
    <row r="3312" spans="1:17" ht="15" customHeight="1" x14ac:dyDescent="0.25">
      <c r="A3312" s="22" t="s">
        <v>7082</v>
      </c>
      <c r="B3312" s="12">
        <v>45152.542164351849</v>
      </c>
      <c r="C3312" s="13">
        <v>45152.562071759261</v>
      </c>
      <c r="D3312" s="14" t="s">
        <v>13</v>
      </c>
      <c r="E3312" s="14" t="s">
        <v>28</v>
      </c>
      <c r="F3312" s="14" t="s">
        <v>228</v>
      </c>
      <c r="G3312" s="111" t="s">
        <v>29</v>
      </c>
      <c r="H33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2" s="48">
        <f>tbl_raw_data[[#This Row],[Date Actioned]]-tbl_raw_data[[#This Row],[Date Tagged]]</f>
        <v>1.990740741166519E-2</v>
      </c>
      <c r="J3312" s="50">
        <f>HOUR(tbl_raw_data[[#This Row],[time_taken]])*60+MINUTE(tbl_raw_data[[#This Row],[time_taken]])+SECOND(tbl_raw_data[[#This Row],[time_taken]])/60</f>
        <v>28.666666666666668</v>
      </c>
      <c r="K3312" s="54">
        <f>DATE(YEAR(tbl_raw_data[[#This Row],[Date Actioned]]), MONTH(tbl_raw_data[[#This Row],[Date Actioned]]), DAY(tbl_raw_data[[#This Row],[Date Actioned]]))</f>
        <v>45152</v>
      </c>
      <c r="L3312" s="55" t="str">
        <f>UPPER(TEXT(tbl_raw_data[[#This Row],[Updated_date]],"MMMM"))</f>
        <v>AUGUST</v>
      </c>
      <c r="M3312" s="55" t="str">
        <f>UPPER("Week "&amp;IF(ROUNDUP(DAY(tbl_raw_data[[#This Row],[Updated_date]])/7,0)=5,4,ROUNDUP(DAY(tbl_raw_data[[#This Row],[Updated_date]])/7,0)))</f>
        <v>WEEK 2</v>
      </c>
      <c r="N3312" s="57" t="str">
        <f>UPPER(VLOOKUP(tbl_raw_data[[#This Row],[Analyst]],[1]setting!$A$1:$B$15,2,0))</f>
        <v>OUADIR</v>
      </c>
      <c r="O3312" s="57" t="str">
        <f>UPPER(tbl_raw_data[[#This Row],[Outcome]])</f>
        <v>APPROVE</v>
      </c>
      <c r="P3312" s="57" t="str">
        <f>UPPER(tbl_raw_data[[#This Row],[Queue Name]])</f>
        <v>CONSUMER EXISTING</v>
      </c>
      <c r="Q3312" s="57" t="str">
        <f>IF(tbl_raw_data[[#This Row],[time_taken_in_mins]]&lt;=20,"SLA_MET","SLA_NOT_MET")</f>
        <v>SLA_NOT_MET</v>
      </c>
    </row>
    <row r="3313" spans="1:17" ht="15" customHeight="1" x14ac:dyDescent="0.25">
      <c r="A3313" s="22" t="s">
        <v>4766</v>
      </c>
      <c r="B3313" s="6">
        <v>45152.542291666665</v>
      </c>
      <c r="C3313" s="7">
        <v>45152.551296296297</v>
      </c>
      <c r="D3313" s="8" t="s">
        <v>46</v>
      </c>
      <c r="E3313" s="8" t="s">
        <v>28</v>
      </c>
      <c r="F3313" s="8" t="s">
        <v>254</v>
      </c>
      <c r="G3313" s="110" t="s">
        <v>501</v>
      </c>
      <c r="H33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3" s="48">
        <f>tbl_raw_data[[#This Row],[Date Actioned]]-tbl_raw_data[[#This Row],[Date Tagged]]</f>
        <v>9.0046296318178065E-3</v>
      </c>
      <c r="J3313" s="50">
        <f>HOUR(tbl_raw_data[[#This Row],[time_taken]])*60+MINUTE(tbl_raw_data[[#This Row],[time_taken]])+SECOND(tbl_raw_data[[#This Row],[time_taken]])/60</f>
        <v>12.966666666666667</v>
      </c>
      <c r="K3313" s="54">
        <f>DATE(YEAR(tbl_raw_data[[#This Row],[Date Actioned]]), MONTH(tbl_raw_data[[#This Row],[Date Actioned]]), DAY(tbl_raw_data[[#This Row],[Date Actioned]]))</f>
        <v>45152</v>
      </c>
      <c r="L3313" s="55" t="str">
        <f>UPPER(TEXT(tbl_raw_data[[#This Row],[Updated_date]],"MMMM"))</f>
        <v>AUGUST</v>
      </c>
      <c r="M3313" s="55" t="str">
        <f>UPPER("Week "&amp;IF(ROUNDUP(DAY(tbl_raw_data[[#This Row],[Updated_date]])/7,0)=5,4,ROUNDUP(DAY(tbl_raw_data[[#This Row],[Updated_date]])/7,0)))</f>
        <v>WEEK 2</v>
      </c>
      <c r="N3313" s="57" t="str">
        <f>UPPER(VLOOKUP(tbl_raw_data[[#This Row],[Analyst]],[1]setting!$A$1:$B$15,2,0))</f>
        <v>FARDIN</v>
      </c>
      <c r="O3313" s="57" t="str">
        <f>UPPER(tbl_raw_data[[#This Row],[Outcome]])</f>
        <v>DECLINE</v>
      </c>
      <c r="P3313" s="57" t="str">
        <f>UPPER(tbl_raw_data[[#This Row],[Queue Name]])</f>
        <v>CONSUMER EXISTING</v>
      </c>
      <c r="Q3313" s="57" t="str">
        <f>IF(tbl_raw_data[[#This Row],[time_taken_in_mins]]&lt;=20,"SLA_MET","SLA_NOT_MET")</f>
        <v>SLA_MET</v>
      </c>
    </row>
    <row r="3314" spans="1:17" ht="15" customHeight="1" x14ac:dyDescent="0.25">
      <c r="A3314" s="11" t="s">
        <v>7134</v>
      </c>
      <c r="B3314" s="12">
        <v>45152.542662037034</v>
      </c>
      <c r="C3314" s="29">
        <v>45152.563796296294</v>
      </c>
      <c r="D3314" s="16" t="s">
        <v>13</v>
      </c>
      <c r="E3314" s="16" t="s">
        <v>28</v>
      </c>
      <c r="F3314" s="30" t="s">
        <v>42</v>
      </c>
      <c r="G3314" s="106"/>
      <c r="H33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14" s="48">
        <f>tbl_raw_data[[#This Row],[Date Actioned]]-tbl_raw_data[[#This Row],[Date Tagged]]</f>
        <v>2.1134259259270038E-2</v>
      </c>
      <c r="J3314" s="50">
        <f>HOUR(tbl_raw_data[[#This Row],[time_taken]])*60+MINUTE(tbl_raw_data[[#This Row],[time_taken]])+SECOND(tbl_raw_data[[#This Row],[time_taken]])/60</f>
        <v>30.433333333333334</v>
      </c>
      <c r="K3314" s="54">
        <f>DATE(YEAR(tbl_raw_data[[#This Row],[Date Actioned]]), MONTH(tbl_raw_data[[#This Row],[Date Actioned]]), DAY(tbl_raw_data[[#This Row],[Date Actioned]]))</f>
        <v>45152</v>
      </c>
      <c r="L3314" s="55" t="str">
        <f>UPPER(TEXT(tbl_raw_data[[#This Row],[Updated_date]],"MMMM"))</f>
        <v>AUGUST</v>
      </c>
      <c r="M3314" s="55" t="str">
        <f>UPPER("Week "&amp;IF(ROUNDUP(DAY(tbl_raw_data[[#This Row],[Updated_date]])/7,0)=5,4,ROUNDUP(DAY(tbl_raw_data[[#This Row],[Updated_date]])/7,0)))</f>
        <v>WEEK 2</v>
      </c>
      <c r="N3314" s="57" t="str">
        <f>UPPER(VLOOKUP(tbl_raw_data[[#This Row],[Analyst]],[1]setting!$A$1:$B$15,2,0))</f>
        <v>NITESH</v>
      </c>
      <c r="O3314" s="57" t="str">
        <f>UPPER(tbl_raw_data[[#This Row],[Outcome]])</f>
        <v>APPROVE</v>
      </c>
      <c r="P3314" s="57" t="str">
        <f>UPPER(tbl_raw_data[[#This Row],[Queue Name]])</f>
        <v>CONSUMER EXISTING</v>
      </c>
      <c r="Q3314" s="57" t="str">
        <f>IF(tbl_raw_data[[#This Row],[time_taken_in_mins]]&lt;=20,"SLA_MET","SLA_NOT_MET")</f>
        <v>SLA_NOT_MET</v>
      </c>
    </row>
    <row r="3315" spans="1:17" ht="26.25" x14ac:dyDescent="0.25">
      <c r="A3315" s="5" t="s">
        <v>4472</v>
      </c>
      <c r="B3315" s="6">
        <v>45152.542939814812</v>
      </c>
      <c r="C3315" s="7">
        <v>45152.551458333335</v>
      </c>
      <c r="D3315" s="8" t="s">
        <v>8</v>
      </c>
      <c r="E3315" s="8" t="s">
        <v>28</v>
      </c>
      <c r="F3315" s="8" t="s">
        <v>168</v>
      </c>
      <c r="G3315" s="110" t="s">
        <v>4473</v>
      </c>
      <c r="H33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15" s="48">
        <f>tbl_raw_data[[#This Row],[Date Actioned]]-tbl_raw_data[[#This Row],[Date Tagged]]</f>
        <v>8.5185185234877281E-3</v>
      </c>
      <c r="J3315" s="50">
        <f>HOUR(tbl_raw_data[[#This Row],[time_taken]])*60+MINUTE(tbl_raw_data[[#This Row],[time_taken]])+SECOND(tbl_raw_data[[#This Row],[time_taken]])/60</f>
        <v>12.266666666666667</v>
      </c>
      <c r="K3315" s="54">
        <f>DATE(YEAR(tbl_raw_data[[#This Row],[Date Actioned]]), MONTH(tbl_raw_data[[#This Row],[Date Actioned]]), DAY(tbl_raw_data[[#This Row],[Date Actioned]]))</f>
        <v>45152</v>
      </c>
      <c r="L3315" s="55" t="str">
        <f>UPPER(TEXT(tbl_raw_data[[#This Row],[Updated_date]],"MMMM"))</f>
        <v>AUGUST</v>
      </c>
      <c r="M3315" s="55" t="str">
        <f>UPPER("Week "&amp;IF(ROUNDUP(DAY(tbl_raw_data[[#This Row],[Updated_date]])/7,0)=5,4,ROUNDUP(DAY(tbl_raw_data[[#This Row],[Updated_date]])/7,0)))</f>
        <v>WEEK 2</v>
      </c>
      <c r="N3315" s="57" t="str">
        <f>UPPER(VLOOKUP(tbl_raw_data[[#This Row],[Analyst]],[1]setting!$A$1:$B$15,2,0))</f>
        <v>MERCEDES</v>
      </c>
      <c r="O3315" s="57" t="str">
        <f>UPPER(tbl_raw_data[[#This Row],[Outcome]])</f>
        <v>WITHDRAW</v>
      </c>
      <c r="P3315" s="57" t="str">
        <f>UPPER(tbl_raw_data[[#This Row],[Queue Name]])</f>
        <v>CONSUMER EXISTING</v>
      </c>
      <c r="Q3315" s="57" t="str">
        <f>IF(tbl_raw_data[[#This Row],[time_taken_in_mins]]&lt;=20,"SLA_MET","SLA_NOT_MET")</f>
        <v>SLA_MET</v>
      </c>
    </row>
    <row r="3316" spans="1:17" ht="15" customHeight="1" x14ac:dyDescent="0.25">
      <c r="A3316" s="5" t="s">
        <v>5908</v>
      </c>
      <c r="B3316" s="6">
        <v>45152.544062499997</v>
      </c>
      <c r="C3316" s="7">
        <v>45152.555717592593</v>
      </c>
      <c r="D3316" s="8" t="s">
        <v>13</v>
      </c>
      <c r="E3316" s="8" t="s">
        <v>28</v>
      </c>
      <c r="F3316" s="8" t="s">
        <v>168</v>
      </c>
      <c r="G3316" s="110" t="s">
        <v>29</v>
      </c>
      <c r="H33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16" s="48">
        <f>tbl_raw_data[[#This Row],[Date Actioned]]-tbl_raw_data[[#This Row],[Date Tagged]]</f>
        <v>1.1655092595901806E-2</v>
      </c>
      <c r="J3316" s="50">
        <f>HOUR(tbl_raw_data[[#This Row],[time_taken]])*60+MINUTE(tbl_raw_data[[#This Row],[time_taken]])+SECOND(tbl_raw_data[[#This Row],[time_taken]])/60</f>
        <v>16.783333333333335</v>
      </c>
      <c r="K3316" s="54">
        <f>DATE(YEAR(tbl_raw_data[[#This Row],[Date Actioned]]), MONTH(tbl_raw_data[[#This Row],[Date Actioned]]), DAY(tbl_raw_data[[#This Row],[Date Actioned]]))</f>
        <v>45152</v>
      </c>
      <c r="L3316" s="55" t="str">
        <f>UPPER(TEXT(tbl_raw_data[[#This Row],[Updated_date]],"MMMM"))</f>
        <v>AUGUST</v>
      </c>
      <c r="M3316" s="55" t="str">
        <f>UPPER("Week "&amp;IF(ROUNDUP(DAY(tbl_raw_data[[#This Row],[Updated_date]])/7,0)=5,4,ROUNDUP(DAY(tbl_raw_data[[#This Row],[Updated_date]])/7,0)))</f>
        <v>WEEK 2</v>
      </c>
      <c r="N3316" s="57" t="str">
        <f>UPPER(VLOOKUP(tbl_raw_data[[#This Row],[Analyst]],[1]setting!$A$1:$B$15,2,0))</f>
        <v>MERCEDES</v>
      </c>
      <c r="O3316" s="57" t="str">
        <f>UPPER(tbl_raw_data[[#This Row],[Outcome]])</f>
        <v>APPROVE</v>
      </c>
      <c r="P3316" s="57" t="str">
        <f>UPPER(tbl_raw_data[[#This Row],[Queue Name]])</f>
        <v>CONSUMER EXISTING</v>
      </c>
      <c r="Q3316" s="57" t="str">
        <f>IF(tbl_raw_data[[#This Row],[time_taken_in_mins]]&lt;=20,"SLA_MET","SLA_NOT_MET")</f>
        <v>SLA_MET</v>
      </c>
    </row>
    <row r="3317" spans="1:17" ht="15" customHeight="1" x14ac:dyDescent="0.25">
      <c r="A3317" s="22" t="s">
        <v>6140</v>
      </c>
      <c r="B3317" s="12">
        <v>45152.546712962961</v>
      </c>
      <c r="C3317" s="25">
        <v>45152.558946759258</v>
      </c>
      <c r="D3317" s="10" t="s">
        <v>13</v>
      </c>
      <c r="E3317" s="10" t="s">
        <v>28</v>
      </c>
      <c r="F3317" s="26" t="s">
        <v>73</v>
      </c>
      <c r="G3317" s="109"/>
      <c r="H33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17" s="48">
        <f>tbl_raw_data[[#This Row],[Date Actioned]]-tbl_raw_data[[#This Row],[Date Tagged]]</f>
        <v>1.2233796296641231E-2</v>
      </c>
      <c r="J3317" s="50">
        <f>HOUR(tbl_raw_data[[#This Row],[time_taken]])*60+MINUTE(tbl_raw_data[[#This Row],[time_taken]])+SECOND(tbl_raw_data[[#This Row],[time_taken]])/60</f>
        <v>17.616666666666667</v>
      </c>
      <c r="K3317" s="54">
        <f>DATE(YEAR(tbl_raw_data[[#This Row],[Date Actioned]]), MONTH(tbl_raw_data[[#This Row],[Date Actioned]]), DAY(tbl_raw_data[[#This Row],[Date Actioned]]))</f>
        <v>45152</v>
      </c>
      <c r="L3317" s="55" t="str">
        <f>UPPER(TEXT(tbl_raw_data[[#This Row],[Updated_date]],"MMMM"))</f>
        <v>AUGUST</v>
      </c>
      <c r="M3317" s="55" t="str">
        <f>UPPER("Week "&amp;IF(ROUNDUP(DAY(tbl_raw_data[[#This Row],[Updated_date]])/7,0)=5,4,ROUNDUP(DAY(tbl_raw_data[[#This Row],[Updated_date]])/7,0)))</f>
        <v>WEEK 2</v>
      </c>
      <c r="N3317" s="57" t="str">
        <f>UPPER(VLOOKUP(tbl_raw_data[[#This Row],[Analyst]],[1]setting!$A$1:$B$15,2,0))</f>
        <v>SHAHID</v>
      </c>
      <c r="O3317" s="57" t="str">
        <f>UPPER(tbl_raw_data[[#This Row],[Outcome]])</f>
        <v>APPROVE</v>
      </c>
      <c r="P3317" s="57" t="str">
        <f>UPPER(tbl_raw_data[[#This Row],[Queue Name]])</f>
        <v>CONSUMER EXISTING</v>
      </c>
      <c r="Q3317" s="57" t="str">
        <f>IF(tbl_raw_data[[#This Row],[time_taken_in_mins]]&lt;=20,"SLA_MET","SLA_NOT_MET")</f>
        <v>SLA_MET</v>
      </c>
    </row>
    <row r="3318" spans="1:17" ht="15" customHeight="1" x14ac:dyDescent="0.25">
      <c r="A3318" s="5" t="s">
        <v>4853</v>
      </c>
      <c r="B3318" s="12">
        <v>45152.547731481478</v>
      </c>
      <c r="C3318" s="13">
        <v>45152.556921296295</v>
      </c>
      <c r="D3318" s="14" t="s">
        <v>46</v>
      </c>
      <c r="E3318" s="14" t="s">
        <v>41</v>
      </c>
      <c r="F3318" s="14" t="s">
        <v>254</v>
      </c>
      <c r="G3318" s="111" t="s">
        <v>94</v>
      </c>
      <c r="H33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18" s="48">
        <f>tbl_raw_data[[#This Row],[Date Actioned]]-tbl_raw_data[[#This Row],[Date Tagged]]</f>
        <v>9.189814816636499E-3</v>
      </c>
      <c r="J3318" s="50">
        <f>HOUR(tbl_raw_data[[#This Row],[time_taken]])*60+MINUTE(tbl_raw_data[[#This Row],[time_taken]])+SECOND(tbl_raw_data[[#This Row],[time_taken]])/60</f>
        <v>13.233333333333333</v>
      </c>
      <c r="K3318" s="54">
        <f>DATE(YEAR(tbl_raw_data[[#This Row],[Date Actioned]]), MONTH(tbl_raw_data[[#This Row],[Date Actioned]]), DAY(tbl_raw_data[[#This Row],[Date Actioned]]))</f>
        <v>45152</v>
      </c>
      <c r="L3318" s="55" t="str">
        <f>UPPER(TEXT(tbl_raw_data[[#This Row],[Updated_date]],"MMMM"))</f>
        <v>AUGUST</v>
      </c>
      <c r="M3318" s="55" t="str">
        <f>UPPER("Week "&amp;IF(ROUNDUP(DAY(tbl_raw_data[[#This Row],[Updated_date]])/7,0)=5,4,ROUNDUP(DAY(tbl_raw_data[[#This Row],[Updated_date]])/7,0)))</f>
        <v>WEEK 2</v>
      </c>
      <c r="N3318" s="57" t="str">
        <f>UPPER(VLOOKUP(tbl_raw_data[[#This Row],[Analyst]],[1]setting!$A$1:$B$15,2,0))</f>
        <v>FARDIN</v>
      </c>
      <c r="O3318" s="57" t="str">
        <f>UPPER(tbl_raw_data[[#This Row],[Outcome]])</f>
        <v>DECLINE</v>
      </c>
      <c r="P3318" s="57" t="str">
        <f>UPPER(tbl_raw_data[[#This Row],[Queue Name]])</f>
        <v>CONSUMER POST BUREAU</v>
      </c>
      <c r="Q3318" s="57" t="str">
        <f>IF(tbl_raw_data[[#This Row],[time_taken_in_mins]]&lt;=20,"SLA_MET","SLA_NOT_MET")</f>
        <v>SLA_MET</v>
      </c>
    </row>
    <row r="3319" spans="1:17" ht="15" customHeight="1" x14ac:dyDescent="0.25">
      <c r="A3319" s="5" t="s">
        <v>6734</v>
      </c>
      <c r="B3319" s="12">
        <v>45152.548680555556</v>
      </c>
      <c r="C3319" s="29">
        <v>45152.563784722224</v>
      </c>
      <c r="D3319" s="16" t="s">
        <v>13</v>
      </c>
      <c r="E3319" s="16" t="s">
        <v>41</v>
      </c>
      <c r="F3319" s="30" t="s">
        <v>455</v>
      </c>
      <c r="G3319" s="106"/>
      <c r="H33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19" s="48">
        <f>tbl_raw_data[[#This Row],[Date Actioned]]-tbl_raw_data[[#This Row],[Date Tagged]]</f>
        <v>1.5104166668606922E-2</v>
      </c>
      <c r="J3319" s="50">
        <f>HOUR(tbl_raw_data[[#This Row],[time_taken]])*60+MINUTE(tbl_raw_data[[#This Row],[time_taken]])+SECOND(tbl_raw_data[[#This Row],[time_taken]])/60</f>
        <v>21.75</v>
      </c>
      <c r="K3319" s="54">
        <f>DATE(YEAR(tbl_raw_data[[#This Row],[Date Actioned]]), MONTH(tbl_raw_data[[#This Row],[Date Actioned]]), DAY(tbl_raw_data[[#This Row],[Date Actioned]]))</f>
        <v>45152</v>
      </c>
      <c r="L3319" s="55" t="str">
        <f>UPPER(TEXT(tbl_raw_data[[#This Row],[Updated_date]],"MMMM"))</f>
        <v>AUGUST</v>
      </c>
      <c r="M3319" s="55" t="str">
        <f>UPPER("Week "&amp;IF(ROUNDUP(DAY(tbl_raw_data[[#This Row],[Updated_date]])/7,0)=5,4,ROUNDUP(DAY(tbl_raw_data[[#This Row],[Updated_date]])/7,0)))</f>
        <v>WEEK 2</v>
      </c>
      <c r="N3319" s="57" t="str">
        <f>UPPER(VLOOKUP(tbl_raw_data[[#This Row],[Analyst]],[1]setting!$A$1:$B$15,2,0))</f>
        <v>ROHAN</v>
      </c>
      <c r="O3319" s="57" t="str">
        <f>UPPER(tbl_raw_data[[#This Row],[Outcome]])</f>
        <v>APPROVE</v>
      </c>
      <c r="P3319" s="57" t="str">
        <f>UPPER(tbl_raw_data[[#This Row],[Queue Name]])</f>
        <v>CONSUMER POST BUREAU</v>
      </c>
      <c r="Q3319" s="57" t="str">
        <f>IF(tbl_raw_data[[#This Row],[time_taken_in_mins]]&lt;=20,"SLA_MET","SLA_NOT_MET")</f>
        <v>SLA_NOT_MET</v>
      </c>
    </row>
    <row r="3320" spans="1:17" x14ac:dyDescent="0.25">
      <c r="A3320" s="11" t="s">
        <v>5474</v>
      </c>
      <c r="B3320" s="12">
        <v>45152.553171296298</v>
      </c>
      <c r="C3320" s="13">
        <v>45152.563750000001</v>
      </c>
      <c r="D3320" s="14" t="s">
        <v>8</v>
      </c>
      <c r="E3320" s="14" t="s">
        <v>28</v>
      </c>
      <c r="F3320" s="14" t="s">
        <v>168</v>
      </c>
      <c r="G3320" s="111" t="s">
        <v>172</v>
      </c>
      <c r="H33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20" s="48">
        <f>tbl_raw_data[[#This Row],[Date Actioned]]-tbl_raw_data[[#This Row],[Date Tagged]]</f>
        <v>1.0578703702776693E-2</v>
      </c>
      <c r="J3320" s="50">
        <f>HOUR(tbl_raw_data[[#This Row],[time_taken]])*60+MINUTE(tbl_raw_data[[#This Row],[time_taken]])+SECOND(tbl_raw_data[[#This Row],[time_taken]])/60</f>
        <v>15.233333333333333</v>
      </c>
      <c r="K3320" s="54">
        <f>DATE(YEAR(tbl_raw_data[[#This Row],[Date Actioned]]), MONTH(tbl_raw_data[[#This Row],[Date Actioned]]), DAY(tbl_raw_data[[#This Row],[Date Actioned]]))</f>
        <v>45152</v>
      </c>
      <c r="L3320" s="55" t="str">
        <f>UPPER(TEXT(tbl_raw_data[[#This Row],[Updated_date]],"MMMM"))</f>
        <v>AUGUST</v>
      </c>
      <c r="M3320" s="55" t="str">
        <f>UPPER("Week "&amp;IF(ROUNDUP(DAY(tbl_raw_data[[#This Row],[Updated_date]])/7,0)=5,4,ROUNDUP(DAY(tbl_raw_data[[#This Row],[Updated_date]])/7,0)))</f>
        <v>WEEK 2</v>
      </c>
      <c r="N3320" s="57" t="str">
        <f>UPPER(VLOOKUP(tbl_raw_data[[#This Row],[Analyst]],[1]setting!$A$1:$B$15,2,0))</f>
        <v>MERCEDES</v>
      </c>
      <c r="O3320" s="57" t="str">
        <f>UPPER(tbl_raw_data[[#This Row],[Outcome]])</f>
        <v>WITHDRAW</v>
      </c>
      <c r="P3320" s="57" t="str">
        <f>UPPER(tbl_raw_data[[#This Row],[Queue Name]])</f>
        <v>CONSUMER EXISTING</v>
      </c>
      <c r="Q3320" s="57" t="str">
        <f>IF(tbl_raw_data[[#This Row],[time_taken_in_mins]]&lt;=20,"SLA_MET","SLA_NOT_MET")</f>
        <v>SLA_MET</v>
      </c>
    </row>
    <row r="3321" spans="1:17" ht="15" customHeight="1" x14ac:dyDescent="0.25">
      <c r="A3321" s="22" t="s">
        <v>5836</v>
      </c>
      <c r="B3321" s="6">
        <v>45152.556851851848</v>
      </c>
      <c r="C3321" s="7">
        <v>45152.568310185183</v>
      </c>
      <c r="D3321" s="8" t="s">
        <v>8</v>
      </c>
      <c r="E3321" s="8" t="s">
        <v>9</v>
      </c>
      <c r="F3321" s="8" t="s">
        <v>109</v>
      </c>
      <c r="G3321" s="110" t="s">
        <v>5837</v>
      </c>
      <c r="H33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321" s="48">
        <f>tbl_raw_data[[#This Row],[Date Actioned]]-tbl_raw_data[[#This Row],[Date Tagged]]</f>
        <v>1.1458333334303461E-2</v>
      </c>
      <c r="J3321" s="50">
        <f>HOUR(tbl_raw_data[[#This Row],[time_taken]])*60+MINUTE(tbl_raw_data[[#This Row],[time_taken]])+SECOND(tbl_raw_data[[#This Row],[time_taken]])/60</f>
        <v>16.5</v>
      </c>
      <c r="K3321" s="54">
        <f>DATE(YEAR(tbl_raw_data[[#This Row],[Date Actioned]]), MONTH(tbl_raw_data[[#This Row],[Date Actioned]]), DAY(tbl_raw_data[[#This Row],[Date Actioned]]))</f>
        <v>45152</v>
      </c>
      <c r="L3321" s="55" t="str">
        <f>UPPER(TEXT(tbl_raw_data[[#This Row],[Updated_date]],"MMMM"))</f>
        <v>AUGUST</v>
      </c>
      <c r="M3321" s="55" t="str">
        <f>UPPER("Week "&amp;IF(ROUNDUP(DAY(tbl_raw_data[[#This Row],[Updated_date]])/7,0)=5,4,ROUNDUP(DAY(tbl_raw_data[[#This Row],[Updated_date]])/7,0)))</f>
        <v>WEEK 2</v>
      </c>
      <c r="N3321" s="57" t="str">
        <f>UPPER(VLOOKUP(tbl_raw_data[[#This Row],[Analyst]],[1]setting!$A$1:$B$15,2,0))</f>
        <v>NAVED</v>
      </c>
      <c r="O3321" s="57" t="str">
        <f>UPPER(tbl_raw_data[[#This Row],[Outcome]])</f>
        <v>WITHDRAW</v>
      </c>
      <c r="P3321" s="57" t="str">
        <f>UPPER(tbl_raw_data[[#This Row],[Queue Name]])</f>
        <v>CONSUMER PRE BUREAU</v>
      </c>
      <c r="Q3321" s="57" t="str">
        <f>IF(tbl_raw_data[[#This Row],[time_taken_in_mins]]&lt;=20,"SLA_MET","SLA_NOT_MET")</f>
        <v>SLA_MET</v>
      </c>
    </row>
    <row r="3322" spans="1:17" ht="15" customHeight="1" x14ac:dyDescent="0.25">
      <c r="A3322" s="11" t="s">
        <v>6295</v>
      </c>
      <c r="B3322" s="12">
        <v>45152.558055555557</v>
      </c>
      <c r="C3322" s="25">
        <v>45152.570856481485</v>
      </c>
      <c r="D3322" s="10" t="s">
        <v>13</v>
      </c>
      <c r="E3322" s="10" t="s">
        <v>28</v>
      </c>
      <c r="F3322" s="26" t="s">
        <v>73</v>
      </c>
      <c r="G3322" s="109"/>
      <c r="H33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22" s="48">
        <f>tbl_raw_data[[#This Row],[Date Actioned]]-tbl_raw_data[[#This Row],[Date Tagged]]</f>
        <v>1.280092592787696E-2</v>
      </c>
      <c r="J3322" s="50">
        <f>HOUR(tbl_raw_data[[#This Row],[time_taken]])*60+MINUTE(tbl_raw_data[[#This Row],[time_taken]])+SECOND(tbl_raw_data[[#This Row],[time_taken]])/60</f>
        <v>18.433333333333334</v>
      </c>
      <c r="K3322" s="54">
        <f>DATE(YEAR(tbl_raw_data[[#This Row],[Date Actioned]]), MONTH(tbl_raw_data[[#This Row],[Date Actioned]]), DAY(tbl_raw_data[[#This Row],[Date Actioned]]))</f>
        <v>45152</v>
      </c>
      <c r="L3322" s="55" t="str">
        <f>UPPER(TEXT(tbl_raw_data[[#This Row],[Updated_date]],"MMMM"))</f>
        <v>AUGUST</v>
      </c>
      <c r="M3322" s="55" t="str">
        <f>UPPER("Week "&amp;IF(ROUNDUP(DAY(tbl_raw_data[[#This Row],[Updated_date]])/7,0)=5,4,ROUNDUP(DAY(tbl_raw_data[[#This Row],[Updated_date]])/7,0)))</f>
        <v>WEEK 2</v>
      </c>
      <c r="N3322" s="57" t="str">
        <f>UPPER(VLOOKUP(tbl_raw_data[[#This Row],[Analyst]],[1]setting!$A$1:$B$15,2,0))</f>
        <v>SHAHID</v>
      </c>
      <c r="O3322" s="57" t="str">
        <f>UPPER(tbl_raw_data[[#This Row],[Outcome]])</f>
        <v>APPROVE</v>
      </c>
      <c r="P3322" s="57" t="str">
        <f>UPPER(tbl_raw_data[[#This Row],[Queue Name]])</f>
        <v>CONSUMER EXISTING</v>
      </c>
      <c r="Q3322" s="57" t="str">
        <f>IF(tbl_raw_data[[#This Row],[time_taken_in_mins]]&lt;=20,"SLA_MET","SLA_NOT_MET")</f>
        <v>SLA_MET</v>
      </c>
    </row>
    <row r="3323" spans="1:17" ht="15" customHeight="1" x14ac:dyDescent="0.25">
      <c r="A3323" s="11" t="s">
        <v>6174</v>
      </c>
      <c r="B3323" s="6">
        <v>45152.558391203704</v>
      </c>
      <c r="C3323" s="7">
        <v>45152.570706018516</v>
      </c>
      <c r="D3323" s="8" t="s">
        <v>46</v>
      </c>
      <c r="E3323" s="8" t="s">
        <v>9</v>
      </c>
      <c r="F3323" s="8" t="s">
        <v>228</v>
      </c>
      <c r="G3323" s="110" t="s">
        <v>94</v>
      </c>
      <c r="H33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23" s="48">
        <f>tbl_raw_data[[#This Row],[Date Actioned]]-tbl_raw_data[[#This Row],[Date Tagged]]</f>
        <v>1.2314814812270924E-2</v>
      </c>
      <c r="J3323" s="50">
        <f>HOUR(tbl_raw_data[[#This Row],[time_taken]])*60+MINUTE(tbl_raw_data[[#This Row],[time_taken]])+SECOND(tbl_raw_data[[#This Row],[time_taken]])/60</f>
        <v>17.733333333333334</v>
      </c>
      <c r="K3323" s="54">
        <f>DATE(YEAR(tbl_raw_data[[#This Row],[Date Actioned]]), MONTH(tbl_raw_data[[#This Row],[Date Actioned]]), DAY(tbl_raw_data[[#This Row],[Date Actioned]]))</f>
        <v>45152</v>
      </c>
      <c r="L3323" s="55" t="str">
        <f>UPPER(TEXT(tbl_raw_data[[#This Row],[Updated_date]],"MMMM"))</f>
        <v>AUGUST</v>
      </c>
      <c r="M3323" s="55" t="str">
        <f>UPPER("Week "&amp;IF(ROUNDUP(DAY(tbl_raw_data[[#This Row],[Updated_date]])/7,0)=5,4,ROUNDUP(DAY(tbl_raw_data[[#This Row],[Updated_date]])/7,0)))</f>
        <v>WEEK 2</v>
      </c>
      <c r="N3323" s="57" t="str">
        <f>UPPER(VLOOKUP(tbl_raw_data[[#This Row],[Analyst]],[1]setting!$A$1:$B$15,2,0))</f>
        <v>OUADIR</v>
      </c>
      <c r="O3323" s="57" t="str">
        <f>UPPER(tbl_raw_data[[#This Row],[Outcome]])</f>
        <v>DECLINE</v>
      </c>
      <c r="P3323" s="57" t="str">
        <f>UPPER(tbl_raw_data[[#This Row],[Queue Name]])</f>
        <v>CONSUMER PRE BUREAU</v>
      </c>
      <c r="Q3323" s="57" t="str">
        <f>IF(tbl_raw_data[[#This Row],[time_taken_in_mins]]&lt;=20,"SLA_MET","SLA_NOT_MET")</f>
        <v>SLA_MET</v>
      </c>
    </row>
    <row r="3324" spans="1:17" ht="26.25" x14ac:dyDescent="0.25">
      <c r="A3324" s="5" t="s">
        <v>5289</v>
      </c>
      <c r="B3324" s="12">
        <v>45152.559791666667</v>
      </c>
      <c r="C3324" s="13">
        <v>45152.569976851853</v>
      </c>
      <c r="D3324" s="14" t="s">
        <v>8</v>
      </c>
      <c r="E3324" s="14" t="s">
        <v>28</v>
      </c>
      <c r="F3324" s="14" t="s">
        <v>254</v>
      </c>
      <c r="G3324" s="111" t="s">
        <v>5290</v>
      </c>
      <c r="H33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24" s="48">
        <f>tbl_raw_data[[#This Row],[Date Actioned]]-tbl_raw_data[[#This Row],[Date Tagged]]</f>
        <v>1.0185185186855961E-2</v>
      </c>
      <c r="J3324" s="50">
        <f>HOUR(tbl_raw_data[[#This Row],[time_taken]])*60+MINUTE(tbl_raw_data[[#This Row],[time_taken]])+SECOND(tbl_raw_data[[#This Row],[time_taken]])/60</f>
        <v>14.666666666666666</v>
      </c>
      <c r="K3324" s="54">
        <f>DATE(YEAR(tbl_raw_data[[#This Row],[Date Actioned]]), MONTH(tbl_raw_data[[#This Row],[Date Actioned]]), DAY(tbl_raw_data[[#This Row],[Date Actioned]]))</f>
        <v>45152</v>
      </c>
      <c r="L3324" s="55" t="str">
        <f>UPPER(TEXT(tbl_raw_data[[#This Row],[Updated_date]],"MMMM"))</f>
        <v>AUGUST</v>
      </c>
      <c r="M3324" s="55" t="str">
        <f>UPPER("Week "&amp;IF(ROUNDUP(DAY(tbl_raw_data[[#This Row],[Updated_date]])/7,0)=5,4,ROUNDUP(DAY(tbl_raw_data[[#This Row],[Updated_date]])/7,0)))</f>
        <v>WEEK 2</v>
      </c>
      <c r="N3324" s="57" t="str">
        <f>UPPER(VLOOKUP(tbl_raw_data[[#This Row],[Analyst]],[1]setting!$A$1:$B$15,2,0))</f>
        <v>FARDIN</v>
      </c>
      <c r="O3324" s="57" t="str">
        <f>UPPER(tbl_raw_data[[#This Row],[Outcome]])</f>
        <v>WITHDRAW</v>
      </c>
      <c r="P3324" s="57" t="str">
        <f>UPPER(tbl_raw_data[[#This Row],[Queue Name]])</f>
        <v>CONSUMER EXISTING</v>
      </c>
      <c r="Q3324" s="57" t="str">
        <f>IF(tbl_raw_data[[#This Row],[time_taken_in_mins]]&lt;=20,"SLA_MET","SLA_NOT_MET")</f>
        <v>SLA_MET</v>
      </c>
    </row>
    <row r="3325" spans="1:17" ht="15" customHeight="1" x14ac:dyDescent="0.25">
      <c r="A3325" s="22" t="s">
        <v>7105</v>
      </c>
      <c r="B3325" s="12">
        <v>45152.560347222221</v>
      </c>
      <c r="C3325" s="13">
        <v>45152.580740740741</v>
      </c>
      <c r="D3325" s="14" t="s">
        <v>46</v>
      </c>
      <c r="E3325" s="14" t="s">
        <v>28</v>
      </c>
      <c r="F3325" s="14" t="s">
        <v>168</v>
      </c>
      <c r="G3325" s="111" t="s">
        <v>94</v>
      </c>
      <c r="H33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25" s="48">
        <f>tbl_raw_data[[#This Row],[Date Actioned]]-tbl_raw_data[[#This Row],[Date Tagged]]</f>
        <v>2.0393518519995268E-2</v>
      </c>
      <c r="J3325" s="50">
        <f>HOUR(tbl_raw_data[[#This Row],[time_taken]])*60+MINUTE(tbl_raw_data[[#This Row],[time_taken]])+SECOND(tbl_raw_data[[#This Row],[time_taken]])/60</f>
        <v>29.366666666666667</v>
      </c>
      <c r="K3325" s="54">
        <f>DATE(YEAR(tbl_raw_data[[#This Row],[Date Actioned]]), MONTH(tbl_raw_data[[#This Row],[Date Actioned]]), DAY(tbl_raw_data[[#This Row],[Date Actioned]]))</f>
        <v>45152</v>
      </c>
      <c r="L3325" s="55" t="str">
        <f>UPPER(TEXT(tbl_raw_data[[#This Row],[Updated_date]],"MMMM"))</f>
        <v>AUGUST</v>
      </c>
      <c r="M3325" s="55" t="str">
        <f>UPPER("Week "&amp;IF(ROUNDUP(DAY(tbl_raw_data[[#This Row],[Updated_date]])/7,0)=5,4,ROUNDUP(DAY(tbl_raw_data[[#This Row],[Updated_date]])/7,0)))</f>
        <v>WEEK 2</v>
      </c>
      <c r="N3325" s="57" t="str">
        <f>UPPER(VLOOKUP(tbl_raw_data[[#This Row],[Analyst]],[1]setting!$A$1:$B$15,2,0))</f>
        <v>MERCEDES</v>
      </c>
      <c r="O3325" s="57" t="str">
        <f>UPPER(tbl_raw_data[[#This Row],[Outcome]])</f>
        <v>DECLINE</v>
      </c>
      <c r="P3325" s="57" t="str">
        <f>UPPER(tbl_raw_data[[#This Row],[Queue Name]])</f>
        <v>CONSUMER EXISTING</v>
      </c>
      <c r="Q3325" s="57" t="str">
        <f>IF(tbl_raw_data[[#This Row],[time_taken_in_mins]]&lt;=20,"SLA_MET","SLA_NOT_MET")</f>
        <v>SLA_NOT_MET</v>
      </c>
    </row>
    <row r="3326" spans="1:17" ht="15" customHeight="1" x14ac:dyDescent="0.25">
      <c r="A3326" s="11" t="s">
        <v>6298</v>
      </c>
      <c r="B3326" s="12">
        <v>45152.56046296296</v>
      </c>
      <c r="C3326" s="13">
        <v>45152.573287037034</v>
      </c>
      <c r="D3326" s="14" t="s">
        <v>13</v>
      </c>
      <c r="E3326" s="14" t="s">
        <v>28</v>
      </c>
      <c r="F3326" s="14" t="s">
        <v>455</v>
      </c>
      <c r="G3326" s="111" t="s">
        <v>29</v>
      </c>
      <c r="H33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6" s="48">
        <f>tbl_raw_data[[#This Row],[Date Actioned]]-tbl_raw_data[[#This Row],[Date Tagged]]</f>
        <v>1.2824074074160308E-2</v>
      </c>
      <c r="J3326" s="50">
        <f>HOUR(tbl_raw_data[[#This Row],[time_taken]])*60+MINUTE(tbl_raw_data[[#This Row],[time_taken]])+SECOND(tbl_raw_data[[#This Row],[time_taken]])/60</f>
        <v>18.466666666666665</v>
      </c>
      <c r="K3326" s="54">
        <f>DATE(YEAR(tbl_raw_data[[#This Row],[Date Actioned]]), MONTH(tbl_raw_data[[#This Row],[Date Actioned]]), DAY(tbl_raw_data[[#This Row],[Date Actioned]]))</f>
        <v>45152</v>
      </c>
      <c r="L3326" s="55" t="str">
        <f>UPPER(TEXT(tbl_raw_data[[#This Row],[Updated_date]],"MMMM"))</f>
        <v>AUGUST</v>
      </c>
      <c r="M3326" s="55" t="str">
        <f>UPPER("Week "&amp;IF(ROUNDUP(DAY(tbl_raw_data[[#This Row],[Updated_date]])/7,0)=5,4,ROUNDUP(DAY(tbl_raw_data[[#This Row],[Updated_date]])/7,0)))</f>
        <v>WEEK 2</v>
      </c>
      <c r="N3326" s="57" t="str">
        <f>UPPER(VLOOKUP(tbl_raw_data[[#This Row],[Analyst]],[1]setting!$A$1:$B$15,2,0))</f>
        <v>ROHAN</v>
      </c>
      <c r="O3326" s="57" t="str">
        <f>UPPER(tbl_raw_data[[#This Row],[Outcome]])</f>
        <v>APPROVE</v>
      </c>
      <c r="P3326" s="57" t="str">
        <f>UPPER(tbl_raw_data[[#This Row],[Queue Name]])</f>
        <v>CONSUMER EXISTING</v>
      </c>
      <c r="Q3326" s="57" t="str">
        <f>IF(tbl_raw_data[[#This Row],[time_taken_in_mins]]&lt;=20,"SLA_MET","SLA_NOT_MET")</f>
        <v>SLA_MET</v>
      </c>
    </row>
    <row r="3327" spans="1:17" ht="15" customHeight="1" x14ac:dyDescent="0.25">
      <c r="A3327" s="22" t="s">
        <v>6651</v>
      </c>
      <c r="B3327" s="6">
        <v>45152.561377314814</v>
      </c>
      <c r="C3327" s="7">
        <v>45152.576041666667</v>
      </c>
      <c r="D3327" s="8" t="s">
        <v>13</v>
      </c>
      <c r="E3327" s="8" t="s">
        <v>28</v>
      </c>
      <c r="F3327" s="8" t="s">
        <v>42</v>
      </c>
      <c r="G3327" s="110" t="s">
        <v>29</v>
      </c>
      <c r="H33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7" s="48">
        <f>tbl_raw_data[[#This Row],[Date Actioned]]-tbl_raw_data[[#This Row],[Date Tagged]]</f>
        <v>1.4664351852843538E-2</v>
      </c>
      <c r="J3327" s="50">
        <f>HOUR(tbl_raw_data[[#This Row],[time_taken]])*60+MINUTE(tbl_raw_data[[#This Row],[time_taken]])+SECOND(tbl_raw_data[[#This Row],[time_taken]])/60</f>
        <v>21.116666666666667</v>
      </c>
      <c r="K3327" s="54">
        <f>DATE(YEAR(tbl_raw_data[[#This Row],[Date Actioned]]), MONTH(tbl_raw_data[[#This Row],[Date Actioned]]), DAY(tbl_raw_data[[#This Row],[Date Actioned]]))</f>
        <v>45152</v>
      </c>
      <c r="L3327" s="55" t="str">
        <f>UPPER(TEXT(tbl_raw_data[[#This Row],[Updated_date]],"MMMM"))</f>
        <v>AUGUST</v>
      </c>
      <c r="M3327" s="55" t="str">
        <f>UPPER("Week "&amp;IF(ROUNDUP(DAY(tbl_raw_data[[#This Row],[Updated_date]])/7,0)=5,4,ROUNDUP(DAY(tbl_raw_data[[#This Row],[Updated_date]])/7,0)))</f>
        <v>WEEK 2</v>
      </c>
      <c r="N3327" s="57" t="str">
        <f>UPPER(VLOOKUP(tbl_raw_data[[#This Row],[Analyst]],[1]setting!$A$1:$B$15,2,0))</f>
        <v>NITESH</v>
      </c>
      <c r="O3327" s="57" t="str">
        <f>UPPER(tbl_raw_data[[#This Row],[Outcome]])</f>
        <v>APPROVE</v>
      </c>
      <c r="P3327" s="57" t="str">
        <f>UPPER(tbl_raw_data[[#This Row],[Queue Name]])</f>
        <v>CONSUMER EXISTING</v>
      </c>
      <c r="Q3327" s="57" t="str">
        <f>IF(tbl_raw_data[[#This Row],[time_taken_in_mins]]&lt;=20,"SLA_MET","SLA_NOT_MET")</f>
        <v>SLA_NOT_MET</v>
      </c>
    </row>
    <row r="3328" spans="1:17" ht="15" customHeight="1" x14ac:dyDescent="0.25">
      <c r="A3328" s="5" t="s">
        <v>3701</v>
      </c>
      <c r="B3328" s="12">
        <v>45152.564826388887</v>
      </c>
      <c r="C3328" s="13">
        <v>45152.572129629632</v>
      </c>
      <c r="D3328" s="14" t="s">
        <v>13</v>
      </c>
      <c r="E3328" s="14" t="s">
        <v>9</v>
      </c>
      <c r="F3328" s="14" t="s">
        <v>14</v>
      </c>
      <c r="G3328" s="111" t="s">
        <v>21</v>
      </c>
      <c r="H33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28" s="48">
        <f>tbl_raw_data[[#This Row],[Date Actioned]]-tbl_raw_data[[#This Row],[Date Tagged]]</f>
        <v>7.3032407453865744E-3</v>
      </c>
      <c r="J3328" s="50">
        <f>HOUR(tbl_raw_data[[#This Row],[time_taken]])*60+MINUTE(tbl_raw_data[[#This Row],[time_taken]])+SECOND(tbl_raw_data[[#This Row],[time_taken]])/60</f>
        <v>10.516666666666667</v>
      </c>
      <c r="K3328" s="54">
        <f>DATE(YEAR(tbl_raw_data[[#This Row],[Date Actioned]]), MONTH(tbl_raw_data[[#This Row],[Date Actioned]]), DAY(tbl_raw_data[[#This Row],[Date Actioned]]))</f>
        <v>45152</v>
      </c>
      <c r="L3328" s="55" t="str">
        <f>UPPER(TEXT(tbl_raw_data[[#This Row],[Updated_date]],"MMMM"))</f>
        <v>AUGUST</v>
      </c>
      <c r="M3328" s="55" t="str">
        <f>UPPER("Week "&amp;IF(ROUNDUP(DAY(tbl_raw_data[[#This Row],[Updated_date]])/7,0)=5,4,ROUNDUP(DAY(tbl_raw_data[[#This Row],[Updated_date]])/7,0)))</f>
        <v>WEEK 2</v>
      </c>
      <c r="N3328" s="57" t="str">
        <f>UPPER(VLOOKUP(tbl_raw_data[[#This Row],[Analyst]],[1]setting!$A$1:$B$15,2,0))</f>
        <v>HARDIK</v>
      </c>
      <c r="O3328" s="57" t="str">
        <f>UPPER(tbl_raw_data[[#This Row],[Outcome]])</f>
        <v>APPROVE</v>
      </c>
      <c r="P3328" s="57" t="str">
        <f>UPPER(tbl_raw_data[[#This Row],[Queue Name]])</f>
        <v>CONSUMER PRE BUREAU</v>
      </c>
      <c r="Q3328" s="57" t="str">
        <f>IF(tbl_raw_data[[#This Row],[time_taken_in_mins]]&lt;=20,"SLA_MET","SLA_NOT_MET")</f>
        <v>SLA_MET</v>
      </c>
    </row>
    <row r="3329" spans="1:17" ht="15" customHeight="1" x14ac:dyDescent="0.25">
      <c r="A3329" s="11" t="s">
        <v>6682</v>
      </c>
      <c r="B3329" s="12">
        <v>45152.567986111113</v>
      </c>
      <c r="C3329" s="25">
        <v>45152.582777777781</v>
      </c>
      <c r="D3329" s="10" t="s">
        <v>46</v>
      </c>
      <c r="E3329" s="10" t="s">
        <v>41</v>
      </c>
      <c r="F3329" s="26" t="s">
        <v>73</v>
      </c>
      <c r="G3329" s="109"/>
      <c r="H33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29" s="48">
        <f>tbl_raw_data[[#This Row],[Date Actioned]]-tbl_raw_data[[#This Row],[Date Tagged]]</f>
        <v>1.4791666668315884E-2</v>
      </c>
      <c r="J3329" s="50">
        <f>HOUR(tbl_raw_data[[#This Row],[time_taken]])*60+MINUTE(tbl_raw_data[[#This Row],[time_taken]])+SECOND(tbl_raw_data[[#This Row],[time_taken]])/60</f>
        <v>21.3</v>
      </c>
      <c r="K3329" s="54">
        <f>DATE(YEAR(tbl_raw_data[[#This Row],[Date Actioned]]), MONTH(tbl_raw_data[[#This Row],[Date Actioned]]), DAY(tbl_raw_data[[#This Row],[Date Actioned]]))</f>
        <v>45152</v>
      </c>
      <c r="L3329" s="55" t="str">
        <f>UPPER(TEXT(tbl_raw_data[[#This Row],[Updated_date]],"MMMM"))</f>
        <v>AUGUST</v>
      </c>
      <c r="M3329" s="55" t="str">
        <f>UPPER("Week "&amp;IF(ROUNDUP(DAY(tbl_raw_data[[#This Row],[Updated_date]])/7,0)=5,4,ROUNDUP(DAY(tbl_raw_data[[#This Row],[Updated_date]])/7,0)))</f>
        <v>WEEK 2</v>
      </c>
      <c r="N3329" s="57" t="str">
        <f>UPPER(VLOOKUP(tbl_raw_data[[#This Row],[Analyst]],[1]setting!$A$1:$B$15,2,0))</f>
        <v>SHAHID</v>
      </c>
      <c r="O3329" s="57" t="str">
        <f>UPPER(tbl_raw_data[[#This Row],[Outcome]])</f>
        <v>DECLINE</v>
      </c>
      <c r="P3329" s="57" t="str">
        <f>UPPER(tbl_raw_data[[#This Row],[Queue Name]])</f>
        <v>CONSUMER POST BUREAU</v>
      </c>
      <c r="Q3329" s="57" t="str">
        <f>IF(tbl_raw_data[[#This Row],[time_taken_in_mins]]&lt;=20,"SLA_MET","SLA_NOT_MET")</f>
        <v>SLA_NOT_MET</v>
      </c>
    </row>
    <row r="3330" spans="1:17" ht="15" customHeight="1" x14ac:dyDescent="0.25">
      <c r="A3330" s="11" t="s">
        <v>2681</v>
      </c>
      <c r="B3330" s="6">
        <v>45152.572627314818</v>
      </c>
      <c r="C3330" s="7">
        <v>45152.578518518516</v>
      </c>
      <c r="D3330" s="8" t="s">
        <v>13</v>
      </c>
      <c r="E3330" s="8" t="s">
        <v>28</v>
      </c>
      <c r="F3330" s="8" t="s">
        <v>109</v>
      </c>
      <c r="G3330" s="110" t="s">
        <v>29</v>
      </c>
      <c r="H33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0" s="48">
        <f>tbl_raw_data[[#This Row],[Date Actioned]]-tbl_raw_data[[#This Row],[Date Tagged]]</f>
        <v>5.8912036984111182E-3</v>
      </c>
      <c r="J3330" s="50">
        <f>HOUR(tbl_raw_data[[#This Row],[time_taken]])*60+MINUTE(tbl_raw_data[[#This Row],[time_taken]])+SECOND(tbl_raw_data[[#This Row],[time_taken]])/60</f>
        <v>8.4833333333333325</v>
      </c>
      <c r="K3330" s="54">
        <f>DATE(YEAR(tbl_raw_data[[#This Row],[Date Actioned]]), MONTH(tbl_raw_data[[#This Row],[Date Actioned]]), DAY(tbl_raw_data[[#This Row],[Date Actioned]]))</f>
        <v>45152</v>
      </c>
      <c r="L3330" s="55" t="str">
        <f>UPPER(TEXT(tbl_raw_data[[#This Row],[Updated_date]],"MMMM"))</f>
        <v>AUGUST</v>
      </c>
      <c r="M3330" s="55" t="str">
        <f>UPPER("Week "&amp;IF(ROUNDUP(DAY(tbl_raw_data[[#This Row],[Updated_date]])/7,0)=5,4,ROUNDUP(DAY(tbl_raw_data[[#This Row],[Updated_date]])/7,0)))</f>
        <v>WEEK 2</v>
      </c>
      <c r="N3330" s="57" t="str">
        <f>UPPER(VLOOKUP(tbl_raw_data[[#This Row],[Analyst]],[1]setting!$A$1:$B$15,2,0))</f>
        <v>NAVED</v>
      </c>
      <c r="O3330" s="57" t="str">
        <f>UPPER(tbl_raw_data[[#This Row],[Outcome]])</f>
        <v>APPROVE</v>
      </c>
      <c r="P3330" s="57" t="str">
        <f>UPPER(tbl_raw_data[[#This Row],[Queue Name]])</f>
        <v>CONSUMER EXISTING</v>
      </c>
      <c r="Q3330" s="57" t="str">
        <f>IF(tbl_raw_data[[#This Row],[time_taken_in_mins]]&lt;=20,"SLA_MET","SLA_NOT_MET")</f>
        <v>SLA_MET</v>
      </c>
    </row>
    <row r="3331" spans="1:17" ht="15" customHeight="1" x14ac:dyDescent="0.25">
      <c r="A3331" s="22" t="s">
        <v>3271</v>
      </c>
      <c r="B3331" s="12">
        <v>45152.572627314818</v>
      </c>
      <c r="C3331" s="13">
        <v>45152.579386574071</v>
      </c>
      <c r="D3331" s="14" t="s">
        <v>13</v>
      </c>
      <c r="E3331" s="14" t="s">
        <v>9</v>
      </c>
      <c r="F3331" s="14" t="s">
        <v>228</v>
      </c>
      <c r="G3331" s="111" t="s">
        <v>29</v>
      </c>
      <c r="H33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1" s="48">
        <f>tbl_raw_data[[#This Row],[Date Actioned]]-tbl_raw_data[[#This Row],[Date Tagged]]</f>
        <v>6.7592592531582341E-3</v>
      </c>
      <c r="J3331" s="50">
        <f>HOUR(tbl_raw_data[[#This Row],[time_taken]])*60+MINUTE(tbl_raw_data[[#This Row],[time_taken]])+SECOND(tbl_raw_data[[#This Row],[time_taken]])/60</f>
        <v>9.7333333333333325</v>
      </c>
      <c r="K3331" s="54">
        <f>DATE(YEAR(tbl_raw_data[[#This Row],[Date Actioned]]), MONTH(tbl_raw_data[[#This Row],[Date Actioned]]), DAY(tbl_raw_data[[#This Row],[Date Actioned]]))</f>
        <v>45152</v>
      </c>
      <c r="L3331" s="55" t="str">
        <f>UPPER(TEXT(tbl_raw_data[[#This Row],[Updated_date]],"MMMM"))</f>
        <v>AUGUST</v>
      </c>
      <c r="M3331" s="55" t="str">
        <f>UPPER("Week "&amp;IF(ROUNDUP(DAY(tbl_raw_data[[#This Row],[Updated_date]])/7,0)=5,4,ROUNDUP(DAY(tbl_raw_data[[#This Row],[Updated_date]])/7,0)))</f>
        <v>WEEK 2</v>
      </c>
      <c r="N3331" s="57" t="str">
        <f>UPPER(VLOOKUP(tbl_raw_data[[#This Row],[Analyst]],[1]setting!$A$1:$B$15,2,0))</f>
        <v>OUADIR</v>
      </c>
      <c r="O3331" s="57" t="str">
        <f>UPPER(tbl_raw_data[[#This Row],[Outcome]])</f>
        <v>APPROVE</v>
      </c>
      <c r="P3331" s="57" t="str">
        <f>UPPER(tbl_raw_data[[#This Row],[Queue Name]])</f>
        <v>CONSUMER PRE BUREAU</v>
      </c>
      <c r="Q3331" s="57" t="str">
        <f>IF(tbl_raw_data[[#This Row],[time_taken_in_mins]]&lt;=20,"SLA_MET","SLA_NOT_MET")</f>
        <v>SLA_MET</v>
      </c>
    </row>
    <row r="3332" spans="1:17" ht="15" customHeight="1" x14ac:dyDescent="0.25">
      <c r="A3332" s="5" t="s">
        <v>2290</v>
      </c>
      <c r="B3332" s="6">
        <v>45152.578275462962</v>
      </c>
      <c r="C3332" s="7">
        <v>45152.583715277775</v>
      </c>
      <c r="D3332" s="8" t="s">
        <v>13</v>
      </c>
      <c r="E3332" s="8" t="s">
        <v>28</v>
      </c>
      <c r="F3332" s="8" t="s">
        <v>455</v>
      </c>
      <c r="G3332" s="110" t="s">
        <v>53</v>
      </c>
      <c r="H33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2" s="48">
        <f>tbl_raw_data[[#This Row],[Date Actioned]]-tbl_raw_data[[#This Row],[Date Tagged]]</f>
        <v>5.4398148131440394E-3</v>
      </c>
      <c r="J3332" s="50">
        <f>HOUR(tbl_raw_data[[#This Row],[time_taken]])*60+MINUTE(tbl_raw_data[[#This Row],[time_taken]])+SECOND(tbl_raw_data[[#This Row],[time_taken]])/60</f>
        <v>7.833333333333333</v>
      </c>
      <c r="K3332" s="54">
        <f>DATE(YEAR(tbl_raw_data[[#This Row],[Date Actioned]]), MONTH(tbl_raw_data[[#This Row],[Date Actioned]]), DAY(tbl_raw_data[[#This Row],[Date Actioned]]))</f>
        <v>45152</v>
      </c>
      <c r="L3332" s="55" t="str">
        <f>UPPER(TEXT(tbl_raw_data[[#This Row],[Updated_date]],"MMMM"))</f>
        <v>AUGUST</v>
      </c>
      <c r="M3332" s="55" t="str">
        <f>UPPER("Week "&amp;IF(ROUNDUP(DAY(tbl_raw_data[[#This Row],[Updated_date]])/7,0)=5,4,ROUNDUP(DAY(tbl_raw_data[[#This Row],[Updated_date]])/7,0)))</f>
        <v>WEEK 2</v>
      </c>
      <c r="N3332" s="57" t="str">
        <f>UPPER(VLOOKUP(tbl_raw_data[[#This Row],[Analyst]],[1]setting!$A$1:$B$15,2,0))</f>
        <v>ROHAN</v>
      </c>
      <c r="O3332" s="57" t="str">
        <f>UPPER(tbl_raw_data[[#This Row],[Outcome]])</f>
        <v>APPROVE</v>
      </c>
      <c r="P3332" s="57" t="str">
        <f>UPPER(tbl_raw_data[[#This Row],[Queue Name]])</f>
        <v>CONSUMER EXISTING</v>
      </c>
      <c r="Q3332" s="57" t="str">
        <f>IF(tbl_raw_data[[#This Row],[time_taken_in_mins]]&lt;=20,"SLA_MET","SLA_NOT_MET")</f>
        <v>SLA_MET</v>
      </c>
    </row>
    <row r="3333" spans="1:17" x14ac:dyDescent="0.25">
      <c r="A3333" s="22" t="s">
        <v>6518</v>
      </c>
      <c r="B3333" s="12">
        <v>45152.580289351848</v>
      </c>
      <c r="C3333" s="25">
        <v>45152.594189814816</v>
      </c>
      <c r="D3333" s="26" t="s">
        <v>40</v>
      </c>
      <c r="E3333" s="10" t="s">
        <v>28</v>
      </c>
      <c r="F3333" s="26" t="s">
        <v>73</v>
      </c>
      <c r="G3333" s="109"/>
      <c r="H33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3" s="48">
        <f>tbl_raw_data[[#This Row],[Date Actioned]]-tbl_raw_data[[#This Row],[Date Tagged]]</f>
        <v>1.3900462967285421E-2</v>
      </c>
      <c r="J3333" s="50">
        <f>HOUR(tbl_raw_data[[#This Row],[time_taken]])*60+MINUTE(tbl_raw_data[[#This Row],[time_taken]])+SECOND(tbl_raw_data[[#This Row],[time_taken]])/60</f>
        <v>20.016666666666666</v>
      </c>
      <c r="K3333" s="54">
        <f>DATE(YEAR(tbl_raw_data[[#This Row],[Date Actioned]]), MONTH(tbl_raw_data[[#This Row],[Date Actioned]]), DAY(tbl_raw_data[[#This Row],[Date Actioned]]))</f>
        <v>45152</v>
      </c>
      <c r="L3333" s="55" t="str">
        <f>UPPER(TEXT(tbl_raw_data[[#This Row],[Updated_date]],"MMMM"))</f>
        <v>AUGUST</v>
      </c>
      <c r="M3333" s="55" t="str">
        <f>UPPER("Week "&amp;IF(ROUNDUP(DAY(tbl_raw_data[[#This Row],[Updated_date]])/7,0)=5,4,ROUNDUP(DAY(tbl_raw_data[[#This Row],[Updated_date]])/7,0)))</f>
        <v>WEEK 2</v>
      </c>
      <c r="N3333" s="57" t="str">
        <f>UPPER(VLOOKUP(tbl_raw_data[[#This Row],[Analyst]],[1]setting!$A$1:$B$15,2,0))</f>
        <v>SHAHID</v>
      </c>
      <c r="O3333" s="57" t="str">
        <f>UPPER(tbl_raw_data[[#This Row],[Outcome]])</f>
        <v>WITHDRAW</v>
      </c>
      <c r="P3333" s="57" t="str">
        <f>UPPER(tbl_raw_data[[#This Row],[Queue Name]])</f>
        <v>CONSUMER EXISTING</v>
      </c>
      <c r="Q3333" s="57" t="str">
        <f>IF(tbl_raw_data[[#This Row],[time_taken_in_mins]]&lt;=20,"SLA_MET","SLA_NOT_MET")</f>
        <v>SLA_NOT_MET</v>
      </c>
    </row>
    <row r="3334" spans="1:17" ht="15" customHeight="1" x14ac:dyDescent="0.25">
      <c r="A3334" s="11" t="s">
        <v>1762</v>
      </c>
      <c r="B3334" s="12">
        <v>45152.580925925926</v>
      </c>
      <c r="C3334" s="13">
        <v>45152.585659722223</v>
      </c>
      <c r="D3334" s="14" t="s">
        <v>13</v>
      </c>
      <c r="E3334" s="14" t="s">
        <v>28</v>
      </c>
      <c r="F3334" s="14" t="s">
        <v>228</v>
      </c>
      <c r="G3334" s="111" t="s">
        <v>29</v>
      </c>
      <c r="H33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4" s="48">
        <f>tbl_raw_data[[#This Row],[Date Actioned]]-tbl_raw_data[[#This Row],[Date Tagged]]</f>
        <v>4.7337962969322689E-3</v>
      </c>
      <c r="J3334" s="50">
        <f>HOUR(tbl_raw_data[[#This Row],[time_taken]])*60+MINUTE(tbl_raw_data[[#This Row],[time_taken]])+SECOND(tbl_raw_data[[#This Row],[time_taken]])/60</f>
        <v>6.8166666666666664</v>
      </c>
      <c r="K3334" s="54">
        <f>DATE(YEAR(tbl_raw_data[[#This Row],[Date Actioned]]), MONTH(tbl_raw_data[[#This Row],[Date Actioned]]), DAY(tbl_raw_data[[#This Row],[Date Actioned]]))</f>
        <v>45152</v>
      </c>
      <c r="L3334" s="55" t="str">
        <f>UPPER(TEXT(tbl_raw_data[[#This Row],[Updated_date]],"MMMM"))</f>
        <v>AUGUST</v>
      </c>
      <c r="M3334" s="55" t="str">
        <f>UPPER("Week "&amp;IF(ROUNDUP(DAY(tbl_raw_data[[#This Row],[Updated_date]])/7,0)=5,4,ROUNDUP(DAY(tbl_raw_data[[#This Row],[Updated_date]])/7,0)))</f>
        <v>WEEK 2</v>
      </c>
      <c r="N3334" s="57" t="str">
        <f>UPPER(VLOOKUP(tbl_raw_data[[#This Row],[Analyst]],[1]setting!$A$1:$B$15,2,0))</f>
        <v>OUADIR</v>
      </c>
      <c r="O3334" s="57" t="str">
        <f>UPPER(tbl_raw_data[[#This Row],[Outcome]])</f>
        <v>APPROVE</v>
      </c>
      <c r="P3334" s="57" t="str">
        <f>UPPER(tbl_raw_data[[#This Row],[Queue Name]])</f>
        <v>CONSUMER EXISTING</v>
      </c>
      <c r="Q3334" s="57" t="str">
        <f>IF(tbl_raw_data[[#This Row],[time_taken_in_mins]]&lt;=20,"SLA_MET","SLA_NOT_MET")</f>
        <v>SLA_MET</v>
      </c>
    </row>
    <row r="3335" spans="1:17" ht="15" customHeight="1" x14ac:dyDescent="0.25">
      <c r="A3335" s="5" t="s">
        <v>4966</v>
      </c>
      <c r="B3335" s="12">
        <v>45152.582430555558</v>
      </c>
      <c r="C3335" s="29">
        <v>45152.591817129629</v>
      </c>
      <c r="D3335" s="30" t="s">
        <v>40</v>
      </c>
      <c r="E3335" s="16" t="s">
        <v>41</v>
      </c>
      <c r="F3335" s="30" t="s">
        <v>455</v>
      </c>
      <c r="G3335" s="106"/>
      <c r="H33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5" s="48">
        <f>tbl_raw_data[[#This Row],[Date Actioned]]-tbl_raw_data[[#This Row],[Date Tagged]]</f>
        <v>9.3865740709588863E-3</v>
      </c>
      <c r="J3335" s="50">
        <f>HOUR(tbl_raw_data[[#This Row],[time_taken]])*60+MINUTE(tbl_raw_data[[#This Row],[time_taken]])+SECOND(tbl_raw_data[[#This Row],[time_taken]])/60</f>
        <v>13.516666666666667</v>
      </c>
      <c r="K3335" s="54">
        <f>DATE(YEAR(tbl_raw_data[[#This Row],[Date Actioned]]), MONTH(tbl_raw_data[[#This Row],[Date Actioned]]), DAY(tbl_raw_data[[#This Row],[Date Actioned]]))</f>
        <v>45152</v>
      </c>
      <c r="L3335" s="55" t="str">
        <f>UPPER(TEXT(tbl_raw_data[[#This Row],[Updated_date]],"MMMM"))</f>
        <v>AUGUST</v>
      </c>
      <c r="M3335" s="55" t="str">
        <f>UPPER("Week "&amp;IF(ROUNDUP(DAY(tbl_raw_data[[#This Row],[Updated_date]])/7,0)=5,4,ROUNDUP(DAY(tbl_raw_data[[#This Row],[Updated_date]])/7,0)))</f>
        <v>WEEK 2</v>
      </c>
      <c r="N3335" s="57" t="str">
        <f>UPPER(VLOOKUP(tbl_raw_data[[#This Row],[Analyst]],[1]setting!$A$1:$B$15,2,0))</f>
        <v>ROHAN</v>
      </c>
      <c r="O3335" s="57" t="str">
        <f>UPPER(tbl_raw_data[[#This Row],[Outcome]])</f>
        <v>WITHDRAW</v>
      </c>
      <c r="P3335" s="57" t="str">
        <f>UPPER(tbl_raw_data[[#This Row],[Queue Name]])</f>
        <v>CONSUMER POST BUREAU</v>
      </c>
      <c r="Q3335" s="57" t="str">
        <f>IF(tbl_raw_data[[#This Row],[time_taken_in_mins]]&lt;=20,"SLA_MET","SLA_NOT_MET")</f>
        <v>SLA_MET</v>
      </c>
    </row>
    <row r="3336" spans="1:17" ht="15" customHeight="1" x14ac:dyDescent="0.25">
      <c r="A3336" s="11" t="s">
        <v>6294</v>
      </c>
      <c r="B3336" s="12">
        <v>45152.585972222223</v>
      </c>
      <c r="C3336" s="25">
        <v>45152.598773148151</v>
      </c>
      <c r="D3336" s="26" t="s">
        <v>40</v>
      </c>
      <c r="E3336" s="10" t="s">
        <v>41</v>
      </c>
      <c r="F3336" s="26" t="s">
        <v>455</v>
      </c>
      <c r="G3336" s="109"/>
      <c r="H33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6" s="48">
        <f>tbl_raw_data[[#This Row],[Date Actioned]]-tbl_raw_data[[#This Row],[Date Tagged]]</f>
        <v>1.280092592787696E-2</v>
      </c>
      <c r="J3336" s="50">
        <f>HOUR(tbl_raw_data[[#This Row],[time_taken]])*60+MINUTE(tbl_raw_data[[#This Row],[time_taken]])+SECOND(tbl_raw_data[[#This Row],[time_taken]])/60</f>
        <v>18.433333333333334</v>
      </c>
      <c r="K3336" s="54">
        <f>DATE(YEAR(tbl_raw_data[[#This Row],[Date Actioned]]), MONTH(tbl_raw_data[[#This Row],[Date Actioned]]), DAY(tbl_raw_data[[#This Row],[Date Actioned]]))</f>
        <v>45152</v>
      </c>
      <c r="L3336" s="55" t="str">
        <f>UPPER(TEXT(tbl_raw_data[[#This Row],[Updated_date]],"MMMM"))</f>
        <v>AUGUST</v>
      </c>
      <c r="M3336" s="55" t="str">
        <f>UPPER("Week "&amp;IF(ROUNDUP(DAY(tbl_raw_data[[#This Row],[Updated_date]])/7,0)=5,4,ROUNDUP(DAY(tbl_raw_data[[#This Row],[Updated_date]])/7,0)))</f>
        <v>WEEK 2</v>
      </c>
      <c r="N3336" s="57" t="str">
        <f>UPPER(VLOOKUP(tbl_raw_data[[#This Row],[Analyst]],[1]setting!$A$1:$B$15,2,0))</f>
        <v>ROHAN</v>
      </c>
      <c r="O3336" s="57" t="str">
        <f>UPPER(tbl_raw_data[[#This Row],[Outcome]])</f>
        <v>WITHDRAW</v>
      </c>
      <c r="P3336" s="57" t="str">
        <f>UPPER(tbl_raw_data[[#This Row],[Queue Name]])</f>
        <v>CONSUMER POST BUREAU</v>
      </c>
      <c r="Q3336" s="57" t="str">
        <f>IF(tbl_raw_data[[#This Row],[time_taken_in_mins]]&lt;=20,"SLA_MET","SLA_NOT_MET")</f>
        <v>SLA_MET</v>
      </c>
    </row>
    <row r="3337" spans="1:17" ht="15" customHeight="1" x14ac:dyDescent="0.25">
      <c r="A3337" s="22" t="s">
        <v>647</v>
      </c>
      <c r="B3337" s="6">
        <v>45152.590370370373</v>
      </c>
      <c r="C3337" s="7">
        <v>45152.593460648146</v>
      </c>
      <c r="D3337" s="8" t="s">
        <v>13</v>
      </c>
      <c r="E3337" s="8" t="s">
        <v>41</v>
      </c>
      <c r="F3337" s="8" t="s">
        <v>228</v>
      </c>
      <c r="G3337" s="110" t="s">
        <v>67</v>
      </c>
      <c r="H33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7" s="48">
        <f>tbl_raw_data[[#This Row],[Date Actioned]]-tbl_raw_data[[#This Row],[Date Tagged]]</f>
        <v>3.0902777725714259E-3</v>
      </c>
      <c r="J3337" s="50">
        <f>HOUR(tbl_raw_data[[#This Row],[time_taken]])*60+MINUTE(tbl_raw_data[[#This Row],[time_taken]])+SECOND(tbl_raw_data[[#This Row],[time_taken]])/60</f>
        <v>4.45</v>
      </c>
      <c r="K3337" s="54">
        <f>DATE(YEAR(tbl_raw_data[[#This Row],[Date Actioned]]), MONTH(tbl_raw_data[[#This Row],[Date Actioned]]), DAY(tbl_raw_data[[#This Row],[Date Actioned]]))</f>
        <v>45152</v>
      </c>
      <c r="L3337" s="55" t="str">
        <f>UPPER(TEXT(tbl_raw_data[[#This Row],[Updated_date]],"MMMM"))</f>
        <v>AUGUST</v>
      </c>
      <c r="M3337" s="55" t="str">
        <f>UPPER("Week "&amp;IF(ROUNDUP(DAY(tbl_raw_data[[#This Row],[Updated_date]])/7,0)=5,4,ROUNDUP(DAY(tbl_raw_data[[#This Row],[Updated_date]])/7,0)))</f>
        <v>WEEK 2</v>
      </c>
      <c r="N3337" s="57" t="str">
        <f>UPPER(VLOOKUP(tbl_raw_data[[#This Row],[Analyst]],[1]setting!$A$1:$B$15,2,0))</f>
        <v>OUADIR</v>
      </c>
      <c r="O3337" s="57" t="str">
        <f>UPPER(tbl_raw_data[[#This Row],[Outcome]])</f>
        <v>APPROVE</v>
      </c>
      <c r="P3337" s="57" t="str">
        <f>UPPER(tbl_raw_data[[#This Row],[Queue Name]])</f>
        <v>CONSUMER POST BUREAU</v>
      </c>
      <c r="Q3337" s="57" t="str">
        <f>IF(tbl_raw_data[[#This Row],[time_taken_in_mins]]&lt;=20,"SLA_MET","SLA_NOT_MET")</f>
        <v>SLA_MET</v>
      </c>
    </row>
    <row r="3338" spans="1:17" ht="15" customHeight="1" x14ac:dyDescent="0.25">
      <c r="A3338" s="22" t="s">
        <v>6658</v>
      </c>
      <c r="B3338" s="12">
        <v>45152.594178240739</v>
      </c>
      <c r="C3338" s="29">
        <v>45152.608865740738</v>
      </c>
      <c r="D3338" s="16" t="s">
        <v>13</v>
      </c>
      <c r="E3338" s="16" t="s">
        <v>28</v>
      </c>
      <c r="F3338" s="30" t="s">
        <v>14</v>
      </c>
      <c r="G3338" s="106"/>
      <c r="H33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38" s="48">
        <f>tbl_raw_data[[#This Row],[Date Actioned]]-tbl_raw_data[[#This Row],[Date Tagged]]</f>
        <v>1.4687499999126885E-2</v>
      </c>
      <c r="J3338" s="50">
        <f>HOUR(tbl_raw_data[[#This Row],[time_taken]])*60+MINUTE(tbl_raw_data[[#This Row],[time_taken]])+SECOND(tbl_raw_data[[#This Row],[time_taken]])/60</f>
        <v>21.15</v>
      </c>
      <c r="K3338" s="54">
        <f>DATE(YEAR(tbl_raw_data[[#This Row],[Date Actioned]]), MONTH(tbl_raw_data[[#This Row],[Date Actioned]]), DAY(tbl_raw_data[[#This Row],[Date Actioned]]))</f>
        <v>45152</v>
      </c>
      <c r="L3338" s="55" t="str">
        <f>UPPER(TEXT(tbl_raw_data[[#This Row],[Updated_date]],"MMMM"))</f>
        <v>AUGUST</v>
      </c>
      <c r="M3338" s="55" t="str">
        <f>UPPER("Week "&amp;IF(ROUNDUP(DAY(tbl_raw_data[[#This Row],[Updated_date]])/7,0)=5,4,ROUNDUP(DAY(tbl_raw_data[[#This Row],[Updated_date]])/7,0)))</f>
        <v>WEEK 2</v>
      </c>
      <c r="N3338" s="57" t="str">
        <f>UPPER(VLOOKUP(tbl_raw_data[[#This Row],[Analyst]],[1]setting!$A$1:$B$15,2,0))</f>
        <v>HARDIK</v>
      </c>
      <c r="O3338" s="57" t="str">
        <f>UPPER(tbl_raw_data[[#This Row],[Outcome]])</f>
        <v>APPROVE</v>
      </c>
      <c r="P3338" s="57" t="str">
        <f>UPPER(tbl_raw_data[[#This Row],[Queue Name]])</f>
        <v>CONSUMER EXISTING</v>
      </c>
      <c r="Q3338" s="57" t="str">
        <f>IF(tbl_raw_data[[#This Row],[time_taken_in_mins]]&lt;=20,"SLA_MET","SLA_NOT_MET")</f>
        <v>SLA_NOT_MET</v>
      </c>
    </row>
    <row r="3339" spans="1:17" ht="15" customHeight="1" x14ac:dyDescent="0.25">
      <c r="A3339" s="5" t="s">
        <v>4118</v>
      </c>
      <c r="B3339" s="6">
        <v>45152.600856481484</v>
      </c>
      <c r="C3339" s="7">
        <v>45152.608749999999</v>
      </c>
      <c r="D3339" s="8" t="s">
        <v>46</v>
      </c>
      <c r="E3339" s="8" t="s">
        <v>9</v>
      </c>
      <c r="F3339" s="8" t="s">
        <v>254</v>
      </c>
      <c r="G3339" s="110" t="s">
        <v>1246</v>
      </c>
      <c r="H33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39" s="48">
        <f>tbl_raw_data[[#This Row],[Date Actioned]]-tbl_raw_data[[#This Row],[Date Tagged]]</f>
        <v>7.8935185156296939E-3</v>
      </c>
      <c r="J3339" s="50">
        <f>HOUR(tbl_raw_data[[#This Row],[time_taken]])*60+MINUTE(tbl_raw_data[[#This Row],[time_taken]])+SECOND(tbl_raw_data[[#This Row],[time_taken]])/60</f>
        <v>11.366666666666667</v>
      </c>
      <c r="K3339" s="54">
        <f>DATE(YEAR(tbl_raw_data[[#This Row],[Date Actioned]]), MONTH(tbl_raw_data[[#This Row],[Date Actioned]]), DAY(tbl_raw_data[[#This Row],[Date Actioned]]))</f>
        <v>45152</v>
      </c>
      <c r="L3339" s="55" t="str">
        <f>UPPER(TEXT(tbl_raw_data[[#This Row],[Updated_date]],"MMMM"))</f>
        <v>AUGUST</v>
      </c>
      <c r="M3339" s="55" t="str">
        <f>UPPER("Week "&amp;IF(ROUNDUP(DAY(tbl_raw_data[[#This Row],[Updated_date]])/7,0)=5,4,ROUNDUP(DAY(tbl_raw_data[[#This Row],[Updated_date]])/7,0)))</f>
        <v>WEEK 2</v>
      </c>
      <c r="N3339" s="57" t="str">
        <f>UPPER(VLOOKUP(tbl_raw_data[[#This Row],[Analyst]],[1]setting!$A$1:$B$15,2,0))</f>
        <v>FARDIN</v>
      </c>
      <c r="O3339" s="57" t="str">
        <f>UPPER(tbl_raw_data[[#This Row],[Outcome]])</f>
        <v>DECLINE</v>
      </c>
      <c r="P3339" s="57" t="str">
        <f>UPPER(tbl_raw_data[[#This Row],[Queue Name]])</f>
        <v>CONSUMER PRE BUREAU</v>
      </c>
      <c r="Q3339" s="57" t="str">
        <f>IF(tbl_raw_data[[#This Row],[time_taken_in_mins]]&lt;=20,"SLA_MET","SLA_NOT_MET")</f>
        <v>SLA_MET</v>
      </c>
    </row>
    <row r="3340" spans="1:17" ht="15" customHeight="1" x14ac:dyDescent="0.25">
      <c r="A3340" s="5" t="s">
        <v>5112</v>
      </c>
      <c r="B3340" s="12">
        <v>45152.602141203701</v>
      </c>
      <c r="C3340" s="13">
        <v>45152.611932870372</v>
      </c>
      <c r="D3340" s="14" t="s">
        <v>13</v>
      </c>
      <c r="E3340" s="14" t="s">
        <v>28</v>
      </c>
      <c r="F3340" s="14" t="s">
        <v>228</v>
      </c>
      <c r="G3340" s="111" t="s">
        <v>29</v>
      </c>
      <c r="H33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0" s="48">
        <f>tbl_raw_data[[#This Row],[Date Actioned]]-tbl_raw_data[[#This Row],[Date Tagged]]</f>
        <v>9.7916666709352285E-3</v>
      </c>
      <c r="J3340" s="50">
        <f>HOUR(tbl_raw_data[[#This Row],[time_taken]])*60+MINUTE(tbl_raw_data[[#This Row],[time_taken]])+SECOND(tbl_raw_data[[#This Row],[time_taken]])/60</f>
        <v>14.1</v>
      </c>
      <c r="K3340" s="54">
        <f>DATE(YEAR(tbl_raw_data[[#This Row],[Date Actioned]]), MONTH(tbl_raw_data[[#This Row],[Date Actioned]]), DAY(tbl_raw_data[[#This Row],[Date Actioned]]))</f>
        <v>45152</v>
      </c>
      <c r="L3340" s="55" t="str">
        <f>UPPER(TEXT(tbl_raw_data[[#This Row],[Updated_date]],"MMMM"))</f>
        <v>AUGUST</v>
      </c>
      <c r="M3340" s="55" t="str">
        <f>UPPER("Week "&amp;IF(ROUNDUP(DAY(tbl_raw_data[[#This Row],[Updated_date]])/7,0)=5,4,ROUNDUP(DAY(tbl_raw_data[[#This Row],[Updated_date]])/7,0)))</f>
        <v>WEEK 2</v>
      </c>
      <c r="N3340" s="57" t="str">
        <f>UPPER(VLOOKUP(tbl_raw_data[[#This Row],[Analyst]],[1]setting!$A$1:$B$15,2,0))</f>
        <v>OUADIR</v>
      </c>
      <c r="O3340" s="57" t="str">
        <f>UPPER(tbl_raw_data[[#This Row],[Outcome]])</f>
        <v>APPROVE</v>
      </c>
      <c r="P3340" s="57" t="str">
        <f>UPPER(tbl_raw_data[[#This Row],[Queue Name]])</f>
        <v>CONSUMER EXISTING</v>
      </c>
      <c r="Q3340" s="57" t="str">
        <f>IF(tbl_raw_data[[#This Row],[time_taken_in_mins]]&lt;=20,"SLA_MET","SLA_NOT_MET")</f>
        <v>SLA_MET</v>
      </c>
    </row>
    <row r="3341" spans="1:17" ht="15" customHeight="1" x14ac:dyDescent="0.25">
      <c r="A3341" s="11" t="s">
        <v>4732</v>
      </c>
      <c r="B3341" s="6">
        <v>45152.604212962964</v>
      </c>
      <c r="C3341" s="7">
        <v>45152.613159722219</v>
      </c>
      <c r="D3341" s="8" t="s">
        <v>13</v>
      </c>
      <c r="E3341" s="8" t="s">
        <v>9</v>
      </c>
      <c r="F3341" s="8" t="s">
        <v>254</v>
      </c>
      <c r="G3341" s="110" t="s">
        <v>21</v>
      </c>
      <c r="H33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1" s="48">
        <f>tbl_raw_data[[#This Row],[Date Actioned]]-tbl_raw_data[[#This Row],[Date Tagged]]</f>
        <v>8.9467592551955022E-3</v>
      </c>
      <c r="J3341" s="50">
        <f>HOUR(tbl_raw_data[[#This Row],[time_taken]])*60+MINUTE(tbl_raw_data[[#This Row],[time_taken]])+SECOND(tbl_raw_data[[#This Row],[time_taken]])/60</f>
        <v>12.883333333333333</v>
      </c>
      <c r="K3341" s="54">
        <f>DATE(YEAR(tbl_raw_data[[#This Row],[Date Actioned]]), MONTH(tbl_raw_data[[#This Row],[Date Actioned]]), DAY(tbl_raw_data[[#This Row],[Date Actioned]]))</f>
        <v>45152</v>
      </c>
      <c r="L3341" s="55" t="str">
        <f>UPPER(TEXT(tbl_raw_data[[#This Row],[Updated_date]],"MMMM"))</f>
        <v>AUGUST</v>
      </c>
      <c r="M3341" s="55" t="str">
        <f>UPPER("Week "&amp;IF(ROUNDUP(DAY(tbl_raw_data[[#This Row],[Updated_date]])/7,0)=5,4,ROUNDUP(DAY(tbl_raw_data[[#This Row],[Updated_date]])/7,0)))</f>
        <v>WEEK 2</v>
      </c>
      <c r="N3341" s="57" t="str">
        <f>UPPER(VLOOKUP(tbl_raw_data[[#This Row],[Analyst]],[1]setting!$A$1:$B$15,2,0))</f>
        <v>FARDIN</v>
      </c>
      <c r="O3341" s="57" t="str">
        <f>UPPER(tbl_raw_data[[#This Row],[Outcome]])</f>
        <v>APPROVE</v>
      </c>
      <c r="P3341" s="57" t="str">
        <f>UPPER(tbl_raw_data[[#This Row],[Queue Name]])</f>
        <v>CONSUMER PRE BUREAU</v>
      </c>
      <c r="Q3341" s="57" t="str">
        <f>IF(tbl_raw_data[[#This Row],[time_taken_in_mins]]&lt;=20,"SLA_MET","SLA_NOT_MET")</f>
        <v>SLA_MET</v>
      </c>
    </row>
    <row r="3342" spans="1:17" ht="15" customHeight="1" x14ac:dyDescent="0.25">
      <c r="A3342" s="22" t="s">
        <v>6912</v>
      </c>
      <c r="B3342" s="12">
        <v>45152.605381944442</v>
      </c>
      <c r="C3342" s="13">
        <v>45152.622395833336</v>
      </c>
      <c r="D3342" s="14" t="s">
        <v>13</v>
      </c>
      <c r="E3342" s="14" t="s">
        <v>28</v>
      </c>
      <c r="F3342" s="14" t="s">
        <v>109</v>
      </c>
      <c r="G3342" s="111" t="s">
        <v>15</v>
      </c>
      <c r="H33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2" s="48">
        <f>tbl_raw_data[[#This Row],[Date Actioned]]-tbl_raw_data[[#This Row],[Date Tagged]]</f>
        <v>1.7013888893416151E-2</v>
      </c>
      <c r="J3342" s="50">
        <f>HOUR(tbl_raw_data[[#This Row],[time_taken]])*60+MINUTE(tbl_raw_data[[#This Row],[time_taken]])+SECOND(tbl_raw_data[[#This Row],[time_taken]])/60</f>
        <v>24.5</v>
      </c>
      <c r="K3342" s="54">
        <f>DATE(YEAR(tbl_raw_data[[#This Row],[Date Actioned]]), MONTH(tbl_raw_data[[#This Row],[Date Actioned]]), DAY(tbl_raw_data[[#This Row],[Date Actioned]]))</f>
        <v>45152</v>
      </c>
      <c r="L3342" s="55" t="str">
        <f>UPPER(TEXT(tbl_raw_data[[#This Row],[Updated_date]],"MMMM"))</f>
        <v>AUGUST</v>
      </c>
      <c r="M3342" s="55" t="str">
        <f>UPPER("Week "&amp;IF(ROUNDUP(DAY(tbl_raw_data[[#This Row],[Updated_date]])/7,0)=5,4,ROUNDUP(DAY(tbl_raw_data[[#This Row],[Updated_date]])/7,0)))</f>
        <v>WEEK 2</v>
      </c>
      <c r="N3342" s="57" t="str">
        <f>UPPER(VLOOKUP(tbl_raw_data[[#This Row],[Analyst]],[1]setting!$A$1:$B$15,2,0))</f>
        <v>NAVED</v>
      </c>
      <c r="O3342" s="57" t="str">
        <f>UPPER(tbl_raw_data[[#This Row],[Outcome]])</f>
        <v>APPROVE</v>
      </c>
      <c r="P3342" s="57" t="str">
        <f>UPPER(tbl_raw_data[[#This Row],[Queue Name]])</f>
        <v>CONSUMER EXISTING</v>
      </c>
      <c r="Q3342" s="57" t="str">
        <f>IF(tbl_raw_data[[#This Row],[time_taken_in_mins]]&lt;=20,"SLA_MET","SLA_NOT_MET")</f>
        <v>SLA_NOT_MET</v>
      </c>
    </row>
    <row r="3343" spans="1:17" ht="15" customHeight="1" x14ac:dyDescent="0.25">
      <c r="A3343" s="5" t="s">
        <v>1941</v>
      </c>
      <c r="B3343" s="6">
        <v>45152.61215277778</v>
      </c>
      <c r="C3343" s="7">
        <v>45152.617152777777</v>
      </c>
      <c r="D3343" s="8" t="s">
        <v>13</v>
      </c>
      <c r="E3343" s="8" t="s">
        <v>9</v>
      </c>
      <c r="F3343" s="8" t="s">
        <v>228</v>
      </c>
      <c r="G3343" s="110" t="s">
        <v>29</v>
      </c>
      <c r="H33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3" s="48">
        <f>tbl_raw_data[[#This Row],[Date Actioned]]-tbl_raw_data[[#This Row],[Date Tagged]]</f>
        <v>4.9999999973806553E-3</v>
      </c>
      <c r="J3343" s="50">
        <f>HOUR(tbl_raw_data[[#This Row],[time_taken]])*60+MINUTE(tbl_raw_data[[#This Row],[time_taken]])+SECOND(tbl_raw_data[[#This Row],[time_taken]])/60</f>
        <v>7.2</v>
      </c>
      <c r="K3343" s="54">
        <f>DATE(YEAR(tbl_raw_data[[#This Row],[Date Actioned]]), MONTH(tbl_raw_data[[#This Row],[Date Actioned]]), DAY(tbl_raw_data[[#This Row],[Date Actioned]]))</f>
        <v>45152</v>
      </c>
      <c r="L3343" s="55" t="str">
        <f>UPPER(TEXT(tbl_raw_data[[#This Row],[Updated_date]],"MMMM"))</f>
        <v>AUGUST</v>
      </c>
      <c r="M3343" s="55" t="str">
        <f>UPPER("Week "&amp;IF(ROUNDUP(DAY(tbl_raw_data[[#This Row],[Updated_date]])/7,0)=5,4,ROUNDUP(DAY(tbl_raw_data[[#This Row],[Updated_date]])/7,0)))</f>
        <v>WEEK 2</v>
      </c>
      <c r="N3343" s="57" t="str">
        <f>UPPER(VLOOKUP(tbl_raw_data[[#This Row],[Analyst]],[1]setting!$A$1:$B$15,2,0))</f>
        <v>OUADIR</v>
      </c>
      <c r="O3343" s="57" t="str">
        <f>UPPER(tbl_raw_data[[#This Row],[Outcome]])</f>
        <v>APPROVE</v>
      </c>
      <c r="P3343" s="57" t="str">
        <f>UPPER(tbl_raw_data[[#This Row],[Queue Name]])</f>
        <v>CONSUMER PRE BUREAU</v>
      </c>
      <c r="Q3343" s="57" t="str">
        <f>IF(tbl_raw_data[[#This Row],[time_taken_in_mins]]&lt;=20,"SLA_MET","SLA_NOT_MET")</f>
        <v>SLA_MET</v>
      </c>
    </row>
    <row r="3344" spans="1:17" ht="15" customHeight="1" x14ac:dyDescent="0.25">
      <c r="A3344" s="11" t="s">
        <v>5287</v>
      </c>
      <c r="B3344" s="12">
        <v>45152.615578703706</v>
      </c>
      <c r="C3344" s="13">
        <v>45152.625752314816</v>
      </c>
      <c r="D3344" s="14" t="s">
        <v>13</v>
      </c>
      <c r="E3344" s="14" t="s">
        <v>28</v>
      </c>
      <c r="F3344" s="14" t="s">
        <v>228</v>
      </c>
      <c r="G3344" s="111" t="s">
        <v>29</v>
      </c>
      <c r="H33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4" s="48">
        <f>tbl_raw_data[[#This Row],[Date Actioned]]-tbl_raw_data[[#This Row],[Date Tagged]]</f>
        <v>1.0173611110076308E-2</v>
      </c>
      <c r="J3344" s="50">
        <f>HOUR(tbl_raw_data[[#This Row],[time_taken]])*60+MINUTE(tbl_raw_data[[#This Row],[time_taken]])+SECOND(tbl_raw_data[[#This Row],[time_taken]])/60</f>
        <v>14.65</v>
      </c>
      <c r="K3344" s="54">
        <f>DATE(YEAR(tbl_raw_data[[#This Row],[Date Actioned]]), MONTH(tbl_raw_data[[#This Row],[Date Actioned]]), DAY(tbl_raw_data[[#This Row],[Date Actioned]]))</f>
        <v>45152</v>
      </c>
      <c r="L3344" s="55" t="str">
        <f>UPPER(TEXT(tbl_raw_data[[#This Row],[Updated_date]],"MMMM"))</f>
        <v>AUGUST</v>
      </c>
      <c r="M3344" s="55" t="str">
        <f>UPPER("Week "&amp;IF(ROUNDUP(DAY(tbl_raw_data[[#This Row],[Updated_date]])/7,0)=5,4,ROUNDUP(DAY(tbl_raw_data[[#This Row],[Updated_date]])/7,0)))</f>
        <v>WEEK 2</v>
      </c>
      <c r="N3344" s="57" t="str">
        <f>UPPER(VLOOKUP(tbl_raw_data[[#This Row],[Analyst]],[1]setting!$A$1:$B$15,2,0))</f>
        <v>OUADIR</v>
      </c>
      <c r="O3344" s="57" t="str">
        <f>UPPER(tbl_raw_data[[#This Row],[Outcome]])</f>
        <v>APPROVE</v>
      </c>
      <c r="P3344" s="57" t="str">
        <f>UPPER(tbl_raw_data[[#This Row],[Queue Name]])</f>
        <v>CONSUMER EXISTING</v>
      </c>
      <c r="Q3344" s="57" t="str">
        <f>IF(tbl_raw_data[[#This Row],[time_taken_in_mins]]&lt;=20,"SLA_MET","SLA_NOT_MET")</f>
        <v>SLA_MET</v>
      </c>
    </row>
    <row r="3345" spans="1:17" ht="15" customHeight="1" x14ac:dyDescent="0.25">
      <c r="A3345" s="5" t="s">
        <v>2987</v>
      </c>
      <c r="B3345" s="12">
        <v>45152.618761574071</v>
      </c>
      <c r="C3345" s="25">
        <v>45152.625115740739</v>
      </c>
      <c r="D3345" s="10" t="s">
        <v>13</v>
      </c>
      <c r="E3345" s="10" t="s">
        <v>41</v>
      </c>
      <c r="F3345" s="26" t="s">
        <v>455</v>
      </c>
      <c r="G3345" s="109"/>
      <c r="H33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5" s="48">
        <f>tbl_raw_data[[#This Row],[Date Actioned]]-tbl_raw_data[[#This Row],[Date Tagged]]</f>
        <v>6.3541666677338071E-3</v>
      </c>
      <c r="J3345" s="50">
        <f>HOUR(tbl_raw_data[[#This Row],[time_taken]])*60+MINUTE(tbl_raw_data[[#This Row],[time_taken]])+SECOND(tbl_raw_data[[#This Row],[time_taken]])/60</f>
        <v>9.15</v>
      </c>
      <c r="K3345" s="54">
        <f>DATE(YEAR(tbl_raw_data[[#This Row],[Date Actioned]]), MONTH(tbl_raw_data[[#This Row],[Date Actioned]]), DAY(tbl_raw_data[[#This Row],[Date Actioned]]))</f>
        <v>45152</v>
      </c>
      <c r="L3345" s="55" t="str">
        <f>UPPER(TEXT(tbl_raw_data[[#This Row],[Updated_date]],"MMMM"))</f>
        <v>AUGUST</v>
      </c>
      <c r="M3345" s="55" t="str">
        <f>UPPER("Week "&amp;IF(ROUNDUP(DAY(tbl_raw_data[[#This Row],[Updated_date]])/7,0)=5,4,ROUNDUP(DAY(tbl_raw_data[[#This Row],[Updated_date]])/7,0)))</f>
        <v>WEEK 2</v>
      </c>
      <c r="N3345" s="57" t="str">
        <f>UPPER(VLOOKUP(tbl_raw_data[[#This Row],[Analyst]],[1]setting!$A$1:$B$15,2,0))</f>
        <v>ROHAN</v>
      </c>
      <c r="O3345" s="57" t="str">
        <f>UPPER(tbl_raw_data[[#This Row],[Outcome]])</f>
        <v>APPROVE</v>
      </c>
      <c r="P3345" s="57" t="str">
        <f>UPPER(tbl_raw_data[[#This Row],[Queue Name]])</f>
        <v>CONSUMER POST BUREAU</v>
      </c>
      <c r="Q3345" s="57" t="str">
        <f>IF(tbl_raw_data[[#This Row],[time_taken_in_mins]]&lt;=20,"SLA_MET","SLA_NOT_MET")</f>
        <v>SLA_MET</v>
      </c>
    </row>
    <row r="3346" spans="1:17" ht="15" customHeight="1" x14ac:dyDescent="0.25">
      <c r="A3346" s="11" t="s">
        <v>2227</v>
      </c>
      <c r="B3346" s="12">
        <v>45152.619143518517</v>
      </c>
      <c r="C3346" s="29">
        <v>45152.624513888892</v>
      </c>
      <c r="D3346" s="16" t="s">
        <v>13</v>
      </c>
      <c r="E3346" s="16" t="s">
        <v>41</v>
      </c>
      <c r="F3346" s="30" t="s">
        <v>73</v>
      </c>
      <c r="G3346" s="106"/>
      <c r="H33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6" s="48">
        <f>tbl_raw_data[[#This Row],[Date Actioned]]-tbl_raw_data[[#This Row],[Date Tagged]]</f>
        <v>5.3703703742939979E-3</v>
      </c>
      <c r="J3346" s="50">
        <f>HOUR(tbl_raw_data[[#This Row],[time_taken]])*60+MINUTE(tbl_raw_data[[#This Row],[time_taken]])+SECOND(tbl_raw_data[[#This Row],[time_taken]])/60</f>
        <v>7.7333333333333334</v>
      </c>
      <c r="K3346" s="54">
        <f>DATE(YEAR(tbl_raw_data[[#This Row],[Date Actioned]]), MONTH(tbl_raw_data[[#This Row],[Date Actioned]]), DAY(tbl_raw_data[[#This Row],[Date Actioned]]))</f>
        <v>45152</v>
      </c>
      <c r="L3346" s="55" t="str">
        <f>UPPER(TEXT(tbl_raw_data[[#This Row],[Updated_date]],"MMMM"))</f>
        <v>AUGUST</v>
      </c>
      <c r="M3346" s="55" t="str">
        <f>UPPER("Week "&amp;IF(ROUNDUP(DAY(tbl_raw_data[[#This Row],[Updated_date]])/7,0)=5,4,ROUNDUP(DAY(tbl_raw_data[[#This Row],[Updated_date]])/7,0)))</f>
        <v>WEEK 2</v>
      </c>
      <c r="N3346" s="57" t="str">
        <f>UPPER(VLOOKUP(tbl_raw_data[[#This Row],[Analyst]],[1]setting!$A$1:$B$15,2,0))</f>
        <v>SHAHID</v>
      </c>
      <c r="O3346" s="57" t="str">
        <f>UPPER(tbl_raw_data[[#This Row],[Outcome]])</f>
        <v>APPROVE</v>
      </c>
      <c r="P3346" s="57" t="str">
        <f>UPPER(tbl_raw_data[[#This Row],[Queue Name]])</f>
        <v>CONSUMER POST BUREAU</v>
      </c>
      <c r="Q3346" s="57" t="str">
        <f>IF(tbl_raw_data[[#This Row],[time_taken_in_mins]]&lt;=20,"SLA_MET","SLA_NOT_MET")</f>
        <v>SLA_MET</v>
      </c>
    </row>
    <row r="3347" spans="1:17" ht="15" customHeight="1" x14ac:dyDescent="0.25">
      <c r="A3347" s="11" t="s">
        <v>2690</v>
      </c>
      <c r="B3347" s="6">
        <v>45152.620370370372</v>
      </c>
      <c r="C3347" s="7">
        <v>45152.626273148147</v>
      </c>
      <c r="D3347" s="8" t="s">
        <v>8</v>
      </c>
      <c r="E3347" s="8" t="s">
        <v>9</v>
      </c>
      <c r="F3347" s="8" t="s">
        <v>42</v>
      </c>
      <c r="G3347" s="110" t="s">
        <v>1362</v>
      </c>
      <c r="H33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47" s="48">
        <f>tbl_raw_data[[#This Row],[Date Actioned]]-tbl_raw_data[[#This Row],[Date Tagged]]</f>
        <v>5.9027777751907706E-3</v>
      </c>
      <c r="J3347" s="50">
        <f>HOUR(tbl_raw_data[[#This Row],[time_taken]])*60+MINUTE(tbl_raw_data[[#This Row],[time_taken]])+SECOND(tbl_raw_data[[#This Row],[time_taken]])/60</f>
        <v>8.5</v>
      </c>
      <c r="K3347" s="54">
        <f>DATE(YEAR(tbl_raw_data[[#This Row],[Date Actioned]]), MONTH(tbl_raw_data[[#This Row],[Date Actioned]]), DAY(tbl_raw_data[[#This Row],[Date Actioned]]))</f>
        <v>45152</v>
      </c>
      <c r="L3347" s="55" t="str">
        <f>UPPER(TEXT(tbl_raw_data[[#This Row],[Updated_date]],"MMMM"))</f>
        <v>AUGUST</v>
      </c>
      <c r="M3347" s="55" t="str">
        <f>UPPER("Week "&amp;IF(ROUNDUP(DAY(tbl_raw_data[[#This Row],[Updated_date]])/7,0)=5,4,ROUNDUP(DAY(tbl_raw_data[[#This Row],[Updated_date]])/7,0)))</f>
        <v>WEEK 2</v>
      </c>
      <c r="N3347" s="57" t="str">
        <f>UPPER(VLOOKUP(tbl_raw_data[[#This Row],[Analyst]],[1]setting!$A$1:$B$15,2,0))</f>
        <v>NITESH</v>
      </c>
      <c r="O3347" s="57" t="str">
        <f>UPPER(tbl_raw_data[[#This Row],[Outcome]])</f>
        <v>WITHDRAW</v>
      </c>
      <c r="P3347" s="57" t="str">
        <f>UPPER(tbl_raw_data[[#This Row],[Queue Name]])</f>
        <v>CONSUMER PRE BUREAU</v>
      </c>
      <c r="Q3347" s="57" t="str">
        <f>IF(tbl_raw_data[[#This Row],[time_taken_in_mins]]&lt;=20,"SLA_MET","SLA_NOT_MET")</f>
        <v>SLA_MET</v>
      </c>
    </row>
    <row r="3348" spans="1:17" ht="15" customHeight="1" x14ac:dyDescent="0.25">
      <c r="A3348" s="22" t="s">
        <v>2149</v>
      </c>
      <c r="B3348" s="6">
        <v>45152.623252314814</v>
      </c>
      <c r="C3348" s="7">
        <v>45152.628541666665</v>
      </c>
      <c r="D3348" s="8" t="s">
        <v>13</v>
      </c>
      <c r="E3348" s="8" t="s">
        <v>41</v>
      </c>
      <c r="F3348" s="8" t="s">
        <v>254</v>
      </c>
      <c r="G3348" s="110" t="s">
        <v>29</v>
      </c>
      <c r="H33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48" s="48">
        <f>tbl_raw_data[[#This Row],[Date Actioned]]-tbl_raw_data[[#This Row],[Date Tagged]]</f>
        <v>5.2893518513883464E-3</v>
      </c>
      <c r="J3348" s="50">
        <f>HOUR(tbl_raw_data[[#This Row],[time_taken]])*60+MINUTE(tbl_raw_data[[#This Row],[time_taken]])+SECOND(tbl_raw_data[[#This Row],[time_taken]])/60</f>
        <v>7.6166666666666671</v>
      </c>
      <c r="K3348" s="54">
        <f>DATE(YEAR(tbl_raw_data[[#This Row],[Date Actioned]]), MONTH(tbl_raw_data[[#This Row],[Date Actioned]]), DAY(tbl_raw_data[[#This Row],[Date Actioned]]))</f>
        <v>45152</v>
      </c>
      <c r="L3348" s="55" t="str">
        <f>UPPER(TEXT(tbl_raw_data[[#This Row],[Updated_date]],"MMMM"))</f>
        <v>AUGUST</v>
      </c>
      <c r="M3348" s="55" t="str">
        <f>UPPER("Week "&amp;IF(ROUNDUP(DAY(tbl_raw_data[[#This Row],[Updated_date]])/7,0)=5,4,ROUNDUP(DAY(tbl_raw_data[[#This Row],[Updated_date]])/7,0)))</f>
        <v>WEEK 2</v>
      </c>
      <c r="N3348" s="57" t="str">
        <f>UPPER(VLOOKUP(tbl_raw_data[[#This Row],[Analyst]],[1]setting!$A$1:$B$15,2,0))</f>
        <v>FARDIN</v>
      </c>
      <c r="O3348" s="57" t="str">
        <f>UPPER(tbl_raw_data[[#This Row],[Outcome]])</f>
        <v>APPROVE</v>
      </c>
      <c r="P3348" s="57" t="str">
        <f>UPPER(tbl_raw_data[[#This Row],[Queue Name]])</f>
        <v>CONSUMER POST BUREAU</v>
      </c>
      <c r="Q3348" s="57" t="str">
        <f>IF(tbl_raw_data[[#This Row],[time_taken_in_mins]]&lt;=20,"SLA_MET","SLA_NOT_MET")</f>
        <v>SLA_MET</v>
      </c>
    </row>
    <row r="3349" spans="1:17" ht="15" customHeight="1" x14ac:dyDescent="0.25">
      <c r="A3349" s="22" t="s">
        <v>5375</v>
      </c>
      <c r="B3349" s="12">
        <v>45152.624444444446</v>
      </c>
      <c r="C3349" s="25">
        <v>45152.634768518517</v>
      </c>
      <c r="D3349" s="10" t="s">
        <v>13</v>
      </c>
      <c r="E3349" s="10" t="s">
        <v>28</v>
      </c>
      <c r="F3349" s="26" t="s">
        <v>455</v>
      </c>
      <c r="G3349" s="109"/>
      <c r="H33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49" s="48">
        <f>tbl_raw_data[[#This Row],[Date Actioned]]-tbl_raw_data[[#This Row],[Date Tagged]]</f>
        <v>1.0324074071832001E-2</v>
      </c>
      <c r="J3349" s="50">
        <f>HOUR(tbl_raw_data[[#This Row],[time_taken]])*60+MINUTE(tbl_raw_data[[#This Row],[time_taken]])+SECOND(tbl_raw_data[[#This Row],[time_taken]])/60</f>
        <v>14.866666666666667</v>
      </c>
      <c r="K3349" s="54">
        <f>DATE(YEAR(tbl_raw_data[[#This Row],[Date Actioned]]), MONTH(tbl_raw_data[[#This Row],[Date Actioned]]), DAY(tbl_raw_data[[#This Row],[Date Actioned]]))</f>
        <v>45152</v>
      </c>
      <c r="L3349" s="55" t="str">
        <f>UPPER(TEXT(tbl_raw_data[[#This Row],[Updated_date]],"MMMM"))</f>
        <v>AUGUST</v>
      </c>
      <c r="M3349" s="55" t="str">
        <f>UPPER("Week "&amp;IF(ROUNDUP(DAY(tbl_raw_data[[#This Row],[Updated_date]])/7,0)=5,4,ROUNDUP(DAY(tbl_raw_data[[#This Row],[Updated_date]])/7,0)))</f>
        <v>WEEK 2</v>
      </c>
      <c r="N3349" s="57" t="str">
        <f>UPPER(VLOOKUP(tbl_raw_data[[#This Row],[Analyst]],[1]setting!$A$1:$B$15,2,0))</f>
        <v>ROHAN</v>
      </c>
      <c r="O3349" s="57" t="str">
        <f>UPPER(tbl_raw_data[[#This Row],[Outcome]])</f>
        <v>APPROVE</v>
      </c>
      <c r="P3349" s="57" t="str">
        <f>UPPER(tbl_raw_data[[#This Row],[Queue Name]])</f>
        <v>CONSUMER EXISTING</v>
      </c>
      <c r="Q3349" s="57" t="str">
        <f>IF(tbl_raw_data[[#This Row],[time_taken_in_mins]]&lt;=20,"SLA_MET","SLA_NOT_MET")</f>
        <v>SLA_MET</v>
      </c>
    </row>
    <row r="3350" spans="1:17" ht="15" customHeight="1" x14ac:dyDescent="0.25">
      <c r="A3350" s="22" t="s">
        <v>2770</v>
      </c>
      <c r="B3350" s="12">
        <v>45152.625486111108</v>
      </c>
      <c r="C3350" s="13">
        <v>45152.631516203706</v>
      </c>
      <c r="D3350" s="14" t="s">
        <v>8</v>
      </c>
      <c r="E3350" s="14" t="s">
        <v>9</v>
      </c>
      <c r="F3350" s="14" t="s">
        <v>109</v>
      </c>
      <c r="G3350" s="111" t="s">
        <v>1953</v>
      </c>
      <c r="H33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50" s="48">
        <f>tbl_raw_data[[#This Row],[Date Actioned]]-tbl_raw_data[[#This Row],[Date Tagged]]</f>
        <v>6.030092597939074E-3</v>
      </c>
      <c r="J3350" s="50">
        <f>HOUR(tbl_raw_data[[#This Row],[time_taken]])*60+MINUTE(tbl_raw_data[[#This Row],[time_taken]])+SECOND(tbl_raw_data[[#This Row],[time_taken]])/60</f>
        <v>8.6833333333333336</v>
      </c>
      <c r="K3350" s="54">
        <f>DATE(YEAR(tbl_raw_data[[#This Row],[Date Actioned]]), MONTH(tbl_raw_data[[#This Row],[Date Actioned]]), DAY(tbl_raw_data[[#This Row],[Date Actioned]]))</f>
        <v>45152</v>
      </c>
      <c r="L3350" s="55" t="str">
        <f>UPPER(TEXT(tbl_raw_data[[#This Row],[Updated_date]],"MMMM"))</f>
        <v>AUGUST</v>
      </c>
      <c r="M3350" s="55" t="str">
        <f>UPPER("Week "&amp;IF(ROUNDUP(DAY(tbl_raw_data[[#This Row],[Updated_date]])/7,0)=5,4,ROUNDUP(DAY(tbl_raw_data[[#This Row],[Updated_date]])/7,0)))</f>
        <v>WEEK 2</v>
      </c>
      <c r="N3350" s="57" t="str">
        <f>UPPER(VLOOKUP(tbl_raw_data[[#This Row],[Analyst]],[1]setting!$A$1:$B$15,2,0))</f>
        <v>NAVED</v>
      </c>
      <c r="O3350" s="57" t="str">
        <f>UPPER(tbl_raw_data[[#This Row],[Outcome]])</f>
        <v>WITHDRAW</v>
      </c>
      <c r="P3350" s="57" t="str">
        <f>UPPER(tbl_raw_data[[#This Row],[Queue Name]])</f>
        <v>CONSUMER PRE BUREAU</v>
      </c>
      <c r="Q3350" s="57" t="str">
        <f>IF(tbl_raw_data[[#This Row],[time_taken_in_mins]]&lt;=20,"SLA_MET","SLA_NOT_MET")</f>
        <v>SLA_MET</v>
      </c>
    </row>
    <row r="3351" spans="1:17" ht="15" customHeight="1" x14ac:dyDescent="0.25">
      <c r="A3351" s="5" t="s">
        <v>4725</v>
      </c>
      <c r="B3351" s="12">
        <v>45152.628321759257</v>
      </c>
      <c r="C3351" s="29">
        <v>45152.637256944443</v>
      </c>
      <c r="D3351" s="16" t="s">
        <v>13</v>
      </c>
      <c r="E3351" s="16" t="s">
        <v>28</v>
      </c>
      <c r="F3351" s="30" t="s">
        <v>14</v>
      </c>
      <c r="G3351" s="106"/>
      <c r="H33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1" s="48">
        <f>tbl_raw_data[[#This Row],[Date Actioned]]-tbl_raw_data[[#This Row],[Date Tagged]]</f>
        <v>8.9351851856918074E-3</v>
      </c>
      <c r="J3351" s="50">
        <f>HOUR(tbl_raw_data[[#This Row],[time_taken]])*60+MINUTE(tbl_raw_data[[#This Row],[time_taken]])+SECOND(tbl_raw_data[[#This Row],[time_taken]])/60</f>
        <v>12.866666666666667</v>
      </c>
      <c r="K3351" s="54">
        <f>DATE(YEAR(tbl_raw_data[[#This Row],[Date Actioned]]), MONTH(tbl_raw_data[[#This Row],[Date Actioned]]), DAY(tbl_raw_data[[#This Row],[Date Actioned]]))</f>
        <v>45152</v>
      </c>
      <c r="L3351" s="55" t="str">
        <f>UPPER(TEXT(tbl_raw_data[[#This Row],[Updated_date]],"MMMM"))</f>
        <v>AUGUST</v>
      </c>
      <c r="M3351" s="55" t="str">
        <f>UPPER("Week "&amp;IF(ROUNDUP(DAY(tbl_raw_data[[#This Row],[Updated_date]])/7,0)=5,4,ROUNDUP(DAY(tbl_raw_data[[#This Row],[Updated_date]])/7,0)))</f>
        <v>WEEK 2</v>
      </c>
      <c r="N3351" s="57" t="str">
        <f>UPPER(VLOOKUP(tbl_raw_data[[#This Row],[Analyst]],[1]setting!$A$1:$B$15,2,0))</f>
        <v>HARDIK</v>
      </c>
      <c r="O3351" s="57" t="str">
        <f>UPPER(tbl_raw_data[[#This Row],[Outcome]])</f>
        <v>APPROVE</v>
      </c>
      <c r="P3351" s="57" t="str">
        <f>UPPER(tbl_raw_data[[#This Row],[Queue Name]])</f>
        <v>CONSUMER EXISTING</v>
      </c>
      <c r="Q3351" s="57" t="str">
        <f>IF(tbl_raw_data[[#This Row],[time_taken_in_mins]]&lt;=20,"SLA_MET","SLA_NOT_MET")</f>
        <v>SLA_MET</v>
      </c>
    </row>
    <row r="3352" spans="1:17" ht="15" customHeight="1" x14ac:dyDescent="0.25">
      <c r="A3352" s="22" t="s">
        <v>6520</v>
      </c>
      <c r="B3352" s="12">
        <v>45152.631319444445</v>
      </c>
      <c r="C3352" s="29">
        <v>45152.645231481481</v>
      </c>
      <c r="D3352" s="30" t="s">
        <v>40</v>
      </c>
      <c r="E3352" s="16" t="s">
        <v>41</v>
      </c>
      <c r="F3352" s="30" t="s">
        <v>14</v>
      </c>
      <c r="G3352" s="106"/>
      <c r="H33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2" s="48">
        <f>tbl_raw_data[[#This Row],[Date Actioned]]-tbl_raw_data[[#This Row],[Date Tagged]]</f>
        <v>1.3912037036789116E-2</v>
      </c>
      <c r="J3352" s="50">
        <f>HOUR(tbl_raw_data[[#This Row],[time_taken]])*60+MINUTE(tbl_raw_data[[#This Row],[time_taken]])+SECOND(tbl_raw_data[[#This Row],[time_taken]])/60</f>
        <v>20.033333333333335</v>
      </c>
      <c r="K3352" s="54">
        <f>DATE(YEAR(tbl_raw_data[[#This Row],[Date Actioned]]), MONTH(tbl_raw_data[[#This Row],[Date Actioned]]), DAY(tbl_raw_data[[#This Row],[Date Actioned]]))</f>
        <v>45152</v>
      </c>
      <c r="L3352" s="55" t="str">
        <f>UPPER(TEXT(tbl_raw_data[[#This Row],[Updated_date]],"MMMM"))</f>
        <v>AUGUST</v>
      </c>
      <c r="M3352" s="55" t="str">
        <f>UPPER("Week "&amp;IF(ROUNDUP(DAY(tbl_raw_data[[#This Row],[Updated_date]])/7,0)=5,4,ROUNDUP(DAY(tbl_raw_data[[#This Row],[Updated_date]])/7,0)))</f>
        <v>WEEK 2</v>
      </c>
      <c r="N3352" s="57" t="str">
        <f>UPPER(VLOOKUP(tbl_raw_data[[#This Row],[Analyst]],[1]setting!$A$1:$B$15,2,0))</f>
        <v>HARDIK</v>
      </c>
      <c r="O3352" s="57" t="str">
        <f>UPPER(tbl_raw_data[[#This Row],[Outcome]])</f>
        <v>WITHDRAW</v>
      </c>
      <c r="P3352" s="57" t="str">
        <f>UPPER(tbl_raw_data[[#This Row],[Queue Name]])</f>
        <v>CONSUMER POST BUREAU</v>
      </c>
      <c r="Q3352" s="57" t="str">
        <f>IF(tbl_raw_data[[#This Row],[time_taken_in_mins]]&lt;=20,"SLA_MET","SLA_NOT_MET")</f>
        <v>SLA_NOT_MET</v>
      </c>
    </row>
    <row r="3353" spans="1:17" ht="15" customHeight="1" x14ac:dyDescent="0.25">
      <c r="A3353" s="5" t="s">
        <v>4707</v>
      </c>
      <c r="B3353" s="6">
        <v>45152.63140046296</v>
      </c>
      <c r="C3353" s="7">
        <v>45152.640300925923</v>
      </c>
      <c r="D3353" s="8" t="s">
        <v>8</v>
      </c>
      <c r="E3353" s="8" t="s">
        <v>9</v>
      </c>
      <c r="F3353" s="8" t="s">
        <v>254</v>
      </c>
      <c r="G3353" s="110" t="s">
        <v>11</v>
      </c>
      <c r="H33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53" s="48">
        <f>tbl_raw_data[[#This Row],[Date Actioned]]-tbl_raw_data[[#This Row],[Date Tagged]]</f>
        <v>8.9004629626288079E-3</v>
      </c>
      <c r="J3353" s="50">
        <f>HOUR(tbl_raw_data[[#This Row],[time_taken]])*60+MINUTE(tbl_raw_data[[#This Row],[time_taken]])+SECOND(tbl_raw_data[[#This Row],[time_taken]])/60</f>
        <v>12.816666666666666</v>
      </c>
      <c r="K3353" s="54">
        <f>DATE(YEAR(tbl_raw_data[[#This Row],[Date Actioned]]), MONTH(tbl_raw_data[[#This Row],[Date Actioned]]), DAY(tbl_raw_data[[#This Row],[Date Actioned]]))</f>
        <v>45152</v>
      </c>
      <c r="L3353" s="55" t="str">
        <f>UPPER(TEXT(tbl_raw_data[[#This Row],[Updated_date]],"MMMM"))</f>
        <v>AUGUST</v>
      </c>
      <c r="M3353" s="55" t="str">
        <f>UPPER("Week "&amp;IF(ROUNDUP(DAY(tbl_raw_data[[#This Row],[Updated_date]])/7,0)=5,4,ROUNDUP(DAY(tbl_raw_data[[#This Row],[Updated_date]])/7,0)))</f>
        <v>WEEK 2</v>
      </c>
      <c r="N3353" s="57" t="str">
        <f>UPPER(VLOOKUP(tbl_raw_data[[#This Row],[Analyst]],[1]setting!$A$1:$B$15,2,0))</f>
        <v>FARDIN</v>
      </c>
      <c r="O3353" s="57" t="str">
        <f>UPPER(tbl_raw_data[[#This Row],[Outcome]])</f>
        <v>WITHDRAW</v>
      </c>
      <c r="P3353" s="57" t="str">
        <f>UPPER(tbl_raw_data[[#This Row],[Queue Name]])</f>
        <v>CONSUMER PRE BUREAU</v>
      </c>
      <c r="Q3353" s="57" t="str">
        <f>IF(tbl_raw_data[[#This Row],[time_taken_in_mins]]&lt;=20,"SLA_MET","SLA_NOT_MET")</f>
        <v>SLA_MET</v>
      </c>
    </row>
    <row r="3354" spans="1:17" ht="15" customHeight="1" x14ac:dyDescent="0.25">
      <c r="A3354" s="5" t="s">
        <v>4348</v>
      </c>
      <c r="B3354" s="12">
        <v>45152.63521990741</v>
      </c>
      <c r="C3354" s="13">
        <v>45152.643518518518</v>
      </c>
      <c r="D3354" s="14" t="s">
        <v>13</v>
      </c>
      <c r="E3354" s="14" t="s">
        <v>9</v>
      </c>
      <c r="F3354" s="14" t="s">
        <v>42</v>
      </c>
      <c r="G3354" s="111" t="s">
        <v>29</v>
      </c>
      <c r="H33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54" s="48">
        <f>tbl_raw_data[[#This Row],[Date Actioned]]-tbl_raw_data[[#This Row],[Date Tagged]]</f>
        <v>8.2986111083300784E-3</v>
      </c>
      <c r="J3354" s="50">
        <f>HOUR(tbl_raw_data[[#This Row],[time_taken]])*60+MINUTE(tbl_raw_data[[#This Row],[time_taken]])+SECOND(tbl_raw_data[[#This Row],[time_taken]])/60</f>
        <v>11.95</v>
      </c>
      <c r="K3354" s="54">
        <f>DATE(YEAR(tbl_raw_data[[#This Row],[Date Actioned]]), MONTH(tbl_raw_data[[#This Row],[Date Actioned]]), DAY(tbl_raw_data[[#This Row],[Date Actioned]]))</f>
        <v>45152</v>
      </c>
      <c r="L3354" s="55" t="str">
        <f>UPPER(TEXT(tbl_raw_data[[#This Row],[Updated_date]],"MMMM"))</f>
        <v>AUGUST</v>
      </c>
      <c r="M3354" s="55" t="str">
        <f>UPPER("Week "&amp;IF(ROUNDUP(DAY(tbl_raw_data[[#This Row],[Updated_date]])/7,0)=5,4,ROUNDUP(DAY(tbl_raw_data[[#This Row],[Updated_date]])/7,0)))</f>
        <v>WEEK 2</v>
      </c>
      <c r="N3354" s="57" t="str">
        <f>UPPER(VLOOKUP(tbl_raw_data[[#This Row],[Analyst]],[1]setting!$A$1:$B$15,2,0))</f>
        <v>NITESH</v>
      </c>
      <c r="O3354" s="57" t="str">
        <f>UPPER(tbl_raw_data[[#This Row],[Outcome]])</f>
        <v>APPROVE</v>
      </c>
      <c r="P3354" s="57" t="str">
        <f>UPPER(tbl_raw_data[[#This Row],[Queue Name]])</f>
        <v>CONSUMER PRE BUREAU</v>
      </c>
      <c r="Q3354" s="57" t="str">
        <f>IF(tbl_raw_data[[#This Row],[time_taken_in_mins]]&lt;=20,"SLA_MET","SLA_NOT_MET")</f>
        <v>SLA_MET</v>
      </c>
    </row>
    <row r="3355" spans="1:17" ht="15" customHeight="1" x14ac:dyDescent="0.25">
      <c r="A3355" s="11" t="s">
        <v>7056</v>
      </c>
      <c r="B3355" s="12">
        <v>45152.640011574076</v>
      </c>
      <c r="C3355" s="25">
        <v>45152.659131944441</v>
      </c>
      <c r="D3355" s="10" t="s">
        <v>13</v>
      </c>
      <c r="E3355" s="10" t="s">
        <v>28</v>
      </c>
      <c r="F3355" s="26" t="s">
        <v>14</v>
      </c>
      <c r="G3355" s="109"/>
      <c r="H33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5" s="48">
        <f>tbl_raw_data[[#This Row],[Date Actioned]]-tbl_raw_data[[#This Row],[Date Tagged]]</f>
        <v>1.912037036527181E-2</v>
      </c>
      <c r="J3355" s="50">
        <f>HOUR(tbl_raw_data[[#This Row],[time_taken]])*60+MINUTE(tbl_raw_data[[#This Row],[time_taken]])+SECOND(tbl_raw_data[[#This Row],[time_taken]])/60</f>
        <v>27.533333333333335</v>
      </c>
      <c r="K3355" s="54">
        <f>DATE(YEAR(tbl_raw_data[[#This Row],[Date Actioned]]), MONTH(tbl_raw_data[[#This Row],[Date Actioned]]), DAY(tbl_raw_data[[#This Row],[Date Actioned]]))</f>
        <v>45152</v>
      </c>
      <c r="L3355" s="55" t="str">
        <f>UPPER(TEXT(tbl_raw_data[[#This Row],[Updated_date]],"MMMM"))</f>
        <v>AUGUST</v>
      </c>
      <c r="M3355" s="55" t="str">
        <f>UPPER("Week "&amp;IF(ROUNDUP(DAY(tbl_raw_data[[#This Row],[Updated_date]])/7,0)=5,4,ROUNDUP(DAY(tbl_raw_data[[#This Row],[Updated_date]])/7,0)))</f>
        <v>WEEK 2</v>
      </c>
      <c r="N3355" s="57" t="str">
        <f>UPPER(VLOOKUP(tbl_raw_data[[#This Row],[Analyst]],[1]setting!$A$1:$B$15,2,0))</f>
        <v>HARDIK</v>
      </c>
      <c r="O3355" s="57" t="str">
        <f>UPPER(tbl_raw_data[[#This Row],[Outcome]])</f>
        <v>APPROVE</v>
      </c>
      <c r="P3355" s="57" t="str">
        <f>UPPER(tbl_raw_data[[#This Row],[Queue Name]])</f>
        <v>CONSUMER EXISTING</v>
      </c>
      <c r="Q3355" s="57" t="str">
        <f>IF(tbl_raw_data[[#This Row],[time_taken_in_mins]]&lt;=20,"SLA_MET","SLA_NOT_MET")</f>
        <v>SLA_NOT_MET</v>
      </c>
    </row>
    <row r="3356" spans="1:17" ht="15" customHeight="1" x14ac:dyDescent="0.25">
      <c r="A3356" s="11" t="s">
        <v>2756</v>
      </c>
      <c r="B3356" s="6">
        <v>45152.641932870371</v>
      </c>
      <c r="C3356" s="7">
        <v>45152.647951388892</v>
      </c>
      <c r="D3356" s="8" t="s">
        <v>13</v>
      </c>
      <c r="E3356" s="8" t="s">
        <v>9</v>
      </c>
      <c r="F3356" s="8" t="s">
        <v>228</v>
      </c>
      <c r="G3356" s="110" t="s">
        <v>29</v>
      </c>
      <c r="H33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56" s="48">
        <f>tbl_raw_data[[#This Row],[Date Actioned]]-tbl_raw_data[[#This Row],[Date Tagged]]</f>
        <v>6.0185185211594217E-3</v>
      </c>
      <c r="J3356" s="50">
        <f>HOUR(tbl_raw_data[[#This Row],[time_taken]])*60+MINUTE(tbl_raw_data[[#This Row],[time_taken]])+SECOND(tbl_raw_data[[#This Row],[time_taken]])/60</f>
        <v>8.6666666666666661</v>
      </c>
      <c r="K3356" s="54">
        <f>DATE(YEAR(tbl_raw_data[[#This Row],[Date Actioned]]), MONTH(tbl_raw_data[[#This Row],[Date Actioned]]), DAY(tbl_raw_data[[#This Row],[Date Actioned]]))</f>
        <v>45152</v>
      </c>
      <c r="L3356" s="55" t="str">
        <f>UPPER(TEXT(tbl_raw_data[[#This Row],[Updated_date]],"MMMM"))</f>
        <v>AUGUST</v>
      </c>
      <c r="M3356" s="55" t="str">
        <f>UPPER("Week "&amp;IF(ROUNDUP(DAY(tbl_raw_data[[#This Row],[Updated_date]])/7,0)=5,4,ROUNDUP(DAY(tbl_raw_data[[#This Row],[Updated_date]])/7,0)))</f>
        <v>WEEK 2</v>
      </c>
      <c r="N3356" s="57" t="str">
        <f>UPPER(VLOOKUP(tbl_raw_data[[#This Row],[Analyst]],[1]setting!$A$1:$B$15,2,0))</f>
        <v>OUADIR</v>
      </c>
      <c r="O3356" s="57" t="str">
        <f>UPPER(tbl_raw_data[[#This Row],[Outcome]])</f>
        <v>APPROVE</v>
      </c>
      <c r="P3356" s="57" t="str">
        <f>UPPER(tbl_raw_data[[#This Row],[Queue Name]])</f>
        <v>CONSUMER PRE BUREAU</v>
      </c>
      <c r="Q3356" s="57" t="str">
        <f>IF(tbl_raw_data[[#This Row],[time_taken_in_mins]]&lt;=20,"SLA_MET","SLA_NOT_MET")</f>
        <v>SLA_MET</v>
      </c>
    </row>
    <row r="3357" spans="1:17" ht="26.25" x14ac:dyDescent="0.25">
      <c r="A3357" s="11" t="s">
        <v>6456</v>
      </c>
      <c r="B3357" s="12">
        <v>45152.643576388888</v>
      </c>
      <c r="C3357" s="13">
        <v>45152.657083333332</v>
      </c>
      <c r="D3357" s="14" t="s">
        <v>8</v>
      </c>
      <c r="E3357" s="14" t="s">
        <v>28</v>
      </c>
      <c r="F3357" s="14" t="s">
        <v>254</v>
      </c>
      <c r="G3357" s="111" t="s">
        <v>6457</v>
      </c>
      <c r="H33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57" s="48">
        <f>tbl_raw_data[[#This Row],[Date Actioned]]-tbl_raw_data[[#This Row],[Date Tagged]]</f>
        <v>1.3506944444088731E-2</v>
      </c>
      <c r="J3357" s="50">
        <f>HOUR(tbl_raw_data[[#This Row],[time_taken]])*60+MINUTE(tbl_raw_data[[#This Row],[time_taken]])+SECOND(tbl_raw_data[[#This Row],[time_taken]])/60</f>
        <v>19.45</v>
      </c>
      <c r="K3357" s="54">
        <f>DATE(YEAR(tbl_raw_data[[#This Row],[Date Actioned]]), MONTH(tbl_raw_data[[#This Row],[Date Actioned]]), DAY(tbl_raw_data[[#This Row],[Date Actioned]]))</f>
        <v>45152</v>
      </c>
      <c r="L3357" s="55" t="str">
        <f>UPPER(TEXT(tbl_raw_data[[#This Row],[Updated_date]],"MMMM"))</f>
        <v>AUGUST</v>
      </c>
      <c r="M3357" s="55" t="str">
        <f>UPPER("Week "&amp;IF(ROUNDUP(DAY(tbl_raw_data[[#This Row],[Updated_date]])/7,0)=5,4,ROUNDUP(DAY(tbl_raw_data[[#This Row],[Updated_date]])/7,0)))</f>
        <v>WEEK 2</v>
      </c>
      <c r="N3357" s="57" t="str">
        <f>UPPER(VLOOKUP(tbl_raw_data[[#This Row],[Analyst]],[1]setting!$A$1:$B$15,2,0))</f>
        <v>FARDIN</v>
      </c>
      <c r="O3357" s="57" t="str">
        <f>UPPER(tbl_raw_data[[#This Row],[Outcome]])</f>
        <v>WITHDRAW</v>
      </c>
      <c r="P3357" s="57" t="str">
        <f>UPPER(tbl_raw_data[[#This Row],[Queue Name]])</f>
        <v>CONSUMER EXISTING</v>
      </c>
      <c r="Q3357" s="57" t="str">
        <f>IF(tbl_raw_data[[#This Row],[time_taken_in_mins]]&lt;=20,"SLA_MET","SLA_NOT_MET")</f>
        <v>SLA_MET</v>
      </c>
    </row>
    <row r="3358" spans="1:17" ht="51.75" x14ac:dyDescent="0.25">
      <c r="A3358" s="22" t="s">
        <v>6283</v>
      </c>
      <c r="B3358" s="6">
        <v>45152.643923611111</v>
      </c>
      <c r="C3358" s="7">
        <v>45152.656678240739</v>
      </c>
      <c r="D3358" s="8" t="s">
        <v>8</v>
      </c>
      <c r="E3358" s="8" t="s">
        <v>28</v>
      </c>
      <c r="F3358" s="8" t="s">
        <v>42</v>
      </c>
      <c r="G3358" s="110" t="s">
        <v>6284</v>
      </c>
      <c r="H33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358" s="48">
        <f>tbl_raw_data[[#This Row],[Date Actioned]]-tbl_raw_data[[#This Row],[Date Tagged]]</f>
        <v>1.2754629628034309E-2</v>
      </c>
      <c r="J3358" s="50">
        <f>HOUR(tbl_raw_data[[#This Row],[time_taken]])*60+MINUTE(tbl_raw_data[[#This Row],[time_taken]])+SECOND(tbl_raw_data[[#This Row],[time_taken]])/60</f>
        <v>18.366666666666667</v>
      </c>
      <c r="K3358" s="54">
        <f>DATE(YEAR(tbl_raw_data[[#This Row],[Date Actioned]]), MONTH(tbl_raw_data[[#This Row],[Date Actioned]]), DAY(tbl_raw_data[[#This Row],[Date Actioned]]))</f>
        <v>45152</v>
      </c>
      <c r="L3358" s="55" t="str">
        <f>UPPER(TEXT(tbl_raw_data[[#This Row],[Updated_date]],"MMMM"))</f>
        <v>AUGUST</v>
      </c>
      <c r="M3358" s="55" t="str">
        <f>UPPER("Week "&amp;IF(ROUNDUP(DAY(tbl_raw_data[[#This Row],[Updated_date]])/7,0)=5,4,ROUNDUP(DAY(tbl_raw_data[[#This Row],[Updated_date]])/7,0)))</f>
        <v>WEEK 2</v>
      </c>
      <c r="N3358" s="57" t="str">
        <f>UPPER(VLOOKUP(tbl_raw_data[[#This Row],[Analyst]],[1]setting!$A$1:$B$15,2,0))</f>
        <v>NITESH</v>
      </c>
      <c r="O3358" s="57" t="str">
        <f>UPPER(tbl_raw_data[[#This Row],[Outcome]])</f>
        <v>WITHDRAW</v>
      </c>
      <c r="P3358" s="57" t="str">
        <f>UPPER(tbl_raw_data[[#This Row],[Queue Name]])</f>
        <v>CONSUMER EXISTING</v>
      </c>
      <c r="Q3358" s="57" t="str">
        <f>IF(tbl_raw_data[[#This Row],[time_taken_in_mins]]&lt;=20,"SLA_MET","SLA_NOT_MET")</f>
        <v>SLA_MET</v>
      </c>
    </row>
    <row r="3359" spans="1:17" ht="15" customHeight="1" x14ac:dyDescent="0.25">
      <c r="A3359" s="22" t="s">
        <v>6468</v>
      </c>
      <c r="B3359" s="12">
        <v>45152.647997685184</v>
      </c>
      <c r="C3359" s="29">
        <v>45152.661574074074</v>
      </c>
      <c r="D3359" s="16" t="s">
        <v>13</v>
      </c>
      <c r="E3359" s="16" t="s">
        <v>41</v>
      </c>
      <c r="F3359" s="30" t="s">
        <v>455</v>
      </c>
      <c r="G3359" s="106"/>
      <c r="H33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59" s="48">
        <f>tbl_raw_data[[#This Row],[Date Actioned]]-tbl_raw_data[[#This Row],[Date Tagged]]</f>
        <v>1.357638889021473E-2</v>
      </c>
      <c r="J3359" s="50">
        <f>HOUR(tbl_raw_data[[#This Row],[time_taken]])*60+MINUTE(tbl_raw_data[[#This Row],[time_taken]])+SECOND(tbl_raw_data[[#This Row],[time_taken]])/60</f>
        <v>19.55</v>
      </c>
      <c r="K3359" s="54">
        <f>DATE(YEAR(tbl_raw_data[[#This Row],[Date Actioned]]), MONTH(tbl_raw_data[[#This Row],[Date Actioned]]), DAY(tbl_raw_data[[#This Row],[Date Actioned]]))</f>
        <v>45152</v>
      </c>
      <c r="L3359" s="55" t="str">
        <f>UPPER(TEXT(tbl_raw_data[[#This Row],[Updated_date]],"MMMM"))</f>
        <v>AUGUST</v>
      </c>
      <c r="M3359" s="55" t="str">
        <f>UPPER("Week "&amp;IF(ROUNDUP(DAY(tbl_raw_data[[#This Row],[Updated_date]])/7,0)=5,4,ROUNDUP(DAY(tbl_raw_data[[#This Row],[Updated_date]])/7,0)))</f>
        <v>WEEK 2</v>
      </c>
      <c r="N3359" s="57" t="str">
        <f>UPPER(VLOOKUP(tbl_raw_data[[#This Row],[Analyst]],[1]setting!$A$1:$B$15,2,0))</f>
        <v>ROHAN</v>
      </c>
      <c r="O3359" s="57" t="str">
        <f>UPPER(tbl_raw_data[[#This Row],[Outcome]])</f>
        <v>APPROVE</v>
      </c>
      <c r="P3359" s="57" t="str">
        <f>UPPER(tbl_raw_data[[#This Row],[Queue Name]])</f>
        <v>CONSUMER POST BUREAU</v>
      </c>
      <c r="Q3359" s="57" t="str">
        <f>IF(tbl_raw_data[[#This Row],[time_taken_in_mins]]&lt;=20,"SLA_MET","SLA_NOT_MET")</f>
        <v>SLA_MET</v>
      </c>
    </row>
    <row r="3360" spans="1:17" ht="15" customHeight="1" x14ac:dyDescent="0.25">
      <c r="A3360" s="5" t="s">
        <v>6642</v>
      </c>
      <c r="B3360" s="12">
        <v>45152.652916666666</v>
      </c>
      <c r="C3360" s="25">
        <v>45152.667523148149</v>
      </c>
      <c r="D3360" s="10" t="s">
        <v>13</v>
      </c>
      <c r="E3360" s="10" t="s">
        <v>41</v>
      </c>
      <c r="F3360" s="26" t="s">
        <v>14</v>
      </c>
      <c r="G3360" s="109"/>
      <c r="H33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0" s="48">
        <f>tbl_raw_data[[#This Row],[Date Actioned]]-tbl_raw_data[[#This Row],[Date Tagged]]</f>
        <v>1.4606481483497191E-2</v>
      </c>
      <c r="J3360" s="50">
        <f>HOUR(tbl_raw_data[[#This Row],[time_taken]])*60+MINUTE(tbl_raw_data[[#This Row],[time_taken]])+SECOND(tbl_raw_data[[#This Row],[time_taken]])/60</f>
        <v>21.033333333333335</v>
      </c>
      <c r="K3360" s="54">
        <f>DATE(YEAR(tbl_raw_data[[#This Row],[Date Actioned]]), MONTH(tbl_raw_data[[#This Row],[Date Actioned]]), DAY(tbl_raw_data[[#This Row],[Date Actioned]]))</f>
        <v>45152</v>
      </c>
      <c r="L3360" s="55" t="str">
        <f>UPPER(TEXT(tbl_raw_data[[#This Row],[Updated_date]],"MMMM"))</f>
        <v>AUGUST</v>
      </c>
      <c r="M3360" s="55" t="str">
        <f>UPPER("Week "&amp;IF(ROUNDUP(DAY(tbl_raw_data[[#This Row],[Updated_date]])/7,0)=5,4,ROUNDUP(DAY(tbl_raw_data[[#This Row],[Updated_date]])/7,0)))</f>
        <v>WEEK 2</v>
      </c>
      <c r="N3360" s="57" t="str">
        <f>UPPER(VLOOKUP(tbl_raw_data[[#This Row],[Analyst]],[1]setting!$A$1:$B$15,2,0))</f>
        <v>HARDIK</v>
      </c>
      <c r="O3360" s="57" t="str">
        <f>UPPER(tbl_raw_data[[#This Row],[Outcome]])</f>
        <v>APPROVE</v>
      </c>
      <c r="P3360" s="57" t="str">
        <f>UPPER(tbl_raw_data[[#This Row],[Queue Name]])</f>
        <v>CONSUMER POST BUREAU</v>
      </c>
      <c r="Q3360" s="57" t="str">
        <f>IF(tbl_raw_data[[#This Row],[time_taken_in_mins]]&lt;=20,"SLA_MET","SLA_NOT_MET")</f>
        <v>SLA_NOT_MET</v>
      </c>
    </row>
    <row r="3361" spans="1:17" ht="15" customHeight="1" x14ac:dyDescent="0.25">
      <c r="A3361" s="22" t="s">
        <v>5114</v>
      </c>
      <c r="B3361" s="12">
        <v>45152.653865740744</v>
      </c>
      <c r="C3361" s="13">
        <v>45152.663668981484</v>
      </c>
      <c r="D3361" s="14" t="s">
        <v>13</v>
      </c>
      <c r="E3361" s="14" t="s">
        <v>28</v>
      </c>
      <c r="F3361" s="14" t="s">
        <v>228</v>
      </c>
      <c r="G3361" s="111" t="s">
        <v>29</v>
      </c>
      <c r="H33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1" s="48">
        <f>tbl_raw_data[[#This Row],[Date Actioned]]-tbl_raw_data[[#This Row],[Date Tagged]]</f>
        <v>9.8032407404389232E-3</v>
      </c>
      <c r="J3361" s="50">
        <f>HOUR(tbl_raw_data[[#This Row],[time_taken]])*60+MINUTE(tbl_raw_data[[#This Row],[time_taken]])+SECOND(tbl_raw_data[[#This Row],[time_taken]])/60</f>
        <v>14.116666666666667</v>
      </c>
      <c r="K3361" s="54">
        <f>DATE(YEAR(tbl_raw_data[[#This Row],[Date Actioned]]), MONTH(tbl_raw_data[[#This Row],[Date Actioned]]), DAY(tbl_raw_data[[#This Row],[Date Actioned]]))</f>
        <v>45152</v>
      </c>
      <c r="L3361" s="55" t="str">
        <f>UPPER(TEXT(tbl_raw_data[[#This Row],[Updated_date]],"MMMM"))</f>
        <v>AUGUST</v>
      </c>
      <c r="M3361" s="55" t="str">
        <f>UPPER("Week "&amp;IF(ROUNDUP(DAY(tbl_raw_data[[#This Row],[Updated_date]])/7,0)=5,4,ROUNDUP(DAY(tbl_raw_data[[#This Row],[Updated_date]])/7,0)))</f>
        <v>WEEK 2</v>
      </c>
      <c r="N3361" s="57" t="str">
        <f>UPPER(VLOOKUP(tbl_raw_data[[#This Row],[Analyst]],[1]setting!$A$1:$B$15,2,0))</f>
        <v>OUADIR</v>
      </c>
      <c r="O3361" s="57" t="str">
        <f>UPPER(tbl_raw_data[[#This Row],[Outcome]])</f>
        <v>APPROVE</v>
      </c>
      <c r="P3361" s="57" t="str">
        <f>UPPER(tbl_raw_data[[#This Row],[Queue Name]])</f>
        <v>CONSUMER EXISTING</v>
      </c>
      <c r="Q3361" s="57" t="str">
        <f>IF(tbl_raw_data[[#This Row],[time_taken_in_mins]]&lt;=20,"SLA_MET","SLA_NOT_MET")</f>
        <v>SLA_MET</v>
      </c>
    </row>
    <row r="3362" spans="1:17" ht="15" customHeight="1" x14ac:dyDescent="0.25">
      <c r="A3362" s="11" t="s">
        <v>5202</v>
      </c>
      <c r="B3362" s="12">
        <v>45152.65452546296</v>
      </c>
      <c r="C3362" s="13">
        <v>45152.664537037039</v>
      </c>
      <c r="D3362" s="14" t="s">
        <v>46</v>
      </c>
      <c r="E3362" s="14" t="s">
        <v>41</v>
      </c>
      <c r="F3362" s="14" t="s">
        <v>109</v>
      </c>
      <c r="G3362" s="111" t="s">
        <v>5203</v>
      </c>
      <c r="H33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2" s="48">
        <f>tbl_raw_data[[#This Row],[Date Actioned]]-tbl_raw_data[[#This Row],[Date Tagged]]</f>
        <v>1.0011574078816921E-2</v>
      </c>
      <c r="J3362" s="50">
        <f>HOUR(tbl_raw_data[[#This Row],[time_taken]])*60+MINUTE(tbl_raw_data[[#This Row],[time_taken]])+SECOND(tbl_raw_data[[#This Row],[time_taken]])/60</f>
        <v>14.416666666666666</v>
      </c>
      <c r="K3362" s="54">
        <f>DATE(YEAR(tbl_raw_data[[#This Row],[Date Actioned]]), MONTH(tbl_raw_data[[#This Row],[Date Actioned]]), DAY(tbl_raw_data[[#This Row],[Date Actioned]]))</f>
        <v>45152</v>
      </c>
      <c r="L3362" s="55" t="str">
        <f>UPPER(TEXT(tbl_raw_data[[#This Row],[Updated_date]],"MMMM"))</f>
        <v>AUGUST</v>
      </c>
      <c r="M3362" s="55" t="str">
        <f>UPPER("Week "&amp;IF(ROUNDUP(DAY(tbl_raw_data[[#This Row],[Updated_date]])/7,0)=5,4,ROUNDUP(DAY(tbl_raw_data[[#This Row],[Updated_date]])/7,0)))</f>
        <v>WEEK 2</v>
      </c>
      <c r="N3362" s="57" t="str">
        <f>UPPER(VLOOKUP(tbl_raw_data[[#This Row],[Analyst]],[1]setting!$A$1:$B$15,2,0))</f>
        <v>NAVED</v>
      </c>
      <c r="O3362" s="57" t="str">
        <f>UPPER(tbl_raw_data[[#This Row],[Outcome]])</f>
        <v>DECLINE</v>
      </c>
      <c r="P3362" s="57" t="str">
        <f>UPPER(tbl_raw_data[[#This Row],[Queue Name]])</f>
        <v>CONSUMER POST BUREAU</v>
      </c>
      <c r="Q3362" s="57" t="str">
        <f>IF(tbl_raw_data[[#This Row],[time_taken_in_mins]]&lt;=20,"SLA_MET","SLA_NOT_MET")</f>
        <v>SLA_MET</v>
      </c>
    </row>
    <row r="3363" spans="1:17" ht="15" customHeight="1" x14ac:dyDescent="0.25">
      <c r="A3363" s="11" t="s">
        <v>4450</v>
      </c>
      <c r="B3363" s="12">
        <v>45152.656041666669</v>
      </c>
      <c r="C3363" s="29">
        <v>45152.664513888885</v>
      </c>
      <c r="D3363" s="16" t="s">
        <v>13</v>
      </c>
      <c r="E3363" s="16" t="s">
        <v>28</v>
      </c>
      <c r="F3363" s="30" t="s">
        <v>73</v>
      </c>
      <c r="G3363" s="106"/>
      <c r="H33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3" s="48">
        <f>tbl_raw_data[[#This Row],[Date Actioned]]-tbl_raw_data[[#This Row],[Date Tagged]]</f>
        <v>8.4722222163691185E-3</v>
      </c>
      <c r="J3363" s="50">
        <f>HOUR(tbl_raw_data[[#This Row],[time_taken]])*60+MINUTE(tbl_raw_data[[#This Row],[time_taken]])+SECOND(tbl_raw_data[[#This Row],[time_taken]])/60</f>
        <v>12.2</v>
      </c>
      <c r="K3363" s="54">
        <f>DATE(YEAR(tbl_raw_data[[#This Row],[Date Actioned]]), MONTH(tbl_raw_data[[#This Row],[Date Actioned]]), DAY(tbl_raw_data[[#This Row],[Date Actioned]]))</f>
        <v>45152</v>
      </c>
      <c r="L3363" s="55" t="str">
        <f>UPPER(TEXT(tbl_raw_data[[#This Row],[Updated_date]],"MMMM"))</f>
        <v>AUGUST</v>
      </c>
      <c r="M3363" s="55" t="str">
        <f>UPPER("Week "&amp;IF(ROUNDUP(DAY(tbl_raw_data[[#This Row],[Updated_date]])/7,0)=5,4,ROUNDUP(DAY(tbl_raw_data[[#This Row],[Updated_date]])/7,0)))</f>
        <v>WEEK 2</v>
      </c>
      <c r="N3363" s="57" t="str">
        <f>UPPER(VLOOKUP(tbl_raw_data[[#This Row],[Analyst]],[1]setting!$A$1:$B$15,2,0))</f>
        <v>SHAHID</v>
      </c>
      <c r="O3363" s="57" t="str">
        <f>UPPER(tbl_raw_data[[#This Row],[Outcome]])</f>
        <v>APPROVE</v>
      </c>
      <c r="P3363" s="57" t="str">
        <f>UPPER(tbl_raw_data[[#This Row],[Queue Name]])</f>
        <v>CONSUMER EXISTING</v>
      </c>
      <c r="Q3363" s="57" t="str">
        <f>IF(tbl_raw_data[[#This Row],[time_taken_in_mins]]&lt;=20,"SLA_MET","SLA_NOT_MET")</f>
        <v>SLA_MET</v>
      </c>
    </row>
    <row r="3364" spans="1:17" ht="15" customHeight="1" x14ac:dyDescent="0.25">
      <c r="A3364" s="5" t="s">
        <v>4960</v>
      </c>
      <c r="B3364" s="12">
        <v>45152.658043981479</v>
      </c>
      <c r="C3364" s="25">
        <v>45152.66741898148</v>
      </c>
      <c r="D3364" s="26" t="s">
        <v>40</v>
      </c>
      <c r="E3364" s="10" t="s">
        <v>41</v>
      </c>
      <c r="F3364" s="26" t="s">
        <v>455</v>
      </c>
      <c r="G3364" s="109"/>
      <c r="H33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4" s="48">
        <f>tbl_raw_data[[#This Row],[Date Actioned]]-tbl_raw_data[[#This Row],[Date Tagged]]</f>
        <v>9.3750000014551915E-3</v>
      </c>
      <c r="J3364" s="50">
        <f>HOUR(tbl_raw_data[[#This Row],[time_taken]])*60+MINUTE(tbl_raw_data[[#This Row],[time_taken]])+SECOND(tbl_raw_data[[#This Row],[time_taken]])/60</f>
        <v>13.5</v>
      </c>
      <c r="K3364" s="54">
        <f>DATE(YEAR(tbl_raw_data[[#This Row],[Date Actioned]]), MONTH(tbl_raw_data[[#This Row],[Date Actioned]]), DAY(tbl_raw_data[[#This Row],[Date Actioned]]))</f>
        <v>45152</v>
      </c>
      <c r="L3364" s="55" t="str">
        <f>UPPER(TEXT(tbl_raw_data[[#This Row],[Updated_date]],"MMMM"))</f>
        <v>AUGUST</v>
      </c>
      <c r="M3364" s="55" t="str">
        <f>UPPER("Week "&amp;IF(ROUNDUP(DAY(tbl_raw_data[[#This Row],[Updated_date]])/7,0)=5,4,ROUNDUP(DAY(tbl_raw_data[[#This Row],[Updated_date]])/7,0)))</f>
        <v>WEEK 2</v>
      </c>
      <c r="N3364" s="57" t="str">
        <f>UPPER(VLOOKUP(tbl_raw_data[[#This Row],[Analyst]],[1]setting!$A$1:$B$15,2,0))</f>
        <v>ROHAN</v>
      </c>
      <c r="O3364" s="57" t="str">
        <f>UPPER(tbl_raw_data[[#This Row],[Outcome]])</f>
        <v>WITHDRAW</v>
      </c>
      <c r="P3364" s="57" t="str">
        <f>UPPER(tbl_raw_data[[#This Row],[Queue Name]])</f>
        <v>CONSUMER POST BUREAU</v>
      </c>
      <c r="Q3364" s="57" t="str">
        <f>IF(tbl_raw_data[[#This Row],[time_taken_in_mins]]&lt;=20,"SLA_MET","SLA_NOT_MET")</f>
        <v>SLA_MET</v>
      </c>
    </row>
    <row r="3365" spans="1:17" ht="15" customHeight="1" x14ac:dyDescent="0.25">
      <c r="A3365" s="22" t="s">
        <v>6956</v>
      </c>
      <c r="B3365" s="12">
        <v>45152.658645833333</v>
      </c>
      <c r="C3365" s="29">
        <v>45152.676319444443</v>
      </c>
      <c r="D3365" s="16" t="s">
        <v>46</v>
      </c>
      <c r="E3365" s="16" t="s">
        <v>41</v>
      </c>
      <c r="F3365" s="30" t="s">
        <v>14</v>
      </c>
      <c r="G3365" s="106"/>
      <c r="H33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65" s="48">
        <f>tbl_raw_data[[#This Row],[Date Actioned]]-tbl_raw_data[[#This Row],[Date Tagged]]</f>
        <v>1.767361110978527E-2</v>
      </c>
      <c r="J3365" s="50">
        <f>HOUR(tbl_raw_data[[#This Row],[time_taken]])*60+MINUTE(tbl_raw_data[[#This Row],[time_taken]])+SECOND(tbl_raw_data[[#This Row],[time_taken]])/60</f>
        <v>25.45</v>
      </c>
      <c r="K3365" s="54">
        <f>DATE(YEAR(tbl_raw_data[[#This Row],[Date Actioned]]), MONTH(tbl_raw_data[[#This Row],[Date Actioned]]), DAY(tbl_raw_data[[#This Row],[Date Actioned]]))</f>
        <v>45152</v>
      </c>
      <c r="L3365" s="55" t="str">
        <f>UPPER(TEXT(tbl_raw_data[[#This Row],[Updated_date]],"MMMM"))</f>
        <v>AUGUST</v>
      </c>
      <c r="M3365" s="55" t="str">
        <f>UPPER("Week "&amp;IF(ROUNDUP(DAY(tbl_raw_data[[#This Row],[Updated_date]])/7,0)=5,4,ROUNDUP(DAY(tbl_raw_data[[#This Row],[Updated_date]])/7,0)))</f>
        <v>WEEK 2</v>
      </c>
      <c r="N3365" s="57" t="str">
        <f>UPPER(VLOOKUP(tbl_raw_data[[#This Row],[Analyst]],[1]setting!$A$1:$B$15,2,0))</f>
        <v>HARDIK</v>
      </c>
      <c r="O3365" s="57" t="str">
        <f>UPPER(tbl_raw_data[[#This Row],[Outcome]])</f>
        <v>DECLINE</v>
      </c>
      <c r="P3365" s="57" t="str">
        <f>UPPER(tbl_raw_data[[#This Row],[Queue Name]])</f>
        <v>CONSUMER POST BUREAU</v>
      </c>
      <c r="Q3365" s="57" t="str">
        <f>IF(tbl_raw_data[[#This Row],[time_taken_in_mins]]&lt;=20,"SLA_MET","SLA_NOT_MET")</f>
        <v>SLA_NOT_MET</v>
      </c>
    </row>
    <row r="3366" spans="1:17" x14ac:dyDescent="0.25">
      <c r="A3366" s="5" t="s">
        <v>4609</v>
      </c>
      <c r="B3366" s="12">
        <v>45152.658831018518</v>
      </c>
      <c r="C3366" s="13">
        <v>45152.667581018519</v>
      </c>
      <c r="D3366" s="14" t="s">
        <v>8</v>
      </c>
      <c r="E3366" s="14" t="s">
        <v>28</v>
      </c>
      <c r="F3366" s="14" t="s">
        <v>42</v>
      </c>
      <c r="G3366" s="111" t="s">
        <v>172</v>
      </c>
      <c r="H33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366" s="48">
        <f>tbl_raw_data[[#This Row],[Date Actioned]]-tbl_raw_data[[#This Row],[Date Tagged]]</f>
        <v>8.7500000008731149E-3</v>
      </c>
      <c r="J3366" s="50">
        <f>HOUR(tbl_raw_data[[#This Row],[time_taken]])*60+MINUTE(tbl_raw_data[[#This Row],[time_taken]])+SECOND(tbl_raw_data[[#This Row],[time_taken]])/60</f>
        <v>12.6</v>
      </c>
      <c r="K3366" s="54">
        <f>DATE(YEAR(tbl_raw_data[[#This Row],[Date Actioned]]), MONTH(tbl_raw_data[[#This Row],[Date Actioned]]), DAY(tbl_raw_data[[#This Row],[Date Actioned]]))</f>
        <v>45152</v>
      </c>
      <c r="L3366" s="55" t="str">
        <f>UPPER(TEXT(tbl_raw_data[[#This Row],[Updated_date]],"MMMM"))</f>
        <v>AUGUST</v>
      </c>
      <c r="M3366" s="55" t="str">
        <f>UPPER("Week "&amp;IF(ROUNDUP(DAY(tbl_raw_data[[#This Row],[Updated_date]])/7,0)=5,4,ROUNDUP(DAY(tbl_raw_data[[#This Row],[Updated_date]])/7,0)))</f>
        <v>WEEK 2</v>
      </c>
      <c r="N3366" s="57" t="str">
        <f>UPPER(VLOOKUP(tbl_raw_data[[#This Row],[Analyst]],[1]setting!$A$1:$B$15,2,0))</f>
        <v>NITESH</v>
      </c>
      <c r="O3366" s="57" t="str">
        <f>UPPER(tbl_raw_data[[#This Row],[Outcome]])</f>
        <v>WITHDRAW</v>
      </c>
      <c r="P3366" s="57" t="str">
        <f>UPPER(tbl_raw_data[[#This Row],[Queue Name]])</f>
        <v>CONSUMER EXISTING</v>
      </c>
      <c r="Q3366" s="57" t="str">
        <f>IF(tbl_raw_data[[#This Row],[time_taken_in_mins]]&lt;=20,"SLA_MET","SLA_NOT_MET")</f>
        <v>SLA_MET</v>
      </c>
    </row>
    <row r="3367" spans="1:17" x14ac:dyDescent="0.25">
      <c r="A3367" s="11" t="s">
        <v>5912</v>
      </c>
      <c r="B3367" s="6">
        <v>45152.659363425926</v>
      </c>
      <c r="C3367" s="7">
        <v>45152.671018518522</v>
      </c>
      <c r="D3367" s="8" t="s">
        <v>8</v>
      </c>
      <c r="E3367" s="8" t="s">
        <v>28</v>
      </c>
      <c r="F3367" s="8" t="s">
        <v>228</v>
      </c>
      <c r="G3367" s="110" t="s">
        <v>25</v>
      </c>
      <c r="H33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67" s="48">
        <f>tbl_raw_data[[#This Row],[Date Actioned]]-tbl_raw_data[[#This Row],[Date Tagged]]</f>
        <v>1.1655092595901806E-2</v>
      </c>
      <c r="J3367" s="50">
        <f>HOUR(tbl_raw_data[[#This Row],[time_taken]])*60+MINUTE(tbl_raw_data[[#This Row],[time_taken]])+SECOND(tbl_raw_data[[#This Row],[time_taken]])/60</f>
        <v>16.783333333333335</v>
      </c>
      <c r="K3367" s="54">
        <f>DATE(YEAR(tbl_raw_data[[#This Row],[Date Actioned]]), MONTH(tbl_raw_data[[#This Row],[Date Actioned]]), DAY(tbl_raw_data[[#This Row],[Date Actioned]]))</f>
        <v>45152</v>
      </c>
      <c r="L3367" s="55" t="str">
        <f>UPPER(TEXT(tbl_raw_data[[#This Row],[Updated_date]],"MMMM"))</f>
        <v>AUGUST</v>
      </c>
      <c r="M3367" s="55" t="str">
        <f>UPPER("Week "&amp;IF(ROUNDUP(DAY(tbl_raw_data[[#This Row],[Updated_date]])/7,0)=5,4,ROUNDUP(DAY(tbl_raw_data[[#This Row],[Updated_date]])/7,0)))</f>
        <v>WEEK 2</v>
      </c>
      <c r="N3367" s="57" t="str">
        <f>UPPER(VLOOKUP(tbl_raw_data[[#This Row],[Analyst]],[1]setting!$A$1:$B$15,2,0))</f>
        <v>OUADIR</v>
      </c>
      <c r="O3367" s="57" t="str">
        <f>UPPER(tbl_raw_data[[#This Row],[Outcome]])</f>
        <v>WITHDRAW</v>
      </c>
      <c r="P3367" s="57" t="str">
        <f>UPPER(tbl_raw_data[[#This Row],[Queue Name]])</f>
        <v>CONSUMER EXISTING</v>
      </c>
      <c r="Q3367" s="57" t="str">
        <f>IF(tbl_raw_data[[#This Row],[time_taken_in_mins]]&lt;=20,"SLA_MET","SLA_NOT_MET")</f>
        <v>SLA_MET</v>
      </c>
    </row>
    <row r="3368" spans="1:17" ht="15" customHeight="1" x14ac:dyDescent="0.25">
      <c r="A3368" s="5" t="s">
        <v>6525</v>
      </c>
      <c r="B3368" s="6">
        <v>45152.661238425928</v>
      </c>
      <c r="C3368" s="7">
        <v>45152.675162037034</v>
      </c>
      <c r="D3368" s="8" t="s">
        <v>13</v>
      </c>
      <c r="E3368" s="8" t="s">
        <v>41</v>
      </c>
      <c r="F3368" s="8" t="s">
        <v>42</v>
      </c>
      <c r="G3368" s="110" t="s">
        <v>67</v>
      </c>
      <c r="H33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68" s="48">
        <f>tbl_raw_data[[#This Row],[Date Actioned]]-tbl_raw_data[[#This Row],[Date Tagged]]</f>
        <v>1.392361110629281E-2</v>
      </c>
      <c r="J3368" s="50">
        <f>HOUR(tbl_raw_data[[#This Row],[time_taken]])*60+MINUTE(tbl_raw_data[[#This Row],[time_taken]])+SECOND(tbl_raw_data[[#This Row],[time_taken]])/60</f>
        <v>20.05</v>
      </c>
      <c r="K3368" s="54">
        <f>DATE(YEAR(tbl_raw_data[[#This Row],[Date Actioned]]), MONTH(tbl_raw_data[[#This Row],[Date Actioned]]), DAY(tbl_raw_data[[#This Row],[Date Actioned]]))</f>
        <v>45152</v>
      </c>
      <c r="L3368" s="55" t="str">
        <f>UPPER(TEXT(tbl_raw_data[[#This Row],[Updated_date]],"MMMM"))</f>
        <v>AUGUST</v>
      </c>
      <c r="M3368" s="55" t="str">
        <f>UPPER("Week "&amp;IF(ROUNDUP(DAY(tbl_raw_data[[#This Row],[Updated_date]])/7,0)=5,4,ROUNDUP(DAY(tbl_raw_data[[#This Row],[Updated_date]])/7,0)))</f>
        <v>WEEK 2</v>
      </c>
      <c r="N3368" s="57" t="str">
        <f>UPPER(VLOOKUP(tbl_raw_data[[#This Row],[Analyst]],[1]setting!$A$1:$B$15,2,0))</f>
        <v>NITESH</v>
      </c>
      <c r="O3368" s="57" t="str">
        <f>UPPER(tbl_raw_data[[#This Row],[Outcome]])</f>
        <v>APPROVE</v>
      </c>
      <c r="P3368" s="57" t="str">
        <f>UPPER(tbl_raw_data[[#This Row],[Queue Name]])</f>
        <v>CONSUMER POST BUREAU</v>
      </c>
      <c r="Q3368" s="57" t="str">
        <f>IF(tbl_raw_data[[#This Row],[time_taken_in_mins]]&lt;=20,"SLA_MET","SLA_NOT_MET")</f>
        <v>SLA_NOT_MET</v>
      </c>
    </row>
    <row r="3369" spans="1:17" ht="15" customHeight="1" x14ac:dyDescent="0.25">
      <c r="A3369" s="22" t="s">
        <v>4791</v>
      </c>
      <c r="B3369" s="6">
        <v>45152.662048611113</v>
      </c>
      <c r="C3369" s="7">
        <v>45152.671087962961</v>
      </c>
      <c r="D3369" s="8" t="s">
        <v>46</v>
      </c>
      <c r="E3369" s="8" t="s">
        <v>28</v>
      </c>
      <c r="F3369" s="8" t="s">
        <v>109</v>
      </c>
      <c r="G3369" s="110" t="s">
        <v>94</v>
      </c>
      <c r="H33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69" s="48">
        <f>tbl_raw_data[[#This Row],[Date Actioned]]-tbl_raw_data[[#This Row],[Date Tagged]]</f>
        <v>9.0393518476048484E-3</v>
      </c>
      <c r="J3369" s="50">
        <f>HOUR(tbl_raw_data[[#This Row],[time_taken]])*60+MINUTE(tbl_raw_data[[#This Row],[time_taken]])+SECOND(tbl_raw_data[[#This Row],[time_taken]])/60</f>
        <v>13.016666666666667</v>
      </c>
      <c r="K3369" s="54">
        <f>DATE(YEAR(tbl_raw_data[[#This Row],[Date Actioned]]), MONTH(tbl_raw_data[[#This Row],[Date Actioned]]), DAY(tbl_raw_data[[#This Row],[Date Actioned]]))</f>
        <v>45152</v>
      </c>
      <c r="L3369" s="55" t="str">
        <f>UPPER(TEXT(tbl_raw_data[[#This Row],[Updated_date]],"MMMM"))</f>
        <v>AUGUST</v>
      </c>
      <c r="M3369" s="55" t="str">
        <f>UPPER("Week "&amp;IF(ROUNDUP(DAY(tbl_raw_data[[#This Row],[Updated_date]])/7,0)=5,4,ROUNDUP(DAY(tbl_raw_data[[#This Row],[Updated_date]])/7,0)))</f>
        <v>WEEK 2</v>
      </c>
      <c r="N3369" s="57" t="str">
        <f>UPPER(VLOOKUP(tbl_raw_data[[#This Row],[Analyst]],[1]setting!$A$1:$B$15,2,0))</f>
        <v>NAVED</v>
      </c>
      <c r="O3369" s="57" t="str">
        <f>UPPER(tbl_raw_data[[#This Row],[Outcome]])</f>
        <v>DECLINE</v>
      </c>
      <c r="P3369" s="57" t="str">
        <f>UPPER(tbl_raw_data[[#This Row],[Queue Name]])</f>
        <v>CONSUMER EXISTING</v>
      </c>
      <c r="Q3369" s="57" t="str">
        <f>IF(tbl_raw_data[[#This Row],[time_taken_in_mins]]&lt;=20,"SLA_MET","SLA_NOT_MET")</f>
        <v>SLA_MET</v>
      </c>
    </row>
    <row r="3370" spans="1:17" ht="15" customHeight="1" x14ac:dyDescent="0.25">
      <c r="A3370" s="22" t="s">
        <v>4963</v>
      </c>
      <c r="B3370" s="12">
        <v>45152.665925925925</v>
      </c>
      <c r="C3370" s="13">
        <v>45152.675312500003</v>
      </c>
      <c r="D3370" s="14" t="s">
        <v>8</v>
      </c>
      <c r="E3370" s="14" t="s">
        <v>9</v>
      </c>
      <c r="F3370" s="14" t="s">
        <v>254</v>
      </c>
      <c r="G3370" s="111" t="s">
        <v>4964</v>
      </c>
      <c r="H33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0" s="48">
        <f>tbl_raw_data[[#This Row],[Date Actioned]]-tbl_raw_data[[#This Row],[Date Tagged]]</f>
        <v>9.3865740782348439E-3</v>
      </c>
      <c r="J3370" s="50">
        <f>HOUR(tbl_raw_data[[#This Row],[time_taken]])*60+MINUTE(tbl_raw_data[[#This Row],[time_taken]])+SECOND(tbl_raw_data[[#This Row],[time_taken]])/60</f>
        <v>13.516666666666667</v>
      </c>
      <c r="K3370" s="54">
        <f>DATE(YEAR(tbl_raw_data[[#This Row],[Date Actioned]]), MONTH(tbl_raw_data[[#This Row],[Date Actioned]]), DAY(tbl_raw_data[[#This Row],[Date Actioned]]))</f>
        <v>45152</v>
      </c>
      <c r="L3370" s="55" t="str">
        <f>UPPER(TEXT(tbl_raw_data[[#This Row],[Updated_date]],"MMMM"))</f>
        <v>AUGUST</v>
      </c>
      <c r="M3370" s="55" t="str">
        <f>UPPER("Week "&amp;IF(ROUNDUP(DAY(tbl_raw_data[[#This Row],[Updated_date]])/7,0)=5,4,ROUNDUP(DAY(tbl_raw_data[[#This Row],[Updated_date]])/7,0)))</f>
        <v>WEEK 2</v>
      </c>
      <c r="N3370" s="57" t="str">
        <f>UPPER(VLOOKUP(tbl_raw_data[[#This Row],[Analyst]],[1]setting!$A$1:$B$15,2,0))</f>
        <v>FARDIN</v>
      </c>
      <c r="O3370" s="57" t="str">
        <f>UPPER(tbl_raw_data[[#This Row],[Outcome]])</f>
        <v>WITHDRAW</v>
      </c>
      <c r="P3370" s="57" t="str">
        <f>UPPER(tbl_raw_data[[#This Row],[Queue Name]])</f>
        <v>CONSUMER PRE BUREAU</v>
      </c>
      <c r="Q3370" s="57" t="str">
        <f>IF(tbl_raw_data[[#This Row],[time_taken_in_mins]]&lt;=20,"SLA_MET","SLA_NOT_MET")</f>
        <v>SLA_MET</v>
      </c>
    </row>
    <row r="3371" spans="1:17" ht="15" customHeight="1" x14ac:dyDescent="0.25">
      <c r="A3371" s="11" t="s">
        <v>5276</v>
      </c>
      <c r="B3371" s="12">
        <v>45152.669270833336</v>
      </c>
      <c r="C3371" s="29">
        <v>45152.6794212963</v>
      </c>
      <c r="D3371" s="30" t="s">
        <v>40</v>
      </c>
      <c r="E3371" s="16" t="s">
        <v>41</v>
      </c>
      <c r="F3371" s="30" t="s">
        <v>455</v>
      </c>
      <c r="G3371" s="106"/>
      <c r="H33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71" s="48">
        <f>tbl_raw_data[[#This Row],[Date Actioned]]-tbl_raw_data[[#This Row],[Date Tagged]]</f>
        <v>1.0150462963792961E-2</v>
      </c>
      <c r="J3371" s="50">
        <f>HOUR(tbl_raw_data[[#This Row],[time_taken]])*60+MINUTE(tbl_raw_data[[#This Row],[time_taken]])+SECOND(tbl_raw_data[[#This Row],[time_taken]])/60</f>
        <v>14.616666666666667</v>
      </c>
      <c r="K3371" s="54">
        <f>DATE(YEAR(tbl_raw_data[[#This Row],[Date Actioned]]), MONTH(tbl_raw_data[[#This Row],[Date Actioned]]), DAY(tbl_raw_data[[#This Row],[Date Actioned]]))</f>
        <v>45152</v>
      </c>
      <c r="L3371" s="55" t="str">
        <f>UPPER(TEXT(tbl_raw_data[[#This Row],[Updated_date]],"MMMM"))</f>
        <v>AUGUST</v>
      </c>
      <c r="M3371" s="55" t="str">
        <f>UPPER("Week "&amp;IF(ROUNDUP(DAY(tbl_raw_data[[#This Row],[Updated_date]])/7,0)=5,4,ROUNDUP(DAY(tbl_raw_data[[#This Row],[Updated_date]])/7,0)))</f>
        <v>WEEK 2</v>
      </c>
      <c r="N3371" s="57" t="str">
        <f>UPPER(VLOOKUP(tbl_raw_data[[#This Row],[Analyst]],[1]setting!$A$1:$B$15,2,0))</f>
        <v>ROHAN</v>
      </c>
      <c r="O3371" s="57" t="str">
        <f>UPPER(tbl_raw_data[[#This Row],[Outcome]])</f>
        <v>WITHDRAW</v>
      </c>
      <c r="P3371" s="57" t="str">
        <f>UPPER(tbl_raw_data[[#This Row],[Queue Name]])</f>
        <v>CONSUMER POST BUREAU</v>
      </c>
      <c r="Q3371" s="57" t="str">
        <f>IF(tbl_raw_data[[#This Row],[time_taken_in_mins]]&lt;=20,"SLA_MET","SLA_NOT_MET")</f>
        <v>SLA_MET</v>
      </c>
    </row>
    <row r="3372" spans="1:17" x14ac:dyDescent="0.25">
      <c r="A3372" s="5" t="s">
        <v>4469</v>
      </c>
      <c r="B3372" s="6">
        <v>45152.670092592591</v>
      </c>
      <c r="C3372" s="7">
        <v>45152.678599537037</v>
      </c>
      <c r="D3372" s="8" t="s">
        <v>8</v>
      </c>
      <c r="E3372" s="8" t="s">
        <v>28</v>
      </c>
      <c r="F3372" s="8" t="s">
        <v>228</v>
      </c>
      <c r="G3372" s="110" t="s">
        <v>149</v>
      </c>
      <c r="H33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2" s="48">
        <f>tbl_raw_data[[#This Row],[Date Actioned]]-tbl_raw_data[[#This Row],[Date Tagged]]</f>
        <v>8.5069444467080757E-3</v>
      </c>
      <c r="J3372" s="50">
        <f>HOUR(tbl_raw_data[[#This Row],[time_taken]])*60+MINUTE(tbl_raw_data[[#This Row],[time_taken]])+SECOND(tbl_raw_data[[#This Row],[time_taken]])/60</f>
        <v>12.25</v>
      </c>
      <c r="K3372" s="54">
        <f>DATE(YEAR(tbl_raw_data[[#This Row],[Date Actioned]]), MONTH(tbl_raw_data[[#This Row],[Date Actioned]]), DAY(tbl_raw_data[[#This Row],[Date Actioned]]))</f>
        <v>45152</v>
      </c>
      <c r="L3372" s="55" t="str">
        <f>UPPER(TEXT(tbl_raw_data[[#This Row],[Updated_date]],"MMMM"))</f>
        <v>AUGUST</v>
      </c>
      <c r="M3372" s="55" t="str">
        <f>UPPER("Week "&amp;IF(ROUNDUP(DAY(tbl_raw_data[[#This Row],[Updated_date]])/7,0)=5,4,ROUNDUP(DAY(tbl_raw_data[[#This Row],[Updated_date]])/7,0)))</f>
        <v>WEEK 2</v>
      </c>
      <c r="N3372" s="57" t="str">
        <f>UPPER(VLOOKUP(tbl_raw_data[[#This Row],[Analyst]],[1]setting!$A$1:$B$15,2,0))</f>
        <v>OUADIR</v>
      </c>
      <c r="O3372" s="57" t="str">
        <f>UPPER(tbl_raw_data[[#This Row],[Outcome]])</f>
        <v>WITHDRAW</v>
      </c>
      <c r="P3372" s="57" t="str">
        <f>UPPER(tbl_raw_data[[#This Row],[Queue Name]])</f>
        <v>CONSUMER EXISTING</v>
      </c>
      <c r="Q3372" s="57" t="str">
        <f>IF(tbl_raw_data[[#This Row],[time_taken_in_mins]]&lt;=20,"SLA_MET","SLA_NOT_MET")</f>
        <v>SLA_MET</v>
      </c>
    </row>
    <row r="3373" spans="1:17" ht="15" customHeight="1" x14ac:dyDescent="0.25">
      <c r="A3373" s="11" t="s">
        <v>3023</v>
      </c>
      <c r="B3373" s="12">
        <v>45152.670752314814</v>
      </c>
      <c r="C3373" s="13">
        <v>45152.677164351851</v>
      </c>
      <c r="D3373" s="14" t="s">
        <v>8</v>
      </c>
      <c r="E3373" s="14" t="s">
        <v>41</v>
      </c>
      <c r="F3373" s="14" t="s">
        <v>109</v>
      </c>
      <c r="G3373" s="111" t="s">
        <v>149</v>
      </c>
      <c r="H33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3" s="48">
        <f>tbl_raw_data[[#This Row],[Date Actioned]]-tbl_raw_data[[#This Row],[Date Tagged]]</f>
        <v>6.4120370370801538E-3</v>
      </c>
      <c r="J3373" s="50">
        <f>HOUR(tbl_raw_data[[#This Row],[time_taken]])*60+MINUTE(tbl_raw_data[[#This Row],[time_taken]])+SECOND(tbl_raw_data[[#This Row],[time_taken]])/60</f>
        <v>9.2333333333333325</v>
      </c>
      <c r="K3373" s="54">
        <f>DATE(YEAR(tbl_raw_data[[#This Row],[Date Actioned]]), MONTH(tbl_raw_data[[#This Row],[Date Actioned]]), DAY(tbl_raw_data[[#This Row],[Date Actioned]]))</f>
        <v>45152</v>
      </c>
      <c r="L3373" s="55" t="str">
        <f>UPPER(TEXT(tbl_raw_data[[#This Row],[Updated_date]],"MMMM"))</f>
        <v>AUGUST</v>
      </c>
      <c r="M3373" s="55" t="str">
        <f>UPPER("Week "&amp;IF(ROUNDUP(DAY(tbl_raw_data[[#This Row],[Updated_date]])/7,0)=5,4,ROUNDUP(DAY(tbl_raw_data[[#This Row],[Updated_date]])/7,0)))</f>
        <v>WEEK 2</v>
      </c>
      <c r="N3373" s="57" t="str">
        <f>UPPER(VLOOKUP(tbl_raw_data[[#This Row],[Analyst]],[1]setting!$A$1:$B$15,2,0))</f>
        <v>NAVED</v>
      </c>
      <c r="O3373" s="57" t="str">
        <f>UPPER(tbl_raw_data[[#This Row],[Outcome]])</f>
        <v>WITHDRAW</v>
      </c>
      <c r="P3373" s="57" t="str">
        <f>UPPER(tbl_raw_data[[#This Row],[Queue Name]])</f>
        <v>CONSUMER POST BUREAU</v>
      </c>
      <c r="Q3373" s="57" t="str">
        <f>IF(tbl_raw_data[[#This Row],[time_taken_in_mins]]&lt;=20,"SLA_MET","SLA_NOT_MET")</f>
        <v>SLA_MET</v>
      </c>
    </row>
    <row r="3374" spans="1:17" ht="15" customHeight="1" x14ac:dyDescent="0.25">
      <c r="A3374" s="5" t="s">
        <v>4885</v>
      </c>
      <c r="B3374" s="12">
        <v>45152.673067129632</v>
      </c>
      <c r="C3374" s="25">
        <v>45152.682303240741</v>
      </c>
      <c r="D3374" s="10" t="s">
        <v>46</v>
      </c>
      <c r="E3374" s="10" t="s">
        <v>41</v>
      </c>
      <c r="F3374" s="26" t="s">
        <v>14</v>
      </c>
      <c r="G3374" s="109"/>
      <c r="H33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74" s="48">
        <f>tbl_raw_data[[#This Row],[Date Actioned]]-tbl_raw_data[[#This Row],[Date Tagged]]</f>
        <v>9.2361111092031933E-3</v>
      </c>
      <c r="J3374" s="50">
        <f>HOUR(tbl_raw_data[[#This Row],[time_taken]])*60+MINUTE(tbl_raw_data[[#This Row],[time_taken]])+SECOND(tbl_raw_data[[#This Row],[time_taken]])/60</f>
        <v>13.3</v>
      </c>
      <c r="K3374" s="54">
        <f>DATE(YEAR(tbl_raw_data[[#This Row],[Date Actioned]]), MONTH(tbl_raw_data[[#This Row],[Date Actioned]]), DAY(tbl_raw_data[[#This Row],[Date Actioned]]))</f>
        <v>45152</v>
      </c>
      <c r="L3374" s="55" t="str">
        <f>UPPER(TEXT(tbl_raw_data[[#This Row],[Updated_date]],"MMMM"))</f>
        <v>AUGUST</v>
      </c>
      <c r="M3374" s="55" t="str">
        <f>UPPER("Week "&amp;IF(ROUNDUP(DAY(tbl_raw_data[[#This Row],[Updated_date]])/7,0)=5,4,ROUNDUP(DAY(tbl_raw_data[[#This Row],[Updated_date]])/7,0)))</f>
        <v>WEEK 2</v>
      </c>
      <c r="N3374" s="57" t="str">
        <f>UPPER(VLOOKUP(tbl_raw_data[[#This Row],[Analyst]],[1]setting!$A$1:$B$15,2,0))</f>
        <v>HARDIK</v>
      </c>
      <c r="O3374" s="57" t="str">
        <f>UPPER(tbl_raw_data[[#This Row],[Outcome]])</f>
        <v>DECLINE</v>
      </c>
      <c r="P3374" s="57" t="str">
        <f>UPPER(tbl_raw_data[[#This Row],[Queue Name]])</f>
        <v>CONSUMER POST BUREAU</v>
      </c>
      <c r="Q3374" s="57" t="str">
        <f>IF(tbl_raw_data[[#This Row],[time_taken_in_mins]]&lt;=20,"SLA_MET","SLA_NOT_MET")</f>
        <v>SLA_MET</v>
      </c>
    </row>
    <row r="3375" spans="1:17" ht="15" customHeight="1" x14ac:dyDescent="0.25">
      <c r="A3375" s="22" t="s">
        <v>3104</v>
      </c>
      <c r="B3375" s="12">
        <v>45152.674768518518</v>
      </c>
      <c r="C3375" s="25">
        <v>45152.681296296294</v>
      </c>
      <c r="D3375" s="10" t="s">
        <v>13</v>
      </c>
      <c r="E3375" s="10" t="s">
        <v>28</v>
      </c>
      <c r="F3375" s="26" t="s">
        <v>73</v>
      </c>
      <c r="G3375" s="109"/>
      <c r="H33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75" s="48">
        <f>tbl_raw_data[[#This Row],[Date Actioned]]-tbl_raw_data[[#This Row],[Date Tagged]]</f>
        <v>6.5277777757728472E-3</v>
      </c>
      <c r="J3375" s="50">
        <f>HOUR(tbl_raw_data[[#This Row],[time_taken]])*60+MINUTE(tbl_raw_data[[#This Row],[time_taken]])+SECOND(tbl_raw_data[[#This Row],[time_taken]])/60</f>
        <v>9.4</v>
      </c>
      <c r="K3375" s="54">
        <f>DATE(YEAR(tbl_raw_data[[#This Row],[Date Actioned]]), MONTH(tbl_raw_data[[#This Row],[Date Actioned]]), DAY(tbl_raw_data[[#This Row],[Date Actioned]]))</f>
        <v>45152</v>
      </c>
      <c r="L3375" s="55" t="str">
        <f>UPPER(TEXT(tbl_raw_data[[#This Row],[Updated_date]],"MMMM"))</f>
        <v>AUGUST</v>
      </c>
      <c r="M3375" s="55" t="str">
        <f>UPPER("Week "&amp;IF(ROUNDUP(DAY(tbl_raw_data[[#This Row],[Updated_date]])/7,0)=5,4,ROUNDUP(DAY(tbl_raw_data[[#This Row],[Updated_date]])/7,0)))</f>
        <v>WEEK 2</v>
      </c>
      <c r="N3375" s="57" t="str">
        <f>UPPER(VLOOKUP(tbl_raw_data[[#This Row],[Analyst]],[1]setting!$A$1:$B$15,2,0))</f>
        <v>SHAHID</v>
      </c>
      <c r="O3375" s="57" t="str">
        <f>UPPER(tbl_raw_data[[#This Row],[Outcome]])</f>
        <v>APPROVE</v>
      </c>
      <c r="P3375" s="57" t="str">
        <f>UPPER(tbl_raw_data[[#This Row],[Queue Name]])</f>
        <v>CONSUMER EXISTING</v>
      </c>
      <c r="Q3375" s="57" t="str">
        <f>IF(tbl_raw_data[[#This Row],[time_taken_in_mins]]&lt;=20,"SLA_MET","SLA_NOT_MET")</f>
        <v>SLA_MET</v>
      </c>
    </row>
    <row r="3376" spans="1:17" ht="15" customHeight="1" x14ac:dyDescent="0.25">
      <c r="A3376" s="11" t="s">
        <v>1972</v>
      </c>
      <c r="B3376" s="12">
        <v>45152.675844907404</v>
      </c>
      <c r="C3376" s="13">
        <v>45152.680879629632</v>
      </c>
      <c r="D3376" s="14" t="s">
        <v>13</v>
      </c>
      <c r="E3376" s="14" t="s">
        <v>28</v>
      </c>
      <c r="F3376" s="14" t="s">
        <v>254</v>
      </c>
      <c r="G3376" s="111" t="s">
        <v>29</v>
      </c>
      <c r="H33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76" s="48">
        <f>tbl_raw_data[[#This Row],[Date Actioned]]-tbl_raw_data[[#This Row],[Date Tagged]]</f>
        <v>5.0347222277196124E-3</v>
      </c>
      <c r="J3376" s="50">
        <f>HOUR(tbl_raw_data[[#This Row],[time_taken]])*60+MINUTE(tbl_raw_data[[#This Row],[time_taken]])+SECOND(tbl_raw_data[[#This Row],[time_taken]])/60</f>
        <v>7.25</v>
      </c>
      <c r="K3376" s="54">
        <f>DATE(YEAR(tbl_raw_data[[#This Row],[Date Actioned]]), MONTH(tbl_raw_data[[#This Row],[Date Actioned]]), DAY(tbl_raw_data[[#This Row],[Date Actioned]]))</f>
        <v>45152</v>
      </c>
      <c r="L3376" s="55" t="str">
        <f>UPPER(TEXT(tbl_raw_data[[#This Row],[Updated_date]],"MMMM"))</f>
        <v>AUGUST</v>
      </c>
      <c r="M3376" s="55" t="str">
        <f>UPPER("Week "&amp;IF(ROUNDUP(DAY(tbl_raw_data[[#This Row],[Updated_date]])/7,0)=5,4,ROUNDUP(DAY(tbl_raw_data[[#This Row],[Updated_date]])/7,0)))</f>
        <v>WEEK 2</v>
      </c>
      <c r="N3376" s="57" t="str">
        <f>UPPER(VLOOKUP(tbl_raw_data[[#This Row],[Analyst]],[1]setting!$A$1:$B$15,2,0))</f>
        <v>FARDIN</v>
      </c>
      <c r="O3376" s="57" t="str">
        <f>UPPER(tbl_raw_data[[#This Row],[Outcome]])</f>
        <v>APPROVE</v>
      </c>
      <c r="P3376" s="57" t="str">
        <f>UPPER(tbl_raw_data[[#This Row],[Queue Name]])</f>
        <v>CONSUMER EXISTING</v>
      </c>
      <c r="Q3376" s="57" t="str">
        <f>IF(tbl_raw_data[[#This Row],[time_taken_in_mins]]&lt;=20,"SLA_MET","SLA_NOT_MET")</f>
        <v>SLA_MET</v>
      </c>
    </row>
    <row r="3377" spans="1:17" ht="15" customHeight="1" x14ac:dyDescent="0.25">
      <c r="A3377" s="22" t="s">
        <v>5491</v>
      </c>
      <c r="B3377" s="6">
        <v>45152.677581018521</v>
      </c>
      <c r="C3377" s="7">
        <v>45152.688194444447</v>
      </c>
      <c r="D3377" s="8" t="s">
        <v>13</v>
      </c>
      <c r="E3377" s="8" t="s">
        <v>28</v>
      </c>
      <c r="F3377" s="8" t="s">
        <v>109</v>
      </c>
      <c r="G3377" s="110" t="s">
        <v>29</v>
      </c>
      <c r="H33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77" s="48">
        <f>tbl_raw_data[[#This Row],[Date Actioned]]-tbl_raw_data[[#This Row],[Date Tagged]]</f>
        <v>1.0613425925839692E-2</v>
      </c>
      <c r="J3377" s="50">
        <f>HOUR(tbl_raw_data[[#This Row],[time_taken]])*60+MINUTE(tbl_raw_data[[#This Row],[time_taken]])+SECOND(tbl_raw_data[[#This Row],[time_taken]])/60</f>
        <v>15.283333333333333</v>
      </c>
      <c r="K3377" s="54">
        <f>DATE(YEAR(tbl_raw_data[[#This Row],[Date Actioned]]), MONTH(tbl_raw_data[[#This Row],[Date Actioned]]), DAY(tbl_raw_data[[#This Row],[Date Actioned]]))</f>
        <v>45152</v>
      </c>
      <c r="L3377" s="55" t="str">
        <f>UPPER(TEXT(tbl_raw_data[[#This Row],[Updated_date]],"MMMM"))</f>
        <v>AUGUST</v>
      </c>
      <c r="M3377" s="55" t="str">
        <f>UPPER("Week "&amp;IF(ROUNDUP(DAY(tbl_raw_data[[#This Row],[Updated_date]])/7,0)=5,4,ROUNDUP(DAY(tbl_raw_data[[#This Row],[Updated_date]])/7,0)))</f>
        <v>WEEK 2</v>
      </c>
      <c r="N3377" s="57" t="str">
        <f>UPPER(VLOOKUP(tbl_raw_data[[#This Row],[Analyst]],[1]setting!$A$1:$B$15,2,0))</f>
        <v>NAVED</v>
      </c>
      <c r="O3377" s="57" t="str">
        <f>UPPER(tbl_raw_data[[#This Row],[Outcome]])</f>
        <v>APPROVE</v>
      </c>
      <c r="P3377" s="57" t="str">
        <f>UPPER(tbl_raw_data[[#This Row],[Queue Name]])</f>
        <v>CONSUMER EXISTING</v>
      </c>
      <c r="Q3377" s="57" t="str">
        <f>IF(tbl_raw_data[[#This Row],[time_taken_in_mins]]&lt;=20,"SLA_MET","SLA_NOT_MET")</f>
        <v>SLA_MET</v>
      </c>
    </row>
    <row r="3378" spans="1:17" ht="15" customHeight="1" x14ac:dyDescent="0.25">
      <c r="A3378" s="5" t="s">
        <v>5677</v>
      </c>
      <c r="B3378" s="12">
        <v>45152.678599537037</v>
      </c>
      <c r="C3378" s="13">
        <v>45152.689664351848</v>
      </c>
      <c r="D3378" s="14" t="s">
        <v>13</v>
      </c>
      <c r="E3378" s="14" t="s">
        <v>9</v>
      </c>
      <c r="F3378" s="14" t="s">
        <v>228</v>
      </c>
      <c r="G3378" s="111" t="s">
        <v>29</v>
      </c>
      <c r="H33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78" s="48">
        <f>tbl_raw_data[[#This Row],[Date Actioned]]-tbl_raw_data[[#This Row],[Date Tagged]]</f>
        <v>1.1064814811106771E-2</v>
      </c>
      <c r="J3378" s="50">
        <f>HOUR(tbl_raw_data[[#This Row],[time_taken]])*60+MINUTE(tbl_raw_data[[#This Row],[time_taken]])+SECOND(tbl_raw_data[[#This Row],[time_taken]])/60</f>
        <v>15.933333333333334</v>
      </c>
      <c r="K3378" s="54">
        <f>DATE(YEAR(tbl_raw_data[[#This Row],[Date Actioned]]), MONTH(tbl_raw_data[[#This Row],[Date Actioned]]), DAY(tbl_raw_data[[#This Row],[Date Actioned]]))</f>
        <v>45152</v>
      </c>
      <c r="L3378" s="55" t="str">
        <f>UPPER(TEXT(tbl_raw_data[[#This Row],[Updated_date]],"MMMM"))</f>
        <v>AUGUST</v>
      </c>
      <c r="M3378" s="55" t="str">
        <f>UPPER("Week "&amp;IF(ROUNDUP(DAY(tbl_raw_data[[#This Row],[Updated_date]])/7,0)=5,4,ROUNDUP(DAY(tbl_raw_data[[#This Row],[Updated_date]])/7,0)))</f>
        <v>WEEK 2</v>
      </c>
      <c r="N3378" s="57" t="str">
        <f>UPPER(VLOOKUP(tbl_raw_data[[#This Row],[Analyst]],[1]setting!$A$1:$B$15,2,0))</f>
        <v>OUADIR</v>
      </c>
      <c r="O3378" s="57" t="str">
        <f>UPPER(tbl_raw_data[[#This Row],[Outcome]])</f>
        <v>APPROVE</v>
      </c>
      <c r="P3378" s="57" t="str">
        <f>UPPER(tbl_raw_data[[#This Row],[Queue Name]])</f>
        <v>CONSUMER PRE BUREAU</v>
      </c>
      <c r="Q3378" s="57" t="str">
        <f>IF(tbl_raw_data[[#This Row],[time_taken_in_mins]]&lt;=20,"SLA_MET","SLA_NOT_MET")</f>
        <v>SLA_MET</v>
      </c>
    </row>
    <row r="3379" spans="1:17" ht="15" customHeight="1" x14ac:dyDescent="0.25">
      <c r="A3379" s="5" t="s">
        <v>6497</v>
      </c>
      <c r="B3379" s="12">
        <v>45152.679849537039</v>
      </c>
      <c r="C3379" s="13">
        <v>45152.693622685183</v>
      </c>
      <c r="D3379" s="14" t="s">
        <v>46</v>
      </c>
      <c r="E3379" s="14" t="s">
        <v>28</v>
      </c>
      <c r="F3379" s="14" t="s">
        <v>42</v>
      </c>
      <c r="G3379" s="111" t="s">
        <v>94</v>
      </c>
      <c r="H33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79" s="48">
        <f>tbl_raw_data[[#This Row],[Date Actioned]]-tbl_raw_data[[#This Row],[Date Tagged]]</f>
        <v>1.3773148144537117E-2</v>
      </c>
      <c r="J3379" s="50">
        <f>HOUR(tbl_raw_data[[#This Row],[time_taken]])*60+MINUTE(tbl_raw_data[[#This Row],[time_taken]])+SECOND(tbl_raw_data[[#This Row],[time_taken]])/60</f>
        <v>19.833333333333332</v>
      </c>
      <c r="K3379" s="54">
        <f>DATE(YEAR(tbl_raw_data[[#This Row],[Date Actioned]]), MONTH(tbl_raw_data[[#This Row],[Date Actioned]]), DAY(tbl_raw_data[[#This Row],[Date Actioned]]))</f>
        <v>45152</v>
      </c>
      <c r="L3379" s="55" t="str">
        <f>UPPER(TEXT(tbl_raw_data[[#This Row],[Updated_date]],"MMMM"))</f>
        <v>AUGUST</v>
      </c>
      <c r="M3379" s="55" t="str">
        <f>UPPER("Week "&amp;IF(ROUNDUP(DAY(tbl_raw_data[[#This Row],[Updated_date]])/7,0)=5,4,ROUNDUP(DAY(tbl_raw_data[[#This Row],[Updated_date]])/7,0)))</f>
        <v>WEEK 2</v>
      </c>
      <c r="N3379" s="57" t="str">
        <f>UPPER(VLOOKUP(tbl_raw_data[[#This Row],[Analyst]],[1]setting!$A$1:$B$15,2,0))</f>
        <v>NITESH</v>
      </c>
      <c r="O3379" s="57" t="str">
        <f>UPPER(tbl_raw_data[[#This Row],[Outcome]])</f>
        <v>DECLINE</v>
      </c>
      <c r="P3379" s="57" t="str">
        <f>UPPER(tbl_raw_data[[#This Row],[Queue Name]])</f>
        <v>CONSUMER EXISTING</v>
      </c>
      <c r="Q3379" s="57" t="str">
        <f>IF(tbl_raw_data[[#This Row],[time_taken_in_mins]]&lt;=20,"SLA_MET","SLA_NOT_MET")</f>
        <v>SLA_MET</v>
      </c>
    </row>
    <row r="3380" spans="1:17" ht="15" customHeight="1" x14ac:dyDescent="0.25">
      <c r="A3380" s="22" t="s">
        <v>1067</v>
      </c>
      <c r="B3380" s="6">
        <v>45152.681458333333</v>
      </c>
      <c r="C3380" s="7">
        <v>45152.685219907406</v>
      </c>
      <c r="D3380" s="8" t="s">
        <v>8</v>
      </c>
      <c r="E3380" s="8" t="s">
        <v>9</v>
      </c>
      <c r="F3380" s="8" t="s">
        <v>254</v>
      </c>
      <c r="G3380" s="110" t="s">
        <v>1068</v>
      </c>
      <c r="H33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0" s="48">
        <f>tbl_raw_data[[#This Row],[Date Actioned]]-tbl_raw_data[[#This Row],[Date Tagged]]</f>
        <v>3.7615740729961544E-3</v>
      </c>
      <c r="J3380" s="50">
        <f>HOUR(tbl_raw_data[[#This Row],[time_taken]])*60+MINUTE(tbl_raw_data[[#This Row],[time_taken]])+SECOND(tbl_raw_data[[#This Row],[time_taken]])/60</f>
        <v>5.416666666666667</v>
      </c>
      <c r="K3380" s="54">
        <f>DATE(YEAR(tbl_raw_data[[#This Row],[Date Actioned]]), MONTH(tbl_raw_data[[#This Row],[Date Actioned]]), DAY(tbl_raw_data[[#This Row],[Date Actioned]]))</f>
        <v>45152</v>
      </c>
      <c r="L3380" s="55" t="str">
        <f>UPPER(TEXT(tbl_raw_data[[#This Row],[Updated_date]],"MMMM"))</f>
        <v>AUGUST</v>
      </c>
      <c r="M3380" s="55" t="str">
        <f>UPPER("Week "&amp;IF(ROUNDUP(DAY(tbl_raw_data[[#This Row],[Updated_date]])/7,0)=5,4,ROUNDUP(DAY(tbl_raw_data[[#This Row],[Updated_date]])/7,0)))</f>
        <v>WEEK 2</v>
      </c>
      <c r="N3380" s="57" t="str">
        <f>UPPER(VLOOKUP(tbl_raw_data[[#This Row],[Analyst]],[1]setting!$A$1:$B$15,2,0))</f>
        <v>FARDIN</v>
      </c>
      <c r="O3380" s="57" t="str">
        <f>UPPER(tbl_raw_data[[#This Row],[Outcome]])</f>
        <v>WITHDRAW</v>
      </c>
      <c r="P3380" s="57" t="str">
        <f>UPPER(tbl_raw_data[[#This Row],[Queue Name]])</f>
        <v>CONSUMER PRE BUREAU</v>
      </c>
      <c r="Q3380" s="57" t="str">
        <f>IF(tbl_raw_data[[#This Row],[time_taken_in_mins]]&lt;=20,"SLA_MET","SLA_NOT_MET")</f>
        <v>SLA_MET</v>
      </c>
    </row>
    <row r="3381" spans="1:17" ht="15" customHeight="1" x14ac:dyDescent="0.25">
      <c r="A3381" s="11" t="s">
        <v>5581</v>
      </c>
      <c r="B3381" s="6">
        <v>45152.681620370371</v>
      </c>
      <c r="C3381" s="7">
        <v>45152.692465277774</v>
      </c>
      <c r="D3381" s="8" t="s">
        <v>46</v>
      </c>
      <c r="E3381" s="8" t="s">
        <v>9</v>
      </c>
      <c r="F3381" s="8" t="s">
        <v>254</v>
      </c>
      <c r="G3381" s="110" t="s">
        <v>1987</v>
      </c>
      <c r="H33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1" s="48">
        <f>tbl_raw_data[[#This Row],[Date Actioned]]-tbl_raw_data[[#This Row],[Date Tagged]]</f>
        <v>1.0844907403225079E-2</v>
      </c>
      <c r="J3381" s="50">
        <f>HOUR(tbl_raw_data[[#This Row],[time_taken]])*60+MINUTE(tbl_raw_data[[#This Row],[time_taken]])+SECOND(tbl_raw_data[[#This Row],[time_taken]])/60</f>
        <v>15.616666666666667</v>
      </c>
      <c r="K3381" s="54">
        <f>DATE(YEAR(tbl_raw_data[[#This Row],[Date Actioned]]), MONTH(tbl_raw_data[[#This Row],[Date Actioned]]), DAY(tbl_raw_data[[#This Row],[Date Actioned]]))</f>
        <v>45152</v>
      </c>
      <c r="L3381" s="55" t="str">
        <f>UPPER(TEXT(tbl_raw_data[[#This Row],[Updated_date]],"MMMM"))</f>
        <v>AUGUST</v>
      </c>
      <c r="M3381" s="55" t="str">
        <f>UPPER("Week "&amp;IF(ROUNDUP(DAY(tbl_raw_data[[#This Row],[Updated_date]])/7,0)=5,4,ROUNDUP(DAY(tbl_raw_data[[#This Row],[Updated_date]])/7,0)))</f>
        <v>WEEK 2</v>
      </c>
      <c r="N3381" s="57" t="str">
        <f>UPPER(VLOOKUP(tbl_raw_data[[#This Row],[Analyst]],[1]setting!$A$1:$B$15,2,0))</f>
        <v>FARDIN</v>
      </c>
      <c r="O3381" s="57" t="str">
        <f>UPPER(tbl_raw_data[[#This Row],[Outcome]])</f>
        <v>DECLINE</v>
      </c>
      <c r="P3381" s="57" t="str">
        <f>UPPER(tbl_raw_data[[#This Row],[Queue Name]])</f>
        <v>CONSUMER PRE BUREAU</v>
      </c>
      <c r="Q3381" s="57" t="str">
        <f>IF(tbl_raw_data[[#This Row],[time_taken_in_mins]]&lt;=20,"SLA_MET","SLA_NOT_MET")</f>
        <v>SLA_MET</v>
      </c>
    </row>
    <row r="3382" spans="1:17" ht="15" customHeight="1" x14ac:dyDescent="0.25">
      <c r="A3382" s="11" t="s">
        <v>5257</v>
      </c>
      <c r="B3382" s="6">
        <v>45152.682002314818</v>
      </c>
      <c r="C3382" s="7">
        <v>45152.692129629628</v>
      </c>
      <c r="D3382" s="8" t="s">
        <v>13</v>
      </c>
      <c r="E3382" s="8" t="s">
        <v>28</v>
      </c>
      <c r="F3382" s="8" t="s">
        <v>109</v>
      </c>
      <c r="G3382" s="110" t="s">
        <v>67</v>
      </c>
      <c r="H33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82" s="48">
        <f>tbl_raw_data[[#This Row],[Date Actioned]]-tbl_raw_data[[#This Row],[Date Tagged]]</f>
        <v>1.0127314810233656E-2</v>
      </c>
      <c r="J3382" s="50">
        <f>HOUR(tbl_raw_data[[#This Row],[time_taken]])*60+MINUTE(tbl_raw_data[[#This Row],[time_taken]])+SECOND(tbl_raw_data[[#This Row],[time_taken]])/60</f>
        <v>14.583333333333334</v>
      </c>
      <c r="K3382" s="54">
        <f>DATE(YEAR(tbl_raw_data[[#This Row],[Date Actioned]]), MONTH(tbl_raw_data[[#This Row],[Date Actioned]]), DAY(tbl_raw_data[[#This Row],[Date Actioned]]))</f>
        <v>45152</v>
      </c>
      <c r="L3382" s="55" t="str">
        <f>UPPER(TEXT(tbl_raw_data[[#This Row],[Updated_date]],"MMMM"))</f>
        <v>AUGUST</v>
      </c>
      <c r="M3382" s="55" t="str">
        <f>UPPER("Week "&amp;IF(ROUNDUP(DAY(tbl_raw_data[[#This Row],[Updated_date]])/7,0)=5,4,ROUNDUP(DAY(tbl_raw_data[[#This Row],[Updated_date]])/7,0)))</f>
        <v>WEEK 2</v>
      </c>
      <c r="N3382" s="57" t="str">
        <f>UPPER(VLOOKUP(tbl_raw_data[[#This Row],[Analyst]],[1]setting!$A$1:$B$15,2,0))</f>
        <v>NAVED</v>
      </c>
      <c r="O3382" s="57" t="str">
        <f>UPPER(tbl_raw_data[[#This Row],[Outcome]])</f>
        <v>APPROVE</v>
      </c>
      <c r="P3382" s="57" t="str">
        <f>UPPER(tbl_raw_data[[#This Row],[Queue Name]])</f>
        <v>CONSUMER EXISTING</v>
      </c>
      <c r="Q3382" s="57" t="str">
        <f>IF(tbl_raw_data[[#This Row],[time_taken_in_mins]]&lt;=20,"SLA_MET","SLA_NOT_MET")</f>
        <v>SLA_MET</v>
      </c>
    </row>
    <row r="3383" spans="1:17" ht="15" customHeight="1" x14ac:dyDescent="0.25">
      <c r="A3383" s="22" t="s">
        <v>1100</v>
      </c>
      <c r="B3383" s="12">
        <v>45152.684502314813</v>
      </c>
      <c r="C3383" s="25">
        <v>45152.688310185185</v>
      </c>
      <c r="D3383" s="26" t="s">
        <v>40</v>
      </c>
      <c r="E3383" s="10" t="s">
        <v>41</v>
      </c>
      <c r="F3383" s="26" t="s">
        <v>73</v>
      </c>
      <c r="G3383" s="109"/>
      <c r="H33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3" s="48">
        <f>tbl_raw_data[[#This Row],[Date Actioned]]-tbl_raw_data[[#This Row],[Date Tagged]]</f>
        <v>3.8078703728388064E-3</v>
      </c>
      <c r="J3383" s="50">
        <f>HOUR(tbl_raw_data[[#This Row],[time_taken]])*60+MINUTE(tbl_raw_data[[#This Row],[time_taken]])+SECOND(tbl_raw_data[[#This Row],[time_taken]])/60</f>
        <v>5.4833333333333334</v>
      </c>
      <c r="K3383" s="54">
        <f>DATE(YEAR(tbl_raw_data[[#This Row],[Date Actioned]]), MONTH(tbl_raw_data[[#This Row],[Date Actioned]]), DAY(tbl_raw_data[[#This Row],[Date Actioned]]))</f>
        <v>45152</v>
      </c>
      <c r="L3383" s="55" t="str">
        <f>UPPER(TEXT(tbl_raw_data[[#This Row],[Updated_date]],"MMMM"))</f>
        <v>AUGUST</v>
      </c>
      <c r="M3383" s="55" t="str">
        <f>UPPER("Week "&amp;IF(ROUNDUP(DAY(tbl_raw_data[[#This Row],[Updated_date]])/7,0)=5,4,ROUNDUP(DAY(tbl_raw_data[[#This Row],[Updated_date]])/7,0)))</f>
        <v>WEEK 2</v>
      </c>
      <c r="N3383" s="57" t="str">
        <f>UPPER(VLOOKUP(tbl_raw_data[[#This Row],[Analyst]],[1]setting!$A$1:$B$15,2,0))</f>
        <v>SHAHID</v>
      </c>
      <c r="O3383" s="57" t="str">
        <f>UPPER(tbl_raw_data[[#This Row],[Outcome]])</f>
        <v>WITHDRAW</v>
      </c>
      <c r="P3383" s="57" t="str">
        <f>UPPER(tbl_raw_data[[#This Row],[Queue Name]])</f>
        <v>CONSUMER POST BUREAU</v>
      </c>
      <c r="Q3383" s="57" t="str">
        <f>IF(tbl_raw_data[[#This Row],[time_taken_in_mins]]&lt;=20,"SLA_MET","SLA_NOT_MET")</f>
        <v>SLA_MET</v>
      </c>
    </row>
    <row r="3384" spans="1:17" ht="15" customHeight="1" x14ac:dyDescent="0.25">
      <c r="A3384" s="5" t="s">
        <v>5400</v>
      </c>
      <c r="B3384" s="12">
        <v>45152.685682870368</v>
      </c>
      <c r="C3384" s="29">
        <v>45152.696064814816</v>
      </c>
      <c r="D3384" s="16" t="s">
        <v>13</v>
      </c>
      <c r="E3384" s="16" t="s">
        <v>28</v>
      </c>
      <c r="F3384" s="30" t="s">
        <v>14</v>
      </c>
      <c r="G3384" s="106"/>
      <c r="H33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4" s="48">
        <f>tbl_raw_data[[#This Row],[Date Actioned]]-tbl_raw_data[[#This Row],[Date Tagged]]</f>
        <v>1.0381944448454306E-2</v>
      </c>
      <c r="J3384" s="50">
        <f>HOUR(tbl_raw_data[[#This Row],[time_taken]])*60+MINUTE(tbl_raw_data[[#This Row],[time_taken]])+SECOND(tbl_raw_data[[#This Row],[time_taken]])/60</f>
        <v>14.95</v>
      </c>
      <c r="K3384" s="54">
        <f>DATE(YEAR(tbl_raw_data[[#This Row],[Date Actioned]]), MONTH(tbl_raw_data[[#This Row],[Date Actioned]]), DAY(tbl_raw_data[[#This Row],[Date Actioned]]))</f>
        <v>45152</v>
      </c>
      <c r="L3384" s="55" t="str">
        <f>UPPER(TEXT(tbl_raw_data[[#This Row],[Updated_date]],"MMMM"))</f>
        <v>AUGUST</v>
      </c>
      <c r="M3384" s="55" t="str">
        <f>UPPER("Week "&amp;IF(ROUNDUP(DAY(tbl_raw_data[[#This Row],[Updated_date]])/7,0)=5,4,ROUNDUP(DAY(tbl_raw_data[[#This Row],[Updated_date]])/7,0)))</f>
        <v>WEEK 2</v>
      </c>
      <c r="N3384" s="57" t="str">
        <f>UPPER(VLOOKUP(tbl_raw_data[[#This Row],[Analyst]],[1]setting!$A$1:$B$15,2,0))</f>
        <v>HARDIK</v>
      </c>
      <c r="O3384" s="57" t="str">
        <f>UPPER(tbl_raw_data[[#This Row],[Outcome]])</f>
        <v>APPROVE</v>
      </c>
      <c r="P3384" s="57" t="str">
        <f>UPPER(tbl_raw_data[[#This Row],[Queue Name]])</f>
        <v>CONSUMER EXISTING</v>
      </c>
      <c r="Q3384" s="57" t="str">
        <f>IF(tbl_raw_data[[#This Row],[time_taken_in_mins]]&lt;=20,"SLA_MET","SLA_NOT_MET")</f>
        <v>SLA_MET</v>
      </c>
    </row>
    <row r="3385" spans="1:17" ht="15" customHeight="1" x14ac:dyDescent="0.25">
      <c r="A3385" s="5" t="s">
        <v>5323</v>
      </c>
      <c r="B3385" s="12">
        <v>45152.686956018515</v>
      </c>
      <c r="C3385" s="13">
        <v>45152.697199074071</v>
      </c>
      <c r="D3385" s="14" t="s">
        <v>8</v>
      </c>
      <c r="E3385" s="14" t="s">
        <v>9</v>
      </c>
      <c r="F3385" s="14" t="s">
        <v>109</v>
      </c>
      <c r="G3385" s="111" t="s">
        <v>1953</v>
      </c>
      <c r="H33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5" s="48">
        <f>tbl_raw_data[[#This Row],[Date Actioned]]-tbl_raw_data[[#This Row],[Date Tagged]]</f>
        <v>1.0243055556202307E-2</v>
      </c>
      <c r="J3385" s="50">
        <f>HOUR(tbl_raw_data[[#This Row],[time_taken]])*60+MINUTE(tbl_raw_data[[#This Row],[time_taken]])+SECOND(tbl_raw_data[[#This Row],[time_taken]])/60</f>
        <v>14.75</v>
      </c>
      <c r="K3385" s="54">
        <f>DATE(YEAR(tbl_raw_data[[#This Row],[Date Actioned]]), MONTH(tbl_raw_data[[#This Row],[Date Actioned]]), DAY(tbl_raw_data[[#This Row],[Date Actioned]]))</f>
        <v>45152</v>
      </c>
      <c r="L3385" s="55" t="str">
        <f>UPPER(TEXT(tbl_raw_data[[#This Row],[Updated_date]],"MMMM"))</f>
        <v>AUGUST</v>
      </c>
      <c r="M3385" s="55" t="str">
        <f>UPPER("Week "&amp;IF(ROUNDUP(DAY(tbl_raw_data[[#This Row],[Updated_date]])/7,0)=5,4,ROUNDUP(DAY(tbl_raw_data[[#This Row],[Updated_date]])/7,0)))</f>
        <v>WEEK 2</v>
      </c>
      <c r="N3385" s="57" t="str">
        <f>UPPER(VLOOKUP(tbl_raw_data[[#This Row],[Analyst]],[1]setting!$A$1:$B$15,2,0))</f>
        <v>NAVED</v>
      </c>
      <c r="O3385" s="57" t="str">
        <f>UPPER(tbl_raw_data[[#This Row],[Outcome]])</f>
        <v>WITHDRAW</v>
      </c>
      <c r="P3385" s="57" t="str">
        <f>UPPER(tbl_raw_data[[#This Row],[Queue Name]])</f>
        <v>CONSUMER PRE BUREAU</v>
      </c>
      <c r="Q3385" s="57" t="str">
        <f>IF(tbl_raw_data[[#This Row],[time_taken_in_mins]]&lt;=20,"SLA_MET","SLA_NOT_MET")</f>
        <v>SLA_MET</v>
      </c>
    </row>
    <row r="3386" spans="1:17" ht="15" customHeight="1" x14ac:dyDescent="0.25">
      <c r="A3386" s="22" t="s">
        <v>4386</v>
      </c>
      <c r="B3386" s="12">
        <v>45152.688252314816</v>
      </c>
      <c r="C3386" s="13">
        <v>45152.696608796294</v>
      </c>
      <c r="D3386" s="14" t="s">
        <v>13</v>
      </c>
      <c r="E3386" s="14" t="s">
        <v>28</v>
      </c>
      <c r="F3386" s="14" t="s">
        <v>254</v>
      </c>
      <c r="G3386" s="111" t="s">
        <v>29</v>
      </c>
      <c r="H33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86" s="48">
        <f>tbl_raw_data[[#This Row],[Date Actioned]]-tbl_raw_data[[#This Row],[Date Tagged]]</f>
        <v>8.3564814776764251E-3</v>
      </c>
      <c r="J3386" s="50">
        <f>HOUR(tbl_raw_data[[#This Row],[time_taken]])*60+MINUTE(tbl_raw_data[[#This Row],[time_taken]])+SECOND(tbl_raw_data[[#This Row],[time_taken]])/60</f>
        <v>12.033333333333333</v>
      </c>
      <c r="K3386" s="54">
        <f>DATE(YEAR(tbl_raw_data[[#This Row],[Date Actioned]]), MONTH(tbl_raw_data[[#This Row],[Date Actioned]]), DAY(tbl_raw_data[[#This Row],[Date Actioned]]))</f>
        <v>45152</v>
      </c>
      <c r="L3386" s="55" t="str">
        <f>UPPER(TEXT(tbl_raw_data[[#This Row],[Updated_date]],"MMMM"))</f>
        <v>AUGUST</v>
      </c>
      <c r="M3386" s="55" t="str">
        <f>UPPER("Week "&amp;IF(ROUNDUP(DAY(tbl_raw_data[[#This Row],[Updated_date]])/7,0)=5,4,ROUNDUP(DAY(tbl_raw_data[[#This Row],[Updated_date]])/7,0)))</f>
        <v>WEEK 2</v>
      </c>
      <c r="N3386" s="57" t="str">
        <f>UPPER(VLOOKUP(tbl_raw_data[[#This Row],[Analyst]],[1]setting!$A$1:$B$15,2,0))</f>
        <v>FARDIN</v>
      </c>
      <c r="O3386" s="57" t="str">
        <f>UPPER(tbl_raw_data[[#This Row],[Outcome]])</f>
        <v>APPROVE</v>
      </c>
      <c r="P3386" s="57" t="str">
        <f>UPPER(tbl_raw_data[[#This Row],[Queue Name]])</f>
        <v>CONSUMER EXISTING</v>
      </c>
      <c r="Q3386" s="57" t="str">
        <f>IF(tbl_raw_data[[#This Row],[time_taken_in_mins]]&lt;=20,"SLA_MET","SLA_NOT_MET")</f>
        <v>SLA_MET</v>
      </c>
    </row>
    <row r="3387" spans="1:17" ht="15" customHeight="1" x14ac:dyDescent="0.25">
      <c r="A3387" s="11" t="s">
        <v>3392</v>
      </c>
      <c r="B3387" s="12">
        <v>45152.68917824074</v>
      </c>
      <c r="C3387" s="25">
        <v>45152.696076388886</v>
      </c>
      <c r="D3387" s="10" t="s">
        <v>13</v>
      </c>
      <c r="E3387" s="10" t="s">
        <v>28</v>
      </c>
      <c r="F3387" s="26" t="s">
        <v>73</v>
      </c>
      <c r="G3387" s="109"/>
      <c r="H33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7" s="48">
        <f>tbl_raw_data[[#This Row],[Date Actioned]]-tbl_raw_data[[#This Row],[Date Tagged]]</f>
        <v>6.8981481454102322E-3</v>
      </c>
      <c r="J3387" s="50">
        <f>HOUR(tbl_raw_data[[#This Row],[time_taken]])*60+MINUTE(tbl_raw_data[[#This Row],[time_taken]])+SECOND(tbl_raw_data[[#This Row],[time_taken]])/60</f>
        <v>9.9333333333333336</v>
      </c>
      <c r="K3387" s="54">
        <f>DATE(YEAR(tbl_raw_data[[#This Row],[Date Actioned]]), MONTH(tbl_raw_data[[#This Row],[Date Actioned]]), DAY(tbl_raw_data[[#This Row],[Date Actioned]]))</f>
        <v>45152</v>
      </c>
      <c r="L3387" s="55" t="str">
        <f>UPPER(TEXT(tbl_raw_data[[#This Row],[Updated_date]],"MMMM"))</f>
        <v>AUGUST</v>
      </c>
      <c r="M3387" s="55" t="str">
        <f>UPPER("Week "&amp;IF(ROUNDUP(DAY(tbl_raw_data[[#This Row],[Updated_date]])/7,0)=5,4,ROUNDUP(DAY(tbl_raw_data[[#This Row],[Updated_date]])/7,0)))</f>
        <v>WEEK 2</v>
      </c>
      <c r="N3387" s="57" t="str">
        <f>UPPER(VLOOKUP(tbl_raw_data[[#This Row],[Analyst]],[1]setting!$A$1:$B$15,2,0))</f>
        <v>SHAHID</v>
      </c>
      <c r="O3387" s="57" t="str">
        <f>UPPER(tbl_raw_data[[#This Row],[Outcome]])</f>
        <v>APPROVE</v>
      </c>
      <c r="P3387" s="57" t="str">
        <f>UPPER(tbl_raw_data[[#This Row],[Queue Name]])</f>
        <v>CONSUMER EXISTING</v>
      </c>
      <c r="Q3387" s="57" t="str">
        <f>IF(tbl_raw_data[[#This Row],[time_taken_in_mins]]&lt;=20,"SLA_MET","SLA_NOT_MET")</f>
        <v>SLA_MET</v>
      </c>
    </row>
    <row r="3388" spans="1:17" ht="15" customHeight="1" x14ac:dyDescent="0.25">
      <c r="A3388" s="22" t="s">
        <v>6739</v>
      </c>
      <c r="B3388" s="12">
        <v>45152.689467592594</v>
      </c>
      <c r="C3388" s="29">
        <v>45152.704629629632</v>
      </c>
      <c r="D3388" s="16" t="s">
        <v>13</v>
      </c>
      <c r="E3388" s="16" t="s">
        <v>28</v>
      </c>
      <c r="F3388" s="30" t="s">
        <v>14</v>
      </c>
      <c r="G3388" s="106"/>
      <c r="H33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88" s="48">
        <f>tbl_raw_data[[#This Row],[Date Actioned]]-tbl_raw_data[[#This Row],[Date Tagged]]</f>
        <v>1.5162037037953269E-2</v>
      </c>
      <c r="J3388" s="50">
        <f>HOUR(tbl_raw_data[[#This Row],[time_taken]])*60+MINUTE(tbl_raw_data[[#This Row],[time_taken]])+SECOND(tbl_raw_data[[#This Row],[time_taken]])/60</f>
        <v>21.833333333333332</v>
      </c>
      <c r="K3388" s="54">
        <f>DATE(YEAR(tbl_raw_data[[#This Row],[Date Actioned]]), MONTH(tbl_raw_data[[#This Row],[Date Actioned]]), DAY(tbl_raw_data[[#This Row],[Date Actioned]]))</f>
        <v>45152</v>
      </c>
      <c r="L3388" s="55" t="str">
        <f>UPPER(TEXT(tbl_raw_data[[#This Row],[Updated_date]],"MMMM"))</f>
        <v>AUGUST</v>
      </c>
      <c r="M3388" s="55" t="str">
        <f>UPPER("Week "&amp;IF(ROUNDUP(DAY(tbl_raw_data[[#This Row],[Updated_date]])/7,0)=5,4,ROUNDUP(DAY(tbl_raw_data[[#This Row],[Updated_date]])/7,0)))</f>
        <v>WEEK 2</v>
      </c>
      <c r="N3388" s="57" t="str">
        <f>UPPER(VLOOKUP(tbl_raw_data[[#This Row],[Analyst]],[1]setting!$A$1:$B$15,2,0))</f>
        <v>HARDIK</v>
      </c>
      <c r="O3388" s="57" t="str">
        <f>UPPER(tbl_raw_data[[#This Row],[Outcome]])</f>
        <v>APPROVE</v>
      </c>
      <c r="P3388" s="57" t="str">
        <f>UPPER(tbl_raw_data[[#This Row],[Queue Name]])</f>
        <v>CONSUMER EXISTING</v>
      </c>
      <c r="Q3388" s="57" t="str">
        <f>IF(tbl_raw_data[[#This Row],[time_taken_in_mins]]&lt;=20,"SLA_MET","SLA_NOT_MET")</f>
        <v>SLA_NOT_MET</v>
      </c>
    </row>
    <row r="3389" spans="1:17" ht="15" customHeight="1" x14ac:dyDescent="0.25">
      <c r="A3389" s="11" t="s">
        <v>4543</v>
      </c>
      <c r="B3389" s="6">
        <v>45152.691388888888</v>
      </c>
      <c r="C3389" s="7">
        <v>45152.70003472222</v>
      </c>
      <c r="D3389" s="8" t="s">
        <v>8</v>
      </c>
      <c r="E3389" s="8" t="s">
        <v>41</v>
      </c>
      <c r="F3389" s="8" t="s">
        <v>42</v>
      </c>
      <c r="G3389" s="110" t="s">
        <v>4544</v>
      </c>
      <c r="H33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89" s="48">
        <f>tbl_raw_data[[#This Row],[Date Actioned]]-tbl_raw_data[[#This Row],[Date Tagged]]</f>
        <v>8.6458333316841163E-3</v>
      </c>
      <c r="J3389" s="50">
        <f>HOUR(tbl_raw_data[[#This Row],[time_taken]])*60+MINUTE(tbl_raw_data[[#This Row],[time_taken]])+SECOND(tbl_raw_data[[#This Row],[time_taken]])/60</f>
        <v>12.45</v>
      </c>
      <c r="K3389" s="54">
        <f>DATE(YEAR(tbl_raw_data[[#This Row],[Date Actioned]]), MONTH(tbl_raw_data[[#This Row],[Date Actioned]]), DAY(tbl_raw_data[[#This Row],[Date Actioned]]))</f>
        <v>45152</v>
      </c>
      <c r="L3389" s="55" t="str">
        <f>UPPER(TEXT(tbl_raw_data[[#This Row],[Updated_date]],"MMMM"))</f>
        <v>AUGUST</v>
      </c>
      <c r="M3389" s="55" t="str">
        <f>UPPER("Week "&amp;IF(ROUNDUP(DAY(tbl_raw_data[[#This Row],[Updated_date]])/7,0)=5,4,ROUNDUP(DAY(tbl_raw_data[[#This Row],[Updated_date]])/7,0)))</f>
        <v>WEEK 2</v>
      </c>
      <c r="N3389" s="57" t="str">
        <f>UPPER(VLOOKUP(tbl_raw_data[[#This Row],[Analyst]],[1]setting!$A$1:$B$15,2,0))</f>
        <v>NITESH</v>
      </c>
      <c r="O3389" s="57" t="str">
        <f>UPPER(tbl_raw_data[[#This Row],[Outcome]])</f>
        <v>WITHDRAW</v>
      </c>
      <c r="P3389" s="57" t="str">
        <f>UPPER(tbl_raw_data[[#This Row],[Queue Name]])</f>
        <v>CONSUMER POST BUREAU</v>
      </c>
      <c r="Q3389" s="57" t="str">
        <f>IF(tbl_raw_data[[#This Row],[time_taken_in_mins]]&lt;=20,"SLA_MET","SLA_NOT_MET")</f>
        <v>SLA_MET</v>
      </c>
    </row>
    <row r="3390" spans="1:17" ht="15" customHeight="1" x14ac:dyDescent="0.25">
      <c r="A3390" s="5" t="s">
        <v>3786</v>
      </c>
      <c r="B3390" s="6">
        <v>45152.69326388889</v>
      </c>
      <c r="C3390" s="7">
        <v>45152.700682870367</v>
      </c>
      <c r="D3390" s="8" t="s">
        <v>13</v>
      </c>
      <c r="E3390" s="8" t="s">
        <v>28</v>
      </c>
      <c r="F3390" s="8" t="s">
        <v>254</v>
      </c>
      <c r="G3390" s="110" t="s">
        <v>29</v>
      </c>
      <c r="H33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0" s="48">
        <f>tbl_raw_data[[#This Row],[Date Actioned]]-tbl_raw_data[[#This Row],[Date Tagged]]</f>
        <v>7.4189814768033102E-3</v>
      </c>
      <c r="J3390" s="50">
        <f>HOUR(tbl_raw_data[[#This Row],[time_taken]])*60+MINUTE(tbl_raw_data[[#This Row],[time_taken]])+SECOND(tbl_raw_data[[#This Row],[time_taken]])/60</f>
        <v>10.683333333333334</v>
      </c>
      <c r="K3390" s="54">
        <f>DATE(YEAR(tbl_raw_data[[#This Row],[Date Actioned]]), MONTH(tbl_raw_data[[#This Row],[Date Actioned]]), DAY(tbl_raw_data[[#This Row],[Date Actioned]]))</f>
        <v>45152</v>
      </c>
      <c r="L3390" s="55" t="str">
        <f>UPPER(TEXT(tbl_raw_data[[#This Row],[Updated_date]],"MMMM"))</f>
        <v>AUGUST</v>
      </c>
      <c r="M3390" s="55" t="str">
        <f>UPPER("Week "&amp;IF(ROUNDUP(DAY(tbl_raw_data[[#This Row],[Updated_date]])/7,0)=5,4,ROUNDUP(DAY(tbl_raw_data[[#This Row],[Updated_date]])/7,0)))</f>
        <v>WEEK 2</v>
      </c>
      <c r="N3390" s="57" t="str">
        <f>UPPER(VLOOKUP(tbl_raw_data[[#This Row],[Analyst]],[1]setting!$A$1:$B$15,2,0))</f>
        <v>FARDIN</v>
      </c>
      <c r="O3390" s="57" t="str">
        <f>UPPER(tbl_raw_data[[#This Row],[Outcome]])</f>
        <v>APPROVE</v>
      </c>
      <c r="P3390" s="57" t="str">
        <f>UPPER(tbl_raw_data[[#This Row],[Queue Name]])</f>
        <v>CONSUMER EXISTING</v>
      </c>
      <c r="Q3390" s="57" t="str">
        <f>IF(tbl_raw_data[[#This Row],[time_taken_in_mins]]&lt;=20,"SLA_MET","SLA_NOT_MET")</f>
        <v>SLA_MET</v>
      </c>
    </row>
    <row r="3391" spans="1:17" ht="15" customHeight="1" x14ac:dyDescent="0.25">
      <c r="A3391" s="11" t="s">
        <v>4145</v>
      </c>
      <c r="B3391" s="12">
        <v>45152.693391203706</v>
      </c>
      <c r="C3391" s="13">
        <v>45152.701342592591</v>
      </c>
      <c r="D3391" s="14" t="s">
        <v>13</v>
      </c>
      <c r="E3391" s="14" t="s">
        <v>9</v>
      </c>
      <c r="F3391" s="14" t="s">
        <v>109</v>
      </c>
      <c r="G3391" s="111" t="s">
        <v>147</v>
      </c>
      <c r="H33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1" s="48">
        <f>tbl_raw_data[[#This Row],[Date Actioned]]-tbl_raw_data[[#This Row],[Date Tagged]]</f>
        <v>7.9513888849760406E-3</v>
      </c>
      <c r="J3391" s="50">
        <f>HOUR(tbl_raw_data[[#This Row],[time_taken]])*60+MINUTE(tbl_raw_data[[#This Row],[time_taken]])+SECOND(tbl_raw_data[[#This Row],[time_taken]])/60</f>
        <v>11.45</v>
      </c>
      <c r="K3391" s="54">
        <f>DATE(YEAR(tbl_raw_data[[#This Row],[Date Actioned]]), MONTH(tbl_raw_data[[#This Row],[Date Actioned]]), DAY(tbl_raw_data[[#This Row],[Date Actioned]]))</f>
        <v>45152</v>
      </c>
      <c r="L3391" s="55" t="str">
        <f>UPPER(TEXT(tbl_raw_data[[#This Row],[Updated_date]],"MMMM"))</f>
        <v>AUGUST</v>
      </c>
      <c r="M3391" s="55" t="str">
        <f>UPPER("Week "&amp;IF(ROUNDUP(DAY(tbl_raw_data[[#This Row],[Updated_date]])/7,0)=5,4,ROUNDUP(DAY(tbl_raw_data[[#This Row],[Updated_date]])/7,0)))</f>
        <v>WEEK 2</v>
      </c>
      <c r="N3391" s="57" t="str">
        <f>UPPER(VLOOKUP(tbl_raw_data[[#This Row],[Analyst]],[1]setting!$A$1:$B$15,2,0))</f>
        <v>NAVED</v>
      </c>
      <c r="O3391" s="57" t="str">
        <f>UPPER(tbl_raw_data[[#This Row],[Outcome]])</f>
        <v>APPROVE</v>
      </c>
      <c r="P3391" s="57" t="str">
        <f>UPPER(tbl_raw_data[[#This Row],[Queue Name]])</f>
        <v>CONSUMER PRE BUREAU</v>
      </c>
      <c r="Q3391" s="57" t="str">
        <f>IF(tbl_raw_data[[#This Row],[time_taken_in_mins]]&lt;=20,"SLA_MET","SLA_NOT_MET")</f>
        <v>SLA_MET</v>
      </c>
    </row>
    <row r="3392" spans="1:17" ht="15" customHeight="1" x14ac:dyDescent="0.25">
      <c r="A3392" s="22" t="s">
        <v>5459</v>
      </c>
      <c r="B3392" s="12">
        <v>45152.694571759261</v>
      </c>
      <c r="C3392" s="13">
        <v>45152.705127314817</v>
      </c>
      <c r="D3392" s="14" t="s">
        <v>8</v>
      </c>
      <c r="E3392" s="14" t="s">
        <v>9</v>
      </c>
      <c r="F3392" s="14" t="s">
        <v>254</v>
      </c>
      <c r="G3392" s="111" t="s">
        <v>5460</v>
      </c>
      <c r="H33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92" s="48">
        <f>tbl_raw_data[[#This Row],[Date Actioned]]-tbl_raw_data[[#This Row],[Date Tagged]]</f>
        <v>1.0555555556493346E-2</v>
      </c>
      <c r="J3392" s="50">
        <f>HOUR(tbl_raw_data[[#This Row],[time_taken]])*60+MINUTE(tbl_raw_data[[#This Row],[time_taken]])+SECOND(tbl_raw_data[[#This Row],[time_taken]])/60</f>
        <v>15.2</v>
      </c>
      <c r="K3392" s="54">
        <f>DATE(YEAR(tbl_raw_data[[#This Row],[Date Actioned]]), MONTH(tbl_raw_data[[#This Row],[Date Actioned]]), DAY(tbl_raw_data[[#This Row],[Date Actioned]]))</f>
        <v>45152</v>
      </c>
      <c r="L3392" s="55" t="str">
        <f>UPPER(TEXT(tbl_raw_data[[#This Row],[Updated_date]],"MMMM"))</f>
        <v>AUGUST</v>
      </c>
      <c r="M3392" s="55" t="str">
        <f>UPPER("Week "&amp;IF(ROUNDUP(DAY(tbl_raw_data[[#This Row],[Updated_date]])/7,0)=5,4,ROUNDUP(DAY(tbl_raw_data[[#This Row],[Updated_date]])/7,0)))</f>
        <v>WEEK 2</v>
      </c>
      <c r="N3392" s="57" t="str">
        <f>UPPER(VLOOKUP(tbl_raw_data[[#This Row],[Analyst]],[1]setting!$A$1:$B$15,2,0))</f>
        <v>FARDIN</v>
      </c>
      <c r="O3392" s="57" t="str">
        <f>UPPER(tbl_raw_data[[#This Row],[Outcome]])</f>
        <v>WITHDRAW</v>
      </c>
      <c r="P3392" s="57" t="str">
        <f>UPPER(tbl_raw_data[[#This Row],[Queue Name]])</f>
        <v>CONSUMER PRE BUREAU</v>
      </c>
      <c r="Q3392" s="57" t="str">
        <f>IF(tbl_raw_data[[#This Row],[time_taken_in_mins]]&lt;=20,"SLA_MET","SLA_NOT_MET")</f>
        <v>SLA_MET</v>
      </c>
    </row>
    <row r="3393" spans="1:17" ht="15" customHeight="1" x14ac:dyDescent="0.25">
      <c r="A3393" s="5" t="s">
        <v>2683</v>
      </c>
      <c r="B3393" s="12">
        <v>45152.695104166669</v>
      </c>
      <c r="C3393" s="25">
        <v>45152.700995370367</v>
      </c>
      <c r="D3393" s="10" t="s">
        <v>13</v>
      </c>
      <c r="E3393" s="10" t="s">
        <v>28</v>
      </c>
      <c r="F3393" s="26" t="s">
        <v>73</v>
      </c>
      <c r="G3393" s="109"/>
      <c r="H33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3" s="48">
        <f>tbl_raw_data[[#This Row],[Date Actioned]]-tbl_raw_data[[#This Row],[Date Tagged]]</f>
        <v>5.8912036984111182E-3</v>
      </c>
      <c r="J3393" s="50">
        <f>HOUR(tbl_raw_data[[#This Row],[time_taken]])*60+MINUTE(tbl_raw_data[[#This Row],[time_taken]])+SECOND(tbl_raw_data[[#This Row],[time_taken]])/60</f>
        <v>8.4833333333333325</v>
      </c>
      <c r="K3393" s="54">
        <f>DATE(YEAR(tbl_raw_data[[#This Row],[Date Actioned]]), MONTH(tbl_raw_data[[#This Row],[Date Actioned]]), DAY(tbl_raw_data[[#This Row],[Date Actioned]]))</f>
        <v>45152</v>
      </c>
      <c r="L3393" s="55" t="str">
        <f>UPPER(TEXT(tbl_raw_data[[#This Row],[Updated_date]],"MMMM"))</f>
        <v>AUGUST</v>
      </c>
      <c r="M3393" s="55" t="str">
        <f>UPPER("Week "&amp;IF(ROUNDUP(DAY(tbl_raw_data[[#This Row],[Updated_date]])/7,0)=5,4,ROUNDUP(DAY(tbl_raw_data[[#This Row],[Updated_date]])/7,0)))</f>
        <v>WEEK 2</v>
      </c>
      <c r="N3393" s="57" t="str">
        <f>UPPER(VLOOKUP(tbl_raw_data[[#This Row],[Analyst]],[1]setting!$A$1:$B$15,2,0))</f>
        <v>SHAHID</v>
      </c>
      <c r="O3393" s="57" t="str">
        <f>UPPER(tbl_raw_data[[#This Row],[Outcome]])</f>
        <v>APPROVE</v>
      </c>
      <c r="P3393" s="57" t="str">
        <f>UPPER(tbl_raw_data[[#This Row],[Queue Name]])</f>
        <v>CONSUMER EXISTING</v>
      </c>
      <c r="Q3393" s="57" t="str">
        <f>IF(tbl_raw_data[[#This Row],[time_taken_in_mins]]&lt;=20,"SLA_MET","SLA_NOT_MET")</f>
        <v>SLA_MET</v>
      </c>
    </row>
    <row r="3394" spans="1:17" ht="15" customHeight="1" x14ac:dyDescent="0.25">
      <c r="A3394" s="11" t="s">
        <v>6532</v>
      </c>
      <c r="B3394" s="12">
        <v>45152.695243055554</v>
      </c>
      <c r="C3394" s="29">
        <v>45152.709178240744</v>
      </c>
      <c r="D3394" s="16" t="s">
        <v>13</v>
      </c>
      <c r="E3394" s="16" t="s">
        <v>28</v>
      </c>
      <c r="F3394" s="30" t="s">
        <v>73</v>
      </c>
      <c r="G3394" s="106"/>
      <c r="H33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4" s="48">
        <f>tbl_raw_data[[#This Row],[Date Actioned]]-tbl_raw_data[[#This Row],[Date Tagged]]</f>
        <v>1.393518519034842E-2</v>
      </c>
      <c r="J3394" s="50">
        <f>HOUR(tbl_raw_data[[#This Row],[time_taken]])*60+MINUTE(tbl_raw_data[[#This Row],[time_taken]])+SECOND(tbl_raw_data[[#This Row],[time_taken]])/60</f>
        <v>20.066666666666666</v>
      </c>
      <c r="K3394" s="54">
        <f>DATE(YEAR(tbl_raw_data[[#This Row],[Date Actioned]]), MONTH(tbl_raw_data[[#This Row],[Date Actioned]]), DAY(tbl_raw_data[[#This Row],[Date Actioned]]))</f>
        <v>45152</v>
      </c>
      <c r="L3394" s="55" t="str">
        <f>UPPER(TEXT(tbl_raw_data[[#This Row],[Updated_date]],"MMMM"))</f>
        <v>AUGUST</v>
      </c>
      <c r="M3394" s="55" t="str">
        <f>UPPER("Week "&amp;IF(ROUNDUP(DAY(tbl_raw_data[[#This Row],[Updated_date]])/7,0)=5,4,ROUNDUP(DAY(tbl_raw_data[[#This Row],[Updated_date]])/7,0)))</f>
        <v>WEEK 2</v>
      </c>
      <c r="N3394" s="57" t="str">
        <f>UPPER(VLOOKUP(tbl_raw_data[[#This Row],[Analyst]],[1]setting!$A$1:$B$15,2,0))</f>
        <v>SHAHID</v>
      </c>
      <c r="O3394" s="57" t="str">
        <f>UPPER(tbl_raw_data[[#This Row],[Outcome]])</f>
        <v>APPROVE</v>
      </c>
      <c r="P3394" s="57" t="str">
        <f>UPPER(tbl_raw_data[[#This Row],[Queue Name]])</f>
        <v>CONSUMER EXISTING</v>
      </c>
      <c r="Q3394" s="57" t="str">
        <f>IF(tbl_raw_data[[#This Row],[time_taken_in_mins]]&lt;=20,"SLA_MET","SLA_NOT_MET")</f>
        <v>SLA_NOT_MET</v>
      </c>
    </row>
    <row r="3395" spans="1:17" ht="15" customHeight="1" x14ac:dyDescent="0.25">
      <c r="A3395" s="22" t="s">
        <v>3345</v>
      </c>
      <c r="B3395" s="6">
        <v>45152.702534722222</v>
      </c>
      <c r="C3395" s="7">
        <v>45152.709374999999</v>
      </c>
      <c r="D3395" s="8" t="s">
        <v>13</v>
      </c>
      <c r="E3395" s="8" t="s">
        <v>9</v>
      </c>
      <c r="F3395" s="8" t="s">
        <v>42</v>
      </c>
      <c r="G3395" s="110" t="s">
        <v>21</v>
      </c>
      <c r="H33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5" s="48">
        <f>tbl_raw_data[[#This Row],[Date Actioned]]-tbl_raw_data[[#This Row],[Date Tagged]]</f>
        <v>6.8402777760638855E-3</v>
      </c>
      <c r="J3395" s="50">
        <f>HOUR(tbl_raw_data[[#This Row],[time_taken]])*60+MINUTE(tbl_raw_data[[#This Row],[time_taken]])+SECOND(tbl_raw_data[[#This Row],[time_taken]])/60</f>
        <v>9.85</v>
      </c>
      <c r="K3395" s="54">
        <f>DATE(YEAR(tbl_raw_data[[#This Row],[Date Actioned]]), MONTH(tbl_raw_data[[#This Row],[Date Actioned]]), DAY(tbl_raw_data[[#This Row],[Date Actioned]]))</f>
        <v>45152</v>
      </c>
      <c r="L3395" s="55" t="str">
        <f>UPPER(TEXT(tbl_raw_data[[#This Row],[Updated_date]],"MMMM"))</f>
        <v>AUGUST</v>
      </c>
      <c r="M3395" s="55" t="str">
        <f>UPPER("Week "&amp;IF(ROUNDUP(DAY(tbl_raw_data[[#This Row],[Updated_date]])/7,0)=5,4,ROUNDUP(DAY(tbl_raw_data[[#This Row],[Updated_date]])/7,0)))</f>
        <v>WEEK 2</v>
      </c>
      <c r="N3395" s="57" t="str">
        <f>UPPER(VLOOKUP(tbl_raw_data[[#This Row],[Analyst]],[1]setting!$A$1:$B$15,2,0))</f>
        <v>NITESH</v>
      </c>
      <c r="O3395" s="57" t="str">
        <f>UPPER(tbl_raw_data[[#This Row],[Outcome]])</f>
        <v>APPROVE</v>
      </c>
      <c r="P3395" s="57" t="str">
        <f>UPPER(tbl_raw_data[[#This Row],[Queue Name]])</f>
        <v>CONSUMER PRE BUREAU</v>
      </c>
      <c r="Q3395" s="57" t="str">
        <f>IF(tbl_raw_data[[#This Row],[time_taken_in_mins]]&lt;=20,"SLA_MET","SLA_NOT_MET")</f>
        <v>SLA_MET</v>
      </c>
    </row>
    <row r="3396" spans="1:17" ht="15" customHeight="1" x14ac:dyDescent="0.25">
      <c r="A3396" s="5" t="s">
        <v>2478</v>
      </c>
      <c r="B3396" s="6">
        <v>45152.703935185185</v>
      </c>
      <c r="C3396" s="7">
        <v>45152.709594907406</v>
      </c>
      <c r="D3396" s="8" t="s">
        <v>8</v>
      </c>
      <c r="E3396" s="8" t="s">
        <v>9</v>
      </c>
      <c r="F3396" s="8" t="s">
        <v>109</v>
      </c>
      <c r="G3396" s="110" t="s">
        <v>15</v>
      </c>
      <c r="H33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6" s="48">
        <f>tbl_raw_data[[#This Row],[Date Actioned]]-tbl_raw_data[[#This Row],[Date Tagged]]</f>
        <v>5.6597222210257314E-3</v>
      </c>
      <c r="J3396" s="50">
        <f>HOUR(tbl_raw_data[[#This Row],[time_taken]])*60+MINUTE(tbl_raw_data[[#This Row],[time_taken]])+SECOND(tbl_raw_data[[#This Row],[time_taken]])/60</f>
        <v>8.15</v>
      </c>
      <c r="K3396" s="54">
        <f>DATE(YEAR(tbl_raw_data[[#This Row],[Date Actioned]]), MONTH(tbl_raw_data[[#This Row],[Date Actioned]]), DAY(tbl_raw_data[[#This Row],[Date Actioned]]))</f>
        <v>45152</v>
      </c>
      <c r="L3396" s="55" t="str">
        <f>UPPER(TEXT(tbl_raw_data[[#This Row],[Updated_date]],"MMMM"))</f>
        <v>AUGUST</v>
      </c>
      <c r="M3396" s="55" t="str">
        <f>UPPER("Week "&amp;IF(ROUNDUP(DAY(tbl_raw_data[[#This Row],[Updated_date]])/7,0)=5,4,ROUNDUP(DAY(tbl_raw_data[[#This Row],[Updated_date]])/7,0)))</f>
        <v>WEEK 2</v>
      </c>
      <c r="N3396" s="57" t="str">
        <f>UPPER(VLOOKUP(tbl_raw_data[[#This Row],[Analyst]],[1]setting!$A$1:$B$15,2,0))</f>
        <v>NAVED</v>
      </c>
      <c r="O3396" s="57" t="str">
        <f>UPPER(tbl_raw_data[[#This Row],[Outcome]])</f>
        <v>WITHDRAW</v>
      </c>
      <c r="P3396" s="57" t="str">
        <f>UPPER(tbl_raw_data[[#This Row],[Queue Name]])</f>
        <v>CONSUMER PRE BUREAU</v>
      </c>
      <c r="Q3396" s="57" t="str">
        <f>IF(tbl_raw_data[[#This Row],[time_taken_in_mins]]&lt;=20,"SLA_MET","SLA_NOT_MET")</f>
        <v>SLA_MET</v>
      </c>
    </row>
    <row r="3397" spans="1:17" ht="15" customHeight="1" x14ac:dyDescent="0.25">
      <c r="A3397" s="5" t="s">
        <v>5999</v>
      </c>
      <c r="B3397" s="12">
        <v>45152.704004629632</v>
      </c>
      <c r="C3397" s="13">
        <v>45152.715891203705</v>
      </c>
      <c r="D3397" s="14" t="s">
        <v>13</v>
      </c>
      <c r="E3397" s="14" t="s">
        <v>9</v>
      </c>
      <c r="F3397" s="14" t="s">
        <v>254</v>
      </c>
      <c r="G3397" s="111" t="s">
        <v>29</v>
      </c>
      <c r="H33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397" s="48">
        <f>tbl_raw_data[[#This Row],[Date Actioned]]-tbl_raw_data[[#This Row],[Date Tagged]]</f>
        <v>1.1886574073287193E-2</v>
      </c>
      <c r="J3397" s="50">
        <f>HOUR(tbl_raw_data[[#This Row],[time_taken]])*60+MINUTE(tbl_raw_data[[#This Row],[time_taken]])+SECOND(tbl_raw_data[[#This Row],[time_taken]])/60</f>
        <v>17.116666666666667</v>
      </c>
      <c r="K3397" s="54">
        <f>DATE(YEAR(tbl_raw_data[[#This Row],[Date Actioned]]), MONTH(tbl_raw_data[[#This Row],[Date Actioned]]), DAY(tbl_raw_data[[#This Row],[Date Actioned]]))</f>
        <v>45152</v>
      </c>
      <c r="L3397" s="55" t="str">
        <f>UPPER(TEXT(tbl_raw_data[[#This Row],[Updated_date]],"MMMM"))</f>
        <v>AUGUST</v>
      </c>
      <c r="M3397" s="55" t="str">
        <f>UPPER("Week "&amp;IF(ROUNDUP(DAY(tbl_raw_data[[#This Row],[Updated_date]])/7,0)=5,4,ROUNDUP(DAY(tbl_raw_data[[#This Row],[Updated_date]])/7,0)))</f>
        <v>WEEK 2</v>
      </c>
      <c r="N3397" s="57" t="str">
        <f>UPPER(VLOOKUP(tbl_raw_data[[#This Row],[Analyst]],[1]setting!$A$1:$B$15,2,0))</f>
        <v>FARDIN</v>
      </c>
      <c r="O3397" s="57" t="str">
        <f>UPPER(tbl_raw_data[[#This Row],[Outcome]])</f>
        <v>APPROVE</v>
      </c>
      <c r="P3397" s="57" t="str">
        <f>UPPER(tbl_raw_data[[#This Row],[Queue Name]])</f>
        <v>CONSUMER PRE BUREAU</v>
      </c>
      <c r="Q3397" s="57" t="str">
        <f>IF(tbl_raw_data[[#This Row],[time_taken_in_mins]]&lt;=20,"SLA_MET","SLA_NOT_MET")</f>
        <v>SLA_MET</v>
      </c>
    </row>
    <row r="3398" spans="1:17" ht="26.25" x14ac:dyDescent="0.25">
      <c r="A3398" s="11" t="s">
        <v>7061</v>
      </c>
      <c r="B3398" s="12">
        <v>45152.706099537034</v>
      </c>
      <c r="C3398" s="13">
        <v>45152.725358796299</v>
      </c>
      <c r="D3398" s="14" t="s">
        <v>8</v>
      </c>
      <c r="E3398" s="14" t="s">
        <v>28</v>
      </c>
      <c r="F3398" s="14" t="s">
        <v>42</v>
      </c>
      <c r="G3398" s="111" t="s">
        <v>6493</v>
      </c>
      <c r="H33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398" s="48">
        <f>tbl_raw_data[[#This Row],[Date Actioned]]-tbl_raw_data[[#This Row],[Date Tagged]]</f>
        <v>1.9259259264799766E-2</v>
      </c>
      <c r="J3398" s="50">
        <f>HOUR(tbl_raw_data[[#This Row],[time_taken]])*60+MINUTE(tbl_raw_data[[#This Row],[time_taken]])+SECOND(tbl_raw_data[[#This Row],[time_taken]])/60</f>
        <v>27.733333333333334</v>
      </c>
      <c r="K3398" s="54">
        <f>DATE(YEAR(tbl_raw_data[[#This Row],[Date Actioned]]), MONTH(tbl_raw_data[[#This Row],[Date Actioned]]), DAY(tbl_raw_data[[#This Row],[Date Actioned]]))</f>
        <v>45152</v>
      </c>
      <c r="L3398" s="55" t="str">
        <f>UPPER(TEXT(tbl_raw_data[[#This Row],[Updated_date]],"MMMM"))</f>
        <v>AUGUST</v>
      </c>
      <c r="M3398" s="55" t="str">
        <f>UPPER("Week "&amp;IF(ROUNDUP(DAY(tbl_raw_data[[#This Row],[Updated_date]])/7,0)=5,4,ROUNDUP(DAY(tbl_raw_data[[#This Row],[Updated_date]])/7,0)))</f>
        <v>WEEK 2</v>
      </c>
      <c r="N3398" s="57" t="str">
        <f>UPPER(VLOOKUP(tbl_raw_data[[#This Row],[Analyst]],[1]setting!$A$1:$B$15,2,0))</f>
        <v>NITESH</v>
      </c>
      <c r="O3398" s="57" t="str">
        <f>UPPER(tbl_raw_data[[#This Row],[Outcome]])</f>
        <v>WITHDRAW</v>
      </c>
      <c r="P3398" s="57" t="str">
        <f>UPPER(tbl_raw_data[[#This Row],[Queue Name]])</f>
        <v>CONSUMER EXISTING</v>
      </c>
      <c r="Q3398" s="57" t="str">
        <f>IF(tbl_raw_data[[#This Row],[time_taken_in_mins]]&lt;=20,"SLA_MET","SLA_NOT_MET")</f>
        <v>SLA_NOT_MET</v>
      </c>
    </row>
    <row r="3399" spans="1:17" ht="15" customHeight="1" x14ac:dyDescent="0.25">
      <c r="A3399" s="11" t="s">
        <v>3508</v>
      </c>
      <c r="B3399" s="12">
        <v>45152.708599537036</v>
      </c>
      <c r="C3399" s="29">
        <v>45152.715636574074</v>
      </c>
      <c r="D3399" s="16" t="s">
        <v>46</v>
      </c>
      <c r="E3399" s="16" t="s">
        <v>41</v>
      </c>
      <c r="F3399" s="30" t="s">
        <v>73</v>
      </c>
      <c r="G3399" s="106"/>
      <c r="H33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399" s="48">
        <f>tbl_raw_data[[#This Row],[Date Actioned]]-tbl_raw_data[[#This Row],[Date Tagged]]</f>
        <v>7.0370370376622304E-3</v>
      </c>
      <c r="J3399" s="50">
        <f>HOUR(tbl_raw_data[[#This Row],[time_taken]])*60+MINUTE(tbl_raw_data[[#This Row],[time_taken]])+SECOND(tbl_raw_data[[#This Row],[time_taken]])/60</f>
        <v>10.133333333333333</v>
      </c>
      <c r="K3399" s="54">
        <f>DATE(YEAR(tbl_raw_data[[#This Row],[Date Actioned]]), MONTH(tbl_raw_data[[#This Row],[Date Actioned]]), DAY(tbl_raw_data[[#This Row],[Date Actioned]]))</f>
        <v>45152</v>
      </c>
      <c r="L3399" s="55" t="str">
        <f>UPPER(TEXT(tbl_raw_data[[#This Row],[Updated_date]],"MMMM"))</f>
        <v>AUGUST</v>
      </c>
      <c r="M3399" s="55" t="str">
        <f>UPPER("Week "&amp;IF(ROUNDUP(DAY(tbl_raw_data[[#This Row],[Updated_date]])/7,0)=5,4,ROUNDUP(DAY(tbl_raw_data[[#This Row],[Updated_date]])/7,0)))</f>
        <v>WEEK 2</v>
      </c>
      <c r="N3399" s="57" t="str">
        <f>UPPER(VLOOKUP(tbl_raw_data[[#This Row],[Analyst]],[1]setting!$A$1:$B$15,2,0))</f>
        <v>SHAHID</v>
      </c>
      <c r="O3399" s="57" t="str">
        <f>UPPER(tbl_raw_data[[#This Row],[Outcome]])</f>
        <v>DECLINE</v>
      </c>
      <c r="P3399" s="57" t="str">
        <f>UPPER(tbl_raw_data[[#This Row],[Queue Name]])</f>
        <v>CONSUMER POST BUREAU</v>
      </c>
      <c r="Q3399" s="57" t="str">
        <f>IF(tbl_raw_data[[#This Row],[time_taken_in_mins]]&lt;=20,"SLA_MET","SLA_NOT_MET")</f>
        <v>SLA_MET</v>
      </c>
    </row>
    <row r="3400" spans="1:17" ht="15" customHeight="1" x14ac:dyDescent="0.25">
      <c r="A3400" s="11" t="s">
        <v>4636</v>
      </c>
      <c r="B3400" s="6">
        <v>45152.709629629629</v>
      </c>
      <c r="C3400" s="7">
        <v>45152.718414351853</v>
      </c>
      <c r="D3400" s="8" t="s">
        <v>13</v>
      </c>
      <c r="E3400" s="8" t="s">
        <v>28</v>
      </c>
      <c r="F3400" s="8" t="s">
        <v>109</v>
      </c>
      <c r="G3400" s="110" t="s">
        <v>29</v>
      </c>
      <c r="H34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0" s="48">
        <f>tbl_raw_data[[#This Row],[Date Actioned]]-tbl_raw_data[[#This Row],[Date Tagged]]</f>
        <v>8.7847222239361145E-3</v>
      </c>
      <c r="J3400" s="50">
        <f>HOUR(tbl_raw_data[[#This Row],[time_taken]])*60+MINUTE(tbl_raw_data[[#This Row],[time_taken]])+SECOND(tbl_raw_data[[#This Row],[time_taken]])/60</f>
        <v>12.65</v>
      </c>
      <c r="K3400" s="54">
        <f>DATE(YEAR(tbl_raw_data[[#This Row],[Date Actioned]]), MONTH(tbl_raw_data[[#This Row],[Date Actioned]]), DAY(tbl_raw_data[[#This Row],[Date Actioned]]))</f>
        <v>45152</v>
      </c>
      <c r="L3400" s="55" t="str">
        <f>UPPER(TEXT(tbl_raw_data[[#This Row],[Updated_date]],"MMMM"))</f>
        <v>AUGUST</v>
      </c>
      <c r="M3400" s="55" t="str">
        <f>UPPER("Week "&amp;IF(ROUNDUP(DAY(tbl_raw_data[[#This Row],[Updated_date]])/7,0)=5,4,ROUNDUP(DAY(tbl_raw_data[[#This Row],[Updated_date]])/7,0)))</f>
        <v>WEEK 2</v>
      </c>
      <c r="N3400" s="57" t="str">
        <f>UPPER(VLOOKUP(tbl_raw_data[[#This Row],[Analyst]],[1]setting!$A$1:$B$15,2,0))</f>
        <v>NAVED</v>
      </c>
      <c r="O3400" s="57" t="str">
        <f>UPPER(tbl_raw_data[[#This Row],[Outcome]])</f>
        <v>APPROVE</v>
      </c>
      <c r="P3400" s="57" t="str">
        <f>UPPER(tbl_raw_data[[#This Row],[Queue Name]])</f>
        <v>CONSUMER EXISTING</v>
      </c>
      <c r="Q3400" s="57" t="str">
        <f>IF(tbl_raw_data[[#This Row],[time_taken_in_mins]]&lt;=20,"SLA_MET","SLA_NOT_MET")</f>
        <v>SLA_MET</v>
      </c>
    </row>
    <row r="3401" spans="1:17" ht="15" customHeight="1" x14ac:dyDescent="0.25">
      <c r="A3401" s="22" t="s">
        <v>5246</v>
      </c>
      <c r="B3401" s="12">
        <v>45152.71230324074</v>
      </c>
      <c r="C3401" s="13">
        <v>45152.722407407404</v>
      </c>
      <c r="D3401" s="14" t="s">
        <v>13</v>
      </c>
      <c r="E3401" s="14" t="s">
        <v>9</v>
      </c>
      <c r="F3401" s="14" t="s">
        <v>254</v>
      </c>
      <c r="G3401" s="111" t="s">
        <v>29</v>
      </c>
      <c r="H34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1" s="48">
        <f>tbl_raw_data[[#This Row],[Date Actioned]]-tbl_raw_data[[#This Row],[Date Tagged]]</f>
        <v>1.0104166663950309E-2</v>
      </c>
      <c r="J3401" s="50">
        <f>HOUR(tbl_raw_data[[#This Row],[time_taken]])*60+MINUTE(tbl_raw_data[[#This Row],[time_taken]])+SECOND(tbl_raw_data[[#This Row],[time_taken]])/60</f>
        <v>14.55</v>
      </c>
      <c r="K3401" s="54">
        <f>DATE(YEAR(tbl_raw_data[[#This Row],[Date Actioned]]), MONTH(tbl_raw_data[[#This Row],[Date Actioned]]), DAY(tbl_raw_data[[#This Row],[Date Actioned]]))</f>
        <v>45152</v>
      </c>
      <c r="L3401" s="55" t="str">
        <f>UPPER(TEXT(tbl_raw_data[[#This Row],[Updated_date]],"MMMM"))</f>
        <v>AUGUST</v>
      </c>
      <c r="M3401" s="55" t="str">
        <f>UPPER("Week "&amp;IF(ROUNDUP(DAY(tbl_raw_data[[#This Row],[Updated_date]])/7,0)=5,4,ROUNDUP(DAY(tbl_raw_data[[#This Row],[Updated_date]])/7,0)))</f>
        <v>WEEK 2</v>
      </c>
      <c r="N3401" s="57" t="str">
        <f>UPPER(VLOOKUP(tbl_raw_data[[#This Row],[Analyst]],[1]setting!$A$1:$B$15,2,0))</f>
        <v>FARDIN</v>
      </c>
      <c r="O3401" s="57" t="str">
        <f>UPPER(tbl_raw_data[[#This Row],[Outcome]])</f>
        <v>APPROVE</v>
      </c>
      <c r="P3401" s="57" t="str">
        <f>UPPER(tbl_raw_data[[#This Row],[Queue Name]])</f>
        <v>CONSUMER PRE BUREAU</v>
      </c>
      <c r="Q3401" s="57" t="str">
        <f>IF(tbl_raw_data[[#This Row],[time_taken_in_mins]]&lt;=20,"SLA_MET","SLA_NOT_MET")</f>
        <v>SLA_MET</v>
      </c>
    </row>
    <row r="3402" spans="1:17" ht="15" customHeight="1" x14ac:dyDescent="0.25">
      <c r="A3402" s="22" t="s">
        <v>6358</v>
      </c>
      <c r="B3402" s="6">
        <v>45152.712442129632</v>
      </c>
      <c r="C3402" s="7">
        <v>45152.725486111114</v>
      </c>
      <c r="D3402" s="8" t="s">
        <v>8</v>
      </c>
      <c r="E3402" s="8" t="s">
        <v>9</v>
      </c>
      <c r="F3402" s="8" t="s">
        <v>109</v>
      </c>
      <c r="G3402" s="110" t="s">
        <v>6359</v>
      </c>
      <c r="H34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402" s="48">
        <f>tbl_raw_data[[#This Row],[Date Actioned]]-tbl_raw_data[[#This Row],[Date Tagged]]</f>
        <v>1.3043981482042E-2</v>
      </c>
      <c r="J3402" s="50">
        <f>HOUR(tbl_raw_data[[#This Row],[time_taken]])*60+MINUTE(tbl_raw_data[[#This Row],[time_taken]])+SECOND(tbl_raw_data[[#This Row],[time_taken]])/60</f>
        <v>18.783333333333335</v>
      </c>
      <c r="K3402" s="54">
        <f>DATE(YEAR(tbl_raw_data[[#This Row],[Date Actioned]]), MONTH(tbl_raw_data[[#This Row],[Date Actioned]]), DAY(tbl_raw_data[[#This Row],[Date Actioned]]))</f>
        <v>45152</v>
      </c>
      <c r="L3402" s="55" t="str">
        <f>UPPER(TEXT(tbl_raw_data[[#This Row],[Updated_date]],"MMMM"))</f>
        <v>AUGUST</v>
      </c>
      <c r="M3402" s="55" t="str">
        <f>UPPER("Week "&amp;IF(ROUNDUP(DAY(tbl_raw_data[[#This Row],[Updated_date]])/7,0)=5,4,ROUNDUP(DAY(tbl_raw_data[[#This Row],[Updated_date]])/7,0)))</f>
        <v>WEEK 2</v>
      </c>
      <c r="N3402" s="57" t="str">
        <f>UPPER(VLOOKUP(tbl_raw_data[[#This Row],[Analyst]],[1]setting!$A$1:$B$15,2,0))</f>
        <v>NAVED</v>
      </c>
      <c r="O3402" s="57" t="str">
        <f>UPPER(tbl_raw_data[[#This Row],[Outcome]])</f>
        <v>WITHDRAW</v>
      </c>
      <c r="P3402" s="57" t="str">
        <f>UPPER(tbl_raw_data[[#This Row],[Queue Name]])</f>
        <v>CONSUMER PRE BUREAU</v>
      </c>
      <c r="Q3402" s="57" t="str">
        <f>IF(tbl_raw_data[[#This Row],[time_taken_in_mins]]&lt;=20,"SLA_MET","SLA_NOT_MET")</f>
        <v>SLA_MET</v>
      </c>
    </row>
    <row r="3403" spans="1:17" ht="15" customHeight="1" x14ac:dyDescent="0.25">
      <c r="A3403" s="5" t="s">
        <v>7033</v>
      </c>
      <c r="B3403" s="6">
        <v>45152.712581018517</v>
      </c>
      <c r="C3403" s="7">
        <v>45152.731296296297</v>
      </c>
      <c r="D3403" s="8" t="s">
        <v>13</v>
      </c>
      <c r="E3403" s="8" t="s">
        <v>9</v>
      </c>
      <c r="F3403" s="8" t="s">
        <v>254</v>
      </c>
      <c r="G3403" s="110" t="s">
        <v>29</v>
      </c>
      <c r="H34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3" s="48">
        <f>tbl_raw_data[[#This Row],[Date Actioned]]-tbl_raw_data[[#This Row],[Date Tagged]]</f>
        <v>1.8715277779847383E-2</v>
      </c>
      <c r="J3403" s="50">
        <f>HOUR(tbl_raw_data[[#This Row],[time_taken]])*60+MINUTE(tbl_raw_data[[#This Row],[time_taken]])+SECOND(tbl_raw_data[[#This Row],[time_taken]])/60</f>
        <v>26.95</v>
      </c>
      <c r="K3403" s="54">
        <f>DATE(YEAR(tbl_raw_data[[#This Row],[Date Actioned]]), MONTH(tbl_raw_data[[#This Row],[Date Actioned]]), DAY(tbl_raw_data[[#This Row],[Date Actioned]]))</f>
        <v>45152</v>
      </c>
      <c r="L3403" s="55" t="str">
        <f>UPPER(TEXT(tbl_raw_data[[#This Row],[Updated_date]],"MMMM"))</f>
        <v>AUGUST</v>
      </c>
      <c r="M3403" s="55" t="str">
        <f>UPPER("Week "&amp;IF(ROUNDUP(DAY(tbl_raw_data[[#This Row],[Updated_date]])/7,0)=5,4,ROUNDUP(DAY(tbl_raw_data[[#This Row],[Updated_date]])/7,0)))</f>
        <v>WEEK 2</v>
      </c>
      <c r="N3403" s="57" t="str">
        <f>UPPER(VLOOKUP(tbl_raw_data[[#This Row],[Analyst]],[1]setting!$A$1:$B$15,2,0))</f>
        <v>FARDIN</v>
      </c>
      <c r="O3403" s="57" t="str">
        <f>UPPER(tbl_raw_data[[#This Row],[Outcome]])</f>
        <v>APPROVE</v>
      </c>
      <c r="P3403" s="57" t="str">
        <f>UPPER(tbl_raw_data[[#This Row],[Queue Name]])</f>
        <v>CONSUMER PRE BUREAU</v>
      </c>
      <c r="Q3403" s="57" t="str">
        <f>IF(tbl_raw_data[[#This Row],[time_taken_in_mins]]&lt;=20,"SLA_MET","SLA_NOT_MET")</f>
        <v>SLA_NOT_MET</v>
      </c>
    </row>
    <row r="3404" spans="1:17" ht="15" customHeight="1" x14ac:dyDescent="0.25">
      <c r="A3404" s="5" t="s">
        <v>7096</v>
      </c>
      <c r="B3404" s="12">
        <v>45152.712858796294</v>
      </c>
      <c r="C3404" s="13">
        <v>45152.733159722222</v>
      </c>
      <c r="D3404" s="14" t="s">
        <v>8</v>
      </c>
      <c r="E3404" s="14" t="s">
        <v>9</v>
      </c>
      <c r="F3404" s="14" t="s">
        <v>109</v>
      </c>
      <c r="G3404" s="111" t="s">
        <v>242</v>
      </c>
      <c r="H34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3404" s="48">
        <f>tbl_raw_data[[#This Row],[Date Actioned]]-tbl_raw_data[[#This Row],[Date Tagged]]</f>
        <v>2.0300925927585922E-2</v>
      </c>
      <c r="J3404" s="50">
        <f>HOUR(tbl_raw_data[[#This Row],[time_taken]])*60+MINUTE(tbl_raw_data[[#This Row],[time_taken]])+SECOND(tbl_raw_data[[#This Row],[time_taken]])/60</f>
        <v>29.233333333333334</v>
      </c>
      <c r="K3404" s="54">
        <f>DATE(YEAR(tbl_raw_data[[#This Row],[Date Actioned]]), MONTH(tbl_raw_data[[#This Row],[Date Actioned]]), DAY(tbl_raw_data[[#This Row],[Date Actioned]]))</f>
        <v>45152</v>
      </c>
      <c r="L3404" s="55" t="str">
        <f>UPPER(TEXT(tbl_raw_data[[#This Row],[Updated_date]],"MMMM"))</f>
        <v>AUGUST</v>
      </c>
      <c r="M3404" s="55" t="str">
        <f>UPPER("Week "&amp;IF(ROUNDUP(DAY(tbl_raw_data[[#This Row],[Updated_date]])/7,0)=5,4,ROUNDUP(DAY(tbl_raw_data[[#This Row],[Updated_date]])/7,0)))</f>
        <v>WEEK 2</v>
      </c>
      <c r="N3404" s="57" t="str">
        <f>UPPER(VLOOKUP(tbl_raw_data[[#This Row],[Analyst]],[1]setting!$A$1:$B$15,2,0))</f>
        <v>NAVED</v>
      </c>
      <c r="O3404" s="57" t="str">
        <f>UPPER(tbl_raw_data[[#This Row],[Outcome]])</f>
        <v>WITHDRAW</v>
      </c>
      <c r="P3404" s="57" t="str">
        <f>UPPER(tbl_raw_data[[#This Row],[Queue Name]])</f>
        <v>CONSUMER PRE BUREAU</v>
      </c>
      <c r="Q3404" s="57" t="str">
        <f>IF(tbl_raw_data[[#This Row],[time_taken_in_mins]]&lt;=20,"SLA_MET","SLA_NOT_MET")</f>
        <v>SLA_NOT_MET</v>
      </c>
    </row>
    <row r="3405" spans="1:17" ht="15" customHeight="1" x14ac:dyDescent="0.25">
      <c r="A3405" s="11" t="s">
        <v>7081</v>
      </c>
      <c r="B3405" s="12">
        <v>45152.715150462966</v>
      </c>
      <c r="C3405" s="13">
        <v>45152.73505787037</v>
      </c>
      <c r="D3405" s="14" t="s">
        <v>13</v>
      </c>
      <c r="E3405" s="14" t="s">
        <v>9</v>
      </c>
      <c r="F3405" s="14" t="s">
        <v>42</v>
      </c>
      <c r="G3405" s="111" t="s">
        <v>29</v>
      </c>
      <c r="H34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5" s="48">
        <f>tbl_raw_data[[#This Row],[Date Actioned]]-tbl_raw_data[[#This Row],[Date Tagged]]</f>
        <v>1.9907407404389232E-2</v>
      </c>
      <c r="J3405" s="50">
        <f>HOUR(tbl_raw_data[[#This Row],[time_taken]])*60+MINUTE(tbl_raw_data[[#This Row],[time_taken]])+SECOND(tbl_raw_data[[#This Row],[time_taken]])/60</f>
        <v>28.666666666666668</v>
      </c>
      <c r="K3405" s="54">
        <f>DATE(YEAR(tbl_raw_data[[#This Row],[Date Actioned]]), MONTH(tbl_raw_data[[#This Row],[Date Actioned]]), DAY(tbl_raw_data[[#This Row],[Date Actioned]]))</f>
        <v>45152</v>
      </c>
      <c r="L3405" s="55" t="str">
        <f>UPPER(TEXT(tbl_raw_data[[#This Row],[Updated_date]],"MMMM"))</f>
        <v>AUGUST</v>
      </c>
      <c r="M3405" s="55" t="str">
        <f>UPPER("Week "&amp;IF(ROUNDUP(DAY(tbl_raw_data[[#This Row],[Updated_date]])/7,0)=5,4,ROUNDUP(DAY(tbl_raw_data[[#This Row],[Updated_date]])/7,0)))</f>
        <v>WEEK 2</v>
      </c>
      <c r="N3405" s="57" t="str">
        <f>UPPER(VLOOKUP(tbl_raw_data[[#This Row],[Analyst]],[1]setting!$A$1:$B$15,2,0))</f>
        <v>NITESH</v>
      </c>
      <c r="O3405" s="57" t="str">
        <f>UPPER(tbl_raw_data[[#This Row],[Outcome]])</f>
        <v>APPROVE</v>
      </c>
      <c r="P3405" s="57" t="str">
        <f>UPPER(tbl_raw_data[[#This Row],[Queue Name]])</f>
        <v>CONSUMER PRE BUREAU</v>
      </c>
      <c r="Q3405" s="57" t="str">
        <f>IF(tbl_raw_data[[#This Row],[time_taken_in_mins]]&lt;=20,"SLA_MET","SLA_NOT_MET")</f>
        <v>SLA_NOT_MET</v>
      </c>
    </row>
    <row r="3406" spans="1:17" ht="15" customHeight="1" x14ac:dyDescent="0.25">
      <c r="A3406" s="22" t="s">
        <v>6618</v>
      </c>
      <c r="B3406" s="6">
        <v>45152.715937499997</v>
      </c>
      <c r="C3406" s="7">
        <v>45152.730439814812</v>
      </c>
      <c r="D3406" s="8" t="s">
        <v>13</v>
      </c>
      <c r="E3406" s="8" t="s">
        <v>28</v>
      </c>
      <c r="F3406" s="8" t="s">
        <v>73</v>
      </c>
      <c r="G3406" s="110" t="s">
        <v>67</v>
      </c>
      <c r="H34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06" s="48">
        <f>tbl_raw_data[[#This Row],[Date Actioned]]-tbl_raw_data[[#This Row],[Date Tagged]]</f>
        <v>1.4502314814308193E-2</v>
      </c>
      <c r="J3406" s="50">
        <f>HOUR(tbl_raw_data[[#This Row],[time_taken]])*60+MINUTE(tbl_raw_data[[#This Row],[time_taken]])+SECOND(tbl_raw_data[[#This Row],[time_taken]])/60</f>
        <v>20.883333333333333</v>
      </c>
      <c r="K3406" s="54">
        <f>DATE(YEAR(tbl_raw_data[[#This Row],[Date Actioned]]), MONTH(tbl_raw_data[[#This Row],[Date Actioned]]), DAY(tbl_raw_data[[#This Row],[Date Actioned]]))</f>
        <v>45152</v>
      </c>
      <c r="L3406" s="55" t="str">
        <f>UPPER(TEXT(tbl_raw_data[[#This Row],[Updated_date]],"MMMM"))</f>
        <v>AUGUST</v>
      </c>
      <c r="M3406" s="55" t="str">
        <f>UPPER("Week "&amp;IF(ROUNDUP(DAY(tbl_raw_data[[#This Row],[Updated_date]])/7,0)=5,4,ROUNDUP(DAY(tbl_raw_data[[#This Row],[Updated_date]])/7,0)))</f>
        <v>WEEK 2</v>
      </c>
      <c r="N3406" s="57" t="str">
        <f>UPPER(VLOOKUP(tbl_raw_data[[#This Row],[Analyst]],[1]setting!$A$1:$B$15,2,0))</f>
        <v>SHAHID</v>
      </c>
      <c r="O3406" s="57" t="str">
        <f>UPPER(tbl_raw_data[[#This Row],[Outcome]])</f>
        <v>APPROVE</v>
      </c>
      <c r="P3406" s="57" t="str">
        <f>UPPER(tbl_raw_data[[#This Row],[Queue Name]])</f>
        <v>CONSUMER EXISTING</v>
      </c>
      <c r="Q3406" s="57" t="str">
        <f>IF(tbl_raw_data[[#This Row],[time_taken_in_mins]]&lt;=20,"SLA_MET","SLA_NOT_MET")</f>
        <v>SLA_NOT_MET</v>
      </c>
    </row>
    <row r="3407" spans="1:17" ht="15" customHeight="1" x14ac:dyDescent="0.25">
      <c r="A3407" s="11" t="s">
        <v>6974</v>
      </c>
      <c r="B3407" s="6">
        <v>45152.716898148145</v>
      </c>
      <c r="C3407" s="7">
        <v>45152.734803240739</v>
      </c>
      <c r="D3407" s="8" t="s">
        <v>8</v>
      </c>
      <c r="E3407" s="8" t="s">
        <v>9</v>
      </c>
      <c r="F3407" s="8" t="s">
        <v>168</v>
      </c>
      <c r="G3407" s="110" t="s">
        <v>6527</v>
      </c>
      <c r="H34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07" s="48">
        <f>tbl_raw_data[[#This Row],[Date Actioned]]-tbl_raw_data[[#This Row],[Date Tagged]]</f>
        <v>1.7905092594446614E-2</v>
      </c>
      <c r="J3407" s="50">
        <f>HOUR(tbl_raw_data[[#This Row],[time_taken]])*60+MINUTE(tbl_raw_data[[#This Row],[time_taken]])+SECOND(tbl_raw_data[[#This Row],[time_taken]])/60</f>
        <v>25.783333333333335</v>
      </c>
      <c r="K3407" s="54">
        <f>DATE(YEAR(tbl_raw_data[[#This Row],[Date Actioned]]), MONTH(tbl_raw_data[[#This Row],[Date Actioned]]), DAY(tbl_raw_data[[#This Row],[Date Actioned]]))</f>
        <v>45152</v>
      </c>
      <c r="L3407" s="55" t="str">
        <f>UPPER(TEXT(tbl_raw_data[[#This Row],[Updated_date]],"MMMM"))</f>
        <v>AUGUST</v>
      </c>
      <c r="M3407" s="55" t="str">
        <f>UPPER("Week "&amp;IF(ROUNDUP(DAY(tbl_raw_data[[#This Row],[Updated_date]])/7,0)=5,4,ROUNDUP(DAY(tbl_raw_data[[#This Row],[Updated_date]])/7,0)))</f>
        <v>WEEK 2</v>
      </c>
      <c r="N3407" s="57" t="str">
        <f>UPPER(VLOOKUP(tbl_raw_data[[#This Row],[Analyst]],[1]setting!$A$1:$B$15,2,0))</f>
        <v>MERCEDES</v>
      </c>
      <c r="O3407" s="57" t="str">
        <f>UPPER(tbl_raw_data[[#This Row],[Outcome]])</f>
        <v>WITHDRAW</v>
      </c>
      <c r="P3407" s="57" t="str">
        <f>UPPER(tbl_raw_data[[#This Row],[Queue Name]])</f>
        <v>CONSUMER PRE BUREAU</v>
      </c>
      <c r="Q3407" s="57" t="str">
        <f>IF(tbl_raw_data[[#This Row],[time_taken_in_mins]]&lt;=20,"SLA_MET","SLA_NOT_MET")</f>
        <v>SLA_NOT_MET</v>
      </c>
    </row>
    <row r="3408" spans="1:17" ht="15" customHeight="1" x14ac:dyDescent="0.25">
      <c r="A3408" s="22" t="s">
        <v>3781</v>
      </c>
      <c r="B3408" s="12">
        <v>45152.719814814816</v>
      </c>
      <c r="C3408" s="25">
        <v>45152.727222222224</v>
      </c>
      <c r="D3408" s="10" t="s">
        <v>13</v>
      </c>
      <c r="E3408" s="10" t="s">
        <v>41</v>
      </c>
      <c r="F3408" s="26" t="s">
        <v>73</v>
      </c>
      <c r="G3408" s="109"/>
      <c r="H34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08" s="48">
        <f>tbl_raw_data[[#This Row],[Date Actioned]]-tbl_raw_data[[#This Row],[Date Tagged]]</f>
        <v>7.4074074072996154E-3</v>
      </c>
      <c r="J3408" s="50">
        <f>HOUR(tbl_raw_data[[#This Row],[time_taken]])*60+MINUTE(tbl_raw_data[[#This Row],[time_taken]])+SECOND(tbl_raw_data[[#This Row],[time_taken]])/60</f>
        <v>10.666666666666666</v>
      </c>
      <c r="K3408" s="54">
        <f>DATE(YEAR(tbl_raw_data[[#This Row],[Date Actioned]]), MONTH(tbl_raw_data[[#This Row],[Date Actioned]]), DAY(tbl_raw_data[[#This Row],[Date Actioned]]))</f>
        <v>45152</v>
      </c>
      <c r="L3408" s="55" t="str">
        <f>UPPER(TEXT(tbl_raw_data[[#This Row],[Updated_date]],"MMMM"))</f>
        <v>AUGUST</v>
      </c>
      <c r="M3408" s="55" t="str">
        <f>UPPER("Week "&amp;IF(ROUNDUP(DAY(tbl_raw_data[[#This Row],[Updated_date]])/7,0)=5,4,ROUNDUP(DAY(tbl_raw_data[[#This Row],[Updated_date]])/7,0)))</f>
        <v>WEEK 2</v>
      </c>
      <c r="N3408" s="57" t="str">
        <f>UPPER(VLOOKUP(tbl_raw_data[[#This Row],[Analyst]],[1]setting!$A$1:$B$15,2,0))</f>
        <v>SHAHID</v>
      </c>
      <c r="O3408" s="57" t="str">
        <f>UPPER(tbl_raw_data[[#This Row],[Outcome]])</f>
        <v>APPROVE</v>
      </c>
      <c r="P3408" s="57" t="str">
        <f>UPPER(tbl_raw_data[[#This Row],[Queue Name]])</f>
        <v>CONSUMER POST BUREAU</v>
      </c>
      <c r="Q3408" s="57" t="str">
        <f>IF(tbl_raw_data[[#This Row],[time_taken_in_mins]]&lt;=20,"SLA_MET","SLA_NOT_MET")</f>
        <v>SLA_MET</v>
      </c>
    </row>
    <row r="3409" spans="1:17" x14ac:dyDescent="0.25">
      <c r="A3409" s="5" t="s">
        <v>6362</v>
      </c>
      <c r="B3409" s="12">
        <v>45152.72210648148</v>
      </c>
      <c r="C3409" s="29">
        <v>45152.735173611109</v>
      </c>
      <c r="D3409" s="30" t="s">
        <v>40</v>
      </c>
      <c r="E3409" s="16" t="s">
        <v>28</v>
      </c>
      <c r="F3409" s="30" t="s">
        <v>14</v>
      </c>
      <c r="G3409" s="106"/>
      <c r="H34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09" s="48">
        <f>tbl_raw_data[[#This Row],[Date Actioned]]-tbl_raw_data[[#This Row],[Date Tagged]]</f>
        <v>1.3067129628325347E-2</v>
      </c>
      <c r="J3409" s="50">
        <f>HOUR(tbl_raw_data[[#This Row],[time_taken]])*60+MINUTE(tbl_raw_data[[#This Row],[time_taken]])+SECOND(tbl_raw_data[[#This Row],[time_taken]])/60</f>
        <v>18.816666666666666</v>
      </c>
      <c r="K3409" s="54">
        <f>DATE(YEAR(tbl_raw_data[[#This Row],[Date Actioned]]), MONTH(tbl_raw_data[[#This Row],[Date Actioned]]), DAY(tbl_raw_data[[#This Row],[Date Actioned]]))</f>
        <v>45152</v>
      </c>
      <c r="L3409" s="55" t="str">
        <f>UPPER(TEXT(tbl_raw_data[[#This Row],[Updated_date]],"MMMM"))</f>
        <v>AUGUST</v>
      </c>
      <c r="M3409" s="55" t="str">
        <f>UPPER("Week "&amp;IF(ROUNDUP(DAY(tbl_raw_data[[#This Row],[Updated_date]])/7,0)=5,4,ROUNDUP(DAY(tbl_raw_data[[#This Row],[Updated_date]])/7,0)))</f>
        <v>WEEK 2</v>
      </c>
      <c r="N3409" s="57" t="str">
        <f>UPPER(VLOOKUP(tbl_raw_data[[#This Row],[Analyst]],[1]setting!$A$1:$B$15,2,0))</f>
        <v>HARDIK</v>
      </c>
      <c r="O3409" s="57" t="str">
        <f>UPPER(tbl_raw_data[[#This Row],[Outcome]])</f>
        <v>WITHDRAW</v>
      </c>
      <c r="P3409" s="57" t="str">
        <f>UPPER(tbl_raw_data[[#This Row],[Queue Name]])</f>
        <v>CONSUMER EXISTING</v>
      </c>
      <c r="Q3409" s="57" t="str">
        <f>IF(tbl_raw_data[[#This Row],[time_taken_in_mins]]&lt;=20,"SLA_MET","SLA_NOT_MET")</f>
        <v>SLA_MET</v>
      </c>
    </row>
    <row r="3410" spans="1:17" ht="15" customHeight="1" x14ac:dyDescent="0.25">
      <c r="A3410" s="22" t="s">
        <v>5469</v>
      </c>
      <c r="B3410" s="12">
        <v>45152.722407407404</v>
      </c>
      <c r="C3410" s="13">
        <v>45152.732974537037</v>
      </c>
      <c r="D3410" s="14" t="s">
        <v>8</v>
      </c>
      <c r="E3410" s="14" t="s">
        <v>41</v>
      </c>
      <c r="F3410" s="14" t="s">
        <v>168</v>
      </c>
      <c r="G3410" s="111" t="s">
        <v>4014</v>
      </c>
      <c r="H34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0" s="48">
        <f>tbl_raw_data[[#This Row],[Date Actioned]]-tbl_raw_data[[#This Row],[Date Tagged]]</f>
        <v>1.0567129633272998E-2</v>
      </c>
      <c r="J3410" s="50">
        <f>HOUR(tbl_raw_data[[#This Row],[time_taken]])*60+MINUTE(tbl_raw_data[[#This Row],[time_taken]])+SECOND(tbl_raw_data[[#This Row],[time_taken]])/60</f>
        <v>15.216666666666667</v>
      </c>
      <c r="K3410" s="54">
        <f>DATE(YEAR(tbl_raw_data[[#This Row],[Date Actioned]]), MONTH(tbl_raw_data[[#This Row],[Date Actioned]]), DAY(tbl_raw_data[[#This Row],[Date Actioned]]))</f>
        <v>45152</v>
      </c>
      <c r="L3410" s="55" t="str">
        <f>UPPER(TEXT(tbl_raw_data[[#This Row],[Updated_date]],"MMMM"))</f>
        <v>AUGUST</v>
      </c>
      <c r="M3410" s="55" t="str">
        <f>UPPER("Week "&amp;IF(ROUNDUP(DAY(tbl_raw_data[[#This Row],[Updated_date]])/7,0)=5,4,ROUNDUP(DAY(tbl_raw_data[[#This Row],[Updated_date]])/7,0)))</f>
        <v>WEEK 2</v>
      </c>
      <c r="N3410" s="57" t="str">
        <f>UPPER(VLOOKUP(tbl_raw_data[[#This Row],[Analyst]],[1]setting!$A$1:$B$15,2,0))</f>
        <v>MERCEDES</v>
      </c>
      <c r="O3410" s="57" t="str">
        <f>UPPER(tbl_raw_data[[#This Row],[Outcome]])</f>
        <v>WITHDRAW</v>
      </c>
      <c r="P3410" s="57" t="str">
        <f>UPPER(tbl_raw_data[[#This Row],[Queue Name]])</f>
        <v>CONSUMER POST BUREAU</v>
      </c>
      <c r="Q3410" s="57" t="str">
        <f>IF(tbl_raw_data[[#This Row],[time_taken_in_mins]]&lt;=20,"SLA_MET","SLA_NOT_MET")</f>
        <v>SLA_MET</v>
      </c>
    </row>
    <row r="3411" spans="1:17" ht="15" customHeight="1" x14ac:dyDescent="0.25">
      <c r="A3411" s="22" t="s">
        <v>6843</v>
      </c>
      <c r="B3411" s="12">
        <v>45152.726168981484</v>
      </c>
      <c r="C3411" s="13">
        <v>45152.742430555554</v>
      </c>
      <c r="D3411" s="14" t="s">
        <v>46</v>
      </c>
      <c r="E3411" s="14" t="s">
        <v>41</v>
      </c>
      <c r="F3411" s="14" t="s">
        <v>73</v>
      </c>
      <c r="G3411" s="111" t="s">
        <v>94</v>
      </c>
      <c r="H34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1" s="48">
        <f>tbl_raw_data[[#This Row],[Date Actioned]]-tbl_raw_data[[#This Row],[Date Tagged]]</f>
        <v>1.6261574070085771E-2</v>
      </c>
      <c r="J3411" s="50">
        <f>HOUR(tbl_raw_data[[#This Row],[time_taken]])*60+MINUTE(tbl_raw_data[[#This Row],[time_taken]])+SECOND(tbl_raw_data[[#This Row],[time_taken]])/60</f>
        <v>23.416666666666668</v>
      </c>
      <c r="K3411" s="54">
        <f>DATE(YEAR(tbl_raw_data[[#This Row],[Date Actioned]]), MONTH(tbl_raw_data[[#This Row],[Date Actioned]]), DAY(tbl_raw_data[[#This Row],[Date Actioned]]))</f>
        <v>45152</v>
      </c>
      <c r="L3411" s="55" t="str">
        <f>UPPER(TEXT(tbl_raw_data[[#This Row],[Updated_date]],"MMMM"))</f>
        <v>AUGUST</v>
      </c>
      <c r="M3411" s="55" t="str">
        <f>UPPER("Week "&amp;IF(ROUNDUP(DAY(tbl_raw_data[[#This Row],[Updated_date]])/7,0)=5,4,ROUNDUP(DAY(tbl_raw_data[[#This Row],[Updated_date]])/7,0)))</f>
        <v>WEEK 2</v>
      </c>
      <c r="N3411" s="57" t="str">
        <f>UPPER(VLOOKUP(tbl_raw_data[[#This Row],[Analyst]],[1]setting!$A$1:$B$15,2,0))</f>
        <v>SHAHID</v>
      </c>
      <c r="O3411" s="57" t="str">
        <f>UPPER(tbl_raw_data[[#This Row],[Outcome]])</f>
        <v>DECLINE</v>
      </c>
      <c r="P3411" s="57" t="str">
        <f>UPPER(tbl_raw_data[[#This Row],[Queue Name]])</f>
        <v>CONSUMER POST BUREAU</v>
      </c>
      <c r="Q3411" s="57" t="str">
        <f>IF(tbl_raw_data[[#This Row],[time_taken_in_mins]]&lt;=20,"SLA_MET","SLA_NOT_MET")</f>
        <v>SLA_NOT_MET</v>
      </c>
    </row>
    <row r="3412" spans="1:17" ht="26.25" x14ac:dyDescent="0.25">
      <c r="A3412" s="5" t="s">
        <v>6412</v>
      </c>
      <c r="B3412" s="6">
        <v>45152.726307870369</v>
      </c>
      <c r="C3412" s="7">
        <v>45152.739571759259</v>
      </c>
      <c r="D3412" s="8" t="s">
        <v>8</v>
      </c>
      <c r="E3412" s="8" t="s">
        <v>28</v>
      </c>
      <c r="F3412" s="8" t="s">
        <v>109</v>
      </c>
      <c r="G3412" s="110" t="s">
        <v>6413</v>
      </c>
      <c r="H34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2" s="48">
        <f>tbl_raw_data[[#This Row],[Date Actioned]]-tbl_raw_data[[#This Row],[Date Tagged]]</f>
        <v>1.3263888889923692E-2</v>
      </c>
      <c r="J3412" s="50">
        <f>HOUR(tbl_raw_data[[#This Row],[time_taken]])*60+MINUTE(tbl_raw_data[[#This Row],[time_taken]])+SECOND(tbl_raw_data[[#This Row],[time_taken]])/60</f>
        <v>19.100000000000001</v>
      </c>
      <c r="K3412" s="54">
        <f>DATE(YEAR(tbl_raw_data[[#This Row],[Date Actioned]]), MONTH(tbl_raw_data[[#This Row],[Date Actioned]]), DAY(tbl_raw_data[[#This Row],[Date Actioned]]))</f>
        <v>45152</v>
      </c>
      <c r="L3412" s="55" t="str">
        <f>UPPER(TEXT(tbl_raw_data[[#This Row],[Updated_date]],"MMMM"))</f>
        <v>AUGUST</v>
      </c>
      <c r="M3412" s="55" t="str">
        <f>UPPER("Week "&amp;IF(ROUNDUP(DAY(tbl_raw_data[[#This Row],[Updated_date]])/7,0)=5,4,ROUNDUP(DAY(tbl_raw_data[[#This Row],[Updated_date]])/7,0)))</f>
        <v>WEEK 2</v>
      </c>
      <c r="N3412" s="57" t="str">
        <f>UPPER(VLOOKUP(tbl_raw_data[[#This Row],[Analyst]],[1]setting!$A$1:$B$15,2,0))</f>
        <v>NAVED</v>
      </c>
      <c r="O3412" s="57" t="str">
        <f>UPPER(tbl_raw_data[[#This Row],[Outcome]])</f>
        <v>WITHDRAW</v>
      </c>
      <c r="P3412" s="57" t="str">
        <f>UPPER(tbl_raw_data[[#This Row],[Queue Name]])</f>
        <v>CONSUMER EXISTING</v>
      </c>
      <c r="Q3412" s="57" t="str">
        <f>IF(tbl_raw_data[[#This Row],[time_taken_in_mins]]&lt;=20,"SLA_MET","SLA_NOT_MET")</f>
        <v>SLA_MET</v>
      </c>
    </row>
    <row r="3413" spans="1:17" ht="15" customHeight="1" x14ac:dyDescent="0.25">
      <c r="A3413" s="5" t="s">
        <v>4749</v>
      </c>
      <c r="B3413" s="6">
        <v>45152.728043981479</v>
      </c>
      <c r="C3413" s="7">
        <v>45152.737025462964</v>
      </c>
      <c r="D3413" s="8" t="s">
        <v>46</v>
      </c>
      <c r="E3413" s="8" t="s">
        <v>28</v>
      </c>
      <c r="F3413" s="8" t="s">
        <v>254</v>
      </c>
      <c r="G3413" s="110" t="s">
        <v>2276</v>
      </c>
      <c r="H34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13" s="48">
        <f>tbl_raw_data[[#This Row],[Date Actioned]]-tbl_raw_data[[#This Row],[Date Tagged]]</f>
        <v>8.9814814855344594E-3</v>
      </c>
      <c r="J3413" s="50">
        <f>HOUR(tbl_raw_data[[#This Row],[time_taken]])*60+MINUTE(tbl_raw_data[[#This Row],[time_taken]])+SECOND(tbl_raw_data[[#This Row],[time_taken]])/60</f>
        <v>12.933333333333334</v>
      </c>
      <c r="K3413" s="54">
        <f>DATE(YEAR(tbl_raw_data[[#This Row],[Date Actioned]]), MONTH(tbl_raw_data[[#This Row],[Date Actioned]]), DAY(tbl_raw_data[[#This Row],[Date Actioned]]))</f>
        <v>45152</v>
      </c>
      <c r="L3413" s="55" t="str">
        <f>UPPER(TEXT(tbl_raw_data[[#This Row],[Updated_date]],"MMMM"))</f>
        <v>AUGUST</v>
      </c>
      <c r="M3413" s="55" t="str">
        <f>UPPER("Week "&amp;IF(ROUNDUP(DAY(tbl_raw_data[[#This Row],[Updated_date]])/7,0)=5,4,ROUNDUP(DAY(tbl_raw_data[[#This Row],[Updated_date]])/7,0)))</f>
        <v>WEEK 2</v>
      </c>
      <c r="N3413" s="57" t="str">
        <f>UPPER(VLOOKUP(tbl_raw_data[[#This Row],[Analyst]],[1]setting!$A$1:$B$15,2,0))</f>
        <v>FARDIN</v>
      </c>
      <c r="O3413" s="57" t="str">
        <f>UPPER(tbl_raw_data[[#This Row],[Outcome]])</f>
        <v>DECLINE</v>
      </c>
      <c r="P3413" s="57" t="str">
        <f>UPPER(tbl_raw_data[[#This Row],[Queue Name]])</f>
        <v>CONSUMER EXISTING</v>
      </c>
      <c r="Q3413" s="57" t="str">
        <f>IF(tbl_raw_data[[#This Row],[time_taken_in_mins]]&lt;=20,"SLA_MET","SLA_NOT_MET")</f>
        <v>SLA_MET</v>
      </c>
    </row>
    <row r="3414" spans="1:17" ht="26.25" x14ac:dyDescent="0.25">
      <c r="A3414" s="11" t="s">
        <v>4770</v>
      </c>
      <c r="B3414" s="12">
        <v>45152.729710648149</v>
      </c>
      <c r="C3414" s="13">
        <v>45152.738715277781</v>
      </c>
      <c r="D3414" s="14" t="s">
        <v>8</v>
      </c>
      <c r="E3414" s="14" t="s">
        <v>28</v>
      </c>
      <c r="F3414" s="14" t="s">
        <v>168</v>
      </c>
      <c r="G3414" s="111" t="s">
        <v>4771</v>
      </c>
      <c r="H34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414" s="48">
        <f>tbl_raw_data[[#This Row],[Date Actioned]]-tbl_raw_data[[#This Row],[Date Tagged]]</f>
        <v>9.0046296318178065E-3</v>
      </c>
      <c r="J3414" s="50">
        <f>HOUR(tbl_raw_data[[#This Row],[time_taken]])*60+MINUTE(tbl_raw_data[[#This Row],[time_taken]])+SECOND(tbl_raw_data[[#This Row],[time_taken]])/60</f>
        <v>12.966666666666667</v>
      </c>
      <c r="K3414" s="54">
        <f>DATE(YEAR(tbl_raw_data[[#This Row],[Date Actioned]]), MONTH(tbl_raw_data[[#This Row],[Date Actioned]]), DAY(tbl_raw_data[[#This Row],[Date Actioned]]))</f>
        <v>45152</v>
      </c>
      <c r="L3414" s="55" t="str">
        <f>UPPER(TEXT(tbl_raw_data[[#This Row],[Updated_date]],"MMMM"))</f>
        <v>AUGUST</v>
      </c>
      <c r="M3414" s="55" t="str">
        <f>UPPER("Week "&amp;IF(ROUNDUP(DAY(tbl_raw_data[[#This Row],[Updated_date]])/7,0)=5,4,ROUNDUP(DAY(tbl_raw_data[[#This Row],[Updated_date]])/7,0)))</f>
        <v>WEEK 2</v>
      </c>
      <c r="N3414" s="57" t="str">
        <f>UPPER(VLOOKUP(tbl_raw_data[[#This Row],[Analyst]],[1]setting!$A$1:$B$15,2,0))</f>
        <v>MERCEDES</v>
      </c>
      <c r="O3414" s="57" t="str">
        <f>UPPER(tbl_raw_data[[#This Row],[Outcome]])</f>
        <v>WITHDRAW</v>
      </c>
      <c r="P3414" s="57" t="str">
        <f>UPPER(tbl_raw_data[[#This Row],[Queue Name]])</f>
        <v>CONSUMER EXISTING</v>
      </c>
      <c r="Q3414" s="57" t="str">
        <f>IF(tbl_raw_data[[#This Row],[time_taken_in_mins]]&lt;=20,"SLA_MET","SLA_NOT_MET")</f>
        <v>SLA_MET</v>
      </c>
    </row>
    <row r="3415" spans="1:17" ht="15" customHeight="1" x14ac:dyDescent="0.25">
      <c r="A3415" s="5" t="s">
        <v>6080</v>
      </c>
      <c r="B3415" s="12">
        <v>45152.730231481481</v>
      </c>
      <c r="C3415" s="29">
        <v>45152.742326388892</v>
      </c>
      <c r="D3415" s="16" t="s">
        <v>13</v>
      </c>
      <c r="E3415" s="16" t="s">
        <v>28</v>
      </c>
      <c r="F3415" s="30" t="s">
        <v>14</v>
      </c>
      <c r="G3415" s="106"/>
      <c r="H34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15" s="48">
        <f>tbl_raw_data[[#This Row],[Date Actioned]]-tbl_raw_data[[#This Row],[Date Tagged]]</f>
        <v>1.209490741166519E-2</v>
      </c>
      <c r="J3415" s="50">
        <f>HOUR(tbl_raw_data[[#This Row],[time_taken]])*60+MINUTE(tbl_raw_data[[#This Row],[time_taken]])+SECOND(tbl_raw_data[[#This Row],[time_taken]])/60</f>
        <v>17.416666666666668</v>
      </c>
      <c r="K3415" s="54">
        <f>DATE(YEAR(tbl_raw_data[[#This Row],[Date Actioned]]), MONTH(tbl_raw_data[[#This Row],[Date Actioned]]), DAY(tbl_raw_data[[#This Row],[Date Actioned]]))</f>
        <v>45152</v>
      </c>
      <c r="L3415" s="55" t="str">
        <f>UPPER(TEXT(tbl_raw_data[[#This Row],[Updated_date]],"MMMM"))</f>
        <v>AUGUST</v>
      </c>
      <c r="M3415" s="55" t="str">
        <f>UPPER("Week "&amp;IF(ROUNDUP(DAY(tbl_raw_data[[#This Row],[Updated_date]])/7,0)=5,4,ROUNDUP(DAY(tbl_raw_data[[#This Row],[Updated_date]])/7,0)))</f>
        <v>WEEK 2</v>
      </c>
      <c r="N3415" s="57" t="str">
        <f>UPPER(VLOOKUP(tbl_raw_data[[#This Row],[Analyst]],[1]setting!$A$1:$B$15,2,0))</f>
        <v>HARDIK</v>
      </c>
      <c r="O3415" s="57" t="str">
        <f>UPPER(tbl_raw_data[[#This Row],[Outcome]])</f>
        <v>APPROVE</v>
      </c>
      <c r="P3415" s="57" t="str">
        <f>UPPER(tbl_raw_data[[#This Row],[Queue Name]])</f>
        <v>CONSUMER EXISTING</v>
      </c>
      <c r="Q3415" s="57" t="str">
        <f>IF(tbl_raw_data[[#This Row],[time_taken_in_mins]]&lt;=20,"SLA_MET","SLA_NOT_MET")</f>
        <v>SLA_MET</v>
      </c>
    </row>
    <row r="3416" spans="1:17" ht="26.25" x14ac:dyDescent="0.25">
      <c r="A3416" s="22" t="s">
        <v>6492</v>
      </c>
      <c r="B3416" s="6">
        <v>45152.730868055558</v>
      </c>
      <c r="C3416" s="7">
        <v>45152.74459490741</v>
      </c>
      <c r="D3416" s="8" t="s">
        <v>8</v>
      </c>
      <c r="E3416" s="8" t="s">
        <v>28</v>
      </c>
      <c r="F3416" s="8" t="s">
        <v>42</v>
      </c>
      <c r="G3416" s="110" t="s">
        <v>6493</v>
      </c>
      <c r="H34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6" s="48">
        <f>tbl_raw_data[[#This Row],[Date Actioned]]-tbl_raw_data[[#This Row],[Date Tagged]]</f>
        <v>1.3726851851970423E-2</v>
      </c>
      <c r="J3416" s="50">
        <f>HOUR(tbl_raw_data[[#This Row],[time_taken]])*60+MINUTE(tbl_raw_data[[#This Row],[time_taken]])+SECOND(tbl_raw_data[[#This Row],[time_taken]])/60</f>
        <v>19.766666666666666</v>
      </c>
      <c r="K3416" s="54">
        <f>DATE(YEAR(tbl_raw_data[[#This Row],[Date Actioned]]), MONTH(tbl_raw_data[[#This Row],[Date Actioned]]), DAY(tbl_raw_data[[#This Row],[Date Actioned]]))</f>
        <v>45152</v>
      </c>
      <c r="L3416" s="55" t="str">
        <f>UPPER(TEXT(tbl_raw_data[[#This Row],[Updated_date]],"MMMM"))</f>
        <v>AUGUST</v>
      </c>
      <c r="M3416" s="55" t="str">
        <f>UPPER("Week "&amp;IF(ROUNDUP(DAY(tbl_raw_data[[#This Row],[Updated_date]])/7,0)=5,4,ROUNDUP(DAY(tbl_raw_data[[#This Row],[Updated_date]])/7,0)))</f>
        <v>WEEK 2</v>
      </c>
      <c r="N3416" s="57" t="str">
        <f>UPPER(VLOOKUP(tbl_raw_data[[#This Row],[Analyst]],[1]setting!$A$1:$B$15,2,0))</f>
        <v>NITESH</v>
      </c>
      <c r="O3416" s="57" t="str">
        <f>UPPER(tbl_raw_data[[#This Row],[Outcome]])</f>
        <v>WITHDRAW</v>
      </c>
      <c r="P3416" s="57" t="str">
        <f>UPPER(tbl_raw_data[[#This Row],[Queue Name]])</f>
        <v>CONSUMER EXISTING</v>
      </c>
      <c r="Q3416" s="57" t="str">
        <f>IF(tbl_raw_data[[#This Row],[time_taken_in_mins]]&lt;=20,"SLA_MET","SLA_NOT_MET")</f>
        <v>SLA_MET</v>
      </c>
    </row>
    <row r="3417" spans="1:17" ht="15" customHeight="1" x14ac:dyDescent="0.25">
      <c r="A3417" s="5" t="s">
        <v>5053</v>
      </c>
      <c r="B3417" s="12">
        <v>45152.733946759261</v>
      </c>
      <c r="C3417" s="13">
        <v>45152.74355324074</v>
      </c>
      <c r="D3417" s="14" t="s">
        <v>8</v>
      </c>
      <c r="E3417" s="14" t="s">
        <v>9</v>
      </c>
      <c r="F3417" s="14" t="s">
        <v>254</v>
      </c>
      <c r="G3417" s="111" t="s">
        <v>5054</v>
      </c>
      <c r="H34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17" s="48">
        <f>tbl_raw_data[[#This Row],[Date Actioned]]-tbl_raw_data[[#This Row],[Date Tagged]]</f>
        <v>9.6064814788405783E-3</v>
      </c>
      <c r="J3417" s="50">
        <f>HOUR(tbl_raw_data[[#This Row],[time_taken]])*60+MINUTE(tbl_raw_data[[#This Row],[time_taken]])+SECOND(tbl_raw_data[[#This Row],[time_taken]])/60</f>
        <v>13.833333333333334</v>
      </c>
      <c r="K3417" s="54">
        <f>DATE(YEAR(tbl_raw_data[[#This Row],[Date Actioned]]), MONTH(tbl_raw_data[[#This Row],[Date Actioned]]), DAY(tbl_raw_data[[#This Row],[Date Actioned]]))</f>
        <v>45152</v>
      </c>
      <c r="L3417" s="55" t="str">
        <f>UPPER(TEXT(tbl_raw_data[[#This Row],[Updated_date]],"MMMM"))</f>
        <v>AUGUST</v>
      </c>
      <c r="M3417" s="55" t="str">
        <f>UPPER("Week "&amp;IF(ROUNDUP(DAY(tbl_raw_data[[#This Row],[Updated_date]])/7,0)=5,4,ROUNDUP(DAY(tbl_raw_data[[#This Row],[Updated_date]])/7,0)))</f>
        <v>WEEK 2</v>
      </c>
      <c r="N3417" s="57" t="str">
        <f>UPPER(VLOOKUP(tbl_raw_data[[#This Row],[Analyst]],[1]setting!$A$1:$B$15,2,0))</f>
        <v>FARDIN</v>
      </c>
      <c r="O3417" s="57" t="str">
        <f>UPPER(tbl_raw_data[[#This Row],[Outcome]])</f>
        <v>WITHDRAW</v>
      </c>
      <c r="P3417" s="57" t="str">
        <f>UPPER(tbl_raw_data[[#This Row],[Queue Name]])</f>
        <v>CONSUMER PRE BUREAU</v>
      </c>
      <c r="Q3417" s="57" t="str">
        <f>IF(tbl_raw_data[[#This Row],[time_taken_in_mins]]&lt;=20,"SLA_MET","SLA_NOT_MET")</f>
        <v>SLA_MET</v>
      </c>
    </row>
    <row r="3418" spans="1:17" x14ac:dyDescent="0.25">
      <c r="A3418" s="11" t="s">
        <v>5553</v>
      </c>
      <c r="B3418" s="6">
        <v>45152.735509259262</v>
      </c>
      <c r="C3418" s="7">
        <v>45152.74627314815</v>
      </c>
      <c r="D3418" s="8" t="s">
        <v>8</v>
      </c>
      <c r="E3418" s="8" t="s">
        <v>28</v>
      </c>
      <c r="F3418" s="8" t="s">
        <v>168</v>
      </c>
      <c r="G3418" s="110" t="s">
        <v>3103</v>
      </c>
      <c r="H34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3418" s="48">
        <f>tbl_raw_data[[#This Row],[Date Actioned]]-tbl_raw_data[[#This Row],[Date Tagged]]</f>
        <v>1.0763888887595385E-2</v>
      </c>
      <c r="J3418" s="50">
        <f>HOUR(tbl_raw_data[[#This Row],[time_taken]])*60+MINUTE(tbl_raw_data[[#This Row],[time_taken]])+SECOND(tbl_raw_data[[#This Row],[time_taken]])/60</f>
        <v>15.5</v>
      </c>
      <c r="K3418" s="54">
        <f>DATE(YEAR(tbl_raw_data[[#This Row],[Date Actioned]]), MONTH(tbl_raw_data[[#This Row],[Date Actioned]]), DAY(tbl_raw_data[[#This Row],[Date Actioned]]))</f>
        <v>45152</v>
      </c>
      <c r="L3418" s="55" t="str">
        <f>UPPER(TEXT(tbl_raw_data[[#This Row],[Updated_date]],"MMMM"))</f>
        <v>AUGUST</v>
      </c>
      <c r="M3418" s="55" t="str">
        <f>UPPER("Week "&amp;IF(ROUNDUP(DAY(tbl_raw_data[[#This Row],[Updated_date]])/7,0)=5,4,ROUNDUP(DAY(tbl_raw_data[[#This Row],[Updated_date]])/7,0)))</f>
        <v>WEEK 2</v>
      </c>
      <c r="N3418" s="57" t="str">
        <f>UPPER(VLOOKUP(tbl_raw_data[[#This Row],[Analyst]],[1]setting!$A$1:$B$15,2,0))</f>
        <v>MERCEDES</v>
      </c>
      <c r="O3418" s="57" t="str">
        <f>UPPER(tbl_raw_data[[#This Row],[Outcome]])</f>
        <v>WITHDRAW</v>
      </c>
      <c r="P3418" s="57" t="str">
        <f>UPPER(tbl_raw_data[[#This Row],[Queue Name]])</f>
        <v>CONSUMER EXISTING</v>
      </c>
      <c r="Q3418" s="57" t="str">
        <f>IF(tbl_raw_data[[#This Row],[time_taken_in_mins]]&lt;=20,"SLA_MET","SLA_NOT_MET")</f>
        <v>SLA_MET</v>
      </c>
    </row>
    <row r="3419" spans="1:17" ht="15" customHeight="1" x14ac:dyDescent="0.25">
      <c r="A3419" s="11" t="s">
        <v>5128</v>
      </c>
      <c r="B3419" s="12">
        <v>45152.738541666666</v>
      </c>
      <c r="C3419" s="25">
        <v>45152.748379629629</v>
      </c>
      <c r="D3419" s="10" t="s">
        <v>13</v>
      </c>
      <c r="E3419" s="10" t="s">
        <v>28</v>
      </c>
      <c r="F3419" s="26" t="s">
        <v>14</v>
      </c>
      <c r="G3419" s="109"/>
      <c r="H34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19" s="48">
        <f>tbl_raw_data[[#This Row],[Date Actioned]]-tbl_raw_data[[#This Row],[Date Tagged]]</f>
        <v>9.8379629635019228E-3</v>
      </c>
      <c r="J3419" s="50">
        <f>HOUR(tbl_raw_data[[#This Row],[time_taken]])*60+MINUTE(tbl_raw_data[[#This Row],[time_taken]])+SECOND(tbl_raw_data[[#This Row],[time_taken]])/60</f>
        <v>14.166666666666666</v>
      </c>
      <c r="K3419" s="54">
        <f>DATE(YEAR(tbl_raw_data[[#This Row],[Date Actioned]]), MONTH(tbl_raw_data[[#This Row],[Date Actioned]]), DAY(tbl_raw_data[[#This Row],[Date Actioned]]))</f>
        <v>45152</v>
      </c>
      <c r="L3419" s="55" t="str">
        <f>UPPER(TEXT(tbl_raw_data[[#This Row],[Updated_date]],"MMMM"))</f>
        <v>AUGUST</v>
      </c>
      <c r="M3419" s="55" t="str">
        <f>UPPER("Week "&amp;IF(ROUNDUP(DAY(tbl_raw_data[[#This Row],[Updated_date]])/7,0)=5,4,ROUNDUP(DAY(tbl_raw_data[[#This Row],[Updated_date]])/7,0)))</f>
        <v>WEEK 2</v>
      </c>
      <c r="N3419" s="57" t="str">
        <f>UPPER(VLOOKUP(tbl_raw_data[[#This Row],[Analyst]],[1]setting!$A$1:$B$15,2,0))</f>
        <v>HARDIK</v>
      </c>
      <c r="O3419" s="57" t="str">
        <f>UPPER(tbl_raw_data[[#This Row],[Outcome]])</f>
        <v>APPROVE</v>
      </c>
      <c r="P3419" s="57" t="str">
        <f>UPPER(tbl_raw_data[[#This Row],[Queue Name]])</f>
        <v>CONSUMER EXISTING</v>
      </c>
      <c r="Q3419" s="57" t="str">
        <f>IF(tbl_raw_data[[#This Row],[time_taken_in_mins]]&lt;=20,"SLA_MET","SLA_NOT_MET")</f>
        <v>SLA_MET</v>
      </c>
    </row>
    <row r="3420" spans="1:17" ht="26.25" x14ac:dyDescent="0.25">
      <c r="A3420" s="22" t="s">
        <v>6460</v>
      </c>
      <c r="B3420" s="12">
        <v>45152.738946759258</v>
      </c>
      <c r="C3420" s="13">
        <v>45152.752465277779</v>
      </c>
      <c r="D3420" s="14" t="s">
        <v>8</v>
      </c>
      <c r="E3420" s="14" t="s">
        <v>28</v>
      </c>
      <c r="F3420" s="14" t="s">
        <v>109</v>
      </c>
      <c r="G3420" s="111" t="s">
        <v>6461</v>
      </c>
      <c r="H34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420" s="48">
        <f>tbl_raw_data[[#This Row],[Date Actioned]]-tbl_raw_data[[#This Row],[Date Tagged]]</f>
        <v>1.3518518520868383E-2</v>
      </c>
      <c r="J3420" s="50">
        <f>HOUR(tbl_raw_data[[#This Row],[time_taken]])*60+MINUTE(tbl_raw_data[[#This Row],[time_taken]])+SECOND(tbl_raw_data[[#This Row],[time_taken]])/60</f>
        <v>19.466666666666665</v>
      </c>
      <c r="K3420" s="54">
        <f>DATE(YEAR(tbl_raw_data[[#This Row],[Date Actioned]]), MONTH(tbl_raw_data[[#This Row],[Date Actioned]]), DAY(tbl_raw_data[[#This Row],[Date Actioned]]))</f>
        <v>45152</v>
      </c>
      <c r="L3420" s="55" t="str">
        <f>UPPER(TEXT(tbl_raw_data[[#This Row],[Updated_date]],"MMMM"))</f>
        <v>AUGUST</v>
      </c>
      <c r="M3420" s="55" t="str">
        <f>UPPER("Week "&amp;IF(ROUNDUP(DAY(tbl_raw_data[[#This Row],[Updated_date]])/7,0)=5,4,ROUNDUP(DAY(tbl_raw_data[[#This Row],[Updated_date]])/7,0)))</f>
        <v>WEEK 2</v>
      </c>
      <c r="N3420" s="57" t="str">
        <f>UPPER(VLOOKUP(tbl_raw_data[[#This Row],[Analyst]],[1]setting!$A$1:$B$15,2,0))</f>
        <v>NAVED</v>
      </c>
      <c r="O3420" s="57" t="str">
        <f>UPPER(tbl_raw_data[[#This Row],[Outcome]])</f>
        <v>WITHDRAW</v>
      </c>
      <c r="P3420" s="57" t="str">
        <f>UPPER(tbl_raw_data[[#This Row],[Queue Name]])</f>
        <v>CONSUMER EXISTING</v>
      </c>
      <c r="Q3420" s="57" t="str">
        <f>IF(tbl_raw_data[[#This Row],[time_taken_in_mins]]&lt;=20,"SLA_MET","SLA_NOT_MET")</f>
        <v>SLA_MET</v>
      </c>
    </row>
    <row r="3421" spans="1:17" ht="15" customHeight="1" x14ac:dyDescent="0.25">
      <c r="A3421" s="22" t="s">
        <v>4617</v>
      </c>
      <c r="B3421" s="12">
        <v>45152.739953703705</v>
      </c>
      <c r="C3421" s="25">
        <v>45152.748715277776</v>
      </c>
      <c r="D3421" s="10" t="s">
        <v>46</v>
      </c>
      <c r="E3421" s="10" t="s">
        <v>28</v>
      </c>
      <c r="F3421" s="26" t="s">
        <v>455</v>
      </c>
      <c r="G3421" s="109"/>
      <c r="H34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21" s="48">
        <f>tbl_raw_data[[#This Row],[Date Actioned]]-tbl_raw_data[[#This Row],[Date Tagged]]</f>
        <v>8.7615740703768097E-3</v>
      </c>
      <c r="J3421" s="50">
        <f>HOUR(tbl_raw_data[[#This Row],[time_taken]])*60+MINUTE(tbl_raw_data[[#This Row],[time_taken]])+SECOND(tbl_raw_data[[#This Row],[time_taken]])/60</f>
        <v>12.616666666666667</v>
      </c>
      <c r="K3421" s="54">
        <f>DATE(YEAR(tbl_raw_data[[#This Row],[Date Actioned]]), MONTH(tbl_raw_data[[#This Row],[Date Actioned]]), DAY(tbl_raw_data[[#This Row],[Date Actioned]]))</f>
        <v>45152</v>
      </c>
      <c r="L3421" s="55" t="str">
        <f>UPPER(TEXT(tbl_raw_data[[#This Row],[Updated_date]],"MMMM"))</f>
        <v>AUGUST</v>
      </c>
      <c r="M3421" s="55" t="str">
        <f>UPPER("Week "&amp;IF(ROUNDUP(DAY(tbl_raw_data[[#This Row],[Updated_date]])/7,0)=5,4,ROUNDUP(DAY(tbl_raw_data[[#This Row],[Updated_date]])/7,0)))</f>
        <v>WEEK 2</v>
      </c>
      <c r="N3421" s="57" t="str">
        <f>UPPER(VLOOKUP(tbl_raw_data[[#This Row],[Analyst]],[1]setting!$A$1:$B$15,2,0))</f>
        <v>ROHAN</v>
      </c>
      <c r="O3421" s="57" t="str">
        <f>UPPER(tbl_raw_data[[#This Row],[Outcome]])</f>
        <v>DECLINE</v>
      </c>
      <c r="P3421" s="57" t="str">
        <f>UPPER(tbl_raw_data[[#This Row],[Queue Name]])</f>
        <v>CONSUMER EXISTING</v>
      </c>
      <c r="Q3421" s="57" t="str">
        <f>IF(tbl_raw_data[[#This Row],[time_taken_in_mins]]&lt;=20,"SLA_MET","SLA_NOT_MET")</f>
        <v>SLA_MET</v>
      </c>
    </row>
    <row r="3422" spans="1:17" ht="15" customHeight="1" x14ac:dyDescent="0.25">
      <c r="A3422" s="5" t="s">
        <v>5463</v>
      </c>
      <c r="B3422" s="6">
        <v>45152.741562499999</v>
      </c>
      <c r="C3422" s="7">
        <v>45152.752118055556</v>
      </c>
      <c r="D3422" s="8" t="s">
        <v>8</v>
      </c>
      <c r="E3422" s="8" t="s">
        <v>9</v>
      </c>
      <c r="F3422" s="8" t="s">
        <v>42</v>
      </c>
      <c r="G3422" s="110" t="s">
        <v>11</v>
      </c>
      <c r="H34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22" s="48">
        <f>tbl_raw_data[[#This Row],[Date Actioned]]-tbl_raw_data[[#This Row],[Date Tagged]]</f>
        <v>1.0555555556493346E-2</v>
      </c>
      <c r="J3422" s="50">
        <f>HOUR(tbl_raw_data[[#This Row],[time_taken]])*60+MINUTE(tbl_raw_data[[#This Row],[time_taken]])+SECOND(tbl_raw_data[[#This Row],[time_taken]])/60</f>
        <v>15.2</v>
      </c>
      <c r="K3422" s="54">
        <f>DATE(YEAR(tbl_raw_data[[#This Row],[Date Actioned]]), MONTH(tbl_raw_data[[#This Row],[Date Actioned]]), DAY(tbl_raw_data[[#This Row],[Date Actioned]]))</f>
        <v>45152</v>
      </c>
      <c r="L3422" s="55" t="str">
        <f>UPPER(TEXT(tbl_raw_data[[#This Row],[Updated_date]],"MMMM"))</f>
        <v>AUGUST</v>
      </c>
      <c r="M3422" s="55" t="str">
        <f>UPPER("Week "&amp;IF(ROUNDUP(DAY(tbl_raw_data[[#This Row],[Updated_date]])/7,0)=5,4,ROUNDUP(DAY(tbl_raw_data[[#This Row],[Updated_date]])/7,0)))</f>
        <v>WEEK 2</v>
      </c>
      <c r="N3422" s="57" t="str">
        <f>UPPER(VLOOKUP(tbl_raw_data[[#This Row],[Analyst]],[1]setting!$A$1:$B$15,2,0))</f>
        <v>NITESH</v>
      </c>
      <c r="O3422" s="57" t="str">
        <f>UPPER(tbl_raw_data[[#This Row],[Outcome]])</f>
        <v>WITHDRAW</v>
      </c>
      <c r="P3422" s="57" t="str">
        <f>UPPER(tbl_raw_data[[#This Row],[Queue Name]])</f>
        <v>CONSUMER PRE BUREAU</v>
      </c>
      <c r="Q3422" s="57" t="str">
        <f>IF(tbl_raw_data[[#This Row],[time_taken_in_mins]]&lt;=20,"SLA_MET","SLA_NOT_MET")</f>
        <v>SLA_MET</v>
      </c>
    </row>
    <row r="3423" spans="1:17" ht="15" customHeight="1" x14ac:dyDescent="0.25">
      <c r="A3423" s="5" t="s">
        <v>5111</v>
      </c>
      <c r="B3423" s="12">
        <v>45152.748784722222</v>
      </c>
      <c r="C3423" s="13">
        <v>45152.758576388886</v>
      </c>
      <c r="D3423" s="14" t="s">
        <v>13</v>
      </c>
      <c r="E3423" s="14" t="s">
        <v>28</v>
      </c>
      <c r="F3423" s="14" t="s">
        <v>109</v>
      </c>
      <c r="G3423" s="111" t="s">
        <v>53</v>
      </c>
      <c r="H34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3" s="48">
        <f>tbl_raw_data[[#This Row],[Date Actioned]]-tbl_raw_data[[#This Row],[Date Tagged]]</f>
        <v>9.7916666636592709E-3</v>
      </c>
      <c r="J3423" s="50">
        <f>HOUR(tbl_raw_data[[#This Row],[time_taken]])*60+MINUTE(tbl_raw_data[[#This Row],[time_taken]])+SECOND(tbl_raw_data[[#This Row],[time_taken]])/60</f>
        <v>14.1</v>
      </c>
      <c r="K3423" s="54">
        <f>DATE(YEAR(tbl_raw_data[[#This Row],[Date Actioned]]), MONTH(tbl_raw_data[[#This Row],[Date Actioned]]), DAY(tbl_raw_data[[#This Row],[Date Actioned]]))</f>
        <v>45152</v>
      </c>
      <c r="L3423" s="55" t="str">
        <f>UPPER(TEXT(tbl_raw_data[[#This Row],[Updated_date]],"MMMM"))</f>
        <v>AUGUST</v>
      </c>
      <c r="M3423" s="55" t="str">
        <f>UPPER("Week "&amp;IF(ROUNDUP(DAY(tbl_raw_data[[#This Row],[Updated_date]])/7,0)=5,4,ROUNDUP(DAY(tbl_raw_data[[#This Row],[Updated_date]])/7,0)))</f>
        <v>WEEK 2</v>
      </c>
      <c r="N3423" s="57" t="str">
        <f>UPPER(VLOOKUP(tbl_raw_data[[#This Row],[Analyst]],[1]setting!$A$1:$B$15,2,0))</f>
        <v>NAVED</v>
      </c>
      <c r="O3423" s="57" t="str">
        <f>UPPER(tbl_raw_data[[#This Row],[Outcome]])</f>
        <v>APPROVE</v>
      </c>
      <c r="P3423" s="57" t="str">
        <f>UPPER(tbl_raw_data[[#This Row],[Queue Name]])</f>
        <v>CONSUMER EXISTING</v>
      </c>
      <c r="Q3423" s="57" t="str">
        <f>IF(tbl_raw_data[[#This Row],[time_taken_in_mins]]&lt;=20,"SLA_MET","SLA_NOT_MET")</f>
        <v>SLA_MET</v>
      </c>
    </row>
    <row r="3424" spans="1:17" ht="15" customHeight="1" x14ac:dyDescent="0.25">
      <c r="A3424" s="11" t="s">
        <v>6751</v>
      </c>
      <c r="B3424" s="12">
        <v>45152.749571759261</v>
      </c>
      <c r="C3424" s="13">
        <v>45152.764918981484</v>
      </c>
      <c r="D3424" s="14" t="s">
        <v>8</v>
      </c>
      <c r="E3424" s="14" t="s">
        <v>9</v>
      </c>
      <c r="F3424" s="14" t="s">
        <v>42</v>
      </c>
      <c r="G3424" s="111" t="s">
        <v>6752</v>
      </c>
      <c r="H34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24" s="48">
        <f>tbl_raw_data[[#This Row],[Date Actioned]]-tbl_raw_data[[#This Row],[Date Tagged]]</f>
        <v>1.5347222222771961E-2</v>
      </c>
      <c r="J3424" s="50">
        <f>HOUR(tbl_raw_data[[#This Row],[time_taken]])*60+MINUTE(tbl_raw_data[[#This Row],[time_taken]])+SECOND(tbl_raw_data[[#This Row],[time_taken]])/60</f>
        <v>22.1</v>
      </c>
      <c r="K3424" s="54">
        <f>DATE(YEAR(tbl_raw_data[[#This Row],[Date Actioned]]), MONTH(tbl_raw_data[[#This Row],[Date Actioned]]), DAY(tbl_raw_data[[#This Row],[Date Actioned]]))</f>
        <v>45152</v>
      </c>
      <c r="L3424" s="55" t="str">
        <f>UPPER(TEXT(tbl_raw_data[[#This Row],[Updated_date]],"MMMM"))</f>
        <v>AUGUST</v>
      </c>
      <c r="M3424" s="55" t="str">
        <f>UPPER("Week "&amp;IF(ROUNDUP(DAY(tbl_raw_data[[#This Row],[Updated_date]])/7,0)=5,4,ROUNDUP(DAY(tbl_raw_data[[#This Row],[Updated_date]])/7,0)))</f>
        <v>WEEK 2</v>
      </c>
      <c r="N3424" s="57" t="str">
        <f>UPPER(VLOOKUP(tbl_raw_data[[#This Row],[Analyst]],[1]setting!$A$1:$B$15,2,0))</f>
        <v>NITESH</v>
      </c>
      <c r="O3424" s="57" t="str">
        <f>UPPER(tbl_raw_data[[#This Row],[Outcome]])</f>
        <v>WITHDRAW</v>
      </c>
      <c r="P3424" s="57" t="str">
        <f>UPPER(tbl_raw_data[[#This Row],[Queue Name]])</f>
        <v>CONSUMER PRE BUREAU</v>
      </c>
      <c r="Q3424" s="57" t="str">
        <f>IF(tbl_raw_data[[#This Row],[time_taken_in_mins]]&lt;=20,"SLA_MET","SLA_NOT_MET")</f>
        <v>SLA_NOT_MET</v>
      </c>
    </row>
    <row r="3425" spans="1:17" ht="15" customHeight="1" x14ac:dyDescent="0.25">
      <c r="A3425" s="22" t="s">
        <v>4188</v>
      </c>
      <c r="B3425" s="6">
        <v>45152.750208333331</v>
      </c>
      <c r="C3425" s="7">
        <v>45152.758240740739</v>
      </c>
      <c r="D3425" s="8" t="s">
        <v>8</v>
      </c>
      <c r="E3425" s="8" t="s">
        <v>9</v>
      </c>
      <c r="F3425" s="8" t="s">
        <v>14</v>
      </c>
      <c r="G3425" s="110" t="s">
        <v>4189</v>
      </c>
      <c r="H34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25" s="48">
        <f>tbl_raw_data[[#This Row],[Date Actioned]]-tbl_raw_data[[#This Row],[Date Tagged]]</f>
        <v>8.0324074078816921E-3</v>
      </c>
      <c r="J3425" s="50">
        <f>HOUR(tbl_raw_data[[#This Row],[time_taken]])*60+MINUTE(tbl_raw_data[[#This Row],[time_taken]])+SECOND(tbl_raw_data[[#This Row],[time_taken]])/60</f>
        <v>11.566666666666666</v>
      </c>
      <c r="K3425" s="54">
        <f>DATE(YEAR(tbl_raw_data[[#This Row],[Date Actioned]]), MONTH(tbl_raw_data[[#This Row],[Date Actioned]]), DAY(tbl_raw_data[[#This Row],[Date Actioned]]))</f>
        <v>45152</v>
      </c>
      <c r="L3425" s="55" t="str">
        <f>UPPER(TEXT(tbl_raw_data[[#This Row],[Updated_date]],"MMMM"))</f>
        <v>AUGUST</v>
      </c>
      <c r="M3425" s="55" t="str">
        <f>UPPER("Week "&amp;IF(ROUNDUP(DAY(tbl_raw_data[[#This Row],[Updated_date]])/7,0)=5,4,ROUNDUP(DAY(tbl_raw_data[[#This Row],[Updated_date]])/7,0)))</f>
        <v>WEEK 2</v>
      </c>
      <c r="N3425" s="57" t="str">
        <f>UPPER(VLOOKUP(tbl_raw_data[[#This Row],[Analyst]],[1]setting!$A$1:$B$15,2,0))</f>
        <v>HARDIK</v>
      </c>
      <c r="O3425" s="57" t="str">
        <f>UPPER(tbl_raw_data[[#This Row],[Outcome]])</f>
        <v>WITHDRAW</v>
      </c>
      <c r="P3425" s="57" t="str">
        <f>UPPER(tbl_raw_data[[#This Row],[Queue Name]])</f>
        <v>CONSUMER PRE BUREAU</v>
      </c>
      <c r="Q3425" s="57" t="str">
        <f>IF(tbl_raw_data[[#This Row],[time_taken_in_mins]]&lt;=20,"SLA_MET","SLA_NOT_MET")</f>
        <v>SLA_MET</v>
      </c>
    </row>
    <row r="3426" spans="1:17" ht="15" customHeight="1" x14ac:dyDescent="0.25">
      <c r="A3426" s="5" t="s">
        <v>4648</v>
      </c>
      <c r="B3426" s="12">
        <v>45152.75476851852</v>
      </c>
      <c r="C3426" s="29">
        <v>45152.76357638889</v>
      </c>
      <c r="D3426" s="16" t="s">
        <v>46</v>
      </c>
      <c r="E3426" s="16" t="s">
        <v>28</v>
      </c>
      <c r="F3426" s="30" t="s">
        <v>14</v>
      </c>
      <c r="G3426" s="106"/>
      <c r="H34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26" s="48">
        <f>tbl_raw_data[[#This Row],[Date Actioned]]-tbl_raw_data[[#This Row],[Date Tagged]]</f>
        <v>8.8078703702194616E-3</v>
      </c>
      <c r="J3426" s="50">
        <f>HOUR(tbl_raw_data[[#This Row],[time_taken]])*60+MINUTE(tbl_raw_data[[#This Row],[time_taken]])+SECOND(tbl_raw_data[[#This Row],[time_taken]])/60</f>
        <v>12.683333333333334</v>
      </c>
      <c r="K3426" s="54">
        <f>DATE(YEAR(tbl_raw_data[[#This Row],[Date Actioned]]), MONTH(tbl_raw_data[[#This Row],[Date Actioned]]), DAY(tbl_raw_data[[#This Row],[Date Actioned]]))</f>
        <v>45152</v>
      </c>
      <c r="L3426" s="55" t="str">
        <f>UPPER(TEXT(tbl_raw_data[[#This Row],[Updated_date]],"MMMM"))</f>
        <v>AUGUST</v>
      </c>
      <c r="M3426" s="55" t="str">
        <f>UPPER("Week "&amp;IF(ROUNDUP(DAY(tbl_raw_data[[#This Row],[Updated_date]])/7,0)=5,4,ROUNDUP(DAY(tbl_raw_data[[#This Row],[Updated_date]])/7,0)))</f>
        <v>WEEK 2</v>
      </c>
      <c r="N3426" s="57" t="str">
        <f>UPPER(VLOOKUP(tbl_raw_data[[#This Row],[Analyst]],[1]setting!$A$1:$B$15,2,0))</f>
        <v>HARDIK</v>
      </c>
      <c r="O3426" s="57" t="str">
        <f>UPPER(tbl_raw_data[[#This Row],[Outcome]])</f>
        <v>DECLINE</v>
      </c>
      <c r="P3426" s="57" t="str">
        <f>UPPER(tbl_raw_data[[#This Row],[Queue Name]])</f>
        <v>CONSUMER EXISTING</v>
      </c>
      <c r="Q3426" s="57" t="str">
        <f>IF(tbl_raw_data[[#This Row],[time_taken_in_mins]]&lt;=20,"SLA_MET","SLA_NOT_MET")</f>
        <v>SLA_MET</v>
      </c>
    </row>
    <row r="3427" spans="1:17" ht="15" customHeight="1" x14ac:dyDescent="0.25">
      <c r="A3427" s="5" t="s">
        <v>4760</v>
      </c>
      <c r="B3427" s="12">
        <v>45152.755324074074</v>
      </c>
      <c r="C3427" s="13">
        <v>45152.764317129629</v>
      </c>
      <c r="D3427" s="14" t="s">
        <v>8</v>
      </c>
      <c r="E3427" s="14" t="s">
        <v>9</v>
      </c>
      <c r="F3427" s="14" t="s">
        <v>109</v>
      </c>
      <c r="G3427" s="111" t="s">
        <v>4761</v>
      </c>
      <c r="H34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427" s="48">
        <f>tbl_raw_data[[#This Row],[Date Actioned]]-tbl_raw_data[[#This Row],[Date Tagged]]</f>
        <v>8.9930555550381541E-3</v>
      </c>
      <c r="J3427" s="50">
        <f>HOUR(tbl_raw_data[[#This Row],[time_taken]])*60+MINUTE(tbl_raw_data[[#This Row],[time_taken]])+SECOND(tbl_raw_data[[#This Row],[time_taken]])/60</f>
        <v>12.95</v>
      </c>
      <c r="K3427" s="54">
        <f>DATE(YEAR(tbl_raw_data[[#This Row],[Date Actioned]]), MONTH(tbl_raw_data[[#This Row],[Date Actioned]]), DAY(tbl_raw_data[[#This Row],[Date Actioned]]))</f>
        <v>45152</v>
      </c>
      <c r="L3427" s="55" t="str">
        <f>UPPER(TEXT(tbl_raw_data[[#This Row],[Updated_date]],"MMMM"))</f>
        <v>AUGUST</v>
      </c>
      <c r="M3427" s="55" t="str">
        <f>UPPER("Week "&amp;IF(ROUNDUP(DAY(tbl_raw_data[[#This Row],[Updated_date]])/7,0)=5,4,ROUNDUP(DAY(tbl_raw_data[[#This Row],[Updated_date]])/7,0)))</f>
        <v>WEEK 2</v>
      </c>
      <c r="N3427" s="57" t="str">
        <f>UPPER(VLOOKUP(tbl_raw_data[[#This Row],[Analyst]],[1]setting!$A$1:$B$15,2,0))</f>
        <v>NAVED</v>
      </c>
      <c r="O3427" s="57" t="str">
        <f>UPPER(tbl_raw_data[[#This Row],[Outcome]])</f>
        <v>WITHDRAW</v>
      </c>
      <c r="P3427" s="57" t="str">
        <f>UPPER(tbl_raw_data[[#This Row],[Queue Name]])</f>
        <v>CONSUMER PRE BUREAU</v>
      </c>
      <c r="Q3427" s="57" t="str">
        <f>IF(tbl_raw_data[[#This Row],[time_taken_in_mins]]&lt;=20,"SLA_MET","SLA_NOT_MET")</f>
        <v>SLA_MET</v>
      </c>
    </row>
    <row r="3428" spans="1:17" ht="15" customHeight="1" x14ac:dyDescent="0.25">
      <c r="A3428" s="11" t="s">
        <v>4734</v>
      </c>
      <c r="B3428" s="6">
        <v>45152.757326388892</v>
      </c>
      <c r="C3428" s="7">
        <v>45152.766273148147</v>
      </c>
      <c r="D3428" s="8" t="s">
        <v>13</v>
      </c>
      <c r="E3428" s="8" t="s">
        <v>9</v>
      </c>
      <c r="F3428" s="8" t="s">
        <v>14</v>
      </c>
      <c r="G3428" s="110" t="s">
        <v>29</v>
      </c>
      <c r="H34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8" s="48">
        <f>tbl_raw_data[[#This Row],[Date Actioned]]-tbl_raw_data[[#This Row],[Date Tagged]]</f>
        <v>8.9467592551955022E-3</v>
      </c>
      <c r="J3428" s="50">
        <f>HOUR(tbl_raw_data[[#This Row],[time_taken]])*60+MINUTE(tbl_raw_data[[#This Row],[time_taken]])+SECOND(tbl_raw_data[[#This Row],[time_taken]])/60</f>
        <v>12.883333333333333</v>
      </c>
      <c r="K3428" s="54">
        <f>DATE(YEAR(tbl_raw_data[[#This Row],[Date Actioned]]), MONTH(tbl_raw_data[[#This Row],[Date Actioned]]), DAY(tbl_raw_data[[#This Row],[Date Actioned]]))</f>
        <v>45152</v>
      </c>
      <c r="L3428" s="55" t="str">
        <f>UPPER(TEXT(tbl_raw_data[[#This Row],[Updated_date]],"MMMM"))</f>
        <v>AUGUST</v>
      </c>
      <c r="M3428" s="55" t="str">
        <f>UPPER("Week "&amp;IF(ROUNDUP(DAY(tbl_raw_data[[#This Row],[Updated_date]])/7,0)=5,4,ROUNDUP(DAY(tbl_raw_data[[#This Row],[Updated_date]])/7,0)))</f>
        <v>WEEK 2</v>
      </c>
      <c r="N3428" s="57" t="str">
        <f>UPPER(VLOOKUP(tbl_raw_data[[#This Row],[Analyst]],[1]setting!$A$1:$B$15,2,0))</f>
        <v>HARDIK</v>
      </c>
      <c r="O3428" s="57" t="str">
        <f>UPPER(tbl_raw_data[[#This Row],[Outcome]])</f>
        <v>APPROVE</v>
      </c>
      <c r="P3428" s="57" t="str">
        <f>UPPER(tbl_raw_data[[#This Row],[Queue Name]])</f>
        <v>CONSUMER PRE BUREAU</v>
      </c>
      <c r="Q3428" s="57" t="str">
        <f>IF(tbl_raw_data[[#This Row],[time_taken_in_mins]]&lt;=20,"SLA_MET","SLA_NOT_MET")</f>
        <v>SLA_MET</v>
      </c>
    </row>
    <row r="3429" spans="1:17" ht="15" customHeight="1" x14ac:dyDescent="0.25">
      <c r="A3429" s="22" t="s">
        <v>1032</v>
      </c>
      <c r="B3429" s="12">
        <v>45152.770648148151</v>
      </c>
      <c r="C3429" s="13">
        <v>45152.774363425924</v>
      </c>
      <c r="D3429" s="14" t="s">
        <v>13</v>
      </c>
      <c r="E3429" s="14" t="s">
        <v>41</v>
      </c>
      <c r="F3429" s="14" t="s">
        <v>14</v>
      </c>
      <c r="G3429" s="111" t="s">
        <v>29</v>
      </c>
      <c r="H34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29" s="48">
        <f>tbl_raw_data[[#This Row],[Date Actioned]]-tbl_raw_data[[#This Row],[Date Tagged]]</f>
        <v>3.7152777731535025E-3</v>
      </c>
      <c r="J3429" s="50">
        <f>HOUR(tbl_raw_data[[#This Row],[time_taken]])*60+MINUTE(tbl_raw_data[[#This Row],[time_taken]])+SECOND(tbl_raw_data[[#This Row],[time_taken]])/60</f>
        <v>5.35</v>
      </c>
      <c r="K3429" s="54">
        <f>DATE(YEAR(tbl_raw_data[[#This Row],[Date Actioned]]), MONTH(tbl_raw_data[[#This Row],[Date Actioned]]), DAY(tbl_raw_data[[#This Row],[Date Actioned]]))</f>
        <v>45152</v>
      </c>
      <c r="L3429" s="55" t="str">
        <f>UPPER(TEXT(tbl_raw_data[[#This Row],[Updated_date]],"MMMM"))</f>
        <v>AUGUST</v>
      </c>
      <c r="M3429" s="55" t="str">
        <f>UPPER("Week "&amp;IF(ROUNDUP(DAY(tbl_raw_data[[#This Row],[Updated_date]])/7,0)=5,4,ROUNDUP(DAY(tbl_raw_data[[#This Row],[Updated_date]])/7,0)))</f>
        <v>WEEK 2</v>
      </c>
      <c r="N3429" s="57" t="str">
        <f>UPPER(VLOOKUP(tbl_raw_data[[#This Row],[Analyst]],[1]setting!$A$1:$B$15,2,0))</f>
        <v>HARDIK</v>
      </c>
      <c r="O3429" s="57" t="str">
        <f>UPPER(tbl_raw_data[[#This Row],[Outcome]])</f>
        <v>APPROVE</v>
      </c>
      <c r="P3429" s="57" t="str">
        <f>UPPER(tbl_raw_data[[#This Row],[Queue Name]])</f>
        <v>CONSUMER POST BUREAU</v>
      </c>
      <c r="Q3429" s="57" t="str">
        <f>IF(tbl_raw_data[[#This Row],[time_taken_in_mins]]&lt;=20,"SLA_MET","SLA_NOT_MET")</f>
        <v>SLA_MET</v>
      </c>
    </row>
    <row r="3430" spans="1:17" ht="15" customHeight="1" x14ac:dyDescent="0.25">
      <c r="A3430" s="5" t="s">
        <v>4862</v>
      </c>
      <c r="B3430" s="6">
        <v>45152.779606481483</v>
      </c>
      <c r="C3430" s="7">
        <v>45152.788807870369</v>
      </c>
      <c r="D3430" s="8" t="s">
        <v>13</v>
      </c>
      <c r="E3430" s="8" t="s">
        <v>41</v>
      </c>
      <c r="F3430" s="8" t="s">
        <v>109</v>
      </c>
      <c r="G3430" s="110" t="s">
        <v>67</v>
      </c>
      <c r="H34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0" s="48">
        <f>tbl_raw_data[[#This Row],[Date Actioned]]-tbl_raw_data[[#This Row],[Date Tagged]]</f>
        <v>9.2013888861401938E-3</v>
      </c>
      <c r="J3430" s="50">
        <f>HOUR(tbl_raw_data[[#This Row],[time_taken]])*60+MINUTE(tbl_raw_data[[#This Row],[time_taken]])+SECOND(tbl_raw_data[[#This Row],[time_taken]])/60</f>
        <v>13.25</v>
      </c>
      <c r="K3430" s="54">
        <f>DATE(YEAR(tbl_raw_data[[#This Row],[Date Actioned]]), MONTH(tbl_raw_data[[#This Row],[Date Actioned]]), DAY(tbl_raw_data[[#This Row],[Date Actioned]]))</f>
        <v>45152</v>
      </c>
      <c r="L3430" s="55" t="str">
        <f>UPPER(TEXT(tbl_raw_data[[#This Row],[Updated_date]],"MMMM"))</f>
        <v>AUGUST</v>
      </c>
      <c r="M3430" s="55" t="str">
        <f>UPPER("Week "&amp;IF(ROUNDUP(DAY(tbl_raw_data[[#This Row],[Updated_date]])/7,0)=5,4,ROUNDUP(DAY(tbl_raw_data[[#This Row],[Updated_date]])/7,0)))</f>
        <v>WEEK 2</v>
      </c>
      <c r="N3430" s="57" t="str">
        <f>UPPER(VLOOKUP(tbl_raw_data[[#This Row],[Analyst]],[1]setting!$A$1:$B$15,2,0))</f>
        <v>NAVED</v>
      </c>
      <c r="O3430" s="57" t="str">
        <f>UPPER(tbl_raw_data[[#This Row],[Outcome]])</f>
        <v>APPROVE</v>
      </c>
      <c r="P3430" s="57" t="str">
        <f>UPPER(tbl_raw_data[[#This Row],[Queue Name]])</f>
        <v>CONSUMER POST BUREAU</v>
      </c>
      <c r="Q3430" s="57" t="str">
        <f>IF(tbl_raw_data[[#This Row],[time_taken_in_mins]]&lt;=20,"SLA_MET","SLA_NOT_MET")</f>
        <v>SLA_MET</v>
      </c>
    </row>
    <row r="3431" spans="1:17" ht="15" customHeight="1" x14ac:dyDescent="0.25">
      <c r="A3431" s="22" t="s">
        <v>4232</v>
      </c>
      <c r="B3431" s="12">
        <v>45152.782604166663</v>
      </c>
      <c r="C3431" s="29">
        <v>45152.790706018517</v>
      </c>
      <c r="D3431" s="16" t="s">
        <v>13</v>
      </c>
      <c r="E3431" s="16" t="s">
        <v>41</v>
      </c>
      <c r="F3431" s="30" t="s">
        <v>14</v>
      </c>
      <c r="G3431" s="106"/>
      <c r="H34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1" s="48">
        <f>tbl_raw_data[[#This Row],[Date Actioned]]-tbl_raw_data[[#This Row],[Date Tagged]]</f>
        <v>8.1018518540076911E-3</v>
      </c>
      <c r="J3431" s="50">
        <f>HOUR(tbl_raw_data[[#This Row],[time_taken]])*60+MINUTE(tbl_raw_data[[#This Row],[time_taken]])+SECOND(tbl_raw_data[[#This Row],[time_taken]])/60</f>
        <v>11.666666666666666</v>
      </c>
      <c r="K3431" s="54">
        <f>DATE(YEAR(tbl_raw_data[[#This Row],[Date Actioned]]), MONTH(tbl_raw_data[[#This Row],[Date Actioned]]), DAY(tbl_raw_data[[#This Row],[Date Actioned]]))</f>
        <v>45152</v>
      </c>
      <c r="L3431" s="55" t="str">
        <f>UPPER(TEXT(tbl_raw_data[[#This Row],[Updated_date]],"MMMM"))</f>
        <v>AUGUST</v>
      </c>
      <c r="M3431" s="55" t="str">
        <f>UPPER("Week "&amp;IF(ROUNDUP(DAY(tbl_raw_data[[#This Row],[Updated_date]])/7,0)=5,4,ROUNDUP(DAY(tbl_raw_data[[#This Row],[Updated_date]])/7,0)))</f>
        <v>WEEK 2</v>
      </c>
      <c r="N3431" s="57" t="str">
        <f>UPPER(VLOOKUP(tbl_raw_data[[#This Row],[Analyst]],[1]setting!$A$1:$B$15,2,0))</f>
        <v>HARDIK</v>
      </c>
      <c r="O3431" s="57" t="str">
        <f>UPPER(tbl_raw_data[[#This Row],[Outcome]])</f>
        <v>APPROVE</v>
      </c>
      <c r="P3431" s="57" t="str">
        <f>UPPER(tbl_raw_data[[#This Row],[Queue Name]])</f>
        <v>CONSUMER POST BUREAU</v>
      </c>
      <c r="Q3431" s="57" t="str">
        <f>IF(tbl_raw_data[[#This Row],[time_taken_in_mins]]&lt;=20,"SLA_MET","SLA_NOT_MET")</f>
        <v>SLA_MET</v>
      </c>
    </row>
    <row r="3432" spans="1:17" ht="15" customHeight="1" x14ac:dyDescent="0.25">
      <c r="A3432" s="11" t="s">
        <v>4527</v>
      </c>
      <c r="B3432" s="12">
        <v>45152.786400462966</v>
      </c>
      <c r="C3432" s="13">
        <v>45152.795023148145</v>
      </c>
      <c r="D3432" s="14" t="s">
        <v>13</v>
      </c>
      <c r="E3432" s="14" t="s">
        <v>41</v>
      </c>
      <c r="F3432" s="14" t="s">
        <v>109</v>
      </c>
      <c r="G3432" s="111" t="s">
        <v>4528</v>
      </c>
      <c r="H34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2" s="48">
        <f>tbl_raw_data[[#This Row],[Date Actioned]]-tbl_raw_data[[#This Row],[Date Tagged]]</f>
        <v>8.6226851781248115E-3</v>
      </c>
      <c r="J3432" s="50">
        <f>HOUR(tbl_raw_data[[#This Row],[time_taken]])*60+MINUTE(tbl_raw_data[[#This Row],[time_taken]])+SECOND(tbl_raw_data[[#This Row],[time_taken]])/60</f>
        <v>12.416666666666666</v>
      </c>
      <c r="K3432" s="54">
        <f>DATE(YEAR(tbl_raw_data[[#This Row],[Date Actioned]]), MONTH(tbl_raw_data[[#This Row],[Date Actioned]]), DAY(tbl_raw_data[[#This Row],[Date Actioned]]))</f>
        <v>45152</v>
      </c>
      <c r="L3432" s="55" t="str">
        <f>UPPER(TEXT(tbl_raw_data[[#This Row],[Updated_date]],"MMMM"))</f>
        <v>AUGUST</v>
      </c>
      <c r="M3432" s="55" t="str">
        <f>UPPER("Week "&amp;IF(ROUNDUP(DAY(tbl_raw_data[[#This Row],[Updated_date]])/7,0)=5,4,ROUNDUP(DAY(tbl_raw_data[[#This Row],[Updated_date]])/7,0)))</f>
        <v>WEEK 2</v>
      </c>
      <c r="N3432" s="57" t="str">
        <f>UPPER(VLOOKUP(tbl_raw_data[[#This Row],[Analyst]],[1]setting!$A$1:$B$15,2,0))</f>
        <v>NAVED</v>
      </c>
      <c r="O3432" s="57" t="str">
        <f>UPPER(tbl_raw_data[[#This Row],[Outcome]])</f>
        <v>APPROVE</v>
      </c>
      <c r="P3432" s="57" t="str">
        <f>UPPER(tbl_raw_data[[#This Row],[Queue Name]])</f>
        <v>CONSUMER POST BUREAU</v>
      </c>
      <c r="Q3432" s="57" t="str">
        <f>IF(tbl_raw_data[[#This Row],[time_taken_in_mins]]&lt;=20,"SLA_MET","SLA_NOT_MET")</f>
        <v>SLA_MET</v>
      </c>
    </row>
    <row r="3433" spans="1:17" ht="39" x14ac:dyDescent="0.25">
      <c r="A3433" s="11" t="s">
        <v>6796</v>
      </c>
      <c r="B3433" s="6">
        <v>45152.78707175926</v>
      </c>
      <c r="C3433" s="7">
        <v>45152.802835648145</v>
      </c>
      <c r="D3433" s="8" t="s">
        <v>8</v>
      </c>
      <c r="E3433" s="8" t="s">
        <v>28</v>
      </c>
      <c r="F3433" s="8" t="s">
        <v>42</v>
      </c>
      <c r="G3433" s="110" t="s">
        <v>6797</v>
      </c>
      <c r="H34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33" s="48">
        <f>tbl_raw_data[[#This Row],[Date Actioned]]-tbl_raw_data[[#This Row],[Date Tagged]]</f>
        <v>1.5763888884976041E-2</v>
      </c>
      <c r="J3433" s="50">
        <f>HOUR(tbl_raw_data[[#This Row],[time_taken]])*60+MINUTE(tbl_raw_data[[#This Row],[time_taken]])+SECOND(tbl_raw_data[[#This Row],[time_taken]])/60</f>
        <v>22.7</v>
      </c>
      <c r="K3433" s="54">
        <f>DATE(YEAR(tbl_raw_data[[#This Row],[Date Actioned]]), MONTH(tbl_raw_data[[#This Row],[Date Actioned]]), DAY(tbl_raw_data[[#This Row],[Date Actioned]]))</f>
        <v>45152</v>
      </c>
      <c r="L3433" s="55" t="str">
        <f>UPPER(TEXT(tbl_raw_data[[#This Row],[Updated_date]],"MMMM"))</f>
        <v>AUGUST</v>
      </c>
      <c r="M3433" s="55" t="str">
        <f>UPPER("Week "&amp;IF(ROUNDUP(DAY(tbl_raw_data[[#This Row],[Updated_date]])/7,0)=5,4,ROUNDUP(DAY(tbl_raw_data[[#This Row],[Updated_date]])/7,0)))</f>
        <v>WEEK 2</v>
      </c>
      <c r="N3433" s="57" t="str">
        <f>UPPER(VLOOKUP(tbl_raw_data[[#This Row],[Analyst]],[1]setting!$A$1:$B$15,2,0))</f>
        <v>NITESH</v>
      </c>
      <c r="O3433" s="57" t="str">
        <f>UPPER(tbl_raw_data[[#This Row],[Outcome]])</f>
        <v>WITHDRAW</v>
      </c>
      <c r="P3433" s="57" t="str">
        <f>UPPER(tbl_raw_data[[#This Row],[Queue Name]])</f>
        <v>CONSUMER EXISTING</v>
      </c>
      <c r="Q3433" s="57" t="str">
        <f>IF(tbl_raw_data[[#This Row],[time_taken_in_mins]]&lt;=20,"SLA_MET","SLA_NOT_MET")</f>
        <v>SLA_NOT_MET</v>
      </c>
    </row>
    <row r="3434" spans="1:17" ht="15" customHeight="1" x14ac:dyDescent="0.25">
      <c r="A3434" s="11" t="s">
        <v>1819</v>
      </c>
      <c r="B3434" s="12">
        <v>45152.806400462963</v>
      </c>
      <c r="C3434" s="25">
        <v>45152.811226851853</v>
      </c>
      <c r="D3434" s="26" t="s">
        <v>40</v>
      </c>
      <c r="E3434" s="10" t="s">
        <v>41</v>
      </c>
      <c r="F3434" s="26" t="s">
        <v>14</v>
      </c>
      <c r="G3434" s="109"/>
      <c r="H34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4" s="48">
        <f>tbl_raw_data[[#This Row],[Date Actioned]]-tbl_raw_data[[#This Row],[Date Tagged]]</f>
        <v>4.8263888893416151E-3</v>
      </c>
      <c r="J3434" s="50">
        <f>HOUR(tbl_raw_data[[#This Row],[time_taken]])*60+MINUTE(tbl_raw_data[[#This Row],[time_taken]])+SECOND(tbl_raw_data[[#This Row],[time_taken]])/60</f>
        <v>6.95</v>
      </c>
      <c r="K3434" s="54">
        <f>DATE(YEAR(tbl_raw_data[[#This Row],[Date Actioned]]), MONTH(tbl_raw_data[[#This Row],[Date Actioned]]), DAY(tbl_raw_data[[#This Row],[Date Actioned]]))</f>
        <v>45152</v>
      </c>
      <c r="L3434" s="55" t="str">
        <f>UPPER(TEXT(tbl_raw_data[[#This Row],[Updated_date]],"MMMM"))</f>
        <v>AUGUST</v>
      </c>
      <c r="M3434" s="55" t="str">
        <f>UPPER("Week "&amp;IF(ROUNDUP(DAY(tbl_raw_data[[#This Row],[Updated_date]])/7,0)=5,4,ROUNDUP(DAY(tbl_raw_data[[#This Row],[Updated_date]])/7,0)))</f>
        <v>WEEK 2</v>
      </c>
      <c r="N3434" s="57" t="str">
        <f>UPPER(VLOOKUP(tbl_raw_data[[#This Row],[Analyst]],[1]setting!$A$1:$B$15,2,0))</f>
        <v>HARDIK</v>
      </c>
      <c r="O3434" s="57" t="str">
        <f>UPPER(tbl_raw_data[[#This Row],[Outcome]])</f>
        <v>WITHDRAW</v>
      </c>
      <c r="P3434" s="57" t="str">
        <f>UPPER(tbl_raw_data[[#This Row],[Queue Name]])</f>
        <v>CONSUMER POST BUREAU</v>
      </c>
      <c r="Q3434" s="57" t="str">
        <f>IF(tbl_raw_data[[#This Row],[time_taken_in_mins]]&lt;=20,"SLA_MET","SLA_NOT_MET")</f>
        <v>SLA_MET</v>
      </c>
    </row>
    <row r="3435" spans="1:17" ht="15" customHeight="1" x14ac:dyDescent="0.25">
      <c r="A3435" s="22" t="s">
        <v>1715</v>
      </c>
      <c r="B3435" s="6">
        <v>45152.812777777777</v>
      </c>
      <c r="C3435" s="7">
        <v>45152.817465277774</v>
      </c>
      <c r="D3435" s="8" t="s">
        <v>13</v>
      </c>
      <c r="E3435" s="8" t="s">
        <v>28</v>
      </c>
      <c r="F3435" s="8" t="s">
        <v>109</v>
      </c>
      <c r="G3435" s="110" t="s">
        <v>53</v>
      </c>
      <c r="H34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5" s="48">
        <f>tbl_raw_data[[#This Row],[Date Actioned]]-tbl_raw_data[[#This Row],[Date Tagged]]</f>
        <v>4.687499997089617E-3</v>
      </c>
      <c r="J3435" s="50">
        <f>HOUR(tbl_raw_data[[#This Row],[time_taken]])*60+MINUTE(tbl_raw_data[[#This Row],[time_taken]])+SECOND(tbl_raw_data[[#This Row],[time_taken]])/60</f>
        <v>6.75</v>
      </c>
      <c r="K3435" s="54">
        <f>DATE(YEAR(tbl_raw_data[[#This Row],[Date Actioned]]), MONTH(tbl_raw_data[[#This Row],[Date Actioned]]), DAY(tbl_raw_data[[#This Row],[Date Actioned]]))</f>
        <v>45152</v>
      </c>
      <c r="L3435" s="55" t="str">
        <f>UPPER(TEXT(tbl_raw_data[[#This Row],[Updated_date]],"MMMM"))</f>
        <v>AUGUST</v>
      </c>
      <c r="M3435" s="55" t="str">
        <f>UPPER("Week "&amp;IF(ROUNDUP(DAY(tbl_raw_data[[#This Row],[Updated_date]])/7,0)=5,4,ROUNDUP(DAY(tbl_raw_data[[#This Row],[Updated_date]])/7,0)))</f>
        <v>WEEK 2</v>
      </c>
      <c r="N3435" s="57" t="str">
        <f>UPPER(VLOOKUP(tbl_raw_data[[#This Row],[Analyst]],[1]setting!$A$1:$B$15,2,0))</f>
        <v>NAVED</v>
      </c>
      <c r="O3435" s="57" t="str">
        <f>UPPER(tbl_raw_data[[#This Row],[Outcome]])</f>
        <v>APPROVE</v>
      </c>
      <c r="P3435" s="57" t="str">
        <f>UPPER(tbl_raw_data[[#This Row],[Queue Name]])</f>
        <v>CONSUMER EXISTING</v>
      </c>
      <c r="Q3435" s="57" t="str">
        <f>IF(tbl_raw_data[[#This Row],[time_taken_in_mins]]&lt;=20,"SLA_MET","SLA_NOT_MET")</f>
        <v>SLA_MET</v>
      </c>
    </row>
    <row r="3436" spans="1:17" ht="15" customHeight="1" x14ac:dyDescent="0.25">
      <c r="A3436" s="5" t="s">
        <v>3845</v>
      </c>
      <c r="B3436" s="12">
        <v>45152.826909722222</v>
      </c>
      <c r="C3436" s="25">
        <v>45152.834409722222</v>
      </c>
      <c r="D3436" s="10" t="s">
        <v>13</v>
      </c>
      <c r="E3436" s="10" t="s">
        <v>28</v>
      </c>
      <c r="F3436" s="26" t="s">
        <v>14</v>
      </c>
      <c r="G3436" s="109"/>
      <c r="H34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6" s="48">
        <f>tbl_raw_data[[#This Row],[Date Actioned]]-tbl_raw_data[[#This Row],[Date Tagged]]</f>
        <v>7.4999999997089617E-3</v>
      </c>
      <c r="J3436" s="50">
        <f>HOUR(tbl_raw_data[[#This Row],[time_taken]])*60+MINUTE(tbl_raw_data[[#This Row],[time_taken]])+SECOND(tbl_raw_data[[#This Row],[time_taken]])/60</f>
        <v>10.8</v>
      </c>
      <c r="K3436" s="54">
        <f>DATE(YEAR(tbl_raw_data[[#This Row],[Date Actioned]]), MONTH(tbl_raw_data[[#This Row],[Date Actioned]]), DAY(tbl_raw_data[[#This Row],[Date Actioned]]))</f>
        <v>45152</v>
      </c>
      <c r="L3436" s="55" t="str">
        <f>UPPER(TEXT(tbl_raw_data[[#This Row],[Updated_date]],"MMMM"))</f>
        <v>AUGUST</v>
      </c>
      <c r="M3436" s="55" t="str">
        <f>UPPER("Week "&amp;IF(ROUNDUP(DAY(tbl_raw_data[[#This Row],[Updated_date]])/7,0)=5,4,ROUNDUP(DAY(tbl_raw_data[[#This Row],[Updated_date]])/7,0)))</f>
        <v>WEEK 2</v>
      </c>
      <c r="N3436" s="57" t="str">
        <f>UPPER(VLOOKUP(tbl_raw_data[[#This Row],[Analyst]],[1]setting!$A$1:$B$15,2,0))</f>
        <v>HARDIK</v>
      </c>
      <c r="O3436" s="57" t="str">
        <f>UPPER(tbl_raw_data[[#This Row],[Outcome]])</f>
        <v>APPROVE</v>
      </c>
      <c r="P3436" s="57" t="str">
        <f>UPPER(tbl_raw_data[[#This Row],[Queue Name]])</f>
        <v>CONSUMER EXISTING</v>
      </c>
      <c r="Q3436" s="57" t="str">
        <f>IF(tbl_raw_data[[#This Row],[time_taken_in_mins]]&lt;=20,"SLA_MET","SLA_NOT_MET")</f>
        <v>SLA_MET</v>
      </c>
    </row>
    <row r="3437" spans="1:17" ht="15" customHeight="1" x14ac:dyDescent="0.25">
      <c r="A3437" s="11" t="s">
        <v>3729</v>
      </c>
      <c r="B3437" s="12">
        <v>45152.835810185185</v>
      </c>
      <c r="C3437" s="13">
        <v>45152.843136574076</v>
      </c>
      <c r="D3437" s="14" t="s">
        <v>46</v>
      </c>
      <c r="E3437" s="14" t="s">
        <v>9</v>
      </c>
      <c r="F3437" s="14" t="s">
        <v>109</v>
      </c>
      <c r="G3437" s="111" t="s">
        <v>995</v>
      </c>
      <c r="H34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7" s="48">
        <f>tbl_raw_data[[#This Row],[Date Actioned]]-tbl_raw_data[[#This Row],[Date Tagged]]</f>
        <v>7.3263888916699216E-3</v>
      </c>
      <c r="J3437" s="50">
        <f>HOUR(tbl_raw_data[[#This Row],[time_taken]])*60+MINUTE(tbl_raw_data[[#This Row],[time_taken]])+SECOND(tbl_raw_data[[#This Row],[time_taken]])/60</f>
        <v>10.55</v>
      </c>
      <c r="K3437" s="54">
        <f>DATE(YEAR(tbl_raw_data[[#This Row],[Date Actioned]]), MONTH(tbl_raw_data[[#This Row],[Date Actioned]]), DAY(tbl_raw_data[[#This Row],[Date Actioned]]))</f>
        <v>45152</v>
      </c>
      <c r="L3437" s="55" t="str">
        <f>UPPER(TEXT(tbl_raw_data[[#This Row],[Updated_date]],"MMMM"))</f>
        <v>AUGUST</v>
      </c>
      <c r="M3437" s="55" t="str">
        <f>UPPER("Week "&amp;IF(ROUNDUP(DAY(tbl_raw_data[[#This Row],[Updated_date]])/7,0)=5,4,ROUNDUP(DAY(tbl_raw_data[[#This Row],[Updated_date]])/7,0)))</f>
        <v>WEEK 2</v>
      </c>
      <c r="N3437" s="57" t="str">
        <f>UPPER(VLOOKUP(tbl_raw_data[[#This Row],[Analyst]],[1]setting!$A$1:$B$15,2,0))</f>
        <v>NAVED</v>
      </c>
      <c r="O3437" s="57" t="str">
        <f>UPPER(tbl_raw_data[[#This Row],[Outcome]])</f>
        <v>DECLINE</v>
      </c>
      <c r="P3437" s="57" t="str">
        <f>UPPER(tbl_raw_data[[#This Row],[Queue Name]])</f>
        <v>CONSUMER PRE BUREAU</v>
      </c>
      <c r="Q3437" s="57" t="str">
        <f>IF(tbl_raw_data[[#This Row],[time_taken_in_mins]]&lt;=20,"SLA_MET","SLA_NOT_MET")</f>
        <v>SLA_MET</v>
      </c>
    </row>
    <row r="3438" spans="1:17" ht="15" customHeight="1" x14ac:dyDescent="0.25">
      <c r="A3438" s="11" t="s">
        <v>2143</v>
      </c>
      <c r="B3438" s="12">
        <v>45152.836180555554</v>
      </c>
      <c r="C3438" s="29">
        <v>45152.841458333336</v>
      </c>
      <c r="D3438" s="16" t="s">
        <v>13</v>
      </c>
      <c r="E3438" s="16" t="s">
        <v>41</v>
      </c>
      <c r="F3438" s="30" t="s">
        <v>14</v>
      </c>
      <c r="G3438" s="106"/>
      <c r="H34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38" s="48">
        <f>tbl_raw_data[[#This Row],[Date Actioned]]-tbl_raw_data[[#This Row],[Date Tagged]]</f>
        <v>5.2777777818846516E-3</v>
      </c>
      <c r="J3438" s="50">
        <f>HOUR(tbl_raw_data[[#This Row],[time_taken]])*60+MINUTE(tbl_raw_data[[#This Row],[time_taken]])+SECOND(tbl_raw_data[[#This Row],[time_taken]])/60</f>
        <v>7.6</v>
      </c>
      <c r="K3438" s="54">
        <f>DATE(YEAR(tbl_raw_data[[#This Row],[Date Actioned]]), MONTH(tbl_raw_data[[#This Row],[Date Actioned]]), DAY(tbl_raw_data[[#This Row],[Date Actioned]]))</f>
        <v>45152</v>
      </c>
      <c r="L3438" s="55" t="str">
        <f>UPPER(TEXT(tbl_raw_data[[#This Row],[Updated_date]],"MMMM"))</f>
        <v>AUGUST</v>
      </c>
      <c r="M3438" s="55" t="str">
        <f>UPPER("Week "&amp;IF(ROUNDUP(DAY(tbl_raw_data[[#This Row],[Updated_date]])/7,0)=5,4,ROUNDUP(DAY(tbl_raw_data[[#This Row],[Updated_date]])/7,0)))</f>
        <v>WEEK 2</v>
      </c>
      <c r="N3438" s="57" t="str">
        <f>UPPER(VLOOKUP(tbl_raw_data[[#This Row],[Analyst]],[1]setting!$A$1:$B$15,2,0))</f>
        <v>HARDIK</v>
      </c>
      <c r="O3438" s="57" t="str">
        <f>UPPER(tbl_raw_data[[#This Row],[Outcome]])</f>
        <v>APPROVE</v>
      </c>
      <c r="P3438" s="57" t="str">
        <f>UPPER(tbl_raw_data[[#This Row],[Queue Name]])</f>
        <v>CONSUMER POST BUREAU</v>
      </c>
      <c r="Q3438" s="57" t="str">
        <f>IF(tbl_raw_data[[#This Row],[time_taken_in_mins]]&lt;=20,"SLA_MET","SLA_NOT_MET")</f>
        <v>SLA_MET</v>
      </c>
    </row>
    <row r="3439" spans="1:17" ht="15" customHeight="1" x14ac:dyDescent="0.25">
      <c r="A3439" s="5" t="s">
        <v>2975</v>
      </c>
      <c r="B3439" s="12">
        <v>45152.839398148149</v>
      </c>
      <c r="C3439" s="13">
        <v>45152.84574074074</v>
      </c>
      <c r="D3439" s="14" t="s">
        <v>13</v>
      </c>
      <c r="E3439" s="14" t="s">
        <v>9</v>
      </c>
      <c r="F3439" s="14" t="s">
        <v>14</v>
      </c>
      <c r="G3439" s="111" t="s">
        <v>53</v>
      </c>
      <c r="H34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39" s="48">
        <f>tbl_raw_data[[#This Row],[Date Actioned]]-tbl_raw_data[[#This Row],[Date Tagged]]</f>
        <v>6.3425925909541547E-3</v>
      </c>
      <c r="J3439" s="50">
        <f>HOUR(tbl_raw_data[[#This Row],[time_taken]])*60+MINUTE(tbl_raw_data[[#This Row],[time_taken]])+SECOND(tbl_raw_data[[#This Row],[time_taken]])/60</f>
        <v>9.1333333333333329</v>
      </c>
      <c r="K3439" s="54">
        <f>DATE(YEAR(tbl_raw_data[[#This Row],[Date Actioned]]), MONTH(tbl_raw_data[[#This Row],[Date Actioned]]), DAY(tbl_raw_data[[#This Row],[Date Actioned]]))</f>
        <v>45152</v>
      </c>
      <c r="L3439" s="55" t="str">
        <f>UPPER(TEXT(tbl_raw_data[[#This Row],[Updated_date]],"MMMM"))</f>
        <v>AUGUST</v>
      </c>
      <c r="M3439" s="55" t="str">
        <f>UPPER("Week "&amp;IF(ROUNDUP(DAY(tbl_raw_data[[#This Row],[Updated_date]])/7,0)=5,4,ROUNDUP(DAY(tbl_raw_data[[#This Row],[Updated_date]])/7,0)))</f>
        <v>WEEK 2</v>
      </c>
      <c r="N3439" s="57" t="str">
        <f>UPPER(VLOOKUP(tbl_raw_data[[#This Row],[Analyst]],[1]setting!$A$1:$B$15,2,0))</f>
        <v>HARDIK</v>
      </c>
      <c r="O3439" s="57" t="str">
        <f>UPPER(tbl_raw_data[[#This Row],[Outcome]])</f>
        <v>APPROVE</v>
      </c>
      <c r="P3439" s="57" t="str">
        <f>UPPER(tbl_raw_data[[#This Row],[Queue Name]])</f>
        <v>CONSUMER PRE BUREAU</v>
      </c>
      <c r="Q3439" s="57" t="str">
        <f>IF(tbl_raw_data[[#This Row],[time_taken_in_mins]]&lt;=20,"SLA_MET","SLA_NOT_MET")</f>
        <v>SLA_MET</v>
      </c>
    </row>
    <row r="3440" spans="1:17" ht="15" customHeight="1" x14ac:dyDescent="0.25">
      <c r="A3440" s="11" t="s">
        <v>7336</v>
      </c>
      <c r="B3440" s="12">
        <v>45152.849050925928</v>
      </c>
      <c r="C3440" s="25">
        <v>45153.36210648148</v>
      </c>
      <c r="D3440" s="10" t="s">
        <v>46</v>
      </c>
      <c r="E3440" s="10" t="s">
        <v>28</v>
      </c>
      <c r="F3440" s="26" t="s">
        <v>455</v>
      </c>
      <c r="G3440" s="109"/>
      <c r="H34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0" s="48">
        <f>tbl_raw_data[[#This Row],[Date Actioned]]-tbl_raw_data[[#This Row],[Date Tagged]]</f>
        <v>0.51305555555154569</v>
      </c>
      <c r="J3440" s="50">
        <f>HOUR(tbl_raw_data[[#This Row],[time_taken]])*60+MINUTE(tbl_raw_data[[#This Row],[time_taken]])+SECOND(tbl_raw_data[[#This Row],[time_taken]])/60</f>
        <v>738.8</v>
      </c>
      <c r="K3440" s="54">
        <f>DATE(YEAR(tbl_raw_data[[#This Row],[Date Actioned]]), MONTH(tbl_raw_data[[#This Row],[Date Actioned]]), DAY(tbl_raw_data[[#This Row],[Date Actioned]]))</f>
        <v>45153</v>
      </c>
      <c r="L3440" s="55" t="str">
        <f>UPPER(TEXT(tbl_raw_data[[#This Row],[Updated_date]],"MMMM"))</f>
        <v>AUGUST</v>
      </c>
      <c r="M3440" s="55" t="str">
        <f>UPPER("Week "&amp;IF(ROUNDUP(DAY(tbl_raw_data[[#This Row],[Updated_date]])/7,0)=5,4,ROUNDUP(DAY(tbl_raw_data[[#This Row],[Updated_date]])/7,0)))</f>
        <v>WEEK 3</v>
      </c>
      <c r="N3440" s="57" t="str">
        <f>UPPER(VLOOKUP(tbl_raw_data[[#This Row],[Analyst]],[1]setting!$A$1:$B$15,2,0))</f>
        <v>ROHAN</v>
      </c>
      <c r="O3440" s="57" t="str">
        <f>UPPER(tbl_raw_data[[#This Row],[Outcome]])</f>
        <v>DECLINE</v>
      </c>
      <c r="P3440" s="57" t="str">
        <f>UPPER(tbl_raw_data[[#This Row],[Queue Name]])</f>
        <v>CONSUMER EXISTING</v>
      </c>
      <c r="Q3440" s="57" t="str">
        <f>IF(tbl_raw_data[[#This Row],[time_taken_in_mins]]&lt;=20,"SLA_MET","SLA_NOT_MET")</f>
        <v>SLA_NOT_MET</v>
      </c>
    </row>
    <row r="3441" spans="1:17" ht="15" customHeight="1" x14ac:dyDescent="0.25">
      <c r="A3441" s="22" t="s">
        <v>7319</v>
      </c>
      <c r="B3441" s="12">
        <v>45152.876388888886</v>
      </c>
      <c r="C3441" s="25">
        <v>45153.368946759256</v>
      </c>
      <c r="D3441" s="10" t="s">
        <v>13</v>
      </c>
      <c r="E3441" s="10" t="s">
        <v>41</v>
      </c>
      <c r="F3441" s="26" t="s">
        <v>455</v>
      </c>
      <c r="G3441" s="109"/>
      <c r="H34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1" s="48">
        <f>tbl_raw_data[[#This Row],[Date Actioned]]-tbl_raw_data[[#This Row],[Date Tagged]]</f>
        <v>0.49255787036963739</v>
      </c>
      <c r="J3441" s="50">
        <f>HOUR(tbl_raw_data[[#This Row],[time_taken]])*60+MINUTE(tbl_raw_data[[#This Row],[time_taken]])+SECOND(tbl_raw_data[[#This Row],[time_taken]])/60</f>
        <v>709.2833333333333</v>
      </c>
      <c r="K3441" s="54">
        <f>DATE(YEAR(tbl_raw_data[[#This Row],[Date Actioned]]), MONTH(tbl_raw_data[[#This Row],[Date Actioned]]), DAY(tbl_raw_data[[#This Row],[Date Actioned]]))</f>
        <v>45153</v>
      </c>
      <c r="L3441" s="55" t="str">
        <f>UPPER(TEXT(tbl_raw_data[[#This Row],[Updated_date]],"MMMM"))</f>
        <v>AUGUST</v>
      </c>
      <c r="M3441" s="55" t="str">
        <f>UPPER("Week "&amp;IF(ROUNDUP(DAY(tbl_raw_data[[#This Row],[Updated_date]])/7,0)=5,4,ROUNDUP(DAY(tbl_raw_data[[#This Row],[Updated_date]])/7,0)))</f>
        <v>WEEK 3</v>
      </c>
      <c r="N3441" s="57" t="str">
        <f>UPPER(VLOOKUP(tbl_raw_data[[#This Row],[Analyst]],[1]setting!$A$1:$B$15,2,0))</f>
        <v>ROHAN</v>
      </c>
      <c r="O3441" s="57" t="str">
        <f>UPPER(tbl_raw_data[[#This Row],[Outcome]])</f>
        <v>APPROVE</v>
      </c>
      <c r="P3441" s="57" t="str">
        <f>UPPER(tbl_raw_data[[#This Row],[Queue Name]])</f>
        <v>CONSUMER POST BUREAU</v>
      </c>
      <c r="Q3441" s="57" t="str">
        <f>IF(tbl_raw_data[[#This Row],[time_taken_in_mins]]&lt;=20,"SLA_MET","SLA_NOT_MET")</f>
        <v>SLA_NOT_MET</v>
      </c>
    </row>
    <row r="3442" spans="1:17" ht="15" customHeight="1" x14ac:dyDescent="0.25">
      <c r="A3442" s="5" t="s">
        <v>7315</v>
      </c>
      <c r="B3442" s="12">
        <v>45152.883171296293</v>
      </c>
      <c r="C3442" s="29">
        <v>45153.370023148149</v>
      </c>
      <c r="D3442" s="16" t="s">
        <v>13</v>
      </c>
      <c r="E3442" s="16" t="s">
        <v>41</v>
      </c>
      <c r="F3442" s="30" t="s">
        <v>254</v>
      </c>
      <c r="G3442" s="106"/>
      <c r="H34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2" s="48">
        <f>tbl_raw_data[[#This Row],[Date Actioned]]-tbl_raw_data[[#This Row],[Date Tagged]]</f>
        <v>0.48685185185604496</v>
      </c>
      <c r="J3442" s="50">
        <f>HOUR(tbl_raw_data[[#This Row],[time_taken]])*60+MINUTE(tbl_raw_data[[#This Row],[time_taken]])+SECOND(tbl_raw_data[[#This Row],[time_taken]])/60</f>
        <v>701.06666666666672</v>
      </c>
      <c r="K3442" s="54">
        <f>DATE(YEAR(tbl_raw_data[[#This Row],[Date Actioned]]), MONTH(tbl_raw_data[[#This Row],[Date Actioned]]), DAY(tbl_raw_data[[#This Row],[Date Actioned]]))</f>
        <v>45153</v>
      </c>
      <c r="L3442" s="55" t="str">
        <f>UPPER(TEXT(tbl_raw_data[[#This Row],[Updated_date]],"MMMM"))</f>
        <v>AUGUST</v>
      </c>
      <c r="M3442" s="55" t="str">
        <f>UPPER("Week "&amp;IF(ROUNDUP(DAY(tbl_raw_data[[#This Row],[Updated_date]])/7,0)=5,4,ROUNDUP(DAY(tbl_raw_data[[#This Row],[Updated_date]])/7,0)))</f>
        <v>WEEK 3</v>
      </c>
      <c r="N3442" s="57" t="str">
        <f>UPPER(VLOOKUP(tbl_raw_data[[#This Row],[Analyst]],[1]setting!$A$1:$B$15,2,0))</f>
        <v>FARDIN</v>
      </c>
      <c r="O3442" s="57" t="str">
        <f>UPPER(tbl_raw_data[[#This Row],[Outcome]])</f>
        <v>APPROVE</v>
      </c>
      <c r="P3442" s="57" t="str">
        <f>UPPER(tbl_raw_data[[#This Row],[Queue Name]])</f>
        <v>CONSUMER POST BUREAU</v>
      </c>
      <c r="Q3442" s="57" t="str">
        <f>IF(tbl_raw_data[[#This Row],[time_taken_in_mins]]&lt;=20,"SLA_MET","SLA_NOT_MET")</f>
        <v>SLA_NOT_MET</v>
      </c>
    </row>
    <row r="3443" spans="1:17" ht="15" customHeight="1" x14ac:dyDescent="0.25">
      <c r="A3443" s="11" t="s">
        <v>7297</v>
      </c>
      <c r="B3443" s="12">
        <v>45152.916354166664</v>
      </c>
      <c r="C3443" s="25">
        <v>45153.375</v>
      </c>
      <c r="D3443" s="10" t="s">
        <v>13</v>
      </c>
      <c r="E3443" s="10" t="s">
        <v>41</v>
      </c>
      <c r="F3443" s="26" t="s">
        <v>455</v>
      </c>
      <c r="G3443" s="109"/>
      <c r="H34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3" s="48">
        <f>tbl_raw_data[[#This Row],[Date Actioned]]-tbl_raw_data[[#This Row],[Date Tagged]]</f>
        <v>0.45864583333604969</v>
      </c>
      <c r="J3443" s="50">
        <f>HOUR(tbl_raw_data[[#This Row],[time_taken]])*60+MINUTE(tbl_raw_data[[#This Row],[time_taken]])+SECOND(tbl_raw_data[[#This Row],[time_taken]])/60</f>
        <v>660.45</v>
      </c>
      <c r="K3443" s="54">
        <f>DATE(YEAR(tbl_raw_data[[#This Row],[Date Actioned]]), MONTH(tbl_raw_data[[#This Row],[Date Actioned]]), DAY(tbl_raw_data[[#This Row],[Date Actioned]]))</f>
        <v>45153</v>
      </c>
      <c r="L3443" s="55" t="str">
        <f>UPPER(TEXT(tbl_raw_data[[#This Row],[Updated_date]],"MMMM"))</f>
        <v>AUGUST</v>
      </c>
      <c r="M3443" s="55" t="str">
        <f>UPPER("Week "&amp;IF(ROUNDUP(DAY(tbl_raw_data[[#This Row],[Updated_date]])/7,0)=5,4,ROUNDUP(DAY(tbl_raw_data[[#This Row],[Updated_date]])/7,0)))</f>
        <v>WEEK 3</v>
      </c>
      <c r="N3443" s="57" t="str">
        <f>UPPER(VLOOKUP(tbl_raw_data[[#This Row],[Analyst]],[1]setting!$A$1:$B$15,2,0))</f>
        <v>ROHAN</v>
      </c>
      <c r="O3443" s="57" t="str">
        <f>UPPER(tbl_raw_data[[#This Row],[Outcome]])</f>
        <v>APPROVE</v>
      </c>
      <c r="P3443" s="57" t="str">
        <f>UPPER(tbl_raw_data[[#This Row],[Queue Name]])</f>
        <v>CONSUMER POST BUREAU</v>
      </c>
      <c r="Q3443" s="57" t="str">
        <f>IF(tbl_raw_data[[#This Row],[time_taken_in_mins]]&lt;=20,"SLA_MET","SLA_NOT_MET")</f>
        <v>SLA_NOT_MET</v>
      </c>
    </row>
    <row r="3444" spans="1:17" ht="15" customHeight="1" x14ac:dyDescent="0.25">
      <c r="A3444" s="22" t="s">
        <v>7293</v>
      </c>
      <c r="B3444" s="12">
        <v>45152.928831018522</v>
      </c>
      <c r="C3444" s="29">
        <v>45153.375381944446</v>
      </c>
      <c r="D3444" s="16" t="s">
        <v>13</v>
      </c>
      <c r="E3444" s="16" t="s">
        <v>41</v>
      </c>
      <c r="F3444" s="30" t="s">
        <v>254</v>
      </c>
      <c r="G3444" s="106"/>
      <c r="H34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4" s="48">
        <f>tbl_raw_data[[#This Row],[Date Actioned]]-tbl_raw_data[[#This Row],[Date Tagged]]</f>
        <v>0.4465509259243845</v>
      </c>
      <c r="J3444" s="50">
        <f>HOUR(tbl_raw_data[[#This Row],[time_taken]])*60+MINUTE(tbl_raw_data[[#This Row],[time_taken]])+SECOND(tbl_raw_data[[#This Row],[time_taken]])/60</f>
        <v>643.0333333333333</v>
      </c>
      <c r="K3444" s="54">
        <f>DATE(YEAR(tbl_raw_data[[#This Row],[Date Actioned]]), MONTH(tbl_raw_data[[#This Row],[Date Actioned]]), DAY(tbl_raw_data[[#This Row],[Date Actioned]]))</f>
        <v>45153</v>
      </c>
      <c r="L3444" s="55" t="str">
        <f>UPPER(TEXT(tbl_raw_data[[#This Row],[Updated_date]],"MMMM"))</f>
        <v>AUGUST</v>
      </c>
      <c r="M3444" s="55" t="str">
        <f>UPPER("Week "&amp;IF(ROUNDUP(DAY(tbl_raw_data[[#This Row],[Updated_date]])/7,0)=5,4,ROUNDUP(DAY(tbl_raw_data[[#This Row],[Updated_date]])/7,0)))</f>
        <v>WEEK 3</v>
      </c>
      <c r="N3444" s="57" t="str">
        <f>UPPER(VLOOKUP(tbl_raw_data[[#This Row],[Analyst]],[1]setting!$A$1:$B$15,2,0))</f>
        <v>FARDIN</v>
      </c>
      <c r="O3444" s="57" t="str">
        <f>UPPER(tbl_raw_data[[#This Row],[Outcome]])</f>
        <v>APPROVE</v>
      </c>
      <c r="P3444" s="57" t="str">
        <f>UPPER(tbl_raw_data[[#This Row],[Queue Name]])</f>
        <v>CONSUMER POST BUREAU</v>
      </c>
      <c r="Q3444" s="57" t="str">
        <f>IF(tbl_raw_data[[#This Row],[time_taken_in_mins]]&lt;=20,"SLA_MET","SLA_NOT_MET")</f>
        <v>SLA_NOT_MET</v>
      </c>
    </row>
    <row r="3445" spans="1:17" ht="15" customHeight="1" x14ac:dyDescent="0.25">
      <c r="A3445" s="5" t="s">
        <v>7274</v>
      </c>
      <c r="B3445" s="12">
        <v>45153.042615740742</v>
      </c>
      <c r="C3445" s="25">
        <v>45153.378993055558</v>
      </c>
      <c r="D3445" s="10" t="s">
        <v>13</v>
      </c>
      <c r="E3445" s="10" t="s">
        <v>41</v>
      </c>
      <c r="F3445" s="26" t="s">
        <v>455</v>
      </c>
      <c r="G3445" s="109"/>
      <c r="H34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5" s="48">
        <f>tbl_raw_data[[#This Row],[Date Actioned]]-tbl_raw_data[[#This Row],[Date Tagged]]</f>
        <v>0.33637731481576338</v>
      </c>
      <c r="J3445" s="50">
        <f>HOUR(tbl_raw_data[[#This Row],[time_taken]])*60+MINUTE(tbl_raw_data[[#This Row],[time_taken]])+SECOND(tbl_raw_data[[#This Row],[time_taken]])/60</f>
        <v>484.38333333333333</v>
      </c>
      <c r="K3445" s="54">
        <f>DATE(YEAR(tbl_raw_data[[#This Row],[Date Actioned]]), MONTH(tbl_raw_data[[#This Row],[Date Actioned]]), DAY(tbl_raw_data[[#This Row],[Date Actioned]]))</f>
        <v>45153</v>
      </c>
      <c r="L3445" s="55" t="str">
        <f>UPPER(TEXT(tbl_raw_data[[#This Row],[Updated_date]],"MMMM"))</f>
        <v>AUGUST</v>
      </c>
      <c r="M3445" s="55" t="str">
        <f>UPPER("Week "&amp;IF(ROUNDUP(DAY(tbl_raw_data[[#This Row],[Updated_date]])/7,0)=5,4,ROUNDUP(DAY(tbl_raw_data[[#This Row],[Updated_date]])/7,0)))</f>
        <v>WEEK 3</v>
      </c>
      <c r="N3445" s="57" t="str">
        <f>UPPER(VLOOKUP(tbl_raw_data[[#This Row],[Analyst]],[1]setting!$A$1:$B$15,2,0))</f>
        <v>ROHAN</v>
      </c>
      <c r="O3445" s="57" t="str">
        <f>UPPER(tbl_raw_data[[#This Row],[Outcome]])</f>
        <v>APPROVE</v>
      </c>
      <c r="P3445" s="57" t="str">
        <f>UPPER(tbl_raw_data[[#This Row],[Queue Name]])</f>
        <v>CONSUMER POST BUREAU</v>
      </c>
      <c r="Q3445" s="57" t="str">
        <f>IF(tbl_raw_data[[#This Row],[time_taken_in_mins]]&lt;=20,"SLA_MET","SLA_NOT_MET")</f>
        <v>SLA_NOT_MET</v>
      </c>
    </row>
    <row r="3446" spans="1:17" ht="15" customHeight="1" x14ac:dyDescent="0.25">
      <c r="A3446" s="22" t="s">
        <v>6865</v>
      </c>
      <c r="B3446" s="12">
        <v>45153.345752314817</v>
      </c>
      <c r="C3446" s="13">
        <v>45153.362210648149</v>
      </c>
      <c r="D3446" s="14" t="s">
        <v>46</v>
      </c>
      <c r="E3446" s="14" t="s">
        <v>28</v>
      </c>
      <c r="F3446" s="14" t="s">
        <v>254</v>
      </c>
      <c r="G3446" s="111" t="s">
        <v>49</v>
      </c>
      <c r="H34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46" s="48">
        <f>tbl_raw_data[[#This Row],[Date Actioned]]-tbl_raw_data[[#This Row],[Date Tagged]]</f>
        <v>1.6458333331684116E-2</v>
      </c>
      <c r="J3446" s="50">
        <f>HOUR(tbl_raw_data[[#This Row],[time_taken]])*60+MINUTE(tbl_raw_data[[#This Row],[time_taken]])+SECOND(tbl_raw_data[[#This Row],[time_taken]])/60</f>
        <v>23.7</v>
      </c>
      <c r="K3446" s="54">
        <f>DATE(YEAR(tbl_raw_data[[#This Row],[Date Actioned]]), MONTH(tbl_raw_data[[#This Row],[Date Actioned]]), DAY(tbl_raw_data[[#This Row],[Date Actioned]]))</f>
        <v>45153</v>
      </c>
      <c r="L3446" s="55" t="str">
        <f>UPPER(TEXT(tbl_raw_data[[#This Row],[Updated_date]],"MMMM"))</f>
        <v>AUGUST</v>
      </c>
      <c r="M3446" s="55" t="str">
        <f>UPPER("Week "&amp;IF(ROUNDUP(DAY(tbl_raw_data[[#This Row],[Updated_date]])/7,0)=5,4,ROUNDUP(DAY(tbl_raw_data[[#This Row],[Updated_date]])/7,0)))</f>
        <v>WEEK 3</v>
      </c>
      <c r="N3446" s="57" t="str">
        <f>UPPER(VLOOKUP(tbl_raw_data[[#This Row],[Analyst]],[1]setting!$A$1:$B$15,2,0))</f>
        <v>FARDIN</v>
      </c>
      <c r="O3446" s="57" t="str">
        <f>UPPER(tbl_raw_data[[#This Row],[Outcome]])</f>
        <v>DECLINE</v>
      </c>
      <c r="P3446" s="57" t="str">
        <f>UPPER(tbl_raw_data[[#This Row],[Queue Name]])</f>
        <v>CONSUMER EXISTING</v>
      </c>
      <c r="Q3446" s="57" t="str">
        <f>IF(tbl_raw_data[[#This Row],[time_taken_in_mins]]&lt;=20,"SLA_MET","SLA_NOT_MET")</f>
        <v>SLA_NOT_MET</v>
      </c>
    </row>
    <row r="3447" spans="1:17" ht="15" customHeight="1" x14ac:dyDescent="0.25">
      <c r="A3447" s="22" t="s">
        <v>6402</v>
      </c>
      <c r="B3447" s="12">
        <v>45153.381481481483</v>
      </c>
      <c r="C3447" s="13">
        <v>45153.394733796296</v>
      </c>
      <c r="D3447" s="14" t="s">
        <v>13</v>
      </c>
      <c r="E3447" s="14" t="s">
        <v>28</v>
      </c>
      <c r="F3447" s="14" t="s">
        <v>254</v>
      </c>
      <c r="G3447" s="111" t="s">
        <v>29</v>
      </c>
      <c r="H34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47" s="48">
        <f>tbl_raw_data[[#This Row],[Date Actioned]]-tbl_raw_data[[#This Row],[Date Tagged]]</f>
        <v>1.3252314813144039E-2</v>
      </c>
      <c r="J3447" s="50">
        <f>HOUR(tbl_raw_data[[#This Row],[time_taken]])*60+MINUTE(tbl_raw_data[[#This Row],[time_taken]])+SECOND(tbl_raw_data[[#This Row],[time_taken]])/60</f>
        <v>19.083333333333332</v>
      </c>
      <c r="K3447" s="54">
        <f>DATE(YEAR(tbl_raw_data[[#This Row],[Date Actioned]]), MONTH(tbl_raw_data[[#This Row],[Date Actioned]]), DAY(tbl_raw_data[[#This Row],[Date Actioned]]))</f>
        <v>45153</v>
      </c>
      <c r="L3447" s="55" t="str">
        <f>UPPER(TEXT(tbl_raw_data[[#This Row],[Updated_date]],"MMMM"))</f>
        <v>AUGUST</v>
      </c>
      <c r="M3447" s="55" t="str">
        <f>UPPER("Week "&amp;IF(ROUNDUP(DAY(tbl_raw_data[[#This Row],[Updated_date]])/7,0)=5,4,ROUNDUP(DAY(tbl_raw_data[[#This Row],[Updated_date]])/7,0)))</f>
        <v>WEEK 3</v>
      </c>
      <c r="N3447" s="57" t="str">
        <f>UPPER(VLOOKUP(tbl_raw_data[[#This Row],[Analyst]],[1]setting!$A$1:$B$15,2,0))</f>
        <v>FARDIN</v>
      </c>
      <c r="O3447" s="57" t="str">
        <f>UPPER(tbl_raw_data[[#This Row],[Outcome]])</f>
        <v>APPROVE</v>
      </c>
      <c r="P3447" s="57" t="str">
        <f>UPPER(tbl_raw_data[[#This Row],[Queue Name]])</f>
        <v>CONSUMER EXISTING</v>
      </c>
      <c r="Q3447" s="57" t="str">
        <f>IF(tbl_raw_data[[#This Row],[time_taken_in_mins]]&lt;=20,"SLA_MET","SLA_NOT_MET")</f>
        <v>SLA_MET</v>
      </c>
    </row>
    <row r="3448" spans="1:17" ht="15" customHeight="1" x14ac:dyDescent="0.25">
      <c r="A3448" s="22" t="s">
        <v>454</v>
      </c>
      <c r="B3448" s="12">
        <v>45153.391863425924</v>
      </c>
      <c r="C3448" s="29">
        <v>45153.394525462965</v>
      </c>
      <c r="D3448" s="16" t="s">
        <v>46</v>
      </c>
      <c r="E3448" s="16" t="s">
        <v>28</v>
      </c>
      <c r="F3448" s="30" t="s">
        <v>455</v>
      </c>
      <c r="G3448" s="106"/>
      <c r="H34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8" s="48">
        <f>tbl_raw_data[[#This Row],[Date Actioned]]-tbl_raw_data[[#This Row],[Date Tagged]]</f>
        <v>2.6620370408636518E-3</v>
      </c>
      <c r="J3448" s="50">
        <f>HOUR(tbl_raw_data[[#This Row],[time_taken]])*60+MINUTE(tbl_raw_data[[#This Row],[time_taken]])+SECOND(tbl_raw_data[[#This Row],[time_taken]])/60</f>
        <v>3.8333333333333335</v>
      </c>
      <c r="K3448" s="54">
        <f>DATE(YEAR(tbl_raw_data[[#This Row],[Date Actioned]]), MONTH(tbl_raw_data[[#This Row],[Date Actioned]]), DAY(tbl_raw_data[[#This Row],[Date Actioned]]))</f>
        <v>45153</v>
      </c>
      <c r="L3448" s="55" t="str">
        <f>UPPER(TEXT(tbl_raw_data[[#This Row],[Updated_date]],"MMMM"))</f>
        <v>AUGUST</v>
      </c>
      <c r="M3448" s="55" t="str">
        <f>UPPER("Week "&amp;IF(ROUNDUP(DAY(tbl_raw_data[[#This Row],[Updated_date]])/7,0)=5,4,ROUNDUP(DAY(tbl_raw_data[[#This Row],[Updated_date]])/7,0)))</f>
        <v>WEEK 3</v>
      </c>
      <c r="N3448" s="57" t="str">
        <f>UPPER(VLOOKUP(tbl_raw_data[[#This Row],[Analyst]],[1]setting!$A$1:$B$15,2,0))</f>
        <v>ROHAN</v>
      </c>
      <c r="O3448" s="57" t="str">
        <f>UPPER(tbl_raw_data[[#This Row],[Outcome]])</f>
        <v>DECLINE</v>
      </c>
      <c r="P3448" s="57" t="str">
        <f>UPPER(tbl_raw_data[[#This Row],[Queue Name]])</f>
        <v>CONSUMER EXISTING</v>
      </c>
      <c r="Q3448" s="57" t="str">
        <f>IF(tbl_raw_data[[#This Row],[time_taken_in_mins]]&lt;=20,"SLA_MET","SLA_NOT_MET")</f>
        <v>SLA_MET</v>
      </c>
    </row>
    <row r="3449" spans="1:17" ht="15" customHeight="1" x14ac:dyDescent="0.25">
      <c r="A3449" s="11" t="s">
        <v>2593</v>
      </c>
      <c r="B3449" s="12">
        <v>45153.395879629628</v>
      </c>
      <c r="C3449" s="29">
        <v>45153.401678240742</v>
      </c>
      <c r="D3449" s="16" t="s">
        <v>13</v>
      </c>
      <c r="E3449" s="16" t="s">
        <v>41</v>
      </c>
      <c r="F3449" s="30" t="s">
        <v>254</v>
      </c>
      <c r="G3449" s="106"/>
      <c r="H34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49" s="48">
        <f>tbl_raw_data[[#This Row],[Date Actioned]]-tbl_raw_data[[#This Row],[Date Tagged]]</f>
        <v>5.7986111132777296E-3</v>
      </c>
      <c r="J3449" s="50">
        <f>HOUR(tbl_raw_data[[#This Row],[time_taken]])*60+MINUTE(tbl_raw_data[[#This Row],[time_taken]])+SECOND(tbl_raw_data[[#This Row],[time_taken]])/60</f>
        <v>8.35</v>
      </c>
      <c r="K3449" s="54">
        <f>DATE(YEAR(tbl_raw_data[[#This Row],[Date Actioned]]), MONTH(tbl_raw_data[[#This Row],[Date Actioned]]), DAY(tbl_raw_data[[#This Row],[Date Actioned]]))</f>
        <v>45153</v>
      </c>
      <c r="L3449" s="55" t="str">
        <f>UPPER(TEXT(tbl_raw_data[[#This Row],[Updated_date]],"MMMM"))</f>
        <v>AUGUST</v>
      </c>
      <c r="M3449" s="55" t="str">
        <f>UPPER("Week "&amp;IF(ROUNDUP(DAY(tbl_raw_data[[#This Row],[Updated_date]])/7,0)=5,4,ROUNDUP(DAY(tbl_raw_data[[#This Row],[Updated_date]])/7,0)))</f>
        <v>WEEK 3</v>
      </c>
      <c r="N3449" s="57" t="str">
        <f>UPPER(VLOOKUP(tbl_raw_data[[#This Row],[Analyst]],[1]setting!$A$1:$B$15,2,0))</f>
        <v>FARDIN</v>
      </c>
      <c r="O3449" s="57" t="str">
        <f>UPPER(tbl_raw_data[[#This Row],[Outcome]])</f>
        <v>APPROVE</v>
      </c>
      <c r="P3449" s="57" t="str">
        <f>UPPER(tbl_raw_data[[#This Row],[Queue Name]])</f>
        <v>CONSUMER POST BUREAU</v>
      </c>
      <c r="Q3449" s="57" t="str">
        <f>IF(tbl_raw_data[[#This Row],[time_taken_in_mins]]&lt;=20,"SLA_MET","SLA_NOT_MET")</f>
        <v>SLA_MET</v>
      </c>
    </row>
    <row r="3450" spans="1:17" ht="15" customHeight="1" x14ac:dyDescent="0.25">
      <c r="A3450" s="5" t="s">
        <v>4044</v>
      </c>
      <c r="B3450" s="6">
        <v>45153.397824074076</v>
      </c>
      <c r="C3450" s="7">
        <v>45153.405613425923</v>
      </c>
      <c r="D3450" s="8" t="s">
        <v>13</v>
      </c>
      <c r="E3450" s="8" t="s">
        <v>9</v>
      </c>
      <c r="F3450" s="8" t="s">
        <v>455</v>
      </c>
      <c r="G3450" s="110" t="s">
        <v>546</v>
      </c>
      <c r="H34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0" s="48">
        <f>tbl_raw_data[[#This Row],[Date Actioned]]-tbl_raw_data[[#This Row],[Date Tagged]]</f>
        <v>7.7893518464406952E-3</v>
      </c>
      <c r="J3450" s="50">
        <f>HOUR(tbl_raw_data[[#This Row],[time_taken]])*60+MINUTE(tbl_raw_data[[#This Row],[time_taken]])+SECOND(tbl_raw_data[[#This Row],[time_taken]])/60</f>
        <v>11.216666666666667</v>
      </c>
      <c r="K3450" s="54">
        <f>DATE(YEAR(tbl_raw_data[[#This Row],[Date Actioned]]), MONTH(tbl_raw_data[[#This Row],[Date Actioned]]), DAY(tbl_raw_data[[#This Row],[Date Actioned]]))</f>
        <v>45153</v>
      </c>
      <c r="L3450" s="55" t="str">
        <f>UPPER(TEXT(tbl_raw_data[[#This Row],[Updated_date]],"MMMM"))</f>
        <v>AUGUST</v>
      </c>
      <c r="M3450" s="55" t="str">
        <f>UPPER("Week "&amp;IF(ROUNDUP(DAY(tbl_raw_data[[#This Row],[Updated_date]])/7,0)=5,4,ROUNDUP(DAY(tbl_raw_data[[#This Row],[Updated_date]])/7,0)))</f>
        <v>WEEK 3</v>
      </c>
      <c r="N3450" s="57" t="str">
        <f>UPPER(VLOOKUP(tbl_raw_data[[#This Row],[Analyst]],[1]setting!$A$1:$B$15,2,0))</f>
        <v>ROHAN</v>
      </c>
      <c r="O3450" s="57" t="str">
        <f>UPPER(tbl_raw_data[[#This Row],[Outcome]])</f>
        <v>APPROVE</v>
      </c>
      <c r="P3450" s="57" t="str">
        <f>UPPER(tbl_raw_data[[#This Row],[Queue Name]])</f>
        <v>CONSUMER PRE BUREAU</v>
      </c>
      <c r="Q3450" s="57" t="str">
        <f>IF(tbl_raw_data[[#This Row],[time_taken_in_mins]]&lt;=20,"SLA_MET","SLA_NOT_MET")</f>
        <v>SLA_MET</v>
      </c>
    </row>
    <row r="3451" spans="1:17" ht="39" x14ac:dyDescent="0.25">
      <c r="A3451" s="5" t="s">
        <v>4525</v>
      </c>
      <c r="B3451" s="12">
        <v>45153.399965277778</v>
      </c>
      <c r="C3451" s="13">
        <v>45153.408587962964</v>
      </c>
      <c r="D3451" s="14" t="s">
        <v>8</v>
      </c>
      <c r="E3451" s="14" t="s">
        <v>28</v>
      </c>
      <c r="F3451" s="14" t="s">
        <v>254</v>
      </c>
      <c r="G3451" s="111" t="s">
        <v>4526</v>
      </c>
      <c r="H34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1" s="48">
        <f>tbl_raw_data[[#This Row],[Date Actioned]]-tbl_raw_data[[#This Row],[Date Tagged]]</f>
        <v>8.6226851854007691E-3</v>
      </c>
      <c r="J3451" s="50">
        <f>HOUR(tbl_raw_data[[#This Row],[time_taken]])*60+MINUTE(tbl_raw_data[[#This Row],[time_taken]])+SECOND(tbl_raw_data[[#This Row],[time_taken]])/60</f>
        <v>12.416666666666666</v>
      </c>
      <c r="K3451" s="54">
        <f>DATE(YEAR(tbl_raw_data[[#This Row],[Date Actioned]]), MONTH(tbl_raw_data[[#This Row],[Date Actioned]]), DAY(tbl_raw_data[[#This Row],[Date Actioned]]))</f>
        <v>45153</v>
      </c>
      <c r="L3451" s="55" t="str">
        <f>UPPER(TEXT(tbl_raw_data[[#This Row],[Updated_date]],"MMMM"))</f>
        <v>AUGUST</v>
      </c>
      <c r="M3451" s="55" t="str">
        <f>UPPER("Week "&amp;IF(ROUNDUP(DAY(tbl_raw_data[[#This Row],[Updated_date]])/7,0)=5,4,ROUNDUP(DAY(tbl_raw_data[[#This Row],[Updated_date]])/7,0)))</f>
        <v>WEEK 3</v>
      </c>
      <c r="N3451" s="57" t="str">
        <f>UPPER(VLOOKUP(tbl_raw_data[[#This Row],[Analyst]],[1]setting!$A$1:$B$15,2,0))</f>
        <v>FARDIN</v>
      </c>
      <c r="O3451" s="57" t="str">
        <f>UPPER(tbl_raw_data[[#This Row],[Outcome]])</f>
        <v>WITHDRAW</v>
      </c>
      <c r="P3451" s="57" t="str">
        <f>UPPER(tbl_raw_data[[#This Row],[Queue Name]])</f>
        <v>CONSUMER EXISTING</v>
      </c>
      <c r="Q3451" s="57" t="str">
        <f>IF(tbl_raw_data[[#This Row],[time_taken_in_mins]]&lt;=20,"SLA_MET","SLA_NOT_MET")</f>
        <v>SLA_MET</v>
      </c>
    </row>
    <row r="3452" spans="1:17" ht="15" customHeight="1" x14ac:dyDescent="0.25">
      <c r="A3452" s="11" t="s">
        <v>1075</v>
      </c>
      <c r="B3452" s="12">
        <v>45153.40315972222</v>
      </c>
      <c r="C3452" s="13">
        <v>45153.406921296293</v>
      </c>
      <c r="D3452" s="14" t="s">
        <v>13</v>
      </c>
      <c r="E3452" s="14" t="s">
        <v>28</v>
      </c>
      <c r="F3452" s="14" t="s">
        <v>10</v>
      </c>
      <c r="G3452" s="111" t="s">
        <v>29</v>
      </c>
      <c r="H34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2" s="48">
        <f>tbl_raw_data[[#This Row],[Date Actioned]]-tbl_raw_data[[#This Row],[Date Tagged]]</f>
        <v>3.7615740729961544E-3</v>
      </c>
      <c r="J3452" s="50">
        <f>HOUR(tbl_raw_data[[#This Row],[time_taken]])*60+MINUTE(tbl_raw_data[[#This Row],[time_taken]])+SECOND(tbl_raw_data[[#This Row],[time_taken]])/60</f>
        <v>5.416666666666667</v>
      </c>
      <c r="K3452" s="54">
        <f>DATE(YEAR(tbl_raw_data[[#This Row],[Date Actioned]]), MONTH(tbl_raw_data[[#This Row],[Date Actioned]]), DAY(tbl_raw_data[[#This Row],[Date Actioned]]))</f>
        <v>45153</v>
      </c>
      <c r="L3452" s="55" t="str">
        <f>UPPER(TEXT(tbl_raw_data[[#This Row],[Updated_date]],"MMMM"))</f>
        <v>AUGUST</v>
      </c>
      <c r="M3452" s="55" t="str">
        <f>UPPER("Week "&amp;IF(ROUNDUP(DAY(tbl_raw_data[[#This Row],[Updated_date]])/7,0)=5,4,ROUNDUP(DAY(tbl_raw_data[[#This Row],[Updated_date]])/7,0)))</f>
        <v>WEEK 3</v>
      </c>
      <c r="N3452" s="57" t="str">
        <f>UPPER(VLOOKUP(tbl_raw_data[[#This Row],[Analyst]],[1]setting!$A$1:$B$15,2,0))</f>
        <v>SAM</v>
      </c>
      <c r="O3452" s="57" t="str">
        <f>UPPER(tbl_raw_data[[#This Row],[Outcome]])</f>
        <v>APPROVE</v>
      </c>
      <c r="P3452" s="57" t="str">
        <f>UPPER(tbl_raw_data[[#This Row],[Queue Name]])</f>
        <v>CONSUMER EXISTING</v>
      </c>
      <c r="Q3452" s="57" t="str">
        <f>IF(tbl_raw_data[[#This Row],[time_taken_in_mins]]&lt;=20,"SLA_MET","SLA_NOT_MET")</f>
        <v>SLA_MET</v>
      </c>
    </row>
    <row r="3453" spans="1:17" ht="15" customHeight="1" x14ac:dyDescent="0.25">
      <c r="A3453" s="22" t="s">
        <v>4780</v>
      </c>
      <c r="B3453" s="12">
        <v>45153.403657407405</v>
      </c>
      <c r="C3453" s="25">
        <v>45153.412673611114</v>
      </c>
      <c r="D3453" s="10" t="s">
        <v>13</v>
      </c>
      <c r="E3453" s="10" t="s">
        <v>41</v>
      </c>
      <c r="F3453" s="26" t="s">
        <v>455</v>
      </c>
      <c r="G3453" s="109"/>
      <c r="H34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53" s="48">
        <f>tbl_raw_data[[#This Row],[Date Actioned]]-tbl_raw_data[[#This Row],[Date Tagged]]</f>
        <v>9.0162037085974589E-3</v>
      </c>
      <c r="J3453" s="50">
        <f>HOUR(tbl_raw_data[[#This Row],[time_taken]])*60+MINUTE(tbl_raw_data[[#This Row],[time_taken]])+SECOND(tbl_raw_data[[#This Row],[time_taken]])/60</f>
        <v>12.983333333333333</v>
      </c>
      <c r="K3453" s="54">
        <f>DATE(YEAR(tbl_raw_data[[#This Row],[Date Actioned]]), MONTH(tbl_raw_data[[#This Row],[Date Actioned]]), DAY(tbl_raw_data[[#This Row],[Date Actioned]]))</f>
        <v>45153</v>
      </c>
      <c r="L3453" s="55" t="str">
        <f>UPPER(TEXT(tbl_raw_data[[#This Row],[Updated_date]],"MMMM"))</f>
        <v>AUGUST</v>
      </c>
      <c r="M3453" s="55" t="str">
        <f>UPPER("Week "&amp;IF(ROUNDUP(DAY(tbl_raw_data[[#This Row],[Updated_date]])/7,0)=5,4,ROUNDUP(DAY(tbl_raw_data[[#This Row],[Updated_date]])/7,0)))</f>
        <v>WEEK 3</v>
      </c>
      <c r="N3453" s="57" t="str">
        <f>UPPER(VLOOKUP(tbl_raw_data[[#This Row],[Analyst]],[1]setting!$A$1:$B$15,2,0))</f>
        <v>ROHAN</v>
      </c>
      <c r="O3453" s="57" t="str">
        <f>UPPER(tbl_raw_data[[#This Row],[Outcome]])</f>
        <v>APPROVE</v>
      </c>
      <c r="P3453" s="57" t="str">
        <f>UPPER(tbl_raw_data[[#This Row],[Queue Name]])</f>
        <v>CONSUMER POST BUREAU</v>
      </c>
      <c r="Q3453" s="57" t="str">
        <f>IF(tbl_raw_data[[#This Row],[time_taken_in_mins]]&lt;=20,"SLA_MET","SLA_NOT_MET")</f>
        <v>SLA_MET</v>
      </c>
    </row>
    <row r="3454" spans="1:17" ht="15" customHeight="1" x14ac:dyDescent="0.25">
      <c r="A3454" s="11" t="s">
        <v>88</v>
      </c>
      <c r="B3454" s="6">
        <v>45153.406608796293</v>
      </c>
      <c r="C3454" s="7">
        <v>45153.40797453704</v>
      </c>
      <c r="D3454" s="8" t="s">
        <v>8</v>
      </c>
      <c r="E3454" s="8" t="s">
        <v>9</v>
      </c>
      <c r="F3454" s="8" t="s">
        <v>10</v>
      </c>
      <c r="G3454" s="110" t="s">
        <v>11</v>
      </c>
      <c r="H34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4" s="48">
        <f>tbl_raw_data[[#This Row],[Date Actioned]]-tbl_raw_data[[#This Row],[Date Tagged]]</f>
        <v>1.3657407471328042E-3</v>
      </c>
      <c r="J3454" s="50">
        <f>HOUR(tbl_raw_data[[#This Row],[time_taken]])*60+MINUTE(tbl_raw_data[[#This Row],[time_taken]])+SECOND(tbl_raw_data[[#This Row],[time_taken]])/60</f>
        <v>1.9666666666666668</v>
      </c>
      <c r="K3454" s="54">
        <f>DATE(YEAR(tbl_raw_data[[#This Row],[Date Actioned]]), MONTH(tbl_raw_data[[#This Row],[Date Actioned]]), DAY(tbl_raw_data[[#This Row],[Date Actioned]]))</f>
        <v>45153</v>
      </c>
      <c r="L3454" s="55" t="str">
        <f>UPPER(TEXT(tbl_raw_data[[#This Row],[Updated_date]],"MMMM"))</f>
        <v>AUGUST</v>
      </c>
      <c r="M3454" s="55" t="str">
        <f>UPPER("Week "&amp;IF(ROUNDUP(DAY(tbl_raw_data[[#This Row],[Updated_date]])/7,0)=5,4,ROUNDUP(DAY(tbl_raw_data[[#This Row],[Updated_date]])/7,0)))</f>
        <v>WEEK 3</v>
      </c>
      <c r="N3454" s="57" t="str">
        <f>UPPER(VLOOKUP(tbl_raw_data[[#This Row],[Analyst]],[1]setting!$A$1:$B$15,2,0))</f>
        <v>SAM</v>
      </c>
      <c r="O3454" s="57" t="str">
        <f>UPPER(tbl_raw_data[[#This Row],[Outcome]])</f>
        <v>WITHDRAW</v>
      </c>
      <c r="P3454" s="57" t="str">
        <f>UPPER(tbl_raw_data[[#This Row],[Queue Name]])</f>
        <v>CONSUMER PRE BUREAU</v>
      </c>
      <c r="Q3454" s="57" t="str">
        <f>IF(tbl_raw_data[[#This Row],[time_taken_in_mins]]&lt;=20,"SLA_MET","SLA_NOT_MET")</f>
        <v>SLA_MET</v>
      </c>
    </row>
    <row r="3455" spans="1:17" ht="26.25" x14ac:dyDescent="0.25">
      <c r="A3455" s="22" t="s">
        <v>2547</v>
      </c>
      <c r="B3455" s="12">
        <v>45153.408368055556</v>
      </c>
      <c r="C3455" s="13">
        <v>45153.4141087963</v>
      </c>
      <c r="D3455" s="14" t="s">
        <v>8</v>
      </c>
      <c r="E3455" s="14" t="s">
        <v>28</v>
      </c>
      <c r="F3455" s="14" t="s">
        <v>10</v>
      </c>
      <c r="G3455" s="111" t="s">
        <v>2548</v>
      </c>
      <c r="H34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5" s="48">
        <f>tbl_raw_data[[#This Row],[Date Actioned]]-tbl_raw_data[[#This Row],[Date Tagged]]</f>
        <v>5.7407407439313829E-3</v>
      </c>
      <c r="J3455" s="50">
        <f>HOUR(tbl_raw_data[[#This Row],[time_taken]])*60+MINUTE(tbl_raw_data[[#This Row],[time_taken]])+SECOND(tbl_raw_data[[#This Row],[time_taken]])/60</f>
        <v>8.2666666666666675</v>
      </c>
      <c r="K3455" s="54">
        <f>DATE(YEAR(tbl_raw_data[[#This Row],[Date Actioned]]), MONTH(tbl_raw_data[[#This Row],[Date Actioned]]), DAY(tbl_raw_data[[#This Row],[Date Actioned]]))</f>
        <v>45153</v>
      </c>
      <c r="L3455" s="55" t="str">
        <f>UPPER(TEXT(tbl_raw_data[[#This Row],[Updated_date]],"MMMM"))</f>
        <v>AUGUST</v>
      </c>
      <c r="M3455" s="55" t="str">
        <f>UPPER("Week "&amp;IF(ROUNDUP(DAY(tbl_raw_data[[#This Row],[Updated_date]])/7,0)=5,4,ROUNDUP(DAY(tbl_raw_data[[#This Row],[Updated_date]])/7,0)))</f>
        <v>WEEK 3</v>
      </c>
      <c r="N3455" s="57" t="str">
        <f>UPPER(VLOOKUP(tbl_raw_data[[#This Row],[Analyst]],[1]setting!$A$1:$B$15,2,0))</f>
        <v>SAM</v>
      </c>
      <c r="O3455" s="57" t="str">
        <f>UPPER(tbl_raw_data[[#This Row],[Outcome]])</f>
        <v>WITHDRAW</v>
      </c>
      <c r="P3455" s="57" t="str">
        <f>UPPER(tbl_raw_data[[#This Row],[Queue Name]])</f>
        <v>CONSUMER EXISTING</v>
      </c>
      <c r="Q3455" s="57" t="str">
        <f>IF(tbl_raw_data[[#This Row],[time_taken_in_mins]]&lt;=20,"SLA_MET","SLA_NOT_MET")</f>
        <v>SLA_MET</v>
      </c>
    </row>
    <row r="3456" spans="1:17" ht="15" customHeight="1" x14ac:dyDescent="0.25">
      <c r="A3456" s="22" t="s">
        <v>1414</v>
      </c>
      <c r="B3456" s="6">
        <v>45153.411412037036</v>
      </c>
      <c r="C3456" s="7">
        <v>45153.415717592594</v>
      </c>
      <c r="D3456" s="8" t="s">
        <v>13</v>
      </c>
      <c r="E3456" s="8" t="s">
        <v>9</v>
      </c>
      <c r="F3456" s="8" t="s">
        <v>254</v>
      </c>
      <c r="G3456" s="110" t="s">
        <v>29</v>
      </c>
      <c r="H34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6" s="48">
        <f>tbl_raw_data[[#This Row],[Date Actioned]]-tbl_raw_data[[#This Row],[Date Tagged]]</f>
        <v>4.3055555579485372E-3</v>
      </c>
      <c r="J3456" s="50">
        <f>HOUR(tbl_raw_data[[#This Row],[time_taken]])*60+MINUTE(tbl_raw_data[[#This Row],[time_taken]])+SECOND(tbl_raw_data[[#This Row],[time_taken]])/60</f>
        <v>6.2</v>
      </c>
      <c r="K3456" s="54">
        <f>DATE(YEAR(tbl_raw_data[[#This Row],[Date Actioned]]), MONTH(tbl_raw_data[[#This Row],[Date Actioned]]), DAY(tbl_raw_data[[#This Row],[Date Actioned]]))</f>
        <v>45153</v>
      </c>
      <c r="L3456" s="55" t="str">
        <f>UPPER(TEXT(tbl_raw_data[[#This Row],[Updated_date]],"MMMM"))</f>
        <v>AUGUST</v>
      </c>
      <c r="M3456" s="55" t="str">
        <f>UPPER("Week "&amp;IF(ROUNDUP(DAY(tbl_raw_data[[#This Row],[Updated_date]])/7,0)=5,4,ROUNDUP(DAY(tbl_raw_data[[#This Row],[Updated_date]])/7,0)))</f>
        <v>WEEK 3</v>
      </c>
      <c r="N3456" s="57" t="str">
        <f>UPPER(VLOOKUP(tbl_raw_data[[#This Row],[Analyst]],[1]setting!$A$1:$B$15,2,0))</f>
        <v>FARDIN</v>
      </c>
      <c r="O3456" s="57" t="str">
        <f>UPPER(tbl_raw_data[[#This Row],[Outcome]])</f>
        <v>APPROVE</v>
      </c>
      <c r="P3456" s="57" t="str">
        <f>UPPER(tbl_raw_data[[#This Row],[Queue Name]])</f>
        <v>CONSUMER PRE BUREAU</v>
      </c>
      <c r="Q3456" s="57" t="str">
        <f>IF(tbl_raw_data[[#This Row],[time_taken_in_mins]]&lt;=20,"SLA_MET","SLA_NOT_MET")</f>
        <v>SLA_MET</v>
      </c>
    </row>
    <row r="3457" spans="1:17" ht="15" customHeight="1" x14ac:dyDescent="0.25">
      <c r="A3457" s="5" t="s">
        <v>4013</v>
      </c>
      <c r="B3457" s="6">
        <v>45153.416481481479</v>
      </c>
      <c r="C3457" s="7">
        <v>45153.424224537041</v>
      </c>
      <c r="D3457" s="8" t="s">
        <v>8</v>
      </c>
      <c r="E3457" s="8" t="s">
        <v>9</v>
      </c>
      <c r="F3457" s="8" t="s">
        <v>254</v>
      </c>
      <c r="G3457" s="110" t="s">
        <v>4014</v>
      </c>
      <c r="H34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57" s="48">
        <f>tbl_raw_data[[#This Row],[Date Actioned]]-tbl_raw_data[[#This Row],[Date Tagged]]</f>
        <v>7.7430555611499585E-3</v>
      </c>
      <c r="J3457" s="50">
        <f>HOUR(tbl_raw_data[[#This Row],[time_taken]])*60+MINUTE(tbl_raw_data[[#This Row],[time_taken]])+SECOND(tbl_raw_data[[#This Row],[time_taken]])/60</f>
        <v>11.15</v>
      </c>
      <c r="K3457" s="54">
        <f>DATE(YEAR(tbl_raw_data[[#This Row],[Date Actioned]]), MONTH(tbl_raw_data[[#This Row],[Date Actioned]]), DAY(tbl_raw_data[[#This Row],[Date Actioned]]))</f>
        <v>45153</v>
      </c>
      <c r="L3457" s="55" t="str">
        <f>UPPER(TEXT(tbl_raw_data[[#This Row],[Updated_date]],"MMMM"))</f>
        <v>AUGUST</v>
      </c>
      <c r="M3457" s="55" t="str">
        <f>UPPER("Week "&amp;IF(ROUNDUP(DAY(tbl_raw_data[[#This Row],[Updated_date]])/7,0)=5,4,ROUNDUP(DAY(tbl_raw_data[[#This Row],[Updated_date]])/7,0)))</f>
        <v>WEEK 3</v>
      </c>
      <c r="N3457" s="57" t="str">
        <f>UPPER(VLOOKUP(tbl_raw_data[[#This Row],[Analyst]],[1]setting!$A$1:$B$15,2,0))</f>
        <v>FARDIN</v>
      </c>
      <c r="O3457" s="57" t="str">
        <f>UPPER(tbl_raw_data[[#This Row],[Outcome]])</f>
        <v>WITHDRAW</v>
      </c>
      <c r="P3457" s="57" t="str">
        <f>UPPER(tbl_raw_data[[#This Row],[Queue Name]])</f>
        <v>CONSUMER PRE BUREAU</v>
      </c>
      <c r="Q3457" s="57" t="str">
        <f>IF(tbl_raw_data[[#This Row],[time_taken_in_mins]]&lt;=20,"SLA_MET","SLA_NOT_MET")</f>
        <v>SLA_MET</v>
      </c>
    </row>
    <row r="3458" spans="1:17" ht="15" customHeight="1" x14ac:dyDescent="0.25">
      <c r="A3458" s="5" t="s">
        <v>987</v>
      </c>
      <c r="B3458" s="12">
        <v>45153.418993055559</v>
      </c>
      <c r="C3458" s="13">
        <v>45153.422650462962</v>
      </c>
      <c r="D3458" s="14" t="s">
        <v>13</v>
      </c>
      <c r="E3458" s="14" t="s">
        <v>28</v>
      </c>
      <c r="F3458" s="14" t="s">
        <v>10</v>
      </c>
      <c r="G3458" s="111" t="s">
        <v>29</v>
      </c>
      <c r="H34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58" s="48">
        <f>tbl_raw_data[[#This Row],[Date Actioned]]-tbl_raw_data[[#This Row],[Date Tagged]]</f>
        <v>3.6574074038071558E-3</v>
      </c>
      <c r="J3458" s="50">
        <f>HOUR(tbl_raw_data[[#This Row],[time_taken]])*60+MINUTE(tbl_raw_data[[#This Row],[time_taken]])+SECOND(tbl_raw_data[[#This Row],[time_taken]])/60</f>
        <v>5.2666666666666666</v>
      </c>
      <c r="K3458" s="54">
        <f>DATE(YEAR(tbl_raw_data[[#This Row],[Date Actioned]]), MONTH(tbl_raw_data[[#This Row],[Date Actioned]]), DAY(tbl_raw_data[[#This Row],[Date Actioned]]))</f>
        <v>45153</v>
      </c>
      <c r="L3458" s="55" t="str">
        <f>UPPER(TEXT(tbl_raw_data[[#This Row],[Updated_date]],"MMMM"))</f>
        <v>AUGUST</v>
      </c>
      <c r="M3458" s="55" t="str">
        <f>UPPER("Week "&amp;IF(ROUNDUP(DAY(tbl_raw_data[[#This Row],[Updated_date]])/7,0)=5,4,ROUNDUP(DAY(tbl_raw_data[[#This Row],[Updated_date]])/7,0)))</f>
        <v>WEEK 3</v>
      </c>
      <c r="N3458" s="57" t="str">
        <f>UPPER(VLOOKUP(tbl_raw_data[[#This Row],[Analyst]],[1]setting!$A$1:$B$15,2,0))</f>
        <v>SAM</v>
      </c>
      <c r="O3458" s="57" t="str">
        <f>UPPER(tbl_raw_data[[#This Row],[Outcome]])</f>
        <v>APPROVE</v>
      </c>
      <c r="P3458" s="57" t="str">
        <f>UPPER(tbl_raw_data[[#This Row],[Queue Name]])</f>
        <v>CONSUMER EXISTING</v>
      </c>
      <c r="Q3458" s="57" t="str">
        <f>IF(tbl_raw_data[[#This Row],[time_taken_in_mins]]&lt;=20,"SLA_MET","SLA_NOT_MET")</f>
        <v>SLA_MET</v>
      </c>
    </row>
    <row r="3459" spans="1:17" ht="15" customHeight="1" x14ac:dyDescent="0.25">
      <c r="A3459" s="5" t="s">
        <v>4485</v>
      </c>
      <c r="B3459" s="12">
        <v>45153.424131944441</v>
      </c>
      <c r="C3459" s="29">
        <v>45153.432673611111</v>
      </c>
      <c r="D3459" s="16" t="s">
        <v>13</v>
      </c>
      <c r="E3459" s="16" t="s">
        <v>28</v>
      </c>
      <c r="F3459" s="30" t="s">
        <v>455</v>
      </c>
      <c r="G3459" s="106"/>
      <c r="H34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59" s="48">
        <f>tbl_raw_data[[#This Row],[Date Actioned]]-tbl_raw_data[[#This Row],[Date Tagged]]</f>
        <v>8.5416666697710752E-3</v>
      </c>
      <c r="J3459" s="50">
        <f>HOUR(tbl_raw_data[[#This Row],[time_taken]])*60+MINUTE(tbl_raw_data[[#This Row],[time_taken]])+SECOND(tbl_raw_data[[#This Row],[time_taken]])/60</f>
        <v>12.3</v>
      </c>
      <c r="K3459" s="54">
        <f>DATE(YEAR(tbl_raw_data[[#This Row],[Date Actioned]]), MONTH(tbl_raw_data[[#This Row],[Date Actioned]]), DAY(tbl_raw_data[[#This Row],[Date Actioned]]))</f>
        <v>45153</v>
      </c>
      <c r="L3459" s="55" t="str">
        <f>UPPER(TEXT(tbl_raw_data[[#This Row],[Updated_date]],"MMMM"))</f>
        <v>AUGUST</v>
      </c>
      <c r="M3459" s="55" t="str">
        <f>UPPER("Week "&amp;IF(ROUNDUP(DAY(tbl_raw_data[[#This Row],[Updated_date]])/7,0)=5,4,ROUNDUP(DAY(tbl_raw_data[[#This Row],[Updated_date]])/7,0)))</f>
        <v>WEEK 3</v>
      </c>
      <c r="N3459" s="57" t="str">
        <f>UPPER(VLOOKUP(tbl_raw_data[[#This Row],[Analyst]],[1]setting!$A$1:$B$15,2,0))</f>
        <v>ROHAN</v>
      </c>
      <c r="O3459" s="57" t="str">
        <f>UPPER(tbl_raw_data[[#This Row],[Outcome]])</f>
        <v>APPROVE</v>
      </c>
      <c r="P3459" s="57" t="str">
        <f>UPPER(tbl_raw_data[[#This Row],[Queue Name]])</f>
        <v>CONSUMER EXISTING</v>
      </c>
      <c r="Q3459" s="57" t="str">
        <f>IF(tbl_raw_data[[#This Row],[time_taken_in_mins]]&lt;=20,"SLA_MET","SLA_NOT_MET")</f>
        <v>SLA_MET</v>
      </c>
    </row>
    <row r="3460" spans="1:17" x14ac:dyDescent="0.25">
      <c r="A3460" s="11" t="s">
        <v>4552</v>
      </c>
      <c r="B3460" s="12">
        <v>45153.426064814812</v>
      </c>
      <c r="C3460" s="13">
        <v>45153.43472222222</v>
      </c>
      <c r="D3460" s="14" t="s">
        <v>8</v>
      </c>
      <c r="E3460" s="14" t="s">
        <v>28</v>
      </c>
      <c r="F3460" s="14" t="s">
        <v>10</v>
      </c>
      <c r="G3460" s="111" t="s">
        <v>172</v>
      </c>
      <c r="H34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460" s="48">
        <f>tbl_raw_data[[#This Row],[Date Actioned]]-tbl_raw_data[[#This Row],[Date Tagged]]</f>
        <v>8.6574074084637687E-3</v>
      </c>
      <c r="J3460" s="50">
        <f>HOUR(tbl_raw_data[[#This Row],[time_taken]])*60+MINUTE(tbl_raw_data[[#This Row],[time_taken]])+SECOND(tbl_raw_data[[#This Row],[time_taken]])/60</f>
        <v>12.466666666666667</v>
      </c>
      <c r="K3460" s="54">
        <f>DATE(YEAR(tbl_raw_data[[#This Row],[Date Actioned]]), MONTH(tbl_raw_data[[#This Row],[Date Actioned]]), DAY(tbl_raw_data[[#This Row],[Date Actioned]]))</f>
        <v>45153</v>
      </c>
      <c r="L3460" s="55" t="str">
        <f>UPPER(TEXT(tbl_raw_data[[#This Row],[Updated_date]],"MMMM"))</f>
        <v>AUGUST</v>
      </c>
      <c r="M3460" s="55" t="str">
        <f>UPPER("Week "&amp;IF(ROUNDUP(DAY(tbl_raw_data[[#This Row],[Updated_date]])/7,0)=5,4,ROUNDUP(DAY(tbl_raw_data[[#This Row],[Updated_date]])/7,0)))</f>
        <v>WEEK 3</v>
      </c>
      <c r="N3460" s="57" t="str">
        <f>UPPER(VLOOKUP(tbl_raw_data[[#This Row],[Analyst]],[1]setting!$A$1:$B$15,2,0))</f>
        <v>SAM</v>
      </c>
      <c r="O3460" s="57" t="str">
        <f>UPPER(tbl_raw_data[[#This Row],[Outcome]])</f>
        <v>WITHDRAW</v>
      </c>
      <c r="P3460" s="57" t="str">
        <f>UPPER(tbl_raw_data[[#This Row],[Queue Name]])</f>
        <v>CONSUMER EXISTING</v>
      </c>
      <c r="Q3460" s="57" t="str">
        <f>IF(tbl_raw_data[[#This Row],[time_taken_in_mins]]&lt;=20,"SLA_MET","SLA_NOT_MET")</f>
        <v>SLA_MET</v>
      </c>
    </row>
    <row r="3461" spans="1:17" ht="15" customHeight="1" x14ac:dyDescent="0.25">
      <c r="A3461" s="11" t="s">
        <v>2419</v>
      </c>
      <c r="B3461" s="6">
        <v>45153.426435185182</v>
      </c>
      <c r="C3461" s="7">
        <v>45153.432025462964</v>
      </c>
      <c r="D3461" s="8" t="s">
        <v>13</v>
      </c>
      <c r="E3461" s="8" t="s">
        <v>28</v>
      </c>
      <c r="F3461" s="8" t="s">
        <v>254</v>
      </c>
      <c r="G3461" s="110" t="s">
        <v>29</v>
      </c>
      <c r="H34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1" s="48">
        <f>tbl_raw_data[[#This Row],[Date Actioned]]-tbl_raw_data[[#This Row],[Date Tagged]]</f>
        <v>5.5902777821756899E-3</v>
      </c>
      <c r="J3461" s="50">
        <f>HOUR(tbl_raw_data[[#This Row],[time_taken]])*60+MINUTE(tbl_raw_data[[#This Row],[time_taken]])+SECOND(tbl_raw_data[[#This Row],[time_taken]])/60</f>
        <v>8.0500000000000007</v>
      </c>
      <c r="K3461" s="54">
        <f>DATE(YEAR(tbl_raw_data[[#This Row],[Date Actioned]]), MONTH(tbl_raw_data[[#This Row],[Date Actioned]]), DAY(tbl_raw_data[[#This Row],[Date Actioned]]))</f>
        <v>45153</v>
      </c>
      <c r="L3461" s="55" t="str">
        <f>UPPER(TEXT(tbl_raw_data[[#This Row],[Updated_date]],"MMMM"))</f>
        <v>AUGUST</v>
      </c>
      <c r="M3461" s="55" t="str">
        <f>UPPER("Week "&amp;IF(ROUNDUP(DAY(tbl_raw_data[[#This Row],[Updated_date]])/7,0)=5,4,ROUNDUP(DAY(tbl_raw_data[[#This Row],[Updated_date]])/7,0)))</f>
        <v>WEEK 3</v>
      </c>
      <c r="N3461" s="57" t="str">
        <f>UPPER(VLOOKUP(tbl_raw_data[[#This Row],[Analyst]],[1]setting!$A$1:$B$15,2,0))</f>
        <v>FARDIN</v>
      </c>
      <c r="O3461" s="57" t="str">
        <f>UPPER(tbl_raw_data[[#This Row],[Outcome]])</f>
        <v>APPROVE</v>
      </c>
      <c r="P3461" s="57" t="str">
        <f>UPPER(tbl_raw_data[[#This Row],[Queue Name]])</f>
        <v>CONSUMER EXISTING</v>
      </c>
      <c r="Q3461" s="57" t="str">
        <f>IF(tbl_raw_data[[#This Row],[time_taken_in_mins]]&lt;=20,"SLA_MET","SLA_NOT_MET")</f>
        <v>SLA_MET</v>
      </c>
    </row>
    <row r="3462" spans="1:17" ht="15" customHeight="1" x14ac:dyDescent="0.25">
      <c r="A3462" s="22" t="s">
        <v>6490</v>
      </c>
      <c r="B3462" s="12">
        <v>45153.42728009259</v>
      </c>
      <c r="C3462" s="29">
        <v>45153.440972222219</v>
      </c>
      <c r="D3462" s="30" t="s">
        <v>40</v>
      </c>
      <c r="E3462" s="16" t="s">
        <v>41</v>
      </c>
      <c r="F3462" s="30" t="s">
        <v>455</v>
      </c>
      <c r="G3462" s="106"/>
      <c r="H34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2" s="48">
        <f>tbl_raw_data[[#This Row],[Date Actioned]]-tbl_raw_data[[#This Row],[Date Tagged]]</f>
        <v>1.3692129628907423E-2</v>
      </c>
      <c r="J3462" s="50">
        <f>HOUR(tbl_raw_data[[#This Row],[time_taken]])*60+MINUTE(tbl_raw_data[[#This Row],[time_taken]])+SECOND(tbl_raw_data[[#This Row],[time_taken]])/60</f>
        <v>19.716666666666665</v>
      </c>
      <c r="K3462" s="54">
        <f>DATE(YEAR(tbl_raw_data[[#This Row],[Date Actioned]]), MONTH(tbl_raw_data[[#This Row],[Date Actioned]]), DAY(tbl_raw_data[[#This Row],[Date Actioned]]))</f>
        <v>45153</v>
      </c>
      <c r="L3462" s="55" t="str">
        <f>UPPER(TEXT(tbl_raw_data[[#This Row],[Updated_date]],"MMMM"))</f>
        <v>AUGUST</v>
      </c>
      <c r="M3462" s="55" t="str">
        <f>UPPER("Week "&amp;IF(ROUNDUP(DAY(tbl_raw_data[[#This Row],[Updated_date]])/7,0)=5,4,ROUNDUP(DAY(tbl_raw_data[[#This Row],[Updated_date]])/7,0)))</f>
        <v>WEEK 3</v>
      </c>
      <c r="N3462" s="57" t="str">
        <f>UPPER(VLOOKUP(tbl_raw_data[[#This Row],[Analyst]],[1]setting!$A$1:$B$15,2,0))</f>
        <v>ROHAN</v>
      </c>
      <c r="O3462" s="57" t="str">
        <f>UPPER(tbl_raw_data[[#This Row],[Outcome]])</f>
        <v>WITHDRAW</v>
      </c>
      <c r="P3462" s="57" t="str">
        <f>UPPER(tbl_raw_data[[#This Row],[Queue Name]])</f>
        <v>CONSUMER POST BUREAU</v>
      </c>
      <c r="Q3462" s="57" t="str">
        <f>IF(tbl_raw_data[[#This Row],[time_taken_in_mins]]&lt;=20,"SLA_MET","SLA_NOT_MET")</f>
        <v>SLA_MET</v>
      </c>
    </row>
    <row r="3463" spans="1:17" ht="15" customHeight="1" x14ac:dyDescent="0.25">
      <c r="A3463" s="22" t="s">
        <v>4387</v>
      </c>
      <c r="B3463" s="12">
        <v>45153.429664351854</v>
      </c>
      <c r="C3463" s="13">
        <v>45153.438020833331</v>
      </c>
      <c r="D3463" s="14" t="s">
        <v>13</v>
      </c>
      <c r="E3463" s="14" t="s">
        <v>28</v>
      </c>
      <c r="F3463" s="14" t="s">
        <v>254</v>
      </c>
      <c r="G3463" s="111" t="s">
        <v>29</v>
      </c>
      <c r="H34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3" s="48">
        <f>tbl_raw_data[[#This Row],[Date Actioned]]-tbl_raw_data[[#This Row],[Date Tagged]]</f>
        <v>8.3564814776764251E-3</v>
      </c>
      <c r="J3463" s="50">
        <f>HOUR(tbl_raw_data[[#This Row],[time_taken]])*60+MINUTE(tbl_raw_data[[#This Row],[time_taken]])+SECOND(tbl_raw_data[[#This Row],[time_taken]])/60</f>
        <v>12.033333333333333</v>
      </c>
      <c r="K3463" s="54">
        <f>DATE(YEAR(tbl_raw_data[[#This Row],[Date Actioned]]), MONTH(tbl_raw_data[[#This Row],[Date Actioned]]), DAY(tbl_raw_data[[#This Row],[Date Actioned]]))</f>
        <v>45153</v>
      </c>
      <c r="L3463" s="55" t="str">
        <f>UPPER(TEXT(tbl_raw_data[[#This Row],[Updated_date]],"MMMM"))</f>
        <v>AUGUST</v>
      </c>
      <c r="M3463" s="55" t="str">
        <f>UPPER("Week "&amp;IF(ROUNDUP(DAY(tbl_raw_data[[#This Row],[Updated_date]])/7,0)=5,4,ROUNDUP(DAY(tbl_raw_data[[#This Row],[Updated_date]])/7,0)))</f>
        <v>WEEK 3</v>
      </c>
      <c r="N3463" s="57" t="str">
        <f>UPPER(VLOOKUP(tbl_raw_data[[#This Row],[Analyst]],[1]setting!$A$1:$B$15,2,0))</f>
        <v>FARDIN</v>
      </c>
      <c r="O3463" s="57" t="str">
        <f>UPPER(tbl_raw_data[[#This Row],[Outcome]])</f>
        <v>APPROVE</v>
      </c>
      <c r="P3463" s="57" t="str">
        <f>UPPER(tbl_raw_data[[#This Row],[Queue Name]])</f>
        <v>CONSUMER EXISTING</v>
      </c>
      <c r="Q3463" s="57" t="str">
        <f>IF(tbl_raw_data[[#This Row],[time_taken_in_mins]]&lt;=20,"SLA_MET","SLA_NOT_MET")</f>
        <v>SLA_MET</v>
      </c>
    </row>
    <row r="3464" spans="1:17" ht="15" customHeight="1" x14ac:dyDescent="0.25">
      <c r="A3464" s="5" t="s">
        <v>2691</v>
      </c>
      <c r="B3464" s="6">
        <v>45153.441921296297</v>
      </c>
      <c r="C3464" s="7">
        <v>45153.447824074072</v>
      </c>
      <c r="D3464" s="8" t="s">
        <v>13</v>
      </c>
      <c r="E3464" s="8" t="s">
        <v>28</v>
      </c>
      <c r="F3464" s="8" t="s">
        <v>10</v>
      </c>
      <c r="G3464" s="110" t="s">
        <v>67</v>
      </c>
      <c r="H34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4" s="48">
        <f>tbl_raw_data[[#This Row],[Date Actioned]]-tbl_raw_data[[#This Row],[Date Tagged]]</f>
        <v>5.9027777751907706E-3</v>
      </c>
      <c r="J3464" s="50">
        <f>HOUR(tbl_raw_data[[#This Row],[time_taken]])*60+MINUTE(tbl_raw_data[[#This Row],[time_taken]])+SECOND(tbl_raw_data[[#This Row],[time_taken]])/60</f>
        <v>8.5</v>
      </c>
      <c r="K3464" s="54">
        <f>DATE(YEAR(tbl_raw_data[[#This Row],[Date Actioned]]), MONTH(tbl_raw_data[[#This Row],[Date Actioned]]), DAY(tbl_raw_data[[#This Row],[Date Actioned]]))</f>
        <v>45153</v>
      </c>
      <c r="L3464" s="55" t="str">
        <f>UPPER(TEXT(tbl_raw_data[[#This Row],[Updated_date]],"MMMM"))</f>
        <v>AUGUST</v>
      </c>
      <c r="M3464" s="55" t="str">
        <f>UPPER("Week "&amp;IF(ROUNDUP(DAY(tbl_raw_data[[#This Row],[Updated_date]])/7,0)=5,4,ROUNDUP(DAY(tbl_raw_data[[#This Row],[Updated_date]])/7,0)))</f>
        <v>WEEK 3</v>
      </c>
      <c r="N3464" s="57" t="str">
        <f>UPPER(VLOOKUP(tbl_raw_data[[#This Row],[Analyst]],[1]setting!$A$1:$B$15,2,0))</f>
        <v>SAM</v>
      </c>
      <c r="O3464" s="57" t="str">
        <f>UPPER(tbl_raw_data[[#This Row],[Outcome]])</f>
        <v>APPROVE</v>
      </c>
      <c r="P3464" s="57" t="str">
        <f>UPPER(tbl_raw_data[[#This Row],[Queue Name]])</f>
        <v>CONSUMER EXISTING</v>
      </c>
      <c r="Q3464" s="57" t="str">
        <f>IF(tbl_raw_data[[#This Row],[time_taken_in_mins]]&lt;=20,"SLA_MET","SLA_NOT_MET")</f>
        <v>SLA_MET</v>
      </c>
    </row>
    <row r="3465" spans="1:17" ht="15" customHeight="1" x14ac:dyDescent="0.25">
      <c r="A3465" s="5" t="s">
        <v>2714</v>
      </c>
      <c r="B3465" s="12">
        <v>45153.442476851851</v>
      </c>
      <c r="C3465" s="25">
        <v>45153.448425925926</v>
      </c>
      <c r="D3465" s="26" t="s">
        <v>40</v>
      </c>
      <c r="E3465" s="10" t="s">
        <v>41</v>
      </c>
      <c r="F3465" s="26" t="s">
        <v>254</v>
      </c>
      <c r="G3465" s="109"/>
      <c r="H34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5" s="48">
        <f>tbl_raw_data[[#This Row],[Date Actioned]]-tbl_raw_data[[#This Row],[Date Tagged]]</f>
        <v>5.9490740750334226E-3</v>
      </c>
      <c r="J3465" s="50">
        <f>HOUR(tbl_raw_data[[#This Row],[time_taken]])*60+MINUTE(tbl_raw_data[[#This Row],[time_taken]])+SECOND(tbl_raw_data[[#This Row],[time_taken]])/60</f>
        <v>8.5666666666666664</v>
      </c>
      <c r="K3465" s="54">
        <f>DATE(YEAR(tbl_raw_data[[#This Row],[Date Actioned]]), MONTH(tbl_raw_data[[#This Row],[Date Actioned]]), DAY(tbl_raw_data[[#This Row],[Date Actioned]]))</f>
        <v>45153</v>
      </c>
      <c r="L3465" s="55" t="str">
        <f>UPPER(TEXT(tbl_raw_data[[#This Row],[Updated_date]],"MMMM"))</f>
        <v>AUGUST</v>
      </c>
      <c r="M3465" s="55" t="str">
        <f>UPPER("Week "&amp;IF(ROUNDUP(DAY(tbl_raw_data[[#This Row],[Updated_date]])/7,0)=5,4,ROUNDUP(DAY(tbl_raw_data[[#This Row],[Updated_date]])/7,0)))</f>
        <v>WEEK 3</v>
      </c>
      <c r="N3465" s="57" t="str">
        <f>UPPER(VLOOKUP(tbl_raw_data[[#This Row],[Analyst]],[1]setting!$A$1:$B$15,2,0))</f>
        <v>FARDIN</v>
      </c>
      <c r="O3465" s="57" t="str">
        <f>UPPER(tbl_raw_data[[#This Row],[Outcome]])</f>
        <v>WITHDRAW</v>
      </c>
      <c r="P3465" s="57" t="str">
        <f>UPPER(tbl_raw_data[[#This Row],[Queue Name]])</f>
        <v>CONSUMER POST BUREAU</v>
      </c>
      <c r="Q3465" s="57" t="str">
        <f>IF(tbl_raw_data[[#This Row],[time_taken_in_mins]]&lt;=20,"SLA_MET","SLA_NOT_MET")</f>
        <v>SLA_MET</v>
      </c>
    </row>
    <row r="3466" spans="1:17" ht="15" customHeight="1" x14ac:dyDescent="0.25">
      <c r="A3466" s="11" t="s">
        <v>6091</v>
      </c>
      <c r="B3466" s="12">
        <v>45153.44358796296</v>
      </c>
      <c r="C3466" s="25">
        <v>45153.455706018518</v>
      </c>
      <c r="D3466" s="10" t="s">
        <v>13</v>
      </c>
      <c r="E3466" s="10" t="s">
        <v>28</v>
      </c>
      <c r="F3466" s="26" t="s">
        <v>254</v>
      </c>
      <c r="G3466" s="109"/>
      <c r="H34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6" s="48">
        <f>tbl_raw_data[[#This Row],[Date Actioned]]-tbl_raw_data[[#This Row],[Date Tagged]]</f>
        <v>1.2118055557948537E-2</v>
      </c>
      <c r="J3466" s="50">
        <f>HOUR(tbl_raw_data[[#This Row],[time_taken]])*60+MINUTE(tbl_raw_data[[#This Row],[time_taken]])+SECOND(tbl_raw_data[[#This Row],[time_taken]])/60</f>
        <v>17.45</v>
      </c>
      <c r="K3466" s="54">
        <f>DATE(YEAR(tbl_raw_data[[#This Row],[Date Actioned]]), MONTH(tbl_raw_data[[#This Row],[Date Actioned]]), DAY(tbl_raw_data[[#This Row],[Date Actioned]]))</f>
        <v>45153</v>
      </c>
      <c r="L3466" s="55" t="str">
        <f>UPPER(TEXT(tbl_raw_data[[#This Row],[Updated_date]],"MMMM"))</f>
        <v>AUGUST</v>
      </c>
      <c r="M3466" s="55" t="str">
        <f>UPPER("Week "&amp;IF(ROUNDUP(DAY(tbl_raw_data[[#This Row],[Updated_date]])/7,0)=5,4,ROUNDUP(DAY(tbl_raw_data[[#This Row],[Updated_date]])/7,0)))</f>
        <v>WEEK 3</v>
      </c>
      <c r="N3466" s="57" t="str">
        <f>UPPER(VLOOKUP(tbl_raw_data[[#This Row],[Analyst]],[1]setting!$A$1:$B$15,2,0))</f>
        <v>FARDIN</v>
      </c>
      <c r="O3466" s="57" t="str">
        <f>UPPER(tbl_raw_data[[#This Row],[Outcome]])</f>
        <v>APPROVE</v>
      </c>
      <c r="P3466" s="57" t="str">
        <f>UPPER(tbl_raw_data[[#This Row],[Queue Name]])</f>
        <v>CONSUMER EXISTING</v>
      </c>
      <c r="Q3466" s="57" t="str">
        <f>IF(tbl_raw_data[[#This Row],[time_taken_in_mins]]&lt;=20,"SLA_MET","SLA_NOT_MET")</f>
        <v>SLA_MET</v>
      </c>
    </row>
    <row r="3467" spans="1:17" ht="15" customHeight="1" x14ac:dyDescent="0.25">
      <c r="A3467" s="11" t="s">
        <v>7034</v>
      </c>
      <c r="B3467" s="12">
        <v>45153.443645833337</v>
      </c>
      <c r="C3467" s="29">
        <v>45153.462372685186</v>
      </c>
      <c r="D3467" s="30" t="s">
        <v>40</v>
      </c>
      <c r="E3467" s="16" t="s">
        <v>41</v>
      </c>
      <c r="F3467" s="30" t="s">
        <v>42</v>
      </c>
      <c r="G3467" s="106"/>
      <c r="H34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67" s="48">
        <f>tbl_raw_data[[#This Row],[Date Actioned]]-tbl_raw_data[[#This Row],[Date Tagged]]</f>
        <v>1.8726851849351078E-2</v>
      </c>
      <c r="J3467" s="50">
        <f>HOUR(tbl_raw_data[[#This Row],[time_taken]])*60+MINUTE(tbl_raw_data[[#This Row],[time_taken]])+SECOND(tbl_raw_data[[#This Row],[time_taken]])/60</f>
        <v>26.966666666666665</v>
      </c>
      <c r="K3467" s="54">
        <f>DATE(YEAR(tbl_raw_data[[#This Row],[Date Actioned]]), MONTH(tbl_raw_data[[#This Row],[Date Actioned]]), DAY(tbl_raw_data[[#This Row],[Date Actioned]]))</f>
        <v>45153</v>
      </c>
      <c r="L3467" s="55" t="str">
        <f>UPPER(TEXT(tbl_raw_data[[#This Row],[Updated_date]],"MMMM"))</f>
        <v>AUGUST</v>
      </c>
      <c r="M3467" s="55" t="str">
        <f>UPPER("Week "&amp;IF(ROUNDUP(DAY(tbl_raw_data[[#This Row],[Updated_date]])/7,0)=5,4,ROUNDUP(DAY(tbl_raw_data[[#This Row],[Updated_date]])/7,0)))</f>
        <v>WEEK 3</v>
      </c>
      <c r="N3467" s="57" t="str">
        <f>UPPER(VLOOKUP(tbl_raw_data[[#This Row],[Analyst]],[1]setting!$A$1:$B$15,2,0))</f>
        <v>NITESH</v>
      </c>
      <c r="O3467" s="57" t="str">
        <f>UPPER(tbl_raw_data[[#This Row],[Outcome]])</f>
        <v>WITHDRAW</v>
      </c>
      <c r="P3467" s="57" t="str">
        <f>UPPER(tbl_raw_data[[#This Row],[Queue Name]])</f>
        <v>CONSUMER POST BUREAU</v>
      </c>
      <c r="Q3467" s="57" t="str">
        <f>IF(tbl_raw_data[[#This Row],[time_taken_in_mins]]&lt;=20,"SLA_MET","SLA_NOT_MET")</f>
        <v>SLA_NOT_MET</v>
      </c>
    </row>
    <row r="3468" spans="1:17" ht="15" customHeight="1" x14ac:dyDescent="0.25">
      <c r="A3468" s="22" t="s">
        <v>417</v>
      </c>
      <c r="B3468" s="6">
        <v>45153.449374999997</v>
      </c>
      <c r="C3468" s="7">
        <v>45153.451956018522</v>
      </c>
      <c r="D3468" s="8" t="s">
        <v>8</v>
      </c>
      <c r="E3468" s="8" t="s">
        <v>9</v>
      </c>
      <c r="F3468" s="8" t="s">
        <v>10</v>
      </c>
      <c r="G3468" s="110" t="s">
        <v>11</v>
      </c>
      <c r="H34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68" s="48">
        <f>tbl_raw_data[[#This Row],[Date Actioned]]-tbl_raw_data[[#This Row],[Date Tagged]]</f>
        <v>2.5810185252339579E-3</v>
      </c>
      <c r="J3468" s="50">
        <f>HOUR(tbl_raw_data[[#This Row],[time_taken]])*60+MINUTE(tbl_raw_data[[#This Row],[time_taken]])+SECOND(tbl_raw_data[[#This Row],[time_taken]])/60</f>
        <v>3.7166666666666668</v>
      </c>
      <c r="K3468" s="54">
        <f>DATE(YEAR(tbl_raw_data[[#This Row],[Date Actioned]]), MONTH(tbl_raw_data[[#This Row],[Date Actioned]]), DAY(tbl_raw_data[[#This Row],[Date Actioned]]))</f>
        <v>45153</v>
      </c>
      <c r="L3468" s="55" t="str">
        <f>UPPER(TEXT(tbl_raw_data[[#This Row],[Updated_date]],"MMMM"))</f>
        <v>AUGUST</v>
      </c>
      <c r="M3468" s="55" t="str">
        <f>UPPER("Week "&amp;IF(ROUNDUP(DAY(tbl_raw_data[[#This Row],[Updated_date]])/7,0)=5,4,ROUNDUP(DAY(tbl_raw_data[[#This Row],[Updated_date]])/7,0)))</f>
        <v>WEEK 3</v>
      </c>
      <c r="N3468" s="57" t="str">
        <f>UPPER(VLOOKUP(tbl_raw_data[[#This Row],[Analyst]],[1]setting!$A$1:$B$15,2,0))</f>
        <v>SAM</v>
      </c>
      <c r="O3468" s="57" t="str">
        <f>UPPER(tbl_raw_data[[#This Row],[Outcome]])</f>
        <v>WITHDRAW</v>
      </c>
      <c r="P3468" s="57" t="str">
        <f>UPPER(tbl_raw_data[[#This Row],[Queue Name]])</f>
        <v>CONSUMER PRE BUREAU</v>
      </c>
      <c r="Q3468" s="57" t="str">
        <f>IF(tbl_raw_data[[#This Row],[time_taken_in_mins]]&lt;=20,"SLA_MET","SLA_NOT_MET")</f>
        <v>SLA_MET</v>
      </c>
    </row>
    <row r="3469" spans="1:17" ht="15" customHeight="1" x14ac:dyDescent="0.25">
      <c r="A3469" s="11" t="s">
        <v>421</v>
      </c>
      <c r="B3469" s="12">
        <v>45153.456736111111</v>
      </c>
      <c r="C3469" s="13">
        <v>45153.459328703706</v>
      </c>
      <c r="D3469" s="14" t="s">
        <v>13</v>
      </c>
      <c r="E3469" s="14" t="s">
        <v>28</v>
      </c>
      <c r="F3469" s="14" t="s">
        <v>10</v>
      </c>
      <c r="G3469" s="111" t="s">
        <v>29</v>
      </c>
      <c r="H34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69" s="48">
        <f>tbl_raw_data[[#This Row],[Date Actioned]]-tbl_raw_data[[#This Row],[Date Tagged]]</f>
        <v>2.5925925947376527E-3</v>
      </c>
      <c r="J3469" s="50">
        <f>HOUR(tbl_raw_data[[#This Row],[time_taken]])*60+MINUTE(tbl_raw_data[[#This Row],[time_taken]])+SECOND(tbl_raw_data[[#This Row],[time_taken]])/60</f>
        <v>3.7333333333333334</v>
      </c>
      <c r="K3469" s="54">
        <f>DATE(YEAR(tbl_raw_data[[#This Row],[Date Actioned]]), MONTH(tbl_raw_data[[#This Row],[Date Actioned]]), DAY(tbl_raw_data[[#This Row],[Date Actioned]]))</f>
        <v>45153</v>
      </c>
      <c r="L3469" s="55" t="str">
        <f>UPPER(TEXT(tbl_raw_data[[#This Row],[Updated_date]],"MMMM"))</f>
        <v>AUGUST</v>
      </c>
      <c r="M3469" s="55" t="str">
        <f>UPPER("Week "&amp;IF(ROUNDUP(DAY(tbl_raw_data[[#This Row],[Updated_date]])/7,0)=5,4,ROUNDUP(DAY(tbl_raw_data[[#This Row],[Updated_date]])/7,0)))</f>
        <v>WEEK 3</v>
      </c>
      <c r="N3469" s="57" t="str">
        <f>UPPER(VLOOKUP(tbl_raw_data[[#This Row],[Analyst]],[1]setting!$A$1:$B$15,2,0))</f>
        <v>SAM</v>
      </c>
      <c r="O3469" s="57" t="str">
        <f>UPPER(tbl_raw_data[[#This Row],[Outcome]])</f>
        <v>APPROVE</v>
      </c>
      <c r="P3469" s="57" t="str">
        <f>UPPER(tbl_raw_data[[#This Row],[Queue Name]])</f>
        <v>CONSUMER EXISTING</v>
      </c>
      <c r="Q3469" s="57" t="str">
        <f>IF(tbl_raw_data[[#This Row],[time_taken_in_mins]]&lt;=20,"SLA_MET","SLA_NOT_MET")</f>
        <v>SLA_MET</v>
      </c>
    </row>
    <row r="3470" spans="1:17" ht="15" customHeight="1" x14ac:dyDescent="0.25">
      <c r="A3470" s="22" t="s">
        <v>6911</v>
      </c>
      <c r="B3470" s="12">
        <v>45153.458344907405</v>
      </c>
      <c r="C3470" s="29">
        <v>45153.475312499999</v>
      </c>
      <c r="D3470" s="16" t="s">
        <v>13</v>
      </c>
      <c r="E3470" s="16" t="s">
        <v>41</v>
      </c>
      <c r="F3470" s="30" t="s">
        <v>42</v>
      </c>
      <c r="G3470" s="106"/>
      <c r="H34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0" s="48">
        <f>tbl_raw_data[[#This Row],[Date Actioned]]-tbl_raw_data[[#This Row],[Date Tagged]]</f>
        <v>1.6967592593573499E-2</v>
      </c>
      <c r="J3470" s="50">
        <f>HOUR(tbl_raw_data[[#This Row],[time_taken]])*60+MINUTE(tbl_raw_data[[#This Row],[time_taken]])+SECOND(tbl_raw_data[[#This Row],[time_taken]])/60</f>
        <v>24.433333333333334</v>
      </c>
      <c r="K3470" s="54">
        <f>DATE(YEAR(tbl_raw_data[[#This Row],[Date Actioned]]), MONTH(tbl_raw_data[[#This Row],[Date Actioned]]), DAY(tbl_raw_data[[#This Row],[Date Actioned]]))</f>
        <v>45153</v>
      </c>
      <c r="L3470" s="55" t="str">
        <f>UPPER(TEXT(tbl_raw_data[[#This Row],[Updated_date]],"MMMM"))</f>
        <v>AUGUST</v>
      </c>
      <c r="M3470" s="55" t="str">
        <f>UPPER("Week "&amp;IF(ROUNDUP(DAY(tbl_raw_data[[#This Row],[Updated_date]])/7,0)=5,4,ROUNDUP(DAY(tbl_raw_data[[#This Row],[Updated_date]])/7,0)))</f>
        <v>WEEK 3</v>
      </c>
      <c r="N3470" s="57" t="str">
        <f>UPPER(VLOOKUP(tbl_raw_data[[#This Row],[Analyst]],[1]setting!$A$1:$B$15,2,0))</f>
        <v>NITESH</v>
      </c>
      <c r="O3470" s="57" t="str">
        <f>UPPER(tbl_raw_data[[#This Row],[Outcome]])</f>
        <v>APPROVE</v>
      </c>
      <c r="P3470" s="57" t="str">
        <f>UPPER(tbl_raw_data[[#This Row],[Queue Name]])</f>
        <v>CONSUMER POST BUREAU</v>
      </c>
      <c r="Q3470" s="57" t="str">
        <f>IF(tbl_raw_data[[#This Row],[time_taken_in_mins]]&lt;=20,"SLA_MET","SLA_NOT_MET")</f>
        <v>SLA_NOT_MET</v>
      </c>
    </row>
    <row r="3471" spans="1:17" ht="15" customHeight="1" x14ac:dyDescent="0.25">
      <c r="A3471" s="5" t="s">
        <v>2214</v>
      </c>
      <c r="B3471" s="12">
        <v>45153.465081018519</v>
      </c>
      <c r="C3471" s="25">
        <v>45153.470439814817</v>
      </c>
      <c r="D3471" s="10" t="s">
        <v>13</v>
      </c>
      <c r="E3471" s="10" t="s">
        <v>28</v>
      </c>
      <c r="F3471" s="26" t="s">
        <v>10</v>
      </c>
      <c r="G3471" s="109"/>
      <c r="H34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1" s="48">
        <f>tbl_raw_data[[#This Row],[Date Actioned]]-tbl_raw_data[[#This Row],[Date Tagged]]</f>
        <v>5.3587962975143455E-3</v>
      </c>
      <c r="J3471" s="50">
        <f>HOUR(tbl_raw_data[[#This Row],[time_taken]])*60+MINUTE(tbl_raw_data[[#This Row],[time_taken]])+SECOND(tbl_raw_data[[#This Row],[time_taken]])/60</f>
        <v>7.7166666666666668</v>
      </c>
      <c r="K3471" s="54">
        <f>DATE(YEAR(tbl_raw_data[[#This Row],[Date Actioned]]), MONTH(tbl_raw_data[[#This Row],[Date Actioned]]), DAY(tbl_raw_data[[#This Row],[Date Actioned]]))</f>
        <v>45153</v>
      </c>
      <c r="L3471" s="55" t="str">
        <f>UPPER(TEXT(tbl_raw_data[[#This Row],[Updated_date]],"MMMM"))</f>
        <v>AUGUST</v>
      </c>
      <c r="M3471" s="55" t="str">
        <f>UPPER("Week "&amp;IF(ROUNDUP(DAY(tbl_raw_data[[#This Row],[Updated_date]])/7,0)=5,4,ROUNDUP(DAY(tbl_raw_data[[#This Row],[Updated_date]])/7,0)))</f>
        <v>WEEK 3</v>
      </c>
      <c r="N3471" s="57" t="str">
        <f>UPPER(VLOOKUP(tbl_raw_data[[#This Row],[Analyst]],[1]setting!$A$1:$B$15,2,0))</f>
        <v>SAM</v>
      </c>
      <c r="O3471" s="57" t="str">
        <f>UPPER(tbl_raw_data[[#This Row],[Outcome]])</f>
        <v>APPROVE</v>
      </c>
      <c r="P3471" s="57" t="str">
        <f>UPPER(tbl_raw_data[[#This Row],[Queue Name]])</f>
        <v>CONSUMER EXISTING</v>
      </c>
      <c r="Q3471" s="57" t="str">
        <f>IF(tbl_raw_data[[#This Row],[time_taken_in_mins]]&lt;=20,"SLA_MET","SLA_NOT_MET")</f>
        <v>SLA_MET</v>
      </c>
    </row>
    <row r="3472" spans="1:17" ht="51.75" x14ac:dyDescent="0.25">
      <c r="A3472" s="5" t="s">
        <v>5380</v>
      </c>
      <c r="B3472" s="12">
        <v>45153.466620370367</v>
      </c>
      <c r="C3472" s="13">
        <v>45153.476956018516</v>
      </c>
      <c r="D3472" s="14" t="s">
        <v>8</v>
      </c>
      <c r="E3472" s="14" t="s">
        <v>28</v>
      </c>
      <c r="F3472" s="14" t="s">
        <v>109</v>
      </c>
      <c r="G3472" s="111" t="s">
        <v>5381</v>
      </c>
      <c r="H34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472" s="48">
        <f>tbl_raw_data[[#This Row],[Date Actioned]]-tbl_raw_data[[#This Row],[Date Tagged]]</f>
        <v>1.0335648148611654E-2</v>
      </c>
      <c r="J3472" s="50">
        <f>HOUR(tbl_raw_data[[#This Row],[time_taken]])*60+MINUTE(tbl_raw_data[[#This Row],[time_taken]])+SECOND(tbl_raw_data[[#This Row],[time_taken]])/60</f>
        <v>14.883333333333333</v>
      </c>
      <c r="K3472" s="54">
        <f>DATE(YEAR(tbl_raw_data[[#This Row],[Date Actioned]]), MONTH(tbl_raw_data[[#This Row],[Date Actioned]]), DAY(tbl_raw_data[[#This Row],[Date Actioned]]))</f>
        <v>45153</v>
      </c>
      <c r="L3472" s="55" t="str">
        <f>UPPER(TEXT(tbl_raw_data[[#This Row],[Updated_date]],"MMMM"))</f>
        <v>AUGUST</v>
      </c>
      <c r="M3472" s="55" t="str">
        <f>UPPER("Week "&amp;IF(ROUNDUP(DAY(tbl_raw_data[[#This Row],[Updated_date]])/7,0)=5,4,ROUNDUP(DAY(tbl_raw_data[[#This Row],[Updated_date]])/7,0)))</f>
        <v>WEEK 3</v>
      </c>
      <c r="N3472" s="57" t="str">
        <f>UPPER(VLOOKUP(tbl_raw_data[[#This Row],[Analyst]],[1]setting!$A$1:$B$15,2,0))</f>
        <v>NAVED</v>
      </c>
      <c r="O3472" s="57" t="str">
        <f>UPPER(tbl_raw_data[[#This Row],[Outcome]])</f>
        <v>WITHDRAW</v>
      </c>
      <c r="P3472" s="57" t="str">
        <f>UPPER(tbl_raw_data[[#This Row],[Queue Name]])</f>
        <v>CONSUMER EXISTING</v>
      </c>
      <c r="Q3472" s="57" t="str">
        <f>IF(tbl_raw_data[[#This Row],[time_taken_in_mins]]&lt;=20,"SLA_MET","SLA_NOT_MET")</f>
        <v>SLA_MET</v>
      </c>
    </row>
    <row r="3473" spans="1:17" ht="15" customHeight="1" x14ac:dyDescent="0.25">
      <c r="A3473" s="22" t="s">
        <v>6506</v>
      </c>
      <c r="B3473" s="12">
        <v>45153.468032407407</v>
      </c>
      <c r="C3473" s="25">
        <v>45153.481863425928</v>
      </c>
      <c r="D3473" s="26" t="s">
        <v>40</v>
      </c>
      <c r="E3473" s="10" t="s">
        <v>41</v>
      </c>
      <c r="F3473" s="26" t="s">
        <v>254</v>
      </c>
      <c r="G3473" s="109"/>
      <c r="H34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3" s="48">
        <f>tbl_raw_data[[#This Row],[Date Actioned]]-tbl_raw_data[[#This Row],[Date Tagged]]</f>
        <v>1.3831018521159422E-2</v>
      </c>
      <c r="J3473" s="50">
        <f>HOUR(tbl_raw_data[[#This Row],[time_taken]])*60+MINUTE(tbl_raw_data[[#This Row],[time_taken]])+SECOND(tbl_raw_data[[#This Row],[time_taken]])/60</f>
        <v>19.916666666666668</v>
      </c>
      <c r="K3473" s="54">
        <f>DATE(YEAR(tbl_raw_data[[#This Row],[Date Actioned]]), MONTH(tbl_raw_data[[#This Row],[Date Actioned]]), DAY(tbl_raw_data[[#This Row],[Date Actioned]]))</f>
        <v>45153</v>
      </c>
      <c r="L3473" s="55" t="str">
        <f>UPPER(TEXT(tbl_raw_data[[#This Row],[Updated_date]],"MMMM"))</f>
        <v>AUGUST</v>
      </c>
      <c r="M3473" s="55" t="str">
        <f>UPPER("Week "&amp;IF(ROUNDUP(DAY(tbl_raw_data[[#This Row],[Updated_date]])/7,0)=5,4,ROUNDUP(DAY(tbl_raw_data[[#This Row],[Updated_date]])/7,0)))</f>
        <v>WEEK 3</v>
      </c>
      <c r="N3473" s="57" t="str">
        <f>UPPER(VLOOKUP(tbl_raw_data[[#This Row],[Analyst]],[1]setting!$A$1:$B$15,2,0))</f>
        <v>FARDIN</v>
      </c>
      <c r="O3473" s="57" t="str">
        <f>UPPER(tbl_raw_data[[#This Row],[Outcome]])</f>
        <v>WITHDRAW</v>
      </c>
      <c r="P3473" s="57" t="str">
        <f>UPPER(tbl_raw_data[[#This Row],[Queue Name]])</f>
        <v>CONSUMER POST BUREAU</v>
      </c>
      <c r="Q3473" s="57" t="str">
        <f>IF(tbl_raw_data[[#This Row],[time_taken_in_mins]]&lt;=20,"SLA_MET","SLA_NOT_MET")</f>
        <v>SLA_MET</v>
      </c>
    </row>
    <row r="3474" spans="1:17" ht="15" customHeight="1" x14ac:dyDescent="0.25">
      <c r="A3474" s="22" t="s">
        <v>1531</v>
      </c>
      <c r="B3474" s="6">
        <v>45153.475300925929</v>
      </c>
      <c r="C3474" s="7">
        <v>45153.479791666665</v>
      </c>
      <c r="D3474" s="8" t="s">
        <v>13</v>
      </c>
      <c r="E3474" s="8" t="s">
        <v>28</v>
      </c>
      <c r="F3474" s="8" t="s">
        <v>55</v>
      </c>
      <c r="G3474" s="110" t="s">
        <v>53</v>
      </c>
      <c r="H34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74" s="48">
        <f>tbl_raw_data[[#This Row],[Date Actioned]]-tbl_raw_data[[#This Row],[Date Tagged]]</f>
        <v>4.4907407354912721E-3</v>
      </c>
      <c r="J3474" s="50">
        <f>HOUR(tbl_raw_data[[#This Row],[time_taken]])*60+MINUTE(tbl_raw_data[[#This Row],[time_taken]])+SECOND(tbl_raw_data[[#This Row],[time_taken]])/60</f>
        <v>6.4666666666666668</v>
      </c>
      <c r="K3474" s="54">
        <f>DATE(YEAR(tbl_raw_data[[#This Row],[Date Actioned]]), MONTH(tbl_raw_data[[#This Row],[Date Actioned]]), DAY(tbl_raw_data[[#This Row],[Date Actioned]]))</f>
        <v>45153</v>
      </c>
      <c r="L3474" s="55" t="str">
        <f>UPPER(TEXT(tbl_raw_data[[#This Row],[Updated_date]],"MMMM"))</f>
        <v>AUGUST</v>
      </c>
      <c r="M3474" s="55" t="str">
        <f>UPPER("Week "&amp;IF(ROUNDUP(DAY(tbl_raw_data[[#This Row],[Updated_date]])/7,0)=5,4,ROUNDUP(DAY(tbl_raw_data[[#This Row],[Updated_date]])/7,0)))</f>
        <v>WEEK 3</v>
      </c>
      <c r="N3474" s="57" t="str">
        <f>UPPER(VLOOKUP(tbl_raw_data[[#This Row],[Analyst]],[1]setting!$A$1:$B$15,2,0))</f>
        <v>CAMERON</v>
      </c>
      <c r="O3474" s="57" t="str">
        <f>UPPER(tbl_raw_data[[#This Row],[Outcome]])</f>
        <v>APPROVE</v>
      </c>
      <c r="P3474" s="57" t="str">
        <f>UPPER(tbl_raw_data[[#This Row],[Queue Name]])</f>
        <v>CONSUMER EXISTING</v>
      </c>
      <c r="Q3474" s="57" t="str">
        <f>IF(tbl_raw_data[[#This Row],[time_taken_in_mins]]&lt;=20,"SLA_MET","SLA_NOT_MET")</f>
        <v>SLA_MET</v>
      </c>
    </row>
    <row r="3475" spans="1:17" ht="15" customHeight="1" x14ac:dyDescent="0.25">
      <c r="A3475" s="11" t="s">
        <v>6687</v>
      </c>
      <c r="B3475" s="12">
        <v>45153.479074074072</v>
      </c>
      <c r="C3475" s="29">
        <v>45153.493900462963</v>
      </c>
      <c r="D3475" s="16" t="s">
        <v>13</v>
      </c>
      <c r="E3475" s="16" t="s">
        <v>41</v>
      </c>
      <c r="F3475" s="30" t="s">
        <v>42</v>
      </c>
      <c r="G3475" s="106"/>
      <c r="H34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5" s="48">
        <f>tbl_raw_data[[#This Row],[Date Actioned]]-tbl_raw_data[[#This Row],[Date Tagged]]</f>
        <v>1.4826388891378883E-2</v>
      </c>
      <c r="J3475" s="50">
        <f>HOUR(tbl_raw_data[[#This Row],[time_taken]])*60+MINUTE(tbl_raw_data[[#This Row],[time_taken]])+SECOND(tbl_raw_data[[#This Row],[time_taken]])/60</f>
        <v>21.35</v>
      </c>
      <c r="K3475" s="54">
        <f>DATE(YEAR(tbl_raw_data[[#This Row],[Date Actioned]]), MONTH(tbl_raw_data[[#This Row],[Date Actioned]]), DAY(tbl_raw_data[[#This Row],[Date Actioned]]))</f>
        <v>45153</v>
      </c>
      <c r="L3475" s="55" t="str">
        <f>UPPER(TEXT(tbl_raw_data[[#This Row],[Updated_date]],"MMMM"))</f>
        <v>AUGUST</v>
      </c>
      <c r="M3475" s="55" t="str">
        <f>UPPER("Week "&amp;IF(ROUNDUP(DAY(tbl_raw_data[[#This Row],[Updated_date]])/7,0)=5,4,ROUNDUP(DAY(tbl_raw_data[[#This Row],[Updated_date]])/7,0)))</f>
        <v>WEEK 3</v>
      </c>
      <c r="N3475" s="57" t="str">
        <f>UPPER(VLOOKUP(tbl_raw_data[[#This Row],[Analyst]],[1]setting!$A$1:$B$15,2,0))</f>
        <v>NITESH</v>
      </c>
      <c r="O3475" s="57" t="str">
        <f>UPPER(tbl_raw_data[[#This Row],[Outcome]])</f>
        <v>APPROVE</v>
      </c>
      <c r="P3475" s="57" t="str">
        <f>UPPER(tbl_raw_data[[#This Row],[Queue Name]])</f>
        <v>CONSUMER POST BUREAU</v>
      </c>
      <c r="Q3475" s="57" t="str">
        <f>IF(tbl_raw_data[[#This Row],[time_taken_in_mins]]&lt;=20,"SLA_MET","SLA_NOT_MET")</f>
        <v>SLA_NOT_MET</v>
      </c>
    </row>
    <row r="3476" spans="1:17" ht="15" customHeight="1" x14ac:dyDescent="0.25">
      <c r="A3476" s="5" t="s">
        <v>1218</v>
      </c>
      <c r="B3476" s="12">
        <v>45153.479178240741</v>
      </c>
      <c r="C3476" s="13">
        <v>45153.483182870368</v>
      </c>
      <c r="D3476" s="14" t="s">
        <v>13</v>
      </c>
      <c r="E3476" s="14" t="s">
        <v>28</v>
      </c>
      <c r="F3476" s="14" t="s">
        <v>10</v>
      </c>
      <c r="G3476" s="111" t="s">
        <v>53</v>
      </c>
      <c r="H34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76" s="48">
        <f>tbl_raw_data[[#This Row],[Date Actioned]]-tbl_raw_data[[#This Row],[Date Tagged]]</f>
        <v>4.0046296271611936E-3</v>
      </c>
      <c r="J3476" s="50">
        <f>HOUR(tbl_raw_data[[#This Row],[time_taken]])*60+MINUTE(tbl_raw_data[[#This Row],[time_taken]])+SECOND(tbl_raw_data[[#This Row],[time_taken]])/60</f>
        <v>5.7666666666666666</v>
      </c>
      <c r="K3476" s="54">
        <f>DATE(YEAR(tbl_raw_data[[#This Row],[Date Actioned]]), MONTH(tbl_raw_data[[#This Row],[Date Actioned]]), DAY(tbl_raw_data[[#This Row],[Date Actioned]]))</f>
        <v>45153</v>
      </c>
      <c r="L3476" s="55" t="str">
        <f>UPPER(TEXT(tbl_raw_data[[#This Row],[Updated_date]],"MMMM"))</f>
        <v>AUGUST</v>
      </c>
      <c r="M3476" s="55" t="str">
        <f>UPPER("Week "&amp;IF(ROUNDUP(DAY(tbl_raw_data[[#This Row],[Updated_date]])/7,0)=5,4,ROUNDUP(DAY(tbl_raw_data[[#This Row],[Updated_date]])/7,0)))</f>
        <v>WEEK 3</v>
      </c>
      <c r="N3476" s="57" t="str">
        <f>UPPER(VLOOKUP(tbl_raw_data[[#This Row],[Analyst]],[1]setting!$A$1:$B$15,2,0))</f>
        <v>SAM</v>
      </c>
      <c r="O3476" s="57" t="str">
        <f>UPPER(tbl_raw_data[[#This Row],[Outcome]])</f>
        <v>APPROVE</v>
      </c>
      <c r="P3476" s="57" t="str">
        <f>UPPER(tbl_raw_data[[#This Row],[Queue Name]])</f>
        <v>CONSUMER EXISTING</v>
      </c>
      <c r="Q3476" s="57" t="str">
        <f>IF(tbl_raw_data[[#This Row],[time_taken_in_mins]]&lt;=20,"SLA_MET","SLA_NOT_MET")</f>
        <v>SLA_MET</v>
      </c>
    </row>
    <row r="3477" spans="1:17" ht="15" customHeight="1" x14ac:dyDescent="0.25">
      <c r="A3477" s="22" t="s">
        <v>3152</v>
      </c>
      <c r="B3477" s="12">
        <v>45153.479988425926</v>
      </c>
      <c r="C3477" s="25">
        <v>45153.486585648148</v>
      </c>
      <c r="D3477" s="10" t="s">
        <v>13</v>
      </c>
      <c r="E3477" s="10" t="s">
        <v>28</v>
      </c>
      <c r="F3477" s="26" t="s">
        <v>73</v>
      </c>
      <c r="G3477" s="109"/>
      <c r="H34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7" s="48">
        <f>tbl_raw_data[[#This Row],[Date Actioned]]-tbl_raw_data[[#This Row],[Date Tagged]]</f>
        <v>6.5972222218988463E-3</v>
      </c>
      <c r="J3477" s="50">
        <f>HOUR(tbl_raw_data[[#This Row],[time_taken]])*60+MINUTE(tbl_raw_data[[#This Row],[time_taken]])+SECOND(tbl_raw_data[[#This Row],[time_taken]])/60</f>
        <v>9.5</v>
      </c>
      <c r="K3477" s="54">
        <f>DATE(YEAR(tbl_raw_data[[#This Row],[Date Actioned]]), MONTH(tbl_raw_data[[#This Row],[Date Actioned]]), DAY(tbl_raw_data[[#This Row],[Date Actioned]]))</f>
        <v>45153</v>
      </c>
      <c r="L3477" s="55" t="str">
        <f>UPPER(TEXT(tbl_raw_data[[#This Row],[Updated_date]],"MMMM"))</f>
        <v>AUGUST</v>
      </c>
      <c r="M3477" s="55" t="str">
        <f>UPPER("Week "&amp;IF(ROUNDUP(DAY(tbl_raw_data[[#This Row],[Updated_date]])/7,0)=5,4,ROUNDUP(DAY(tbl_raw_data[[#This Row],[Updated_date]])/7,0)))</f>
        <v>WEEK 3</v>
      </c>
      <c r="N3477" s="57" t="str">
        <f>UPPER(VLOOKUP(tbl_raw_data[[#This Row],[Analyst]],[1]setting!$A$1:$B$15,2,0))</f>
        <v>SHAHID</v>
      </c>
      <c r="O3477" s="57" t="str">
        <f>UPPER(tbl_raw_data[[#This Row],[Outcome]])</f>
        <v>APPROVE</v>
      </c>
      <c r="P3477" s="57" t="str">
        <f>UPPER(tbl_raw_data[[#This Row],[Queue Name]])</f>
        <v>CONSUMER EXISTING</v>
      </c>
      <c r="Q3477" s="57" t="str">
        <f>IF(tbl_raw_data[[#This Row],[time_taken_in_mins]]&lt;=20,"SLA_MET","SLA_NOT_MET")</f>
        <v>SLA_MET</v>
      </c>
    </row>
    <row r="3478" spans="1:17" ht="15" customHeight="1" x14ac:dyDescent="0.25">
      <c r="A3478" s="11" t="s">
        <v>3301</v>
      </c>
      <c r="B3478" s="6">
        <v>45153.480509259258</v>
      </c>
      <c r="C3478" s="7">
        <v>45153.487303240741</v>
      </c>
      <c r="D3478" s="8" t="s">
        <v>8</v>
      </c>
      <c r="E3478" s="8" t="s">
        <v>9</v>
      </c>
      <c r="F3478" s="8" t="s">
        <v>55</v>
      </c>
      <c r="G3478" s="110" t="s">
        <v>1163</v>
      </c>
      <c r="H34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78" s="48">
        <f>tbl_raw_data[[#This Row],[Date Actioned]]-tbl_raw_data[[#This Row],[Date Tagged]]</f>
        <v>6.7939814834971912E-3</v>
      </c>
      <c r="J3478" s="50">
        <f>HOUR(tbl_raw_data[[#This Row],[time_taken]])*60+MINUTE(tbl_raw_data[[#This Row],[time_taken]])+SECOND(tbl_raw_data[[#This Row],[time_taken]])/60</f>
        <v>9.7833333333333332</v>
      </c>
      <c r="K3478" s="54">
        <f>DATE(YEAR(tbl_raw_data[[#This Row],[Date Actioned]]), MONTH(tbl_raw_data[[#This Row],[Date Actioned]]), DAY(tbl_raw_data[[#This Row],[Date Actioned]]))</f>
        <v>45153</v>
      </c>
      <c r="L3478" s="55" t="str">
        <f>UPPER(TEXT(tbl_raw_data[[#This Row],[Updated_date]],"MMMM"))</f>
        <v>AUGUST</v>
      </c>
      <c r="M3478" s="55" t="str">
        <f>UPPER("Week "&amp;IF(ROUNDUP(DAY(tbl_raw_data[[#This Row],[Updated_date]])/7,0)=5,4,ROUNDUP(DAY(tbl_raw_data[[#This Row],[Updated_date]])/7,0)))</f>
        <v>WEEK 3</v>
      </c>
      <c r="N3478" s="57" t="str">
        <f>UPPER(VLOOKUP(tbl_raw_data[[#This Row],[Analyst]],[1]setting!$A$1:$B$15,2,0))</f>
        <v>CAMERON</v>
      </c>
      <c r="O3478" s="57" t="str">
        <f>UPPER(tbl_raw_data[[#This Row],[Outcome]])</f>
        <v>WITHDRAW</v>
      </c>
      <c r="P3478" s="57" t="str">
        <f>UPPER(tbl_raw_data[[#This Row],[Queue Name]])</f>
        <v>CONSUMER PRE BUREAU</v>
      </c>
      <c r="Q3478" s="57" t="str">
        <f>IF(tbl_raw_data[[#This Row],[time_taken_in_mins]]&lt;=20,"SLA_MET","SLA_NOT_MET")</f>
        <v>SLA_MET</v>
      </c>
    </row>
    <row r="3479" spans="1:17" ht="15" customHeight="1" x14ac:dyDescent="0.25">
      <c r="A3479" s="5" t="s">
        <v>5516</v>
      </c>
      <c r="B3479" s="12">
        <v>45153.481747685182</v>
      </c>
      <c r="C3479" s="29">
        <v>45153.492442129631</v>
      </c>
      <c r="D3479" s="16" t="s">
        <v>13</v>
      </c>
      <c r="E3479" s="16" t="s">
        <v>41</v>
      </c>
      <c r="F3479" s="30" t="s">
        <v>73</v>
      </c>
      <c r="G3479" s="106"/>
      <c r="H34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79" s="48">
        <f>tbl_raw_data[[#This Row],[Date Actioned]]-tbl_raw_data[[#This Row],[Date Tagged]]</f>
        <v>1.0694444448745344E-2</v>
      </c>
      <c r="J3479" s="50">
        <f>HOUR(tbl_raw_data[[#This Row],[time_taken]])*60+MINUTE(tbl_raw_data[[#This Row],[time_taken]])+SECOND(tbl_raw_data[[#This Row],[time_taken]])/60</f>
        <v>15.4</v>
      </c>
      <c r="K3479" s="54">
        <f>DATE(YEAR(tbl_raw_data[[#This Row],[Date Actioned]]), MONTH(tbl_raw_data[[#This Row],[Date Actioned]]), DAY(tbl_raw_data[[#This Row],[Date Actioned]]))</f>
        <v>45153</v>
      </c>
      <c r="L3479" s="55" t="str">
        <f>UPPER(TEXT(tbl_raw_data[[#This Row],[Updated_date]],"MMMM"))</f>
        <v>AUGUST</v>
      </c>
      <c r="M3479" s="55" t="str">
        <f>UPPER("Week "&amp;IF(ROUNDUP(DAY(tbl_raw_data[[#This Row],[Updated_date]])/7,0)=5,4,ROUNDUP(DAY(tbl_raw_data[[#This Row],[Updated_date]])/7,0)))</f>
        <v>WEEK 3</v>
      </c>
      <c r="N3479" s="57" t="str">
        <f>UPPER(VLOOKUP(tbl_raw_data[[#This Row],[Analyst]],[1]setting!$A$1:$B$15,2,0))</f>
        <v>SHAHID</v>
      </c>
      <c r="O3479" s="57" t="str">
        <f>UPPER(tbl_raw_data[[#This Row],[Outcome]])</f>
        <v>APPROVE</v>
      </c>
      <c r="P3479" s="57" t="str">
        <f>UPPER(tbl_raw_data[[#This Row],[Queue Name]])</f>
        <v>CONSUMER POST BUREAU</v>
      </c>
      <c r="Q3479" s="57" t="str">
        <f>IF(tbl_raw_data[[#This Row],[time_taken_in_mins]]&lt;=20,"SLA_MET","SLA_NOT_MET")</f>
        <v>SLA_MET</v>
      </c>
    </row>
    <row r="3480" spans="1:17" ht="15" customHeight="1" x14ac:dyDescent="0.25">
      <c r="A3480" s="11" t="s">
        <v>3137</v>
      </c>
      <c r="B3480" s="6">
        <v>45153.482789351852</v>
      </c>
      <c r="C3480" s="7">
        <v>45153.489363425928</v>
      </c>
      <c r="D3480" s="8" t="s">
        <v>13</v>
      </c>
      <c r="E3480" s="8" t="s">
        <v>28</v>
      </c>
      <c r="F3480" s="8" t="s">
        <v>10</v>
      </c>
      <c r="G3480" s="110" t="s">
        <v>53</v>
      </c>
      <c r="H34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0" s="48">
        <f>tbl_raw_data[[#This Row],[Date Actioned]]-tbl_raw_data[[#This Row],[Date Tagged]]</f>
        <v>6.5740740756154992E-3</v>
      </c>
      <c r="J3480" s="50">
        <f>HOUR(tbl_raw_data[[#This Row],[time_taken]])*60+MINUTE(tbl_raw_data[[#This Row],[time_taken]])+SECOND(tbl_raw_data[[#This Row],[time_taken]])/60</f>
        <v>9.4666666666666668</v>
      </c>
      <c r="K3480" s="54">
        <f>DATE(YEAR(tbl_raw_data[[#This Row],[Date Actioned]]), MONTH(tbl_raw_data[[#This Row],[Date Actioned]]), DAY(tbl_raw_data[[#This Row],[Date Actioned]]))</f>
        <v>45153</v>
      </c>
      <c r="L3480" s="55" t="str">
        <f>UPPER(TEXT(tbl_raw_data[[#This Row],[Updated_date]],"MMMM"))</f>
        <v>AUGUST</v>
      </c>
      <c r="M3480" s="55" t="str">
        <f>UPPER("Week "&amp;IF(ROUNDUP(DAY(tbl_raw_data[[#This Row],[Updated_date]])/7,0)=5,4,ROUNDUP(DAY(tbl_raw_data[[#This Row],[Updated_date]])/7,0)))</f>
        <v>WEEK 3</v>
      </c>
      <c r="N3480" s="57" t="str">
        <f>UPPER(VLOOKUP(tbl_raw_data[[#This Row],[Analyst]],[1]setting!$A$1:$B$15,2,0))</f>
        <v>SAM</v>
      </c>
      <c r="O3480" s="57" t="str">
        <f>UPPER(tbl_raw_data[[#This Row],[Outcome]])</f>
        <v>APPROVE</v>
      </c>
      <c r="P3480" s="57" t="str">
        <f>UPPER(tbl_raw_data[[#This Row],[Queue Name]])</f>
        <v>CONSUMER EXISTING</v>
      </c>
      <c r="Q3480" s="57" t="str">
        <f>IF(tbl_raw_data[[#This Row],[time_taken_in_mins]]&lt;=20,"SLA_MET","SLA_NOT_MET")</f>
        <v>SLA_MET</v>
      </c>
    </row>
    <row r="3481" spans="1:17" ht="15" customHeight="1" x14ac:dyDescent="0.25">
      <c r="A3481" s="11" t="s">
        <v>4802</v>
      </c>
      <c r="B3481" s="12">
        <v>45153.483206018522</v>
      </c>
      <c r="C3481" s="25">
        <v>45153.492268518516</v>
      </c>
      <c r="D3481" s="10" t="s">
        <v>13</v>
      </c>
      <c r="E3481" s="10" t="s">
        <v>41</v>
      </c>
      <c r="F3481" s="26" t="s">
        <v>55</v>
      </c>
      <c r="G3481" s="109"/>
      <c r="H34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1" s="48">
        <f>tbl_raw_data[[#This Row],[Date Actioned]]-tbl_raw_data[[#This Row],[Date Tagged]]</f>
        <v>9.0624999938881956E-3</v>
      </c>
      <c r="J3481" s="50">
        <f>HOUR(tbl_raw_data[[#This Row],[time_taken]])*60+MINUTE(tbl_raw_data[[#This Row],[time_taken]])+SECOND(tbl_raw_data[[#This Row],[time_taken]])/60</f>
        <v>13.05</v>
      </c>
      <c r="K3481" s="54">
        <f>DATE(YEAR(tbl_raw_data[[#This Row],[Date Actioned]]), MONTH(tbl_raw_data[[#This Row],[Date Actioned]]), DAY(tbl_raw_data[[#This Row],[Date Actioned]]))</f>
        <v>45153</v>
      </c>
      <c r="L3481" s="55" t="str">
        <f>UPPER(TEXT(tbl_raw_data[[#This Row],[Updated_date]],"MMMM"))</f>
        <v>AUGUST</v>
      </c>
      <c r="M3481" s="55" t="str">
        <f>UPPER("Week "&amp;IF(ROUNDUP(DAY(tbl_raw_data[[#This Row],[Updated_date]])/7,0)=5,4,ROUNDUP(DAY(tbl_raw_data[[#This Row],[Updated_date]])/7,0)))</f>
        <v>WEEK 3</v>
      </c>
      <c r="N3481" s="57" t="str">
        <f>UPPER(VLOOKUP(tbl_raw_data[[#This Row],[Analyst]],[1]setting!$A$1:$B$15,2,0))</f>
        <v>CAMERON</v>
      </c>
      <c r="O3481" s="57" t="str">
        <f>UPPER(tbl_raw_data[[#This Row],[Outcome]])</f>
        <v>APPROVE</v>
      </c>
      <c r="P3481" s="57" t="str">
        <f>UPPER(tbl_raw_data[[#This Row],[Queue Name]])</f>
        <v>CONSUMER POST BUREAU</v>
      </c>
      <c r="Q3481" s="57" t="str">
        <f>IF(tbl_raw_data[[#This Row],[time_taken_in_mins]]&lt;=20,"SLA_MET","SLA_NOT_MET")</f>
        <v>SLA_MET</v>
      </c>
    </row>
    <row r="3482" spans="1:17" ht="15" customHeight="1" x14ac:dyDescent="0.25">
      <c r="A3482" s="22" t="s">
        <v>5485</v>
      </c>
      <c r="B3482" s="12">
        <v>45153.484826388885</v>
      </c>
      <c r="C3482" s="29">
        <v>45153.495439814818</v>
      </c>
      <c r="D3482" s="16" t="s">
        <v>13</v>
      </c>
      <c r="E3482" s="16" t="s">
        <v>28</v>
      </c>
      <c r="F3482" s="30" t="s">
        <v>254</v>
      </c>
      <c r="G3482" s="106"/>
      <c r="H34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2" s="48">
        <f>tbl_raw_data[[#This Row],[Date Actioned]]-tbl_raw_data[[#This Row],[Date Tagged]]</f>
        <v>1.061342593311565E-2</v>
      </c>
      <c r="J3482" s="50">
        <f>HOUR(tbl_raw_data[[#This Row],[time_taken]])*60+MINUTE(tbl_raw_data[[#This Row],[time_taken]])+SECOND(tbl_raw_data[[#This Row],[time_taken]])/60</f>
        <v>15.283333333333333</v>
      </c>
      <c r="K3482" s="54">
        <f>DATE(YEAR(tbl_raw_data[[#This Row],[Date Actioned]]), MONTH(tbl_raw_data[[#This Row],[Date Actioned]]), DAY(tbl_raw_data[[#This Row],[Date Actioned]]))</f>
        <v>45153</v>
      </c>
      <c r="L3482" s="55" t="str">
        <f>UPPER(TEXT(tbl_raw_data[[#This Row],[Updated_date]],"MMMM"))</f>
        <v>AUGUST</v>
      </c>
      <c r="M3482" s="55" t="str">
        <f>UPPER("Week "&amp;IF(ROUNDUP(DAY(tbl_raw_data[[#This Row],[Updated_date]])/7,0)=5,4,ROUNDUP(DAY(tbl_raw_data[[#This Row],[Updated_date]])/7,0)))</f>
        <v>WEEK 3</v>
      </c>
      <c r="N3482" s="57" t="str">
        <f>UPPER(VLOOKUP(tbl_raw_data[[#This Row],[Analyst]],[1]setting!$A$1:$B$15,2,0))</f>
        <v>FARDIN</v>
      </c>
      <c r="O3482" s="57" t="str">
        <f>UPPER(tbl_raw_data[[#This Row],[Outcome]])</f>
        <v>APPROVE</v>
      </c>
      <c r="P3482" s="57" t="str">
        <f>UPPER(tbl_raw_data[[#This Row],[Queue Name]])</f>
        <v>CONSUMER EXISTING</v>
      </c>
      <c r="Q3482" s="57" t="str">
        <f>IF(tbl_raw_data[[#This Row],[time_taken_in_mins]]&lt;=20,"SLA_MET","SLA_NOT_MET")</f>
        <v>SLA_MET</v>
      </c>
    </row>
    <row r="3483" spans="1:17" ht="26.25" x14ac:dyDescent="0.25">
      <c r="A3483" s="22" t="s">
        <v>2678</v>
      </c>
      <c r="B3483" s="12">
        <v>45153.486805555556</v>
      </c>
      <c r="C3483" s="13">
        <v>45153.492696759262</v>
      </c>
      <c r="D3483" s="14" t="s">
        <v>8</v>
      </c>
      <c r="E3483" s="14" t="s">
        <v>28</v>
      </c>
      <c r="F3483" s="14" t="s">
        <v>86</v>
      </c>
      <c r="G3483" s="111" t="s">
        <v>1953</v>
      </c>
      <c r="H34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483" s="48">
        <f>tbl_raw_data[[#This Row],[Date Actioned]]-tbl_raw_data[[#This Row],[Date Tagged]]</f>
        <v>5.8912037056870759E-3</v>
      </c>
      <c r="J3483" s="50">
        <f>HOUR(tbl_raw_data[[#This Row],[time_taken]])*60+MINUTE(tbl_raw_data[[#This Row],[time_taken]])+SECOND(tbl_raw_data[[#This Row],[time_taken]])/60</f>
        <v>8.4833333333333325</v>
      </c>
      <c r="K3483" s="54">
        <f>DATE(YEAR(tbl_raw_data[[#This Row],[Date Actioned]]), MONTH(tbl_raw_data[[#This Row],[Date Actioned]]), DAY(tbl_raw_data[[#This Row],[Date Actioned]]))</f>
        <v>45153</v>
      </c>
      <c r="L3483" s="55" t="str">
        <f>UPPER(TEXT(tbl_raw_data[[#This Row],[Updated_date]],"MMMM"))</f>
        <v>AUGUST</v>
      </c>
      <c r="M3483" s="55" t="str">
        <f>UPPER("Week "&amp;IF(ROUNDUP(DAY(tbl_raw_data[[#This Row],[Updated_date]])/7,0)=5,4,ROUNDUP(DAY(tbl_raw_data[[#This Row],[Updated_date]])/7,0)))</f>
        <v>WEEK 3</v>
      </c>
      <c r="N3483" s="57" t="str">
        <f>UPPER(VLOOKUP(tbl_raw_data[[#This Row],[Analyst]],[1]setting!$A$1:$B$15,2,0))</f>
        <v>ASIF</v>
      </c>
      <c r="O3483" s="57" t="str">
        <f>UPPER(tbl_raw_data[[#This Row],[Outcome]])</f>
        <v>WITHDRAW</v>
      </c>
      <c r="P3483" s="57" t="str">
        <f>UPPER(tbl_raw_data[[#This Row],[Queue Name]])</f>
        <v>CONSUMER EXISTING</v>
      </c>
      <c r="Q3483" s="57" t="str">
        <f>IF(tbl_raw_data[[#This Row],[time_taken_in_mins]]&lt;=20,"SLA_MET","SLA_NOT_MET")</f>
        <v>SLA_MET</v>
      </c>
    </row>
    <row r="3484" spans="1:17" ht="15" customHeight="1" x14ac:dyDescent="0.25">
      <c r="A3484" s="22" t="s">
        <v>2899</v>
      </c>
      <c r="B3484" s="12">
        <v>45153.487071759257</v>
      </c>
      <c r="C3484" s="13">
        <v>45153.493310185186</v>
      </c>
      <c r="D3484" s="14" t="s">
        <v>13</v>
      </c>
      <c r="E3484" s="14" t="s">
        <v>28</v>
      </c>
      <c r="F3484" s="14" t="s">
        <v>109</v>
      </c>
      <c r="G3484" s="111" t="s">
        <v>29</v>
      </c>
      <c r="H34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4" s="48">
        <f>tbl_raw_data[[#This Row],[Date Actioned]]-tbl_raw_data[[#This Row],[Date Tagged]]</f>
        <v>6.2384259290411137E-3</v>
      </c>
      <c r="J3484" s="50">
        <f>HOUR(tbl_raw_data[[#This Row],[time_taken]])*60+MINUTE(tbl_raw_data[[#This Row],[time_taken]])+SECOND(tbl_raw_data[[#This Row],[time_taken]])/60</f>
        <v>8.9833333333333325</v>
      </c>
      <c r="K3484" s="54">
        <f>DATE(YEAR(tbl_raw_data[[#This Row],[Date Actioned]]), MONTH(tbl_raw_data[[#This Row],[Date Actioned]]), DAY(tbl_raw_data[[#This Row],[Date Actioned]]))</f>
        <v>45153</v>
      </c>
      <c r="L3484" s="55" t="str">
        <f>UPPER(TEXT(tbl_raw_data[[#This Row],[Updated_date]],"MMMM"))</f>
        <v>AUGUST</v>
      </c>
      <c r="M3484" s="55" t="str">
        <f>UPPER("Week "&amp;IF(ROUNDUP(DAY(tbl_raw_data[[#This Row],[Updated_date]])/7,0)=5,4,ROUNDUP(DAY(tbl_raw_data[[#This Row],[Updated_date]])/7,0)))</f>
        <v>WEEK 3</v>
      </c>
      <c r="N3484" s="57" t="str">
        <f>UPPER(VLOOKUP(tbl_raw_data[[#This Row],[Analyst]],[1]setting!$A$1:$B$15,2,0))</f>
        <v>NAVED</v>
      </c>
      <c r="O3484" s="57" t="str">
        <f>UPPER(tbl_raw_data[[#This Row],[Outcome]])</f>
        <v>APPROVE</v>
      </c>
      <c r="P3484" s="57" t="str">
        <f>UPPER(tbl_raw_data[[#This Row],[Queue Name]])</f>
        <v>CONSUMER EXISTING</v>
      </c>
      <c r="Q3484" s="57" t="str">
        <f>IF(tbl_raw_data[[#This Row],[time_taken_in_mins]]&lt;=20,"SLA_MET","SLA_NOT_MET")</f>
        <v>SLA_MET</v>
      </c>
    </row>
    <row r="3485" spans="1:17" ht="15" customHeight="1" x14ac:dyDescent="0.25">
      <c r="A3485" s="5" t="s">
        <v>2847</v>
      </c>
      <c r="B3485" s="6">
        <v>45153.489930555559</v>
      </c>
      <c r="C3485" s="7">
        <v>45153.496064814812</v>
      </c>
      <c r="D3485" s="8" t="s">
        <v>13</v>
      </c>
      <c r="E3485" s="8" t="s">
        <v>28</v>
      </c>
      <c r="F3485" s="8" t="s">
        <v>10</v>
      </c>
      <c r="G3485" s="110" t="s">
        <v>2848</v>
      </c>
      <c r="H34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5" s="48">
        <f>tbl_raw_data[[#This Row],[Date Actioned]]-tbl_raw_data[[#This Row],[Date Tagged]]</f>
        <v>6.1342592525761575E-3</v>
      </c>
      <c r="J3485" s="50">
        <f>HOUR(tbl_raw_data[[#This Row],[time_taken]])*60+MINUTE(tbl_raw_data[[#This Row],[time_taken]])+SECOND(tbl_raw_data[[#This Row],[time_taken]])/60</f>
        <v>8.8333333333333339</v>
      </c>
      <c r="K3485" s="54">
        <f>DATE(YEAR(tbl_raw_data[[#This Row],[Date Actioned]]), MONTH(tbl_raw_data[[#This Row],[Date Actioned]]), DAY(tbl_raw_data[[#This Row],[Date Actioned]]))</f>
        <v>45153</v>
      </c>
      <c r="L3485" s="55" t="str">
        <f>UPPER(TEXT(tbl_raw_data[[#This Row],[Updated_date]],"MMMM"))</f>
        <v>AUGUST</v>
      </c>
      <c r="M3485" s="55" t="str">
        <f>UPPER("Week "&amp;IF(ROUNDUP(DAY(tbl_raw_data[[#This Row],[Updated_date]])/7,0)=5,4,ROUNDUP(DAY(tbl_raw_data[[#This Row],[Updated_date]])/7,0)))</f>
        <v>WEEK 3</v>
      </c>
      <c r="N3485" s="57" t="str">
        <f>UPPER(VLOOKUP(tbl_raw_data[[#This Row],[Analyst]],[1]setting!$A$1:$B$15,2,0))</f>
        <v>SAM</v>
      </c>
      <c r="O3485" s="57" t="str">
        <f>UPPER(tbl_raw_data[[#This Row],[Outcome]])</f>
        <v>APPROVE</v>
      </c>
      <c r="P3485" s="57" t="str">
        <f>UPPER(tbl_raw_data[[#This Row],[Queue Name]])</f>
        <v>CONSUMER EXISTING</v>
      </c>
      <c r="Q3485" s="57" t="str">
        <f>IF(tbl_raw_data[[#This Row],[time_taken_in_mins]]&lt;=20,"SLA_MET","SLA_NOT_MET")</f>
        <v>SLA_MET</v>
      </c>
    </row>
    <row r="3486" spans="1:17" ht="15" customHeight="1" x14ac:dyDescent="0.25">
      <c r="A3486" s="5" t="s">
        <v>3616</v>
      </c>
      <c r="B3486" s="12">
        <v>45153.4925</v>
      </c>
      <c r="C3486" s="29">
        <v>45153.4996875</v>
      </c>
      <c r="D3486" s="30" t="s">
        <v>40</v>
      </c>
      <c r="E3486" s="16" t="s">
        <v>41</v>
      </c>
      <c r="F3486" s="30" t="s">
        <v>55</v>
      </c>
      <c r="G3486" s="106"/>
      <c r="H34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6" s="48">
        <f>tbl_raw_data[[#This Row],[Date Actioned]]-tbl_raw_data[[#This Row],[Date Tagged]]</f>
        <v>7.1874999994179234E-3</v>
      </c>
      <c r="J3486" s="50">
        <f>HOUR(tbl_raw_data[[#This Row],[time_taken]])*60+MINUTE(tbl_raw_data[[#This Row],[time_taken]])+SECOND(tbl_raw_data[[#This Row],[time_taken]])/60</f>
        <v>10.35</v>
      </c>
      <c r="K3486" s="54">
        <f>DATE(YEAR(tbl_raw_data[[#This Row],[Date Actioned]]), MONTH(tbl_raw_data[[#This Row],[Date Actioned]]), DAY(tbl_raw_data[[#This Row],[Date Actioned]]))</f>
        <v>45153</v>
      </c>
      <c r="L3486" s="55" t="str">
        <f>UPPER(TEXT(tbl_raw_data[[#This Row],[Updated_date]],"MMMM"))</f>
        <v>AUGUST</v>
      </c>
      <c r="M3486" s="55" t="str">
        <f>UPPER("Week "&amp;IF(ROUNDUP(DAY(tbl_raw_data[[#This Row],[Updated_date]])/7,0)=5,4,ROUNDUP(DAY(tbl_raw_data[[#This Row],[Updated_date]])/7,0)))</f>
        <v>WEEK 3</v>
      </c>
      <c r="N3486" s="57" t="str">
        <f>UPPER(VLOOKUP(tbl_raw_data[[#This Row],[Analyst]],[1]setting!$A$1:$B$15,2,0))</f>
        <v>CAMERON</v>
      </c>
      <c r="O3486" s="57" t="str">
        <f>UPPER(tbl_raw_data[[#This Row],[Outcome]])</f>
        <v>WITHDRAW</v>
      </c>
      <c r="P3486" s="57" t="str">
        <f>UPPER(tbl_raw_data[[#This Row],[Queue Name]])</f>
        <v>CONSUMER POST BUREAU</v>
      </c>
      <c r="Q3486" s="57" t="str">
        <f>IF(tbl_raw_data[[#This Row],[time_taken_in_mins]]&lt;=20,"SLA_MET","SLA_NOT_MET")</f>
        <v>SLA_MET</v>
      </c>
    </row>
    <row r="3487" spans="1:17" ht="15" customHeight="1" x14ac:dyDescent="0.25">
      <c r="A3487" s="11" t="s">
        <v>3916</v>
      </c>
      <c r="B3487" s="12">
        <v>45153.493090277778</v>
      </c>
      <c r="C3487" s="13">
        <v>45153.500694444447</v>
      </c>
      <c r="D3487" s="14" t="s">
        <v>13</v>
      </c>
      <c r="E3487" s="14" t="s">
        <v>9</v>
      </c>
      <c r="F3487" s="14" t="s">
        <v>86</v>
      </c>
      <c r="G3487" s="111" t="s">
        <v>19</v>
      </c>
      <c r="H34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7" s="48">
        <f>tbl_raw_data[[#This Row],[Date Actioned]]-tbl_raw_data[[#This Row],[Date Tagged]]</f>
        <v>7.6041666688979603E-3</v>
      </c>
      <c r="J3487" s="50">
        <f>HOUR(tbl_raw_data[[#This Row],[time_taken]])*60+MINUTE(tbl_raw_data[[#This Row],[time_taken]])+SECOND(tbl_raw_data[[#This Row],[time_taken]])/60</f>
        <v>10.95</v>
      </c>
      <c r="K3487" s="54">
        <f>DATE(YEAR(tbl_raw_data[[#This Row],[Date Actioned]]), MONTH(tbl_raw_data[[#This Row],[Date Actioned]]), DAY(tbl_raw_data[[#This Row],[Date Actioned]]))</f>
        <v>45153</v>
      </c>
      <c r="L3487" s="55" t="str">
        <f>UPPER(TEXT(tbl_raw_data[[#This Row],[Updated_date]],"MMMM"))</f>
        <v>AUGUST</v>
      </c>
      <c r="M3487" s="55" t="str">
        <f>UPPER("Week "&amp;IF(ROUNDUP(DAY(tbl_raw_data[[#This Row],[Updated_date]])/7,0)=5,4,ROUNDUP(DAY(tbl_raw_data[[#This Row],[Updated_date]])/7,0)))</f>
        <v>WEEK 3</v>
      </c>
      <c r="N3487" s="57" t="str">
        <f>UPPER(VLOOKUP(tbl_raw_data[[#This Row],[Analyst]],[1]setting!$A$1:$B$15,2,0))</f>
        <v>ASIF</v>
      </c>
      <c r="O3487" s="57" t="str">
        <f>UPPER(tbl_raw_data[[#This Row],[Outcome]])</f>
        <v>APPROVE</v>
      </c>
      <c r="P3487" s="57" t="str">
        <f>UPPER(tbl_raw_data[[#This Row],[Queue Name]])</f>
        <v>CONSUMER PRE BUREAU</v>
      </c>
      <c r="Q3487" s="57" t="str">
        <f>IF(tbl_raw_data[[#This Row],[time_taken_in_mins]]&lt;=20,"SLA_MET","SLA_NOT_MET")</f>
        <v>SLA_MET</v>
      </c>
    </row>
    <row r="3488" spans="1:17" ht="15" customHeight="1" x14ac:dyDescent="0.25">
      <c r="A3488" s="11" t="s">
        <v>3210</v>
      </c>
      <c r="B3488" s="12">
        <v>45153.493622685186</v>
      </c>
      <c r="C3488" s="25">
        <v>45153.500300925924</v>
      </c>
      <c r="D3488" s="26" t="s">
        <v>40</v>
      </c>
      <c r="E3488" s="10" t="s">
        <v>41</v>
      </c>
      <c r="F3488" s="26" t="s">
        <v>42</v>
      </c>
      <c r="G3488" s="109"/>
      <c r="H34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88" s="48">
        <f>tbl_raw_data[[#This Row],[Date Actioned]]-tbl_raw_data[[#This Row],[Date Tagged]]</f>
        <v>6.6782407375285402E-3</v>
      </c>
      <c r="J3488" s="50">
        <f>HOUR(tbl_raw_data[[#This Row],[time_taken]])*60+MINUTE(tbl_raw_data[[#This Row],[time_taken]])+SECOND(tbl_raw_data[[#This Row],[time_taken]])/60</f>
        <v>9.6166666666666671</v>
      </c>
      <c r="K3488" s="54">
        <f>DATE(YEAR(tbl_raw_data[[#This Row],[Date Actioned]]), MONTH(tbl_raw_data[[#This Row],[Date Actioned]]), DAY(tbl_raw_data[[#This Row],[Date Actioned]]))</f>
        <v>45153</v>
      </c>
      <c r="L3488" s="55" t="str">
        <f>UPPER(TEXT(tbl_raw_data[[#This Row],[Updated_date]],"MMMM"))</f>
        <v>AUGUST</v>
      </c>
      <c r="M3488" s="55" t="str">
        <f>UPPER("Week "&amp;IF(ROUNDUP(DAY(tbl_raw_data[[#This Row],[Updated_date]])/7,0)=5,4,ROUNDUP(DAY(tbl_raw_data[[#This Row],[Updated_date]])/7,0)))</f>
        <v>WEEK 3</v>
      </c>
      <c r="N3488" s="57" t="str">
        <f>UPPER(VLOOKUP(tbl_raw_data[[#This Row],[Analyst]],[1]setting!$A$1:$B$15,2,0))</f>
        <v>NITESH</v>
      </c>
      <c r="O3488" s="57" t="str">
        <f>UPPER(tbl_raw_data[[#This Row],[Outcome]])</f>
        <v>WITHDRAW</v>
      </c>
      <c r="P3488" s="57" t="str">
        <f>UPPER(tbl_raw_data[[#This Row],[Queue Name]])</f>
        <v>CONSUMER POST BUREAU</v>
      </c>
      <c r="Q3488" s="57" t="str">
        <f>IF(tbl_raw_data[[#This Row],[time_taken_in_mins]]&lt;=20,"SLA_MET","SLA_NOT_MET")</f>
        <v>SLA_MET</v>
      </c>
    </row>
    <row r="3489" spans="1:17" ht="15" customHeight="1" x14ac:dyDescent="0.25">
      <c r="A3489" s="22" t="s">
        <v>2041</v>
      </c>
      <c r="B3489" s="6">
        <v>45153.494803240741</v>
      </c>
      <c r="C3489" s="7">
        <v>45153.499918981484</v>
      </c>
      <c r="D3489" s="8" t="s">
        <v>13</v>
      </c>
      <c r="E3489" s="8" t="s">
        <v>41</v>
      </c>
      <c r="F3489" s="8" t="s">
        <v>109</v>
      </c>
      <c r="G3489" s="110" t="s">
        <v>67</v>
      </c>
      <c r="H34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89" s="48">
        <f>tbl_raw_data[[#This Row],[Date Actioned]]-tbl_raw_data[[#This Row],[Date Tagged]]</f>
        <v>5.1157407433493063E-3</v>
      </c>
      <c r="J3489" s="50">
        <f>HOUR(tbl_raw_data[[#This Row],[time_taken]])*60+MINUTE(tbl_raw_data[[#This Row],[time_taken]])+SECOND(tbl_raw_data[[#This Row],[time_taken]])/60</f>
        <v>7.3666666666666663</v>
      </c>
      <c r="K3489" s="54">
        <f>DATE(YEAR(tbl_raw_data[[#This Row],[Date Actioned]]), MONTH(tbl_raw_data[[#This Row],[Date Actioned]]), DAY(tbl_raw_data[[#This Row],[Date Actioned]]))</f>
        <v>45153</v>
      </c>
      <c r="L3489" s="55" t="str">
        <f>UPPER(TEXT(tbl_raw_data[[#This Row],[Updated_date]],"MMMM"))</f>
        <v>AUGUST</v>
      </c>
      <c r="M3489" s="55" t="str">
        <f>UPPER("Week "&amp;IF(ROUNDUP(DAY(tbl_raw_data[[#This Row],[Updated_date]])/7,0)=5,4,ROUNDUP(DAY(tbl_raw_data[[#This Row],[Updated_date]])/7,0)))</f>
        <v>WEEK 3</v>
      </c>
      <c r="N3489" s="57" t="str">
        <f>UPPER(VLOOKUP(tbl_raw_data[[#This Row],[Analyst]],[1]setting!$A$1:$B$15,2,0))</f>
        <v>NAVED</v>
      </c>
      <c r="O3489" s="57" t="str">
        <f>UPPER(tbl_raw_data[[#This Row],[Outcome]])</f>
        <v>APPROVE</v>
      </c>
      <c r="P3489" s="57" t="str">
        <f>UPPER(tbl_raw_data[[#This Row],[Queue Name]])</f>
        <v>CONSUMER POST BUREAU</v>
      </c>
      <c r="Q3489" s="57" t="str">
        <f>IF(tbl_raw_data[[#This Row],[time_taken_in_mins]]&lt;=20,"SLA_MET","SLA_NOT_MET")</f>
        <v>SLA_MET</v>
      </c>
    </row>
    <row r="3490" spans="1:17" ht="15" customHeight="1" x14ac:dyDescent="0.25">
      <c r="A3490" s="5" t="s">
        <v>3266</v>
      </c>
      <c r="B3490" s="12">
        <v>45153.49895833333</v>
      </c>
      <c r="C3490" s="25">
        <v>45153.50571759259</v>
      </c>
      <c r="D3490" s="10" t="s">
        <v>46</v>
      </c>
      <c r="E3490" s="10" t="s">
        <v>28</v>
      </c>
      <c r="F3490" s="26" t="s">
        <v>254</v>
      </c>
      <c r="G3490" s="109"/>
      <c r="H34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90" s="48">
        <f>tbl_raw_data[[#This Row],[Date Actioned]]-tbl_raw_data[[#This Row],[Date Tagged]]</f>
        <v>6.7592592604341917E-3</v>
      </c>
      <c r="J3490" s="50">
        <f>HOUR(tbl_raw_data[[#This Row],[time_taken]])*60+MINUTE(tbl_raw_data[[#This Row],[time_taken]])+SECOND(tbl_raw_data[[#This Row],[time_taken]])/60</f>
        <v>9.7333333333333325</v>
      </c>
      <c r="K3490" s="54">
        <f>DATE(YEAR(tbl_raw_data[[#This Row],[Date Actioned]]), MONTH(tbl_raw_data[[#This Row],[Date Actioned]]), DAY(tbl_raw_data[[#This Row],[Date Actioned]]))</f>
        <v>45153</v>
      </c>
      <c r="L3490" s="55" t="str">
        <f>UPPER(TEXT(tbl_raw_data[[#This Row],[Updated_date]],"MMMM"))</f>
        <v>AUGUST</v>
      </c>
      <c r="M3490" s="55" t="str">
        <f>UPPER("Week "&amp;IF(ROUNDUP(DAY(tbl_raw_data[[#This Row],[Updated_date]])/7,0)=5,4,ROUNDUP(DAY(tbl_raw_data[[#This Row],[Updated_date]])/7,0)))</f>
        <v>WEEK 3</v>
      </c>
      <c r="N3490" s="57" t="str">
        <f>UPPER(VLOOKUP(tbl_raw_data[[#This Row],[Analyst]],[1]setting!$A$1:$B$15,2,0))</f>
        <v>FARDIN</v>
      </c>
      <c r="O3490" s="57" t="str">
        <f>UPPER(tbl_raw_data[[#This Row],[Outcome]])</f>
        <v>DECLINE</v>
      </c>
      <c r="P3490" s="57" t="str">
        <f>UPPER(tbl_raw_data[[#This Row],[Queue Name]])</f>
        <v>CONSUMER EXISTING</v>
      </c>
      <c r="Q3490" s="57" t="str">
        <f>IF(tbl_raw_data[[#This Row],[time_taken_in_mins]]&lt;=20,"SLA_MET","SLA_NOT_MET")</f>
        <v>SLA_MET</v>
      </c>
    </row>
    <row r="3491" spans="1:17" ht="15" customHeight="1" x14ac:dyDescent="0.25">
      <c r="A3491" s="11" t="s">
        <v>6942</v>
      </c>
      <c r="B3491" s="12">
        <v>45153.5000462963</v>
      </c>
      <c r="C3491" s="29">
        <v>45153.517546296294</v>
      </c>
      <c r="D3491" s="16" t="s">
        <v>46</v>
      </c>
      <c r="E3491" s="16" t="s">
        <v>28</v>
      </c>
      <c r="F3491" s="30" t="s">
        <v>73</v>
      </c>
      <c r="G3491" s="106"/>
      <c r="H34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91" s="48">
        <f>tbl_raw_data[[#This Row],[Date Actioned]]-tbl_raw_data[[#This Row],[Date Tagged]]</f>
        <v>1.7499999994470272E-2</v>
      </c>
      <c r="J3491" s="50">
        <f>HOUR(tbl_raw_data[[#This Row],[time_taken]])*60+MINUTE(tbl_raw_data[[#This Row],[time_taken]])+SECOND(tbl_raw_data[[#This Row],[time_taken]])/60</f>
        <v>25.2</v>
      </c>
      <c r="K3491" s="54">
        <f>DATE(YEAR(tbl_raw_data[[#This Row],[Date Actioned]]), MONTH(tbl_raw_data[[#This Row],[Date Actioned]]), DAY(tbl_raw_data[[#This Row],[Date Actioned]]))</f>
        <v>45153</v>
      </c>
      <c r="L3491" s="55" t="str">
        <f>UPPER(TEXT(tbl_raw_data[[#This Row],[Updated_date]],"MMMM"))</f>
        <v>AUGUST</v>
      </c>
      <c r="M3491" s="55" t="str">
        <f>UPPER("Week "&amp;IF(ROUNDUP(DAY(tbl_raw_data[[#This Row],[Updated_date]])/7,0)=5,4,ROUNDUP(DAY(tbl_raw_data[[#This Row],[Updated_date]])/7,0)))</f>
        <v>WEEK 3</v>
      </c>
      <c r="N3491" s="57" t="str">
        <f>UPPER(VLOOKUP(tbl_raw_data[[#This Row],[Analyst]],[1]setting!$A$1:$B$15,2,0))</f>
        <v>SHAHID</v>
      </c>
      <c r="O3491" s="57" t="str">
        <f>UPPER(tbl_raw_data[[#This Row],[Outcome]])</f>
        <v>DECLINE</v>
      </c>
      <c r="P3491" s="57" t="str">
        <f>UPPER(tbl_raw_data[[#This Row],[Queue Name]])</f>
        <v>CONSUMER EXISTING</v>
      </c>
      <c r="Q3491" s="57" t="str">
        <f>IF(tbl_raw_data[[#This Row],[time_taken_in_mins]]&lt;=20,"SLA_MET","SLA_NOT_MET")</f>
        <v>SLA_NOT_MET</v>
      </c>
    </row>
    <row r="3492" spans="1:17" ht="15" customHeight="1" x14ac:dyDescent="0.25">
      <c r="A3492" s="5" t="s">
        <v>1003</v>
      </c>
      <c r="B3492" s="12">
        <v>45153.501006944447</v>
      </c>
      <c r="C3492" s="13">
        <v>45153.504699074074</v>
      </c>
      <c r="D3492" s="14" t="s">
        <v>13</v>
      </c>
      <c r="E3492" s="14" t="s">
        <v>9</v>
      </c>
      <c r="F3492" s="14" t="s">
        <v>55</v>
      </c>
      <c r="G3492" s="111" t="s">
        <v>67</v>
      </c>
      <c r="H34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2" s="48">
        <f>tbl_raw_data[[#This Row],[Date Actioned]]-tbl_raw_data[[#This Row],[Date Tagged]]</f>
        <v>3.6921296268701553E-3</v>
      </c>
      <c r="J3492" s="50">
        <f>HOUR(tbl_raw_data[[#This Row],[time_taken]])*60+MINUTE(tbl_raw_data[[#This Row],[time_taken]])+SECOND(tbl_raw_data[[#This Row],[time_taken]])/60</f>
        <v>5.3166666666666664</v>
      </c>
      <c r="K3492" s="54">
        <f>DATE(YEAR(tbl_raw_data[[#This Row],[Date Actioned]]), MONTH(tbl_raw_data[[#This Row],[Date Actioned]]), DAY(tbl_raw_data[[#This Row],[Date Actioned]]))</f>
        <v>45153</v>
      </c>
      <c r="L3492" s="55" t="str">
        <f>UPPER(TEXT(tbl_raw_data[[#This Row],[Updated_date]],"MMMM"))</f>
        <v>AUGUST</v>
      </c>
      <c r="M3492" s="55" t="str">
        <f>UPPER("Week "&amp;IF(ROUNDUP(DAY(tbl_raw_data[[#This Row],[Updated_date]])/7,0)=5,4,ROUNDUP(DAY(tbl_raw_data[[#This Row],[Updated_date]])/7,0)))</f>
        <v>WEEK 3</v>
      </c>
      <c r="N3492" s="57" t="str">
        <f>UPPER(VLOOKUP(tbl_raw_data[[#This Row],[Analyst]],[1]setting!$A$1:$B$15,2,0))</f>
        <v>CAMERON</v>
      </c>
      <c r="O3492" s="57" t="str">
        <f>UPPER(tbl_raw_data[[#This Row],[Outcome]])</f>
        <v>APPROVE</v>
      </c>
      <c r="P3492" s="57" t="str">
        <f>UPPER(tbl_raw_data[[#This Row],[Queue Name]])</f>
        <v>CONSUMER PRE BUREAU</v>
      </c>
      <c r="Q3492" s="57" t="str">
        <f>IF(tbl_raw_data[[#This Row],[time_taken_in_mins]]&lt;=20,"SLA_MET","SLA_NOT_MET")</f>
        <v>SLA_MET</v>
      </c>
    </row>
    <row r="3493" spans="1:17" ht="15" customHeight="1" x14ac:dyDescent="0.25">
      <c r="A3493" s="11" t="s">
        <v>5445</v>
      </c>
      <c r="B3493" s="6">
        <v>45153.502083333333</v>
      </c>
      <c r="C3493" s="7">
        <v>45153.51258101852</v>
      </c>
      <c r="D3493" s="8" t="s">
        <v>13</v>
      </c>
      <c r="E3493" s="8" t="s">
        <v>28</v>
      </c>
      <c r="F3493" s="8" t="s">
        <v>109</v>
      </c>
      <c r="G3493" s="110" t="s">
        <v>67</v>
      </c>
      <c r="H34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3" s="48">
        <f>tbl_raw_data[[#This Row],[Date Actioned]]-tbl_raw_data[[#This Row],[Date Tagged]]</f>
        <v>1.0497685187146999E-2</v>
      </c>
      <c r="J3493" s="50">
        <f>HOUR(tbl_raw_data[[#This Row],[time_taken]])*60+MINUTE(tbl_raw_data[[#This Row],[time_taken]])+SECOND(tbl_raw_data[[#This Row],[time_taken]])/60</f>
        <v>15.116666666666667</v>
      </c>
      <c r="K3493" s="54">
        <f>DATE(YEAR(tbl_raw_data[[#This Row],[Date Actioned]]), MONTH(tbl_raw_data[[#This Row],[Date Actioned]]), DAY(tbl_raw_data[[#This Row],[Date Actioned]]))</f>
        <v>45153</v>
      </c>
      <c r="L3493" s="55" t="str">
        <f>UPPER(TEXT(tbl_raw_data[[#This Row],[Updated_date]],"MMMM"))</f>
        <v>AUGUST</v>
      </c>
      <c r="M3493" s="55" t="str">
        <f>UPPER("Week "&amp;IF(ROUNDUP(DAY(tbl_raw_data[[#This Row],[Updated_date]])/7,0)=5,4,ROUNDUP(DAY(tbl_raw_data[[#This Row],[Updated_date]])/7,0)))</f>
        <v>WEEK 3</v>
      </c>
      <c r="N3493" s="57" t="str">
        <f>UPPER(VLOOKUP(tbl_raw_data[[#This Row],[Analyst]],[1]setting!$A$1:$B$15,2,0))</f>
        <v>NAVED</v>
      </c>
      <c r="O3493" s="57" t="str">
        <f>UPPER(tbl_raw_data[[#This Row],[Outcome]])</f>
        <v>APPROVE</v>
      </c>
      <c r="P3493" s="57" t="str">
        <f>UPPER(tbl_raw_data[[#This Row],[Queue Name]])</f>
        <v>CONSUMER EXISTING</v>
      </c>
      <c r="Q3493" s="57" t="str">
        <f>IF(tbl_raw_data[[#This Row],[time_taken_in_mins]]&lt;=20,"SLA_MET","SLA_NOT_MET")</f>
        <v>SLA_MET</v>
      </c>
    </row>
    <row r="3494" spans="1:17" ht="15" customHeight="1" x14ac:dyDescent="0.25">
      <c r="A3494" s="5" t="s">
        <v>1578</v>
      </c>
      <c r="B3494" s="12">
        <v>45153.504166666666</v>
      </c>
      <c r="C3494" s="25">
        <v>45153.508715277778</v>
      </c>
      <c r="D3494" s="10" t="s">
        <v>13</v>
      </c>
      <c r="E3494" s="10" t="s">
        <v>41</v>
      </c>
      <c r="F3494" s="26" t="s">
        <v>254</v>
      </c>
      <c r="G3494" s="109"/>
      <c r="H34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494" s="48">
        <f>tbl_raw_data[[#This Row],[Date Actioned]]-tbl_raw_data[[#This Row],[Date Tagged]]</f>
        <v>4.5486111121135764E-3</v>
      </c>
      <c r="J3494" s="50">
        <f>HOUR(tbl_raw_data[[#This Row],[time_taken]])*60+MINUTE(tbl_raw_data[[#This Row],[time_taken]])+SECOND(tbl_raw_data[[#This Row],[time_taken]])/60</f>
        <v>6.55</v>
      </c>
      <c r="K3494" s="54">
        <f>DATE(YEAR(tbl_raw_data[[#This Row],[Date Actioned]]), MONTH(tbl_raw_data[[#This Row],[Date Actioned]]), DAY(tbl_raw_data[[#This Row],[Date Actioned]]))</f>
        <v>45153</v>
      </c>
      <c r="L3494" s="55" t="str">
        <f>UPPER(TEXT(tbl_raw_data[[#This Row],[Updated_date]],"MMMM"))</f>
        <v>AUGUST</v>
      </c>
      <c r="M3494" s="55" t="str">
        <f>UPPER("Week "&amp;IF(ROUNDUP(DAY(tbl_raw_data[[#This Row],[Updated_date]])/7,0)=5,4,ROUNDUP(DAY(tbl_raw_data[[#This Row],[Updated_date]])/7,0)))</f>
        <v>WEEK 3</v>
      </c>
      <c r="N3494" s="57" t="str">
        <f>UPPER(VLOOKUP(tbl_raw_data[[#This Row],[Analyst]],[1]setting!$A$1:$B$15,2,0))</f>
        <v>FARDIN</v>
      </c>
      <c r="O3494" s="57" t="str">
        <f>UPPER(tbl_raw_data[[#This Row],[Outcome]])</f>
        <v>APPROVE</v>
      </c>
      <c r="P3494" s="57" t="str">
        <f>UPPER(tbl_raw_data[[#This Row],[Queue Name]])</f>
        <v>CONSUMER POST BUREAU</v>
      </c>
      <c r="Q3494" s="57" t="str">
        <f>IF(tbl_raw_data[[#This Row],[time_taken_in_mins]]&lt;=20,"SLA_MET","SLA_NOT_MET")</f>
        <v>SLA_MET</v>
      </c>
    </row>
    <row r="3495" spans="1:17" ht="15" customHeight="1" x14ac:dyDescent="0.25">
      <c r="A3495" s="22" t="s">
        <v>2146</v>
      </c>
      <c r="B3495" s="12">
        <v>45153.508715277778</v>
      </c>
      <c r="C3495" s="13">
        <v>45153.514004629629</v>
      </c>
      <c r="D3495" s="14" t="s">
        <v>13</v>
      </c>
      <c r="E3495" s="14" t="s">
        <v>28</v>
      </c>
      <c r="F3495" s="14" t="s">
        <v>55</v>
      </c>
      <c r="G3495" s="111" t="s">
        <v>2147</v>
      </c>
      <c r="H34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5" s="48">
        <f>tbl_raw_data[[#This Row],[Date Actioned]]-tbl_raw_data[[#This Row],[Date Tagged]]</f>
        <v>5.2893518513883464E-3</v>
      </c>
      <c r="J3495" s="50">
        <f>HOUR(tbl_raw_data[[#This Row],[time_taken]])*60+MINUTE(tbl_raw_data[[#This Row],[time_taken]])+SECOND(tbl_raw_data[[#This Row],[time_taken]])/60</f>
        <v>7.6166666666666671</v>
      </c>
      <c r="K3495" s="54">
        <f>DATE(YEAR(tbl_raw_data[[#This Row],[Date Actioned]]), MONTH(tbl_raw_data[[#This Row],[Date Actioned]]), DAY(tbl_raw_data[[#This Row],[Date Actioned]]))</f>
        <v>45153</v>
      </c>
      <c r="L3495" s="55" t="str">
        <f>UPPER(TEXT(tbl_raw_data[[#This Row],[Updated_date]],"MMMM"))</f>
        <v>AUGUST</v>
      </c>
      <c r="M3495" s="55" t="str">
        <f>UPPER("Week "&amp;IF(ROUNDUP(DAY(tbl_raw_data[[#This Row],[Updated_date]])/7,0)=5,4,ROUNDUP(DAY(tbl_raw_data[[#This Row],[Updated_date]])/7,0)))</f>
        <v>WEEK 3</v>
      </c>
      <c r="N3495" s="57" t="str">
        <f>UPPER(VLOOKUP(tbl_raw_data[[#This Row],[Analyst]],[1]setting!$A$1:$B$15,2,0))</f>
        <v>CAMERON</v>
      </c>
      <c r="O3495" s="57" t="str">
        <f>UPPER(tbl_raw_data[[#This Row],[Outcome]])</f>
        <v>APPROVE</v>
      </c>
      <c r="P3495" s="57" t="str">
        <f>UPPER(tbl_raw_data[[#This Row],[Queue Name]])</f>
        <v>CONSUMER EXISTING</v>
      </c>
      <c r="Q3495" s="57" t="str">
        <f>IF(tbl_raw_data[[#This Row],[time_taken_in_mins]]&lt;=20,"SLA_MET","SLA_NOT_MET")</f>
        <v>SLA_MET</v>
      </c>
    </row>
    <row r="3496" spans="1:17" ht="15" customHeight="1" x14ac:dyDescent="0.25">
      <c r="A3496" s="5" t="s">
        <v>1122</v>
      </c>
      <c r="B3496" s="6">
        <v>45153.510763888888</v>
      </c>
      <c r="C3496" s="7">
        <v>45153.514618055553</v>
      </c>
      <c r="D3496" s="8" t="s">
        <v>13</v>
      </c>
      <c r="E3496" s="8" t="s">
        <v>28</v>
      </c>
      <c r="F3496" s="8" t="s">
        <v>10</v>
      </c>
      <c r="G3496" s="110" t="s">
        <v>53</v>
      </c>
      <c r="H34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6" s="48">
        <f>tbl_raw_data[[#This Row],[Date Actioned]]-tbl_raw_data[[#This Row],[Date Tagged]]</f>
        <v>3.8541666654055007E-3</v>
      </c>
      <c r="J3496" s="50">
        <f>HOUR(tbl_raw_data[[#This Row],[time_taken]])*60+MINUTE(tbl_raw_data[[#This Row],[time_taken]])+SECOND(tbl_raw_data[[#This Row],[time_taken]])/60</f>
        <v>5.55</v>
      </c>
      <c r="K3496" s="54">
        <f>DATE(YEAR(tbl_raw_data[[#This Row],[Date Actioned]]), MONTH(tbl_raw_data[[#This Row],[Date Actioned]]), DAY(tbl_raw_data[[#This Row],[Date Actioned]]))</f>
        <v>45153</v>
      </c>
      <c r="L3496" s="55" t="str">
        <f>UPPER(TEXT(tbl_raw_data[[#This Row],[Updated_date]],"MMMM"))</f>
        <v>AUGUST</v>
      </c>
      <c r="M3496" s="55" t="str">
        <f>UPPER("Week "&amp;IF(ROUNDUP(DAY(tbl_raw_data[[#This Row],[Updated_date]])/7,0)=5,4,ROUNDUP(DAY(tbl_raw_data[[#This Row],[Updated_date]])/7,0)))</f>
        <v>WEEK 3</v>
      </c>
      <c r="N3496" s="57" t="str">
        <f>UPPER(VLOOKUP(tbl_raw_data[[#This Row],[Analyst]],[1]setting!$A$1:$B$15,2,0))</f>
        <v>SAM</v>
      </c>
      <c r="O3496" s="57" t="str">
        <f>UPPER(tbl_raw_data[[#This Row],[Outcome]])</f>
        <v>APPROVE</v>
      </c>
      <c r="P3496" s="57" t="str">
        <f>UPPER(tbl_raw_data[[#This Row],[Queue Name]])</f>
        <v>CONSUMER EXISTING</v>
      </c>
      <c r="Q3496" s="57" t="str">
        <f>IF(tbl_raw_data[[#This Row],[time_taken_in_mins]]&lt;=20,"SLA_MET","SLA_NOT_MET")</f>
        <v>SLA_MET</v>
      </c>
    </row>
    <row r="3497" spans="1:17" ht="15" customHeight="1" x14ac:dyDescent="0.25">
      <c r="A3497" s="11" t="s">
        <v>2941</v>
      </c>
      <c r="B3497" s="12">
        <v>45153.510763888888</v>
      </c>
      <c r="C3497" s="13">
        <v>45153.517060185186</v>
      </c>
      <c r="D3497" s="14" t="s">
        <v>13</v>
      </c>
      <c r="E3497" s="14" t="s">
        <v>9</v>
      </c>
      <c r="F3497" s="14" t="s">
        <v>55</v>
      </c>
      <c r="G3497" s="111" t="s">
        <v>21</v>
      </c>
      <c r="H34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7" s="48">
        <f>tbl_raw_data[[#This Row],[Date Actioned]]-tbl_raw_data[[#This Row],[Date Tagged]]</f>
        <v>6.2962962983874604E-3</v>
      </c>
      <c r="J3497" s="50">
        <f>HOUR(tbl_raw_data[[#This Row],[time_taken]])*60+MINUTE(tbl_raw_data[[#This Row],[time_taken]])+SECOND(tbl_raw_data[[#This Row],[time_taken]])/60</f>
        <v>9.0666666666666664</v>
      </c>
      <c r="K3497" s="54">
        <f>DATE(YEAR(tbl_raw_data[[#This Row],[Date Actioned]]), MONTH(tbl_raw_data[[#This Row],[Date Actioned]]), DAY(tbl_raw_data[[#This Row],[Date Actioned]]))</f>
        <v>45153</v>
      </c>
      <c r="L3497" s="55" t="str">
        <f>UPPER(TEXT(tbl_raw_data[[#This Row],[Updated_date]],"MMMM"))</f>
        <v>AUGUST</v>
      </c>
      <c r="M3497" s="55" t="str">
        <f>UPPER("Week "&amp;IF(ROUNDUP(DAY(tbl_raw_data[[#This Row],[Updated_date]])/7,0)=5,4,ROUNDUP(DAY(tbl_raw_data[[#This Row],[Updated_date]])/7,0)))</f>
        <v>WEEK 3</v>
      </c>
      <c r="N3497" s="57" t="str">
        <f>UPPER(VLOOKUP(tbl_raw_data[[#This Row],[Analyst]],[1]setting!$A$1:$B$15,2,0))</f>
        <v>CAMERON</v>
      </c>
      <c r="O3497" s="57" t="str">
        <f>UPPER(tbl_raw_data[[#This Row],[Outcome]])</f>
        <v>APPROVE</v>
      </c>
      <c r="P3497" s="57" t="str">
        <f>UPPER(tbl_raw_data[[#This Row],[Queue Name]])</f>
        <v>CONSUMER PRE BUREAU</v>
      </c>
      <c r="Q3497" s="57" t="str">
        <f>IF(tbl_raw_data[[#This Row],[time_taken_in_mins]]&lt;=20,"SLA_MET","SLA_NOT_MET")</f>
        <v>SLA_MET</v>
      </c>
    </row>
    <row r="3498" spans="1:17" ht="15" customHeight="1" x14ac:dyDescent="0.25">
      <c r="A3498" s="22" t="s">
        <v>3792</v>
      </c>
      <c r="B3498" s="6">
        <v>45153.511053240742</v>
      </c>
      <c r="C3498" s="7">
        <v>45153.518483796295</v>
      </c>
      <c r="D3498" s="8" t="s">
        <v>13</v>
      </c>
      <c r="E3498" s="8" t="s">
        <v>28</v>
      </c>
      <c r="F3498" s="8" t="s">
        <v>86</v>
      </c>
      <c r="G3498" s="110" t="s">
        <v>53</v>
      </c>
      <c r="H34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8" s="48">
        <f>tbl_raw_data[[#This Row],[Date Actioned]]-tbl_raw_data[[#This Row],[Date Tagged]]</f>
        <v>7.4305555535829626E-3</v>
      </c>
      <c r="J3498" s="50">
        <f>HOUR(tbl_raw_data[[#This Row],[time_taken]])*60+MINUTE(tbl_raw_data[[#This Row],[time_taken]])+SECOND(tbl_raw_data[[#This Row],[time_taken]])/60</f>
        <v>10.7</v>
      </c>
      <c r="K3498" s="54">
        <f>DATE(YEAR(tbl_raw_data[[#This Row],[Date Actioned]]), MONTH(tbl_raw_data[[#This Row],[Date Actioned]]), DAY(tbl_raw_data[[#This Row],[Date Actioned]]))</f>
        <v>45153</v>
      </c>
      <c r="L3498" s="55" t="str">
        <f>UPPER(TEXT(tbl_raw_data[[#This Row],[Updated_date]],"MMMM"))</f>
        <v>AUGUST</v>
      </c>
      <c r="M3498" s="55" t="str">
        <f>UPPER("Week "&amp;IF(ROUNDUP(DAY(tbl_raw_data[[#This Row],[Updated_date]])/7,0)=5,4,ROUNDUP(DAY(tbl_raw_data[[#This Row],[Updated_date]])/7,0)))</f>
        <v>WEEK 3</v>
      </c>
      <c r="N3498" s="57" t="str">
        <f>UPPER(VLOOKUP(tbl_raw_data[[#This Row],[Analyst]],[1]setting!$A$1:$B$15,2,0))</f>
        <v>ASIF</v>
      </c>
      <c r="O3498" s="57" t="str">
        <f>UPPER(tbl_raw_data[[#This Row],[Outcome]])</f>
        <v>APPROVE</v>
      </c>
      <c r="P3498" s="57" t="str">
        <f>UPPER(tbl_raw_data[[#This Row],[Queue Name]])</f>
        <v>CONSUMER EXISTING</v>
      </c>
      <c r="Q3498" s="57" t="str">
        <f>IF(tbl_raw_data[[#This Row],[time_taken_in_mins]]&lt;=20,"SLA_MET","SLA_NOT_MET")</f>
        <v>SLA_MET</v>
      </c>
    </row>
    <row r="3499" spans="1:17" ht="15" customHeight="1" x14ac:dyDescent="0.25">
      <c r="A3499" s="5" t="s">
        <v>3422</v>
      </c>
      <c r="B3499" s="12">
        <v>45153.51321759259</v>
      </c>
      <c r="C3499" s="13">
        <v>45153.520162037035</v>
      </c>
      <c r="D3499" s="14" t="s">
        <v>13</v>
      </c>
      <c r="E3499" s="14" t="s">
        <v>28</v>
      </c>
      <c r="F3499" s="14" t="s">
        <v>109</v>
      </c>
      <c r="G3499" s="111" t="s">
        <v>29</v>
      </c>
      <c r="H34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499" s="48">
        <f>tbl_raw_data[[#This Row],[Date Actioned]]-tbl_raw_data[[#This Row],[Date Tagged]]</f>
        <v>6.9444444452528842E-3</v>
      </c>
      <c r="J3499" s="50">
        <f>HOUR(tbl_raw_data[[#This Row],[time_taken]])*60+MINUTE(tbl_raw_data[[#This Row],[time_taken]])+SECOND(tbl_raw_data[[#This Row],[time_taken]])/60</f>
        <v>10</v>
      </c>
      <c r="K3499" s="54">
        <f>DATE(YEAR(tbl_raw_data[[#This Row],[Date Actioned]]), MONTH(tbl_raw_data[[#This Row],[Date Actioned]]), DAY(tbl_raw_data[[#This Row],[Date Actioned]]))</f>
        <v>45153</v>
      </c>
      <c r="L3499" s="55" t="str">
        <f>UPPER(TEXT(tbl_raw_data[[#This Row],[Updated_date]],"MMMM"))</f>
        <v>AUGUST</v>
      </c>
      <c r="M3499" s="55" t="str">
        <f>UPPER("Week "&amp;IF(ROUNDUP(DAY(tbl_raw_data[[#This Row],[Updated_date]])/7,0)=5,4,ROUNDUP(DAY(tbl_raw_data[[#This Row],[Updated_date]])/7,0)))</f>
        <v>WEEK 3</v>
      </c>
      <c r="N3499" s="57" t="str">
        <f>UPPER(VLOOKUP(tbl_raw_data[[#This Row],[Analyst]],[1]setting!$A$1:$B$15,2,0))</f>
        <v>NAVED</v>
      </c>
      <c r="O3499" s="57" t="str">
        <f>UPPER(tbl_raw_data[[#This Row],[Outcome]])</f>
        <v>APPROVE</v>
      </c>
      <c r="P3499" s="57" t="str">
        <f>UPPER(tbl_raw_data[[#This Row],[Queue Name]])</f>
        <v>CONSUMER EXISTING</v>
      </c>
      <c r="Q3499" s="57" t="str">
        <f>IF(tbl_raw_data[[#This Row],[time_taken_in_mins]]&lt;=20,"SLA_MET","SLA_NOT_MET")</f>
        <v>SLA_MET</v>
      </c>
    </row>
    <row r="3500" spans="1:17" ht="15" customHeight="1" x14ac:dyDescent="0.25">
      <c r="A3500" s="5" t="s">
        <v>2092</v>
      </c>
      <c r="B3500" s="6">
        <v>45153.516655092593</v>
      </c>
      <c r="C3500" s="7">
        <v>45153.521840277775</v>
      </c>
      <c r="D3500" s="8" t="s">
        <v>46</v>
      </c>
      <c r="E3500" s="8" t="s">
        <v>9</v>
      </c>
      <c r="F3500" s="8" t="s">
        <v>10</v>
      </c>
      <c r="G3500" s="110" t="s">
        <v>1305</v>
      </c>
      <c r="H35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00" s="48">
        <f>tbl_raw_data[[#This Row],[Date Actioned]]-tbl_raw_data[[#This Row],[Date Tagged]]</f>
        <v>5.1851851821993478E-3</v>
      </c>
      <c r="J3500" s="50">
        <f>HOUR(tbl_raw_data[[#This Row],[time_taken]])*60+MINUTE(tbl_raw_data[[#This Row],[time_taken]])+SECOND(tbl_raw_data[[#This Row],[time_taken]])/60</f>
        <v>7.4666666666666668</v>
      </c>
      <c r="K3500" s="54">
        <f>DATE(YEAR(tbl_raw_data[[#This Row],[Date Actioned]]), MONTH(tbl_raw_data[[#This Row],[Date Actioned]]), DAY(tbl_raw_data[[#This Row],[Date Actioned]]))</f>
        <v>45153</v>
      </c>
      <c r="L3500" s="55" t="str">
        <f>UPPER(TEXT(tbl_raw_data[[#This Row],[Updated_date]],"MMMM"))</f>
        <v>AUGUST</v>
      </c>
      <c r="M3500" s="55" t="str">
        <f>UPPER("Week "&amp;IF(ROUNDUP(DAY(tbl_raw_data[[#This Row],[Updated_date]])/7,0)=5,4,ROUNDUP(DAY(tbl_raw_data[[#This Row],[Updated_date]])/7,0)))</f>
        <v>WEEK 3</v>
      </c>
      <c r="N3500" s="57" t="str">
        <f>UPPER(VLOOKUP(tbl_raw_data[[#This Row],[Analyst]],[1]setting!$A$1:$B$15,2,0))</f>
        <v>SAM</v>
      </c>
      <c r="O3500" s="57" t="str">
        <f>UPPER(tbl_raw_data[[#This Row],[Outcome]])</f>
        <v>DECLINE</v>
      </c>
      <c r="P3500" s="57" t="str">
        <f>UPPER(tbl_raw_data[[#This Row],[Queue Name]])</f>
        <v>CONSUMER PRE BUREAU</v>
      </c>
      <c r="Q3500" s="57" t="str">
        <f>IF(tbl_raw_data[[#This Row],[time_taken_in_mins]]&lt;=20,"SLA_MET","SLA_NOT_MET")</f>
        <v>SLA_MET</v>
      </c>
    </row>
    <row r="3501" spans="1:17" ht="15" customHeight="1" x14ac:dyDescent="0.25">
      <c r="A3501" s="11" t="s">
        <v>3684</v>
      </c>
      <c r="B3501" s="6">
        <v>45153.518831018519</v>
      </c>
      <c r="C3501" s="7">
        <v>45153.52611111111</v>
      </c>
      <c r="D3501" s="8" t="s">
        <v>13</v>
      </c>
      <c r="E3501" s="8" t="s">
        <v>28</v>
      </c>
      <c r="F3501" s="8" t="s">
        <v>55</v>
      </c>
      <c r="G3501" s="110" t="s">
        <v>2147</v>
      </c>
      <c r="H35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01" s="48">
        <f>tbl_raw_data[[#This Row],[Date Actioned]]-tbl_raw_data[[#This Row],[Date Tagged]]</f>
        <v>7.2800925918272696E-3</v>
      </c>
      <c r="J3501" s="50">
        <f>HOUR(tbl_raw_data[[#This Row],[time_taken]])*60+MINUTE(tbl_raw_data[[#This Row],[time_taken]])+SECOND(tbl_raw_data[[#This Row],[time_taken]])/60</f>
        <v>10.483333333333333</v>
      </c>
      <c r="K3501" s="54">
        <f>DATE(YEAR(tbl_raw_data[[#This Row],[Date Actioned]]), MONTH(tbl_raw_data[[#This Row],[Date Actioned]]), DAY(tbl_raw_data[[#This Row],[Date Actioned]]))</f>
        <v>45153</v>
      </c>
      <c r="L3501" s="55" t="str">
        <f>UPPER(TEXT(tbl_raw_data[[#This Row],[Updated_date]],"MMMM"))</f>
        <v>AUGUST</v>
      </c>
      <c r="M3501" s="55" t="str">
        <f>UPPER("Week "&amp;IF(ROUNDUP(DAY(tbl_raw_data[[#This Row],[Updated_date]])/7,0)=5,4,ROUNDUP(DAY(tbl_raw_data[[#This Row],[Updated_date]])/7,0)))</f>
        <v>WEEK 3</v>
      </c>
      <c r="N3501" s="57" t="str">
        <f>UPPER(VLOOKUP(tbl_raw_data[[#This Row],[Analyst]],[1]setting!$A$1:$B$15,2,0))</f>
        <v>CAMERON</v>
      </c>
      <c r="O3501" s="57" t="str">
        <f>UPPER(tbl_raw_data[[#This Row],[Outcome]])</f>
        <v>APPROVE</v>
      </c>
      <c r="P3501" s="57" t="str">
        <f>UPPER(tbl_raw_data[[#This Row],[Queue Name]])</f>
        <v>CONSUMER EXISTING</v>
      </c>
      <c r="Q3501" s="57" t="str">
        <f>IF(tbl_raw_data[[#This Row],[time_taken_in_mins]]&lt;=20,"SLA_MET","SLA_NOT_MET")</f>
        <v>SLA_MET</v>
      </c>
    </row>
    <row r="3502" spans="1:17" ht="15" customHeight="1" x14ac:dyDescent="0.25">
      <c r="A3502" s="22" t="s">
        <v>947</v>
      </c>
      <c r="B3502" s="12">
        <v>45153.519224537034</v>
      </c>
      <c r="C3502" s="29">
        <v>45153.522800925923</v>
      </c>
      <c r="D3502" s="30" t="s">
        <v>40</v>
      </c>
      <c r="E3502" s="16" t="s">
        <v>41</v>
      </c>
      <c r="F3502" s="30" t="s">
        <v>73</v>
      </c>
      <c r="G3502" s="106"/>
      <c r="H35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2" s="48">
        <f>tbl_raw_data[[#This Row],[Date Actioned]]-tbl_raw_data[[#This Row],[Date Tagged]]</f>
        <v>3.5763888881774619E-3</v>
      </c>
      <c r="J3502" s="50">
        <f>HOUR(tbl_raw_data[[#This Row],[time_taken]])*60+MINUTE(tbl_raw_data[[#This Row],[time_taken]])+SECOND(tbl_raw_data[[#This Row],[time_taken]])/60</f>
        <v>5.15</v>
      </c>
      <c r="K3502" s="54">
        <f>DATE(YEAR(tbl_raw_data[[#This Row],[Date Actioned]]), MONTH(tbl_raw_data[[#This Row],[Date Actioned]]), DAY(tbl_raw_data[[#This Row],[Date Actioned]]))</f>
        <v>45153</v>
      </c>
      <c r="L3502" s="55" t="str">
        <f>UPPER(TEXT(tbl_raw_data[[#This Row],[Updated_date]],"MMMM"))</f>
        <v>AUGUST</v>
      </c>
      <c r="M3502" s="55" t="str">
        <f>UPPER("Week "&amp;IF(ROUNDUP(DAY(tbl_raw_data[[#This Row],[Updated_date]])/7,0)=5,4,ROUNDUP(DAY(tbl_raw_data[[#This Row],[Updated_date]])/7,0)))</f>
        <v>WEEK 3</v>
      </c>
      <c r="N3502" s="57" t="str">
        <f>UPPER(VLOOKUP(tbl_raw_data[[#This Row],[Analyst]],[1]setting!$A$1:$B$15,2,0))</f>
        <v>SHAHID</v>
      </c>
      <c r="O3502" s="57" t="str">
        <f>UPPER(tbl_raw_data[[#This Row],[Outcome]])</f>
        <v>WITHDRAW</v>
      </c>
      <c r="P3502" s="57" t="str">
        <f>UPPER(tbl_raw_data[[#This Row],[Queue Name]])</f>
        <v>CONSUMER POST BUREAU</v>
      </c>
      <c r="Q3502" s="57" t="str">
        <f>IF(tbl_raw_data[[#This Row],[time_taken_in_mins]]&lt;=20,"SLA_MET","SLA_NOT_MET")</f>
        <v>SLA_MET</v>
      </c>
    </row>
    <row r="3503" spans="1:17" ht="15" customHeight="1" x14ac:dyDescent="0.25">
      <c r="A3503" s="22" t="s">
        <v>690</v>
      </c>
      <c r="B3503" s="12">
        <v>45153.527928240743</v>
      </c>
      <c r="C3503" s="13">
        <v>45153.531087962961</v>
      </c>
      <c r="D3503" s="14" t="s">
        <v>13</v>
      </c>
      <c r="E3503" s="14" t="s">
        <v>41</v>
      </c>
      <c r="F3503" s="14" t="s">
        <v>86</v>
      </c>
      <c r="G3503" s="111" t="s">
        <v>691</v>
      </c>
      <c r="H35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03" s="48">
        <f>tbl_raw_data[[#This Row],[Date Actioned]]-tbl_raw_data[[#This Row],[Date Tagged]]</f>
        <v>3.159722218697425E-3</v>
      </c>
      <c r="J3503" s="50">
        <f>HOUR(tbl_raw_data[[#This Row],[time_taken]])*60+MINUTE(tbl_raw_data[[#This Row],[time_taken]])+SECOND(tbl_raw_data[[#This Row],[time_taken]])/60</f>
        <v>4.55</v>
      </c>
      <c r="K3503" s="54">
        <f>DATE(YEAR(tbl_raw_data[[#This Row],[Date Actioned]]), MONTH(tbl_raw_data[[#This Row],[Date Actioned]]), DAY(tbl_raw_data[[#This Row],[Date Actioned]]))</f>
        <v>45153</v>
      </c>
      <c r="L3503" s="55" t="str">
        <f>UPPER(TEXT(tbl_raw_data[[#This Row],[Updated_date]],"MMMM"))</f>
        <v>AUGUST</v>
      </c>
      <c r="M3503" s="55" t="str">
        <f>UPPER("Week "&amp;IF(ROUNDUP(DAY(tbl_raw_data[[#This Row],[Updated_date]])/7,0)=5,4,ROUNDUP(DAY(tbl_raw_data[[#This Row],[Updated_date]])/7,0)))</f>
        <v>WEEK 3</v>
      </c>
      <c r="N3503" s="57" t="str">
        <f>UPPER(VLOOKUP(tbl_raw_data[[#This Row],[Analyst]],[1]setting!$A$1:$B$15,2,0))</f>
        <v>ASIF</v>
      </c>
      <c r="O3503" s="57" t="str">
        <f>UPPER(tbl_raw_data[[#This Row],[Outcome]])</f>
        <v>APPROVE</v>
      </c>
      <c r="P3503" s="57" t="str">
        <f>UPPER(tbl_raw_data[[#This Row],[Queue Name]])</f>
        <v>CONSUMER POST BUREAU</v>
      </c>
      <c r="Q3503" s="57" t="str">
        <f>IF(tbl_raw_data[[#This Row],[time_taken_in_mins]]&lt;=20,"SLA_MET","SLA_NOT_MET")</f>
        <v>SLA_MET</v>
      </c>
    </row>
    <row r="3504" spans="1:17" ht="15" customHeight="1" x14ac:dyDescent="0.25">
      <c r="A3504" s="5" t="s">
        <v>2124</v>
      </c>
      <c r="B3504" s="6">
        <v>45153.530624999999</v>
      </c>
      <c r="C3504" s="7">
        <v>45153.535879629628</v>
      </c>
      <c r="D3504" s="8" t="s">
        <v>8</v>
      </c>
      <c r="E3504" s="8" t="s">
        <v>9</v>
      </c>
      <c r="F3504" s="8" t="s">
        <v>10</v>
      </c>
      <c r="G3504" s="110" t="s">
        <v>2125</v>
      </c>
      <c r="H35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04" s="48">
        <f>tbl_raw_data[[#This Row],[Date Actioned]]-tbl_raw_data[[#This Row],[Date Tagged]]</f>
        <v>5.2546296283253469E-3</v>
      </c>
      <c r="J3504" s="50">
        <f>HOUR(tbl_raw_data[[#This Row],[time_taken]])*60+MINUTE(tbl_raw_data[[#This Row],[time_taken]])+SECOND(tbl_raw_data[[#This Row],[time_taken]])/60</f>
        <v>7.5666666666666664</v>
      </c>
      <c r="K3504" s="54">
        <f>DATE(YEAR(tbl_raw_data[[#This Row],[Date Actioned]]), MONTH(tbl_raw_data[[#This Row],[Date Actioned]]), DAY(tbl_raw_data[[#This Row],[Date Actioned]]))</f>
        <v>45153</v>
      </c>
      <c r="L3504" s="55" t="str">
        <f>UPPER(TEXT(tbl_raw_data[[#This Row],[Updated_date]],"MMMM"))</f>
        <v>AUGUST</v>
      </c>
      <c r="M3504" s="55" t="str">
        <f>UPPER("Week "&amp;IF(ROUNDUP(DAY(tbl_raw_data[[#This Row],[Updated_date]])/7,0)=5,4,ROUNDUP(DAY(tbl_raw_data[[#This Row],[Updated_date]])/7,0)))</f>
        <v>WEEK 3</v>
      </c>
      <c r="N3504" s="57" t="str">
        <f>UPPER(VLOOKUP(tbl_raw_data[[#This Row],[Analyst]],[1]setting!$A$1:$B$15,2,0))</f>
        <v>SAM</v>
      </c>
      <c r="O3504" s="57" t="str">
        <f>UPPER(tbl_raw_data[[#This Row],[Outcome]])</f>
        <v>WITHDRAW</v>
      </c>
      <c r="P3504" s="57" t="str">
        <f>UPPER(tbl_raw_data[[#This Row],[Queue Name]])</f>
        <v>CONSUMER PRE BUREAU</v>
      </c>
      <c r="Q3504" s="57" t="str">
        <f>IF(tbl_raw_data[[#This Row],[time_taken_in_mins]]&lt;=20,"SLA_MET","SLA_NOT_MET")</f>
        <v>SLA_MET</v>
      </c>
    </row>
    <row r="3505" spans="1:17" ht="15" customHeight="1" x14ac:dyDescent="0.25">
      <c r="A3505" s="11" t="s">
        <v>4105</v>
      </c>
      <c r="B3505" s="12">
        <v>45153.530624999999</v>
      </c>
      <c r="C3505" s="13">
        <v>45153.538495370369</v>
      </c>
      <c r="D3505" s="14" t="s">
        <v>8</v>
      </c>
      <c r="E3505" s="14" t="s">
        <v>9</v>
      </c>
      <c r="F3505" s="14" t="s">
        <v>109</v>
      </c>
      <c r="G3505" s="111" t="s">
        <v>4106</v>
      </c>
      <c r="H35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05" s="48">
        <f>tbl_raw_data[[#This Row],[Date Actioned]]-tbl_raw_data[[#This Row],[Date Tagged]]</f>
        <v>7.8703703693463467E-3</v>
      </c>
      <c r="J3505" s="50">
        <f>HOUR(tbl_raw_data[[#This Row],[time_taken]])*60+MINUTE(tbl_raw_data[[#This Row],[time_taken]])+SECOND(tbl_raw_data[[#This Row],[time_taken]])/60</f>
        <v>11.333333333333334</v>
      </c>
      <c r="K3505" s="54">
        <f>DATE(YEAR(tbl_raw_data[[#This Row],[Date Actioned]]), MONTH(tbl_raw_data[[#This Row],[Date Actioned]]), DAY(tbl_raw_data[[#This Row],[Date Actioned]]))</f>
        <v>45153</v>
      </c>
      <c r="L3505" s="55" t="str">
        <f>UPPER(TEXT(tbl_raw_data[[#This Row],[Updated_date]],"MMMM"))</f>
        <v>AUGUST</v>
      </c>
      <c r="M3505" s="55" t="str">
        <f>UPPER("Week "&amp;IF(ROUNDUP(DAY(tbl_raw_data[[#This Row],[Updated_date]])/7,0)=5,4,ROUNDUP(DAY(tbl_raw_data[[#This Row],[Updated_date]])/7,0)))</f>
        <v>WEEK 3</v>
      </c>
      <c r="N3505" s="57" t="str">
        <f>UPPER(VLOOKUP(tbl_raw_data[[#This Row],[Analyst]],[1]setting!$A$1:$B$15,2,0))</f>
        <v>NAVED</v>
      </c>
      <c r="O3505" s="57" t="str">
        <f>UPPER(tbl_raw_data[[#This Row],[Outcome]])</f>
        <v>WITHDRAW</v>
      </c>
      <c r="P3505" s="57" t="str">
        <f>UPPER(tbl_raw_data[[#This Row],[Queue Name]])</f>
        <v>CONSUMER PRE BUREAU</v>
      </c>
      <c r="Q3505" s="57" t="str">
        <f>IF(tbl_raw_data[[#This Row],[time_taken_in_mins]]&lt;=20,"SLA_MET","SLA_NOT_MET")</f>
        <v>SLA_MET</v>
      </c>
    </row>
    <row r="3506" spans="1:17" ht="15" customHeight="1" x14ac:dyDescent="0.25">
      <c r="A3506" s="11" t="s">
        <v>4040</v>
      </c>
      <c r="B3506" s="12">
        <v>45153.534317129626</v>
      </c>
      <c r="C3506" s="29">
        <v>45153.542094907411</v>
      </c>
      <c r="D3506" s="16" t="s">
        <v>13</v>
      </c>
      <c r="E3506" s="16" t="s">
        <v>41</v>
      </c>
      <c r="F3506" s="30" t="s">
        <v>455</v>
      </c>
      <c r="G3506" s="106"/>
      <c r="H35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6" s="48">
        <f>tbl_raw_data[[#This Row],[Date Actioned]]-tbl_raw_data[[#This Row],[Date Tagged]]</f>
        <v>7.7777777842129581E-3</v>
      </c>
      <c r="J3506" s="50">
        <f>HOUR(tbl_raw_data[[#This Row],[time_taken]])*60+MINUTE(tbl_raw_data[[#This Row],[time_taken]])+SECOND(tbl_raw_data[[#This Row],[time_taken]])/60</f>
        <v>11.2</v>
      </c>
      <c r="K3506" s="54">
        <f>DATE(YEAR(tbl_raw_data[[#This Row],[Date Actioned]]), MONTH(tbl_raw_data[[#This Row],[Date Actioned]]), DAY(tbl_raw_data[[#This Row],[Date Actioned]]))</f>
        <v>45153</v>
      </c>
      <c r="L3506" s="55" t="str">
        <f>UPPER(TEXT(tbl_raw_data[[#This Row],[Updated_date]],"MMMM"))</f>
        <v>AUGUST</v>
      </c>
      <c r="M3506" s="55" t="str">
        <f>UPPER("Week "&amp;IF(ROUNDUP(DAY(tbl_raw_data[[#This Row],[Updated_date]])/7,0)=5,4,ROUNDUP(DAY(tbl_raw_data[[#This Row],[Updated_date]])/7,0)))</f>
        <v>WEEK 3</v>
      </c>
      <c r="N3506" s="57" t="str">
        <f>UPPER(VLOOKUP(tbl_raw_data[[#This Row],[Analyst]],[1]setting!$A$1:$B$15,2,0))</f>
        <v>ROHAN</v>
      </c>
      <c r="O3506" s="57" t="str">
        <f>UPPER(tbl_raw_data[[#This Row],[Outcome]])</f>
        <v>APPROVE</v>
      </c>
      <c r="P3506" s="57" t="str">
        <f>UPPER(tbl_raw_data[[#This Row],[Queue Name]])</f>
        <v>CONSUMER POST BUREAU</v>
      </c>
      <c r="Q3506" s="57" t="str">
        <f>IF(tbl_raw_data[[#This Row],[time_taken_in_mins]]&lt;=20,"SLA_MET","SLA_NOT_MET")</f>
        <v>SLA_MET</v>
      </c>
    </row>
    <row r="3507" spans="1:17" ht="15" customHeight="1" x14ac:dyDescent="0.25">
      <c r="A3507" s="22" t="s">
        <v>2431</v>
      </c>
      <c r="B3507" s="12">
        <v>45153.540185185186</v>
      </c>
      <c r="C3507" s="25">
        <v>45153.545775462961</v>
      </c>
      <c r="D3507" s="10" t="s">
        <v>46</v>
      </c>
      <c r="E3507" s="10" t="s">
        <v>28</v>
      </c>
      <c r="F3507" s="26" t="s">
        <v>73</v>
      </c>
      <c r="G3507" s="109"/>
      <c r="H35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7" s="48">
        <f>tbl_raw_data[[#This Row],[Date Actioned]]-tbl_raw_data[[#This Row],[Date Tagged]]</f>
        <v>5.5902777748997323E-3</v>
      </c>
      <c r="J3507" s="50">
        <f>HOUR(tbl_raw_data[[#This Row],[time_taken]])*60+MINUTE(tbl_raw_data[[#This Row],[time_taken]])+SECOND(tbl_raw_data[[#This Row],[time_taken]])/60</f>
        <v>8.0500000000000007</v>
      </c>
      <c r="K3507" s="54">
        <f>DATE(YEAR(tbl_raw_data[[#This Row],[Date Actioned]]), MONTH(tbl_raw_data[[#This Row],[Date Actioned]]), DAY(tbl_raw_data[[#This Row],[Date Actioned]]))</f>
        <v>45153</v>
      </c>
      <c r="L3507" s="55" t="str">
        <f>UPPER(TEXT(tbl_raw_data[[#This Row],[Updated_date]],"MMMM"))</f>
        <v>AUGUST</v>
      </c>
      <c r="M3507" s="55" t="str">
        <f>UPPER("Week "&amp;IF(ROUNDUP(DAY(tbl_raw_data[[#This Row],[Updated_date]])/7,0)=5,4,ROUNDUP(DAY(tbl_raw_data[[#This Row],[Updated_date]])/7,0)))</f>
        <v>WEEK 3</v>
      </c>
      <c r="N3507" s="57" t="str">
        <f>UPPER(VLOOKUP(tbl_raw_data[[#This Row],[Analyst]],[1]setting!$A$1:$B$15,2,0))</f>
        <v>SHAHID</v>
      </c>
      <c r="O3507" s="57" t="str">
        <f>UPPER(tbl_raw_data[[#This Row],[Outcome]])</f>
        <v>DECLINE</v>
      </c>
      <c r="P3507" s="57" t="str">
        <f>UPPER(tbl_raw_data[[#This Row],[Queue Name]])</f>
        <v>CONSUMER EXISTING</v>
      </c>
      <c r="Q3507" s="57" t="str">
        <f>IF(tbl_raw_data[[#This Row],[time_taken_in_mins]]&lt;=20,"SLA_MET","SLA_NOT_MET")</f>
        <v>SLA_MET</v>
      </c>
    </row>
    <row r="3508" spans="1:17" ht="15" customHeight="1" x14ac:dyDescent="0.25">
      <c r="A3508" s="22" t="s">
        <v>3907</v>
      </c>
      <c r="B3508" s="12">
        <v>45153.540590277778</v>
      </c>
      <c r="C3508" s="25">
        <v>45153.548171296294</v>
      </c>
      <c r="D3508" s="10" t="s">
        <v>13</v>
      </c>
      <c r="E3508" s="10" t="s">
        <v>28</v>
      </c>
      <c r="F3508" s="26" t="s">
        <v>254</v>
      </c>
      <c r="G3508" s="109"/>
      <c r="H35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8" s="48">
        <f>tbl_raw_data[[#This Row],[Date Actioned]]-tbl_raw_data[[#This Row],[Date Tagged]]</f>
        <v>7.5810185153386556E-3</v>
      </c>
      <c r="J3508" s="50">
        <f>HOUR(tbl_raw_data[[#This Row],[time_taken]])*60+MINUTE(tbl_raw_data[[#This Row],[time_taken]])+SECOND(tbl_raw_data[[#This Row],[time_taken]])/60</f>
        <v>10.916666666666666</v>
      </c>
      <c r="K3508" s="54">
        <f>DATE(YEAR(tbl_raw_data[[#This Row],[Date Actioned]]), MONTH(tbl_raw_data[[#This Row],[Date Actioned]]), DAY(tbl_raw_data[[#This Row],[Date Actioned]]))</f>
        <v>45153</v>
      </c>
      <c r="L3508" s="55" t="str">
        <f>UPPER(TEXT(tbl_raw_data[[#This Row],[Updated_date]],"MMMM"))</f>
        <v>AUGUST</v>
      </c>
      <c r="M3508" s="55" t="str">
        <f>UPPER("Week "&amp;IF(ROUNDUP(DAY(tbl_raw_data[[#This Row],[Updated_date]])/7,0)=5,4,ROUNDUP(DAY(tbl_raw_data[[#This Row],[Updated_date]])/7,0)))</f>
        <v>WEEK 3</v>
      </c>
      <c r="N3508" s="57" t="str">
        <f>UPPER(VLOOKUP(tbl_raw_data[[#This Row],[Analyst]],[1]setting!$A$1:$B$15,2,0))</f>
        <v>FARDIN</v>
      </c>
      <c r="O3508" s="57" t="str">
        <f>UPPER(tbl_raw_data[[#This Row],[Outcome]])</f>
        <v>APPROVE</v>
      </c>
      <c r="P3508" s="57" t="str">
        <f>UPPER(tbl_raw_data[[#This Row],[Queue Name]])</f>
        <v>CONSUMER EXISTING</v>
      </c>
      <c r="Q3508" s="57" t="str">
        <f>IF(tbl_raw_data[[#This Row],[time_taken_in_mins]]&lt;=20,"SLA_MET","SLA_NOT_MET")</f>
        <v>SLA_MET</v>
      </c>
    </row>
    <row r="3509" spans="1:17" ht="15" customHeight="1" x14ac:dyDescent="0.25">
      <c r="A3509" s="5" t="s">
        <v>802</v>
      </c>
      <c r="B3509" s="12">
        <v>45153.541770833333</v>
      </c>
      <c r="C3509" s="29">
        <v>45153.545104166667</v>
      </c>
      <c r="D3509" s="16" t="s">
        <v>13</v>
      </c>
      <c r="E3509" s="16" t="s">
        <v>41</v>
      </c>
      <c r="F3509" s="30" t="s">
        <v>455</v>
      </c>
      <c r="G3509" s="106"/>
      <c r="H35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09" s="48">
        <f>tbl_raw_data[[#This Row],[Date Actioned]]-tbl_raw_data[[#This Row],[Date Tagged]]</f>
        <v>3.3333333340124227E-3</v>
      </c>
      <c r="J3509" s="50">
        <f>HOUR(tbl_raw_data[[#This Row],[time_taken]])*60+MINUTE(tbl_raw_data[[#This Row],[time_taken]])+SECOND(tbl_raw_data[[#This Row],[time_taken]])/60</f>
        <v>4.8</v>
      </c>
      <c r="K3509" s="54">
        <f>DATE(YEAR(tbl_raw_data[[#This Row],[Date Actioned]]), MONTH(tbl_raw_data[[#This Row],[Date Actioned]]), DAY(tbl_raw_data[[#This Row],[Date Actioned]]))</f>
        <v>45153</v>
      </c>
      <c r="L3509" s="55" t="str">
        <f>UPPER(TEXT(tbl_raw_data[[#This Row],[Updated_date]],"MMMM"))</f>
        <v>AUGUST</v>
      </c>
      <c r="M3509" s="55" t="str">
        <f>UPPER("Week "&amp;IF(ROUNDUP(DAY(tbl_raw_data[[#This Row],[Updated_date]])/7,0)=5,4,ROUNDUP(DAY(tbl_raw_data[[#This Row],[Updated_date]])/7,0)))</f>
        <v>WEEK 3</v>
      </c>
      <c r="N3509" s="57" t="str">
        <f>UPPER(VLOOKUP(tbl_raw_data[[#This Row],[Analyst]],[1]setting!$A$1:$B$15,2,0))</f>
        <v>ROHAN</v>
      </c>
      <c r="O3509" s="57" t="str">
        <f>UPPER(tbl_raw_data[[#This Row],[Outcome]])</f>
        <v>APPROVE</v>
      </c>
      <c r="P3509" s="57" t="str">
        <f>UPPER(tbl_raw_data[[#This Row],[Queue Name]])</f>
        <v>CONSUMER POST BUREAU</v>
      </c>
      <c r="Q3509" s="57" t="str">
        <f>IF(tbl_raw_data[[#This Row],[time_taken_in_mins]]&lt;=20,"SLA_MET","SLA_NOT_MET")</f>
        <v>SLA_MET</v>
      </c>
    </row>
    <row r="3510" spans="1:17" ht="15" customHeight="1" x14ac:dyDescent="0.25">
      <c r="A3510" s="11" t="s">
        <v>5175</v>
      </c>
      <c r="B3510" s="12">
        <v>45153.542870370373</v>
      </c>
      <c r="C3510" s="13">
        <v>45153.552812499998</v>
      </c>
      <c r="D3510" s="14" t="s">
        <v>46</v>
      </c>
      <c r="E3510" s="14" t="s">
        <v>9</v>
      </c>
      <c r="F3510" s="14" t="s">
        <v>86</v>
      </c>
      <c r="G3510" s="111" t="s">
        <v>94</v>
      </c>
      <c r="H35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0" s="48">
        <f>tbl_raw_data[[#This Row],[Date Actioned]]-tbl_raw_data[[#This Row],[Date Tagged]]</f>
        <v>9.9421296254149638E-3</v>
      </c>
      <c r="J3510" s="50">
        <f>HOUR(tbl_raw_data[[#This Row],[time_taken]])*60+MINUTE(tbl_raw_data[[#This Row],[time_taken]])+SECOND(tbl_raw_data[[#This Row],[time_taken]])/60</f>
        <v>14.316666666666666</v>
      </c>
      <c r="K3510" s="54">
        <f>DATE(YEAR(tbl_raw_data[[#This Row],[Date Actioned]]), MONTH(tbl_raw_data[[#This Row],[Date Actioned]]), DAY(tbl_raw_data[[#This Row],[Date Actioned]]))</f>
        <v>45153</v>
      </c>
      <c r="L3510" s="55" t="str">
        <f>UPPER(TEXT(tbl_raw_data[[#This Row],[Updated_date]],"MMMM"))</f>
        <v>AUGUST</v>
      </c>
      <c r="M3510" s="55" t="str">
        <f>UPPER("Week "&amp;IF(ROUNDUP(DAY(tbl_raw_data[[#This Row],[Updated_date]])/7,0)=5,4,ROUNDUP(DAY(tbl_raw_data[[#This Row],[Updated_date]])/7,0)))</f>
        <v>WEEK 3</v>
      </c>
      <c r="N3510" s="57" t="str">
        <f>UPPER(VLOOKUP(tbl_raw_data[[#This Row],[Analyst]],[1]setting!$A$1:$B$15,2,0))</f>
        <v>ASIF</v>
      </c>
      <c r="O3510" s="57" t="str">
        <f>UPPER(tbl_raw_data[[#This Row],[Outcome]])</f>
        <v>DECLINE</v>
      </c>
      <c r="P3510" s="57" t="str">
        <f>UPPER(tbl_raw_data[[#This Row],[Queue Name]])</f>
        <v>CONSUMER PRE BUREAU</v>
      </c>
      <c r="Q3510" s="57" t="str">
        <f>IF(tbl_raw_data[[#This Row],[time_taken_in_mins]]&lt;=20,"SLA_MET","SLA_NOT_MET")</f>
        <v>SLA_MET</v>
      </c>
    </row>
    <row r="3511" spans="1:17" ht="15" customHeight="1" x14ac:dyDescent="0.25">
      <c r="A3511" s="5" t="s">
        <v>2717</v>
      </c>
      <c r="B3511" s="6">
        <v>45153.543854166666</v>
      </c>
      <c r="C3511" s="7">
        <v>45153.549803240741</v>
      </c>
      <c r="D3511" s="8" t="s">
        <v>13</v>
      </c>
      <c r="E3511" s="8" t="s">
        <v>28</v>
      </c>
      <c r="F3511" s="8" t="s">
        <v>109</v>
      </c>
      <c r="G3511" s="110" t="s">
        <v>29</v>
      </c>
      <c r="H35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1" s="48">
        <f>tbl_raw_data[[#This Row],[Date Actioned]]-tbl_raw_data[[#This Row],[Date Tagged]]</f>
        <v>5.9490740750334226E-3</v>
      </c>
      <c r="J3511" s="50">
        <f>HOUR(tbl_raw_data[[#This Row],[time_taken]])*60+MINUTE(tbl_raw_data[[#This Row],[time_taken]])+SECOND(tbl_raw_data[[#This Row],[time_taken]])/60</f>
        <v>8.5666666666666664</v>
      </c>
      <c r="K3511" s="54">
        <f>DATE(YEAR(tbl_raw_data[[#This Row],[Date Actioned]]), MONTH(tbl_raw_data[[#This Row],[Date Actioned]]), DAY(tbl_raw_data[[#This Row],[Date Actioned]]))</f>
        <v>45153</v>
      </c>
      <c r="L3511" s="55" t="str">
        <f>UPPER(TEXT(tbl_raw_data[[#This Row],[Updated_date]],"MMMM"))</f>
        <v>AUGUST</v>
      </c>
      <c r="M3511" s="55" t="str">
        <f>UPPER("Week "&amp;IF(ROUNDUP(DAY(tbl_raw_data[[#This Row],[Updated_date]])/7,0)=5,4,ROUNDUP(DAY(tbl_raw_data[[#This Row],[Updated_date]])/7,0)))</f>
        <v>WEEK 3</v>
      </c>
      <c r="N3511" s="57" t="str">
        <f>UPPER(VLOOKUP(tbl_raw_data[[#This Row],[Analyst]],[1]setting!$A$1:$B$15,2,0))</f>
        <v>NAVED</v>
      </c>
      <c r="O3511" s="57" t="str">
        <f>UPPER(tbl_raw_data[[#This Row],[Outcome]])</f>
        <v>APPROVE</v>
      </c>
      <c r="P3511" s="57" t="str">
        <f>UPPER(tbl_raw_data[[#This Row],[Queue Name]])</f>
        <v>CONSUMER EXISTING</v>
      </c>
      <c r="Q3511" s="57" t="str">
        <f>IF(tbl_raw_data[[#This Row],[time_taken_in_mins]]&lt;=20,"SLA_MET","SLA_NOT_MET")</f>
        <v>SLA_MET</v>
      </c>
    </row>
    <row r="3512" spans="1:17" ht="15" customHeight="1" x14ac:dyDescent="0.25">
      <c r="A3512" s="11" t="s">
        <v>5254</v>
      </c>
      <c r="B3512" s="12">
        <v>45153.547152777777</v>
      </c>
      <c r="C3512" s="25">
        <v>45153.557280092595</v>
      </c>
      <c r="D3512" s="10" t="s">
        <v>13</v>
      </c>
      <c r="E3512" s="10" t="s">
        <v>28</v>
      </c>
      <c r="F3512" s="26" t="s">
        <v>254</v>
      </c>
      <c r="G3512" s="109"/>
      <c r="H35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12" s="48">
        <f>tbl_raw_data[[#This Row],[Date Actioned]]-tbl_raw_data[[#This Row],[Date Tagged]]</f>
        <v>1.0127314817509614E-2</v>
      </c>
      <c r="J3512" s="50">
        <f>HOUR(tbl_raw_data[[#This Row],[time_taken]])*60+MINUTE(tbl_raw_data[[#This Row],[time_taken]])+SECOND(tbl_raw_data[[#This Row],[time_taken]])/60</f>
        <v>14.583333333333334</v>
      </c>
      <c r="K3512" s="54">
        <f>DATE(YEAR(tbl_raw_data[[#This Row],[Date Actioned]]), MONTH(tbl_raw_data[[#This Row],[Date Actioned]]), DAY(tbl_raw_data[[#This Row],[Date Actioned]]))</f>
        <v>45153</v>
      </c>
      <c r="L3512" s="55" t="str">
        <f>UPPER(TEXT(tbl_raw_data[[#This Row],[Updated_date]],"MMMM"))</f>
        <v>AUGUST</v>
      </c>
      <c r="M3512" s="55" t="str">
        <f>UPPER("Week "&amp;IF(ROUNDUP(DAY(tbl_raw_data[[#This Row],[Updated_date]])/7,0)=5,4,ROUNDUP(DAY(tbl_raw_data[[#This Row],[Updated_date]])/7,0)))</f>
        <v>WEEK 3</v>
      </c>
      <c r="N3512" s="57" t="str">
        <f>UPPER(VLOOKUP(tbl_raw_data[[#This Row],[Analyst]],[1]setting!$A$1:$B$15,2,0))</f>
        <v>FARDIN</v>
      </c>
      <c r="O3512" s="57" t="str">
        <f>UPPER(tbl_raw_data[[#This Row],[Outcome]])</f>
        <v>APPROVE</v>
      </c>
      <c r="P3512" s="57" t="str">
        <f>UPPER(tbl_raw_data[[#This Row],[Queue Name]])</f>
        <v>CONSUMER EXISTING</v>
      </c>
      <c r="Q3512" s="57" t="str">
        <f>IF(tbl_raw_data[[#This Row],[time_taken_in_mins]]&lt;=20,"SLA_MET","SLA_NOT_MET")</f>
        <v>SLA_MET</v>
      </c>
    </row>
    <row r="3513" spans="1:17" ht="15" customHeight="1" x14ac:dyDescent="0.25">
      <c r="A3513" s="22" t="s">
        <v>6172</v>
      </c>
      <c r="B3513" s="12">
        <v>45153.548148148147</v>
      </c>
      <c r="C3513" s="29">
        <v>45153.56045138889</v>
      </c>
      <c r="D3513" s="16" t="s">
        <v>13</v>
      </c>
      <c r="E3513" s="16" t="s">
        <v>28</v>
      </c>
      <c r="F3513" s="30" t="s">
        <v>42</v>
      </c>
      <c r="G3513" s="106"/>
      <c r="H35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13" s="48">
        <f>tbl_raw_data[[#This Row],[Date Actioned]]-tbl_raw_data[[#This Row],[Date Tagged]]</f>
        <v>1.230324074276723E-2</v>
      </c>
      <c r="J3513" s="50">
        <f>HOUR(tbl_raw_data[[#This Row],[time_taken]])*60+MINUTE(tbl_raw_data[[#This Row],[time_taken]])+SECOND(tbl_raw_data[[#This Row],[time_taken]])/60</f>
        <v>17.716666666666665</v>
      </c>
      <c r="K3513" s="54">
        <f>DATE(YEAR(tbl_raw_data[[#This Row],[Date Actioned]]), MONTH(tbl_raw_data[[#This Row],[Date Actioned]]), DAY(tbl_raw_data[[#This Row],[Date Actioned]]))</f>
        <v>45153</v>
      </c>
      <c r="L3513" s="55" t="str">
        <f>UPPER(TEXT(tbl_raw_data[[#This Row],[Updated_date]],"MMMM"))</f>
        <v>AUGUST</v>
      </c>
      <c r="M3513" s="55" t="str">
        <f>UPPER("Week "&amp;IF(ROUNDUP(DAY(tbl_raw_data[[#This Row],[Updated_date]])/7,0)=5,4,ROUNDUP(DAY(tbl_raw_data[[#This Row],[Updated_date]])/7,0)))</f>
        <v>WEEK 3</v>
      </c>
      <c r="N3513" s="57" t="str">
        <f>UPPER(VLOOKUP(tbl_raw_data[[#This Row],[Analyst]],[1]setting!$A$1:$B$15,2,0))</f>
        <v>NITESH</v>
      </c>
      <c r="O3513" s="57" t="str">
        <f>UPPER(tbl_raw_data[[#This Row],[Outcome]])</f>
        <v>APPROVE</v>
      </c>
      <c r="P3513" s="57" t="str">
        <f>UPPER(tbl_raw_data[[#This Row],[Queue Name]])</f>
        <v>CONSUMER EXISTING</v>
      </c>
      <c r="Q3513" s="57" t="str">
        <f>IF(tbl_raw_data[[#This Row],[time_taken_in_mins]]&lt;=20,"SLA_MET","SLA_NOT_MET")</f>
        <v>SLA_MET</v>
      </c>
    </row>
    <row r="3514" spans="1:17" ht="15" customHeight="1" x14ac:dyDescent="0.25">
      <c r="A3514" s="22" t="s">
        <v>177</v>
      </c>
      <c r="B3514" s="6">
        <v>45153.54855324074</v>
      </c>
      <c r="C3514" s="7">
        <v>45153.550393518519</v>
      </c>
      <c r="D3514" s="8" t="s">
        <v>46</v>
      </c>
      <c r="E3514" s="8" t="s">
        <v>41</v>
      </c>
      <c r="F3514" s="8" t="s">
        <v>10</v>
      </c>
      <c r="G3514" s="110" t="s">
        <v>94</v>
      </c>
      <c r="H35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4" s="48">
        <f>tbl_raw_data[[#This Row],[Date Actioned]]-tbl_raw_data[[#This Row],[Date Tagged]]</f>
        <v>1.8402777786832303E-3</v>
      </c>
      <c r="J3514" s="50">
        <f>HOUR(tbl_raw_data[[#This Row],[time_taken]])*60+MINUTE(tbl_raw_data[[#This Row],[time_taken]])+SECOND(tbl_raw_data[[#This Row],[time_taken]])/60</f>
        <v>2.65</v>
      </c>
      <c r="K3514" s="54">
        <f>DATE(YEAR(tbl_raw_data[[#This Row],[Date Actioned]]), MONTH(tbl_raw_data[[#This Row],[Date Actioned]]), DAY(tbl_raw_data[[#This Row],[Date Actioned]]))</f>
        <v>45153</v>
      </c>
      <c r="L3514" s="55" t="str">
        <f>UPPER(TEXT(tbl_raw_data[[#This Row],[Updated_date]],"MMMM"))</f>
        <v>AUGUST</v>
      </c>
      <c r="M3514" s="55" t="str">
        <f>UPPER("Week "&amp;IF(ROUNDUP(DAY(tbl_raw_data[[#This Row],[Updated_date]])/7,0)=5,4,ROUNDUP(DAY(tbl_raw_data[[#This Row],[Updated_date]])/7,0)))</f>
        <v>WEEK 3</v>
      </c>
      <c r="N3514" s="57" t="str">
        <f>UPPER(VLOOKUP(tbl_raw_data[[#This Row],[Analyst]],[1]setting!$A$1:$B$15,2,0))</f>
        <v>SAM</v>
      </c>
      <c r="O3514" s="57" t="str">
        <f>UPPER(tbl_raw_data[[#This Row],[Outcome]])</f>
        <v>DECLINE</v>
      </c>
      <c r="P3514" s="57" t="str">
        <f>UPPER(tbl_raw_data[[#This Row],[Queue Name]])</f>
        <v>CONSUMER POST BUREAU</v>
      </c>
      <c r="Q3514" s="57" t="str">
        <f>IF(tbl_raw_data[[#This Row],[time_taken_in_mins]]&lt;=20,"SLA_MET","SLA_NOT_MET")</f>
        <v>SLA_MET</v>
      </c>
    </row>
    <row r="3515" spans="1:17" ht="15" customHeight="1" x14ac:dyDescent="0.25">
      <c r="A3515" s="11" t="s">
        <v>1153</v>
      </c>
      <c r="B3515" s="12">
        <v>45153.549930555557</v>
      </c>
      <c r="C3515" s="13">
        <v>45153.553831018522</v>
      </c>
      <c r="D3515" s="14" t="s">
        <v>13</v>
      </c>
      <c r="E3515" s="14" t="s">
        <v>9</v>
      </c>
      <c r="F3515" s="14" t="s">
        <v>109</v>
      </c>
      <c r="G3515" s="111" t="s">
        <v>29</v>
      </c>
      <c r="H35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5" s="48">
        <f>tbl_raw_data[[#This Row],[Date Actioned]]-tbl_raw_data[[#This Row],[Date Tagged]]</f>
        <v>3.9004629652481526E-3</v>
      </c>
      <c r="J3515" s="50">
        <f>HOUR(tbl_raw_data[[#This Row],[time_taken]])*60+MINUTE(tbl_raw_data[[#This Row],[time_taken]])+SECOND(tbl_raw_data[[#This Row],[time_taken]])/60</f>
        <v>5.6166666666666671</v>
      </c>
      <c r="K3515" s="54">
        <f>DATE(YEAR(tbl_raw_data[[#This Row],[Date Actioned]]), MONTH(tbl_raw_data[[#This Row],[Date Actioned]]), DAY(tbl_raw_data[[#This Row],[Date Actioned]]))</f>
        <v>45153</v>
      </c>
      <c r="L3515" s="55" t="str">
        <f>UPPER(TEXT(tbl_raw_data[[#This Row],[Updated_date]],"MMMM"))</f>
        <v>AUGUST</v>
      </c>
      <c r="M3515" s="55" t="str">
        <f>UPPER("Week "&amp;IF(ROUNDUP(DAY(tbl_raw_data[[#This Row],[Updated_date]])/7,0)=5,4,ROUNDUP(DAY(tbl_raw_data[[#This Row],[Updated_date]])/7,0)))</f>
        <v>WEEK 3</v>
      </c>
      <c r="N3515" s="57" t="str">
        <f>UPPER(VLOOKUP(tbl_raw_data[[#This Row],[Analyst]],[1]setting!$A$1:$B$15,2,0))</f>
        <v>NAVED</v>
      </c>
      <c r="O3515" s="57" t="str">
        <f>UPPER(tbl_raw_data[[#This Row],[Outcome]])</f>
        <v>APPROVE</v>
      </c>
      <c r="P3515" s="57" t="str">
        <f>UPPER(tbl_raw_data[[#This Row],[Queue Name]])</f>
        <v>CONSUMER PRE BUREAU</v>
      </c>
      <c r="Q3515" s="57" t="str">
        <f>IF(tbl_raw_data[[#This Row],[time_taken_in_mins]]&lt;=20,"SLA_MET","SLA_NOT_MET")</f>
        <v>SLA_MET</v>
      </c>
    </row>
    <row r="3516" spans="1:17" ht="15" customHeight="1" x14ac:dyDescent="0.25">
      <c r="A3516" s="22" t="s">
        <v>5652</v>
      </c>
      <c r="B3516" s="6">
        <v>45153.554432870369</v>
      </c>
      <c r="C3516" s="7">
        <v>45153.565428240741</v>
      </c>
      <c r="D3516" s="8" t="s">
        <v>13</v>
      </c>
      <c r="E3516" s="8" t="s">
        <v>9</v>
      </c>
      <c r="F3516" s="8" t="s">
        <v>10</v>
      </c>
      <c r="G3516" s="110" t="s">
        <v>29</v>
      </c>
      <c r="H35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6" s="48">
        <f>tbl_raw_data[[#This Row],[Date Actioned]]-tbl_raw_data[[#This Row],[Date Tagged]]</f>
        <v>1.099537037225673E-2</v>
      </c>
      <c r="J3516" s="50">
        <f>HOUR(tbl_raw_data[[#This Row],[time_taken]])*60+MINUTE(tbl_raw_data[[#This Row],[time_taken]])+SECOND(tbl_raw_data[[#This Row],[time_taken]])/60</f>
        <v>15.833333333333334</v>
      </c>
      <c r="K3516" s="54">
        <f>DATE(YEAR(tbl_raw_data[[#This Row],[Date Actioned]]), MONTH(tbl_raw_data[[#This Row],[Date Actioned]]), DAY(tbl_raw_data[[#This Row],[Date Actioned]]))</f>
        <v>45153</v>
      </c>
      <c r="L3516" s="55" t="str">
        <f>UPPER(TEXT(tbl_raw_data[[#This Row],[Updated_date]],"MMMM"))</f>
        <v>AUGUST</v>
      </c>
      <c r="M3516" s="55" t="str">
        <f>UPPER("Week "&amp;IF(ROUNDUP(DAY(tbl_raw_data[[#This Row],[Updated_date]])/7,0)=5,4,ROUNDUP(DAY(tbl_raw_data[[#This Row],[Updated_date]])/7,0)))</f>
        <v>WEEK 3</v>
      </c>
      <c r="N3516" s="57" t="str">
        <f>UPPER(VLOOKUP(tbl_raw_data[[#This Row],[Analyst]],[1]setting!$A$1:$B$15,2,0))</f>
        <v>SAM</v>
      </c>
      <c r="O3516" s="57" t="str">
        <f>UPPER(tbl_raw_data[[#This Row],[Outcome]])</f>
        <v>APPROVE</v>
      </c>
      <c r="P3516" s="57" t="str">
        <f>UPPER(tbl_raw_data[[#This Row],[Queue Name]])</f>
        <v>CONSUMER PRE BUREAU</v>
      </c>
      <c r="Q3516" s="57" t="str">
        <f>IF(tbl_raw_data[[#This Row],[time_taken_in_mins]]&lt;=20,"SLA_MET","SLA_NOT_MET")</f>
        <v>SLA_MET</v>
      </c>
    </row>
    <row r="3517" spans="1:17" ht="26.25" x14ac:dyDescent="0.25">
      <c r="A3517" s="22" t="s">
        <v>904</v>
      </c>
      <c r="B3517" s="6">
        <v>45153.555104166669</v>
      </c>
      <c r="C3517" s="7">
        <v>45153.558622685188</v>
      </c>
      <c r="D3517" s="8" t="s">
        <v>8</v>
      </c>
      <c r="E3517" s="8" t="s">
        <v>28</v>
      </c>
      <c r="F3517" s="8" t="s">
        <v>86</v>
      </c>
      <c r="G3517" s="110" t="s">
        <v>905</v>
      </c>
      <c r="H35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7" s="48">
        <f>tbl_raw_data[[#This Row],[Date Actioned]]-tbl_raw_data[[#This Row],[Date Tagged]]</f>
        <v>3.5185185188311152E-3</v>
      </c>
      <c r="J3517" s="50">
        <f>HOUR(tbl_raw_data[[#This Row],[time_taken]])*60+MINUTE(tbl_raw_data[[#This Row],[time_taken]])+SECOND(tbl_raw_data[[#This Row],[time_taken]])/60</f>
        <v>5.0666666666666664</v>
      </c>
      <c r="K3517" s="54">
        <f>DATE(YEAR(tbl_raw_data[[#This Row],[Date Actioned]]), MONTH(tbl_raw_data[[#This Row],[Date Actioned]]), DAY(tbl_raw_data[[#This Row],[Date Actioned]]))</f>
        <v>45153</v>
      </c>
      <c r="L3517" s="55" t="str">
        <f>UPPER(TEXT(tbl_raw_data[[#This Row],[Updated_date]],"MMMM"))</f>
        <v>AUGUST</v>
      </c>
      <c r="M3517" s="55" t="str">
        <f>UPPER("Week "&amp;IF(ROUNDUP(DAY(tbl_raw_data[[#This Row],[Updated_date]])/7,0)=5,4,ROUNDUP(DAY(tbl_raw_data[[#This Row],[Updated_date]])/7,0)))</f>
        <v>WEEK 3</v>
      </c>
      <c r="N3517" s="57" t="str">
        <f>UPPER(VLOOKUP(tbl_raw_data[[#This Row],[Analyst]],[1]setting!$A$1:$B$15,2,0))</f>
        <v>ASIF</v>
      </c>
      <c r="O3517" s="57" t="str">
        <f>UPPER(tbl_raw_data[[#This Row],[Outcome]])</f>
        <v>WITHDRAW</v>
      </c>
      <c r="P3517" s="57" t="str">
        <f>UPPER(tbl_raw_data[[#This Row],[Queue Name]])</f>
        <v>CONSUMER EXISTING</v>
      </c>
      <c r="Q3517" s="57" t="str">
        <f>IF(tbl_raw_data[[#This Row],[time_taken_in_mins]]&lt;=20,"SLA_MET","SLA_NOT_MET")</f>
        <v>SLA_MET</v>
      </c>
    </row>
    <row r="3518" spans="1:17" ht="15" customHeight="1" x14ac:dyDescent="0.25">
      <c r="A3518" s="5" t="s">
        <v>3367</v>
      </c>
      <c r="B3518" s="12">
        <v>45153.556562500002</v>
      </c>
      <c r="C3518" s="13">
        <v>45153.563425925924</v>
      </c>
      <c r="D3518" s="14" t="s">
        <v>13</v>
      </c>
      <c r="E3518" s="14" t="s">
        <v>28</v>
      </c>
      <c r="F3518" s="14" t="s">
        <v>109</v>
      </c>
      <c r="G3518" s="111" t="s">
        <v>29</v>
      </c>
      <c r="H35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18" s="48">
        <f>tbl_raw_data[[#This Row],[Date Actioned]]-tbl_raw_data[[#This Row],[Date Tagged]]</f>
        <v>6.8634259223472327E-3</v>
      </c>
      <c r="J3518" s="50">
        <f>HOUR(tbl_raw_data[[#This Row],[time_taken]])*60+MINUTE(tbl_raw_data[[#This Row],[time_taken]])+SECOND(tbl_raw_data[[#This Row],[time_taken]])/60</f>
        <v>9.8833333333333329</v>
      </c>
      <c r="K3518" s="54">
        <f>DATE(YEAR(tbl_raw_data[[#This Row],[Date Actioned]]), MONTH(tbl_raw_data[[#This Row],[Date Actioned]]), DAY(tbl_raw_data[[#This Row],[Date Actioned]]))</f>
        <v>45153</v>
      </c>
      <c r="L3518" s="55" t="str">
        <f>UPPER(TEXT(tbl_raw_data[[#This Row],[Updated_date]],"MMMM"))</f>
        <v>AUGUST</v>
      </c>
      <c r="M3518" s="55" t="str">
        <f>UPPER("Week "&amp;IF(ROUNDUP(DAY(tbl_raw_data[[#This Row],[Updated_date]])/7,0)=5,4,ROUNDUP(DAY(tbl_raw_data[[#This Row],[Updated_date]])/7,0)))</f>
        <v>WEEK 3</v>
      </c>
      <c r="N3518" s="57" t="str">
        <f>UPPER(VLOOKUP(tbl_raw_data[[#This Row],[Analyst]],[1]setting!$A$1:$B$15,2,0))</f>
        <v>NAVED</v>
      </c>
      <c r="O3518" s="57" t="str">
        <f>UPPER(tbl_raw_data[[#This Row],[Outcome]])</f>
        <v>APPROVE</v>
      </c>
      <c r="P3518" s="57" t="str">
        <f>UPPER(tbl_raw_data[[#This Row],[Queue Name]])</f>
        <v>CONSUMER EXISTING</v>
      </c>
      <c r="Q3518" s="57" t="str">
        <f>IF(tbl_raw_data[[#This Row],[time_taken_in_mins]]&lt;=20,"SLA_MET","SLA_NOT_MET")</f>
        <v>SLA_MET</v>
      </c>
    </row>
    <row r="3519" spans="1:17" ht="15" customHeight="1" x14ac:dyDescent="0.25">
      <c r="A3519" s="5" t="s">
        <v>1506</v>
      </c>
      <c r="B3519" s="12">
        <v>45153.557685185187</v>
      </c>
      <c r="C3519" s="13">
        <v>45153.562152777777</v>
      </c>
      <c r="D3519" s="14" t="s">
        <v>46</v>
      </c>
      <c r="E3519" s="14" t="s">
        <v>41</v>
      </c>
      <c r="F3519" s="14" t="s">
        <v>86</v>
      </c>
      <c r="G3519" s="111" t="s">
        <v>94</v>
      </c>
      <c r="H35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19" s="48">
        <f>tbl_raw_data[[#This Row],[Date Actioned]]-tbl_raw_data[[#This Row],[Date Tagged]]</f>
        <v>4.4675925892079249E-3</v>
      </c>
      <c r="J3519" s="50">
        <f>HOUR(tbl_raw_data[[#This Row],[time_taken]])*60+MINUTE(tbl_raw_data[[#This Row],[time_taken]])+SECOND(tbl_raw_data[[#This Row],[time_taken]])/60</f>
        <v>6.4333333333333336</v>
      </c>
      <c r="K3519" s="54">
        <f>DATE(YEAR(tbl_raw_data[[#This Row],[Date Actioned]]), MONTH(tbl_raw_data[[#This Row],[Date Actioned]]), DAY(tbl_raw_data[[#This Row],[Date Actioned]]))</f>
        <v>45153</v>
      </c>
      <c r="L3519" s="55" t="str">
        <f>UPPER(TEXT(tbl_raw_data[[#This Row],[Updated_date]],"MMMM"))</f>
        <v>AUGUST</v>
      </c>
      <c r="M3519" s="55" t="str">
        <f>UPPER("Week "&amp;IF(ROUNDUP(DAY(tbl_raw_data[[#This Row],[Updated_date]])/7,0)=5,4,ROUNDUP(DAY(tbl_raw_data[[#This Row],[Updated_date]])/7,0)))</f>
        <v>WEEK 3</v>
      </c>
      <c r="N3519" s="57" t="str">
        <f>UPPER(VLOOKUP(tbl_raw_data[[#This Row],[Analyst]],[1]setting!$A$1:$B$15,2,0))</f>
        <v>ASIF</v>
      </c>
      <c r="O3519" s="57" t="str">
        <f>UPPER(tbl_raw_data[[#This Row],[Outcome]])</f>
        <v>DECLINE</v>
      </c>
      <c r="P3519" s="57" t="str">
        <f>UPPER(tbl_raw_data[[#This Row],[Queue Name]])</f>
        <v>CONSUMER POST BUREAU</v>
      </c>
      <c r="Q3519" s="57" t="str">
        <f>IF(tbl_raw_data[[#This Row],[time_taken_in_mins]]&lt;=20,"SLA_MET","SLA_NOT_MET")</f>
        <v>SLA_MET</v>
      </c>
    </row>
    <row r="3520" spans="1:17" ht="15" customHeight="1" x14ac:dyDescent="0.25">
      <c r="A3520" s="11" t="s">
        <v>1827</v>
      </c>
      <c r="B3520" s="6">
        <v>45153.55945601852</v>
      </c>
      <c r="C3520" s="7">
        <v>45153.564293981479</v>
      </c>
      <c r="D3520" s="8" t="s">
        <v>13</v>
      </c>
      <c r="E3520" s="8" t="s">
        <v>28</v>
      </c>
      <c r="F3520" s="8" t="s">
        <v>254</v>
      </c>
      <c r="G3520" s="110" t="s">
        <v>53</v>
      </c>
      <c r="H35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0" s="48">
        <f>tbl_raw_data[[#This Row],[Date Actioned]]-tbl_raw_data[[#This Row],[Date Tagged]]</f>
        <v>4.8379629588453099E-3</v>
      </c>
      <c r="J3520" s="50">
        <f>HOUR(tbl_raw_data[[#This Row],[time_taken]])*60+MINUTE(tbl_raw_data[[#This Row],[time_taken]])+SECOND(tbl_raw_data[[#This Row],[time_taken]])/60</f>
        <v>6.9666666666666668</v>
      </c>
      <c r="K3520" s="54">
        <f>DATE(YEAR(tbl_raw_data[[#This Row],[Date Actioned]]), MONTH(tbl_raw_data[[#This Row],[Date Actioned]]), DAY(tbl_raw_data[[#This Row],[Date Actioned]]))</f>
        <v>45153</v>
      </c>
      <c r="L3520" s="55" t="str">
        <f>UPPER(TEXT(tbl_raw_data[[#This Row],[Updated_date]],"MMMM"))</f>
        <v>AUGUST</v>
      </c>
      <c r="M3520" s="55" t="str">
        <f>UPPER("Week "&amp;IF(ROUNDUP(DAY(tbl_raw_data[[#This Row],[Updated_date]])/7,0)=5,4,ROUNDUP(DAY(tbl_raw_data[[#This Row],[Updated_date]])/7,0)))</f>
        <v>WEEK 3</v>
      </c>
      <c r="N3520" s="57" t="str">
        <f>UPPER(VLOOKUP(tbl_raw_data[[#This Row],[Analyst]],[1]setting!$A$1:$B$15,2,0))</f>
        <v>FARDIN</v>
      </c>
      <c r="O3520" s="57" t="str">
        <f>UPPER(tbl_raw_data[[#This Row],[Outcome]])</f>
        <v>APPROVE</v>
      </c>
      <c r="P3520" s="57" t="str">
        <f>UPPER(tbl_raw_data[[#This Row],[Queue Name]])</f>
        <v>CONSUMER EXISTING</v>
      </c>
      <c r="Q3520" s="57" t="str">
        <f>IF(tbl_raw_data[[#This Row],[time_taken_in_mins]]&lt;=20,"SLA_MET","SLA_NOT_MET")</f>
        <v>SLA_MET</v>
      </c>
    </row>
    <row r="3521" spans="1:17" ht="15" customHeight="1" x14ac:dyDescent="0.25">
      <c r="A3521" s="5" t="s">
        <v>3773</v>
      </c>
      <c r="B3521" s="12">
        <v>45153.560902777775</v>
      </c>
      <c r="C3521" s="25">
        <v>45153.568310185183</v>
      </c>
      <c r="D3521" s="10" t="s">
        <v>13</v>
      </c>
      <c r="E3521" s="10" t="s">
        <v>28</v>
      </c>
      <c r="F3521" s="26" t="s">
        <v>42</v>
      </c>
      <c r="G3521" s="109"/>
      <c r="H35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21" s="48">
        <f>tbl_raw_data[[#This Row],[Date Actioned]]-tbl_raw_data[[#This Row],[Date Tagged]]</f>
        <v>7.4074074072996154E-3</v>
      </c>
      <c r="J3521" s="50">
        <f>HOUR(tbl_raw_data[[#This Row],[time_taken]])*60+MINUTE(tbl_raw_data[[#This Row],[time_taken]])+SECOND(tbl_raw_data[[#This Row],[time_taken]])/60</f>
        <v>10.666666666666666</v>
      </c>
      <c r="K3521" s="54">
        <f>DATE(YEAR(tbl_raw_data[[#This Row],[Date Actioned]]), MONTH(tbl_raw_data[[#This Row],[Date Actioned]]), DAY(tbl_raw_data[[#This Row],[Date Actioned]]))</f>
        <v>45153</v>
      </c>
      <c r="L3521" s="55" t="str">
        <f>UPPER(TEXT(tbl_raw_data[[#This Row],[Updated_date]],"MMMM"))</f>
        <v>AUGUST</v>
      </c>
      <c r="M3521" s="55" t="str">
        <f>UPPER("Week "&amp;IF(ROUNDUP(DAY(tbl_raw_data[[#This Row],[Updated_date]])/7,0)=5,4,ROUNDUP(DAY(tbl_raw_data[[#This Row],[Updated_date]])/7,0)))</f>
        <v>WEEK 3</v>
      </c>
      <c r="N3521" s="57" t="str">
        <f>UPPER(VLOOKUP(tbl_raw_data[[#This Row],[Analyst]],[1]setting!$A$1:$B$15,2,0))</f>
        <v>NITESH</v>
      </c>
      <c r="O3521" s="57" t="str">
        <f>UPPER(tbl_raw_data[[#This Row],[Outcome]])</f>
        <v>APPROVE</v>
      </c>
      <c r="P3521" s="57" t="str">
        <f>UPPER(tbl_raw_data[[#This Row],[Queue Name]])</f>
        <v>CONSUMER EXISTING</v>
      </c>
      <c r="Q3521" s="57" t="str">
        <f>IF(tbl_raw_data[[#This Row],[time_taken_in_mins]]&lt;=20,"SLA_MET","SLA_NOT_MET")</f>
        <v>SLA_MET</v>
      </c>
    </row>
    <row r="3522" spans="1:17" ht="15" customHeight="1" x14ac:dyDescent="0.25">
      <c r="A3522" s="11" t="s">
        <v>2029</v>
      </c>
      <c r="B3522" s="12">
        <v>45153.562222222223</v>
      </c>
      <c r="C3522" s="29">
        <v>45153.567314814813</v>
      </c>
      <c r="D3522" s="16" t="s">
        <v>13</v>
      </c>
      <c r="E3522" s="16" t="s">
        <v>28</v>
      </c>
      <c r="F3522" s="30" t="s">
        <v>55</v>
      </c>
      <c r="G3522" s="106"/>
      <c r="H35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22" s="48">
        <f>tbl_raw_data[[#This Row],[Date Actioned]]-tbl_raw_data[[#This Row],[Date Tagged]]</f>
        <v>5.0925925897900015E-3</v>
      </c>
      <c r="J3522" s="50">
        <f>HOUR(tbl_raw_data[[#This Row],[time_taken]])*60+MINUTE(tbl_raw_data[[#This Row],[time_taken]])+SECOND(tbl_raw_data[[#This Row],[time_taken]])/60</f>
        <v>7.333333333333333</v>
      </c>
      <c r="K3522" s="54">
        <f>DATE(YEAR(tbl_raw_data[[#This Row],[Date Actioned]]), MONTH(tbl_raw_data[[#This Row],[Date Actioned]]), DAY(tbl_raw_data[[#This Row],[Date Actioned]]))</f>
        <v>45153</v>
      </c>
      <c r="L3522" s="55" t="str">
        <f>UPPER(TEXT(tbl_raw_data[[#This Row],[Updated_date]],"MMMM"))</f>
        <v>AUGUST</v>
      </c>
      <c r="M3522" s="55" t="str">
        <f>UPPER("Week "&amp;IF(ROUNDUP(DAY(tbl_raw_data[[#This Row],[Updated_date]])/7,0)=5,4,ROUNDUP(DAY(tbl_raw_data[[#This Row],[Updated_date]])/7,0)))</f>
        <v>WEEK 3</v>
      </c>
      <c r="N3522" s="57" t="str">
        <f>UPPER(VLOOKUP(tbl_raw_data[[#This Row],[Analyst]],[1]setting!$A$1:$B$15,2,0))</f>
        <v>CAMERON</v>
      </c>
      <c r="O3522" s="57" t="str">
        <f>UPPER(tbl_raw_data[[#This Row],[Outcome]])</f>
        <v>APPROVE</v>
      </c>
      <c r="P3522" s="57" t="str">
        <f>UPPER(tbl_raw_data[[#This Row],[Queue Name]])</f>
        <v>CONSUMER EXISTING</v>
      </c>
      <c r="Q3522" s="57" t="str">
        <f>IF(tbl_raw_data[[#This Row],[time_taken_in_mins]]&lt;=20,"SLA_MET","SLA_NOT_MET")</f>
        <v>SLA_MET</v>
      </c>
    </row>
    <row r="3523" spans="1:17" ht="15" customHeight="1" x14ac:dyDescent="0.25">
      <c r="A3523" s="22" t="s">
        <v>710</v>
      </c>
      <c r="B3523" s="12">
        <v>45153.56659722222</v>
      </c>
      <c r="C3523" s="13">
        <v>45153.569780092592</v>
      </c>
      <c r="D3523" s="14" t="s">
        <v>13</v>
      </c>
      <c r="E3523" s="14" t="s">
        <v>28</v>
      </c>
      <c r="F3523" s="14" t="s">
        <v>86</v>
      </c>
      <c r="G3523" s="111" t="s">
        <v>67</v>
      </c>
      <c r="H35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3" s="48">
        <f>tbl_raw_data[[#This Row],[Date Actioned]]-tbl_raw_data[[#This Row],[Date Tagged]]</f>
        <v>3.1828703722567298E-3</v>
      </c>
      <c r="J3523" s="50">
        <f>HOUR(tbl_raw_data[[#This Row],[time_taken]])*60+MINUTE(tbl_raw_data[[#This Row],[time_taken]])+SECOND(tbl_raw_data[[#This Row],[time_taken]])/60</f>
        <v>4.583333333333333</v>
      </c>
      <c r="K3523" s="54">
        <f>DATE(YEAR(tbl_raw_data[[#This Row],[Date Actioned]]), MONTH(tbl_raw_data[[#This Row],[Date Actioned]]), DAY(tbl_raw_data[[#This Row],[Date Actioned]]))</f>
        <v>45153</v>
      </c>
      <c r="L3523" s="55" t="str">
        <f>UPPER(TEXT(tbl_raw_data[[#This Row],[Updated_date]],"MMMM"))</f>
        <v>AUGUST</v>
      </c>
      <c r="M3523" s="55" t="str">
        <f>UPPER("Week "&amp;IF(ROUNDUP(DAY(tbl_raw_data[[#This Row],[Updated_date]])/7,0)=5,4,ROUNDUP(DAY(tbl_raw_data[[#This Row],[Updated_date]])/7,0)))</f>
        <v>WEEK 3</v>
      </c>
      <c r="N3523" s="57" t="str">
        <f>UPPER(VLOOKUP(tbl_raw_data[[#This Row],[Analyst]],[1]setting!$A$1:$B$15,2,0))</f>
        <v>ASIF</v>
      </c>
      <c r="O3523" s="57" t="str">
        <f>UPPER(tbl_raw_data[[#This Row],[Outcome]])</f>
        <v>APPROVE</v>
      </c>
      <c r="P3523" s="57" t="str">
        <f>UPPER(tbl_raw_data[[#This Row],[Queue Name]])</f>
        <v>CONSUMER EXISTING</v>
      </c>
      <c r="Q3523" s="57" t="str">
        <f>IF(tbl_raw_data[[#This Row],[time_taken_in_mins]]&lt;=20,"SLA_MET","SLA_NOT_MET")</f>
        <v>SLA_MET</v>
      </c>
    </row>
    <row r="3524" spans="1:17" ht="15" customHeight="1" x14ac:dyDescent="0.25">
      <c r="A3524" s="5" t="s">
        <v>1220</v>
      </c>
      <c r="B3524" s="12">
        <v>45153.568425925929</v>
      </c>
      <c r="C3524" s="13">
        <v>45153.572442129633</v>
      </c>
      <c r="D3524" s="14" t="s">
        <v>8</v>
      </c>
      <c r="E3524" s="14" t="s">
        <v>41</v>
      </c>
      <c r="F3524" s="14" t="s">
        <v>55</v>
      </c>
      <c r="G3524" s="111" t="s">
        <v>1221</v>
      </c>
      <c r="H35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524" s="48">
        <f>tbl_raw_data[[#This Row],[Date Actioned]]-tbl_raw_data[[#This Row],[Date Tagged]]</f>
        <v>4.016203703940846E-3</v>
      </c>
      <c r="J3524" s="50">
        <f>HOUR(tbl_raw_data[[#This Row],[time_taken]])*60+MINUTE(tbl_raw_data[[#This Row],[time_taken]])+SECOND(tbl_raw_data[[#This Row],[time_taken]])/60</f>
        <v>5.7833333333333332</v>
      </c>
      <c r="K3524" s="54">
        <f>DATE(YEAR(tbl_raw_data[[#This Row],[Date Actioned]]), MONTH(tbl_raw_data[[#This Row],[Date Actioned]]), DAY(tbl_raw_data[[#This Row],[Date Actioned]]))</f>
        <v>45153</v>
      </c>
      <c r="L3524" s="55" t="str">
        <f>UPPER(TEXT(tbl_raw_data[[#This Row],[Updated_date]],"MMMM"))</f>
        <v>AUGUST</v>
      </c>
      <c r="M3524" s="55" t="str">
        <f>UPPER("Week "&amp;IF(ROUNDUP(DAY(tbl_raw_data[[#This Row],[Updated_date]])/7,0)=5,4,ROUNDUP(DAY(tbl_raw_data[[#This Row],[Updated_date]])/7,0)))</f>
        <v>WEEK 3</v>
      </c>
      <c r="N3524" s="57" t="str">
        <f>UPPER(VLOOKUP(tbl_raw_data[[#This Row],[Analyst]],[1]setting!$A$1:$B$15,2,0))</f>
        <v>CAMERON</v>
      </c>
      <c r="O3524" s="57" t="str">
        <f>UPPER(tbl_raw_data[[#This Row],[Outcome]])</f>
        <v>WITHDRAW</v>
      </c>
      <c r="P3524" s="57" t="str">
        <f>UPPER(tbl_raw_data[[#This Row],[Queue Name]])</f>
        <v>CONSUMER POST BUREAU</v>
      </c>
      <c r="Q3524" s="57" t="str">
        <f>IF(tbl_raw_data[[#This Row],[time_taken_in_mins]]&lt;=20,"SLA_MET","SLA_NOT_MET")</f>
        <v>SLA_MET</v>
      </c>
    </row>
    <row r="3525" spans="1:17" ht="15" customHeight="1" x14ac:dyDescent="0.25">
      <c r="A3525" s="11" t="s">
        <v>163</v>
      </c>
      <c r="B3525" s="6">
        <v>45153.569918981484</v>
      </c>
      <c r="C3525" s="7">
        <v>45153.57167824074</v>
      </c>
      <c r="D3525" s="8" t="s">
        <v>8</v>
      </c>
      <c r="E3525" s="8" t="s">
        <v>9</v>
      </c>
      <c r="F3525" s="8" t="s">
        <v>86</v>
      </c>
      <c r="G3525" s="110" t="s">
        <v>164</v>
      </c>
      <c r="H35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25" s="48">
        <f>tbl_raw_data[[#This Row],[Date Actioned]]-tbl_raw_data[[#This Row],[Date Tagged]]</f>
        <v>1.7592592557775788E-3</v>
      </c>
      <c r="J3525" s="50">
        <f>HOUR(tbl_raw_data[[#This Row],[time_taken]])*60+MINUTE(tbl_raw_data[[#This Row],[time_taken]])+SECOND(tbl_raw_data[[#This Row],[time_taken]])/60</f>
        <v>2.5333333333333332</v>
      </c>
      <c r="K3525" s="54">
        <f>DATE(YEAR(tbl_raw_data[[#This Row],[Date Actioned]]), MONTH(tbl_raw_data[[#This Row],[Date Actioned]]), DAY(tbl_raw_data[[#This Row],[Date Actioned]]))</f>
        <v>45153</v>
      </c>
      <c r="L3525" s="55" t="str">
        <f>UPPER(TEXT(tbl_raw_data[[#This Row],[Updated_date]],"MMMM"))</f>
        <v>AUGUST</v>
      </c>
      <c r="M3525" s="55" t="str">
        <f>UPPER("Week "&amp;IF(ROUNDUP(DAY(tbl_raw_data[[#This Row],[Updated_date]])/7,0)=5,4,ROUNDUP(DAY(tbl_raw_data[[#This Row],[Updated_date]])/7,0)))</f>
        <v>WEEK 3</v>
      </c>
      <c r="N3525" s="57" t="str">
        <f>UPPER(VLOOKUP(tbl_raw_data[[#This Row],[Analyst]],[1]setting!$A$1:$B$15,2,0))</f>
        <v>ASIF</v>
      </c>
      <c r="O3525" s="57" t="str">
        <f>UPPER(tbl_raw_data[[#This Row],[Outcome]])</f>
        <v>WITHDRAW</v>
      </c>
      <c r="P3525" s="57" t="str">
        <f>UPPER(tbl_raw_data[[#This Row],[Queue Name]])</f>
        <v>CONSUMER PRE BUREAU</v>
      </c>
      <c r="Q3525" s="57" t="str">
        <f>IF(tbl_raw_data[[#This Row],[time_taken_in_mins]]&lt;=20,"SLA_MET","SLA_NOT_MET")</f>
        <v>SLA_MET</v>
      </c>
    </row>
    <row r="3526" spans="1:17" ht="15" customHeight="1" x14ac:dyDescent="0.25">
      <c r="A3526" s="11" t="s">
        <v>6986</v>
      </c>
      <c r="B3526" s="6">
        <v>45153.570057870369</v>
      </c>
      <c r="C3526" s="7">
        <v>45153.588101851848</v>
      </c>
      <c r="D3526" s="8" t="s">
        <v>46</v>
      </c>
      <c r="E3526" s="8" t="s">
        <v>28</v>
      </c>
      <c r="F3526" s="8" t="s">
        <v>254</v>
      </c>
      <c r="G3526" s="110" t="s">
        <v>201</v>
      </c>
      <c r="H35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6" s="48">
        <f>tbl_raw_data[[#This Row],[Date Actioned]]-tbl_raw_data[[#This Row],[Date Tagged]]</f>
        <v>1.8043981479422655E-2</v>
      </c>
      <c r="J3526" s="50">
        <f>HOUR(tbl_raw_data[[#This Row],[time_taken]])*60+MINUTE(tbl_raw_data[[#This Row],[time_taken]])+SECOND(tbl_raw_data[[#This Row],[time_taken]])/60</f>
        <v>25.983333333333334</v>
      </c>
      <c r="K3526" s="54">
        <f>DATE(YEAR(tbl_raw_data[[#This Row],[Date Actioned]]), MONTH(tbl_raw_data[[#This Row],[Date Actioned]]), DAY(tbl_raw_data[[#This Row],[Date Actioned]]))</f>
        <v>45153</v>
      </c>
      <c r="L3526" s="55" t="str">
        <f>UPPER(TEXT(tbl_raw_data[[#This Row],[Updated_date]],"MMMM"))</f>
        <v>AUGUST</v>
      </c>
      <c r="M3526" s="55" t="str">
        <f>UPPER("Week "&amp;IF(ROUNDUP(DAY(tbl_raw_data[[#This Row],[Updated_date]])/7,0)=5,4,ROUNDUP(DAY(tbl_raw_data[[#This Row],[Updated_date]])/7,0)))</f>
        <v>WEEK 3</v>
      </c>
      <c r="N3526" s="57" t="str">
        <f>UPPER(VLOOKUP(tbl_raw_data[[#This Row],[Analyst]],[1]setting!$A$1:$B$15,2,0))</f>
        <v>FARDIN</v>
      </c>
      <c r="O3526" s="57" t="str">
        <f>UPPER(tbl_raw_data[[#This Row],[Outcome]])</f>
        <v>DECLINE</v>
      </c>
      <c r="P3526" s="57" t="str">
        <f>UPPER(tbl_raw_data[[#This Row],[Queue Name]])</f>
        <v>CONSUMER EXISTING</v>
      </c>
      <c r="Q3526" s="57" t="str">
        <f>IF(tbl_raw_data[[#This Row],[time_taken_in_mins]]&lt;=20,"SLA_MET","SLA_NOT_MET")</f>
        <v>SLA_NOT_MET</v>
      </c>
    </row>
    <row r="3527" spans="1:17" ht="15" customHeight="1" x14ac:dyDescent="0.25">
      <c r="A3527" s="5" t="s">
        <v>1240</v>
      </c>
      <c r="B3527" s="6">
        <v>45153.574386574073</v>
      </c>
      <c r="C3527" s="7">
        <v>45153.578425925924</v>
      </c>
      <c r="D3527" s="8" t="s">
        <v>13</v>
      </c>
      <c r="E3527" s="8" t="s">
        <v>28</v>
      </c>
      <c r="F3527" s="8" t="s">
        <v>86</v>
      </c>
      <c r="G3527" s="110" t="s">
        <v>29</v>
      </c>
      <c r="H35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7" s="48">
        <f>tbl_raw_data[[#This Row],[Date Actioned]]-tbl_raw_data[[#This Row],[Date Tagged]]</f>
        <v>4.0393518502241932E-3</v>
      </c>
      <c r="J3527" s="50">
        <f>HOUR(tbl_raw_data[[#This Row],[time_taken]])*60+MINUTE(tbl_raw_data[[#This Row],[time_taken]])+SECOND(tbl_raw_data[[#This Row],[time_taken]])/60</f>
        <v>5.8166666666666664</v>
      </c>
      <c r="K3527" s="54">
        <f>DATE(YEAR(tbl_raw_data[[#This Row],[Date Actioned]]), MONTH(tbl_raw_data[[#This Row],[Date Actioned]]), DAY(tbl_raw_data[[#This Row],[Date Actioned]]))</f>
        <v>45153</v>
      </c>
      <c r="L3527" s="55" t="str">
        <f>UPPER(TEXT(tbl_raw_data[[#This Row],[Updated_date]],"MMMM"))</f>
        <v>AUGUST</v>
      </c>
      <c r="M3527" s="55" t="str">
        <f>UPPER("Week "&amp;IF(ROUNDUP(DAY(tbl_raw_data[[#This Row],[Updated_date]])/7,0)=5,4,ROUNDUP(DAY(tbl_raw_data[[#This Row],[Updated_date]])/7,0)))</f>
        <v>WEEK 3</v>
      </c>
      <c r="N3527" s="57" t="str">
        <f>UPPER(VLOOKUP(tbl_raw_data[[#This Row],[Analyst]],[1]setting!$A$1:$B$15,2,0))</f>
        <v>ASIF</v>
      </c>
      <c r="O3527" s="57" t="str">
        <f>UPPER(tbl_raw_data[[#This Row],[Outcome]])</f>
        <v>APPROVE</v>
      </c>
      <c r="P3527" s="57" t="str">
        <f>UPPER(tbl_raw_data[[#This Row],[Queue Name]])</f>
        <v>CONSUMER EXISTING</v>
      </c>
      <c r="Q3527" s="57" t="str">
        <f>IF(tbl_raw_data[[#This Row],[time_taken_in_mins]]&lt;=20,"SLA_MET","SLA_NOT_MET")</f>
        <v>SLA_MET</v>
      </c>
    </row>
    <row r="3528" spans="1:17" ht="26.25" x14ac:dyDescent="0.25">
      <c r="A3528" s="22" t="s">
        <v>6157</v>
      </c>
      <c r="B3528" s="12">
        <v>45153.576851851853</v>
      </c>
      <c r="C3528" s="13">
        <v>45153.589120370372</v>
      </c>
      <c r="D3528" s="14" t="s">
        <v>8</v>
      </c>
      <c r="E3528" s="14" t="s">
        <v>28</v>
      </c>
      <c r="F3528" s="14" t="s">
        <v>109</v>
      </c>
      <c r="G3528" s="111" t="s">
        <v>6158</v>
      </c>
      <c r="H35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28" s="48">
        <f>tbl_raw_data[[#This Row],[Date Actioned]]-tbl_raw_data[[#This Row],[Date Tagged]]</f>
        <v>1.226851851970423E-2</v>
      </c>
      <c r="J3528" s="50">
        <f>HOUR(tbl_raw_data[[#This Row],[time_taken]])*60+MINUTE(tbl_raw_data[[#This Row],[time_taken]])+SECOND(tbl_raw_data[[#This Row],[time_taken]])/60</f>
        <v>17.666666666666668</v>
      </c>
      <c r="K3528" s="54">
        <f>DATE(YEAR(tbl_raw_data[[#This Row],[Date Actioned]]), MONTH(tbl_raw_data[[#This Row],[Date Actioned]]), DAY(tbl_raw_data[[#This Row],[Date Actioned]]))</f>
        <v>45153</v>
      </c>
      <c r="L3528" s="55" t="str">
        <f>UPPER(TEXT(tbl_raw_data[[#This Row],[Updated_date]],"MMMM"))</f>
        <v>AUGUST</v>
      </c>
      <c r="M3528" s="55" t="str">
        <f>UPPER("Week "&amp;IF(ROUNDUP(DAY(tbl_raw_data[[#This Row],[Updated_date]])/7,0)=5,4,ROUNDUP(DAY(tbl_raw_data[[#This Row],[Updated_date]])/7,0)))</f>
        <v>WEEK 3</v>
      </c>
      <c r="N3528" s="57" t="str">
        <f>UPPER(VLOOKUP(tbl_raw_data[[#This Row],[Analyst]],[1]setting!$A$1:$B$15,2,0))</f>
        <v>NAVED</v>
      </c>
      <c r="O3528" s="57" t="str">
        <f>UPPER(tbl_raw_data[[#This Row],[Outcome]])</f>
        <v>WITHDRAW</v>
      </c>
      <c r="P3528" s="57" t="str">
        <f>UPPER(tbl_raw_data[[#This Row],[Queue Name]])</f>
        <v>CONSUMER EXISTING</v>
      </c>
      <c r="Q3528" s="57" t="str">
        <f>IF(tbl_raw_data[[#This Row],[time_taken_in_mins]]&lt;=20,"SLA_MET","SLA_NOT_MET")</f>
        <v>SLA_MET</v>
      </c>
    </row>
    <row r="3529" spans="1:17" ht="15" customHeight="1" x14ac:dyDescent="0.25">
      <c r="A3529" s="11" t="s">
        <v>4813</v>
      </c>
      <c r="B3529" s="12">
        <v>45153.580335648148</v>
      </c>
      <c r="C3529" s="13">
        <v>45153.589409722219</v>
      </c>
      <c r="D3529" s="14" t="s">
        <v>13</v>
      </c>
      <c r="E3529" s="14" t="s">
        <v>9</v>
      </c>
      <c r="F3529" s="14" t="s">
        <v>10</v>
      </c>
      <c r="G3529" s="111" t="s">
        <v>67</v>
      </c>
      <c r="H35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29" s="48">
        <f>tbl_raw_data[[#This Row],[Date Actioned]]-tbl_raw_data[[#This Row],[Date Tagged]]</f>
        <v>9.074074070667848E-3</v>
      </c>
      <c r="J3529" s="50">
        <f>HOUR(tbl_raw_data[[#This Row],[time_taken]])*60+MINUTE(tbl_raw_data[[#This Row],[time_taken]])+SECOND(tbl_raw_data[[#This Row],[time_taken]])/60</f>
        <v>13.066666666666666</v>
      </c>
      <c r="K3529" s="54">
        <f>DATE(YEAR(tbl_raw_data[[#This Row],[Date Actioned]]), MONTH(tbl_raw_data[[#This Row],[Date Actioned]]), DAY(tbl_raw_data[[#This Row],[Date Actioned]]))</f>
        <v>45153</v>
      </c>
      <c r="L3529" s="55" t="str">
        <f>UPPER(TEXT(tbl_raw_data[[#This Row],[Updated_date]],"MMMM"))</f>
        <v>AUGUST</v>
      </c>
      <c r="M3529" s="55" t="str">
        <f>UPPER("Week "&amp;IF(ROUNDUP(DAY(tbl_raw_data[[#This Row],[Updated_date]])/7,0)=5,4,ROUNDUP(DAY(tbl_raw_data[[#This Row],[Updated_date]])/7,0)))</f>
        <v>WEEK 3</v>
      </c>
      <c r="N3529" s="57" t="str">
        <f>UPPER(VLOOKUP(tbl_raw_data[[#This Row],[Analyst]],[1]setting!$A$1:$B$15,2,0))</f>
        <v>SAM</v>
      </c>
      <c r="O3529" s="57" t="str">
        <f>UPPER(tbl_raw_data[[#This Row],[Outcome]])</f>
        <v>APPROVE</v>
      </c>
      <c r="P3529" s="57" t="str">
        <f>UPPER(tbl_raw_data[[#This Row],[Queue Name]])</f>
        <v>CONSUMER PRE BUREAU</v>
      </c>
      <c r="Q3529" s="57" t="str">
        <f>IF(tbl_raw_data[[#This Row],[time_taken_in_mins]]&lt;=20,"SLA_MET","SLA_NOT_MET")</f>
        <v>SLA_MET</v>
      </c>
    </row>
    <row r="3530" spans="1:17" x14ac:dyDescent="0.25">
      <c r="A3530" s="5" t="s">
        <v>6381</v>
      </c>
      <c r="B3530" s="6">
        <v>45153.580810185187</v>
      </c>
      <c r="C3530" s="7">
        <v>45153.593969907408</v>
      </c>
      <c r="D3530" s="8" t="s">
        <v>8</v>
      </c>
      <c r="E3530" s="8" t="s">
        <v>28</v>
      </c>
      <c r="F3530" s="8" t="s">
        <v>55</v>
      </c>
      <c r="G3530" s="110" t="s">
        <v>6382</v>
      </c>
      <c r="H35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30" s="48">
        <f>tbl_raw_data[[#This Row],[Date Actioned]]-tbl_raw_data[[#This Row],[Date Tagged]]</f>
        <v>1.3159722220734693E-2</v>
      </c>
      <c r="J3530" s="50">
        <f>HOUR(tbl_raw_data[[#This Row],[time_taken]])*60+MINUTE(tbl_raw_data[[#This Row],[time_taken]])+SECOND(tbl_raw_data[[#This Row],[time_taken]])/60</f>
        <v>18.95</v>
      </c>
      <c r="K3530" s="54">
        <f>DATE(YEAR(tbl_raw_data[[#This Row],[Date Actioned]]), MONTH(tbl_raw_data[[#This Row],[Date Actioned]]), DAY(tbl_raw_data[[#This Row],[Date Actioned]]))</f>
        <v>45153</v>
      </c>
      <c r="L3530" s="55" t="str">
        <f>UPPER(TEXT(tbl_raw_data[[#This Row],[Updated_date]],"MMMM"))</f>
        <v>AUGUST</v>
      </c>
      <c r="M3530" s="55" t="str">
        <f>UPPER("Week "&amp;IF(ROUNDUP(DAY(tbl_raw_data[[#This Row],[Updated_date]])/7,0)=5,4,ROUNDUP(DAY(tbl_raw_data[[#This Row],[Updated_date]])/7,0)))</f>
        <v>WEEK 3</v>
      </c>
      <c r="N3530" s="57" t="str">
        <f>UPPER(VLOOKUP(tbl_raw_data[[#This Row],[Analyst]],[1]setting!$A$1:$B$15,2,0))</f>
        <v>CAMERON</v>
      </c>
      <c r="O3530" s="57" t="str">
        <f>UPPER(tbl_raw_data[[#This Row],[Outcome]])</f>
        <v>WITHDRAW</v>
      </c>
      <c r="P3530" s="57" t="str">
        <f>UPPER(tbl_raw_data[[#This Row],[Queue Name]])</f>
        <v>CONSUMER EXISTING</v>
      </c>
      <c r="Q3530" s="57" t="str">
        <f>IF(tbl_raw_data[[#This Row],[time_taken_in_mins]]&lt;=20,"SLA_MET","SLA_NOT_MET")</f>
        <v>SLA_MET</v>
      </c>
    </row>
    <row r="3531" spans="1:17" ht="15" customHeight="1" x14ac:dyDescent="0.25">
      <c r="A3531" s="22" t="s">
        <v>3764</v>
      </c>
      <c r="B3531" s="12">
        <v>45153.58326388889</v>
      </c>
      <c r="C3531" s="25">
        <v>45153.590648148151</v>
      </c>
      <c r="D3531" s="10" t="s">
        <v>13</v>
      </c>
      <c r="E3531" s="10" t="s">
        <v>41</v>
      </c>
      <c r="F3531" s="26" t="s">
        <v>73</v>
      </c>
      <c r="G3531" s="109"/>
      <c r="H35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1" s="48">
        <f>tbl_raw_data[[#This Row],[Date Actioned]]-tbl_raw_data[[#This Row],[Date Tagged]]</f>
        <v>7.3842592610162683E-3</v>
      </c>
      <c r="J3531" s="50">
        <f>HOUR(tbl_raw_data[[#This Row],[time_taken]])*60+MINUTE(tbl_raw_data[[#This Row],[time_taken]])+SECOND(tbl_raw_data[[#This Row],[time_taken]])/60</f>
        <v>10.633333333333333</v>
      </c>
      <c r="K3531" s="54">
        <f>DATE(YEAR(tbl_raw_data[[#This Row],[Date Actioned]]), MONTH(tbl_raw_data[[#This Row],[Date Actioned]]), DAY(tbl_raw_data[[#This Row],[Date Actioned]]))</f>
        <v>45153</v>
      </c>
      <c r="L3531" s="55" t="str">
        <f>UPPER(TEXT(tbl_raw_data[[#This Row],[Updated_date]],"MMMM"))</f>
        <v>AUGUST</v>
      </c>
      <c r="M3531" s="55" t="str">
        <f>UPPER("Week "&amp;IF(ROUNDUP(DAY(tbl_raw_data[[#This Row],[Updated_date]])/7,0)=5,4,ROUNDUP(DAY(tbl_raw_data[[#This Row],[Updated_date]])/7,0)))</f>
        <v>WEEK 3</v>
      </c>
      <c r="N3531" s="57" t="str">
        <f>UPPER(VLOOKUP(tbl_raw_data[[#This Row],[Analyst]],[1]setting!$A$1:$B$15,2,0))</f>
        <v>SHAHID</v>
      </c>
      <c r="O3531" s="57" t="str">
        <f>UPPER(tbl_raw_data[[#This Row],[Outcome]])</f>
        <v>APPROVE</v>
      </c>
      <c r="P3531" s="57" t="str">
        <f>UPPER(tbl_raw_data[[#This Row],[Queue Name]])</f>
        <v>CONSUMER POST BUREAU</v>
      </c>
      <c r="Q3531" s="57" t="str">
        <f>IF(tbl_raw_data[[#This Row],[time_taken_in_mins]]&lt;=20,"SLA_MET","SLA_NOT_MET")</f>
        <v>SLA_MET</v>
      </c>
    </row>
    <row r="3532" spans="1:17" ht="15" customHeight="1" x14ac:dyDescent="0.25">
      <c r="A3532" s="5" t="s">
        <v>5204</v>
      </c>
      <c r="B3532" s="12">
        <v>45153.585636574076</v>
      </c>
      <c r="C3532" s="29">
        <v>45153.595648148148</v>
      </c>
      <c r="D3532" s="16" t="s">
        <v>13</v>
      </c>
      <c r="E3532" s="16" t="s">
        <v>28</v>
      </c>
      <c r="F3532" s="30" t="s">
        <v>455</v>
      </c>
      <c r="G3532" s="106"/>
      <c r="H35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2" s="48">
        <f>tbl_raw_data[[#This Row],[Date Actioned]]-tbl_raw_data[[#This Row],[Date Tagged]]</f>
        <v>1.0011574071540963E-2</v>
      </c>
      <c r="J3532" s="50">
        <f>HOUR(tbl_raw_data[[#This Row],[time_taken]])*60+MINUTE(tbl_raw_data[[#This Row],[time_taken]])+SECOND(tbl_raw_data[[#This Row],[time_taken]])/60</f>
        <v>14.416666666666666</v>
      </c>
      <c r="K3532" s="54">
        <f>DATE(YEAR(tbl_raw_data[[#This Row],[Date Actioned]]), MONTH(tbl_raw_data[[#This Row],[Date Actioned]]), DAY(tbl_raw_data[[#This Row],[Date Actioned]]))</f>
        <v>45153</v>
      </c>
      <c r="L3532" s="55" t="str">
        <f>UPPER(TEXT(tbl_raw_data[[#This Row],[Updated_date]],"MMMM"))</f>
        <v>AUGUST</v>
      </c>
      <c r="M3532" s="55" t="str">
        <f>UPPER("Week "&amp;IF(ROUNDUP(DAY(tbl_raw_data[[#This Row],[Updated_date]])/7,0)=5,4,ROUNDUP(DAY(tbl_raw_data[[#This Row],[Updated_date]])/7,0)))</f>
        <v>WEEK 3</v>
      </c>
      <c r="N3532" s="57" t="str">
        <f>UPPER(VLOOKUP(tbl_raw_data[[#This Row],[Analyst]],[1]setting!$A$1:$B$15,2,0))</f>
        <v>ROHAN</v>
      </c>
      <c r="O3532" s="57" t="str">
        <f>UPPER(tbl_raw_data[[#This Row],[Outcome]])</f>
        <v>APPROVE</v>
      </c>
      <c r="P3532" s="57" t="str">
        <f>UPPER(tbl_raw_data[[#This Row],[Queue Name]])</f>
        <v>CONSUMER EXISTING</v>
      </c>
      <c r="Q3532" s="57" t="str">
        <f>IF(tbl_raw_data[[#This Row],[time_taken_in_mins]]&lt;=20,"SLA_MET","SLA_NOT_MET")</f>
        <v>SLA_MET</v>
      </c>
    </row>
    <row r="3533" spans="1:17" ht="15" customHeight="1" x14ac:dyDescent="0.25">
      <c r="A3533" s="22" t="s">
        <v>4362</v>
      </c>
      <c r="B3533" s="6">
        <v>45153.58798611111</v>
      </c>
      <c r="C3533" s="7">
        <v>45153.596307870372</v>
      </c>
      <c r="D3533" s="8" t="s">
        <v>13</v>
      </c>
      <c r="E3533" s="8" t="s">
        <v>9</v>
      </c>
      <c r="F3533" s="8" t="s">
        <v>254</v>
      </c>
      <c r="G3533" s="110" t="s">
        <v>29</v>
      </c>
      <c r="H35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33" s="48">
        <f>tbl_raw_data[[#This Row],[Date Actioned]]-tbl_raw_data[[#This Row],[Date Tagged]]</f>
        <v>8.3217592618893832E-3</v>
      </c>
      <c r="J3533" s="50">
        <f>HOUR(tbl_raw_data[[#This Row],[time_taken]])*60+MINUTE(tbl_raw_data[[#This Row],[time_taken]])+SECOND(tbl_raw_data[[#This Row],[time_taken]])/60</f>
        <v>11.983333333333333</v>
      </c>
      <c r="K3533" s="54">
        <f>DATE(YEAR(tbl_raw_data[[#This Row],[Date Actioned]]), MONTH(tbl_raw_data[[#This Row],[Date Actioned]]), DAY(tbl_raw_data[[#This Row],[Date Actioned]]))</f>
        <v>45153</v>
      </c>
      <c r="L3533" s="55" t="str">
        <f>UPPER(TEXT(tbl_raw_data[[#This Row],[Updated_date]],"MMMM"))</f>
        <v>AUGUST</v>
      </c>
      <c r="M3533" s="55" t="str">
        <f>UPPER("Week "&amp;IF(ROUNDUP(DAY(tbl_raw_data[[#This Row],[Updated_date]])/7,0)=5,4,ROUNDUP(DAY(tbl_raw_data[[#This Row],[Updated_date]])/7,0)))</f>
        <v>WEEK 3</v>
      </c>
      <c r="N3533" s="57" t="str">
        <f>UPPER(VLOOKUP(tbl_raw_data[[#This Row],[Analyst]],[1]setting!$A$1:$B$15,2,0))</f>
        <v>FARDIN</v>
      </c>
      <c r="O3533" s="57" t="str">
        <f>UPPER(tbl_raw_data[[#This Row],[Outcome]])</f>
        <v>APPROVE</v>
      </c>
      <c r="P3533" s="57" t="str">
        <f>UPPER(tbl_raw_data[[#This Row],[Queue Name]])</f>
        <v>CONSUMER PRE BUREAU</v>
      </c>
      <c r="Q3533" s="57" t="str">
        <f>IF(tbl_raw_data[[#This Row],[time_taken_in_mins]]&lt;=20,"SLA_MET","SLA_NOT_MET")</f>
        <v>SLA_MET</v>
      </c>
    </row>
    <row r="3534" spans="1:17" ht="15" customHeight="1" x14ac:dyDescent="0.25">
      <c r="A3534" s="11" t="s">
        <v>4381</v>
      </c>
      <c r="B3534" s="12">
        <v>45153.589108796295</v>
      </c>
      <c r="C3534" s="25">
        <v>45153.597453703704</v>
      </c>
      <c r="D3534" s="10" t="s">
        <v>13</v>
      </c>
      <c r="E3534" s="10" t="s">
        <v>41</v>
      </c>
      <c r="F3534" s="26" t="s">
        <v>42</v>
      </c>
      <c r="G3534" s="109"/>
      <c r="H35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4" s="48">
        <f>tbl_raw_data[[#This Row],[Date Actioned]]-tbl_raw_data[[#This Row],[Date Tagged]]</f>
        <v>8.3449074081727304E-3</v>
      </c>
      <c r="J3534" s="50">
        <f>HOUR(tbl_raw_data[[#This Row],[time_taken]])*60+MINUTE(tbl_raw_data[[#This Row],[time_taken]])+SECOND(tbl_raw_data[[#This Row],[time_taken]])/60</f>
        <v>12.016666666666667</v>
      </c>
      <c r="K3534" s="54">
        <f>DATE(YEAR(tbl_raw_data[[#This Row],[Date Actioned]]), MONTH(tbl_raw_data[[#This Row],[Date Actioned]]), DAY(tbl_raw_data[[#This Row],[Date Actioned]]))</f>
        <v>45153</v>
      </c>
      <c r="L3534" s="55" t="str">
        <f>UPPER(TEXT(tbl_raw_data[[#This Row],[Updated_date]],"MMMM"))</f>
        <v>AUGUST</v>
      </c>
      <c r="M3534" s="55" t="str">
        <f>UPPER("Week "&amp;IF(ROUNDUP(DAY(tbl_raw_data[[#This Row],[Updated_date]])/7,0)=5,4,ROUNDUP(DAY(tbl_raw_data[[#This Row],[Updated_date]])/7,0)))</f>
        <v>WEEK 3</v>
      </c>
      <c r="N3534" s="57" t="str">
        <f>UPPER(VLOOKUP(tbl_raw_data[[#This Row],[Analyst]],[1]setting!$A$1:$B$15,2,0))</f>
        <v>NITESH</v>
      </c>
      <c r="O3534" s="57" t="str">
        <f>UPPER(tbl_raw_data[[#This Row],[Outcome]])</f>
        <v>APPROVE</v>
      </c>
      <c r="P3534" s="57" t="str">
        <f>UPPER(tbl_raw_data[[#This Row],[Queue Name]])</f>
        <v>CONSUMER POST BUREAU</v>
      </c>
      <c r="Q3534" s="57" t="str">
        <f>IF(tbl_raw_data[[#This Row],[time_taken_in_mins]]&lt;=20,"SLA_MET","SLA_NOT_MET")</f>
        <v>SLA_MET</v>
      </c>
    </row>
    <row r="3535" spans="1:17" x14ac:dyDescent="0.25">
      <c r="A3535" s="11" t="s">
        <v>2100</v>
      </c>
      <c r="B3535" s="12">
        <v>45153.589525462965</v>
      </c>
      <c r="C3535" s="13">
        <v>45153.594722222224</v>
      </c>
      <c r="D3535" s="14" t="s">
        <v>8</v>
      </c>
      <c r="E3535" s="14" t="s">
        <v>28</v>
      </c>
      <c r="F3535" s="14" t="s">
        <v>10</v>
      </c>
      <c r="G3535" s="111" t="s">
        <v>172</v>
      </c>
      <c r="H35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35" s="48">
        <f>tbl_raw_data[[#This Row],[Date Actioned]]-tbl_raw_data[[#This Row],[Date Tagged]]</f>
        <v>5.1967592589790002E-3</v>
      </c>
      <c r="J3535" s="50">
        <f>HOUR(tbl_raw_data[[#This Row],[time_taken]])*60+MINUTE(tbl_raw_data[[#This Row],[time_taken]])+SECOND(tbl_raw_data[[#This Row],[time_taken]])/60</f>
        <v>7.4833333333333334</v>
      </c>
      <c r="K3535" s="54">
        <f>DATE(YEAR(tbl_raw_data[[#This Row],[Date Actioned]]), MONTH(tbl_raw_data[[#This Row],[Date Actioned]]), DAY(tbl_raw_data[[#This Row],[Date Actioned]]))</f>
        <v>45153</v>
      </c>
      <c r="L3535" s="55" t="str">
        <f>UPPER(TEXT(tbl_raw_data[[#This Row],[Updated_date]],"MMMM"))</f>
        <v>AUGUST</v>
      </c>
      <c r="M3535" s="55" t="str">
        <f>UPPER("Week "&amp;IF(ROUNDUP(DAY(tbl_raw_data[[#This Row],[Updated_date]])/7,0)=5,4,ROUNDUP(DAY(tbl_raw_data[[#This Row],[Updated_date]])/7,0)))</f>
        <v>WEEK 3</v>
      </c>
      <c r="N3535" s="57" t="str">
        <f>UPPER(VLOOKUP(tbl_raw_data[[#This Row],[Analyst]],[1]setting!$A$1:$B$15,2,0))</f>
        <v>SAM</v>
      </c>
      <c r="O3535" s="57" t="str">
        <f>UPPER(tbl_raw_data[[#This Row],[Outcome]])</f>
        <v>WITHDRAW</v>
      </c>
      <c r="P3535" s="57" t="str">
        <f>UPPER(tbl_raw_data[[#This Row],[Queue Name]])</f>
        <v>CONSUMER EXISTING</v>
      </c>
      <c r="Q3535" s="57" t="str">
        <f>IF(tbl_raw_data[[#This Row],[time_taken_in_mins]]&lt;=20,"SLA_MET","SLA_NOT_MET")</f>
        <v>SLA_MET</v>
      </c>
    </row>
    <row r="3536" spans="1:17" ht="15" customHeight="1" x14ac:dyDescent="0.25">
      <c r="A3536" s="22" t="s">
        <v>5623</v>
      </c>
      <c r="B3536" s="6">
        <v>45153.59033564815</v>
      </c>
      <c r="C3536" s="7">
        <v>45153.601273148146</v>
      </c>
      <c r="D3536" s="8" t="s">
        <v>8</v>
      </c>
      <c r="E3536" s="8" t="s">
        <v>41</v>
      </c>
      <c r="F3536" s="8" t="s">
        <v>86</v>
      </c>
      <c r="G3536" s="110" t="s">
        <v>5624</v>
      </c>
      <c r="H35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36" s="48">
        <f>tbl_raw_data[[#This Row],[Date Actioned]]-tbl_raw_data[[#This Row],[Date Tagged]]</f>
        <v>1.0937499995634425E-2</v>
      </c>
      <c r="J3536" s="50">
        <f>HOUR(tbl_raw_data[[#This Row],[time_taken]])*60+MINUTE(tbl_raw_data[[#This Row],[time_taken]])+SECOND(tbl_raw_data[[#This Row],[time_taken]])/60</f>
        <v>15.75</v>
      </c>
      <c r="K3536" s="54">
        <f>DATE(YEAR(tbl_raw_data[[#This Row],[Date Actioned]]), MONTH(tbl_raw_data[[#This Row],[Date Actioned]]), DAY(tbl_raw_data[[#This Row],[Date Actioned]]))</f>
        <v>45153</v>
      </c>
      <c r="L3536" s="55" t="str">
        <f>UPPER(TEXT(tbl_raw_data[[#This Row],[Updated_date]],"MMMM"))</f>
        <v>AUGUST</v>
      </c>
      <c r="M3536" s="55" t="str">
        <f>UPPER("Week "&amp;IF(ROUNDUP(DAY(tbl_raw_data[[#This Row],[Updated_date]])/7,0)=5,4,ROUNDUP(DAY(tbl_raw_data[[#This Row],[Updated_date]])/7,0)))</f>
        <v>WEEK 3</v>
      </c>
      <c r="N3536" s="57" t="str">
        <f>UPPER(VLOOKUP(tbl_raw_data[[#This Row],[Analyst]],[1]setting!$A$1:$B$15,2,0))</f>
        <v>ASIF</v>
      </c>
      <c r="O3536" s="57" t="str">
        <f>UPPER(tbl_raw_data[[#This Row],[Outcome]])</f>
        <v>WITHDRAW</v>
      </c>
      <c r="P3536" s="57" t="str">
        <f>UPPER(tbl_raw_data[[#This Row],[Queue Name]])</f>
        <v>CONSUMER POST BUREAU</v>
      </c>
      <c r="Q3536" s="57" t="str">
        <f>IF(tbl_raw_data[[#This Row],[time_taken_in_mins]]&lt;=20,"SLA_MET","SLA_NOT_MET")</f>
        <v>SLA_MET</v>
      </c>
    </row>
    <row r="3537" spans="1:17" ht="15" customHeight="1" x14ac:dyDescent="0.25">
      <c r="A3537" s="22" t="s">
        <v>3869</v>
      </c>
      <c r="B3537" s="12">
        <v>45153.594675925924</v>
      </c>
      <c r="C3537" s="29">
        <v>45153.602210648147</v>
      </c>
      <c r="D3537" s="16" t="s">
        <v>13</v>
      </c>
      <c r="E3537" s="16" t="s">
        <v>41</v>
      </c>
      <c r="F3537" s="30" t="s">
        <v>55</v>
      </c>
      <c r="G3537" s="106"/>
      <c r="H35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37" s="48">
        <f>tbl_raw_data[[#This Row],[Date Actioned]]-tbl_raw_data[[#This Row],[Date Tagged]]</f>
        <v>7.5347222227719612E-3</v>
      </c>
      <c r="J3537" s="50">
        <f>HOUR(tbl_raw_data[[#This Row],[time_taken]])*60+MINUTE(tbl_raw_data[[#This Row],[time_taken]])+SECOND(tbl_raw_data[[#This Row],[time_taken]])/60</f>
        <v>10.85</v>
      </c>
      <c r="K3537" s="54">
        <f>DATE(YEAR(tbl_raw_data[[#This Row],[Date Actioned]]), MONTH(tbl_raw_data[[#This Row],[Date Actioned]]), DAY(tbl_raw_data[[#This Row],[Date Actioned]]))</f>
        <v>45153</v>
      </c>
      <c r="L3537" s="55" t="str">
        <f>UPPER(TEXT(tbl_raw_data[[#This Row],[Updated_date]],"MMMM"))</f>
        <v>AUGUST</v>
      </c>
      <c r="M3537" s="55" t="str">
        <f>UPPER("Week "&amp;IF(ROUNDUP(DAY(tbl_raw_data[[#This Row],[Updated_date]])/7,0)=5,4,ROUNDUP(DAY(tbl_raw_data[[#This Row],[Updated_date]])/7,0)))</f>
        <v>WEEK 3</v>
      </c>
      <c r="N3537" s="57" t="str">
        <f>UPPER(VLOOKUP(tbl_raw_data[[#This Row],[Analyst]],[1]setting!$A$1:$B$15,2,0))</f>
        <v>CAMERON</v>
      </c>
      <c r="O3537" s="57" t="str">
        <f>UPPER(tbl_raw_data[[#This Row],[Outcome]])</f>
        <v>APPROVE</v>
      </c>
      <c r="P3537" s="57" t="str">
        <f>UPPER(tbl_raw_data[[#This Row],[Queue Name]])</f>
        <v>CONSUMER POST BUREAU</v>
      </c>
      <c r="Q3537" s="57" t="str">
        <f>IF(tbl_raw_data[[#This Row],[time_taken_in_mins]]&lt;=20,"SLA_MET","SLA_NOT_MET")</f>
        <v>SLA_MET</v>
      </c>
    </row>
    <row r="3538" spans="1:17" ht="15" customHeight="1" x14ac:dyDescent="0.25">
      <c r="A3538" s="5" t="s">
        <v>2425</v>
      </c>
      <c r="B3538" s="12">
        <v>45153.595358796294</v>
      </c>
      <c r="C3538" s="13">
        <v>45153.600949074076</v>
      </c>
      <c r="D3538" s="14" t="s">
        <v>13</v>
      </c>
      <c r="E3538" s="14" t="s">
        <v>9</v>
      </c>
      <c r="F3538" s="14" t="s">
        <v>109</v>
      </c>
      <c r="G3538" s="111" t="s">
        <v>147</v>
      </c>
      <c r="H35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38" s="48">
        <f>tbl_raw_data[[#This Row],[Date Actioned]]-tbl_raw_data[[#This Row],[Date Tagged]]</f>
        <v>5.5902777821756899E-3</v>
      </c>
      <c r="J3538" s="50">
        <f>HOUR(tbl_raw_data[[#This Row],[time_taken]])*60+MINUTE(tbl_raw_data[[#This Row],[time_taken]])+SECOND(tbl_raw_data[[#This Row],[time_taken]])/60</f>
        <v>8.0500000000000007</v>
      </c>
      <c r="K3538" s="54">
        <f>DATE(YEAR(tbl_raw_data[[#This Row],[Date Actioned]]), MONTH(tbl_raw_data[[#This Row],[Date Actioned]]), DAY(tbl_raw_data[[#This Row],[Date Actioned]]))</f>
        <v>45153</v>
      </c>
      <c r="L3538" s="55" t="str">
        <f>UPPER(TEXT(tbl_raw_data[[#This Row],[Updated_date]],"MMMM"))</f>
        <v>AUGUST</v>
      </c>
      <c r="M3538" s="55" t="str">
        <f>UPPER("Week "&amp;IF(ROUNDUP(DAY(tbl_raw_data[[#This Row],[Updated_date]])/7,0)=5,4,ROUNDUP(DAY(tbl_raw_data[[#This Row],[Updated_date]])/7,0)))</f>
        <v>WEEK 3</v>
      </c>
      <c r="N3538" s="57" t="str">
        <f>UPPER(VLOOKUP(tbl_raw_data[[#This Row],[Analyst]],[1]setting!$A$1:$B$15,2,0))</f>
        <v>NAVED</v>
      </c>
      <c r="O3538" s="57" t="str">
        <f>UPPER(tbl_raw_data[[#This Row],[Outcome]])</f>
        <v>APPROVE</v>
      </c>
      <c r="P3538" s="57" t="str">
        <f>UPPER(tbl_raw_data[[#This Row],[Queue Name]])</f>
        <v>CONSUMER PRE BUREAU</v>
      </c>
      <c r="Q3538" s="57" t="str">
        <f>IF(tbl_raw_data[[#This Row],[time_taken_in_mins]]&lt;=20,"SLA_MET","SLA_NOT_MET")</f>
        <v>SLA_MET</v>
      </c>
    </row>
    <row r="3539" spans="1:17" x14ac:dyDescent="0.25">
      <c r="A3539" s="5" t="s">
        <v>2241</v>
      </c>
      <c r="B3539" s="12">
        <v>45153.596354166664</v>
      </c>
      <c r="C3539" s="13">
        <v>45153.601747685185</v>
      </c>
      <c r="D3539" s="14" t="s">
        <v>8</v>
      </c>
      <c r="E3539" s="14" t="s">
        <v>28</v>
      </c>
      <c r="F3539" s="14" t="s">
        <v>10</v>
      </c>
      <c r="G3539" s="111" t="s">
        <v>172</v>
      </c>
      <c r="H35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39" s="48">
        <f>tbl_raw_data[[#This Row],[Date Actioned]]-tbl_raw_data[[#This Row],[Date Tagged]]</f>
        <v>5.393518520577345E-3</v>
      </c>
      <c r="J3539" s="50">
        <f>HOUR(tbl_raw_data[[#This Row],[time_taken]])*60+MINUTE(tbl_raw_data[[#This Row],[time_taken]])+SECOND(tbl_raw_data[[#This Row],[time_taken]])/60</f>
        <v>7.7666666666666666</v>
      </c>
      <c r="K3539" s="54">
        <f>DATE(YEAR(tbl_raw_data[[#This Row],[Date Actioned]]), MONTH(tbl_raw_data[[#This Row],[Date Actioned]]), DAY(tbl_raw_data[[#This Row],[Date Actioned]]))</f>
        <v>45153</v>
      </c>
      <c r="L3539" s="55" t="str">
        <f>UPPER(TEXT(tbl_raw_data[[#This Row],[Updated_date]],"MMMM"))</f>
        <v>AUGUST</v>
      </c>
      <c r="M3539" s="55" t="str">
        <f>UPPER("Week "&amp;IF(ROUNDUP(DAY(tbl_raw_data[[#This Row],[Updated_date]])/7,0)=5,4,ROUNDUP(DAY(tbl_raw_data[[#This Row],[Updated_date]])/7,0)))</f>
        <v>WEEK 3</v>
      </c>
      <c r="N3539" s="57" t="str">
        <f>UPPER(VLOOKUP(tbl_raw_data[[#This Row],[Analyst]],[1]setting!$A$1:$B$15,2,0))</f>
        <v>SAM</v>
      </c>
      <c r="O3539" s="57" t="str">
        <f>UPPER(tbl_raw_data[[#This Row],[Outcome]])</f>
        <v>WITHDRAW</v>
      </c>
      <c r="P3539" s="57" t="str">
        <f>UPPER(tbl_raw_data[[#This Row],[Queue Name]])</f>
        <v>CONSUMER EXISTING</v>
      </c>
      <c r="Q3539" s="57" t="str">
        <f>IF(tbl_raw_data[[#This Row],[time_taken_in_mins]]&lt;=20,"SLA_MET","SLA_NOT_MET")</f>
        <v>SLA_MET</v>
      </c>
    </row>
    <row r="3540" spans="1:17" ht="15" customHeight="1" x14ac:dyDescent="0.25">
      <c r="A3540" s="5" t="s">
        <v>1419</v>
      </c>
      <c r="B3540" s="12">
        <v>45153.597199074073</v>
      </c>
      <c r="C3540" s="25">
        <v>45153.6015162037</v>
      </c>
      <c r="D3540" s="10" t="s">
        <v>13</v>
      </c>
      <c r="E3540" s="10" t="s">
        <v>41</v>
      </c>
      <c r="F3540" s="26" t="s">
        <v>254</v>
      </c>
      <c r="G3540" s="109"/>
      <c r="H35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40" s="48">
        <f>tbl_raw_data[[#This Row],[Date Actioned]]-tbl_raw_data[[#This Row],[Date Tagged]]</f>
        <v>4.3171296274522319E-3</v>
      </c>
      <c r="J3540" s="50">
        <f>HOUR(tbl_raw_data[[#This Row],[time_taken]])*60+MINUTE(tbl_raw_data[[#This Row],[time_taken]])+SECOND(tbl_raw_data[[#This Row],[time_taken]])/60</f>
        <v>6.2166666666666668</v>
      </c>
      <c r="K3540" s="54">
        <f>DATE(YEAR(tbl_raw_data[[#This Row],[Date Actioned]]), MONTH(tbl_raw_data[[#This Row],[Date Actioned]]), DAY(tbl_raw_data[[#This Row],[Date Actioned]]))</f>
        <v>45153</v>
      </c>
      <c r="L3540" s="55" t="str">
        <f>UPPER(TEXT(tbl_raw_data[[#This Row],[Updated_date]],"MMMM"))</f>
        <v>AUGUST</v>
      </c>
      <c r="M3540" s="55" t="str">
        <f>UPPER("Week "&amp;IF(ROUNDUP(DAY(tbl_raw_data[[#This Row],[Updated_date]])/7,0)=5,4,ROUNDUP(DAY(tbl_raw_data[[#This Row],[Updated_date]])/7,0)))</f>
        <v>WEEK 3</v>
      </c>
      <c r="N3540" s="57" t="str">
        <f>UPPER(VLOOKUP(tbl_raw_data[[#This Row],[Analyst]],[1]setting!$A$1:$B$15,2,0))</f>
        <v>FARDIN</v>
      </c>
      <c r="O3540" s="57" t="str">
        <f>UPPER(tbl_raw_data[[#This Row],[Outcome]])</f>
        <v>APPROVE</v>
      </c>
      <c r="P3540" s="57" t="str">
        <f>UPPER(tbl_raw_data[[#This Row],[Queue Name]])</f>
        <v>CONSUMER POST BUREAU</v>
      </c>
      <c r="Q3540" s="57" t="str">
        <f>IF(tbl_raw_data[[#This Row],[time_taken_in_mins]]&lt;=20,"SLA_MET","SLA_NOT_MET")</f>
        <v>SLA_MET</v>
      </c>
    </row>
    <row r="3541" spans="1:17" ht="15" customHeight="1" x14ac:dyDescent="0.25">
      <c r="A3541" s="11" t="s">
        <v>4143</v>
      </c>
      <c r="B3541" s="6">
        <v>45153.603136574071</v>
      </c>
      <c r="C3541" s="7">
        <v>45153.611087962963</v>
      </c>
      <c r="D3541" s="8" t="s">
        <v>13</v>
      </c>
      <c r="E3541" s="8" t="s">
        <v>28</v>
      </c>
      <c r="F3541" s="8" t="s">
        <v>254</v>
      </c>
      <c r="G3541" s="110" t="s">
        <v>546</v>
      </c>
      <c r="H35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1" s="48">
        <f>tbl_raw_data[[#This Row],[Date Actioned]]-tbl_raw_data[[#This Row],[Date Tagged]]</f>
        <v>7.9513888922519982E-3</v>
      </c>
      <c r="J3541" s="50">
        <f>HOUR(tbl_raw_data[[#This Row],[time_taken]])*60+MINUTE(tbl_raw_data[[#This Row],[time_taken]])+SECOND(tbl_raw_data[[#This Row],[time_taken]])/60</f>
        <v>11.45</v>
      </c>
      <c r="K3541" s="54">
        <f>DATE(YEAR(tbl_raw_data[[#This Row],[Date Actioned]]), MONTH(tbl_raw_data[[#This Row],[Date Actioned]]), DAY(tbl_raw_data[[#This Row],[Date Actioned]]))</f>
        <v>45153</v>
      </c>
      <c r="L3541" s="55" t="str">
        <f>UPPER(TEXT(tbl_raw_data[[#This Row],[Updated_date]],"MMMM"))</f>
        <v>AUGUST</v>
      </c>
      <c r="M3541" s="55" t="str">
        <f>UPPER("Week "&amp;IF(ROUNDUP(DAY(tbl_raw_data[[#This Row],[Updated_date]])/7,0)=5,4,ROUNDUP(DAY(tbl_raw_data[[#This Row],[Updated_date]])/7,0)))</f>
        <v>WEEK 3</v>
      </c>
      <c r="N3541" s="57" t="str">
        <f>UPPER(VLOOKUP(tbl_raw_data[[#This Row],[Analyst]],[1]setting!$A$1:$B$15,2,0))</f>
        <v>FARDIN</v>
      </c>
      <c r="O3541" s="57" t="str">
        <f>UPPER(tbl_raw_data[[#This Row],[Outcome]])</f>
        <v>APPROVE</v>
      </c>
      <c r="P3541" s="57" t="str">
        <f>UPPER(tbl_raw_data[[#This Row],[Queue Name]])</f>
        <v>CONSUMER EXISTING</v>
      </c>
      <c r="Q3541" s="57" t="str">
        <f>IF(tbl_raw_data[[#This Row],[time_taken_in_mins]]&lt;=20,"SLA_MET","SLA_NOT_MET")</f>
        <v>SLA_MET</v>
      </c>
    </row>
    <row r="3542" spans="1:17" ht="15" customHeight="1" x14ac:dyDescent="0.25">
      <c r="A3542" s="22" t="s">
        <v>742</v>
      </c>
      <c r="B3542" s="12">
        <v>45153.60423611111</v>
      </c>
      <c r="C3542" s="13">
        <v>45153.607476851852</v>
      </c>
      <c r="D3542" s="14" t="s">
        <v>13</v>
      </c>
      <c r="E3542" s="14" t="s">
        <v>28</v>
      </c>
      <c r="F3542" s="14" t="s">
        <v>86</v>
      </c>
      <c r="G3542" s="111" t="s">
        <v>29</v>
      </c>
      <c r="H35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2" s="48">
        <f>tbl_raw_data[[#This Row],[Date Actioned]]-tbl_raw_data[[#This Row],[Date Tagged]]</f>
        <v>3.2407407416030765E-3</v>
      </c>
      <c r="J3542" s="50">
        <f>HOUR(tbl_raw_data[[#This Row],[time_taken]])*60+MINUTE(tbl_raw_data[[#This Row],[time_taken]])+SECOND(tbl_raw_data[[#This Row],[time_taken]])/60</f>
        <v>4.666666666666667</v>
      </c>
      <c r="K3542" s="54">
        <f>DATE(YEAR(tbl_raw_data[[#This Row],[Date Actioned]]), MONTH(tbl_raw_data[[#This Row],[Date Actioned]]), DAY(tbl_raw_data[[#This Row],[Date Actioned]]))</f>
        <v>45153</v>
      </c>
      <c r="L3542" s="55" t="str">
        <f>UPPER(TEXT(tbl_raw_data[[#This Row],[Updated_date]],"MMMM"))</f>
        <v>AUGUST</v>
      </c>
      <c r="M3542" s="55" t="str">
        <f>UPPER("Week "&amp;IF(ROUNDUP(DAY(tbl_raw_data[[#This Row],[Updated_date]])/7,0)=5,4,ROUNDUP(DAY(tbl_raw_data[[#This Row],[Updated_date]])/7,0)))</f>
        <v>WEEK 3</v>
      </c>
      <c r="N3542" s="57" t="str">
        <f>UPPER(VLOOKUP(tbl_raw_data[[#This Row],[Analyst]],[1]setting!$A$1:$B$15,2,0))</f>
        <v>ASIF</v>
      </c>
      <c r="O3542" s="57" t="str">
        <f>UPPER(tbl_raw_data[[#This Row],[Outcome]])</f>
        <v>APPROVE</v>
      </c>
      <c r="P3542" s="57" t="str">
        <f>UPPER(tbl_raw_data[[#This Row],[Queue Name]])</f>
        <v>CONSUMER EXISTING</v>
      </c>
      <c r="Q3542" s="57" t="str">
        <f>IF(tbl_raw_data[[#This Row],[time_taken_in_mins]]&lt;=20,"SLA_MET","SLA_NOT_MET")</f>
        <v>SLA_MET</v>
      </c>
    </row>
    <row r="3543" spans="1:17" ht="15" customHeight="1" x14ac:dyDescent="0.25">
      <c r="A3543" s="5" t="s">
        <v>6133</v>
      </c>
      <c r="B3543" s="6">
        <v>45153.614733796298</v>
      </c>
      <c r="C3543" s="7">
        <v>45153.626956018517</v>
      </c>
      <c r="D3543" s="8" t="s">
        <v>13</v>
      </c>
      <c r="E3543" s="8" t="s">
        <v>9</v>
      </c>
      <c r="F3543" s="8" t="s">
        <v>109</v>
      </c>
      <c r="G3543" s="110" t="s">
        <v>2341</v>
      </c>
      <c r="H35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3" s="48">
        <f>tbl_raw_data[[#This Row],[Date Actioned]]-tbl_raw_data[[#This Row],[Date Tagged]]</f>
        <v>1.2222222219861578E-2</v>
      </c>
      <c r="J3543" s="50">
        <f>HOUR(tbl_raw_data[[#This Row],[time_taken]])*60+MINUTE(tbl_raw_data[[#This Row],[time_taken]])+SECOND(tbl_raw_data[[#This Row],[time_taken]])/60</f>
        <v>17.600000000000001</v>
      </c>
      <c r="K3543" s="54">
        <f>DATE(YEAR(tbl_raw_data[[#This Row],[Date Actioned]]), MONTH(tbl_raw_data[[#This Row],[Date Actioned]]), DAY(tbl_raw_data[[#This Row],[Date Actioned]]))</f>
        <v>45153</v>
      </c>
      <c r="L3543" s="55" t="str">
        <f>UPPER(TEXT(tbl_raw_data[[#This Row],[Updated_date]],"MMMM"))</f>
        <v>AUGUST</v>
      </c>
      <c r="M3543" s="55" t="str">
        <f>UPPER("Week "&amp;IF(ROUNDUP(DAY(tbl_raw_data[[#This Row],[Updated_date]])/7,0)=5,4,ROUNDUP(DAY(tbl_raw_data[[#This Row],[Updated_date]])/7,0)))</f>
        <v>WEEK 3</v>
      </c>
      <c r="N3543" s="57" t="str">
        <f>UPPER(VLOOKUP(tbl_raw_data[[#This Row],[Analyst]],[1]setting!$A$1:$B$15,2,0))</f>
        <v>NAVED</v>
      </c>
      <c r="O3543" s="57" t="str">
        <f>UPPER(tbl_raw_data[[#This Row],[Outcome]])</f>
        <v>APPROVE</v>
      </c>
      <c r="P3543" s="57" t="str">
        <f>UPPER(tbl_raw_data[[#This Row],[Queue Name]])</f>
        <v>CONSUMER PRE BUREAU</v>
      </c>
      <c r="Q3543" s="57" t="str">
        <f>IF(tbl_raw_data[[#This Row],[time_taken_in_mins]]&lt;=20,"SLA_MET","SLA_NOT_MET")</f>
        <v>SLA_MET</v>
      </c>
    </row>
    <row r="3544" spans="1:17" ht="15" customHeight="1" x14ac:dyDescent="0.25">
      <c r="A3544" s="11" t="s">
        <v>4684</v>
      </c>
      <c r="B3544" s="12">
        <v>45153.614745370367</v>
      </c>
      <c r="C3544" s="13">
        <v>45153.623599537037</v>
      </c>
      <c r="D3544" s="14" t="s">
        <v>13</v>
      </c>
      <c r="E3544" s="14" t="s">
        <v>28</v>
      </c>
      <c r="F3544" s="14" t="s">
        <v>10</v>
      </c>
      <c r="G3544" s="111" t="s">
        <v>29</v>
      </c>
      <c r="H35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4" s="48">
        <f>tbl_raw_data[[#This Row],[Date Actioned]]-tbl_raw_data[[#This Row],[Date Tagged]]</f>
        <v>8.8541666700621136E-3</v>
      </c>
      <c r="J3544" s="50">
        <f>HOUR(tbl_raw_data[[#This Row],[time_taken]])*60+MINUTE(tbl_raw_data[[#This Row],[time_taken]])+SECOND(tbl_raw_data[[#This Row],[time_taken]])/60</f>
        <v>12.75</v>
      </c>
      <c r="K3544" s="54">
        <f>DATE(YEAR(tbl_raw_data[[#This Row],[Date Actioned]]), MONTH(tbl_raw_data[[#This Row],[Date Actioned]]), DAY(tbl_raw_data[[#This Row],[Date Actioned]]))</f>
        <v>45153</v>
      </c>
      <c r="L3544" s="55" t="str">
        <f>UPPER(TEXT(tbl_raw_data[[#This Row],[Updated_date]],"MMMM"))</f>
        <v>AUGUST</v>
      </c>
      <c r="M3544" s="55" t="str">
        <f>UPPER("Week "&amp;IF(ROUNDUP(DAY(tbl_raw_data[[#This Row],[Updated_date]])/7,0)=5,4,ROUNDUP(DAY(tbl_raw_data[[#This Row],[Updated_date]])/7,0)))</f>
        <v>WEEK 3</v>
      </c>
      <c r="N3544" s="57" t="str">
        <f>UPPER(VLOOKUP(tbl_raw_data[[#This Row],[Analyst]],[1]setting!$A$1:$B$15,2,0))</f>
        <v>SAM</v>
      </c>
      <c r="O3544" s="57" t="str">
        <f>UPPER(tbl_raw_data[[#This Row],[Outcome]])</f>
        <v>APPROVE</v>
      </c>
      <c r="P3544" s="57" t="str">
        <f>UPPER(tbl_raw_data[[#This Row],[Queue Name]])</f>
        <v>CONSUMER EXISTING</v>
      </c>
      <c r="Q3544" s="57" t="str">
        <f>IF(tbl_raw_data[[#This Row],[time_taken_in_mins]]&lt;=20,"SLA_MET","SLA_NOT_MET")</f>
        <v>SLA_MET</v>
      </c>
    </row>
    <row r="3545" spans="1:17" x14ac:dyDescent="0.25">
      <c r="A3545" s="11" t="s">
        <v>4094</v>
      </c>
      <c r="B3545" s="6">
        <v>45153.616018518522</v>
      </c>
      <c r="C3545" s="7">
        <v>45153.623877314814</v>
      </c>
      <c r="D3545" s="8" t="s">
        <v>8</v>
      </c>
      <c r="E3545" s="8" t="s">
        <v>28</v>
      </c>
      <c r="F3545" s="8" t="s">
        <v>55</v>
      </c>
      <c r="G3545" s="110" t="s">
        <v>4095</v>
      </c>
      <c r="H35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45" s="48">
        <f>tbl_raw_data[[#This Row],[Date Actioned]]-tbl_raw_data[[#This Row],[Date Tagged]]</f>
        <v>7.8587962925666943E-3</v>
      </c>
      <c r="J3545" s="50">
        <f>HOUR(tbl_raw_data[[#This Row],[time_taken]])*60+MINUTE(tbl_raw_data[[#This Row],[time_taken]])+SECOND(tbl_raw_data[[#This Row],[time_taken]])/60</f>
        <v>11.316666666666666</v>
      </c>
      <c r="K3545" s="54">
        <f>DATE(YEAR(tbl_raw_data[[#This Row],[Date Actioned]]), MONTH(tbl_raw_data[[#This Row],[Date Actioned]]), DAY(tbl_raw_data[[#This Row],[Date Actioned]]))</f>
        <v>45153</v>
      </c>
      <c r="L3545" s="55" t="str">
        <f>UPPER(TEXT(tbl_raw_data[[#This Row],[Updated_date]],"MMMM"))</f>
        <v>AUGUST</v>
      </c>
      <c r="M3545" s="55" t="str">
        <f>UPPER("Week "&amp;IF(ROUNDUP(DAY(tbl_raw_data[[#This Row],[Updated_date]])/7,0)=5,4,ROUNDUP(DAY(tbl_raw_data[[#This Row],[Updated_date]])/7,0)))</f>
        <v>WEEK 3</v>
      </c>
      <c r="N3545" s="57" t="str">
        <f>UPPER(VLOOKUP(tbl_raw_data[[#This Row],[Analyst]],[1]setting!$A$1:$B$15,2,0))</f>
        <v>CAMERON</v>
      </c>
      <c r="O3545" s="57" t="str">
        <f>UPPER(tbl_raw_data[[#This Row],[Outcome]])</f>
        <v>WITHDRAW</v>
      </c>
      <c r="P3545" s="57" t="str">
        <f>UPPER(tbl_raw_data[[#This Row],[Queue Name]])</f>
        <v>CONSUMER EXISTING</v>
      </c>
      <c r="Q3545" s="57" t="str">
        <f>IF(tbl_raw_data[[#This Row],[time_taken_in_mins]]&lt;=20,"SLA_MET","SLA_NOT_MET")</f>
        <v>SLA_MET</v>
      </c>
    </row>
    <row r="3546" spans="1:17" ht="15" customHeight="1" x14ac:dyDescent="0.25">
      <c r="A3546" s="22" t="s">
        <v>410</v>
      </c>
      <c r="B3546" s="6">
        <v>45153.617025462961</v>
      </c>
      <c r="C3546" s="7">
        <v>45153.61959490741</v>
      </c>
      <c r="D3546" s="8" t="s">
        <v>13</v>
      </c>
      <c r="E3546" s="8" t="s">
        <v>28</v>
      </c>
      <c r="F3546" s="8" t="s">
        <v>86</v>
      </c>
      <c r="G3546" s="110" t="s">
        <v>29</v>
      </c>
      <c r="H35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6" s="48">
        <f>tbl_raw_data[[#This Row],[Date Actioned]]-tbl_raw_data[[#This Row],[Date Tagged]]</f>
        <v>2.5694444484543055E-3</v>
      </c>
      <c r="J3546" s="50">
        <f>HOUR(tbl_raw_data[[#This Row],[time_taken]])*60+MINUTE(tbl_raw_data[[#This Row],[time_taken]])+SECOND(tbl_raw_data[[#This Row],[time_taken]])/60</f>
        <v>3.7</v>
      </c>
      <c r="K3546" s="54">
        <f>DATE(YEAR(tbl_raw_data[[#This Row],[Date Actioned]]), MONTH(tbl_raw_data[[#This Row],[Date Actioned]]), DAY(tbl_raw_data[[#This Row],[Date Actioned]]))</f>
        <v>45153</v>
      </c>
      <c r="L3546" s="55" t="str">
        <f>UPPER(TEXT(tbl_raw_data[[#This Row],[Updated_date]],"MMMM"))</f>
        <v>AUGUST</v>
      </c>
      <c r="M3546" s="55" t="str">
        <f>UPPER("Week "&amp;IF(ROUNDUP(DAY(tbl_raw_data[[#This Row],[Updated_date]])/7,0)=5,4,ROUNDUP(DAY(tbl_raw_data[[#This Row],[Updated_date]])/7,0)))</f>
        <v>WEEK 3</v>
      </c>
      <c r="N3546" s="57" t="str">
        <f>UPPER(VLOOKUP(tbl_raw_data[[#This Row],[Analyst]],[1]setting!$A$1:$B$15,2,0))</f>
        <v>ASIF</v>
      </c>
      <c r="O3546" s="57" t="str">
        <f>UPPER(tbl_raw_data[[#This Row],[Outcome]])</f>
        <v>APPROVE</v>
      </c>
      <c r="P3546" s="57" t="str">
        <f>UPPER(tbl_raw_data[[#This Row],[Queue Name]])</f>
        <v>CONSUMER EXISTING</v>
      </c>
      <c r="Q3546" s="57" t="str">
        <f>IF(tbl_raw_data[[#This Row],[time_taken_in_mins]]&lt;=20,"SLA_MET","SLA_NOT_MET")</f>
        <v>SLA_MET</v>
      </c>
    </row>
    <row r="3547" spans="1:17" ht="15" customHeight="1" x14ac:dyDescent="0.25">
      <c r="A3547" s="22" t="s">
        <v>2881</v>
      </c>
      <c r="B3547" s="12">
        <v>45153.617743055554</v>
      </c>
      <c r="C3547" s="13">
        <v>45153.62394675926</v>
      </c>
      <c r="D3547" s="14" t="s">
        <v>46</v>
      </c>
      <c r="E3547" s="14" t="s">
        <v>41</v>
      </c>
      <c r="F3547" s="14" t="s">
        <v>254</v>
      </c>
      <c r="G3547" s="111" t="s">
        <v>1305</v>
      </c>
      <c r="H35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47" s="48">
        <f>tbl_raw_data[[#This Row],[Date Actioned]]-tbl_raw_data[[#This Row],[Date Tagged]]</f>
        <v>6.2037037059781142E-3</v>
      </c>
      <c r="J3547" s="50">
        <f>HOUR(tbl_raw_data[[#This Row],[time_taken]])*60+MINUTE(tbl_raw_data[[#This Row],[time_taken]])+SECOND(tbl_raw_data[[#This Row],[time_taken]])/60</f>
        <v>8.9333333333333336</v>
      </c>
      <c r="K3547" s="54">
        <f>DATE(YEAR(tbl_raw_data[[#This Row],[Date Actioned]]), MONTH(tbl_raw_data[[#This Row],[Date Actioned]]), DAY(tbl_raw_data[[#This Row],[Date Actioned]]))</f>
        <v>45153</v>
      </c>
      <c r="L3547" s="55" t="str">
        <f>UPPER(TEXT(tbl_raw_data[[#This Row],[Updated_date]],"MMMM"))</f>
        <v>AUGUST</v>
      </c>
      <c r="M3547" s="55" t="str">
        <f>UPPER("Week "&amp;IF(ROUNDUP(DAY(tbl_raw_data[[#This Row],[Updated_date]])/7,0)=5,4,ROUNDUP(DAY(tbl_raw_data[[#This Row],[Updated_date]])/7,0)))</f>
        <v>WEEK 3</v>
      </c>
      <c r="N3547" s="57" t="str">
        <f>UPPER(VLOOKUP(tbl_raw_data[[#This Row],[Analyst]],[1]setting!$A$1:$B$15,2,0))</f>
        <v>FARDIN</v>
      </c>
      <c r="O3547" s="57" t="str">
        <f>UPPER(tbl_raw_data[[#This Row],[Outcome]])</f>
        <v>DECLINE</v>
      </c>
      <c r="P3547" s="57" t="str">
        <f>UPPER(tbl_raw_data[[#This Row],[Queue Name]])</f>
        <v>CONSUMER POST BUREAU</v>
      </c>
      <c r="Q3547" s="57" t="str">
        <f>IF(tbl_raw_data[[#This Row],[time_taken_in_mins]]&lt;=20,"SLA_MET","SLA_NOT_MET")</f>
        <v>SLA_MET</v>
      </c>
    </row>
    <row r="3548" spans="1:17" ht="15" customHeight="1" x14ac:dyDescent="0.25">
      <c r="A3548" s="11" t="s">
        <v>4932</v>
      </c>
      <c r="B3548" s="12">
        <v>45153.618333333332</v>
      </c>
      <c r="C3548" s="29">
        <v>45153.627638888887</v>
      </c>
      <c r="D3548" s="16" t="s">
        <v>13</v>
      </c>
      <c r="E3548" s="16" t="s">
        <v>41</v>
      </c>
      <c r="F3548" s="30" t="s">
        <v>42</v>
      </c>
      <c r="G3548" s="106"/>
      <c r="H35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48" s="48">
        <f>tbl_raw_data[[#This Row],[Date Actioned]]-tbl_raw_data[[#This Row],[Date Tagged]]</f>
        <v>9.3055555553291924E-3</v>
      </c>
      <c r="J3548" s="50">
        <f>HOUR(tbl_raw_data[[#This Row],[time_taken]])*60+MINUTE(tbl_raw_data[[#This Row],[time_taken]])+SECOND(tbl_raw_data[[#This Row],[time_taken]])/60</f>
        <v>13.4</v>
      </c>
      <c r="K3548" s="54">
        <f>DATE(YEAR(tbl_raw_data[[#This Row],[Date Actioned]]), MONTH(tbl_raw_data[[#This Row],[Date Actioned]]), DAY(tbl_raw_data[[#This Row],[Date Actioned]]))</f>
        <v>45153</v>
      </c>
      <c r="L3548" s="55" t="str">
        <f>UPPER(TEXT(tbl_raw_data[[#This Row],[Updated_date]],"MMMM"))</f>
        <v>AUGUST</v>
      </c>
      <c r="M3548" s="55" t="str">
        <f>UPPER("Week "&amp;IF(ROUNDUP(DAY(tbl_raw_data[[#This Row],[Updated_date]])/7,0)=5,4,ROUNDUP(DAY(tbl_raw_data[[#This Row],[Updated_date]])/7,0)))</f>
        <v>WEEK 3</v>
      </c>
      <c r="N3548" s="57" t="str">
        <f>UPPER(VLOOKUP(tbl_raw_data[[#This Row],[Analyst]],[1]setting!$A$1:$B$15,2,0))</f>
        <v>NITESH</v>
      </c>
      <c r="O3548" s="57" t="str">
        <f>UPPER(tbl_raw_data[[#This Row],[Outcome]])</f>
        <v>APPROVE</v>
      </c>
      <c r="P3548" s="57" t="str">
        <f>UPPER(tbl_raw_data[[#This Row],[Queue Name]])</f>
        <v>CONSUMER POST BUREAU</v>
      </c>
      <c r="Q3548" s="57" t="str">
        <f>IF(tbl_raw_data[[#This Row],[time_taken_in_mins]]&lt;=20,"SLA_MET","SLA_NOT_MET")</f>
        <v>SLA_MET</v>
      </c>
    </row>
    <row r="3549" spans="1:17" ht="15" customHeight="1" x14ac:dyDescent="0.25">
      <c r="A3549" s="22" t="s">
        <v>7049</v>
      </c>
      <c r="B3549" s="12">
        <v>45153.619872685187</v>
      </c>
      <c r="C3549" s="25">
        <v>45153.638854166667</v>
      </c>
      <c r="D3549" s="10" t="s">
        <v>13</v>
      </c>
      <c r="E3549" s="10" t="s">
        <v>41</v>
      </c>
      <c r="F3549" s="26" t="s">
        <v>254</v>
      </c>
      <c r="G3549" s="109"/>
      <c r="H35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49" s="48">
        <f>tbl_raw_data[[#This Row],[Date Actioned]]-tbl_raw_data[[#This Row],[Date Tagged]]</f>
        <v>1.898148148029577E-2</v>
      </c>
      <c r="J3549" s="50">
        <f>HOUR(tbl_raw_data[[#This Row],[time_taken]])*60+MINUTE(tbl_raw_data[[#This Row],[time_taken]])+SECOND(tbl_raw_data[[#This Row],[time_taken]])/60</f>
        <v>27.333333333333332</v>
      </c>
      <c r="K3549" s="54">
        <f>DATE(YEAR(tbl_raw_data[[#This Row],[Date Actioned]]), MONTH(tbl_raw_data[[#This Row],[Date Actioned]]), DAY(tbl_raw_data[[#This Row],[Date Actioned]]))</f>
        <v>45153</v>
      </c>
      <c r="L3549" s="55" t="str">
        <f>UPPER(TEXT(tbl_raw_data[[#This Row],[Updated_date]],"MMMM"))</f>
        <v>AUGUST</v>
      </c>
      <c r="M3549" s="55" t="str">
        <f>UPPER("Week "&amp;IF(ROUNDUP(DAY(tbl_raw_data[[#This Row],[Updated_date]])/7,0)=5,4,ROUNDUP(DAY(tbl_raw_data[[#This Row],[Updated_date]])/7,0)))</f>
        <v>WEEK 3</v>
      </c>
      <c r="N3549" s="57" t="str">
        <f>UPPER(VLOOKUP(tbl_raw_data[[#This Row],[Analyst]],[1]setting!$A$1:$B$15,2,0))</f>
        <v>FARDIN</v>
      </c>
      <c r="O3549" s="57" t="str">
        <f>UPPER(tbl_raw_data[[#This Row],[Outcome]])</f>
        <v>APPROVE</v>
      </c>
      <c r="P3549" s="57" t="str">
        <f>UPPER(tbl_raw_data[[#This Row],[Queue Name]])</f>
        <v>CONSUMER POST BUREAU</v>
      </c>
      <c r="Q3549" s="57" t="str">
        <f>IF(tbl_raw_data[[#This Row],[time_taken_in_mins]]&lt;=20,"SLA_MET","SLA_NOT_MET")</f>
        <v>SLA_NOT_MET</v>
      </c>
    </row>
    <row r="3550" spans="1:17" ht="15" customHeight="1" x14ac:dyDescent="0.25">
      <c r="A3550" s="5" t="s">
        <v>4603</v>
      </c>
      <c r="B3550" s="12">
        <v>45153.620254629626</v>
      </c>
      <c r="C3550" s="13">
        <v>45153.629004629627</v>
      </c>
      <c r="D3550" s="14" t="s">
        <v>13</v>
      </c>
      <c r="E3550" s="14" t="s">
        <v>28</v>
      </c>
      <c r="F3550" s="14" t="s">
        <v>86</v>
      </c>
      <c r="G3550" s="111" t="s">
        <v>29</v>
      </c>
      <c r="H35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0" s="48">
        <f>tbl_raw_data[[#This Row],[Date Actioned]]-tbl_raw_data[[#This Row],[Date Tagged]]</f>
        <v>8.7500000008731149E-3</v>
      </c>
      <c r="J3550" s="50">
        <f>HOUR(tbl_raw_data[[#This Row],[time_taken]])*60+MINUTE(tbl_raw_data[[#This Row],[time_taken]])+SECOND(tbl_raw_data[[#This Row],[time_taken]])/60</f>
        <v>12.6</v>
      </c>
      <c r="K3550" s="54">
        <f>DATE(YEAR(tbl_raw_data[[#This Row],[Date Actioned]]), MONTH(tbl_raw_data[[#This Row],[Date Actioned]]), DAY(tbl_raw_data[[#This Row],[Date Actioned]]))</f>
        <v>45153</v>
      </c>
      <c r="L3550" s="55" t="str">
        <f>UPPER(TEXT(tbl_raw_data[[#This Row],[Updated_date]],"MMMM"))</f>
        <v>AUGUST</v>
      </c>
      <c r="M3550" s="55" t="str">
        <f>UPPER("Week "&amp;IF(ROUNDUP(DAY(tbl_raw_data[[#This Row],[Updated_date]])/7,0)=5,4,ROUNDUP(DAY(tbl_raw_data[[#This Row],[Updated_date]])/7,0)))</f>
        <v>WEEK 3</v>
      </c>
      <c r="N3550" s="57" t="str">
        <f>UPPER(VLOOKUP(tbl_raw_data[[#This Row],[Analyst]],[1]setting!$A$1:$B$15,2,0))</f>
        <v>ASIF</v>
      </c>
      <c r="O3550" s="57" t="str">
        <f>UPPER(tbl_raw_data[[#This Row],[Outcome]])</f>
        <v>APPROVE</v>
      </c>
      <c r="P3550" s="57" t="str">
        <f>UPPER(tbl_raw_data[[#This Row],[Queue Name]])</f>
        <v>CONSUMER EXISTING</v>
      </c>
      <c r="Q3550" s="57" t="str">
        <f>IF(tbl_raw_data[[#This Row],[time_taken_in_mins]]&lt;=20,"SLA_MET","SLA_NOT_MET")</f>
        <v>SLA_MET</v>
      </c>
    </row>
    <row r="3551" spans="1:17" ht="15" customHeight="1" x14ac:dyDescent="0.25">
      <c r="A3551" s="11" t="s">
        <v>5776</v>
      </c>
      <c r="B3551" s="6">
        <v>45153.621203703704</v>
      </c>
      <c r="C3551" s="7">
        <v>45153.632511574076</v>
      </c>
      <c r="D3551" s="8" t="s">
        <v>13</v>
      </c>
      <c r="E3551" s="8" t="s">
        <v>28</v>
      </c>
      <c r="F3551" s="8" t="s">
        <v>10</v>
      </c>
      <c r="G3551" s="110" t="s">
        <v>29</v>
      </c>
      <c r="H35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1" s="48">
        <f>tbl_raw_data[[#This Row],[Date Actioned]]-tbl_raw_data[[#This Row],[Date Tagged]]</f>
        <v>1.1307870372547768E-2</v>
      </c>
      <c r="J3551" s="50">
        <f>HOUR(tbl_raw_data[[#This Row],[time_taken]])*60+MINUTE(tbl_raw_data[[#This Row],[time_taken]])+SECOND(tbl_raw_data[[#This Row],[time_taken]])/60</f>
        <v>16.283333333333335</v>
      </c>
      <c r="K3551" s="54">
        <f>DATE(YEAR(tbl_raw_data[[#This Row],[Date Actioned]]), MONTH(tbl_raw_data[[#This Row],[Date Actioned]]), DAY(tbl_raw_data[[#This Row],[Date Actioned]]))</f>
        <v>45153</v>
      </c>
      <c r="L3551" s="55" t="str">
        <f>UPPER(TEXT(tbl_raw_data[[#This Row],[Updated_date]],"MMMM"))</f>
        <v>AUGUST</v>
      </c>
      <c r="M3551" s="55" t="str">
        <f>UPPER("Week "&amp;IF(ROUNDUP(DAY(tbl_raw_data[[#This Row],[Updated_date]])/7,0)=5,4,ROUNDUP(DAY(tbl_raw_data[[#This Row],[Updated_date]])/7,0)))</f>
        <v>WEEK 3</v>
      </c>
      <c r="N3551" s="57" t="str">
        <f>UPPER(VLOOKUP(tbl_raw_data[[#This Row],[Analyst]],[1]setting!$A$1:$B$15,2,0))</f>
        <v>SAM</v>
      </c>
      <c r="O3551" s="57" t="str">
        <f>UPPER(tbl_raw_data[[#This Row],[Outcome]])</f>
        <v>APPROVE</v>
      </c>
      <c r="P3551" s="57" t="str">
        <f>UPPER(tbl_raw_data[[#This Row],[Queue Name]])</f>
        <v>CONSUMER EXISTING</v>
      </c>
      <c r="Q3551" s="57" t="str">
        <f>IF(tbl_raw_data[[#This Row],[time_taken_in_mins]]&lt;=20,"SLA_MET","SLA_NOT_MET")</f>
        <v>SLA_MET</v>
      </c>
    </row>
    <row r="3552" spans="1:17" ht="15" customHeight="1" x14ac:dyDescent="0.25">
      <c r="A3552" s="22" t="s">
        <v>5280</v>
      </c>
      <c r="B3552" s="12">
        <v>45153.622164351851</v>
      </c>
      <c r="C3552" s="13">
        <v>45153.632326388892</v>
      </c>
      <c r="D3552" s="14" t="s">
        <v>13</v>
      </c>
      <c r="E3552" s="14" t="s">
        <v>9</v>
      </c>
      <c r="F3552" s="14" t="s">
        <v>55</v>
      </c>
      <c r="G3552" s="111" t="s">
        <v>29</v>
      </c>
      <c r="H35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2" s="48">
        <f>tbl_raw_data[[#This Row],[Date Actioned]]-tbl_raw_data[[#This Row],[Date Tagged]]</f>
        <v>1.0162037040572613E-2</v>
      </c>
      <c r="J3552" s="50">
        <f>HOUR(tbl_raw_data[[#This Row],[time_taken]])*60+MINUTE(tbl_raw_data[[#This Row],[time_taken]])+SECOND(tbl_raw_data[[#This Row],[time_taken]])/60</f>
        <v>14.633333333333333</v>
      </c>
      <c r="K3552" s="54">
        <f>DATE(YEAR(tbl_raw_data[[#This Row],[Date Actioned]]), MONTH(tbl_raw_data[[#This Row],[Date Actioned]]), DAY(tbl_raw_data[[#This Row],[Date Actioned]]))</f>
        <v>45153</v>
      </c>
      <c r="L3552" s="55" t="str">
        <f>UPPER(TEXT(tbl_raw_data[[#This Row],[Updated_date]],"MMMM"))</f>
        <v>AUGUST</v>
      </c>
      <c r="M3552" s="55" t="str">
        <f>UPPER("Week "&amp;IF(ROUNDUP(DAY(tbl_raw_data[[#This Row],[Updated_date]])/7,0)=5,4,ROUNDUP(DAY(tbl_raw_data[[#This Row],[Updated_date]])/7,0)))</f>
        <v>WEEK 3</v>
      </c>
      <c r="N3552" s="57" t="str">
        <f>UPPER(VLOOKUP(tbl_raw_data[[#This Row],[Analyst]],[1]setting!$A$1:$B$15,2,0))</f>
        <v>CAMERON</v>
      </c>
      <c r="O3552" s="57" t="str">
        <f>UPPER(tbl_raw_data[[#This Row],[Outcome]])</f>
        <v>APPROVE</v>
      </c>
      <c r="P3552" s="57" t="str">
        <f>UPPER(tbl_raw_data[[#This Row],[Queue Name]])</f>
        <v>CONSUMER PRE BUREAU</v>
      </c>
      <c r="Q3552" s="57" t="str">
        <f>IF(tbl_raw_data[[#This Row],[time_taken_in_mins]]&lt;=20,"SLA_MET","SLA_NOT_MET")</f>
        <v>SLA_MET</v>
      </c>
    </row>
    <row r="3553" spans="1:17" ht="15" customHeight="1" x14ac:dyDescent="0.25">
      <c r="A3553" s="5" t="s">
        <v>4863</v>
      </c>
      <c r="B3553" s="6">
        <v>45153.627291666664</v>
      </c>
      <c r="C3553" s="7">
        <v>45153.636493055557</v>
      </c>
      <c r="D3553" s="8" t="s">
        <v>13</v>
      </c>
      <c r="E3553" s="8" t="s">
        <v>28</v>
      </c>
      <c r="F3553" s="8" t="s">
        <v>109</v>
      </c>
      <c r="G3553" s="110" t="s">
        <v>29</v>
      </c>
      <c r="H35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3" s="48">
        <f>tbl_raw_data[[#This Row],[Date Actioned]]-tbl_raw_data[[#This Row],[Date Tagged]]</f>
        <v>9.2013888934161514E-3</v>
      </c>
      <c r="J3553" s="50">
        <f>HOUR(tbl_raw_data[[#This Row],[time_taken]])*60+MINUTE(tbl_raw_data[[#This Row],[time_taken]])+SECOND(tbl_raw_data[[#This Row],[time_taken]])/60</f>
        <v>13.25</v>
      </c>
      <c r="K3553" s="54">
        <f>DATE(YEAR(tbl_raw_data[[#This Row],[Date Actioned]]), MONTH(tbl_raw_data[[#This Row],[Date Actioned]]), DAY(tbl_raw_data[[#This Row],[Date Actioned]]))</f>
        <v>45153</v>
      </c>
      <c r="L3553" s="55" t="str">
        <f>UPPER(TEXT(tbl_raw_data[[#This Row],[Updated_date]],"MMMM"))</f>
        <v>AUGUST</v>
      </c>
      <c r="M3553" s="55" t="str">
        <f>UPPER("Week "&amp;IF(ROUNDUP(DAY(tbl_raw_data[[#This Row],[Updated_date]])/7,0)=5,4,ROUNDUP(DAY(tbl_raw_data[[#This Row],[Updated_date]])/7,0)))</f>
        <v>WEEK 3</v>
      </c>
      <c r="N3553" s="57" t="str">
        <f>UPPER(VLOOKUP(tbl_raw_data[[#This Row],[Analyst]],[1]setting!$A$1:$B$15,2,0))</f>
        <v>NAVED</v>
      </c>
      <c r="O3553" s="57" t="str">
        <f>UPPER(tbl_raw_data[[#This Row],[Outcome]])</f>
        <v>APPROVE</v>
      </c>
      <c r="P3553" s="57" t="str">
        <f>UPPER(tbl_raw_data[[#This Row],[Queue Name]])</f>
        <v>CONSUMER EXISTING</v>
      </c>
      <c r="Q3553" s="57" t="str">
        <f>IF(tbl_raw_data[[#This Row],[time_taken_in_mins]]&lt;=20,"SLA_MET","SLA_NOT_MET")</f>
        <v>SLA_MET</v>
      </c>
    </row>
    <row r="3554" spans="1:17" ht="15" customHeight="1" x14ac:dyDescent="0.25">
      <c r="A3554" s="11" t="s">
        <v>760</v>
      </c>
      <c r="B3554" s="12">
        <v>45153.630995370368</v>
      </c>
      <c r="C3554" s="13">
        <v>45153.634259259263</v>
      </c>
      <c r="D3554" s="14" t="s">
        <v>13</v>
      </c>
      <c r="E3554" s="14" t="s">
        <v>28</v>
      </c>
      <c r="F3554" s="14" t="s">
        <v>86</v>
      </c>
      <c r="G3554" s="111" t="s">
        <v>29</v>
      </c>
      <c r="H35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4" s="48">
        <f>tbl_raw_data[[#This Row],[Date Actioned]]-tbl_raw_data[[#This Row],[Date Tagged]]</f>
        <v>3.2638888951623812E-3</v>
      </c>
      <c r="J3554" s="50">
        <f>HOUR(tbl_raw_data[[#This Row],[time_taken]])*60+MINUTE(tbl_raw_data[[#This Row],[time_taken]])+SECOND(tbl_raw_data[[#This Row],[time_taken]])/60</f>
        <v>4.7</v>
      </c>
      <c r="K3554" s="54">
        <f>DATE(YEAR(tbl_raw_data[[#This Row],[Date Actioned]]), MONTH(tbl_raw_data[[#This Row],[Date Actioned]]), DAY(tbl_raw_data[[#This Row],[Date Actioned]]))</f>
        <v>45153</v>
      </c>
      <c r="L3554" s="55" t="str">
        <f>UPPER(TEXT(tbl_raw_data[[#This Row],[Updated_date]],"MMMM"))</f>
        <v>AUGUST</v>
      </c>
      <c r="M3554" s="55" t="str">
        <f>UPPER("Week "&amp;IF(ROUNDUP(DAY(tbl_raw_data[[#This Row],[Updated_date]])/7,0)=5,4,ROUNDUP(DAY(tbl_raw_data[[#This Row],[Updated_date]])/7,0)))</f>
        <v>WEEK 3</v>
      </c>
      <c r="N3554" s="57" t="str">
        <f>UPPER(VLOOKUP(tbl_raw_data[[#This Row],[Analyst]],[1]setting!$A$1:$B$15,2,0))</f>
        <v>ASIF</v>
      </c>
      <c r="O3554" s="57" t="str">
        <f>UPPER(tbl_raw_data[[#This Row],[Outcome]])</f>
        <v>APPROVE</v>
      </c>
      <c r="P3554" s="57" t="str">
        <f>UPPER(tbl_raw_data[[#This Row],[Queue Name]])</f>
        <v>CONSUMER EXISTING</v>
      </c>
      <c r="Q3554" s="57" t="str">
        <f>IF(tbl_raw_data[[#This Row],[time_taken_in_mins]]&lt;=20,"SLA_MET","SLA_NOT_MET")</f>
        <v>SLA_MET</v>
      </c>
    </row>
    <row r="3555" spans="1:17" ht="15" customHeight="1" x14ac:dyDescent="0.25">
      <c r="A3555" s="22" t="s">
        <v>1722</v>
      </c>
      <c r="B3555" s="12">
        <v>45153.632141203707</v>
      </c>
      <c r="C3555" s="13">
        <v>45153.636840277781</v>
      </c>
      <c r="D3555" s="14" t="s">
        <v>8</v>
      </c>
      <c r="E3555" s="14" t="s">
        <v>9</v>
      </c>
      <c r="F3555" s="14" t="s">
        <v>55</v>
      </c>
      <c r="G3555" s="111" t="s">
        <v>1723</v>
      </c>
      <c r="H35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55" s="48">
        <f>tbl_raw_data[[#This Row],[Date Actioned]]-tbl_raw_data[[#This Row],[Date Tagged]]</f>
        <v>4.6990740738692693E-3</v>
      </c>
      <c r="J3555" s="50">
        <f>HOUR(tbl_raw_data[[#This Row],[time_taken]])*60+MINUTE(tbl_raw_data[[#This Row],[time_taken]])+SECOND(tbl_raw_data[[#This Row],[time_taken]])/60</f>
        <v>6.7666666666666666</v>
      </c>
      <c r="K3555" s="54">
        <f>DATE(YEAR(tbl_raw_data[[#This Row],[Date Actioned]]), MONTH(tbl_raw_data[[#This Row],[Date Actioned]]), DAY(tbl_raw_data[[#This Row],[Date Actioned]]))</f>
        <v>45153</v>
      </c>
      <c r="L3555" s="55" t="str">
        <f>UPPER(TEXT(tbl_raw_data[[#This Row],[Updated_date]],"MMMM"))</f>
        <v>AUGUST</v>
      </c>
      <c r="M3555" s="55" t="str">
        <f>UPPER("Week "&amp;IF(ROUNDUP(DAY(tbl_raw_data[[#This Row],[Updated_date]])/7,0)=5,4,ROUNDUP(DAY(tbl_raw_data[[#This Row],[Updated_date]])/7,0)))</f>
        <v>WEEK 3</v>
      </c>
      <c r="N3555" s="57" t="str">
        <f>UPPER(VLOOKUP(tbl_raw_data[[#This Row],[Analyst]],[1]setting!$A$1:$B$15,2,0))</f>
        <v>CAMERON</v>
      </c>
      <c r="O3555" s="57" t="str">
        <f>UPPER(tbl_raw_data[[#This Row],[Outcome]])</f>
        <v>WITHDRAW</v>
      </c>
      <c r="P3555" s="57" t="str">
        <f>UPPER(tbl_raw_data[[#This Row],[Queue Name]])</f>
        <v>CONSUMER PRE BUREAU</v>
      </c>
      <c r="Q3555" s="57" t="str">
        <f>IF(tbl_raw_data[[#This Row],[time_taken_in_mins]]&lt;=20,"SLA_MET","SLA_NOT_MET")</f>
        <v>SLA_MET</v>
      </c>
    </row>
    <row r="3556" spans="1:17" ht="15" customHeight="1" x14ac:dyDescent="0.25">
      <c r="A3556" s="5" t="s">
        <v>4191</v>
      </c>
      <c r="B3556" s="12">
        <v>45153.63559027778</v>
      </c>
      <c r="C3556" s="29">
        <v>45153.643622685187</v>
      </c>
      <c r="D3556" s="16" t="s">
        <v>13</v>
      </c>
      <c r="E3556" s="16" t="s">
        <v>28</v>
      </c>
      <c r="F3556" s="30" t="s">
        <v>42</v>
      </c>
      <c r="G3556" s="106"/>
      <c r="H35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56" s="48">
        <f>tbl_raw_data[[#This Row],[Date Actioned]]-tbl_raw_data[[#This Row],[Date Tagged]]</f>
        <v>8.0324074078816921E-3</v>
      </c>
      <c r="J3556" s="50">
        <f>HOUR(tbl_raw_data[[#This Row],[time_taken]])*60+MINUTE(tbl_raw_data[[#This Row],[time_taken]])+SECOND(tbl_raw_data[[#This Row],[time_taken]])/60</f>
        <v>11.566666666666666</v>
      </c>
      <c r="K3556" s="54">
        <f>DATE(YEAR(tbl_raw_data[[#This Row],[Date Actioned]]), MONTH(tbl_raw_data[[#This Row],[Date Actioned]]), DAY(tbl_raw_data[[#This Row],[Date Actioned]]))</f>
        <v>45153</v>
      </c>
      <c r="L3556" s="55" t="str">
        <f>UPPER(TEXT(tbl_raw_data[[#This Row],[Updated_date]],"MMMM"))</f>
        <v>AUGUST</v>
      </c>
      <c r="M3556" s="55" t="str">
        <f>UPPER("Week "&amp;IF(ROUNDUP(DAY(tbl_raw_data[[#This Row],[Updated_date]])/7,0)=5,4,ROUNDUP(DAY(tbl_raw_data[[#This Row],[Updated_date]])/7,0)))</f>
        <v>WEEK 3</v>
      </c>
      <c r="N3556" s="57" t="str">
        <f>UPPER(VLOOKUP(tbl_raw_data[[#This Row],[Analyst]],[1]setting!$A$1:$B$15,2,0))</f>
        <v>NITESH</v>
      </c>
      <c r="O3556" s="57" t="str">
        <f>UPPER(tbl_raw_data[[#This Row],[Outcome]])</f>
        <v>APPROVE</v>
      </c>
      <c r="P3556" s="57" t="str">
        <f>UPPER(tbl_raw_data[[#This Row],[Queue Name]])</f>
        <v>CONSUMER EXISTING</v>
      </c>
      <c r="Q3556" s="57" t="str">
        <f>IF(tbl_raw_data[[#This Row],[time_taken_in_mins]]&lt;=20,"SLA_MET","SLA_NOT_MET")</f>
        <v>SLA_MET</v>
      </c>
    </row>
    <row r="3557" spans="1:17" ht="15" customHeight="1" x14ac:dyDescent="0.25">
      <c r="A3557" s="5" t="s">
        <v>1880</v>
      </c>
      <c r="B3557" s="6">
        <v>45153.637314814812</v>
      </c>
      <c r="C3557" s="7">
        <v>45153.642222222225</v>
      </c>
      <c r="D3557" s="8" t="s">
        <v>46</v>
      </c>
      <c r="E3557" s="8" t="s">
        <v>28</v>
      </c>
      <c r="F3557" s="8" t="s">
        <v>109</v>
      </c>
      <c r="G3557" s="110" t="s">
        <v>201</v>
      </c>
      <c r="H35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7" s="48">
        <f>tbl_raw_data[[#This Row],[Date Actioned]]-tbl_raw_data[[#This Row],[Date Tagged]]</f>
        <v>4.9074074122472666E-3</v>
      </c>
      <c r="J3557" s="50">
        <f>HOUR(tbl_raw_data[[#This Row],[time_taken]])*60+MINUTE(tbl_raw_data[[#This Row],[time_taken]])+SECOND(tbl_raw_data[[#This Row],[time_taken]])/60</f>
        <v>7.0666666666666664</v>
      </c>
      <c r="K3557" s="54">
        <f>DATE(YEAR(tbl_raw_data[[#This Row],[Date Actioned]]), MONTH(tbl_raw_data[[#This Row],[Date Actioned]]), DAY(tbl_raw_data[[#This Row],[Date Actioned]]))</f>
        <v>45153</v>
      </c>
      <c r="L3557" s="55" t="str">
        <f>UPPER(TEXT(tbl_raw_data[[#This Row],[Updated_date]],"MMMM"))</f>
        <v>AUGUST</v>
      </c>
      <c r="M3557" s="55" t="str">
        <f>UPPER("Week "&amp;IF(ROUNDUP(DAY(tbl_raw_data[[#This Row],[Updated_date]])/7,0)=5,4,ROUNDUP(DAY(tbl_raw_data[[#This Row],[Updated_date]])/7,0)))</f>
        <v>WEEK 3</v>
      </c>
      <c r="N3557" s="57" t="str">
        <f>UPPER(VLOOKUP(tbl_raw_data[[#This Row],[Analyst]],[1]setting!$A$1:$B$15,2,0))</f>
        <v>NAVED</v>
      </c>
      <c r="O3557" s="57" t="str">
        <f>UPPER(tbl_raw_data[[#This Row],[Outcome]])</f>
        <v>DECLINE</v>
      </c>
      <c r="P3557" s="57" t="str">
        <f>UPPER(tbl_raw_data[[#This Row],[Queue Name]])</f>
        <v>CONSUMER EXISTING</v>
      </c>
      <c r="Q3557" s="57" t="str">
        <f>IF(tbl_raw_data[[#This Row],[time_taken_in_mins]]&lt;=20,"SLA_MET","SLA_NOT_MET")</f>
        <v>SLA_MET</v>
      </c>
    </row>
    <row r="3558" spans="1:17" ht="15" customHeight="1" x14ac:dyDescent="0.25">
      <c r="A3558" s="22" t="s">
        <v>2645</v>
      </c>
      <c r="B3558" s="6">
        <v>45153.63789351852</v>
      </c>
      <c r="C3558" s="7">
        <v>45153.643750000003</v>
      </c>
      <c r="D3558" s="8" t="s">
        <v>13</v>
      </c>
      <c r="E3558" s="8" t="s">
        <v>28</v>
      </c>
      <c r="F3558" s="8" t="s">
        <v>55</v>
      </c>
      <c r="G3558" s="110" t="s">
        <v>29</v>
      </c>
      <c r="H35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58" s="48">
        <f>tbl_raw_data[[#This Row],[Date Actioned]]-tbl_raw_data[[#This Row],[Date Tagged]]</f>
        <v>5.8564814826240763E-3</v>
      </c>
      <c r="J3558" s="50">
        <f>HOUR(tbl_raw_data[[#This Row],[time_taken]])*60+MINUTE(tbl_raw_data[[#This Row],[time_taken]])+SECOND(tbl_raw_data[[#This Row],[time_taken]])/60</f>
        <v>8.4333333333333336</v>
      </c>
      <c r="K3558" s="54">
        <f>DATE(YEAR(tbl_raw_data[[#This Row],[Date Actioned]]), MONTH(tbl_raw_data[[#This Row],[Date Actioned]]), DAY(tbl_raw_data[[#This Row],[Date Actioned]]))</f>
        <v>45153</v>
      </c>
      <c r="L3558" s="55" t="str">
        <f>UPPER(TEXT(tbl_raw_data[[#This Row],[Updated_date]],"MMMM"))</f>
        <v>AUGUST</v>
      </c>
      <c r="M3558" s="55" t="str">
        <f>UPPER("Week "&amp;IF(ROUNDUP(DAY(tbl_raw_data[[#This Row],[Updated_date]])/7,0)=5,4,ROUNDUP(DAY(tbl_raw_data[[#This Row],[Updated_date]])/7,0)))</f>
        <v>WEEK 3</v>
      </c>
      <c r="N3558" s="57" t="str">
        <f>UPPER(VLOOKUP(tbl_raw_data[[#This Row],[Analyst]],[1]setting!$A$1:$B$15,2,0))</f>
        <v>CAMERON</v>
      </c>
      <c r="O3558" s="57" t="str">
        <f>UPPER(tbl_raw_data[[#This Row],[Outcome]])</f>
        <v>APPROVE</v>
      </c>
      <c r="P3558" s="57" t="str">
        <f>UPPER(tbl_raw_data[[#This Row],[Queue Name]])</f>
        <v>CONSUMER EXISTING</v>
      </c>
      <c r="Q3558" s="57" t="str">
        <f>IF(tbl_raw_data[[#This Row],[time_taken_in_mins]]&lt;=20,"SLA_MET","SLA_NOT_MET")</f>
        <v>SLA_MET</v>
      </c>
    </row>
    <row r="3559" spans="1:17" x14ac:dyDescent="0.25">
      <c r="A3559" s="5" t="s">
        <v>3414</v>
      </c>
      <c r="B3559" s="6">
        <v>45153.639618055553</v>
      </c>
      <c r="C3559" s="7">
        <v>45153.646562499998</v>
      </c>
      <c r="D3559" s="8" t="s">
        <v>8</v>
      </c>
      <c r="E3559" s="8" t="s">
        <v>28</v>
      </c>
      <c r="F3559" s="8" t="s">
        <v>254</v>
      </c>
      <c r="G3559" s="110" t="s">
        <v>172</v>
      </c>
      <c r="H35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59" s="48">
        <f>tbl_raw_data[[#This Row],[Date Actioned]]-tbl_raw_data[[#This Row],[Date Tagged]]</f>
        <v>6.9444444452528842E-3</v>
      </c>
      <c r="J3559" s="50">
        <f>HOUR(tbl_raw_data[[#This Row],[time_taken]])*60+MINUTE(tbl_raw_data[[#This Row],[time_taken]])+SECOND(tbl_raw_data[[#This Row],[time_taken]])/60</f>
        <v>10</v>
      </c>
      <c r="K3559" s="54">
        <f>DATE(YEAR(tbl_raw_data[[#This Row],[Date Actioned]]), MONTH(tbl_raw_data[[#This Row],[Date Actioned]]), DAY(tbl_raw_data[[#This Row],[Date Actioned]]))</f>
        <v>45153</v>
      </c>
      <c r="L3559" s="55" t="str">
        <f>UPPER(TEXT(tbl_raw_data[[#This Row],[Updated_date]],"MMMM"))</f>
        <v>AUGUST</v>
      </c>
      <c r="M3559" s="55" t="str">
        <f>UPPER("Week "&amp;IF(ROUNDUP(DAY(tbl_raw_data[[#This Row],[Updated_date]])/7,0)=5,4,ROUNDUP(DAY(tbl_raw_data[[#This Row],[Updated_date]])/7,0)))</f>
        <v>WEEK 3</v>
      </c>
      <c r="N3559" s="57" t="str">
        <f>UPPER(VLOOKUP(tbl_raw_data[[#This Row],[Analyst]],[1]setting!$A$1:$B$15,2,0))</f>
        <v>FARDIN</v>
      </c>
      <c r="O3559" s="57" t="str">
        <f>UPPER(tbl_raw_data[[#This Row],[Outcome]])</f>
        <v>WITHDRAW</v>
      </c>
      <c r="P3559" s="57" t="str">
        <f>UPPER(tbl_raw_data[[#This Row],[Queue Name]])</f>
        <v>CONSUMER EXISTING</v>
      </c>
      <c r="Q3559" s="57" t="str">
        <f>IF(tbl_raw_data[[#This Row],[time_taken_in_mins]]&lt;=20,"SLA_MET","SLA_NOT_MET")</f>
        <v>SLA_MET</v>
      </c>
    </row>
    <row r="3560" spans="1:17" ht="15" customHeight="1" x14ac:dyDescent="0.25">
      <c r="A3560" s="11" t="s">
        <v>1392</v>
      </c>
      <c r="B3560" s="12">
        <v>45153.642245370371</v>
      </c>
      <c r="C3560" s="25">
        <v>45153.646504629629</v>
      </c>
      <c r="D3560" s="10" t="s">
        <v>13</v>
      </c>
      <c r="E3560" s="10" t="s">
        <v>28</v>
      </c>
      <c r="F3560" s="26" t="s">
        <v>73</v>
      </c>
      <c r="G3560" s="109"/>
      <c r="H35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60" s="48">
        <f>tbl_raw_data[[#This Row],[Date Actioned]]-tbl_raw_data[[#This Row],[Date Tagged]]</f>
        <v>4.2592592581058852E-3</v>
      </c>
      <c r="J3560" s="50">
        <f>HOUR(tbl_raw_data[[#This Row],[time_taken]])*60+MINUTE(tbl_raw_data[[#This Row],[time_taken]])+SECOND(tbl_raw_data[[#This Row],[time_taken]])/60</f>
        <v>6.1333333333333337</v>
      </c>
      <c r="K3560" s="54">
        <f>DATE(YEAR(tbl_raw_data[[#This Row],[Date Actioned]]), MONTH(tbl_raw_data[[#This Row],[Date Actioned]]), DAY(tbl_raw_data[[#This Row],[Date Actioned]]))</f>
        <v>45153</v>
      </c>
      <c r="L3560" s="55" t="str">
        <f>UPPER(TEXT(tbl_raw_data[[#This Row],[Updated_date]],"MMMM"))</f>
        <v>AUGUST</v>
      </c>
      <c r="M3560" s="55" t="str">
        <f>UPPER("Week "&amp;IF(ROUNDUP(DAY(tbl_raw_data[[#This Row],[Updated_date]])/7,0)=5,4,ROUNDUP(DAY(tbl_raw_data[[#This Row],[Updated_date]])/7,0)))</f>
        <v>WEEK 3</v>
      </c>
      <c r="N3560" s="57" t="str">
        <f>UPPER(VLOOKUP(tbl_raw_data[[#This Row],[Analyst]],[1]setting!$A$1:$B$15,2,0))</f>
        <v>SHAHID</v>
      </c>
      <c r="O3560" s="57" t="str">
        <f>UPPER(tbl_raw_data[[#This Row],[Outcome]])</f>
        <v>APPROVE</v>
      </c>
      <c r="P3560" s="57" t="str">
        <f>UPPER(tbl_raw_data[[#This Row],[Queue Name]])</f>
        <v>CONSUMER EXISTING</v>
      </c>
      <c r="Q3560" s="57" t="str">
        <f>IF(tbl_raw_data[[#This Row],[time_taken_in_mins]]&lt;=20,"SLA_MET","SLA_NOT_MET")</f>
        <v>SLA_MET</v>
      </c>
    </row>
    <row r="3561" spans="1:17" ht="15" customHeight="1" x14ac:dyDescent="0.25">
      <c r="A3561" s="5" t="s">
        <v>1775</v>
      </c>
      <c r="B3561" s="12">
        <v>45153.646516203706</v>
      </c>
      <c r="C3561" s="13">
        <v>45153.651284722226</v>
      </c>
      <c r="D3561" s="14" t="s">
        <v>13</v>
      </c>
      <c r="E3561" s="14" t="s">
        <v>28</v>
      </c>
      <c r="F3561" s="14" t="s">
        <v>55</v>
      </c>
      <c r="G3561" s="111" t="s">
        <v>546</v>
      </c>
      <c r="H35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1" s="48">
        <f>tbl_raw_data[[#This Row],[Date Actioned]]-tbl_raw_data[[#This Row],[Date Tagged]]</f>
        <v>4.7685185199952684E-3</v>
      </c>
      <c r="J3561" s="50">
        <f>HOUR(tbl_raw_data[[#This Row],[time_taken]])*60+MINUTE(tbl_raw_data[[#This Row],[time_taken]])+SECOND(tbl_raw_data[[#This Row],[time_taken]])/60</f>
        <v>6.8666666666666671</v>
      </c>
      <c r="K3561" s="54">
        <f>DATE(YEAR(tbl_raw_data[[#This Row],[Date Actioned]]), MONTH(tbl_raw_data[[#This Row],[Date Actioned]]), DAY(tbl_raw_data[[#This Row],[Date Actioned]]))</f>
        <v>45153</v>
      </c>
      <c r="L3561" s="55" t="str">
        <f>UPPER(TEXT(tbl_raw_data[[#This Row],[Updated_date]],"MMMM"))</f>
        <v>AUGUST</v>
      </c>
      <c r="M3561" s="55" t="str">
        <f>UPPER("Week "&amp;IF(ROUNDUP(DAY(tbl_raw_data[[#This Row],[Updated_date]])/7,0)=5,4,ROUNDUP(DAY(tbl_raw_data[[#This Row],[Updated_date]])/7,0)))</f>
        <v>WEEK 3</v>
      </c>
      <c r="N3561" s="57" t="str">
        <f>UPPER(VLOOKUP(tbl_raw_data[[#This Row],[Analyst]],[1]setting!$A$1:$B$15,2,0))</f>
        <v>CAMERON</v>
      </c>
      <c r="O3561" s="57" t="str">
        <f>UPPER(tbl_raw_data[[#This Row],[Outcome]])</f>
        <v>APPROVE</v>
      </c>
      <c r="P3561" s="57" t="str">
        <f>UPPER(tbl_raw_data[[#This Row],[Queue Name]])</f>
        <v>CONSUMER EXISTING</v>
      </c>
      <c r="Q3561" s="57" t="str">
        <f>IF(tbl_raw_data[[#This Row],[time_taken_in_mins]]&lt;=20,"SLA_MET","SLA_NOT_MET")</f>
        <v>SLA_MET</v>
      </c>
    </row>
    <row r="3562" spans="1:17" ht="15" customHeight="1" x14ac:dyDescent="0.25">
      <c r="A3562" s="11" t="s">
        <v>2087</v>
      </c>
      <c r="B3562" s="6">
        <v>45153.647777777776</v>
      </c>
      <c r="C3562" s="7">
        <v>45153.652962962966</v>
      </c>
      <c r="D3562" s="8" t="s">
        <v>13</v>
      </c>
      <c r="E3562" s="8" t="s">
        <v>28</v>
      </c>
      <c r="F3562" s="8" t="s">
        <v>254</v>
      </c>
      <c r="G3562" s="110" t="s">
        <v>29</v>
      </c>
      <c r="H35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2" s="48">
        <f>tbl_raw_data[[#This Row],[Date Actioned]]-tbl_raw_data[[#This Row],[Date Tagged]]</f>
        <v>5.1851851894753054E-3</v>
      </c>
      <c r="J3562" s="50">
        <f>HOUR(tbl_raw_data[[#This Row],[time_taken]])*60+MINUTE(tbl_raw_data[[#This Row],[time_taken]])+SECOND(tbl_raw_data[[#This Row],[time_taken]])/60</f>
        <v>7.4666666666666668</v>
      </c>
      <c r="K3562" s="54">
        <f>DATE(YEAR(tbl_raw_data[[#This Row],[Date Actioned]]), MONTH(tbl_raw_data[[#This Row],[Date Actioned]]), DAY(tbl_raw_data[[#This Row],[Date Actioned]]))</f>
        <v>45153</v>
      </c>
      <c r="L3562" s="55" t="str">
        <f>UPPER(TEXT(tbl_raw_data[[#This Row],[Updated_date]],"MMMM"))</f>
        <v>AUGUST</v>
      </c>
      <c r="M3562" s="55" t="str">
        <f>UPPER("Week "&amp;IF(ROUNDUP(DAY(tbl_raw_data[[#This Row],[Updated_date]])/7,0)=5,4,ROUNDUP(DAY(tbl_raw_data[[#This Row],[Updated_date]])/7,0)))</f>
        <v>WEEK 3</v>
      </c>
      <c r="N3562" s="57" t="str">
        <f>UPPER(VLOOKUP(tbl_raw_data[[#This Row],[Analyst]],[1]setting!$A$1:$B$15,2,0))</f>
        <v>FARDIN</v>
      </c>
      <c r="O3562" s="57" t="str">
        <f>UPPER(tbl_raw_data[[#This Row],[Outcome]])</f>
        <v>APPROVE</v>
      </c>
      <c r="P3562" s="57" t="str">
        <f>UPPER(tbl_raw_data[[#This Row],[Queue Name]])</f>
        <v>CONSUMER EXISTING</v>
      </c>
      <c r="Q3562" s="57" t="str">
        <f>IF(tbl_raw_data[[#This Row],[time_taken_in_mins]]&lt;=20,"SLA_MET","SLA_NOT_MET")</f>
        <v>SLA_MET</v>
      </c>
    </row>
    <row r="3563" spans="1:17" ht="15" customHeight="1" x14ac:dyDescent="0.25">
      <c r="A3563" s="22" t="s">
        <v>5022</v>
      </c>
      <c r="B3563" s="12">
        <v>45153.648101851853</v>
      </c>
      <c r="C3563" s="29">
        <v>45153.657627314817</v>
      </c>
      <c r="D3563" s="16" t="s">
        <v>13</v>
      </c>
      <c r="E3563" s="16" t="s">
        <v>28</v>
      </c>
      <c r="F3563" s="30" t="s">
        <v>42</v>
      </c>
      <c r="G3563" s="106"/>
      <c r="H35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63" s="48">
        <f>tbl_raw_data[[#This Row],[Date Actioned]]-tbl_raw_data[[#This Row],[Date Tagged]]</f>
        <v>9.5254629632108845E-3</v>
      </c>
      <c r="J3563" s="50">
        <f>HOUR(tbl_raw_data[[#This Row],[time_taken]])*60+MINUTE(tbl_raw_data[[#This Row],[time_taken]])+SECOND(tbl_raw_data[[#This Row],[time_taken]])/60</f>
        <v>13.716666666666667</v>
      </c>
      <c r="K3563" s="54">
        <f>DATE(YEAR(tbl_raw_data[[#This Row],[Date Actioned]]), MONTH(tbl_raw_data[[#This Row],[Date Actioned]]), DAY(tbl_raw_data[[#This Row],[Date Actioned]]))</f>
        <v>45153</v>
      </c>
      <c r="L3563" s="55" t="str">
        <f>UPPER(TEXT(tbl_raw_data[[#This Row],[Updated_date]],"MMMM"))</f>
        <v>AUGUST</v>
      </c>
      <c r="M3563" s="55" t="str">
        <f>UPPER("Week "&amp;IF(ROUNDUP(DAY(tbl_raw_data[[#This Row],[Updated_date]])/7,0)=5,4,ROUNDUP(DAY(tbl_raw_data[[#This Row],[Updated_date]])/7,0)))</f>
        <v>WEEK 3</v>
      </c>
      <c r="N3563" s="57" t="str">
        <f>UPPER(VLOOKUP(tbl_raw_data[[#This Row],[Analyst]],[1]setting!$A$1:$B$15,2,0))</f>
        <v>NITESH</v>
      </c>
      <c r="O3563" s="57" t="str">
        <f>UPPER(tbl_raw_data[[#This Row],[Outcome]])</f>
        <v>APPROVE</v>
      </c>
      <c r="P3563" s="57" t="str">
        <f>UPPER(tbl_raw_data[[#This Row],[Queue Name]])</f>
        <v>CONSUMER EXISTING</v>
      </c>
      <c r="Q3563" s="57" t="str">
        <f>IF(tbl_raw_data[[#This Row],[time_taken_in_mins]]&lt;=20,"SLA_MET","SLA_NOT_MET")</f>
        <v>SLA_MET</v>
      </c>
    </row>
    <row r="3564" spans="1:17" ht="15" customHeight="1" x14ac:dyDescent="0.25">
      <c r="A3564" s="22" t="s">
        <v>3606</v>
      </c>
      <c r="B3564" s="12">
        <v>45153.650266203702</v>
      </c>
      <c r="C3564" s="13">
        <v>45153.657430555555</v>
      </c>
      <c r="D3564" s="14" t="s">
        <v>13</v>
      </c>
      <c r="E3564" s="14" t="s">
        <v>28</v>
      </c>
      <c r="F3564" s="14" t="s">
        <v>109</v>
      </c>
      <c r="G3564" s="111" t="s">
        <v>2341</v>
      </c>
      <c r="H35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4" s="48">
        <f>tbl_raw_data[[#This Row],[Date Actioned]]-tbl_raw_data[[#This Row],[Date Tagged]]</f>
        <v>7.1643518531345762E-3</v>
      </c>
      <c r="J3564" s="50">
        <f>HOUR(tbl_raw_data[[#This Row],[time_taken]])*60+MINUTE(tbl_raw_data[[#This Row],[time_taken]])+SECOND(tbl_raw_data[[#This Row],[time_taken]])/60</f>
        <v>10.316666666666666</v>
      </c>
      <c r="K3564" s="54">
        <f>DATE(YEAR(tbl_raw_data[[#This Row],[Date Actioned]]), MONTH(tbl_raw_data[[#This Row],[Date Actioned]]), DAY(tbl_raw_data[[#This Row],[Date Actioned]]))</f>
        <v>45153</v>
      </c>
      <c r="L3564" s="55" t="str">
        <f>UPPER(TEXT(tbl_raw_data[[#This Row],[Updated_date]],"MMMM"))</f>
        <v>AUGUST</v>
      </c>
      <c r="M3564" s="55" t="str">
        <f>UPPER("Week "&amp;IF(ROUNDUP(DAY(tbl_raw_data[[#This Row],[Updated_date]])/7,0)=5,4,ROUNDUP(DAY(tbl_raw_data[[#This Row],[Updated_date]])/7,0)))</f>
        <v>WEEK 3</v>
      </c>
      <c r="N3564" s="57" t="str">
        <f>UPPER(VLOOKUP(tbl_raw_data[[#This Row],[Analyst]],[1]setting!$A$1:$B$15,2,0))</f>
        <v>NAVED</v>
      </c>
      <c r="O3564" s="57" t="str">
        <f>UPPER(tbl_raw_data[[#This Row],[Outcome]])</f>
        <v>APPROVE</v>
      </c>
      <c r="P3564" s="57" t="str">
        <f>UPPER(tbl_raw_data[[#This Row],[Queue Name]])</f>
        <v>CONSUMER EXISTING</v>
      </c>
      <c r="Q3564" s="57" t="str">
        <f>IF(tbl_raw_data[[#This Row],[time_taken_in_mins]]&lt;=20,"SLA_MET","SLA_NOT_MET")</f>
        <v>SLA_MET</v>
      </c>
    </row>
    <row r="3565" spans="1:17" ht="15" customHeight="1" x14ac:dyDescent="0.25">
      <c r="A3565" s="11" t="s">
        <v>506</v>
      </c>
      <c r="B3565" s="12">
        <v>45153.651446759257</v>
      </c>
      <c r="C3565" s="13">
        <v>45153.654236111113</v>
      </c>
      <c r="D3565" s="14" t="s">
        <v>46</v>
      </c>
      <c r="E3565" s="14" t="s">
        <v>28</v>
      </c>
      <c r="F3565" s="14" t="s">
        <v>10</v>
      </c>
      <c r="G3565" s="111" t="s">
        <v>501</v>
      </c>
      <c r="H35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5" s="48">
        <f>tbl_raw_data[[#This Row],[Date Actioned]]-tbl_raw_data[[#This Row],[Date Tagged]]</f>
        <v>2.7893518563359976E-3</v>
      </c>
      <c r="J3565" s="50">
        <f>HOUR(tbl_raw_data[[#This Row],[time_taken]])*60+MINUTE(tbl_raw_data[[#This Row],[time_taken]])+SECOND(tbl_raw_data[[#This Row],[time_taken]])/60</f>
        <v>4.0166666666666666</v>
      </c>
      <c r="K3565" s="54">
        <f>DATE(YEAR(tbl_raw_data[[#This Row],[Date Actioned]]), MONTH(tbl_raw_data[[#This Row],[Date Actioned]]), DAY(tbl_raw_data[[#This Row],[Date Actioned]]))</f>
        <v>45153</v>
      </c>
      <c r="L3565" s="55" t="str">
        <f>UPPER(TEXT(tbl_raw_data[[#This Row],[Updated_date]],"MMMM"))</f>
        <v>AUGUST</v>
      </c>
      <c r="M3565" s="55" t="str">
        <f>UPPER("Week "&amp;IF(ROUNDUP(DAY(tbl_raw_data[[#This Row],[Updated_date]])/7,0)=5,4,ROUNDUP(DAY(tbl_raw_data[[#This Row],[Updated_date]])/7,0)))</f>
        <v>WEEK 3</v>
      </c>
      <c r="N3565" s="57" t="str">
        <f>UPPER(VLOOKUP(tbl_raw_data[[#This Row],[Analyst]],[1]setting!$A$1:$B$15,2,0))</f>
        <v>SAM</v>
      </c>
      <c r="O3565" s="57" t="str">
        <f>UPPER(tbl_raw_data[[#This Row],[Outcome]])</f>
        <v>DECLINE</v>
      </c>
      <c r="P3565" s="57" t="str">
        <f>UPPER(tbl_raw_data[[#This Row],[Queue Name]])</f>
        <v>CONSUMER EXISTING</v>
      </c>
      <c r="Q3565" s="57" t="str">
        <f>IF(tbl_raw_data[[#This Row],[time_taken_in_mins]]&lt;=20,"SLA_MET","SLA_NOT_MET")</f>
        <v>SLA_MET</v>
      </c>
    </row>
    <row r="3566" spans="1:17" ht="15" customHeight="1" x14ac:dyDescent="0.25">
      <c r="A3566" s="5" t="s">
        <v>669</v>
      </c>
      <c r="B3566" s="12">
        <v>45153.653414351851</v>
      </c>
      <c r="C3566" s="25">
        <v>45153.656539351854</v>
      </c>
      <c r="D3566" s="10" t="s">
        <v>13</v>
      </c>
      <c r="E3566" s="10" t="s">
        <v>41</v>
      </c>
      <c r="F3566" s="26" t="s">
        <v>254</v>
      </c>
      <c r="G3566" s="109"/>
      <c r="H35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66" s="48">
        <f>tbl_raw_data[[#This Row],[Date Actioned]]-tbl_raw_data[[#This Row],[Date Tagged]]</f>
        <v>3.125000002910383E-3</v>
      </c>
      <c r="J3566" s="50">
        <f>HOUR(tbl_raw_data[[#This Row],[time_taken]])*60+MINUTE(tbl_raw_data[[#This Row],[time_taken]])+SECOND(tbl_raw_data[[#This Row],[time_taken]])/60</f>
        <v>4.5</v>
      </c>
      <c r="K3566" s="54">
        <f>DATE(YEAR(tbl_raw_data[[#This Row],[Date Actioned]]), MONTH(tbl_raw_data[[#This Row],[Date Actioned]]), DAY(tbl_raw_data[[#This Row],[Date Actioned]]))</f>
        <v>45153</v>
      </c>
      <c r="L3566" s="55" t="str">
        <f>UPPER(TEXT(tbl_raw_data[[#This Row],[Updated_date]],"MMMM"))</f>
        <v>AUGUST</v>
      </c>
      <c r="M3566" s="55" t="str">
        <f>UPPER("Week "&amp;IF(ROUNDUP(DAY(tbl_raw_data[[#This Row],[Updated_date]])/7,0)=5,4,ROUNDUP(DAY(tbl_raw_data[[#This Row],[Updated_date]])/7,0)))</f>
        <v>WEEK 3</v>
      </c>
      <c r="N3566" s="57" t="str">
        <f>UPPER(VLOOKUP(tbl_raw_data[[#This Row],[Analyst]],[1]setting!$A$1:$B$15,2,0))</f>
        <v>FARDIN</v>
      </c>
      <c r="O3566" s="57" t="str">
        <f>UPPER(tbl_raw_data[[#This Row],[Outcome]])</f>
        <v>APPROVE</v>
      </c>
      <c r="P3566" s="57" t="str">
        <f>UPPER(tbl_raw_data[[#This Row],[Queue Name]])</f>
        <v>CONSUMER POST BUREAU</v>
      </c>
      <c r="Q3566" s="57" t="str">
        <f>IF(tbl_raw_data[[#This Row],[time_taken_in_mins]]&lt;=20,"SLA_MET","SLA_NOT_MET")</f>
        <v>SLA_MET</v>
      </c>
    </row>
    <row r="3567" spans="1:17" ht="15" customHeight="1" x14ac:dyDescent="0.25">
      <c r="A3567" s="5" t="s">
        <v>914</v>
      </c>
      <c r="B3567" s="6">
        <v>45153.654097222221</v>
      </c>
      <c r="C3567" s="7">
        <v>45153.65761574074</v>
      </c>
      <c r="D3567" s="8" t="s">
        <v>13</v>
      </c>
      <c r="E3567" s="8" t="s">
        <v>28</v>
      </c>
      <c r="F3567" s="8" t="s">
        <v>10</v>
      </c>
      <c r="G3567" s="110" t="s">
        <v>29</v>
      </c>
      <c r="H35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7" s="48">
        <f>tbl_raw_data[[#This Row],[Date Actioned]]-tbl_raw_data[[#This Row],[Date Tagged]]</f>
        <v>3.5185185188311152E-3</v>
      </c>
      <c r="J3567" s="50">
        <f>HOUR(tbl_raw_data[[#This Row],[time_taken]])*60+MINUTE(tbl_raw_data[[#This Row],[time_taken]])+SECOND(tbl_raw_data[[#This Row],[time_taken]])/60</f>
        <v>5.0666666666666664</v>
      </c>
      <c r="K3567" s="54">
        <f>DATE(YEAR(tbl_raw_data[[#This Row],[Date Actioned]]), MONTH(tbl_raw_data[[#This Row],[Date Actioned]]), DAY(tbl_raw_data[[#This Row],[Date Actioned]]))</f>
        <v>45153</v>
      </c>
      <c r="L3567" s="55" t="str">
        <f>UPPER(TEXT(tbl_raw_data[[#This Row],[Updated_date]],"MMMM"))</f>
        <v>AUGUST</v>
      </c>
      <c r="M3567" s="55" t="str">
        <f>UPPER("Week "&amp;IF(ROUNDUP(DAY(tbl_raw_data[[#This Row],[Updated_date]])/7,0)=5,4,ROUNDUP(DAY(tbl_raw_data[[#This Row],[Updated_date]])/7,0)))</f>
        <v>WEEK 3</v>
      </c>
      <c r="N3567" s="57" t="str">
        <f>UPPER(VLOOKUP(tbl_raw_data[[#This Row],[Analyst]],[1]setting!$A$1:$B$15,2,0))</f>
        <v>SAM</v>
      </c>
      <c r="O3567" s="57" t="str">
        <f>UPPER(tbl_raw_data[[#This Row],[Outcome]])</f>
        <v>APPROVE</v>
      </c>
      <c r="P3567" s="57" t="str">
        <f>UPPER(tbl_raw_data[[#This Row],[Queue Name]])</f>
        <v>CONSUMER EXISTING</v>
      </c>
      <c r="Q3567" s="57" t="str">
        <f>IF(tbl_raw_data[[#This Row],[time_taken_in_mins]]&lt;=20,"SLA_MET","SLA_NOT_MET")</f>
        <v>SLA_MET</v>
      </c>
    </row>
    <row r="3568" spans="1:17" ht="15" customHeight="1" x14ac:dyDescent="0.25">
      <c r="A3568" s="11" t="s">
        <v>3905</v>
      </c>
      <c r="B3568" s="12">
        <v>45153.6565625</v>
      </c>
      <c r="C3568" s="13">
        <v>45153.664143518516</v>
      </c>
      <c r="D3568" s="14" t="s">
        <v>13</v>
      </c>
      <c r="E3568" s="14" t="s">
        <v>9</v>
      </c>
      <c r="F3568" s="14" t="s">
        <v>86</v>
      </c>
      <c r="G3568" s="111" t="s">
        <v>29</v>
      </c>
      <c r="H35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68" s="48">
        <f>tbl_raw_data[[#This Row],[Date Actioned]]-tbl_raw_data[[#This Row],[Date Tagged]]</f>
        <v>7.5810185153386556E-3</v>
      </c>
      <c r="J3568" s="50">
        <f>HOUR(tbl_raw_data[[#This Row],[time_taken]])*60+MINUTE(tbl_raw_data[[#This Row],[time_taken]])+SECOND(tbl_raw_data[[#This Row],[time_taken]])/60</f>
        <v>10.916666666666666</v>
      </c>
      <c r="K3568" s="54">
        <f>DATE(YEAR(tbl_raw_data[[#This Row],[Date Actioned]]), MONTH(tbl_raw_data[[#This Row],[Date Actioned]]), DAY(tbl_raw_data[[#This Row],[Date Actioned]]))</f>
        <v>45153</v>
      </c>
      <c r="L3568" s="55" t="str">
        <f>UPPER(TEXT(tbl_raw_data[[#This Row],[Updated_date]],"MMMM"))</f>
        <v>AUGUST</v>
      </c>
      <c r="M3568" s="55" t="str">
        <f>UPPER("Week "&amp;IF(ROUNDUP(DAY(tbl_raw_data[[#This Row],[Updated_date]])/7,0)=5,4,ROUNDUP(DAY(tbl_raw_data[[#This Row],[Updated_date]])/7,0)))</f>
        <v>WEEK 3</v>
      </c>
      <c r="N3568" s="57" t="str">
        <f>UPPER(VLOOKUP(tbl_raw_data[[#This Row],[Analyst]],[1]setting!$A$1:$B$15,2,0))</f>
        <v>ASIF</v>
      </c>
      <c r="O3568" s="57" t="str">
        <f>UPPER(tbl_raw_data[[#This Row],[Outcome]])</f>
        <v>APPROVE</v>
      </c>
      <c r="P3568" s="57" t="str">
        <f>UPPER(tbl_raw_data[[#This Row],[Queue Name]])</f>
        <v>CONSUMER PRE BUREAU</v>
      </c>
      <c r="Q3568" s="57" t="str">
        <f>IF(tbl_raw_data[[#This Row],[time_taken_in_mins]]&lt;=20,"SLA_MET","SLA_NOT_MET")</f>
        <v>SLA_MET</v>
      </c>
    </row>
    <row r="3569" spans="1:17" ht="26.25" x14ac:dyDescent="0.25">
      <c r="A3569" s="11" t="s">
        <v>4549</v>
      </c>
      <c r="B3569" s="12">
        <v>45153.65996527778</v>
      </c>
      <c r="C3569" s="13">
        <v>45153.668622685182</v>
      </c>
      <c r="D3569" s="14" t="s">
        <v>8</v>
      </c>
      <c r="E3569" s="14" t="s">
        <v>28</v>
      </c>
      <c r="F3569" s="14" t="s">
        <v>109</v>
      </c>
      <c r="G3569" s="111" t="s">
        <v>4550</v>
      </c>
      <c r="H35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569" s="48">
        <f>tbl_raw_data[[#This Row],[Date Actioned]]-tbl_raw_data[[#This Row],[Date Tagged]]</f>
        <v>8.657407401187811E-3</v>
      </c>
      <c r="J3569" s="50">
        <f>HOUR(tbl_raw_data[[#This Row],[time_taken]])*60+MINUTE(tbl_raw_data[[#This Row],[time_taken]])+SECOND(tbl_raw_data[[#This Row],[time_taken]])/60</f>
        <v>12.466666666666667</v>
      </c>
      <c r="K3569" s="54">
        <f>DATE(YEAR(tbl_raw_data[[#This Row],[Date Actioned]]), MONTH(tbl_raw_data[[#This Row],[Date Actioned]]), DAY(tbl_raw_data[[#This Row],[Date Actioned]]))</f>
        <v>45153</v>
      </c>
      <c r="L3569" s="55" t="str">
        <f>UPPER(TEXT(tbl_raw_data[[#This Row],[Updated_date]],"MMMM"))</f>
        <v>AUGUST</v>
      </c>
      <c r="M3569" s="55" t="str">
        <f>UPPER("Week "&amp;IF(ROUNDUP(DAY(tbl_raw_data[[#This Row],[Updated_date]])/7,0)=5,4,ROUNDUP(DAY(tbl_raw_data[[#This Row],[Updated_date]])/7,0)))</f>
        <v>WEEK 3</v>
      </c>
      <c r="N3569" s="57" t="str">
        <f>UPPER(VLOOKUP(tbl_raw_data[[#This Row],[Analyst]],[1]setting!$A$1:$B$15,2,0))</f>
        <v>NAVED</v>
      </c>
      <c r="O3569" s="57" t="str">
        <f>UPPER(tbl_raw_data[[#This Row],[Outcome]])</f>
        <v>WITHDRAW</v>
      </c>
      <c r="P3569" s="57" t="str">
        <f>UPPER(tbl_raw_data[[#This Row],[Queue Name]])</f>
        <v>CONSUMER EXISTING</v>
      </c>
      <c r="Q3569" s="57" t="str">
        <f>IF(tbl_raw_data[[#This Row],[time_taken_in_mins]]&lt;=20,"SLA_MET","SLA_NOT_MET")</f>
        <v>SLA_MET</v>
      </c>
    </row>
    <row r="3570" spans="1:17" ht="15" customHeight="1" x14ac:dyDescent="0.25">
      <c r="A3570" s="5" t="s">
        <v>1391</v>
      </c>
      <c r="B3570" s="12">
        <v>45153.664039351854</v>
      </c>
      <c r="C3570" s="25">
        <v>45153.668298611112</v>
      </c>
      <c r="D3570" s="26" t="s">
        <v>40</v>
      </c>
      <c r="E3570" s="10" t="s">
        <v>41</v>
      </c>
      <c r="F3570" s="26" t="s">
        <v>10</v>
      </c>
      <c r="G3570" s="109"/>
      <c r="H35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0" s="48">
        <f>tbl_raw_data[[#This Row],[Date Actioned]]-tbl_raw_data[[#This Row],[Date Tagged]]</f>
        <v>4.2592592581058852E-3</v>
      </c>
      <c r="J3570" s="50">
        <f>HOUR(tbl_raw_data[[#This Row],[time_taken]])*60+MINUTE(tbl_raw_data[[#This Row],[time_taken]])+SECOND(tbl_raw_data[[#This Row],[time_taken]])/60</f>
        <v>6.1333333333333337</v>
      </c>
      <c r="K3570" s="54">
        <f>DATE(YEAR(tbl_raw_data[[#This Row],[Date Actioned]]), MONTH(tbl_raw_data[[#This Row],[Date Actioned]]), DAY(tbl_raw_data[[#This Row],[Date Actioned]]))</f>
        <v>45153</v>
      </c>
      <c r="L3570" s="55" t="str">
        <f>UPPER(TEXT(tbl_raw_data[[#This Row],[Updated_date]],"MMMM"))</f>
        <v>AUGUST</v>
      </c>
      <c r="M3570" s="55" t="str">
        <f>UPPER("Week "&amp;IF(ROUNDUP(DAY(tbl_raw_data[[#This Row],[Updated_date]])/7,0)=5,4,ROUNDUP(DAY(tbl_raw_data[[#This Row],[Updated_date]])/7,0)))</f>
        <v>WEEK 3</v>
      </c>
      <c r="N3570" s="57" t="str">
        <f>UPPER(VLOOKUP(tbl_raw_data[[#This Row],[Analyst]],[1]setting!$A$1:$B$15,2,0))</f>
        <v>SAM</v>
      </c>
      <c r="O3570" s="57" t="str">
        <f>UPPER(tbl_raw_data[[#This Row],[Outcome]])</f>
        <v>WITHDRAW</v>
      </c>
      <c r="P3570" s="57" t="str">
        <f>UPPER(tbl_raw_data[[#This Row],[Queue Name]])</f>
        <v>CONSUMER POST BUREAU</v>
      </c>
      <c r="Q3570" s="57" t="str">
        <f>IF(tbl_raw_data[[#This Row],[time_taken_in_mins]]&lt;=20,"SLA_MET","SLA_NOT_MET")</f>
        <v>SLA_MET</v>
      </c>
    </row>
    <row r="3571" spans="1:17" ht="15" customHeight="1" x14ac:dyDescent="0.25">
      <c r="A3571" s="11" t="s">
        <v>3679</v>
      </c>
      <c r="B3571" s="12">
        <v>45153.66846064815</v>
      </c>
      <c r="C3571" s="29">
        <v>45153.675729166665</v>
      </c>
      <c r="D3571" s="16" t="s">
        <v>13</v>
      </c>
      <c r="E3571" s="16" t="s">
        <v>41</v>
      </c>
      <c r="F3571" s="30" t="s">
        <v>254</v>
      </c>
      <c r="G3571" s="106"/>
      <c r="H35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1" s="48">
        <f>tbl_raw_data[[#This Row],[Date Actioned]]-tbl_raw_data[[#This Row],[Date Tagged]]</f>
        <v>7.2685185150476173E-3</v>
      </c>
      <c r="J3571" s="50">
        <f>HOUR(tbl_raw_data[[#This Row],[time_taken]])*60+MINUTE(tbl_raw_data[[#This Row],[time_taken]])+SECOND(tbl_raw_data[[#This Row],[time_taken]])/60</f>
        <v>10.466666666666667</v>
      </c>
      <c r="K3571" s="54">
        <f>DATE(YEAR(tbl_raw_data[[#This Row],[Date Actioned]]), MONTH(tbl_raw_data[[#This Row],[Date Actioned]]), DAY(tbl_raw_data[[#This Row],[Date Actioned]]))</f>
        <v>45153</v>
      </c>
      <c r="L3571" s="55" t="str">
        <f>UPPER(TEXT(tbl_raw_data[[#This Row],[Updated_date]],"MMMM"))</f>
        <v>AUGUST</v>
      </c>
      <c r="M3571" s="55" t="str">
        <f>UPPER("Week "&amp;IF(ROUNDUP(DAY(tbl_raw_data[[#This Row],[Updated_date]])/7,0)=5,4,ROUNDUP(DAY(tbl_raw_data[[#This Row],[Updated_date]])/7,0)))</f>
        <v>WEEK 3</v>
      </c>
      <c r="N3571" s="57" t="str">
        <f>UPPER(VLOOKUP(tbl_raw_data[[#This Row],[Analyst]],[1]setting!$A$1:$B$15,2,0))</f>
        <v>FARDIN</v>
      </c>
      <c r="O3571" s="57" t="str">
        <f>UPPER(tbl_raw_data[[#This Row],[Outcome]])</f>
        <v>APPROVE</v>
      </c>
      <c r="P3571" s="57" t="str">
        <f>UPPER(tbl_raw_data[[#This Row],[Queue Name]])</f>
        <v>CONSUMER POST BUREAU</v>
      </c>
      <c r="Q3571" s="57" t="str">
        <f>IF(tbl_raw_data[[#This Row],[time_taken_in_mins]]&lt;=20,"SLA_MET","SLA_NOT_MET")</f>
        <v>SLA_MET</v>
      </c>
    </row>
    <row r="3572" spans="1:17" ht="15" customHeight="1" x14ac:dyDescent="0.25">
      <c r="A3572" s="22" t="s">
        <v>1393</v>
      </c>
      <c r="B3572" s="6">
        <v>45153.674513888887</v>
      </c>
      <c r="C3572" s="7">
        <v>45153.678784722222</v>
      </c>
      <c r="D3572" s="8" t="s">
        <v>13</v>
      </c>
      <c r="E3572" s="8" t="s">
        <v>28</v>
      </c>
      <c r="F3572" s="8" t="s">
        <v>86</v>
      </c>
      <c r="G3572" s="110" t="s">
        <v>29</v>
      </c>
      <c r="H35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2" s="48">
        <f>tbl_raw_data[[#This Row],[Date Actioned]]-tbl_raw_data[[#This Row],[Date Tagged]]</f>
        <v>4.2708333348855376E-3</v>
      </c>
      <c r="J3572" s="50">
        <f>HOUR(tbl_raw_data[[#This Row],[time_taken]])*60+MINUTE(tbl_raw_data[[#This Row],[time_taken]])+SECOND(tbl_raw_data[[#This Row],[time_taken]])/60</f>
        <v>6.15</v>
      </c>
      <c r="K3572" s="54">
        <f>DATE(YEAR(tbl_raw_data[[#This Row],[Date Actioned]]), MONTH(tbl_raw_data[[#This Row],[Date Actioned]]), DAY(tbl_raw_data[[#This Row],[Date Actioned]]))</f>
        <v>45153</v>
      </c>
      <c r="L3572" s="55" t="str">
        <f>UPPER(TEXT(tbl_raw_data[[#This Row],[Updated_date]],"MMMM"))</f>
        <v>AUGUST</v>
      </c>
      <c r="M3572" s="55" t="str">
        <f>UPPER("Week "&amp;IF(ROUNDUP(DAY(tbl_raw_data[[#This Row],[Updated_date]])/7,0)=5,4,ROUNDUP(DAY(tbl_raw_data[[#This Row],[Updated_date]])/7,0)))</f>
        <v>WEEK 3</v>
      </c>
      <c r="N3572" s="57" t="str">
        <f>UPPER(VLOOKUP(tbl_raw_data[[#This Row],[Analyst]],[1]setting!$A$1:$B$15,2,0))</f>
        <v>ASIF</v>
      </c>
      <c r="O3572" s="57" t="str">
        <f>UPPER(tbl_raw_data[[#This Row],[Outcome]])</f>
        <v>APPROVE</v>
      </c>
      <c r="P3572" s="57" t="str">
        <f>UPPER(tbl_raw_data[[#This Row],[Queue Name]])</f>
        <v>CONSUMER EXISTING</v>
      </c>
      <c r="Q3572" s="57" t="str">
        <f>IF(tbl_raw_data[[#This Row],[time_taken_in_mins]]&lt;=20,"SLA_MET","SLA_NOT_MET")</f>
        <v>SLA_MET</v>
      </c>
    </row>
    <row r="3573" spans="1:17" ht="15" customHeight="1" x14ac:dyDescent="0.25">
      <c r="A3573" s="5" t="s">
        <v>3973</v>
      </c>
      <c r="B3573" s="12">
        <v>45153.680983796294</v>
      </c>
      <c r="C3573" s="13">
        <v>45153.688668981478</v>
      </c>
      <c r="D3573" s="14" t="s">
        <v>13</v>
      </c>
      <c r="E3573" s="14" t="s">
        <v>41</v>
      </c>
      <c r="F3573" s="14" t="s">
        <v>109</v>
      </c>
      <c r="G3573" s="111" t="s">
        <v>21</v>
      </c>
      <c r="H35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3" s="48">
        <f>tbl_raw_data[[#This Row],[Date Actioned]]-tbl_raw_data[[#This Row],[Date Tagged]]</f>
        <v>7.6851851845276542E-3</v>
      </c>
      <c r="J3573" s="50">
        <f>HOUR(tbl_raw_data[[#This Row],[time_taken]])*60+MINUTE(tbl_raw_data[[#This Row],[time_taken]])+SECOND(tbl_raw_data[[#This Row],[time_taken]])/60</f>
        <v>11.066666666666666</v>
      </c>
      <c r="K3573" s="54">
        <f>DATE(YEAR(tbl_raw_data[[#This Row],[Date Actioned]]), MONTH(tbl_raw_data[[#This Row],[Date Actioned]]), DAY(tbl_raw_data[[#This Row],[Date Actioned]]))</f>
        <v>45153</v>
      </c>
      <c r="L3573" s="55" t="str">
        <f>UPPER(TEXT(tbl_raw_data[[#This Row],[Updated_date]],"MMMM"))</f>
        <v>AUGUST</v>
      </c>
      <c r="M3573" s="55" t="str">
        <f>UPPER("Week "&amp;IF(ROUNDUP(DAY(tbl_raw_data[[#This Row],[Updated_date]])/7,0)=5,4,ROUNDUP(DAY(tbl_raw_data[[#This Row],[Updated_date]])/7,0)))</f>
        <v>WEEK 3</v>
      </c>
      <c r="N3573" s="57" t="str">
        <f>UPPER(VLOOKUP(tbl_raw_data[[#This Row],[Analyst]],[1]setting!$A$1:$B$15,2,0))</f>
        <v>NAVED</v>
      </c>
      <c r="O3573" s="57" t="str">
        <f>UPPER(tbl_raw_data[[#This Row],[Outcome]])</f>
        <v>APPROVE</v>
      </c>
      <c r="P3573" s="57" t="str">
        <f>UPPER(tbl_raw_data[[#This Row],[Queue Name]])</f>
        <v>CONSUMER POST BUREAU</v>
      </c>
      <c r="Q3573" s="57" t="str">
        <f>IF(tbl_raw_data[[#This Row],[time_taken_in_mins]]&lt;=20,"SLA_MET","SLA_NOT_MET")</f>
        <v>SLA_MET</v>
      </c>
    </row>
    <row r="3574" spans="1:17" ht="15" customHeight="1" x14ac:dyDescent="0.25">
      <c r="A3574" s="22" t="s">
        <v>3467</v>
      </c>
      <c r="B3574" s="6">
        <v>45153.681423611109</v>
      </c>
      <c r="C3574" s="7">
        <v>45153.688425925924</v>
      </c>
      <c r="D3574" s="8" t="s">
        <v>46</v>
      </c>
      <c r="E3574" s="8" t="s">
        <v>28</v>
      </c>
      <c r="F3574" s="8" t="s">
        <v>254</v>
      </c>
      <c r="G3574" s="110" t="s">
        <v>952</v>
      </c>
      <c r="H35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4" s="48">
        <f>tbl_raw_data[[#This Row],[Date Actioned]]-tbl_raw_data[[#This Row],[Date Tagged]]</f>
        <v>7.0023148145992309E-3</v>
      </c>
      <c r="J3574" s="50">
        <f>HOUR(tbl_raw_data[[#This Row],[time_taken]])*60+MINUTE(tbl_raw_data[[#This Row],[time_taken]])+SECOND(tbl_raw_data[[#This Row],[time_taken]])/60</f>
        <v>10.083333333333334</v>
      </c>
      <c r="K3574" s="54">
        <f>DATE(YEAR(tbl_raw_data[[#This Row],[Date Actioned]]), MONTH(tbl_raw_data[[#This Row],[Date Actioned]]), DAY(tbl_raw_data[[#This Row],[Date Actioned]]))</f>
        <v>45153</v>
      </c>
      <c r="L3574" s="55" t="str">
        <f>UPPER(TEXT(tbl_raw_data[[#This Row],[Updated_date]],"MMMM"))</f>
        <v>AUGUST</v>
      </c>
      <c r="M3574" s="55" t="str">
        <f>UPPER("Week "&amp;IF(ROUNDUP(DAY(tbl_raw_data[[#This Row],[Updated_date]])/7,0)=5,4,ROUNDUP(DAY(tbl_raw_data[[#This Row],[Updated_date]])/7,0)))</f>
        <v>WEEK 3</v>
      </c>
      <c r="N3574" s="57" t="str">
        <f>UPPER(VLOOKUP(tbl_raw_data[[#This Row],[Analyst]],[1]setting!$A$1:$B$15,2,0))</f>
        <v>FARDIN</v>
      </c>
      <c r="O3574" s="57" t="str">
        <f>UPPER(tbl_raw_data[[#This Row],[Outcome]])</f>
        <v>DECLINE</v>
      </c>
      <c r="P3574" s="57" t="str">
        <f>UPPER(tbl_raw_data[[#This Row],[Queue Name]])</f>
        <v>CONSUMER EXISTING</v>
      </c>
      <c r="Q3574" s="57" t="str">
        <f>IF(tbl_raw_data[[#This Row],[time_taken_in_mins]]&lt;=20,"SLA_MET","SLA_NOT_MET")</f>
        <v>SLA_MET</v>
      </c>
    </row>
    <row r="3575" spans="1:17" ht="15" customHeight="1" x14ac:dyDescent="0.25">
      <c r="A3575" s="22" t="s">
        <v>381</v>
      </c>
      <c r="B3575" s="6">
        <v>45153.681944444441</v>
      </c>
      <c r="C3575" s="7">
        <v>45153.684432870374</v>
      </c>
      <c r="D3575" s="8" t="s">
        <v>8</v>
      </c>
      <c r="E3575" s="8" t="s">
        <v>9</v>
      </c>
      <c r="F3575" s="8" t="s">
        <v>10</v>
      </c>
      <c r="G3575" s="110" t="s">
        <v>11</v>
      </c>
      <c r="H35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75" s="48">
        <f>tbl_raw_data[[#This Row],[Date Actioned]]-tbl_raw_data[[#This Row],[Date Tagged]]</f>
        <v>2.4884259328246117E-3</v>
      </c>
      <c r="J3575" s="50">
        <f>HOUR(tbl_raw_data[[#This Row],[time_taken]])*60+MINUTE(tbl_raw_data[[#This Row],[time_taken]])+SECOND(tbl_raw_data[[#This Row],[time_taken]])/60</f>
        <v>3.5833333333333335</v>
      </c>
      <c r="K3575" s="54">
        <f>DATE(YEAR(tbl_raw_data[[#This Row],[Date Actioned]]), MONTH(tbl_raw_data[[#This Row],[Date Actioned]]), DAY(tbl_raw_data[[#This Row],[Date Actioned]]))</f>
        <v>45153</v>
      </c>
      <c r="L3575" s="55" t="str">
        <f>UPPER(TEXT(tbl_raw_data[[#This Row],[Updated_date]],"MMMM"))</f>
        <v>AUGUST</v>
      </c>
      <c r="M3575" s="55" t="str">
        <f>UPPER("Week "&amp;IF(ROUNDUP(DAY(tbl_raw_data[[#This Row],[Updated_date]])/7,0)=5,4,ROUNDUP(DAY(tbl_raw_data[[#This Row],[Updated_date]])/7,0)))</f>
        <v>WEEK 3</v>
      </c>
      <c r="N3575" s="57" t="str">
        <f>UPPER(VLOOKUP(tbl_raw_data[[#This Row],[Analyst]],[1]setting!$A$1:$B$15,2,0))</f>
        <v>SAM</v>
      </c>
      <c r="O3575" s="57" t="str">
        <f>UPPER(tbl_raw_data[[#This Row],[Outcome]])</f>
        <v>WITHDRAW</v>
      </c>
      <c r="P3575" s="57" t="str">
        <f>UPPER(tbl_raw_data[[#This Row],[Queue Name]])</f>
        <v>CONSUMER PRE BUREAU</v>
      </c>
      <c r="Q3575" s="57" t="str">
        <f>IF(tbl_raw_data[[#This Row],[time_taken_in_mins]]&lt;=20,"SLA_MET","SLA_NOT_MET")</f>
        <v>SLA_MET</v>
      </c>
    </row>
    <row r="3576" spans="1:17" ht="15" customHeight="1" x14ac:dyDescent="0.25">
      <c r="A3576" s="22" t="s">
        <v>4468</v>
      </c>
      <c r="B3576" s="12">
        <v>45153.682129629633</v>
      </c>
      <c r="C3576" s="25">
        <v>45153.690636574072</v>
      </c>
      <c r="D3576" s="10" t="s">
        <v>13</v>
      </c>
      <c r="E3576" s="10" t="s">
        <v>28</v>
      </c>
      <c r="F3576" s="26" t="s">
        <v>42</v>
      </c>
      <c r="G3576" s="109"/>
      <c r="H35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6" s="48">
        <f>tbl_raw_data[[#This Row],[Date Actioned]]-tbl_raw_data[[#This Row],[Date Tagged]]</f>
        <v>8.5069444394321181E-3</v>
      </c>
      <c r="J3576" s="50">
        <f>HOUR(tbl_raw_data[[#This Row],[time_taken]])*60+MINUTE(tbl_raw_data[[#This Row],[time_taken]])+SECOND(tbl_raw_data[[#This Row],[time_taken]])/60</f>
        <v>12.25</v>
      </c>
      <c r="K3576" s="54">
        <f>DATE(YEAR(tbl_raw_data[[#This Row],[Date Actioned]]), MONTH(tbl_raw_data[[#This Row],[Date Actioned]]), DAY(tbl_raw_data[[#This Row],[Date Actioned]]))</f>
        <v>45153</v>
      </c>
      <c r="L3576" s="55" t="str">
        <f>UPPER(TEXT(tbl_raw_data[[#This Row],[Updated_date]],"MMMM"))</f>
        <v>AUGUST</v>
      </c>
      <c r="M3576" s="55" t="str">
        <f>UPPER("Week "&amp;IF(ROUNDUP(DAY(tbl_raw_data[[#This Row],[Updated_date]])/7,0)=5,4,ROUNDUP(DAY(tbl_raw_data[[#This Row],[Updated_date]])/7,0)))</f>
        <v>WEEK 3</v>
      </c>
      <c r="N3576" s="57" t="str">
        <f>UPPER(VLOOKUP(tbl_raw_data[[#This Row],[Analyst]],[1]setting!$A$1:$B$15,2,0))</f>
        <v>NITESH</v>
      </c>
      <c r="O3576" s="57" t="str">
        <f>UPPER(tbl_raw_data[[#This Row],[Outcome]])</f>
        <v>APPROVE</v>
      </c>
      <c r="P3576" s="57" t="str">
        <f>UPPER(tbl_raw_data[[#This Row],[Queue Name]])</f>
        <v>CONSUMER EXISTING</v>
      </c>
      <c r="Q3576" s="57" t="str">
        <f>IF(tbl_raw_data[[#This Row],[time_taken_in_mins]]&lt;=20,"SLA_MET","SLA_NOT_MET")</f>
        <v>SLA_MET</v>
      </c>
    </row>
    <row r="3577" spans="1:17" ht="15" customHeight="1" x14ac:dyDescent="0.25">
      <c r="A3577" s="5" t="s">
        <v>2984</v>
      </c>
      <c r="B3577" s="12">
        <v>45153.682175925926</v>
      </c>
      <c r="C3577" s="29">
        <v>45153.688530092593</v>
      </c>
      <c r="D3577" s="16" t="s">
        <v>13</v>
      </c>
      <c r="E3577" s="16" t="s">
        <v>28</v>
      </c>
      <c r="F3577" s="30" t="s">
        <v>55</v>
      </c>
      <c r="G3577" s="106"/>
      <c r="H35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7" s="48">
        <f>tbl_raw_data[[#This Row],[Date Actioned]]-tbl_raw_data[[#This Row],[Date Tagged]]</f>
        <v>6.3541666677338071E-3</v>
      </c>
      <c r="J3577" s="50">
        <f>HOUR(tbl_raw_data[[#This Row],[time_taken]])*60+MINUTE(tbl_raw_data[[#This Row],[time_taken]])+SECOND(tbl_raw_data[[#This Row],[time_taken]])/60</f>
        <v>9.15</v>
      </c>
      <c r="K3577" s="54">
        <f>DATE(YEAR(tbl_raw_data[[#This Row],[Date Actioned]]), MONTH(tbl_raw_data[[#This Row],[Date Actioned]]), DAY(tbl_raw_data[[#This Row],[Date Actioned]]))</f>
        <v>45153</v>
      </c>
      <c r="L3577" s="55" t="str">
        <f>UPPER(TEXT(tbl_raw_data[[#This Row],[Updated_date]],"MMMM"))</f>
        <v>AUGUST</v>
      </c>
      <c r="M3577" s="55" t="str">
        <f>UPPER("Week "&amp;IF(ROUNDUP(DAY(tbl_raw_data[[#This Row],[Updated_date]])/7,0)=5,4,ROUNDUP(DAY(tbl_raw_data[[#This Row],[Updated_date]])/7,0)))</f>
        <v>WEEK 3</v>
      </c>
      <c r="N3577" s="57" t="str">
        <f>UPPER(VLOOKUP(tbl_raw_data[[#This Row],[Analyst]],[1]setting!$A$1:$B$15,2,0))</f>
        <v>CAMERON</v>
      </c>
      <c r="O3577" s="57" t="str">
        <f>UPPER(tbl_raw_data[[#This Row],[Outcome]])</f>
        <v>APPROVE</v>
      </c>
      <c r="P3577" s="57" t="str">
        <f>UPPER(tbl_raw_data[[#This Row],[Queue Name]])</f>
        <v>CONSUMER EXISTING</v>
      </c>
      <c r="Q3577" s="57" t="str">
        <f>IF(tbl_raw_data[[#This Row],[time_taken_in_mins]]&lt;=20,"SLA_MET","SLA_NOT_MET")</f>
        <v>SLA_MET</v>
      </c>
    </row>
    <row r="3578" spans="1:17" ht="15" customHeight="1" x14ac:dyDescent="0.25">
      <c r="A3578" s="11" t="s">
        <v>2247</v>
      </c>
      <c r="B3578" s="12">
        <v>45153.684293981481</v>
      </c>
      <c r="C3578" s="25">
        <v>45153.689699074072</v>
      </c>
      <c r="D3578" s="10" t="s">
        <v>13</v>
      </c>
      <c r="E3578" s="10" t="s">
        <v>28</v>
      </c>
      <c r="F3578" s="26" t="s">
        <v>10</v>
      </c>
      <c r="G3578" s="109"/>
      <c r="H35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78" s="48">
        <f>tbl_raw_data[[#This Row],[Date Actioned]]-tbl_raw_data[[#This Row],[Date Tagged]]</f>
        <v>5.4050925900810398E-3</v>
      </c>
      <c r="J3578" s="50">
        <f>HOUR(tbl_raw_data[[#This Row],[time_taken]])*60+MINUTE(tbl_raw_data[[#This Row],[time_taken]])+SECOND(tbl_raw_data[[#This Row],[time_taken]])/60</f>
        <v>7.7833333333333332</v>
      </c>
      <c r="K3578" s="54">
        <f>DATE(YEAR(tbl_raw_data[[#This Row],[Date Actioned]]), MONTH(tbl_raw_data[[#This Row],[Date Actioned]]), DAY(tbl_raw_data[[#This Row],[Date Actioned]]))</f>
        <v>45153</v>
      </c>
      <c r="L3578" s="55" t="str">
        <f>UPPER(TEXT(tbl_raw_data[[#This Row],[Updated_date]],"MMMM"))</f>
        <v>AUGUST</v>
      </c>
      <c r="M3578" s="55" t="str">
        <f>UPPER("Week "&amp;IF(ROUNDUP(DAY(tbl_raw_data[[#This Row],[Updated_date]])/7,0)=5,4,ROUNDUP(DAY(tbl_raw_data[[#This Row],[Updated_date]])/7,0)))</f>
        <v>WEEK 3</v>
      </c>
      <c r="N3578" s="57" t="str">
        <f>UPPER(VLOOKUP(tbl_raw_data[[#This Row],[Analyst]],[1]setting!$A$1:$B$15,2,0))</f>
        <v>SAM</v>
      </c>
      <c r="O3578" s="57" t="str">
        <f>UPPER(tbl_raw_data[[#This Row],[Outcome]])</f>
        <v>APPROVE</v>
      </c>
      <c r="P3578" s="57" t="str">
        <f>UPPER(tbl_raw_data[[#This Row],[Queue Name]])</f>
        <v>CONSUMER EXISTING</v>
      </c>
      <c r="Q3578" s="57" t="str">
        <f>IF(tbl_raw_data[[#This Row],[time_taken_in_mins]]&lt;=20,"SLA_MET","SLA_NOT_MET")</f>
        <v>SLA_MET</v>
      </c>
    </row>
    <row r="3579" spans="1:17" ht="15" customHeight="1" x14ac:dyDescent="0.25">
      <c r="A3579" s="11" t="s">
        <v>1211</v>
      </c>
      <c r="B3579" s="6">
        <v>45153.687002314815</v>
      </c>
      <c r="C3579" s="7">
        <v>45153.691006944442</v>
      </c>
      <c r="D3579" s="8" t="s">
        <v>13</v>
      </c>
      <c r="E3579" s="8" t="s">
        <v>41</v>
      </c>
      <c r="F3579" s="8" t="s">
        <v>86</v>
      </c>
      <c r="G3579" s="110" t="s">
        <v>29</v>
      </c>
      <c r="H35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79" s="48">
        <f>tbl_raw_data[[#This Row],[Date Actioned]]-tbl_raw_data[[#This Row],[Date Tagged]]</f>
        <v>4.0046296271611936E-3</v>
      </c>
      <c r="J3579" s="50">
        <f>HOUR(tbl_raw_data[[#This Row],[time_taken]])*60+MINUTE(tbl_raw_data[[#This Row],[time_taken]])+SECOND(tbl_raw_data[[#This Row],[time_taken]])/60</f>
        <v>5.7666666666666666</v>
      </c>
      <c r="K3579" s="54">
        <f>DATE(YEAR(tbl_raw_data[[#This Row],[Date Actioned]]), MONTH(tbl_raw_data[[#This Row],[Date Actioned]]), DAY(tbl_raw_data[[#This Row],[Date Actioned]]))</f>
        <v>45153</v>
      </c>
      <c r="L3579" s="55" t="str">
        <f>UPPER(TEXT(tbl_raw_data[[#This Row],[Updated_date]],"MMMM"))</f>
        <v>AUGUST</v>
      </c>
      <c r="M3579" s="55" t="str">
        <f>UPPER("Week "&amp;IF(ROUNDUP(DAY(tbl_raw_data[[#This Row],[Updated_date]])/7,0)=5,4,ROUNDUP(DAY(tbl_raw_data[[#This Row],[Updated_date]])/7,0)))</f>
        <v>WEEK 3</v>
      </c>
      <c r="N3579" s="57" t="str">
        <f>UPPER(VLOOKUP(tbl_raw_data[[#This Row],[Analyst]],[1]setting!$A$1:$B$15,2,0))</f>
        <v>ASIF</v>
      </c>
      <c r="O3579" s="57" t="str">
        <f>UPPER(tbl_raw_data[[#This Row],[Outcome]])</f>
        <v>APPROVE</v>
      </c>
      <c r="P3579" s="57" t="str">
        <f>UPPER(tbl_raw_data[[#This Row],[Queue Name]])</f>
        <v>CONSUMER POST BUREAU</v>
      </c>
      <c r="Q3579" s="57" t="str">
        <f>IF(tbl_raw_data[[#This Row],[time_taken_in_mins]]&lt;=20,"SLA_MET","SLA_NOT_MET")</f>
        <v>SLA_MET</v>
      </c>
    </row>
    <row r="3580" spans="1:17" ht="26.25" x14ac:dyDescent="0.25">
      <c r="A3580" s="5" t="s">
        <v>4827</v>
      </c>
      <c r="B3580" s="12">
        <v>45153.688784722224</v>
      </c>
      <c r="C3580" s="13">
        <v>45153.697905092595</v>
      </c>
      <c r="D3580" s="14" t="s">
        <v>8</v>
      </c>
      <c r="E3580" s="14" t="s">
        <v>28</v>
      </c>
      <c r="F3580" s="14" t="s">
        <v>109</v>
      </c>
      <c r="G3580" s="111" t="s">
        <v>1953</v>
      </c>
      <c r="H35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0" s="48">
        <f>tbl_raw_data[[#This Row],[Date Actioned]]-tbl_raw_data[[#This Row],[Date Tagged]]</f>
        <v>9.1203703705104999E-3</v>
      </c>
      <c r="J3580" s="50">
        <f>HOUR(tbl_raw_data[[#This Row],[time_taken]])*60+MINUTE(tbl_raw_data[[#This Row],[time_taken]])+SECOND(tbl_raw_data[[#This Row],[time_taken]])/60</f>
        <v>13.133333333333333</v>
      </c>
      <c r="K3580" s="54">
        <f>DATE(YEAR(tbl_raw_data[[#This Row],[Date Actioned]]), MONTH(tbl_raw_data[[#This Row],[Date Actioned]]), DAY(tbl_raw_data[[#This Row],[Date Actioned]]))</f>
        <v>45153</v>
      </c>
      <c r="L3580" s="55" t="str">
        <f>UPPER(TEXT(tbl_raw_data[[#This Row],[Updated_date]],"MMMM"))</f>
        <v>AUGUST</v>
      </c>
      <c r="M3580" s="55" t="str">
        <f>UPPER("Week "&amp;IF(ROUNDUP(DAY(tbl_raw_data[[#This Row],[Updated_date]])/7,0)=5,4,ROUNDUP(DAY(tbl_raw_data[[#This Row],[Updated_date]])/7,0)))</f>
        <v>WEEK 3</v>
      </c>
      <c r="N3580" s="57" t="str">
        <f>UPPER(VLOOKUP(tbl_raw_data[[#This Row],[Analyst]],[1]setting!$A$1:$B$15,2,0))</f>
        <v>NAVED</v>
      </c>
      <c r="O3580" s="57" t="str">
        <f>UPPER(tbl_raw_data[[#This Row],[Outcome]])</f>
        <v>WITHDRAW</v>
      </c>
      <c r="P3580" s="57" t="str">
        <f>UPPER(tbl_raw_data[[#This Row],[Queue Name]])</f>
        <v>CONSUMER EXISTING</v>
      </c>
      <c r="Q3580" s="57" t="str">
        <f>IF(tbl_raw_data[[#This Row],[time_taken_in_mins]]&lt;=20,"SLA_MET","SLA_NOT_MET")</f>
        <v>SLA_MET</v>
      </c>
    </row>
    <row r="3581" spans="1:17" ht="15" customHeight="1" x14ac:dyDescent="0.25">
      <c r="A3581" s="22" t="s">
        <v>3637</v>
      </c>
      <c r="B3581" s="12">
        <v>45153.688877314817</v>
      </c>
      <c r="C3581" s="29">
        <v>45153.696087962962</v>
      </c>
      <c r="D3581" s="16" t="s">
        <v>13</v>
      </c>
      <c r="E3581" s="16" t="s">
        <v>41</v>
      </c>
      <c r="F3581" s="30" t="s">
        <v>254</v>
      </c>
      <c r="G3581" s="106"/>
      <c r="H35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81" s="48">
        <f>tbl_raw_data[[#This Row],[Date Actioned]]-tbl_raw_data[[#This Row],[Date Tagged]]</f>
        <v>7.2106481457012706E-3</v>
      </c>
      <c r="J3581" s="50">
        <f>HOUR(tbl_raw_data[[#This Row],[time_taken]])*60+MINUTE(tbl_raw_data[[#This Row],[time_taken]])+SECOND(tbl_raw_data[[#This Row],[time_taken]])/60</f>
        <v>10.383333333333333</v>
      </c>
      <c r="K3581" s="54">
        <f>DATE(YEAR(tbl_raw_data[[#This Row],[Date Actioned]]), MONTH(tbl_raw_data[[#This Row],[Date Actioned]]), DAY(tbl_raw_data[[#This Row],[Date Actioned]]))</f>
        <v>45153</v>
      </c>
      <c r="L3581" s="55" t="str">
        <f>UPPER(TEXT(tbl_raw_data[[#This Row],[Updated_date]],"MMMM"))</f>
        <v>AUGUST</v>
      </c>
      <c r="M3581" s="55" t="str">
        <f>UPPER("Week "&amp;IF(ROUNDUP(DAY(tbl_raw_data[[#This Row],[Updated_date]])/7,0)=5,4,ROUNDUP(DAY(tbl_raw_data[[#This Row],[Updated_date]])/7,0)))</f>
        <v>WEEK 3</v>
      </c>
      <c r="N3581" s="57" t="str">
        <f>UPPER(VLOOKUP(tbl_raw_data[[#This Row],[Analyst]],[1]setting!$A$1:$B$15,2,0))</f>
        <v>FARDIN</v>
      </c>
      <c r="O3581" s="57" t="str">
        <f>UPPER(tbl_raw_data[[#This Row],[Outcome]])</f>
        <v>APPROVE</v>
      </c>
      <c r="P3581" s="57" t="str">
        <f>UPPER(tbl_raw_data[[#This Row],[Queue Name]])</f>
        <v>CONSUMER POST BUREAU</v>
      </c>
      <c r="Q3581" s="57" t="str">
        <f>IF(tbl_raw_data[[#This Row],[time_taken_in_mins]]&lt;=20,"SLA_MET","SLA_NOT_MET")</f>
        <v>SLA_MET</v>
      </c>
    </row>
    <row r="3582" spans="1:17" ht="15" customHeight="1" x14ac:dyDescent="0.25">
      <c r="A3582" s="5" t="s">
        <v>1387</v>
      </c>
      <c r="B3582" s="12">
        <v>45153.68959490741</v>
      </c>
      <c r="C3582" s="25">
        <v>45153.693842592591</v>
      </c>
      <c r="D3582" s="10" t="s">
        <v>13</v>
      </c>
      <c r="E3582" s="10" t="s">
        <v>28</v>
      </c>
      <c r="F3582" s="26" t="s">
        <v>455</v>
      </c>
      <c r="G3582" s="109"/>
      <c r="H35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82" s="48">
        <f>tbl_raw_data[[#This Row],[Date Actioned]]-tbl_raw_data[[#This Row],[Date Tagged]]</f>
        <v>4.2476851813262329E-3</v>
      </c>
      <c r="J3582" s="50">
        <f>HOUR(tbl_raw_data[[#This Row],[time_taken]])*60+MINUTE(tbl_raw_data[[#This Row],[time_taken]])+SECOND(tbl_raw_data[[#This Row],[time_taken]])/60</f>
        <v>6.1166666666666663</v>
      </c>
      <c r="K3582" s="54">
        <f>DATE(YEAR(tbl_raw_data[[#This Row],[Date Actioned]]), MONTH(tbl_raw_data[[#This Row],[Date Actioned]]), DAY(tbl_raw_data[[#This Row],[Date Actioned]]))</f>
        <v>45153</v>
      </c>
      <c r="L3582" s="55" t="str">
        <f>UPPER(TEXT(tbl_raw_data[[#This Row],[Updated_date]],"MMMM"))</f>
        <v>AUGUST</v>
      </c>
      <c r="M3582" s="55" t="str">
        <f>UPPER("Week "&amp;IF(ROUNDUP(DAY(tbl_raw_data[[#This Row],[Updated_date]])/7,0)=5,4,ROUNDUP(DAY(tbl_raw_data[[#This Row],[Updated_date]])/7,0)))</f>
        <v>WEEK 3</v>
      </c>
      <c r="N3582" s="57" t="str">
        <f>UPPER(VLOOKUP(tbl_raw_data[[#This Row],[Analyst]],[1]setting!$A$1:$B$15,2,0))</f>
        <v>ROHAN</v>
      </c>
      <c r="O3582" s="57" t="str">
        <f>UPPER(tbl_raw_data[[#This Row],[Outcome]])</f>
        <v>APPROVE</v>
      </c>
      <c r="P3582" s="57" t="str">
        <f>UPPER(tbl_raw_data[[#This Row],[Queue Name]])</f>
        <v>CONSUMER EXISTING</v>
      </c>
      <c r="Q3582" s="57" t="str">
        <f>IF(tbl_raw_data[[#This Row],[time_taken_in_mins]]&lt;=20,"SLA_MET","SLA_NOT_MET")</f>
        <v>SLA_MET</v>
      </c>
    </row>
    <row r="3583" spans="1:17" ht="15" customHeight="1" x14ac:dyDescent="0.25">
      <c r="A3583" s="11" t="s">
        <v>3683</v>
      </c>
      <c r="B3583" s="6">
        <v>45153.690925925926</v>
      </c>
      <c r="C3583" s="7">
        <v>45153.698206018518</v>
      </c>
      <c r="D3583" s="8" t="s">
        <v>8</v>
      </c>
      <c r="E3583" s="8" t="s">
        <v>9</v>
      </c>
      <c r="F3583" s="8" t="s">
        <v>86</v>
      </c>
      <c r="G3583" s="110" t="s">
        <v>923</v>
      </c>
      <c r="H35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3" s="48">
        <f>tbl_raw_data[[#This Row],[Date Actioned]]-tbl_raw_data[[#This Row],[Date Tagged]]</f>
        <v>7.2800925918272696E-3</v>
      </c>
      <c r="J3583" s="50">
        <f>HOUR(tbl_raw_data[[#This Row],[time_taken]])*60+MINUTE(tbl_raw_data[[#This Row],[time_taken]])+SECOND(tbl_raw_data[[#This Row],[time_taken]])/60</f>
        <v>10.483333333333333</v>
      </c>
      <c r="K3583" s="54">
        <f>DATE(YEAR(tbl_raw_data[[#This Row],[Date Actioned]]), MONTH(tbl_raw_data[[#This Row],[Date Actioned]]), DAY(tbl_raw_data[[#This Row],[Date Actioned]]))</f>
        <v>45153</v>
      </c>
      <c r="L3583" s="55" t="str">
        <f>UPPER(TEXT(tbl_raw_data[[#This Row],[Updated_date]],"MMMM"))</f>
        <v>AUGUST</v>
      </c>
      <c r="M3583" s="55" t="str">
        <f>UPPER("Week "&amp;IF(ROUNDUP(DAY(tbl_raw_data[[#This Row],[Updated_date]])/7,0)=5,4,ROUNDUP(DAY(tbl_raw_data[[#This Row],[Updated_date]])/7,0)))</f>
        <v>WEEK 3</v>
      </c>
      <c r="N3583" s="57" t="str">
        <f>UPPER(VLOOKUP(tbl_raw_data[[#This Row],[Analyst]],[1]setting!$A$1:$B$15,2,0))</f>
        <v>ASIF</v>
      </c>
      <c r="O3583" s="57" t="str">
        <f>UPPER(tbl_raw_data[[#This Row],[Outcome]])</f>
        <v>WITHDRAW</v>
      </c>
      <c r="P3583" s="57" t="str">
        <f>UPPER(tbl_raw_data[[#This Row],[Queue Name]])</f>
        <v>CONSUMER PRE BUREAU</v>
      </c>
      <c r="Q3583" s="57" t="str">
        <f>IF(tbl_raw_data[[#This Row],[time_taken_in_mins]]&lt;=20,"SLA_MET","SLA_NOT_MET")</f>
        <v>SLA_MET</v>
      </c>
    </row>
    <row r="3584" spans="1:17" ht="15" customHeight="1" x14ac:dyDescent="0.25">
      <c r="A3584" s="22" t="s">
        <v>4798</v>
      </c>
      <c r="B3584" s="12">
        <v>45153.692488425928</v>
      </c>
      <c r="C3584" s="13">
        <v>45153.701539351852</v>
      </c>
      <c r="D3584" s="14" t="s">
        <v>13</v>
      </c>
      <c r="E3584" s="14" t="s">
        <v>41</v>
      </c>
      <c r="F3584" s="14" t="s">
        <v>254</v>
      </c>
      <c r="G3584" s="111" t="s">
        <v>67</v>
      </c>
      <c r="H35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4" s="48">
        <f>tbl_raw_data[[#This Row],[Date Actioned]]-tbl_raw_data[[#This Row],[Date Tagged]]</f>
        <v>9.0509259243845008E-3</v>
      </c>
      <c r="J3584" s="50">
        <f>HOUR(tbl_raw_data[[#This Row],[time_taken]])*60+MINUTE(tbl_raw_data[[#This Row],[time_taken]])+SECOND(tbl_raw_data[[#This Row],[time_taken]])/60</f>
        <v>13.033333333333333</v>
      </c>
      <c r="K3584" s="54">
        <f>DATE(YEAR(tbl_raw_data[[#This Row],[Date Actioned]]), MONTH(tbl_raw_data[[#This Row],[Date Actioned]]), DAY(tbl_raw_data[[#This Row],[Date Actioned]]))</f>
        <v>45153</v>
      </c>
      <c r="L3584" s="55" t="str">
        <f>UPPER(TEXT(tbl_raw_data[[#This Row],[Updated_date]],"MMMM"))</f>
        <v>AUGUST</v>
      </c>
      <c r="M3584" s="55" t="str">
        <f>UPPER("Week "&amp;IF(ROUNDUP(DAY(tbl_raw_data[[#This Row],[Updated_date]])/7,0)=5,4,ROUNDUP(DAY(tbl_raw_data[[#This Row],[Updated_date]])/7,0)))</f>
        <v>WEEK 3</v>
      </c>
      <c r="N3584" s="57" t="str">
        <f>UPPER(VLOOKUP(tbl_raw_data[[#This Row],[Analyst]],[1]setting!$A$1:$B$15,2,0))</f>
        <v>FARDIN</v>
      </c>
      <c r="O3584" s="57" t="str">
        <f>UPPER(tbl_raw_data[[#This Row],[Outcome]])</f>
        <v>APPROVE</v>
      </c>
      <c r="P3584" s="57" t="str">
        <f>UPPER(tbl_raw_data[[#This Row],[Queue Name]])</f>
        <v>CONSUMER POST BUREAU</v>
      </c>
      <c r="Q3584" s="57" t="str">
        <f>IF(tbl_raw_data[[#This Row],[time_taken_in_mins]]&lt;=20,"SLA_MET","SLA_NOT_MET")</f>
        <v>SLA_MET</v>
      </c>
    </row>
    <row r="3585" spans="1:17" ht="15" customHeight="1" x14ac:dyDescent="0.25">
      <c r="A3585" s="5" t="s">
        <v>4851</v>
      </c>
      <c r="B3585" s="6">
        <v>45153.694953703707</v>
      </c>
      <c r="C3585" s="7">
        <v>45153.704131944447</v>
      </c>
      <c r="D3585" s="8" t="s">
        <v>13</v>
      </c>
      <c r="E3585" s="8" t="s">
        <v>41</v>
      </c>
      <c r="F3585" s="8" t="s">
        <v>109</v>
      </c>
      <c r="G3585" s="110" t="s">
        <v>29</v>
      </c>
      <c r="H35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5" s="48">
        <f>tbl_raw_data[[#This Row],[Date Actioned]]-tbl_raw_data[[#This Row],[Date Tagged]]</f>
        <v>9.1782407398568466E-3</v>
      </c>
      <c r="J3585" s="50">
        <f>HOUR(tbl_raw_data[[#This Row],[time_taken]])*60+MINUTE(tbl_raw_data[[#This Row],[time_taken]])+SECOND(tbl_raw_data[[#This Row],[time_taken]])/60</f>
        <v>13.216666666666667</v>
      </c>
      <c r="K3585" s="54">
        <f>DATE(YEAR(tbl_raw_data[[#This Row],[Date Actioned]]), MONTH(tbl_raw_data[[#This Row],[Date Actioned]]), DAY(tbl_raw_data[[#This Row],[Date Actioned]]))</f>
        <v>45153</v>
      </c>
      <c r="L3585" s="55" t="str">
        <f>UPPER(TEXT(tbl_raw_data[[#This Row],[Updated_date]],"MMMM"))</f>
        <v>AUGUST</v>
      </c>
      <c r="M3585" s="55" t="str">
        <f>UPPER("Week "&amp;IF(ROUNDUP(DAY(tbl_raw_data[[#This Row],[Updated_date]])/7,0)=5,4,ROUNDUP(DAY(tbl_raw_data[[#This Row],[Updated_date]])/7,0)))</f>
        <v>WEEK 3</v>
      </c>
      <c r="N3585" s="57" t="str">
        <f>UPPER(VLOOKUP(tbl_raw_data[[#This Row],[Analyst]],[1]setting!$A$1:$B$15,2,0))</f>
        <v>NAVED</v>
      </c>
      <c r="O3585" s="57" t="str">
        <f>UPPER(tbl_raw_data[[#This Row],[Outcome]])</f>
        <v>APPROVE</v>
      </c>
      <c r="P3585" s="57" t="str">
        <f>UPPER(tbl_raw_data[[#This Row],[Queue Name]])</f>
        <v>CONSUMER POST BUREAU</v>
      </c>
      <c r="Q3585" s="57" t="str">
        <f>IF(tbl_raw_data[[#This Row],[time_taken_in_mins]]&lt;=20,"SLA_MET","SLA_NOT_MET")</f>
        <v>SLA_MET</v>
      </c>
    </row>
    <row r="3586" spans="1:17" ht="26.25" x14ac:dyDescent="0.25">
      <c r="A3586" s="22" t="s">
        <v>3275</v>
      </c>
      <c r="B3586" s="12">
        <v>45153.697256944448</v>
      </c>
      <c r="C3586" s="13">
        <v>45153.704027777778</v>
      </c>
      <c r="D3586" s="14" t="s">
        <v>8</v>
      </c>
      <c r="E3586" s="14" t="s">
        <v>28</v>
      </c>
      <c r="F3586" s="14" t="s">
        <v>86</v>
      </c>
      <c r="G3586" s="111" t="s">
        <v>3276</v>
      </c>
      <c r="H35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6" s="48">
        <f>tbl_raw_data[[#This Row],[Date Actioned]]-tbl_raw_data[[#This Row],[Date Tagged]]</f>
        <v>6.7708333299378864E-3</v>
      </c>
      <c r="J3586" s="50">
        <f>HOUR(tbl_raw_data[[#This Row],[time_taken]])*60+MINUTE(tbl_raw_data[[#This Row],[time_taken]])+SECOND(tbl_raw_data[[#This Row],[time_taken]])/60</f>
        <v>9.75</v>
      </c>
      <c r="K3586" s="54">
        <f>DATE(YEAR(tbl_raw_data[[#This Row],[Date Actioned]]), MONTH(tbl_raw_data[[#This Row],[Date Actioned]]), DAY(tbl_raw_data[[#This Row],[Date Actioned]]))</f>
        <v>45153</v>
      </c>
      <c r="L3586" s="55" t="str">
        <f>UPPER(TEXT(tbl_raw_data[[#This Row],[Updated_date]],"MMMM"))</f>
        <v>AUGUST</v>
      </c>
      <c r="M3586" s="55" t="str">
        <f>UPPER("Week "&amp;IF(ROUNDUP(DAY(tbl_raw_data[[#This Row],[Updated_date]])/7,0)=5,4,ROUNDUP(DAY(tbl_raw_data[[#This Row],[Updated_date]])/7,0)))</f>
        <v>WEEK 3</v>
      </c>
      <c r="N3586" s="57" t="str">
        <f>UPPER(VLOOKUP(tbl_raw_data[[#This Row],[Analyst]],[1]setting!$A$1:$B$15,2,0))</f>
        <v>ASIF</v>
      </c>
      <c r="O3586" s="57" t="str">
        <f>UPPER(tbl_raw_data[[#This Row],[Outcome]])</f>
        <v>WITHDRAW</v>
      </c>
      <c r="P3586" s="57" t="str">
        <f>UPPER(tbl_raw_data[[#This Row],[Queue Name]])</f>
        <v>CONSUMER EXISTING</v>
      </c>
      <c r="Q3586" s="57" t="str">
        <f>IF(tbl_raw_data[[#This Row],[time_taken_in_mins]]&lt;=20,"SLA_MET","SLA_NOT_MET")</f>
        <v>SLA_MET</v>
      </c>
    </row>
    <row r="3587" spans="1:17" ht="26.25" x14ac:dyDescent="0.25">
      <c r="A3587" s="5" t="s">
        <v>4447</v>
      </c>
      <c r="B3587" s="6">
        <v>45153.701273148145</v>
      </c>
      <c r="C3587" s="7">
        <v>45153.709745370368</v>
      </c>
      <c r="D3587" s="8" t="s">
        <v>8</v>
      </c>
      <c r="E3587" s="8" t="s">
        <v>28</v>
      </c>
      <c r="F3587" s="8" t="s">
        <v>254</v>
      </c>
      <c r="G3587" s="110" t="s">
        <v>3940</v>
      </c>
      <c r="H35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7" s="48">
        <f>tbl_raw_data[[#This Row],[Date Actioned]]-tbl_raw_data[[#This Row],[Date Tagged]]</f>
        <v>8.4722222236450762E-3</v>
      </c>
      <c r="J3587" s="50">
        <f>HOUR(tbl_raw_data[[#This Row],[time_taken]])*60+MINUTE(tbl_raw_data[[#This Row],[time_taken]])+SECOND(tbl_raw_data[[#This Row],[time_taken]])/60</f>
        <v>12.2</v>
      </c>
      <c r="K3587" s="54">
        <f>DATE(YEAR(tbl_raw_data[[#This Row],[Date Actioned]]), MONTH(tbl_raw_data[[#This Row],[Date Actioned]]), DAY(tbl_raw_data[[#This Row],[Date Actioned]]))</f>
        <v>45153</v>
      </c>
      <c r="L3587" s="55" t="str">
        <f>UPPER(TEXT(tbl_raw_data[[#This Row],[Updated_date]],"MMMM"))</f>
        <v>AUGUST</v>
      </c>
      <c r="M3587" s="55" t="str">
        <f>UPPER("Week "&amp;IF(ROUNDUP(DAY(tbl_raw_data[[#This Row],[Updated_date]])/7,0)=5,4,ROUNDUP(DAY(tbl_raw_data[[#This Row],[Updated_date]])/7,0)))</f>
        <v>WEEK 3</v>
      </c>
      <c r="N3587" s="57" t="str">
        <f>UPPER(VLOOKUP(tbl_raw_data[[#This Row],[Analyst]],[1]setting!$A$1:$B$15,2,0))</f>
        <v>FARDIN</v>
      </c>
      <c r="O3587" s="57" t="str">
        <f>UPPER(tbl_raw_data[[#This Row],[Outcome]])</f>
        <v>WITHDRAW</v>
      </c>
      <c r="P3587" s="57" t="str">
        <f>UPPER(tbl_raw_data[[#This Row],[Queue Name]])</f>
        <v>CONSUMER EXISTING</v>
      </c>
      <c r="Q3587" s="57" t="str">
        <f>IF(tbl_raw_data[[#This Row],[time_taken_in_mins]]&lt;=20,"SLA_MET","SLA_NOT_MET")</f>
        <v>SLA_MET</v>
      </c>
    </row>
    <row r="3588" spans="1:17" ht="15" customHeight="1" x14ac:dyDescent="0.25">
      <c r="A3588" s="11" t="s">
        <v>3777</v>
      </c>
      <c r="B3588" s="12">
        <v>45153.701539351852</v>
      </c>
      <c r="C3588" s="13">
        <v>45153.70894675926</v>
      </c>
      <c r="D3588" s="14" t="s">
        <v>8</v>
      </c>
      <c r="E3588" s="14" t="s">
        <v>41</v>
      </c>
      <c r="F3588" s="14" t="s">
        <v>10</v>
      </c>
      <c r="G3588" s="111" t="s">
        <v>82</v>
      </c>
      <c r="H35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88" s="48">
        <f>tbl_raw_data[[#This Row],[Date Actioned]]-tbl_raw_data[[#This Row],[Date Tagged]]</f>
        <v>7.4074074072996154E-3</v>
      </c>
      <c r="J3588" s="50">
        <f>HOUR(tbl_raw_data[[#This Row],[time_taken]])*60+MINUTE(tbl_raw_data[[#This Row],[time_taken]])+SECOND(tbl_raw_data[[#This Row],[time_taken]])/60</f>
        <v>10.666666666666666</v>
      </c>
      <c r="K3588" s="54">
        <f>DATE(YEAR(tbl_raw_data[[#This Row],[Date Actioned]]), MONTH(tbl_raw_data[[#This Row],[Date Actioned]]), DAY(tbl_raw_data[[#This Row],[Date Actioned]]))</f>
        <v>45153</v>
      </c>
      <c r="L3588" s="55" t="str">
        <f>UPPER(TEXT(tbl_raw_data[[#This Row],[Updated_date]],"MMMM"))</f>
        <v>AUGUST</v>
      </c>
      <c r="M3588" s="55" t="str">
        <f>UPPER("Week "&amp;IF(ROUNDUP(DAY(tbl_raw_data[[#This Row],[Updated_date]])/7,0)=5,4,ROUNDUP(DAY(tbl_raw_data[[#This Row],[Updated_date]])/7,0)))</f>
        <v>WEEK 3</v>
      </c>
      <c r="N3588" s="57" t="str">
        <f>UPPER(VLOOKUP(tbl_raw_data[[#This Row],[Analyst]],[1]setting!$A$1:$B$15,2,0))</f>
        <v>SAM</v>
      </c>
      <c r="O3588" s="57" t="str">
        <f>UPPER(tbl_raw_data[[#This Row],[Outcome]])</f>
        <v>WITHDRAW</v>
      </c>
      <c r="P3588" s="57" t="str">
        <f>UPPER(tbl_raw_data[[#This Row],[Queue Name]])</f>
        <v>CONSUMER POST BUREAU</v>
      </c>
      <c r="Q3588" s="57" t="str">
        <f>IF(tbl_raw_data[[#This Row],[time_taken_in_mins]]&lt;=20,"SLA_MET","SLA_NOT_MET")</f>
        <v>SLA_MET</v>
      </c>
    </row>
    <row r="3589" spans="1:17" ht="15" customHeight="1" x14ac:dyDescent="0.25">
      <c r="A3589" s="11" t="s">
        <v>4216</v>
      </c>
      <c r="B3589" s="12">
        <v>45153.702222222222</v>
      </c>
      <c r="C3589" s="13">
        <v>45153.710289351853</v>
      </c>
      <c r="D3589" s="14" t="s">
        <v>13</v>
      </c>
      <c r="E3589" s="14" t="s">
        <v>41</v>
      </c>
      <c r="F3589" s="14" t="s">
        <v>109</v>
      </c>
      <c r="G3589" s="111" t="s">
        <v>21</v>
      </c>
      <c r="H35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89" s="48">
        <f>tbl_raw_data[[#This Row],[Date Actioned]]-tbl_raw_data[[#This Row],[Date Tagged]]</f>
        <v>8.0671296309446916E-3</v>
      </c>
      <c r="J3589" s="50">
        <f>HOUR(tbl_raw_data[[#This Row],[time_taken]])*60+MINUTE(tbl_raw_data[[#This Row],[time_taken]])+SECOND(tbl_raw_data[[#This Row],[time_taken]])/60</f>
        <v>11.616666666666667</v>
      </c>
      <c r="K3589" s="54">
        <f>DATE(YEAR(tbl_raw_data[[#This Row],[Date Actioned]]), MONTH(tbl_raw_data[[#This Row],[Date Actioned]]), DAY(tbl_raw_data[[#This Row],[Date Actioned]]))</f>
        <v>45153</v>
      </c>
      <c r="L3589" s="55" t="str">
        <f>UPPER(TEXT(tbl_raw_data[[#This Row],[Updated_date]],"MMMM"))</f>
        <v>AUGUST</v>
      </c>
      <c r="M3589" s="55" t="str">
        <f>UPPER("Week "&amp;IF(ROUNDUP(DAY(tbl_raw_data[[#This Row],[Updated_date]])/7,0)=5,4,ROUNDUP(DAY(tbl_raw_data[[#This Row],[Updated_date]])/7,0)))</f>
        <v>WEEK 3</v>
      </c>
      <c r="N3589" s="57" t="str">
        <f>UPPER(VLOOKUP(tbl_raw_data[[#This Row],[Analyst]],[1]setting!$A$1:$B$15,2,0))</f>
        <v>NAVED</v>
      </c>
      <c r="O3589" s="57" t="str">
        <f>UPPER(tbl_raw_data[[#This Row],[Outcome]])</f>
        <v>APPROVE</v>
      </c>
      <c r="P3589" s="57" t="str">
        <f>UPPER(tbl_raw_data[[#This Row],[Queue Name]])</f>
        <v>CONSUMER POST BUREAU</v>
      </c>
      <c r="Q3589" s="57" t="str">
        <f>IF(tbl_raw_data[[#This Row],[time_taken_in_mins]]&lt;=20,"SLA_MET","SLA_NOT_MET")</f>
        <v>SLA_MET</v>
      </c>
    </row>
    <row r="3590" spans="1:17" ht="15" customHeight="1" x14ac:dyDescent="0.25">
      <c r="A3590" s="11" t="s">
        <v>3854</v>
      </c>
      <c r="B3590" s="12">
        <v>45153.703379629631</v>
      </c>
      <c r="C3590" s="29">
        <v>45153.7108912037</v>
      </c>
      <c r="D3590" s="16" t="s">
        <v>13</v>
      </c>
      <c r="E3590" s="16" t="s">
        <v>41</v>
      </c>
      <c r="F3590" s="30" t="s">
        <v>42</v>
      </c>
      <c r="G3590" s="106"/>
      <c r="H35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90" s="48">
        <f>tbl_raw_data[[#This Row],[Date Actioned]]-tbl_raw_data[[#This Row],[Date Tagged]]</f>
        <v>7.5115740692126565E-3</v>
      </c>
      <c r="J3590" s="50">
        <f>HOUR(tbl_raw_data[[#This Row],[time_taken]])*60+MINUTE(tbl_raw_data[[#This Row],[time_taken]])+SECOND(tbl_raw_data[[#This Row],[time_taken]])/60</f>
        <v>10.816666666666666</v>
      </c>
      <c r="K3590" s="54">
        <f>DATE(YEAR(tbl_raw_data[[#This Row],[Date Actioned]]), MONTH(tbl_raw_data[[#This Row],[Date Actioned]]), DAY(tbl_raw_data[[#This Row],[Date Actioned]]))</f>
        <v>45153</v>
      </c>
      <c r="L3590" s="55" t="str">
        <f>UPPER(TEXT(tbl_raw_data[[#This Row],[Updated_date]],"MMMM"))</f>
        <v>AUGUST</v>
      </c>
      <c r="M3590" s="55" t="str">
        <f>UPPER("Week "&amp;IF(ROUNDUP(DAY(tbl_raw_data[[#This Row],[Updated_date]])/7,0)=5,4,ROUNDUP(DAY(tbl_raw_data[[#This Row],[Updated_date]])/7,0)))</f>
        <v>WEEK 3</v>
      </c>
      <c r="N3590" s="57" t="str">
        <f>UPPER(VLOOKUP(tbl_raw_data[[#This Row],[Analyst]],[1]setting!$A$1:$B$15,2,0))</f>
        <v>NITESH</v>
      </c>
      <c r="O3590" s="57" t="str">
        <f>UPPER(tbl_raw_data[[#This Row],[Outcome]])</f>
        <v>APPROVE</v>
      </c>
      <c r="P3590" s="57" t="str">
        <f>UPPER(tbl_raw_data[[#This Row],[Queue Name]])</f>
        <v>CONSUMER POST BUREAU</v>
      </c>
      <c r="Q3590" s="57" t="str">
        <f>IF(tbl_raw_data[[#This Row],[time_taken_in_mins]]&lt;=20,"SLA_MET","SLA_NOT_MET")</f>
        <v>SLA_MET</v>
      </c>
    </row>
    <row r="3591" spans="1:17" ht="15" customHeight="1" x14ac:dyDescent="0.25">
      <c r="A3591" s="22" t="s">
        <v>4446</v>
      </c>
      <c r="B3591" s="6">
        <v>45153.705763888887</v>
      </c>
      <c r="C3591" s="7">
        <v>45153.714236111111</v>
      </c>
      <c r="D3591" s="8" t="s">
        <v>8</v>
      </c>
      <c r="E3591" s="8" t="s">
        <v>9</v>
      </c>
      <c r="F3591" s="8" t="s">
        <v>86</v>
      </c>
      <c r="G3591" s="110" t="s">
        <v>2653</v>
      </c>
      <c r="H35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591" s="48">
        <f>tbl_raw_data[[#This Row],[Date Actioned]]-tbl_raw_data[[#This Row],[Date Tagged]]</f>
        <v>8.4722222236450762E-3</v>
      </c>
      <c r="J3591" s="50">
        <f>HOUR(tbl_raw_data[[#This Row],[time_taken]])*60+MINUTE(tbl_raw_data[[#This Row],[time_taken]])+SECOND(tbl_raw_data[[#This Row],[time_taken]])/60</f>
        <v>12.2</v>
      </c>
      <c r="K3591" s="54">
        <f>DATE(YEAR(tbl_raw_data[[#This Row],[Date Actioned]]), MONTH(tbl_raw_data[[#This Row],[Date Actioned]]), DAY(tbl_raw_data[[#This Row],[Date Actioned]]))</f>
        <v>45153</v>
      </c>
      <c r="L3591" s="55" t="str">
        <f>UPPER(TEXT(tbl_raw_data[[#This Row],[Updated_date]],"MMMM"))</f>
        <v>AUGUST</v>
      </c>
      <c r="M3591" s="55" t="str">
        <f>UPPER("Week "&amp;IF(ROUNDUP(DAY(tbl_raw_data[[#This Row],[Updated_date]])/7,0)=5,4,ROUNDUP(DAY(tbl_raw_data[[#This Row],[Updated_date]])/7,0)))</f>
        <v>WEEK 3</v>
      </c>
      <c r="N3591" s="57" t="str">
        <f>UPPER(VLOOKUP(tbl_raw_data[[#This Row],[Analyst]],[1]setting!$A$1:$B$15,2,0))</f>
        <v>ASIF</v>
      </c>
      <c r="O3591" s="57" t="str">
        <f>UPPER(tbl_raw_data[[#This Row],[Outcome]])</f>
        <v>WITHDRAW</v>
      </c>
      <c r="P3591" s="57" t="str">
        <f>UPPER(tbl_raw_data[[#This Row],[Queue Name]])</f>
        <v>CONSUMER PRE BUREAU</v>
      </c>
      <c r="Q3591" s="57" t="str">
        <f>IF(tbl_raw_data[[#This Row],[time_taken_in_mins]]&lt;=20,"SLA_MET","SLA_NOT_MET")</f>
        <v>SLA_MET</v>
      </c>
    </row>
    <row r="3592" spans="1:17" ht="15" customHeight="1" x14ac:dyDescent="0.25">
      <c r="A3592" s="5" t="s">
        <v>5116</v>
      </c>
      <c r="B3592" s="12">
        <v>45153.705763888887</v>
      </c>
      <c r="C3592" s="13">
        <v>45153.715567129628</v>
      </c>
      <c r="D3592" s="14" t="s">
        <v>8</v>
      </c>
      <c r="E3592" s="14" t="s">
        <v>9</v>
      </c>
      <c r="F3592" s="14" t="s">
        <v>10</v>
      </c>
      <c r="G3592" s="111" t="s">
        <v>5117</v>
      </c>
      <c r="H35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2" s="48">
        <f>tbl_raw_data[[#This Row],[Date Actioned]]-tbl_raw_data[[#This Row],[Date Tagged]]</f>
        <v>9.8032407404389232E-3</v>
      </c>
      <c r="J3592" s="50">
        <f>HOUR(tbl_raw_data[[#This Row],[time_taken]])*60+MINUTE(tbl_raw_data[[#This Row],[time_taken]])+SECOND(tbl_raw_data[[#This Row],[time_taken]])/60</f>
        <v>14.116666666666667</v>
      </c>
      <c r="K3592" s="54">
        <f>DATE(YEAR(tbl_raw_data[[#This Row],[Date Actioned]]), MONTH(tbl_raw_data[[#This Row],[Date Actioned]]), DAY(tbl_raw_data[[#This Row],[Date Actioned]]))</f>
        <v>45153</v>
      </c>
      <c r="L3592" s="55" t="str">
        <f>UPPER(TEXT(tbl_raw_data[[#This Row],[Updated_date]],"MMMM"))</f>
        <v>AUGUST</v>
      </c>
      <c r="M3592" s="55" t="str">
        <f>UPPER("Week "&amp;IF(ROUNDUP(DAY(tbl_raw_data[[#This Row],[Updated_date]])/7,0)=5,4,ROUNDUP(DAY(tbl_raw_data[[#This Row],[Updated_date]])/7,0)))</f>
        <v>WEEK 3</v>
      </c>
      <c r="N3592" s="57" t="str">
        <f>UPPER(VLOOKUP(tbl_raw_data[[#This Row],[Analyst]],[1]setting!$A$1:$B$15,2,0))</f>
        <v>SAM</v>
      </c>
      <c r="O3592" s="57" t="str">
        <f>UPPER(tbl_raw_data[[#This Row],[Outcome]])</f>
        <v>WITHDRAW</v>
      </c>
      <c r="P3592" s="57" t="str">
        <f>UPPER(tbl_raw_data[[#This Row],[Queue Name]])</f>
        <v>CONSUMER PRE BUREAU</v>
      </c>
      <c r="Q3592" s="57" t="str">
        <f>IF(tbl_raw_data[[#This Row],[time_taken_in_mins]]&lt;=20,"SLA_MET","SLA_NOT_MET")</f>
        <v>SLA_MET</v>
      </c>
    </row>
    <row r="3593" spans="1:17" ht="15" customHeight="1" x14ac:dyDescent="0.25">
      <c r="A3593" s="22" t="s">
        <v>2989</v>
      </c>
      <c r="B3593" s="12">
        <v>45153.710694444446</v>
      </c>
      <c r="C3593" s="25">
        <v>45153.717060185183</v>
      </c>
      <c r="D3593" s="10" t="s">
        <v>13</v>
      </c>
      <c r="E3593" s="10" t="s">
        <v>28</v>
      </c>
      <c r="F3593" s="26" t="s">
        <v>254</v>
      </c>
      <c r="G3593" s="109"/>
      <c r="H35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93" s="48">
        <f>tbl_raw_data[[#This Row],[Date Actioned]]-tbl_raw_data[[#This Row],[Date Tagged]]</f>
        <v>6.3657407372375019E-3</v>
      </c>
      <c r="J3593" s="50">
        <f>HOUR(tbl_raw_data[[#This Row],[time_taken]])*60+MINUTE(tbl_raw_data[[#This Row],[time_taken]])+SECOND(tbl_raw_data[[#This Row],[time_taken]])/60</f>
        <v>9.1666666666666661</v>
      </c>
      <c r="K3593" s="54">
        <f>DATE(YEAR(tbl_raw_data[[#This Row],[Date Actioned]]), MONTH(tbl_raw_data[[#This Row],[Date Actioned]]), DAY(tbl_raw_data[[#This Row],[Date Actioned]]))</f>
        <v>45153</v>
      </c>
      <c r="L3593" s="55" t="str">
        <f>UPPER(TEXT(tbl_raw_data[[#This Row],[Updated_date]],"MMMM"))</f>
        <v>AUGUST</v>
      </c>
      <c r="M3593" s="55" t="str">
        <f>UPPER("Week "&amp;IF(ROUNDUP(DAY(tbl_raw_data[[#This Row],[Updated_date]])/7,0)=5,4,ROUNDUP(DAY(tbl_raw_data[[#This Row],[Updated_date]])/7,0)))</f>
        <v>WEEK 3</v>
      </c>
      <c r="N3593" s="57" t="str">
        <f>UPPER(VLOOKUP(tbl_raw_data[[#This Row],[Analyst]],[1]setting!$A$1:$B$15,2,0))</f>
        <v>FARDIN</v>
      </c>
      <c r="O3593" s="57" t="str">
        <f>UPPER(tbl_raw_data[[#This Row],[Outcome]])</f>
        <v>APPROVE</v>
      </c>
      <c r="P3593" s="57" t="str">
        <f>UPPER(tbl_raw_data[[#This Row],[Queue Name]])</f>
        <v>CONSUMER EXISTING</v>
      </c>
      <c r="Q3593" s="57" t="str">
        <f>IF(tbl_raw_data[[#This Row],[time_taken_in_mins]]&lt;=20,"SLA_MET","SLA_NOT_MET")</f>
        <v>SLA_MET</v>
      </c>
    </row>
    <row r="3594" spans="1:17" ht="15" customHeight="1" x14ac:dyDescent="0.25">
      <c r="A3594" s="22" t="s">
        <v>2619</v>
      </c>
      <c r="B3594" s="6">
        <v>45153.711828703701</v>
      </c>
      <c r="C3594" s="7">
        <v>45153.717650462961</v>
      </c>
      <c r="D3594" s="8" t="s">
        <v>13</v>
      </c>
      <c r="E3594" s="8" t="s">
        <v>28</v>
      </c>
      <c r="F3594" s="8" t="s">
        <v>109</v>
      </c>
      <c r="G3594" s="110" t="s">
        <v>67</v>
      </c>
      <c r="H35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94" s="48">
        <f>tbl_raw_data[[#This Row],[Date Actioned]]-tbl_raw_data[[#This Row],[Date Tagged]]</f>
        <v>5.8217592595610768E-3</v>
      </c>
      <c r="J3594" s="50">
        <f>HOUR(tbl_raw_data[[#This Row],[time_taken]])*60+MINUTE(tbl_raw_data[[#This Row],[time_taken]])+SECOND(tbl_raw_data[[#This Row],[time_taken]])/60</f>
        <v>8.3833333333333329</v>
      </c>
      <c r="K3594" s="54">
        <f>DATE(YEAR(tbl_raw_data[[#This Row],[Date Actioned]]), MONTH(tbl_raw_data[[#This Row],[Date Actioned]]), DAY(tbl_raw_data[[#This Row],[Date Actioned]]))</f>
        <v>45153</v>
      </c>
      <c r="L3594" s="55" t="str">
        <f>UPPER(TEXT(tbl_raw_data[[#This Row],[Updated_date]],"MMMM"))</f>
        <v>AUGUST</v>
      </c>
      <c r="M3594" s="55" t="str">
        <f>UPPER("Week "&amp;IF(ROUNDUP(DAY(tbl_raw_data[[#This Row],[Updated_date]])/7,0)=5,4,ROUNDUP(DAY(tbl_raw_data[[#This Row],[Updated_date]])/7,0)))</f>
        <v>WEEK 3</v>
      </c>
      <c r="N3594" s="57" t="str">
        <f>UPPER(VLOOKUP(tbl_raw_data[[#This Row],[Analyst]],[1]setting!$A$1:$B$15,2,0))</f>
        <v>NAVED</v>
      </c>
      <c r="O3594" s="57" t="str">
        <f>UPPER(tbl_raw_data[[#This Row],[Outcome]])</f>
        <v>APPROVE</v>
      </c>
      <c r="P3594" s="57" t="str">
        <f>UPPER(tbl_raw_data[[#This Row],[Queue Name]])</f>
        <v>CONSUMER EXISTING</v>
      </c>
      <c r="Q3594" s="57" t="str">
        <f>IF(tbl_raw_data[[#This Row],[time_taken_in_mins]]&lt;=20,"SLA_MET","SLA_NOT_MET")</f>
        <v>SLA_MET</v>
      </c>
    </row>
    <row r="3595" spans="1:17" ht="15" customHeight="1" x14ac:dyDescent="0.25">
      <c r="A3595" s="5" t="s">
        <v>723</v>
      </c>
      <c r="B3595" s="12">
        <v>45153.71429398148</v>
      </c>
      <c r="C3595" s="13">
        <v>45153.717499999999</v>
      </c>
      <c r="D3595" s="14" t="s">
        <v>13</v>
      </c>
      <c r="E3595" s="14" t="s">
        <v>9</v>
      </c>
      <c r="F3595" s="14" t="s">
        <v>86</v>
      </c>
      <c r="G3595" s="111" t="s">
        <v>67</v>
      </c>
      <c r="H35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595" s="48">
        <f>tbl_raw_data[[#This Row],[Date Actioned]]-tbl_raw_data[[#This Row],[Date Tagged]]</f>
        <v>3.2060185185400769E-3</v>
      </c>
      <c r="J3595" s="50">
        <f>HOUR(tbl_raw_data[[#This Row],[time_taken]])*60+MINUTE(tbl_raw_data[[#This Row],[time_taken]])+SECOND(tbl_raw_data[[#This Row],[time_taken]])/60</f>
        <v>4.6166666666666671</v>
      </c>
      <c r="K3595" s="54">
        <f>DATE(YEAR(tbl_raw_data[[#This Row],[Date Actioned]]), MONTH(tbl_raw_data[[#This Row],[Date Actioned]]), DAY(tbl_raw_data[[#This Row],[Date Actioned]]))</f>
        <v>45153</v>
      </c>
      <c r="L3595" s="55" t="str">
        <f>UPPER(TEXT(tbl_raw_data[[#This Row],[Updated_date]],"MMMM"))</f>
        <v>AUGUST</v>
      </c>
      <c r="M3595" s="55" t="str">
        <f>UPPER("Week "&amp;IF(ROUNDUP(DAY(tbl_raw_data[[#This Row],[Updated_date]])/7,0)=5,4,ROUNDUP(DAY(tbl_raw_data[[#This Row],[Updated_date]])/7,0)))</f>
        <v>WEEK 3</v>
      </c>
      <c r="N3595" s="57" t="str">
        <f>UPPER(VLOOKUP(tbl_raw_data[[#This Row],[Analyst]],[1]setting!$A$1:$B$15,2,0))</f>
        <v>ASIF</v>
      </c>
      <c r="O3595" s="57" t="str">
        <f>UPPER(tbl_raw_data[[#This Row],[Outcome]])</f>
        <v>APPROVE</v>
      </c>
      <c r="P3595" s="57" t="str">
        <f>UPPER(tbl_raw_data[[#This Row],[Queue Name]])</f>
        <v>CONSUMER PRE BUREAU</v>
      </c>
      <c r="Q3595" s="57" t="str">
        <f>IF(tbl_raw_data[[#This Row],[time_taken_in_mins]]&lt;=20,"SLA_MET","SLA_NOT_MET")</f>
        <v>SLA_MET</v>
      </c>
    </row>
    <row r="3596" spans="1:17" ht="15" customHeight="1" x14ac:dyDescent="0.25">
      <c r="A3596" s="5" t="s">
        <v>5122</v>
      </c>
      <c r="B3596" s="12">
        <v>45153.714456018519</v>
      </c>
      <c r="C3596" s="29">
        <v>45153.724282407406</v>
      </c>
      <c r="D3596" s="16" t="s">
        <v>13</v>
      </c>
      <c r="E3596" s="16" t="s">
        <v>28</v>
      </c>
      <c r="F3596" s="30" t="s">
        <v>42</v>
      </c>
      <c r="G3596" s="106"/>
      <c r="H35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596" s="48">
        <f>tbl_raw_data[[#This Row],[Date Actioned]]-tbl_raw_data[[#This Row],[Date Tagged]]</f>
        <v>9.8263888867222704E-3</v>
      </c>
      <c r="J3596" s="50">
        <f>HOUR(tbl_raw_data[[#This Row],[time_taken]])*60+MINUTE(tbl_raw_data[[#This Row],[time_taken]])+SECOND(tbl_raw_data[[#This Row],[time_taken]])/60</f>
        <v>14.15</v>
      </c>
      <c r="K3596" s="54">
        <f>DATE(YEAR(tbl_raw_data[[#This Row],[Date Actioned]]), MONTH(tbl_raw_data[[#This Row],[Date Actioned]]), DAY(tbl_raw_data[[#This Row],[Date Actioned]]))</f>
        <v>45153</v>
      </c>
      <c r="L3596" s="55" t="str">
        <f>UPPER(TEXT(tbl_raw_data[[#This Row],[Updated_date]],"MMMM"))</f>
        <v>AUGUST</v>
      </c>
      <c r="M3596" s="55" t="str">
        <f>UPPER("Week "&amp;IF(ROUNDUP(DAY(tbl_raw_data[[#This Row],[Updated_date]])/7,0)=5,4,ROUNDUP(DAY(tbl_raw_data[[#This Row],[Updated_date]])/7,0)))</f>
        <v>WEEK 3</v>
      </c>
      <c r="N3596" s="57" t="str">
        <f>UPPER(VLOOKUP(tbl_raw_data[[#This Row],[Analyst]],[1]setting!$A$1:$B$15,2,0))</f>
        <v>NITESH</v>
      </c>
      <c r="O3596" s="57" t="str">
        <f>UPPER(tbl_raw_data[[#This Row],[Outcome]])</f>
        <v>APPROVE</v>
      </c>
      <c r="P3596" s="57" t="str">
        <f>UPPER(tbl_raw_data[[#This Row],[Queue Name]])</f>
        <v>CONSUMER EXISTING</v>
      </c>
      <c r="Q3596" s="57" t="str">
        <f>IF(tbl_raw_data[[#This Row],[time_taken_in_mins]]&lt;=20,"SLA_MET","SLA_NOT_MET")</f>
        <v>SLA_MET</v>
      </c>
    </row>
    <row r="3597" spans="1:17" ht="15" customHeight="1" x14ac:dyDescent="0.25">
      <c r="A3597" s="11" t="s">
        <v>377</v>
      </c>
      <c r="B3597" s="6">
        <v>45153.715138888889</v>
      </c>
      <c r="C3597" s="7">
        <v>45153.717615740738</v>
      </c>
      <c r="D3597" s="8" t="s">
        <v>8</v>
      </c>
      <c r="E3597" s="8" t="s">
        <v>9</v>
      </c>
      <c r="F3597" s="8" t="s">
        <v>10</v>
      </c>
      <c r="G3597" s="110" t="s">
        <v>82</v>
      </c>
      <c r="H35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7" s="48">
        <f>tbl_raw_data[[#This Row],[Date Actioned]]-tbl_raw_data[[#This Row],[Date Tagged]]</f>
        <v>2.4768518487690017E-3</v>
      </c>
      <c r="J3597" s="50">
        <f>HOUR(tbl_raw_data[[#This Row],[time_taken]])*60+MINUTE(tbl_raw_data[[#This Row],[time_taken]])+SECOND(tbl_raw_data[[#This Row],[time_taken]])/60</f>
        <v>3.5666666666666664</v>
      </c>
      <c r="K3597" s="54">
        <f>DATE(YEAR(tbl_raw_data[[#This Row],[Date Actioned]]), MONTH(tbl_raw_data[[#This Row],[Date Actioned]]), DAY(tbl_raw_data[[#This Row],[Date Actioned]]))</f>
        <v>45153</v>
      </c>
      <c r="L3597" s="55" t="str">
        <f>UPPER(TEXT(tbl_raw_data[[#This Row],[Updated_date]],"MMMM"))</f>
        <v>AUGUST</v>
      </c>
      <c r="M3597" s="55" t="str">
        <f>UPPER("Week "&amp;IF(ROUNDUP(DAY(tbl_raw_data[[#This Row],[Updated_date]])/7,0)=5,4,ROUNDUP(DAY(tbl_raw_data[[#This Row],[Updated_date]])/7,0)))</f>
        <v>WEEK 3</v>
      </c>
      <c r="N3597" s="57" t="str">
        <f>UPPER(VLOOKUP(tbl_raw_data[[#This Row],[Analyst]],[1]setting!$A$1:$B$15,2,0))</f>
        <v>SAM</v>
      </c>
      <c r="O3597" s="57" t="str">
        <f>UPPER(tbl_raw_data[[#This Row],[Outcome]])</f>
        <v>WITHDRAW</v>
      </c>
      <c r="P3597" s="57" t="str">
        <f>UPPER(tbl_raw_data[[#This Row],[Queue Name]])</f>
        <v>CONSUMER PRE BUREAU</v>
      </c>
      <c r="Q3597" s="57" t="str">
        <f>IF(tbl_raw_data[[#This Row],[time_taken_in_mins]]&lt;=20,"SLA_MET","SLA_NOT_MET")</f>
        <v>SLA_MET</v>
      </c>
    </row>
    <row r="3598" spans="1:17" ht="15" customHeight="1" x14ac:dyDescent="0.25">
      <c r="A3598" s="22" t="s">
        <v>5083</v>
      </c>
      <c r="B3598" s="12">
        <v>45153.7184837963</v>
      </c>
      <c r="C3598" s="13">
        <v>45153.728182870371</v>
      </c>
      <c r="D3598" s="14" t="s">
        <v>8</v>
      </c>
      <c r="E3598" s="14" t="s">
        <v>9</v>
      </c>
      <c r="F3598" s="14" t="s">
        <v>109</v>
      </c>
      <c r="G3598" s="111" t="s">
        <v>5084</v>
      </c>
      <c r="H35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8" s="48">
        <f>tbl_raw_data[[#This Row],[Date Actioned]]-tbl_raw_data[[#This Row],[Date Tagged]]</f>
        <v>9.6990740712499246E-3</v>
      </c>
      <c r="J3598" s="50">
        <f>HOUR(tbl_raw_data[[#This Row],[time_taken]])*60+MINUTE(tbl_raw_data[[#This Row],[time_taken]])+SECOND(tbl_raw_data[[#This Row],[time_taken]])/60</f>
        <v>13.966666666666667</v>
      </c>
      <c r="K3598" s="54">
        <f>DATE(YEAR(tbl_raw_data[[#This Row],[Date Actioned]]), MONTH(tbl_raw_data[[#This Row],[Date Actioned]]), DAY(tbl_raw_data[[#This Row],[Date Actioned]]))</f>
        <v>45153</v>
      </c>
      <c r="L3598" s="55" t="str">
        <f>UPPER(TEXT(tbl_raw_data[[#This Row],[Updated_date]],"MMMM"))</f>
        <v>AUGUST</v>
      </c>
      <c r="M3598" s="55" t="str">
        <f>UPPER("Week "&amp;IF(ROUNDUP(DAY(tbl_raw_data[[#This Row],[Updated_date]])/7,0)=5,4,ROUNDUP(DAY(tbl_raw_data[[#This Row],[Updated_date]])/7,0)))</f>
        <v>WEEK 3</v>
      </c>
      <c r="N3598" s="57" t="str">
        <f>UPPER(VLOOKUP(tbl_raw_data[[#This Row],[Analyst]],[1]setting!$A$1:$B$15,2,0))</f>
        <v>NAVED</v>
      </c>
      <c r="O3598" s="57" t="str">
        <f>UPPER(tbl_raw_data[[#This Row],[Outcome]])</f>
        <v>WITHDRAW</v>
      </c>
      <c r="P3598" s="57" t="str">
        <f>UPPER(tbl_raw_data[[#This Row],[Queue Name]])</f>
        <v>CONSUMER PRE BUREAU</v>
      </c>
      <c r="Q3598" s="57" t="str">
        <f>IF(tbl_raw_data[[#This Row],[time_taken_in_mins]]&lt;=20,"SLA_MET","SLA_NOT_MET")</f>
        <v>SLA_MET</v>
      </c>
    </row>
    <row r="3599" spans="1:17" x14ac:dyDescent="0.25">
      <c r="A3599" s="5" t="s">
        <v>4656</v>
      </c>
      <c r="B3599" s="6">
        <v>45153.718773148146</v>
      </c>
      <c r="C3599" s="7">
        <v>45153.727581018517</v>
      </c>
      <c r="D3599" s="8" t="s">
        <v>8</v>
      </c>
      <c r="E3599" s="8" t="s">
        <v>28</v>
      </c>
      <c r="F3599" s="8" t="s">
        <v>10</v>
      </c>
      <c r="G3599" s="110" t="s">
        <v>11</v>
      </c>
      <c r="H35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599" s="48">
        <f>tbl_raw_data[[#This Row],[Date Actioned]]-tbl_raw_data[[#This Row],[Date Tagged]]</f>
        <v>8.8078703702194616E-3</v>
      </c>
      <c r="J3599" s="50">
        <f>HOUR(tbl_raw_data[[#This Row],[time_taken]])*60+MINUTE(tbl_raw_data[[#This Row],[time_taken]])+SECOND(tbl_raw_data[[#This Row],[time_taken]])/60</f>
        <v>12.683333333333334</v>
      </c>
      <c r="K3599" s="54">
        <f>DATE(YEAR(tbl_raw_data[[#This Row],[Date Actioned]]), MONTH(tbl_raw_data[[#This Row],[Date Actioned]]), DAY(tbl_raw_data[[#This Row],[Date Actioned]]))</f>
        <v>45153</v>
      </c>
      <c r="L3599" s="55" t="str">
        <f>UPPER(TEXT(tbl_raw_data[[#This Row],[Updated_date]],"MMMM"))</f>
        <v>AUGUST</v>
      </c>
      <c r="M3599" s="55" t="str">
        <f>UPPER("Week "&amp;IF(ROUNDUP(DAY(tbl_raw_data[[#This Row],[Updated_date]])/7,0)=5,4,ROUNDUP(DAY(tbl_raw_data[[#This Row],[Updated_date]])/7,0)))</f>
        <v>WEEK 3</v>
      </c>
      <c r="N3599" s="57" t="str">
        <f>UPPER(VLOOKUP(tbl_raw_data[[#This Row],[Analyst]],[1]setting!$A$1:$B$15,2,0))</f>
        <v>SAM</v>
      </c>
      <c r="O3599" s="57" t="str">
        <f>UPPER(tbl_raw_data[[#This Row],[Outcome]])</f>
        <v>WITHDRAW</v>
      </c>
      <c r="P3599" s="57" t="str">
        <f>UPPER(tbl_raw_data[[#This Row],[Queue Name]])</f>
        <v>CONSUMER EXISTING</v>
      </c>
      <c r="Q3599" s="57" t="str">
        <f>IF(tbl_raw_data[[#This Row],[time_taken_in_mins]]&lt;=20,"SLA_MET","SLA_NOT_MET")</f>
        <v>SLA_MET</v>
      </c>
    </row>
    <row r="3600" spans="1:17" ht="15" customHeight="1" x14ac:dyDescent="0.25">
      <c r="A3600" s="11" t="s">
        <v>5483</v>
      </c>
      <c r="B3600" s="12">
        <v>45153.722222222219</v>
      </c>
      <c r="C3600" s="13">
        <v>45153.732835648145</v>
      </c>
      <c r="D3600" s="14" t="s">
        <v>8</v>
      </c>
      <c r="E3600" s="14" t="s">
        <v>9</v>
      </c>
      <c r="F3600" s="14" t="s">
        <v>254</v>
      </c>
      <c r="G3600" s="111" t="s">
        <v>5484</v>
      </c>
      <c r="H36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00" s="48">
        <f>tbl_raw_data[[#This Row],[Date Actioned]]-tbl_raw_data[[#This Row],[Date Tagged]]</f>
        <v>1.0613425925839692E-2</v>
      </c>
      <c r="J3600" s="50">
        <f>HOUR(tbl_raw_data[[#This Row],[time_taken]])*60+MINUTE(tbl_raw_data[[#This Row],[time_taken]])+SECOND(tbl_raw_data[[#This Row],[time_taken]])/60</f>
        <v>15.283333333333333</v>
      </c>
      <c r="K3600" s="54">
        <f>DATE(YEAR(tbl_raw_data[[#This Row],[Date Actioned]]), MONTH(tbl_raw_data[[#This Row],[Date Actioned]]), DAY(tbl_raw_data[[#This Row],[Date Actioned]]))</f>
        <v>45153</v>
      </c>
      <c r="L3600" s="55" t="str">
        <f>UPPER(TEXT(tbl_raw_data[[#This Row],[Updated_date]],"MMMM"))</f>
        <v>AUGUST</v>
      </c>
      <c r="M3600" s="55" t="str">
        <f>UPPER("Week "&amp;IF(ROUNDUP(DAY(tbl_raw_data[[#This Row],[Updated_date]])/7,0)=5,4,ROUNDUP(DAY(tbl_raw_data[[#This Row],[Updated_date]])/7,0)))</f>
        <v>WEEK 3</v>
      </c>
      <c r="N3600" s="57" t="str">
        <f>UPPER(VLOOKUP(tbl_raw_data[[#This Row],[Analyst]],[1]setting!$A$1:$B$15,2,0))</f>
        <v>FARDIN</v>
      </c>
      <c r="O3600" s="57" t="str">
        <f>UPPER(tbl_raw_data[[#This Row],[Outcome]])</f>
        <v>WITHDRAW</v>
      </c>
      <c r="P3600" s="57" t="str">
        <f>UPPER(tbl_raw_data[[#This Row],[Queue Name]])</f>
        <v>CONSUMER PRE BUREAU</v>
      </c>
      <c r="Q3600" s="57" t="str">
        <f>IF(tbl_raw_data[[#This Row],[time_taken_in_mins]]&lt;=20,"SLA_MET","SLA_NOT_MET")</f>
        <v>SLA_MET</v>
      </c>
    </row>
    <row r="3601" spans="1:17" ht="15" customHeight="1" x14ac:dyDescent="0.25">
      <c r="A3601" s="11" t="s">
        <v>2831</v>
      </c>
      <c r="B3601" s="12">
        <v>45153.729641203703</v>
      </c>
      <c r="C3601" s="25">
        <v>45153.735752314817</v>
      </c>
      <c r="D3601" s="10" t="s">
        <v>13</v>
      </c>
      <c r="E3601" s="10" t="s">
        <v>41</v>
      </c>
      <c r="F3601" s="26" t="s">
        <v>73</v>
      </c>
      <c r="G3601" s="109"/>
      <c r="H36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1" s="48">
        <f>tbl_raw_data[[#This Row],[Date Actioned]]-tbl_raw_data[[#This Row],[Date Tagged]]</f>
        <v>6.1111111135687679E-3</v>
      </c>
      <c r="J3601" s="50">
        <f>HOUR(tbl_raw_data[[#This Row],[time_taken]])*60+MINUTE(tbl_raw_data[[#This Row],[time_taken]])+SECOND(tbl_raw_data[[#This Row],[time_taken]])/60</f>
        <v>8.8000000000000007</v>
      </c>
      <c r="K3601" s="54">
        <f>DATE(YEAR(tbl_raw_data[[#This Row],[Date Actioned]]), MONTH(tbl_raw_data[[#This Row],[Date Actioned]]), DAY(tbl_raw_data[[#This Row],[Date Actioned]]))</f>
        <v>45153</v>
      </c>
      <c r="L3601" s="55" t="str">
        <f>UPPER(TEXT(tbl_raw_data[[#This Row],[Updated_date]],"MMMM"))</f>
        <v>AUGUST</v>
      </c>
      <c r="M3601" s="55" t="str">
        <f>UPPER("Week "&amp;IF(ROUNDUP(DAY(tbl_raw_data[[#This Row],[Updated_date]])/7,0)=5,4,ROUNDUP(DAY(tbl_raw_data[[#This Row],[Updated_date]])/7,0)))</f>
        <v>WEEK 3</v>
      </c>
      <c r="N3601" s="57" t="str">
        <f>UPPER(VLOOKUP(tbl_raw_data[[#This Row],[Analyst]],[1]setting!$A$1:$B$15,2,0))</f>
        <v>SHAHID</v>
      </c>
      <c r="O3601" s="57" t="str">
        <f>UPPER(tbl_raw_data[[#This Row],[Outcome]])</f>
        <v>APPROVE</v>
      </c>
      <c r="P3601" s="57" t="str">
        <f>UPPER(tbl_raw_data[[#This Row],[Queue Name]])</f>
        <v>CONSUMER POST BUREAU</v>
      </c>
      <c r="Q3601" s="57" t="str">
        <f>IF(tbl_raw_data[[#This Row],[time_taken_in_mins]]&lt;=20,"SLA_MET","SLA_NOT_MET")</f>
        <v>SLA_MET</v>
      </c>
    </row>
    <row r="3602" spans="1:17" ht="15" customHeight="1" x14ac:dyDescent="0.25">
      <c r="A3602" s="11" t="s">
        <v>3305</v>
      </c>
      <c r="B3602" s="12">
        <v>45153.73164351852</v>
      </c>
      <c r="C3602" s="29">
        <v>45153.738437499997</v>
      </c>
      <c r="D3602" s="30" t="s">
        <v>40</v>
      </c>
      <c r="E3602" s="16" t="s">
        <v>41</v>
      </c>
      <c r="F3602" s="30" t="s">
        <v>42</v>
      </c>
      <c r="G3602" s="106"/>
      <c r="H36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2" s="48">
        <f>tbl_raw_data[[#This Row],[Date Actioned]]-tbl_raw_data[[#This Row],[Date Tagged]]</f>
        <v>6.7939814762212336E-3</v>
      </c>
      <c r="J3602" s="50">
        <f>HOUR(tbl_raw_data[[#This Row],[time_taken]])*60+MINUTE(tbl_raw_data[[#This Row],[time_taken]])+SECOND(tbl_raw_data[[#This Row],[time_taken]])/60</f>
        <v>9.7833333333333332</v>
      </c>
      <c r="K3602" s="54">
        <f>DATE(YEAR(tbl_raw_data[[#This Row],[Date Actioned]]), MONTH(tbl_raw_data[[#This Row],[Date Actioned]]), DAY(tbl_raw_data[[#This Row],[Date Actioned]]))</f>
        <v>45153</v>
      </c>
      <c r="L3602" s="55" t="str">
        <f>UPPER(TEXT(tbl_raw_data[[#This Row],[Updated_date]],"MMMM"))</f>
        <v>AUGUST</v>
      </c>
      <c r="M3602" s="55" t="str">
        <f>UPPER("Week "&amp;IF(ROUNDUP(DAY(tbl_raw_data[[#This Row],[Updated_date]])/7,0)=5,4,ROUNDUP(DAY(tbl_raw_data[[#This Row],[Updated_date]])/7,0)))</f>
        <v>WEEK 3</v>
      </c>
      <c r="N3602" s="57" t="str">
        <f>UPPER(VLOOKUP(tbl_raw_data[[#This Row],[Analyst]],[1]setting!$A$1:$B$15,2,0))</f>
        <v>NITESH</v>
      </c>
      <c r="O3602" s="57" t="str">
        <f>UPPER(tbl_raw_data[[#This Row],[Outcome]])</f>
        <v>WITHDRAW</v>
      </c>
      <c r="P3602" s="57" t="str">
        <f>UPPER(tbl_raw_data[[#This Row],[Queue Name]])</f>
        <v>CONSUMER POST BUREAU</v>
      </c>
      <c r="Q3602" s="57" t="str">
        <f>IF(tbl_raw_data[[#This Row],[time_taken_in_mins]]&lt;=20,"SLA_MET","SLA_NOT_MET")</f>
        <v>SLA_MET</v>
      </c>
    </row>
    <row r="3603" spans="1:17" ht="15" customHeight="1" x14ac:dyDescent="0.25">
      <c r="A3603" s="11" t="s">
        <v>583</v>
      </c>
      <c r="B3603" s="6">
        <v>45153.733506944445</v>
      </c>
      <c r="C3603" s="7">
        <v>45153.73646990741</v>
      </c>
      <c r="D3603" s="8" t="s">
        <v>13</v>
      </c>
      <c r="E3603" s="8" t="s">
        <v>28</v>
      </c>
      <c r="F3603" s="8" t="s">
        <v>86</v>
      </c>
      <c r="G3603" s="110" t="s">
        <v>29</v>
      </c>
      <c r="H36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3" s="48">
        <f>tbl_raw_data[[#This Row],[Date Actioned]]-tbl_raw_data[[#This Row],[Date Tagged]]</f>
        <v>2.9629629643750377E-3</v>
      </c>
      <c r="J3603" s="50">
        <f>HOUR(tbl_raw_data[[#This Row],[time_taken]])*60+MINUTE(tbl_raw_data[[#This Row],[time_taken]])+SECOND(tbl_raw_data[[#This Row],[time_taken]])/60</f>
        <v>4.2666666666666666</v>
      </c>
      <c r="K3603" s="54">
        <f>DATE(YEAR(tbl_raw_data[[#This Row],[Date Actioned]]), MONTH(tbl_raw_data[[#This Row],[Date Actioned]]), DAY(tbl_raw_data[[#This Row],[Date Actioned]]))</f>
        <v>45153</v>
      </c>
      <c r="L3603" s="55" t="str">
        <f>UPPER(TEXT(tbl_raw_data[[#This Row],[Updated_date]],"MMMM"))</f>
        <v>AUGUST</v>
      </c>
      <c r="M3603" s="55" t="str">
        <f>UPPER("Week "&amp;IF(ROUNDUP(DAY(tbl_raw_data[[#This Row],[Updated_date]])/7,0)=5,4,ROUNDUP(DAY(tbl_raw_data[[#This Row],[Updated_date]])/7,0)))</f>
        <v>WEEK 3</v>
      </c>
      <c r="N3603" s="57" t="str">
        <f>UPPER(VLOOKUP(tbl_raw_data[[#This Row],[Analyst]],[1]setting!$A$1:$B$15,2,0))</f>
        <v>ASIF</v>
      </c>
      <c r="O3603" s="57" t="str">
        <f>UPPER(tbl_raw_data[[#This Row],[Outcome]])</f>
        <v>APPROVE</v>
      </c>
      <c r="P3603" s="57" t="str">
        <f>UPPER(tbl_raw_data[[#This Row],[Queue Name]])</f>
        <v>CONSUMER EXISTING</v>
      </c>
      <c r="Q3603" s="57" t="str">
        <f>IF(tbl_raw_data[[#This Row],[time_taken_in_mins]]&lt;=20,"SLA_MET","SLA_NOT_MET")</f>
        <v>SLA_MET</v>
      </c>
    </row>
    <row r="3604" spans="1:17" ht="39" x14ac:dyDescent="0.25">
      <c r="A3604" s="22" t="s">
        <v>4624</v>
      </c>
      <c r="B3604" s="6">
        <v>45153.733506944445</v>
      </c>
      <c r="C3604" s="7">
        <v>45153.742280092592</v>
      </c>
      <c r="D3604" s="8" t="s">
        <v>8</v>
      </c>
      <c r="E3604" s="8" t="s">
        <v>28</v>
      </c>
      <c r="F3604" s="8" t="s">
        <v>109</v>
      </c>
      <c r="G3604" s="110" t="s">
        <v>4625</v>
      </c>
      <c r="H36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04" s="48">
        <f>tbl_raw_data[[#This Row],[Date Actioned]]-tbl_raw_data[[#This Row],[Date Tagged]]</f>
        <v>8.7731481471564621E-3</v>
      </c>
      <c r="J3604" s="50">
        <f>HOUR(tbl_raw_data[[#This Row],[time_taken]])*60+MINUTE(tbl_raw_data[[#This Row],[time_taken]])+SECOND(tbl_raw_data[[#This Row],[time_taken]])/60</f>
        <v>12.633333333333333</v>
      </c>
      <c r="K3604" s="54">
        <f>DATE(YEAR(tbl_raw_data[[#This Row],[Date Actioned]]), MONTH(tbl_raw_data[[#This Row],[Date Actioned]]), DAY(tbl_raw_data[[#This Row],[Date Actioned]]))</f>
        <v>45153</v>
      </c>
      <c r="L3604" s="55" t="str">
        <f>UPPER(TEXT(tbl_raw_data[[#This Row],[Updated_date]],"MMMM"))</f>
        <v>AUGUST</v>
      </c>
      <c r="M3604" s="55" t="str">
        <f>UPPER("Week "&amp;IF(ROUNDUP(DAY(tbl_raw_data[[#This Row],[Updated_date]])/7,0)=5,4,ROUNDUP(DAY(tbl_raw_data[[#This Row],[Updated_date]])/7,0)))</f>
        <v>WEEK 3</v>
      </c>
      <c r="N3604" s="57" t="str">
        <f>UPPER(VLOOKUP(tbl_raw_data[[#This Row],[Analyst]],[1]setting!$A$1:$B$15,2,0))</f>
        <v>NAVED</v>
      </c>
      <c r="O3604" s="57" t="str">
        <f>UPPER(tbl_raw_data[[#This Row],[Outcome]])</f>
        <v>WITHDRAW</v>
      </c>
      <c r="P3604" s="57" t="str">
        <f>UPPER(tbl_raw_data[[#This Row],[Queue Name]])</f>
        <v>CONSUMER EXISTING</v>
      </c>
      <c r="Q3604" s="57" t="str">
        <f>IF(tbl_raw_data[[#This Row],[time_taken_in_mins]]&lt;=20,"SLA_MET","SLA_NOT_MET")</f>
        <v>SLA_MET</v>
      </c>
    </row>
    <row r="3605" spans="1:17" ht="15" customHeight="1" x14ac:dyDescent="0.25">
      <c r="A3605" s="22" t="s">
        <v>3412</v>
      </c>
      <c r="B3605" s="12">
        <v>45153.735821759263</v>
      </c>
      <c r="C3605" s="13">
        <v>45153.742766203701</v>
      </c>
      <c r="D3605" s="14" t="s">
        <v>13</v>
      </c>
      <c r="E3605" s="14" t="s">
        <v>9</v>
      </c>
      <c r="F3605" s="14" t="s">
        <v>55</v>
      </c>
      <c r="G3605" s="111" t="s">
        <v>147</v>
      </c>
      <c r="H36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5" s="48">
        <f>tbl_raw_data[[#This Row],[Date Actioned]]-tbl_raw_data[[#This Row],[Date Tagged]]</f>
        <v>6.9444444379769266E-3</v>
      </c>
      <c r="J3605" s="50">
        <f>HOUR(tbl_raw_data[[#This Row],[time_taken]])*60+MINUTE(tbl_raw_data[[#This Row],[time_taken]])+SECOND(tbl_raw_data[[#This Row],[time_taken]])/60</f>
        <v>10</v>
      </c>
      <c r="K3605" s="54">
        <f>DATE(YEAR(tbl_raw_data[[#This Row],[Date Actioned]]), MONTH(tbl_raw_data[[#This Row],[Date Actioned]]), DAY(tbl_raw_data[[#This Row],[Date Actioned]]))</f>
        <v>45153</v>
      </c>
      <c r="L3605" s="55" t="str">
        <f>UPPER(TEXT(tbl_raw_data[[#This Row],[Updated_date]],"MMMM"))</f>
        <v>AUGUST</v>
      </c>
      <c r="M3605" s="55" t="str">
        <f>UPPER("Week "&amp;IF(ROUNDUP(DAY(tbl_raw_data[[#This Row],[Updated_date]])/7,0)=5,4,ROUNDUP(DAY(tbl_raw_data[[#This Row],[Updated_date]])/7,0)))</f>
        <v>WEEK 3</v>
      </c>
      <c r="N3605" s="57" t="str">
        <f>UPPER(VLOOKUP(tbl_raw_data[[#This Row],[Analyst]],[1]setting!$A$1:$B$15,2,0))</f>
        <v>CAMERON</v>
      </c>
      <c r="O3605" s="57" t="str">
        <f>UPPER(tbl_raw_data[[#This Row],[Outcome]])</f>
        <v>APPROVE</v>
      </c>
      <c r="P3605" s="57" t="str">
        <f>UPPER(tbl_raw_data[[#This Row],[Queue Name]])</f>
        <v>CONSUMER PRE BUREAU</v>
      </c>
      <c r="Q3605" s="57" t="str">
        <f>IF(tbl_raw_data[[#This Row],[time_taken_in_mins]]&lt;=20,"SLA_MET","SLA_NOT_MET")</f>
        <v>SLA_MET</v>
      </c>
    </row>
    <row r="3606" spans="1:17" ht="15" customHeight="1" x14ac:dyDescent="0.25">
      <c r="A3606" s="5" t="s">
        <v>102</v>
      </c>
      <c r="B3606" s="6">
        <v>45153.735960648148</v>
      </c>
      <c r="C3606" s="7">
        <v>45153.737430555557</v>
      </c>
      <c r="D3606" s="8" t="s">
        <v>13</v>
      </c>
      <c r="E3606" s="8" t="s">
        <v>28</v>
      </c>
      <c r="F3606" s="8" t="s">
        <v>86</v>
      </c>
      <c r="G3606" s="110" t="s">
        <v>29</v>
      </c>
      <c r="H36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06" s="48">
        <f>tbl_raw_data[[#This Row],[Date Actioned]]-tbl_raw_data[[#This Row],[Date Tagged]]</f>
        <v>1.4699074090458453E-3</v>
      </c>
      <c r="J3606" s="50">
        <f>HOUR(tbl_raw_data[[#This Row],[time_taken]])*60+MINUTE(tbl_raw_data[[#This Row],[time_taken]])+SECOND(tbl_raw_data[[#This Row],[time_taken]])/60</f>
        <v>2.1166666666666667</v>
      </c>
      <c r="K3606" s="54">
        <f>DATE(YEAR(tbl_raw_data[[#This Row],[Date Actioned]]), MONTH(tbl_raw_data[[#This Row],[Date Actioned]]), DAY(tbl_raw_data[[#This Row],[Date Actioned]]))</f>
        <v>45153</v>
      </c>
      <c r="L3606" s="55" t="str">
        <f>UPPER(TEXT(tbl_raw_data[[#This Row],[Updated_date]],"MMMM"))</f>
        <v>AUGUST</v>
      </c>
      <c r="M3606" s="55" t="str">
        <f>UPPER("Week "&amp;IF(ROUNDUP(DAY(tbl_raw_data[[#This Row],[Updated_date]])/7,0)=5,4,ROUNDUP(DAY(tbl_raw_data[[#This Row],[Updated_date]])/7,0)))</f>
        <v>WEEK 3</v>
      </c>
      <c r="N3606" s="57" t="str">
        <f>UPPER(VLOOKUP(tbl_raw_data[[#This Row],[Analyst]],[1]setting!$A$1:$B$15,2,0))</f>
        <v>ASIF</v>
      </c>
      <c r="O3606" s="57" t="str">
        <f>UPPER(tbl_raw_data[[#This Row],[Outcome]])</f>
        <v>APPROVE</v>
      </c>
      <c r="P3606" s="57" t="str">
        <f>UPPER(tbl_raw_data[[#This Row],[Queue Name]])</f>
        <v>CONSUMER EXISTING</v>
      </c>
      <c r="Q3606" s="57" t="str">
        <f>IF(tbl_raw_data[[#This Row],[time_taken_in_mins]]&lt;=20,"SLA_MET","SLA_NOT_MET")</f>
        <v>SLA_MET</v>
      </c>
    </row>
    <row r="3607" spans="1:17" x14ac:dyDescent="0.25">
      <c r="A3607" s="5" t="s">
        <v>124</v>
      </c>
      <c r="B3607" s="12">
        <v>45153.739386574074</v>
      </c>
      <c r="C3607" s="13">
        <v>45153.740937499999</v>
      </c>
      <c r="D3607" s="14" t="s">
        <v>8</v>
      </c>
      <c r="E3607" s="14" t="s">
        <v>28</v>
      </c>
      <c r="F3607" s="14" t="s">
        <v>10</v>
      </c>
      <c r="G3607" s="111" t="s">
        <v>11</v>
      </c>
      <c r="H36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07" s="48">
        <f>tbl_raw_data[[#This Row],[Date Actioned]]-tbl_raw_data[[#This Row],[Date Tagged]]</f>
        <v>1.5509259246755391E-3</v>
      </c>
      <c r="J3607" s="50">
        <f>HOUR(tbl_raw_data[[#This Row],[time_taken]])*60+MINUTE(tbl_raw_data[[#This Row],[time_taken]])+SECOND(tbl_raw_data[[#This Row],[time_taken]])/60</f>
        <v>2.2333333333333334</v>
      </c>
      <c r="K3607" s="54">
        <f>DATE(YEAR(tbl_raw_data[[#This Row],[Date Actioned]]), MONTH(tbl_raw_data[[#This Row],[Date Actioned]]), DAY(tbl_raw_data[[#This Row],[Date Actioned]]))</f>
        <v>45153</v>
      </c>
      <c r="L3607" s="55" t="str">
        <f>UPPER(TEXT(tbl_raw_data[[#This Row],[Updated_date]],"MMMM"))</f>
        <v>AUGUST</v>
      </c>
      <c r="M3607" s="55" t="str">
        <f>UPPER("Week "&amp;IF(ROUNDUP(DAY(tbl_raw_data[[#This Row],[Updated_date]])/7,0)=5,4,ROUNDUP(DAY(tbl_raw_data[[#This Row],[Updated_date]])/7,0)))</f>
        <v>WEEK 3</v>
      </c>
      <c r="N3607" s="57" t="str">
        <f>UPPER(VLOOKUP(tbl_raw_data[[#This Row],[Analyst]],[1]setting!$A$1:$B$15,2,0))</f>
        <v>SAM</v>
      </c>
      <c r="O3607" s="57" t="str">
        <f>UPPER(tbl_raw_data[[#This Row],[Outcome]])</f>
        <v>WITHDRAW</v>
      </c>
      <c r="P3607" s="57" t="str">
        <f>UPPER(tbl_raw_data[[#This Row],[Queue Name]])</f>
        <v>CONSUMER EXISTING</v>
      </c>
      <c r="Q3607" s="57" t="str">
        <f>IF(tbl_raw_data[[#This Row],[time_taken_in_mins]]&lt;=20,"SLA_MET","SLA_NOT_MET")</f>
        <v>SLA_MET</v>
      </c>
    </row>
    <row r="3608" spans="1:17" ht="15" customHeight="1" x14ac:dyDescent="0.25">
      <c r="A3608" s="22" t="s">
        <v>1054</v>
      </c>
      <c r="B3608" s="12">
        <v>45153.739837962959</v>
      </c>
      <c r="C3608" s="29">
        <v>45153.743576388886</v>
      </c>
      <c r="D3608" s="16" t="s">
        <v>13</v>
      </c>
      <c r="E3608" s="16" t="s">
        <v>28</v>
      </c>
      <c r="F3608" s="30" t="s">
        <v>73</v>
      </c>
      <c r="G3608" s="106"/>
      <c r="H36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8" s="48">
        <f>tbl_raw_data[[#This Row],[Date Actioned]]-tbl_raw_data[[#This Row],[Date Tagged]]</f>
        <v>3.7384259267128073E-3</v>
      </c>
      <c r="J3608" s="50">
        <f>HOUR(tbl_raw_data[[#This Row],[time_taken]])*60+MINUTE(tbl_raw_data[[#This Row],[time_taken]])+SECOND(tbl_raw_data[[#This Row],[time_taken]])/60</f>
        <v>5.3833333333333337</v>
      </c>
      <c r="K3608" s="54">
        <f>DATE(YEAR(tbl_raw_data[[#This Row],[Date Actioned]]), MONTH(tbl_raw_data[[#This Row],[Date Actioned]]), DAY(tbl_raw_data[[#This Row],[Date Actioned]]))</f>
        <v>45153</v>
      </c>
      <c r="L3608" s="55" t="str">
        <f>UPPER(TEXT(tbl_raw_data[[#This Row],[Updated_date]],"MMMM"))</f>
        <v>AUGUST</v>
      </c>
      <c r="M3608" s="55" t="str">
        <f>UPPER("Week "&amp;IF(ROUNDUP(DAY(tbl_raw_data[[#This Row],[Updated_date]])/7,0)=5,4,ROUNDUP(DAY(tbl_raw_data[[#This Row],[Updated_date]])/7,0)))</f>
        <v>WEEK 3</v>
      </c>
      <c r="N3608" s="57" t="str">
        <f>UPPER(VLOOKUP(tbl_raw_data[[#This Row],[Analyst]],[1]setting!$A$1:$B$15,2,0))</f>
        <v>SHAHID</v>
      </c>
      <c r="O3608" s="57" t="str">
        <f>UPPER(tbl_raw_data[[#This Row],[Outcome]])</f>
        <v>APPROVE</v>
      </c>
      <c r="P3608" s="57" t="str">
        <f>UPPER(tbl_raw_data[[#This Row],[Queue Name]])</f>
        <v>CONSUMER EXISTING</v>
      </c>
      <c r="Q3608" s="57" t="str">
        <f>IF(tbl_raw_data[[#This Row],[time_taken_in_mins]]&lt;=20,"SLA_MET","SLA_NOT_MET")</f>
        <v>SLA_MET</v>
      </c>
    </row>
    <row r="3609" spans="1:17" ht="15" customHeight="1" x14ac:dyDescent="0.25">
      <c r="A3609" s="22" t="s">
        <v>4953</v>
      </c>
      <c r="B3609" s="12">
        <v>45153.743807870371</v>
      </c>
      <c r="C3609" s="25">
        <v>45153.753171296295</v>
      </c>
      <c r="D3609" s="26" t="s">
        <v>40</v>
      </c>
      <c r="E3609" s="10" t="s">
        <v>41</v>
      </c>
      <c r="F3609" s="26" t="s">
        <v>55</v>
      </c>
      <c r="G3609" s="109"/>
      <c r="H36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09" s="48">
        <f>tbl_raw_data[[#This Row],[Date Actioned]]-tbl_raw_data[[#This Row],[Date Tagged]]</f>
        <v>9.3634259246755391E-3</v>
      </c>
      <c r="J3609" s="50">
        <f>HOUR(tbl_raw_data[[#This Row],[time_taken]])*60+MINUTE(tbl_raw_data[[#This Row],[time_taken]])+SECOND(tbl_raw_data[[#This Row],[time_taken]])/60</f>
        <v>13.483333333333333</v>
      </c>
      <c r="K3609" s="54">
        <f>DATE(YEAR(tbl_raw_data[[#This Row],[Date Actioned]]), MONTH(tbl_raw_data[[#This Row],[Date Actioned]]), DAY(tbl_raw_data[[#This Row],[Date Actioned]]))</f>
        <v>45153</v>
      </c>
      <c r="L3609" s="55" t="str">
        <f>UPPER(TEXT(tbl_raw_data[[#This Row],[Updated_date]],"MMMM"))</f>
        <v>AUGUST</v>
      </c>
      <c r="M3609" s="55" t="str">
        <f>UPPER("Week "&amp;IF(ROUNDUP(DAY(tbl_raw_data[[#This Row],[Updated_date]])/7,0)=5,4,ROUNDUP(DAY(tbl_raw_data[[#This Row],[Updated_date]])/7,0)))</f>
        <v>WEEK 3</v>
      </c>
      <c r="N3609" s="57" t="str">
        <f>UPPER(VLOOKUP(tbl_raw_data[[#This Row],[Analyst]],[1]setting!$A$1:$B$15,2,0))</f>
        <v>CAMERON</v>
      </c>
      <c r="O3609" s="57" t="str">
        <f>UPPER(tbl_raw_data[[#This Row],[Outcome]])</f>
        <v>WITHDRAW</v>
      </c>
      <c r="P3609" s="57" t="str">
        <f>UPPER(tbl_raw_data[[#This Row],[Queue Name]])</f>
        <v>CONSUMER POST BUREAU</v>
      </c>
      <c r="Q3609" s="57" t="str">
        <f>IF(tbl_raw_data[[#This Row],[time_taken_in_mins]]&lt;=20,"SLA_MET","SLA_NOT_MET")</f>
        <v>SLA_MET</v>
      </c>
    </row>
    <row r="3610" spans="1:17" ht="15" customHeight="1" x14ac:dyDescent="0.25">
      <c r="A3610" s="11" t="s">
        <v>4417</v>
      </c>
      <c r="B3610" s="6">
        <v>45153.743900462963</v>
      </c>
      <c r="C3610" s="7">
        <v>45153.752326388887</v>
      </c>
      <c r="D3610" s="8" t="s">
        <v>8</v>
      </c>
      <c r="E3610" s="8" t="s">
        <v>41</v>
      </c>
      <c r="F3610" s="8" t="s">
        <v>109</v>
      </c>
      <c r="G3610" s="110" t="s">
        <v>1953</v>
      </c>
      <c r="H36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10" s="48">
        <f>tbl_raw_data[[#This Row],[Date Actioned]]-tbl_raw_data[[#This Row],[Date Tagged]]</f>
        <v>8.4259259238024242E-3</v>
      </c>
      <c r="J3610" s="50">
        <f>HOUR(tbl_raw_data[[#This Row],[time_taken]])*60+MINUTE(tbl_raw_data[[#This Row],[time_taken]])+SECOND(tbl_raw_data[[#This Row],[time_taken]])/60</f>
        <v>12.133333333333333</v>
      </c>
      <c r="K3610" s="54">
        <f>DATE(YEAR(tbl_raw_data[[#This Row],[Date Actioned]]), MONTH(tbl_raw_data[[#This Row],[Date Actioned]]), DAY(tbl_raw_data[[#This Row],[Date Actioned]]))</f>
        <v>45153</v>
      </c>
      <c r="L3610" s="55" t="str">
        <f>UPPER(TEXT(tbl_raw_data[[#This Row],[Updated_date]],"MMMM"))</f>
        <v>AUGUST</v>
      </c>
      <c r="M3610" s="55" t="str">
        <f>UPPER("Week "&amp;IF(ROUNDUP(DAY(tbl_raw_data[[#This Row],[Updated_date]])/7,0)=5,4,ROUNDUP(DAY(tbl_raw_data[[#This Row],[Updated_date]])/7,0)))</f>
        <v>WEEK 3</v>
      </c>
      <c r="N3610" s="57" t="str">
        <f>UPPER(VLOOKUP(tbl_raw_data[[#This Row],[Analyst]],[1]setting!$A$1:$B$15,2,0))</f>
        <v>NAVED</v>
      </c>
      <c r="O3610" s="57" t="str">
        <f>UPPER(tbl_raw_data[[#This Row],[Outcome]])</f>
        <v>WITHDRAW</v>
      </c>
      <c r="P3610" s="57" t="str">
        <f>UPPER(tbl_raw_data[[#This Row],[Queue Name]])</f>
        <v>CONSUMER POST BUREAU</v>
      </c>
      <c r="Q3610" s="57" t="str">
        <f>IF(tbl_raw_data[[#This Row],[time_taken_in_mins]]&lt;=20,"SLA_MET","SLA_NOT_MET")</f>
        <v>SLA_MET</v>
      </c>
    </row>
    <row r="3611" spans="1:17" ht="15" customHeight="1" x14ac:dyDescent="0.25">
      <c r="A3611" s="5" t="s">
        <v>2930</v>
      </c>
      <c r="B3611" s="12">
        <v>45153.74627314815</v>
      </c>
      <c r="C3611" s="29">
        <v>45153.752557870372</v>
      </c>
      <c r="D3611" s="16" t="s">
        <v>46</v>
      </c>
      <c r="E3611" s="16" t="s">
        <v>41</v>
      </c>
      <c r="F3611" s="30" t="s">
        <v>86</v>
      </c>
      <c r="G3611" s="106"/>
      <c r="H36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1" s="48">
        <f>tbl_raw_data[[#This Row],[Date Actioned]]-tbl_raw_data[[#This Row],[Date Tagged]]</f>
        <v>6.284722221607808E-3</v>
      </c>
      <c r="J3611" s="50">
        <f>HOUR(tbl_raw_data[[#This Row],[time_taken]])*60+MINUTE(tbl_raw_data[[#This Row],[time_taken]])+SECOND(tbl_raw_data[[#This Row],[time_taken]])/60</f>
        <v>9.0500000000000007</v>
      </c>
      <c r="K3611" s="54">
        <f>DATE(YEAR(tbl_raw_data[[#This Row],[Date Actioned]]), MONTH(tbl_raw_data[[#This Row],[Date Actioned]]), DAY(tbl_raw_data[[#This Row],[Date Actioned]]))</f>
        <v>45153</v>
      </c>
      <c r="L3611" s="55" t="str">
        <f>UPPER(TEXT(tbl_raw_data[[#This Row],[Updated_date]],"MMMM"))</f>
        <v>AUGUST</v>
      </c>
      <c r="M3611" s="55" t="str">
        <f>UPPER("Week "&amp;IF(ROUNDUP(DAY(tbl_raw_data[[#This Row],[Updated_date]])/7,0)=5,4,ROUNDUP(DAY(tbl_raw_data[[#This Row],[Updated_date]])/7,0)))</f>
        <v>WEEK 3</v>
      </c>
      <c r="N3611" s="57" t="str">
        <f>UPPER(VLOOKUP(tbl_raw_data[[#This Row],[Analyst]],[1]setting!$A$1:$B$15,2,0))</f>
        <v>ASIF</v>
      </c>
      <c r="O3611" s="57" t="str">
        <f>UPPER(tbl_raw_data[[#This Row],[Outcome]])</f>
        <v>DECLINE</v>
      </c>
      <c r="P3611" s="57" t="str">
        <f>UPPER(tbl_raw_data[[#This Row],[Queue Name]])</f>
        <v>CONSUMER POST BUREAU</v>
      </c>
      <c r="Q3611" s="57" t="str">
        <f>IF(tbl_raw_data[[#This Row],[time_taken_in_mins]]&lt;=20,"SLA_MET","SLA_NOT_MET")</f>
        <v>SLA_MET</v>
      </c>
    </row>
    <row r="3612" spans="1:17" ht="26.25" x14ac:dyDescent="0.25">
      <c r="A3612" s="22" t="s">
        <v>2806</v>
      </c>
      <c r="B3612" s="12">
        <v>45153.772881944446</v>
      </c>
      <c r="C3612" s="13">
        <v>45153.778958333336</v>
      </c>
      <c r="D3612" s="14" t="s">
        <v>8</v>
      </c>
      <c r="E3612" s="14" t="s">
        <v>28</v>
      </c>
      <c r="F3612" s="14" t="s">
        <v>109</v>
      </c>
      <c r="G3612" s="111" t="s">
        <v>2807</v>
      </c>
      <c r="H36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12" s="48">
        <f>tbl_raw_data[[#This Row],[Date Actioned]]-tbl_raw_data[[#This Row],[Date Tagged]]</f>
        <v>6.0763888905057684E-3</v>
      </c>
      <c r="J3612" s="50">
        <f>HOUR(tbl_raw_data[[#This Row],[time_taken]])*60+MINUTE(tbl_raw_data[[#This Row],[time_taken]])+SECOND(tbl_raw_data[[#This Row],[time_taken]])/60</f>
        <v>8.75</v>
      </c>
      <c r="K3612" s="54">
        <f>DATE(YEAR(tbl_raw_data[[#This Row],[Date Actioned]]), MONTH(tbl_raw_data[[#This Row],[Date Actioned]]), DAY(tbl_raw_data[[#This Row],[Date Actioned]]))</f>
        <v>45153</v>
      </c>
      <c r="L3612" s="55" t="str">
        <f>UPPER(TEXT(tbl_raw_data[[#This Row],[Updated_date]],"MMMM"))</f>
        <v>AUGUST</v>
      </c>
      <c r="M3612" s="55" t="str">
        <f>UPPER("Week "&amp;IF(ROUNDUP(DAY(tbl_raw_data[[#This Row],[Updated_date]])/7,0)=5,4,ROUNDUP(DAY(tbl_raw_data[[#This Row],[Updated_date]])/7,0)))</f>
        <v>WEEK 3</v>
      </c>
      <c r="N3612" s="57" t="str">
        <f>UPPER(VLOOKUP(tbl_raw_data[[#This Row],[Analyst]],[1]setting!$A$1:$B$15,2,0))</f>
        <v>NAVED</v>
      </c>
      <c r="O3612" s="57" t="str">
        <f>UPPER(tbl_raw_data[[#This Row],[Outcome]])</f>
        <v>WITHDRAW</v>
      </c>
      <c r="P3612" s="57" t="str">
        <f>UPPER(tbl_raw_data[[#This Row],[Queue Name]])</f>
        <v>CONSUMER EXISTING</v>
      </c>
      <c r="Q3612" s="57" t="str">
        <f>IF(tbl_raw_data[[#This Row],[time_taken_in_mins]]&lt;=20,"SLA_MET","SLA_NOT_MET")</f>
        <v>SLA_MET</v>
      </c>
    </row>
    <row r="3613" spans="1:17" ht="15" customHeight="1" x14ac:dyDescent="0.25">
      <c r="A3613" s="11" t="s">
        <v>2220</v>
      </c>
      <c r="B3613" s="12">
        <v>45153.780104166668</v>
      </c>
      <c r="C3613" s="13">
        <v>45153.785474537035</v>
      </c>
      <c r="D3613" s="14" t="s">
        <v>13</v>
      </c>
      <c r="E3613" s="14" t="s">
        <v>28</v>
      </c>
      <c r="F3613" s="14" t="s">
        <v>109</v>
      </c>
      <c r="G3613" s="111" t="s">
        <v>67</v>
      </c>
      <c r="H36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3" s="48">
        <f>tbl_raw_data[[#This Row],[Date Actioned]]-tbl_raw_data[[#This Row],[Date Tagged]]</f>
        <v>5.3703703670180403E-3</v>
      </c>
      <c r="J3613" s="50">
        <f>HOUR(tbl_raw_data[[#This Row],[time_taken]])*60+MINUTE(tbl_raw_data[[#This Row],[time_taken]])+SECOND(tbl_raw_data[[#This Row],[time_taken]])/60</f>
        <v>7.7333333333333334</v>
      </c>
      <c r="K3613" s="54">
        <f>DATE(YEAR(tbl_raw_data[[#This Row],[Date Actioned]]), MONTH(tbl_raw_data[[#This Row],[Date Actioned]]), DAY(tbl_raw_data[[#This Row],[Date Actioned]]))</f>
        <v>45153</v>
      </c>
      <c r="L3613" s="55" t="str">
        <f>UPPER(TEXT(tbl_raw_data[[#This Row],[Updated_date]],"MMMM"))</f>
        <v>AUGUST</v>
      </c>
      <c r="M3613" s="55" t="str">
        <f>UPPER("Week "&amp;IF(ROUNDUP(DAY(tbl_raw_data[[#This Row],[Updated_date]])/7,0)=5,4,ROUNDUP(DAY(tbl_raw_data[[#This Row],[Updated_date]])/7,0)))</f>
        <v>WEEK 3</v>
      </c>
      <c r="N3613" s="57" t="str">
        <f>UPPER(VLOOKUP(tbl_raw_data[[#This Row],[Analyst]],[1]setting!$A$1:$B$15,2,0))</f>
        <v>NAVED</v>
      </c>
      <c r="O3613" s="57" t="str">
        <f>UPPER(tbl_raw_data[[#This Row],[Outcome]])</f>
        <v>APPROVE</v>
      </c>
      <c r="P3613" s="57" t="str">
        <f>UPPER(tbl_raw_data[[#This Row],[Queue Name]])</f>
        <v>CONSUMER EXISTING</v>
      </c>
      <c r="Q3613" s="57" t="str">
        <f>IF(tbl_raw_data[[#This Row],[time_taken_in_mins]]&lt;=20,"SLA_MET","SLA_NOT_MET")</f>
        <v>SLA_MET</v>
      </c>
    </row>
    <row r="3614" spans="1:17" x14ac:dyDescent="0.25">
      <c r="A3614" s="5" t="s">
        <v>485</v>
      </c>
      <c r="B3614" s="6">
        <v>45153.796481481484</v>
      </c>
      <c r="C3614" s="7">
        <v>45153.79923611111</v>
      </c>
      <c r="D3614" s="8" t="s">
        <v>8</v>
      </c>
      <c r="E3614" s="8" t="s">
        <v>28</v>
      </c>
      <c r="F3614" s="8" t="s">
        <v>55</v>
      </c>
      <c r="G3614" s="110" t="s">
        <v>486</v>
      </c>
      <c r="H36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14" s="48">
        <f>tbl_raw_data[[#This Row],[Date Actioned]]-tbl_raw_data[[#This Row],[Date Tagged]]</f>
        <v>2.7546296259970404E-3</v>
      </c>
      <c r="J3614" s="50">
        <f>HOUR(tbl_raw_data[[#This Row],[time_taken]])*60+MINUTE(tbl_raw_data[[#This Row],[time_taken]])+SECOND(tbl_raw_data[[#This Row],[time_taken]])/60</f>
        <v>3.9666666666666668</v>
      </c>
      <c r="K3614" s="54">
        <f>DATE(YEAR(tbl_raw_data[[#This Row],[Date Actioned]]), MONTH(tbl_raw_data[[#This Row],[Date Actioned]]), DAY(tbl_raw_data[[#This Row],[Date Actioned]]))</f>
        <v>45153</v>
      </c>
      <c r="L3614" s="55" t="str">
        <f>UPPER(TEXT(tbl_raw_data[[#This Row],[Updated_date]],"MMMM"))</f>
        <v>AUGUST</v>
      </c>
      <c r="M3614" s="55" t="str">
        <f>UPPER("Week "&amp;IF(ROUNDUP(DAY(tbl_raw_data[[#This Row],[Updated_date]])/7,0)=5,4,ROUNDUP(DAY(tbl_raw_data[[#This Row],[Updated_date]])/7,0)))</f>
        <v>WEEK 3</v>
      </c>
      <c r="N3614" s="57" t="str">
        <f>UPPER(VLOOKUP(tbl_raw_data[[#This Row],[Analyst]],[1]setting!$A$1:$B$15,2,0))</f>
        <v>CAMERON</v>
      </c>
      <c r="O3614" s="57" t="str">
        <f>UPPER(tbl_raw_data[[#This Row],[Outcome]])</f>
        <v>WITHDRAW</v>
      </c>
      <c r="P3614" s="57" t="str">
        <f>UPPER(tbl_raw_data[[#This Row],[Queue Name]])</f>
        <v>CONSUMER EXISTING</v>
      </c>
      <c r="Q3614" s="57" t="str">
        <f>IF(tbl_raw_data[[#This Row],[time_taken_in_mins]]&lt;=20,"SLA_MET","SLA_NOT_MET")</f>
        <v>SLA_MET</v>
      </c>
    </row>
    <row r="3615" spans="1:17" ht="15" customHeight="1" x14ac:dyDescent="0.25">
      <c r="A3615" s="5" t="s">
        <v>1865</v>
      </c>
      <c r="B3615" s="12">
        <v>45153.798703703702</v>
      </c>
      <c r="C3615" s="25">
        <v>45153.803599537037</v>
      </c>
      <c r="D3615" s="10" t="s">
        <v>13</v>
      </c>
      <c r="E3615" s="10" t="s">
        <v>41</v>
      </c>
      <c r="F3615" s="26" t="s">
        <v>42</v>
      </c>
      <c r="G3615" s="109"/>
      <c r="H36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5" s="48">
        <f>tbl_raw_data[[#This Row],[Date Actioned]]-tbl_raw_data[[#This Row],[Date Tagged]]</f>
        <v>4.8958333354676142E-3</v>
      </c>
      <c r="J3615" s="50">
        <f>HOUR(tbl_raw_data[[#This Row],[time_taken]])*60+MINUTE(tbl_raw_data[[#This Row],[time_taken]])+SECOND(tbl_raw_data[[#This Row],[time_taken]])/60</f>
        <v>7.05</v>
      </c>
      <c r="K3615" s="54">
        <f>DATE(YEAR(tbl_raw_data[[#This Row],[Date Actioned]]), MONTH(tbl_raw_data[[#This Row],[Date Actioned]]), DAY(tbl_raw_data[[#This Row],[Date Actioned]]))</f>
        <v>45153</v>
      </c>
      <c r="L3615" s="55" t="str">
        <f>UPPER(TEXT(tbl_raw_data[[#This Row],[Updated_date]],"MMMM"))</f>
        <v>AUGUST</v>
      </c>
      <c r="M3615" s="55" t="str">
        <f>UPPER("Week "&amp;IF(ROUNDUP(DAY(tbl_raw_data[[#This Row],[Updated_date]])/7,0)=5,4,ROUNDUP(DAY(tbl_raw_data[[#This Row],[Updated_date]])/7,0)))</f>
        <v>WEEK 3</v>
      </c>
      <c r="N3615" s="57" t="str">
        <f>UPPER(VLOOKUP(tbl_raw_data[[#This Row],[Analyst]],[1]setting!$A$1:$B$15,2,0))</f>
        <v>NITESH</v>
      </c>
      <c r="O3615" s="57" t="str">
        <f>UPPER(tbl_raw_data[[#This Row],[Outcome]])</f>
        <v>APPROVE</v>
      </c>
      <c r="P3615" s="57" t="str">
        <f>UPPER(tbl_raw_data[[#This Row],[Queue Name]])</f>
        <v>CONSUMER POST BUREAU</v>
      </c>
      <c r="Q3615" s="57" t="str">
        <f>IF(tbl_raw_data[[#This Row],[time_taken_in_mins]]&lt;=20,"SLA_MET","SLA_NOT_MET")</f>
        <v>SLA_MET</v>
      </c>
    </row>
    <row r="3616" spans="1:17" ht="15" customHeight="1" x14ac:dyDescent="0.25">
      <c r="A3616" s="22" t="s">
        <v>2905</v>
      </c>
      <c r="B3616" s="6">
        <v>45153.815682870372</v>
      </c>
      <c r="C3616" s="7">
        <v>45153.821932870371</v>
      </c>
      <c r="D3616" s="8" t="s">
        <v>13</v>
      </c>
      <c r="E3616" s="8" t="s">
        <v>9</v>
      </c>
      <c r="F3616" s="8" t="s">
        <v>55</v>
      </c>
      <c r="G3616" s="110" t="s">
        <v>21</v>
      </c>
      <c r="H36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6" s="48">
        <f>tbl_raw_data[[#This Row],[Date Actioned]]-tbl_raw_data[[#This Row],[Date Tagged]]</f>
        <v>6.2499999985448085E-3</v>
      </c>
      <c r="J3616" s="50">
        <f>HOUR(tbl_raw_data[[#This Row],[time_taken]])*60+MINUTE(tbl_raw_data[[#This Row],[time_taken]])+SECOND(tbl_raw_data[[#This Row],[time_taken]])/60</f>
        <v>9</v>
      </c>
      <c r="K3616" s="54">
        <f>DATE(YEAR(tbl_raw_data[[#This Row],[Date Actioned]]), MONTH(tbl_raw_data[[#This Row],[Date Actioned]]), DAY(tbl_raw_data[[#This Row],[Date Actioned]]))</f>
        <v>45153</v>
      </c>
      <c r="L3616" s="55" t="str">
        <f>UPPER(TEXT(tbl_raw_data[[#This Row],[Updated_date]],"MMMM"))</f>
        <v>AUGUST</v>
      </c>
      <c r="M3616" s="55" t="str">
        <f>UPPER("Week "&amp;IF(ROUNDUP(DAY(tbl_raw_data[[#This Row],[Updated_date]])/7,0)=5,4,ROUNDUP(DAY(tbl_raw_data[[#This Row],[Updated_date]])/7,0)))</f>
        <v>WEEK 3</v>
      </c>
      <c r="N3616" s="57" t="str">
        <f>UPPER(VLOOKUP(tbl_raw_data[[#This Row],[Analyst]],[1]setting!$A$1:$B$15,2,0))</f>
        <v>CAMERON</v>
      </c>
      <c r="O3616" s="57" t="str">
        <f>UPPER(tbl_raw_data[[#This Row],[Outcome]])</f>
        <v>APPROVE</v>
      </c>
      <c r="P3616" s="57" t="str">
        <f>UPPER(tbl_raw_data[[#This Row],[Queue Name]])</f>
        <v>CONSUMER PRE BUREAU</v>
      </c>
      <c r="Q3616" s="57" t="str">
        <f>IF(tbl_raw_data[[#This Row],[time_taken_in_mins]]&lt;=20,"SLA_MET","SLA_NOT_MET")</f>
        <v>SLA_MET</v>
      </c>
    </row>
    <row r="3617" spans="1:17" ht="15" customHeight="1" x14ac:dyDescent="0.25">
      <c r="A3617" s="11" t="s">
        <v>946</v>
      </c>
      <c r="B3617" s="12">
        <v>45153.822604166664</v>
      </c>
      <c r="C3617" s="29">
        <v>45153.826180555552</v>
      </c>
      <c r="D3617" s="16" t="s">
        <v>13</v>
      </c>
      <c r="E3617" s="16" t="s">
        <v>41</v>
      </c>
      <c r="F3617" s="30" t="s">
        <v>73</v>
      </c>
      <c r="G3617" s="106"/>
      <c r="H36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17" s="48">
        <f>tbl_raw_data[[#This Row],[Date Actioned]]-tbl_raw_data[[#This Row],[Date Tagged]]</f>
        <v>3.5763888881774619E-3</v>
      </c>
      <c r="J3617" s="50">
        <f>HOUR(tbl_raw_data[[#This Row],[time_taken]])*60+MINUTE(tbl_raw_data[[#This Row],[time_taken]])+SECOND(tbl_raw_data[[#This Row],[time_taken]])/60</f>
        <v>5.15</v>
      </c>
      <c r="K3617" s="54">
        <f>DATE(YEAR(tbl_raw_data[[#This Row],[Date Actioned]]), MONTH(tbl_raw_data[[#This Row],[Date Actioned]]), DAY(tbl_raw_data[[#This Row],[Date Actioned]]))</f>
        <v>45153</v>
      </c>
      <c r="L3617" s="55" t="str">
        <f>UPPER(TEXT(tbl_raw_data[[#This Row],[Updated_date]],"MMMM"))</f>
        <v>AUGUST</v>
      </c>
      <c r="M3617" s="55" t="str">
        <f>UPPER("Week "&amp;IF(ROUNDUP(DAY(tbl_raw_data[[#This Row],[Updated_date]])/7,0)=5,4,ROUNDUP(DAY(tbl_raw_data[[#This Row],[Updated_date]])/7,0)))</f>
        <v>WEEK 3</v>
      </c>
      <c r="N3617" s="57" t="str">
        <f>UPPER(VLOOKUP(tbl_raw_data[[#This Row],[Analyst]],[1]setting!$A$1:$B$15,2,0))</f>
        <v>SHAHID</v>
      </c>
      <c r="O3617" s="57" t="str">
        <f>UPPER(tbl_raw_data[[#This Row],[Outcome]])</f>
        <v>APPROVE</v>
      </c>
      <c r="P3617" s="57" t="str">
        <f>UPPER(tbl_raw_data[[#This Row],[Queue Name]])</f>
        <v>CONSUMER POST BUREAU</v>
      </c>
      <c r="Q3617" s="57" t="str">
        <f>IF(tbl_raw_data[[#This Row],[time_taken_in_mins]]&lt;=20,"SLA_MET","SLA_NOT_MET")</f>
        <v>SLA_MET</v>
      </c>
    </row>
    <row r="3618" spans="1:17" ht="15" customHeight="1" x14ac:dyDescent="0.25">
      <c r="A3618" s="5" t="s">
        <v>754</v>
      </c>
      <c r="B3618" s="12">
        <v>45153.824479166666</v>
      </c>
      <c r="C3618" s="13">
        <v>45153.827731481484</v>
      </c>
      <c r="D3618" s="14" t="s">
        <v>13</v>
      </c>
      <c r="E3618" s="14" t="s">
        <v>28</v>
      </c>
      <c r="F3618" s="14" t="s">
        <v>55</v>
      </c>
      <c r="G3618" s="111" t="s">
        <v>29</v>
      </c>
      <c r="H36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8" s="48">
        <f>tbl_raw_data[[#This Row],[Date Actioned]]-tbl_raw_data[[#This Row],[Date Tagged]]</f>
        <v>3.2523148183827288E-3</v>
      </c>
      <c r="J3618" s="50">
        <f>HOUR(tbl_raw_data[[#This Row],[time_taken]])*60+MINUTE(tbl_raw_data[[#This Row],[time_taken]])+SECOND(tbl_raw_data[[#This Row],[time_taken]])/60</f>
        <v>4.6833333333333336</v>
      </c>
      <c r="K3618" s="54">
        <f>DATE(YEAR(tbl_raw_data[[#This Row],[Date Actioned]]), MONTH(tbl_raw_data[[#This Row],[Date Actioned]]), DAY(tbl_raw_data[[#This Row],[Date Actioned]]))</f>
        <v>45153</v>
      </c>
      <c r="L3618" s="55" t="str">
        <f>UPPER(TEXT(tbl_raw_data[[#This Row],[Updated_date]],"MMMM"))</f>
        <v>AUGUST</v>
      </c>
      <c r="M3618" s="55" t="str">
        <f>UPPER("Week "&amp;IF(ROUNDUP(DAY(tbl_raw_data[[#This Row],[Updated_date]])/7,0)=5,4,ROUNDUP(DAY(tbl_raw_data[[#This Row],[Updated_date]])/7,0)))</f>
        <v>WEEK 3</v>
      </c>
      <c r="N3618" s="57" t="str">
        <f>UPPER(VLOOKUP(tbl_raw_data[[#This Row],[Analyst]],[1]setting!$A$1:$B$15,2,0))</f>
        <v>CAMERON</v>
      </c>
      <c r="O3618" s="57" t="str">
        <f>UPPER(tbl_raw_data[[#This Row],[Outcome]])</f>
        <v>APPROVE</v>
      </c>
      <c r="P3618" s="57" t="str">
        <f>UPPER(tbl_raw_data[[#This Row],[Queue Name]])</f>
        <v>CONSUMER EXISTING</v>
      </c>
      <c r="Q3618" s="57" t="str">
        <f>IF(tbl_raw_data[[#This Row],[time_taken_in_mins]]&lt;=20,"SLA_MET","SLA_NOT_MET")</f>
        <v>SLA_MET</v>
      </c>
    </row>
    <row r="3619" spans="1:17" ht="15" customHeight="1" x14ac:dyDescent="0.25">
      <c r="A3619" s="11" t="s">
        <v>3961</v>
      </c>
      <c r="B3619" s="6">
        <v>45153.834733796299</v>
      </c>
      <c r="C3619" s="7">
        <v>45153.842407407406</v>
      </c>
      <c r="D3619" s="8" t="s">
        <v>13</v>
      </c>
      <c r="E3619" s="8" t="s">
        <v>28</v>
      </c>
      <c r="F3619" s="8" t="s">
        <v>86</v>
      </c>
      <c r="G3619" s="110" t="s">
        <v>29</v>
      </c>
      <c r="H36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19" s="48">
        <f>tbl_raw_data[[#This Row],[Date Actioned]]-tbl_raw_data[[#This Row],[Date Tagged]]</f>
        <v>7.6736111077480018E-3</v>
      </c>
      <c r="J3619" s="50">
        <f>HOUR(tbl_raw_data[[#This Row],[time_taken]])*60+MINUTE(tbl_raw_data[[#This Row],[time_taken]])+SECOND(tbl_raw_data[[#This Row],[time_taken]])/60</f>
        <v>11.05</v>
      </c>
      <c r="K3619" s="54">
        <f>DATE(YEAR(tbl_raw_data[[#This Row],[Date Actioned]]), MONTH(tbl_raw_data[[#This Row],[Date Actioned]]), DAY(tbl_raw_data[[#This Row],[Date Actioned]]))</f>
        <v>45153</v>
      </c>
      <c r="L3619" s="55" t="str">
        <f>UPPER(TEXT(tbl_raw_data[[#This Row],[Updated_date]],"MMMM"))</f>
        <v>AUGUST</v>
      </c>
      <c r="M3619" s="55" t="str">
        <f>UPPER("Week "&amp;IF(ROUNDUP(DAY(tbl_raw_data[[#This Row],[Updated_date]])/7,0)=5,4,ROUNDUP(DAY(tbl_raw_data[[#This Row],[Updated_date]])/7,0)))</f>
        <v>WEEK 3</v>
      </c>
      <c r="N3619" s="57" t="str">
        <f>UPPER(VLOOKUP(tbl_raw_data[[#This Row],[Analyst]],[1]setting!$A$1:$B$15,2,0))</f>
        <v>ASIF</v>
      </c>
      <c r="O3619" s="57" t="str">
        <f>UPPER(tbl_raw_data[[#This Row],[Outcome]])</f>
        <v>APPROVE</v>
      </c>
      <c r="P3619" s="57" t="str">
        <f>UPPER(tbl_raw_data[[#This Row],[Queue Name]])</f>
        <v>CONSUMER EXISTING</v>
      </c>
      <c r="Q3619" s="57" t="str">
        <f>IF(tbl_raw_data[[#This Row],[time_taken_in_mins]]&lt;=20,"SLA_MET","SLA_NOT_MET")</f>
        <v>SLA_MET</v>
      </c>
    </row>
    <row r="3620" spans="1:17" ht="15" customHeight="1" x14ac:dyDescent="0.25">
      <c r="A3620" s="22" t="s">
        <v>7287</v>
      </c>
      <c r="B3620" s="12">
        <v>45153.934872685182</v>
      </c>
      <c r="C3620" s="25">
        <v>45154.365289351852</v>
      </c>
      <c r="D3620" s="10" t="s">
        <v>13</v>
      </c>
      <c r="E3620" s="10" t="s">
        <v>41</v>
      </c>
      <c r="F3620" s="26" t="s">
        <v>455</v>
      </c>
      <c r="G3620" s="109"/>
      <c r="H36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0" s="48">
        <f>tbl_raw_data[[#This Row],[Date Actioned]]-tbl_raw_data[[#This Row],[Date Tagged]]</f>
        <v>0.43041666666977108</v>
      </c>
      <c r="J3620" s="50">
        <f>HOUR(tbl_raw_data[[#This Row],[time_taken]])*60+MINUTE(tbl_raw_data[[#This Row],[time_taken]])+SECOND(tbl_raw_data[[#This Row],[time_taken]])/60</f>
        <v>619.79999999999995</v>
      </c>
      <c r="K3620" s="54">
        <f>DATE(YEAR(tbl_raw_data[[#This Row],[Date Actioned]]), MONTH(tbl_raw_data[[#This Row],[Date Actioned]]), DAY(tbl_raw_data[[#This Row],[Date Actioned]]))</f>
        <v>45154</v>
      </c>
      <c r="L3620" s="55" t="str">
        <f>UPPER(TEXT(tbl_raw_data[[#This Row],[Updated_date]],"MMMM"))</f>
        <v>AUGUST</v>
      </c>
      <c r="M3620" s="55" t="str">
        <f>UPPER("Week "&amp;IF(ROUNDUP(DAY(tbl_raw_data[[#This Row],[Updated_date]])/7,0)=5,4,ROUNDUP(DAY(tbl_raw_data[[#This Row],[Updated_date]])/7,0)))</f>
        <v>WEEK 3</v>
      </c>
      <c r="N3620" s="57" t="str">
        <f>UPPER(VLOOKUP(tbl_raw_data[[#This Row],[Analyst]],[1]setting!$A$1:$B$15,2,0))</f>
        <v>ROHAN</v>
      </c>
      <c r="O3620" s="57" t="str">
        <f>UPPER(tbl_raw_data[[#This Row],[Outcome]])</f>
        <v>APPROVE</v>
      </c>
      <c r="P3620" s="57" t="str">
        <f>UPPER(tbl_raw_data[[#This Row],[Queue Name]])</f>
        <v>CONSUMER POST BUREAU</v>
      </c>
      <c r="Q3620" s="57" t="str">
        <f>IF(tbl_raw_data[[#This Row],[time_taken_in_mins]]&lt;=20,"SLA_MET","SLA_NOT_MET")</f>
        <v>SLA_NOT_MET</v>
      </c>
    </row>
    <row r="3621" spans="1:17" ht="15" customHeight="1" x14ac:dyDescent="0.25">
      <c r="A3621" s="5" t="s">
        <v>7260</v>
      </c>
      <c r="B3621" s="12">
        <v>45154.100081018521</v>
      </c>
      <c r="C3621" s="29">
        <v>45154.362719907411</v>
      </c>
      <c r="D3621" s="30" t="s">
        <v>40</v>
      </c>
      <c r="E3621" s="16" t="s">
        <v>41</v>
      </c>
      <c r="F3621" s="30" t="s">
        <v>254</v>
      </c>
      <c r="G3621" s="106"/>
      <c r="H36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1" s="48">
        <f>tbl_raw_data[[#This Row],[Date Actioned]]-tbl_raw_data[[#This Row],[Date Tagged]]</f>
        <v>0.26263888888934162</v>
      </c>
      <c r="J3621" s="50">
        <f>HOUR(tbl_raw_data[[#This Row],[time_taken]])*60+MINUTE(tbl_raw_data[[#This Row],[time_taken]])+SECOND(tbl_raw_data[[#This Row],[time_taken]])/60</f>
        <v>378.2</v>
      </c>
      <c r="K3621" s="54">
        <f>DATE(YEAR(tbl_raw_data[[#This Row],[Date Actioned]]), MONTH(tbl_raw_data[[#This Row],[Date Actioned]]), DAY(tbl_raw_data[[#This Row],[Date Actioned]]))</f>
        <v>45154</v>
      </c>
      <c r="L3621" s="55" t="str">
        <f>UPPER(TEXT(tbl_raw_data[[#This Row],[Updated_date]],"MMMM"))</f>
        <v>AUGUST</v>
      </c>
      <c r="M3621" s="55" t="str">
        <f>UPPER("Week "&amp;IF(ROUNDUP(DAY(tbl_raw_data[[#This Row],[Updated_date]])/7,0)=5,4,ROUNDUP(DAY(tbl_raw_data[[#This Row],[Updated_date]])/7,0)))</f>
        <v>WEEK 3</v>
      </c>
      <c r="N3621" s="57" t="str">
        <f>UPPER(VLOOKUP(tbl_raw_data[[#This Row],[Analyst]],[1]setting!$A$1:$B$15,2,0))</f>
        <v>FARDIN</v>
      </c>
      <c r="O3621" s="57" t="str">
        <f>UPPER(tbl_raw_data[[#This Row],[Outcome]])</f>
        <v>WITHDRAW</v>
      </c>
      <c r="P3621" s="57" t="str">
        <f>UPPER(tbl_raw_data[[#This Row],[Queue Name]])</f>
        <v>CONSUMER POST BUREAU</v>
      </c>
      <c r="Q3621" s="57" t="str">
        <f>IF(tbl_raw_data[[#This Row],[time_taken_in_mins]]&lt;=20,"SLA_MET","SLA_NOT_MET")</f>
        <v>SLA_NOT_MET</v>
      </c>
    </row>
    <row r="3622" spans="1:17" ht="15" customHeight="1" x14ac:dyDescent="0.25">
      <c r="A3622" s="5" t="s">
        <v>4959</v>
      </c>
      <c r="B3622" s="12">
        <v>45154.383437500001</v>
      </c>
      <c r="C3622" s="29">
        <v>45154.392812500002</v>
      </c>
      <c r="D3622" s="16" t="s">
        <v>13</v>
      </c>
      <c r="E3622" s="16" t="s">
        <v>41</v>
      </c>
      <c r="F3622" s="30" t="s">
        <v>455</v>
      </c>
      <c r="G3622" s="106"/>
      <c r="H36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2" s="48">
        <f>tbl_raw_data[[#This Row],[Date Actioned]]-tbl_raw_data[[#This Row],[Date Tagged]]</f>
        <v>9.3750000014551915E-3</v>
      </c>
      <c r="J3622" s="50">
        <f>HOUR(tbl_raw_data[[#This Row],[time_taken]])*60+MINUTE(tbl_raw_data[[#This Row],[time_taken]])+SECOND(tbl_raw_data[[#This Row],[time_taken]])/60</f>
        <v>13.5</v>
      </c>
      <c r="K3622" s="54">
        <f>DATE(YEAR(tbl_raw_data[[#This Row],[Date Actioned]]), MONTH(tbl_raw_data[[#This Row],[Date Actioned]]), DAY(tbl_raw_data[[#This Row],[Date Actioned]]))</f>
        <v>45154</v>
      </c>
      <c r="L3622" s="55" t="str">
        <f>UPPER(TEXT(tbl_raw_data[[#This Row],[Updated_date]],"MMMM"))</f>
        <v>AUGUST</v>
      </c>
      <c r="M3622" s="55" t="str">
        <f>UPPER("Week "&amp;IF(ROUNDUP(DAY(tbl_raw_data[[#This Row],[Updated_date]])/7,0)=5,4,ROUNDUP(DAY(tbl_raw_data[[#This Row],[Updated_date]])/7,0)))</f>
        <v>WEEK 3</v>
      </c>
      <c r="N3622" s="57" t="str">
        <f>UPPER(VLOOKUP(tbl_raw_data[[#This Row],[Analyst]],[1]setting!$A$1:$B$15,2,0))</f>
        <v>ROHAN</v>
      </c>
      <c r="O3622" s="57" t="str">
        <f>UPPER(tbl_raw_data[[#This Row],[Outcome]])</f>
        <v>APPROVE</v>
      </c>
      <c r="P3622" s="57" t="str">
        <f>UPPER(tbl_raw_data[[#This Row],[Queue Name]])</f>
        <v>CONSUMER POST BUREAU</v>
      </c>
      <c r="Q3622" s="57" t="str">
        <f>IF(tbl_raw_data[[#This Row],[time_taken_in_mins]]&lt;=20,"SLA_MET","SLA_NOT_MET")</f>
        <v>SLA_MET</v>
      </c>
    </row>
    <row r="3623" spans="1:17" ht="15" customHeight="1" x14ac:dyDescent="0.25">
      <c r="A3623" s="11" t="s">
        <v>3375</v>
      </c>
      <c r="B3623" s="12">
        <v>45154.390081018515</v>
      </c>
      <c r="C3623" s="13">
        <v>45154.396967592591</v>
      </c>
      <c r="D3623" s="14" t="s">
        <v>13</v>
      </c>
      <c r="E3623" s="14" t="s">
        <v>28</v>
      </c>
      <c r="F3623" s="14" t="s">
        <v>254</v>
      </c>
      <c r="G3623" s="111" t="s">
        <v>29</v>
      </c>
      <c r="H36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23" s="48">
        <f>tbl_raw_data[[#This Row],[Date Actioned]]-tbl_raw_data[[#This Row],[Date Tagged]]</f>
        <v>6.8865740759065375E-3</v>
      </c>
      <c r="J3623" s="50">
        <f>HOUR(tbl_raw_data[[#This Row],[time_taken]])*60+MINUTE(tbl_raw_data[[#This Row],[time_taken]])+SECOND(tbl_raw_data[[#This Row],[time_taken]])/60</f>
        <v>9.9166666666666661</v>
      </c>
      <c r="K3623" s="54">
        <f>DATE(YEAR(tbl_raw_data[[#This Row],[Date Actioned]]), MONTH(tbl_raw_data[[#This Row],[Date Actioned]]), DAY(tbl_raw_data[[#This Row],[Date Actioned]]))</f>
        <v>45154</v>
      </c>
      <c r="L3623" s="55" t="str">
        <f>UPPER(TEXT(tbl_raw_data[[#This Row],[Updated_date]],"MMMM"))</f>
        <v>AUGUST</v>
      </c>
      <c r="M3623" s="55" t="str">
        <f>UPPER("Week "&amp;IF(ROUNDUP(DAY(tbl_raw_data[[#This Row],[Updated_date]])/7,0)=5,4,ROUNDUP(DAY(tbl_raw_data[[#This Row],[Updated_date]])/7,0)))</f>
        <v>WEEK 3</v>
      </c>
      <c r="N3623" s="57" t="str">
        <f>UPPER(VLOOKUP(tbl_raw_data[[#This Row],[Analyst]],[1]setting!$A$1:$B$15,2,0))</f>
        <v>FARDIN</v>
      </c>
      <c r="O3623" s="57" t="str">
        <f>UPPER(tbl_raw_data[[#This Row],[Outcome]])</f>
        <v>APPROVE</v>
      </c>
      <c r="P3623" s="57" t="str">
        <f>UPPER(tbl_raw_data[[#This Row],[Queue Name]])</f>
        <v>CONSUMER EXISTING</v>
      </c>
      <c r="Q3623" s="57" t="str">
        <f>IF(tbl_raw_data[[#This Row],[time_taken_in_mins]]&lt;=20,"SLA_MET","SLA_NOT_MET")</f>
        <v>SLA_MET</v>
      </c>
    </row>
    <row r="3624" spans="1:17" ht="15" customHeight="1" x14ac:dyDescent="0.25">
      <c r="A3624" s="22" t="s">
        <v>4876</v>
      </c>
      <c r="B3624" s="6">
        <v>45154.392546296294</v>
      </c>
      <c r="C3624" s="7">
        <v>45154.401770833334</v>
      </c>
      <c r="D3624" s="8" t="s">
        <v>13</v>
      </c>
      <c r="E3624" s="8" t="s">
        <v>9</v>
      </c>
      <c r="F3624" s="8" t="s">
        <v>10</v>
      </c>
      <c r="G3624" s="110" t="s">
        <v>147</v>
      </c>
      <c r="H36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24" s="48">
        <f>tbl_raw_data[[#This Row],[Date Actioned]]-tbl_raw_data[[#This Row],[Date Tagged]]</f>
        <v>9.2245370396994986E-3</v>
      </c>
      <c r="J3624" s="50">
        <f>HOUR(tbl_raw_data[[#This Row],[time_taken]])*60+MINUTE(tbl_raw_data[[#This Row],[time_taken]])+SECOND(tbl_raw_data[[#This Row],[time_taken]])/60</f>
        <v>13.283333333333333</v>
      </c>
      <c r="K3624" s="54">
        <f>DATE(YEAR(tbl_raw_data[[#This Row],[Date Actioned]]), MONTH(tbl_raw_data[[#This Row],[Date Actioned]]), DAY(tbl_raw_data[[#This Row],[Date Actioned]]))</f>
        <v>45154</v>
      </c>
      <c r="L3624" s="55" t="str">
        <f>UPPER(TEXT(tbl_raw_data[[#This Row],[Updated_date]],"MMMM"))</f>
        <v>AUGUST</v>
      </c>
      <c r="M3624" s="55" t="str">
        <f>UPPER("Week "&amp;IF(ROUNDUP(DAY(tbl_raw_data[[#This Row],[Updated_date]])/7,0)=5,4,ROUNDUP(DAY(tbl_raw_data[[#This Row],[Updated_date]])/7,0)))</f>
        <v>WEEK 3</v>
      </c>
      <c r="N3624" s="57" t="str">
        <f>UPPER(VLOOKUP(tbl_raw_data[[#This Row],[Analyst]],[1]setting!$A$1:$B$15,2,0))</f>
        <v>SAM</v>
      </c>
      <c r="O3624" s="57" t="str">
        <f>UPPER(tbl_raw_data[[#This Row],[Outcome]])</f>
        <v>APPROVE</v>
      </c>
      <c r="P3624" s="57" t="str">
        <f>UPPER(tbl_raw_data[[#This Row],[Queue Name]])</f>
        <v>CONSUMER PRE BUREAU</v>
      </c>
      <c r="Q3624" s="57" t="str">
        <f>IF(tbl_raw_data[[#This Row],[time_taken_in_mins]]&lt;=20,"SLA_MET","SLA_NOT_MET")</f>
        <v>SLA_MET</v>
      </c>
    </row>
    <row r="3625" spans="1:17" ht="15" customHeight="1" x14ac:dyDescent="0.25">
      <c r="A3625" s="22" t="s">
        <v>4104</v>
      </c>
      <c r="B3625" s="12">
        <v>45154.393229166664</v>
      </c>
      <c r="C3625" s="13">
        <v>45154.401099537034</v>
      </c>
      <c r="D3625" s="14" t="s">
        <v>46</v>
      </c>
      <c r="E3625" s="14" t="s">
        <v>28</v>
      </c>
      <c r="F3625" s="14" t="s">
        <v>254</v>
      </c>
      <c r="G3625" s="111" t="s">
        <v>2276</v>
      </c>
      <c r="H36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25" s="48">
        <f>tbl_raw_data[[#This Row],[Date Actioned]]-tbl_raw_data[[#This Row],[Date Tagged]]</f>
        <v>7.8703703693463467E-3</v>
      </c>
      <c r="J3625" s="50">
        <f>HOUR(tbl_raw_data[[#This Row],[time_taken]])*60+MINUTE(tbl_raw_data[[#This Row],[time_taken]])+SECOND(tbl_raw_data[[#This Row],[time_taken]])/60</f>
        <v>11.333333333333334</v>
      </c>
      <c r="K3625" s="54">
        <f>DATE(YEAR(tbl_raw_data[[#This Row],[Date Actioned]]), MONTH(tbl_raw_data[[#This Row],[Date Actioned]]), DAY(tbl_raw_data[[#This Row],[Date Actioned]]))</f>
        <v>45154</v>
      </c>
      <c r="L3625" s="55" t="str">
        <f>UPPER(TEXT(tbl_raw_data[[#This Row],[Updated_date]],"MMMM"))</f>
        <v>AUGUST</v>
      </c>
      <c r="M3625" s="55" t="str">
        <f>UPPER("Week "&amp;IF(ROUNDUP(DAY(tbl_raw_data[[#This Row],[Updated_date]])/7,0)=5,4,ROUNDUP(DAY(tbl_raw_data[[#This Row],[Updated_date]])/7,0)))</f>
        <v>WEEK 3</v>
      </c>
      <c r="N3625" s="57" t="str">
        <f>UPPER(VLOOKUP(tbl_raw_data[[#This Row],[Analyst]],[1]setting!$A$1:$B$15,2,0))</f>
        <v>FARDIN</v>
      </c>
      <c r="O3625" s="57" t="str">
        <f>UPPER(tbl_raw_data[[#This Row],[Outcome]])</f>
        <v>DECLINE</v>
      </c>
      <c r="P3625" s="57" t="str">
        <f>UPPER(tbl_raw_data[[#This Row],[Queue Name]])</f>
        <v>CONSUMER EXISTING</v>
      </c>
      <c r="Q3625" s="57" t="str">
        <f>IF(tbl_raw_data[[#This Row],[time_taken_in_mins]]&lt;=20,"SLA_MET","SLA_NOT_MET")</f>
        <v>SLA_MET</v>
      </c>
    </row>
    <row r="3626" spans="1:17" x14ac:dyDescent="0.25">
      <c r="A3626" s="5" t="s">
        <v>1442</v>
      </c>
      <c r="B3626" s="6">
        <v>45154.408993055556</v>
      </c>
      <c r="C3626" s="7">
        <v>45154.413344907407</v>
      </c>
      <c r="D3626" s="8" t="s">
        <v>8</v>
      </c>
      <c r="E3626" s="8" t="s">
        <v>28</v>
      </c>
      <c r="F3626" s="8" t="s">
        <v>10</v>
      </c>
      <c r="G3626" s="110" t="s">
        <v>172</v>
      </c>
      <c r="H36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26" s="48">
        <f>tbl_raw_data[[#This Row],[Date Actioned]]-tbl_raw_data[[#This Row],[Date Tagged]]</f>
        <v>4.3518518505152315E-3</v>
      </c>
      <c r="J3626" s="50">
        <f>HOUR(tbl_raw_data[[#This Row],[time_taken]])*60+MINUTE(tbl_raw_data[[#This Row],[time_taken]])+SECOND(tbl_raw_data[[#This Row],[time_taken]])/60</f>
        <v>6.2666666666666666</v>
      </c>
      <c r="K3626" s="54">
        <f>DATE(YEAR(tbl_raw_data[[#This Row],[Date Actioned]]), MONTH(tbl_raw_data[[#This Row],[Date Actioned]]), DAY(tbl_raw_data[[#This Row],[Date Actioned]]))</f>
        <v>45154</v>
      </c>
      <c r="L3626" s="55" t="str">
        <f>UPPER(TEXT(tbl_raw_data[[#This Row],[Updated_date]],"MMMM"))</f>
        <v>AUGUST</v>
      </c>
      <c r="M3626" s="55" t="str">
        <f>UPPER("Week "&amp;IF(ROUNDUP(DAY(tbl_raw_data[[#This Row],[Updated_date]])/7,0)=5,4,ROUNDUP(DAY(tbl_raw_data[[#This Row],[Updated_date]])/7,0)))</f>
        <v>WEEK 3</v>
      </c>
      <c r="N3626" s="57" t="str">
        <f>UPPER(VLOOKUP(tbl_raw_data[[#This Row],[Analyst]],[1]setting!$A$1:$B$15,2,0))</f>
        <v>SAM</v>
      </c>
      <c r="O3626" s="57" t="str">
        <f>UPPER(tbl_raw_data[[#This Row],[Outcome]])</f>
        <v>WITHDRAW</v>
      </c>
      <c r="P3626" s="57" t="str">
        <f>UPPER(tbl_raw_data[[#This Row],[Queue Name]])</f>
        <v>CONSUMER EXISTING</v>
      </c>
      <c r="Q3626" s="57" t="str">
        <f>IF(tbl_raw_data[[#This Row],[time_taken_in_mins]]&lt;=20,"SLA_MET","SLA_NOT_MET")</f>
        <v>SLA_MET</v>
      </c>
    </row>
    <row r="3627" spans="1:17" ht="15" customHeight="1" x14ac:dyDescent="0.25">
      <c r="A3627" s="11" t="s">
        <v>1503</v>
      </c>
      <c r="B3627" s="12">
        <v>45154.411666666667</v>
      </c>
      <c r="C3627" s="25">
        <v>45154.416122685187</v>
      </c>
      <c r="D3627" s="10" t="s">
        <v>13</v>
      </c>
      <c r="E3627" s="10" t="s">
        <v>28</v>
      </c>
      <c r="F3627" s="26" t="s">
        <v>455</v>
      </c>
      <c r="G3627" s="109"/>
      <c r="H36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7" s="48">
        <f>tbl_raw_data[[#This Row],[Date Actioned]]-tbl_raw_data[[#This Row],[Date Tagged]]</f>
        <v>4.4560185197042301E-3</v>
      </c>
      <c r="J3627" s="50">
        <f>HOUR(tbl_raw_data[[#This Row],[time_taken]])*60+MINUTE(tbl_raw_data[[#This Row],[time_taken]])+SECOND(tbl_raw_data[[#This Row],[time_taken]])/60</f>
        <v>6.416666666666667</v>
      </c>
      <c r="K3627" s="54">
        <f>DATE(YEAR(tbl_raw_data[[#This Row],[Date Actioned]]), MONTH(tbl_raw_data[[#This Row],[Date Actioned]]), DAY(tbl_raw_data[[#This Row],[Date Actioned]]))</f>
        <v>45154</v>
      </c>
      <c r="L3627" s="55" t="str">
        <f>UPPER(TEXT(tbl_raw_data[[#This Row],[Updated_date]],"MMMM"))</f>
        <v>AUGUST</v>
      </c>
      <c r="M3627" s="55" t="str">
        <f>UPPER("Week "&amp;IF(ROUNDUP(DAY(tbl_raw_data[[#This Row],[Updated_date]])/7,0)=5,4,ROUNDUP(DAY(tbl_raw_data[[#This Row],[Updated_date]])/7,0)))</f>
        <v>WEEK 3</v>
      </c>
      <c r="N3627" s="57" t="str">
        <f>UPPER(VLOOKUP(tbl_raw_data[[#This Row],[Analyst]],[1]setting!$A$1:$B$15,2,0))</f>
        <v>ROHAN</v>
      </c>
      <c r="O3627" s="57" t="str">
        <f>UPPER(tbl_raw_data[[#This Row],[Outcome]])</f>
        <v>APPROVE</v>
      </c>
      <c r="P3627" s="57" t="str">
        <f>UPPER(tbl_raw_data[[#This Row],[Queue Name]])</f>
        <v>CONSUMER EXISTING</v>
      </c>
      <c r="Q3627" s="57" t="str">
        <f>IF(tbl_raw_data[[#This Row],[time_taken_in_mins]]&lt;=20,"SLA_MET","SLA_NOT_MET")</f>
        <v>SLA_MET</v>
      </c>
    </row>
    <row r="3628" spans="1:17" ht="15" customHeight="1" x14ac:dyDescent="0.25">
      <c r="A3628" s="22" t="s">
        <v>1801</v>
      </c>
      <c r="B3628" s="12">
        <v>45154.411979166667</v>
      </c>
      <c r="C3628" s="29">
        <v>45154.41679398148</v>
      </c>
      <c r="D3628" s="16" t="s">
        <v>13</v>
      </c>
      <c r="E3628" s="16" t="s">
        <v>41</v>
      </c>
      <c r="F3628" s="30" t="s">
        <v>254</v>
      </c>
      <c r="G3628" s="106"/>
      <c r="H36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28" s="48">
        <f>tbl_raw_data[[#This Row],[Date Actioned]]-tbl_raw_data[[#This Row],[Date Tagged]]</f>
        <v>4.8148148125619628E-3</v>
      </c>
      <c r="J3628" s="50">
        <f>HOUR(tbl_raw_data[[#This Row],[time_taken]])*60+MINUTE(tbl_raw_data[[#This Row],[time_taken]])+SECOND(tbl_raw_data[[#This Row],[time_taken]])/60</f>
        <v>6.9333333333333336</v>
      </c>
      <c r="K3628" s="54">
        <f>DATE(YEAR(tbl_raw_data[[#This Row],[Date Actioned]]), MONTH(tbl_raw_data[[#This Row],[Date Actioned]]), DAY(tbl_raw_data[[#This Row],[Date Actioned]]))</f>
        <v>45154</v>
      </c>
      <c r="L3628" s="55" t="str">
        <f>UPPER(TEXT(tbl_raw_data[[#This Row],[Updated_date]],"MMMM"))</f>
        <v>AUGUST</v>
      </c>
      <c r="M3628" s="55" t="str">
        <f>UPPER("Week "&amp;IF(ROUNDUP(DAY(tbl_raw_data[[#This Row],[Updated_date]])/7,0)=5,4,ROUNDUP(DAY(tbl_raw_data[[#This Row],[Updated_date]])/7,0)))</f>
        <v>WEEK 3</v>
      </c>
      <c r="N3628" s="57" t="str">
        <f>UPPER(VLOOKUP(tbl_raw_data[[#This Row],[Analyst]],[1]setting!$A$1:$B$15,2,0))</f>
        <v>FARDIN</v>
      </c>
      <c r="O3628" s="57" t="str">
        <f>UPPER(tbl_raw_data[[#This Row],[Outcome]])</f>
        <v>APPROVE</v>
      </c>
      <c r="P3628" s="57" t="str">
        <f>UPPER(tbl_raw_data[[#This Row],[Queue Name]])</f>
        <v>CONSUMER POST BUREAU</v>
      </c>
      <c r="Q3628" s="57" t="str">
        <f>IF(tbl_raw_data[[#This Row],[time_taken_in_mins]]&lt;=20,"SLA_MET","SLA_NOT_MET")</f>
        <v>SLA_MET</v>
      </c>
    </row>
    <row r="3629" spans="1:17" ht="15" customHeight="1" x14ac:dyDescent="0.25">
      <c r="A3629" s="5" t="s">
        <v>213</v>
      </c>
      <c r="B3629" s="6">
        <v>45154.415312500001</v>
      </c>
      <c r="C3629" s="7">
        <v>45154.417280092595</v>
      </c>
      <c r="D3629" s="8" t="s">
        <v>46</v>
      </c>
      <c r="E3629" s="8" t="s">
        <v>28</v>
      </c>
      <c r="F3629" s="8" t="s">
        <v>10</v>
      </c>
      <c r="G3629" s="110" t="s">
        <v>49</v>
      </c>
      <c r="H36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29" s="48">
        <f>tbl_raw_data[[#This Row],[Date Actioned]]-tbl_raw_data[[#This Row],[Date Tagged]]</f>
        <v>1.9675925941555761E-3</v>
      </c>
      <c r="J3629" s="50">
        <f>HOUR(tbl_raw_data[[#This Row],[time_taken]])*60+MINUTE(tbl_raw_data[[#This Row],[time_taken]])+SECOND(tbl_raw_data[[#This Row],[time_taken]])/60</f>
        <v>2.8333333333333335</v>
      </c>
      <c r="K3629" s="54">
        <f>DATE(YEAR(tbl_raw_data[[#This Row],[Date Actioned]]), MONTH(tbl_raw_data[[#This Row],[Date Actioned]]), DAY(tbl_raw_data[[#This Row],[Date Actioned]]))</f>
        <v>45154</v>
      </c>
      <c r="L3629" s="55" t="str">
        <f>UPPER(TEXT(tbl_raw_data[[#This Row],[Updated_date]],"MMMM"))</f>
        <v>AUGUST</v>
      </c>
      <c r="M3629" s="55" t="str">
        <f>UPPER("Week "&amp;IF(ROUNDUP(DAY(tbl_raw_data[[#This Row],[Updated_date]])/7,0)=5,4,ROUNDUP(DAY(tbl_raw_data[[#This Row],[Updated_date]])/7,0)))</f>
        <v>WEEK 3</v>
      </c>
      <c r="N3629" s="57" t="str">
        <f>UPPER(VLOOKUP(tbl_raw_data[[#This Row],[Analyst]],[1]setting!$A$1:$B$15,2,0))</f>
        <v>SAM</v>
      </c>
      <c r="O3629" s="57" t="str">
        <f>UPPER(tbl_raw_data[[#This Row],[Outcome]])</f>
        <v>DECLINE</v>
      </c>
      <c r="P3629" s="57" t="str">
        <f>UPPER(tbl_raw_data[[#This Row],[Queue Name]])</f>
        <v>CONSUMER EXISTING</v>
      </c>
      <c r="Q3629" s="57" t="str">
        <f>IF(tbl_raw_data[[#This Row],[time_taken_in_mins]]&lt;=20,"SLA_MET","SLA_NOT_MET")</f>
        <v>SLA_MET</v>
      </c>
    </row>
    <row r="3630" spans="1:17" ht="15" customHeight="1" x14ac:dyDescent="0.25">
      <c r="A3630" s="11" t="s">
        <v>627</v>
      </c>
      <c r="B3630" s="12">
        <v>45154.425370370373</v>
      </c>
      <c r="C3630" s="13">
        <v>45154.428425925929</v>
      </c>
      <c r="D3630" s="14" t="s">
        <v>8</v>
      </c>
      <c r="E3630" s="14" t="s">
        <v>9</v>
      </c>
      <c r="F3630" s="14" t="s">
        <v>10</v>
      </c>
      <c r="G3630" s="111" t="s">
        <v>57</v>
      </c>
      <c r="H36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0" s="48">
        <f>tbl_raw_data[[#This Row],[Date Actioned]]-tbl_raw_data[[#This Row],[Date Tagged]]</f>
        <v>3.055555556784384E-3</v>
      </c>
      <c r="J3630" s="50">
        <f>HOUR(tbl_raw_data[[#This Row],[time_taken]])*60+MINUTE(tbl_raw_data[[#This Row],[time_taken]])+SECOND(tbl_raw_data[[#This Row],[time_taken]])/60</f>
        <v>4.4000000000000004</v>
      </c>
      <c r="K3630" s="54">
        <f>DATE(YEAR(tbl_raw_data[[#This Row],[Date Actioned]]), MONTH(tbl_raw_data[[#This Row],[Date Actioned]]), DAY(tbl_raw_data[[#This Row],[Date Actioned]]))</f>
        <v>45154</v>
      </c>
      <c r="L3630" s="55" t="str">
        <f>UPPER(TEXT(tbl_raw_data[[#This Row],[Updated_date]],"MMMM"))</f>
        <v>AUGUST</v>
      </c>
      <c r="M3630" s="55" t="str">
        <f>UPPER("Week "&amp;IF(ROUNDUP(DAY(tbl_raw_data[[#This Row],[Updated_date]])/7,0)=5,4,ROUNDUP(DAY(tbl_raw_data[[#This Row],[Updated_date]])/7,0)))</f>
        <v>WEEK 3</v>
      </c>
      <c r="N3630" s="57" t="str">
        <f>UPPER(VLOOKUP(tbl_raw_data[[#This Row],[Analyst]],[1]setting!$A$1:$B$15,2,0))</f>
        <v>SAM</v>
      </c>
      <c r="O3630" s="57" t="str">
        <f>UPPER(tbl_raw_data[[#This Row],[Outcome]])</f>
        <v>WITHDRAW</v>
      </c>
      <c r="P3630" s="57" t="str">
        <f>UPPER(tbl_raw_data[[#This Row],[Queue Name]])</f>
        <v>CONSUMER PRE BUREAU</v>
      </c>
      <c r="Q3630" s="57" t="str">
        <f>IF(tbl_raw_data[[#This Row],[time_taken_in_mins]]&lt;=20,"SLA_MET","SLA_NOT_MET")</f>
        <v>SLA_MET</v>
      </c>
    </row>
    <row r="3631" spans="1:17" ht="15" customHeight="1" x14ac:dyDescent="0.25">
      <c r="A3631" s="5" t="s">
        <v>3045</v>
      </c>
      <c r="B3631" s="12">
        <v>45154.429664351854</v>
      </c>
      <c r="C3631" s="25">
        <v>45154.436122685183</v>
      </c>
      <c r="D3631" s="10" t="s">
        <v>13</v>
      </c>
      <c r="E3631" s="10" t="s">
        <v>41</v>
      </c>
      <c r="F3631" s="26" t="s">
        <v>254</v>
      </c>
      <c r="G3631" s="109"/>
      <c r="H36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1" s="48">
        <f>tbl_raw_data[[#This Row],[Date Actioned]]-tbl_raw_data[[#This Row],[Date Tagged]]</f>
        <v>6.4583333296468481E-3</v>
      </c>
      <c r="J3631" s="50">
        <f>HOUR(tbl_raw_data[[#This Row],[time_taken]])*60+MINUTE(tbl_raw_data[[#This Row],[time_taken]])+SECOND(tbl_raw_data[[#This Row],[time_taken]])/60</f>
        <v>9.3000000000000007</v>
      </c>
      <c r="K3631" s="54">
        <f>DATE(YEAR(tbl_raw_data[[#This Row],[Date Actioned]]), MONTH(tbl_raw_data[[#This Row],[Date Actioned]]), DAY(tbl_raw_data[[#This Row],[Date Actioned]]))</f>
        <v>45154</v>
      </c>
      <c r="L3631" s="55" t="str">
        <f>UPPER(TEXT(tbl_raw_data[[#This Row],[Updated_date]],"MMMM"))</f>
        <v>AUGUST</v>
      </c>
      <c r="M3631" s="55" t="str">
        <f>UPPER("Week "&amp;IF(ROUNDUP(DAY(tbl_raw_data[[#This Row],[Updated_date]])/7,0)=5,4,ROUNDUP(DAY(tbl_raw_data[[#This Row],[Updated_date]])/7,0)))</f>
        <v>WEEK 3</v>
      </c>
      <c r="N3631" s="57" t="str">
        <f>UPPER(VLOOKUP(tbl_raw_data[[#This Row],[Analyst]],[1]setting!$A$1:$B$15,2,0))</f>
        <v>FARDIN</v>
      </c>
      <c r="O3631" s="57" t="str">
        <f>UPPER(tbl_raw_data[[#This Row],[Outcome]])</f>
        <v>APPROVE</v>
      </c>
      <c r="P3631" s="57" t="str">
        <f>UPPER(tbl_raw_data[[#This Row],[Queue Name]])</f>
        <v>CONSUMER POST BUREAU</v>
      </c>
      <c r="Q3631" s="57" t="str">
        <f>IF(tbl_raw_data[[#This Row],[time_taken_in_mins]]&lt;=20,"SLA_MET","SLA_NOT_MET")</f>
        <v>SLA_MET</v>
      </c>
    </row>
    <row r="3632" spans="1:17" ht="15" customHeight="1" x14ac:dyDescent="0.25">
      <c r="A3632" s="22" t="s">
        <v>214</v>
      </c>
      <c r="B3632" s="6">
        <v>45154.434710648151</v>
      </c>
      <c r="C3632" s="7">
        <v>45154.436678240738</v>
      </c>
      <c r="D3632" s="8" t="s">
        <v>8</v>
      </c>
      <c r="E3632" s="8" t="s">
        <v>9</v>
      </c>
      <c r="F3632" s="8" t="s">
        <v>10</v>
      </c>
      <c r="G3632" s="110" t="s">
        <v>11</v>
      </c>
      <c r="H36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2" s="48">
        <f>tbl_raw_data[[#This Row],[Date Actioned]]-tbl_raw_data[[#This Row],[Date Tagged]]</f>
        <v>1.9675925868796185E-3</v>
      </c>
      <c r="J3632" s="50">
        <f>HOUR(tbl_raw_data[[#This Row],[time_taken]])*60+MINUTE(tbl_raw_data[[#This Row],[time_taken]])+SECOND(tbl_raw_data[[#This Row],[time_taken]])/60</f>
        <v>2.8333333333333335</v>
      </c>
      <c r="K3632" s="54">
        <f>DATE(YEAR(tbl_raw_data[[#This Row],[Date Actioned]]), MONTH(tbl_raw_data[[#This Row],[Date Actioned]]), DAY(tbl_raw_data[[#This Row],[Date Actioned]]))</f>
        <v>45154</v>
      </c>
      <c r="L3632" s="55" t="str">
        <f>UPPER(TEXT(tbl_raw_data[[#This Row],[Updated_date]],"MMMM"))</f>
        <v>AUGUST</v>
      </c>
      <c r="M3632" s="55" t="str">
        <f>UPPER("Week "&amp;IF(ROUNDUP(DAY(tbl_raw_data[[#This Row],[Updated_date]])/7,0)=5,4,ROUNDUP(DAY(tbl_raw_data[[#This Row],[Updated_date]])/7,0)))</f>
        <v>WEEK 3</v>
      </c>
      <c r="N3632" s="57" t="str">
        <f>UPPER(VLOOKUP(tbl_raw_data[[#This Row],[Analyst]],[1]setting!$A$1:$B$15,2,0))</f>
        <v>SAM</v>
      </c>
      <c r="O3632" s="57" t="str">
        <f>UPPER(tbl_raw_data[[#This Row],[Outcome]])</f>
        <v>WITHDRAW</v>
      </c>
      <c r="P3632" s="57" t="str">
        <f>UPPER(tbl_raw_data[[#This Row],[Queue Name]])</f>
        <v>CONSUMER PRE BUREAU</v>
      </c>
      <c r="Q3632" s="57" t="str">
        <f>IF(tbl_raw_data[[#This Row],[time_taken_in_mins]]&lt;=20,"SLA_MET","SLA_NOT_MET")</f>
        <v>SLA_MET</v>
      </c>
    </row>
    <row r="3633" spans="1:17" ht="15" customHeight="1" x14ac:dyDescent="0.25">
      <c r="A3633" s="5" t="s">
        <v>4562</v>
      </c>
      <c r="B3633" s="12">
        <v>45154.434988425928</v>
      </c>
      <c r="C3633" s="13">
        <v>45154.443657407406</v>
      </c>
      <c r="D3633" s="14" t="s">
        <v>8</v>
      </c>
      <c r="E3633" s="14" t="s">
        <v>41</v>
      </c>
      <c r="F3633" s="14" t="s">
        <v>10</v>
      </c>
      <c r="G3633" s="111" t="s">
        <v>4563</v>
      </c>
      <c r="H36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33" s="48">
        <f>tbl_raw_data[[#This Row],[Date Actioned]]-tbl_raw_data[[#This Row],[Date Tagged]]</f>
        <v>8.6689814779674634E-3</v>
      </c>
      <c r="J3633" s="50">
        <f>HOUR(tbl_raw_data[[#This Row],[time_taken]])*60+MINUTE(tbl_raw_data[[#This Row],[time_taken]])+SECOND(tbl_raw_data[[#This Row],[time_taken]])/60</f>
        <v>12.483333333333333</v>
      </c>
      <c r="K3633" s="54">
        <f>DATE(YEAR(tbl_raw_data[[#This Row],[Date Actioned]]), MONTH(tbl_raw_data[[#This Row],[Date Actioned]]), DAY(tbl_raw_data[[#This Row],[Date Actioned]]))</f>
        <v>45154</v>
      </c>
      <c r="L3633" s="55" t="str">
        <f>UPPER(TEXT(tbl_raw_data[[#This Row],[Updated_date]],"MMMM"))</f>
        <v>AUGUST</v>
      </c>
      <c r="M3633" s="55" t="str">
        <f>UPPER("Week "&amp;IF(ROUNDUP(DAY(tbl_raw_data[[#This Row],[Updated_date]])/7,0)=5,4,ROUNDUP(DAY(tbl_raw_data[[#This Row],[Updated_date]])/7,0)))</f>
        <v>WEEK 3</v>
      </c>
      <c r="N3633" s="57" t="str">
        <f>UPPER(VLOOKUP(tbl_raw_data[[#This Row],[Analyst]],[1]setting!$A$1:$B$15,2,0))</f>
        <v>SAM</v>
      </c>
      <c r="O3633" s="57" t="str">
        <f>UPPER(tbl_raw_data[[#This Row],[Outcome]])</f>
        <v>WITHDRAW</v>
      </c>
      <c r="P3633" s="57" t="str">
        <f>UPPER(tbl_raw_data[[#This Row],[Queue Name]])</f>
        <v>CONSUMER POST BUREAU</v>
      </c>
      <c r="Q3633" s="57" t="str">
        <f>IF(tbl_raw_data[[#This Row],[time_taken_in_mins]]&lt;=20,"SLA_MET","SLA_NOT_MET")</f>
        <v>SLA_MET</v>
      </c>
    </row>
    <row r="3634" spans="1:17" ht="15" customHeight="1" x14ac:dyDescent="0.25">
      <c r="A3634" s="11" t="s">
        <v>6124</v>
      </c>
      <c r="B3634" s="12">
        <v>45154.435150462959</v>
      </c>
      <c r="C3634" s="29">
        <v>45154.44736111111</v>
      </c>
      <c r="D3634" s="16" t="s">
        <v>13</v>
      </c>
      <c r="E3634" s="16" t="s">
        <v>28</v>
      </c>
      <c r="F3634" s="30" t="s">
        <v>254</v>
      </c>
      <c r="G3634" s="106"/>
      <c r="H36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4" s="48">
        <f>tbl_raw_data[[#This Row],[Date Actioned]]-tbl_raw_data[[#This Row],[Date Tagged]]</f>
        <v>1.2210648150357883E-2</v>
      </c>
      <c r="J3634" s="50">
        <f>HOUR(tbl_raw_data[[#This Row],[time_taken]])*60+MINUTE(tbl_raw_data[[#This Row],[time_taken]])+SECOND(tbl_raw_data[[#This Row],[time_taken]])/60</f>
        <v>17.583333333333332</v>
      </c>
      <c r="K3634" s="54">
        <f>DATE(YEAR(tbl_raw_data[[#This Row],[Date Actioned]]), MONTH(tbl_raw_data[[#This Row],[Date Actioned]]), DAY(tbl_raw_data[[#This Row],[Date Actioned]]))</f>
        <v>45154</v>
      </c>
      <c r="L3634" s="55" t="str">
        <f>UPPER(TEXT(tbl_raw_data[[#This Row],[Updated_date]],"MMMM"))</f>
        <v>AUGUST</v>
      </c>
      <c r="M3634" s="55" t="str">
        <f>UPPER("Week "&amp;IF(ROUNDUP(DAY(tbl_raw_data[[#This Row],[Updated_date]])/7,0)=5,4,ROUNDUP(DAY(tbl_raw_data[[#This Row],[Updated_date]])/7,0)))</f>
        <v>WEEK 3</v>
      </c>
      <c r="N3634" s="57" t="str">
        <f>UPPER(VLOOKUP(tbl_raw_data[[#This Row],[Analyst]],[1]setting!$A$1:$B$15,2,0))</f>
        <v>FARDIN</v>
      </c>
      <c r="O3634" s="57" t="str">
        <f>UPPER(tbl_raw_data[[#This Row],[Outcome]])</f>
        <v>APPROVE</v>
      </c>
      <c r="P3634" s="57" t="str">
        <f>UPPER(tbl_raw_data[[#This Row],[Queue Name]])</f>
        <v>CONSUMER EXISTING</v>
      </c>
      <c r="Q3634" s="57" t="str">
        <f>IF(tbl_raw_data[[#This Row],[time_taken_in_mins]]&lt;=20,"SLA_MET","SLA_NOT_MET")</f>
        <v>SLA_MET</v>
      </c>
    </row>
    <row r="3635" spans="1:17" ht="15" customHeight="1" x14ac:dyDescent="0.25">
      <c r="A3635" s="22" t="s">
        <v>6397</v>
      </c>
      <c r="B3635" s="12">
        <v>45154.438715277778</v>
      </c>
      <c r="C3635" s="25">
        <v>45154.451921296299</v>
      </c>
      <c r="D3635" s="10" t="s">
        <v>13</v>
      </c>
      <c r="E3635" s="10" t="s">
        <v>28</v>
      </c>
      <c r="F3635" s="26" t="s">
        <v>455</v>
      </c>
      <c r="G3635" s="109"/>
      <c r="H36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5" s="48">
        <f>tbl_raw_data[[#This Row],[Date Actioned]]-tbl_raw_data[[#This Row],[Date Tagged]]</f>
        <v>1.3206018520577345E-2</v>
      </c>
      <c r="J3635" s="50">
        <f>HOUR(tbl_raw_data[[#This Row],[time_taken]])*60+MINUTE(tbl_raw_data[[#This Row],[time_taken]])+SECOND(tbl_raw_data[[#This Row],[time_taken]])/60</f>
        <v>19.016666666666666</v>
      </c>
      <c r="K3635" s="54">
        <f>DATE(YEAR(tbl_raw_data[[#This Row],[Date Actioned]]), MONTH(tbl_raw_data[[#This Row],[Date Actioned]]), DAY(tbl_raw_data[[#This Row],[Date Actioned]]))</f>
        <v>45154</v>
      </c>
      <c r="L3635" s="55" t="str">
        <f>UPPER(TEXT(tbl_raw_data[[#This Row],[Updated_date]],"MMMM"))</f>
        <v>AUGUST</v>
      </c>
      <c r="M3635" s="55" t="str">
        <f>UPPER("Week "&amp;IF(ROUNDUP(DAY(tbl_raw_data[[#This Row],[Updated_date]])/7,0)=5,4,ROUNDUP(DAY(tbl_raw_data[[#This Row],[Updated_date]])/7,0)))</f>
        <v>WEEK 3</v>
      </c>
      <c r="N3635" s="57" t="str">
        <f>UPPER(VLOOKUP(tbl_raw_data[[#This Row],[Analyst]],[1]setting!$A$1:$B$15,2,0))</f>
        <v>ROHAN</v>
      </c>
      <c r="O3635" s="57" t="str">
        <f>UPPER(tbl_raw_data[[#This Row],[Outcome]])</f>
        <v>APPROVE</v>
      </c>
      <c r="P3635" s="57" t="str">
        <f>UPPER(tbl_raw_data[[#This Row],[Queue Name]])</f>
        <v>CONSUMER EXISTING</v>
      </c>
      <c r="Q3635" s="57" t="str">
        <f>IF(tbl_raw_data[[#This Row],[time_taken_in_mins]]&lt;=20,"SLA_MET","SLA_NOT_MET")</f>
        <v>SLA_MET</v>
      </c>
    </row>
    <row r="3636" spans="1:17" ht="15" customHeight="1" x14ac:dyDescent="0.25">
      <c r="A3636" s="5" t="s">
        <v>6615</v>
      </c>
      <c r="B3636" s="12">
        <v>45154.440995370373</v>
      </c>
      <c r="C3636" s="13">
        <v>45154.455497685187</v>
      </c>
      <c r="D3636" s="14" t="s">
        <v>13</v>
      </c>
      <c r="E3636" s="14" t="s">
        <v>28</v>
      </c>
      <c r="F3636" s="14" t="s">
        <v>42</v>
      </c>
      <c r="G3636" s="111" t="s">
        <v>29</v>
      </c>
      <c r="H36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36" s="48">
        <f>tbl_raw_data[[#This Row],[Date Actioned]]-tbl_raw_data[[#This Row],[Date Tagged]]</f>
        <v>1.4502314814308193E-2</v>
      </c>
      <c r="J3636" s="50">
        <f>HOUR(tbl_raw_data[[#This Row],[time_taken]])*60+MINUTE(tbl_raw_data[[#This Row],[time_taken]])+SECOND(tbl_raw_data[[#This Row],[time_taken]])/60</f>
        <v>20.883333333333333</v>
      </c>
      <c r="K3636" s="54">
        <f>DATE(YEAR(tbl_raw_data[[#This Row],[Date Actioned]]), MONTH(tbl_raw_data[[#This Row],[Date Actioned]]), DAY(tbl_raw_data[[#This Row],[Date Actioned]]))</f>
        <v>45154</v>
      </c>
      <c r="L3636" s="55" t="str">
        <f>UPPER(TEXT(tbl_raw_data[[#This Row],[Updated_date]],"MMMM"))</f>
        <v>AUGUST</v>
      </c>
      <c r="M3636" s="55" t="str">
        <f>UPPER("Week "&amp;IF(ROUNDUP(DAY(tbl_raw_data[[#This Row],[Updated_date]])/7,0)=5,4,ROUNDUP(DAY(tbl_raw_data[[#This Row],[Updated_date]])/7,0)))</f>
        <v>WEEK 3</v>
      </c>
      <c r="N3636" s="57" t="str">
        <f>UPPER(VLOOKUP(tbl_raw_data[[#This Row],[Analyst]],[1]setting!$A$1:$B$15,2,0))</f>
        <v>NITESH</v>
      </c>
      <c r="O3636" s="57" t="str">
        <f>UPPER(tbl_raw_data[[#This Row],[Outcome]])</f>
        <v>APPROVE</v>
      </c>
      <c r="P3636" s="57" t="str">
        <f>UPPER(tbl_raw_data[[#This Row],[Queue Name]])</f>
        <v>CONSUMER EXISTING</v>
      </c>
      <c r="Q3636" s="57" t="str">
        <f>IF(tbl_raw_data[[#This Row],[time_taken_in_mins]]&lt;=20,"SLA_MET","SLA_NOT_MET")</f>
        <v>SLA_NOT_MET</v>
      </c>
    </row>
    <row r="3637" spans="1:17" ht="15" customHeight="1" x14ac:dyDescent="0.25">
      <c r="A3637" s="5" t="s">
        <v>6731</v>
      </c>
      <c r="B3637" s="12">
        <v>45154.444907407407</v>
      </c>
      <c r="C3637" s="29">
        <v>45154.46</v>
      </c>
      <c r="D3637" s="16" t="s">
        <v>13</v>
      </c>
      <c r="E3637" s="16" t="s">
        <v>41</v>
      </c>
      <c r="F3637" s="30" t="s">
        <v>228</v>
      </c>
      <c r="G3637" s="106"/>
      <c r="H36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37" s="48">
        <f>tbl_raw_data[[#This Row],[Date Actioned]]-tbl_raw_data[[#This Row],[Date Tagged]]</f>
        <v>1.509259259182727E-2</v>
      </c>
      <c r="J3637" s="50">
        <f>HOUR(tbl_raw_data[[#This Row],[time_taken]])*60+MINUTE(tbl_raw_data[[#This Row],[time_taken]])+SECOND(tbl_raw_data[[#This Row],[time_taken]])/60</f>
        <v>21.733333333333334</v>
      </c>
      <c r="K3637" s="54">
        <f>DATE(YEAR(tbl_raw_data[[#This Row],[Date Actioned]]), MONTH(tbl_raw_data[[#This Row],[Date Actioned]]), DAY(tbl_raw_data[[#This Row],[Date Actioned]]))</f>
        <v>45154</v>
      </c>
      <c r="L3637" s="55" t="str">
        <f>UPPER(TEXT(tbl_raw_data[[#This Row],[Updated_date]],"MMMM"))</f>
        <v>AUGUST</v>
      </c>
      <c r="M3637" s="55" t="str">
        <f>UPPER("Week "&amp;IF(ROUNDUP(DAY(tbl_raw_data[[#This Row],[Updated_date]])/7,0)=5,4,ROUNDUP(DAY(tbl_raw_data[[#This Row],[Updated_date]])/7,0)))</f>
        <v>WEEK 3</v>
      </c>
      <c r="N3637" s="57" t="str">
        <f>UPPER(VLOOKUP(tbl_raw_data[[#This Row],[Analyst]],[1]setting!$A$1:$B$15,2,0))</f>
        <v>OUADIR</v>
      </c>
      <c r="O3637" s="57" t="str">
        <f>UPPER(tbl_raw_data[[#This Row],[Outcome]])</f>
        <v>APPROVE</v>
      </c>
      <c r="P3637" s="57" t="str">
        <f>UPPER(tbl_raw_data[[#This Row],[Queue Name]])</f>
        <v>CONSUMER POST BUREAU</v>
      </c>
      <c r="Q3637" s="57" t="str">
        <f>IF(tbl_raw_data[[#This Row],[time_taken_in_mins]]&lt;=20,"SLA_MET","SLA_NOT_MET")</f>
        <v>SLA_NOT_MET</v>
      </c>
    </row>
    <row r="3638" spans="1:17" ht="15" customHeight="1" x14ac:dyDescent="0.25">
      <c r="A3638" s="11" t="s">
        <v>4100</v>
      </c>
      <c r="B3638" s="6">
        <v>45154.451527777775</v>
      </c>
      <c r="C3638" s="7">
        <v>45154.459386574075</v>
      </c>
      <c r="D3638" s="8" t="s">
        <v>13</v>
      </c>
      <c r="E3638" s="8" t="s">
        <v>28</v>
      </c>
      <c r="F3638" s="8" t="s">
        <v>10</v>
      </c>
      <c r="G3638" s="110" t="s">
        <v>4101</v>
      </c>
      <c r="H36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38" s="48">
        <f>tbl_raw_data[[#This Row],[Date Actioned]]-tbl_raw_data[[#This Row],[Date Tagged]]</f>
        <v>7.8587962998426519E-3</v>
      </c>
      <c r="J3638" s="50">
        <f>HOUR(tbl_raw_data[[#This Row],[time_taken]])*60+MINUTE(tbl_raw_data[[#This Row],[time_taken]])+SECOND(tbl_raw_data[[#This Row],[time_taken]])/60</f>
        <v>11.316666666666666</v>
      </c>
      <c r="K3638" s="54">
        <f>DATE(YEAR(tbl_raw_data[[#This Row],[Date Actioned]]), MONTH(tbl_raw_data[[#This Row],[Date Actioned]]), DAY(tbl_raw_data[[#This Row],[Date Actioned]]))</f>
        <v>45154</v>
      </c>
      <c r="L3638" s="55" t="str">
        <f>UPPER(TEXT(tbl_raw_data[[#This Row],[Updated_date]],"MMMM"))</f>
        <v>AUGUST</v>
      </c>
      <c r="M3638" s="55" t="str">
        <f>UPPER("Week "&amp;IF(ROUNDUP(DAY(tbl_raw_data[[#This Row],[Updated_date]])/7,0)=5,4,ROUNDUP(DAY(tbl_raw_data[[#This Row],[Updated_date]])/7,0)))</f>
        <v>WEEK 3</v>
      </c>
      <c r="N3638" s="57" t="str">
        <f>UPPER(VLOOKUP(tbl_raw_data[[#This Row],[Analyst]],[1]setting!$A$1:$B$15,2,0))</f>
        <v>SAM</v>
      </c>
      <c r="O3638" s="57" t="str">
        <f>UPPER(tbl_raw_data[[#This Row],[Outcome]])</f>
        <v>APPROVE</v>
      </c>
      <c r="P3638" s="57" t="str">
        <f>UPPER(tbl_raw_data[[#This Row],[Queue Name]])</f>
        <v>CONSUMER EXISTING</v>
      </c>
      <c r="Q3638" s="57" t="str">
        <f>IF(tbl_raw_data[[#This Row],[time_taken_in_mins]]&lt;=20,"SLA_MET","SLA_NOT_MET")</f>
        <v>SLA_MET</v>
      </c>
    </row>
    <row r="3639" spans="1:17" ht="26.25" x14ac:dyDescent="0.25">
      <c r="A3639" s="11" t="s">
        <v>3698</v>
      </c>
      <c r="B3639" s="6">
        <v>45154.453136574077</v>
      </c>
      <c r="C3639" s="7">
        <v>45154.460439814815</v>
      </c>
      <c r="D3639" s="8" t="s">
        <v>8</v>
      </c>
      <c r="E3639" s="8" t="s">
        <v>28</v>
      </c>
      <c r="F3639" s="8" t="s">
        <v>86</v>
      </c>
      <c r="G3639" s="110" t="s">
        <v>2653</v>
      </c>
      <c r="H36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639" s="48">
        <f>tbl_raw_data[[#This Row],[Date Actioned]]-tbl_raw_data[[#This Row],[Date Tagged]]</f>
        <v>7.3032407381106168E-3</v>
      </c>
      <c r="J3639" s="50">
        <f>HOUR(tbl_raw_data[[#This Row],[time_taken]])*60+MINUTE(tbl_raw_data[[#This Row],[time_taken]])+SECOND(tbl_raw_data[[#This Row],[time_taken]])/60</f>
        <v>10.516666666666667</v>
      </c>
      <c r="K3639" s="54">
        <f>DATE(YEAR(tbl_raw_data[[#This Row],[Date Actioned]]), MONTH(tbl_raw_data[[#This Row],[Date Actioned]]), DAY(tbl_raw_data[[#This Row],[Date Actioned]]))</f>
        <v>45154</v>
      </c>
      <c r="L3639" s="55" t="str">
        <f>UPPER(TEXT(tbl_raw_data[[#This Row],[Updated_date]],"MMMM"))</f>
        <v>AUGUST</v>
      </c>
      <c r="M3639" s="55" t="str">
        <f>UPPER("Week "&amp;IF(ROUNDUP(DAY(tbl_raw_data[[#This Row],[Updated_date]])/7,0)=5,4,ROUNDUP(DAY(tbl_raw_data[[#This Row],[Updated_date]])/7,0)))</f>
        <v>WEEK 3</v>
      </c>
      <c r="N3639" s="57" t="str">
        <f>UPPER(VLOOKUP(tbl_raw_data[[#This Row],[Analyst]],[1]setting!$A$1:$B$15,2,0))</f>
        <v>ASIF</v>
      </c>
      <c r="O3639" s="57" t="str">
        <f>UPPER(tbl_raw_data[[#This Row],[Outcome]])</f>
        <v>WITHDRAW</v>
      </c>
      <c r="P3639" s="57" t="str">
        <f>UPPER(tbl_raw_data[[#This Row],[Queue Name]])</f>
        <v>CONSUMER EXISTING</v>
      </c>
      <c r="Q3639" s="57" t="str">
        <f>IF(tbl_raw_data[[#This Row],[time_taken_in_mins]]&lt;=20,"SLA_MET","SLA_NOT_MET")</f>
        <v>SLA_MET</v>
      </c>
    </row>
    <row r="3640" spans="1:17" ht="15" customHeight="1" x14ac:dyDescent="0.25">
      <c r="A3640" s="22" t="s">
        <v>5080</v>
      </c>
      <c r="B3640" s="12">
        <v>45154.458796296298</v>
      </c>
      <c r="C3640" s="13">
        <v>45154.4684837963</v>
      </c>
      <c r="D3640" s="14" t="s">
        <v>13</v>
      </c>
      <c r="E3640" s="14" t="s">
        <v>28</v>
      </c>
      <c r="F3640" s="14" t="s">
        <v>42</v>
      </c>
      <c r="G3640" s="111" t="s">
        <v>29</v>
      </c>
      <c r="H36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0" s="48">
        <f>tbl_raw_data[[#This Row],[Date Actioned]]-tbl_raw_data[[#This Row],[Date Tagged]]</f>
        <v>9.6875000017462298E-3</v>
      </c>
      <c r="J3640" s="50">
        <f>HOUR(tbl_raw_data[[#This Row],[time_taken]])*60+MINUTE(tbl_raw_data[[#This Row],[time_taken]])+SECOND(tbl_raw_data[[#This Row],[time_taken]])/60</f>
        <v>13.95</v>
      </c>
      <c r="K3640" s="54">
        <f>DATE(YEAR(tbl_raw_data[[#This Row],[Date Actioned]]), MONTH(tbl_raw_data[[#This Row],[Date Actioned]]), DAY(tbl_raw_data[[#This Row],[Date Actioned]]))</f>
        <v>45154</v>
      </c>
      <c r="L3640" s="55" t="str">
        <f>UPPER(TEXT(tbl_raw_data[[#This Row],[Updated_date]],"MMMM"))</f>
        <v>AUGUST</v>
      </c>
      <c r="M3640" s="55" t="str">
        <f>UPPER("Week "&amp;IF(ROUNDUP(DAY(tbl_raw_data[[#This Row],[Updated_date]])/7,0)=5,4,ROUNDUP(DAY(tbl_raw_data[[#This Row],[Updated_date]])/7,0)))</f>
        <v>WEEK 3</v>
      </c>
      <c r="N3640" s="57" t="str">
        <f>UPPER(VLOOKUP(tbl_raw_data[[#This Row],[Analyst]],[1]setting!$A$1:$B$15,2,0))</f>
        <v>NITESH</v>
      </c>
      <c r="O3640" s="57" t="str">
        <f>UPPER(tbl_raw_data[[#This Row],[Outcome]])</f>
        <v>APPROVE</v>
      </c>
      <c r="P3640" s="57" t="str">
        <f>UPPER(tbl_raw_data[[#This Row],[Queue Name]])</f>
        <v>CONSUMER EXISTING</v>
      </c>
      <c r="Q3640" s="57" t="str">
        <f>IF(tbl_raw_data[[#This Row],[time_taken_in_mins]]&lt;=20,"SLA_MET","SLA_NOT_MET")</f>
        <v>SLA_MET</v>
      </c>
    </row>
    <row r="3641" spans="1:17" ht="15" customHeight="1" x14ac:dyDescent="0.25">
      <c r="A3641" s="11" t="s">
        <v>5718</v>
      </c>
      <c r="B3641" s="12">
        <v>45154.461944444447</v>
      </c>
      <c r="C3641" s="13">
        <v>45154.473124999997</v>
      </c>
      <c r="D3641" s="14" t="s">
        <v>46</v>
      </c>
      <c r="E3641" s="14" t="s">
        <v>28</v>
      </c>
      <c r="F3641" s="14" t="s">
        <v>254</v>
      </c>
      <c r="G3641" s="111" t="s">
        <v>2276</v>
      </c>
      <c r="H36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1" s="48">
        <f>tbl_raw_data[[#This Row],[Date Actioned]]-tbl_raw_data[[#This Row],[Date Tagged]]</f>
        <v>1.1180555549799465E-2</v>
      </c>
      <c r="J3641" s="50">
        <f>HOUR(tbl_raw_data[[#This Row],[time_taken]])*60+MINUTE(tbl_raw_data[[#This Row],[time_taken]])+SECOND(tbl_raw_data[[#This Row],[time_taken]])/60</f>
        <v>16.100000000000001</v>
      </c>
      <c r="K3641" s="54">
        <f>DATE(YEAR(tbl_raw_data[[#This Row],[Date Actioned]]), MONTH(tbl_raw_data[[#This Row],[Date Actioned]]), DAY(tbl_raw_data[[#This Row],[Date Actioned]]))</f>
        <v>45154</v>
      </c>
      <c r="L3641" s="55" t="str">
        <f>UPPER(TEXT(tbl_raw_data[[#This Row],[Updated_date]],"MMMM"))</f>
        <v>AUGUST</v>
      </c>
      <c r="M3641" s="55" t="str">
        <f>UPPER("Week "&amp;IF(ROUNDUP(DAY(tbl_raw_data[[#This Row],[Updated_date]])/7,0)=5,4,ROUNDUP(DAY(tbl_raw_data[[#This Row],[Updated_date]])/7,0)))</f>
        <v>WEEK 3</v>
      </c>
      <c r="N3641" s="57" t="str">
        <f>UPPER(VLOOKUP(tbl_raw_data[[#This Row],[Analyst]],[1]setting!$A$1:$B$15,2,0))</f>
        <v>FARDIN</v>
      </c>
      <c r="O3641" s="57" t="str">
        <f>UPPER(tbl_raw_data[[#This Row],[Outcome]])</f>
        <v>DECLINE</v>
      </c>
      <c r="P3641" s="57" t="str">
        <f>UPPER(tbl_raw_data[[#This Row],[Queue Name]])</f>
        <v>CONSUMER EXISTING</v>
      </c>
      <c r="Q3641" s="57" t="str">
        <f>IF(tbl_raw_data[[#This Row],[time_taken_in_mins]]&lt;=20,"SLA_MET","SLA_NOT_MET")</f>
        <v>SLA_MET</v>
      </c>
    </row>
    <row r="3642" spans="1:17" ht="15" customHeight="1" x14ac:dyDescent="0.25">
      <c r="A3642" s="5" t="s">
        <v>3535</v>
      </c>
      <c r="B3642" s="6">
        <v>45154.466226851851</v>
      </c>
      <c r="C3642" s="7">
        <v>45154.473298611112</v>
      </c>
      <c r="D3642" s="8" t="s">
        <v>13</v>
      </c>
      <c r="E3642" s="8" t="s">
        <v>28</v>
      </c>
      <c r="F3642" s="8" t="s">
        <v>86</v>
      </c>
      <c r="G3642" s="110" t="s">
        <v>53</v>
      </c>
      <c r="H36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2" s="48">
        <f>tbl_raw_data[[#This Row],[Date Actioned]]-tbl_raw_data[[#This Row],[Date Tagged]]</f>
        <v>7.07175926072523E-3</v>
      </c>
      <c r="J3642" s="50">
        <f>HOUR(tbl_raw_data[[#This Row],[time_taken]])*60+MINUTE(tbl_raw_data[[#This Row],[time_taken]])+SECOND(tbl_raw_data[[#This Row],[time_taken]])/60</f>
        <v>10.183333333333334</v>
      </c>
      <c r="K3642" s="54">
        <f>DATE(YEAR(tbl_raw_data[[#This Row],[Date Actioned]]), MONTH(tbl_raw_data[[#This Row],[Date Actioned]]), DAY(tbl_raw_data[[#This Row],[Date Actioned]]))</f>
        <v>45154</v>
      </c>
      <c r="L3642" s="55" t="str">
        <f>UPPER(TEXT(tbl_raw_data[[#This Row],[Updated_date]],"MMMM"))</f>
        <v>AUGUST</v>
      </c>
      <c r="M3642" s="55" t="str">
        <f>UPPER("Week "&amp;IF(ROUNDUP(DAY(tbl_raw_data[[#This Row],[Updated_date]])/7,0)=5,4,ROUNDUP(DAY(tbl_raw_data[[#This Row],[Updated_date]])/7,0)))</f>
        <v>WEEK 3</v>
      </c>
      <c r="N3642" s="57" t="str">
        <f>UPPER(VLOOKUP(tbl_raw_data[[#This Row],[Analyst]],[1]setting!$A$1:$B$15,2,0))</f>
        <v>ASIF</v>
      </c>
      <c r="O3642" s="57" t="str">
        <f>UPPER(tbl_raw_data[[#This Row],[Outcome]])</f>
        <v>APPROVE</v>
      </c>
      <c r="P3642" s="57" t="str">
        <f>UPPER(tbl_raw_data[[#This Row],[Queue Name]])</f>
        <v>CONSUMER EXISTING</v>
      </c>
      <c r="Q3642" s="57" t="str">
        <f>IF(tbl_raw_data[[#This Row],[time_taken_in_mins]]&lt;=20,"SLA_MET","SLA_NOT_MET")</f>
        <v>SLA_MET</v>
      </c>
    </row>
    <row r="3643" spans="1:17" ht="15" customHeight="1" x14ac:dyDescent="0.25">
      <c r="A3643" s="11" t="s">
        <v>729</v>
      </c>
      <c r="B3643" s="12">
        <v>45154.468356481484</v>
      </c>
      <c r="C3643" s="13">
        <v>45154.471562500003</v>
      </c>
      <c r="D3643" s="14" t="s">
        <v>13</v>
      </c>
      <c r="E3643" s="14" t="s">
        <v>28</v>
      </c>
      <c r="F3643" s="14" t="s">
        <v>10</v>
      </c>
      <c r="G3643" s="111" t="s">
        <v>29</v>
      </c>
      <c r="H36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3" s="48">
        <f>tbl_raw_data[[#This Row],[Date Actioned]]-tbl_raw_data[[#This Row],[Date Tagged]]</f>
        <v>3.2060185185400769E-3</v>
      </c>
      <c r="J3643" s="50">
        <f>HOUR(tbl_raw_data[[#This Row],[time_taken]])*60+MINUTE(tbl_raw_data[[#This Row],[time_taken]])+SECOND(tbl_raw_data[[#This Row],[time_taken]])/60</f>
        <v>4.6166666666666671</v>
      </c>
      <c r="K3643" s="54">
        <f>DATE(YEAR(tbl_raw_data[[#This Row],[Date Actioned]]), MONTH(tbl_raw_data[[#This Row],[Date Actioned]]), DAY(tbl_raw_data[[#This Row],[Date Actioned]]))</f>
        <v>45154</v>
      </c>
      <c r="L3643" s="55" t="str">
        <f>UPPER(TEXT(tbl_raw_data[[#This Row],[Updated_date]],"MMMM"))</f>
        <v>AUGUST</v>
      </c>
      <c r="M3643" s="55" t="str">
        <f>UPPER("Week "&amp;IF(ROUNDUP(DAY(tbl_raw_data[[#This Row],[Updated_date]])/7,0)=5,4,ROUNDUP(DAY(tbl_raw_data[[#This Row],[Updated_date]])/7,0)))</f>
        <v>WEEK 3</v>
      </c>
      <c r="N3643" s="57" t="str">
        <f>UPPER(VLOOKUP(tbl_raw_data[[#This Row],[Analyst]],[1]setting!$A$1:$B$15,2,0))</f>
        <v>SAM</v>
      </c>
      <c r="O3643" s="57" t="str">
        <f>UPPER(tbl_raw_data[[#This Row],[Outcome]])</f>
        <v>APPROVE</v>
      </c>
      <c r="P3643" s="57" t="str">
        <f>UPPER(tbl_raw_data[[#This Row],[Queue Name]])</f>
        <v>CONSUMER EXISTING</v>
      </c>
      <c r="Q3643" s="57" t="str">
        <f>IF(tbl_raw_data[[#This Row],[time_taken_in_mins]]&lt;=20,"SLA_MET","SLA_NOT_MET")</f>
        <v>SLA_MET</v>
      </c>
    </row>
    <row r="3644" spans="1:17" ht="15" customHeight="1" x14ac:dyDescent="0.25">
      <c r="A3644" s="22" t="s">
        <v>564</v>
      </c>
      <c r="B3644" s="12">
        <v>45154.472118055557</v>
      </c>
      <c r="C3644" s="13">
        <v>45154.475023148145</v>
      </c>
      <c r="D3644" s="14" t="s">
        <v>8</v>
      </c>
      <c r="E3644" s="14" t="s">
        <v>9</v>
      </c>
      <c r="F3644" s="14" t="s">
        <v>10</v>
      </c>
      <c r="G3644" s="111" t="s">
        <v>11</v>
      </c>
      <c r="H36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44" s="48">
        <f>tbl_raw_data[[#This Row],[Date Actioned]]-tbl_raw_data[[#This Row],[Date Tagged]]</f>
        <v>2.9050925877527334E-3</v>
      </c>
      <c r="J3644" s="50">
        <f>HOUR(tbl_raw_data[[#This Row],[time_taken]])*60+MINUTE(tbl_raw_data[[#This Row],[time_taken]])+SECOND(tbl_raw_data[[#This Row],[time_taken]])/60</f>
        <v>4.1833333333333336</v>
      </c>
      <c r="K3644" s="54">
        <f>DATE(YEAR(tbl_raw_data[[#This Row],[Date Actioned]]), MONTH(tbl_raw_data[[#This Row],[Date Actioned]]), DAY(tbl_raw_data[[#This Row],[Date Actioned]]))</f>
        <v>45154</v>
      </c>
      <c r="L3644" s="55" t="str">
        <f>UPPER(TEXT(tbl_raw_data[[#This Row],[Updated_date]],"MMMM"))</f>
        <v>AUGUST</v>
      </c>
      <c r="M3644" s="55" t="str">
        <f>UPPER("Week "&amp;IF(ROUNDUP(DAY(tbl_raw_data[[#This Row],[Updated_date]])/7,0)=5,4,ROUNDUP(DAY(tbl_raw_data[[#This Row],[Updated_date]])/7,0)))</f>
        <v>WEEK 3</v>
      </c>
      <c r="N3644" s="57" t="str">
        <f>UPPER(VLOOKUP(tbl_raw_data[[#This Row],[Analyst]],[1]setting!$A$1:$B$15,2,0))</f>
        <v>SAM</v>
      </c>
      <c r="O3644" s="57" t="str">
        <f>UPPER(tbl_raw_data[[#This Row],[Outcome]])</f>
        <v>WITHDRAW</v>
      </c>
      <c r="P3644" s="57" t="str">
        <f>UPPER(tbl_raw_data[[#This Row],[Queue Name]])</f>
        <v>CONSUMER PRE BUREAU</v>
      </c>
      <c r="Q3644" s="57" t="str">
        <f>IF(tbl_raw_data[[#This Row],[time_taken_in_mins]]&lt;=20,"SLA_MET","SLA_NOT_MET")</f>
        <v>SLA_MET</v>
      </c>
    </row>
    <row r="3645" spans="1:17" ht="15" customHeight="1" x14ac:dyDescent="0.25">
      <c r="A3645" s="22" t="s">
        <v>3548</v>
      </c>
      <c r="B3645" s="6">
        <v>45154.473055555558</v>
      </c>
      <c r="C3645" s="7">
        <v>45154.480127314811</v>
      </c>
      <c r="D3645" s="8" t="s">
        <v>13</v>
      </c>
      <c r="E3645" s="8" t="s">
        <v>28</v>
      </c>
      <c r="F3645" s="8" t="s">
        <v>109</v>
      </c>
      <c r="G3645" s="110" t="s">
        <v>67</v>
      </c>
      <c r="H36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5" s="48">
        <f>tbl_raw_data[[#This Row],[Date Actioned]]-tbl_raw_data[[#This Row],[Date Tagged]]</f>
        <v>7.0717592534492724E-3</v>
      </c>
      <c r="J3645" s="50">
        <f>HOUR(tbl_raw_data[[#This Row],[time_taken]])*60+MINUTE(tbl_raw_data[[#This Row],[time_taken]])+SECOND(tbl_raw_data[[#This Row],[time_taken]])/60</f>
        <v>10.183333333333334</v>
      </c>
      <c r="K3645" s="54">
        <f>DATE(YEAR(tbl_raw_data[[#This Row],[Date Actioned]]), MONTH(tbl_raw_data[[#This Row],[Date Actioned]]), DAY(tbl_raw_data[[#This Row],[Date Actioned]]))</f>
        <v>45154</v>
      </c>
      <c r="L3645" s="55" t="str">
        <f>UPPER(TEXT(tbl_raw_data[[#This Row],[Updated_date]],"MMMM"))</f>
        <v>AUGUST</v>
      </c>
      <c r="M3645" s="55" t="str">
        <f>UPPER("Week "&amp;IF(ROUNDUP(DAY(tbl_raw_data[[#This Row],[Updated_date]])/7,0)=5,4,ROUNDUP(DAY(tbl_raw_data[[#This Row],[Updated_date]])/7,0)))</f>
        <v>WEEK 3</v>
      </c>
      <c r="N3645" s="57" t="str">
        <f>UPPER(VLOOKUP(tbl_raw_data[[#This Row],[Analyst]],[1]setting!$A$1:$B$15,2,0))</f>
        <v>NAVED</v>
      </c>
      <c r="O3645" s="57" t="str">
        <f>UPPER(tbl_raw_data[[#This Row],[Outcome]])</f>
        <v>APPROVE</v>
      </c>
      <c r="P3645" s="57" t="str">
        <f>UPPER(tbl_raw_data[[#This Row],[Queue Name]])</f>
        <v>CONSUMER EXISTING</v>
      </c>
      <c r="Q3645" s="57" t="str">
        <f>IF(tbl_raw_data[[#This Row],[time_taken_in_mins]]&lt;=20,"SLA_MET","SLA_NOT_MET")</f>
        <v>SLA_MET</v>
      </c>
    </row>
    <row r="3646" spans="1:17" ht="39" x14ac:dyDescent="0.25">
      <c r="A3646" s="5" t="s">
        <v>5156</v>
      </c>
      <c r="B3646" s="6">
        <v>45154.473923611113</v>
      </c>
      <c r="C3646" s="7">
        <v>45154.483807870369</v>
      </c>
      <c r="D3646" s="8" t="s">
        <v>8</v>
      </c>
      <c r="E3646" s="8" t="s">
        <v>28</v>
      </c>
      <c r="F3646" s="8" t="s">
        <v>42</v>
      </c>
      <c r="G3646" s="110" t="s">
        <v>5157</v>
      </c>
      <c r="H36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46" s="48">
        <f>tbl_raw_data[[#This Row],[Date Actioned]]-tbl_raw_data[[#This Row],[Date Tagged]]</f>
        <v>9.8842592560686171E-3</v>
      </c>
      <c r="J3646" s="50">
        <f>HOUR(tbl_raw_data[[#This Row],[time_taken]])*60+MINUTE(tbl_raw_data[[#This Row],[time_taken]])+SECOND(tbl_raw_data[[#This Row],[time_taken]])/60</f>
        <v>14.233333333333333</v>
      </c>
      <c r="K3646" s="54">
        <f>DATE(YEAR(tbl_raw_data[[#This Row],[Date Actioned]]), MONTH(tbl_raw_data[[#This Row],[Date Actioned]]), DAY(tbl_raw_data[[#This Row],[Date Actioned]]))</f>
        <v>45154</v>
      </c>
      <c r="L3646" s="55" t="str">
        <f>UPPER(TEXT(tbl_raw_data[[#This Row],[Updated_date]],"MMMM"))</f>
        <v>AUGUST</v>
      </c>
      <c r="M3646" s="55" t="str">
        <f>UPPER("Week "&amp;IF(ROUNDUP(DAY(tbl_raw_data[[#This Row],[Updated_date]])/7,0)=5,4,ROUNDUP(DAY(tbl_raw_data[[#This Row],[Updated_date]])/7,0)))</f>
        <v>WEEK 3</v>
      </c>
      <c r="N3646" s="57" t="str">
        <f>UPPER(VLOOKUP(tbl_raw_data[[#This Row],[Analyst]],[1]setting!$A$1:$B$15,2,0))</f>
        <v>NITESH</v>
      </c>
      <c r="O3646" s="57" t="str">
        <f>UPPER(tbl_raw_data[[#This Row],[Outcome]])</f>
        <v>WITHDRAW</v>
      </c>
      <c r="P3646" s="57" t="str">
        <f>UPPER(tbl_raw_data[[#This Row],[Queue Name]])</f>
        <v>CONSUMER EXISTING</v>
      </c>
      <c r="Q3646" s="57" t="str">
        <f>IF(tbl_raw_data[[#This Row],[time_taken_in_mins]]&lt;=20,"SLA_MET","SLA_NOT_MET")</f>
        <v>SLA_MET</v>
      </c>
    </row>
    <row r="3647" spans="1:17" ht="15" customHeight="1" x14ac:dyDescent="0.25">
      <c r="A3647" s="5" t="s">
        <v>730</v>
      </c>
      <c r="B3647" s="12">
        <v>45154.476122685184</v>
      </c>
      <c r="C3647" s="13">
        <v>45154.479328703703</v>
      </c>
      <c r="D3647" s="14" t="s">
        <v>13</v>
      </c>
      <c r="E3647" s="14" t="s">
        <v>9</v>
      </c>
      <c r="F3647" s="14" t="s">
        <v>10</v>
      </c>
      <c r="G3647" s="111" t="s">
        <v>21</v>
      </c>
      <c r="H36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47" s="48">
        <f>tbl_raw_data[[#This Row],[Date Actioned]]-tbl_raw_data[[#This Row],[Date Tagged]]</f>
        <v>3.2060185185400769E-3</v>
      </c>
      <c r="J3647" s="50">
        <f>HOUR(tbl_raw_data[[#This Row],[time_taken]])*60+MINUTE(tbl_raw_data[[#This Row],[time_taken]])+SECOND(tbl_raw_data[[#This Row],[time_taken]])/60</f>
        <v>4.6166666666666671</v>
      </c>
      <c r="K3647" s="54">
        <f>DATE(YEAR(tbl_raw_data[[#This Row],[Date Actioned]]), MONTH(tbl_raw_data[[#This Row],[Date Actioned]]), DAY(tbl_raw_data[[#This Row],[Date Actioned]]))</f>
        <v>45154</v>
      </c>
      <c r="L3647" s="55" t="str">
        <f>UPPER(TEXT(tbl_raw_data[[#This Row],[Updated_date]],"MMMM"))</f>
        <v>AUGUST</v>
      </c>
      <c r="M3647" s="55" t="str">
        <f>UPPER("Week "&amp;IF(ROUNDUP(DAY(tbl_raw_data[[#This Row],[Updated_date]])/7,0)=5,4,ROUNDUP(DAY(tbl_raw_data[[#This Row],[Updated_date]])/7,0)))</f>
        <v>WEEK 3</v>
      </c>
      <c r="N3647" s="57" t="str">
        <f>UPPER(VLOOKUP(tbl_raw_data[[#This Row],[Analyst]],[1]setting!$A$1:$B$15,2,0))</f>
        <v>SAM</v>
      </c>
      <c r="O3647" s="57" t="str">
        <f>UPPER(tbl_raw_data[[#This Row],[Outcome]])</f>
        <v>APPROVE</v>
      </c>
      <c r="P3647" s="57" t="str">
        <f>UPPER(tbl_raw_data[[#This Row],[Queue Name]])</f>
        <v>CONSUMER PRE BUREAU</v>
      </c>
      <c r="Q3647" s="57" t="str">
        <f>IF(tbl_raw_data[[#This Row],[time_taken_in_mins]]&lt;=20,"SLA_MET","SLA_NOT_MET")</f>
        <v>SLA_MET</v>
      </c>
    </row>
    <row r="3648" spans="1:17" ht="15" customHeight="1" x14ac:dyDescent="0.25">
      <c r="A3648" s="11" t="s">
        <v>2572</v>
      </c>
      <c r="B3648" s="12">
        <v>45154.481249999997</v>
      </c>
      <c r="C3648" s="25">
        <v>45154.487025462964</v>
      </c>
      <c r="D3648" s="10" t="s">
        <v>13</v>
      </c>
      <c r="E3648" s="10" t="s">
        <v>28</v>
      </c>
      <c r="F3648" s="26" t="s">
        <v>254</v>
      </c>
      <c r="G3648" s="109"/>
      <c r="H36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48" s="48">
        <f>tbl_raw_data[[#This Row],[Date Actioned]]-tbl_raw_data[[#This Row],[Date Tagged]]</f>
        <v>5.7754629669943824E-3</v>
      </c>
      <c r="J3648" s="50">
        <f>HOUR(tbl_raw_data[[#This Row],[time_taken]])*60+MINUTE(tbl_raw_data[[#This Row],[time_taken]])+SECOND(tbl_raw_data[[#This Row],[time_taken]])/60</f>
        <v>8.3166666666666664</v>
      </c>
      <c r="K3648" s="54">
        <f>DATE(YEAR(tbl_raw_data[[#This Row],[Date Actioned]]), MONTH(tbl_raw_data[[#This Row],[Date Actioned]]), DAY(tbl_raw_data[[#This Row],[Date Actioned]]))</f>
        <v>45154</v>
      </c>
      <c r="L3648" s="55" t="str">
        <f>UPPER(TEXT(tbl_raw_data[[#This Row],[Updated_date]],"MMMM"))</f>
        <v>AUGUST</v>
      </c>
      <c r="M3648" s="55" t="str">
        <f>UPPER("Week "&amp;IF(ROUNDUP(DAY(tbl_raw_data[[#This Row],[Updated_date]])/7,0)=5,4,ROUNDUP(DAY(tbl_raw_data[[#This Row],[Updated_date]])/7,0)))</f>
        <v>WEEK 3</v>
      </c>
      <c r="N3648" s="57" t="str">
        <f>UPPER(VLOOKUP(tbl_raw_data[[#This Row],[Analyst]],[1]setting!$A$1:$B$15,2,0))</f>
        <v>FARDIN</v>
      </c>
      <c r="O3648" s="57" t="str">
        <f>UPPER(tbl_raw_data[[#This Row],[Outcome]])</f>
        <v>APPROVE</v>
      </c>
      <c r="P3648" s="57" t="str">
        <f>UPPER(tbl_raw_data[[#This Row],[Queue Name]])</f>
        <v>CONSUMER EXISTING</v>
      </c>
      <c r="Q3648" s="57" t="str">
        <f>IF(tbl_raw_data[[#This Row],[time_taken_in_mins]]&lt;=20,"SLA_MET","SLA_NOT_MET")</f>
        <v>SLA_MET</v>
      </c>
    </row>
    <row r="3649" spans="1:17" ht="15" customHeight="1" x14ac:dyDescent="0.25">
      <c r="A3649" s="11" t="s">
        <v>3627</v>
      </c>
      <c r="B3649" s="12">
        <v>45154.482569444444</v>
      </c>
      <c r="C3649" s="25">
        <v>45154.489768518521</v>
      </c>
      <c r="D3649" s="26" t="s">
        <v>40</v>
      </c>
      <c r="E3649" s="10" t="s">
        <v>41</v>
      </c>
      <c r="F3649" s="26" t="s">
        <v>228</v>
      </c>
      <c r="G3649" s="109"/>
      <c r="H36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49" s="48">
        <f>tbl_raw_data[[#This Row],[Date Actioned]]-tbl_raw_data[[#This Row],[Date Tagged]]</f>
        <v>7.1990740761975758E-3</v>
      </c>
      <c r="J3649" s="50">
        <f>HOUR(tbl_raw_data[[#This Row],[time_taken]])*60+MINUTE(tbl_raw_data[[#This Row],[time_taken]])+SECOND(tbl_raw_data[[#This Row],[time_taken]])/60</f>
        <v>10.366666666666667</v>
      </c>
      <c r="K3649" s="54">
        <f>DATE(YEAR(tbl_raw_data[[#This Row],[Date Actioned]]), MONTH(tbl_raw_data[[#This Row],[Date Actioned]]), DAY(tbl_raw_data[[#This Row],[Date Actioned]]))</f>
        <v>45154</v>
      </c>
      <c r="L3649" s="55" t="str">
        <f>UPPER(TEXT(tbl_raw_data[[#This Row],[Updated_date]],"MMMM"))</f>
        <v>AUGUST</v>
      </c>
      <c r="M3649" s="55" t="str">
        <f>UPPER("Week "&amp;IF(ROUNDUP(DAY(tbl_raw_data[[#This Row],[Updated_date]])/7,0)=5,4,ROUNDUP(DAY(tbl_raw_data[[#This Row],[Updated_date]])/7,0)))</f>
        <v>WEEK 3</v>
      </c>
      <c r="N3649" s="57" t="str">
        <f>UPPER(VLOOKUP(tbl_raw_data[[#This Row],[Analyst]],[1]setting!$A$1:$B$15,2,0))</f>
        <v>OUADIR</v>
      </c>
      <c r="O3649" s="57" t="str">
        <f>UPPER(tbl_raw_data[[#This Row],[Outcome]])</f>
        <v>WITHDRAW</v>
      </c>
      <c r="P3649" s="57" t="str">
        <f>UPPER(tbl_raw_data[[#This Row],[Queue Name]])</f>
        <v>CONSUMER POST BUREAU</v>
      </c>
      <c r="Q3649" s="57" t="str">
        <f>IF(tbl_raw_data[[#This Row],[time_taken_in_mins]]&lt;=20,"SLA_MET","SLA_NOT_MET")</f>
        <v>SLA_MET</v>
      </c>
    </row>
    <row r="3650" spans="1:17" ht="15" customHeight="1" x14ac:dyDescent="0.25">
      <c r="A3650" s="11" t="s">
        <v>1468</v>
      </c>
      <c r="B3650" s="6">
        <v>45154.483217592591</v>
      </c>
      <c r="C3650" s="7">
        <v>45154.487604166665</v>
      </c>
      <c r="D3650" s="8" t="s">
        <v>13</v>
      </c>
      <c r="E3650" s="8" t="s">
        <v>28</v>
      </c>
      <c r="F3650" s="8" t="s">
        <v>10</v>
      </c>
      <c r="G3650" s="110" t="s">
        <v>53</v>
      </c>
      <c r="H36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0" s="48">
        <f>tbl_raw_data[[#This Row],[Date Actioned]]-tbl_raw_data[[#This Row],[Date Tagged]]</f>
        <v>4.386574073578231E-3</v>
      </c>
      <c r="J3650" s="50">
        <f>HOUR(tbl_raw_data[[#This Row],[time_taken]])*60+MINUTE(tbl_raw_data[[#This Row],[time_taken]])+SECOND(tbl_raw_data[[#This Row],[time_taken]])/60</f>
        <v>6.3166666666666664</v>
      </c>
      <c r="K3650" s="54">
        <f>DATE(YEAR(tbl_raw_data[[#This Row],[Date Actioned]]), MONTH(tbl_raw_data[[#This Row],[Date Actioned]]), DAY(tbl_raw_data[[#This Row],[Date Actioned]]))</f>
        <v>45154</v>
      </c>
      <c r="L3650" s="55" t="str">
        <f>UPPER(TEXT(tbl_raw_data[[#This Row],[Updated_date]],"MMMM"))</f>
        <v>AUGUST</v>
      </c>
      <c r="M3650" s="55" t="str">
        <f>UPPER("Week "&amp;IF(ROUNDUP(DAY(tbl_raw_data[[#This Row],[Updated_date]])/7,0)=5,4,ROUNDUP(DAY(tbl_raw_data[[#This Row],[Updated_date]])/7,0)))</f>
        <v>WEEK 3</v>
      </c>
      <c r="N3650" s="57" t="str">
        <f>UPPER(VLOOKUP(tbl_raw_data[[#This Row],[Analyst]],[1]setting!$A$1:$B$15,2,0))</f>
        <v>SAM</v>
      </c>
      <c r="O3650" s="57" t="str">
        <f>UPPER(tbl_raw_data[[#This Row],[Outcome]])</f>
        <v>APPROVE</v>
      </c>
      <c r="P3650" s="57" t="str">
        <f>UPPER(tbl_raw_data[[#This Row],[Queue Name]])</f>
        <v>CONSUMER EXISTING</v>
      </c>
      <c r="Q3650" s="57" t="str">
        <f>IF(tbl_raw_data[[#This Row],[time_taken_in_mins]]&lt;=20,"SLA_MET","SLA_NOT_MET")</f>
        <v>SLA_MET</v>
      </c>
    </row>
    <row r="3651" spans="1:17" ht="15" customHeight="1" x14ac:dyDescent="0.25">
      <c r="A3651" s="11" t="s">
        <v>5705</v>
      </c>
      <c r="B3651" s="12">
        <v>45154.484224537038</v>
      </c>
      <c r="C3651" s="25">
        <v>45154.495370370372</v>
      </c>
      <c r="D3651" s="10" t="s">
        <v>46</v>
      </c>
      <c r="E3651" s="10" t="s">
        <v>28</v>
      </c>
      <c r="F3651" s="26" t="s">
        <v>254</v>
      </c>
      <c r="G3651" s="109"/>
      <c r="H36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51" s="48">
        <f>tbl_raw_data[[#This Row],[Date Actioned]]-tbl_raw_data[[#This Row],[Date Tagged]]</f>
        <v>1.1145833334012423E-2</v>
      </c>
      <c r="J3651" s="50">
        <f>HOUR(tbl_raw_data[[#This Row],[time_taken]])*60+MINUTE(tbl_raw_data[[#This Row],[time_taken]])+SECOND(tbl_raw_data[[#This Row],[time_taken]])/60</f>
        <v>16.05</v>
      </c>
      <c r="K3651" s="54">
        <f>DATE(YEAR(tbl_raw_data[[#This Row],[Date Actioned]]), MONTH(tbl_raw_data[[#This Row],[Date Actioned]]), DAY(tbl_raw_data[[#This Row],[Date Actioned]]))</f>
        <v>45154</v>
      </c>
      <c r="L3651" s="55" t="str">
        <f>UPPER(TEXT(tbl_raw_data[[#This Row],[Updated_date]],"MMMM"))</f>
        <v>AUGUST</v>
      </c>
      <c r="M3651" s="55" t="str">
        <f>UPPER("Week "&amp;IF(ROUNDUP(DAY(tbl_raw_data[[#This Row],[Updated_date]])/7,0)=5,4,ROUNDUP(DAY(tbl_raw_data[[#This Row],[Updated_date]])/7,0)))</f>
        <v>WEEK 3</v>
      </c>
      <c r="N3651" s="57" t="str">
        <f>UPPER(VLOOKUP(tbl_raw_data[[#This Row],[Analyst]],[1]setting!$A$1:$B$15,2,0))</f>
        <v>FARDIN</v>
      </c>
      <c r="O3651" s="57" t="str">
        <f>UPPER(tbl_raw_data[[#This Row],[Outcome]])</f>
        <v>DECLINE</v>
      </c>
      <c r="P3651" s="57" t="str">
        <f>UPPER(tbl_raw_data[[#This Row],[Queue Name]])</f>
        <v>CONSUMER EXISTING</v>
      </c>
      <c r="Q3651" s="57" t="str">
        <f>IF(tbl_raw_data[[#This Row],[time_taken_in_mins]]&lt;=20,"SLA_MET","SLA_NOT_MET")</f>
        <v>SLA_MET</v>
      </c>
    </row>
    <row r="3652" spans="1:17" ht="15" customHeight="1" x14ac:dyDescent="0.25">
      <c r="A3652" s="22" t="s">
        <v>2418</v>
      </c>
      <c r="B3652" s="12">
        <v>45154.485219907408</v>
      </c>
      <c r="C3652" s="13">
        <v>45154.490810185183</v>
      </c>
      <c r="D3652" s="14" t="s">
        <v>13</v>
      </c>
      <c r="E3652" s="14" t="s">
        <v>28</v>
      </c>
      <c r="F3652" s="14" t="s">
        <v>86</v>
      </c>
      <c r="G3652" s="111" t="s">
        <v>29</v>
      </c>
      <c r="H36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2" s="48">
        <f>tbl_raw_data[[#This Row],[Date Actioned]]-tbl_raw_data[[#This Row],[Date Tagged]]</f>
        <v>5.5902777748997323E-3</v>
      </c>
      <c r="J3652" s="50">
        <f>HOUR(tbl_raw_data[[#This Row],[time_taken]])*60+MINUTE(tbl_raw_data[[#This Row],[time_taken]])+SECOND(tbl_raw_data[[#This Row],[time_taken]])/60</f>
        <v>8.0500000000000007</v>
      </c>
      <c r="K3652" s="54">
        <f>DATE(YEAR(tbl_raw_data[[#This Row],[Date Actioned]]), MONTH(tbl_raw_data[[#This Row],[Date Actioned]]), DAY(tbl_raw_data[[#This Row],[Date Actioned]]))</f>
        <v>45154</v>
      </c>
      <c r="L3652" s="55" t="str">
        <f>UPPER(TEXT(tbl_raw_data[[#This Row],[Updated_date]],"MMMM"))</f>
        <v>AUGUST</v>
      </c>
      <c r="M3652" s="55" t="str">
        <f>UPPER("Week "&amp;IF(ROUNDUP(DAY(tbl_raw_data[[#This Row],[Updated_date]])/7,0)=5,4,ROUNDUP(DAY(tbl_raw_data[[#This Row],[Updated_date]])/7,0)))</f>
        <v>WEEK 3</v>
      </c>
      <c r="N3652" s="57" t="str">
        <f>UPPER(VLOOKUP(tbl_raw_data[[#This Row],[Analyst]],[1]setting!$A$1:$B$15,2,0))</f>
        <v>ASIF</v>
      </c>
      <c r="O3652" s="57" t="str">
        <f>UPPER(tbl_raw_data[[#This Row],[Outcome]])</f>
        <v>APPROVE</v>
      </c>
      <c r="P3652" s="57" t="str">
        <f>UPPER(tbl_raw_data[[#This Row],[Queue Name]])</f>
        <v>CONSUMER EXISTING</v>
      </c>
      <c r="Q3652" s="57" t="str">
        <f>IF(tbl_raw_data[[#This Row],[time_taken_in_mins]]&lt;=20,"SLA_MET","SLA_NOT_MET")</f>
        <v>SLA_MET</v>
      </c>
    </row>
    <row r="3653" spans="1:17" ht="15" customHeight="1" x14ac:dyDescent="0.25">
      <c r="A3653" s="22" t="s">
        <v>3077</v>
      </c>
      <c r="B3653" s="12">
        <v>45154.486481481479</v>
      </c>
      <c r="C3653" s="29">
        <v>45154.492974537039</v>
      </c>
      <c r="D3653" s="30" t="s">
        <v>40</v>
      </c>
      <c r="E3653" s="16" t="s">
        <v>41</v>
      </c>
      <c r="F3653" s="30" t="s">
        <v>455</v>
      </c>
      <c r="G3653" s="106"/>
      <c r="H36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53" s="48">
        <f>tbl_raw_data[[#This Row],[Date Actioned]]-tbl_raw_data[[#This Row],[Date Tagged]]</f>
        <v>6.4930555599858053E-3</v>
      </c>
      <c r="J3653" s="50">
        <f>HOUR(tbl_raw_data[[#This Row],[time_taken]])*60+MINUTE(tbl_raw_data[[#This Row],[time_taken]])+SECOND(tbl_raw_data[[#This Row],[time_taken]])/60</f>
        <v>9.35</v>
      </c>
      <c r="K3653" s="54">
        <f>DATE(YEAR(tbl_raw_data[[#This Row],[Date Actioned]]), MONTH(tbl_raw_data[[#This Row],[Date Actioned]]), DAY(tbl_raw_data[[#This Row],[Date Actioned]]))</f>
        <v>45154</v>
      </c>
      <c r="L3653" s="55" t="str">
        <f>UPPER(TEXT(tbl_raw_data[[#This Row],[Updated_date]],"MMMM"))</f>
        <v>AUGUST</v>
      </c>
      <c r="M3653" s="55" t="str">
        <f>UPPER("Week "&amp;IF(ROUNDUP(DAY(tbl_raw_data[[#This Row],[Updated_date]])/7,0)=5,4,ROUNDUP(DAY(tbl_raw_data[[#This Row],[Updated_date]])/7,0)))</f>
        <v>WEEK 3</v>
      </c>
      <c r="N3653" s="57" t="str">
        <f>UPPER(VLOOKUP(tbl_raw_data[[#This Row],[Analyst]],[1]setting!$A$1:$B$15,2,0))</f>
        <v>ROHAN</v>
      </c>
      <c r="O3653" s="57" t="str">
        <f>UPPER(tbl_raw_data[[#This Row],[Outcome]])</f>
        <v>WITHDRAW</v>
      </c>
      <c r="P3653" s="57" t="str">
        <f>UPPER(tbl_raw_data[[#This Row],[Queue Name]])</f>
        <v>CONSUMER POST BUREAU</v>
      </c>
      <c r="Q3653" s="57" t="str">
        <f>IF(tbl_raw_data[[#This Row],[time_taken_in_mins]]&lt;=20,"SLA_MET","SLA_NOT_MET")</f>
        <v>SLA_MET</v>
      </c>
    </row>
    <row r="3654" spans="1:17" ht="15" customHeight="1" x14ac:dyDescent="0.25">
      <c r="A3654" s="5" t="s">
        <v>4064</v>
      </c>
      <c r="B3654" s="6">
        <v>45154.491712962961</v>
      </c>
      <c r="C3654" s="7">
        <v>45154.499525462961</v>
      </c>
      <c r="D3654" s="8" t="s">
        <v>13</v>
      </c>
      <c r="E3654" s="8" t="s">
        <v>41</v>
      </c>
      <c r="F3654" s="8" t="s">
        <v>10</v>
      </c>
      <c r="G3654" s="110" t="s">
        <v>67</v>
      </c>
      <c r="H36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4" s="48">
        <f>tbl_raw_data[[#This Row],[Date Actioned]]-tbl_raw_data[[#This Row],[Date Tagged]]</f>
        <v>7.8125E-3</v>
      </c>
      <c r="J3654" s="50">
        <f>HOUR(tbl_raw_data[[#This Row],[time_taken]])*60+MINUTE(tbl_raw_data[[#This Row],[time_taken]])+SECOND(tbl_raw_data[[#This Row],[time_taken]])/60</f>
        <v>11.25</v>
      </c>
      <c r="K3654" s="54">
        <f>DATE(YEAR(tbl_raw_data[[#This Row],[Date Actioned]]), MONTH(tbl_raw_data[[#This Row],[Date Actioned]]), DAY(tbl_raw_data[[#This Row],[Date Actioned]]))</f>
        <v>45154</v>
      </c>
      <c r="L3654" s="55" t="str">
        <f>UPPER(TEXT(tbl_raw_data[[#This Row],[Updated_date]],"MMMM"))</f>
        <v>AUGUST</v>
      </c>
      <c r="M3654" s="55" t="str">
        <f>UPPER("Week "&amp;IF(ROUNDUP(DAY(tbl_raw_data[[#This Row],[Updated_date]])/7,0)=5,4,ROUNDUP(DAY(tbl_raw_data[[#This Row],[Updated_date]])/7,0)))</f>
        <v>WEEK 3</v>
      </c>
      <c r="N3654" s="57" t="str">
        <f>UPPER(VLOOKUP(tbl_raw_data[[#This Row],[Analyst]],[1]setting!$A$1:$B$15,2,0))</f>
        <v>SAM</v>
      </c>
      <c r="O3654" s="57" t="str">
        <f>UPPER(tbl_raw_data[[#This Row],[Outcome]])</f>
        <v>APPROVE</v>
      </c>
      <c r="P3654" s="57" t="str">
        <f>UPPER(tbl_raw_data[[#This Row],[Queue Name]])</f>
        <v>CONSUMER POST BUREAU</v>
      </c>
      <c r="Q3654" s="57" t="str">
        <f>IF(tbl_raw_data[[#This Row],[time_taken_in_mins]]&lt;=20,"SLA_MET","SLA_NOT_MET")</f>
        <v>SLA_MET</v>
      </c>
    </row>
    <row r="3655" spans="1:17" ht="15" customHeight="1" x14ac:dyDescent="0.25">
      <c r="A3655" s="11" t="s">
        <v>3716</v>
      </c>
      <c r="B3655" s="12">
        <v>45154.496446759258</v>
      </c>
      <c r="C3655" s="13">
        <v>45154.503761574073</v>
      </c>
      <c r="D3655" s="14" t="s">
        <v>8</v>
      </c>
      <c r="E3655" s="14" t="s">
        <v>9</v>
      </c>
      <c r="F3655" s="14" t="s">
        <v>109</v>
      </c>
      <c r="G3655" s="111" t="s">
        <v>3717</v>
      </c>
      <c r="H36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55" s="48">
        <f>tbl_raw_data[[#This Row],[Date Actioned]]-tbl_raw_data[[#This Row],[Date Tagged]]</f>
        <v>7.3148148148902692E-3</v>
      </c>
      <c r="J3655" s="50">
        <f>HOUR(tbl_raw_data[[#This Row],[time_taken]])*60+MINUTE(tbl_raw_data[[#This Row],[time_taken]])+SECOND(tbl_raw_data[[#This Row],[time_taken]])/60</f>
        <v>10.533333333333333</v>
      </c>
      <c r="K3655" s="54">
        <f>DATE(YEAR(tbl_raw_data[[#This Row],[Date Actioned]]), MONTH(tbl_raw_data[[#This Row],[Date Actioned]]), DAY(tbl_raw_data[[#This Row],[Date Actioned]]))</f>
        <v>45154</v>
      </c>
      <c r="L3655" s="55" t="str">
        <f>UPPER(TEXT(tbl_raw_data[[#This Row],[Updated_date]],"MMMM"))</f>
        <v>AUGUST</v>
      </c>
      <c r="M3655" s="55" t="str">
        <f>UPPER("Week "&amp;IF(ROUNDUP(DAY(tbl_raw_data[[#This Row],[Updated_date]])/7,0)=5,4,ROUNDUP(DAY(tbl_raw_data[[#This Row],[Updated_date]])/7,0)))</f>
        <v>WEEK 3</v>
      </c>
      <c r="N3655" s="57" t="str">
        <f>UPPER(VLOOKUP(tbl_raw_data[[#This Row],[Analyst]],[1]setting!$A$1:$B$15,2,0))</f>
        <v>NAVED</v>
      </c>
      <c r="O3655" s="57" t="str">
        <f>UPPER(tbl_raw_data[[#This Row],[Outcome]])</f>
        <v>WITHDRAW</v>
      </c>
      <c r="P3655" s="57" t="str">
        <f>UPPER(tbl_raw_data[[#This Row],[Queue Name]])</f>
        <v>CONSUMER PRE BUREAU</v>
      </c>
      <c r="Q3655" s="57" t="str">
        <f>IF(tbl_raw_data[[#This Row],[time_taken_in_mins]]&lt;=20,"SLA_MET","SLA_NOT_MET")</f>
        <v>SLA_MET</v>
      </c>
    </row>
    <row r="3656" spans="1:17" ht="15" customHeight="1" x14ac:dyDescent="0.25">
      <c r="A3656" s="11" t="s">
        <v>4952</v>
      </c>
      <c r="B3656" s="12">
        <v>45154.498668981483</v>
      </c>
      <c r="C3656" s="13">
        <v>45154.508032407408</v>
      </c>
      <c r="D3656" s="14" t="s">
        <v>13</v>
      </c>
      <c r="E3656" s="14" t="s">
        <v>28</v>
      </c>
      <c r="F3656" s="14" t="s">
        <v>86</v>
      </c>
      <c r="G3656" s="111" t="s">
        <v>29</v>
      </c>
      <c r="H36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6" s="48">
        <f>tbl_raw_data[[#This Row],[Date Actioned]]-tbl_raw_data[[#This Row],[Date Tagged]]</f>
        <v>9.3634259246755391E-3</v>
      </c>
      <c r="J3656" s="50">
        <f>HOUR(tbl_raw_data[[#This Row],[time_taken]])*60+MINUTE(tbl_raw_data[[#This Row],[time_taken]])+SECOND(tbl_raw_data[[#This Row],[time_taken]])/60</f>
        <v>13.483333333333333</v>
      </c>
      <c r="K3656" s="54">
        <f>DATE(YEAR(tbl_raw_data[[#This Row],[Date Actioned]]), MONTH(tbl_raw_data[[#This Row],[Date Actioned]]), DAY(tbl_raw_data[[#This Row],[Date Actioned]]))</f>
        <v>45154</v>
      </c>
      <c r="L3656" s="55" t="str">
        <f>UPPER(TEXT(tbl_raw_data[[#This Row],[Updated_date]],"MMMM"))</f>
        <v>AUGUST</v>
      </c>
      <c r="M3656" s="55" t="str">
        <f>UPPER("Week "&amp;IF(ROUNDUP(DAY(tbl_raw_data[[#This Row],[Updated_date]])/7,0)=5,4,ROUNDUP(DAY(tbl_raw_data[[#This Row],[Updated_date]])/7,0)))</f>
        <v>WEEK 3</v>
      </c>
      <c r="N3656" s="57" t="str">
        <f>UPPER(VLOOKUP(tbl_raw_data[[#This Row],[Analyst]],[1]setting!$A$1:$B$15,2,0))</f>
        <v>ASIF</v>
      </c>
      <c r="O3656" s="57" t="str">
        <f>UPPER(tbl_raw_data[[#This Row],[Outcome]])</f>
        <v>APPROVE</v>
      </c>
      <c r="P3656" s="57" t="str">
        <f>UPPER(tbl_raw_data[[#This Row],[Queue Name]])</f>
        <v>CONSUMER EXISTING</v>
      </c>
      <c r="Q3656" s="57" t="str">
        <f>IF(tbl_raw_data[[#This Row],[time_taken_in_mins]]&lt;=20,"SLA_MET","SLA_NOT_MET")</f>
        <v>SLA_MET</v>
      </c>
    </row>
    <row r="3657" spans="1:17" ht="15" customHeight="1" x14ac:dyDescent="0.25">
      <c r="A3657" s="5" t="s">
        <v>4845</v>
      </c>
      <c r="B3657" s="12">
        <v>45154.502384259256</v>
      </c>
      <c r="C3657" s="25">
        <v>45154.511550925927</v>
      </c>
      <c r="D3657" s="26" t="s">
        <v>40</v>
      </c>
      <c r="E3657" s="10" t="s">
        <v>41</v>
      </c>
      <c r="F3657" s="26" t="s">
        <v>455</v>
      </c>
      <c r="G3657" s="109"/>
      <c r="H36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57" s="48">
        <f>tbl_raw_data[[#This Row],[Date Actioned]]-tbl_raw_data[[#This Row],[Date Tagged]]</f>
        <v>9.1666666703531519E-3</v>
      </c>
      <c r="J3657" s="50">
        <f>HOUR(tbl_raw_data[[#This Row],[time_taken]])*60+MINUTE(tbl_raw_data[[#This Row],[time_taken]])+SECOND(tbl_raw_data[[#This Row],[time_taken]])/60</f>
        <v>13.2</v>
      </c>
      <c r="K3657" s="54">
        <f>DATE(YEAR(tbl_raw_data[[#This Row],[Date Actioned]]), MONTH(tbl_raw_data[[#This Row],[Date Actioned]]), DAY(tbl_raw_data[[#This Row],[Date Actioned]]))</f>
        <v>45154</v>
      </c>
      <c r="L3657" s="55" t="str">
        <f>UPPER(TEXT(tbl_raw_data[[#This Row],[Updated_date]],"MMMM"))</f>
        <v>AUGUST</v>
      </c>
      <c r="M3657" s="55" t="str">
        <f>UPPER("Week "&amp;IF(ROUNDUP(DAY(tbl_raw_data[[#This Row],[Updated_date]])/7,0)=5,4,ROUNDUP(DAY(tbl_raw_data[[#This Row],[Updated_date]])/7,0)))</f>
        <v>WEEK 3</v>
      </c>
      <c r="N3657" s="57" t="str">
        <f>UPPER(VLOOKUP(tbl_raw_data[[#This Row],[Analyst]],[1]setting!$A$1:$B$15,2,0))</f>
        <v>ROHAN</v>
      </c>
      <c r="O3657" s="57" t="str">
        <f>UPPER(tbl_raw_data[[#This Row],[Outcome]])</f>
        <v>WITHDRAW</v>
      </c>
      <c r="P3657" s="57" t="str">
        <f>UPPER(tbl_raw_data[[#This Row],[Queue Name]])</f>
        <v>CONSUMER POST BUREAU</v>
      </c>
      <c r="Q3657" s="57" t="str">
        <f>IF(tbl_raw_data[[#This Row],[time_taken_in_mins]]&lt;=20,"SLA_MET","SLA_NOT_MET")</f>
        <v>SLA_MET</v>
      </c>
    </row>
    <row r="3658" spans="1:17" ht="15" customHeight="1" x14ac:dyDescent="0.25">
      <c r="A3658" s="22" t="s">
        <v>2705</v>
      </c>
      <c r="B3658" s="6">
        <v>45154.503136574072</v>
      </c>
      <c r="C3658" s="7">
        <v>45154.509074074071</v>
      </c>
      <c r="D3658" s="8" t="s">
        <v>46</v>
      </c>
      <c r="E3658" s="8" t="s">
        <v>41</v>
      </c>
      <c r="F3658" s="8" t="s">
        <v>109</v>
      </c>
      <c r="G3658" s="110" t="s">
        <v>94</v>
      </c>
      <c r="H36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58" s="48">
        <f>tbl_raw_data[[#This Row],[Date Actioned]]-tbl_raw_data[[#This Row],[Date Tagged]]</f>
        <v>5.9374999982537702E-3</v>
      </c>
      <c r="J3658" s="50">
        <f>HOUR(tbl_raw_data[[#This Row],[time_taken]])*60+MINUTE(tbl_raw_data[[#This Row],[time_taken]])+SECOND(tbl_raw_data[[#This Row],[time_taken]])/60</f>
        <v>8.5500000000000007</v>
      </c>
      <c r="K3658" s="54">
        <f>DATE(YEAR(tbl_raw_data[[#This Row],[Date Actioned]]), MONTH(tbl_raw_data[[#This Row],[Date Actioned]]), DAY(tbl_raw_data[[#This Row],[Date Actioned]]))</f>
        <v>45154</v>
      </c>
      <c r="L3658" s="55" t="str">
        <f>UPPER(TEXT(tbl_raw_data[[#This Row],[Updated_date]],"MMMM"))</f>
        <v>AUGUST</v>
      </c>
      <c r="M3658" s="55" t="str">
        <f>UPPER("Week "&amp;IF(ROUNDUP(DAY(tbl_raw_data[[#This Row],[Updated_date]])/7,0)=5,4,ROUNDUP(DAY(tbl_raw_data[[#This Row],[Updated_date]])/7,0)))</f>
        <v>WEEK 3</v>
      </c>
      <c r="N3658" s="57" t="str">
        <f>UPPER(VLOOKUP(tbl_raw_data[[#This Row],[Analyst]],[1]setting!$A$1:$B$15,2,0))</f>
        <v>NAVED</v>
      </c>
      <c r="O3658" s="57" t="str">
        <f>UPPER(tbl_raw_data[[#This Row],[Outcome]])</f>
        <v>DECLINE</v>
      </c>
      <c r="P3658" s="57" t="str">
        <f>UPPER(tbl_raw_data[[#This Row],[Queue Name]])</f>
        <v>CONSUMER POST BUREAU</v>
      </c>
      <c r="Q3658" s="57" t="str">
        <f>IF(tbl_raw_data[[#This Row],[time_taken_in_mins]]&lt;=20,"SLA_MET","SLA_NOT_MET")</f>
        <v>SLA_MET</v>
      </c>
    </row>
    <row r="3659" spans="1:17" ht="15" customHeight="1" x14ac:dyDescent="0.25">
      <c r="A3659" s="22" t="s">
        <v>4245</v>
      </c>
      <c r="B3659" s="6">
        <v>45154.50640046296</v>
      </c>
      <c r="C3659" s="7">
        <v>45154.514525462961</v>
      </c>
      <c r="D3659" s="8" t="s">
        <v>13</v>
      </c>
      <c r="E3659" s="8" t="s">
        <v>9</v>
      </c>
      <c r="F3659" s="8" t="s">
        <v>86</v>
      </c>
      <c r="G3659" s="110" t="s">
        <v>155</v>
      </c>
      <c r="H36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59" s="48">
        <f>tbl_raw_data[[#This Row],[Date Actioned]]-tbl_raw_data[[#This Row],[Date Tagged]]</f>
        <v>8.1250000002910383E-3</v>
      </c>
      <c r="J3659" s="50">
        <f>HOUR(tbl_raw_data[[#This Row],[time_taken]])*60+MINUTE(tbl_raw_data[[#This Row],[time_taken]])+SECOND(tbl_raw_data[[#This Row],[time_taken]])/60</f>
        <v>11.7</v>
      </c>
      <c r="K3659" s="54">
        <f>DATE(YEAR(tbl_raw_data[[#This Row],[Date Actioned]]), MONTH(tbl_raw_data[[#This Row],[Date Actioned]]), DAY(tbl_raw_data[[#This Row],[Date Actioned]]))</f>
        <v>45154</v>
      </c>
      <c r="L3659" s="55" t="str">
        <f>UPPER(TEXT(tbl_raw_data[[#This Row],[Updated_date]],"MMMM"))</f>
        <v>AUGUST</v>
      </c>
      <c r="M3659" s="55" t="str">
        <f>UPPER("Week "&amp;IF(ROUNDUP(DAY(tbl_raw_data[[#This Row],[Updated_date]])/7,0)=5,4,ROUNDUP(DAY(tbl_raw_data[[#This Row],[Updated_date]])/7,0)))</f>
        <v>WEEK 3</v>
      </c>
      <c r="N3659" s="57" t="str">
        <f>UPPER(VLOOKUP(tbl_raw_data[[#This Row],[Analyst]],[1]setting!$A$1:$B$15,2,0))</f>
        <v>ASIF</v>
      </c>
      <c r="O3659" s="57" t="str">
        <f>UPPER(tbl_raw_data[[#This Row],[Outcome]])</f>
        <v>APPROVE</v>
      </c>
      <c r="P3659" s="57" t="str">
        <f>UPPER(tbl_raw_data[[#This Row],[Queue Name]])</f>
        <v>CONSUMER PRE BUREAU</v>
      </c>
      <c r="Q3659" s="57" t="str">
        <f>IF(tbl_raw_data[[#This Row],[time_taken_in_mins]]&lt;=20,"SLA_MET","SLA_NOT_MET")</f>
        <v>SLA_MET</v>
      </c>
    </row>
    <row r="3660" spans="1:17" ht="15" customHeight="1" x14ac:dyDescent="0.25">
      <c r="A3660" s="5" t="s">
        <v>2819</v>
      </c>
      <c r="B3660" s="12">
        <v>45154.507337962961</v>
      </c>
      <c r="C3660" s="13">
        <v>45154.513425925928</v>
      </c>
      <c r="D3660" s="14" t="s">
        <v>46</v>
      </c>
      <c r="E3660" s="14" t="s">
        <v>9</v>
      </c>
      <c r="F3660" s="14" t="s">
        <v>10</v>
      </c>
      <c r="G3660" s="111" t="s">
        <v>94</v>
      </c>
      <c r="H36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60" s="48">
        <f>tbl_raw_data[[#This Row],[Date Actioned]]-tbl_raw_data[[#This Row],[Date Tagged]]</f>
        <v>6.0879629672854207E-3</v>
      </c>
      <c r="J3660" s="50">
        <f>HOUR(tbl_raw_data[[#This Row],[time_taken]])*60+MINUTE(tbl_raw_data[[#This Row],[time_taken]])+SECOND(tbl_raw_data[[#This Row],[time_taken]])/60</f>
        <v>8.7666666666666675</v>
      </c>
      <c r="K3660" s="54">
        <f>DATE(YEAR(tbl_raw_data[[#This Row],[Date Actioned]]), MONTH(tbl_raw_data[[#This Row],[Date Actioned]]), DAY(tbl_raw_data[[#This Row],[Date Actioned]]))</f>
        <v>45154</v>
      </c>
      <c r="L3660" s="55" t="str">
        <f>UPPER(TEXT(tbl_raw_data[[#This Row],[Updated_date]],"MMMM"))</f>
        <v>AUGUST</v>
      </c>
      <c r="M3660" s="55" t="str">
        <f>UPPER("Week "&amp;IF(ROUNDUP(DAY(tbl_raw_data[[#This Row],[Updated_date]])/7,0)=5,4,ROUNDUP(DAY(tbl_raw_data[[#This Row],[Updated_date]])/7,0)))</f>
        <v>WEEK 3</v>
      </c>
      <c r="N3660" s="57" t="str">
        <f>UPPER(VLOOKUP(tbl_raw_data[[#This Row],[Analyst]],[1]setting!$A$1:$B$15,2,0))</f>
        <v>SAM</v>
      </c>
      <c r="O3660" s="57" t="str">
        <f>UPPER(tbl_raw_data[[#This Row],[Outcome]])</f>
        <v>DECLINE</v>
      </c>
      <c r="P3660" s="57" t="str">
        <f>UPPER(tbl_raw_data[[#This Row],[Queue Name]])</f>
        <v>CONSUMER PRE BUREAU</v>
      </c>
      <c r="Q3660" s="57" t="str">
        <f>IF(tbl_raw_data[[#This Row],[time_taken_in_mins]]&lt;=20,"SLA_MET","SLA_NOT_MET")</f>
        <v>SLA_MET</v>
      </c>
    </row>
    <row r="3661" spans="1:17" ht="15" customHeight="1" x14ac:dyDescent="0.25">
      <c r="A3661" s="5" t="s">
        <v>5701</v>
      </c>
      <c r="B3661" s="12">
        <v>45154.508587962962</v>
      </c>
      <c r="C3661" s="13">
        <v>45154.51971064815</v>
      </c>
      <c r="D3661" s="14" t="s">
        <v>13</v>
      </c>
      <c r="E3661" s="14" t="s">
        <v>9</v>
      </c>
      <c r="F3661" s="14" t="s">
        <v>10</v>
      </c>
      <c r="G3661" s="111" t="s">
        <v>21</v>
      </c>
      <c r="H36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1" s="48">
        <f>tbl_raw_data[[#This Row],[Date Actioned]]-tbl_raw_data[[#This Row],[Date Tagged]]</f>
        <v>1.1122685187729076E-2</v>
      </c>
      <c r="J3661" s="50">
        <f>HOUR(tbl_raw_data[[#This Row],[time_taken]])*60+MINUTE(tbl_raw_data[[#This Row],[time_taken]])+SECOND(tbl_raw_data[[#This Row],[time_taken]])/60</f>
        <v>16.016666666666666</v>
      </c>
      <c r="K3661" s="54">
        <f>DATE(YEAR(tbl_raw_data[[#This Row],[Date Actioned]]), MONTH(tbl_raw_data[[#This Row],[Date Actioned]]), DAY(tbl_raw_data[[#This Row],[Date Actioned]]))</f>
        <v>45154</v>
      </c>
      <c r="L3661" s="55" t="str">
        <f>UPPER(TEXT(tbl_raw_data[[#This Row],[Updated_date]],"MMMM"))</f>
        <v>AUGUST</v>
      </c>
      <c r="M3661" s="55" t="str">
        <f>UPPER("Week "&amp;IF(ROUNDUP(DAY(tbl_raw_data[[#This Row],[Updated_date]])/7,0)=5,4,ROUNDUP(DAY(tbl_raw_data[[#This Row],[Updated_date]])/7,0)))</f>
        <v>WEEK 3</v>
      </c>
      <c r="N3661" s="57" t="str">
        <f>UPPER(VLOOKUP(tbl_raw_data[[#This Row],[Analyst]],[1]setting!$A$1:$B$15,2,0))</f>
        <v>SAM</v>
      </c>
      <c r="O3661" s="57" t="str">
        <f>UPPER(tbl_raw_data[[#This Row],[Outcome]])</f>
        <v>APPROVE</v>
      </c>
      <c r="P3661" s="57" t="str">
        <f>UPPER(tbl_raw_data[[#This Row],[Queue Name]])</f>
        <v>CONSUMER PRE BUREAU</v>
      </c>
      <c r="Q3661" s="57" t="str">
        <f>IF(tbl_raw_data[[#This Row],[time_taken_in_mins]]&lt;=20,"SLA_MET","SLA_NOT_MET")</f>
        <v>SLA_MET</v>
      </c>
    </row>
    <row r="3662" spans="1:17" ht="15" customHeight="1" x14ac:dyDescent="0.25">
      <c r="A3662" s="22" t="s">
        <v>4354</v>
      </c>
      <c r="B3662" s="12">
        <v>45154.511354166665</v>
      </c>
      <c r="C3662" s="29">
        <v>45154.51966435185</v>
      </c>
      <c r="D3662" s="16" t="s">
        <v>46</v>
      </c>
      <c r="E3662" s="16" t="s">
        <v>41</v>
      </c>
      <c r="F3662" s="30" t="s">
        <v>254</v>
      </c>
      <c r="G3662" s="106"/>
      <c r="H36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62" s="48">
        <f>tbl_raw_data[[#This Row],[Date Actioned]]-tbl_raw_data[[#This Row],[Date Tagged]]</f>
        <v>8.3101851851097308E-3</v>
      </c>
      <c r="J3662" s="50">
        <f>HOUR(tbl_raw_data[[#This Row],[time_taken]])*60+MINUTE(tbl_raw_data[[#This Row],[time_taken]])+SECOND(tbl_raw_data[[#This Row],[time_taken]])/60</f>
        <v>11.966666666666667</v>
      </c>
      <c r="K3662" s="54">
        <f>DATE(YEAR(tbl_raw_data[[#This Row],[Date Actioned]]), MONTH(tbl_raw_data[[#This Row],[Date Actioned]]), DAY(tbl_raw_data[[#This Row],[Date Actioned]]))</f>
        <v>45154</v>
      </c>
      <c r="L3662" s="55" t="str">
        <f>UPPER(TEXT(tbl_raw_data[[#This Row],[Updated_date]],"MMMM"))</f>
        <v>AUGUST</v>
      </c>
      <c r="M3662" s="55" t="str">
        <f>UPPER("Week "&amp;IF(ROUNDUP(DAY(tbl_raw_data[[#This Row],[Updated_date]])/7,0)=5,4,ROUNDUP(DAY(tbl_raw_data[[#This Row],[Updated_date]])/7,0)))</f>
        <v>WEEK 3</v>
      </c>
      <c r="N3662" s="57" t="str">
        <f>UPPER(VLOOKUP(tbl_raw_data[[#This Row],[Analyst]],[1]setting!$A$1:$B$15,2,0))</f>
        <v>FARDIN</v>
      </c>
      <c r="O3662" s="57" t="str">
        <f>UPPER(tbl_raw_data[[#This Row],[Outcome]])</f>
        <v>DECLINE</v>
      </c>
      <c r="P3662" s="57" t="str">
        <f>UPPER(tbl_raw_data[[#This Row],[Queue Name]])</f>
        <v>CONSUMER POST BUREAU</v>
      </c>
      <c r="Q3662" s="57" t="str">
        <f>IF(tbl_raw_data[[#This Row],[time_taken_in_mins]]&lt;=20,"SLA_MET","SLA_NOT_MET")</f>
        <v>SLA_MET</v>
      </c>
    </row>
    <row r="3663" spans="1:17" ht="15" customHeight="1" x14ac:dyDescent="0.25">
      <c r="A3663" s="11" t="s">
        <v>6278</v>
      </c>
      <c r="B3663" s="12">
        <v>45154.511655092596</v>
      </c>
      <c r="C3663" s="29">
        <v>45154.524398148147</v>
      </c>
      <c r="D3663" s="30" t="s">
        <v>40</v>
      </c>
      <c r="E3663" s="16" t="s">
        <v>41</v>
      </c>
      <c r="F3663" s="30" t="s">
        <v>42</v>
      </c>
      <c r="G3663" s="106"/>
      <c r="H36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63" s="48">
        <f>tbl_raw_data[[#This Row],[Date Actioned]]-tbl_raw_data[[#This Row],[Date Tagged]]</f>
        <v>1.2743055551254656E-2</v>
      </c>
      <c r="J3663" s="50">
        <f>HOUR(tbl_raw_data[[#This Row],[time_taken]])*60+MINUTE(tbl_raw_data[[#This Row],[time_taken]])+SECOND(tbl_raw_data[[#This Row],[time_taken]])/60</f>
        <v>18.350000000000001</v>
      </c>
      <c r="K3663" s="54">
        <f>DATE(YEAR(tbl_raw_data[[#This Row],[Date Actioned]]), MONTH(tbl_raw_data[[#This Row],[Date Actioned]]), DAY(tbl_raw_data[[#This Row],[Date Actioned]]))</f>
        <v>45154</v>
      </c>
      <c r="L3663" s="55" t="str">
        <f>UPPER(TEXT(tbl_raw_data[[#This Row],[Updated_date]],"MMMM"))</f>
        <v>AUGUST</v>
      </c>
      <c r="M3663" s="55" t="str">
        <f>UPPER("Week "&amp;IF(ROUNDUP(DAY(tbl_raw_data[[#This Row],[Updated_date]])/7,0)=5,4,ROUNDUP(DAY(tbl_raw_data[[#This Row],[Updated_date]])/7,0)))</f>
        <v>WEEK 3</v>
      </c>
      <c r="N3663" s="57" t="str">
        <f>UPPER(VLOOKUP(tbl_raw_data[[#This Row],[Analyst]],[1]setting!$A$1:$B$15,2,0))</f>
        <v>NITESH</v>
      </c>
      <c r="O3663" s="57" t="str">
        <f>UPPER(tbl_raw_data[[#This Row],[Outcome]])</f>
        <v>WITHDRAW</v>
      </c>
      <c r="P3663" s="57" t="str">
        <f>UPPER(tbl_raw_data[[#This Row],[Queue Name]])</f>
        <v>CONSUMER POST BUREAU</v>
      </c>
      <c r="Q3663" s="57" t="str">
        <f>IF(tbl_raw_data[[#This Row],[time_taken_in_mins]]&lt;=20,"SLA_MET","SLA_NOT_MET")</f>
        <v>SLA_MET</v>
      </c>
    </row>
    <row r="3664" spans="1:17" ht="15" customHeight="1" x14ac:dyDescent="0.25">
      <c r="A3664" s="11" t="s">
        <v>1103</v>
      </c>
      <c r="B3664" s="6">
        <v>45154.515439814815</v>
      </c>
      <c r="C3664" s="7">
        <v>45154.519270833334</v>
      </c>
      <c r="D3664" s="8" t="s">
        <v>13</v>
      </c>
      <c r="E3664" s="8" t="s">
        <v>9</v>
      </c>
      <c r="F3664" s="8" t="s">
        <v>86</v>
      </c>
      <c r="G3664" s="110" t="s">
        <v>155</v>
      </c>
      <c r="H36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4" s="48">
        <f>tbl_raw_data[[#This Row],[Date Actioned]]-tbl_raw_data[[#This Row],[Date Tagged]]</f>
        <v>3.8310185191221535E-3</v>
      </c>
      <c r="J3664" s="50">
        <f>HOUR(tbl_raw_data[[#This Row],[time_taken]])*60+MINUTE(tbl_raw_data[[#This Row],[time_taken]])+SECOND(tbl_raw_data[[#This Row],[time_taken]])/60</f>
        <v>5.5166666666666666</v>
      </c>
      <c r="K3664" s="54">
        <f>DATE(YEAR(tbl_raw_data[[#This Row],[Date Actioned]]), MONTH(tbl_raw_data[[#This Row],[Date Actioned]]), DAY(tbl_raw_data[[#This Row],[Date Actioned]]))</f>
        <v>45154</v>
      </c>
      <c r="L3664" s="55" t="str">
        <f>UPPER(TEXT(tbl_raw_data[[#This Row],[Updated_date]],"MMMM"))</f>
        <v>AUGUST</v>
      </c>
      <c r="M3664" s="55" t="str">
        <f>UPPER("Week "&amp;IF(ROUNDUP(DAY(tbl_raw_data[[#This Row],[Updated_date]])/7,0)=5,4,ROUNDUP(DAY(tbl_raw_data[[#This Row],[Updated_date]])/7,0)))</f>
        <v>WEEK 3</v>
      </c>
      <c r="N3664" s="57" t="str">
        <f>UPPER(VLOOKUP(tbl_raw_data[[#This Row],[Analyst]],[1]setting!$A$1:$B$15,2,0))</f>
        <v>ASIF</v>
      </c>
      <c r="O3664" s="57" t="str">
        <f>UPPER(tbl_raw_data[[#This Row],[Outcome]])</f>
        <v>APPROVE</v>
      </c>
      <c r="P3664" s="57" t="str">
        <f>UPPER(tbl_raw_data[[#This Row],[Queue Name]])</f>
        <v>CONSUMER PRE BUREAU</v>
      </c>
      <c r="Q3664" s="57" t="str">
        <f>IF(tbl_raw_data[[#This Row],[time_taken_in_mins]]&lt;=20,"SLA_MET","SLA_NOT_MET")</f>
        <v>SLA_MET</v>
      </c>
    </row>
    <row r="3665" spans="1:17" ht="15" customHeight="1" x14ac:dyDescent="0.25">
      <c r="A3665" s="22" t="s">
        <v>3530</v>
      </c>
      <c r="B3665" s="6">
        <v>45154.518518518518</v>
      </c>
      <c r="C3665" s="7">
        <v>45154.525578703702</v>
      </c>
      <c r="D3665" s="8" t="s">
        <v>8</v>
      </c>
      <c r="E3665" s="8" t="s">
        <v>41</v>
      </c>
      <c r="F3665" s="8" t="s">
        <v>10</v>
      </c>
      <c r="G3665" s="110" t="s">
        <v>1953</v>
      </c>
      <c r="H36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65" s="48">
        <f>tbl_raw_data[[#This Row],[Date Actioned]]-tbl_raw_data[[#This Row],[Date Tagged]]</f>
        <v>7.0601851839455776E-3</v>
      </c>
      <c r="J3665" s="50">
        <f>HOUR(tbl_raw_data[[#This Row],[time_taken]])*60+MINUTE(tbl_raw_data[[#This Row],[time_taken]])+SECOND(tbl_raw_data[[#This Row],[time_taken]])/60</f>
        <v>10.166666666666666</v>
      </c>
      <c r="K3665" s="54">
        <f>DATE(YEAR(tbl_raw_data[[#This Row],[Date Actioned]]), MONTH(tbl_raw_data[[#This Row],[Date Actioned]]), DAY(tbl_raw_data[[#This Row],[Date Actioned]]))</f>
        <v>45154</v>
      </c>
      <c r="L3665" s="55" t="str">
        <f>UPPER(TEXT(tbl_raw_data[[#This Row],[Updated_date]],"MMMM"))</f>
        <v>AUGUST</v>
      </c>
      <c r="M3665" s="55" t="str">
        <f>UPPER("Week "&amp;IF(ROUNDUP(DAY(tbl_raw_data[[#This Row],[Updated_date]])/7,0)=5,4,ROUNDUP(DAY(tbl_raw_data[[#This Row],[Updated_date]])/7,0)))</f>
        <v>WEEK 3</v>
      </c>
      <c r="N3665" s="57" t="str">
        <f>UPPER(VLOOKUP(tbl_raw_data[[#This Row],[Analyst]],[1]setting!$A$1:$B$15,2,0))</f>
        <v>SAM</v>
      </c>
      <c r="O3665" s="57" t="str">
        <f>UPPER(tbl_raw_data[[#This Row],[Outcome]])</f>
        <v>WITHDRAW</v>
      </c>
      <c r="P3665" s="57" t="str">
        <f>UPPER(tbl_raw_data[[#This Row],[Queue Name]])</f>
        <v>CONSUMER POST BUREAU</v>
      </c>
      <c r="Q3665" s="57" t="str">
        <f>IF(tbl_raw_data[[#This Row],[time_taken_in_mins]]&lt;=20,"SLA_MET","SLA_NOT_MET")</f>
        <v>SLA_MET</v>
      </c>
    </row>
    <row r="3666" spans="1:17" ht="15" customHeight="1" x14ac:dyDescent="0.25">
      <c r="A3666" s="5" t="s">
        <v>3488</v>
      </c>
      <c r="B3666" s="12">
        <v>45154.524502314816</v>
      </c>
      <c r="C3666" s="13">
        <v>45154.5315162037</v>
      </c>
      <c r="D3666" s="14" t="s">
        <v>8</v>
      </c>
      <c r="E3666" s="14" t="s">
        <v>9</v>
      </c>
      <c r="F3666" s="14" t="s">
        <v>10</v>
      </c>
      <c r="G3666" s="111" t="s">
        <v>3489</v>
      </c>
      <c r="H36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66" s="48">
        <f>tbl_raw_data[[#This Row],[Date Actioned]]-tbl_raw_data[[#This Row],[Date Tagged]]</f>
        <v>7.0138888841029257E-3</v>
      </c>
      <c r="J3666" s="50">
        <f>HOUR(tbl_raw_data[[#This Row],[time_taken]])*60+MINUTE(tbl_raw_data[[#This Row],[time_taken]])+SECOND(tbl_raw_data[[#This Row],[time_taken]])/60</f>
        <v>10.1</v>
      </c>
      <c r="K3666" s="54">
        <f>DATE(YEAR(tbl_raw_data[[#This Row],[Date Actioned]]), MONTH(tbl_raw_data[[#This Row],[Date Actioned]]), DAY(tbl_raw_data[[#This Row],[Date Actioned]]))</f>
        <v>45154</v>
      </c>
      <c r="L3666" s="55" t="str">
        <f>UPPER(TEXT(tbl_raw_data[[#This Row],[Updated_date]],"MMMM"))</f>
        <v>AUGUST</v>
      </c>
      <c r="M3666" s="55" t="str">
        <f>UPPER("Week "&amp;IF(ROUNDUP(DAY(tbl_raw_data[[#This Row],[Updated_date]])/7,0)=5,4,ROUNDUP(DAY(tbl_raw_data[[#This Row],[Updated_date]])/7,0)))</f>
        <v>WEEK 3</v>
      </c>
      <c r="N3666" s="57" t="str">
        <f>UPPER(VLOOKUP(tbl_raw_data[[#This Row],[Analyst]],[1]setting!$A$1:$B$15,2,0))</f>
        <v>SAM</v>
      </c>
      <c r="O3666" s="57" t="str">
        <f>UPPER(tbl_raw_data[[#This Row],[Outcome]])</f>
        <v>WITHDRAW</v>
      </c>
      <c r="P3666" s="57" t="str">
        <f>UPPER(tbl_raw_data[[#This Row],[Queue Name]])</f>
        <v>CONSUMER PRE BUREAU</v>
      </c>
      <c r="Q3666" s="57" t="str">
        <f>IF(tbl_raw_data[[#This Row],[time_taken_in_mins]]&lt;=20,"SLA_MET","SLA_NOT_MET")</f>
        <v>SLA_MET</v>
      </c>
    </row>
    <row r="3667" spans="1:17" ht="15" customHeight="1" x14ac:dyDescent="0.25">
      <c r="A3667" s="22" t="s">
        <v>3243</v>
      </c>
      <c r="B3667" s="12">
        <v>45154.525856481479</v>
      </c>
      <c r="C3667" s="13">
        <v>45154.532592592594</v>
      </c>
      <c r="D3667" s="14" t="s">
        <v>13</v>
      </c>
      <c r="E3667" s="14" t="s">
        <v>9</v>
      </c>
      <c r="F3667" s="14" t="s">
        <v>254</v>
      </c>
      <c r="G3667" s="111" t="s">
        <v>155</v>
      </c>
      <c r="H36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7" s="48">
        <f>tbl_raw_data[[#This Row],[Date Actioned]]-tbl_raw_data[[#This Row],[Date Tagged]]</f>
        <v>6.7361111141508445E-3</v>
      </c>
      <c r="J3667" s="50">
        <f>HOUR(tbl_raw_data[[#This Row],[time_taken]])*60+MINUTE(tbl_raw_data[[#This Row],[time_taken]])+SECOND(tbl_raw_data[[#This Row],[time_taken]])/60</f>
        <v>9.6999999999999993</v>
      </c>
      <c r="K3667" s="54">
        <f>DATE(YEAR(tbl_raw_data[[#This Row],[Date Actioned]]), MONTH(tbl_raw_data[[#This Row],[Date Actioned]]), DAY(tbl_raw_data[[#This Row],[Date Actioned]]))</f>
        <v>45154</v>
      </c>
      <c r="L3667" s="55" t="str">
        <f>UPPER(TEXT(tbl_raw_data[[#This Row],[Updated_date]],"MMMM"))</f>
        <v>AUGUST</v>
      </c>
      <c r="M3667" s="55" t="str">
        <f>UPPER("Week "&amp;IF(ROUNDUP(DAY(tbl_raw_data[[#This Row],[Updated_date]])/7,0)=5,4,ROUNDUP(DAY(tbl_raw_data[[#This Row],[Updated_date]])/7,0)))</f>
        <v>WEEK 3</v>
      </c>
      <c r="N3667" s="57" t="str">
        <f>UPPER(VLOOKUP(tbl_raw_data[[#This Row],[Analyst]],[1]setting!$A$1:$B$15,2,0))</f>
        <v>FARDIN</v>
      </c>
      <c r="O3667" s="57" t="str">
        <f>UPPER(tbl_raw_data[[#This Row],[Outcome]])</f>
        <v>APPROVE</v>
      </c>
      <c r="P3667" s="57" t="str">
        <f>UPPER(tbl_raw_data[[#This Row],[Queue Name]])</f>
        <v>CONSUMER PRE BUREAU</v>
      </c>
      <c r="Q3667" s="57" t="str">
        <f>IF(tbl_raw_data[[#This Row],[time_taken_in_mins]]&lt;=20,"SLA_MET","SLA_NOT_MET")</f>
        <v>SLA_MET</v>
      </c>
    </row>
    <row r="3668" spans="1:17" ht="15" customHeight="1" x14ac:dyDescent="0.25">
      <c r="A3668" s="5" t="s">
        <v>3360</v>
      </c>
      <c r="B3668" s="6">
        <v>45154.527037037034</v>
      </c>
      <c r="C3668" s="7">
        <v>45154.533888888887</v>
      </c>
      <c r="D3668" s="8" t="s">
        <v>13</v>
      </c>
      <c r="E3668" s="8" t="s">
        <v>9</v>
      </c>
      <c r="F3668" s="8" t="s">
        <v>109</v>
      </c>
      <c r="G3668" s="110" t="s">
        <v>155</v>
      </c>
      <c r="H36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8" s="48">
        <f>tbl_raw_data[[#This Row],[Date Actioned]]-tbl_raw_data[[#This Row],[Date Tagged]]</f>
        <v>6.8518518528435379E-3</v>
      </c>
      <c r="J3668" s="50">
        <f>HOUR(tbl_raw_data[[#This Row],[time_taken]])*60+MINUTE(tbl_raw_data[[#This Row],[time_taken]])+SECOND(tbl_raw_data[[#This Row],[time_taken]])/60</f>
        <v>9.8666666666666671</v>
      </c>
      <c r="K3668" s="54">
        <f>DATE(YEAR(tbl_raw_data[[#This Row],[Date Actioned]]), MONTH(tbl_raw_data[[#This Row],[Date Actioned]]), DAY(tbl_raw_data[[#This Row],[Date Actioned]]))</f>
        <v>45154</v>
      </c>
      <c r="L3668" s="55" t="str">
        <f>UPPER(TEXT(tbl_raw_data[[#This Row],[Updated_date]],"MMMM"))</f>
        <v>AUGUST</v>
      </c>
      <c r="M3668" s="55" t="str">
        <f>UPPER("Week "&amp;IF(ROUNDUP(DAY(tbl_raw_data[[#This Row],[Updated_date]])/7,0)=5,4,ROUNDUP(DAY(tbl_raw_data[[#This Row],[Updated_date]])/7,0)))</f>
        <v>WEEK 3</v>
      </c>
      <c r="N3668" s="57" t="str">
        <f>UPPER(VLOOKUP(tbl_raw_data[[#This Row],[Analyst]],[1]setting!$A$1:$B$15,2,0))</f>
        <v>NAVED</v>
      </c>
      <c r="O3668" s="57" t="str">
        <f>UPPER(tbl_raw_data[[#This Row],[Outcome]])</f>
        <v>APPROVE</v>
      </c>
      <c r="P3668" s="57" t="str">
        <f>UPPER(tbl_raw_data[[#This Row],[Queue Name]])</f>
        <v>CONSUMER PRE BUREAU</v>
      </c>
      <c r="Q3668" s="57" t="str">
        <f>IF(tbl_raw_data[[#This Row],[time_taken_in_mins]]&lt;=20,"SLA_MET","SLA_NOT_MET")</f>
        <v>SLA_MET</v>
      </c>
    </row>
    <row r="3669" spans="1:17" ht="15" customHeight="1" x14ac:dyDescent="0.25">
      <c r="A3669" s="11" t="s">
        <v>2011</v>
      </c>
      <c r="B3669" s="12">
        <v>45154.528437499997</v>
      </c>
      <c r="C3669" s="13">
        <v>45154.533518518518</v>
      </c>
      <c r="D3669" s="14" t="s">
        <v>13</v>
      </c>
      <c r="E3669" s="14" t="s">
        <v>28</v>
      </c>
      <c r="F3669" s="14" t="s">
        <v>86</v>
      </c>
      <c r="G3669" s="111" t="s">
        <v>53</v>
      </c>
      <c r="H36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69" s="48">
        <f>tbl_raw_data[[#This Row],[Date Actioned]]-tbl_raw_data[[#This Row],[Date Tagged]]</f>
        <v>5.0810185202863067E-3</v>
      </c>
      <c r="J3669" s="50">
        <f>HOUR(tbl_raw_data[[#This Row],[time_taken]])*60+MINUTE(tbl_raw_data[[#This Row],[time_taken]])+SECOND(tbl_raw_data[[#This Row],[time_taken]])/60</f>
        <v>7.3166666666666664</v>
      </c>
      <c r="K3669" s="54">
        <f>DATE(YEAR(tbl_raw_data[[#This Row],[Date Actioned]]), MONTH(tbl_raw_data[[#This Row],[Date Actioned]]), DAY(tbl_raw_data[[#This Row],[Date Actioned]]))</f>
        <v>45154</v>
      </c>
      <c r="L3669" s="55" t="str">
        <f>UPPER(TEXT(tbl_raw_data[[#This Row],[Updated_date]],"MMMM"))</f>
        <v>AUGUST</v>
      </c>
      <c r="M3669" s="55" t="str">
        <f>UPPER("Week "&amp;IF(ROUNDUP(DAY(tbl_raw_data[[#This Row],[Updated_date]])/7,0)=5,4,ROUNDUP(DAY(tbl_raw_data[[#This Row],[Updated_date]])/7,0)))</f>
        <v>WEEK 3</v>
      </c>
      <c r="N3669" s="57" t="str">
        <f>UPPER(VLOOKUP(tbl_raw_data[[#This Row],[Analyst]],[1]setting!$A$1:$B$15,2,0))</f>
        <v>ASIF</v>
      </c>
      <c r="O3669" s="57" t="str">
        <f>UPPER(tbl_raw_data[[#This Row],[Outcome]])</f>
        <v>APPROVE</v>
      </c>
      <c r="P3669" s="57" t="str">
        <f>UPPER(tbl_raw_data[[#This Row],[Queue Name]])</f>
        <v>CONSUMER EXISTING</v>
      </c>
      <c r="Q3669" s="57" t="str">
        <f>IF(tbl_raw_data[[#This Row],[time_taken_in_mins]]&lt;=20,"SLA_MET","SLA_NOT_MET")</f>
        <v>SLA_MET</v>
      </c>
    </row>
    <row r="3670" spans="1:17" ht="15" customHeight="1" x14ac:dyDescent="0.25">
      <c r="A3670" s="11" t="s">
        <v>5215</v>
      </c>
      <c r="B3670" s="6">
        <v>45154.529247685183</v>
      </c>
      <c r="C3670" s="7">
        <v>45154.539282407408</v>
      </c>
      <c r="D3670" s="8" t="s">
        <v>46</v>
      </c>
      <c r="E3670" s="8" t="s">
        <v>41</v>
      </c>
      <c r="F3670" s="8" t="s">
        <v>10</v>
      </c>
      <c r="G3670" s="110" t="s">
        <v>94</v>
      </c>
      <c r="H36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70" s="48">
        <f>tbl_raw_data[[#This Row],[Date Actioned]]-tbl_raw_data[[#This Row],[Date Tagged]]</f>
        <v>1.0034722225100268E-2</v>
      </c>
      <c r="J3670" s="50">
        <f>HOUR(tbl_raw_data[[#This Row],[time_taken]])*60+MINUTE(tbl_raw_data[[#This Row],[time_taken]])+SECOND(tbl_raw_data[[#This Row],[time_taken]])/60</f>
        <v>14.45</v>
      </c>
      <c r="K3670" s="54">
        <f>DATE(YEAR(tbl_raw_data[[#This Row],[Date Actioned]]), MONTH(tbl_raw_data[[#This Row],[Date Actioned]]), DAY(tbl_raw_data[[#This Row],[Date Actioned]]))</f>
        <v>45154</v>
      </c>
      <c r="L3670" s="55" t="str">
        <f>UPPER(TEXT(tbl_raw_data[[#This Row],[Updated_date]],"MMMM"))</f>
        <v>AUGUST</v>
      </c>
      <c r="M3670" s="55" t="str">
        <f>UPPER("Week "&amp;IF(ROUNDUP(DAY(tbl_raw_data[[#This Row],[Updated_date]])/7,0)=5,4,ROUNDUP(DAY(tbl_raw_data[[#This Row],[Updated_date]])/7,0)))</f>
        <v>WEEK 3</v>
      </c>
      <c r="N3670" s="57" t="str">
        <f>UPPER(VLOOKUP(tbl_raw_data[[#This Row],[Analyst]],[1]setting!$A$1:$B$15,2,0))</f>
        <v>SAM</v>
      </c>
      <c r="O3670" s="57" t="str">
        <f>UPPER(tbl_raw_data[[#This Row],[Outcome]])</f>
        <v>DECLINE</v>
      </c>
      <c r="P3670" s="57" t="str">
        <f>UPPER(tbl_raw_data[[#This Row],[Queue Name]])</f>
        <v>CONSUMER POST BUREAU</v>
      </c>
      <c r="Q3670" s="57" t="str">
        <f>IF(tbl_raw_data[[#This Row],[time_taken_in_mins]]&lt;=20,"SLA_MET","SLA_NOT_MET")</f>
        <v>SLA_MET</v>
      </c>
    </row>
    <row r="3671" spans="1:17" ht="15" customHeight="1" x14ac:dyDescent="0.25">
      <c r="A3671" s="22" t="s">
        <v>5082</v>
      </c>
      <c r="B3671" s="12">
        <v>45154.529560185183</v>
      </c>
      <c r="C3671" s="29">
        <v>45154.539247685185</v>
      </c>
      <c r="D3671" s="16" t="s">
        <v>13</v>
      </c>
      <c r="E3671" s="16" t="s">
        <v>41</v>
      </c>
      <c r="F3671" s="30" t="s">
        <v>228</v>
      </c>
      <c r="G3671" s="106"/>
      <c r="H36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71" s="48">
        <f>tbl_raw_data[[#This Row],[Date Actioned]]-tbl_raw_data[[#This Row],[Date Tagged]]</f>
        <v>9.6875000017462298E-3</v>
      </c>
      <c r="J3671" s="50">
        <f>HOUR(tbl_raw_data[[#This Row],[time_taken]])*60+MINUTE(tbl_raw_data[[#This Row],[time_taken]])+SECOND(tbl_raw_data[[#This Row],[time_taken]])/60</f>
        <v>13.95</v>
      </c>
      <c r="K3671" s="54">
        <f>DATE(YEAR(tbl_raw_data[[#This Row],[Date Actioned]]), MONTH(tbl_raw_data[[#This Row],[Date Actioned]]), DAY(tbl_raw_data[[#This Row],[Date Actioned]]))</f>
        <v>45154</v>
      </c>
      <c r="L3671" s="55" t="str">
        <f>UPPER(TEXT(tbl_raw_data[[#This Row],[Updated_date]],"MMMM"))</f>
        <v>AUGUST</v>
      </c>
      <c r="M3671" s="55" t="str">
        <f>UPPER("Week "&amp;IF(ROUNDUP(DAY(tbl_raw_data[[#This Row],[Updated_date]])/7,0)=5,4,ROUNDUP(DAY(tbl_raw_data[[#This Row],[Updated_date]])/7,0)))</f>
        <v>WEEK 3</v>
      </c>
      <c r="N3671" s="57" t="str">
        <f>UPPER(VLOOKUP(tbl_raw_data[[#This Row],[Analyst]],[1]setting!$A$1:$B$15,2,0))</f>
        <v>OUADIR</v>
      </c>
      <c r="O3671" s="57" t="str">
        <f>UPPER(tbl_raw_data[[#This Row],[Outcome]])</f>
        <v>APPROVE</v>
      </c>
      <c r="P3671" s="57" t="str">
        <f>UPPER(tbl_raw_data[[#This Row],[Queue Name]])</f>
        <v>CONSUMER POST BUREAU</v>
      </c>
      <c r="Q3671" s="57" t="str">
        <f>IF(tbl_raw_data[[#This Row],[time_taken_in_mins]]&lt;=20,"SLA_MET","SLA_NOT_MET")</f>
        <v>SLA_MET</v>
      </c>
    </row>
    <row r="3672" spans="1:17" ht="15" customHeight="1" x14ac:dyDescent="0.25">
      <c r="A3672" s="22" t="s">
        <v>4812</v>
      </c>
      <c r="B3672" s="12">
        <v>45154.529988425929</v>
      </c>
      <c r="C3672" s="25">
        <v>45154.5390625</v>
      </c>
      <c r="D3672" s="26" t="s">
        <v>40</v>
      </c>
      <c r="E3672" s="10" t="s">
        <v>41</v>
      </c>
      <c r="F3672" s="26" t="s">
        <v>455</v>
      </c>
      <c r="G3672" s="109"/>
      <c r="H36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72" s="48">
        <f>tbl_raw_data[[#This Row],[Date Actioned]]-tbl_raw_data[[#This Row],[Date Tagged]]</f>
        <v>9.074074070667848E-3</v>
      </c>
      <c r="J3672" s="50">
        <f>HOUR(tbl_raw_data[[#This Row],[time_taken]])*60+MINUTE(tbl_raw_data[[#This Row],[time_taken]])+SECOND(tbl_raw_data[[#This Row],[time_taken]])/60</f>
        <v>13.066666666666666</v>
      </c>
      <c r="K3672" s="54">
        <f>DATE(YEAR(tbl_raw_data[[#This Row],[Date Actioned]]), MONTH(tbl_raw_data[[#This Row],[Date Actioned]]), DAY(tbl_raw_data[[#This Row],[Date Actioned]]))</f>
        <v>45154</v>
      </c>
      <c r="L3672" s="55" t="str">
        <f>UPPER(TEXT(tbl_raw_data[[#This Row],[Updated_date]],"MMMM"))</f>
        <v>AUGUST</v>
      </c>
      <c r="M3672" s="55" t="str">
        <f>UPPER("Week "&amp;IF(ROUNDUP(DAY(tbl_raw_data[[#This Row],[Updated_date]])/7,0)=5,4,ROUNDUP(DAY(tbl_raw_data[[#This Row],[Updated_date]])/7,0)))</f>
        <v>WEEK 3</v>
      </c>
      <c r="N3672" s="57" t="str">
        <f>UPPER(VLOOKUP(tbl_raw_data[[#This Row],[Analyst]],[1]setting!$A$1:$B$15,2,0))</f>
        <v>ROHAN</v>
      </c>
      <c r="O3672" s="57" t="str">
        <f>UPPER(tbl_raw_data[[#This Row],[Outcome]])</f>
        <v>WITHDRAW</v>
      </c>
      <c r="P3672" s="57" t="str">
        <f>UPPER(tbl_raw_data[[#This Row],[Queue Name]])</f>
        <v>CONSUMER POST BUREAU</v>
      </c>
      <c r="Q3672" s="57" t="str">
        <f>IF(tbl_raw_data[[#This Row],[time_taken_in_mins]]&lt;=20,"SLA_MET","SLA_NOT_MET")</f>
        <v>SLA_MET</v>
      </c>
    </row>
    <row r="3673" spans="1:17" ht="15" customHeight="1" x14ac:dyDescent="0.25">
      <c r="A3673" s="22" t="s">
        <v>5809</v>
      </c>
      <c r="B3673" s="6">
        <v>45154.530185185184</v>
      </c>
      <c r="C3673" s="7">
        <v>45154.541574074072</v>
      </c>
      <c r="D3673" s="8" t="s">
        <v>13</v>
      </c>
      <c r="E3673" s="8" t="s">
        <v>9</v>
      </c>
      <c r="F3673" s="8" t="s">
        <v>109</v>
      </c>
      <c r="G3673" s="110" t="s">
        <v>67</v>
      </c>
      <c r="H36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3" s="48">
        <f>tbl_raw_data[[#This Row],[Date Actioned]]-tbl_raw_data[[#This Row],[Date Tagged]]</f>
        <v>1.1388888888177462E-2</v>
      </c>
      <c r="J3673" s="50">
        <f>HOUR(tbl_raw_data[[#This Row],[time_taken]])*60+MINUTE(tbl_raw_data[[#This Row],[time_taken]])+SECOND(tbl_raw_data[[#This Row],[time_taken]])/60</f>
        <v>16.399999999999999</v>
      </c>
      <c r="K3673" s="54">
        <f>DATE(YEAR(tbl_raw_data[[#This Row],[Date Actioned]]), MONTH(tbl_raw_data[[#This Row],[Date Actioned]]), DAY(tbl_raw_data[[#This Row],[Date Actioned]]))</f>
        <v>45154</v>
      </c>
      <c r="L3673" s="55" t="str">
        <f>UPPER(TEXT(tbl_raw_data[[#This Row],[Updated_date]],"MMMM"))</f>
        <v>AUGUST</v>
      </c>
      <c r="M3673" s="55" t="str">
        <f>UPPER("Week "&amp;IF(ROUNDUP(DAY(tbl_raw_data[[#This Row],[Updated_date]])/7,0)=5,4,ROUNDUP(DAY(tbl_raw_data[[#This Row],[Updated_date]])/7,0)))</f>
        <v>WEEK 3</v>
      </c>
      <c r="N3673" s="57" t="str">
        <f>UPPER(VLOOKUP(tbl_raw_data[[#This Row],[Analyst]],[1]setting!$A$1:$B$15,2,0))</f>
        <v>NAVED</v>
      </c>
      <c r="O3673" s="57" t="str">
        <f>UPPER(tbl_raw_data[[#This Row],[Outcome]])</f>
        <v>APPROVE</v>
      </c>
      <c r="P3673" s="57" t="str">
        <f>UPPER(tbl_raw_data[[#This Row],[Queue Name]])</f>
        <v>CONSUMER PRE BUREAU</v>
      </c>
      <c r="Q3673" s="57" t="str">
        <f>IF(tbl_raw_data[[#This Row],[time_taken_in_mins]]&lt;=20,"SLA_MET","SLA_NOT_MET")</f>
        <v>SLA_MET</v>
      </c>
    </row>
    <row r="3674" spans="1:17" ht="15" customHeight="1" x14ac:dyDescent="0.25">
      <c r="A3674" s="5" t="s">
        <v>4498</v>
      </c>
      <c r="B3674" s="12">
        <v>45154.531944444447</v>
      </c>
      <c r="C3674" s="13">
        <v>45154.540520833332</v>
      </c>
      <c r="D3674" s="14" t="s">
        <v>13</v>
      </c>
      <c r="E3674" s="14" t="s">
        <v>28</v>
      </c>
      <c r="F3674" s="14" t="s">
        <v>254</v>
      </c>
      <c r="G3674" s="111" t="s">
        <v>29</v>
      </c>
      <c r="H36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4" s="48">
        <f>tbl_raw_data[[#This Row],[Date Actioned]]-tbl_raw_data[[#This Row],[Date Tagged]]</f>
        <v>8.5763888855581172E-3</v>
      </c>
      <c r="J3674" s="50">
        <f>HOUR(tbl_raw_data[[#This Row],[time_taken]])*60+MINUTE(tbl_raw_data[[#This Row],[time_taken]])+SECOND(tbl_raw_data[[#This Row],[time_taken]])/60</f>
        <v>12.35</v>
      </c>
      <c r="K3674" s="54">
        <f>DATE(YEAR(tbl_raw_data[[#This Row],[Date Actioned]]), MONTH(tbl_raw_data[[#This Row],[Date Actioned]]), DAY(tbl_raw_data[[#This Row],[Date Actioned]]))</f>
        <v>45154</v>
      </c>
      <c r="L3674" s="55" t="str">
        <f>UPPER(TEXT(tbl_raw_data[[#This Row],[Updated_date]],"MMMM"))</f>
        <v>AUGUST</v>
      </c>
      <c r="M3674" s="55" t="str">
        <f>UPPER("Week "&amp;IF(ROUNDUP(DAY(tbl_raw_data[[#This Row],[Updated_date]])/7,0)=5,4,ROUNDUP(DAY(tbl_raw_data[[#This Row],[Updated_date]])/7,0)))</f>
        <v>WEEK 3</v>
      </c>
      <c r="N3674" s="57" t="str">
        <f>UPPER(VLOOKUP(tbl_raw_data[[#This Row],[Analyst]],[1]setting!$A$1:$B$15,2,0))</f>
        <v>FARDIN</v>
      </c>
      <c r="O3674" s="57" t="str">
        <f>UPPER(tbl_raw_data[[#This Row],[Outcome]])</f>
        <v>APPROVE</v>
      </c>
      <c r="P3674" s="57" t="str">
        <f>UPPER(tbl_raw_data[[#This Row],[Queue Name]])</f>
        <v>CONSUMER EXISTING</v>
      </c>
      <c r="Q3674" s="57" t="str">
        <f>IF(tbl_raw_data[[#This Row],[time_taken_in_mins]]&lt;=20,"SLA_MET","SLA_NOT_MET")</f>
        <v>SLA_MET</v>
      </c>
    </row>
    <row r="3675" spans="1:17" ht="15" customHeight="1" x14ac:dyDescent="0.25">
      <c r="A3675" s="11" t="s">
        <v>4428</v>
      </c>
      <c r="B3675" s="6">
        <v>45154.534375000003</v>
      </c>
      <c r="C3675" s="7">
        <v>45154.542824074073</v>
      </c>
      <c r="D3675" s="8" t="s">
        <v>8</v>
      </c>
      <c r="E3675" s="8" t="s">
        <v>9</v>
      </c>
      <c r="F3675" s="8" t="s">
        <v>42</v>
      </c>
      <c r="G3675" s="110" t="s">
        <v>11</v>
      </c>
      <c r="H36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75" s="48">
        <f>tbl_raw_data[[#This Row],[Date Actioned]]-tbl_raw_data[[#This Row],[Date Tagged]]</f>
        <v>8.4490740700857714E-3</v>
      </c>
      <c r="J3675" s="50">
        <f>HOUR(tbl_raw_data[[#This Row],[time_taken]])*60+MINUTE(tbl_raw_data[[#This Row],[time_taken]])+SECOND(tbl_raw_data[[#This Row],[time_taken]])/60</f>
        <v>12.166666666666666</v>
      </c>
      <c r="K3675" s="54">
        <f>DATE(YEAR(tbl_raw_data[[#This Row],[Date Actioned]]), MONTH(tbl_raw_data[[#This Row],[Date Actioned]]), DAY(tbl_raw_data[[#This Row],[Date Actioned]]))</f>
        <v>45154</v>
      </c>
      <c r="L3675" s="55" t="str">
        <f>UPPER(TEXT(tbl_raw_data[[#This Row],[Updated_date]],"MMMM"))</f>
        <v>AUGUST</v>
      </c>
      <c r="M3675" s="55" t="str">
        <f>UPPER("Week "&amp;IF(ROUNDUP(DAY(tbl_raw_data[[#This Row],[Updated_date]])/7,0)=5,4,ROUNDUP(DAY(tbl_raw_data[[#This Row],[Updated_date]])/7,0)))</f>
        <v>WEEK 3</v>
      </c>
      <c r="N3675" s="57" t="str">
        <f>UPPER(VLOOKUP(tbl_raw_data[[#This Row],[Analyst]],[1]setting!$A$1:$B$15,2,0))</f>
        <v>NITESH</v>
      </c>
      <c r="O3675" s="57" t="str">
        <f>UPPER(tbl_raw_data[[#This Row],[Outcome]])</f>
        <v>WITHDRAW</v>
      </c>
      <c r="P3675" s="57" t="str">
        <f>UPPER(tbl_raw_data[[#This Row],[Queue Name]])</f>
        <v>CONSUMER PRE BUREAU</v>
      </c>
      <c r="Q3675" s="57" t="str">
        <f>IF(tbl_raw_data[[#This Row],[time_taken_in_mins]]&lt;=20,"SLA_MET","SLA_NOT_MET")</f>
        <v>SLA_MET</v>
      </c>
    </row>
    <row r="3676" spans="1:17" ht="15" customHeight="1" x14ac:dyDescent="0.25">
      <c r="A3676" s="22" t="s">
        <v>2612</v>
      </c>
      <c r="B3676" s="12">
        <v>45154.535868055558</v>
      </c>
      <c r="C3676" s="13">
        <v>45154.541689814818</v>
      </c>
      <c r="D3676" s="14" t="s">
        <v>8</v>
      </c>
      <c r="E3676" s="14" t="s">
        <v>41</v>
      </c>
      <c r="F3676" s="14" t="s">
        <v>86</v>
      </c>
      <c r="G3676" s="111" t="s">
        <v>2613</v>
      </c>
      <c r="H36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76" s="48">
        <f>tbl_raw_data[[#This Row],[Date Actioned]]-tbl_raw_data[[#This Row],[Date Tagged]]</f>
        <v>5.8217592595610768E-3</v>
      </c>
      <c r="J3676" s="50">
        <f>HOUR(tbl_raw_data[[#This Row],[time_taken]])*60+MINUTE(tbl_raw_data[[#This Row],[time_taken]])+SECOND(tbl_raw_data[[#This Row],[time_taken]])/60</f>
        <v>8.3833333333333329</v>
      </c>
      <c r="K3676" s="54">
        <f>DATE(YEAR(tbl_raw_data[[#This Row],[Date Actioned]]), MONTH(tbl_raw_data[[#This Row],[Date Actioned]]), DAY(tbl_raw_data[[#This Row],[Date Actioned]]))</f>
        <v>45154</v>
      </c>
      <c r="L3676" s="55" t="str">
        <f>UPPER(TEXT(tbl_raw_data[[#This Row],[Updated_date]],"MMMM"))</f>
        <v>AUGUST</v>
      </c>
      <c r="M3676" s="55" t="str">
        <f>UPPER("Week "&amp;IF(ROUNDUP(DAY(tbl_raw_data[[#This Row],[Updated_date]])/7,0)=5,4,ROUNDUP(DAY(tbl_raw_data[[#This Row],[Updated_date]])/7,0)))</f>
        <v>WEEK 3</v>
      </c>
      <c r="N3676" s="57" t="str">
        <f>UPPER(VLOOKUP(tbl_raw_data[[#This Row],[Analyst]],[1]setting!$A$1:$B$15,2,0))</f>
        <v>ASIF</v>
      </c>
      <c r="O3676" s="57" t="str">
        <f>UPPER(tbl_raw_data[[#This Row],[Outcome]])</f>
        <v>WITHDRAW</v>
      </c>
      <c r="P3676" s="57" t="str">
        <f>UPPER(tbl_raw_data[[#This Row],[Queue Name]])</f>
        <v>CONSUMER POST BUREAU</v>
      </c>
      <c r="Q3676" s="57" t="str">
        <f>IF(tbl_raw_data[[#This Row],[time_taken_in_mins]]&lt;=20,"SLA_MET","SLA_NOT_MET")</f>
        <v>SLA_MET</v>
      </c>
    </row>
    <row r="3677" spans="1:17" ht="15" customHeight="1" x14ac:dyDescent="0.25">
      <c r="A3677" s="5" t="s">
        <v>5115</v>
      </c>
      <c r="B3677" s="12">
        <v>45154.536122685182</v>
      </c>
      <c r="C3677" s="25">
        <v>45154.545925925922</v>
      </c>
      <c r="D3677" s="10" t="s">
        <v>13</v>
      </c>
      <c r="E3677" s="10" t="s">
        <v>28</v>
      </c>
      <c r="F3677" s="26" t="s">
        <v>228</v>
      </c>
      <c r="G3677" s="109"/>
      <c r="H36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77" s="48">
        <f>tbl_raw_data[[#This Row],[Date Actioned]]-tbl_raw_data[[#This Row],[Date Tagged]]</f>
        <v>9.8032407404389232E-3</v>
      </c>
      <c r="J3677" s="50">
        <f>HOUR(tbl_raw_data[[#This Row],[time_taken]])*60+MINUTE(tbl_raw_data[[#This Row],[time_taken]])+SECOND(tbl_raw_data[[#This Row],[time_taken]])/60</f>
        <v>14.116666666666667</v>
      </c>
      <c r="K3677" s="54">
        <f>DATE(YEAR(tbl_raw_data[[#This Row],[Date Actioned]]), MONTH(tbl_raw_data[[#This Row],[Date Actioned]]), DAY(tbl_raw_data[[#This Row],[Date Actioned]]))</f>
        <v>45154</v>
      </c>
      <c r="L3677" s="55" t="str">
        <f>UPPER(TEXT(tbl_raw_data[[#This Row],[Updated_date]],"MMMM"))</f>
        <v>AUGUST</v>
      </c>
      <c r="M3677" s="55" t="str">
        <f>UPPER("Week "&amp;IF(ROUNDUP(DAY(tbl_raw_data[[#This Row],[Updated_date]])/7,0)=5,4,ROUNDUP(DAY(tbl_raw_data[[#This Row],[Updated_date]])/7,0)))</f>
        <v>WEEK 3</v>
      </c>
      <c r="N3677" s="57" t="str">
        <f>UPPER(VLOOKUP(tbl_raw_data[[#This Row],[Analyst]],[1]setting!$A$1:$B$15,2,0))</f>
        <v>OUADIR</v>
      </c>
      <c r="O3677" s="57" t="str">
        <f>UPPER(tbl_raw_data[[#This Row],[Outcome]])</f>
        <v>APPROVE</v>
      </c>
      <c r="P3677" s="57" t="str">
        <f>UPPER(tbl_raw_data[[#This Row],[Queue Name]])</f>
        <v>CONSUMER EXISTING</v>
      </c>
      <c r="Q3677" s="57" t="str">
        <f>IF(tbl_raw_data[[#This Row],[time_taken_in_mins]]&lt;=20,"SLA_MET","SLA_NOT_MET")</f>
        <v>SLA_MET</v>
      </c>
    </row>
    <row r="3678" spans="1:17" ht="15" customHeight="1" x14ac:dyDescent="0.25">
      <c r="A3678" s="11" t="s">
        <v>3868</v>
      </c>
      <c r="B3678" s="6">
        <v>45154.536423611113</v>
      </c>
      <c r="C3678" s="7">
        <v>45154.543946759259</v>
      </c>
      <c r="D3678" s="8" t="s">
        <v>13</v>
      </c>
      <c r="E3678" s="8" t="s">
        <v>9</v>
      </c>
      <c r="F3678" s="8" t="s">
        <v>10</v>
      </c>
      <c r="G3678" s="110" t="s">
        <v>21</v>
      </c>
      <c r="H36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8" s="48">
        <f>tbl_raw_data[[#This Row],[Date Actioned]]-tbl_raw_data[[#This Row],[Date Tagged]]</f>
        <v>7.5231481459923089E-3</v>
      </c>
      <c r="J3678" s="50">
        <f>HOUR(tbl_raw_data[[#This Row],[time_taken]])*60+MINUTE(tbl_raw_data[[#This Row],[time_taken]])+SECOND(tbl_raw_data[[#This Row],[time_taken]])/60</f>
        <v>10.833333333333334</v>
      </c>
      <c r="K3678" s="54">
        <f>DATE(YEAR(tbl_raw_data[[#This Row],[Date Actioned]]), MONTH(tbl_raw_data[[#This Row],[Date Actioned]]), DAY(tbl_raw_data[[#This Row],[Date Actioned]]))</f>
        <v>45154</v>
      </c>
      <c r="L3678" s="55" t="str">
        <f>UPPER(TEXT(tbl_raw_data[[#This Row],[Updated_date]],"MMMM"))</f>
        <v>AUGUST</v>
      </c>
      <c r="M3678" s="55" t="str">
        <f>UPPER("Week "&amp;IF(ROUNDUP(DAY(tbl_raw_data[[#This Row],[Updated_date]])/7,0)=5,4,ROUNDUP(DAY(tbl_raw_data[[#This Row],[Updated_date]])/7,0)))</f>
        <v>WEEK 3</v>
      </c>
      <c r="N3678" s="57" t="str">
        <f>UPPER(VLOOKUP(tbl_raw_data[[#This Row],[Analyst]],[1]setting!$A$1:$B$15,2,0))</f>
        <v>SAM</v>
      </c>
      <c r="O3678" s="57" t="str">
        <f>UPPER(tbl_raw_data[[#This Row],[Outcome]])</f>
        <v>APPROVE</v>
      </c>
      <c r="P3678" s="57" t="str">
        <f>UPPER(tbl_raw_data[[#This Row],[Queue Name]])</f>
        <v>CONSUMER PRE BUREAU</v>
      </c>
      <c r="Q3678" s="57" t="str">
        <f>IF(tbl_raw_data[[#This Row],[time_taken_in_mins]]&lt;=20,"SLA_MET","SLA_NOT_MET")</f>
        <v>SLA_MET</v>
      </c>
    </row>
    <row r="3679" spans="1:17" ht="15" customHeight="1" x14ac:dyDescent="0.25">
      <c r="A3679" s="22" t="s">
        <v>3182</v>
      </c>
      <c r="B3679" s="12">
        <v>45154.538402777776</v>
      </c>
      <c r="C3679" s="13">
        <v>45154.545034722221</v>
      </c>
      <c r="D3679" s="14" t="s">
        <v>13</v>
      </c>
      <c r="E3679" s="14" t="s">
        <v>9</v>
      </c>
      <c r="F3679" s="14" t="s">
        <v>254</v>
      </c>
      <c r="G3679" s="111" t="s">
        <v>67</v>
      </c>
      <c r="H36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79" s="48">
        <f>tbl_raw_data[[#This Row],[Date Actioned]]-tbl_raw_data[[#This Row],[Date Tagged]]</f>
        <v>6.6319444449618459E-3</v>
      </c>
      <c r="J3679" s="50">
        <f>HOUR(tbl_raw_data[[#This Row],[time_taken]])*60+MINUTE(tbl_raw_data[[#This Row],[time_taken]])+SECOND(tbl_raw_data[[#This Row],[time_taken]])/60</f>
        <v>9.5500000000000007</v>
      </c>
      <c r="K3679" s="54">
        <f>DATE(YEAR(tbl_raw_data[[#This Row],[Date Actioned]]), MONTH(tbl_raw_data[[#This Row],[Date Actioned]]), DAY(tbl_raw_data[[#This Row],[Date Actioned]]))</f>
        <v>45154</v>
      </c>
      <c r="L3679" s="55" t="str">
        <f>UPPER(TEXT(tbl_raw_data[[#This Row],[Updated_date]],"MMMM"))</f>
        <v>AUGUST</v>
      </c>
      <c r="M3679" s="55" t="str">
        <f>UPPER("Week "&amp;IF(ROUNDUP(DAY(tbl_raw_data[[#This Row],[Updated_date]])/7,0)=5,4,ROUNDUP(DAY(tbl_raw_data[[#This Row],[Updated_date]])/7,0)))</f>
        <v>WEEK 3</v>
      </c>
      <c r="N3679" s="57" t="str">
        <f>UPPER(VLOOKUP(tbl_raw_data[[#This Row],[Analyst]],[1]setting!$A$1:$B$15,2,0))</f>
        <v>FARDIN</v>
      </c>
      <c r="O3679" s="57" t="str">
        <f>UPPER(tbl_raw_data[[#This Row],[Outcome]])</f>
        <v>APPROVE</v>
      </c>
      <c r="P3679" s="57" t="str">
        <f>UPPER(tbl_raw_data[[#This Row],[Queue Name]])</f>
        <v>CONSUMER PRE BUREAU</v>
      </c>
      <c r="Q3679" s="57" t="str">
        <f>IF(tbl_raw_data[[#This Row],[time_taken_in_mins]]&lt;=20,"SLA_MET","SLA_NOT_MET")</f>
        <v>SLA_MET</v>
      </c>
    </row>
    <row r="3680" spans="1:17" x14ac:dyDescent="0.25">
      <c r="A3680" s="5" t="s">
        <v>4204</v>
      </c>
      <c r="B3680" s="6">
        <v>45154.539386574077</v>
      </c>
      <c r="C3680" s="7">
        <v>45154.547430555554</v>
      </c>
      <c r="D3680" s="8" t="s">
        <v>8</v>
      </c>
      <c r="E3680" s="8" t="s">
        <v>28</v>
      </c>
      <c r="F3680" s="8" t="s">
        <v>109</v>
      </c>
      <c r="G3680" s="110" t="s">
        <v>25</v>
      </c>
      <c r="H36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680" s="48">
        <f>tbl_raw_data[[#This Row],[Date Actioned]]-tbl_raw_data[[#This Row],[Date Tagged]]</f>
        <v>8.0439814773853868E-3</v>
      </c>
      <c r="J3680" s="50">
        <f>HOUR(tbl_raw_data[[#This Row],[time_taken]])*60+MINUTE(tbl_raw_data[[#This Row],[time_taken]])+SECOND(tbl_raw_data[[#This Row],[time_taken]])/60</f>
        <v>11.583333333333334</v>
      </c>
      <c r="K3680" s="54">
        <f>DATE(YEAR(tbl_raw_data[[#This Row],[Date Actioned]]), MONTH(tbl_raw_data[[#This Row],[Date Actioned]]), DAY(tbl_raw_data[[#This Row],[Date Actioned]]))</f>
        <v>45154</v>
      </c>
      <c r="L3680" s="55" t="str">
        <f>UPPER(TEXT(tbl_raw_data[[#This Row],[Updated_date]],"MMMM"))</f>
        <v>AUGUST</v>
      </c>
      <c r="M3680" s="55" t="str">
        <f>UPPER("Week "&amp;IF(ROUNDUP(DAY(tbl_raw_data[[#This Row],[Updated_date]])/7,0)=5,4,ROUNDUP(DAY(tbl_raw_data[[#This Row],[Updated_date]])/7,0)))</f>
        <v>WEEK 3</v>
      </c>
      <c r="N3680" s="57" t="str">
        <f>UPPER(VLOOKUP(tbl_raw_data[[#This Row],[Analyst]],[1]setting!$A$1:$B$15,2,0))</f>
        <v>NAVED</v>
      </c>
      <c r="O3680" s="57" t="str">
        <f>UPPER(tbl_raw_data[[#This Row],[Outcome]])</f>
        <v>WITHDRAW</v>
      </c>
      <c r="P3680" s="57" t="str">
        <f>UPPER(tbl_raw_data[[#This Row],[Queue Name]])</f>
        <v>CONSUMER EXISTING</v>
      </c>
      <c r="Q3680" s="57" t="str">
        <f>IF(tbl_raw_data[[#This Row],[time_taken_in_mins]]&lt;=20,"SLA_MET","SLA_NOT_MET")</f>
        <v>SLA_MET</v>
      </c>
    </row>
    <row r="3681" spans="1:17" ht="15" customHeight="1" x14ac:dyDescent="0.25">
      <c r="A3681" s="5" t="s">
        <v>1736</v>
      </c>
      <c r="B3681" s="6">
        <v>45154.541666666664</v>
      </c>
      <c r="C3681" s="7">
        <v>45154.546377314815</v>
      </c>
      <c r="D3681" s="8" t="s">
        <v>13</v>
      </c>
      <c r="E3681" s="8" t="s">
        <v>28</v>
      </c>
      <c r="F3681" s="8" t="s">
        <v>86</v>
      </c>
      <c r="G3681" s="110" t="s">
        <v>53</v>
      </c>
      <c r="H36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1" s="48">
        <f>tbl_raw_data[[#This Row],[Date Actioned]]-tbl_raw_data[[#This Row],[Date Tagged]]</f>
        <v>4.7106481506489217E-3</v>
      </c>
      <c r="J3681" s="50">
        <f>HOUR(tbl_raw_data[[#This Row],[time_taken]])*60+MINUTE(tbl_raw_data[[#This Row],[time_taken]])+SECOND(tbl_raw_data[[#This Row],[time_taken]])/60</f>
        <v>6.7833333333333332</v>
      </c>
      <c r="K3681" s="54">
        <f>DATE(YEAR(tbl_raw_data[[#This Row],[Date Actioned]]), MONTH(tbl_raw_data[[#This Row],[Date Actioned]]), DAY(tbl_raw_data[[#This Row],[Date Actioned]]))</f>
        <v>45154</v>
      </c>
      <c r="L3681" s="55" t="str">
        <f>UPPER(TEXT(tbl_raw_data[[#This Row],[Updated_date]],"MMMM"))</f>
        <v>AUGUST</v>
      </c>
      <c r="M3681" s="55" t="str">
        <f>UPPER("Week "&amp;IF(ROUNDUP(DAY(tbl_raw_data[[#This Row],[Updated_date]])/7,0)=5,4,ROUNDUP(DAY(tbl_raw_data[[#This Row],[Updated_date]])/7,0)))</f>
        <v>WEEK 3</v>
      </c>
      <c r="N3681" s="57" t="str">
        <f>UPPER(VLOOKUP(tbl_raw_data[[#This Row],[Analyst]],[1]setting!$A$1:$B$15,2,0))</f>
        <v>ASIF</v>
      </c>
      <c r="O3681" s="57" t="str">
        <f>UPPER(tbl_raw_data[[#This Row],[Outcome]])</f>
        <v>APPROVE</v>
      </c>
      <c r="P3681" s="57" t="str">
        <f>UPPER(tbl_raw_data[[#This Row],[Queue Name]])</f>
        <v>CONSUMER EXISTING</v>
      </c>
      <c r="Q3681" s="57" t="str">
        <f>IF(tbl_raw_data[[#This Row],[time_taken_in_mins]]&lt;=20,"SLA_MET","SLA_NOT_MET")</f>
        <v>SLA_MET</v>
      </c>
    </row>
    <row r="3682" spans="1:17" ht="15" customHeight="1" x14ac:dyDescent="0.25">
      <c r="A3682" s="11" t="s">
        <v>5211</v>
      </c>
      <c r="B3682" s="12">
        <v>45154.545856481483</v>
      </c>
      <c r="C3682" s="29">
        <v>45154.555879629632</v>
      </c>
      <c r="D3682" s="16" t="s">
        <v>13</v>
      </c>
      <c r="E3682" s="16" t="s">
        <v>28</v>
      </c>
      <c r="F3682" s="30" t="s">
        <v>228</v>
      </c>
      <c r="G3682" s="106"/>
      <c r="H36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2" s="48">
        <f>tbl_raw_data[[#This Row],[Date Actioned]]-tbl_raw_data[[#This Row],[Date Tagged]]</f>
        <v>1.0023148148320615E-2</v>
      </c>
      <c r="J3682" s="50">
        <f>HOUR(tbl_raw_data[[#This Row],[time_taken]])*60+MINUTE(tbl_raw_data[[#This Row],[time_taken]])+SECOND(tbl_raw_data[[#This Row],[time_taken]])/60</f>
        <v>14.433333333333334</v>
      </c>
      <c r="K3682" s="54">
        <f>DATE(YEAR(tbl_raw_data[[#This Row],[Date Actioned]]), MONTH(tbl_raw_data[[#This Row],[Date Actioned]]), DAY(tbl_raw_data[[#This Row],[Date Actioned]]))</f>
        <v>45154</v>
      </c>
      <c r="L3682" s="55" t="str">
        <f>UPPER(TEXT(tbl_raw_data[[#This Row],[Updated_date]],"MMMM"))</f>
        <v>AUGUST</v>
      </c>
      <c r="M3682" s="55" t="str">
        <f>UPPER("Week "&amp;IF(ROUNDUP(DAY(tbl_raw_data[[#This Row],[Updated_date]])/7,0)=5,4,ROUNDUP(DAY(tbl_raw_data[[#This Row],[Updated_date]])/7,0)))</f>
        <v>WEEK 3</v>
      </c>
      <c r="N3682" s="57" t="str">
        <f>UPPER(VLOOKUP(tbl_raw_data[[#This Row],[Analyst]],[1]setting!$A$1:$B$15,2,0))</f>
        <v>OUADIR</v>
      </c>
      <c r="O3682" s="57" t="str">
        <f>UPPER(tbl_raw_data[[#This Row],[Outcome]])</f>
        <v>APPROVE</v>
      </c>
      <c r="P3682" s="57" t="str">
        <f>UPPER(tbl_raw_data[[#This Row],[Queue Name]])</f>
        <v>CONSUMER EXISTING</v>
      </c>
      <c r="Q3682" s="57" t="str">
        <f>IF(tbl_raw_data[[#This Row],[time_taken_in_mins]]&lt;=20,"SLA_MET","SLA_NOT_MET")</f>
        <v>SLA_MET</v>
      </c>
    </row>
    <row r="3683" spans="1:17" ht="15" customHeight="1" x14ac:dyDescent="0.25">
      <c r="A3683" s="22" t="s">
        <v>5451</v>
      </c>
      <c r="B3683" s="12">
        <v>45154.546157407407</v>
      </c>
      <c r="C3683" s="25">
        <v>45154.55667824074</v>
      </c>
      <c r="D3683" s="10" t="s">
        <v>13</v>
      </c>
      <c r="E3683" s="10" t="s">
        <v>28</v>
      </c>
      <c r="F3683" s="26" t="s">
        <v>254</v>
      </c>
      <c r="G3683" s="109"/>
      <c r="H36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3" s="48">
        <f>tbl_raw_data[[#This Row],[Date Actioned]]-tbl_raw_data[[#This Row],[Date Tagged]]</f>
        <v>1.0520833333430346E-2</v>
      </c>
      <c r="J3683" s="50">
        <f>HOUR(tbl_raw_data[[#This Row],[time_taken]])*60+MINUTE(tbl_raw_data[[#This Row],[time_taken]])+SECOND(tbl_raw_data[[#This Row],[time_taken]])/60</f>
        <v>15.15</v>
      </c>
      <c r="K3683" s="54">
        <f>DATE(YEAR(tbl_raw_data[[#This Row],[Date Actioned]]), MONTH(tbl_raw_data[[#This Row],[Date Actioned]]), DAY(tbl_raw_data[[#This Row],[Date Actioned]]))</f>
        <v>45154</v>
      </c>
      <c r="L3683" s="55" t="str">
        <f>UPPER(TEXT(tbl_raw_data[[#This Row],[Updated_date]],"MMMM"))</f>
        <v>AUGUST</v>
      </c>
      <c r="M3683" s="55" t="str">
        <f>UPPER("Week "&amp;IF(ROUNDUP(DAY(tbl_raw_data[[#This Row],[Updated_date]])/7,0)=5,4,ROUNDUP(DAY(tbl_raw_data[[#This Row],[Updated_date]])/7,0)))</f>
        <v>WEEK 3</v>
      </c>
      <c r="N3683" s="57" t="str">
        <f>UPPER(VLOOKUP(tbl_raw_data[[#This Row],[Analyst]],[1]setting!$A$1:$B$15,2,0))</f>
        <v>FARDIN</v>
      </c>
      <c r="O3683" s="57" t="str">
        <f>UPPER(tbl_raw_data[[#This Row],[Outcome]])</f>
        <v>APPROVE</v>
      </c>
      <c r="P3683" s="57" t="str">
        <f>UPPER(tbl_raw_data[[#This Row],[Queue Name]])</f>
        <v>CONSUMER EXISTING</v>
      </c>
      <c r="Q3683" s="57" t="str">
        <f>IF(tbl_raw_data[[#This Row],[time_taken_in_mins]]&lt;=20,"SLA_MET","SLA_NOT_MET")</f>
        <v>SLA_MET</v>
      </c>
    </row>
    <row r="3684" spans="1:17" ht="15" customHeight="1" x14ac:dyDescent="0.25">
      <c r="A3684" s="5" t="s">
        <v>5167</v>
      </c>
      <c r="B3684" s="12">
        <v>45154.546747685185</v>
      </c>
      <c r="C3684" s="29">
        <v>45154.55667824074</v>
      </c>
      <c r="D3684" s="16" t="s">
        <v>13</v>
      </c>
      <c r="E3684" s="16" t="s">
        <v>41</v>
      </c>
      <c r="F3684" s="30" t="s">
        <v>86</v>
      </c>
      <c r="G3684" s="106"/>
      <c r="H36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4" s="48">
        <f>tbl_raw_data[[#This Row],[Date Actioned]]-tbl_raw_data[[#This Row],[Date Tagged]]</f>
        <v>9.930555555911269E-3</v>
      </c>
      <c r="J3684" s="50">
        <f>HOUR(tbl_raw_data[[#This Row],[time_taken]])*60+MINUTE(tbl_raw_data[[#This Row],[time_taken]])+SECOND(tbl_raw_data[[#This Row],[time_taken]])/60</f>
        <v>14.3</v>
      </c>
      <c r="K3684" s="54">
        <f>DATE(YEAR(tbl_raw_data[[#This Row],[Date Actioned]]), MONTH(tbl_raw_data[[#This Row],[Date Actioned]]), DAY(tbl_raw_data[[#This Row],[Date Actioned]]))</f>
        <v>45154</v>
      </c>
      <c r="L3684" s="55" t="str">
        <f>UPPER(TEXT(tbl_raw_data[[#This Row],[Updated_date]],"MMMM"))</f>
        <v>AUGUST</v>
      </c>
      <c r="M3684" s="55" t="str">
        <f>UPPER("Week "&amp;IF(ROUNDUP(DAY(tbl_raw_data[[#This Row],[Updated_date]])/7,0)=5,4,ROUNDUP(DAY(tbl_raw_data[[#This Row],[Updated_date]])/7,0)))</f>
        <v>WEEK 3</v>
      </c>
      <c r="N3684" s="57" t="str">
        <f>UPPER(VLOOKUP(tbl_raw_data[[#This Row],[Analyst]],[1]setting!$A$1:$B$15,2,0))</f>
        <v>ASIF</v>
      </c>
      <c r="O3684" s="57" t="str">
        <f>UPPER(tbl_raw_data[[#This Row],[Outcome]])</f>
        <v>APPROVE</v>
      </c>
      <c r="P3684" s="57" t="str">
        <f>UPPER(tbl_raw_data[[#This Row],[Queue Name]])</f>
        <v>CONSUMER POST BUREAU</v>
      </c>
      <c r="Q3684" s="57" t="str">
        <f>IF(tbl_raw_data[[#This Row],[time_taken_in_mins]]&lt;=20,"SLA_MET","SLA_NOT_MET")</f>
        <v>SLA_MET</v>
      </c>
    </row>
    <row r="3685" spans="1:17" ht="15" customHeight="1" x14ac:dyDescent="0.25">
      <c r="A3685" s="11" t="s">
        <v>1931</v>
      </c>
      <c r="B3685" s="12">
        <v>45154.546851851854</v>
      </c>
      <c r="C3685" s="13">
        <v>45154.551828703705</v>
      </c>
      <c r="D3685" s="14" t="s">
        <v>13</v>
      </c>
      <c r="E3685" s="14" t="s">
        <v>9</v>
      </c>
      <c r="F3685" s="14" t="s">
        <v>10</v>
      </c>
      <c r="G3685" s="111" t="s">
        <v>21</v>
      </c>
      <c r="H36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5" s="48">
        <f>tbl_raw_data[[#This Row],[Date Actioned]]-tbl_raw_data[[#This Row],[Date Tagged]]</f>
        <v>4.9768518510973081E-3</v>
      </c>
      <c r="J3685" s="50">
        <f>HOUR(tbl_raw_data[[#This Row],[time_taken]])*60+MINUTE(tbl_raw_data[[#This Row],[time_taken]])+SECOND(tbl_raw_data[[#This Row],[time_taken]])/60</f>
        <v>7.166666666666667</v>
      </c>
      <c r="K3685" s="54">
        <f>DATE(YEAR(tbl_raw_data[[#This Row],[Date Actioned]]), MONTH(tbl_raw_data[[#This Row],[Date Actioned]]), DAY(tbl_raw_data[[#This Row],[Date Actioned]]))</f>
        <v>45154</v>
      </c>
      <c r="L3685" s="55" t="str">
        <f>UPPER(TEXT(tbl_raw_data[[#This Row],[Updated_date]],"MMMM"))</f>
        <v>AUGUST</v>
      </c>
      <c r="M3685" s="55" t="str">
        <f>UPPER("Week "&amp;IF(ROUNDUP(DAY(tbl_raw_data[[#This Row],[Updated_date]])/7,0)=5,4,ROUNDUP(DAY(tbl_raw_data[[#This Row],[Updated_date]])/7,0)))</f>
        <v>WEEK 3</v>
      </c>
      <c r="N3685" s="57" t="str">
        <f>UPPER(VLOOKUP(tbl_raw_data[[#This Row],[Analyst]],[1]setting!$A$1:$B$15,2,0))</f>
        <v>SAM</v>
      </c>
      <c r="O3685" s="57" t="str">
        <f>UPPER(tbl_raw_data[[#This Row],[Outcome]])</f>
        <v>APPROVE</v>
      </c>
      <c r="P3685" s="57" t="str">
        <f>UPPER(tbl_raw_data[[#This Row],[Queue Name]])</f>
        <v>CONSUMER PRE BUREAU</v>
      </c>
      <c r="Q3685" s="57" t="str">
        <f>IF(tbl_raw_data[[#This Row],[time_taken_in_mins]]&lt;=20,"SLA_MET","SLA_NOT_MET")</f>
        <v>SLA_MET</v>
      </c>
    </row>
    <row r="3686" spans="1:17" ht="15" customHeight="1" x14ac:dyDescent="0.25">
      <c r="A3686" s="11" t="s">
        <v>6647</v>
      </c>
      <c r="B3686" s="12">
        <v>45154.547222222223</v>
      </c>
      <c r="C3686" s="25">
        <v>45154.561863425923</v>
      </c>
      <c r="D3686" s="10" t="s">
        <v>13</v>
      </c>
      <c r="E3686" s="10" t="s">
        <v>28</v>
      </c>
      <c r="F3686" s="26" t="s">
        <v>455</v>
      </c>
      <c r="G3686" s="109"/>
      <c r="H36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6" s="48">
        <f>tbl_raw_data[[#This Row],[Date Actioned]]-tbl_raw_data[[#This Row],[Date Tagged]]</f>
        <v>1.4641203699284233E-2</v>
      </c>
      <c r="J3686" s="50">
        <f>HOUR(tbl_raw_data[[#This Row],[time_taken]])*60+MINUTE(tbl_raw_data[[#This Row],[time_taken]])+SECOND(tbl_raw_data[[#This Row],[time_taken]])/60</f>
        <v>21.083333333333332</v>
      </c>
      <c r="K3686" s="54">
        <f>DATE(YEAR(tbl_raw_data[[#This Row],[Date Actioned]]), MONTH(tbl_raw_data[[#This Row],[Date Actioned]]), DAY(tbl_raw_data[[#This Row],[Date Actioned]]))</f>
        <v>45154</v>
      </c>
      <c r="L3686" s="55" t="str">
        <f>UPPER(TEXT(tbl_raw_data[[#This Row],[Updated_date]],"MMMM"))</f>
        <v>AUGUST</v>
      </c>
      <c r="M3686" s="55" t="str">
        <f>UPPER("Week "&amp;IF(ROUNDUP(DAY(tbl_raw_data[[#This Row],[Updated_date]])/7,0)=5,4,ROUNDUP(DAY(tbl_raw_data[[#This Row],[Updated_date]])/7,0)))</f>
        <v>WEEK 3</v>
      </c>
      <c r="N3686" s="57" t="str">
        <f>UPPER(VLOOKUP(tbl_raw_data[[#This Row],[Analyst]],[1]setting!$A$1:$B$15,2,0))</f>
        <v>ROHAN</v>
      </c>
      <c r="O3686" s="57" t="str">
        <f>UPPER(tbl_raw_data[[#This Row],[Outcome]])</f>
        <v>APPROVE</v>
      </c>
      <c r="P3686" s="57" t="str">
        <f>UPPER(tbl_raw_data[[#This Row],[Queue Name]])</f>
        <v>CONSUMER EXISTING</v>
      </c>
      <c r="Q3686" s="57" t="str">
        <f>IF(tbl_raw_data[[#This Row],[time_taken_in_mins]]&lt;=20,"SLA_MET","SLA_NOT_MET")</f>
        <v>SLA_NOT_MET</v>
      </c>
    </row>
    <row r="3687" spans="1:17" ht="15" customHeight="1" x14ac:dyDescent="0.25">
      <c r="A3687" s="22" t="s">
        <v>6043</v>
      </c>
      <c r="B3687" s="12">
        <v>45154.548159722224</v>
      </c>
      <c r="C3687" s="29">
        <v>45154.560185185182</v>
      </c>
      <c r="D3687" s="16" t="s">
        <v>13</v>
      </c>
      <c r="E3687" s="16" t="s">
        <v>41</v>
      </c>
      <c r="F3687" s="30" t="s">
        <v>228</v>
      </c>
      <c r="G3687" s="106"/>
      <c r="H36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87" s="48">
        <f>tbl_raw_data[[#This Row],[Date Actioned]]-tbl_raw_data[[#This Row],[Date Tagged]]</f>
        <v>1.2025462958263233E-2</v>
      </c>
      <c r="J3687" s="50">
        <f>HOUR(tbl_raw_data[[#This Row],[time_taken]])*60+MINUTE(tbl_raw_data[[#This Row],[time_taken]])+SECOND(tbl_raw_data[[#This Row],[time_taken]])/60</f>
        <v>17.316666666666666</v>
      </c>
      <c r="K3687" s="54">
        <f>DATE(YEAR(tbl_raw_data[[#This Row],[Date Actioned]]), MONTH(tbl_raw_data[[#This Row],[Date Actioned]]), DAY(tbl_raw_data[[#This Row],[Date Actioned]]))</f>
        <v>45154</v>
      </c>
      <c r="L3687" s="55" t="str">
        <f>UPPER(TEXT(tbl_raw_data[[#This Row],[Updated_date]],"MMMM"))</f>
        <v>AUGUST</v>
      </c>
      <c r="M3687" s="55" t="str">
        <f>UPPER("Week "&amp;IF(ROUNDUP(DAY(tbl_raw_data[[#This Row],[Updated_date]])/7,0)=5,4,ROUNDUP(DAY(tbl_raw_data[[#This Row],[Updated_date]])/7,0)))</f>
        <v>WEEK 3</v>
      </c>
      <c r="N3687" s="57" t="str">
        <f>UPPER(VLOOKUP(tbl_raw_data[[#This Row],[Analyst]],[1]setting!$A$1:$B$15,2,0))</f>
        <v>OUADIR</v>
      </c>
      <c r="O3687" s="57" t="str">
        <f>UPPER(tbl_raw_data[[#This Row],[Outcome]])</f>
        <v>APPROVE</v>
      </c>
      <c r="P3687" s="57" t="str">
        <f>UPPER(tbl_raw_data[[#This Row],[Queue Name]])</f>
        <v>CONSUMER POST BUREAU</v>
      </c>
      <c r="Q3687" s="57" t="str">
        <f>IF(tbl_raw_data[[#This Row],[time_taken_in_mins]]&lt;=20,"SLA_MET","SLA_NOT_MET")</f>
        <v>SLA_MET</v>
      </c>
    </row>
    <row r="3688" spans="1:17" ht="15" customHeight="1" x14ac:dyDescent="0.25">
      <c r="A3688" s="22" t="s">
        <v>2159</v>
      </c>
      <c r="B3688" s="6">
        <v>45154.55159722222</v>
      </c>
      <c r="C3688" s="7">
        <v>45154.556898148148</v>
      </c>
      <c r="D3688" s="8" t="s">
        <v>13</v>
      </c>
      <c r="E3688" s="8" t="s">
        <v>28</v>
      </c>
      <c r="F3688" s="8" t="s">
        <v>109</v>
      </c>
      <c r="G3688" s="110" t="s">
        <v>53</v>
      </c>
      <c r="H36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8" s="48">
        <f>tbl_raw_data[[#This Row],[Date Actioned]]-tbl_raw_data[[#This Row],[Date Tagged]]</f>
        <v>5.3009259281679988E-3</v>
      </c>
      <c r="J3688" s="50">
        <f>HOUR(tbl_raw_data[[#This Row],[time_taken]])*60+MINUTE(tbl_raw_data[[#This Row],[time_taken]])+SECOND(tbl_raw_data[[#This Row],[time_taken]])/60</f>
        <v>7.6333333333333329</v>
      </c>
      <c r="K3688" s="54">
        <f>DATE(YEAR(tbl_raw_data[[#This Row],[Date Actioned]]), MONTH(tbl_raw_data[[#This Row],[Date Actioned]]), DAY(tbl_raw_data[[#This Row],[Date Actioned]]))</f>
        <v>45154</v>
      </c>
      <c r="L3688" s="55" t="str">
        <f>UPPER(TEXT(tbl_raw_data[[#This Row],[Updated_date]],"MMMM"))</f>
        <v>AUGUST</v>
      </c>
      <c r="M3688" s="55" t="str">
        <f>UPPER("Week "&amp;IF(ROUNDUP(DAY(tbl_raw_data[[#This Row],[Updated_date]])/7,0)=5,4,ROUNDUP(DAY(tbl_raw_data[[#This Row],[Updated_date]])/7,0)))</f>
        <v>WEEK 3</v>
      </c>
      <c r="N3688" s="57" t="str">
        <f>UPPER(VLOOKUP(tbl_raw_data[[#This Row],[Analyst]],[1]setting!$A$1:$B$15,2,0))</f>
        <v>NAVED</v>
      </c>
      <c r="O3688" s="57" t="str">
        <f>UPPER(tbl_raw_data[[#This Row],[Outcome]])</f>
        <v>APPROVE</v>
      </c>
      <c r="P3688" s="57" t="str">
        <f>UPPER(tbl_raw_data[[#This Row],[Queue Name]])</f>
        <v>CONSUMER EXISTING</v>
      </c>
      <c r="Q3688" s="57" t="str">
        <f>IF(tbl_raw_data[[#This Row],[time_taken_in_mins]]&lt;=20,"SLA_MET","SLA_NOT_MET")</f>
        <v>SLA_MET</v>
      </c>
    </row>
    <row r="3689" spans="1:17" ht="15" customHeight="1" x14ac:dyDescent="0.25">
      <c r="A3689" s="5" t="s">
        <v>542</v>
      </c>
      <c r="B3689" s="12">
        <v>45154.551805555559</v>
      </c>
      <c r="C3689" s="13">
        <v>45154.554664351854</v>
      </c>
      <c r="D3689" s="14" t="s">
        <v>13</v>
      </c>
      <c r="E3689" s="14" t="s">
        <v>28</v>
      </c>
      <c r="F3689" s="14" t="s">
        <v>10</v>
      </c>
      <c r="G3689" s="111" t="s">
        <v>543</v>
      </c>
      <c r="H36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89" s="48">
        <f>tbl_raw_data[[#This Row],[Date Actioned]]-tbl_raw_data[[#This Row],[Date Tagged]]</f>
        <v>2.8587962951860391E-3</v>
      </c>
      <c r="J3689" s="50">
        <f>HOUR(tbl_raw_data[[#This Row],[time_taken]])*60+MINUTE(tbl_raw_data[[#This Row],[time_taken]])+SECOND(tbl_raw_data[[#This Row],[time_taken]])/60</f>
        <v>4.1166666666666663</v>
      </c>
      <c r="K3689" s="54">
        <f>DATE(YEAR(tbl_raw_data[[#This Row],[Date Actioned]]), MONTH(tbl_raw_data[[#This Row],[Date Actioned]]), DAY(tbl_raw_data[[#This Row],[Date Actioned]]))</f>
        <v>45154</v>
      </c>
      <c r="L3689" s="55" t="str">
        <f>UPPER(TEXT(tbl_raw_data[[#This Row],[Updated_date]],"MMMM"))</f>
        <v>AUGUST</v>
      </c>
      <c r="M3689" s="55" t="str">
        <f>UPPER("Week "&amp;IF(ROUNDUP(DAY(tbl_raw_data[[#This Row],[Updated_date]])/7,0)=5,4,ROUNDUP(DAY(tbl_raw_data[[#This Row],[Updated_date]])/7,0)))</f>
        <v>WEEK 3</v>
      </c>
      <c r="N3689" s="57" t="str">
        <f>UPPER(VLOOKUP(tbl_raw_data[[#This Row],[Analyst]],[1]setting!$A$1:$B$15,2,0))</f>
        <v>SAM</v>
      </c>
      <c r="O3689" s="57" t="str">
        <f>UPPER(tbl_raw_data[[#This Row],[Outcome]])</f>
        <v>APPROVE</v>
      </c>
      <c r="P3689" s="57" t="str">
        <f>UPPER(tbl_raw_data[[#This Row],[Queue Name]])</f>
        <v>CONSUMER EXISTING</v>
      </c>
      <c r="Q3689" s="57" t="str">
        <f>IF(tbl_raw_data[[#This Row],[time_taken_in_mins]]&lt;=20,"SLA_MET","SLA_NOT_MET")</f>
        <v>SLA_MET</v>
      </c>
    </row>
    <row r="3690" spans="1:17" ht="15" customHeight="1" x14ac:dyDescent="0.25">
      <c r="A3690" s="11" t="s">
        <v>4474</v>
      </c>
      <c r="B3690" s="6">
        <v>45154.555532407408</v>
      </c>
      <c r="C3690" s="7">
        <v>45154.564050925925</v>
      </c>
      <c r="D3690" s="8" t="s">
        <v>13</v>
      </c>
      <c r="E3690" s="8" t="s">
        <v>41</v>
      </c>
      <c r="F3690" s="8" t="s">
        <v>109</v>
      </c>
      <c r="G3690" s="110" t="s">
        <v>29</v>
      </c>
      <c r="H36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0" s="48">
        <f>tbl_raw_data[[#This Row],[Date Actioned]]-tbl_raw_data[[#This Row],[Date Tagged]]</f>
        <v>8.5185185162117705E-3</v>
      </c>
      <c r="J3690" s="50">
        <f>HOUR(tbl_raw_data[[#This Row],[time_taken]])*60+MINUTE(tbl_raw_data[[#This Row],[time_taken]])+SECOND(tbl_raw_data[[#This Row],[time_taken]])/60</f>
        <v>12.266666666666667</v>
      </c>
      <c r="K3690" s="54">
        <f>DATE(YEAR(tbl_raw_data[[#This Row],[Date Actioned]]), MONTH(tbl_raw_data[[#This Row],[Date Actioned]]), DAY(tbl_raw_data[[#This Row],[Date Actioned]]))</f>
        <v>45154</v>
      </c>
      <c r="L3690" s="55" t="str">
        <f>UPPER(TEXT(tbl_raw_data[[#This Row],[Updated_date]],"MMMM"))</f>
        <v>AUGUST</v>
      </c>
      <c r="M3690" s="55" t="str">
        <f>UPPER("Week "&amp;IF(ROUNDUP(DAY(tbl_raw_data[[#This Row],[Updated_date]])/7,0)=5,4,ROUNDUP(DAY(tbl_raw_data[[#This Row],[Updated_date]])/7,0)))</f>
        <v>WEEK 3</v>
      </c>
      <c r="N3690" s="57" t="str">
        <f>UPPER(VLOOKUP(tbl_raw_data[[#This Row],[Analyst]],[1]setting!$A$1:$B$15,2,0))</f>
        <v>NAVED</v>
      </c>
      <c r="O3690" s="57" t="str">
        <f>UPPER(tbl_raw_data[[#This Row],[Outcome]])</f>
        <v>APPROVE</v>
      </c>
      <c r="P3690" s="57" t="str">
        <f>UPPER(tbl_raw_data[[#This Row],[Queue Name]])</f>
        <v>CONSUMER POST BUREAU</v>
      </c>
      <c r="Q3690" s="57" t="str">
        <f>IF(tbl_raw_data[[#This Row],[time_taken_in_mins]]&lt;=20,"SLA_MET","SLA_NOT_MET")</f>
        <v>SLA_MET</v>
      </c>
    </row>
    <row r="3691" spans="1:17" x14ac:dyDescent="0.25">
      <c r="A3691" s="11" t="s">
        <v>3709</v>
      </c>
      <c r="B3691" s="12">
        <v>45154.555671296293</v>
      </c>
      <c r="C3691" s="13">
        <v>45154.562986111108</v>
      </c>
      <c r="D3691" s="14" t="s">
        <v>8</v>
      </c>
      <c r="E3691" s="14" t="s">
        <v>28</v>
      </c>
      <c r="F3691" s="14" t="s">
        <v>86</v>
      </c>
      <c r="G3691" s="111" t="s">
        <v>3710</v>
      </c>
      <c r="H36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91" s="48">
        <f>tbl_raw_data[[#This Row],[Date Actioned]]-tbl_raw_data[[#This Row],[Date Tagged]]</f>
        <v>7.3148148148902692E-3</v>
      </c>
      <c r="J3691" s="50">
        <f>HOUR(tbl_raw_data[[#This Row],[time_taken]])*60+MINUTE(tbl_raw_data[[#This Row],[time_taken]])+SECOND(tbl_raw_data[[#This Row],[time_taken]])/60</f>
        <v>10.533333333333333</v>
      </c>
      <c r="K3691" s="54">
        <f>DATE(YEAR(tbl_raw_data[[#This Row],[Date Actioned]]), MONTH(tbl_raw_data[[#This Row],[Date Actioned]]), DAY(tbl_raw_data[[#This Row],[Date Actioned]]))</f>
        <v>45154</v>
      </c>
      <c r="L3691" s="55" t="str">
        <f>UPPER(TEXT(tbl_raw_data[[#This Row],[Updated_date]],"MMMM"))</f>
        <v>AUGUST</v>
      </c>
      <c r="M3691" s="55" t="str">
        <f>UPPER("Week "&amp;IF(ROUNDUP(DAY(tbl_raw_data[[#This Row],[Updated_date]])/7,0)=5,4,ROUNDUP(DAY(tbl_raw_data[[#This Row],[Updated_date]])/7,0)))</f>
        <v>WEEK 3</v>
      </c>
      <c r="N3691" s="57" t="str">
        <f>UPPER(VLOOKUP(tbl_raw_data[[#This Row],[Analyst]],[1]setting!$A$1:$B$15,2,0))</f>
        <v>ASIF</v>
      </c>
      <c r="O3691" s="57" t="str">
        <f>UPPER(tbl_raw_data[[#This Row],[Outcome]])</f>
        <v>WITHDRAW</v>
      </c>
      <c r="P3691" s="57" t="str">
        <f>UPPER(tbl_raw_data[[#This Row],[Queue Name]])</f>
        <v>CONSUMER EXISTING</v>
      </c>
      <c r="Q3691" s="57" t="str">
        <f>IF(tbl_raw_data[[#This Row],[time_taken_in_mins]]&lt;=20,"SLA_MET","SLA_NOT_MET")</f>
        <v>SLA_MET</v>
      </c>
    </row>
    <row r="3692" spans="1:17" ht="15" customHeight="1" x14ac:dyDescent="0.25">
      <c r="A3692" s="22" t="s">
        <v>2626</v>
      </c>
      <c r="B3692" s="12">
        <v>45154.556481481479</v>
      </c>
      <c r="C3692" s="13">
        <v>45154.562314814815</v>
      </c>
      <c r="D3692" s="14" t="s">
        <v>46</v>
      </c>
      <c r="E3692" s="14" t="s">
        <v>28</v>
      </c>
      <c r="F3692" s="14" t="s">
        <v>254</v>
      </c>
      <c r="G3692" s="111" t="s">
        <v>2276</v>
      </c>
      <c r="H36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2" s="48">
        <f>tbl_raw_data[[#This Row],[Date Actioned]]-tbl_raw_data[[#This Row],[Date Tagged]]</f>
        <v>5.8333333363407291E-3</v>
      </c>
      <c r="J3692" s="50">
        <f>HOUR(tbl_raw_data[[#This Row],[time_taken]])*60+MINUTE(tbl_raw_data[[#This Row],[time_taken]])+SECOND(tbl_raw_data[[#This Row],[time_taken]])/60</f>
        <v>8.4</v>
      </c>
      <c r="K3692" s="54">
        <f>DATE(YEAR(tbl_raw_data[[#This Row],[Date Actioned]]), MONTH(tbl_raw_data[[#This Row],[Date Actioned]]), DAY(tbl_raw_data[[#This Row],[Date Actioned]]))</f>
        <v>45154</v>
      </c>
      <c r="L3692" s="55" t="str">
        <f>UPPER(TEXT(tbl_raw_data[[#This Row],[Updated_date]],"MMMM"))</f>
        <v>AUGUST</v>
      </c>
      <c r="M3692" s="55" t="str">
        <f>UPPER("Week "&amp;IF(ROUNDUP(DAY(tbl_raw_data[[#This Row],[Updated_date]])/7,0)=5,4,ROUNDUP(DAY(tbl_raw_data[[#This Row],[Updated_date]])/7,0)))</f>
        <v>WEEK 3</v>
      </c>
      <c r="N3692" s="57" t="str">
        <f>UPPER(VLOOKUP(tbl_raw_data[[#This Row],[Analyst]],[1]setting!$A$1:$B$15,2,0))</f>
        <v>FARDIN</v>
      </c>
      <c r="O3692" s="57" t="str">
        <f>UPPER(tbl_raw_data[[#This Row],[Outcome]])</f>
        <v>DECLINE</v>
      </c>
      <c r="P3692" s="57" t="str">
        <f>UPPER(tbl_raw_data[[#This Row],[Queue Name]])</f>
        <v>CONSUMER EXISTING</v>
      </c>
      <c r="Q3692" s="57" t="str">
        <f>IF(tbl_raw_data[[#This Row],[time_taken_in_mins]]&lt;=20,"SLA_MET","SLA_NOT_MET")</f>
        <v>SLA_MET</v>
      </c>
    </row>
    <row r="3693" spans="1:17" ht="15" customHeight="1" x14ac:dyDescent="0.25">
      <c r="A3693" s="5" t="s">
        <v>3109</v>
      </c>
      <c r="B3693" s="6">
        <v>45154.55914351852</v>
      </c>
      <c r="C3693" s="7">
        <v>45154.565694444442</v>
      </c>
      <c r="D3693" s="8" t="s">
        <v>46</v>
      </c>
      <c r="E3693" s="8" t="s">
        <v>28</v>
      </c>
      <c r="F3693" s="8" t="s">
        <v>254</v>
      </c>
      <c r="G3693" s="110" t="s">
        <v>2276</v>
      </c>
      <c r="H36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3" s="48">
        <f>tbl_raw_data[[#This Row],[Date Actioned]]-tbl_raw_data[[#This Row],[Date Tagged]]</f>
        <v>6.5509259220561944E-3</v>
      </c>
      <c r="J3693" s="50">
        <f>HOUR(tbl_raw_data[[#This Row],[time_taken]])*60+MINUTE(tbl_raw_data[[#This Row],[time_taken]])+SECOND(tbl_raw_data[[#This Row],[time_taken]])/60</f>
        <v>9.4333333333333336</v>
      </c>
      <c r="K3693" s="54">
        <f>DATE(YEAR(tbl_raw_data[[#This Row],[Date Actioned]]), MONTH(tbl_raw_data[[#This Row],[Date Actioned]]), DAY(tbl_raw_data[[#This Row],[Date Actioned]]))</f>
        <v>45154</v>
      </c>
      <c r="L3693" s="55" t="str">
        <f>UPPER(TEXT(tbl_raw_data[[#This Row],[Updated_date]],"MMMM"))</f>
        <v>AUGUST</v>
      </c>
      <c r="M3693" s="55" t="str">
        <f>UPPER("Week "&amp;IF(ROUNDUP(DAY(tbl_raw_data[[#This Row],[Updated_date]])/7,0)=5,4,ROUNDUP(DAY(tbl_raw_data[[#This Row],[Updated_date]])/7,0)))</f>
        <v>WEEK 3</v>
      </c>
      <c r="N3693" s="57" t="str">
        <f>UPPER(VLOOKUP(tbl_raw_data[[#This Row],[Analyst]],[1]setting!$A$1:$B$15,2,0))</f>
        <v>FARDIN</v>
      </c>
      <c r="O3693" s="57" t="str">
        <f>UPPER(tbl_raw_data[[#This Row],[Outcome]])</f>
        <v>DECLINE</v>
      </c>
      <c r="P3693" s="57" t="str">
        <f>UPPER(tbl_raw_data[[#This Row],[Queue Name]])</f>
        <v>CONSUMER EXISTING</v>
      </c>
      <c r="Q3693" s="57" t="str">
        <f>IF(tbl_raw_data[[#This Row],[time_taken_in_mins]]&lt;=20,"SLA_MET","SLA_NOT_MET")</f>
        <v>SLA_MET</v>
      </c>
    </row>
    <row r="3694" spans="1:17" ht="15" customHeight="1" x14ac:dyDescent="0.25">
      <c r="A3694" s="22" t="s">
        <v>3954</v>
      </c>
      <c r="B3694" s="12">
        <v>45154.562245370369</v>
      </c>
      <c r="C3694" s="13">
        <v>45154.569895833331</v>
      </c>
      <c r="D3694" s="14" t="s">
        <v>13</v>
      </c>
      <c r="E3694" s="14" t="s">
        <v>28</v>
      </c>
      <c r="F3694" s="14" t="s">
        <v>86</v>
      </c>
      <c r="G3694" s="111" t="s">
        <v>29</v>
      </c>
      <c r="H36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4" s="48">
        <f>tbl_raw_data[[#This Row],[Date Actioned]]-tbl_raw_data[[#This Row],[Date Tagged]]</f>
        <v>7.6504629614646547E-3</v>
      </c>
      <c r="J3694" s="50">
        <f>HOUR(tbl_raw_data[[#This Row],[time_taken]])*60+MINUTE(tbl_raw_data[[#This Row],[time_taken]])+SECOND(tbl_raw_data[[#This Row],[time_taken]])/60</f>
        <v>11.016666666666667</v>
      </c>
      <c r="K3694" s="54">
        <f>DATE(YEAR(tbl_raw_data[[#This Row],[Date Actioned]]), MONTH(tbl_raw_data[[#This Row],[Date Actioned]]), DAY(tbl_raw_data[[#This Row],[Date Actioned]]))</f>
        <v>45154</v>
      </c>
      <c r="L3694" s="55" t="str">
        <f>UPPER(TEXT(tbl_raw_data[[#This Row],[Updated_date]],"MMMM"))</f>
        <v>AUGUST</v>
      </c>
      <c r="M3694" s="55" t="str">
        <f>UPPER("Week "&amp;IF(ROUNDUP(DAY(tbl_raw_data[[#This Row],[Updated_date]])/7,0)=5,4,ROUNDUP(DAY(tbl_raw_data[[#This Row],[Updated_date]])/7,0)))</f>
        <v>WEEK 3</v>
      </c>
      <c r="N3694" s="57" t="str">
        <f>UPPER(VLOOKUP(tbl_raw_data[[#This Row],[Analyst]],[1]setting!$A$1:$B$15,2,0))</f>
        <v>ASIF</v>
      </c>
      <c r="O3694" s="57" t="str">
        <f>UPPER(tbl_raw_data[[#This Row],[Outcome]])</f>
        <v>APPROVE</v>
      </c>
      <c r="P3694" s="57" t="str">
        <f>UPPER(tbl_raw_data[[#This Row],[Queue Name]])</f>
        <v>CONSUMER EXISTING</v>
      </c>
      <c r="Q3694" s="57" t="str">
        <f>IF(tbl_raw_data[[#This Row],[time_taken_in_mins]]&lt;=20,"SLA_MET","SLA_NOT_MET")</f>
        <v>SLA_MET</v>
      </c>
    </row>
    <row r="3695" spans="1:17" ht="15" customHeight="1" x14ac:dyDescent="0.25">
      <c r="A3695" s="5" t="s">
        <v>5960</v>
      </c>
      <c r="B3695" s="6">
        <v>45154.566041666665</v>
      </c>
      <c r="C3695" s="7">
        <v>45154.577824074076</v>
      </c>
      <c r="D3695" s="8" t="s">
        <v>13</v>
      </c>
      <c r="E3695" s="8" t="s">
        <v>28</v>
      </c>
      <c r="F3695" s="8" t="s">
        <v>109</v>
      </c>
      <c r="G3695" s="110" t="s">
        <v>67</v>
      </c>
      <c r="H36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5" s="48">
        <f>tbl_raw_data[[#This Row],[Date Actioned]]-tbl_raw_data[[#This Row],[Date Tagged]]</f>
        <v>1.1782407411374152E-2</v>
      </c>
      <c r="J3695" s="50">
        <f>HOUR(tbl_raw_data[[#This Row],[time_taken]])*60+MINUTE(tbl_raw_data[[#This Row],[time_taken]])+SECOND(tbl_raw_data[[#This Row],[time_taken]])/60</f>
        <v>16.966666666666665</v>
      </c>
      <c r="K3695" s="54">
        <f>DATE(YEAR(tbl_raw_data[[#This Row],[Date Actioned]]), MONTH(tbl_raw_data[[#This Row],[Date Actioned]]), DAY(tbl_raw_data[[#This Row],[Date Actioned]]))</f>
        <v>45154</v>
      </c>
      <c r="L3695" s="55" t="str">
        <f>UPPER(TEXT(tbl_raw_data[[#This Row],[Updated_date]],"MMMM"))</f>
        <v>AUGUST</v>
      </c>
      <c r="M3695" s="55" t="str">
        <f>UPPER("Week "&amp;IF(ROUNDUP(DAY(tbl_raw_data[[#This Row],[Updated_date]])/7,0)=5,4,ROUNDUP(DAY(tbl_raw_data[[#This Row],[Updated_date]])/7,0)))</f>
        <v>WEEK 3</v>
      </c>
      <c r="N3695" s="57" t="str">
        <f>UPPER(VLOOKUP(tbl_raw_data[[#This Row],[Analyst]],[1]setting!$A$1:$B$15,2,0))</f>
        <v>NAVED</v>
      </c>
      <c r="O3695" s="57" t="str">
        <f>UPPER(tbl_raw_data[[#This Row],[Outcome]])</f>
        <v>APPROVE</v>
      </c>
      <c r="P3695" s="57" t="str">
        <f>UPPER(tbl_raw_data[[#This Row],[Queue Name]])</f>
        <v>CONSUMER EXISTING</v>
      </c>
      <c r="Q3695" s="57" t="str">
        <f>IF(tbl_raw_data[[#This Row],[time_taken_in_mins]]&lt;=20,"SLA_MET","SLA_NOT_MET")</f>
        <v>SLA_MET</v>
      </c>
    </row>
    <row r="3696" spans="1:17" ht="15" customHeight="1" x14ac:dyDescent="0.25">
      <c r="A3696" s="11" t="s">
        <v>837</v>
      </c>
      <c r="B3696" s="12">
        <v>45154.566608796296</v>
      </c>
      <c r="C3696" s="13">
        <v>45154.570023148146</v>
      </c>
      <c r="D3696" s="14" t="s">
        <v>13</v>
      </c>
      <c r="E3696" s="14" t="s">
        <v>28</v>
      </c>
      <c r="F3696" s="14" t="s">
        <v>10</v>
      </c>
      <c r="G3696" s="111" t="s">
        <v>29</v>
      </c>
      <c r="H36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6" s="48">
        <f>tbl_raw_data[[#This Row],[Date Actioned]]-tbl_raw_data[[#This Row],[Date Tagged]]</f>
        <v>3.4143518496421166E-3</v>
      </c>
      <c r="J3696" s="50">
        <f>HOUR(tbl_raw_data[[#This Row],[time_taken]])*60+MINUTE(tbl_raw_data[[#This Row],[time_taken]])+SECOND(tbl_raw_data[[#This Row],[time_taken]])/60</f>
        <v>4.916666666666667</v>
      </c>
      <c r="K3696" s="54">
        <f>DATE(YEAR(tbl_raw_data[[#This Row],[Date Actioned]]), MONTH(tbl_raw_data[[#This Row],[Date Actioned]]), DAY(tbl_raw_data[[#This Row],[Date Actioned]]))</f>
        <v>45154</v>
      </c>
      <c r="L3696" s="55" t="str">
        <f>UPPER(TEXT(tbl_raw_data[[#This Row],[Updated_date]],"MMMM"))</f>
        <v>AUGUST</v>
      </c>
      <c r="M3696" s="55" t="str">
        <f>UPPER("Week "&amp;IF(ROUNDUP(DAY(tbl_raw_data[[#This Row],[Updated_date]])/7,0)=5,4,ROUNDUP(DAY(tbl_raw_data[[#This Row],[Updated_date]])/7,0)))</f>
        <v>WEEK 3</v>
      </c>
      <c r="N3696" s="57" t="str">
        <f>UPPER(VLOOKUP(tbl_raw_data[[#This Row],[Analyst]],[1]setting!$A$1:$B$15,2,0))</f>
        <v>SAM</v>
      </c>
      <c r="O3696" s="57" t="str">
        <f>UPPER(tbl_raw_data[[#This Row],[Outcome]])</f>
        <v>APPROVE</v>
      </c>
      <c r="P3696" s="57" t="str">
        <f>UPPER(tbl_raw_data[[#This Row],[Queue Name]])</f>
        <v>CONSUMER EXISTING</v>
      </c>
      <c r="Q3696" s="57" t="str">
        <f>IF(tbl_raw_data[[#This Row],[time_taken_in_mins]]&lt;=20,"SLA_MET","SLA_NOT_MET")</f>
        <v>SLA_MET</v>
      </c>
    </row>
    <row r="3697" spans="1:17" ht="15" customHeight="1" x14ac:dyDescent="0.25">
      <c r="A3697" s="22" t="s">
        <v>6839</v>
      </c>
      <c r="B3697" s="6">
        <v>45154.567164351851</v>
      </c>
      <c r="C3697" s="7">
        <v>45154.583402777775</v>
      </c>
      <c r="D3697" s="8" t="s">
        <v>13</v>
      </c>
      <c r="E3697" s="8" t="s">
        <v>9</v>
      </c>
      <c r="F3697" s="8" t="s">
        <v>42</v>
      </c>
      <c r="G3697" s="110" t="s">
        <v>29</v>
      </c>
      <c r="H36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697" s="48">
        <f>tbl_raw_data[[#This Row],[Date Actioned]]-tbl_raw_data[[#This Row],[Date Tagged]]</f>
        <v>1.6238425923802424E-2</v>
      </c>
      <c r="J3697" s="50">
        <f>HOUR(tbl_raw_data[[#This Row],[time_taken]])*60+MINUTE(tbl_raw_data[[#This Row],[time_taken]])+SECOND(tbl_raw_data[[#This Row],[time_taken]])/60</f>
        <v>23.383333333333333</v>
      </c>
      <c r="K3697" s="54">
        <f>DATE(YEAR(tbl_raw_data[[#This Row],[Date Actioned]]), MONTH(tbl_raw_data[[#This Row],[Date Actioned]]), DAY(tbl_raw_data[[#This Row],[Date Actioned]]))</f>
        <v>45154</v>
      </c>
      <c r="L3697" s="55" t="str">
        <f>UPPER(TEXT(tbl_raw_data[[#This Row],[Updated_date]],"MMMM"))</f>
        <v>AUGUST</v>
      </c>
      <c r="M3697" s="55" t="str">
        <f>UPPER("Week "&amp;IF(ROUNDUP(DAY(tbl_raw_data[[#This Row],[Updated_date]])/7,0)=5,4,ROUNDUP(DAY(tbl_raw_data[[#This Row],[Updated_date]])/7,0)))</f>
        <v>WEEK 3</v>
      </c>
      <c r="N3697" s="57" t="str">
        <f>UPPER(VLOOKUP(tbl_raw_data[[#This Row],[Analyst]],[1]setting!$A$1:$B$15,2,0))</f>
        <v>NITESH</v>
      </c>
      <c r="O3697" s="57" t="str">
        <f>UPPER(tbl_raw_data[[#This Row],[Outcome]])</f>
        <v>APPROVE</v>
      </c>
      <c r="P3697" s="57" t="str">
        <f>UPPER(tbl_raw_data[[#This Row],[Queue Name]])</f>
        <v>CONSUMER PRE BUREAU</v>
      </c>
      <c r="Q3697" s="57" t="str">
        <f>IF(tbl_raw_data[[#This Row],[time_taken_in_mins]]&lt;=20,"SLA_MET","SLA_NOT_MET")</f>
        <v>SLA_NOT_MET</v>
      </c>
    </row>
    <row r="3698" spans="1:17" x14ac:dyDescent="0.25">
      <c r="A3698" s="22" t="s">
        <v>6255</v>
      </c>
      <c r="B3698" s="6">
        <v>45154.567303240743</v>
      </c>
      <c r="C3698" s="7">
        <v>45154.579930555556</v>
      </c>
      <c r="D3698" s="8" t="s">
        <v>8</v>
      </c>
      <c r="E3698" s="8" t="s">
        <v>28</v>
      </c>
      <c r="F3698" s="8" t="s">
        <v>10</v>
      </c>
      <c r="G3698" s="110" t="s">
        <v>172</v>
      </c>
      <c r="H36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698" s="48">
        <f>tbl_raw_data[[#This Row],[Date Actioned]]-tbl_raw_data[[#This Row],[Date Tagged]]</f>
        <v>1.2627314812561963E-2</v>
      </c>
      <c r="J3698" s="50">
        <f>HOUR(tbl_raw_data[[#This Row],[time_taken]])*60+MINUTE(tbl_raw_data[[#This Row],[time_taken]])+SECOND(tbl_raw_data[[#This Row],[time_taken]])/60</f>
        <v>18.183333333333334</v>
      </c>
      <c r="K3698" s="54">
        <f>DATE(YEAR(tbl_raw_data[[#This Row],[Date Actioned]]), MONTH(tbl_raw_data[[#This Row],[Date Actioned]]), DAY(tbl_raw_data[[#This Row],[Date Actioned]]))</f>
        <v>45154</v>
      </c>
      <c r="L3698" s="55" t="str">
        <f>UPPER(TEXT(tbl_raw_data[[#This Row],[Updated_date]],"MMMM"))</f>
        <v>AUGUST</v>
      </c>
      <c r="M3698" s="55" t="str">
        <f>UPPER("Week "&amp;IF(ROUNDUP(DAY(tbl_raw_data[[#This Row],[Updated_date]])/7,0)=5,4,ROUNDUP(DAY(tbl_raw_data[[#This Row],[Updated_date]])/7,0)))</f>
        <v>WEEK 3</v>
      </c>
      <c r="N3698" s="57" t="str">
        <f>UPPER(VLOOKUP(tbl_raw_data[[#This Row],[Analyst]],[1]setting!$A$1:$B$15,2,0))</f>
        <v>SAM</v>
      </c>
      <c r="O3698" s="57" t="str">
        <f>UPPER(tbl_raw_data[[#This Row],[Outcome]])</f>
        <v>WITHDRAW</v>
      </c>
      <c r="P3698" s="57" t="str">
        <f>UPPER(tbl_raw_data[[#This Row],[Queue Name]])</f>
        <v>CONSUMER EXISTING</v>
      </c>
      <c r="Q3698" s="57" t="str">
        <f>IF(tbl_raw_data[[#This Row],[time_taken_in_mins]]&lt;=20,"SLA_MET","SLA_NOT_MET")</f>
        <v>SLA_MET</v>
      </c>
    </row>
    <row r="3699" spans="1:17" ht="15" customHeight="1" x14ac:dyDescent="0.25">
      <c r="A3699" s="5" t="s">
        <v>5805</v>
      </c>
      <c r="B3699" s="12">
        <v>45154.568368055552</v>
      </c>
      <c r="C3699" s="25">
        <v>45154.579745370371</v>
      </c>
      <c r="D3699" s="10" t="s">
        <v>13</v>
      </c>
      <c r="E3699" s="10" t="s">
        <v>41</v>
      </c>
      <c r="F3699" s="26" t="s">
        <v>455</v>
      </c>
      <c r="G3699" s="109"/>
      <c r="H36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699" s="48">
        <f>tbl_raw_data[[#This Row],[Date Actioned]]-tbl_raw_data[[#This Row],[Date Tagged]]</f>
        <v>1.1377314818673767E-2</v>
      </c>
      <c r="J3699" s="50">
        <f>HOUR(tbl_raw_data[[#This Row],[time_taken]])*60+MINUTE(tbl_raw_data[[#This Row],[time_taken]])+SECOND(tbl_raw_data[[#This Row],[time_taken]])/60</f>
        <v>16.383333333333333</v>
      </c>
      <c r="K3699" s="54">
        <f>DATE(YEAR(tbl_raw_data[[#This Row],[Date Actioned]]), MONTH(tbl_raw_data[[#This Row],[Date Actioned]]), DAY(tbl_raw_data[[#This Row],[Date Actioned]]))</f>
        <v>45154</v>
      </c>
      <c r="L3699" s="55" t="str">
        <f>UPPER(TEXT(tbl_raw_data[[#This Row],[Updated_date]],"MMMM"))</f>
        <v>AUGUST</v>
      </c>
      <c r="M3699" s="55" t="str">
        <f>UPPER("Week "&amp;IF(ROUNDUP(DAY(tbl_raw_data[[#This Row],[Updated_date]])/7,0)=5,4,ROUNDUP(DAY(tbl_raw_data[[#This Row],[Updated_date]])/7,0)))</f>
        <v>WEEK 3</v>
      </c>
      <c r="N3699" s="57" t="str">
        <f>UPPER(VLOOKUP(tbl_raw_data[[#This Row],[Analyst]],[1]setting!$A$1:$B$15,2,0))</f>
        <v>ROHAN</v>
      </c>
      <c r="O3699" s="57" t="str">
        <f>UPPER(tbl_raw_data[[#This Row],[Outcome]])</f>
        <v>APPROVE</v>
      </c>
      <c r="P3699" s="57" t="str">
        <f>UPPER(tbl_raw_data[[#This Row],[Queue Name]])</f>
        <v>CONSUMER POST BUREAU</v>
      </c>
      <c r="Q3699" s="57" t="str">
        <f>IF(tbl_raw_data[[#This Row],[time_taken_in_mins]]&lt;=20,"SLA_MET","SLA_NOT_MET")</f>
        <v>SLA_MET</v>
      </c>
    </row>
    <row r="3700" spans="1:17" ht="15" customHeight="1" x14ac:dyDescent="0.25">
      <c r="A3700" s="11" t="s">
        <v>1517</v>
      </c>
      <c r="B3700" s="12">
        <v>45154.571377314816</v>
      </c>
      <c r="C3700" s="13">
        <v>45154.575856481482</v>
      </c>
      <c r="D3700" s="14" t="s">
        <v>46</v>
      </c>
      <c r="E3700" s="14" t="s">
        <v>28</v>
      </c>
      <c r="F3700" s="14" t="s">
        <v>86</v>
      </c>
      <c r="G3700" s="111" t="s">
        <v>1518</v>
      </c>
      <c r="H37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0" s="48">
        <f>tbl_raw_data[[#This Row],[Date Actioned]]-tbl_raw_data[[#This Row],[Date Tagged]]</f>
        <v>4.4791666659875773E-3</v>
      </c>
      <c r="J3700" s="50">
        <f>HOUR(tbl_raw_data[[#This Row],[time_taken]])*60+MINUTE(tbl_raw_data[[#This Row],[time_taken]])+SECOND(tbl_raw_data[[#This Row],[time_taken]])/60</f>
        <v>6.45</v>
      </c>
      <c r="K3700" s="54">
        <f>DATE(YEAR(tbl_raw_data[[#This Row],[Date Actioned]]), MONTH(tbl_raw_data[[#This Row],[Date Actioned]]), DAY(tbl_raw_data[[#This Row],[Date Actioned]]))</f>
        <v>45154</v>
      </c>
      <c r="L3700" s="55" t="str">
        <f>UPPER(TEXT(tbl_raw_data[[#This Row],[Updated_date]],"MMMM"))</f>
        <v>AUGUST</v>
      </c>
      <c r="M3700" s="55" t="str">
        <f>UPPER("Week "&amp;IF(ROUNDUP(DAY(tbl_raw_data[[#This Row],[Updated_date]])/7,0)=5,4,ROUNDUP(DAY(tbl_raw_data[[#This Row],[Updated_date]])/7,0)))</f>
        <v>WEEK 3</v>
      </c>
      <c r="N3700" s="57" t="str">
        <f>UPPER(VLOOKUP(tbl_raw_data[[#This Row],[Analyst]],[1]setting!$A$1:$B$15,2,0))</f>
        <v>ASIF</v>
      </c>
      <c r="O3700" s="57" t="str">
        <f>UPPER(tbl_raw_data[[#This Row],[Outcome]])</f>
        <v>DECLINE</v>
      </c>
      <c r="P3700" s="57" t="str">
        <f>UPPER(tbl_raw_data[[#This Row],[Queue Name]])</f>
        <v>CONSUMER EXISTING</v>
      </c>
      <c r="Q3700" s="57" t="str">
        <f>IF(tbl_raw_data[[#This Row],[time_taken_in_mins]]&lt;=20,"SLA_MET","SLA_NOT_MET")</f>
        <v>SLA_MET</v>
      </c>
    </row>
    <row r="3701" spans="1:17" ht="15" customHeight="1" x14ac:dyDescent="0.25">
      <c r="A3701" s="11" t="s">
        <v>4057</v>
      </c>
      <c r="B3701" s="12">
        <v>45154.574849537035</v>
      </c>
      <c r="C3701" s="29">
        <v>45154.582662037035</v>
      </c>
      <c r="D3701" s="16" t="s">
        <v>13</v>
      </c>
      <c r="E3701" s="16" t="s">
        <v>41</v>
      </c>
      <c r="F3701" s="30" t="s">
        <v>254</v>
      </c>
      <c r="G3701" s="106"/>
      <c r="H37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1" s="48">
        <f>tbl_raw_data[[#This Row],[Date Actioned]]-tbl_raw_data[[#This Row],[Date Tagged]]</f>
        <v>7.8125E-3</v>
      </c>
      <c r="J3701" s="50">
        <f>HOUR(tbl_raw_data[[#This Row],[time_taken]])*60+MINUTE(tbl_raw_data[[#This Row],[time_taken]])+SECOND(tbl_raw_data[[#This Row],[time_taken]])/60</f>
        <v>11.25</v>
      </c>
      <c r="K3701" s="54">
        <f>DATE(YEAR(tbl_raw_data[[#This Row],[Date Actioned]]), MONTH(tbl_raw_data[[#This Row],[Date Actioned]]), DAY(tbl_raw_data[[#This Row],[Date Actioned]]))</f>
        <v>45154</v>
      </c>
      <c r="L3701" s="55" t="str">
        <f>UPPER(TEXT(tbl_raw_data[[#This Row],[Updated_date]],"MMMM"))</f>
        <v>AUGUST</v>
      </c>
      <c r="M3701" s="55" t="str">
        <f>UPPER("Week "&amp;IF(ROUNDUP(DAY(tbl_raw_data[[#This Row],[Updated_date]])/7,0)=5,4,ROUNDUP(DAY(tbl_raw_data[[#This Row],[Updated_date]])/7,0)))</f>
        <v>WEEK 3</v>
      </c>
      <c r="N3701" s="57" t="str">
        <f>UPPER(VLOOKUP(tbl_raw_data[[#This Row],[Analyst]],[1]setting!$A$1:$B$15,2,0))</f>
        <v>FARDIN</v>
      </c>
      <c r="O3701" s="57" t="str">
        <f>UPPER(tbl_raw_data[[#This Row],[Outcome]])</f>
        <v>APPROVE</v>
      </c>
      <c r="P3701" s="57" t="str">
        <f>UPPER(tbl_raw_data[[#This Row],[Queue Name]])</f>
        <v>CONSUMER POST BUREAU</v>
      </c>
      <c r="Q3701" s="57" t="str">
        <f>IF(tbl_raw_data[[#This Row],[time_taken_in_mins]]&lt;=20,"SLA_MET","SLA_NOT_MET")</f>
        <v>SLA_MET</v>
      </c>
    </row>
    <row r="3702" spans="1:17" ht="15" customHeight="1" x14ac:dyDescent="0.25">
      <c r="A3702" s="5" t="s">
        <v>5764</v>
      </c>
      <c r="B3702" s="12">
        <v>45154.575208333335</v>
      </c>
      <c r="C3702" s="25">
        <v>45154.586493055554</v>
      </c>
      <c r="D3702" s="10" t="s">
        <v>46</v>
      </c>
      <c r="E3702" s="10" t="s">
        <v>28</v>
      </c>
      <c r="F3702" s="26" t="s">
        <v>455</v>
      </c>
      <c r="G3702" s="109"/>
      <c r="H37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2" s="48">
        <f>tbl_raw_data[[#This Row],[Date Actioned]]-tbl_raw_data[[#This Row],[Date Tagged]]</f>
        <v>1.1284722218988463E-2</v>
      </c>
      <c r="J3702" s="50">
        <f>HOUR(tbl_raw_data[[#This Row],[time_taken]])*60+MINUTE(tbl_raw_data[[#This Row],[time_taken]])+SECOND(tbl_raw_data[[#This Row],[time_taken]])/60</f>
        <v>16.25</v>
      </c>
      <c r="K3702" s="54">
        <f>DATE(YEAR(tbl_raw_data[[#This Row],[Date Actioned]]), MONTH(tbl_raw_data[[#This Row],[Date Actioned]]), DAY(tbl_raw_data[[#This Row],[Date Actioned]]))</f>
        <v>45154</v>
      </c>
      <c r="L3702" s="55" t="str">
        <f>UPPER(TEXT(tbl_raw_data[[#This Row],[Updated_date]],"MMMM"))</f>
        <v>AUGUST</v>
      </c>
      <c r="M3702" s="55" t="str">
        <f>UPPER("Week "&amp;IF(ROUNDUP(DAY(tbl_raw_data[[#This Row],[Updated_date]])/7,0)=5,4,ROUNDUP(DAY(tbl_raw_data[[#This Row],[Updated_date]])/7,0)))</f>
        <v>WEEK 3</v>
      </c>
      <c r="N3702" s="57" t="str">
        <f>UPPER(VLOOKUP(tbl_raw_data[[#This Row],[Analyst]],[1]setting!$A$1:$B$15,2,0))</f>
        <v>ROHAN</v>
      </c>
      <c r="O3702" s="57" t="str">
        <f>UPPER(tbl_raw_data[[#This Row],[Outcome]])</f>
        <v>DECLINE</v>
      </c>
      <c r="P3702" s="57" t="str">
        <f>UPPER(tbl_raw_data[[#This Row],[Queue Name]])</f>
        <v>CONSUMER EXISTING</v>
      </c>
      <c r="Q3702" s="57" t="str">
        <f>IF(tbl_raw_data[[#This Row],[time_taken_in_mins]]&lt;=20,"SLA_MET","SLA_NOT_MET")</f>
        <v>SLA_MET</v>
      </c>
    </row>
    <row r="3703" spans="1:17" ht="15" customHeight="1" x14ac:dyDescent="0.25">
      <c r="A3703" s="5" t="s">
        <v>5190</v>
      </c>
      <c r="B3703" s="12">
        <v>45154.576099537036</v>
      </c>
      <c r="C3703" s="13">
        <v>45154.586076388892</v>
      </c>
      <c r="D3703" s="14" t="s">
        <v>8</v>
      </c>
      <c r="E3703" s="14" t="s">
        <v>9</v>
      </c>
      <c r="F3703" s="14" t="s">
        <v>109</v>
      </c>
      <c r="G3703" s="111" t="s">
        <v>632</v>
      </c>
      <c r="H37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3" s="48">
        <f>tbl_raw_data[[#This Row],[Date Actioned]]-tbl_raw_data[[#This Row],[Date Tagged]]</f>
        <v>9.976851855753921E-3</v>
      </c>
      <c r="J3703" s="50">
        <f>HOUR(tbl_raw_data[[#This Row],[time_taken]])*60+MINUTE(tbl_raw_data[[#This Row],[time_taken]])+SECOND(tbl_raw_data[[#This Row],[time_taken]])/60</f>
        <v>14.366666666666667</v>
      </c>
      <c r="K3703" s="54">
        <f>DATE(YEAR(tbl_raw_data[[#This Row],[Date Actioned]]), MONTH(tbl_raw_data[[#This Row],[Date Actioned]]), DAY(tbl_raw_data[[#This Row],[Date Actioned]]))</f>
        <v>45154</v>
      </c>
      <c r="L3703" s="55" t="str">
        <f>UPPER(TEXT(tbl_raw_data[[#This Row],[Updated_date]],"MMMM"))</f>
        <v>AUGUST</v>
      </c>
      <c r="M3703" s="55" t="str">
        <f>UPPER("Week "&amp;IF(ROUNDUP(DAY(tbl_raw_data[[#This Row],[Updated_date]])/7,0)=5,4,ROUNDUP(DAY(tbl_raw_data[[#This Row],[Updated_date]])/7,0)))</f>
        <v>WEEK 3</v>
      </c>
      <c r="N3703" s="57" t="str">
        <f>UPPER(VLOOKUP(tbl_raw_data[[#This Row],[Analyst]],[1]setting!$A$1:$B$15,2,0))</f>
        <v>NAVED</v>
      </c>
      <c r="O3703" s="57" t="str">
        <f>UPPER(tbl_raw_data[[#This Row],[Outcome]])</f>
        <v>WITHDRAW</v>
      </c>
      <c r="P3703" s="57" t="str">
        <f>UPPER(tbl_raw_data[[#This Row],[Queue Name]])</f>
        <v>CONSUMER PRE BUREAU</v>
      </c>
      <c r="Q3703" s="57" t="str">
        <f>IF(tbl_raw_data[[#This Row],[time_taken_in_mins]]&lt;=20,"SLA_MET","SLA_NOT_MET")</f>
        <v>SLA_MET</v>
      </c>
    </row>
    <row r="3704" spans="1:17" ht="15" customHeight="1" x14ac:dyDescent="0.25">
      <c r="A3704" s="22" t="s">
        <v>5577</v>
      </c>
      <c r="B3704" s="12">
        <v>45154.577685185184</v>
      </c>
      <c r="C3704" s="25">
        <v>45154.588518518518</v>
      </c>
      <c r="D3704" s="10" t="s">
        <v>13</v>
      </c>
      <c r="E3704" s="10" t="s">
        <v>41</v>
      </c>
      <c r="F3704" s="26" t="s">
        <v>254</v>
      </c>
      <c r="G3704" s="109"/>
      <c r="H37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4" s="48">
        <f>tbl_raw_data[[#This Row],[Date Actioned]]-tbl_raw_data[[#This Row],[Date Tagged]]</f>
        <v>1.0833333333721384E-2</v>
      </c>
      <c r="J3704" s="50">
        <f>HOUR(tbl_raw_data[[#This Row],[time_taken]])*60+MINUTE(tbl_raw_data[[#This Row],[time_taken]])+SECOND(tbl_raw_data[[#This Row],[time_taken]])/60</f>
        <v>15.6</v>
      </c>
      <c r="K3704" s="54">
        <f>DATE(YEAR(tbl_raw_data[[#This Row],[Date Actioned]]), MONTH(tbl_raw_data[[#This Row],[Date Actioned]]), DAY(tbl_raw_data[[#This Row],[Date Actioned]]))</f>
        <v>45154</v>
      </c>
      <c r="L3704" s="55" t="str">
        <f>UPPER(TEXT(tbl_raw_data[[#This Row],[Updated_date]],"MMMM"))</f>
        <v>AUGUST</v>
      </c>
      <c r="M3704" s="55" t="str">
        <f>UPPER("Week "&amp;IF(ROUNDUP(DAY(tbl_raw_data[[#This Row],[Updated_date]])/7,0)=5,4,ROUNDUP(DAY(tbl_raw_data[[#This Row],[Updated_date]])/7,0)))</f>
        <v>WEEK 3</v>
      </c>
      <c r="N3704" s="57" t="str">
        <f>UPPER(VLOOKUP(tbl_raw_data[[#This Row],[Analyst]],[1]setting!$A$1:$B$15,2,0))</f>
        <v>FARDIN</v>
      </c>
      <c r="O3704" s="57" t="str">
        <f>UPPER(tbl_raw_data[[#This Row],[Outcome]])</f>
        <v>APPROVE</v>
      </c>
      <c r="P3704" s="57" t="str">
        <f>UPPER(tbl_raw_data[[#This Row],[Queue Name]])</f>
        <v>CONSUMER POST BUREAU</v>
      </c>
      <c r="Q3704" s="57" t="str">
        <f>IF(tbl_raw_data[[#This Row],[time_taken_in_mins]]&lt;=20,"SLA_MET","SLA_NOT_MET")</f>
        <v>SLA_MET</v>
      </c>
    </row>
    <row r="3705" spans="1:17" ht="15" customHeight="1" x14ac:dyDescent="0.25">
      <c r="A3705" s="11" t="s">
        <v>6669</v>
      </c>
      <c r="B3705" s="6">
        <v>45154.581238425926</v>
      </c>
      <c r="C3705" s="7">
        <v>45154.595960648148</v>
      </c>
      <c r="D3705" s="8" t="s">
        <v>8</v>
      </c>
      <c r="E3705" s="8" t="s">
        <v>9</v>
      </c>
      <c r="F3705" s="8" t="s">
        <v>55</v>
      </c>
      <c r="G3705" s="110" t="s">
        <v>6670</v>
      </c>
      <c r="H37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5" s="48">
        <f>tbl_raw_data[[#This Row],[Date Actioned]]-tbl_raw_data[[#This Row],[Date Tagged]]</f>
        <v>1.4722222222189885E-2</v>
      </c>
      <c r="J3705" s="50">
        <f>HOUR(tbl_raw_data[[#This Row],[time_taken]])*60+MINUTE(tbl_raw_data[[#This Row],[time_taken]])+SECOND(tbl_raw_data[[#This Row],[time_taken]])/60</f>
        <v>21.2</v>
      </c>
      <c r="K3705" s="54">
        <f>DATE(YEAR(tbl_raw_data[[#This Row],[Date Actioned]]), MONTH(tbl_raw_data[[#This Row],[Date Actioned]]), DAY(tbl_raw_data[[#This Row],[Date Actioned]]))</f>
        <v>45154</v>
      </c>
      <c r="L3705" s="55" t="str">
        <f>UPPER(TEXT(tbl_raw_data[[#This Row],[Updated_date]],"MMMM"))</f>
        <v>AUGUST</v>
      </c>
      <c r="M3705" s="55" t="str">
        <f>UPPER("Week "&amp;IF(ROUNDUP(DAY(tbl_raw_data[[#This Row],[Updated_date]])/7,0)=5,4,ROUNDUP(DAY(tbl_raw_data[[#This Row],[Updated_date]])/7,0)))</f>
        <v>WEEK 3</v>
      </c>
      <c r="N3705" s="57" t="str">
        <f>UPPER(VLOOKUP(tbl_raw_data[[#This Row],[Analyst]],[1]setting!$A$1:$B$15,2,0))</f>
        <v>CAMERON</v>
      </c>
      <c r="O3705" s="57" t="str">
        <f>UPPER(tbl_raw_data[[#This Row],[Outcome]])</f>
        <v>WITHDRAW</v>
      </c>
      <c r="P3705" s="57" t="str">
        <f>UPPER(tbl_raw_data[[#This Row],[Queue Name]])</f>
        <v>CONSUMER PRE BUREAU</v>
      </c>
      <c r="Q3705" s="57" t="str">
        <f>IF(tbl_raw_data[[#This Row],[time_taken_in_mins]]&lt;=20,"SLA_MET","SLA_NOT_MET")</f>
        <v>SLA_NOT_MET</v>
      </c>
    </row>
    <row r="3706" spans="1:17" ht="15" customHeight="1" x14ac:dyDescent="0.25">
      <c r="A3706" s="22" t="s">
        <v>6429</v>
      </c>
      <c r="B3706" s="6">
        <v>45154.583761574075</v>
      </c>
      <c r="C3706" s="7">
        <v>45154.597118055557</v>
      </c>
      <c r="D3706" s="8" t="s">
        <v>46</v>
      </c>
      <c r="E3706" s="8" t="s">
        <v>28</v>
      </c>
      <c r="F3706" s="8" t="s">
        <v>10</v>
      </c>
      <c r="G3706" s="110" t="s">
        <v>151</v>
      </c>
      <c r="H37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06" s="48">
        <f>tbl_raw_data[[#This Row],[Date Actioned]]-tbl_raw_data[[#This Row],[Date Tagged]]</f>
        <v>1.3356481482333038E-2</v>
      </c>
      <c r="J3706" s="50">
        <f>HOUR(tbl_raw_data[[#This Row],[time_taken]])*60+MINUTE(tbl_raw_data[[#This Row],[time_taken]])+SECOND(tbl_raw_data[[#This Row],[time_taken]])/60</f>
        <v>19.233333333333334</v>
      </c>
      <c r="K3706" s="54">
        <f>DATE(YEAR(tbl_raw_data[[#This Row],[Date Actioned]]), MONTH(tbl_raw_data[[#This Row],[Date Actioned]]), DAY(tbl_raw_data[[#This Row],[Date Actioned]]))</f>
        <v>45154</v>
      </c>
      <c r="L3706" s="55" t="str">
        <f>UPPER(TEXT(tbl_raw_data[[#This Row],[Updated_date]],"MMMM"))</f>
        <v>AUGUST</v>
      </c>
      <c r="M3706" s="55" t="str">
        <f>UPPER("Week "&amp;IF(ROUNDUP(DAY(tbl_raw_data[[#This Row],[Updated_date]])/7,0)=5,4,ROUNDUP(DAY(tbl_raw_data[[#This Row],[Updated_date]])/7,0)))</f>
        <v>WEEK 3</v>
      </c>
      <c r="N3706" s="57" t="str">
        <f>UPPER(VLOOKUP(tbl_raw_data[[#This Row],[Analyst]],[1]setting!$A$1:$B$15,2,0))</f>
        <v>SAM</v>
      </c>
      <c r="O3706" s="57" t="str">
        <f>UPPER(tbl_raw_data[[#This Row],[Outcome]])</f>
        <v>DECLINE</v>
      </c>
      <c r="P3706" s="57" t="str">
        <f>UPPER(tbl_raw_data[[#This Row],[Queue Name]])</f>
        <v>CONSUMER EXISTING</v>
      </c>
      <c r="Q3706" s="57" t="str">
        <f>IF(tbl_raw_data[[#This Row],[time_taken_in_mins]]&lt;=20,"SLA_MET","SLA_NOT_MET")</f>
        <v>SLA_MET</v>
      </c>
    </row>
    <row r="3707" spans="1:17" ht="15" customHeight="1" x14ac:dyDescent="0.25">
      <c r="A3707" s="22" t="s">
        <v>2265</v>
      </c>
      <c r="B3707" s="12">
        <v>45154.584745370368</v>
      </c>
      <c r="C3707" s="13">
        <v>45154.590173611112</v>
      </c>
      <c r="D3707" s="14" t="s">
        <v>8</v>
      </c>
      <c r="E3707" s="14" t="s">
        <v>41</v>
      </c>
      <c r="F3707" s="14" t="s">
        <v>14</v>
      </c>
      <c r="G3707" s="111" t="s">
        <v>2266</v>
      </c>
      <c r="H37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07" s="48">
        <f>tbl_raw_data[[#This Row],[Date Actioned]]-tbl_raw_data[[#This Row],[Date Tagged]]</f>
        <v>5.4282407436403446E-3</v>
      </c>
      <c r="J3707" s="50">
        <f>HOUR(tbl_raw_data[[#This Row],[time_taken]])*60+MINUTE(tbl_raw_data[[#This Row],[time_taken]])+SECOND(tbl_raw_data[[#This Row],[time_taken]])/60</f>
        <v>7.8166666666666664</v>
      </c>
      <c r="K3707" s="54">
        <f>DATE(YEAR(tbl_raw_data[[#This Row],[Date Actioned]]), MONTH(tbl_raw_data[[#This Row],[Date Actioned]]), DAY(tbl_raw_data[[#This Row],[Date Actioned]]))</f>
        <v>45154</v>
      </c>
      <c r="L3707" s="55" t="str">
        <f>UPPER(TEXT(tbl_raw_data[[#This Row],[Updated_date]],"MMMM"))</f>
        <v>AUGUST</v>
      </c>
      <c r="M3707" s="55" t="str">
        <f>UPPER("Week "&amp;IF(ROUNDUP(DAY(tbl_raw_data[[#This Row],[Updated_date]])/7,0)=5,4,ROUNDUP(DAY(tbl_raw_data[[#This Row],[Updated_date]])/7,0)))</f>
        <v>WEEK 3</v>
      </c>
      <c r="N3707" s="57" t="str">
        <f>UPPER(VLOOKUP(tbl_raw_data[[#This Row],[Analyst]],[1]setting!$A$1:$B$15,2,0))</f>
        <v>HARDIK</v>
      </c>
      <c r="O3707" s="57" t="str">
        <f>UPPER(tbl_raw_data[[#This Row],[Outcome]])</f>
        <v>WITHDRAW</v>
      </c>
      <c r="P3707" s="57" t="str">
        <f>UPPER(tbl_raw_data[[#This Row],[Queue Name]])</f>
        <v>CONSUMER POST BUREAU</v>
      </c>
      <c r="Q3707" s="57" t="str">
        <f>IF(tbl_raw_data[[#This Row],[time_taken_in_mins]]&lt;=20,"SLA_MET","SLA_NOT_MET")</f>
        <v>SLA_MET</v>
      </c>
    </row>
    <row r="3708" spans="1:17" ht="15" customHeight="1" x14ac:dyDescent="0.25">
      <c r="A3708" s="5" t="s">
        <v>5066</v>
      </c>
      <c r="B3708" s="12">
        <v>45154.584872685184</v>
      </c>
      <c r="C3708" s="29">
        <v>45154.594502314816</v>
      </c>
      <c r="D3708" s="16" t="s">
        <v>13</v>
      </c>
      <c r="E3708" s="16" t="s">
        <v>28</v>
      </c>
      <c r="F3708" s="30" t="s">
        <v>455</v>
      </c>
      <c r="G3708" s="106"/>
      <c r="H37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08" s="48">
        <f>tbl_raw_data[[#This Row],[Date Actioned]]-tbl_raw_data[[#This Row],[Date Tagged]]</f>
        <v>9.6296296323998831E-3</v>
      </c>
      <c r="J3708" s="50">
        <f>HOUR(tbl_raw_data[[#This Row],[time_taken]])*60+MINUTE(tbl_raw_data[[#This Row],[time_taken]])+SECOND(tbl_raw_data[[#This Row],[time_taken]])/60</f>
        <v>13.866666666666667</v>
      </c>
      <c r="K3708" s="54">
        <f>DATE(YEAR(tbl_raw_data[[#This Row],[Date Actioned]]), MONTH(tbl_raw_data[[#This Row],[Date Actioned]]), DAY(tbl_raw_data[[#This Row],[Date Actioned]]))</f>
        <v>45154</v>
      </c>
      <c r="L3708" s="55" t="str">
        <f>UPPER(TEXT(tbl_raw_data[[#This Row],[Updated_date]],"MMMM"))</f>
        <v>AUGUST</v>
      </c>
      <c r="M3708" s="55" t="str">
        <f>UPPER("Week "&amp;IF(ROUNDUP(DAY(tbl_raw_data[[#This Row],[Updated_date]])/7,0)=5,4,ROUNDUP(DAY(tbl_raw_data[[#This Row],[Updated_date]])/7,0)))</f>
        <v>WEEK 3</v>
      </c>
      <c r="N3708" s="57" t="str">
        <f>UPPER(VLOOKUP(tbl_raw_data[[#This Row],[Analyst]],[1]setting!$A$1:$B$15,2,0))</f>
        <v>ROHAN</v>
      </c>
      <c r="O3708" s="57" t="str">
        <f>UPPER(tbl_raw_data[[#This Row],[Outcome]])</f>
        <v>APPROVE</v>
      </c>
      <c r="P3708" s="57" t="str">
        <f>UPPER(tbl_raw_data[[#This Row],[Queue Name]])</f>
        <v>CONSUMER EXISTING</v>
      </c>
      <c r="Q3708" s="57" t="str">
        <f>IF(tbl_raw_data[[#This Row],[time_taken_in_mins]]&lt;=20,"SLA_MET","SLA_NOT_MET")</f>
        <v>SLA_MET</v>
      </c>
    </row>
    <row r="3709" spans="1:17" ht="15" customHeight="1" x14ac:dyDescent="0.25">
      <c r="A3709" s="5" t="s">
        <v>1668</v>
      </c>
      <c r="B3709" s="12">
        <v>45154.59165509259</v>
      </c>
      <c r="C3709" s="13">
        <v>45154.596296296295</v>
      </c>
      <c r="D3709" s="14" t="s">
        <v>13</v>
      </c>
      <c r="E3709" s="14" t="s">
        <v>28</v>
      </c>
      <c r="F3709" s="14" t="s">
        <v>14</v>
      </c>
      <c r="G3709" s="111" t="s">
        <v>53</v>
      </c>
      <c r="H37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09" s="48">
        <f>tbl_raw_data[[#This Row],[Date Actioned]]-tbl_raw_data[[#This Row],[Date Tagged]]</f>
        <v>4.6412037045229226E-3</v>
      </c>
      <c r="J3709" s="50">
        <f>HOUR(tbl_raw_data[[#This Row],[time_taken]])*60+MINUTE(tbl_raw_data[[#This Row],[time_taken]])+SECOND(tbl_raw_data[[#This Row],[time_taken]])/60</f>
        <v>6.6833333333333336</v>
      </c>
      <c r="K3709" s="54">
        <f>DATE(YEAR(tbl_raw_data[[#This Row],[Date Actioned]]), MONTH(tbl_raw_data[[#This Row],[Date Actioned]]), DAY(tbl_raw_data[[#This Row],[Date Actioned]]))</f>
        <v>45154</v>
      </c>
      <c r="L3709" s="55" t="str">
        <f>UPPER(TEXT(tbl_raw_data[[#This Row],[Updated_date]],"MMMM"))</f>
        <v>AUGUST</v>
      </c>
      <c r="M3709" s="55" t="str">
        <f>UPPER("Week "&amp;IF(ROUNDUP(DAY(tbl_raw_data[[#This Row],[Updated_date]])/7,0)=5,4,ROUNDUP(DAY(tbl_raw_data[[#This Row],[Updated_date]])/7,0)))</f>
        <v>WEEK 3</v>
      </c>
      <c r="N3709" s="57" t="str">
        <f>UPPER(VLOOKUP(tbl_raw_data[[#This Row],[Analyst]],[1]setting!$A$1:$B$15,2,0))</f>
        <v>HARDIK</v>
      </c>
      <c r="O3709" s="57" t="str">
        <f>UPPER(tbl_raw_data[[#This Row],[Outcome]])</f>
        <v>APPROVE</v>
      </c>
      <c r="P3709" s="57" t="str">
        <f>UPPER(tbl_raw_data[[#This Row],[Queue Name]])</f>
        <v>CONSUMER EXISTING</v>
      </c>
      <c r="Q3709" s="57" t="str">
        <f>IF(tbl_raw_data[[#This Row],[time_taken_in_mins]]&lt;=20,"SLA_MET","SLA_NOT_MET")</f>
        <v>SLA_MET</v>
      </c>
    </row>
    <row r="3710" spans="1:17" ht="39" x14ac:dyDescent="0.25">
      <c r="A3710" s="5" t="s">
        <v>5456</v>
      </c>
      <c r="B3710" s="6">
        <v>45154.593148148146</v>
      </c>
      <c r="C3710" s="7">
        <v>45154.603692129633</v>
      </c>
      <c r="D3710" s="8" t="s">
        <v>8</v>
      </c>
      <c r="E3710" s="8" t="s">
        <v>28</v>
      </c>
      <c r="F3710" s="8" t="s">
        <v>109</v>
      </c>
      <c r="G3710" s="110" t="s">
        <v>5457</v>
      </c>
      <c r="H37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10" s="48">
        <f>tbl_raw_data[[#This Row],[Date Actioned]]-tbl_raw_data[[#This Row],[Date Tagged]]</f>
        <v>1.0543981486989651E-2</v>
      </c>
      <c r="J3710" s="50">
        <f>HOUR(tbl_raw_data[[#This Row],[time_taken]])*60+MINUTE(tbl_raw_data[[#This Row],[time_taken]])+SECOND(tbl_raw_data[[#This Row],[time_taken]])/60</f>
        <v>15.183333333333334</v>
      </c>
      <c r="K3710" s="54">
        <f>DATE(YEAR(tbl_raw_data[[#This Row],[Date Actioned]]), MONTH(tbl_raw_data[[#This Row],[Date Actioned]]), DAY(tbl_raw_data[[#This Row],[Date Actioned]]))</f>
        <v>45154</v>
      </c>
      <c r="L3710" s="55" t="str">
        <f>UPPER(TEXT(tbl_raw_data[[#This Row],[Updated_date]],"MMMM"))</f>
        <v>AUGUST</v>
      </c>
      <c r="M3710" s="55" t="str">
        <f>UPPER("Week "&amp;IF(ROUNDUP(DAY(tbl_raw_data[[#This Row],[Updated_date]])/7,0)=5,4,ROUNDUP(DAY(tbl_raw_data[[#This Row],[Updated_date]])/7,0)))</f>
        <v>WEEK 3</v>
      </c>
      <c r="N3710" s="57" t="str">
        <f>UPPER(VLOOKUP(tbl_raw_data[[#This Row],[Analyst]],[1]setting!$A$1:$B$15,2,0))</f>
        <v>NAVED</v>
      </c>
      <c r="O3710" s="57" t="str">
        <f>UPPER(tbl_raw_data[[#This Row],[Outcome]])</f>
        <v>WITHDRAW</v>
      </c>
      <c r="P3710" s="57" t="str">
        <f>UPPER(tbl_raw_data[[#This Row],[Queue Name]])</f>
        <v>CONSUMER EXISTING</v>
      </c>
      <c r="Q3710" s="57" t="str">
        <f>IF(tbl_raw_data[[#This Row],[time_taken_in_mins]]&lt;=20,"SLA_MET","SLA_NOT_MET")</f>
        <v>SLA_MET</v>
      </c>
    </row>
    <row r="3711" spans="1:17" ht="15" customHeight="1" x14ac:dyDescent="0.25">
      <c r="A3711" s="11" t="s">
        <v>3882</v>
      </c>
      <c r="B3711" s="6">
        <v>45154.596168981479</v>
      </c>
      <c r="C3711" s="7">
        <v>45154.603715277779</v>
      </c>
      <c r="D3711" s="8" t="s">
        <v>13</v>
      </c>
      <c r="E3711" s="8" t="s">
        <v>41</v>
      </c>
      <c r="F3711" s="8" t="s">
        <v>42</v>
      </c>
      <c r="G3711" s="110" t="s">
        <v>67</v>
      </c>
      <c r="H37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1" s="48">
        <f>tbl_raw_data[[#This Row],[Date Actioned]]-tbl_raw_data[[#This Row],[Date Tagged]]</f>
        <v>7.5462962995516136E-3</v>
      </c>
      <c r="J3711" s="50">
        <f>HOUR(tbl_raw_data[[#This Row],[time_taken]])*60+MINUTE(tbl_raw_data[[#This Row],[time_taken]])+SECOND(tbl_raw_data[[#This Row],[time_taken]])/60</f>
        <v>10.866666666666667</v>
      </c>
      <c r="K3711" s="54">
        <f>DATE(YEAR(tbl_raw_data[[#This Row],[Date Actioned]]), MONTH(tbl_raw_data[[#This Row],[Date Actioned]]), DAY(tbl_raw_data[[#This Row],[Date Actioned]]))</f>
        <v>45154</v>
      </c>
      <c r="L3711" s="55" t="str">
        <f>UPPER(TEXT(tbl_raw_data[[#This Row],[Updated_date]],"MMMM"))</f>
        <v>AUGUST</v>
      </c>
      <c r="M3711" s="55" t="str">
        <f>UPPER("Week "&amp;IF(ROUNDUP(DAY(tbl_raw_data[[#This Row],[Updated_date]])/7,0)=5,4,ROUNDUP(DAY(tbl_raw_data[[#This Row],[Updated_date]])/7,0)))</f>
        <v>WEEK 3</v>
      </c>
      <c r="N3711" s="57" t="str">
        <f>UPPER(VLOOKUP(tbl_raw_data[[#This Row],[Analyst]],[1]setting!$A$1:$B$15,2,0))</f>
        <v>NITESH</v>
      </c>
      <c r="O3711" s="57" t="str">
        <f>UPPER(tbl_raw_data[[#This Row],[Outcome]])</f>
        <v>APPROVE</v>
      </c>
      <c r="P3711" s="57" t="str">
        <f>UPPER(tbl_raw_data[[#This Row],[Queue Name]])</f>
        <v>CONSUMER POST BUREAU</v>
      </c>
      <c r="Q3711" s="57" t="str">
        <f>IF(tbl_raw_data[[#This Row],[time_taken_in_mins]]&lt;=20,"SLA_MET","SLA_NOT_MET")</f>
        <v>SLA_MET</v>
      </c>
    </row>
    <row r="3712" spans="1:17" ht="15" customHeight="1" x14ac:dyDescent="0.25">
      <c r="A3712" s="22" t="s">
        <v>2666</v>
      </c>
      <c r="B3712" s="12">
        <v>45154.59747685185</v>
      </c>
      <c r="C3712" s="13">
        <v>45154.603356481479</v>
      </c>
      <c r="D3712" s="14" t="s">
        <v>13</v>
      </c>
      <c r="E3712" s="14" t="s">
        <v>28</v>
      </c>
      <c r="F3712" s="14" t="s">
        <v>14</v>
      </c>
      <c r="G3712" s="111" t="s">
        <v>53</v>
      </c>
      <c r="H37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2" s="48">
        <f>tbl_raw_data[[#This Row],[Date Actioned]]-tbl_raw_data[[#This Row],[Date Tagged]]</f>
        <v>5.8796296289074235E-3</v>
      </c>
      <c r="J3712" s="50">
        <f>HOUR(tbl_raw_data[[#This Row],[time_taken]])*60+MINUTE(tbl_raw_data[[#This Row],[time_taken]])+SECOND(tbl_raw_data[[#This Row],[time_taken]])/60</f>
        <v>8.4666666666666668</v>
      </c>
      <c r="K3712" s="54">
        <f>DATE(YEAR(tbl_raw_data[[#This Row],[Date Actioned]]), MONTH(tbl_raw_data[[#This Row],[Date Actioned]]), DAY(tbl_raw_data[[#This Row],[Date Actioned]]))</f>
        <v>45154</v>
      </c>
      <c r="L3712" s="55" t="str">
        <f>UPPER(TEXT(tbl_raw_data[[#This Row],[Updated_date]],"MMMM"))</f>
        <v>AUGUST</v>
      </c>
      <c r="M3712" s="55" t="str">
        <f>UPPER("Week "&amp;IF(ROUNDUP(DAY(tbl_raw_data[[#This Row],[Updated_date]])/7,0)=5,4,ROUNDUP(DAY(tbl_raw_data[[#This Row],[Updated_date]])/7,0)))</f>
        <v>WEEK 3</v>
      </c>
      <c r="N3712" s="57" t="str">
        <f>UPPER(VLOOKUP(tbl_raw_data[[#This Row],[Analyst]],[1]setting!$A$1:$B$15,2,0))</f>
        <v>HARDIK</v>
      </c>
      <c r="O3712" s="57" t="str">
        <f>UPPER(tbl_raw_data[[#This Row],[Outcome]])</f>
        <v>APPROVE</v>
      </c>
      <c r="P3712" s="57" t="str">
        <f>UPPER(tbl_raw_data[[#This Row],[Queue Name]])</f>
        <v>CONSUMER EXISTING</v>
      </c>
      <c r="Q3712" s="57" t="str">
        <f>IF(tbl_raw_data[[#This Row],[time_taken_in_mins]]&lt;=20,"SLA_MET","SLA_NOT_MET")</f>
        <v>SLA_MET</v>
      </c>
    </row>
    <row r="3713" spans="1:17" ht="15" customHeight="1" x14ac:dyDescent="0.25">
      <c r="A3713" s="11" t="s">
        <v>5864</v>
      </c>
      <c r="B3713" s="12">
        <v>45154.597546296296</v>
      </c>
      <c r="C3713" s="25">
        <v>45154.609074074076</v>
      </c>
      <c r="D3713" s="10" t="s">
        <v>13</v>
      </c>
      <c r="E3713" s="10" t="s">
        <v>28</v>
      </c>
      <c r="F3713" s="26" t="s">
        <v>55</v>
      </c>
      <c r="G3713" s="109"/>
      <c r="H37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13" s="48">
        <f>tbl_raw_data[[#This Row],[Date Actioned]]-tbl_raw_data[[#This Row],[Date Tagged]]</f>
        <v>1.152777778042946E-2</v>
      </c>
      <c r="J3713" s="50">
        <f>HOUR(tbl_raw_data[[#This Row],[time_taken]])*60+MINUTE(tbl_raw_data[[#This Row],[time_taken]])+SECOND(tbl_raw_data[[#This Row],[time_taken]])/60</f>
        <v>16.600000000000001</v>
      </c>
      <c r="K3713" s="54">
        <f>DATE(YEAR(tbl_raw_data[[#This Row],[Date Actioned]]), MONTH(tbl_raw_data[[#This Row],[Date Actioned]]), DAY(tbl_raw_data[[#This Row],[Date Actioned]]))</f>
        <v>45154</v>
      </c>
      <c r="L3713" s="55" t="str">
        <f>UPPER(TEXT(tbl_raw_data[[#This Row],[Updated_date]],"MMMM"))</f>
        <v>AUGUST</v>
      </c>
      <c r="M3713" s="55" t="str">
        <f>UPPER("Week "&amp;IF(ROUNDUP(DAY(tbl_raw_data[[#This Row],[Updated_date]])/7,0)=5,4,ROUNDUP(DAY(tbl_raw_data[[#This Row],[Updated_date]])/7,0)))</f>
        <v>WEEK 3</v>
      </c>
      <c r="N3713" s="57" t="str">
        <f>UPPER(VLOOKUP(tbl_raw_data[[#This Row],[Analyst]],[1]setting!$A$1:$B$15,2,0))</f>
        <v>CAMERON</v>
      </c>
      <c r="O3713" s="57" t="str">
        <f>UPPER(tbl_raw_data[[#This Row],[Outcome]])</f>
        <v>APPROVE</v>
      </c>
      <c r="P3713" s="57" t="str">
        <f>UPPER(tbl_raw_data[[#This Row],[Queue Name]])</f>
        <v>CONSUMER EXISTING</v>
      </c>
      <c r="Q3713" s="57" t="str">
        <f>IF(tbl_raw_data[[#This Row],[time_taken_in_mins]]&lt;=20,"SLA_MET","SLA_NOT_MET")</f>
        <v>SLA_MET</v>
      </c>
    </row>
    <row r="3714" spans="1:17" x14ac:dyDescent="0.25">
      <c r="A3714" s="11" t="s">
        <v>2443</v>
      </c>
      <c r="B3714" s="12">
        <v>45154.597592592596</v>
      </c>
      <c r="C3714" s="13">
        <v>45154.603206018517</v>
      </c>
      <c r="D3714" s="14" t="s">
        <v>8</v>
      </c>
      <c r="E3714" s="14" t="s">
        <v>28</v>
      </c>
      <c r="F3714" s="14" t="s">
        <v>86</v>
      </c>
      <c r="G3714" s="111" t="s">
        <v>2444</v>
      </c>
      <c r="H37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14" s="48">
        <f>tbl_raw_data[[#This Row],[Date Actioned]]-tbl_raw_data[[#This Row],[Date Tagged]]</f>
        <v>5.6134259211830795E-3</v>
      </c>
      <c r="J3714" s="50">
        <f>HOUR(tbl_raw_data[[#This Row],[time_taken]])*60+MINUTE(tbl_raw_data[[#This Row],[time_taken]])+SECOND(tbl_raw_data[[#This Row],[time_taken]])/60</f>
        <v>8.0833333333333339</v>
      </c>
      <c r="K3714" s="54">
        <f>DATE(YEAR(tbl_raw_data[[#This Row],[Date Actioned]]), MONTH(tbl_raw_data[[#This Row],[Date Actioned]]), DAY(tbl_raw_data[[#This Row],[Date Actioned]]))</f>
        <v>45154</v>
      </c>
      <c r="L3714" s="55" t="str">
        <f>UPPER(TEXT(tbl_raw_data[[#This Row],[Updated_date]],"MMMM"))</f>
        <v>AUGUST</v>
      </c>
      <c r="M3714" s="55" t="str">
        <f>UPPER("Week "&amp;IF(ROUNDUP(DAY(tbl_raw_data[[#This Row],[Updated_date]])/7,0)=5,4,ROUNDUP(DAY(tbl_raw_data[[#This Row],[Updated_date]])/7,0)))</f>
        <v>WEEK 3</v>
      </c>
      <c r="N3714" s="57" t="str">
        <f>UPPER(VLOOKUP(tbl_raw_data[[#This Row],[Analyst]],[1]setting!$A$1:$B$15,2,0))</f>
        <v>ASIF</v>
      </c>
      <c r="O3714" s="57" t="str">
        <f>UPPER(tbl_raw_data[[#This Row],[Outcome]])</f>
        <v>WITHDRAW</v>
      </c>
      <c r="P3714" s="57" t="str">
        <f>UPPER(tbl_raw_data[[#This Row],[Queue Name]])</f>
        <v>CONSUMER EXISTING</v>
      </c>
      <c r="Q3714" s="57" t="str">
        <f>IF(tbl_raw_data[[#This Row],[time_taken_in_mins]]&lt;=20,"SLA_MET","SLA_NOT_MET")</f>
        <v>SLA_MET</v>
      </c>
    </row>
    <row r="3715" spans="1:17" ht="15" customHeight="1" x14ac:dyDescent="0.25">
      <c r="A3715" s="5" t="s">
        <v>6390</v>
      </c>
      <c r="B3715" s="12">
        <v>45154.59820601852</v>
      </c>
      <c r="C3715" s="29">
        <v>45154.611377314817</v>
      </c>
      <c r="D3715" s="30" t="s">
        <v>40</v>
      </c>
      <c r="E3715" s="16" t="s">
        <v>41</v>
      </c>
      <c r="F3715" s="30" t="s">
        <v>86</v>
      </c>
      <c r="G3715" s="106"/>
      <c r="H37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15" s="48">
        <f>tbl_raw_data[[#This Row],[Date Actioned]]-tbl_raw_data[[#This Row],[Date Tagged]]</f>
        <v>1.3171296297514345E-2</v>
      </c>
      <c r="J3715" s="50">
        <f>HOUR(tbl_raw_data[[#This Row],[time_taken]])*60+MINUTE(tbl_raw_data[[#This Row],[time_taken]])+SECOND(tbl_raw_data[[#This Row],[time_taken]])/60</f>
        <v>18.966666666666665</v>
      </c>
      <c r="K3715" s="54">
        <f>DATE(YEAR(tbl_raw_data[[#This Row],[Date Actioned]]), MONTH(tbl_raw_data[[#This Row],[Date Actioned]]), DAY(tbl_raw_data[[#This Row],[Date Actioned]]))</f>
        <v>45154</v>
      </c>
      <c r="L3715" s="55" t="str">
        <f>UPPER(TEXT(tbl_raw_data[[#This Row],[Updated_date]],"MMMM"))</f>
        <v>AUGUST</v>
      </c>
      <c r="M3715" s="55" t="str">
        <f>UPPER("Week "&amp;IF(ROUNDUP(DAY(tbl_raw_data[[#This Row],[Updated_date]])/7,0)=5,4,ROUNDUP(DAY(tbl_raw_data[[#This Row],[Updated_date]])/7,0)))</f>
        <v>WEEK 3</v>
      </c>
      <c r="N3715" s="57" t="str">
        <f>UPPER(VLOOKUP(tbl_raw_data[[#This Row],[Analyst]],[1]setting!$A$1:$B$15,2,0))</f>
        <v>ASIF</v>
      </c>
      <c r="O3715" s="57" t="str">
        <f>UPPER(tbl_raw_data[[#This Row],[Outcome]])</f>
        <v>WITHDRAW</v>
      </c>
      <c r="P3715" s="57" t="str">
        <f>UPPER(tbl_raw_data[[#This Row],[Queue Name]])</f>
        <v>CONSUMER POST BUREAU</v>
      </c>
      <c r="Q3715" s="57" t="str">
        <f>IF(tbl_raw_data[[#This Row],[time_taken_in_mins]]&lt;=20,"SLA_MET","SLA_NOT_MET")</f>
        <v>SLA_MET</v>
      </c>
    </row>
    <row r="3716" spans="1:17" x14ac:dyDescent="0.25">
      <c r="A3716" s="22" t="s">
        <v>6732</v>
      </c>
      <c r="B3716" s="6">
        <v>45154.600324074076</v>
      </c>
      <c r="C3716" s="7">
        <v>45154.615428240744</v>
      </c>
      <c r="D3716" s="8" t="s">
        <v>8</v>
      </c>
      <c r="E3716" s="8" t="s">
        <v>28</v>
      </c>
      <c r="F3716" s="8" t="s">
        <v>14</v>
      </c>
      <c r="G3716" s="110" t="s">
        <v>149</v>
      </c>
      <c r="H37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16" s="48">
        <f>tbl_raw_data[[#This Row],[Date Actioned]]-tbl_raw_data[[#This Row],[Date Tagged]]</f>
        <v>1.5104166668606922E-2</v>
      </c>
      <c r="J3716" s="50">
        <f>HOUR(tbl_raw_data[[#This Row],[time_taken]])*60+MINUTE(tbl_raw_data[[#This Row],[time_taken]])+SECOND(tbl_raw_data[[#This Row],[time_taken]])/60</f>
        <v>21.75</v>
      </c>
      <c r="K3716" s="54">
        <f>DATE(YEAR(tbl_raw_data[[#This Row],[Date Actioned]]), MONTH(tbl_raw_data[[#This Row],[Date Actioned]]), DAY(tbl_raw_data[[#This Row],[Date Actioned]]))</f>
        <v>45154</v>
      </c>
      <c r="L3716" s="55" t="str">
        <f>UPPER(TEXT(tbl_raw_data[[#This Row],[Updated_date]],"MMMM"))</f>
        <v>AUGUST</v>
      </c>
      <c r="M3716" s="55" t="str">
        <f>UPPER("Week "&amp;IF(ROUNDUP(DAY(tbl_raw_data[[#This Row],[Updated_date]])/7,0)=5,4,ROUNDUP(DAY(tbl_raw_data[[#This Row],[Updated_date]])/7,0)))</f>
        <v>WEEK 3</v>
      </c>
      <c r="N3716" s="57" t="str">
        <f>UPPER(VLOOKUP(tbl_raw_data[[#This Row],[Analyst]],[1]setting!$A$1:$B$15,2,0))</f>
        <v>HARDIK</v>
      </c>
      <c r="O3716" s="57" t="str">
        <f>UPPER(tbl_raw_data[[#This Row],[Outcome]])</f>
        <v>WITHDRAW</v>
      </c>
      <c r="P3716" s="57" t="str">
        <f>UPPER(tbl_raw_data[[#This Row],[Queue Name]])</f>
        <v>CONSUMER EXISTING</v>
      </c>
      <c r="Q3716" s="57" t="str">
        <f>IF(tbl_raw_data[[#This Row],[time_taken_in_mins]]&lt;=20,"SLA_MET","SLA_NOT_MET")</f>
        <v>SLA_NOT_MET</v>
      </c>
    </row>
    <row r="3717" spans="1:17" ht="26.25" x14ac:dyDescent="0.25">
      <c r="A3717" s="5" t="s">
        <v>4267</v>
      </c>
      <c r="B3717" s="12">
        <v>45154.602500000001</v>
      </c>
      <c r="C3717" s="13">
        <v>45154.610659722224</v>
      </c>
      <c r="D3717" s="14" t="s">
        <v>8</v>
      </c>
      <c r="E3717" s="14" t="s">
        <v>28</v>
      </c>
      <c r="F3717" s="14" t="s">
        <v>109</v>
      </c>
      <c r="G3717" s="111" t="s">
        <v>4268</v>
      </c>
      <c r="H37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17" s="48">
        <f>tbl_raw_data[[#This Row],[Date Actioned]]-tbl_raw_data[[#This Row],[Date Tagged]]</f>
        <v>8.1597222233540379E-3</v>
      </c>
      <c r="J3717" s="50">
        <f>HOUR(tbl_raw_data[[#This Row],[time_taken]])*60+MINUTE(tbl_raw_data[[#This Row],[time_taken]])+SECOND(tbl_raw_data[[#This Row],[time_taken]])/60</f>
        <v>11.75</v>
      </c>
      <c r="K3717" s="54">
        <f>DATE(YEAR(tbl_raw_data[[#This Row],[Date Actioned]]), MONTH(tbl_raw_data[[#This Row],[Date Actioned]]), DAY(tbl_raw_data[[#This Row],[Date Actioned]]))</f>
        <v>45154</v>
      </c>
      <c r="L3717" s="55" t="str">
        <f>UPPER(TEXT(tbl_raw_data[[#This Row],[Updated_date]],"MMMM"))</f>
        <v>AUGUST</v>
      </c>
      <c r="M3717" s="55" t="str">
        <f>UPPER("Week "&amp;IF(ROUNDUP(DAY(tbl_raw_data[[#This Row],[Updated_date]])/7,0)=5,4,ROUNDUP(DAY(tbl_raw_data[[#This Row],[Updated_date]])/7,0)))</f>
        <v>WEEK 3</v>
      </c>
      <c r="N3717" s="57" t="str">
        <f>UPPER(VLOOKUP(tbl_raw_data[[#This Row],[Analyst]],[1]setting!$A$1:$B$15,2,0))</f>
        <v>NAVED</v>
      </c>
      <c r="O3717" s="57" t="str">
        <f>UPPER(tbl_raw_data[[#This Row],[Outcome]])</f>
        <v>WITHDRAW</v>
      </c>
      <c r="P3717" s="57" t="str">
        <f>UPPER(tbl_raw_data[[#This Row],[Queue Name]])</f>
        <v>CONSUMER EXISTING</v>
      </c>
      <c r="Q3717" s="57" t="str">
        <f>IF(tbl_raw_data[[#This Row],[time_taken_in_mins]]&lt;=20,"SLA_MET","SLA_NOT_MET")</f>
        <v>SLA_MET</v>
      </c>
    </row>
    <row r="3718" spans="1:17" ht="15" customHeight="1" x14ac:dyDescent="0.25">
      <c r="A3718" s="11" t="s">
        <v>5258</v>
      </c>
      <c r="B3718" s="12">
        <v>45154.603831018518</v>
      </c>
      <c r="C3718" s="25">
        <v>45154.613969907405</v>
      </c>
      <c r="D3718" s="26" t="s">
        <v>40</v>
      </c>
      <c r="E3718" s="10" t="s">
        <v>41</v>
      </c>
      <c r="F3718" s="26" t="s">
        <v>254</v>
      </c>
      <c r="G3718" s="109"/>
      <c r="H37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18" s="48">
        <f>tbl_raw_data[[#This Row],[Date Actioned]]-tbl_raw_data[[#This Row],[Date Tagged]]</f>
        <v>1.0138888887013309E-2</v>
      </c>
      <c r="J3718" s="50">
        <f>HOUR(tbl_raw_data[[#This Row],[time_taken]])*60+MINUTE(tbl_raw_data[[#This Row],[time_taken]])+SECOND(tbl_raw_data[[#This Row],[time_taken]])/60</f>
        <v>14.6</v>
      </c>
      <c r="K3718" s="54">
        <f>DATE(YEAR(tbl_raw_data[[#This Row],[Date Actioned]]), MONTH(tbl_raw_data[[#This Row],[Date Actioned]]), DAY(tbl_raw_data[[#This Row],[Date Actioned]]))</f>
        <v>45154</v>
      </c>
      <c r="L3718" s="55" t="str">
        <f>UPPER(TEXT(tbl_raw_data[[#This Row],[Updated_date]],"MMMM"))</f>
        <v>AUGUST</v>
      </c>
      <c r="M3718" s="55" t="str">
        <f>UPPER("Week "&amp;IF(ROUNDUP(DAY(tbl_raw_data[[#This Row],[Updated_date]])/7,0)=5,4,ROUNDUP(DAY(tbl_raw_data[[#This Row],[Updated_date]])/7,0)))</f>
        <v>WEEK 3</v>
      </c>
      <c r="N3718" s="57" t="str">
        <f>UPPER(VLOOKUP(tbl_raw_data[[#This Row],[Analyst]],[1]setting!$A$1:$B$15,2,0))</f>
        <v>FARDIN</v>
      </c>
      <c r="O3718" s="57" t="str">
        <f>UPPER(tbl_raw_data[[#This Row],[Outcome]])</f>
        <v>WITHDRAW</v>
      </c>
      <c r="P3718" s="57" t="str">
        <f>UPPER(tbl_raw_data[[#This Row],[Queue Name]])</f>
        <v>CONSUMER POST BUREAU</v>
      </c>
      <c r="Q3718" s="57" t="str">
        <f>IF(tbl_raw_data[[#This Row],[time_taken_in_mins]]&lt;=20,"SLA_MET","SLA_NOT_MET")</f>
        <v>SLA_MET</v>
      </c>
    </row>
    <row r="3719" spans="1:17" ht="15" customHeight="1" x14ac:dyDescent="0.25">
      <c r="A3719" s="5" t="s">
        <v>3651</v>
      </c>
      <c r="B3719" s="6">
        <v>45154.604791666665</v>
      </c>
      <c r="C3719" s="7">
        <v>45154.612025462964</v>
      </c>
      <c r="D3719" s="8" t="s">
        <v>13</v>
      </c>
      <c r="E3719" s="8" t="s">
        <v>28</v>
      </c>
      <c r="F3719" s="8" t="s">
        <v>42</v>
      </c>
      <c r="G3719" s="110" t="s">
        <v>67</v>
      </c>
      <c r="H37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19" s="48">
        <f>tbl_raw_data[[#This Row],[Date Actioned]]-tbl_raw_data[[#This Row],[Date Tagged]]</f>
        <v>7.2337962992605753E-3</v>
      </c>
      <c r="J3719" s="50">
        <f>HOUR(tbl_raw_data[[#This Row],[time_taken]])*60+MINUTE(tbl_raw_data[[#This Row],[time_taken]])+SECOND(tbl_raw_data[[#This Row],[time_taken]])/60</f>
        <v>10.416666666666666</v>
      </c>
      <c r="K3719" s="54">
        <f>DATE(YEAR(tbl_raw_data[[#This Row],[Date Actioned]]), MONTH(tbl_raw_data[[#This Row],[Date Actioned]]), DAY(tbl_raw_data[[#This Row],[Date Actioned]]))</f>
        <v>45154</v>
      </c>
      <c r="L3719" s="55" t="str">
        <f>UPPER(TEXT(tbl_raw_data[[#This Row],[Updated_date]],"MMMM"))</f>
        <v>AUGUST</v>
      </c>
      <c r="M3719" s="55" t="str">
        <f>UPPER("Week "&amp;IF(ROUNDUP(DAY(tbl_raw_data[[#This Row],[Updated_date]])/7,0)=5,4,ROUNDUP(DAY(tbl_raw_data[[#This Row],[Updated_date]])/7,0)))</f>
        <v>WEEK 3</v>
      </c>
      <c r="N3719" s="57" t="str">
        <f>UPPER(VLOOKUP(tbl_raw_data[[#This Row],[Analyst]],[1]setting!$A$1:$B$15,2,0))</f>
        <v>NITESH</v>
      </c>
      <c r="O3719" s="57" t="str">
        <f>UPPER(tbl_raw_data[[#This Row],[Outcome]])</f>
        <v>APPROVE</v>
      </c>
      <c r="P3719" s="57" t="str">
        <f>UPPER(tbl_raw_data[[#This Row],[Queue Name]])</f>
        <v>CONSUMER EXISTING</v>
      </c>
      <c r="Q3719" s="57" t="str">
        <f>IF(tbl_raw_data[[#This Row],[time_taken_in_mins]]&lt;=20,"SLA_MET","SLA_NOT_MET")</f>
        <v>SLA_MET</v>
      </c>
    </row>
    <row r="3720" spans="1:17" x14ac:dyDescent="0.25">
      <c r="A3720" s="11" t="s">
        <v>4788</v>
      </c>
      <c r="B3720" s="6">
        <v>45154.606840277775</v>
      </c>
      <c r="C3720" s="7">
        <v>45154.615868055553</v>
      </c>
      <c r="D3720" s="8" t="s">
        <v>8</v>
      </c>
      <c r="E3720" s="8" t="s">
        <v>28</v>
      </c>
      <c r="F3720" s="8" t="s">
        <v>10</v>
      </c>
      <c r="G3720" s="110" t="s">
        <v>172</v>
      </c>
      <c r="H37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20" s="48">
        <f>tbl_raw_data[[#This Row],[Date Actioned]]-tbl_raw_data[[#This Row],[Date Tagged]]</f>
        <v>9.0277777781011537E-3</v>
      </c>
      <c r="J3720" s="50">
        <f>HOUR(tbl_raw_data[[#This Row],[time_taken]])*60+MINUTE(tbl_raw_data[[#This Row],[time_taken]])+SECOND(tbl_raw_data[[#This Row],[time_taken]])/60</f>
        <v>13</v>
      </c>
      <c r="K3720" s="54">
        <f>DATE(YEAR(tbl_raw_data[[#This Row],[Date Actioned]]), MONTH(tbl_raw_data[[#This Row],[Date Actioned]]), DAY(tbl_raw_data[[#This Row],[Date Actioned]]))</f>
        <v>45154</v>
      </c>
      <c r="L3720" s="55" t="str">
        <f>UPPER(TEXT(tbl_raw_data[[#This Row],[Updated_date]],"MMMM"))</f>
        <v>AUGUST</v>
      </c>
      <c r="M3720" s="55" t="str">
        <f>UPPER("Week "&amp;IF(ROUNDUP(DAY(tbl_raw_data[[#This Row],[Updated_date]])/7,0)=5,4,ROUNDUP(DAY(tbl_raw_data[[#This Row],[Updated_date]])/7,0)))</f>
        <v>WEEK 3</v>
      </c>
      <c r="N3720" s="57" t="str">
        <f>UPPER(VLOOKUP(tbl_raw_data[[#This Row],[Analyst]],[1]setting!$A$1:$B$15,2,0))</f>
        <v>SAM</v>
      </c>
      <c r="O3720" s="57" t="str">
        <f>UPPER(tbl_raw_data[[#This Row],[Outcome]])</f>
        <v>WITHDRAW</v>
      </c>
      <c r="P3720" s="57" t="str">
        <f>UPPER(tbl_raw_data[[#This Row],[Queue Name]])</f>
        <v>CONSUMER EXISTING</v>
      </c>
      <c r="Q3720" s="57" t="str">
        <f>IF(tbl_raw_data[[#This Row],[time_taken_in_mins]]&lt;=20,"SLA_MET","SLA_NOT_MET")</f>
        <v>SLA_MET</v>
      </c>
    </row>
    <row r="3721" spans="1:17" ht="15" customHeight="1" x14ac:dyDescent="0.25">
      <c r="A3721" s="22" t="s">
        <v>849</v>
      </c>
      <c r="B3721" s="12">
        <v>45154.611134259256</v>
      </c>
      <c r="C3721" s="13">
        <v>45154.614571759259</v>
      </c>
      <c r="D3721" s="14" t="s">
        <v>8</v>
      </c>
      <c r="E3721" s="14" t="s">
        <v>9</v>
      </c>
      <c r="F3721" s="14" t="s">
        <v>86</v>
      </c>
      <c r="G3721" s="111" t="s">
        <v>850</v>
      </c>
      <c r="H37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21" s="48">
        <f>tbl_raw_data[[#This Row],[Date Actioned]]-tbl_raw_data[[#This Row],[Date Tagged]]</f>
        <v>3.4375000032014214E-3</v>
      </c>
      <c r="J3721" s="50">
        <f>HOUR(tbl_raw_data[[#This Row],[time_taken]])*60+MINUTE(tbl_raw_data[[#This Row],[time_taken]])+SECOND(tbl_raw_data[[#This Row],[time_taken]])/60</f>
        <v>4.95</v>
      </c>
      <c r="K3721" s="54">
        <f>DATE(YEAR(tbl_raw_data[[#This Row],[Date Actioned]]), MONTH(tbl_raw_data[[#This Row],[Date Actioned]]), DAY(tbl_raw_data[[#This Row],[Date Actioned]]))</f>
        <v>45154</v>
      </c>
      <c r="L3721" s="55" t="str">
        <f>UPPER(TEXT(tbl_raw_data[[#This Row],[Updated_date]],"MMMM"))</f>
        <v>AUGUST</v>
      </c>
      <c r="M3721" s="55" t="str">
        <f>UPPER("Week "&amp;IF(ROUNDUP(DAY(tbl_raw_data[[#This Row],[Updated_date]])/7,0)=5,4,ROUNDUP(DAY(tbl_raw_data[[#This Row],[Updated_date]])/7,0)))</f>
        <v>WEEK 3</v>
      </c>
      <c r="N3721" s="57" t="str">
        <f>UPPER(VLOOKUP(tbl_raw_data[[#This Row],[Analyst]],[1]setting!$A$1:$B$15,2,0))</f>
        <v>ASIF</v>
      </c>
      <c r="O3721" s="57" t="str">
        <f>UPPER(tbl_raw_data[[#This Row],[Outcome]])</f>
        <v>WITHDRAW</v>
      </c>
      <c r="P3721" s="57" t="str">
        <f>UPPER(tbl_raw_data[[#This Row],[Queue Name]])</f>
        <v>CONSUMER PRE BUREAU</v>
      </c>
      <c r="Q3721" s="57" t="str">
        <f>IF(tbl_raw_data[[#This Row],[time_taken_in_mins]]&lt;=20,"SLA_MET","SLA_NOT_MET")</f>
        <v>SLA_MET</v>
      </c>
    </row>
    <row r="3722" spans="1:17" ht="15" customHeight="1" x14ac:dyDescent="0.25">
      <c r="A3722" s="5" t="s">
        <v>4849</v>
      </c>
      <c r="B3722" s="6">
        <v>45154.611712962964</v>
      </c>
      <c r="C3722" s="7">
        <v>45154.620891203704</v>
      </c>
      <c r="D3722" s="8" t="s">
        <v>8</v>
      </c>
      <c r="E3722" s="8" t="s">
        <v>41</v>
      </c>
      <c r="F3722" s="8" t="s">
        <v>42</v>
      </c>
      <c r="G3722" s="110" t="s">
        <v>4850</v>
      </c>
      <c r="H37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22" s="48">
        <f>tbl_raw_data[[#This Row],[Date Actioned]]-tbl_raw_data[[#This Row],[Date Tagged]]</f>
        <v>9.1782407398568466E-3</v>
      </c>
      <c r="J3722" s="50">
        <f>HOUR(tbl_raw_data[[#This Row],[time_taken]])*60+MINUTE(tbl_raw_data[[#This Row],[time_taken]])+SECOND(tbl_raw_data[[#This Row],[time_taken]])/60</f>
        <v>13.216666666666667</v>
      </c>
      <c r="K3722" s="54">
        <f>DATE(YEAR(tbl_raw_data[[#This Row],[Date Actioned]]), MONTH(tbl_raw_data[[#This Row],[Date Actioned]]), DAY(tbl_raw_data[[#This Row],[Date Actioned]]))</f>
        <v>45154</v>
      </c>
      <c r="L3722" s="55" t="str">
        <f>UPPER(TEXT(tbl_raw_data[[#This Row],[Updated_date]],"MMMM"))</f>
        <v>AUGUST</v>
      </c>
      <c r="M3722" s="55" t="str">
        <f>UPPER("Week "&amp;IF(ROUNDUP(DAY(tbl_raw_data[[#This Row],[Updated_date]])/7,0)=5,4,ROUNDUP(DAY(tbl_raw_data[[#This Row],[Updated_date]])/7,0)))</f>
        <v>WEEK 3</v>
      </c>
      <c r="N3722" s="57" t="str">
        <f>UPPER(VLOOKUP(tbl_raw_data[[#This Row],[Analyst]],[1]setting!$A$1:$B$15,2,0))</f>
        <v>NITESH</v>
      </c>
      <c r="O3722" s="57" t="str">
        <f>UPPER(tbl_raw_data[[#This Row],[Outcome]])</f>
        <v>WITHDRAW</v>
      </c>
      <c r="P3722" s="57" t="str">
        <f>UPPER(tbl_raw_data[[#This Row],[Queue Name]])</f>
        <v>CONSUMER POST BUREAU</v>
      </c>
      <c r="Q3722" s="57" t="str">
        <f>IF(tbl_raw_data[[#This Row],[time_taken_in_mins]]&lt;=20,"SLA_MET","SLA_NOT_MET")</f>
        <v>SLA_MET</v>
      </c>
    </row>
    <row r="3723" spans="1:17" ht="15" customHeight="1" x14ac:dyDescent="0.25">
      <c r="A3723" s="11" t="s">
        <v>3567</v>
      </c>
      <c r="B3723" s="12">
        <v>45154.611840277779</v>
      </c>
      <c r="C3723" s="13">
        <v>45154.618946759256</v>
      </c>
      <c r="D3723" s="14" t="s">
        <v>13</v>
      </c>
      <c r="E3723" s="14" t="s">
        <v>9</v>
      </c>
      <c r="F3723" s="14" t="s">
        <v>109</v>
      </c>
      <c r="G3723" s="111" t="s">
        <v>183</v>
      </c>
      <c r="H37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3" s="48">
        <f>tbl_raw_data[[#This Row],[Date Actioned]]-tbl_raw_data[[#This Row],[Date Tagged]]</f>
        <v>7.1064814765122719E-3</v>
      </c>
      <c r="J3723" s="50">
        <f>HOUR(tbl_raw_data[[#This Row],[time_taken]])*60+MINUTE(tbl_raw_data[[#This Row],[time_taken]])+SECOND(tbl_raw_data[[#This Row],[time_taken]])/60</f>
        <v>10.233333333333333</v>
      </c>
      <c r="K3723" s="54">
        <f>DATE(YEAR(tbl_raw_data[[#This Row],[Date Actioned]]), MONTH(tbl_raw_data[[#This Row],[Date Actioned]]), DAY(tbl_raw_data[[#This Row],[Date Actioned]]))</f>
        <v>45154</v>
      </c>
      <c r="L3723" s="55" t="str">
        <f>UPPER(TEXT(tbl_raw_data[[#This Row],[Updated_date]],"MMMM"))</f>
        <v>AUGUST</v>
      </c>
      <c r="M3723" s="55" t="str">
        <f>UPPER("Week "&amp;IF(ROUNDUP(DAY(tbl_raw_data[[#This Row],[Updated_date]])/7,0)=5,4,ROUNDUP(DAY(tbl_raw_data[[#This Row],[Updated_date]])/7,0)))</f>
        <v>WEEK 3</v>
      </c>
      <c r="N3723" s="57" t="str">
        <f>UPPER(VLOOKUP(tbl_raw_data[[#This Row],[Analyst]],[1]setting!$A$1:$B$15,2,0))</f>
        <v>NAVED</v>
      </c>
      <c r="O3723" s="57" t="str">
        <f>UPPER(tbl_raw_data[[#This Row],[Outcome]])</f>
        <v>APPROVE</v>
      </c>
      <c r="P3723" s="57" t="str">
        <f>UPPER(tbl_raw_data[[#This Row],[Queue Name]])</f>
        <v>CONSUMER PRE BUREAU</v>
      </c>
      <c r="Q3723" s="57" t="str">
        <f>IF(tbl_raw_data[[#This Row],[time_taken_in_mins]]&lt;=20,"SLA_MET","SLA_NOT_MET")</f>
        <v>SLA_MET</v>
      </c>
    </row>
    <row r="3724" spans="1:17" ht="15" customHeight="1" x14ac:dyDescent="0.25">
      <c r="A3724" s="22" t="s">
        <v>3870</v>
      </c>
      <c r="B3724" s="6">
        <v>45154.612118055556</v>
      </c>
      <c r="C3724" s="7">
        <v>45154.619652777779</v>
      </c>
      <c r="D3724" s="8" t="s">
        <v>13</v>
      </c>
      <c r="E3724" s="8" t="s">
        <v>28</v>
      </c>
      <c r="F3724" s="8" t="s">
        <v>254</v>
      </c>
      <c r="G3724" s="110" t="s">
        <v>29</v>
      </c>
      <c r="H37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4" s="48">
        <f>tbl_raw_data[[#This Row],[Date Actioned]]-tbl_raw_data[[#This Row],[Date Tagged]]</f>
        <v>7.5347222227719612E-3</v>
      </c>
      <c r="J3724" s="50">
        <f>HOUR(tbl_raw_data[[#This Row],[time_taken]])*60+MINUTE(tbl_raw_data[[#This Row],[time_taken]])+SECOND(tbl_raw_data[[#This Row],[time_taken]])/60</f>
        <v>10.85</v>
      </c>
      <c r="K3724" s="54">
        <f>DATE(YEAR(tbl_raw_data[[#This Row],[Date Actioned]]), MONTH(tbl_raw_data[[#This Row],[Date Actioned]]), DAY(tbl_raw_data[[#This Row],[Date Actioned]]))</f>
        <v>45154</v>
      </c>
      <c r="L3724" s="55" t="str">
        <f>UPPER(TEXT(tbl_raw_data[[#This Row],[Updated_date]],"MMMM"))</f>
        <v>AUGUST</v>
      </c>
      <c r="M3724" s="55" t="str">
        <f>UPPER("Week "&amp;IF(ROUNDUP(DAY(tbl_raw_data[[#This Row],[Updated_date]])/7,0)=5,4,ROUNDUP(DAY(tbl_raw_data[[#This Row],[Updated_date]])/7,0)))</f>
        <v>WEEK 3</v>
      </c>
      <c r="N3724" s="57" t="str">
        <f>UPPER(VLOOKUP(tbl_raw_data[[#This Row],[Analyst]],[1]setting!$A$1:$B$15,2,0))</f>
        <v>FARDIN</v>
      </c>
      <c r="O3724" s="57" t="str">
        <f>UPPER(tbl_raw_data[[#This Row],[Outcome]])</f>
        <v>APPROVE</v>
      </c>
      <c r="P3724" s="57" t="str">
        <f>UPPER(tbl_raw_data[[#This Row],[Queue Name]])</f>
        <v>CONSUMER EXISTING</v>
      </c>
      <c r="Q3724" s="57" t="str">
        <f>IF(tbl_raw_data[[#This Row],[time_taken_in_mins]]&lt;=20,"SLA_MET","SLA_NOT_MET")</f>
        <v>SLA_MET</v>
      </c>
    </row>
    <row r="3725" spans="1:17" ht="15" customHeight="1" x14ac:dyDescent="0.25">
      <c r="A3725" s="5" t="s">
        <v>3331</v>
      </c>
      <c r="B3725" s="12">
        <v>45154.612395833334</v>
      </c>
      <c r="C3725" s="13">
        <v>45154.61922453704</v>
      </c>
      <c r="D3725" s="14" t="s">
        <v>13</v>
      </c>
      <c r="E3725" s="14" t="s">
        <v>28</v>
      </c>
      <c r="F3725" s="14" t="s">
        <v>55</v>
      </c>
      <c r="G3725" s="111" t="s">
        <v>53</v>
      </c>
      <c r="H37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5" s="48">
        <f>tbl_raw_data[[#This Row],[Date Actioned]]-tbl_raw_data[[#This Row],[Date Tagged]]</f>
        <v>6.8287037065601908E-3</v>
      </c>
      <c r="J3725" s="50">
        <f>HOUR(tbl_raw_data[[#This Row],[time_taken]])*60+MINUTE(tbl_raw_data[[#This Row],[time_taken]])+SECOND(tbl_raw_data[[#This Row],[time_taken]])/60</f>
        <v>9.8333333333333339</v>
      </c>
      <c r="K3725" s="54">
        <f>DATE(YEAR(tbl_raw_data[[#This Row],[Date Actioned]]), MONTH(tbl_raw_data[[#This Row],[Date Actioned]]), DAY(tbl_raw_data[[#This Row],[Date Actioned]]))</f>
        <v>45154</v>
      </c>
      <c r="L3725" s="55" t="str">
        <f>UPPER(TEXT(tbl_raw_data[[#This Row],[Updated_date]],"MMMM"))</f>
        <v>AUGUST</v>
      </c>
      <c r="M3725" s="55" t="str">
        <f>UPPER("Week "&amp;IF(ROUNDUP(DAY(tbl_raw_data[[#This Row],[Updated_date]])/7,0)=5,4,ROUNDUP(DAY(tbl_raw_data[[#This Row],[Updated_date]])/7,0)))</f>
        <v>WEEK 3</v>
      </c>
      <c r="N3725" s="57" t="str">
        <f>UPPER(VLOOKUP(tbl_raw_data[[#This Row],[Analyst]],[1]setting!$A$1:$B$15,2,0))</f>
        <v>CAMERON</v>
      </c>
      <c r="O3725" s="57" t="str">
        <f>UPPER(tbl_raw_data[[#This Row],[Outcome]])</f>
        <v>APPROVE</v>
      </c>
      <c r="P3725" s="57" t="str">
        <f>UPPER(tbl_raw_data[[#This Row],[Queue Name]])</f>
        <v>CONSUMER EXISTING</v>
      </c>
      <c r="Q3725" s="57" t="str">
        <f>IF(tbl_raw_data[[#This Row],[time_taken_in_mins]]&lt;=20,"SLA_MET","SLA_NOT_MET")</f>
        <v>SLA_MET</v>
      </c>
    </row>
    <row r="3726" spans="1:17" ht="15" customHeight="1" x14ac:dyDescent="0.25">
      <c r="A3726" s="11" t="s">
        <v>2564</v>
      </c>
      <c r="B3726" s="6">
        <v>45154.61451388889</v>
      </c>
      <c r="C3726" s="7">
        <v>45154.620289351849</v>
      </c>
      <c r="D3726" s="8" t="s">
        <v>13</v>
      </c>
      <c r="E3726" s="8" t="s">
        <v>41</v>
      </c>
      <c r="F3726" s="8" t="s">
        <v>86</v>
      </c>
      <c r="G3726" s="110" t="s">
        <v>29</v>
      </c>
      <c r="H37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6" s="48">
        <f>tbl_raw_data[[#This Row],[Date Actioned]]-tbl_raw_data[[#This Row],[Date Tagged]]</f>
        <v>5.7754629597184248E-3</v>
      </c>
      <c r="J3726" s="50">
        <f>HOUR(tbl_raw_data[[#This Row],[time_taken]])*60+MINUTE(tbl_raw_data[[#This Row],[time_taken]])+SECOND(tbl_raw_data[[#This Row],[time_taken]])/60</f>
        <v>8.3166666666666664</v>
      </c>
      <c r="K3726" s="54">
        <f>DATE(YEAR(tbl_raw_data[[#This Row],[Date Actioned]]), MONTH(tbl_raw_data[[#This Row],[Date Actioned]]), DAY(tbl_raw_data[[#This Row],[Date Actioned]]))</f>
        <v>45154</v>
      </c>
      <c r="L3726" s="55" t="str">
        <f>UPPER(TEXT(tbl_raw_data[[#This Row],[Updated_date]],"MMMM"))</f>
        <v>AUGUST</v>
      </c>
      <c r="M3726" s="55" t="str">
        <f>UPPER("Week "&amp;IF(ROUNDUP(DAY(tbl_raw_data[[#This Row],[Updated_date]])/7,0)=5,4,ROUNDUP(DAY(tbl_raw_data[[#This Row],[Updated_date]])/7,0)))</f>
        <v>WEEK 3</v>
      </c>
      <c r="N3726" s="57" t="str">
        <f>UPPER(VLOOKUP(tbl_raw_data[[#This Row],[Analyst]],[1]setting!$A$1:$B$15,2,0))</f>
        <v>ASIF</v>
      </c>
      <c r="O3726" s="57" t="str">
        <f>UPPER(tbl_raw_data[[#This Row],[Outcome]])</f>
        <v>APPROVE</v>
      </c>
      <c r="P3726" s="57" t="str">
        <f>UPPER(tbl_raw_data[[#This Row],[Queue Name]])</f>
        <v>CONSUMER POST BUREAU</v>
      </c>
      <c r="Q3726" s="57" t="str">
        <f>IF(tbl_raw_data[[#This Row],[time_taken_in_mins]]&lt;=20,"SLA_MET","SLA_NOT_MET")</f>
        <v>SLA_MET</v>
      </c>
    </row>
    <row r="3727" spans="1:17" ht="15" customHeight="1" x14ac:dyDescent="0.25">
      <c r="A3727" s="22" t="s">
        <v>1757</v>
      </c>
      <c r="B3727" s="12">
        <v>45154.615914351853</v>
      </c>
      <c r="C3727" s="13">
        <v>45154.620648148149</v>
      </c>
      <c r="D3727" s="14" t="s">
        <v>13</v>
      </c>
      <c r="E3727" s="14" t="s">
        <v>9</v>
      </c>
      <c r="F3727" s="14" t="s">
        <v>14</v>
      </c>
      <c r="G3727" s="111" t="s">
        <v>21</v>
      </c>
      <c r="H37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7" s="48">
        <f>tbl_raw_data[[#This Row],[Date Actioned]]-tbl_raw_data[[#This Row],[Date Tagged]]</f>
        <v>4.7337962969322689E-3</v>
      </c>
      <c r="J3727" s="50">
        <f>HOUR(tbl_raw_data[[#This Row],[time_taken]])*60+MINUTE(tbl_raw_data[[#This Row],[time_taken]])+SECOND(tbl_raw_data[[#This Row],[time_taken]])/60</f>
        <v>6.8166666666666664</v>
      </c>
      <c r="K3727" s="54">
        <f>DATE(YEAR(tbl_raw_data[[#This Row],[Date Actioned]]), MONTH(tbl_raw_data[[#This Row],[Date Actioned]]), DAY(tbl_raw_data[[#This Row],[Date Actioned]]))</f>
        <v>45154</v>
      </c>
      <c r="L3727" s="55" t="str">
        <f>UPPER(TEXT(tbl_raw_data[[#This Row],[Updated_date]],"MMMM"))</f>
        <v>AUGUST</v>
      </c>
      <c r="M3727" s="55" t="str">
        <f>UPPER("Week "&amp;IF(ROUNDUP(DAY(tbl_raw_data[[#This Row],[Updated_date]])/7,0)=5,4,ROUNDUP(DAY(tbl_raw_data[[#This Row],[Updated_date]])/7,0)))</f>
        <v>WEEK 3</v>
      </c>
      <c r="N3727" s="57" t="str">
        <f>UPPER(VLOOKUP(tbl_raw_data[[#This Row],[Analyst]],[1]setting!$A$1:$B$15,2,0))</f>
        <v>HARDIK</v>
      </c>
      <c r="O3727" s="57" t="str">
        <f>UPPER(tbl_raw_data[[#This Row],[Outcome]])</f>
        <v>APPROVE</v>
      </c>
      <c r="P3727" s="57" t="str">
        <f>UPPER(tbl_raw_data[[#This Row],[Queue Name]])</f>
        <v>CONSUMER PRE BUREAU</v>
      </c>
      <c r="Q3727" s="57" t="str">
        <f>IF(tbl_raw_data[[#This Row],[time_taken_in_mins]]&lt;=20,"SLA_MET","SLA_NOT_MET")</f>
        <v>SLA_MET</v>
      </c>
    </row>
    <row r="3728" spans="1:17" ht="15" customHeight="1" x14ac:dyDescent="0.25">
      <c r="A3728" s="5" t="s">
        <v>1166</v>
      </c>
      <c r="B3728" s="6">
        <v>45154.62228009259</v>
      </c>
      <c r="C3728" s="7">
        <v>45154.626203703701</v>
      </c>
      <c r="D3728" s="8" t="s">
        <v>13</v>
      </c>
      <c r="E3728" s="8" t="s">
        <v>28</v>
      </c>
      <c r="F3728" s="8" t="s">
        <v>109</v>
      </c>
      <c r="G3728" s="110" t="s">
        <v>53</v>
      </c>
      <c r="H37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28" s="48">
        <f>tbl_raw_data[[#This Row],[Date Actioned]]-tbl_raw_data[[#This Row],[Date Tagged]]</f>
        <v>3.9236111115314998E-3</v>
      </c>
      <c r="J3728" s="50">
        <f>HOUR(tbl_raw_data[[#This Row],[time_taken]])*60+MINUTE(tbl_raw_data[[#This Row],[time_taken]])+SECOND(tbl_raw_data[[#This Row],[time_taken]])/60</f>
        <v>5.65</v>
      </c>
      <c r="K3728" s="54">
        <f>DATE(YEAR(tbl_raw_data[[#This Row],[Date Actioned]]), MONTH(tbl_raw_data[[#This Row],[Date Actioned]]), DAY(tbl_raw_data[[#This Row],[Date Actioned]]))</f>
        <v>45154</v>
      </c>
      <c r="L3728" s="55" t="str">
        <f>UPPER(TEXT(tbl_raw_data[[#This Row],[Updated_date]],"MMMM"))</f>
        <v>AUGUST</v>
      </c>
      <c r="M3728" s="55" t="str">
        <f>UPPER("Week "&amp;IF(ROUNDUP(DAY(tbl_raw_data[[#This Row],[Updated_date]])/7,0)=5,4,ROUNDUP(DAY(tbl_raw_data[[#This Row],[Updated_date]])/7,0)))</f>
        <v>WEEK 3</v>
      </c>
      <c r="N3728" s="57" t="str">
        <f>UPPER(VLOOKUP(tbl_raw_data[[#This Row],[Analyst]],[1]setting!$A$1:$B$15,2,0))</f>
        <v>NAVED</v>
      </c>
      <c r="O3728" s="57" t="str">
        <f>UPPER(tbl_raw_data[[#This Row],[Outcome]])</f>
        <v>APPROVE</v>
      </c>
      <c r="P3728" s="57" t="str">
        <f>UPPER(tbl_raw_data[[#This Row],[Queue Name]])</f>
        <v>CONSUMER EXISTING</v>
      </c>
      <c r="Q3728" s="57" t="str">
        <f>IF(tbl_raw_data[[#This Row],[time_taken_in_mins]]&lt;=20,"SLA_MET","SLA_NOT_MET")</f>
        <v>SLA_MET</v>
      </c>
    </row>
    <row r="3729" spans="1:17" ht="15" customHeight="1" x14ac:dyDescent="0.25">
      <c r="A3729" s="22" t="s">
        <v>3131</v>
      </c>
      <c r="B3729" s="12">
        <v>45154.623506944445</v>
      </c>
      <c r="C3729" s="29">
        <v>45154.63008101852</v>
      </c>
      <c r="D3729" s="30" t="s">
        <v>40</v>
      </c>
      <c r="E3729" s="16" t="s">
        <v>41</v>
      </c>
      <c r="F3729" s="30" t="s">
        <v>254</v>
      </c>
      <c r="G3729" s="106"/>
      <c r="H37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29" s="48">
        <f>tbl_raw_data[[#This Row],[Date Actioned]]-tbl_raw_data[[#This Row],[Date Tagged]]</f>
        <v>6.5740740756154992E-3</v>
      </c>
      <c r="J3729" s="50">
        <f>HOUR(tbl_raw_data[[#This Row],[time_taken]])*60+MINUTE(tbl_raw_data[[#This Row],[time_taken]])+SECOND(tbl_raw_data[[#This Row],[time_taken]])/60</f>
        <v>9.4666666666666668</v>
      </c>
      <c r="K3729" s="54">
        <f>DATE(YEAR(tbl_raw_data[[#This Row],[Date Actioned]]), MONTH(tbl_raw_data[[#This Row],[Date Actioned]]), DAY(tbl_raw_data[[#This Row],[Date Actioned]]))</f>
        <v>45154</v>
      </c>
      <c r="L3729" s="55" t="str">
        <f>UPPER(TEXT(tbl_raw_data[[#This Row],[Updated_date]],"MMMM"))</f>
        <v>AUGUST</v>
      </c>
      <c r="M3729" s="55" t="str">
        <f>UPPER("Week "&amp;IF(ROUNDUP(DAY(tbl_raw_data[[#This Row],[Updated_date]])/7,0)=5,4,ROUNDUP(DAY(tbl_raw_data[[#This Row],[Updated_date]])/7,0)))</f>
        <v>WEEK 3</v>
      </c>
      <c r="N3729" s="57" t="str">
        <f>UPPER(VLOOKUP(tbl_raw_data[[#This Row],[Analyst]],[1]setting!$A$1:$B$15,2,0))</f>
        <v>FARDIN</v>
      </c>
      <c r="O3729" s="57" t="str">
        <f>UPPER(tbl_raw_data[[#This Row],[Outcome]])</f>
        <v>WITHDRAW</v>
      </c>
      <c r="P3729" s="57" t="str">
        <f>UPPER(tbl_raw_data[[#This Row],[Queue Name]])</f>
        <v>CONSUMER POST BUREAU</v>
      </c>
      <c r="Q3729" s="57" t="str">
        <f>IF(tbl_raw_data[[#This Row],[time_taken_in_mins]]&lt;=20,"SLA_MET","SLA_NOT_MET")</f>
        <v>SLA_MET</v>
      </c>
    </row>
    <row r="3730" spans="1:17" ht="15" customHeight="1" x14ac:dyDescent="0.25">
      <c r="A3730" s="22" t="s">
        <v>1204</v>
      </c>
      <c r="B3730" s="12">
        <v>45154.623888888891</v>
      </c>
      <c r="C3730" s="29">
        <v>45154.627870370372</v>
      </c>
      <c r="D3730" s="16" t="s">
        <v>13</v>
      </c>
      <c r="E3730" s="16" t="s">
        <v>28</v>
      </c>
      <c r="F3730" s="30" t="s">
        <v>10</v>
      </c>
      <c r="G3730" s="106"/>
      <c r="H37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0" s="48">
        <f>tbl_raw_data[[#This Row],[Date Actioned]]-tbl_raw_data[[#This Row],[Date Tagged]]</f>
        <v>3.9814814808778465E-3</v>
      </c>
      <c r="J3730" s="50">
        <f>HOUR(tbl_raw_data[[#This Row],[time_taken]])*60+MINUTE(tbl_raw_data[[#This Row],[time_taken]])+SECOND(tbl_raw_data[[#This Row],[time_taken]])/60</f>
        <v>5.7333333333333334</v>
      </c>
      <c r="K3730" s="54">
        <f>DATE(YEAR(tbl_raw_data[[#This Row],[Date Actioned]]), MONTH(tbl_raw_data[[#This Row],[Date Actioned]]), DAY(tbl_raw_data[[#This Row],[Date Actioned]]))</f>
        <v>45154</v>
      </c>
      <c r="L3730" s="55" t="str">
        <f>UPPER(TEXT(tbl_raw_data[[#This Row],[Updated_date]],"MMMM"))</f>
        <v>AUGUST</v>
      </c>
      <c r="M3730" s="55" t="str">
        <f>UPPER("Week "&amp;IF(ROUNDUP(DAY(tbl_raw_data[[#This Row],[Updated_date]])/7,0)=5,4,ROUNDUP(DAY(tbl_raw_data[[#This Row],[Updated_date]])/7,0)))</f>
        <v>WEEK 3</v>
      </c>
      <c r="N3730" s="57" t="str">
        <f>UPPER(VLOOKUP(tbl_raw_data[[#This Row],[Analyst]],[1]setting!$A$1:$B$15,2,0))</f>
        <v>SAM</v>
      </c>
      <c r="O3730" s="57" t="str">
        <f>UPPER(tbl_raw_data[[#This Row],[Outcome]])</f>
        <v>APPROVE</v>
      </c>
      <c r="P3730" s="57" t="str">
        <f>UPPER(tbl_raw_data[[#This Row],[Queue Name]])</f>
        <v>CONSUMER EXISTING</v>
      </c>
      <c r="Q3730" s="57" t="str">
        <f>IF(tbl_raw_data[[#This Row],[time_taken_in_mins]]&lt;=20,"SLA_MET","SLA_NOT_MET")</f>
        <v>SLA_MET</v>
      </c>
    </row>
    <row r="3731" spans="1:17" ht="15" customHeight="1" x14ac:dyDescent="0.25">
      <c r="A3731" s="5" t="s">
        <v>4380</v>
      </c>
      <c r="B3731" s="12">
        <v>45154.623981481483</v>
      </c>
      <c r="C3731" s="25">
        <v>45154.632326388892</v>
      </c>
      <c r="D3731" s="26" t="s">
        <v>40</v>
      </c>
      <c r="E3731" s="10" t="s">
        <v>41</v>
      </c>
      <c r="F3731" s="26" t="s">
        <v>14</v>
      </c>
      <c r="G3731" s="109"/>
      <c r="H37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1" s="48">
        <f>tbl_raw_data[[#This Row],[Date Actioned]]-tbl_raw_data[[#This Row],[Date Tagged]]</f>
        <v>8.3449074081727304E-3</v>
      </c>
      <c r="J3731" s="50">
        <f>HOUR(tbl_raw_data[[#This Row],[time_taken]])*60+MINUTE(tbl_raw_data[[#This Row],[time_taken]])+SECOND(tbl_raw_data[[#This Row],[time_taken]])/60</f>
        <v>12.016666666666667</v>
      </c>
      <c r="K3731" s="54">
        <f>DATE(YEAR(tbl_raw_data[[#This Row],[Date Actioned]]), MONTH(tbl_raw_data[[#This Row],[Date Actioned]]), DAY(tbl_raw_data[[#This Row],[Date Actioned]]))</f>
        <v>45154</v>
      </c>
      <c r="L3731" s="55" t="str">
        <f>UPPER(TEXT(tbl_raw_data[[#This Row],[Updated_date]],"MMMM"))</f>
        <v>AUGUST</v>
      </c>
      <c r="M3731" s="55" t="str">
        <f>UPPER("Week "&amp;IF(ROUNDUP(DAY(tbl_raw_data[[#This Row],[Updated_date]])/7,0)=5,4,ROUNDUP(DAY(tbl_raw_data[[#This Row],[Updated_date]])/7,0)))</f>
        <v>WEEK 3</v>
      </c>
      <c r="N3731" s="57" t="str">
        <f>UPPER(VLOOKUP(tbl_raw_data[[#This Row],[Analyst]],[1]setting!$A$1:$B$15,2,0))</f>
        <v>HARDIK</v>
      </c>
      <c r="O3731" s="57" t="str">
        <f>UPPER(tbl_raw_data[[#This Row],[Outcome]])</f>
        <v>WITHDRAW</v>
      </c>
      <c r="P3731" s="57" t="str">
        <f>UPPER(tbl_raw_data[[#This Row],[Queue Name]])</f>
        <v>CONSUMER POST BUREAU</v>
      </c>
      <c r="Q3731" s="57" t="str">
        <f>IF(tbl_raw_data[[#This Row],[time_taken_in_mins]]&lt;=20,"SLA_MET","SLA_NOT_MET")</f>
        <v>SLA_MET</v>
      </c>
    </row>
    <row r="3732" spans="1:17" ht="15" customHeight="1" x14ac:dyDescent="0.25">
      <c r="A3732" s="11" t="s">
        <v>2043</v>
      </c>
      <c r="B3732" s="12">
        <v>45154.627303240741</v>
      </c>
      <c r="C3732" s="29">
        <v>45154.632418981484</v>
      </c>
      <c r="D3732" s="16" t="s">
        <v>46</v>
      </c>
      <c r="E3732" s="16" t="s">
        <v>28</v>
      </c>
      <c r="F3732" s="30" t="s">
        <v>10</v>
      </c>
      <c r="G3732" s="106"/>
      <c r="H37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2" s="48">
        <f>tbl_raw_data[[#This Row],[Date Actioned]]-tbl_raw_data[[#This Row],[Date Tagged]]</f>
        <v>5.1157407433493063E-3</v>
      </c>
      <c r="J3732" s="50">
        <f>HOUR(tbl_raw_data[[#This Row],[time_taken]])*60+MINUTE(tbl_raw_data[[#This Row],[time_taken]])+SECOND(tbl_raw_data[[#This Row],[time_taken]])/60</f>
        <v>7.3666666666666663</v>
      </c>
      <c r="K3732" s="54">
        <f>DATE(YEAR(tbl_raw_data[[#This Row],[Date Actioned]]), MONTH(tbl_raw_data[[#This Row],[Date Actioned]]), DAY(tbl_raw_data[[#This Row],[Date Actioned]]))</f>
        <v>45154</v>
      </c>
      <c r="L3732" s="55" t="str">
        <f>UPPER(TEXT(tbl_raw_data[[#This Row],[Updated_date]],"MMMM"))</f>
        <v>AUGUST</v>
      </c>
      <c r="M3732" s="55" t="str">
        <f>UPPER("Week "&amp;IF(ROUNDUP(DAY(tbl_raw_data[[#This Row],[Updated_date]])/7,0)=5,4,ROUNDUP(DAY(tbl_raw_data[[#This Row],[Updated_date]])/7,0)))</f>
        <v>WEEK 3</v>
      </c>
      <c r="N3732" s="57" t="str">
        <f>UPPER(VLOOKUP(tbl_raw_data[[#This Row],[Analyst]],[1]setting!$A$1:$B$15,2,0))</f>
        <v>SAM</v>
      </c>
      <c r="O3732" s="57" t="str">
        <f>UPPER(tbl_raw_data[[#This Row],[Outcome]])</f>
        <v>DECLINE</v>
      </c>
      <c r="P3732" s="57" t="str">
        <f>UPPER(tbl_raw_data[[#This Row],[Queue Name]])</f>
        <v>CONSUMER EXISTING</v>
      </c>
      <c r="Q3732" s="57" t="str">
        <f>IF(tbl_raw_data[[#This Row],[time_taken_in_mins]]&lt;=20,"SLA_MET","SLA_NOT_MET")</f>
        <v>SLA_MET</v>
      </c>
    </row>
    <row r="3733" spans="1:17" ht="15" customHeight="1" x14ac:dyDescent="0.25">
      <c r="A3733" s="11" t="s">
        <v>1832</v>
      </c>
      <c r="B3733" s="12">
        <v>45154.627569444441</v>
      </c>
      <c r="C3733" s="13">
        <v>45154.632418981484</v>
      </c>
      <c r="D3733" s="14" t="s">
        <v>8</v>
      </c>
      <c r="E3733" s="14" t="s">
        <v>41</v>
      </c>
      <c r="F3733" s="14" t="s">
        <v>55</v>
      </c>
      <c r="G3733" s="111" t="s">
        <v>1833</v>
      </c>
      <c r="H37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3" s="48">
        <f>tbl_raw_data[[#This Row],[Date Actioned]]-tbl_raw_data[[#This Row],[Date Tagged]]</f>
        <v>4.8495370429009199E-3</v>
      </c>
      <c r="J3733" s="50">
        <f>HOUR(tbl_raw_data[[#This Row],[time_taken]])*60+MINUTE(tbl_raw_data[[#This Row],[time_taken]])+SECOND(tbl_raw_data[[#This Row],[time_taken]])/60</f>
        <v>6.9833333333333334</v>
      </c>
      <c r="K3733" s="54">
        <f>DATE(YEAR(tbl_raw_data[[#This Row],[Date Actioned]]), MONTH(tbl_raw_data[[#This Row],[Date Actioned]]), DAY(tbl_raw_data[[#This Row],[Date Actioned]]))</f>
        <v>45154</v>
      </c>
      <c r="L3733" s="55" t="str">
        <f>UPPER(TEXT(tbl_raw_data[[#This Row],[Updated_date]],"MMMM"))</f>
        <v>AUGUST</v>
      </c>
      <c r="M3733" s="55" t="str">
        <f>UPPER("Week "&amp;IF(ROUNDUP(DAY(tbl_raw_data[[#This Row],[Updated_date]])/7,0)=5,4,ROUNDUP(DAY(tbl_raw_data[[#This Row],[Updated_date]])/7,0)))</f>
        <v>WEEK 3</v>
      </c>
      <c r="N3733" s="57" t="str">
        <f>UPPER(VLOOKUP(tbl_raw_data[[#This Row],[Analyst]],[1]setting!$A$1:$B$15,2,0))</f>
        <v>CAMERON</v>
      </c>
      <c r="O3733" s="57" t="str">
        <f>UPPER(tbl_raw_data[[#This Row],[Outcome]])</f>
        <v>WITHDRAW</v>
      </c>
      <c r="P3733" s="57" t="str">
        <f>UPPER(tbl_raw_data[[#This Row],[Queue Name]])</f>
        <v>CONSUMER POST BUREAU</v>
      </c>
      <c r="Q3733" s="57" t="str">
        <f>IF(tbl_raw_data[[#This Row],[time_taken_in_mins]]&lt;=20,"SLA_MET","SLA_NOT_MET")</f>
        <v>SLA_MET</v>
      </c>
    </row>
    <row r="3734" spans="1:17" ht="15" customHeight="1" x14ac:dyDescent="0.25">
      <c r="A3734" s="5" t="s">
        <v>5443</v>
      </c>
      <c r="B3734" s="12">
        <v>45154.631840277776</v>
      </c>
      <c r="C3734" s="25">
        <v>45154.642337962963</v>
      </c>
      <c r="D3734" s="10" t="s">
        <v>13</v>
      </c>
      <c r="E3734" s="10" t="s">
        <v>28</v>
      </c>
      <c r="F3734" s="26" t="s">
        <v>254</v>
      </c>
      <c r="G3734" s="109"/>
      <c r="H37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4" s="48">
        <f>tbl_raw_data[[#This Row],[Date Actioned]]-tbl_raw_data[[#This Row],[Date Tagged]]</f>
        <v>1.0497685187146999E-2</v>
      </c>
      <c r="J3734" s="50">
        <f>HOUR(tbl_raw_data[[#This Row],[time_taken]])*60+MINUTE(tbl_raw_data[[#This Row],[time_taken]])+SECOND(tbl_raw_data[[#This Row],[time_taken]])/60</f>
        <v>15.116666666666667</v>
      </c>
      <c r="K3734" s="54">
        <f>DATE(YEAR(tbl_raw_data[[#This Row],[Date Actioned]]), MONTH(tbl_raw_data[[#This Row],[Date Actioned]]), DAY(tbl_raw_data[[#This Row],[Date Actioned]]))</f>
        <v>45154</v>
      </c>
      <c r="L3734" s="55" t="str">
        <f>UPPER(TEXT(tbl_raw_data[[#This Row],[Updated_date]],"MMMM"))</f>
        <v>AUGUST</v>
      </c>
      <c r="M3734" s="55" t="str">
        <f>UPPER("Week "&amp;IF(ROUNDUP(DAY(tbl_raw_data[[#This Row],[Updated_date]])/7,0)=5,4,ROUNDUP(DAY(tbl_raw_data[[#This Row],[Updated_date]])/7,0)))</f>
        <v>WEEK 3</v>
      </c>
      <c r="N3734" s="57" t="str">
        <f>UPPER(VLOOKUP(tbl_raw_data[[#This Row],[Analyst]],[1]setting!$A$1:$B$15,2,0))</f>
        <v>FARDIN</v>
      </c>
      <c r="O3734" s="57" t="str">
        <f>UPPER(tbl_raw_data[[#This Row],[Outcome]])</f>
        <v>APPROVE</v>
      </c>
      <c r="P3734" s="57" t="str">
        <f>UPPER(tbl_raw_data[[#This Row],[Queue Name]])</f>
        <v>CONSUMER EXISTING</v>
      </c>
      <c r="Q3734" s="57" t="str">
        <f>IF(tbl_raw_data[[#This Row],[time_taken_in_mins]]&lt;=20,"SLA_MET","SLA_NOT_MET")</f>
        <v>SLA_MET</v>
      </c>
    </row>
    <row r="3735" spans="1:17" ht="15" customHeight="1" x14ac:dyDescent="0.25">
      <c r="A3735" s="11" t="s">
        <v>5368</v>
      </c>
      <c r="B3735" s="12">
        <v>45154.63212962963</v>
      </c>
      <c r="C3735" s="29">
        <v>45154.642442129632</v>
      </c>
      <c r="D3735" s="16" t="s">
        <v>13</v>
      </c>
      <c r="E3735" s="16" t="s">
        <v>28</v>
      </c>
      <c r="F3735" s="30" t="s">
        <v>86</v>
      </c>
      <c r="G3735" s="106"/>
      <c r="H37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5" s="48">
        <f>tbl_raw_data[[#This Row],[Date Actioned]]-tbl_raw_data[[#This Row],[Date Tagged]]</f>
        <v>1.0312500002328306E-2</v>
      </c>
      <c r="J3735" s="50">
        <f>HOUR(tbl_raw_data[[#This Row],[time_taken]])*60+MINUTE(tbl_raw_data[[#This Row],[time_taken]])+SECOND(tbl_raw_data[[#This Row],[time_taken]])/60</f>
        <v>14.85</v>
      </c>
      <c r="K3735" s="54">
        <f>DATE(YEAR(tbl_raw_data[[#This Row],[Date Actioned]]), MONTH(tbl_raw_data[[#This Row],[Date Actioned]]), DAY(tbl_raw_data[[#This Row],[Date Actioned]]))</f>
        <v>45154</v>
      </c>
      <c r="L3735" s="55" t="str">
        <f>UPPER(TEXT(tbl_raw_data[[#This Row],[Updated_date]],"MMMM"))</f>
        <v>AUGUST</v>
      </c>
      <c r="M3735" s="55" t="str">
        <f>UPPER("Week "&amp;IF(ROUNDUP(DAY(tbl_raw_data[[#This Row],[Updated_date]])/7,0)=5,4,ROUNDUP(DAY(tbl_raw_data[[#This Row],[Updated_date]])/7,0)))</f>
        <v>WEEK 3</v>
      </c>
      <c r="N3735" s="57" t="str">
        <f>UPPER(VLOOKUP(tbl_raw_data[[#This Row],[Analyst]],[1]setting!$A$1:$B$15,2,0))</f>
        <v>ASIF</v>
      </c>
      <c r="O3735" s="57" t="str">
        <f>UPPER(tbl_raw_data[[#This Row],[Outcome]])</f>
        <v>APPROVE</v>
      </c>
      <c r="P3735" s="57" t="str">
        <f>UPPER(tbl_raw_data[[#This Row],[Queue Name]])</f>
        <v>CONSUMER EXISTING</v>
      </c>
      <c r="Q3735" s="57" t="str">
        <f>IF(tbl_raw_data[[#This Row],[time_taken_in_mins]]&lt;=20,"SLA_MET","SLA_NOT_MET")</f>
        <v>SLA_MET</v>
      </c>
    </row>
    <row r="3736" spans="1:17" ht="26.25" x14ac:dyDescent="0.25">
      <c r="A3736" s="22" t="s">
        <v>2985</v>
      </c>
      <c r="B3736" s="6">
        <v>45154.639386574076</v>
      </c>
      <c r="C3736" s="7">
        <v>45154.645740740743</v>
      </c>
      <c r="D3736" s="8" t="s">
        <v>8</v>
      </c>
      <c r="E3736" s="8" t="s">
        <v>28</v>
      </c>
      <c r="F3736" s="8" t="s">
        <v>109</v>
      </c>
      <c r="G3736" s="110" t="s">
        <v>2986</v>
      </c>
      <c r="H37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6" s="48">
        <f>tbl_raw_data[[#This Row],[Date Actioned]]-tbl_raw_data[[#This Row],[Date Tagged]]</f>
        <v>6.3541666677338071E-3</v>
      </c>
      <c r="J3736" s="50">
        <f>HOUR(tbl_raw_data[[#This Row],[time_taken]])*60+MINUTE(tbl_raw_data[[#This Row],[time_taken]])+SECOND(tbl_raw_data[[#This Row],[time_taken]])/60</f>
        <v>9.15</v>
      </c>
      <c r="K3736" s="54">
        <f>DATE(YEAR(tbl_raw_data[[#This Row],[Date Actioned]]), MONTH(tbl_raw_data[[#This Row],[Date Actioned]]), DAY(tbl_raw_data[[#This Row],[Date Actioned]]))</f>
        <v>45154</v>
      </c>
      <c r="L3736" s="55" t="str">
        <f>UPPER(TEXT(tbl_raw_data[[#This Row],[Updated_date]],"MMMM"))</f>
        <v>AUGUST</v>
      </c>
      <c r="M3736" s="55" t="str">
        <f>UPPER("Week "&amp;IF(ROUNDUP(DAY(tbl_raw_data[[#This Row],[Updated_date]])/7,0)=5,4,ROUNDUP(DAY(tbl_raw_data[[#This Row],[Updated_date]])/7,0)))</f>
        <v>WEEK 3</v>
      </c>
      <c r="N3736" s="57" t="str">
        <f>UPPER(VLOOKUP(tbl_raw_data[[#This Row],[Analyst]],[1]setting!$A$1:$B$15,2,0))</f>
        <v>NAVED</v>
      </c>
      <c r="O3736" s="57" t="str">
        <f>UPPER(tbl_raw_data[[#This Row],[Outcome]])</f>
        <v>WITHDRAW</v>
      </c>
      <c r="P3736" s="57" t="str">
        <f>UPPER(tbl_raw_data[[#This Row],[Queue Name]])</f>
        <v>CONSUMER EXISTING</v>
      </c>
      <c r="Q3736" s="57" t="str">
        <f>IF(tbl_raw_data[[#This Row],[time_taken_in_mins]]&lt;=20,"SLA_MET","SLA_NOT_MET")</f>
        <v>SLA_MET</v>
      </c>
    </row>
    <row r="3737" spans="1:17" ht="15" customHeight="1" x14ac:dyDescent="0.25">
      <c r="A3737" s="5" t="s">
        <v>2175</v>
      </c>
      <c r="B3737" s="12">
        <v>45154.641423611109</v>
      </c>
      <c r="C3737" s="13">
        <v>45154.646747685183</v>
      </c>
      <c r="D3737" s="14" t="s">
        <v>8</v>
      </c>
      <c r="E3737" s="14" t="s">
        <v>9</v>
      </c>
      <c r="F3737" s="14" t="s">
        <v>42</v>
      </c>
      <c r="G3737" s="111" t="s">
        <v>11</v>
      </c>
      <c r="H37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7" s="48">
        <f>tbl_raw_data[[#This Row],[Date Actioned]]-tbl_raw_data[[#This Row],[Date Tagged]]</f>
        <v>5.324074074451346E-3</v>
      </c>
      <c r="J3737" s="50">
        <f>HOUR(tbl_raw_data[[#This Row],[time_taken]])*60+MINUTE(tbl_raw_data[[#This Row],[time_taken]])+SECOND(tbl_raw_data[[#This Row],[time_taken]])/60</f>
        <v>7.666666666666667</v>
      </c>
      <c r="K3737" s="54">
        <f>DATE(YEAR(tbl_raw_data[[#This Row],[Date Actioned]]), MONTH(tbl_raw_data[[#This Row],[Date Actioned]]), DAY(tbl_raw_data[[#This Row],[Date Actioned]]))</f>
        <v>45154</v>
      </c>
      <c r="L3737" s="55" t="str">
        <f>UPPER(TEXT(tbl_raw_data[[#This Row],[Updated_date]],"MMMM"))</f>
        <v>AUGUST</v>
      </c>
      <c r="M3737" s="55" t="str">
        <f>UPPER("Week "&amp;IF(ROUNDUP(DAY(tbl_raw_data[[#This Row],[Updated_date]])/7,0)=5,4,ROUNDUP(DAY(tbl_raw_data[[#This Row],[Updated_date]])/7,0)))</f>
        <v>WEEK 3</v>
      </c>
      <c r="N3737" s="57" t="str">
        <f>UPPER(VLOOKUP(tbl_raw_data[[#This Row],[Analyst]],[1]setting!$A$1:$B$15,2,0))</f>
        <v>NITESH</v>
      </c>
      <c r="O3737" s="57" t="str">
        <f>UPPER(tbl_raw_data[[#This Row],[Outcome]])</f>
        <v>WITHDRAW</v>
      </c>
      <c r="P3737" s="57" t="str">
        <f>UPPER(tbl_raw_data[[#This Row],[Queue Name]])</f>
        <v>CONSUMER PRE BUREAU</v>
      </c>
      <c r="Q3737" s="57" t="str">
        <f>IF(tbl_raw_data[[#This Row],[time_taken_in_mins]]&lt;=20,"SLA_MET","SLA_NOT_MET")</f>
        <v>SLA_MET</v>
      </c>
    </row>
    <row r="3738" spans="1:17" ht="15" customHeight="1" x14ac:dyDescent="0.25">
      <c r="A3738" s="11" t="s">
        <v>1970</v>
      </c>
      <c r="B3738" s="6">
        <v>45154.642245370371</v>
      </c>
      <c r="C3738" s="7">
        <v>45154.647280092591</v>
      </c>
      <c r="D3738" s="8" t="s">
        <v>8</v>
      </c>
      <c r="E3738" s="8" t="s">
        <v>41</v>
      </c>
      <c r="F3738" s="8" t="s">
        <v>86</v>
      </c>
      <c r="G3738" s="110" t="s">
        <v>898</v>
      </c>
      <c r="H37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38" s="48">
        <f>tbl_raw_data[[#This Row],[Date Actioned]]-tbl_raw_data[[#This Row],[Date Tagged]]</f>
        <v>5.0347222204436548E-3</v>
      </c>
      <c r="J3738" s="50">
        <f>HOUR(tbl_raw_data[[#This Row],[time_taken]])*60+MINUTE(tbl_raw_data[[#This Row],[time_taken]])+SECOND(tbl_raw_data[[#This Row],[time_taken]])/60</f>
        <v>7.25</v>
      </c>
      <c r="K3738" s="54">
        <f>DATE(YEAR(tbl_raw_data[[#This Row],[Date Actioned]]), MONTH(tbl_raw_data[[#This Row],[Date Actioned]]), DAY(tbl_raw_data[[#This Row],[Date Actioned]]))</f>
        <v>45154</v>
      </c>
      <c r="L3738" s="55" t="str">
        <f>UPPER(TEXT(tbl_raw_data[[#This Row],[Updated_date]],"MMMM"))</f>
        <v>AUGUST</v>
      </c>
      <c r="M3738" s="55" t="str">
        <f>UPPER("Week "&amp;IF(ROUNDUP(DAY(tbl_raw_data[[#This Row],[Updated_date]])/7,0)=5,4,ROUNDUP(DAY(tbl_raw_data[[#This Row],[Updated_date]])/7,0)))</f>
        <v>WEEK 3</v>
      </c>
      <c r="N3738" s="57" t="str">
        <f>UPPER(VLOOKUP(tbl_raw_data[[#This Row],[Analyst]],[1]setting!$A$1:$B$15,2,0))</f>
        <v>ASIF</v>
      </c>
      <c r="O3738" s="57" t="str">
        <f>UPPER(tbl_raw_data[[#This Row],[Outcome]])</f>
        <v>WITHDRAW</v>
      </c>
      <c r="P3738" s="57" t="str">
        <f>UPPER(tbl_raw_data[[#This Row],[Queue Name]])</f>
        <v>CONSUMER POST BUREAU</v>
      </c>
      <c r="Q3738" s="57" t="str">
        <f>IF(tbl_raw_data[[#This Row],[time_taken_in_mins]]&lt;=20,"SLA_MET","SLA_NOT_MET")</f>
        <v>SLA_MET</v>
      </c>
    </row>
    <row r="3739" spans="1:17" ht="15" customHeight="1" x14ac:dyDescent="0.25">
      <c r="A3739" s="11" t="s">
        <v>5370</v>
      </c>
      <c r="B3739" s="12">
        <v>45154.644097222219</v>
      </c>
      <c r="C3739" s="29">
        <v>45154.654409722221</v>
      </c>
      <c r="D3739" s="30" t="s">
        <v>40</v>
      </c>
      <c r="E3739" s="16" t="s">
        <v>41</v>
      </c>
      <c r="F3739" s="30" t="s">
        <v>14</v>
      </c>
      <c r="G3739" s="106"/>
      <c r="H37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39" s="48">
        <f>tbl_raw_data[[#This Row],[Date Actioned]]-tbl_raw_data[[#This Row],[Date Tagged]]</f>
        <v>1.0312500002328306E-2</v>
      </c>
      <c r="J3739" s="50">
        <f>HOUR(tbl_raw_data[[#This Row],[time_taken]])*60+MINUTE(tbl_raw_data[[#This Row],[time_taken]])+SECOND(tbl_raw_data[[#This Row],[time_taken]])/60</f>
        <v>14.85</v>
      </c>
      <c r="K3739" s="54">
        <f>DATE(YEAR(tbl_raw_data[[#This Row],[Date Actioned]]), MONTH(tbl_raw_data[[#This Row],[Date Actioned]]), DAY(tbl_raw_data[[#This Row],[Date Actioned]]))</f>
        <v>45154</v>
      </c>
      <c r="L3739" s="55" t="str">
        <f>UPPER(TEXT(tbl_raw_data[[#This Row],[Updated_date]],"MMMM"))</f>
        <v>AUGUST</v>
      </c>
      <c r="M3739" s="55" t="str">
        <f>UPPER("Week "&amp;IF(ROUNDUP(DAY(tbl_raw_data[[#This Row],[Updated_date]])/7,0)=5,4,ROUNDUP(DAY(tbl_raw_data[[#This Row],[Updated_date]])/7,0)))</f>
        <v>WEEK 3</v>
      </c>
      <c r="N3739" s="57" t="str">
        <f>UPPER(VLOOKUP(tbl_raw_data[[#This Row],[Analyst]],[1]setting!$A$1:$B$15,2,0))</f>
        <v>HARDIK</v>
      </c>
      <c r="O3739" s="57" t="str">
        <f>UPPER(tbl_raw_data[[#This Row],[Outcome]])</f>
        <v>WITHDRAW</v>
      </c>
      <c r="P3739" s="57" t="str">
        <f>UPPER(tbl_raw_data[[#This Row],[Queue Name]])</f>
        <v>CONSUMER POST BUREAU</v>
      </c>
      <c r="Q3739" s="57" t="str">
        <f>IF(tbl_raw_data[[#This Row],[time_taken_in_mins]]&lt;=20,"SLA_MET","SLA_NOT_MET")</f>
        <v>SLA_MET</v>
      </c>
    </row>
    <row r="3740" spans="1:17" ht="15" customHeight="1" x14ac:dyDescent="0.25">
      <c r="A3740" s="22" t="s">
        <v>188</v>
      </c>
      <c r="B3740" s="12">
        <v>45154.6484837963</v>
      </c>
      <c r="C3740" s="13">
        <v>45154.650347222225</v>
      </c>
      <c r="D3740" s="14" t="s">
        <v>8</v>
      </c>
      <c r="E3740" s="14" t="s">
        <v>9</v>
      </c>
      <c r="F3740" s="14" t="s">
        <v>86</v>
      </c>
      <c r="G3740" s="111" t="s">
        <v>189</v>
      </c>
      <c r="H37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0" s="48">
        <f>tbl_raw_data[[#This Row],[Date Actioned]]-tbl_raw_data[[#This Row],[Date Tagged]]</f>
        <v>1.8634259249665774E-3</v>
      </c>
      <c r="J3740" s="50">
        <f>HOUR(tbl_raw_data[[#This Row],[time_taken]])*60+MINUTE(tbl_raw_data[[#This Row],[time_taken]])+SECOND(tbl_raw_data[[#This Row],[time_taken]])/60</f>
        <v>2.6833333333333336</v>
      </c>
      <c r="K3740" s="54">
        <f>DATE(YEAR(tbl_raw_data[[#This Row],[Date Actioned]]), MONTH(tbl_raw_data[[#This Row],[Date Actioned]]), DAY(tbl_raw_data[[#This Row],[Date Actioned]]))</f>
        <v>45154</v>
      </c>
      <c r="L3740" s="55" t="str">
        <f>UPPER(TEXT(tbl_raw_data[[#This Row],[Updated_date]],"MMMM"))</f>
        <v>AUGUST</v>
      </c>
      <c r="M3740" s="55" t="str">
        <f>UPPER("Week "&amp;IF(ROUNDUP(DAY(tbl_raw_data[[#This Row],[Updated_date]])/7,0)=5,4,ROUNDUP(DAY(tbl_raw_data[[#This Row],[Updated_date]])/7,0)))</f>
        <v>WEEK 3</v>
      </c>
      <c r="N3740" s="57" t="str">
        <f>UPPER(VLOOKUP(tbl_raw_data[[#This Row],[Analyst]],[1]setting!$A$1:$B$15,2,0))</f>
        <v>ASIF</v>
      </c>
      <c r="O3740" s="57" t="str">
        <f>UPPER(tbl_raw_data[[#This Row],[Outcome]])</f>
        <v>WITHDRAW</v>
      </c>
      <c r="P3740" s="57" t="str">
        <f>UPPER(tbl_raw_data[[#This Row],[Queue Name]])</f>
        <v>CONSUMER PRE BUREAU</v>
      </c>
      <c r="Q3740" s="57" t="str">
        <f>IF(tbl_raw_data[[#This Row],[time_taken_in_mins]]&lt;=20,"SLA_MET","SLA_NOT_MET")</f>
        <v>SLA_MET</v>
      </c>
    </row>
    <row r="3741" spans="1:17" ht="15" customHeight="1" x14ac:dyDescent="0.25">
      <c r="A3741" s="11" t="s">
        <v>2372</v>
      </c>
      <c r="B3741" s="12">
        <v>45154.65011574074</v>
      </c>
      <c r="C3741" s="13">
        <v>45154.655648148146</v>
      </c>
      <c r="D3741" s="14" t="s">
        <v>13</v>
      </c>
      <c r="E3741" s="14" t="s">
        <v>28</v>
      </c>
      <c r="F3741" s="14" t="s">
        <v>109</v>
      </c>
      <c r="G3741" s="111" t="s">
        <v>67</v>
      </c>
      <c r="H37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41" s="48">
        <f>tbl_raw_data[[#This Row],[Date Actioned]]-tbl_raw_data[[#This Row],[Date Tagged]]</f>
        <v>5.5324074055533856E-3</v>
      </c>
      <c r="J3741" s="50">
        <f>HOUR(tbl_raw_data[[#This Row],[time_taken]])*60+MINUTE(tbl_raw_data[[#This Row],[time_taken]])+SECOND(tbl_raw_data[[#This Row],[time_taken]])/60</f>
        <v>7.9666666666666668</v>
      </c>
      <c r="K3741" s="54">
        <f>DATE(YEAR(tbl_raw_data[[#This Row],[Date Actioned]]), MONTH(tbl_raw_data[[#This Row],[Date Actioned]]), DAY(tbl_raw_data[[#This Row],[Date Actioned]]))</f>
        <v>45154</v>
      </c>
      <c r="L3741" s="55" t="str">
        <f>UPPER(TEXT(tbl_raw_data[[#This Row],[Updated_date]],"MMMM"))</f>
        <v>AUGUST</v>
      </c>
      <c r="M3741" s="55" t="str">
        <f>UPPER("Week "&amp;IF(ROUNDUP(DAY(tbl_raw_data[[#This Row],[Updated_date]])/7,0)=5,4,ROUNDUP(DAY(tbl_raw_data[[#This Row],[Updated_date]])/7,0)))</f>
        <v>WEEK 3</v>
      </c>
      <c r="N3741" s="57" t="str">
        <f>UPPER(VLOOKUP(tbl_raw_data[[#This Row],[Analyst]],[1]setting!$A$1:$B$15,2,0))</f>
        <v>NAVED</v>
      </c>
      <c r="O3741" s="57" t="str">
        <f>UPPER(tbl_raw_data[[#This Row],[Outcome]])</f>
        <v>APPROVE</v>
      </c>
      <c r="P3741" s="57" t="str">
        <f>UPPER(tbl_raw_data[[#This Row],[Queue Name]])</f>
        <v>CONSUMER EXISTING</v>
      </c>
      <c r="Q3741" s="57" t="str">
        <f>IF(tbl_raw_data[[#This Row],[time_taken_in_mins]]&lt;=20,"SLA_MET","SLA_NOT_MET")</f>
        <v>SLA_MET</v>
      </c>
    </row>
    <row r="3742" spans="1:17" ht="15" customHeight="1" x14ac:dyDescent="0.25">
      <c r="A3742" s="5" t="s">
        <v>394</v>
      </c>
      <c r="B3742" s="12">
        <v>45154.651608796295</v>
      </c>
      <c r="C3742" s="13">
        <v>45154.654131944444</v>
      </c>
      <c r="D3742" s="14" t="s">
        <v>46</v>
      </c>
      <c r="E3742" s="14" t="s">
        <v>41</v>
      </c>
      <c r="F3742" s="14" t="s">
        <v>55</v>
      </c>
      <c r="G3742" s="111" t="s">
        <v>395</v>
      </c>
      <c r="H37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42" s="48">
        <f>tbl_raw_data[[#This Row],[Date Actioned]]-tbl_raw_data[[#This Row],[Date Tagged]]</f>
        <v>2.5231481486116536E-3</v>
      </c>
      <c r="J3742" s="50">
        <f>HOUR(tbl_raw_data[[#This Row],[time_taken]])*60+MINUTE(tbl_raw_data[[#This Row],[time_taken]])+SECOND(tbl_raw_data[[#This Row],[time_taken]])/60</f>
        <v>3.6333333333333333</v>
      </c>
      <c r="K3742" s="54">
        <f>DATE(YEAR(tbl_raw_data[[#This Row],[Date Actioned]]), MONTH(tbl_raw_data[[#This Row],[Date Actioned]]), DAY(tbl_raw_data[[#This Row],[Date Actioned]]))</f>
        <v>45154</v>
      </c>
      <c r="L3742" s="55" t="str">
        <f>UPPER(TEXT(tbl_raw_data[[#This Row],[Updated_date]],"MMMM"))</f>
        <v>AUGUST</v>
      </c>
      <c r="M3742" s="55" t="str">
        <f>UPPER("Week "&amp;IF(ROUNDUP(DAY(tbl_raw_data[[#This Row],[Updated_date]])/7,0)=5,4,ROUNDUP(DAY(tbl_raw_data[[#This Row],[Updated_date]])/7,0)))</f>
        <v>WEEK 3</v>
      </c>
      <c r="N3742" s="57" t="str">
        <f>UPPER(VLOOKUP(tbl_raw_data[[#This Row],[Analyst]],[1]setting!$A$1:$B$15,2,0))</f>
        <v>CAMERON</v>
      </c>
      <c r="O3742" s="57" t="str">
        <f>UPPER(tbl_raw_data[[#This Row],[Outcome]])</f>
        <v>DECLINE</v>
      </c>
      <c r="P3742" s="57" t="str">
        <f>UPPER(tbl_raw_data[[#This Row],[Queue Name]])</f>
        <v>CONSUMER POST BUREAU</v>
      </c>
      <c r="Q3742" s="57" t="str">
        <f>IF(tbl_raw_data[[#This Row],[time_taken_in_mins]]&lt;=20,"SLA_MET","SLA_NOT_MET")</f>
        <v>SLA_MET</v>
      </c>
    </row>
    <row r="3743" spans="1:17" ht="15" customHeight="1" x14ac:dyDescent="0.25">
      <c r="A3743" s="22" t="s">
        <v>4033</v>
      </c>
      <c r="B3743" s="12">
        <v>45154.651886574073</v>
      </c>
      <c r="C3743" s="25">
        <v>45154.65965277778</v>
      </c>
      <c r="D3743" s="26" t="s">
        <v>40</v>
      </c>
      <c r="E3743" s="10" t="s">
        <v>41</v>
      </c>
      <c r="F3743" s="26" t="s">
        <v>455</v>
      </c>
      <c r="G3743" s="109"/>
      <c r="H37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43" s="48">
        <f>tbl_raw_data[[#This Row],[Date Actioned]]-tbl_raw_data[[#This Row],[Date Tagged]]</f>
        <v>7.7662037074333057E-3</v>
      </c>
      <c r="J3743" s="50">
        <f>HOUR(tbl_raw_data[[#This Row],[time_taken]])*60+MINUTE(tbl_raw_data[[#This Row],[time_taken]])+SECOND(tbl_raw_data[[#This Row],[time_taken]])/60</f>
        <v>11.183333333333334</v>
      </c>
      <c r="K3743" s="54">
        <f>DATE(YEAR(tbl_raw_data[[#This Row],[Date Actioned]]), MONTH(tbl_raw_data[[#This Row],[Date Actioned]]), DAY(tbl_raw_data[[#This Row],[Date Actioned]]))</f>
        <v>45154</v>
      </c>
      <c r="L3743" s="55" t="str">
        <f>UPPER(TEXT(tbl_raw_data[[#This Row],[Updated_date]],"MMMM"))</f>
        <v>AUGUST</v>
      </c>
      <c r="M3743" s="55" t="str">
        <f>UPPER("Week "&amp;IF(ROUNDUP(DAY(tbl_raw_data[[#This Row],[Updated_date]])/7,0)=5,4,ROUNDUP(DAY(tbl_raw_data[[#This Row],[Updated_date]])/7,0)))</f>
        <v>WEEK 3</v>
      </c>
      <c r="N3743" s="57" t="str">
        <f>UPPER(VLOOKUP(tbl_raw_data[[#This Row],[Analyst]],[1]setting!$A$1:$B$15,2,0))</f>
        <v>ROHAN</v>
      </c>
      <c r="O3743" s="57" t="str">
        <f>UPPER(tbl_raw_data[[#This Row],[Outcome]])</f>
        <v>WITHDRAW</v>
      </c>
      <c r="P3743" s="57" t="str">
        <f>UPPER(tbl_raw_data[[#This Row],[Queue Name]])</f>
        <v>CONSUMER POST BUREAU</v>
      </c>
      <c r="Q3743" s="57" t="str">
        <f>IF(tbl_raw_data[[#This Row],[time_taken_in_mins]]&lt;=20,"SLA_MET","SLA_NOT_MET")</f>
        <v>SLA_MET</v>
      </c>
    </row>
    <row r="3744" spans="1:17" ht="15" customHeight="1" x14ac:dyDescent="0.25">
      <c r="A3744" s="5" t="s">
        <v>897</v>
      </c>
      <c r="B3744" s="6">
        <v>45154.652546296296</v>
      </c>
      <c r="C3744" s="7">
        <v>45154.656053240738</v>
      </c>
      <c r="D3744" s="8" t="s">
        <v>8</v>
      </c>
      <c r="E3744" s="8" t="s">
        <v>9</v>
      </c>
      <c r="F3744" s="8" t="s">
        <v>86</v>
      </c>
      <c r="G3744" s="110" t="s">
        <v>898</v>
      </c>
      <c r="H37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4" s="48">
        <f>tbl_raw_data[[#This Row],[Date Actioned]]-tbl_raw_data[[#This Row],[Date Tagged]]</f>
        <v>3.5069444420514628E-3</v>
      </c>
      <c r="J3744" s="50">
        <f>HOUR(tbl_raw_data[[#This Row],[time_taken]])*60+MINUTE(tbl_raw_data[[#This Row],[time_taken]])+SECOND(tbl_raw_data[[#This Row],[time_taken]])/60</f>
        <v>5.05</v>
      </c>
      <c r="K3744" s="54">
        <f>DATE(YEAR(tbl_raw_data[[#This Row],[Date Actioned]]), MONTH(tbl_raw_data[[#This Row],[Date Actioned]]), DAY(tbl_raw_data[[#This Row],[Date Actioned]]))</f>
        <v>45154</v>
      </c>
      <c r="L3744" s="55" t="str">
        <f>UPPER(TEXT(tbl_raw_data[[#This Row],[Updated_date]],"MMMM"))</f>
        <v>AUGUST</v>
      </c>
      <c r="M3744" s="55" t="str">
        <f>UPPER("Week "&amp;IF(ROUNDUP(DAY(tbl_raw_data[[#This Row],[Updated_date]])/7,0)=5,4,ROUNDUP(DAY(tbl_raw_data[[#This Row],[Updated_date]])/7,0)))</f>
        <v>WEEK 3</v>
      </c>
      <c r="N3744" s="57" t="str">
        <f>UPPER(VLOOKUP(tbl_raw_data[[#This Row],[Analyst]],[1]setting!$A$1:$B$15,2,0))</f>
        <v>ASIF</v>
      </c>
      <c r="O3744" s="57" t="str">
        <f>UPPER(tbl_raw_data[[#This Row],[Outcome]])</f>
        <v>WITHDRAW</v>
      </c>
      <c r="P3744" s="57" t="str">
        <f>UPPER(tbl_raw_data[[#This Row],[Queue Name]])</f>
        <v>CONSUMER PRE BUREAU</v>
      </c>
      <c r="Q3744" s="57" t="str">
        <f>IF(tbl_raw_data[[#This Row],[time_taken_in_mins]]&lt;=20,"SLA_MET","SLA_NOT_MET")</f>
        <v>SLA_MET</v>
      </c>
    </row>
    <row r="3745" spans="1:17" ht="15" customHeight="1" x14ac:dyDescent="0.25">
      <c r="A3745" s="11" t="s">
        <v>3140</v>
      </c>
      <c r="B3745" s="12">
        <v>45154.653981481482</v>
      </c>
      <c r="C3745" s="13">
        <v>45154.660567129627</v>
      </c>
      <c r="D3745" s="14" t="s">
        <v>8</v>
      </c>
      <c r="E3745" s="14" t="s">
        <v>9</v>
      </c>
      <c r="F3745" s="14" t="s">
        <v>55</v>
      </c>
      <c r="G3745" s="111" t="s">
        <v>1826</v>
      </c>
      <c r="H37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5" s="48">
        <f>tbl_raw_data[[#This Row],[Date Actioned]]-tbl_raw_data[[#This Row],[Date Tagged]]</f>
        <v>6.5856481451191939E-3</v>
      </c>
      <c r="J3745" s="50">
        <f>HOUR(tbl_raw_data[[#This Row],[time_taken]])*60+MINUTE(tbl_raw_data[[#This Row],[time_taken]])+SECOND(tbl_raw_data[[#This Row],[time_taken]])/60</f>
        <v>9.4833333333333325</v>
      </c>
      <c r="K3745" s="54">
        <f>DATE(YEAR(tbl_raw_data[[#This Row],[Date Actioned]]), MONTH(tbl_raw_data[[#This Row],[Date Actioned]]), DAY(tbl_raw_data[[#This Row],[Date Actioned]]))</f>
        <v>45154</v>
      </c>
      <c r="L3745" s="55" t="str">
        <f>UPPER(TEXT(tbl_raw_data[[#This Row],[Updated_date]],"MMMM"))</f>
        <v>AUGUST</v>
      </c>
      <c r="M3745" s="55" t="str">
        <f>UPPER("Week "&amp;IF(ROUNDUP(DAY(tbl_raw_data[[#This Row],[Updated_date]])/7,0)=5,4,ROUNDUP(DAY(tbl_raw_data[[#This Row],[Updated_date]])/7,0)))</f>
        <v>WEEK 3</v>
      </c>
      <c r="N3745" s="57" t="str">
        <f>UPPER(VLOOKUP(tbl_raw_data[[#This Row],[Analyst]],[1]setting!$A$1:$B$15,2,0))</f>
        <v>CAMERON</v>
      </c>
      <c r="O3745" s="57" t="str">
        <f>UPPER(tbl_raw_data[[#This Row],[Outcome]])</f>
        <v>WITHDRAW</v>
      </c>
      <c r="P3745" s="57" t="str">
        <f>UPPER(tbl_raw_data[[#This Row],[Queue Name]])</f>
        <v>CONSUMER PRE BUREAU</v>
      </c>
      <c r="Q3745" s="57" t="str">
        <f>IF(tbl_raw_data[[#This Row],[time_taken_in_mins]]&lt;=20,"SLA_MET","SLA_NOT_MET")</f>
        <v>SLA_MET</v>
      </c>
    </row>
    <row r="3746" spans="1:17" x14ac:dyDescent="0.25">
      <c r="A3746" s="22" t="s">
        <v>4950</v>
      </c>
      <c r="B3746" s="6">
        <v>45154.654606481483</v>
      </c>
      <c r="C3746" s="7">
        <v>45154.663958333331</v>
      </c>
      <c r="D3746" s="8" t="s">
        <v>8</v>
      </c>
      <c r="E3746" s="8" t="s">
        <v>28</v>
      </c>
      <c r="F3746" s="8" t="s">
        <v>10</v>
      </c>
      <c r="G3746" s="110" t="s">
        <v>172</v>
      </c>
      <c r="H37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46" s="48">
        <f>tbl_raw_data[[#This Row],[Date Actioned]]-tbl_raw_data[[#This Row],[Date Tagged]]</f>
        <v>9.3518518478958867E-3</v>
      </c>
      <c r="J3746" s="50">
        <f>HOUR(tbl_raw_data[[#This Row],[time_taken]])*60+MINUTE(tbl_raw_data[[#This Row],[time_taken]])+SECOND(tbl_raw_data[[#This Row],[time_taken]])/60</f>
        <v>13.466666666666667</v>
      </c>
      <c r="K3746" s="54">
        <f>DATE(YEAR(tbl_raw_data[[#This Row],[Date Actioned]]), MONTH(tbl_raw_data[[#This Row],[Date Actioned]]), DAY(tbl_raw_data[[#This Row],[Date Actioned]]))</f>
        <v>45154</v>
      </c>
      <c r="L3746" s="55" t="str">
        <f>UPPER(TEXT(tbl_raw_data[[#This Row],[Updated_date]],"MMMM"))</f>
        <v>AUGUST</v>
      </c>
      <c r="M3746" s="55" t="str">
        <f>UPPER("Week "&amp;IF(ROUNDUP(DAY(tbl_raw_data[[#This Row],[Updated_date]])/7,0)=5,4,ROUNDUP(DAY(tbl_raw_data[[#This Row],[Updated_date]])/7,0)))</f>
        <v>WEEK 3</v>
      </c>
      <c r="N3746" s="57" t="str">
        <f>UPPER(VLOOKUP(tbl_raw_data[[#This Row],[Analyst]],[1]setting!$A$1:$B$15,2,0))</f>
        <v>SAM</v>
      </c>
      <c r="O3746" s="57" t="str">
        <f>UPPER(tbl_raw_data[[#This Row],[Outcome]])</f>
        <v>WITHDRAW</v>
      </c>
      <c r="P3746" s="57" t="str">
        <f>UPPER(tbl_raw_data[[#This Row],[Queue Name]])</f>
        <v>CONSUMER EXISTING</v>
      </c>
      <c r="Q3746" s="57" t="str">
        <f>IF(tbl_raw_data[[#This Row],[time_taken_in_mins]]&lt;=20,"SLA_MET","SLA_NOT_MET")</f>
        <v>SLA_MET</v>
      </c>
    </row>
    <row r="3747" spans="1:17" ht="26.25" x14ac:dyDescent="0.25">
      <c r="A3747" s="5" t="s">
        <v>6432</v>
      </c>
      <c r="B3747" s="12">
        <v>45154.654976851853</v>
      </c>
      <c r="C3747" s="13">
        <v>45154.668344907404</v>
      </c>
      <c r="D3747" s="14" t="s">
        <v>8</v>
      </c>
      <c r="E3747" s="14" t="s">
        <v>28</v>
      </c>
      <c r="F3747" s="14" t="s">
        <v>42</v>
      </c>
      <c r="G3747" s="111" t="s">
        <v>6433</v>
      </c>
      <c r="H37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7" s="48">
        <f>tbl_raw_data[[#This Row],[Date Actioned]]-tbl_raw_data[[#This Row],[Date Tagged]]</f>
        <v>1.3368055551836733E-2</v>
      </c>
      <c r="J3747" s="50">
        <f>HOUR(tbl_raw_data[[#This Row],[time_taken]])*60+MINUTE(tbl_raw_data[[#This Row],[time_taken]])+SECOND(tbl_raw_data[[#This Row],[time_taken]])/60</f>
        <v>19.25</v>
      </c>
      <c r="K3747" s="54">
        <f>DATE(YEAR(tbl_raw_data[[#This Row],[Date Actioned]]), MONTH(tbl_raw_data[[#This Row],[Date Actioned]]), DAY(tbl_raw_data[[#This Row],[Date Actioned]]))</f>
        <v>45154</v>
      </c>
      <c r="L3747" s="55" t="str">
        <f>UPPER(TEXT(tbl_raw_data[[#This Row],[Updated_date]],"MMMM"))</f>
        <v>AUGUST</v>
      </c>
      <c r="M3747" s="55" t="str">
        <f>UPPER("Week "&amp;IF(ROUNDUP(DAY(tbl_raw_data[[#This Row],[Updated_date]])/7,0)=5,4,ROUNDUP(DAY(tbl_raw_data[[#This Row],[Updated_date]])/7,0)))</f>
        <v>WEEK 3</v>
      </c>
      <c r="N3747" s="57" t="str">
        <f>UPPER(VLOOKUP(tbl_raw_data[[#This Row],[Analyst]],[1]setting!$A$1:$B$15,2,0))</f>
        <v>NITESH</v>
      </c>
      <c r="O3747" s="57" t="str">
        <f>UPPER(tbl_raw_data[[#This Row],[Outcome]])</f>
        <v>WITHDRAW</v>
      </c>
      <c r="P3747" s="57" t="str">
        <f>UPPER(tbl_raw_data[[#This Row],[Queue Name]])</f>
        <v>CONSUMER EXISTING</v>
      </c>
      <c r="Q3747" s="57" t="str">
        <f>IF(tbl_raw_data[[#This Row],[time_taken_in_mins]]&lt;=20,"SLA_MET","SLA_NOT_MET")</f>
        <v>SLA_MET</v>
      </c>
    </row>
    <row r="3748" spans="1:17" ht="26.25" x14ac:dyDescent="0.25">
      <c r="A3748" s="11" t="s">
        <v>2771</v>
      </c>
      <c r="B3748" s="6">
        <v>45154.658263888887</v>
      </c>
      <c r="C3748" s="7">
        <v>45154.664305555554</v>
      </c>
      <c r="D3748" s="8" t="s">
        <v>8</v>
      </c>
      <c r="E3748" s="8" t="s">
        <v>28</v>
      </c>
      <c r="F3748" s="8" t="s">
        <v>86</v>
      </c>
      <c r="G3748" s="110" t="s">
        <v>2772</v>
      </c>
      <c r="H37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8" s="48">
        <f>tbl_raw_data[[#This Row],[Date Actioned]]-tbl_raw_data[[#This Row],[Date Tagged]]</f>
        <v>6.0416666674427688E-3</v>
      </c>
      <c r="J3748" s="50">
        <f>HOUR(tbl_raw_data[[#This Row],[time_taken]])*60+MINUTE(tbl_raw_data[[#This Row],[time_taken]])+SECOND(tbl_raw_data[[#This Row],[time_taken]])/60</f>
        <v>8.6999999999999993</v>
      </c>
      <c r="K3748" s="54">
        <f>DATE(YEAR(tbl_raw_data[[#This Row],[Date Actioned]]), MONTH(tbl_raw_data[[#This Row],[Date Actioned]]), DAY(tbl_raw_data[[#This Row],[Date Actioned]]))</f>
        <v>45154</v>
      </c>
      <c r="L3748" s="55" t="str">
        <f>UPPER(TEXT(tbl_raw_data[[#This Row],[Updated_date]],"MMMM"))</f>
        <v>AUGUST</v>
      </c>
      <c r="M3748" s="55" t="str">
        <f>UPPER("Week "&amp;IF(ROUNDUP(DAY(tbl_raw_data[[#This Row],[Updated_date]])/7,0)=5,4,ROUNDUP(DAY(tbl_raw_data[[#This Row],[Updated_date]])/7,0)))</f>
        <v>WEEK 3</v>
      </c>
      <c r="N3748" s="57" t="str">
        <f>UPPER(VLOOKUP(tbl_raw_data[[#This Row],[Analyst]],[1]setting!$A$1:$B$15,2,0))</f>
        <v>ASIF</v>
      </c>
      <c r="O3748" s="57" t="str">
        <f>UPPER(tbl_raw_data[[#This Row],[Outcome]])</f>
        <v>WITHDRAW</v>
      </c>
      <c r="P3748" s="57" t="str">
        <f>UPPER(tbl_raw_data[[#This Row],[Queue Name]])</f>
        <v>CONSUMER EXISTING</v>
      </c>
      <c r="Q3748" s="57" t="str">
        <f>IF(tbl_raw_data[[#This Row],[time_taken_in_mins]]&lt;=20,"SLA_MET","SLA_NOT_MET")</f>
        <v>SLA_MET</v>
      </c>
    </row>
    <row r="3749" spans="1:17" ht="15" customHeight="1" x14ac:dyDescent="0.25">
      <c r="A3749" s="22" t="s">
        <v>6392</v>
      </c>
      <c r="B3749" s="12">
        <v>45154.661944444444</v>
      </c>
      <c r="C3749" s="13">
        <v>45154.675127314818</v>
      </c>
      <c r="D3749" s="14" t="s">
        <v>8</v>
      </c>
      <c r="E3749" s="14" t="s">
        <v>41</v>
      </c>
      <c r="F3749" s="14" t="s">
        <v>109</v>
      </c>
      <c r="G3749" s="111" t="s">
        <v>6393</v>
      </c>
      <c r="H37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49" s="48">
        <f>tbl_raw_data[[#This Row],[Date Actioned]]-tbl_raw_data[[#This Row],[Date Tagged]]</f>
        <v>1.3182870374293998E-2</v>
      </c>
      <c r="J3749" s="50">
        <f>HOUR(tbl_raw_data[[#This Row],[time_taken]])*60+MINUTE(tbl_raw_data[[#This Row],[time_taken]])+SECOND(tbl_raw_data[[#This Row],[time_taken]])/60</f>
        <v>18.983333333333334</v>
      </c>
      <c r="K3749" s="54">
        <f>DATE(YEAR(tbl_raw_data[[#This Row],[Date Actioned]]), MONTH(tbl_raw_data[[#This Row],[Date Actioned]]), DAY(tbl_raw_data[[#This Row],[Date Actioned]]))</f>
        <v>45154</v>
      </c>
      <c r="L3749" s="55" t="str">
        <f>UPPER(TEXT(tbl_raw_data[[#This Row],[Updated_date]],"MMMM"))</f>
        <v>AUGUST</v>
      </c>
      <c r="M3749" s="55" t="str">
        <f>UPPER("Week "&amp;IF(ROUNDUP(DAY(tbl_raw_data[[#This Row],[Updated_date]])/7,0)=5,4,ROUNDUP(DAY(tbl_raw_data[[#This Row],[Updated_date]])/7,0)))</f>
        <v>WEEK 3</v>
      </c>
      <c r="N3749" s="57" t="str">
        <f>UPPER(VLOOKUP(tbl_raw_data[[#This Row],[Analyst]],[1]setting!$A$1:$B$15,2,0))</f>
        <v>NAVED</v>
      </c>
      <c r="O3749" s="57" t="str">
        <f>UPPER(tbl_raw_data[[#This Row],[Outcome]])</f>
        <v>WITHDRAW</v>
      </c>
      <c r="P3749" s="57" t="str">
        <f>UPPER(tbl_raw_data[[#This Row],[Queue Name]])</f>
        <v>CONSUMER POST BUREAU</v>
      </c>
      <c r="Q3749" s="57" t="str">
        <f>IF(tbl_raw_data[[#This Row],[time_taken_in_mins]]&lt;=20,"SLA_MET","SLA_NOT_MET")</f>
        <v>SLA_MET</v>
      </c>
    </row>
    <row r="3750" spans="1:17" ht="15" customHeight="1" x14ac:dyDescent="0.25">
      <c r="A3750" s="22" t="s">
        <v>4452</v>
      </c>
      <c r="B3750" s="6">
        <v>45154.66207175926</v>
      </c>
      <c r="C3750" s="7">
        <v>45154.670555555553</v>
      </c>
      <c r="D3750" s="8" t="s">
        <v>13</v>
      </c>
      <c r="E3750" s="8" t="s">
        <v>41</v>
      </c>
      <c r="F3750" s="8" t="s">
        <v>55</v>
      </c>
      <c r="G3750" s="110" t="s">
        <v>21</v>
      </c>
      <c r="H37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0" s="48">
        <f>tbl_raw_data[[#This Row],[Date Actioned]]-tbl_raw_data[[#This Row],[Date Tagged]]</f>
        <v>8.4837962931487709E-3</v>
      </c>
      <c r="J3750" s="50">
        <f>HOUR(tbl_raw_data[[#This Row],[time_taken]])*60+MINUTE(tbl_raw_data[[#This Row],[time_taken]])+SECOND(tbl_raw_data[[#This Row],[time_taken]])/60</f>
        <v>12.216666666666667</v>
      </c>
      <c r="K3750" s="54">
        <f>DATE(YEAR(tbl_raw_data[[#This Row],[Date Actioned]]), MONTH(tbl_raw_data[[#This Row],[Date Actioned]]), DAY(tbl_raw_data[[#This Row],[Date Actioned]]))</f>
        <v>45154</v>
      </c>
      <c r="L3750" s="55" t="str">
        <f>UPPER(TEXT(tbl_raw_data[[#This Row],[Updated_date]],"MMMM"))</f>
        <v>AUGUST</v>
      </c>
      <c r="M3750" s="55" t="str">
        <f>UPPER("Week "&amp;IF(ROUNDUP(DAY(tbl_raw_data[[#This Row],[Updated_date]])/7,0)=5,4,ROUNDUP(DAY(tbl_raw_data[[#This Row],[Updated_date]])/7,0)))</f>
        <v>WEEK 3</v>
      </c>
      <c r="N3750" s="57" t="str">
        <f>UPPER(VLOOKUP(tbl_raw_data[[#This Row],[Analyst]],[1]setting!$A$1:$B$15,2,0))</f>
        <v>CAMERON</v>
      </c>
      <c r="O3750" s="57" t="str">
        <f>UPPER(tbl_raw_data[[#This Row],[Outcome]])</f>
        <v>APPROVE</v>
      </c>
      <c r="P3750" s="57" t="str">
        <f>UPPER(tbl_raw_data[[#This Row],[Queue Name]])</f>
        <v>CONSUMER POST BUREAU</v>
      </c>
      <c r="Q3750" s="57" t="str">
        <f>IF(tbl_raw_data[[#This Row],[time_taken_in_mins]]&lt;=20,"SLA_MET","SLA_NOT_MET")</f>
        <v>SLA_MET</v>
      </c>
    </row>
    <row r="3751" spans="1:17" ht="15" customHeight="1" x14ac:dyDescent="0.25">
      <c r="A3751" s="5" t="s">
        <v>5884</v>
      </c>
      <c r="B3751" s="6">
        <v>45154.66574074074</v>
      </c>
      <c r="C3751" s="7">
        <v>45154.677314814813</v>
      </c>
      <c r="D3751" s="8" t="s">
        <v>8</v>
      </c>
      <c r="E3751" s="8" t="s">
        <v>9</v>
      </c>
      <c r="F3751" s="8" t="s">
        <v>55</v>
      </c>
      <c r="G3751" s="110" t="s">
        <v>5885</v>
      </c>
      <c r="H37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51" s="48">
        <f>tbl_raw_data[[#This Row],[Date Actioned]]-tbl_raw_data[[#This Row],[Date Tagged]]</f>
        <v>1.1574074072996154E-2</v>
      </c>
      <c r="J3751" s="50">
        <f>HOUR(tbl_raw_data[[#This Row],[time_taken]])*60+MINUTE(tbl_raw_data[[#This Row],[time_taken]])+SECOND(tbl_raw_data[[#This Row],[time_taken]])/60</f>
        <v>16.666666666666668</v>
      </c>
      <c r="K3751" s="54">
        <f>DATE(YEAR(tbl_raw_data[[#This Row],[Date Actioned]]), MONTH(tbl_raw_data[[#This Row],[Date Actioned]]), DAY(tbl_raw_data[[#This Row],[Date Actioned]]))</f>
        <v>45154</v>
      </c>
      <c r="L3751" s="55" t="str">
        <f>UPPER(TEXT(tbl_raw_data[[#This Row],[Updated_date]],"MMMM"))</f>
        <v>AUGUST</v>
      </c>
      <c r="M3751" s="55" t="str">
        <f>UPPER("Week "&amp;IF(ROUNDUP(DAY(tbl_raw_data[[#This Row],[Updated_date]])/7,0)=5,4,ROUNDUP(DAY(tbl_raw_data[[#This Row],[Updated_date]])/7,0)))</f>
        <v>WEEK 3</v>
      </c>
      <c r="N3751" s="57" t="str">
        <f>UPPER(VLOOKUP(tbl_raw_data[[#This Row],[Analyst]],[1]setting!$A$1:$B$15,2,0))</f>
        <v>CAMERON</v>
      </c>
      <c r="O3751" s="57" t="str">
        <f>UPPER(tbl_raw_data[[#This Row],[Outcome]])</f>
        <v>WITHDRAW</v>
      </c>
      <c r="P3751" s="57" t="str">
        <f>UPPER(tbl_raw_data[[#This Row],[Queue Name]])</f>
        <v>CONSUMER PRE BUREAU</v>
      </c>
      <c r="Q3751" s="57" t="str">
        <f>IF(tbl_raw_data[[#This Row],[time_taken_in_mins]]&lt;=20,"SLA_MET","SLA_NOT_MET")</f>
        <v>SLA_MET</v>
      </c>
    </row>
    <row r="3752" spans="1:17" ht="51.75" x14ac:dyDescent="0.25">
      <c r="A3752" s="11" t="s">
        <v>6689</v>
      </c>
      <c r="B3752" s="12">
        <v>45154.667245370372</v>
      </c>
      <c r="C3752" s="13">
        <v>45154.68209490741</v>
      </c>
      <c r="D3752" s="14" t="s">
        <v>8</v>
      </c>
      <c r="E3752" s="14" t="s">
        <v>28</v>
      </c>
      <c r="F3752" s="14" t="s">
        <v>10</v>
      </c>
      <c r="G3752" s="111" t="s">
        <v>5714</v>
      </c>
      <c r="H37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2" s="48">
        <f>tbl_raw_data[[#This Row],[Date Actioned]]-tbl_raw_data[[#This Row],[Date Tagged]]</f>
        <v>1.484953703766223E-2</v>
      </c>
      <c r="J3752" s="50">
        <f>HOUR(tbl_raw_data[[#This Row],[time_taken]])*60+MINUTE(tbl_raw_data[[#This Row],[time_taken]])+SECOND(tbl_raw_data[[#This Row],[time_taken]])/60</f>
        <v>21.383333333333333</v>
      </c>
      <c r="K3752" s="54">
        <f>DATE(YEAR(tbl_raw_data[[#This Row],[Date Actioned]]), MONTH(tbl_raw_data[[#This Row],[Date Actioned]]), DAY(tbl_raw_data[[#This Row],[Date Actioned]]))</f>
        <v>45154</v>
      </c>
      <c r="L3752" s="55" t="str">
        <f>UPPER(TEXT(tbl_raw_data[[#This Row],[Updated_date]],"MMMM"))</f>
        <v>AUGUST</v>
      </c>
      <c r="M3752" s="55" t="str">
        <f>UPPER("Week "&amp;IF(ROUNDUP(DAY(tbl_raw_data[[#This Row],[Updated_date]])/7,0)=5,4,ROUNDUP(DAY(tbl_raw_data[[#This Row],[Updated_date]])/7,0)))</f>
        <v>WEEK 3</v>
      </c>
      <c r="N3752" s="57" t="str">
        <f>UPPER(VLOOKUP(tbl_raw_data[[#This Row],[Analyst]],[1]setting!$A$1:$B$15,2,0))</f>
        <v>SAM</v>
      </c>
      <c r="O3752" s="57" t="str">
        <f>UPPER(tbl_raw_data[[#This Row],[Outcome]])</f>
        <v>WITHDRAW</v>
      </c>
      <c r="P3752" s="57" t="str">
        <f>UPPER(tbl_raw_data[[#This Row],[Queue Name]])</f>
        <v>CONSUMER EXISTING</v>
      </c>
      <c r="Q3752" s="57" t="str">
        <f>IF(tbl_raw_data[[#This Row],[time_taken_in_mins]]&lt;=20,"SLA_MET","SLA_NOT_MET")</f>
        <v>SLA_NOT_MET</v>
      </c>
    </row>
    <row r="3753" spans="1:17" ht="15" customHeight="1" x14ac:dyDescent="0.25">
      <c r="A3753" s="22" t="s">
        <v>4092</v>
      </c>
      <c r="B3753" s="12">
        <v>45154.66978009259</v>
      </c>
      <c r="C3753" s="25">
        <v>45154.677627314813</v>
      </c>
      <c r="D3753" s="10" t="s">
        <v>46</v>
      </c>
      <c r="E3753" s="10" t="s">
        <v>28</v>
      </c>
      <c r="F3753" s="26" t="s">
        <v>455</v>
      </c>
      <c r="G3753" s="109"/>
      <c r="H37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53" s="48">
        <f>tbl_raw_data[[#This Row],[Date Actioned]]-tbl_raw_data[[#This Row],[Date Tagged]]</f>
        <v>7.8472222230629995E-3</v>
      </c>
      <c r="J3753" s="50">
        <f>HOUR(tbl_raw_data[[#This Row],[time_taken]])*60+MINUTE(tbl_raw_data[[#This Row],[time_taken]])+SECOND(tbl_raw_data[[#This Row],[time_taken]])/60</f>
        <v>11.3</v>
      </c>
      <c r="K3753" s="54">
        <f>DATE(YEAR(tbl_raw_data[[#This Row],[Date Actioned]]), MONTH(tbl_raw_data[[#This Row],[Date Actioned]]), DAY(tbl_raw_data[[#This Row],[Date Actioned]]))</f>
        <v>45154</v>
      </c>
      <c r="L3753" s="55" t="str">
        <f>UPPER(TEXT(tbl_raw_data[[#This Row],[Updated_date]],"MMMM"))</f>
        <v>AUGUST</v>
      </c>
      <c r="M3753" s="55" t="str">
        <f>UPPER("Week "&amp;IF(ROUNDUP(DAY(tbl_raw_data[[#This Row],[Updated_date]])/7,0)=5,4,ROUNDUP(DAY(tbl_raw_data[[#This Row],[Updated_date]])/7,0)))</f>
        <v>WEEK 3</v>
      </c>
      <c r="N3753" s="57" t="str">
        <f>UPPER(VLOOKUP(tbl_raw_data[[#This Row],[Analyst]],[1]setting!$A$1:$B$15,2,0))</f>
        <v>ROHAN</v>
      </c>
      <c r="O3753" s="57" t="str">
        <f>UPPER(tbl_raw_data[[#This Row],[Outcome]])</f>
        <v>DECLINE</v>
      </c>
      <c r="P3753" s="57" t="str">
        <f>UPPER(tbl_raw_data[[#This Row],[Queue Name]])</f>
        <v>CONSUMER EXISTING</v>
      </c>
      <c r="Q3753" s="57" t="str">
        <f>IF(tbl_raw_data[[#This Row],[time_taken_in_mins]]&lt;=20,"SLA_MET","SLA_NOT_MET")</f>
        <v>SLA_MET</v>
      </c>
    </row>
    <row r="3754" spans="1:17" ht="15" customHeight="1" x14ac:dyDescent="0.25">
      <c r="A3754" s="5" t="s">
        <v>6173</v>
      </c>
      <c r="B3754" s="12">
        <v>45154.670381944445</v>
      </c>
      <c r="C3754" s="13">
        <v>45154.682696759257</v>
      </c>
      <c r="D3754" s="14" t="s">
        <v>13</v>
      </c>
      <c r="E3754" s="14" t="s">
        <v>28</v>
      </c>
      <c r="F3754" s="14" t="s">
        <v>42</v>
      </c>
      <c r="G3754" s="111" t="s">
        <v>29</v>
      </c>
      <c r="H37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4" s="48">
        <f>tbl_raw_data[[#This Row],[Date Actioned]]-tbl_raw_data[[#This Row],[Date Tagged]]</f>
        <v>1.2314814812270924E-2</v>
      </c>
      <c r="J3754" s="50">
        <f>HOUR(tbl_raw_data[[#This Row],[time_taken]])*60+MINUTE(tbl_raw_data[[#This Row],[time_taken]])+SECOND(tbl_raw_data[[#This Row],[time_taken]])/60</f>
        <v>17.733333333333334</v>
      </c>
      <c r="K3754" s="54">
        <f>DATE(YEAR(tbl_raw_data[[#This Row],[Date Actioned]]), MONTH(tbl_raw_data[[#This Row],[Date Actioned]]), DAY(tbl_raw_data[[#This Row],[Date Actioned]]))</f>
        <v>45154</v>
      </c>
      <c r="L3754" s="55" t="str">
        <f>UPPER(TEXT(tbl_raw_data[[#This Row],[Updated_date]],"MMMM"))</f>
        <v>AUGUST</v>
      </c>
      <c r="M3754" s="55" t="str">
        <f>UPPER("Week "&amp;IF(ROUNDUP(DAY(tbl_raw_data[[#This Row],[Updated_date]])/7,0)=5,4,ROUNDUP(DAY(tbl_raw_data[[#This Row],[Updated_date]])/7,0)))</f>
        <v>WEEK 3</v>
      </c>
      <c r="N3754" s="57" t="str">
        <f>UPPER(VLOOKUP(tbl_raw_data[[#This Row],[Analyst]],[1]setting!$A$1:$B$15,2,0))</f>
        <v>NITESH</v>
      </c>
      <c r="O3754" s="57" t="str">
        <f>UPPER(tbl_raw_data[[#This Row],[Outcome]])</f>
        <v>APPROVE</v>
      </c>
      <c r="P3754" s="57" t="str">
        <f>UPPER(tbl_raw_data[[#This Row],[Queue Name]])</f>
        <v>CONSUMER EXISTING</v>
      </c>
      <c r="Q3754" s="57" t="str">
        <f>IF(tbl_raw_data[[#This Row],[time_taken_in_mins]]&lt;=20,"SLA_MET","SLA_NOT_MET")</f>
        <v>SLA_MET</v>
      </c>
    </row>
    <row r="3755" spans="1:17" ht="15" customHeight="1" x14ac:dyDescent="0.25">
      <c r="A3755" s="11" t="s">
        <v>3957</v>
      </c>
      <c r="B3755" s="6">
        <v>45154.670972222222</v>
      </c>
      <c r="C3755" s="7">
        <v>45154.67863425926</v>
      </c>
      <c r="D3755" s="8" t="s">
        <v>13</v>
      </c>
      <c r="E3755" s="8" t="s">
        <v>28</v>
      </c>
      <c r="F3755" s="8" t="s">
        <v>86</v>
      </c>
      <c r="G3755" s="110" t="s">
        <v>29</v>
      </c>
      <c r="H37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5" s="48">
        <f>tbl_raw_data[[#This Row],[Date Actioned]]-tbl_raw_data[[#This Row],[Date Tagged]]</f>
        <v>7.662037038244307E-3</v>
      </c>
      <c r="J3755" s="50">
        <f>HOUR(tbl_raw_data[[#This Row],[time_taken]])*60+MINUTE(tbl_raw_data[[#This Row],[time_taken]])+SECOND(tbl_raw_data[[#This Row],[time_taken]])/60</f>
        <v>11.033333333333333</v>
      </c>
      <c r="K3755" s="54">
        <f>DATE(YEAR(tbl_raw_data[[#This Row],[Date Actioned]]), MONTH(tbl_raw_data[[#This Row],[Date Actioned]]), DAY(tbl_raw_data[[#This Row],[Date Actioned]]))</f>
        <v>45154</v>
      </c>
      <c r="L3755" s="55" t="str">
        <f>UPPER(TEXT(tbl_raw_data[[#This Row],[Updated_date]],"MMMM"))</f>
        <v>AUGUST</v>
      </c>
      <c r="M3755" s="55" t="str">
        <f>UPPER("Week "&amp;IF(ROUNDUP(DAY(tbl_raw_data[[#This Row],[Updated_date]])/7,0)=5,4,ROUNDUP(DAY(tbl_raw_data[[#This Row],[Updated_date]])/7,0)))</f>
        <v>WEEK 3</v>
      </c>
      <c r="N3755" s="57" t="str">
        <f>UPPER(VLOOKUP(tbl_raw_data[[#This Row],[Analyst]],[1]setting!$A$1:$B$15,2,0))</f>
        <v>ASIF</v>
      </c>
      <c r="O3755" s="57" t="str">
        <f>UPPER(tbl_raw_data[[#This Row],[Outcome]])</f>
        <v>APPROVE</v>
      </c>
      <c r="P3755" s="57" t="str">
        <f>UPPER(tbl_raw_data[[#This Row],[Queue Name]])</f>
        <v>CONSUMER EXISTING</v>
      </c>
      <c r="Q3755" s="57" t="str">
        <f>IF(tbl_raw_data[[#This Row],[time_taken_in_mins]]&lt;=20,"SLA_MET","SLA_NOT_MET")</f>
        <v>SLA_MET</v>
      </c>
    </row>
    <row r="3756" spans="1:17" ht="15" customHeight="1" x14ac:dyDescent="0.25">
      <c r="A3756" s="11" t="s">
        <v>2275</v>
      </c>
      <c r="B3756" s="6">
        <v>45154.671469907407</v>
      </c>
      <c r="C3756" s="7">
        <v>45154.67690972222</v>
      </c>
      <c r="D3756" s="8" t="s">
        <v>46</v>
      </c>
      <c r="E3756" s="8" t="s">
        <v>28</v>
      </c>
      <c r="F3756" s="8" t="s">
        <v>254</v>
      </c>
      <c r="G3756" s="110" t="s">
        <v>2276</v>
      </c>
      <c r="H37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56" s="48">
        <f>tbl_raw_data[[#This Row],[Date Actioned]]-tbl_raw_data[[#This Row],[Date Tagged]]</f>
        <v>5.4398148131440394E-3</v>
      </c>
      <c r="J3756" s="50">
        <f>HOUR(tbl_raw_data[[#This Row],[time_taken]])*60+MINUTE(tbl_raw_data[[#This Row],[time_taken]])+SECOND(tbl_raw_data[[#This Row],[time_taken]])/60</f>
        <v>7.833333333333333</v>
      </c>
      <c r="K3756" s="54">
        <f>DATE(YEAR(tbl_raw_data[[#This Row],[Date Actioned]]), MONTH(tbl_raw_data[[#This Row],[Date Actioned]]), DAY(tbl_raw_data[[#This Row],[Date Actioned]]))</f>
        <v>45154</v>
      </c>
      <c r="L3756" s="55" t="str">
        <f>UPPER(TEXT(tbl_raw_data[[#This Row],[Updated_date]],"MMMM"))</f>
        <v>AUGUST</v>
      </c>
      <c r="M3756" s="55" t="str">
        <f>UPPER("Week "&amp;IF(ROUNDUP(DAY(tbl_raw_data[[#This Row],[Updated_date]])/7,0)=5,4,ROUNDUP(DAY(tbl_raw_data[[#This Row],[Updated_date]])/7,0)))</f>
        <v>WEEK 3</v>
      </c>
      <c r="N3756" s="57" t="str">
        <f>UPPER(VLOOKUP(tbl_raw_data[[#This Row],[Analyst]],[1]setting!$A$1:$B$15,2,0))</f>
        <v>FARDIN</v>
      </c>
      <c r="O3756" s="57" t="str">
        <f>UPPER(tbl_raw_data[[#This Row],[Outcome]])</f>
        <v>DECLINE</v>
      </c>
      <c r="P3756" s="57" t="str">
        <f>UPPER(tbl_raw_data[[#This Row],[Queue Name]])</f>
        <v>CONSUMER EXISTING</v>
      </c>
      <c r="Q3756" s="57" t="str">
        <f>IF(tbl_raw_data[[#This Row],[time_taken_in_mins]]&lt;=20,"SLA_MET","SLA_NOT_MET")</f>
        <v>SLA_MET</v>
      </c>
    </row>
    <row r="3757" spans="1:17" ht="15" customHeight="1" x14ac:dyDescent="0.25">
      <c r="A3757" s="22" t="s">
        <v>2342</v>
      </c>
      <c r="B3757" s="6">
        <v>45154.67396990741</v>
      </c>
      <c r="C3757" s="7">
        <v>45154.679479166669</v>
      </c>
      <c r="D3757" s="8" t="s">
        <v>8</v>
      </c>
      <c r="E3757" s="8" t="s">
        <v>9</v>
      </c>
      <c r="F3757" s="8" t="s">
        <v>109</v>
      </c>
      <c r="G3757" s="110" t="s">
        <v>2343</v>
      </c>
      <c r="H37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7" s="48">
        <f>tbl_raw_data[[#This Row],[Date Actioned]]-tbl_raw_data[[#This Row],[Date Tagged]]</f>
        <v>5.5092592592700385E-3</v>
      </c>
      <c r="J3757" s="50">
        <f>HOUR(tbl_raw_data[[#This Row],[time_taken]])*60+MINUTE(tbl_raw_data[[#This Row],[time_taken]])+SECOND(tbl_raw_data[[#This Row],[time_taken]])/60</f>
        <v>7.9333333333333336</v>
      </c>
      <c r="K3757" s="54">
        <f>DATE(YEAR(tbl_raw_data[[#This Row],[Date Actioned]]), MONTH(tbl_raw_data[[#This Row],[Date Actioned]]), DAY(tbl_raw_data[[#This Row],[Date Actioned]]))</f>
        <v>45154</v>
      </c>
      <c r="L3757" s="55" t="str">
        <f>UPPER(TEXT(tbl_raw_data[[#This Row],[Updated_date]],"MMMM"))</f>
        <v>AUGUST</v>
      </c>
      <c r="M3757" s="55" t="str">
        <f>UPPER("Week "&amp;IF(ROUNDUP(DAY(tbl_raw_data[[#This Row],[Updated_date]])/7,0)=5,4,ROUNDUP(DAY(tbl_raw_data[[#This Row],[Updated_date]])/7,0)))</f>
        <v>WEEK 3</v>
      </c>
      <c r="N3757" s="57" t="str">
        <f>UPPER(VLOOKUP(tbl_raw_data[[#This Row],[Analyst]],[1]setting!$A$1:$B$15,2,0))</f>
        <v>NAVED</v>
      </c>
      <c r="O3757" s="57" t="str">
        <f>UPPER(tbl_raw_data[[#This Row],[Outcome]])</f>
        <v>WITHDRAW</v>
      </c>
      <c r="P3757" s="57" t="str">
        <f>UPPER(tbl_raw_data[[#This Row],[Queue Name]])</f>
        <v>CONSUMER PRE BUREAU</v>
      </c>
      <c r="Q3757" s="57" t="str">
        <f>IF(tbl_raw_data[[#This Row],[time_taken_in_mins]]&lt;=20,"SLA_MET","SLA_NOT_MET")</f>
        <v>SLA_MET</v>
      </c>
    </row>
    <row r="3758" spans="1:17" ht="15" customHeight="1" x14ac:dyDescent="0.25">
      <c r="A3758" s="5" t="s">
        <v>6580</v>
      </c>
      <c r="B3758" s="12">
        <v>45154.674050925925</v>
      </c>
      <c r="C3758" s="13">
        <v>45154.688287037039</v>
      </c>
      <c r="D3758" s="14" t="s">
        <v>8</v>
      </c>
      <c r="E3758" s="14" t="s">
        <v>9</v>
      </c>
      <c r="F3758" s="14" t="s">
        <v>254</v>
      </c>
      <c r="G3758" s="111" t="s">
        <v>11</v>
      </c>
      <c r="H37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8" s="48">
        <f>tbl_raw_data[[#This Row],[Date Actioned]]-tbl_raw_data[[#This Row],[Date Tagged]]</f>
        <v>1.4236111113859806E-2</v>
      </c>
      <c r="J3758" s="50">
        <f>HOUR(tbl_raw_data[[#This Row],[time_taken]])*60+MINUTE(tbl_raw_data[[#This Row],[time_taken]])+SECOND(tbl_raw_data[[#This Row],[time_taken]])/60</f>
        <v>20.5</v>
      </c>
      <c r="K3758" s="54">
        <f>DATE(YEAR(tbl_raw_data[[#This Row],[Date Actioned]]), MONTH(tbl_raw_data[[#This Row],[Date Actioned]]), DAY(tbl_raw_data[[#This Row],[Date Actioned]]))</f>
        <v>45154</v>
      </c>
      <c r="L3758" s="55" t="str">
        <f>UPPER(TEXT(tbl_raw_data[[#This Row],[Updated_date]],"MMMM"))</f>
        <v>AUGUST</v>
      </c>
      <c r="M3758" s="55" t="str">
        <f>UPPER("Week "&amp;IF(ROUNDUP(DAY(tbl_raw_data[[#This Row],[Updated_date]])/7,0)=5,4,ROUNDUP(DAY(tbl_raw_data[[#This Row],[Updated_date]])/7,0)))</f>
        <v>WEEK 3</v>
      </c>
      <c r="N3758" s="57" t="str">
        <f>UPPER(VLOOKUP(tbl_raw_data[[#This Row],[Analyst]],[1]setting!$A$1:$B$15,2,0))</f>
        <v>FARDIN</v>
      </c>
      <c r="O3758" s="57" t="str">
        <f>UPPER(tbl_raw_data[[#This Row],[Outcome]])</f>
        <v>WITHDRAW</v>
      </c>
      <c r="P3758" s="57" t="str">
        <f>UPPER(tbl_raw_data[[#This Row],[Queue Name]])</f>
        <v>CONSUMER PRE BUREAU</v>
      </c>
      <c r="Q3758" s="57" t="str">
        <f>IF(tbl_raw_data[[#This Row],[time_taken_in_mins]]&lt;=20,"SLA_MET","SLA_NOT_MET")</f>
        <v>SLA_NOT_MET</v>
      </c>
    </row>
    <row r="3759" spans="1:17" ht="15" customHeight="1" x14ac:dyDescent="0.25">
      <c r="A3759" s="22" t="s">
        <v>4315</v>
      </c>
      <c r="B3759" s="12">
        <v>45154.674120370371</v>
      </c>
      <c r="C3759" s="13">
        <v>45154.68236111111</v>
      </c>
      <c r="D3759" s="14" t="s">
        <v>46</v>
      </c>
      <c r="E3759" s="14" t="s">
        <v>28</v>
      </c>
      <c r="F3759" s="14" t="s">
        <v>86</v>
      </c>
      <c r="G3759" s="111" t="s">
        <v>94</v>
      </c>
      <c r="H37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59" s="48">
        <f>tbl_raw_data[[#This Row],[Date Actioned]]-tbl_raw_data[[#This Row],[Date Tagged]]</f>
        <v>8.2407407389837317E-3</v>
      </c>
      <c r="J3759" s="50">
        <f>HOUR(tbl_raw_data[[#This Row],[time_taken]])*60+MINUTE(tbl_raw_data[[#This Row],[time_taken]])+SECOND(tbl_raw_data[[#This Row],[time_taken]])/60</f>
        <v>11.866666666666667</v>
      </c>
      <c r="K3759" s="54">
        <f>DATE(YEAR(tbl_raw_data[[#This Row],[Date Actioned]]), MONTH(tbl_raw_data[[#This Row],[Date Actioned]]), DAY(tbl_raw_data[[#This Row],[Date Actioned]]))</f>
        <v>45154</v>
      </c>
      <c r="L3759" s="55" t="str">
        <f>UPPER(TEXT(tbl_raw_data[[#This Row],[Updated_date]],"MMMM"))</f>
        <v>AUGUST</v>
      </c>
      <c r="M3759" s="55" t="str">
        <f>UPPER("Week "&amp;IF(ROUNDUP(DAY(tbl_raw_data[[#This Row],[Updated_date]])/7,0)=5,4,ROUNDUP(DAY(tbl_raw_data[[#This Row],[Updated_date]])/7,0)))</f>
        <v>WEEK 3</v>
      </c>
      <c r="N3759" s="57" t="str">
        <f>UPPER(VLOOKUP(tbl_raw_data[[#This Row],[Analyst]],[1]setting!$A$1:$B$15,2,0))</f>
        <v>ASIF</v>
      </c>
      <c r="O3759" s="57" t="str">
        <f>UPPER(tbl_raw_data[[#This Row],[Outcome]])</f>
        <v>DECLINE</v>
      </c>
      <c r="P3759" s="57" t="str">
        <f>UPPER(tbl_raw_data[[#This Row],[Queue Name]])</f>
        <v>CONSUMER EXISTING</v>
      </c>
      <c r="Q3759" s="57" t="str">
        <f>IF(tbl_raw_data[[#This Row],[time_taken_in_mins]]&lt;=20,"SLA_MET","SLA_NOT_MET")</f>
        <v>SLA_MET</v>
      </c>
    </row>
    <row r="3760" spans="1:17" ht="15" customHeight="1" x14ac:dyDescent="0.25">
      <c r="A3760" s="22" t="s">
        <v>4202</v>
      </c>
      <c r="B3760" s="12">
        <v>45154.676006944443</v>
      </c>
      <c r="C3760" s="25">
        <v>45154.684050925927</v>
      </c>
      <c r="D3760" s="10" t="s">
        <v>13</v>
      </c>
      <c r="E3760" s="10" t="s">
        <v>41</v>
      </c>
      <c r="F3760" s="26" t="s">
        <v>14</v>
      </c>
      <c r="G3760" s="109"/>
      <c r="H37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60" s="48">
        <f>tbl_raw_data[[#This Row],[Date Actioned]]-tbl_raw_data[[#This Row],[Date Tagged]]</f>
        <v>8.0439814846613444E-3</v>
      </c>
      <c r="J3760" s="50">
        <f>HOUR(tbl_raw_data[[#This Row],[time_taken]])*60+MINUTE(tbl_raw_data[[#This Row],[time_taken]])+SECOND(tbl_raw_data[[#This Row],[time_taken]])/60</f>
        <v>11.583333333333334</v>
      </c>
      <c r="K3760" s="54">
        <f>DATE(YEAR(tbl_raw_data[[#This Row],[Date Actioned]]), MONTH(tbl_raw_data[[#This Row],[Date Actioned]]), DAY(tbl_raw_data[[#This Row],[Date Actioned]]))</f>
        <v>45154</v>
      </c>
      <c r="L3760" s="55" t="str">
        <f>UPPER(TEXT(tbl_raw_data[[#This Row],[Updated_date]],"MMMM"))</f>
        <v>AUGUST</v>
      </c>
      <c r="M3760" s="55" t="str">
        <f>UPPER("Week "&amp;IF(ROUNDUP(DAY(tbl_raw_data[[#This Row],[Updated_date]])/7,0)=5,4,ROUNDUP(DAY(tbl_raw_data[[#This Row],[Updated_date]])/7,0)))</f>
        <v>WEEK 3</v>
      </c>
      <c r="N3760" s="57" t="str">
        <f>UPPER(VLOOKUP(tbl_raw_data[[#This Row],[Analyst]],[1]setting!$A$1:$B$15,2,0))</f>
        <v>HARDIK</v>
      </c>
      <c r="O3760" s="57" t="str">
        <f>UPPER(tbl_raw_data[[#This Row],[Outcome]])</f>
        <v>APPROVE</v>
      </c>
      <c r="P3760" s="57" t="str">
        <f>UPPER(tbl_raw_data[[#This Row],[Queue Name]])</f>
        <v>CONSUMER POST BUREAU</v>
      </c>
      <c r="Q3760" s="57" t="str">
        <f>IF(tbl_raw_data[[#This Row],[time_taken_in_mins]]&lt;=20,"SLA_MET","SLA_NOT_MET")</f>
        <v>SLA_MET</v>
      </c>
    </row>
    <row r="3761" spans="1:17" ht="15" customHeight="1" x14ac:dyDescent="0.25">
      <c r="A3761" s="22" t="s">
        <v>3646</v>
      </c>
      <c r="B3761" s="12">
        <v>45154.679502314815</v>
      </c>
      <c r="C3761" s="13">
        <v>45154.686724537038</v>
      </c>
      <c r="D3761" s="14" t="s">
        <v>13</v>
      </c>
      <c r="E3761" s="14" t="s">
        <v>28</v>
      </c>
      <c r="F3761" s="14" t="s">
        <v>10</v>
      </c>
      <c r="G3761" s="111" t="s">
        <v>67</v>
      </c>
      <c r="H37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1" s="48">
        <f>tbl_raw_data[[#This Row],[Date Actioned]]-tbl_raw_data[[#This Row],[Date Tagged]]</f>
        <v>7.2222222224809229E-3</v>
      </c>
      <c r="J3761" s="50">
        <f>HOUR(tbl_raw_data[[#This Row],[time_taken]])*60+MINUTE(tbl_raw_data[[#This Row],[time_taken]])+SECOND(tbl_raw_data[[#This Row],[time_taken]])/60</f>
        <v>10.4</v>
      </c>
      <c r="K3761" s="54">
        <f>DATE(YEAR(tbl_raw_data[[#This Row],[Date Actioned]]), MONTH(tbl_raw_data[[#This Row],[Date Actioned]]), DAY(tbl_raw_data[[#This Row],[Date Actioned]]))</f>
        <v>45154</v>
      </c>
      <c r="L3761" s="55" t="str">
        <f>UPPER(TEXT(tbl_raw_data[[#This Row],[Updated_date]],"MMMM"))</f>
        <v>AUGUST</v>
      </c>
      <c r="M3761" s="55" t="str">
        <f>UPPER("Week "&amp;IF(ROUNDUP(DAY(tbl_raw_data[[#This Row],[Updated_date]])/7,0)=5,4,ROUNDUP(DAY(tbl_raw_data[[#This Row],[Updated_date]])/7,0)))</f>
        <v>WEEK 3</v>
      </c>
      <c r="N3761" s="57" t="str">
        <f>UPPER(VLOOKUP(tbl_raw_data[[#This Row],[Analyst]],[1]setting!$A$1:$B$15,2,0))</f>
        <v>SAM</v>
      </c>
      <c r="O3761" s="57" t="str">
        <f>UPPER(tbl_raw_data[[#This Row],[Outcome]])</f>
        <v>APPROVE</v>
      </c>
      <c r="P3761" s="57" t="str">
        <f>UPPER(tbl_raw_data[[#This Row],[Queue Name]])</f>
        <v>CONSUMER EXISTING</v>
      </c>
      <c r="Q3761" s="57" t="str">
        <f>IF(tbl_raw_data[[#This Row],[time_taken_in_mins]]&lt;=20,"SLA_MET","SLA_NOT_MET")</f>
        <v>SLA_MET</v>
      </c>
    </row>
    <row r="3762" spans="1:17" ht="15" customHeight="1" x14ac:dyDescent="0.25">
      <c r="A3762" s="5" t="s">
        <v>2040</v>
      </c>
      <c r="B3762" s="6">
        <v>45154.681006944447</v>
      </c>
      <c r="C3762" s="7">
        <v>45154.686122685183</v>
      </c>
      <c r="D3762" s="8" t="s">
        <v>13</v>
      </c>
      <c r="E3762" s="8" t="s">
        <v>9</v>
      </c>
      <c r="F3762" s="8" t="s">
        <v>86</v>
      </c>
      <c r="G3762" s="110" t="s">
        <v>29</v>
      </c>
      <c r="H37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2" s="48">
        <f>tbl_raw_data[[#This Row],[Date Actioned]]-tbl_raw_data[[#This Row],[Date Tagged]]</f>
        <v>5.1157407360733487E-3</v>
      </c>
      <c r="J3762" s="50">
        <f>HOUR(tbl_raw_data[[#This Row],[time_taken]])*60+MINUTE(tbl_raw_data[[#This Row],[time_taken]])+SECOND(tbl_raw_data[[#This Row],[time_taken]])/60</f>
        <v>7.3666666666666663</v>
      </c>
      <c r="K3762" s="54">
        <f>DATE(YEAR(tbl_raw_data[[#This Row],[Date Actioned]]), MONTH(tbl_raw_data[[#This Row],[Date Actioned]]), DAY(tbl_raw_data[[#This Row],[Date Actioned]]))</f>
        <v>45154</v>
      </c>
      <c r="L3762" s="55" t="str">
        <f>UPPER(TEXT(tbl_raw_data[[#This Row],[Updated_date]],"MMMM"))</f>
        <v>AUGUST</v>
      </c>
      <c r="M3762" s="55" t="str">
        <f>UPPER("Week "&amp;IF(ROUNDUP(DAY(tbl_raw_data[[#This Row],[Updated_date]])/7,0)=5,4,ROUNDUP(DAY(tbl_raw_data[[#This Row],[Updated_date]])/7,0)))</f>
        <v>WEEK 3</v>
      </c>
      <c r="N3762" s="57" t="str">
        <f>UPPER(VLOOKUP(tbl_raw_data[[#This Row],[Analyst]],[1]setting!$A$1:$B$15,2,0))</f>
        <v>ASIF</v>
      </c>
      <c r="O3762" s="57" t="str">
        <f>UPPER(tbl_raw_data[[#This Row],[Outcome]])</f>
        <v>APPROVE</v>
      </c>
      <c r="P3762" s="57" t="str">
        <f>UPPER(tbl_raw_data[[#This Row],[Queue Name]])</f>
        <v>CONSUMER PRE BUREAU</v>
      </c>
      <c r="Q3762" s="57" t="str">
        <f>IF(tbl_raw_data[[#This Row],[time_taken_in_mins]]&lt;=20,"SLA_MET","SLA_NOT_MET")</f>
        <v>SLA_MET</v>
      </c>
    </row>
    <row r="3763" spans="1:17" ht="15" customHeight="1" x14ac:dyDescent="0.25">
      <c r="A3763" s="11" t="s">
        <v>4615</v>
      </c>
      <c r="B3763" s="12">
        <v>45154.681956018518</v>
      </c>
      <c r="C3763" s="13">
        <v>45154.690717592595</v>
      </c>
      <c r="D3763" s="14" t="s">
        <v>13</v>
      </c>
      <c r="E3763" s="14" t="s">
        <v>9</v>
      </c>
      <c r="F3763" s="14" t="s">
        <v>42</v>
      </c>
      <c r="G3763" s="111" t="s">
        <v>67</v>
      </c>
      <c r="H37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3" s="48">
        <f>tbl_raw_data[[#This Row],[Date Actioned]]-tbl_raw_data[[#This Row],[Date Tagged]]</f>
        <v>8.7615740776527673E-3</v>
      </c>
      <c r="J3763" s="50">
        <f>HOUR(tbl_raw_data[[#This Row],[time_taken]])*60+MINUTE(tbl_raw_data[[#This Row],[time_taken]])+SECOND(tbl_raw_data[[#This Row],[time_taken]])/60</f>
        <v>12.616666666666667</v>
      </c>
      <c r="K3763" s="54">
        <f>DATE(YEAR(tbl_raw_data[[#This Row],[Date Actioned]]), MONTH(tbl_raw_data[[#This Row],[Date Actioned]]), DAY(tbl_raw_data[[#This Row],[Date Actioned]]))</f>
        <v>45154</v>
      </c>
      <c r="L3763" s="55" t="str">
        <f>UPPER(TEXT(tbl_raw_data[[#This Row],[Updated_date]],"MMMM"))</f>
        <v>AUGUST</v>
      </c>
      <c r="M3763" s="55" t="str">
        <f>UPPER("Week "&amp;IF(ROUNDUP(DAY(tbl_raw_data[[#This Row],[Updated_date]])/7,0)=5,4,ROUNDUP(DAY(tbl_raw_data[[#This Row],[Updated_date]])/7,0)))</f>
        <v>WEEK 3</v>
      </c>
      <c r="N3763" s="57" t="str">
        <f>UPPER(VLOOKUP(tbl_raw_data[[#This Row],[Analyst]],[1]setting!$A$1:$B$15,2,0))</f>
        <v>NITESH</v>
      </c>
      <c r="O3763" s="57" t="str">
        <f>UPPER(tbl_raw_data[[#This Row],[Outcome]])</f>
        <v>APPROVE</v>
      </c>
      <c r="P3763" s="57" t="str">
        <f>UPPER(tbl_raw_data[[#This Row],[Queue Name]])</f>
        <v>CONSUMER PRE BUREAU</v>
      </c>
      <c r="Q3763" s="57" t="str">
        <f>IF(tbl_raw_data[[#This Row],[time_taken_in_mins]]&lt;=20,"SLA_MET","SLA_NOT_MET")</f>
        <v>SLA_MET</v>
      </c>
    </row>
    <row r="3764" spans="1:17" ht="15" customHeight="1" x14ac:dyDescent="0.25">
      <c r="A3764" s="5" t="s">
        <v>6549</v>
      </c>
      <c r="B3764" s="12">
        <v>45154.682164351849</v>
      </c>
      <c r="C3764" s="29">
        <v>45154.696226851855</v>
      </c>
      <c r="D3764" s="30" t="s">
        <v>40</v>
      </c>
      <c r="E3764" s="16" t="s">
        <v>41</v>
      </c>
      <c r="F3764" s="30" t="s">
        <v>14</v>
      </c>
      <c r="G3764" s="106"/>
      <c r="H37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64" s="48">
        <f>tbl_raw_data[[#This Row],[Date Actioned]]-tbl_raw_data[[#This Row],[Date Tagged]]</f>
        <v>1.4062500005820766E-2</v>
      </c>
      <c r="J3764" s="50">
        <f>HOUR(tbl_raw_data[[#This Row],[time_taken]])*60+MINUTE(tbl_raw_data[[#This Row],[time_taken]])+SECOND(tbl_raw_data[[#This Row],[time_taken]])/60</f>
        <v>20.25</v>
      </c>
      <c r="K3764" s="54">
        <f>DATE(YEAR(tbl_raw_data[[#This Row],[Date Actioned]]), MONTH(tbl_raw_data[[#This Row],[Date Actioned]]), DAY(tbl_raw_data[[#This Row],[Date Actioned]]))</f>
        <v>45154</v>
      </c>
      <c r="L3764" s="55" t="str">
        <f>UPPER(TEXT(tbl_raw_data[[#This Row],[Updated_date]],"MMMM"))</f>
        <v>AUGUST</v>
      </c>
      <c r="M3764" s="55" t="str">
        <f>UPPER("Week "&amp;IF(ROUNDUP(DAY(tbl_raw_data[[#This Row],[Updated_date]])/7,0)=5,4,ROUNDUP(DAY(tbl_raw_data[[#This Row],[Updated_date]])/7,0)))</f>
        <v>WEEK 3</v>
      </c>
      <c r="N3764" s="57" t="str">
        <f>UPPER(VLOOKUP(tbl_raw_data[[#This Row],[Analyst]],[1]setting!$A$1:$B$15,2,0))</f>
        <v>HARDIK</v>
      </c>
      <c r="O3764" s="57" t="str">
        <f>UPPER(tbl_raw_data[[#This Row],[Outcome]])</f>
        <v>WITHDRAW</v>
      </c>
      <c r="P3764" s="57" t="str">
        <f>UPPER(tbl_raw_data[[#This Row],[Queue Name]])</f>
        <v>CONSUMER POST BUREAU</v>
      </c>
      <c r="Q3764" s="57" t="str">
        <f>IF(tbl_raw_data[[#This Row],[time_taken_in_mins]]&lt;=20,"SLA_MET","SLA_NOT_MET")</f>
        <v>SLA_NOT_MET</v>
      </c>
    </row>
    <row r="3765" spans="1:17" ht="15" customHeight="1" x14ac:dyDescent="0.25">
      <c r="A3765" s="22" t="s">
        <v>5223</v>
      </c>
      <c r="B3765" s="6">
        <v>45154.682638888888</v>
      </c>
      <c r="C3765" s="7">
        <v>45154.692696759259</v>
      </c>
      <c r="D3765" s="8" t="s">
        <v>13</v>
      </c>
      <c r="E3765" s="8" t="s">
        <v>28</v>
      </c>
      <c r="F3765" s="8" t="s">
        <v>109</v>
      </c>
      <c r="G3765" s="110" t="s">
        <v>29</v>
      </c>
      <c r="H37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5" s="48">
        <f>tbl_raw_data[[#This Row],[Date Actioned]]-tbl_raw_data[[#This Row],[Date Tagged]]</f>
        <v>1.0057870371383615E-2</v>
      </c>
      <c r="J3765" s="50">
        <f>HOUR(tbl_raw_data[[#This Row],[time_taken]])*60+MINUTE(tbl_raw_data[[#This Row],[time_taken]])+SECOND(tbl_raw_data[[#This Row],[time_taken]])/60</f>
        <v>14.483333333333333</v>
      </c>
      <c r="K3765" s="54">
        <f>DATE(YEAR(tbl_raw_data[[#This Row],[Date Actioned]]), MONTH(tbl_raw_data[[#This Row],[Date Actioned]]), DAY(tbl_raw_data[[#This Row],[Date Actioned]]))</f>
        <v>45154</v>
      </c>
      <c r="L3765" s="55" t="str">
        <f>UPPER(TEXT(tbl_raw_data[[#This Row],[Updated_date]],"MMMM"))</f>
        <v>AUGUST</v>
      </c>
      <c r="M3765" s="55" t="str">
        <f>UPPER("Week "&amp;IF(ROUNDUP(DAY(tbl_raw_data[[#This Row],[Updated_date]])/7,0)=5,4,ROUNDUP(DAY(tbl_raw_data[[#This Row],[Updated_date]])/7,0)))</f>
        <v>WEEK 3</v>
      </c>
      <c r="N3765" s="57" t="str">
        <f>UPPER(VLOOKUP(tbl_raw_data[[#This Row],[Analyst]],[1]setting!$A$1:$B$15,2,0))</f>
        <v>NAVED</v>
      </c>
      <c r="O3765" s="57" t="str">
        <f>UPPER(tbl_raw_data[[#This Row],[Outcome]])</f>
        <v>APPROVE</v>
      </c>
      <c r="P3765" s="57" t="str">
        <f>UPPER(tbl_raw_data[[#This Row],[Queue Name]])</f>
        <v>CONSUMER EXISTING</v>
      </c>
      <c r="Q3765" s="57" t="str">
        <f>IF(tbl_raw_data[[#This Row],[time_taken_in_mins]]&lt;=20,"SLA_MET","SLA_NOT_MET")</f>
        <v>SLA_MET</v>
      </c>
    </row>
    <row r="3766" spans="1:17" ht="15" customHeight="1" x14ac:dyDescent="0.25">
      <c r="A3766" s="11" t="s">
        <v>7125</v>
      </c>
      <c r="B3766" s="6">
        <v>45154.682662037034</v>
      </c>
      <c r="C3766" s="7">
        <v>45154.703449074077</v>
      </c>
      <c r="D3766" s="8" t="s">
        <v>8</v>
      </c>
      <c r="E3766" s="8" t="s">
        <v>9</v>
      </c>
      <c r="F3766" s="8" t="s">
        <v>86</v>
      </c>
      <c r="G3766" s="110" t="s">
        <v>850</v>
      </c>
      <c r="H37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66" s="48">
        <f>tbl_raw_data[[#This Row],[Date Actioned]]-tbl_raw_data[[#This Row],[Date Tagged]]</f>
        <v>2.0787037043191958E-2</v>
      </c>
      <c r="J3766" s="50">
        <f>HOUR(tbl_raw_data[[#This Row],[time_taken]])*60+MINUTE(tbl_raw_data[[#This Row],[time_taken]])+SECOND(tbl_raw_data[[#This Row],[time_taken]])/60</f>
        <v>29.933333333333334</v>
      </c>
      <c r="K3766" s="54">
        <f>DATE(YEAR(tbl_raw_data[[#This Row],[Date Actioned]]), MONTH(tbl_raw_data[[#This Row],[Date Actioned]]), DAY(tbl_raw_data[[#This Row],[Date Actioned]]))</f>
        <v>45154</v>
      </c>
      <c r="L3766" s="55" t="str">
        <f>UPPER(TEXT(tbl_raw_data[[#This Row],[Updated_date]],"MMMM"))</f>
        <v>AUGUST</v>
      </c>
      <c r="M3766" s="55" t="str">
        <f>UPPER("Week "&amp;IF(ROUNDUP(DAY(tbl_raw_data[[#This Row],[Updated_date]])/7,0)=5,4,ROUNDUP(DAY(tbl_raw_data[[#This Row],[Updated_date]])/7,0)))</f>
        <v>WEEK 3</v>
      </c>
      <c r="N3766" s="57" t="str">
        <f>UPPER(VLOOKUP(tbl_raw_data[[#This Row],[Analyst]],[1]setting!$A$1:$B$15,2,0))</f>
        <v>ASIF</v>
      </c>
      <c r="O3766" s="57" t="str">
        <f>UPPER(tbl_raw_data[[#This Row],[Outcome]])</f>
        <v>WITHDRAW</v>
      </c>
      <c r="P3766" s="57" t="str">
        <f>UPPER(tbl_raw_data[[#This Row],[Queue Name]])</f>
        <v>CONSUMER PRE BUREAU</v>
      </c>
      <c r="Q3766" s="57" t="str">
        <f>IF(tbl_raw_data[[#This Row],[time_taken_in_mins]]&lt;=20,"SLA_MET","SLA_NOT_MET")</f>
        <v>SLA_NOT_MET</v>
      </c>
    </row>
    <row r="3767" spans="1:17" ht="15" customHeight="1" x14ac:dyDescent="0.25">
      <c r="A3767" s="5" t="s">
        <v>2589</v>
      </c>
      <c r="B3767" s="12">
        <v>45154.683807870373</v>
      </c>
      <c r="C3767" s="13">
        <v>45154.68959490741</v>
      </c>
      <c r="D3767" s="14" t="s">
        <v>13</v>
      </c>
      <c r="E3767" s="14" t="s">
        <v>9</v>
      </c>
      <c r="F3767" s="14" t="s">
        <v>10</v>
      </c>
      <c r="G3767" s="111" t="s">
        <v>67</v>
      </c>
      <c r="H37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67" s="48">
        <f>tbl_raw_data[[#This Row],[Date Actioned]]-tbl_raw_data[[#This Row],[Date Tagged]]</f>
        <v>5.7870370364980772E-3</v>
      </c>
      <c r="J3767" s="50">
        <f>HOUR(tbl_raw_data[[#This Row],[time_taken]])*60+MINUTE(tbl_raw_data[[#This Row],[time_taken]])+SECOND(tbl_raw_data[[#This Row],[time_taken]])/60</f>
        <v>8.3333333333333339</v>
      </c>
      <c r="K3767" s="54">
        <f>DATE(YEAR(tbl_raw_data[[#This Row],[Date Actioned]]), MONTH(tbl_raw_data[[#This Row],[Date Actioned]]), DAY(tbl_raw_data[[#This Row],[Date Actioned]]))</f>
        <v>45154</v>
      </c>
      <c r="L3767" s="55" t="str">
        <f>UPPER(TEXT(tbl_raw_data[[#This Row],[Updated_date]],"MMMM"))</f>
        <v>AUGUST</v>
      </c>
      <c r="M3767" s="55" t="str">
        <f>UPPER("Week "&amp;IF(ROUNDUP(DAY(tbl_raw_data[[#This Row],[Updated_date]])/7,0)=5,4,ROUNDUP(DAY(tbl_raw_data[[#This Row],[Updated_date]])/7,0)))</f>
        <v>WEEK 3</v>
      </c>
      <c r="N3767" s="57" t="str">
        <f>UPPER(VLOOKUP(tbl_raw_data[[#This Row],[Analyst]],[1]setting!$A$1:$B$15,2,0))</f>
        <v>SAM</v>
      </c>
      <c r="O3767" s="57" t="str">
        <f>UPPER(tbl_raw_data[[#This Row],[Outcome]])</f>
        <v>APPROVE</v>
      </c>
      <c r="P3767" s="57" t="str">
        <f>UPPER(tbl_raw_data[[#This Row],[Queue Name]])</f>
        <v>CONSUMER PRE BUREAU</v>
      </c>
      <c r="Q3767" s="57" t="str">
        <f>IF(tbl_raw_data[[#This Row],[time_taken_in_mins]]&lt;=20,"SLA_MET","SLA_NOT_MET")</f>
        <v>SLA_MET</v>
      </c>
    </row>
    <row r="3768" spans="1:17" ht="15" customHeight="1" x14ac:dyDescent="0.25">
      <c r="A3768" s="5" t="s">
        <v>6987</v>
      </c>
      <c r="B3768" s="12">
        <v>45154.689675925925</v>
      </c>
      <c r="C3768" s="29">
        <v>45154.707719907405</v>
      </c>
      <c r="D3768" s="16" t="s">
        <v>13</v>
      </c>
      <c r="E3768" s="16" t="s">
        <v>28</v>
      </c>
      <c r="F3768" s="30" t="s">
        <v>14</v>
      </c>
      <c r="G3768" s="106"/>
      <c r="H37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68" s="48">
        <f>tbl_raw_data[[#This Row],[Date Actioned]]-tbl_raw_data[[#This Row],[Date Tagged]]</f>
        <v>1.8043981479422655E-2</v>
      </c>
      <c r="J3768" s="50">
        <f>HOUR(tbl_raw_data[[#This Row],[time_taken]])*60+MINUTE(tbl_raw_data[[#This Row],[time_taken]])+SECOND(tbl_raw_data[[#This Row],[time_taken]])/60</f>
        <v>25.983333333333334</v>
      </c>
      <c r="K3768" s="54">
        <f>DATE(YEAR(tbl_raw_data[[#This Row],[Date Actioned]]), MONTH(tbl_raw_data[[#This Row],[Date Actioned]]), DAY(tbl_raw_data[[#This Row],[Date Actioned]]))</f>
        <v>45154</v>
      </c>
      <c r="L3768" s="55" t="str">
        <f>UPPER(TEXT(tbl_raw_data[[#This Row],[Updated_date]],"MMMM"))</f>
        <v>AUGUST</v>
      </c>
      <c r="M3768" s="55" t="str">
        <f>UPPER("Week "&amp;IF(ROUNDUP(DAY(tbl_raw_data[[#This Row],[Updated_date]])/7,0)=5,4,ROUNDUP(DAY(tbl_raw_data[[#This Row],[Updated_date]])/7,0)))</f>
        <v>WEEK 3</v>
      </c>
      <c r="N3768" s="57" t="str">
        <f>UPPER(VLOOKUP(tbl_raw_data[[#This Row],[Analyst]],[1]setting!$A$1:$B$15,2,0))</f>
        <v>HARDIK</v>
      </c>
      <c r="O3768" s="57" t="str">
        <f>UPPER(tbl_raw_data[[#This Row],[Outcome]])</f>
        <v>APPROVE</v>
      </c>
      <c r="P3768" s="57" t="str">
        <f>UPPER(tbl_raw_data[[#This Row],[Queue Name]])</f>
        <v>CONSUMER EXISTING</v>
      </c>
      <c r="Q3768" s="57" t="str">
        <f>IF(tbl_raw_data[[#This Row],[time_taken_in_mins]]&lt;=20,"SLA_MET","SLA_NOT_MET")</f>
        <v>SLA_NOT_MET</v>
      </c>
    </row>
    <row r="3769" spans="1:17" ht="15" customHeight="1" x14ac:dyDescent="0.25">
      <c r="A3769" s="22" t="s">
        <v>514</v>
      </c>
      <c r="B3769" s="12">
        <v>45154.690821759257</v>
      </c>
      <c r="C3769" s="13">
        <v>45154.69363425926</v>
      </c>
      <c r="D3769" s="14" t="s">
        <v>8</v>
      </c>
      <c r="E3769" s="14" t="s">
        <v>41</v>
      </c>
      <c r="F3769" s="14" t="s">
        <v>55</v>
      </c>
      <c r="G3769" s="111" t="s">
        <v>515</v>
      </c>
      <c r="H37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69" s="48">
        <f>tbl_raw_data[[#This Row],[Date Actioned]]-tbl_raw_data[[#This Row],[Date Tagged]]</f>
        <v>2.8125000026193447E-3</v>
      </c>
      <c r="J3769" s="50">
        <f>HOUR(tbl_raw_data[[#This Row],[time_taken]])*60+MINUTE(tbl_raw_data[[#This Row],[time_taken]])+SECOND(tbl_raw_data[[#This Row],[time_taken]])/60</f>
        <v>4.05</v>
      </c>
      <c r="K3769" s="54">
        <f>DATE(YEAR(tbl_raw_data[[#This Row],[Date Actioned]]), MONTH(tbl_raw_data[[#This Row],[Date Actioned]]), DAY(tbl_raw_data[[#This Row],[Date Actioned]]))</f>
        <v>45154</v>
      </c>
      <c r="L3769" s="55" t="str">
        <f>UPPER(TEXT(tbl_raw_data[[#This Row],[Updated_date]],"MMMM"))</f>
        <v>AUGUST</v>
      </c>
      <c r="M3769" s="55" t="str">
        <f>UPPER("Week "&amp;IF(ROUNDUP(DAY(tbl_raw_data[[#This Row],[Updated_date]])/7,0)=5,4,ROUNDUP(DAY(tbl_raw_data[[#This Row],[Updated_date]])/7,0)))</f>
        <v>WEEK 3</v>
      </c>
      <c r="N3769" s="57" t="str">
        <f>UPPER(VLOOKUP(tbl_raw_data[[#This Row],[Analyst]],[1]setting!$A$1:$B$15,2,0))</f>
        <v>CAMERON</v>
      </c>
      <c r="O3769" s="57" t="str">
        <f>UPPER(tbl_raw_data[[#This Row],[Outcome]])</f>
        <v>WITHDRAW</v>
      </c>
      <c r="P3769" s="57" t="str">
        <f>UPPER(tbl_raw_data[[#This Row],[Queue Name]])</f>
        <v>CONSUMER POST BUREAU</v>
      </c>
      <c r="Q3769" s="57" t="str">
        <f>IF(tbl_raw_data[[#This Row],[time_taken_in_mins]]&lt;=20,"SLA_MET","SLA_NOT_MET")</f>
        <v>SLA_MET</v>
      </c>
    </row>
    <row r="3770" spans="1:17" ht="15" customHeight="1" x14ac:dyDescent="0.25">
      <c r="A3770" s="11" t="s">
        <v>1822</v>
      </c>
      <c r="B3770" s="6">
        <v>45154.691354166665</v>
      </c>
      <c r="C3770" s="7">
        <v>45154.696180555555</v>
      </c>
      <c r="D3770" s="8" t="s">
        <v>13</v>
      </c>
      <c r="E3770" s="8" t="s">
        <v>9</v>
      </c>
      <c r="F3770" s="8" t="s">
        <v>10</v>
      </c>
      <c r="G3770" s="110" t="s">
        <v>67</v>
      </c>
      <c r="H37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0" s="48">
        <f>tbl_raw_data[[#This Row],[Date Actioned]]-tbl_raw_data[[#This Row],[Date Tagged]]</f>
        <v>4.8263888893416151E-3</v>
      </c>
      <c r="J3770" s="50">
        <f>HOUR(tbl_raw_data[[#This Row],[time_taken]])*60+MINUTE(tbl_raw_data[[#This Row],[time_taken]])+SECOND(tbl_raw_data[[#This Row],[time_taken]])/60</f>
        <v>6.95</v>
      </c>
      <c r="K3770" s="54">
        <f>DATE(YEAR(tbl_raw_data[[#This Row],[Date Actioned]]), MONTH(tbl_raw_data[[#This Row],[Date Actioned]]), DAY(tbl_raw_data[[#This Row],[Date Actioned]]))</f>
        <v>45154</v>
      </c>
      <c r="L3770" s="55" t="str">
        <f>UPPER(TEXT(tbl_raw_data[[#This Row],[Updated_date]],"MMMM"))</f>
        <v>AUGUST</v>
      </c>
      <c r="M3770" s="55" t="str">
        <f>UPPER("Week "&amp;IF(ROUNDUP(DAY(tbl_raw_data[[#This Row],[Updated_date]])/7,0)=5,4,ROUNDUP(DAY(tbl_raw_data[[#This Row],[Updated_date]])/7,0)))</f>
        <v>WEEK 3</v>
      </c>
      <c r="N3770" s="57" t="str">
        <f>UPPER(VLOOKUP(tbl_raw_data[[#This Row],[Analyst]],[1]setting!$A$1:$B$15,2,0))</f>
        <v>SAM</v>
      </c>
      <c r="O3770" s="57" t="str">
        <f>UPPER(tbl_raw_data[[#This Row],[Outcome]])</f>
        <v>APPROVE</v>
      </c>
      <c r="P3770" s="57" t="str">
        <f>UPPER(tbl_raw_data[[#This Row],[Queue Name]])</f>
        <v>CONSUMER PRE BUREAU</v>
      </c>
      <c r="Q3770" s="57" t="str">
        <f>IF(tbl_raw_data[[#This Row],[time_taken_in_mins]]&lt;=20,"SLA_MET","SLA_NOT_MET")</f>
        <v>SLA_MET</v>
      </c>
    </row>
    <row r="3771" spans="1:17" ht="15" customHeight="1" x14ac:dyDescent="0.25">
      <c r="A3771" s="5" t="s">
        <v>4545</v>
      </c>
      <c r="B3771" s="6">
        <v>45154.691354166665</v>
      </c>
      <c r="C3771" s="7">
        <v>45154.7</v>
      </c>
      <c r="D3771" s="8" t="s">
        <v>46</v>
      </c>
      <c r="E3771" s="8" t="s">
        <v>28</v>
      </c>
      <c r="F3771" s="8" t="s">
        <v>42</v>
      </c>
      <c r="G3771" s="110" t="s">
        <v>74</v>
      </c>
      <c r="H37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1" s="48">
        <f>tbl_raw_data[[#This Row],[Date Actioned]]-tbl_raw_data[[#This Row],[Date Tagged]]</f>
        <v>8.6458333316841163E-3</v>
      </c>
      <c r="J3771" s="50">
        <f>HOUR(tbl_raw_data[[#This Row],[time_taken]])*60+MINUTE(tbl_raw_data[[#This Row],[time_taken]])+SECOND(tbl_raw_data[[#This Row],[time_taken]])/60</f>
        <v>12.45</v>
      </c>
      <c r="K3771" s="54">
        <f>DATE(YEAR(tbl_raw_data[[#This Row],[Date Actioned]]), MONTH(tbl_raw_data[[#This Row],[Date Actioned]]), DAY(tbl_raw_data[[#This Row],[Date Actioned]]))</f>
        <v>45154</v>
      </c>
      <c r="L3771" s="55" t="str">
        <f>UPPER(TEXT(tbl_raw_data[[#This Row],[Updated_date]],"MMMM"))</f>
        <v>AUGUST</v>
      </c>
      <c r="M3771" s="55" t="str">
        <f>UPPER("Week "&amp;IF(ROUNDUP(DAY(tbl_raw_data[[#This Row],[Updated_date]])/7,0)=5,4,ROUNDUP(DAY(tbl_raw_data[[#This Row],[Updated_date]])/7,0)))</f>
        <v>WEEK 3</v>
      </c>
      <c r="N3771" s="57" t="str">
        <f>UPPER(VLOOKUP(tbl_raw_data[[#This Row],[Analyst]],[1]setting!$A$1:$B$15,2,0))</f>
        <v>NITESH</v>
      </c>
      <c r="O3771" s="57" t="str">
        <f>UPPER(tbl_raw_data[[#This Row],[Outcome]])</f>
        <v>DECLINE</v>
      </c>
      <c r="P3771" s="57" t="str">
        <f>UPPER(tbl_raw_data[[#This Row],[Queue Name]])</f>
        <v>CONSUMER EXISTING</v>
      </c>
      <c r="Q3771" s="57" t="str">
        <f>IF(tbl_raw_data[[#This Row],[time_taken_in_mins]]&lt;=20,"SLA_MET","SLA_NOT_MET")</f>
        <v>SLA_MET</v>
      </c>
    </row>
    <row r="3772" spans="1:17" ht="15" customHeight="1" x14ac:dyDescent="0.25">
      <c r="A3772" s="5" t="s">
        <v>4283</v>
      </c>
      <c r="B3772" s="6">
        <v>45154.69153935185</v>
      </c>
      <c r="C3772" s="7">
        <v>45154.69972222222</v>
      </c>
      <c r="D3772" s="8" t="s">
        <v>8</v>
      </c>
      <c r="E3772" s="8" t="s">
        <v>9</v>
      </c>
      <c r="F3772" s="8" t="s">
        <v>109</v>
      </c>
      <c r="G3772" s="110" t="s">
        <v>1953</v>
      </c>
      <c r="H37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2" s="48">
        <f>tbl_raw_data[[#This Row],[Date Actioned]]-tbl_raw_data[[#This Row],[Date Tagged]]</f>
        <v>8.182870369637385E-3</v>
      </c>
      <c r="J3772" s="50">
        <f>HOUR(tbl_raw_data[[#This Row],[time_taken]])*60+MINUTE(tbl_raw_data[[#This Row],[time_taken]])+SECOND(tbl_raw_data[[#This Row],[time_taken]])/60</f>
        <v>11.783333333333333</v>
      </c>
      <c r="K3772" s="54">
        <f>DATE(YEAR(tbl_raw_data[[#This Row],[Date Actioned]]), MONTH(tbl_raw_data[[#This Row],[Date Actioned]]), DAY(tbl_raw_data[[#This Row],[Date Actioned]]))</f>
        <v>45154</v>
      </c>
      <c r="L3772" s="55" t="str">
        <f>UPPER(TEXT(tbl_raw_data[[#This Row],[Updated_date]],"MMMM"))</f>
        <v>AUGUST</v>
      </c>
      <c r="M3772" s="55" t="str">
        <f>UPPER("Week "&amp;IF(ROUNDUP(DAY(tbl_raw_data[[#This Row],[Updated_date]])/7,0)=5,4,ROUNDUP(DAY(tbl_raw_data[[#This Row],[Updated_date]])/7,0)))</f>
        <v>WEEK 3</v>
      </c>
      <c r="N3772" s="57" t="str">
        <f>UPPER(VLOOKUP(tbl_raw_data[[#This Row],[Analyst]],[1]setting!$A$1:$B$15,2,0))</f>
        <v>NAVED</v>
      </c>
      <c r="O3772" s="57" t="str">
        <f>UPPER(tbl_raw_data[[#This Row],[Outcome]])</f>
        <v>WITHDRAW</v>
      </c>
      <c r="P3772" s="57" t="str">
        <f>UPPER(tbl_raw_data[[#This Row],[Queue Name]])</f>
        <v>CONSUMER PRE BUREAU</v>
      </c>
      <c r="Q3772" s="57" t="str">
        <f>IF(tbl_raw_data[[#This Row],[time_taken_in_mins]]&lt;=20,"SLA_MET","SLA_NOT_MET")</f>
        <v>SLA_MET</v>
      </c>
    </row>
    <row r="3773" spans="1:17" ht="15" customHeight="1" x14ac:dyDescent="0.25">
      <c r="A3773" s="22" t="s">
        <v>5568</v>
      </c>
      <c r="B3773" s="12">
        <v>45154.691828703704</v>
      </c>
      <c r="C3773" s="13">
        <v>45154.702638888892</v>
      </c>
      <c r="D3773" s="14" t="s">
        <v>13</v>
      </c>
      <c r="E3773" s="14" t="s">
        <v>9</v>
      </c>
      <c r="F3773" s="14" t="s">
        <v>254</v>
      </c>
      <c r="G3773" s="111" t="s">
        <v>546</v>
      </c>
      <c r="H37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3" s="48">
        <f>tbl_raw_data[[#This Row],[Date Actioned]]-tbl_raw_data[[#This Row],[Date Tagged]]</f>
        <v>1.0810185187438037E-2</v>
      </c>
      <c r="J3773" s="50">
        <f>HOUR(tbl_raw_data[[#This Row],[time_taken]])*60+MINUTE(tbl_raw_data[[#This Row],[time_taken]])+SECOND(tbl_raw_data[[#This Row],[time_taken]])/60</f>
        <v>15.566666666666666</v>
      </c>
      <c r="K3773" s="54">
        <f>DATE(YEAR(tbl_raw_data[[#This Row],[Date Actioned]]), MONTH(tbl_raw_data[[#This Row],[Date Actioned]]), DAY(tbl_raw_data[[#This Row],[Date Actioned]]))</f>
        <v>45154</v>
      </c>
      <c r="L3773" s="55" t="str">
        <f>UPPER(TEXT(tbl_raw_data[[#This Row],[Updated_date]],"MMMM"))</f>
        <v>AUGUST</v>
      </c>
      <c r="M3773" s="55" t="str">
        <f>UPPER("Week "&amp;IF(ROUNDUP(DAY(tbl_raw_data[[#This Row],[Updated_date]])/7,0)=5,4,ROUNDUP(DAY(tbl_raw_data[[#This Row],[Updated_date]])/7,0)))</f>
        <v>WEEK 3</v>
      </c>
      <c r="N3773" s="57" t="str">
        <f>UPPER(VLOOKUP(tbl_raw_data[[#This Row],[Analyst]],[1]setting!$A$1:$B$15,2,0))</f>
        <v>FARDIN</v>
      </c>
      <c r="O3773" s="57" t="str">
        <f>UPPER(tbl_raw_data[[#This Row],[Outcome]])</f>
        <v>APPROVE</v>
      </c>
      <c r="P3773" s="57" t="str">
        <f>UPPER(tbl_raw_data[[#This Row],[Queue Name]])</f>
        <v>CONSUMER PRE BUREAU</v>
      </c>
      <c r="Q3773" s="57" t="str">
        <f>IF(tbl_raw_data[[#This Row],[time_taken_in_mins]]&lt;=20,"SLA_MET","SLA_NOT_MET")</f>
        <v>SLA_MET</v>
      </c>
    </row>
    <row r="3774" spans="1:17" ht="15" customHeight="1" x14ac:dyDescent="0.25">
      <c r="A3774" s="11" t="s">
        <v>1663</v>
      </c>
      <c r="B3774" s="12">
        <v>45154.692118055558</v>
      </c>
      <c r="C3774" s="13">
        <v>45154.696759259263</v>
      </c>
      <c r="D3774" s="14" t="s">
        <v>8</v>
      </c>
      <c r="E3774" s="14" t="s">
        <v>9</v>
      </c>
      <c r="F3774" s="14" t="s">
        <v>55</v>
      </c>
      <c r="G3774" s="111" t="s">
        <v>1664</v>
      </c>
      <c r="H37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4" s="48">
        <f>tbl_raw_data[[#This Row],[Date Actioned]]-tbl_raw_data[[#This Row],[Date Tagged]]</f>
        <v>4.6412037045229226E-3</v>
      </c>
      <c r="J3774" s="50">
        <f>HOUR(tbl_raw_data[[#This Row],[time_taken]])*60+MINUTE(tbl_raw_data[[#This Row],[time_taken]])+SECOND(tbl_raw_data[[#This Row],[time_taken]])/60</f>
        <v>6.6833333333333336</v>
      </c>
      <c r="K3774" s="54">
        <f>DATE(YEAR(tbl_raw_data[[#This Row],[Date Actioned]]), MONTH(tbl_raw_data[[#This Row],[Date Actioned]]), DAY(tbl_raw_data[[#This Row],[Date Actioned]]))</f>
        <v>45154</v>
      </c>
      <c r="L3774" s="55" t="str">
        <f>UPPER(TEXT(tbl_raw_data[[#This Row],[Updated_date]],"MMMM"))</f>
        <v>AUGUST</v>
      </c>
      <c r="M3774" s="55" t="str">
        <f>UPPER("Week "&amp;IF(ROUNDUP(DAY(tbl_raw_data[[#This Row],[Updated_date]])/7,0)=5,4,ROUNDUP(DAY(tbl_raw_data[[#This Row],[Updated_date]])/7,0)))</f>
        <v>WEEK 3</v>
      </c>
      <c r="N3774" s="57" t="str">
        <f>UPPER(VLOOKUP(tbl_raw_data[[#This Row],[Analyst]],[1]setting!$A$1:$B$15,2,0))</f>
        <v>CAMERON</v>
      </c>
      <c r="O3774" s="57" t="str">
        <f>UPPER(tbl_raw_data[[#This Row],[Outcome]])</f>
        <v>WITHDRAW</v>
      </c>
      <c r="P3774" s="57" t="str">
        <f>UPPER(tbl_raw_data[[#This Row],[Queue Name]])</f>
        <v>CONSUMER PRE BUREAU</v>
      </c>
      <c r="Q3774" s="57" t="str">
        <f>IF(tbl_raw_data[[#This Row],[time_taken_in_mins]]&lt;=20,"SLA_MET","SLA_NOT_MET")</f>
        <v>SLA_MET</v>
      </c>
    </row>
    <row r="3775" spans="1:17" ht="15" customHeight="1" x14ac:dyDescent="0.25">
      <c r="A3775" s="11" t="s">
        <v>7020</v>
      </c>
      <c r="B3775" s="12">
        <v>45154.700127314813</v>
      </c>
      <c r="C3775" s="25">
        <v>45154.718622685185</v>
      </c>
      <c r="D3775" s="26" t="s">
        <v>40</v>
      </c>
      <c r="E3775" s="10" t="s">
        <v>41</v>
      </c>
      <c r="F3775" s="26" t="s">
        <v>228</v>
      </c>
      <c r="G3775" s="109"/>
      <c r="H37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75" s="48">
        <f>tbl_raw_data[[#This Row],[Date Actioned]]-tbl_raw_data[[#This Row],[Date Tagged]]</f>
        <v>1.8495370371965691E-2</v>
      </c>
      <c r="J3775" s="50">
        <f>HOUR(tbl_raw_data[[#This Row],[time_taken]])*60+MINUTE(tbl_raw_data[[#This Row],[time_taken]])+SECOND(tbl_raw_data[[#This Row],[time_taken]])/60</f>
        <v>26.633333333333333</v>
      </c>
      <c r="K3775" s="54">
        <f>DATE(YEAR(tbl_raw_data[[#This Row],[Date Actioned]]), MONTH(tbl_raw_data[[#This Row],[Date Actioned]]), DAY(tbl_raw_data[[#This Row],[Date Actioned]]))</f>
        <v>45154</v>
      </c>
      <c r="L3775" s="55" t="str">
        <f>UPPER(TEXT(tbl_raw_data[[#This Row],[Updated_date]],"MMMM"))</f>
        <v>AUGUST</v>
      </c>
      <c r="M3775" s="55" t="str">
        <f>UPPER("Week "&amp;IF(ROUNDUP(DAY(tbl_raw_data[[#This Row],[Updated_date]])/7,0)=5,4,ROUNDUP(DAY(tbl_raw_data[[#This Row],[Updated_date]])/7,0)))</f>
        <v>WEEK 3</v>
      </c>
      <c r="N3775" s="57" t="str">
        <f>UPPER(VLOOKUP(tbl_raw_data[[#This Row],[Analyst]],[1]setting!$A$1:$B$15,2,0))</f>
        <v>OUADIR</v>
      </c>
      <c r="O3775" s="57" t="str">
        <f>UPPER(tbl_raw_data[[#This Row],[Outcome]])</f>
        <v>WITHDRAW</v>
      </c>
      <c r="P3775" s="57" t="str">
        <f>UPPER(tbl_raw_data[[#This Row],[Queue Name]])</f>
        <v>CONSUMER POST BUREAU</v>
      </c>
      <c r="Q3775" s="57" t="str">
        <f>IF(tbl_raw_data[[#This Row],[time_taken_in_mins]]&lt;=20,"SLA_MET","SLA_NOT_MET")</f>
        <v>SLA_NOT_MET</v>
      </c>
    </row>
    <row r="3776" spans="1:17" ht="15" customHeight="1" x14ac:dyDescent="0.25">
      <c r="A3776" s="5" t="s">
        <v>3007</v>
      </c>
      <c r="B3776" s="6">
        <v>45154.703993055555</v>
      </c>
      <c r="C3776" s="7">
        <v>45154.710381944446</v>
      </c>
      <c r="D3776" s="8" t="s">
        <v>13</v>
      </c>
      <c r="E3776" s="8" t="s">
        <v>9</v>
      </c>
      <c r="F3776" s="8" t="s">
        <v>109</v>
      </c>
      <c r="G3776" s="110" t="s">
        <v>67</v>
      </c>
      <c r="H37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6" s="48">
        <f>tbl_raw_data[[#This Row],[Date Actioned]]-tbl_raw_data[[#This Row],[Date Tagged]]</f>
        <v>6.3888888907968067E-3</v>
      </c>
      <c r="J3776" s="50">
        <f>HOUR(tbl_raw_data[[#This Row],[time_taken]])*60+MINUTE(tbl_raw_data[[#This Row],[time_taken]])+SECOND(tbl_raw_data[[#This Row],[time_taken]])/60</f>
        <v>9.1999999999999993</v>
      </c>
      <c r="K3776" s="54">
        <f>DATE(YEAR(tbl_raw_data[[#This Row],[Date Actioned]]), MONTH(tbl_raw_data[[#This Row],[Date Actioned]]), DAY(tbl_raw_data[[#This Row],[Date Actioned]]))</f>
        <v>45154</v>
      </c>
      <c r="L3776" s="55" t="str">
        <f>UPPER(TEXT(tbl_raw_data[[#This Row],[Updated_date]],"MMMM"))</f>
        <v>AUGUST</v>
      </c>
      <c r="M3776" s="55" t="str">
        <f>UPPER("Week "&amp;IF(ROUNDUP(DAY(tbl_raw_data[[#This Row],[Updated_date]])/7,0)=5,4,ROUNDUP(DAY(tbl_raw_data[[#This Row],[Updated_date]])/7,0)))</f>
        <v>WEEK 3</v>
      </c>
      <c r="N3776" s="57" t="str">
        <f>UPPER(VLOOKUP(tbl_raw_data[[#This Row],[Analyst]],[1]setting!$A$1:$B$15,2,0))</f>
        <v>NAVED</v>
      </c>
      <c r="O3776" s="57" t="str">
        <f>UPPER(tbl_raw_data[[#This Row],[Outcome]])</f>
        <v>APPROVE</v>
      </c>
      <c r="P3776" s="57" t="str">
        <f>UPPER(tbl_raw_data[[#This Row],[Queue Name]])</f>
        <v>CONSUMER PRE BUREAU</v>
      </c>
      <c r="Q3776" s="57" t="str">
        <f>IF(tbl_raw_data[[#This Row],[time_taken_in_mins]]&lt;=20,"SLA_MET","SLA_NOT_MET")</f>
        <v>SLA_MET</v>
      </c>
    </row>
    <row r="3777" spans="1:17" ht="15" customHeight="1" x14ac:dyDescent="0.25">
      <c r="A3777" s="22" t="s">
        <v>1426</v>
      </c>
      <c r="B3777" s="6">
        <v>45154.704560185186</v>
      </c>
      <c r="C3777" s="7">
        <v>45154.708877314813</v>
      </c>
      <c r="D3777" s="8" t="s">
        <v>8</v>
      </c>
      <c r="E3777" s="8" t="s">
        <v>41</v>
      </c>
      <c r="F3777" s="8" t="s">
        <v>10</v>
      </c>
      <c r="G3777" s="110" t="s">
        <v>11</v>
      </c>
      <c r="H37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77" s="48">
        <f>tbl_raw_data[[#This Row],[Date Actioned]]-tbl_raw_data[[#This Row],[Date Tagged]]</f>
        <v>4.3171296274522319E-3</v>
      </c>
      <c r="J3777" s="50">
        <f>HOUR(tbl_raw_data[[#This Row],[time_taken]])*60+MINUTE(tbl_raw_data[[#This Row],[time_taken]])+SECOND(tbl_raw_data[[#This Row],[time_taken]])/60</f>
        <v>6.2166666666666668</v>
      </c>
      <c r="K3777" s="54">
        <f>DATE(YEAR(tbl_raw_data[[#This Row],[Date Actioned]]), MONTH(tbl_raw_data[[#This Row],[Date Actioned]]), DAY(tbl_raw_data[[#This Row],[Date Actioned]]))</f>
        <v>45154</v>
      </c>
      <c r="L3777" s="55" t="str">
        <f>UPPER(TEXT(tbl_raw_data[[#This Row],[Updated_date]],"MMMM"))</f>
        <v>AUGUST</v>
      </c>
      <c r="M3777" s="55" t="str">
        <f>UPPER("Week "&amp;IF(ROUNDUP(DAY(tbl_raw_data[[#This Row],[Updated_date]])/7,0)=5,4,ROUNDUP(DAY(tbl_raw_data[[#This Row],[Updated_date]])/7,0)))</f>
        <v>WEEK 3</v>
      </c>
      <c r="N3777" s="57" t="str">
        <f>UPPER(VLOOKUP(tbl_raw_data[[#This Row],[Analyst]],[1]setting!$A$1:$B$15,2,0))</f>
        <v>SAM</v>
      </c>
      <c r="O3777" s="57" t="str">
        <f>UPPER(tbl_raw_data[[#This Row],[Outcome]])</f>
        <v>WITHDRAW</v>
      </c>
      <c r="P3777" s="57" t="str">
        <f>UPPER(tbl_raw_data[[#This Row],[Queue Name]])</f>
        <v>CONSUMER POST BUREAU</v>
      </c>
      <c r="Q3777" s="57" t="str">
        <f>IF(tbl_raw_data[[#This Row],[time_taken_in_mins]]&lt;=20,"SLA_MET","SLA_NOT_MET")</f>
        <v>SLA_MET</v>
      </c>
    </row>
    <row r="3778" spans="1:17" ht="26.25" x14ac:dyDescent="0.25">
      <c r="A3778" s="5" t="s">
        <v>6145</v>
      </c>
      <c r="B3778" s="12">
        <v>45154.706574074073</v>
      </c>
      <c r="C3778" s="13">
        <v>45154.718819444446</v>
      </c>
      <c r="D3778" s="14" t="s">
        <v>8</v>
      </c>
      <c r="E3778" s="14" t="s">
        <v>28</v>
      </c>
      <c r="F3778" s="14" t="s">
        <v>254</v>
      </c>
      <c r="G3778" s="111" t="s">
        <v>2653</v>
      </c>
      <c r="H37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778" s="48">
        <f>tbl_raw_data[[#This Row],[Date Actioned]]-tbl_raw_data[[#This Row],[Date Tagged]]</f>
        <v>1.2245370373420883E-2</v>
      </c>
      <c r="J3778" s="50">
        <f>HOUR(tbl_raw_data[[#This Row],[time_taken]])*60+MINUTE(tbl_raw_data[[#This Row],[time_taken]])+SECOND(tbl_raw_data[[#This Row],[time_taken]])/60</f>
        <v>17.633333333333333</v>
      </c>
      <c r="K3778" s="54">
        <f>DATE(YEAR(tbl_raw_data[[#This Row],[Date Actioned]]), MONTH(tbl_raw_data[[#This Row],[Date Actioned]]), DAY(tbl_raw_data[[#This Row],[Date Actioned]]))</f>
        <v>45154</v>
      </c>
      <c r="L3778" s="55" t="str">
        <f>UPPER(TEXT(tbl_raw_data[[#This Row],[Updated_date]],"MMMM"))</f>
        <v>AUGUST</v>
      </c>
      <c r="M3778" s="55" t="str">
        <f>UPPER("Week "&amp;IF(ROUNDUP(DAY(tbl_raw_data[[#This Row],[Updated_date]])/7,0)=5,4,ROUNDUP(DAY(tbl_raw_data[[#This Row],[Updated_date]])/7,0)))</f>
        <v>WEEK 3</v>
      </c>
      <c r="N3778" s="57" t="str">
        <f>UPPER(VLOOKUP(tbl_raw_data[[#This Row],[Analyst]],[1]setting!$A$1:$B$15,2,0))</f>
        <v>FARDIN</v>
      </c>
      <c r="O3778" s="57" t="str">
        <f>UPPER(tbl_raw_data[[#This Row],[Outcome]])</f>
        <v>WITHDRAW</v>
      </c>
      <c r="P3778" s="57" t="str">
        <f>UPPER(tbl_raw_data[[#This Row],[Queue Name]])</f>
        <v>CONSUMER EXISTING</v>
      </c>
      <c r="Q3778" s="57" t="str">
        <f>IF(tbl_raw_data[[#This Row],[time_taken_in_mins]]&lt;=20,"SLA_MET","SLA_NOT_MET")</f>
        <v>SLA_MET</v>
      </c>
    </row>
    <row r="3779" spans="1:17" ht="15" customHeight="1" x14ac:dyDescent="0.25">
      <c r="A3779" s="11" t="s">
        <v>2500</v>
      </c>
      <c r="B3779" s="12">
        <v>45154.712743055556</v>
      </c>
      <c r="C3779" s="13">
        <v>45154.7184375</v>
      </c>
      <c r="D3779" s="14" t="s">
        <v>13</v>
      </c>
      <c r="E3779" s="14" t="s">
        <v>9</v>
      </c>
      <c r="F3779" s="14" t="s">
        <v>109</v>
      </c>
      <c r="G3779" s="111" t="s">
        <v>147</v>
      </c>
      <c r="H37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79" s="48">
        <f>tbl_raw_data[[#This Row],[Date Actioned]]-tbl_raw_data[[#This Row],[Date Tagged]]</f>
        <v>5.694444444088731E-3</v>
      </c>
      <c r="J3779" s="50">
        <f>HOUR(tbl_raw_data[[#This Row],[time_taken]])*60+MINUTE(tbl_raw_data[[#This Row],[time_taken]])+SECOND(tbl_raw_data[[#This Row],[time_taken]])/60</f>
        <v>8.1999999999999993</v>
      </c>
      <c r="K3779" s="54">
        <f>DATE(YEAR(tbl_raw_data[[#This Row],[Date Actioned]]), MONTH(tbl_raw_data[[#This Row],[Date Actioned]]), DAY(tbl_raw_data[[#This Row],[Date Actioned]]))</f>
        <v>45154</v>
      </c>
      <c r="L3779" s="55" t="str">
        <f>UPPER(TEXT(tbl_raw_data[[#This Row],[Updated_date]],"MMMM"))</f>
        <v>AUGUST</v>
      </c>
      <c r="M3779" s="55" t="str">
        <f>UPPER("Week "&amp;IF(ROUNDUP(DAY(tbl_raw_data[[#This Row],[Updated_date]])/7,0)=5,4,ROUNDUP(DAY(tbl_raw_data[[#This Row],[Updated_date]])/7,0)))</f>
        <v>WEEK 3</v>
      </c>
      <c r="N3779" s="57" t="str">
        <f>UPPER(VLOOKUP(tbl_raw_data[[#This Row],[Analyst]],[1]setting!$A$1:$B$15,2,0))</f>
        <v>NAVED</v>
      </c>
      <c r="O3779" s="57" t="str">
        <f>UPPER(tbl_raw_data[[#This Row],[Outcome]])</f>
        <v>APPROVE</v>
      </c>
      <c r="P3779" s="57" t="str">
        <f>UPPER(tbl_raw_data[[#This Row],[Queue Name]])</f>
        <v>CONSUMER PRE BUREAU</v>
      </c>
      <c r="Q3779" s="57" t="str">
        <f>IF(tbl_raw_data[[#This Row],[time_taken_in_mins]]&lt;=20,"SLA_MET","SLA_NOT_MET")</f>
        <v>SLA_MET</v>
      </c>
    </row>
    <row r="3780" spans="1:17" ht="15" customHeight="1" x14ac:dyDescent="0.25">
      <c r="A3780" s="22" t="s">
        <v>1343</v>
      </c>
      <c r="B3780" s="6">
        <v>45154.717106481483</v>
      </c>
      <c r="C3780" s="7">
        <v>45154.721284722225</v>
      </c>
      <c r="D3780" s="8" t="s">
        <v>13</v>
      </c>
      <c r="E3780" s="8" t="s">
        <v>28</v>
      </c>
      <c r="F3780" s="8" t="s">
        <v>10</v>
      </c>
      <c r="G3780" s="110" t="s">
        <v>53</v>
      </c>
      <c r="H37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0" s="48">
        <f>tbl_raw_data[[#This Row],[Date Actioned]]-tbl_raw_data[[#This Row],[Date Tagged]]</f>
        <v>4.1782407424761914E-3</v>
      </c>
      <c r="J3780" s="50">
        <f>HOUR(tbl_raw_data[[#This Row],[time_taken]])*60+MINUTE(tbl_raw_data[[#This Row],[time_taken]])+SECOND(tbl_raw_data[[#This Row],[time_taken]])/60</f>
        <v>6.0166666666666666</v>
      </c>
      <c r="K3780" s="54">
        <f>DATE(YEAR(tbl_raw_data[[#This Row],[Date Actioned]]), MONTH(tbl_raw_data[[#This Row],[Date Actioned]]), DAY(tbl_raw_data[[#This Row],[Date Actioned]]))</f>
        <v>45154</v>
      </c>
      <c r="L3780" s="55" t="str">
        <f>UPPER(TEXT(tbl_raw_data[[#This Row],[Updated_date]],"MMMM"))</f>
        <v>AUGUST</v>
      </c>
      <c r="M3780" s="55" t="str">
        <f>UPPER("Week "&amp;IF(ROUNDUP(DAY(tbl_raw_data[[#This Row],[Updated_date]])/7,0)=5,4,ROUNDUP(DAY(tbl_raw_data[[#This Row],[Updated_date]])/7,0)))</f>
        <v>WEEK 3</v>
      </c>
      <c r="N3780" s="57" t="str">
        <f>UPPER(VLOOKUP(tbl_raw_data[[#This Row],[Analyst]],[1]setting!$A$1:$B$15,2,0))</f>
        <v>SAM</v>
      </c>
      <c r="O3780" s="57" t="str">
        <f>UPPER(tbl_raw_data[[#This Row],[Outcome]])</f>
        <v>APPROVE</v>
      </c>
      <c r="P3780" s="57" t="str">
        <f>UPPER(tbl_raw_data[[#This Row],[Queue Name]])</f>
        <v>CONSUMER EXISTING</v>
      </c>
      <c r="Q3780" s="57" t="str">
        <f>IF(tbl_raw_data[[#This Row],[time_taken_in_mins]]&lt;=20,"SLA_MET","SLA_NOT_MET")</f>
        <v>SLA_MET</v>
      </c>
    </row>
    <row r="3781" spans="1:17" ht="15" customHeight="1" x14ac:dyDescent="0.25">
      <c r="A3781" s="11" t="s">
        <v>5649</v>
      </c>
      <c r="B3781" s="12">
        <v>45154.717974537038</v>
      </c>
      <c r="C3781" s="25">
        <v>45154.72896990741</v>
      </c>
      <c r="D3781" s="10" t="s">
        <v>13</v>
      </c>
      <c r="E3781" s="10" t="s">
        <v>28</v>
      </c>
      <c r="F3781" s="26" t="s">
        <v>254</v>
      </c>
      <c r="G3781" s="109"/>
      <c r="H37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81" s="48">
        <f>tbl_raw_data[[#This Row],[Date Actioned]]-tbl_raw_data[[#This Row],[Date Tagged]]</f>
        <v>1.099537037225673E-2</v>
      </c>
      <c r="J3781" s="50">
        <f>HOUR(tbl_raw_data[[#This Row],[time_taken]])*60+MINUTE(tbl_raw_data[[#This Row],[time_taken]])+SECOND(tbl_raw_data[[#This Row],[time_taken]])/60</f>
        <v>15.833333333333334</v>
      </c>
      <c r="K3781" s="54">
        <f>DATE(YEAR(tbl_raw_data[[#This Row],[Date Actioned]]), MONTH(tbl_raw_data[[#This Row],[Date Actioned]]), DAY(tbl_raw_data[[#This Row],[Date Actioned]]))</f>
        <v>45154</v>
      </c>
      <c r="L3781" s="55" t="str">
        <f>UPPER(TEXT(tbl_raw_data[[#This Row],[Updated_date]],"MMMM"))</f>
        <v>AUGUST</v>
      </c>
      <c r="M3781" s="55" t="str">
        <f>UPPER("Week "&amp;IF(ROUNDUP(DAY(tbl_raw_data[[#This Row],[Updated_date]])/7,0)=5,4,ROUNDUP(DAY(tbl_raw_data[[#This Row],[Updated_date]])/7,0)))</f>
        <v>WEEK 3</v>
      </c>
      <c r="N3781" s="57" t="str">
        <f>UPPER(VLOOKUP(tbl_raw_data[[#This Row],[Analyst]],[1]setting!$A$1:$B$15,2,0))</f>
        <v>FARDIN</v>
      </c>
      <c r="O3781" s="57" t="str">
        <f>UPPER(tbl_raw_data[[#This Row],[Outcome]])</f>
        <v>APPROVE</v>
      </c>
      <c r="P3781" s="57" t="str">
        <f>UPPER(tbl_raw_data[[#This Row],[Queue Name]])</f>
        <v>CONSUMER EXISTING</v>
      </c>
      <c r="Q3781" s="57" t="str">
        <f>IF(tbl_raw_data[[#This Row],[time_taken_in_mins]]&lt;=20,"SLA_MET","SLA_NOT_MET")</f>
        <v>SLA_MET</v>
      </c>
    </row>
    <row r="3782" spans="1:17" ht="15" customHeight="1" x14ac:dyDescent="0.25">
      <c r="A3782" s="22" t="s">
        <v>7200</v>
      </c>
      <c r="B3782" s="12">
        <v>45154.726712962962</v>
      </c>
      <c r="C3782" s="29">
        <v>45154.752071759256</v>
      </c>
      <c r="D3782" s="30" t="s">
        <v>40</v>
      </c>
      <c r="E3782" s="16" t="s">
        <v>41</v>
      </c>
      <c r="F3782" s="30" t="s">
        <v>42</v>
      </c>
      <c r="G3782" s="106"/>
      <c r="H37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82" s="48">
        <f>tbl_raw_data[[#This Row],[Date Actioned]]-tbl_raw_data[[#This Row],[Date Tagged]]</f>
        <v>2.5358796294312924E-2</v>
      </c>
      <c r="J3782" s="50">
        <f>HOUR(tbl_raw_data[[#This Row],[time_taken]])*60+MINUTE(tbl_raw_data[[#This Row],[time_taken]])+SECOND(tbl_raw_data[[#This Row],[time_taken]])/60</f>
        <v>36.516666666666666</v>
      </c>
      <c r="K3782" s="54">
        <f>DATE(YEAR(tbl_raw_data[[#This Row],[Date Actioned]]), MONTH(tbl_raw_data[[#This Row],[Date Actioned]]), DAY(tbl_raw_data[[#This Row],[Date Actioned]]))</f>
        <v>45154</v>
      </c>
      <c r="L3782" s="55" t="str">
        <f>UPPER(TEXT(tbl_raw_data[[#This Row],[Updated_date]],"MMMM"))</f>
        <v>AUGUST</v>
      </c>
      <c r="M3782" s="55" t="str">
        <f>UPPER("Week "&amp;IF(ROUNDUP(DAY(tbl_raw_data[[#This Row],[Updated_date]])/7,0)=5,4,ROUNDUP(DAY(tbl_raw_data[[#This Row],[Updated_date]])/7,0)))</f>
        <v>WEEK 3</v>
      </c>
      <c r="N3782" s="57" t="str">
        <f>UPPER(VLOOKUP(tbl_raw_data[[#This Row],[Analyst]],[1]setting!$A$1:$B$15,2,0))</f>
        <v>NITESH</v>
      </c>
      <c r="O3782" s="57" t="str">
        <f>UPPER(tbl_raw_data[[#This Row],[Outcome]])</f>
        <v>WITHDRAW</v>
      </c>
      <c r="P3782" s="57" t="str">
        <f>UPPER(tbl_raw_data[[#This Row],[Queue Name]])</f>
        <v>CONSUMER POST BUREAU</v>
      </c>
      <c r="Q3782" s="57" t="str">
        <f>IF(tbl_raw_data[[#This Row],[time_taken_in_mins]]&lt;=20,"SLA_MET","SLA_NOT_MET")</f>
        <v>SLA_NOT_MET</v>
      </c>
    </row>
    <row r="3783" spans="1:17" ht="15" customHeight="1" x14ac:dyDescent="0.25">
      <c r="A3783" s="5" t="s">
        <v>3447</v>
      </c>
      <c r="B3783" s="12">
        <v>45154.730104166665</v>
      </c>
      <c r="C3783" s="13">
        <v>45154.737071759257</v>
      </c>
      <c r="D3783" s="14" t="s">
        <v>13</v>
      </c>
      <c r="E3783" s="14" t="s">
        <v>9</v>
      </c>
      <c r="F3783" s="14" t="s">
        <v>109</v>
      </c>
      <c r="G3783" s="111" t="s">
        <v>19</v>
      </c>
      <c r="H37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3" s="48">
        <f>tbl_raw_data[[#This Row],[Date Actioned]]-tbl_raw_data[[#This Row],[Date Tagged]]</f>
        <v>6.9675925915362313E-3</v>
      </c>
      <c r="J3783" s="50">
        <f>HOUR(tbl_raw_data[[#This Row],[time_taken]])*60+MINUTE(tbl_raw_data[[#This Row],[time_taken]])+SECOND(tbl_raw_data[[#This Row],[time_taken]])/60</f>
        <v>10.033333333333333</v>
      </c>
      <c r="K3783" s="54">
        <f>DATE(YEAR(tbl_raw_data[[#This Row],[Date Actioned]]), MONTH(tbl_raw_data[[#This Row],[Date Actioned]]), DAY(tbl_raw_data[[#This Row],[Date Actioned]]))</f>
        <v>45154</v>
      </c>
      <c r="L3783" s="55" t="str">
        <f>UPPER(TEXT(tbl_raw_data[[#This Row],[Updated_date]],"MMMM"))</f>
        <v>AUGUST</v>
      </c>
      <c r="M3783" s="55" t="str">
        <f>UPPER("Week "&amp;IF(ROUNDUP(DAY(tbl_raw_data[[#This Row],[Updated_date]])/7,0)=5,4,ROUNDUP(DAY(tbl_raw_data[[#This Row],[Updated_date]])/7,0)))</f>
        <v>WEEK 3</v>
      </c>
      <c r="N3783" s="57" t="str">
        <f>UPPER(VLOOKUP(tbl_raw_data[[#This Row],[Analyst]],[1]setting!$A$1:$B$15,2,0))</f>
        <v>NAVED</v>
      </c>
      <c r="O3783" s="57" t="str">
        <f>UPPER(tbl_raw_data[[#This Row],[Outcome]])</f>
        <v>APPROVE</v>
      </c>
      <c r="P3783" s="57" t="str">
        <f>UPPER(tbl_raw_data[[#This Row],[Queue Name]])</f>
        <v>CONSUMER PRE BUREAU</v>
      </c>
      <c r="Q3783" s="57" t="str">
        <f>IF(tbl_raw_data[[#This Row],[time_taken_in_mins]]&lt;=20,"SLA_MET","SLA_NOT_MET")</f>
        <v>SLA_MET</v>
      </c>
    </row>
    <row r="3784" spans="1:17" ht="15" customHeight="1" x14ac:dyDescent="0.25">
      <c r="A3784" s="11" t="s">
        <v>6473</v>
      </c>
      <c r="B3784" s="6">
        <v>45154.731087962966</v>
      </c>
      <c r="C3784" s="7">
        <v>45154.744722222225</v>
      </c>
      <c r="D3784" s="8" t="s">
        <v>8</v>
      </c>
      <c r="E3784" s="8" t="s">
        <v>9</v>
      </c>
      <c r="F3784" s="8" t="s">
        <v>86</v>
      </c>
      <c r="G3784" s="110" t="s">
        <v>6474</v>
      </c>
      <c r="H37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84" s="48">
        <f>tbl_raw_data[[#This Row],[Date Actioned]]-tbl_raw_data[[#This Row],[Date Tagged]]</f>
        <v>1.3634259259561077E-2</v>
      </c>
      <c r="J3784" s="50">
        <f>HOUR(tbl_raw_data[[#This Row],[time_taken]])*60+MINUTE(tbl_raw_data[[#This Row],[time_taken]])+SECOND(tbl_raw_data[[#This Row],[time_taken]])/60</f>
        <v>19.633333333333333</v>
      </c>
      <c r="K3784" s="54">
        <f>DATE(YEAR(tbl_raw_data[[#This Row],[Date Actioned]]), MONTH(tbl_raw_data[[#This Row],[Date Actioned]]), DAY(tbl_raw_data[[#This Row],[Date Actioned]]))</f>
        <v>45154</v>
      </c>
      <c r="L3784" s="55" t="str">
        <f>UPPER(TEXT(tbl_raw_data[[#This Row],[Updated_date]],"MMMM"))</f>
        <v>AUGUST</v>
      </c>
      <c r="M3784" s="55" t="str">
        <f>UPPER("Week "&amp;IF(ROUNDUP(DAY(tbl_raw_data[[#This Row],[Updated_date]])/7,0)=5,4,ROUNDUP(DAY(tbl_raw_data[[#This Row],[Updated_date]])/7,0)))</f>
        <v>WEEK 3</v>
      </c>
      <c r="N3784" s="57" t="str">
        <f>UPPER(VLOOKUP(tbl_raw_data[[#This Row],[Analyst]],[1]setting!$A$1:$B$15,2,0))</f>
        <v>ASIF</v>
      </c>
      <c r="O3784" s="57" t="str">
        <f>UPPER(tbl_raw_data[[#This Row],[Outcome]])</f>
        <v>WITHDRAW</v>
      </c>
      <c r="P3784" s="57" t="str">
        <f>UPPER(tbl_raw_data[[#This Row],[Queue Name]])</f>
        <v>CONSUMER PRE BUREAU</v>
      </c>
      <c r="Q3784" s="57" t="str">
        <f>IF(tbl_raw_data[[#This Row],[time_taken_in_mins]]&lt;=20,"SLA_MET","SLA_NOT_MET")</f>
        <v>SLA_MET</v>
      </c>
    </row>
    <row r="3785" spans="1:17" x14ac:dyDescent="0.25">
      <c r="A3785" s="22" t="s">
        <v>5849</v>
      </c>
      <c r="B3785" s="12">
        <v>45154.732395833336</v>
      </c>
      <c r="C3785" s="13">
        <v>45154.743877314817</v>
      </c>
      <c r="D3785" s="14" t="s">
        <v>8</v>
      </c>
      <c r="E3785" s="14" t="s">
        <v>28</v>
      </c>
      <c r="F3785" s="14" t="s">
        <v>109</v>
      </c>
      <c r="G3785" s="111" t="s">
        <v>25</v>
      </c>
      <c r="H37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85" s="48">
        <f>tbl_raw_data[[#This Row],[Date Actioned]]-tbl_raw_data[[#This Row],[Date Tagged]]</f>
        <v>1.1481481480586808E-2</v>
      </c>
      <c r="J3785" s="50">
        <f>HOUR(tbl_raw_data[[#This Row],[time_taken]])*60+MINUTE(tbl_raw_data[[#This Row],[time_taken]])+SECOND(tbl_raw_data[[#This Row],[time_taken]])/60</f>
        <v>16.533333333333335</v>
      </c>
      <c r="K3785" s="54">
        <f>DATE(YEAR(tbl_raw_data[[#This Row],[Date Actioned]]), MONTH(tbl_raw_data[[#This Row],[Date Actioned]]), DAY(tbl_raw_data[[#This Row],[Date Actioned]]))</f>
        <v>45154</v>
      </c>
      <c r="L3785" s="55" t="str">
        <f>UPPER(TEXT(tbl_raw_data[[#This Row],[Updated_date]],"MMMM"))</f>
        <v>AUGUST</v>
      </c>
      <c r="M3785" s="55" t="str">
        <f>UPPER("Week "&amp;IF(ROUNDUP(DAY(tbl_raw_data[[#This Row],[Updated_date]])/7,0)=5,4,ROUNDUP(DAY(tbl_raw_data[[#This Row],[Updated_date]])/7,0)))</f>
        <v>WEEK 3</v>
      </c>
      <c r="N3785" s="57" t="str">
        <f>UPPER(VLOOKUP(tbl_raw_data[[#This Row],[Analyst]],[1]setting!$A$1:$B$15,2,0))</f>
        <v>NAVED</v>
      </c>
      <c r="O3785" s="57" t="str">
        <f>UPPER(tbl_raw_data[[#This Row],[Outcome]])</f>
        <v>WITHDRAW</v>
      </c>
      <c r="P3785" s="57" t="str">
        <f>UPPER(tbl_raw_data[[#This Row],[Queue Name]])</f>
        <v>CONSUMER EXISTING</v>
      </c>
      <c r="Q3785" s="57" t="str">
        <f>IF(tbl_raw_data[[#This Row],[time_taken_in_mins]]&lt;=20,"SLA_MET","SLA_NOT_MET")</f>
        <v>SLA_MET</v>
      </c>
    </row>
    <row r="3786" spans="1:17" ht="15" customHeight="1" x14ac:dyDescent="0.25">
      <c r="A3786" s="5" t="s">
        <v>6674</v>
      </c>
      <c r="B3786" s="6">
        <v>45154.733530092592</v>
      </c>
      <c r="C3786" s="7">
        <v>45154.74827546296</v>
      </c>
      <c r="D3786" s="8" t="s">
        <v>8</v>
      </c>
      <c r="E3786" s="8" t="s">
        <v>9</v>
      </c>
      <c r="F3786" s="8" t="s">
        <v>55</v>
      </c>
      <c r="G3786" s="110" t="s">
        <v>510</v>
      </c>
      <c r="H37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86" s="48">
        <f>tbl_raw_data[[#This Row],[Date Actioned]]-tbl_raw_data[[#This Row],[Date Tagged]]</f>
        <v>1.4745370368473232E-2</v>
      </c>
      <c r="J3786" s="50">
        <f>HOUR(tbl_raw_data[[#This Row],[time_taken]])*60+MINUTE(tbl_raw_data[[#This Row],[time_taken]])+SECOND(tbl_raw_data[[#This Row],[time_taken]])/60</f>
        <v>21.233333333333334</v>
      </c>
      <c r="K3786" s="54">
        <f>DATE(YEAR(tbl_raw_data[[#This Row],[Date Actioned]]), MONTH(tbl_raw_data[[#This Row],[Date Actioned]]), DAY(tbl_raw_data[[#This Row],[Date Actioned]]))</f>
        <v>45154</v>
      </c>
      <c r="L3786" s="55" t="str">
        <f>UPPER(TEXT(tbl_raw_data[[#This Row],[Updated_date]],"MMMM"))</f>
        <v>AUGUST</v>
      </c>
      <c r="M3786" s="55" t="str">
        <f>UPPER("Week "&amp;IF(ROUNDUP(DAY(tbl_raw_data[[#This Row],[Updated_date]])/7,0)=5,4,ROUNDUP(DAY(tbl_raw_data[[#This Row],[Updated_date]])/7,0)))</f>
        <v>WEEK 3</v>
      </c>
      <c r="N3786" s="57" t="str">
        <f>UPPER(VLOOKUP(tbl_raw_data[[#This Row],[Analyst]],[1]setting!$A$1:$B$15,2,0))</f>
        <v>CAMERON</v>
      </c>
      <c r="O3786" s="57" t="str">
        <f>UPPER(tbl_raw_data[[#This Row],[Outcome]])</f>
        <v>WITHDRAW</v>
      </c>
      <c r="P3786" s="57" t="str">
        <f>UPPER(tbl_raw_data[[#This Row],[Queue Name]])</f>
        <v>CONSUMER PRE BUREAU</v>
      </c>
      <c r="Q3786" s="57" t="str">
        <f>IF(tbl_raw_data[[#This Row],[time_taken_in_mins]]&lt;=20,"SLA_MET","SLA_NOT_MET")</f>
        <v>SLA_NOT_MET</v>
      </c>
    </row>
    <row r="3787" spans="1:17" ht="15" customHeight="1" x14ac:dyDescent="0.25">
      <c r="A3787" s="11" t="s">
        <v>5278</v>
      </c>
      <c r="B3787" s="6">
        <v>45154.735243055555</v>
      </c>
      <c r="C3787" s="7">
        <v>45154.745393518519</v>
      </c>
      <c r="D3787" s="8" t="s">
        <v>13</v>
      </c>
      <c r="E3787" s="8" t="s">
        <v>28</v>
      </c>
      <c r="F3787" s="8" t="s">
        <v>10</v>
      </c>
      <c r="G3787" s="110" t="s">
        <v>53</v>
      </c>
      <c r="H37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7" s="48">
        <f>tbl_raw_data[[#This Row],[Date Actioned]]-tbl_raw_data[[#This Row],[Date Tagged]]</f>
        <v>1.0150462963792961E-2</v>
      </c>
      <c r="J3787" s="50">
        <f>HOUR(tbl_raw_data[[#This Row],[time_taken]])*60+MINUTE(tbl_raw_data[[#This Row],[time_taken]])+SECOND(tbl_raw_data[[#This Row],[time_taken]])/60</f>
        <v>14.616666666666667</v>
      </c>
      <c r="K3787" s="54">
        <f>DATE(YEAR(tbl_raw_data[[#This Row],[Date Actioned]]), MONTH(tbl_raw_data[[#This Row],[Date Actioned]]), DAY(tbl_raw_data[[#This Row],[Date Actioned]]))</f>
        <v>45154</v>
      </c>
      <c r="L3787" s="55" t="str">
        <f>UPPER(TEXT(tbl_raw_data[[#This Row],[Updated_date]],"MMMM"))</f>
        <v>AUGUST</v>
      </c>
      <c r="M3787" s="55" t="str">
        <f>UPPER("Week "&amp;IF(ROUNDUP(DAY(tbl_raw_data[[#This Row],[Updated_date]])/7,0)=5,4,ROUNDUP(DAY(tbl_raw_data[[#This Row],[Updated_date]])/7,0)))</f>
        <v>WEEK 3</v>
      </c>
      <c r="N3787" s="57" t="str">
        <f>UPPER(VLOOKUP(tbl_raw_data[[#This Row],[Analyst]],[1]setting!$A$1:$B$15,2,0))</f>
        <v>SAM</v>
      </c>
      <c r="O3787" s="57" t="str">
        <f>UPPER(tbl_raw_data[[#This Row],[Outcome]])</f>
        <v>APPROVE</v>
      </c>
      <c r="P3787" s="57" t="str">
        <f>UPPER(tbl_raw_data[[#This Row],[Queue Name]])</f>
        <v>CONSUMER EXISTING</v>
      </c>
      <c r="Q3787" s="57" t="str">
        <f>IF(tbl_raw_data[[#This Row],[time_taken_in_mins]]&lt;=20,"SLA_MET","SLA_NOT_MET")</f>
        <v>SLA_MET</v>
      </c>
    </row>
    <row r="3788" spans="1:17" ht="15" customHeight="1" x14ac:dyDescent="0.25">
      <c r="A3788" s="22" t="s">
        <v>6569</v>
      </c>
      <c r="B3788" s="12">
        <v>45154.736944444441</v>
      </c>
      <c r="C3788" s="29">
        <v>45154.751134259262</v>
      </c>
      <c r="D3788" s="16" t="s">
        <v>13</v>
      </c>
      <c r="E3788" s="16" t="s">
        <v>41</v>
      </c>
      <c r="F3788" s="30" t="s">
        <v>14</v>
      </c>
      <c r="G3788" s="106"/>
      <c r="H37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88" s="48">
        <f>tbl_raw_data[[#This Row],[Date Actioned]]-tbl_raw_data[[#This Row],[Date Tagged]]</f>
        <v>1.4189814821293112E-2</v>
      </c>
      <c r="J3788" s="50">
        <f>HOUR(tbl_raw_data[[#This Row],[time_taken]])*60+MINUTE(tbl_raw_data[[#This Row],[time_taken]])+SECOND(tbl_raw_data[[#This Row],[time_taken]])/60</f>
        <v>20.433333333333334</v>
      </c>
      <c r="K3788" s="54">
        <f>DATE(YEAR(tbl_raw_data[[#This Row],[Date Actioned]]), MONTH(tbl_raw_data[[#This Row],[Date Actioned]]), DAY(tbl_raw_data[[#This Row],[Date Actioned]]))</f>
        <v>45154</v>
      </c>
      <c r="L3788" s="55" t="str">
        <f>UPPER(TEXT(tbl_raw_data[[#This Row],[Updated_date]],"MMMM"))</f>
        <v>AUGUST</v>
      </c>
      <c r="M3788" s="55" t="str">
        <f>UPPER("Week "&amp;IF(ROUNDUP(DAY(tbl_raw_data[[#This Row],[Updated_date]])/7,0)=5,4,ROUNDUP(DAY(tbl_raw_data[[#This Row],[Updated_date]])/7,0)))</f>
        <v>WEEK 3</v>
      </c>
      <c r="N3788" s="57" t="str">
        <f>UPPER(VLOOKUP(tbl_raw_data[[#This Row],[Analyst]],[1]setting!$A$1:$B$15,2,0))</f>
        <v>HARDIK</v>
      </c>
      <c r="O3788" s="57" t="str">
        <f>UPPER(tbl_raw_data[[#This Row],[Outcome]])</f>
        <v>APPROVE</v>
      </c>
      <c r="P3788" s="57" t="str">
        <f>UPPER(tbl_raw_data[[#This Row],[Queue Name]])</f>
        <v>CONSUMER POST BUREAU</v>
      </c>
      <c r="Q3788" s="57" t="str">
        <f>IF(tbl_raw_data[[#This Row],[time_taken_in_mins]]&lt;=20,"SLA_MET","SLA_NOT_MET")</f>
        <v>SLA_NOT_MET</v>
      </c>
    </row>
    <row r="3789" spans="1:17" ht="15" customHeight="1" x14ac:dyDescent="0.25">
      <c r="A3789" s="22" t="s">
        <v>5260</v>
      </c>
      <c r="B3789" s="12">
        <v>45154.73883101852</v>
      </c>
      <c r="C3789" s="13">
        <v>45154.748969907407</v>
      </c>
      <c r="D3789" s="14" t="s">
        <v>13</v>
      </c>
      <c r="E3789" s="14" t="s">
        <v>28</v>
      </c>
      <c r="F3789" s="14" t="s">
        <v>109</v>
      </c>
      <c r="G3789" s="111" t="s">
        <v>67</v>
      </c>
      <c r="H37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89" s="48">
        <f>tbl_raw_data[[#This Row],[Date Actioned]]-tbl_raw_data[[#This Row],[Date Tagged]]</f>
        <v>1.0138888887013309E-2</v>
      </c>
      <c r="J3789" s="50">
        <f>HOUR(tbl_raw_data[[#This Row],[time_taken]])*60+MINUTE(tbl_raw_data[[#This Row],[time_taken]])+SECOND(tbl_raw_data[[#This Row],[time_taken]])/60</f>
        <v>14.6</v>
      </c>
      <c r="K3789" s="54">
        <f>DATE(YEAR(tbl_raw_data[[#This Row],[Date Actioned]]), MONTH(tbl_raw_data[[#This Row],[Date Actioned]]), DAY(tbl_raw_data[[#This Row],[Date Actioned]]))</f>
        <v>45154</v>
      </c>
      <c r="L3789" s="55" t="str">
        <f>UPPER(TEXT(tbl_raw_data[[#This Row],[Updated_date]],"MMMM"))</f>
        <v>AUGUST</v>
      </c>
      <c r="M3789" s="55" t="str">
        <f>UPPER("Week "&amp;IF(ROUNDUP(DAY(tbl_raw_data[[#This Row],[Updated_date]])/7,0)=5,4,ROUNDUP(DAY(tbl_raw_data[[#This Row],[Updated_date]])/7,0)))</f>
        <v>WEEK 3</v>
      </c>
      <c r="N3789" s="57" t="str">
        <f>UPPER(VLOOKUP(tbl_raw_data[[#This Row],[Analyst]],[1]setting!$A$1:$B$15,2,0))</f>
        <v>NAVED</v>
      </c>
      <c r="O3789" s="57" t="str">
        <f>UPPER(tbl_raw_data[[#This Row],[Outcome]])</f>
        <v>APPROVE</v>
      </c>
      <c r="P3789" s="57" t="str">
        <f>UPPER(tbl_raw_data[[#This Row],[Queue Name]])</f>
        <v>CONSUMER EXISTING</v>
      </c>
      <c r="Q3789" s="57" t="str">
        <f>IF(tbl_raw_data[[#This Row],[time_taken_in_mins]]&lt;=20,"SLA_MET","SLA_NOT_MET")</f>
        <v>SLA_MET</v>
      </c>
    </row>
    <row r="3790" spans="1:17" ht="15" customHeight="1" x14ac:dyDescent="0.25">
      <c r="A3790" s="11" t="s">
        <v>4521</v>
      </c>
      <c r="B3790" s="12">
        <v>45154.739965277775</v>
      </c>
      <c r="C3790" s="13">
        <v>45154.74858796296</v>
      </c>
      <c r="D3790" s="14" t="s">
        <v>46</v>
      </c>
      <c r="E3790" s="14" t="s">
        <v>28</v>
      </c>
      <c r="F3790" s="14" t="s">
        <v>86</v>
      </c>
      <c r="G3790" s="111" t="s">
        <v>4522</v>
      </c>
      <c r="H37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0" s="48">
        <f>tbl_raw_data[[#This Row],[Date Actioned]]-tbl_raw_data[[#This Row],[Date Tagged]]</f>
        <v>8.6226851854007691E-3</v>
      </c>
      <c r="J3790" s="50">
        <f>HOUR(tbl_raw_data[[#This Row],[time_taken]])*60+MINUTE(tbl_raw_data[[#This Row],[time_taken]])+SECOND(tbl_raw_data[[#This Row],[time_taken]])/60</f>
        <v>12.416666666666666</v>
      </c>
      <c r="K3790" s="54">
        <f>DATE(YEAR(tbl_raw_data[[#This Row],[Date Actioned]]), MONTH(tbl_raw_data[[#This Row],[Date Actioned]]), DAY(tbl_raw_data[[#This Row],[Date Actioned]]))</f>
        <v>45154</v>
      </c>
      <c r="L3790" s="55" t="str">
        <f>UPPER(TEXT(tbl_raw_data[[#This Row],[Updated_date]],"MMMM"))</f>
        <v>AUGUST</v>
      </c>
      <c r="M3790" s="55" t="str">
        <f>UPPER("Week "&amp;IF(ROUNDUP(DAY(tbl_raw_data[[#This Row],[Updated_date]])/7,0)=5,4,ROUNDUP(DAY(tbl_raw_data[[#This Row],[Updated_date]])/7,0)))</f>
        <v>WEEK 3</v>
      </c>
      <c r="N3790" s="57" t="str">
        <f>UPPER(VLOOKUP(tbl_raw_data[[#This Row],[Analyst]],[1]setting!$A$1:$B$15,2,0))</f>
        <v>ASIF</v>
      </c>
      <c r="O3790" s="57" t="str">
        <f>UPPER(tbl_raw_data[[#This Row],[Outcome]])</f>
        <v>DECLINE</v>
      </c>
      <c r="P3790" s="57" t="str">
        <f>UPPER(tbl_raw_data[[#This Row],[Queue Name]])</f>
        <v>CONSUMER EXISTING</v>
      </c>
      <c r="Q3790" s="57" t="str">
        <f>IF(tbl_raw_data[[#This Row],[time_taken_in_mins]]&lt;=20,"SLA_MET","SLA_NOT_MET")</f>
        <v>SLA_MET</v>
      </c>
    </row>
    <row r="3791" spans="1:17" ht="15" customHeight="1" x14ac:dyDescent="0.25">
      <c r="A3791" s="5" t="s">
        <v>7005</v>
      </c>
      <c r="B3791" s="6">
        <v>45154.740069444444</v>
      </c>
      <c r="C3791" s="7">
        <v>45154.758310185185</v>
      </c>
      <c r="D3791" s="8" t="s">
        <v>13</v>
      </c>
      <c r="E3791" s="8" t="s">
        <v>41</v>
      </c>
      <c r="F3791" s="8" t="s">
        <v>10</v>
      </c>
      <c r="G3791" s="110" t="s">
        <v>67</v>
      </c>
      <c r="H37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1" s="48">
        <f>tbl_raw_data[[#This Row],[Date Actioned]]-tbl_raw_data[[#This Row],[Date Tagged]]</f>
        <v>1.8240740741021E-2</v>
      </c>
      <c r="J3791" s="50">
        <f>HOUR(tbl_raw_data[[#This Row],[time_taken]])*60+MINUTE(tbl_raw_data[[#This Row],[time_taken]])+SECOND(tbl_raw_data[[#This Row],[time_taken]])/60</f>
        <v>26.266666666666666</v>
      </c>
      <c r="K3791" s="54">
        <f>DATE(YEAR(tbl_raw_data[[#This Row],[Date Actioned]]), MONTH(tbl_raw_data[[#This Row],[Date Actioned]]), DAY(tbl_raw_data[[#This Row],[Date Actioned]]))</f>
        <v>45154</v>
      </c>
      <c r="L3791" s="55" t="str">
        <f>UPPER(TEXT(tbl_raw_data[[#This Row],[Updated_date]],"MMMM"))</f>
        <v>AUGUST</v>
      </c>
      <c r="M3791" s="55" t="str">
        <f>UPPER("Week "&amp;IF(ROUNDUP(DAY(tbl_raw_data[[#This Row],[Updated_date]])/7,0)=5,4,ROUNDUP(DAY(tbl_raw_data[[#This Row],[Updated_date]])/7,0)))</f>
        <v>WEEK 3</v>
      </c>
      <c r="N3791" s="57" t="str">
        <f>UPPER(VLOOKUP(tbl_raw_data[[#This Row],[Analyst]],[1]setting!$A$1:$B$15,2,0))</f>
        <v>SAM</v>
      </c>
      <c r="O3791" s="57" t="str">
        <f>UPPER(tbl_raw_data[[#This Row],[Outcome]])</f>
        <v>APPROVE</v>
      </c>
      <c r="P3791" s="57" t="str">
        <f>UPPER(tbl_raw_data[[#This Row],[Queue Name]])</f>
        <v>CONSUMER POST BUREAU</v>
      </c>
      <c r="Q3791" s="57" t="str">
        <f>IF(tbl_raw_data[[#This Row],[time_taken_in_mins]]&lt;=20,"SLA_MET","SLA_NOT_MET")</f>
        <v>SLA_NOT_MET</v>
      </c>
    </row>
    <row r="3792" spans="1:17" ht="15" customHeight="1" x14ac:dyDescent="0.25">
      <c r="A3792" s="11" t="s">
        <v>4936</v>
      </c>
      <c r="B3792" s="12">
        <v>45154.741539351853</v>
      </c>
      <c r="C3792" s="13">
        <v>45154.750868055555</v>
      </c>
      <c r="D3792" s="14" t="s">
        <v>13</v>
      </c>
      <c r="E3792" s="14" t="s">
        <v>28</v>
      </c>
      <c r="F3792" s="14" t="s">
        <v>55</v>
      </c>
      <c r="G3792" s="111" t="s">
        <v>29</v>
      </c>
      <c r="H37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2" s="48">
        <f>tbl_raw_data[[#This Row],[Date Actioned]]-tbl_raw_data[[#This Row],[Date Tagged]]</f>
        <v>9.3287037016125396E-3</v>
      </c>
      <c r="J3792" s="50">
        <f>HOUR(tbl_raw_data[[#This Row],[time_taken]])*60+MINUTE(tbl_raw_data[[#This Row],[time_taken]])+SECOND(tbl_raw_data[[#This Row],[time_taken]])/60</f>
        <v>13.433333333333334</v>
      </c>
      <c r="K3792" s="54">
        <f>DATE(YEAR(tbl_raw_data[[#This Row],[Date Actioned]]), MONTH(tbl_raw_data[[#This Row],[Date Actioned]]), DAY(tbl_raw_data[[#This Row],[Date Actioned]]))</f>
        <v>45154</v>
      </c>
      <c r="L3792" s="55" t="str">
        <f>UPPER(TEXT(tbl_raw_data[[#This Row],[Updated_date]],"MMMM"))</f>
        <v>AUGUST</v>
      </c>
      <c r="M3792" s="55" t="str">
        <f>UPPER("Week "&amp;IF(ROUNDUP(DAY(tbl_raw_data[[#This Row],[Updated_date]])/7,0)=5,4,ROUNDUP(DAY(tbl_raw_data[[#This Row],[Updated_date]])/7,0)))</f>
        <v>WEEK 3</v>
      </c>
      <c r="N3792" s="57" t="str">
        <f>UPPER(VLOOKUP(tbl_raw_data[[#This Row],[Analyst]],[1]setting!$A$1:$B$15,2,0))</f>
        <v>CAMERON</v>
      </c>
      <c r="O3792" s="57" t="str">
        <f>UPPER(tbl_raw_data[[#This Row],[Outcome]])</f>
        <v>APPROVE</v>
      </c>
      <c r="P3792" s="57" t="str">
        <f>UPPER(tbl_raw_data[[#This Row],[Queue Name]])</f>
        <v>CONSUMER EXISTING</v>
      </c>
      <c r="Q3792" s="57" t="str">
        <f>IF(tbl_raw_data[[#This Row],[time_taken_in_mins]]&lt;=20,"SLA_MET","SLA_NOT_MET")</f>
        <v>SLA_MET</v>
      </c>
    </row>
    <row r="3793" spans="1:17" ht="15" customHeight="1" x14ac:dyDescent="0.25">
      <c r="A3793" s="22" t="s">
        <v>6159</v>
      </c>
      <c r="B3793" s="6">
        <v>45154.74695601852</v>
      </c>
      <c r="C3793" s="7">
        <v>45154.75922453704</v>
      </c>
      <c r="D3793" s="8" t="s">
        <v>46</v>
      </c>
      <c r="E3793" s="8" t="s">
        <v>28</v>
      </c>
      <c r="F3793" s="8" t="s">
        <v>109</v>
      </c>
      <c r="G3793" s="110" t="s">
        <v>94</v>
      </c>
      <c r="H37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793" s="48">
        <f>tbl_raw_data[[#This Row],[Date Actioned]]-tbl_raw_data[[#This Row],[Date Tagged]]</f>
        <v>1.226851851970423E-2</v>
      </c>
      <c r="J3793" s="50">
        <f>HOUR(tbl_raw_data[[#This Row],[time_taken]])*60+MINUTE(tbl_raw_data[[#This Row],[time_taken]])+SECOND(tbl_raw_data[[#This Row],[time_taken]])/60</f>
        <v>17.666666666666668</v>
      </c>
      <c r="K3793" s="54">
        <f>DATE(YEAR(tbl_raw_data[[#This Row],[Date Actioned]]), MONTH(tbl_raw_data[[#This Row],[Date Actioned]]), DAY(tbl_raw_data[[#This Row],[Date Actioned]]))</f>
        <v>45154</v>
      </c>
      <c r="L3793" s="55" t="str">
        <f>UPPER(TEXT(tbl_raw_data[[#This Row],[Updated_date]],"MMMM"))</f>
        <v>AUGUST</v>
      </c>
      <c r="M3793" s="55" t="str">
        <f>UPPER("Week "&amp;IF(ROUNDUP(DAY(tbl_raw_data[[#This Row],[Updated_date]])/7,0)=5,4,ROUNDUP(DAY(tbl_raw_data[[#This Row],[Updated_date]])/7,0)))</f>
        <v>WEEK 3</v>
      </c>
      <c r="N3793" s="57" t="str">
        <f>UPPER(VLOOKUP(tbl_raw_data[[#This Row],[Analyst]],[1]setting!$A$1:$B$15,2,0))</f>
        <v>NAVED</v>
      </c>
      <c r="O3793" s="57" t="str">
        <f>UPPER(tbl_raw_data[[#This Row],[Outcome]])</f>
        <v>DECLINE</v>
      </c>
      <c r="P3793" s="57" t="str">
        <f>UPPER(tbl_raw_data[[#This Row],[Queue Name]])</f>
        <v>CONSUMER EXISTING</v>
      </c>
      <c r="Q3793" s="57" t="str">
        <f>IF(tbl_raw_data[[#This Row],[time_taken_in_mins]]&lt;=20,"SLA_MET","SLA_NOT_MET")</f>
        <v>SLA_MET</v>
      </c>
    </row>
    <row r="3794" spans="1:17" ht="15" customHeight="1" x14ac:dyDescent="0.25">
      <c r="A3794" s="5" t="s">
        <v>794</v>
      </c>
      <c r="B3794" s="12">
        <v>45154.749849537038</v>
      </c>
      <c r="C3794" s="13">
        <v>45154.753171296295</v>
      </c>
      <c r="D3794" s="14" t="s">
        <v>46</v>
      </c>
      <c r="E3794" s="14" t="s">
        <v>28</v>
      </c>
      <c r="F3794" s="14" t="s">
        <v>86</v>
      </c>
      <c r="G3794" s="111" t="s">
        <v>501</v>
      </c>
      <c r="H37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4" s="48">
        <f>tbl_raw_data[[#This Row],[Date Actioned]]-tbl_raw_data[[#This Row],[Date Tagged]]</f>
        <v>3.3217592572327703E-3</v>
      </c>
      <c r="J3794" s="50">
        <f>HOUR(tbl_raw_data[[#This Row],[time_taken]])*60+MINUTE(tbl_raw_data[[#This Row],[time_taken]])+SECOND(tbl_raw_data[[#This Row],[time_taken]])/60</f>
        <v>4.7833333333333332</v>
      </c>
      <c r="K3794" s="54">
        <f>DATE(YEAR(tbl_raw_data[[#This Row],[Date Actioned]]), MONTH(tbl_raw_data[[#This Row],[Date Actioned]]), DAY(tbl_raw_data[[#This Row],[Date Actioned]]))</f>
        <v>45154</v>
      </c>
      <c r="L3794" s="55" t="str">
        <f>UPPER(TEXT(tbl_raw_data[[#This Row],[Updated_date]],"MMMM"))</f>
        <v>AUGUST</v>
      </c>
      <c r="M3794" s="55" t="str">
        <f>UPPER("Week "&amp;IF(ROUNDUP(DAY(tbl_raw_data[[#This Row],[Updated_date]])/7,0)=5,4,ROUNDUP(DAY(tbl_raw_data[[#This Row],[Updated_date]])/7,0)))</f>
        <v>WEEK 3</v>
      </c>
      <c r="N3794" s="57" t="str">
        <f>UPPER(VLOOKUP(tbl_raw_data[[#This Row],[Analyst]],[1]setting!$A$1:$B$15,2,0))</f>
        <v>ASIF</v>
      </c>
      <c r="O3794" s="57" t="str">
        <f>UPPER(tbl_raw_data[[#This Row],[Outcome]])</f>
        <v>DECLINE</v>
      </c>
      <c r="P3794" s="57" t="str">
        <f>UPPER(tbl_raw_data[[#This Row],[Queue Name]])</f>
        <v>CONSUMER EXISTING</v>
      </c>
      <c r="Q3794" s="57" t="str">
        <f>IF(tbl_raw_data[[#This Row],[time_taken_in_mins]]&lt;=20,"SLA_MET","SLA_NOT_MET")</f>
        <v>SLA_MET</v>
      </c>
    </row>
    <row r="3795" spans="1:17" x14ac:dyDescent="0.25">
      <c r="A3795" s="11" t="s">
        <v>1597</v>
      </c>
      <c r="B3795" s="12">
        <v>45154.752384259256</v>
      </c>
      <c r="C3795" s="13">
        <v>45154.756967592592</v>
      </c>
      <c r="D3795" s="14" t="s">
        <v>8</v>
      </c>
      <c r="E3795" s="14" t="s">
        <v>28</v>
      </c>
      <c r="F3795" s="14" t="s">
        <v>86</v>
      </c>
      <c r="G3795" s="111" t="s">
        <v>172</v>
      </c>
      <c r="H37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795" s="48">
        <f>tbl_raw_data[[#This Row],[Date Actioned]]-tbl_raw_data[[#This Row],[Date Tagged]]</f>
        <v>4.5833333351765759E-3</v>
      </c>
      <c r="J3795" s="50">
        <f>HOUR(tbl_raw_data[[#This Row],[time_taken]])*60+MINUTE(tbl_raw_data[[#This Row],[time_taken]])+SECOND(tbl_raw_data[[#This Row],[time_taken]])/60</f>
        <v>6.6</v>
      </c>
      <c r="K3795" s="54">
        <f>DATE(YEAR(tbl_raw_data[[#This Row],[Date Actioned]]), MONTH(tbl_raw_data[[#This Row],[Date Actioned]]), DAY(tbl_raw_data[[#This Row],[Date Actioned]]))</f>
        <v>45154</v>
      </c>
      <c r="L3795" s="55" t="str">
        <f>UPPER(TEXT(tbl_raw_data[[#This Row],[Updated_date]],"MMMM"))</f>
        <v>AUGUST</v>
      </c>
      <c r="M3795" s="55" t="str">
        <f>UPPER("Week "&amp;IF(ROUNDUP(DAY(tbl_raw_data[[#This Row],[Updated_date]])/7,0)=5,4,ROUNDUP(DAY(tbl_raw_data[[#This Row],[Updated_date]])/7,0)))</f>
        <v>WEEK 3</v>
      </c>
      <c r="N3795" s="57" t="str">
        <f>UPPER(VLOOKUP(tbl_raw_data[[#This Row],[Analyst]],[1]setting!$A$1:$B$15,2,0))</f>
        <v>ASIF</v>
      </c>
      <c r="O3795" s="57" t="str">
        <f>UPPER(tbl_raw_data[[#This Row],[Outcome]])</f>
        <v>WITHDRAW</v>
      </c>
      <c r="P3795" s="57" t="str">
        <f>UPPER(tbl_raw_data[[#This Row],[Queue Name]])</f>
        <v>CONSUMER EXISTING</v>
      </c>
      <c r="Q3795" s="57" t="str">
        <f>IF(tbl_raw_data[[#This Row],[time_taken_in_mins]]&lt;=20,"SLA_MET","SLA_NOT_MET")</f>
        <v>SLA_MET</v>
      </c>
    </row>
    <row r="3796" spans="1:17" ht="15" customHeight="1" x14ac:dyDescent="0.25">
      <c r="A3796" s="22" t="s">
        <v>6724</v>
      </c>
      <c r="B3796" s="6">
        <v>45154.753796296296</v>
      </c>
      <c r="C3796" s="7">
        <v>45154.768842592595</v>
      </c>
      <c r="D3796" s="8" t="s">
        <v>13</v>
      </c>
      <c r="E3796" s="8" t="s">
        <v>28</v>
      </c>
      <c r="F3796" s="8" t="s">
        <v>42</v>
      </c>
      <c r="G3796" s="110" t="s">
        <v>29</v>
      </c>
      <c r="H37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6" s="48">
        <f>tbl_raw_data[[#This Row],[Date Actioned]]-tbl_raw_data[[#This Row],[Date Tagged]]</f>
        <v>1.5046296299260575E-2</v>
      </c>
      <c r="J3796" s="50">
        <f>HOUR(tbl_raw_data[[#This Row],[time_taken]])*60+MINUTE(tbl_raw_data[[#This Row],[time_taken]])+SECOND(tbl_raw_data[[#This Row],[time_taken]])/60</f>
        <v>21.666666666666668</v>
      </c>
      <c r="K3796" s="54">
        <f>DATE(YEAR(tbl_raw_data[[#This Row],[Date Actioned]]), MONTH(tbl_raw_data[[#This Row],[Date Actioned]]), DAY(tbl_raw_data[[#This Row],[Date Actioned]]))</f>
        <v>45154</v>
      </c>
      <c r="L3796" s="55" t="str">
        <f>UPPER(TEXT(tbl_raw_data[[#This Row],[Updated_date]],"MMMM"))</f>
        <v>AUGUST</v>
      </c>
      <c r="M3796" s="55" t="str">
        <f>UPPER("Week "&amp;IF(ROUNDUP(DAY(tbl_raw_data[[#This Row],[Updated_date]])/7,0)=5,4,ROUNDUP(DAY(tbl_raw_data[[#This Row],[Updated_date]])/7,0)))</f>
        <v>WEEK 3</v>
      </c>
      <c r="N3796" s="57" t="str">
        <f>UPPER(VLOOKUP(tbl_raw_data[[#This Row],[Analyst]],[1]setting!$A$1:$B$15,2,0))</f>
        <v>NITESH</v>
      </c>
      <c r="O3796" s="57" t="str">
        <f>UPPER(tbl_raw_data[[#This Row],[Outcome]])</f>
        <v>APPROVE</v>
      </c>
      <c r="P3796" s="57" t="str">
        <f>UPPER(tbl_raw_data[[#This Row],[Queue Name]])</f>
        <v>CONSUMER EXISTING</v>
      </c>
      <c r="Q3796" s="57" t="str">
        <f>IF(tbl_raw_data[[#This Row],[time_taken_in_mins]]&lt;=20,"SLA_MET","SLA_NOT_MET")</f>
        <v>SLA_NOT_MET</v>
      </c>
    </row>
    <row r="3797" spans="1:17" ht="15" customHeight="1" x14ac:dyDescent="0.25">
      <c r="A3797" s="5" t="s">
        <v>5929</v>
      </c>
      <c r="B3797" s="12">
        <v>45154.754340277781</v>
      </c>
      <c r="C3797" s="25">
        <v>45154.766053240739</v>
      </c>
      <c r="D3797" s="10" t="s">
        <v>13</v>
      </c>
      <c r="E3797" s="10" t="s">
        <v>28</v>
      </c>
      <c r="F3797" s="26" t="s">
        <v>14</v>
      </c>
      <c r="G3797" s="109"/>
      <c r="H37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797" s="48">
        <f>tbl_raw_data[[#This Row],[Date Actioned]]-tbl_raw_data[[#This Row],[Date Tagged]]</f>
        <v>1.1712962957972195E-2</v>
      </c>
      <c r="J3797" s="50">
        <f>HOUR(tbl_raw_data[[#This Row],[time_taken]])*60+MINUTE(tbl_raw_data[[#This Row],[time_taken]])+SECOND(tbl_raw_data[[#This Row],[time_taken]])/60</f>
        <v>16.866666666666667</v>
      </c>
      <c r="K3797" s="54">
        <f>DATE(YEAR(tbl_raw_data[[#This Row],[Date Actioned]]), MONTH(tbl_raw_data[[#This Row],[Date Actioned]]), DAY(tbl_raw_data[[#This Row],[Date Actioned]]))</f>
        <v>45154</v>
      </c>
      <c r="L3797" s="55" t="str">
        <f>UPPER(TEXT(tbl_raw_data[[#This Row],[Updated_date]],"MMMM"))</f>
        <v>AUGUST</v>
      </c>
      <c r="M3797" s="55" t="str">
        <f>UPPER("Week "&amp;IF(ROUNDUP(DAY(tbl_raw_data[[#This Row],[Updated_date]])/7,0)=5,4,ROUNDUP(DAY(tbl_raw_data[[#This Row],[Updated_date]])/7,0)))</f>
        <v>WEEK 3</v>
      </c>
      <c r="N3797" s="57" t="str">
        <f>UPPER(VLOOKUP(tbl_raw_data[[#This Row],[Analyst]],[1]setting!$A$1:$B$15,2,0))</f>
        <v>HARDIK</v>
      </c>
      <c r="O3797" s="57" t="str">
        <f>UPPER(tbl_raw_data[[#This Row],[Outcome]])</f>
        <v>APPROVE</v>
      </c>
      <c r="P3797" s="57" t="str">
        <f>UPPER(tbl_raw_data[[#This Row],[Queue Name]])</f>
        <v>CONSUMER EXISTING</v>
      </c>
      <c r="Q3797" s="57" t="str">
        <f>IF(tbl_raw_data[[#This Row],[time_taken_in_mins]]&lt;=20,"SLA_MET","SLA_NOT_MET")</f>
        <v>SLA_MET</v>
      </c>
    </row>
    <row r="3798" spans="1:17" ht="15" customHeight="1" x14ac:dyDescent="0.25">
      <c r="A3798" s="11" t="s">
        <v>3461</v>
      </c>
      <c r="B3798" s="6">
        <v>45154.754606481481</v>
      </c>
      <c r="C3798" s="7">
        <v>45154.761608796296</v>
      </c>
      <c r="D3798" s="8" t="s">
        <v>46</v>
      </c>
      <c r="E3798" s="8" t="s">
        <v>28</v>
      </c>
      <c r="F3798" s="8" t="s">
        <v>86</v>
      </c>
      <c r="G3798" s="110" t="s">
        <v>501</v>
      </c>
      <c r="H37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8" s="48">
        <f>tbl_raw_data[[#This Row],[Date Actioned]]-tbl_raw_data[[#This Row],[Date Tagged]]</f>
        <v>7.0023148145992309E-3</v>
      </c>
      <c r="J3798" s="50">
        <f>HOUR(tbl_raw_data[[#This Row],[time_taken]])*60+MINUTE(tbl_raw_data[[#This Row],[time_taken]])+SECOND(tbl_raw_data[[#This Row],[time_taken]])/60</f>
        <v>10.083333333333334</v>
      </c>
      <c r="K3798" s="54">
        <f>DATE(YEAR(tbl_raw_data[[#This Row],[Date Actioned]]), MONTH(tbl_raw_data[[#This Row],[Date Actioned]]), DAY(tbl_raw_data[[#This Row],[Date Actioned]]))</f>
        <v>45154</v>
      </c>
      <c r="L3798" s="55" t="str">
        <f>UPPER(TEXT(tbl_raw_data[[#This Row],[Updated_date]],"MMMM"))</f>
        <v>AUGUST</v>
      </c>
      <c r="M3798" s="55" t="str">
        <f>UPPER("Week "&amp;IF(ROUNDUP(DAY(tbl_raw_data[[#This Row],[Updated_date]])/7,0)=5,4,ROUNDUP(DAY(tbl_raw_data[[#This Row],[Updated_date]])/7,0)))</f>
        <v>WEEK 3</v>
      </c>
      <c r="N3798" s="57" t="str">
        <f>UPPER(VLOOKUP(tbl_raw_data[[#This Row],[Analyst]],[1]setting!$A$1:$B$15,2,0))</f>
        <v>ASIF</v>
      </c>
      <c r="O3798" s="57" t="str">
        <f>UPPER(tbl_raw_data[[#This Row],[Outcome]])</f>
        <v>DECLINE</v>
      </c>
      <c r="P3798" s="57" t="str">
        <f>UPPER(tbl_raw_data[[#This Row],[Queue Name]])</f>
        <v>CONSUMER EXISTING</v>
      </c>
      <c r="Q3798" s="57" t="str">
        <f>IF(tbl_raw_data[[#This Row],[time_taken_in_mins]]&lt;=20,"SLA_MET","SLA_NOT_MET")</f>
        <v>SLA_MET</v>
      </c>
    </row>
    <row r="3799" spans="1:17" ht="15" customHeight="1" x14ac:dyDescent="0.25">
      <c r="A3799" s="5" t="s">
        <v>2408</v>
      </c>
      <c r="B3799" s="12">
        <v>45154.756527777776</v>
      </c>
      <c r="C3799" s="13">
        <v>45154.762094907404</v>
      </c>
      <c r="D3799" s="14" t="s">
        <v>13</v>
      </c>
      <c r="E3799" s="14" t="s">
        <v>28</v>
      </c>
      <c r="F3799" s="14" t="s">
        <v>10</v>
      </c>
      <c r="G3799" s="111" t="s">
        <v>67</v>
      </c>
      <c r="H37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799" s="48">
        <f>tbl_raw_data[[#This Row],[Date Actioned]]-tbl_raw_data[[#This Row],[Date Tagged]]</f>
        <v>5.5671296286163852E-3</v>
      </c>
      <c r="J3799" s="50">
        <f>HOUR(tbl_raw_data[[#This Row],[time_taken]])*60+MINUTE(tbl_raw_data[[#This Row],[time_taken]])+SECOND(tbl_raw_data[[#This Row],[time_taken]])/60</f>
        <v>8.0166666666666675</v>
      </c>
      <c r="K3799" s="54">
        <f>DATE(YEAR(tbl_raw_data[[#This Row],[Date Actioned]]), MONTH(tbl_raw_data[[#This Row],[Date Actioned]]), DAY(tbl_raw_data[[#This Row],[Date Actioned]]))</f>
        <v>45154</v>
      </c>
      <c r="L3799" s="55" t="str">
        <f>UPPER(TEXT(tbl_raw_data[[#This Row],[Updated_date]],"MMMM"))</f>
        <v>AUGUST</v>
      </c>
      <c r="M3799" s="55" t="str">
        <f>UPPER("Week "&amp;IF(ROUNDUP(DAY(tbl_raw_data[[#This Row],[Updated_date]])/7,0)=5,4,ROUNDUP(DAY(tbl_raw_data[[#This Row],[Updated_date]])/7,0)))</f>
        <v>WEEK 3</v>
      </c>
      <c r="N3799" s="57" t="str">
        <f>UPPER(VLOOKUP(tbl_raw_data[[#This Row],[Analyst]],[1]setting!$A$1:$B$15,2,0))</f>
        <v>SAM</v>
      </c>
      <c r="O3799" s="57" t="str">
        <f>UPPER(tbl_raw_data[[#This Row],[Outcome]])</f>
        <v>APPROVE</v>
      </c>
      <c r="P3799" s="57" t="str">
        <f>UPPER(tbl_raw_data[[#This Row],[Queue Name]])</f>
        <v>CONSUMER EXISTING</v>
      </c>
      <c r="Q3799" s="57" t="str">
        <f>IF(tbl_raw_data[[#This Row],[time_taken_in_mins]]&lt;=20,"SLA_MET","SLA_NOT_MET")</f>
        <v>SLA_MET</v>
      </c>
    </row>
    <row r="3800" spans="1:17" ht="15" customHeight="1" x14ac:dyDescent="0.25">
      <c r="A3800" s="22" t="s">
        <v>4642</v>
      </c>
      <c r="B3800" s="6">
        <v>45154.757280092592</v>
      </c>
      <c r="C3800" s="7">
        <v>45154.766076388885</v>
      </c>
      <c r="D3800" s="8" t="s">
        <v>8</v>
      </c>
      <c r="E3800" s="8" t="s">
        <v>9</v>
      </c>
      <c r="F3800" s="8" t="s">
        <v>109</v>
      </c>
      <c r="G3800" s="110" t="s">
        <v>4643</v>
      </c>
      <c r="H38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00" s="48">
        <f>tbl_raw_data[[#This Row],[Date Actioned]]-tbl_raw_data[[#This Row],[Date Tagged]]</f>
        <v>8.7962962934398092E-3</v>
      </c>
      <c r="J3800" s="50">
        <f>HOUR(tbl_raw_data[[#This Row],[time_taken]])*60+MINUTE(tbl_raw_data[[#This Row],[time_taken]])+SECOND(tbl_raw_data[[#This Row],[time_taken]])/60</f>
        <v>12.666666666666666</v>
      </c>
      <c r="K3800" s="54">
        <f>DATE(YEAR(tbl_raw_data[[#This Row],[Date Actioned]]), MONTH(tbl_raw_data[[#This Row],[Date Actioned]]), DAY(tbl_raw_data[[#This Row],[Date Actioned]]))</f>
        <v>45154</v>
      </c>
      <c r="L3800" s="55" t="str">
        <f>UPPER(TEXT(tbl_raw_data[[#This Row],[Updated_date]],"MMMM"))</f>
        <v>AUGUST</v>
      </c>
      <c r="M3800" s="55" t="str">
        <f>UPPER("Week "&amp;IF(ROUNDUP(DAY(tbl_raw_data[[#This Row],[Updated_date]])/7,0)=5,4,ROUNDUP(DAY(tbl_raw_data[[#This Row],[Updated_date]])/7,0)))</f>
        <v>WEEK 3</v>
      </c>
      <c r="N3800" s="57" t="str">
        <f>UPPER(VLOOKUP(tbl_raw_data[[#This Row],[Analyst]],[1]setting!$A$1:$B$15,2,0))</f>
        <v>NAVED</v>
      </c>
      <c r="O3800" s="57" t="str">
        <f>UPPER(tbl_raw_data[[#This Row],[Outcome]])</f>
        <v>WITHDRAW</v>
      </c>
      <c r="P3800" s="57" t="str">
        <f>UPPER(tbl_raw_data[[#This Row],[Queue Name]])</f>
        <v>CONSUMER PRE BUREAU</v>
      </c>
      <c r="Q3800" s="57" t="str">
        <f>IF(tbl_raw_data[[#This Row],[time_taken_in_mins]]&lt;=20,"SLA_MET","SLA_NOT_MET")</f>
        <v>SLA_MET</v>
      </c>
    </row>
    <row r="3801" spans="1:17" ht="15" customHeight="1" x14ac:dyDescent="0.25">
      <c r="A3801" s="11" t="s">
        <v>5071</v>
      </c>
      <c r="B3801" s="6">
        <v>45154.757280092592</v>
      </c>
      <c r="C3801" s="7">
        <v>45154.766944444447</v>
      </c>
      <c r="D3801" s="8" t="s">
        <v>13</v>
      </c>
      <c r="E3801" s="8" t="s">
        <v>28</v>
      </c>
      <c r="F3801" s="8" t="s">
        <v>86</v>
      </c>
      <c r="G3801" s="110" t="s">
        <v>67</v>
      </c>
      <c r="H38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1" s="48">
        <f>tbl_raw_data[[#This Row],[Date Actioned]]-tbl_raw_data[[#This Row],[Date Tagged]]</f>
        <v>9.6643518554628827E-3</v>
      </c>
      <c r="J3801" s="50">
        <f>HOUR(tbl_raw_data[[#This Row],[time_taken]])*60+MINUTE(tbl_raw_data[[#This Row],[time_taken]])+SECOND(tbl_raw_data[[#This Row],[time_taken]])/60</f>
        <v>13.916666666666666</v>
      </c>
      <c r="K3801" s="54">
        <f>DATE(YEAR(tbl_raw_data[[#This Row],[Date Actioned]]), MONTH(tbl_raw_data[[#This Row],[Date Actioned]]), DAY(tbl_raw_data[[#This Row],[Date Actioned]]))</f>
        <v>45154</v>
      </c>
      <c r="L3801" s="55" t="str">
        <f>UPPER(TEXT(tbl_raw_data[[#This Row],[Updated_date]],"MMMM"))</f>
        <v>AUGUST</v>
      </c>
      <c r="M3801" s="55" t="str">
        <f>UPPER("Week "&amp;IF(ROUNDUP(DAY(tbl_raw_data[[#This Row],[Updated_date]])/7,0)=5,4,ROUNDUP(DAY(tbl_raw_data[[#This Row],[Updated_date]])/7,0)))</f>
        <v>WEEK 3</v>
      </c>
      <c r="N3801" s="57" t="str">
        <f>UPPER(VLOOKUP(tbl_raw_data[[#This Row],[Analyst]],[1]setting!$A$1:$B$15,2,0))</f>
        <v>ASIF</v>
      </c>
      <c r="O3801" s="57" t="str">
        <f>UPPER(tbl_raw_data[[#This Row],[Outcome]])</f>
        <v>APPROVE</v>
      </c>
      <c r="P3801" s="57" t="str">
        <f>UPPER(tbl_raw_data[[#This Row],[Queue Name]])</f>
        <v>CONSUMER EXISTING</v>
      </c>
      <c r="Q3801" s="57" t="str">
        <f>IF(tbl_raw_data[[#This Row],[time_taken_in_mins]]&lt;=20,"SLA_MET","SLA_NOT_MET")</f>
        <v>SLA_MET</v>
      </c>
    </row>
    <row r="3802" spans="1:17" ht="15" customHeight="1" x14ac:dyDescent="0.25">
      <c r="A3802" s="5" t="s">
        <v>6936</v>
      </c>
      <c r="B3802" s="12">
        <v>45154.75917824074</v>
      </c>
      <c r="C3802" s="25">
        <v>45154.776574074072</v>
      </c>
      <c r="D3802" s="26" t="s">
        <v>40</v>
      </c>
      <c r="E3802" s="10" t="s">
        <v>41</v>
      </c>
      <c r="F3802" s="26" t="s">
        <v>14</v>
      </c>
      <c r="G3802" s="109"/>
      <c r="H38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02" s="48">
        <f>tbl_raw_data[[#This Row],[Date Actioned]]-tbl_raw_data[[#This Row],[Date Tagged]]</f>
        <v>1.7395833332557231E-2</v>
      </c>
      <c r="J3802" s="50">
        <f>HOUR(tbl_raw_data[[#This Row],[time_taken]])*60+MINUTE(tbl_raw_data[[#This Row],[time_taken]])+SECOND(tbl_raw_data[[#This Row],[time_taken]])/60</f>
        <v>25.05</v>
      </c>
      <c r="K3802" s="54">
        <f>DATE(YEAR(tbl_raw_data[[#This Row],[Date Actioned]]), MONTH(tbl_raw_data[[#This Row],[Date Actioned]]), DAY(tbl_raw_data[[#This Row],[Date Actioned]]))</f>
        <v>45154</v>
      </c>
      <c r="L3802" s="55" t="str">
        <f>UPPER(TEXT(tbl_raw_data[[#This Row],[Updated_date]],"MMMM"))</f>
        <v>AUGUST</v>
      </c>
      <c r="M3802" s="55" t="str">
        <f>UPPER("Week "&amp;IF(ROUNDUP(DAY(tbl_raw_data[[#This Row],[Updated_date]])/7,0)=5,4,ROUNDUP(DAY(tbl_raw_data[[#This Row],[Updated_date]])/7,0)))</f>
        <v>WEEK 3</v>
      </c>
      <c r="N3802" s="57" t="str">
        <f>UPPER(VLOOKUP(tbl_raw_data[[#This Row],[Analyst]],[1]setting!$A$1:$B$15,2,0))</f>
        <v>HARDIK</v>
      </c>
      <c r="O3802" s="57" t="str">
        <f>UPPER(tbl_raw_data[[#This Row],[Outcome]])</f>
        <v>WITHDRAW</v>
      </c>
      <c r="P3802" s="57" t="str">
        <f>UPPER(tbl_raw_data[[#This Row],[Queue Name]])</f>
        <v>CONSUMER POST BUREAU</v>
      </c>
      <c r="Q3802" s="57" t="str">
        <f>IF(tbl_raw_data[[#This Row],[time_taken_in_mins]]&lt;=20,"SLA_MET","SLA_NOT_MET")</f>
        <v>SLA_NOT_MET</v>
      </c>
    </row>
    <row r="3803" spans="1:17" ht="15" customHeight="1" x14ac:dyDescent="0.25">
      <c r="A3803" s="22" t="s">
        <v>1479</v>
      </c>
      <c r="B3803" s="12">
        <v>45154.760879629626</v>
      </c>
      <c r="C3803" s="13">
        <v>45154.765277777777</v>
      </c>
      <c r="D3803" s="14" t="s">
        <v>13</v>
      </c>
      <c r="E3803" s="14" t="s">
        <v>28</v>
      </c>
      <c r="F3803" s="14" t="s">
        <v>10</v>
      </c>
      <c r="G3803" s="111" t="s">
        <v>29</v>
      </c>
      <c r="H38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3" s="48">
        <f>tbl_raw_data[[#This Row],[Date Actioned]]-tbl_raw_data[[#This Row],[Date Tagged]]</f>
        <v>4.3981481503578834E-3</v>
      </c>
      <c r="J3803" s="50">
        <f>HOUR(tbl_raw_data[[#This Row],[time_taken]])*60+MINUTE(tbl_raw_data[[#This Row],[time_taken]])+SECOND(tbl_raw_data[[#This Row],[time_taken]])/60</f>
        <v>6.333333333333333</v>
      </c>
      <c r="K3803" s="54">
        <f>DATE(YEAR(tbl_raw_data[[#This Row],[Date Actioned]]), MONTH(tbl_raw_data[[#This Row],[Date Actioned]]), DAY(tbl_raw_data[[#This Row],[Date Actioned]]))</f>
        <v>45154</v>
      </c>
      <c r="L3803" s="55" t="str">
        <f>UPPER(TEXT(tbl_raw_data[[#This Row],[Updated_date]],"MMMM"))</f>
        <v>AUGUST</v>
      </c>
      <c r="M3803" s="55" t="str">
        <f>UPPER("Week "&amp;IF(ROUNDUP(DAY(tbl_raw_data[[#This Row],[Updated_date]])/7,0)=5,4,ROUNDUP(DAY(tbl_raw_data[[#This Row],[Updated_date]])/7,0)))</f>
        <v>WEEK 3</v>
      </c>
      <c r="N3803" s="57" t="str">
        <f>UPPER(VLOOKUP(tbl_raw_data[[#This Row],[Analyst]],[1]setting!$A$1:$B$15,2,0))</f>
        <v>SAM</v>
      </c>
      <c r="O3803" s="57" t="str">
        <f>UPPER(tbl_raw_data[[#This Row],[Outcome]])</f>
        <v>APPROVE</v>
      </c>
      <c r="P3803" s="57" t="str">
        <f>UPPER(tbl_raw_data[[#This Row],[Queue Name]])</f>
        <v>CONSUMER EXISTING</v>
      </c>
      <c r="Q3803" s="57" t="str">
        <f>IF(tbl_raw_data[[#This Row],[time_taken_in_mins]]&lt;=20,"SLA_MET","SLA_NOT_MET")</f>
        <v>SLA_MET</v>
      </c>
    </row>
    <row r="3804" spans="1:17" ht="15" customHeight="1" x14ac:dyDescent="0.25">
      <c r="A3804" s="11" t="s">
        <v>5680</v>
      </c>
      <c r="B3804" s="12">
        <v>45154.762013888889</v>
      </c>
      <c r="C3804" s="29">
        <v>45154.773090277777</v>
      </c>
      <c r="D3804" s="16" t="s">
        <v>13</v>
      </c>
      <c r="E3804" s="16" t="s">
        <v>41</v>
      </c>
      <c r="F3804" s="30" t="s">
        <v>55</v>
      </c>
      <c r="G3804" s="106"/>
      <c r="H38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04" s="48">
        <f>tbl_raw_data[[#This Row],[Date Actioned]]-tbl_raw_data[[#This Row],[Date Tagged]]</f>
        <v>1.1076388887886424E-2</v>
      </c>
      <c r="J3804" s="50">
        <f>HOUR(tbl_raw_data[[#This Row],[time_taken]])*60+MINUTE(tbl_raw_data[[#This Row],[time_taken]])+SECOND(tbl_raw_data[[#This Row],[time_taken]])/60</f>
        <v>15.95</v>
      </c>
      <c r="K3804" s="54">
        <f>DATE(YEAR(tbl_raw_data[[#This Row],[Date Actioned]]), MONTH(tbl_raw_data[[#This Row],[Date Actioned]]), DAY(tbl_raw_data[[#This Row],[Date Actioned]]))</f>
        <v>45154</v>
      </c>
      <c r="L3804" s="55" t="str">
        <f>UPPER(TEXT(tbl_raw_data[[#This Row],[Updated_date]],"MMMM"))</f>
        <v>AUGUST</v>
      </c>
      <c r="M3804" s="55" t="str">
        <f>UPPER("Week "&amp;IF(ROUNDUP(DAY(tbl_raw_data[[#This Row],[Updated_date]])/7,0)=5,4,ROUNDUP(DAY(tbl_raw_data[[#This Row],[Updated_date]])/7,0)))</f>
        <v>WEEK 3</v>
      </c>
      <c r="N3804" s="57" t="str">
        <f>UPPER(VLOOKUP(tbl_raw_data[[#This Row],[Analyst]],[1]setting!$A$1:$B$15,2,0))</f>
        <v>CAMERON</v>
      </c>
      <c r="O3804" s="57" t="str">
        <f>UPPER(tbl_raw_data[[#This Row],[Outcome]])</f>
        <v>APPROVE</v>
      </c>
      <c r="P3804" s="57" t="str">
        <f>UPPER(tbl_raw_data[[#This Row],[Queue Name]])</f>
        <v>CONSUMER POST BUREAU</v>
      </c>
      <c r="Q3804" s="57" t="str">
        <f>IF(tbl_raw_data[[#This Row],[time_taken_in_mins]]&lt;=20,"SLA_MET","SLA_NOT_MET")</f>
        <v>SLA_MET</v>
      </c>
    </row>
    <row r="3805" spans="1:17" ht="15" customHeight="1" x14ac:dyDescent="0.25">
      <c r="A3805" s="22" t="s">
        <v>6701</v>
      </c>
      <c r="B3805" s="12">
        <v>45154.763124999998</v>
      </c>
      <c r="C3805" s="25">
        <v>45154.778020833335</v>
      </c>
      <c r="D3805" s="10" t="s">
        <v>13</v>
      </c>
      <c r="E3805" s="10" t="s">
        <v>28</v>
      </c>
      <c r="F3805" s="26" t="s">
        <v>55</v>
      </c>
      <c r="G3805" s="109"/>
      <c r="H38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05" s="48">
        <f>tbl_raw_data[[#This Row],[Date Actioned]]-tbl_raw_data[[#This Row],[Date Tagged]]</f>
        <v>1.4895833337504882E-2</v>
      </c>
      <c r="J3805" s="50">
        <f>HOUR(tbl_raw_data[[#This Row],[time_taken]])*60+MINUTE(tbl_raw_data[[#This Row],[time_taken]])+SECOND(tbl_raw_data[[#This Row],[time_taken]])/60</f>
        <v>21.45</v>
      </c>
      <c r="K3805" s="54">
        <f>DATE(YEAR(tbl_raw_data[[#This Row],[Date Actioned]]), MONTH(tbl_raw_data[[#This Row],[Date Actioned]]), DAY(tbl_raw_data[[#This Row],[Date Actioned]]))</f>
        <v>45154</v>
      </c>
      <c r="L3805" s="55" t="str">
        <f>UPPER(TEXT(tbl_raw_data[[#This Row],[Updated_date]],"MMMM"))</f>
        <v>AUGUST</v>
      </c>
      <c r="M3805" s="55" t="str">
        <f>UPPER("Week "&amp;IF(ROUNDUP(DAY(tbl_raw_data[[#This Row],[Updated_date]])/7,0)=5,4,ROUNDUP(DAY(tbl_raw_data[[#This Row],[Updated_date]])/7,0)))</f>
        <v>WEEK 3</v>
      </c>
      <c r="N3805" s="57" t="str">
        <f>UPPER(VLOOKUP(tbl_raw_data[[#This Row],[Analyst]],[1]setting!$A$1:$B$15,2,0))</f>
        <v>CAMERON</v>
      </c>
      <c r="O3805" s="57" t="str">
        <f>UPPER(tbl_raw_data[[#This Row],[Outcome]])</f>
        <v>APPROVE</v>
      </c>
      <c r="P3805" s="57" t="str">
        <f>UPPER(tbl_raw_data[[#This Row],[Queue Name]])</f>
        <v>CONSUMER EXISTING</v>
      </c>
      <c r="Q3805" s="57" t="str">
        <f>IF(tbl_raw_data[[#This Row],[time_taken_in_mins]]&lt;=20,"SLA_MET","SLA_NOT_MET")</f>
        <v>SLA_NOT_MET</v>
      </c>
    </row>
    <row r="3806" spans="1:17" x14ac:dyDescent="0.25">
      <c r="A3806" s="5" t="s">
        <v>3707</v>
      </c>
      <c r="B3806" s="12">
        <v>45154.764143518521</v>
      </c>
      <c r="C3806" s="13">
        <v>45154.77144675926</v>
      </c>
      <c r="D3806" s="14" t="s">
        <v>8</v>
      </c>
      <c r="E3806" s="14" t="s">
        <v>28</v>
      </c>
      <c r="F3806" s="14" t="s">
        <v>10</v>
      </c>
      <c r="G3806" s="111" t="s">
        <v>172</v>
      </c>
      <c r="H38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06" s="48">
        <f>tbl_raw_data[[#This Row],[Date Actioned]]-tbl_raw_data[[#This Row],[Date Tagged]]</f>
        <v>7.3032407381106168E-3</v>
      </c>
      <c r="J3806" s="50">
        <f>HOUR(tbl_raw_data[[#This Row],[time_taken]])*60+MINUTE(tbl_raw_data[[#This Row],[time_taken]])+SECOND(tbl_raw_data[[#This Row],[time_taken]])/60</f>
        <v>10.516666666666667</v>
      </c>
      <c r="K3806" s="54">
        <f>DATE(YEAR(tbl_raw_data[[#This Row],[Date Actioned]]), MONTH(tbl_raw_data[[#This Row],[Date Actioned]]), DAY(tbl_raw_data[[#This Row],[Date Actioned]]))</f>
        <v>45154</v>
      </c>
      <c r="L3806" s="55" t="str">
        <f>UPPER(TEXT(tbl_raw_data[[#This Row],[Updated_date]],"MMMM"))</f>
        <v>AUGUST</v>
      </c>
      <c r="M3806" s="55" t="str">
        <f>UPPER("Week "&amp;IF(ROUNDUP(DAY(tbl_raw_data[[#This Row],[Updated_date]])/7,0)=5,4,ROUNDUP(DAY(tbl_raw_data[[#This Row],[Updated_date]])/7,0)))</f>
        <v>WEEK 3</v>
      </c>
      <c r="N3806" s="57" t="str">
        <f>UPPER(VLOOKUP(tbl_raw_data[[#This Row],[Analyst]],[1]setting!$A$1:$B$15,2,0))</f>
        <v>SAM</v>
      </c>
      <c r="O3806" s="57" t="str">
        <f>UPPER(tbl_raw_data[[#This Row],[Outcome]])</f>
        <v>WITHDRAW</v>
      </c>
      <c r="P3806" s="57" t="str">
        <f>UPPER(tbl_raw_data[[#This Row],[Queue Name]])</f>
        <v>CONSUMER EXISTING</v>
      </c>
      <c r="Q3806" s="57" t="str">
        <f>IF(tbl_raw_data[[#This Row],[time_taken_in_mins]]&lt;=20,"SLA_MET","SLA_NOT_MET")</f>
        <v>SLA_MET</v>
      </c>
    </row>
    <row r="3807" spans="1:17" ht="15" customHeight="1" x14ac:dyDescent="0.25">
      <c r="A3807" s="5" t="s">
        <v>3487</v>
      </c>
      <c r="B3807" s="6">
        <v>45154.767002314817</v>
      </c>
      <c r="C3807" s="7">
        <v>45154.774016203701</v>
      </c>
      <c r="D3807" s="8" t="s">
        <v>13</v>
      </c>
      <c r="E3807" s="8" t="s">
        <v>28</v>
      </c>
      <c r="F3807" s="8" t="s">
        <v>109</v>
      </c>
      <c r="G3807" s="110" t="s">
        <v>67</v>
      </c>
      <c r="H38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7" s="48">
        <f>tbl_raw_data[[#This Row],[Date Actioned]]-tbl_raw_data[[#This Row],[Date Tagged]]</f>
        <v>7.0138888841029257E-3</v>
      </c>
      <c r="J3807" s="50">
        <f>HOUR(tbl_raw_data[[#This Row],[time_taken]])*60+MINUTE(tbl_raw_data[[#This Row],[time_taken]])+SECOND(tbl_raw_data[[#This Row],[time_taken]])/60</f>
        <v>10.1</v>
      </c>
      <c r="K3807" s="54">
        <f>DATE(YEAR(tbl_raw_data[[#This Row],[Date Actioned]]), MONTH(tbl_raw_data[[#This Row],[Date Actioned]]), DAY(tbl_raw_data[[#This Row],[Date Actioned]]))</f>
        <v>45154</v>
      </c>
      <c r="L3807" s="55" t="str">
        <f>UPPER(TEXT(tbl_raw_data[[#This Row],[Updated_date]],"MMMM"))</f>
        <v>AUGUST</v>
      </c>
      <c r="M3807" s="55" t="str">
        <f>UPPER("Week "&amp;IF(ROUNDUP(DAY(tbl_raw_data[[#This Row],[Updated_date]])/7,0)=5,4,ROUNDUP(DAY(tbl_raw_data[[#This Row],[Updated_date]])/7,0)))</f>
        <v>WEEK 3</v>
      </c>
      <c r="N3807" s="57" t="str">
        <f>UPPER(VLOOKUP(tbl_raw_data[[#This Row],[Analyst]],[1]setting!$A$1:$B$15,2,0))</f>
        <v>NAVED</v>
      </c>
      <c r="O3807" s="57" t="str">
        <f>UPPER(tbl_raw_data[[#This Row],[Outcome]])</f>
        <v>APPROVE</v>
      </c>
      <c r="P3807" s="57" t="str">
        <f>UPPER(tbl_raw_data[[#This Row],[Queue Name]])</f>
        <v>CONSUMER EXISTING</v>
      </c>
      <c r="Q3807" s="57" t="str">
        <f>IF(tbl_raw_data[[#This Row],[time_taken_in_mins]]&lt;=20,"SLA_MET","SLA_NOT_MET")</f>
        <v>SLA_MET</v>
      </c>
    </row>
    <row r="3808" spans="1:17" ht="15" customHeight="1" x14ac:dyDescent="0.25">
      <c r="A3808" s="11" t="s">
        <v>808</v>
      </c>
      <c r="B3808" s="12">
        <v>45154.770740740743</v>
      </c>
      <c r="C3808" s="13">
        <v>45154.774085648147</v>
      </c>
      <c r="D3808" s="14" t="s">
        <v>13</v>
      </c>
      <c r="E3808" s="14" t="s">
        <v>28</v>
      </c>
      <c r="F3808" s="14" t="s">
        <v>10</v>
      </c>
      <c r="G3808" s="111" t="s">
        <v>53</v>
      </c>
      <c r="H38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08" s="48">
        <f>tbl_raw_data[[#This Row],[Date Actioned]]-tbl_raw_data[[#This Row],[Date Tagged]]</f>
        <v>3.3449074035161175E-3</v>
      </c>
      <c r="J3808" s="50">
        <f>HOUR(tbl_raw_data[[#This Row],[time_taken]])*60+MINUTE(tbl_raw_data[[#This Row],[time_taken]])+SECOND(tbl_raw_data[[#This Row],[time_taken]])/60</f>
        <v>4.8166666666666664</v>
      </c>
      <c r="K3808" s="54">
        <f>DATE(YEAR(tbl_raw_data[[#This Row],[Date Actioned]]), MONTH(tbl_raw_data[[#This Row],[Date Actioned]]), DAY(tbl_raw_data[[#This Row],[Date Actioned]]))</f>
        <v>45154</v>
      </c>
      <c r="L3808" s="55" t="str">
        <f>UPPER(TEXT(tbl_raw_data[[#This Row],[Updated_date]],"MMMM"))</f>
        <v>AUGUST</v>
      </c>
      <c r="M3808" s="55" t="str">
        <f>UPPER("Week "&amp;IF(ROUNDUP(DAY(tbl_raw_data[[#This Row],[Updated_date]])/7,0)=5,4,ROUNDUP(DAY(tbl_raw_data[[#This Row],[Updated_date]])/7,0)))</f>
        <v>WEEK 3</v>
      </c>
      <c r="N3808" s="57" t="str">
        <f>UPPER(VLOOKUP(tbl_raw_data[[#This Row],[Analyst]],[1]setting!$A$1:$B$15,2,0))</f>
        <v>SAM</v>
      </c>
      <c r="O3808" s="57" t="str">
        <f>UPPER(tbl_raw_data[[#This Row],[Outcome]])</f>
        <v>APPROVE</v>
      </c>
      <c r="P3808" s="57" t="str">
        <f>UPPER(tbl_raw_data[[#This Row],[Queue Name]])</f>
        <v>CONSUMER EXISTING</v>
      </c>
      <c r="Q3808" s="57" t="str">
        <f>IF(tbl_raw_data[[#This Row],[time_taken_in_mins]]&lt;=20,"SLA_MET","SLA_NOT_MET")</f>
        <v>SLA_MET</v>
      </c>
    </row>
    <row r="3809" spans="1:17" ht="15" customHeight="1" x14ac:dyDescent="0.25">
      <c r="A3809" s="22" t="s">
        <v>1375</v>
      </c>
      <c r="B3809" s="12">
        <v>45154.773657407408</v>
      </c>
      <c r="C3809" s="13">
        <v>45154.77789351852</v>
      </c>
      <c r="D3809" s="14" t="s">
        <v>46</v>
      </c>
      <c r="E3809" s="14" t="s">
        <v>41</v>
      </c>
      <c r="F3809" s="14" t="s">
        <v>42</v>
      </c>
      <c r="G3809" s="111" t="s">
        <v>74</v>
      </c>
      <c r="H38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09" s="48">
        <f>tbl_raw_data[[#This Row],[Date Actioned]]-tbl_raw_data[[#This Row],[Date Tagged]]</f>
        <v>4.2361111118225381E-3</v>
      </c>
      <c r="J3809" s="50">
        <f>HOUR(tbl_raw_data[[#This Row],[time_taken]])*60+MINUTE(tbl_raw_data[[#This Row],[time_taken]])+SECOND(tbl_raw_data[[#This Row],[time_taken]])/60</f>
        <v>6.1</v>
      </c>
      <c r="K3809" s="54">
        <f>DATE(YEAR(tbl_raw_data[[#This Row],[Date Actioned]]), MONTH(tbl_raw_data[[#This Row],[Date Actioned]]), DAY(tbl_raw_data[[#This Row],[Date Actioned]]))</f>
        <v>45154</v>
      </c>
      <c r="L3809" s="55" t="str">
        <f>UPPER(TEXT(tbl_raw_data[[#This Row],[Updated_date]],"MMMM"))</f>
        <v>AUGUST</v>
      </c>
      <c r="M3809" s="55" t="str">
        <f>UPPER("Week "&amp;IF(ROUNDUP(DAY(tbl_raw_data[[#This Row],[Updated_date]])/7,0)=5,4,ROUNDUP(DAY(tbl_raw_data[[#This Row],[Updated_date]])/7,0)))</f>
        <v>WEEK 3</v>
      </c>
      <c r="N3809" s="57" t="str">
        <f>UPPER(VLOOKUP(tbl_raw_data[[#This Row],[Analyst]],[1]setting!$A$1:$B$15,2,0))</f>
        <v>NITESH</v>
      </c>
      <c r="O3809" s="57" t="str">
        <f>UPPER(tbl_raw_data[[#This Row],[Outcome]])</f>
        <v>DECLINE</v>
      </c>
      <c r="P3809" s="57" t="str">
        <f>UPPER(tbl_raw_data[[#This Row],[Queue Name]])</f>
        <v>CONSUMER POST BUREAU</v>
      </c>
      <c r="Q3809" s="57" t="str">
        <f>IF(tbl_raw_data[[#This Row],[time_taken_in_mins]]&lt;=20,"SLA_MET","SLA_NOT_MET")</f>
        <v>SLA_MET</v>
      </c>
    </row>
    <row r="3810" spans="1:17" ht="15" customHeight="1" x14ac:dyDescent="0.25">
      <c r="A3810" s="5" t="s">
        <v>4000</v>
      </c>
      <c r="B3810" s="6">
        <v>45154.782337962963</v>
      </c>
      <c r="C3810" s="7">
        <v>45154.790069444447</v>
      </c>
      <c r="D3810" s="8" t="s">
        <v>46</v>
      </c>
      <c r="E3810" s="8" t="s">
        <v>28</v>
      </c>
      <c r="F3810" s="8" t="s">
        <v>86</v>
      </c>
      <c r="G3810" s="110" t="s">
        <v>952</v>
      </c>
      <c r="H38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0" s="48">
        <f>tbl_raw_data[[#This Row],[Date Actioned]]-tbl_raw_data[[#This Row],[Date Tagged]]</f>
        <v>7.7314814843703061E-3</v>
      </c>
      <c r="J3810" s="50">
        <f>HOUR(tbl_raw_data[[#This Row],[time_taken]])*60+MINUTE(tbl_raw_data[[#This Row],[time_taken]])+SECOND(tbl_raw_data[[#This Row],[time_taken]])/60</f>
        <v>11.133333333333333</v>
      </c>
      <c r="K3810" s="54">
        <f>DATE(YEAR(tbl_raw_data[[#This Row],[Date Actioned]]), MONTH(tbl_raw_data[[#This Row],[Date Actioned]]), DAY(tbl_raw_data[[#This Row],[Date Actioned]]))</f>
        <v>45154</v>
      </c>
      <c r="L3810" s="55" t="str">
        <f>UPPER(TEXT(tbl_raw_data[[#This Row],[Updated_date]],"MMMM"))</f>
        <v>AUGUST</v>
      </c>
      <c r="M3810" s="55" t="str">
        <f>UPPER("Week "&amp;IF(ROUNDUP(DAY(tbl_raw_data[[#This Row],[Updated_date]])/7,0)=5,4,ROUNDUP(DAY(tbl_raw_data[[#This Row],[Updated_date]])/7,0)))</f>
        <v>WEEK 3</v>
      </c>
      <c r="N3810" s="57" t="str">
        <f>UPPER(VLOOKUP(tbl_raw_data[[#This Row],[Analyst]],[1]setting!$A$1:$B$15,2,0))</f>
        <v>ASIF</v>
      </c>
      <c r="O3810" s="57" t="str">
        <f>UPPER(tbl_raw_data[[#This Row],[Outcome]])</f>
        <v>DECLINE</v>
      </c>
      <c r="P3810" s="57" t="str">
        <f>UPPER(tbl_raw_data[[#This Row],[Queue Name]])</f>
        <v>CONSUMER EXISTING</v>
      </c>
      <c r="Q3810" s="57" t="str">
        <f>IF(tbl_raw_data[[#This Row],[time_taken_in_mins]]&lt;=20,"SLA_MET","SLA_NOT_MET")</f>
        <v>SLA_MET</v>
      </c>
    </row>
    <row r="3811" spans="1:17" ht="15" customHeight="1" x14ac:dyDescent="0.25">
      <c r="A3811" s="22" t="s">
        <v>4783</v>
      </c>
      <c r="B3811" s="6">
        <v>45154.783622685187</v>
      </c>
      <c r="C3811" s="7">
        <v>45154.792650462965</v>
      </c>
      <c r="D3811" s="8" t="s">
        <v>13</v>
      </c>
      <c r="E3811" s="8" t="s">
        <v>28</v>
      </c>
      <c r="F3811" s="8" t="s">
        <v>55</v>
      </c>
      <c r="G3811" s="110" t="s">
        <v>29</v>
      </c>
      <c r="H38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1" s="48">
        <f>tbl_raw_data[[#This Row],[Date Actioned]]-tbl_raw_data[[#This Row],[Date Tagged]]</f>
        <v>9.0277777781011537E-3</v>
      </c>
      <c r="J3811" s="50">
        <f>HOUR(tbl_raw_data[[#This Row],[time_taken]])*60+MINUTE(tbl_raw_data[[#This Row],[time_taken]])+SECOND(tbl_raw_data[[#This Row],[time_taken]])/60</f>
        <v>13</v>
      </c>
      <c r="K3811" s="54">
        <f>DATE(YEAR(tbl_raw_data[[#This Row],[Date Actioned]]), MONTH(tbl_raw_data[[#This Row],[Date Actioned]]), DAY(tbl_raw_data[[#This Row],[Date Actioned]]))</f>
        <v>45154</v>
      </c>
      <c r="L3811" s="55" t="str">
        <f>UPPER(TEXT(tbl_raw_data[[#This Row],[Updated_date]],"MMMM"))</f>
        <v>AUGUST</v>
      </c>
      <c r="M3811" s="55" t="str">
        <f>UPPER("Week "&amp;IF(ROUNDUP(DAY(tbl_raw_data[[#This Row],[Updated_date]])/7,0)=5,4,ROUNDUP(DAY(tbl_raw_data[[#This Row],[Updated_date]])/7,0)))</f>
        <v>WEEK 3</v>
      </c>
      <c r="N3811" s="57" t="str">
        <f>UPPER(VLOOKUP(tbl_raw_data[[#This Row],[Analyst]],[1]setting!$A$1:$B$15,2,0))</f>
        <v>CAMERON</v>
      </c>
      <c r="O3811" s="57" t="str">
        <f>UPPER(tbl_raw_data[[#This Row],[Outcome]])</f>
        <v>APPROVE</v>
      </c>
      <c r="P3811" s="57" t="str">
        <f>UPPER(tbl_raw_data[[#This Row],[Queue Name]])</f>
        <v>CONSUMER EXISTING</v>
      </c>
      <c r="Q3811" s="57" t="str">
        <f>IF(tbl_raw_data[[#This Row],[time_taken_in_mins]]&lt;=20,"SLA_MET","SLA_NOT_MET")</f>
        <v>SLA_MET</v>
      </c>
    </row>
    <row r="3812" spans="1:17" ht="15" customHeight="1" x14ac:dyDescent="0.25">
      <c r="A3812" s="11" t="s">
        <v>3496</v>
      </c>
      <c r="B3812" s="12">
        <v>45154.794629629629</v>
      </c>
      <c r="C3812" s="13">
        <v>45154.801655092589</v>
      </c>
      <c r="D3812" s="14" t="s">
        <v>46</v>
      </c>
      <c r="E3812" s="14" t="s">
        <v>28</v>
      </c>
      <c r="F3812" s="14" t="s">
        <v>109</v>
      </c>
      <c r="G3812" s="111" t="s">
        <v>201</v>
      </c>
      <c r="H38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2" s="48">
        <f>tbl_raw_data[[#This Row],[Date Actioned]]-tbl_raw_data[[#This Row],[Date Tagged]]</f>
        <v>7.025462960882578E-3</v>
      </c>
      <c r="J3812" s="50">
        <f>HOUR(tbl_raw_data[[#This Row],[time_taken]])*60+MINUTE(tbl_raw_data[[#This Row],[time_taken]])+SECOND(tbl_raw_data[[#This Row],[time_taken]])/60</f>
        <v>10.116666666666667</v>
      </c>
      <c r="K3812" s="54">
        <f>DATE(YEAR(tbl_raw_data[[#This Row],[Date Actioned]]), MONTH(tbl_raw_data[[#This Row],[Date Actioned]]), DAY(tbl_raw_data[[#This Row],[Date Actioned]]))</f>
        <v>45154</v>
      </c>
      <c r="L3812" s="55" t="str">
        <f>UPPER(TEXT(tbl_raw_data[[#This Row],[Updated_date]],"MMMM"))</f>
        <v>AUGUST</v>
      </c>
      <c r="M3812" s="55" t="str">
        <f>UPPER("Week "&amp;IF(ROUNDUP(DAY(tbl_raw_data[[#This Row],[Updated_date]])/7,0)=5,4,ROUNDUP(DAY(tbl_raw_data[[#This Row],[Updated_date]])/7,0)))</f>
        <v>WEEK 3</v>
      </c>
      <c r="N3812" s="57" t="str">
        <f>UPPER(VLOOKUP(tbl_raw_data[[#This Row],[Analyst]],[1]setting!$A$1:$B$15,2,0))</f>
        <v>NAVED</v>
      </c>
      <c r="O3812" s="57" t="str">
        <f>UPPER(tbl_raw_data[[#This Row],[Outcome]])</f>
        <v>DECLINE</v>
      </c>
      <c r="P3812" s="57" t="str">
        <f>UPPER(tbl_raw_data[[#This Row],[Queue Name]])</f>
        <v>CONSUMER EXISTING</v>
      </c>
      <c r="Q3812" s="57" t="str">
        <f>IF(tbl_raw_data[[#This Row],[time_taken_in_mins]]&lt;=20,"SLA_MET","SLA_NOT_MET")</f>
        <v>SLA_MET</v>
      </c>
    </row>
    <row r="3813" spans="1:17" ht="15" customHeight="1" x14ac:dyDescent="0.25">
      <c r="A3813" s="5" t="s">
        <v>3588</v>
      </c>
      <c r="B3813" s="12">
        <v>45154.796782407408</v>
      </c>
      <c r="C3813" s="29">
        <v>45154.803923611114</v>
      </c>
      <c r="D3813" s="16" t="s">
        <v>13</v>
      </c>
      <c r="E3813" s="16" t="s">
        <v>41</v>
      </c>
      <c r="F3813" s="30" t="s">
        <v>14</v>
      </c>
      <c r="G3813" s="106"/>
      <c r="H38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13" s="48">
        <f>tbl_raw_data[[#This Row],[Date Actioned]]-tbl_raw_data[[#This Row],[Date Tagged]]</f>
        <v>7.1412037068512291E-3</v>
      </c>
      <c r="J3813" s="50">
        <f>HOUR(tbl_raw_data[[#This Row],[time_taken]])*60+MINUTE(tbl_raw_data[[#This Row],[time_taken]])+SECOND(tbl_raw_data[[#This Row],[time_taken]])/60</f>
        <v>10.283333333333333</v>
      </c>
      <c r="K3813" s="54">
        <f>DATE(YEAR(tbl_raw_data[[#This Row],[Date Actioned]]), MONTH(tbl_raw_data[[#This Row],[Date Actioned]]), DAY(tbl_raw_data[[#This Row],[Date Actioned]]))</f>
        <v>45154</v>
      </c>
      <c r="L3813" s="55" t="str">
        <f>UPPER(TEXT(tbl_raw_data[[#This Row],[Updated_date]],"MMMM"))</f>
        <v>AUGUST</v>
      </c>
      <c r="M3813" s="55" t="str">
        <f>UPPER("Week "&amp;IF(ROUNDUP(DAY(tbl_raw_data[[#This Row],[Updated_date]])/7,0)=5,4,ROUNDUP(DAY(tbl_raw_data[[#This Row],[Updated_date]])/7,0)))</f>
        <v>WEEK 3</v>
      </c>
      <c r="N3813" s="57" t="str">
        <f>UPPER(VLOOKUP(tbl_raw_data[[#This Row],[Analyst]],[1]setting!$A$1:$B$15,2,0))</f>
        <v>HARDIK</v>
      </c>
      <c r="O3813" s="57" t="str">
        <f>UPPER(tbl_raw_data[[#This Row],[Outcome]])</f>
        <v>APPROVE</v>
      </c>
      <c r="P3813" s="57" t="str">
        <f>UPPER(tbl_raw_data[[#This Row],[Queue Name]])</f>
        <v>CONSUMER POST BUREAU</v>
      </c>
      <c r="Q3813" s="57" t="str">
        <f>IF(tbl_raw_data[[#This Row],[time_taken_in_mins]]&lt;=20,"SLA_MET","SLA_NOT_MET")</f>
        <v>SLA_MET</v>
      </c>
    </row>
    <row r="3814" spans="1:17" ht="15" customHeight="1" x14ac:dyDescent="0.25">
      <c r="A3814" s="5" t="s">
        <v>977</v>
      </c>
      <c r="B3814" s="12">
        <v>45154.798541666663</v>
      </c>
      <c r="C3814" s="13">
        <v>45154.802187499998</v>
      </c>
      <c r="D3814" s="14" t="s">
        <v>13</v>
      </c>
      <c r="E3814" s="14" t="s">
        <v>28</v>
      </c>
      <c r="F3814" s="14" t="s">
        <v>86</v>
      </c>
      <c r="G3814" s="111" t="s">
        <v>29</v>
      </c>
      <c r="H38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4" s="48">
        <f>tbl_raw_data[[#This Row],[Date Actioned]]-tbl_raw_data[[#This Row],[Date Tagged]]</f>
        <v>3.645833334303461E-3</v>
      </c>
      <c r="J3814" s="50">
        <f>HOUR(tbl_raw_data[[#This Row],[time_taken]])*60+MINUTE(tbl_raw_data[[#This Row],[time_taken]])+SECOND(tbl_raw_data[[#This Row],[time_taken]])/60</f>
        <v>5.25</v>
      </c>
      <c r="K3814" s="54">
        <f>DATE(YEAR(tbl_raw_data[[#This Row],[Date Actioned]]), MONTH(tbl_raw_data[[#This Row],[Date Actioned]]), DAY(tbl_raw_data[[#This Row],[Date Actioned]]))</f>
        <v>45154</v>
      </c>
      <c r="L3814" s="55" t="str">
        <f>UPPER(TEXT(tbl_raw_data[[#This Row],[Updated_date]],"MMMM"))</f>
        <v>AUGUST</v>
      </c>
      <c r="M3814" s="55" t="str">
        <f>UPPER("Week "&amp;IF(ROUNDUP(DAY(tbl_raw_data[[#This Row],[Updated_date]])/7,0)=5,4,ROUNDUP(DAY(tbl_raw_data[[#This Row],[Updated_date]])/7,0)))</f>
        <v>WEEK 3</v>
      </c>
      <c r="N3814" s="57" t="str">
        <f>UPPER(VLOOKUP(tbl_raw_data[[#This Row],[Analyst]],[1]setting!$A$1:$B$15,2,0))</f>
        <v>ASIF</v>
      </c>
      <c r="O3814" s="57" t="str">
        <f>UPPER(tbl_raw_data[[#This Row],[Outcome]])</f>
        <v>APPROVE</v>
      </c>
      <c r="P3814" s="57" t="str">
        <f>UPPER(tbl_raw_data[[#This Row],[Queue Name]])</f>
        <v>CONSUMER EXISTING</v>
      </c>
      <c r="Q3814" s="57" t="str">
        <f>IF(tbl_raw_data[[#This Row],[time_taken_in_mins]]&lt;=20,"SLA_MET","SLA_NOT_MET")</f>
        <v>SLA_MET</v>
      </c>
    </row>
    <row r="3815" spans="1:17" ht="15" customHeight="1" x14ac:dyDescent="0.25">
      <c r="A3815" s="11" t="s">
        <v>6110</v>
      </c>
      <c r="B3815" s="12">
        <v>45154.800486111111</v>
      </c>
      <c r="C3815" s="25">
        <v>45154.812650462962</v>
      </c>
      <c r="D3815" s="10" t="s">
        <v>13</v>
      </c>
      <c r="E3815" s="10" t="s">
        <v>28</v>
      </c>
      <c r="F3815" s="26" t="s">
        <v>14</v>
      </c>
      <c r="G3815" s="109"/>
      <c r="H38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15" s="48">
        <f>tbl_raw_data[[#This Row],[Date Actioned]]-tbl_raw_data[[#This Row],[Date Tagged]]</f>
        <v>1.2164351850515231E-2</v>
      </c>
      <c r="J3815" s="50">
        <f>HOUR(tbl_raw_data[[#This Row],[time_taken]])*60+MINUTE(tbl_raw_data[[#This Row],[time_taken]])+SECOND(tbl_raw_data[[#This Row],[time_taken]])/60</f>
        <v>17.516666666666666</v>
      </c>
      <c r="K3815" s="54">
        <f>DATE(YEAR(tbl_raw_data[[#This Row],[Date Actioned]]), MONTH(tbl_raw_data[[#This Row],[Date Actioned]]), DAY(tbl_raw_data[[#This Row],[Date Actioned]]))</f>
        <v>45154</v>
      </c>
      <c r="L3815" s="55" t="str">
        <f>UPPER(TEXT(tbl_raw_data[[#This Row],[Updated_date]],"MMMM"))</f>
        <v>AUGUST</v>
      </c>
      <c r="M3815" s="55" t="str">
        <f>UPPER("Week "&amp;IF(ROUNDUP(DAY(tbl_raw_data[[#This Row],[Updated_date]])/7,0)=5,4,ROUNDUP(DAY(tbl_raw_data[[#This Row],[Updated_date]])/7,0)))</f>
        <v>WEEK 3</v>
      </c>
      <c r="N3815" s="57" t="str">
        <f>UPPER(VLOOKUP(tbl_raw_data[[#This Row],[Analyst]],[1]setting!$A$1:$B$15,2,0))</f>
        <v>HARDIK</v>
      </c>
      <c r="O3815" s="57" t="str">
        <f>UPPER(tbl_raw_data[[#This Row],[Outcome]])</f>
        <v>APPROVE</v>
      </c>
      <c r="P3815" s="57" t="str">
        <f>UPPER(tbl_raw_data[[#This Row],[Queue Name]])</f>
        <v>CONSUMER EXISTING</v>
      </c>
      <c r="Q3815" s="57" t="str">
        <f>IF(tbl_raw_data[[#This Row],[time_taken_in_mins]]&lt;=20,"SLA_MET","SLA_NOT_MET")</f>
        <v>SLA_MET</v>
      </c>
    </row>
    <row r="3816" spans="1:17" ht="15" customHeight="1" x14ac:dyDescent="0.25">
      <c r="A3816" s="11" t="s">
        <v>1212</v>
      </c>
      <c r="B3816" s="6">
        <v>45154.800891203704</v>
      </c>
      <c r="C3816" s="7">
        <v>45154.804895833331</v>
      </c>
      <c r="D3816" s="8" t="s">
        <v>13</v>
      </c>
      <c r="E3816" s="8" t="s">
        <v>28</v>
      </c>
      <c r="F3816" s="8" t="s">
        <v>55</v>
      </c>
      <c r="G3816" s="110" t="s">
        <v>29</v>
      </c>
      <c r="H38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6" s="48">
        <f>tbl_raw_data[[#This Row],[Date Actioned]]-tbl_raw_data[[#This Row],[Date Tagged]]</f>
        <v>4.0046296271611936E-3</v>
      </c>
      <c r="J3816" s="50">
        <f>HOUR(tbl_raw_data[[#This Row],[time_taken]])*60+MINUTE(tbl_raw_data[[#This Row],[time_taken]])+SECOND(tbl_raw_data[[#This Row],[time_taken]])/60</f>
        <v>5.7666666666666666</v>
      </c>
      <c r="K3816" s="54">
        <f>DATE(YEAR(tbl_raw_data[[#This Row],[Date Actioned]]), MONTH(tbl_raw_data[[#This Row],[Date Actioned]]), DAY(tbl_raw_data[[#This Row],[Date Actioned]]))</f>
        <v>45154</v>
      </c>
      <c r="L3816" s="55" t="str">
        <f>UPPER(TEXT(tbl_raw_data[[#This Row],[Updated_date]],"MMMM"))</f>
        <v>AUGUST</v>
      </c>
      <c r="M3816" s="55" t="str">
        <f>UPPER("Week "&amp;IF(ROUNDUP(DAY(tbl_raw_data[[#This Row],[Updated_date]])/7,0)=5,4,ROUNDUP(DAY(tbl_raw_data[[#This Row],[Updated_date]])/7,0)))</f>
        <v>WEEK 3</v>
      </c>
      <c r="N3816" s="57" t="str">
        <f>UPPER(VLOOKUP(tbl_raw_data[[#This Row],[Analyst]],[1]setting!$A$1:$B$15,2,0))</f>
        <v>CAMERON</v>
      </c>
      <c r="O3816" s="57" t="str">
        <f>UPPER(tbl_raw_data[[#This Row],[Outcome]])</f>
        <v>APPROVE</v>
      </c>
      <c r="P3816" s="57" t="str">
        <f>UPPER(tbl_raw_data[[#This Row],[Queue Name]])</f>
        <v>CONSUMER EXISTING</v>
      </c>
      <c r="Q3816" s="57" t="str">
        <f>IF(tbl_raw_data[[#This Row],[time_taken_in_mins]]&lt;=20,"SLA_MET","SLA_NOT_MET")</f>
        <v>SLA_MET</v>
      </c>
    </row>
    <row r="3817" spans="1:17" ht="15" customHeight="1" x14ac:dyDescent="0.25">
      <c r="A3817" s="22" t="s">
        <v>978</v>
      </c>
      <c r="B3817" s="12">
        <v>45154.802118055559</v>
      </c>
      <c r="C3817" s="13">
        <v>45154.805763888886</v>
      </c>
      <c r="D3817" s="14" t="s">
        <v>13</v>
      </c>
      <c r="E3817" s="14" t="s">
        <v>9</v>
      </c>
      <c r="F3817" s="14" t="s">
        <v>86</v>
      </c>
      <c r="G3817" s="111" t="s">
        <v>21</v>
      </c>
      <c r="H38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7" s="48">
        <f>tbl_raw_data[[#This Row],[Date Actioned]]-tbl_raw_data[[#This Row],[Date Tagged]]</f>
        <v>3.6458333270275034E-3</v>
      </c>
      <c r="J3817" s="50">
        <f>HOUR(tbl_raw_data[[#This Row],[time_taken]])*60+MINUTE(tbl_raw_data[[#This Row],[time_taken]])+SECOND(tbl_raw_data[[#This Row],[time_taken]])/60</f>
        <v>5.25</v>
      </c>
      <c r="K3817" s="54">
        <f>DATE(YEAR(tbl_raw_data[[#This Row],[Date Actioned]]), MONTH(tbl_raw_data[[#This Row],[Date Actioned]]), DAY(tbl_raw_data[[#This Row],[Date Actioned]]))</f>
        <v>45154</v>
      </c>
      <c r="L3817" s="55" t="str">
        <f>UPPER(TEXT(tbl_raw_data[[#This Row],[Updated_date]],"MMMM"))</f>
        <v>AUGUST</v>
      </c>
      <c r="M3817" s="55" t="str">
        <f>UPPER("Week "&amp;IF(ROUNDUP(DAY(tbl_raw_data[[#This Row],[Updated_date]])/7,0)=5,4,ROUNDUP(DAY(tbl_raw_data[[#This Row],[Updated_date]])/7,0)))</f>
        <v>WEEK 3</v>
      </c>
      <c r="N3817" s="57" t="str">
        <f>UPPER(VLOOKUP(tbl_raw_data[[#This Row],[Analyst]],[1]setting!$A$1:$B$15,2,0))</f>
        <v>ASIF</v>
      </c>
      <c r="O3817" s="57" t="str">
        <f>UPPER(tbl_raw_data[[#This Row],[Outcome]])</f>
        <v>APPROVE</v>
      </c>
      <c r="P3817" s="57" t="str">
        <f>UPPER(tbl_raw_data[[#This Row],[Queue Name]])</f>
        <v>CONSUMER PRE BUREAU</v>
      </c>
      <c r="Q3817" s="57" t="str">
        <f>IF(tbl_raw_data[[#This Row],[time_taken_in_mins]]&lt;=20,"SLA_MET","SLA_NOT_MET")</f>
        <v>SLA_MET</v>
      </c>
    </row>
    <row r="3818" spans="1:17" ht="15" customHeight="1" x14ac:dyDescent="0.25">
      <c r="A3818" s="5" t="s">
        <v>700</v>
      </c>
      <c r="B3818" s="12">
        <v>45154.804386574076</v>
      </c>
      <c r="C3818" s="29">
        <v>45154.807557870372</v>
      </c>
      <c r="D3818" s="16" t="s">
        <v>46</v>
      </c>
      <c r="E3818" s="16" t="s">
        <v>28</v>
      </c>
      <c r="F3818" s="30" t="s">
        <v>55</v>
      </c>
      <c r="G3818" s="106"/>
      <c r="H38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18" s="48">
        <f>tbl_raw_data[[#This Row],[Date Actioned]]-tbl_raw_data[[#This Row],[Date Tagged]]</f>
        <v>3.1712962954770774E-3</v>
      </c>
      <c r="J3818" s="50">
        <f>HOUR(tbl_raw_data[[#This Row],[time_taken]])*60+MINUTE(tbl_raw_data[[#This Row],[time_taken]])+SECOND(tbl_raw_data[[#This Row],[time_taken]])/60</f>
        <v>4.5666666666666664</v>
      </c>
      <c r="K3818" s="54">
        <f>DATE(YEAR(tbl_raw_data[[#This Row],[Date Actioned]]), MONTH(tbl_raw_data[[#This Row],[Date Actioned]]), DAY(tbl_raw_data[[#This Row],[Date Actioned]]))</f>
        <v>45154</v>
      </c>
      <c r="L3818" s="55" t="str">
        <f>UPPER(TEXT(tbl_raw_data[[#This Row],[Updated_date]],"MMMM"))</f>
        <v>AUGUST</v>
      </c>
      <c r="M3818" s="55" t="str">
        <f>UPPER("Week "&amp;IF(ROUNDUP(DAY(tbl_raw_data[[#This Row],[Updated_date]])/7,0)=5,4,ROUNDUP(DAY(tbl_raw_data[[#This Row],[Updated_date]])/7,0)))</f>
        <v>WEEK 3</v>
      </c>
      <c r="N3818" s="57" t="str">
        <f>UPPER(VLOOKUP(tbl_raw_data[[#This Row],[Analyst]],[1]setting!$A$1:$B$15,2,0))</f>
        <v>CAMERON</v>
      </c>
      <c r="O3818" s="57" t="str">
        <f>UPPER(tbl_raw_data[[#This Row],[Outcome]])</f>
        <v>DECLINE</v>
      </c>
      <c r="P3818" s="57" t="str">
        <f>UPPER(tbl_raw_data[[#This Row],[Queue Name]])</f>
        <v>CONSUMER EXISTING</v>
      </c>
      <c r="Q3818" s="57" t="str">
        <f>IF(tbl_raw_data[[#This Row],[time_taken_in_mins]]&lt;=20,"SLA_MET","SLA_NOT_MET")</f>
        <v>SLA_MET</v>
      </c>
    </row>
    <row r="3819" spans="1:17" ht="15" customHeight="1" x14ac:dyDescent="0.25">
      <c r="A3819" s="22" t="s">
        <v>3314</v>
      </c>
      <c r="B3819" s="6">
        <v>45154.820717592593</v>
      </c>
      <c r="C3819" s="7">
        <v>45154.827523148146</v>
      </c>
      <c r="D3819" s="8" t="s">
        <v>46</v>
      </c>
      <c r="E3819" s="8" t="s">
        <v>28</v>
      </c>
      <c r="F3819" s="8" t="s">
        <v>109</v>
      </c>
      <c r="G3819" s="110" t="s">
        <v>201</v>
      </c>
      <c r="H38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19" s="48">
        <f>tbl_raw_data[[#This Row],[Date Actioned]]-tbl_raw_data[[#This Row],[Date Tagged]]</f>
        <v>6.805555553000886E-3</v>
      </c>
      <c r="J3819" s="50">
        <f>HOUR(tbl_raw_data[[#This Row],[time_taken]])*60+MINUTE(tbl_raw_data[[#This Row],[time_taken]])+SECOND(tbl_raw_data[[#This Row],[time_taken]])/60</f>
        <v>9.8000000000000007</v>
      </c>
      <c r="K3819" s="54">
        <f>DATE(YEAR(tbl_raw_data[[#This Row],[Date Actioned]]), MONTH(tbl_raw_data[[#This Row],[Date Actioned]]), DAY(tbl_raw_data[[#This Row],[Date Actioned]]))</f>
        <v>45154</v>
      </c>
      <c r="L3819" s="55" t="str">
        <f>UPPER(TEXT(tbl_raw_data[[#This Row],[Updated_date]],"MMMM"))</f>
        <v>AUGUST</v>
      </c>
      <c r="M3819" s="55" t="str">
        <f>UPPER("Week "&amp;IF(ROUNDUP(DAY(tbl_raw_data[[#This Row],[Updated_date]])/7,0)=5,4,ROUNDUP(DAY(tbl_raw_data[[#This Row],[Updated_date]])/7,0)))</f>
        <v>WEEK 3</v>
      </c>
      <c r="N3819" s="57" t="str">
        <f>UPPER(VLOOKUP(tbl_raw_data[[#This Row],[Analyst]],[1]setting!$A$1:$B$15,2,0))</f>
        <v>NAVED</v>
      </c>
      <c r="O3819" s="57" t="str">
        <f>UPPER(tbl_raw_data[[#This Row],[Outcome]])</f>
        <v>DECLINE</v>
      </c>
      <c r="P3819" s="57" t="str">
        <f>UPPER(tbl_raw_data[[#This Row],[Queue Name]])</f>
        <v>CONSUMER EXISTING</v>
      </c>
      <c r="Q3819" s="57" t="str">
        <f>IF(tbl_raw_data[[#This Row],[time_taken_in_mins]]&lt;=20,"SLA_MET","SLA_NOT_MET")</f>
        <v>SLA_MET</v>
      </c>
    </row>
    <row r="3820" spans="1:17" ht="26.25" x14ac:dyDescent="0.25">
      <c r="A3820" s="11" t="s">
        <v>5454</v>
      </c>
      <c r="B3820" s="6">
        <v>45154.822638888887</v>
      </c>
      <c r="C3820" s="7">
        <v>45154.833182870374</v>
      </c>
      <c r="D3820" s="8" t="s">
        <v>8</v>
      </c>
      <c r="E3820" s="8" t="s">
        <v>28</v>
      </c>
      <c r="F3820" s="8" t="s">
        <v>42</v>
      </c>
      <c r="G3820" s="110" t="s">
        <v>5455</v>
      </c>
      <c r="H38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820" s="48">
        <f>tbl_raw_data[[#This Row],[Date Actioned]]-tbl_raw_data[[#This Row],[Date Tagged]]</f>
        <v>1.0543981486989651E-2</v>
      </c>
      <c r="J3820" s="50">
        <f>HOUR(tbl_raw_data[[#This Row],[time_taken]])*60+MINUTE(tbl_raw_data[[#This Row],[time_taken]])+SECOND(tbl_raw_data[[#This Row],[time_taken]])/60</f>
        <v>15.183333333333334</v>
      </c>
      <c r="K3820" s="54">
        <f>DATE(YEAR(tbl_raw_data[[#This Row],[Date Actioned]]), MONTH(tbl_raw_data[[#This Row],[Date Actioned]]), DAY(tbl_raw_data[[#This Row],[Date Actioned]]))</f>
        <v>45154</v>
      </c>
      <c r="L3820" s="55" t="str">
        <f>UPPER(TEXT(tbl_raw_data[[#This Row],[Updated_date]],"MMMM"))</f>
        <v>AUGUST</v>
      </c>
      <c r="M3820" s="55" t="str">
        <f>UPPER("Week "&amp;IF(ROUNDUP(DAY(tbl_raw_data[[#This Row],[Updated_date]])/7,0)=5,4,ROUNDUP(DAY(tbl_raw_data[[#This Row],[Updated_date]])/7,0)))</f>
        <v>WEEK 3</v>
      </c>
      <c r="N3820" s="57" t="str">
        <f>UPPER(VLOOKUP(tbl_raw_data[[#This Row],[Analyst]],[1]setting!$A$1:$B$15,2,0))</f>
        <v>NITESH</v>
      </c>
      <c r="O3820" s="57" t="str">
        <f>UPPER(tbl_raw_data[[#This Row],[Outcome]])</f>
        <v>WITHDRAW</v>
      </c>
      <c r="P3820" s="57" t="str">
        <f>UPPER(tbl_raw_data[[#This Row],[Queue Name]])</f>
        <v>CONSUMER EXISTING</v>
      </c>
      <c r="Q3820" s="57" t="str">
        <f>IF(tbl_raw_data[[#This Row],[time_taken_in_mins]]&lt;=20,"SLA_MET","SLA_NOT_MET")</f>
        <v>SLA_MET</v>
      </c>
    </row>
    <row r="3821" spans="1:17" ht="26.25" x14ac:dyDescent="0.25">
      <c r="A3821" s="22" t="s">
        <v>6679</v>
      </c>
      <c r="B3821" s="12">
        <v>45154.823287037034</v>
      </c>
      <c r="C3821" s="13">
        <v>45154.838067129633</v>
      </c>
      <c r="D3821" s="14" t="s">
        <v>8</v>
      </c>
      <c r="E3821" s="14" t="s">
        <v>28</v>
      </c>
      <c r="F3821" s="14" t="s">
        <v>109</v>
      </c>
      <c r="G3821" s="111" t="s">
        <v>1953</v>
      </c>
      <c r="H38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21" s="48">
        <f>tbl_raw_data[[#This Row],[Date Actioned]]-tbl_raw_data[[#This Row],[Date Tagged]]</f>
        <v>1.4780092598812189E-2</v>
      </c>
      <c r="J3821" s="50">
        <f>HOUR(tbl_raw_data[[#This Row],[time_taken]])*60+MINUTE(tbl_raw_data[[#This Row],[time_taken]])+SECOND(tbl_raw_data[[#This Row],[time_taken]])/60</f>
        <v>21.283333333333335</v>
      </c>
      <c r="K3821" s="54">
        <f>DATE(YEAR(tbl_raw_data[[#This Row],[Date Actioned]]), MONTH(tbl_raw_data[[#This Row],[Date Actioned]]), DAY(tbl_raw_data[[#This Row],[Date Actioned]]))</f>
        <v>45154</v>
      </c>
      <c r="L3821" s="55" t="str">
        <f>UPPER(TEXT(tbl_raw_data[[#This Row],[Updated_date]],"MMMM"))</f>
        <v>AUGUST</v>
      </c>
      <c r="M3821" s="55" t="str">
        <f>UPPER("Week "&amp;IF(ROUNDUP(DAY(tbl_raw_data[[#This Row],[Updated_date]])/7,0)=5,4,ROUNDUP(DAY(tbl_raw_data[[#This Row],[Updated_date]])/7,0)))</f>
        <v>WEEK 3</v>
      </c>
      <c r="N3821" s="57" t="str">
        <f>UPPER(VLOOKUP(tbl_raw_data[[#This Row],[Analyst]],[1]setting!$A$1:$B$15,2,0))</f>
        <v>NAVED</v>
      </c>
      <c r="O3821" s="57" t="str">
        <f>UPPER(tbl_raw_data[[#This Row],[Outcome]])</f>
        <v>WITHDRAW</v>
      </c>
      <c r="P3821" s="57" t="str">
        <f>UPPER(tbl_raw_data[[#This Row],[Queue Name]])</f>
        <v>CONSUMER EXISTING</v>
      </c>
      <c r="Q3821" s="57" t="str">
        <f>IF(tbl_raw_data[[#This Row],[time_taken_in_mins]]&lt;=20,"SLA_MET","SLA_NOT_MET")</f>
        <v>SLA_NOT_MET</v>
      </c>
    </row>
    <row r="3822" spans="1:17" ht="15" customHeight="1" x14ac:dyDescent="0.25">
      <c r="A3822" s="5" t="s">
        <v>6217</v>
      </c>
      <c r="B3822" s="12">
        <v>45154.82712962963</v>
      </c>
      <c r="C3822" s="13">
        <v>45154.839618055557</v>
      </c>
      <c r="D3822" s="14" t="s">
        <v>46</v>
      </c>
      <c r="E3822" s="14" t="s">
        <v>28</v>
      </c>
      <c r="F3822" s="14" t="s">
        <v>42</v>
      </c>
      <c r="G3822" s="111" t="s">
        <v>6218</v>
      </c>
      <c r="H38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822" s="48">
        <f>tbl_raw_data[[#This Row],[Date Actioned]]-tbl_raw_data[[#This Row],[Date Tagged]]</f>
        <v>1.2488425927585922E-2</v>
      </c>
      <c r="J3822" s="50">
        <f>HOUR(tbl_raw_data[[#This Row],[time_taken]])*60+MINUTE(tbl_raw_data[[#This Row],[time_taken]])+SECOND(tbl_raw_data[[#This Row],[time_taken]])/60</f>
        <v>17.983333333333334</v>
      </c>
      <c r="K3822" s="54">
        <f>DATE(YEAR(tbl_raw_data[[#This Row],[Date Actioned]]), MONTH(tbl_raw_data[[#This Row],[Date Actioned]]), DAY(tbl_raw_data[[#This Row],[Date Actioned]]))</f>
        <v>45154</v>
      </c>
      <c r="L3822" s="55" t="str">
        <f>UPPER(TEXT(tbl_raw_data[[#This Row],[Updated_date]],"MMMM"))</f>
        <v>AUGUST</v>
      </c>
      <c r="M3822" s="55" t="str">
        <f>UPPER("Week "&amp;IF(ROUNDUP(DAY(tbl_raw_data[[#This Row],[Updated_date]])/7,0)=5,4,ROUNDUP(DAY(tbl_raw_data[[#This Row],[Updated_date]])/7,0)))</f>
        <v>WEEK 3</v>
      </c>
      <c r="N3822" s="57" t="str">
        <f>UPPER(VLOOKUP(tbl_raw_data[[#This Row],[Analyst]],[1]setting!$A$1:$B$15,2,0))</f>
        <v>NITESH</v>
      </c>
      <c r="O3822" s="57" t="str">
        <f>UPPER(tbl_raw_data[[#This Row],[Outcome]])</f>
        <v>DECLINE</v>
      </c>
      <c r="P3822" s="57" t="str">
        <f>UPPER(tbl_raw_data[[#This Row],[Queue Name]])</f>
        <v>CONSUMER EXISTING</v>
      </c>
      <c r="Q3822" s="57" t="str">
        <f>IF(tbl_raw_data[[#This Row],[time_taken_in_mins]]&lt;=20,"SLA_MET","SLA_NOT_MET")</f>
        <v>SLA_MET</v>
      </c>
    </row>
    <row r="3823" spans="1:17" ht="15" customHeight="1" x14ac:dyDescent="0.25">
      <c r="A3823" s="11" t="s">
        <v>5676</v>
      </c>
      <c r="B3823" s="12">
        <v>45154.827743055554</v>
      </c>
      <c r="C3823" s="29">
        <v>45154.838807870372</v>
      </c>
      <c r="D3823" s="30" t="s">
        <v>40</v>
      </c>
      <c r="E3823" s="16" t="s">
        <v>41</v>
      </c>
      <c r="F3823" s="30" t="s">
        <v>14</v>
      </c>
      <c r="G3823" s="106"/>
      <c r="H38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23" s="48">
        <f>tbl_raw_data[[#This Row],[Date Actioned]]-tbl_raw_data[[#This Row],[Date Tagged]]</f>
        <v>1.1064814818382729E-2</v>
      </c>
      <c r="J3823" s="50">
        <f>HOUR(tbl_raw_data[[#This Row],[time_taken]])*60+MINUTE(tbl_raw_data[[#This Row],[time_taken]])+SECOND(tbl_raw_data[[#This Row],[time_taken]])/60</f>
        <v>15.933333333333334</v>
      </c>
      <c r="K3823" s="54">
        <f>DATE(YEAR(tbl_raw_data[[#This Row],[Date Actioned]]), MONTH(tbl_raw_data[[#This Row],[Date Actioned]]), DAY(tbl_raw_data[[#This Row],[Date Actioned]]))</f>
        <v>45154</v>
      </c>
      <c r="L3823" s="55" t="str">
        <f>UPPER(TEXT(tbl_raw_data[[#This Row],[Updated_date]],"MMMM"))</f>
        <v>AUGUST</v>
      </c>
      <c r="M3823" s="55" t="str">
        <f>UPPER("Week "&amp;IF(ROUNDUP(DAY(tbl_raw_data[[#This Row],[Updated_date]])/7,0)=5,4,ROUNDUP(DAY(tbl_raw_data[[#This Row],[Updated_date]])/7,0)))</f>
        <v>WEEK 3</v>
      </c>
      <c r="N3823" s="57" t="str">
        <f>UPPER(VLOOKUP(tbl_raw_data[[#This Row],[Analyst]],[1]setting!$A$1:$B$15,2,0))</f>
        <v>HARDIK</v>
      </c>
      <c r="O3823" s="57" t="str">
        <f>UPPER(tbl_raw_data[[#This Row],[Outcome]])</f>
        <v>WITHDRAW</v>
      </c>
      <c r="P3823" s="57" t="str">
        <f>UPPER(tbl_raw_data[[#This Row],[Queue Name]])</f>
        <v>CONSUMER POST BUREAU</v>
      </c>
      <c r="Q3823" s="57" t="str">
        <f>IF(tbl_raw_data[[#This Row],[time_taken_in_mins]]&lt;=20,"SLA_MET","SLA_NOT_MET")</f>
        <v>SLA_MET</v>
      </c>
    </row>
    <row r="3824" spans="1:17" ht="15" customHeight="1" x14ac:dyDescent="0.25">
      <c r="A3824" s="5" t="s">
        <v>6195</v>
      </c>
      <c r="B3824" s="6">
        <v>45154.834050925929</v>
      </c>
      <c r="C3824" s="7">
        <v>45154.846446759257</v>
      </c>
      <c r="D3824" s="8" t="s">
        <v>8</v>
      </c>
      <c r="E3824" s="8" t="s">
        <v>9</v>
      </c>
      <c r="F3824" s="8" t="s">
        <v>109</v>
      </c>
      <c r="G3824" s="110" t="s">
        <v>6196</v>
      </c>
      <c r="H38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24" s="48">
        <f>tbl_raw_data[[#This Row],[Date Actioned]]-tbl_raw_data[[#This Row],[Date Tagged]]</f>
        <v>1.2395833327900618E-2</v>
      </c>
      <c r="J3824" s="50">
        <f>HOUR(tbl_raw_data[[#This Row],[time_taken]])*60+MINUTE(tbl_raw_data[[#This Row],[time_taken]])+SECOND(tbl_raw_data[[#This Row],[time_taken]])/60</f>
        <v>17.850000000000001</v>
      </c>
      <c r="K3824" s="54">
        <f>DATE(YEAR(tbl_raw_data[[#This Row],[Date Actioned]]), MONTH(tbl_raw_data[[#This Row],[Date Actioned]]), DAY(tbl_raw_data[[#This Row],[Date Actioned]]))</f>
        <v>45154</v>
      </c>
      <c r="L3824" s="55" t="str">
        <f>UPPER(TEXT(tbl_raw_data[[#This Row],[Updated_date]],"MMMM"))</f>
        <v>AUGUST</v>
      </c>
      <c r="M3824" s="55" t="str">
        <f>UPPER("Week "&amp;IF(ROUNDUP(DAY(tbl_raw_data[[#This Row],[Updated_date]])/7,0)=5,4,ROUNDUP(DAY(tbl_raw_data[[#This Row],[Updated_date]])/7,0)))</f>
        <v>WEEK 3</v>
      </c>
      <c r="N3824" s="57" t="str">
        <f>UPPER(VLOOKUP(tbl_raw_data[[#This Row],[Analyst]],[1]setting!$A$1:$B$15,2,0))</f>
        <v>NAVED</v>
      </c>
      <c r="O3824" s="57" t="str">
        <f>UPPER(tbl_raw_data[[#This Row],[Outcome]])</f>
        <v>WITHDRAW</v>
      </c>
      <c r="P3824" s="57" t="str">
        <f>UPPER(tbl_raw_data[[#This Row],[Queue Name]])</f>
        <v>CONSUMER PRE BUREAU</v>
      </c>
      <c r="Q3824" s="57" t="str">
        <f>IF(tbl_raw_data[[#This Row],[time_taken_in_mins]]&lt;=20,"SLA_MET","SLA_NOT_MET")</f>
        <v>SLA_MET</v>
      </c>
    </row>
    <row r="3825" spans="1:17" ht="15" customHeight="1" x14ac:dyDescent="0.25">
      <c r="A3825" s="22" t="s">
        <v>5681</v>
      </c>
      <c r="B3825" s="12">
        <v>45154.83934027778</v>
      </c>
      <c r="C3825" s="29">
        <v>45154.850416666668</v>
      </c>
      <c r="D3825" s="16" t="s">
        <v>13</v>
      </c>
      <c r="E3825" s="16" t="s">
        <v>41</v>
      </c>
      <c r="F3825" s="30" t="s">
        <v>14</v>
      </c>
      <c r="G3825" s="106"/>
      <c r="H38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25" s="48">
        <f>tbl_raw_data[[#This Row],[Date Actioned]]-tbl_raw_data[[#This Row],[Date Tagged]]</f>
        <v>1.1076388887886424E-2</v>
      </c>
      <c r="J3825" s="50">
        <f>HOUR(tbl_raw_data[[#This Row],[time_taken]])*60+MINUTE(tbl_raw_data[[#This Row],[time_taken]])+SECOND(tbl_raw_data[[#This Row],[time_taken]])/60</f>
        <v>15.95</v>
      </c>
      <c r="K3825" s="54">
        <f>DATE(YEAR(tbl_raw_data[[#This Row],[Date Actioned]]), MONTH(tbl_raw_data[[#This Row],[Date Actioned]]), DAY(tbl_raw_data[[#This Row],[Date Actioned]]))</f>
        <v>45154</v>
      </c>
      <c r="L3825" s="55" t="str">
        <f>UPPER(TEXT(tbl_raw_data[[#This Row],[Updated_date]],"MMMM"))</f>
        <v>AUGUST</v>
      </c>
      <c r="M3825" s="55" t="str">
        <f>UPPER("Week "&amp;IF(ROUNDUP(DAY(tbl_raw_data[[#This Row],[Updated_date]])/7,0)=5,4,ROUNDUP(DAY(tbl_raw_data[[#This Row],[Updated_date]])/7,0)))</f>
        <v>WEEK 3</v>
      </c>
      <c r="N3825" s="57" t="str">
        <f>UPPER(VLOOKUP(tbl_raw_data[[#This Row],[Analyst]],[1]setting!$A$1:$B$15,2,0))</f>
        <v>HARDIK</v>
      </c>
      <c r="O3825" s="57" t="str">
        <f>UPPER(tbl_raw_data[[#This Row],[Outcome]])</f>
        <v>APPROVE</v>
      </c>
      <c r="P3825" s="57" t="str">
        <f>UPPER(tbl_raw_data[[#This Row],[Queue Name]])</f>
        <v>CONSUMER POST BUREAU</v>
      </c>
      <c r="Q3825" s="57" t="str">
        <f>IF(tbl_raw_data[[#This Row],[time_taken_in_mins]]&lt;=20,"SLA_MET","SLA_NOT_MET")</f>
        <v>SLA_MET</v>
      </c>
    </row>
    <row r="3826" spans="1:17" ht="15" customHeight="1" x14ac:dyDescent="0.25">
      <c r="A3826" s="5" t="s">
        <v>6277</v>
      </c>
      <c r="B3826" s="6">
        <v>45154.840717592589</v>
      </c>
      <c r="C3826" s="7">
        <v>45154.853449074071</v>
      </c>
      <c r="D3826" s="8" t="s">
        <v>13</v>
      </c>
      <c r="E3826" s="8" t="s">
        <v>28</v>
      </c>
      <c r="F3826" s="8" t="s">
        <v>42</v>
      </c>
      <c r="G3826" s="110" t="s">
        <v>29</v>
      </c>
      <c r="H38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6" s="48">
        <f>tbl_raw_data[[#This Row],[Date Actioned]]-tbl_raw_data[[#This Row],[Date Tagged]]</f>
        <v>1.2731481481750961E-2</v>
      </c>
      <c r="J3826" s="50">
        <f>HOUR(tbl_raw_data[[#This Row],[time_taken]])*60+MINUTE(tbl_raw_data[[#This Row],[time_taken]])+SECOND(tbl_raw_data[[#This Row],[time_taken]])/60</f>
        <v>18.333333333333332</v>
      </c>
      <c r="K3826" s="54">
        <f>DATE(YEAR(tbl_raw_data[[#This Row],[Date Actioned]]), MONTH(tbl_raw_data[[#This Row],[Date Actioned]]), DAY(tbl_raw_data[[#This Row],[Date Actioned]]))</f>
        <v>45154</v>
      </c>
      <c r="L3826" s="55" t="str">
        <f>UPPER(TEXT(tbl_raw_data[[#This Row],[Updated_date]],"MMMM"))</f>
        <v>AUGUST</v>
      </c>
      <c r="M3826" s="55" t="str">
        <f>UPPER("Week "&amp;IF(ROUNDUP(DAY(tbl_raw_data[[#This Row],[Updated_date]])/7,0)=5,4,ROUNDUP(DAY(tbl_raw_data[[#This Row],[Updated_date]])/7,0)))</f>
        <v>WEEK 3</v>
      </c>
      <c r="N3826" s="57" t="str">
        <f>UPPER(VLOOKUP(tbl_raw_data[[#This Row],[Analyst]],[1]setting!$A$1:$B$15,2,0))</f>
        <v>NITESH</v>
      </c>
      <c r="O3826" s="57" t="str">
        <f>UPPER(tbl_raw_data[[#This Row],[Outcome]])</f>
        <v>APPROVE</v>
      </c>
      <c r="P3826" s="57" t="str">
        <f>UPPER(tbl_raw_data[[#This Row],[Queue Name]])</f>
        <v>CONSUMER EXISTING</v>
      </c>
      <c r="Q3826" s="57" t="str">
        <f>IF(tbl_raw_data[[#This Row],[time_taken_in_mins]]&lt;=20,"SLA_MET","SLA_NOT_MET")</f>
        <v>SLA_MET</v>
      </c>
    </row>
    <row r="3827" spans="1:17" ht="15" customHeight="1" x14ac:dyDescent="0.25">
      <c r="A3827" s="11" t="s">
        <v>6706</v>
      </c>
      <c r="B3827" s="12">
        <v>45154.841365740744</v>
      </c>
      <c r="C3827" s="13">
        <v>45154.85628472222</v>
      </c>
      <c r="D3827" s="14" t="s">
        <v>13</v>
      </c>
      <c r="E3827" s="14" t="s">
        <v>9</v>
      </c>
      <c r="F3827" s="14" t="s">
        <v>109</v>
      </c>
      <c r="G3827" s="111" t="s">
        <v>19</v>
      </c>
      <c r="H38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7" s="48">
        <f>tbl_raw_data[[#This Row],[Date Actioned]]-tbl_raw_data[[#This Row],[Date Tagged]]</f>
        <v>1.4918981476512272E-2</v>
      </c>
      <c r="J3827" s="50">
        <f>HOUR(tbl_raw_data[[#This Row],[time_taken]])*60+MINUTE(tbl_raw_data[[#This Row],[time_taken]])+SECOND(tbl_raw_data[[#This Row],[time_taken]])/60</f>
        <v>21.483333333333334</v>
      </c>
      <c r="K3827" s="54">
        <f>DATE(YEAR(tbl_raw_data[[#This Row],[Date Actioned]]), MONTH(tbl_raw_data[[#This Row],[Date Actioned]]), DAY(tbl_raw_data[[#This Row],[Date Actioned]]))</f>
        <v>45154</v>
      </c>
      <c r="L3827" s="55" t="str">
        <f>UPPER(TEXT(tbl_raw_data[[#This Row],[Updated_date]],"MMMM"))</f>
        <v>AUGUST</v>
      </c>
      <c r="M3827" s="55" t="str">
        <f>UPPER("Week "&amp;IF(ROUNDUP(DAY(tbl_raw_data[[#This Row],[Updated_date]])/7,0)=5,4,ROUNDUP(DAY(tbl_raw_data[[#This Row],[Updated_date]])/7,0)))</f>
        <v>WEEK 3</v>
      </c>
      <c r="N3827" s="57" t="str">
        <f>UPPER(VLOOKUP(tbl_raw_data[[#This Row],[Analyst]],[1]setting!$A$1:$B$15,2,0))</f>
        <v>NAVED</v>
      </c>
      <c r="O3827" s="57" t="str">
        <f>UPPER(tbl_raw_data[[#This Row],[Outcome]])</f>
        <v>APPROVE</v>
      </c>
      <c r="P3827" s="57" t="str">
        <f>UPPER(tbl_raw_data[[#This Row],[Queue Name]])</f>
        <v>CONSUMER PRE BUREAU</v>
      </c>
      <c r="Q3827" s="57" t="str">
        <f>IF(tbl_raw_data[[#This Row],[time_taken_in_mins]]&lt;=20,"SLA_MET","SLA_NOT_MET")</f>
        <v>SLA_NOT_MET</v>
      </c>
    </row>
    <row r="3828" spans="1:17" ht="26.25" x14ac:dyDescent="0.25">
      <c r="A3828" s="11" t="s">
        <v>5405</v>
      </c>
      <c r="B3828" s="12">
        <v>45154.852337962962</v>
      </c>
      <c r="C3828" s="13">
        <v>45154.86273148148</v>
      </c>
      <c r="D3828" s="14" t="s">
        <v>8</v>
      </c>
      <c r="E3828" s="14" t="s">
        <v>28</v>
      </c>
      <c r="F3828" s="14" t="s">
        <v>109</v>
      </c>
      <c r="G3828" s="111" t="s">
        <v>5406</v>
      </c>
      <c r="H38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28" s="48">
        <f>tbl_raw_data[[#This Row],[Date Actioned]]-tbl_raw_data[[#This Row],[Date Tagged]]</f>
        <v>1.0393518517958E-2</v>
      </c>
      <c r="J3828" s="50">
        <f>HOUR(tbl_raw_data[[#This Row],[time_taken]])*60+MINUTE(tbl_raw_data[[#This Row],[time_taken]])+SECOND(tbl_raw_data[[#This Row],[time_taken]])/60</f>
        <v>14.966666666666667</v>
      </c>
      <c r="K3828" s="54">
        <f>DATE(YEAR(tbl_raw_data[[#This Row],[Date Actioned]]), MONTH(tbl_raw_data[[#This Row],[Date Actioned]]), DAY(tbl_raw_data[[#This Row],[Date Actioned]]))</f>
        <v>45154</v>
      </c>
      <c r="L3828" s="55" t="str">
        <f>UPPER(TEXT(tbl_raw_data[[#This Row],[Updated_date]],"MMMM"))</f>
        <v>AUGUST</v>
      </c>
      <c r="M3828" s="55" t="str">
        <f>UPPER("Week "&amp;IF(ROUNDUP(DAY(tbl_raw_data[[#This Row],[Updated_date]])/7,0)=5,4,ROUNDUP(DAY(tbl_raw_data[[#This Row],[Updated_date]])/7,0)))</f>
        <v>WEEK 3</v>
      </c>
      <c r="N3828" s="57" t="str">
        <f>UPPER(VLOOKUP(tbl_raw_data[[#This Row],[Analyst]],[1]setting!$A$1:$B$15,2,0))</f>
        <v>NAVED</v>
      </c>
      <c r="O3828" s="57" t="str">
        <f>UPPER(tbl_raw_data[[#This Row],[Outcome]])</f>
        <v>WITHDRAW</v>
      </c>
      <c r="P3828" s="57" t="str">
        <f>UPPER(tbl_raw_data[[#This Row],[Queue Name]])</f>
        <v>CONSUMER EXISTING</v>
      </c>
      <c r="Q3828" s="57" t="str">
        <f>IF(tbl_raw_data[[#This Row],[time_taken_in_mins]]&lt;=20,"SLA_MET","SLA_NOT_MET")</f>
        <v>SLA_MET</v>
      </c>
    </row>
    <row r="3829" spans="1:17" ht="15" customHeight="1" x14ac:dyDescent="0.25">
      <c r="A3829" s="11" t="s">
        <v>4954</v>
      </c>
      <c r="B3829" s="6">
        <v>45154.853194444448</v>
      </c>
      <c r="C3829" s="7">
        <v>45154.862557870372</v>
      </c>
      <c r="D3829" s="8" t="s">
        <v>46</v>
      </c>
      <c r="E3829" s="8" t="s">
        <v>28</v>
      </c>
      <c r="F3829" s="8" t="s">
        <v>42</v>
      </c>
      <c r="G3829" s="110" t="s">
        <v>151</v>
      </c>
      <c r="H38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29" s="48">
        <f>tbl_raw_data[[#This Row],[Date Actioned]]-tbl_raw_data[[#This Row],[Date Tagged]]</f>
        <v>9.3634259246755391E-3</v>
      </c>
      <c r="J3829" s="50">
        <f>HOUR(tbl_raw_data[[#This Row],[time_taken]])*60+MINUTE(tbl_raw_data[[#This Row],[time_taken]])+SECOND(tbl_raw_data[[#This Row],[time_taken]])/60</f>
        <v>13.483333333333333</v>
      </c>
      <c r="K3829" s="54">
        <f>DATE(YEAR(tbl_raw_data[[#This Row],[Date Actioned]]), MONTH(tbl_raw_data[[#This Row],[Date Actioned]]), DAY(tbl_raw_data[[#This Row],[Date Actioned]]))</f>
        <v>45154</v>
      </c>
      <c r="L3829" s="55" t="str">
        <f>UPPER(TEXT(tbl_raw_data[[#This Row],[Updated_date]],"MMMM"))</f>
        <v>AUGUST</v>
      </c>
      <c r="M3829" s="55" t="str">
        <f>UPPER("Week "&amp;IF(ROUNDUP(DAY(tbl_raw_data[[#This Row],[Updated_date]])/7,0)=5,4,ROUNDUP(DAY(tbl_raw_data[[#This Row],[Updated_date]])/7,0)))</f>
        <v>WEEK 3</v>
      </c>
      <c r="N3829" s="57" t="str">
        <f>UPPER(VLOOKUP(tbl_raw_data[[#This Row],[Analyst]],[1]setting!$A$1:$B$15,2,0))</f>
        <v>NITESH</v>
      </c>
      <c r="O3829" s="57" t="str">
        <f>UPPER(tbl_raw_data[[#This Row],[Outcome]])</f>
        <v>DECLINE</v>
      </c>
      <c r="P3829" s="57" t="str">
        <f>UPPER(tbl_raw_data[[#This Row],[Queue Name]])</f>
        <v>CONSUMER EXISTING</v>
      </c>
      <c r="Q3829" s="57" t="str">
        <f>IF(tbl_raw_data[[#This Row],[time_taken_in_mins]]&lt;=20,"SLA_MET","SLA_NOT_MET")</f>
        <v>SLA_MET</v>
      </c>
    </row>
    <row r="3830" spans="1:17" ht="15" customHeight="1" x14ac:dyDescent="0.25">
      <c r="A3830" s="22" t="s">
        <v>5757</v>
      </c>
      <c r="B3830" s="6">
        <v>45154.853888888887</v>
      </c>
      <c r="C3830" s="7">
        <v>45154.865162037036</v>
      </c>
      <c r="D3830" s="8" t="s">
        <v>13</v>
      </c>
      <c r="E3830" s="8" t="s">
        <v>28</v>
      </c>
      <c r="F3830" s="8" t="s">
        <v>55</v>
      </c>
      <c r="G3830" s="110" t="s">
        <v>29</v>
      </c>
      <c r="H38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0" s="48">
        <f>tbl_raw_data[[#This Row],[Date Actioned]]-tbl_raw_data[[#This Row],[Date Tagged]]</f>
        <v>1.1273148149484769E-2</v>
      </c>
      <c r="J3830" s="50">
        <f>HOUR(tbl_raw_data[[#This Row],[time_taken]])*60+MINUTE(tbl_raw_data[[#This Row],[time_taken]])+SECOND(tbl_raw_data[[#This Row],[time_taken]])/60</f>
        <v>16.233333333333334</v>
      </c>
      <c r="K3830" s="54">
        <f>DATE(YEAR(tbl_raw_data[[#This Row],[Date Actioned]]), MONTH(tbl_raw_data[[#This Row],[Date Actioned]]), DAY(tbl_raw_data[[#This Row],[Date Actioned]]))</f>
        <v>45154</v>
      </c>
      <c r="L3830" s="55" t="str">
        <f>UPPER(TEXT(tbl_raw_data[[#This Row],[Updated_date]],"MMMM"))</f>
        <v>AUGUST</v>
      </c>
      <c r="M3830" s="55" t="str">
        <f>UPPER("Week "&amp;IF(ROUNDUP(DAY(tbl_raw_data[[#This Row],[Updated_date]])/7,0)=5,4,ROUNDUP(DAY(tbl_raw_data[[#This Row],[Updated_date]])/7,0)))</f>
        <v>WEEK 3</v>
      </c>
      <c r="N3830" s="57" t="str">
        <f>UPPER(VLOOKUP(tbl_raw_data[[#This Row],[Analyst]],[1]setting!$A$1:$B$15,2,0))</f>
        <v>CAMERON</v>
      </c>
      <c r="O3830" s="57" t="str">
        <f>UPPER(tbl_raw_data[[#This Row],[Outcome]])</f>
        <v>APPROVE</v>
      </c>
      <c r="P3830" s="57" t="str">
        <f>UPPER(tbl_raw_data[[#This Row],[Queue Name]])</f>
        <v>CONSUMER EXISTING</v>
      </c>
      <c r="Q3830" s="57" t="str">
        <f>IF(tbl_raw_data[[#This Row],[time_taken_in_mins]]&lt;=20,"SLA_MET","SLA_NOT_MET")</f>
        <v>SLA_MET</v>
      </c>
    </row>
    <row r="3831" spans="1:17" ht="15" customHeight="1" x14ac:dyDescent="0.25">
      <c r="A3831" s="5" t="s">
        <v>5283</v>
      </c>
      <c r="B3831" s="12">
        <v>45154.858043981483</v>
      </c>
      <c r="C3831" s="13">
        <v>45154.868206018517</v>
      </c>
      <c r="D3831" s="14" t="s">
        <v>13</v>
      </c>
      <c r="E3831" s="14" t="s">
        <v>28</v>
      </c>
      <c r="F3831" s="14" t="s">
        <v>109</v>
      </c>
      <c r="G3831" s="111" t="s">
        <v>29</v>
      </c>
      <c r="H38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1" s="48">
        <f>tbl_raw_data[[#This Row],[Date Actioned]]-tbl_raw_data[[#This Row],[Date Tagged]]</f>
        <v>1.0162037033296656E-2</v>
      </c>
      <c r="J3831" s="50">
        <f>HOUR(tbl_raw_data[[#This Row],[time_taken]])*60+MINUTE(tbl_raw_data[[#This Row],[time_taken]])+SECOND(tbl_raw_data[[#This Row],[time_taken]])/60</f>
        <v>14.633333333333333</v>
      </c>
      <c r="K3831" s="54">
        <f>DATE(YEAR(tbl_raw_data[[#This Row],[Date Actioned]]), MONTH(tbl_raw_data[[#This Row],[Date Actioned]]), DAY(tbl_raw_data[[#This Row],[Date Actioned]]))</f>
        <v>45154</v>
      </c>
      <c r="L3831" s="55" t="str">
        <f>UPPER(TEXT(tbl_raw_data[[#This Row],[Updated_date]],"MMMM"))</f>
        <v>AUGUST</v>
      </c>
      <c r="M3831" s="55" t="str">
        <f>UPPER("Week "&amp;IF(ROUNDUP(DAY(tbl_raw_data[[#This Row],[Updated_date]])/7,0)=5,4,ROUNDUP(DAY(tbl_raw_data[[#This Row],[Updated_date]])/7,0)))</f>
        <v>WEEK 3</v>
      </c>
      <c r="N3831" s="57" t="str">
        <f>UPPER(VLOOKUP(tbl_raw_data[[#This Row],[Analyst]],[1]setting!$A$1:$B$15,2,0))</f>
        <v>NAVED</v>
      </c>
      <c r="O3831" s="57" t="str">
        <f>UPPER(tbl_raw_data[[#This Row],[Outcome]])</f>
        <v>APPROVE</v>
      </c>
      <c r="P3831" s="57" t="str">
        <f>UPPER(tbl_raw_data[[#This Row],[Queue Name]])</f>
        <v>CONSUMER EXISTING</v>
      </c>
      <c r="Q3831" s="57" t="str">
        <f>IF(tbl_raw_data[[#This Row],[time_taken_in_mins]]&lt;=20,"SLA_MET","SLA_NOT_MET")</f>
        <v>SLA_MET</v>
      </c>
    </row>
    <row r="3832" spans="1:17" ht="15" customHeight="1" x14ac:dyDescent="0.25">
      <c r="A3832" s="22" t="s">
        <v>5541</v>
      </c>
      <c r="B3832" s="6">
        <v>45154.859027777777</v>
      </c>
      <c r="C3832" s="7">
        <v>45154.869780092595</v>
      </c>
      <c r="D3832" s="8" t="s">
        <v>8</v>
      </c>
      <c r="E3832" s="8" t="s">
        <v>9</v>
      </c>
      <c r="F3832" s="8" t="s">
        <v>55</v>
      </c>
      <c r="G3832" s="110" t="s">
        <v>1116</v>
      </c>
      <c r="H38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2" s="48">
        <f>tbl_raw_data[[#This Row],[Date Actioned]]-tbl_raw_data[[#This Row],[Date Tagged]]</f>
        <v>1.0752314818091691E-2</v>
      </c>
      <c r="J3832" s="50">
        <f>HOUR(tbl_raw_data[[#This Row],[time_taken]])*60+MINUTE(tbl_raw_data[[#This Row],[time_taken]])+SECOND(tbl_raw_data[[#This Row],[time_taken]])/60</f>
        <v>15.483333333333333</v>
      </c>
      <c r="K3832" s="54">
        <f>DATE(YEAR(tbl_raw_data[[#This Row],[Date Actioned]]), MONTH(tbl_raw_data[[#This Row],[Date Actioned]]), DAY(tbl_raw_data[[#This Row],[Date Actioned]]))</f>
        <v>45154</v>
      </c>
      <c r="L3832" s="55" t="str">
        <f>UPPER(TEXT(tbl_raw_data[[#This Row],[Updated_date]],"MMMM"))</f>
        <v>AUGUST</v>
      </c>
      <c r="M3832" s="55" t="str">
        <f>UPPER("Week "&amp;IF(ROUNDUP(DAY(tbl_raw_data[[#This Row],[Updated_date]])/7,0)=5,4,ROUNDUP(DAY(tbl_raw_data[[#This Row],[Updated_date]])/7,0)))</f>
        <v>WEEK 3</v>
      </c>
      <c r="N3832" s="57" t="str">
        <f>UPPER(VLOOKUP(tbl_raw_data[[#This Row],[Analyst]],[1]setting!$A$1:$B$15,2,0))</f>
        <v>CAMERON</v>
      </c>
      <c r="O3832" s="57" t="str">
        <f>UPPER(tbl_raw_data[[#This Row],[Outcome]])</f>
        <v>WITHDRAW</v>
      </c>
      <c r="P3832" s="57" t="str">
        <f>UPPER(tbl_raw_data[[#This Row],[Queue Name]])</f>
        <v>CONSUMER PRE BUREAU</v>
      </c>
      <c r="Q3832" s="57" t="str">
        <f>IF(tbl_raw_data[[#This Row],[time_taken_in_mins]]&lt;=20,"SLA_MET","SLA_NOT_MET")</f>
        <v>SLA_MET</v>
      </c>
    </row>
    <row r="3833" spans="1:17" ht="15" customHeight="1" x14ac:dyDescent="0.25">
      <c r="A3833" s="11" t="s">
        <v>4864</v>
      </c>
      <c r="B3833" s="6">
        <v>45154.862696759257</v>
      </c>
      <c r="C3833" s="7">
        <v>45154.871898148151</v>
      </c>
      <c r="D3833" s="8" t="s">
        <v>13</v>
      </c>
      <c r="E3833" s="8" t="s">
        <v>28</v>
      </c>
      <c r="F3833" s="8" t="s">
        <v>109</v>
      </c>
      <c r="G3833" s="110" t="s">
        <v>29</v>
      </c>
      <c r="H38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3" s="48">
        <f>tbl_raw_data[[#This Row],[Date Actioned]]-tbl_raw_data[[#This Row],[Date Tagged]]</f>
        <v>9.2013888934161514E-3</v>
      </c>
      <c r="J3833" s="50">
        <f>HOUR(tbl_raw_data[[#This Row],[time_taken]])*60+MINUTE(tbl_raw_data[[#This Row],[time_taken]])+SECOND(tbl_raw_data[[#This Row],[time_taken]])/60</f>
        <v>13.25</v>
      </c>
      <c r="K3833" s="54">
        <f>DATE(YEAR(tbl_raw_data[[#This Row],[Date Actioned]]), MONTH(tbl_raw_data[[#This Row],[Date Actioned]]), DAY(tbl_raw_data[[#This Row],[Date Actioned]]))</f>
        <v>45154</v>
      </c>
      <c r="L3833" s="55" t="str">
        <f>UPPER(TEXT(tbl_raw_data[[#This Row],[Updated_date]],"MMMM"))</f>
        <v>AUGUST</v>
      </c>
      <c r="M3833" s="55" t="str">
        <f>UPPER("Week "&amp;IF(ROUNDUP(DAY(tbl_raw_data[[#This Row],[Updated_date]])/7,0)=5,4,ROUNDUP(DAY(tbl_raw_data[[#This Row],[Updated_date]])/7,0)))</f>
        <v>WEEK 3</v>
      </c>
      <c r="N3833" s="57" t="str">
        <f>UPPER(VLOOKUP(tbl_raw_data[[#This Row],[Analyst]],[1]setting!$A$1:$B$15,2,0))</f>
        <v>NAVED</v>
      </c>
      <c r="O3833" s="57" t="str">
        <f>UPPER(tbl_raw_data[[#This Row],[Outcome]])</f>
        <v>APPROVE</v>
      </c>
      <c r="P3833" s="57" t="str">
        <f>UPPER(tbl_raw_data[[#This Row],[Queue Name]])</f>
        <v>CONSUMER EXISTING</v>
      </c>
      <c r="Q3833" s="57" t="str">
        <f>IF(tbl_raw_data[[#This Row],[time_taken_in_mins]]&lt;=20,"SLA_MET","SLA_NOT_MET")</f>
        <v>SLA_MET</v>
      </c>
    </row>
    <row r="3834" spans="1:17" ht="15" customHeight="1" x14ac:dyDescent="0.25">
      <c r="A3834" s="5" t="s">
        <v>4453</v>
      </c>
      <c r="B3834" s="12">
        <v>45154.862881944442</v>
      </c>
      <c r="C3834" s="13">
        <v>45154.871365740742</v>
      </c>
      <c r="D3834" s="14" t="s">
        <v>8</v>
      </c>
      <c r="E3834" s="14" t="s">
        <v>9</v>
      </c>
      <c r="F3834" s="14" t="s">
        <v>55</v>
      </c>
      <c r="G3834" s="111" t="s">
        <v>11</v>
      </c>
      <c r="H38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4" s="48">
        <f>tbl_raw_data[[#This Row],[Date Actioned]]-tbl_raw_data[[#This Row],[Date Tagged]]</f>
        <v>8.4837963004247285E-3</v>
      </c>
      <c r="J3834" s="50">
        <f>HOUR(tbl_raw_data[[#This Row],[time_taken]])*60+MINUTE(tbl_raw_data[[#This Row],[time_taken]])+SECOND(tbl_raw_data[[#This Row],[time_taken]])/60</f>
        <v>12.216666666666667</v>
      </c>
      <c r="K3834" s="54">
        <f>DATE(YEAR(tbl_raw_data[[#This Row],[Date Actioned]]), MONTH(tbl_raw_data[[#This Row],[Date Actioned]]), DAY(tbl_raw_data[[#This Row],[Date Actioned]]))</f>
        <v>45154</v>
      </c>
      <c r="L3834" s="55" t="str">
        <f>UPPER(TEXT(tbl_raw_data[[#This Row],[Updated_date]],"MMMM"))</f>
        <v>AUGUST</v>
      </c>
      <c r="M3834" s="55" t="str">
        <f>UPPER("Week "&amp;IF(ROUNDUP(DAY(tbl_raw_data[[#This Row],[Updated_date]])/7,0)=5,4,ROUNDUP(DAY(tbl_raw_data[[#This Row],[Updated_date]])/7,0)))</f>
        <v>WEEK 3</v>
      </c>
      <c r="N3834" s="57" t="str">
        <f>UPPER(VLOOKUP(tbl_raw_data[[#This Row],[Analyst]],[1]setting!$A$1:$B$15,2,0))</f>
        <v>CAMERON</v>
      </c>
      <c r="O3834" s="57" t="str">
        <f>UPPER(tbl_raw_data[[#This Row],[Outcome]])</f>
        <v>WITHDRAW</v>
      </c>
      <c r="P3834" s="57" t="str">
        <f>UPPER(tbl_raw_data[[#This Row],[Queue Name]])</f>
        <v>CONSUMER PRE BUREAU</v>
      </c>
      <c r="Q3834" s="57" t="str">
        <f>IF(tbl_raw_data[[#This Row],[time_taken_in_mins]]&lt;=20,"SLA_MET","SLA_NOT_MET")</f>
        <v>SLA_MET</v>
      </c>
    </row>
    <row r="3835" spans="1:17" ht="15" customHeight="1" x14ac:dyDescent="0.25">
      <c r="A3835" s="22" t="s">
        <v>4250</v>
      </c>
      <c r="B3835" s="12">
        <v>45154.866099537037</v>
      </c>
      <c r="C3835" s="13">
        <v>45154.874236111114</v>
      </c>
      <c r="D3835" s="14" t="s">
        <v>13</v>
      </c>
      <c r="E3835" s="14" t="s">
        <v>28</v>
      </c>
      <c r="F3835" s="14" t="s">
        <v>55</v>
      </c>
      <c r="G3835" s="111" t="s">
        <v>29</v>
      </c>
      <c r="H38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5" s="48">
        <f>tbl_raw_data[[#This Row],[Date Actioned]]-tbl_raw_data[[#This Row],[Date Tagged]]</f>
        <v>8.1365740770706907E-3</v>
      </c>
      <c r="J3835" s="50">
        <f>HOUR(tbl_raw_data[[#This Row],[time_taken]])*60+MINUTE(tbl_raw_data[[#This Row],[time_taken]])+SECOND(tbl_raw_data[[#This Row],[time_taken]])/60</f>
        <v>11.716666666666667</v>
      </c>
      <c r="K3835" s="54">
        <f>DATE(YEAR(tbl_raw_data[[#This Row],[Date Actioned]]), MONTH(tbl_raw_data[[#This Row],[Date Actioned]]), DAY(tbl_raw_data[[#This Row],[Date Actioned]]))</f>
        <v>45154</v>
      </c>
      <c r="L3835" s="55" t="str">
        <f>UPPER(TEXT(tbl_raw_data[[#This Row],[Updated_date]],"MMMM"))</f>
        <v>AUGUST</v>
      </c>
      <c r="M3835" s="55" t="str">
        <f>UPPER("Week "&amp;IF(ROUNDUP(DAY(tbl_raw_data[[#This Row],[Updated_date]])/7,0)=5,4,ROUNDUP(DAY(tbl_raw_data[[#This Row],[Updated_date]])/7,0)))</f>
        <v>WEEK 3</v>
      </c>
      <c r="N3835" s="57" t="str">
        <f>UPPER(VLOOKUP(tbl_raw_data[[#This Row],[Analyst]],[1]setting!$A$1:$B$15,2,0))</f>
        <v>CAMERON</v>
      </c>
      <c r="O3835" s="57" t="str">
        <f>UPPER(tbl_raw_data[[#This Row],[Outcome]])</f>
        <v>APPROVE</v>
      </c>
      <c r="P3835" s="57" t="str">
        <f>UPPER(tbl_raw_data[[#This Row],[Queue Name]])</f>
        <v>CONSUMER EXISTING</v>
      </c>
      <c r="Q3835" s="57" t="str">
        <f>IF(tbl_raw_data[[#This Row],[time_taken_in_mins]]&lt;=20,"SLA_MET","SLA_NOT_MET")</f>
        <v>SLA_MET</v>
      </c>
    </row>
    <row r="3836" spans="1:17" ht="15" customHeight="1" x14ac:dyDescent="0.25">
      <c r="A3836" s="5" t="s">
        <v>4248</v>
      </c>
      <c r="B3836" s="6">
        <v>45154.866736111115</v>
      </c>
      <c r="C3836" s="7">
        <v>45154.874861111108</v>
      </c>
      <c r="D3836" s="8" t="s">
        <v>13</v>
      </c>
      <c r="E3836" s="8" t="s">
        <v>28</v>
      </c>
      <c r="F3836" s="8" t="s">
        <v>109</v>
      </c>
      <c r="G3836" s="110" t="s">
        <v>67</v>
      </c>
      <c r="H38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6" s="48">
        <f>tbl_raw_data[[#This Row],[Date Actioned]]-tbl_raw_data[[#This Row],[Date Tagged]]</f>
        <v>8.1249999930150807E-3</v>
      </c>
      <c r="J3836" s="50">
        <f>HOUR(tbl_raw_data[[#This Row],[time_taken]])*60+MINUTE(tbl_raw_data[[#This Row],[time_taken]])+SECOND(tbl_raw_data[[#This Row],[time_taken]])/60</f>
        <v>11.7</v>
      </c>
      <c r="K3836" s="54">
        <f>DATE(YEAR(tbl_raw_data[[#This Row],[Date Actioned]]), MONTH(tbl_raw_data[[#This Row],[Date Actioned]]), DAY(tbl_raw_data[[#This Row],[Date Actioned]]))</f>
        <v>45154</v>
      </c>
      <c r="L3836" s="55" t="str">
        <f>UPPER(TEXT(tbl_raw_data[[#This Row],[Updated_date]],"MMMM"))</f>
        <v>AUGUST</v>
      </c>
      <c r="M3836" s="55" t="str">
        <f>UPPER("Week "&amp;IF(ROUNDUP(DAY(tbl_raw_data[[#This Row],[Updated_date]])/7,0)=5,4,ROUNDUP(DAY(tbl_raw_data[[#This Row],[Updated_date]])/7,0)))</f>
        <v>WEEK 3</v>
      </c>
      <c r="N3836" s="57" t="str">
        <f>UPPER(VLOOKUP(tbl_raw_data[[#This Row],[Analyst]],[1]setting!$A$1:$B$15,2,0))</f>
        <v>NAVED</v>
      </c>
      <c r="O3836" s="57" t="str">
        <f>UPPER(tbl_raw_data[[#This Row],[Outcome]])</f>
        <v>APPROVE</v>
      </c>
      <c r="P3836" s="57" t="str">
        <f>UPPER(tbl_raw_data[[#This Row],[Queue Name]])</f>
        <v>CONSUMER EXISTING</v>
      </c>
      <c r="Q3836" s="57" t="str">
        <f>IF(tbl_raw_data[[#This Row],[time_taken_in_mins]]&lt;=20,"SLA_MET","SLA_NOT_MET")</f>
        <v>SLA_MET</v>
      </c>
    </row>
    <row r="3837" spans="1:17" x14ac:dyDescent="0.25">
      <c r="A3837" s="11" t="s">
        <v>957</v>
      </c>
      <c r="B3837" s="6">
        <v>45154.872430555559</v>
      </c>
      <c r="C3837" s="7">
        <v>45154.87604166667</v>
      </c>
      <c r="D3837" s="8" t="s">
        <v>8</v>
      </c>
      <c r="E3837" s="8" t="s">
        <v>28</v>
      </c>
      <c r="F3837" s="8" t="s">
        <v>55</v>
      </c>
      <c r="G3837" s="110" t="s">
        <v>11</v>
      </c>
      <c r="H38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7" s="48">
        <f>tbl_raw_data[[#This Row],[Date Actioned]]-tbl_raw_data[[#This Row],[Date Tagged]]</f>
        <v>3.6111111112404615E-3</v>
      </c>
      <c r="J3837" s="50">
        <f>HOUR(tbl_raw_data[[#This Row],[time_taken]])*60+MINUTE(tbl_raw_data[[#This Row],[time_taken]])+SECOND(tbl_raw_data[[#This Row],[time_taken]])/60</f>
        <v>5.2</v>
      </c>
      <c r="K3837" s="54">
        <f>DATE(YEAR(tbl_raw_data[[#This Row],[Date Actioned]]), MONTH(tbl_raw_data[[#This Row],[Date Actioned]]), DAY(tbl_raw_data[[#This Row],[Date Actioned]]))</f>
        <v>45154</v>
      </c>
      <c r="L3837" s="55" t="str">
        <f>UPPER(TEXT(tbl_raw_data[[#This Row],[Updated_date]],"MMMM"))</f>
        <v>AUGUST</v>
      </c>
      <c r="M3837" s="55" t="str">
        <f>UPPER("Week "&amp;IF(ROUNDUP(DAY(tbl_raw_data[[#This Row],[Updated_date]])/7,0)=5,4,ROUNDUP(DAY(tbl_raw_data[[#This Row],[Updated_date]])/7,0)))</f>
        <v>WEEK 3</v>
      </c>
      <c r="N3837" s="57" t="str">
        <f>UPPER(VLOOKUP(tbl_raw_data[[#This Row],[Analyst]],[1]setting!$A$1:$B$15,2,0))</f>
        <v>CAMERON</v>
      </c>
      <c r="O3837" s="57" t="str">
        <f>UPPER(tbl_raw_data[[#This Row],[Outcome]])</f>
        <v>WITHDRAW</v>
      </c>
      <c r="P3837" s="57" t="str">
        <f>UPPER(tbl_raw_data[[#This Row],[Queue Name]])</f>
        <v>CONSUMER EXISTING</v>
      </c>
      <c r="Q3837" s="57" t="str">
        <f>IF(tbl_raw_data[[#This Row],[time_taken_in_mins]]&lt;=20,"SLA_MET","SLA_NOT_MET")</f>
        <v>SLA_MET</v>
      </c>
    </row>
    <row r="3838" spans="1:17" ht="15" customHeight="1" x14ac:dyDescent="0.25">
      <c r="A3838" s="11" t="s">
        <v>3448</v>
      </c>
      <c r="B3838" s="12">
        <v>45154.872858796298</v>
      </c>
      <c r="C3838" s="13">
        <v>45154.879826388889</v>
      </c>
      <c r="D3838" s="14" t="s">
        <v>13</v>
      </c>
      <c r="E3838" s="14" t="s">
        <v>28</v>
      </c>
      <c r="F3838" s="14" t="s">
        <v>109</v>
      </c>
      <c r="G3838" s="111" t="s">
        <v>67</v>
      </c>
      <c r="H38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38" s="48">
        <f>tbl_raw_data[[#This Row],[Date Actioned]]-tbl_raw_data[[#This Row],[Date Tagged]]</f>
        <v>6.9675925915362313E-3</v>
      </c>
      <c r="J3838" s="50">
        <f>HOUR(tbl_raw_data[[#This Row],[time_taken]])*60+MINUTE(tbl_raw_data[[#This Row],[time_taken]])+SECOND(tbl_raw_data[[#This Row],[time_taken]])/60</f>
        <v>10.033333333333333</v>
      </c>
      <c r="K3838" s="54">
        <f>DATE(YEAR(tbl_raw_data[[#This Row],[Date Actioned]]), MONTH(tbl_raw_data[[#This Row],[Date Actioned]]), DAY(tbl_raw_data[[#This Row],[Date Actioned]]))</f>
        <v>45154</v>
      </c>
      <c r="L3838" s="55" t="str">
        <f>UPPER(TEXT(tbl_raw_data[[#This Row],[Updated_date]],"MMMM"))</f>
        <v>AUGUST</v>
      </c>
      <c r="M3838" s="55" t="str">
        <f>UPPER("Week "&amp;IF(ROUNDUP(DAY(tbl_raw_data[[#This Row],[Updated_date]])/7,0)=5,4,ROUNDUP(DAY(tbl_raw_data[[#This Row],[Updated_date]])/7,0)))</f>
        <v>WEEK 3</v>
      </c>
      <c r="N3838" s="57" t="str">
        <f>UPPER(VLOOKUP(tbl_raw_data[[#This Row],[Analyst]],[1]setting!$A$1:$B$15,2,0))</f>
        <v>NAVED</v>
      </c>
      <c r="O3838" s="57" t="str">
        <f>UPPER(tbl_raw_data[[#This Row],[Outcome]])</f>
        <v>APPROVE</v>
      </c>
      <c r="P3838" s="57" t="str">
        <f>UPPER(tbl_raw_data[[#This Row],[Queue Name]])</f>
        <v>CONSUMER EXISTING</v>
      </c>
      <c r="Q3838" s="57" t="str">
        <f>IF(tbl_raw_data[[#This Row],[time_taken_in_mins]]&lt;=20,"SLA_MET","SLA_NOT_MET")</f>
        <v>SLA_MET</v>
      </c>
    </row>
    <row r="3839" spans="1:17" ht="15" customHeight="1" x14ac:dyDescent="0.25">
      <c r="A3839" s="22" t="s">
        <v>4420</v>
      </c>
      <c r="B3839" s="12">
        <v>45154.872858796298</v>
      </c>
      <c r="C3839" s="13">
        <v>45154.881296296298</v>
      </c>
      <c r="D3839" s="14" t="s">
        <v>8</v>
      </c>
      <c r="E3839" s="14" t="s">
        <v>9</v>
      </c>
      <c r="F3839" s="14" t="s">
        <v>55</v>
      </c>
      <c r="G3839" s="111" t="s">
        <v>4421</v>
      </c>
      <c r="H38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39" s="48">
        <f>tbl_raw_data[[#This Row],[Date Actioned]]-tbl_raw_data[[#This Row],[Date Tagged]]</f>
        <v>8.4375000005820766E-3</v>
      </c>
      <c r="J3839" s="50">
        <f>HOUR(tbl_raw_data[[#This Row],[time_taken]])*60+MINUTE(tbl_raw_data[[#This Row],[time_taken]])+SECOND(tbl_raw_data[[#This Row],[time_taken]])/60</f>
        <v>12.15</v>
      </c>
      <c r="K3839" s="54">
        <f>DATE(YEAR(tbl_raw_data[[#This Row],[Date Actioned]]), MONTH(tbl_raw_data[[#This Row],[Date Actioned]]), DAY(tbl_raw_data[[#This Row],[Date Actioned]]))</f>
        <v>45154</v>
      </c>
      <c r="L3839" s="55" t="str">
        <f>UPPER(TEXT(tbl_raw_data[[#This Row],[Updated_date]],"MMMM"))</f>
        <v>AUGUST</v>
      </c>
      <c r="M3839" s="55" t="str">
        <f>UPPER("Week "&amp;IF(ROUNDUP(DAY(tbl_raw_data[[#This Row],[Updated_date]])/7,0)=5,4,ROUNDUP(DAY(tbl_raw_data[[#This Row],[Updated_date]])/7,0)))</f>
        <v>WEEK 3</v>
      </c>
      <c r="N3839" s="57" t="str">
        <f>UPPER(VLOOKUP(tbl_raw_data[[#This Row],[Analyst]],[1]setting!$A$1:$B$15,2,0))</f>
        <v>CAMERON</v>
      </c>
      <c r="O3839" s="57" t="str">
        <f>UPPER(tbl_raw_data[[#This Row],[Outcome]])</f>
        <v>WITHDRAW</v>
      </c>
      <c r="P3839" s="57" t="str">
        <f>UPPER(tbl_raw_data[[#This Row],[Queue Name]])</f>
        <v>CONSUMER PRE BUREAU</v>
      </c>
      <c r="Q3839" s="57" t="str">
        <f>IF(tbl_raw_data[[#This Row],[time_taken_in_mins]]&lt;=20,"SLA_MET","SLA_NOT_MET")</f>
        <v>SLA_MET</v>
      </c>
    </row>
    <row r="3840" spans="1:17" ht="15" customHeight="1" x14ac:dyDescent="0.25">
      <c r="A3840" s="22" t="s">
        <v>4357</v>
      </c>
      <c r="B3840" s="6">
        <v>45154.875578703701</v>
      </c>
      <c r="C3840" s="7">
        <v>45154.883888888886</v>
      </c>
      <c r="D3840" s="8" t="s">
        <v>13</v>
      </c>
      <c r="E3840" s="8" t="s">
        <v>28</v>
      </c>
      <c r="F3840" s="8" t="s">
        <v>109</v>
      </c>
      <c r="G3840" s="110" t="s">
        <v>546</v>
      </c>
      <c r="H38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0" s="48">
        <f>tbl_raw_data[[#This Row],[Date Actioned]]-tbl_raw_data[[#This Row],[Date Tagged]]</f>
        <v>8.3101851851097308E-3</v>
      </c>
      <c r="J3840" s="50">
        <f>HOUR(tbl_raw_data[[#This Row],[time_taken]])*60+MINUTE(tbl_raw_data[[#This Row],[time_taken]])+SECOND(tbl_raw_data[[#This Row],[time_taken]])/60</f>
        <v>11.966666666666667</v>
      </c>
      <c r="K3840" s="54">
        <f>DATE(YEAR(tbl_raw_data[[#This Row],[Date Actioned]]), MONTH(tbl_raw_data[[#This Row],[Date Actioned]]), DAY(tbl_raw_data[[#This Row],[Date Actioned]]))</f>
        <v>45154</v>
      </c>
      <c r="L3840" s="55" t="str">
        <f>UPPER(TEXT(tbl_raw_data[[#This Row],[Updated_date]],"MMMM"))</f>
        <v>AUGUST</v>
      </c>
      <c r="M3840" s="55" t="str">
        <f>UPPER("Week "&amp;IF(ROUNDUP(DAY(tbl_raw_data[[#This Row],[Updated_date]])/7,0)=5,4,ROUNDUP(DAY(tbl_raw_data[[#This Row],[Updated_date]])/7,0)))</f>
        <v>WEEK 3</v>
      </c>
      <c r="N3840" s="57" t="str">
        <f>UPPER(VLOOKUP(tbl_raw_data[[#This Row],[Analyst]],[1]setting!$A$1:$B$15,2,0))</f>
        <v>NAVED</v>
      </c>
      <c r="O3840" s="57" t="str">
        <f>UPPER(tbl_raw_data[[#This Row],[Outcome]])</f>
        <v>APPROVE</v>
      </c>
      <c r="P3840" s="57" t="str">
        <f>UPPER(tbl_raw_data[[#This Row],[Queue Name]])</f>
        <v>CONSUMER EXISTING</v>
      </c>
      <c r="Q3840" s="57" t="str">
        <f>IF(tbl_raw_data[[#This Row],[time_taken_in_mins]]&lt;=20,"SLA_MET","SLA_NOT_MET")</f>
        <v>SLA_MET</v>
      </c>
    </row>
    <row r="3841" spans="1:17" ht="15" customHeight="1" x14ac:dyDescent="0.25">
      <c r="A3841" s="5" t="s">
        <v>6802</v>
      </c>
      <c r="B3841" s="12">
        <v>45154.877060185187</v>
      </c>
      <c r="C3841" s="25">
        <v>45154.892881944441</v>
      </c>
      <c r="D3841" s="10" t="s">
        <v>13</v>
      </c>
      <c r="E3841" s="10" t="s">
        <v>41</v>
      </c>
      <c r="F3841" s="26" t="s">
        <v>55</v>
      </c>
      <c r="G3841" s="109"/>
      <c r="H38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41" s="48">
        <f>tbl_raw_data[[#This Row],[Date Actioned]]-tbl_raw_data[[#This Row],[Date Tagged]]</f>
        <v>1.5821759254322387E-2</v>
      </c>
      <c r="J3841" s="50">
        <f>HOUR(tbl_raw_data[[#This Row],[time_taken]])*60+MINUTE(tbl_raw_data[[#This Row],[time_taken]])+SECOND(tbl_raw_data[[#This Row],[time_taken]])/60</f>
        <v>22.783333333333335</v>
      </c>
      <c r="K3841" s="54">
        <f>DATE(YEAR(tbl_raw_data[[#This Row],[Date Actioned]]), MONTH(tbl_raw_data[[#This Row],[Date Actioned]]), DAY(tbl_raw_data[[#This Row],[Date Actioned]]))</f>
        <v>45154</v>
      </c>
      <c r="L3841" s="55" t="str">
        <f>UPPER(TEXT(tbl_raw_data[[#This Row],[Updated_date]],"MMMM"))</f>
        <v>AUGUST</v>
      </c>
      <c r="M3841" s="55" t="str">
        <f>UPPER("Week "&amp;IF(ROUNDUP(DAY(tbl_raw_data[[#This Row],[Updated_date]])/7,0)=5,4,ROUNDUP(DAY(tbl_raw_data[[#This Row],[Updated_date]])/7,0)))</f>
        <v>WEEK 3</v>
      </c>
      <c r="N3841" s="57" t="str">
        <f>UPPER(VLOOKUP(tbl_raw_data[[#This Row],[Analyst]],[1]setting!$A$1:$B$15,2,0))</f>
        <v>CAMERON</v>
      </c>
      <c r="O3841" s="57" t="str">
        <f>UPPER(tbl_raw_data[[#This Row],[Outcome]])</f>
        <v>APPROVE</v>
      </c>
      <c r="P3841" s="57" t="str">
        <f>UPPER(tbl_raw_data[[#This Row],[Queue Name]])</f>
        <v>CONSUMER POST BUREAU</v>
      </c>
      <c r="Q3841" s="57" t="str">
        <f>IF(tbl_raw_data[[#This Row],[time_taken_in_mins]]&lt;=20,"SLA_MET","SLA_NOT_MET")</f>
        <v>SLA_NOT_MET</v>
      </c>
    </row>
    <row r="3842" spans="1:17" ht="15" customHeight="1" x14ac:dyDescent="0.25">
      <c r="A3842" s="5" t="s">
        <v>787</v>
      </c>
      <c r="B3842" s="12">
        <v>45154.882974537039</v>
      </c>
      <c r="C3842" s="13">
        <v>45154.886284722219</v>
      </c>
      <c r="D3842" s="14" t="s">
        <v>13</v>
      </c>
      <c r="E3842" s="14" t="s">
        <v>9</v>
      </c>
      <c r="F3842" s="14" t="s">
        <v>109</v>
      </c>
      <c r="G3842" s="111" t="s">
        <v>21</v>
      </c>
      <c r="H38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2" s="48">
        <f>tbl_raw_data[[#This Row],[Date Actioned]]-tbl_raw_data[[#This Row],[Date Tagged]]</f>
        <v>3.3101851804531179E-3</v>
      </c>
      <c r="J3842" s="50">
        <f>HOUR(tbl_raw_data[[#This Row],[time_taken]])*60+MINUTE(tbl_raw_data[[#This Row],[time_taken]])+SECOND(tbl_raw_data[[#This Row],[time_taken]])/60</f>
        <v>4.7666666666666666</v>
      </c>
      <c r="K3842" s="54">
        <f>DATE(YEAR(tbl_raw_data[[#This Row],[Date Actioned]]), MONTH(tbl_raw_data[[#This Row],[Date Actioned]]), DAY(tbl_raw_data[[#This Row],[Date Actioned]]))</f>
        <v>45154</v>
      </c>
      <c r="L3842" s="55" t="str">
        <f>UPPER(TEXT(tbl_raw_data[[#This Row],[Updated_date]],"MMMM"))</f>
        <v>AUGUST</v>
      </c>
      <c r="M3842" s="55" t="str">
        <f>UPPER("Week "&amp;IF(ROUNDUP(DAY(tbl_raw_data[[#This Row],[Updated_date]])/7,0)=5,4,ROUNDUP(DAY(tbl_raw_data[[#This Row],[Updated_date]])/7,0)))</f>
        <v>WEEK 3</v>
      </c>
      <c r="N3842" s="57" t="str">
        <f>UPPER(VLOOKUP(tbl_raw_data[[#This Row],[Analyst]],[1]setting!$A$1:$B$15,2,0))</f>
        <v>NAVED</v>
      </c>
      <c r="O3842" s="57" t="str">
        <f>UPPER(tbl_raw_data[[#This Row],[Outcome]])</f>
        <v>APPROVE</v>
      </c>
      <c r="P3842" s="57" t="str">
        <f>UPPER(tbl_raw_data[[#This Row],[Queue Name]])</f>
        <v>CONSUMER PRE BUREAU</v>
      </c>
      <c r="Q3842" s="57" t="str">
        <f>IF(tbl_raw_data[[#This Row],[time_taken_in_mins]]&lt;=20,"SLA_MET","SLA_NOT_MET")</f>
        <v>SLA_MET</v>
      </c>
    </row>
    <row r="3843" spans="1:17" ht="15" customHeight="1" x14ac:dyDescent="0.25">
      <c r="A3843" s="22" t="s">
        <v>4808</v>
      </c>
      <c r="B3843" s="12">
        <v>45154.886111111111</v>
      </c>
      <c r="C3843" s="13">
        <v>45154.895185185182</v>
      </c>
      <c r="D3843" s="14" t="s">
        <v>46</v>
      </c>
      <c r="E3843" s="14" t="s">
        <v>9</v>
      </c>
      <c r="F3843" s="14" t="s">
        <v>109</v>
      </c>
      <c r="G3843" s="111" t="s">
        <v>94</v>
      </c>
      <c r="H38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43" s="48">
        <f>tbl_raw_data[[#This Row],[Date Actioned]]-tbl_raw_data[[#This Row],[Date Tagged]]</f>
        <v>9.074074070667848E-3</v>
      </c>
      <c r="J3843" s="50">
        <f>HOUR(tbl_raw_data[[#This Row],[time_taken]])*60+MINUTE(tbl_raw_data[[#This Row],[time_taken]])+SECOND(tbl_raw_data[[#This Row],[time_taken]])/60</f>
        <v>13.066666666666666</v>
      </c>
      <c r="K3843" s="54">
        <f>DATE(YEAR(tbl_raw_data[[#This Row],[Date Actioned]]), MONTH(tbl_raw_data[[#This Row],[Date Actioned]]), DAY(tbl_raw_data[[#This Row],[Date Actioned]]))</f>
        <v>45154</v>
      </c>
      <c r="L3843" s="55" t="str">
        <f>UPPER(TEXT(tbl_raw_data[[#This Row],[Updated_date]],"MMMM"))</f>
        <v>AUGUST</v>
      </c>
      <c r="M3843" s="55" t="str">
        <f>UPPER("Week "&amp;IF(ROUNDUP(DAY(tbl_raw_data[[#This Row],[Updated_date]])/7,0)=5,4,ROUNDUP(DAY(tbl_raw_data[[#This Row],[Updated_date]])/7,0)))</f>
        <v>WEEK 3</v>
      </c>
      <c r="N3843" s="57" t="str">
        <f>UPPER(VLOOKUP(tbl_raw_data[[#This Row],[Analyst]],[1]setting!$A$1:$B$15,2,0))</f>
        <v>NAVED</v>
      </c>
      <c r="O3843" s="57" t="str">
        <f>UPPER(tbl_raw_data[[#This Row],[Outcome]])</f>
        <v>DECLINE</v>
      </c>
      <c r="P3843" s="57" t="str">
        <f>UPPER(tbl_raw_data[[#This Row],[Queue Name]])</f>
        <v>CONSUMER PRE BUREAU</v>
      </c>
      <c r="Q3843" s="57" t="str">
        <f>IF(tbl_raw_data[[#This Row],[time_taken_in_mins]]&lt;=20,"SLA_MET","SLA_NOT_MET")</f>
        <v>SLA_MET</v>
      </c>
    </row>
    <row r="3844" spans="1:17" ht="15" customHeight="1" x14ac:dyDescent="0.25">
      <c r="A3844" s="5" t="s">
        <v>5221</v>
      </c>
      <c r="B3844" s="6">
        <v>45154.895798611113</v>
      </c>
      <c r="C3844" s="7">
        <v>45154.905856481484</v>
      </c>
      <c r="D3844" s="8" t="s">
        <v>8</v>
      </c>
      <c r="E3844" s="8" t="s">
        <v>41</v>
      </c>
      <c r="F3844" s="8" t="s">
        <v>14</v>
      </c>
      <c r="G3844" s="110" t="s">
        <v>149</v>
      </c>
      <c r="H38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44" s="48">
        <f>tbl_raw_data[[#This Row],[Date Actioned]]-tbl_raw_data[[#This Row],[Date Tagged]]</f>
        <v>1.0057870371383615E-2</v>
      </c>
      <c r="J3844" s="50">
        <f>HOUR(tbl_raw_data[[#This Row],[time_taken]])*60+MINUTE(tbl_raw_data[[#This Row],[time_taken]])+SECOND(tbl_raw_data[[#This Row],[time_taken]])/60</f>
        <v>14.483333333333333</v>
      </c>
      <c r="K3844" s="54">
        <f>DATE(YEAR(tbl_raw_data[[#This Row],[Date Actioned]]), MONTH(tbl_raw_data[[#This Row],[Date Actioned]]), DAY(tbl_raw_data[[#This Row],[Date Actioned]]))</f>
        <v>45154</v>
      </c>
      <c r="L3844" s="55" t="str">
        <f>UPPER(TEXT(tbl_raw_data[[#This Row],[Updated_date]],"MMMM"))</f>
        <v>AUGUST</v>
      </c>
      <c r="M3844" s="55" t="str">
        <f>UPPER("Week "&amp;IF(ROUNDUP(DAY(tbl_raw_data[[#This Row],[Updated_date]])/7,0)=5,4,ROUNDUP(DAY(tbl_raw_data[[#This Row],[Updated_date]])/7,0)))</f>
        <v>WEEK 3</v>
      </c>
      <c r="N3844" s="57" t="str">
        <f>UPPER(VLOOKUP(tbl_raw_data[[#This Row],[Analyst]],[1]setting!$A$1:$B$15,2,0))</f>
        <v>HARDIK</v>
      </c>
      <c r="O3844" s="57" t="str">
        <f>UPPER(tbl_raw_data[[#This Row],[Outcome]])</f>
        <v>WITHDRAW</v>
      </c>
      <c r="P3844" s="57" t="str">
        <f>UPPER(tbl_raw_data[[#This Row],[Queue Name]])</f>
        <v>CONSUMER POST BUREAU</v>
      </c>
      <c r="Q3844" s="57" t="str">
        <f>IF(tbl_raw_data[[#This Row],[time_taken_in_mins]]&lt;=20,"SLA_MET","SLA_NOT_MET")</f>
        <v>SLA_MET</v>
      </c>
    </row>
    <row r="3845" spans="1:17" ht="15" customHeight="1" x14ac:dyDescent="0.25">
      <c r="A3845" s="11" t="s">
        <v>2338</v>
      </c>
      <c r="B3845" s="6">
        <v>45154.91810185185</v>
      </c>
      <c r="C3845" s="7">
        <v>45154.923611111109</v>
      </c>
      <c r="D3845" s="8" t="s">
        <v>13</v>
      </c>
      <c r="E3845" s="8" t="s">
        <v>28</v>
      </c>
      <c r="F3845" s="8" t="s">
        <v>14</v>
      </c>
      <c r="G3845" s="110" t="s">
        <v>29</v>
      </c>
      <c r="H38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5" s="48">
        <f>tbl_raw_data[[#This Row],[Date Actioned]]-tbl_raw_data[[#This Row],[Date Tagged]]</f>
        <v>5.5092592592700385E-3</v>
      </c>
      <c r="J3845" s="50">
        <f>HOUR(tbl_raw_data[[#This Row],[time_taken]])*60+MINUTE(tbl_raw_data[[#This Row],[time_taken]])+SECOND(tbl_raw_data[[#This Row],[time_taken]])/60</f>
        <v>7.9333333333333336</v>
      </c>
      <c r="K3845" s="54">
        <f>DATE(YEAR(tbl_raw_data[[#This Row],[Date Actioned]]), MONTH(tbl_raw_data[[#This Row],[Date Actioned]]), DAY(tbl_raw_data[[#This Row],[Date Actioned]]))</f>
        <v>45154</v>
      </c>
      <c r="L3845" s="55" t="str">
        <f>UPPER(TEXT(tbl_raw_data[[#This Row],[Updated_date]],"MMMM"))</f>
        <v>AUGUST</v>
      </c>
      <c r="M3845" s="55" t="str">
        <f>UPPER("Week "&amp;IF(ROUNDUP(DAY(tbl_raw_data[[#This Row],[Updated_date]])/7,0)=5,4,ROUNDUP(DAY(tbl_raw_data[[#This Row],[Updated_date]])/7,0)))</f>
        <v>WEEK 3</v>
      </c>
      <c r="N3845" s="57" t="str">
        <f>UPPER(VLOOKUP(tbl_raw_data[[#This Row],[Analyst]],[1]setting!$A$1:$B$15,2,0))</f>
        <v>HARDIK</v>
      </c>
      <c r="O3845" s="57" t="str">
        <f>UPPER(tbl_raw_data[[#This Row],[Outcome]])</f>
        <v>APPROVE</v>
      </c>
      <c r="P3845" s="57" t="str">
        <f>UPPER(tbl_raw_data[[#This Row],[Queue Name]])</f>
        <v>CONSUMER EXISTING</v>
      </c>
      <c r="Q3845" s="57" t="str">
        <f>IF(tbl_raw_data[[#This Row],[time_taken_in_mins]]&lt;=20,"SLA_MET","SLA_NOT_MET")</f>
        <v>SLA_MET</v>
      </c>
    </row>
    <row r="3846" spans="1:17" ht="15" customHeight="1" x14ac:dyDescent="0.25">
      <c r="A3846" s="11" t="s">
        <v>3061</v>
      </c>
      <c r="B3846" s="12">
        <v>45154.966539351852</v>
      </c>
      <c r="C3846" s="29">
        <v>45154.973020833335</v>
      </c>
      <c r="D3846" s="16" t="s">
        <v>13</v>
      </c>
      <c r="E3846" s="16" t="s">
        <v>41</v>
      </c>
      <c r="F3846" s="30" t="s">
        <v>55</v>
      </c>
      <c r="G3846" s="106"/>
      <c r="H38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46" s="48">
        <f>tbl_raw_data[[#This Row],[Date Actioned]]-tbl_raw_data[[#This Row],[Date Tagged]]</f>
        <v>6.4814814832061529E-3</v>
      </c>
      <c r="J3846" s="50">
        <f>HOUR(tbl_raw_data[[#This Row],[time_taken]])*60+MINUTE(tbl_raw_data[[#This Row],[time_taken]])+SECOND(tbl_raw_data[[#This Row],[time_taken]])/60</f>
        <v>9.3333333333333339</v>
      </c>
      <c r="K3846" s="54">
        <f>DATE(YEAR(tbl_raw_data[[#This Row],[Date Actioned]]), MONTH(tbl_raw_data[[#This Row],[Date Actioned]]), DAY(tbl_raw_data[[#This Row],[Date Actioned]]))</f>
        <v>45154</v>
      </c>
      <c r="L3846" s="55" t="str">
        <f>UPPER(TEXT(tbl_raw_data[[#This Row],[Updated_date]],"MMMM"))</f>
        <v>AUGUST</v>
      </c>
      <c r="M3846" s="55" t="str">
        <f>UPPER("Week "&amp;IF(ROUNDUP(DAY(tbl_raw_data[[#This Row],[Updated_date]])/7,0)=5,4,ROUNDUP(DAY(tbl_raw_data[[#This Row],[Updated_date]])/7,0)))</f>
        <v>WEEK 3</v>
      </c>
      <c r="N3846" s="57" t="str">
        <f>UPPER(VLOOKUP(tbl_raw_data[[#This Row],[Analyst]],[1]setting!$A$1:$B$15,2,0))</f>
        <v>CAMERON</v>
      </c>
      <c r="O3846" s="57" t="str">
        <f>UPPER(tbl_raw_data[[#This Row],[Outcome]])</f>
        <v>APPROVE</v>
      </c>
      <c r="P3846" s="57" t="str">
        <f>UPPER(tbl_raw_data[[#This Row],[Queue Name]])</f>
        <v>CONSUMER POST BUREAU</v>
      </c>
      <c r="Q3846" s="57" t="str">
        <f>IF(tbl_raw_data[[#This Row],[time_taken_in_mins]]&lt;=20,"SLA_MET","SLA_NOT_MET")</f>
        <v>SLA_MET</v>
      </c>
    </row>
    <row r="3847" spans="1:17" ht="15" customHeight="1" x14ac:dyDescent="0.25">
      <c r="A3847" s="22" t="s">
        <v>7276</v>
      </c>
      <c r="B3847" s="12">
        <v>45155.01730324074</v>
      </c>
      <c r="C3847" s="25">
        <v>45155.359918981485</v>
      </c>
      <c r="D3847" s="26" t="s">
        <v>40</v>
      </c>
      <c r="E3847" s="10" t="s">
        <v>41</v>
      </c>
      <c r="F3847" s="26" t="s">
        <v>168</v>
      </c>
      <c r="G3847" s="109"/>
      <c r="H38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47" s="48">
        <f>tbl_raw_data[[#This Row],[Date Actioned]]-tbl_raw_data[[#This Row],[Date Tagged]]</f>
        <v>0.3426157407448045</v>
      </c>
      <c r="J3847" s="50">
        <f>HOUR(tbl_raw_data[[#This Row],[time_taken]])*60+MINUTE(tbl_raw_data[[#This Row],[time_taken]])+SECOND(tbl_raw_data[[#This Row],[time_taken]])/60</f>
        <v>493.36666666666667</v>
      </c>
      <c r="K3847" s="54">
        <f>DATE(YEAR(tbl_raw_data[[#This Row],[Date Actioned]]), MONTH(tbl_raw_data[[#This Row],[Date Actioned]]), DAY(tbl_raw_data[[#This Row],[Date Actioned]]))</f>
        <v>45155</v>
      </c>
      <c r="L3847" s="55" t="str">
        <f>UPPER(TEXT(tbl_raw_data[[#This Row],[Updated_date]],"MMMM"))</f>
        <v>AUGUST</v>
      </c>
      <c r="M3847" s="55" t="str">
        <f>UPPER("Week "&amp;IF(ROUNDUP(DAY(tbl_raw_data[[#This Row],[Updated_date]])/7,0)=5,4,ROUNDUP(DAY(tbl_raw_data[[#This Row],[Updated_date]])/7,0)))</f>
        <v>WEEK 3</v>
      </c>
      <c r="N3847" s="57" t="str">
        <f>UPPER(VLOOKUP(tbl_raw_data[[#This Row],[Analyst]],[1]setting!$A$1:$B$15,2,0))</f>
        <v>MERCEDES</v>
      </c>
      <c r="O3847" s="57" t="str">
        <f>UPPER(tbl_raw_data[[#This Row],[Outcome]])</f>
        <v>WITHDRAW</v>
      </c>
      <c r="P3847" s="57" t="str">
        <f>UPPER(tbl_raw_data[[#This Row],[Queue Name]])</f>
        <v>CONSUMER POST BUREAU</v>
      </c>
      <c r="Q3847" s="57" t="str">
        <f>IF(tbl_raw_data[[#This Row],[time_taken_in_mins]]&lt;=20,"SLA_MET","SLA_NOT_MET")</f>
        <v>SLA_NOT_MET</v>
      </c>
    </row>
    <row r="3848" spans="1:17" ht="15" customHeight="1" x14ac:dyDescent="0.25">
      <c r="A3848" s="11" t="s">
        <v>6319</v>
      </c>
      <c r="B3848" s="6">
        <v>45155.358472222222</v>
      </c>
      <c r="C3848" s="7">
        <v>45155.371388888889</v>
      </c>
      <c r="D3848" s="8" t="s">
        <v>46</v>
      </c>
      <c r="E3848" s="8" t="s">
        <v>9</v>
      </c>
      <c r="F3848" s="8" t="s">
        <v>228</v>
      </c>
      <c r="G3848" s="110" t="s">
        <v>1987</v>
      </c>
      <c r="H38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48" s="48">
        <f>tbl_raw_data[[#This Row],[Date Actioned]]-tbl_raw_data[[#This Row],[Date Tagged]]</f>
        <v>1.2916666666569654E-2</v>
      </c>
      <c r="J3848" s="50">
        <f>HOUR(tbl_raw_data[[#This Row],[time_taken]])*60+MINUTE(tbl_raw_data[[#This Row],[time_taken]])+SECOND(tbl_raw_data[[#This Row],[time_taken]])/60</f>
        <v>18.600000000000001</v>
      </c>
      <c r="K3848" s="54">
        <f>DATE(YEAR(tbl_raw_data[[#This Row],[Date Actioned]]), MONTH(tbl_raw_data[[#This Row],[Date Actioned]]), DAY(tbl_raw_data[[#This Row],[Date Actioned]]))</f>
        <v>45155</v>
      </c>
      <c r="L3848" s="55" t="str">
        <f>UPPER(TEXT(tbl_raw_data[[#This Row],[Updated_date]],"MMMM"))</f>
        <v>AUGUST</v>
      </c>
      <c r="M3848" s="55" t="str">
        <f>UPPER("Week "&amp;IF(ROUNDUP(DAY(tbl_raw_data[[#This Row],[Updated_date]])/7,0)=5,4,ROUNDUP(DAY(tbl_raw_data[[#This Row],[Updated_date]])/7,0)))</f>
        <v>WEEK 3</v>
      </c>
      <c r="N3848" s="57" t="str">
        <f>UPPER(VLOOKUP(tbl_raw_data[[#This Row],[Analyst]],[1]setting!$A$1:$B$15,2,0))</f>
        <v>OUADIR</v>
      </c>
      <c r="O3848" s="57" t="str">
        <f>UPPER(tbl_raw_data[[#This Row],[Outcome]])</f>
        <v>DECLINE</v>
      </c>
      <c r="P3848" s="57" t="str">
        <f>UPPER(tbl_raw_data[[#This Row],[Queue Name]])</f>
        <v>CONSUMER PRE BUREAU</v>
      </c>
      <c r="Q3848" s="57" t="str">
        <f>IF(tbl_raw_data[[#This Row],[time_taken_in_mins]]&lt;=20,"SLA_MET","SLA_NOT_MET")</f>
        <v>SLA_MET</v>
      </c>
    </row>
    <row r="3849" spans="1:17" ht="15" customHeight="1" x14ac:dyDescent="0.25">
      <c r="A3849" s="11" t="s">
        <v>7169</v>
      </c>
      <c r="B3849" s="12">
        <v>45155.381180555552</v>
      </c>
      <c r="C3849" s="13">
        <v>45155.403958333336</v>
      </c>
      <c r="D3849" s="14" t="s">
        <v>13</v>
      </c>
      <c r="E3849" s="14" t="s">
        <v>9</v>
      </c>
      <c r="F3849" s="14" t="s">
        <v>228</v>
      </c>
      <c r="G3849" s="111" t="s">
        <v>29</v>
      </c>
      <c r="H38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49" s="48">
        <f>tbl_raw_data[[#This Row],[Date Actioned]]-tbl_raw_data[[#This Row],[Date Tagged]]</f>
        <v>2.2777777783630881E-2</v>
      </c>
      <c r="J3849" s="50">
        <f>HOUR(tbl_raw_data[[#This Row],[time_taken]])*60+MINUTE(tbl_raw_data[[#This Row],[time_taken]])+SECOND(tbl_raw_data[[#This Row],[time_taken]])/60</f>
        <v>32.799999999999997</v>
      </c>
      <c r="K3849" s="54">
        <f>DATE(YEAR(tbl_raw_data[[#This Row],[Date Actioned]]), MONTH(tbl_raw_data[[#This Row],[Date Actioned]]), DAY(tbl_raw_data[[#This Row],[Date Actioned]]))</f>
        <v>45155</v>
      </c>
      <c r="L3849" s="55" t="str">
        <f>UPPER(TEXT(tbl_raw_data[[#This Row],[Updated_date]],"MMMM"))</f>
        <v>AUGUST</v>
      </c>
      <c r="M3849" s="55" t="str">
        <f>UPPER("Week "&amp;IF(ROUNDUP(DAY(tbl_raw_data[[#This Row],[Updated_date]])/7,0)=5,4,ROUNDUP(DAY(tbl_raw_data[[#This Row],[Updated_date]])/7,0)))</f>
        <v>WEEK 3</v>
      </c>
      <c r="N3849" s="57" t="str">
        <f>UPPER(VLOOKUP(tbl_raw_data[[#This Row],[Analyst]],[1]setting!$A$1:$B$15,2,0))</f>
        <v>OUADIR</v>
      </c>
      <c r="O3849" s="57" t="str">
        <f>UPPER(tbl_raw_data[[#This Row],[Outcome]])</f>
        <v>APPROVE</v>
      </c>
      <c r="P3849" s="57" t="str">
        <f>UPPER(tbl_raw_data[[#This Row],[Queue Name]])</f>
        <v>CONSUMER PRE BUREAU</v>
      </c>
      <c r="Q3849" s="57" t="str">
        <f>IF(tbl_raw_data[[#This Row],[time_taken_in_mins]]&lt;=20,"SLA_MET","SLA_NOT_MET")</f>
        <v>SLA_NOT_MET</v>
      </c>
    </row>
    <row r="3850" spans="1:17" ht="15" customHeight="1" x14ac:dyDescent="0.25">
      <c r="A3850" s="22" t="s">
        <v>6856</v>
      </c>
      <c r="B3850" s="6">
        <v>45155.388958333337</v>
      </c>
      <c r="C3850" s="7">
        <v>45155.405312499999</v>
      </c>
      <c r="D3850" s="8" t="s">
        <v>13</v>
      </c>
      <c r="E3850" s="8" t="s">
        <v>41</v>
      </c>
      <c r="F3850" s="8" t="s">
        <v>168</v>
      </c>
      <c r="G3850" s="110" t="s">
        <v>29</v>
      </c>
      <c r="H38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50" s="48">
        <f>tbl_raw_data[[#This Row],[Date Actioned]]-tbl_raw_data[[#This Row],[Date Tagged]]</f>
        <v>1.6354166662495118E-2</v>
      </c>
      <c r="J3850" s="50">
        <f>HOUR(tbl_raw_data[[#This Row],[time_taken]])*60+MINUTE(tbl_raw_data[[#This Row],[time_taken]])+SECOND(tbl_raw_data[[#This Row],[time_taken]])/60</f>
        <v>23.55</v>
      </c>
      <c r="K3850" s="54">
        <f>DATE(YEAR(tbl_raw_data[[#This Row],[Date Actioned]]), MONTH(tbl_raw_data[[#This Row],[Date Actioned]]), DAY(tbl_raw_data[[#This Row],[Date Actioned]]))</f>
        <v>45155</v>
      </c>
      <c r="L3850" s="55" t="str">
        <f>UPPER(TEXT(tbl_raw_data[[#This Row],[Updated_date]],"MMMM"))</f>
        <v>AUGUST</v>
      </c>
      <c r="M3850" s="55" t="str">
        <f>UPPER("Week "&amp;IF(ROUNDUP(DAY(tbl_raw_data[[#This Row],[Updated_date]])/7,0)=5,4,ROUNDUP(DAY(tbl_raw_data[[#This Row],[Updated_date]])/7,0)))</f>
        <v>WEEK 3</v>
      </c>
      <c r="N3850" s="57" t="str">
        <f>UPPER(VLOOKUP(tbl_raw_data[[#This Row],[Analyst]],[1]setting!$A$1:$B$15,2,0))</f>
        <v>MERCEDES</v>
      </c>
      <c r="O3850" s="57" t="str">
        <f>UPPER(tbl_raw_data[[#This Row],[Outcome]])</f>
        <v>APPROVE</v>
      </c>
      <c r="P3850" s="57" t="str">
        <f>UPPER(tbl_raw_data[[#This Row],[Queue Name]])</f>
        <v>CONSUMER POST BUREAU</v>
      </c>
      <c r="Q3850" s="57" t="str">
        <f>IF(tbl_raw_data[[#This Row],[time_taken_in_mins]]&lt;=20,"SLA_MET","SLA_NOT_MET")</f>
        <v>SLA_NOT_MET</v>
      </c>
    </row>
    <row r="3851" spans="1:17" ht="15" customHeight="1" x14ac:dyDescent="0.25">
      <c r="A3851" s="5" t="s">
        <v>7050</v>
      </c>
      <c r="B3851" s="12">
        <v>45155.393206018518</v>
      </c>
      <c r="C3851" s="13">
        <v>45155.412233796298</v>
      </c>
      <c r="D3851" s="14" t="s">
        <v>13</v>
      </c>
      <c r="E3851" s="14" t="s">
        <v>9</v>
      </c>
      <c r="F3851" s="14" t="s">
        <v>228</v>
      </c>
      <c r="G3851" s="111" t="s">
        <v>29</v>
      </c>
      <c r="H38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51" s="48">
        <f>tbl_raw_data[[#This Row],[Date Actioned]]-tbl_raw_data[[#This Row],[Date Tagged]]</f>
        <v>1.9027777780138422E-2</v>
      </c>
      <c r="J3851" s="50">
        <f>HOUR(tbl_raw_data[[#This Row],[time_taken]])*60+MINUTE(tbl_raw_data[[#This Row],[time_taken]])+SECOND(tbl_raw_data[[#This Row],[time_taken]])/60</f>
        <v>27.4</v>
      </c>
      <c r="K3851" s="54">
        <f>DATE(YEAR(tbl_raw_data[[#This Row],[Date Actioned]]), MONTH(tbl_raw_data[[#This Row],[Date Actioned]]), DAY(tbl_raw_data[[#This Row],[Date Actioned]]))</f>
        <v>45155</v>
      </c>
      <c r="L3851" s="55" t="str">
        <f>UPPER(TEXT(tbl_raw_data[[#This Row],[Updated_date]],"MMMM"))</f>
        <v>AUGUST</v>
      </c>
      <c r="M3851" s="55" t="str">
        <f>UPPER("Week "&amp;IF(ROUNDUP(DAY(tbl_raw_data[[#This Row],[Updated_date]])/7,0)=5,4,ROUNDUP(DAY(tbl_raw_data[[#This Row],[Updated_date]])/7,0)))</f>
        <v>WEEK 3</v>
      </c>
      <c r="N3851" s="57" t="str">
        <f>UPPER(VLOOKUP(tbl_raw_data[[#This Row],[Analyst]],[1]setting!$A$1:$B$15,2,0))</f>
        <v>OUADIR</v>
      </c>
      <c r="O3851" s="57" t="str">
        <f>UPPER(tbl_raw_data[[#This Row],[Outcome]])</f>
        <v>APPROVE</v>
      </c>
      <c r="P3851" s="57" t="str">
        <f>UPPER(tbl_raw_data[[#This Row],[Queue Name]])</f>
        <v>CONSUMER PRE BUREAU</v>
      </c>
      <c r="Q3851" s="57" t="str">
        <f>IF(tbl_raw_data[[#This Row],[time_taken_in_mins]]&lt;=20,"SLA_MET","SLA_NOT_MET")</f>
        <v>SLA_NOT_MET</v>
      </c>
    </row>
    <row r="3852" spans="1:17" x14ac:dyDescent="0.25">
      <c r="A3852" s="5" t="s">
        <v>7225</v>
      </c>
      <c r="B3852" s="6">
        <v>45155.40011574074</v>
      </c>
      <c r="C3852" s="7">
        <v>45155.430520833332</v>
      </c>
      <c r="D3852" s="8" t="s">
        <v>8</v>
      </c>
      <c r="E3852" s="8" t="s">
        <v>28</v>
      </c>
      <c r="F3852" s="8" t="s">
        <v>228</v>
      </c>
      <c r="G3852" s="110" t="s">
        <v>172</v>
      </c>
      <c r="H38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52" s="48">
        <f>tbl_raw_data[[#This Row],[Date Actioned]]-tbl_raw_data[[#This Row],[Date Tagged]]</f>
        <v>3.0405092591536231E-2</v>
      </c>
      <c r="J3852" s="50">
        <f>HOUR(tbl_raw_data[[#This Row],[time_taken]])*60+MINUTE(tbl_raw_data[[#This Row],[time_taken]])+SECOND(tbl_raw_data[[#This Row],[time_taken]])/60</f>
        <v>43.783333333333331</v>
      </c>
      <c r="K3852" s="54">
        <f>DATE(YEAR(tbl_raw_data[[#This Row],[Date Actioned]]), MONTH(tbl_raw_data[[#This Row],[Date Actioned]]), DAY(tbl_raw_data[[#This Row],[Date Actioned]]))</f>
        <v>45155</v>
      </c>
      <c r="L3852" s="55" t="str">
        <f>UPPER(TEXT(tbl_raw_data[[#This Row],[Updated_date]],"MMMM"))</f>
        <v>AUGUST</v>
      </c>
      <c r="M3852" s="55" t="str">
        <f>UPPER("Week "&amp;IF(ROUNDUP(DAY(tbl_raw_data[[#This Row],[Updated_date]])/7,0)=5,4,ROUNDUP(DAY(tbl_raw_data[[#This Row],[Updated_date]])/7,0)))</f>
        <v>WEEK 3</v>
      </c>
      <c r="N3852" s="57" t="str">
        <f>UPPER(VLOOKUP(tbl_raw_data[[#This Row],[Analyst]],[1]setting!$A$1:$B$15,2,0))</f>
        <v>OUADIR</v>
      </c>
      <c r="O3852" s="57" t="str">
        <f>UPPER(tbl_raw_data[[#This Row],[Outcome]])</f>
        <v>WITHDRAW</v>
      </c>
      <c r="P3852" s="57" t="str">
        <f>UPPER(tbl_raw_data[[#This Row],[Queue Name]])</f>
        <v>CONSUMER EXISTING</v>
      </c>
      <c r="Q3852" s="57" t="str">
        <f>IF(tbl_raw_data[[#This Row],[time_taken_in_mins]]&lt;=20,"SLA_MET","SLA_NOT_MET")</f>
        <v>SLA_NOT_MET</v>
      </c>
    </row>
    <row r="3853" spans="1:17" ht="15" customHeight="1" x14ac:dyDescent="0.25">
      <c r="A3853" s="22" t="s">
        <v>7211</v>
      </c>
      <c r="B3853" s="12">
        <v>45155.406226851854</v>
      </c>
      <c r="C3853" s="25">
        <v>45155.432962962965</v>
      </c>
      <c r="D3853" s="10" t="s">
        <v>13</v>
      </c>
      <c r="E3853" s="10" t="s">
        <v>28</v>
      </c>
      <c r="F3853" s="26" t="s">
        <v>168</v>
      </c>
      <c r="G3853" s="109"/>
      <c r="H38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53" s="48">
        <f>tbl_raw_data[[#This Row],[Date Actioned]]-tbl_raw_data[[#This Row],[Date Tagged]]</f>
        <v>2.6736111110949423E-2</v>
      </c>
      <c r="J3853" s="50">
        <f>HOUR(tbl_raw_data[[#This Row],[time_taken]])*60+MINUTE(tbl_raw_data[[#This Row],[time_taken]])+SECOND(tbl_raw_data[[#This Row],[time_taken]])/60</f>
        <v>38.5</v>
      </c>
      <c r="K3853" s="54">
        <f>DATE(YEAR(tbl_raw_data[[#This Row],[Date Actioned]]), MONTH(tbl_raw_data[[#This Row],[Date Actioned]]), DAY(tbl_raw_data[[#This Row],[Date Actioned]]))</f>
        <v>45155</v>
      </c>
      <c r="L3853" s="55" t="str">
        <f>UPPER(TEXT(tbl_raw_data[[#This Row],[Updated_date]],"MMMM"))</f>
        <v>AUGUST</v>
      </c>
      <c r="M3853" s="55" t="str">
        <f>UPPER("Week "&amp;IF(ROUNDUP(DAY(tbl_raw_data[[#This Row],[Updated_date]])/7,0)=5,4,ROUNDUP(DAY(tbl_raw_data[[#This Row],[Updated_date]])/7,0)))</f>
        <v>WEEK 3</v>
      </c>
      <c r="N3853" s="57" t="str">
        <f>UPPER(VLOOKUP(tbl_raw_data[[#This Row],[Analyst]],[1]setting!$A$1:$B$15,2,0))</f>
        <v>MERCEDES</v>
      </c>
      <c r="O3853" s="57" t="str">
        <f>UPPER(tbl_raw_data[[#This Row],[Outcome]])</f>
        <v>APPROVE</v>
      </c>
      <c r="P3853" s="57" t="str">
        <f>UPPER(tbl_raw_data[[#This Row],[Queue Name]])</f>
        <v>CONSUMER EXISTING</v>
      </c>
      <c r="Q3853" s="57" t="str">
        <f>IF(tbl_raw_data[[#This Row],[time_taken_in_mins]]&lt;=20,"SLA_MET","SLA_NOT_MET")</f>
        <v>SLA_NOT_MET</v>
      </c>
    </row>
    <row r="3854" spans="1:17" ht="15" customHeight="1" x14ac:dyDescent="0.25">
      <c r="A3854" s="11" t="s">
        <v>7185</v>
      </c>
      <c r="B3854" s="12">
        <v>45155.413680555554</v>
      </c>
      <c r="C3854" s="13">
        <v>45155.438136574077</v>
      </c>
      <c r="D3854" s="14" t="s">
        <v>8</v>
      </c>
      <c r="E3854" s="14" t="s">
        <v>41</v>
      </c>
      <c r="F3854" s="14" t="s">
        <v>228</v>
      </c>
      <c r="G3854" s="111" t="s">
        <v>3117</v>
      </c>
      <c r="H38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4" s="48">
        <f>tbl_raw_data[[#This Row],[Date Actioned]]-tbl_raw_data[[#This Row],[Date Tagged]]</f>
        <v>2.4456018523778766E-2</v>
      </c>
      <c r="J3854" s="50">
        <f>HOUR(tbl_raw_data[[#This Row],[time_taken]])*60+MINUTE(tbl_raw_data[[#This Row],[time_taken]])+SECOND(tbl_raw_data[[#This Row],[time_taken]])/60</f>
        <v>35.216666666666669</v>
      </c>
      <c r="K3854" s="54">
        <f>DATE(YEAR(tbl_raw_data[[#This Row],[Date Actioned]]), MONTH(tbl_raw_data[[#This Row],[Date Actioned]]), DAY(tbl_raw_data[[#This Row],[Date Actioned]]))</f>
        <v>45155</v>
      </c>
      <c r="L3854" s="55" t="str">
        <f>UPPER(TEXT(tbl_raw_data[[#This Row],[Updated_date]],"MMMM"))</f>
        <v>AUGUST</v>
      </c>
      <c r="M3854" s="55" t="str">
        <f>UPPER("Week "&amp;IF(ROUNDUP(DAY(tbl_raw_data[[#This Row],[Updated_date]])/7,0)=5,4,ROUNDUP(DAY(tbl_raw_data[[#This Row],[Updated_date]])/7,0)))</f>
        <v>WEEK 3</v>
      </c>
      <c r="N3854" s="57" t="str">
        <f>UPPER(VLOOKUP(tbl_raw_data[[#This Row],[Analyst]],[1]setting!$A$1:$B$15,2,0))</f>
        <v>OUADIR</v>
      </c>
      <c r="O3854" s="57" t="str">
        <f>UPPER(tbl_raw_data[[#This Row],[Outcome]])</f>
        <v>WITHDRAW</v>
      </c>
      <c r="P3854" s="57" t="str">
        <f>UPPER(tbl_raw_data[[#This Row],[Queue Name]])</f>
        <v>CONSUMER POST BUREAU</v>
      </c>
      <c r="Q3854" s="57" t="str">
        <f>IF(tbl_raw_data[[#This Row],[time_taken_in_mins]]&lt;=20,"SLA_MET","SLA_NOT_MET")</f>
        <v>SLA_NOT_MET</v>
      </c>
    </row>
    <row r="3855" spans="1:17" ht="15" customHeight="1" x14ac:dyDescent="0.25">
      <c r="A3855" s="22" t="s">
        <v>7234</v>
      </c>
      <c r="B3855" s="6">
        <v>45155.415393518517</v>
      </c>
      <c r="C3855" s="7">
        <v>45155.450636574074</v>
      </c>
      <c r="D3855" s="8" t="s">
        <v>8</v>
      </c>
      <c r="E3855" s="8" t="s">
        <v>41</v>
      </c>
      <c r="F3855" s="8" t="s">
        <v>228</v>
      </c>
      <c r="G3855" s="110" t="s">
        <v>7041</v>
      </c>
      <c r="H38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5" s="48">
        <f>tbl_raw_data[[#This Row],[Date Actioned]]-tbl_raw_data[[#This Row],[Date Tagged]]</f>
        <v>3.5243055557657499E-2</v>
      </c>
      <c r="J3855" s="50">
        <f>HOUR(tbl_raw_data[[#This Row],[time_taken]])*60+MINUTE(tbl_raw_data[[#This Row],[time_taken]])+SECOND(tbl_raw_data[[#This Row],[time_taken]])/60</f>
        <v>50.75</v>
      </c>
      <c r="K3855" s="54">
        <f>DATE(YEAR(tbl_raw_data[[#This Row],[Date Actioned]]), MONTH(tbl_raw_data[[#This Row],[Date Actioned]]), DAY(tbl_raw_data[[#This Row],[Date Actioned]]))</f>
        <v>45155</v>
      </c>
      <c r="L3855" s="55" t="str">
        <f>UPPER(TEXT(tbl_raw_data[[#This Row],[Updated_date]],"MMMM"))</f>
        <v>AUGUST</v>
      </c>
      <c r="M3855" s="55" t="str">
        <f>UPPER("Week "&amp;IF(ROUNDUP(DAY(tbl_raw_data[[#This Row],[Updated_date]])/7,0)=5,4,ROUNDUP(DAY(tbl_raw_data[[#This Row],[Updated_date]])/7,0)))</f>
        <v>WEEK 3</v>
      </c>
      <c r="N3855" s="57" t="str">
        <f>UPPER(VLOOKUP(tbl_raw_data[[#This Row],[Analyst]],[1]setting!$A$1:$B$15,2,0))</f>
        <v>OUADIR</v>
      </c>
      <c r="O3855" s="57" t="str">
        <f>UPPER(tbl_raw_data[[#This Row],[Outcome]])</f>
        <v>WITHDRAW</v>
      </c>
      <c r="P3855" s="57" t="str">
        <f>UPPER(tbl_raw_data[[#This Row],[Queue Name]])</f>
        <v>CONSUMER POST BUREAU</v>
      </c>
      <c r="Q3855" s="57" t="str">
        <f>IF(tbl_raw_data[[#This Row],[time_taken_in_mins]]&lt;=20,"SLA_MET","SLA_NOT_MET")</f>
        <v>SLA_NOT_MET</v>
      </c>
    </row>
    <row r="3856" spans="1:17" x14ac:dyDescent="0.25">
      <c r="A3856" s="5" t="s">
        <v>7237</v>
      </c>
      <c r="B3856" s="12">
        <v>45155.421493055554</v>
      </c>
      <c r="C3856" s="13">
        <v>45155.457141203704</v>
      </c>
      <c r="D3856" s="14" t="s">
        <v>8</v>
      </c>
      <c r="E3856" s="14" t="s">
        <v>28</v>
      </c>
      <c r="F3856" s="14" t="s">
        <v>228</v>
      </c>
      <c r="G3856" s="111" t="s">
        <v>685</v>
      </c>
      <c r="H38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6" s="48">
        <f>tbl_raw_data[[#This Row],[Date Actioned]]-tbl_raw_data[[#This Row],[Date Tagged]]</f>
        <v>3.5648148150357883E-2</v>
      </c>
      <c r="J3856" s="50">
        <f>HOUR(tbl_raw_data[[#This Row],[time_taken]])*60+MINUTE(tbl_raw_data[[#This Row],[time_taken]])+SECOND(tbl_raw_data[[#This Row],[time_taken]])/60</f>
        <v>51.333333333333336</v>
      </c>
      <c r="K3856" s="54">
        <f>DATE(YEAR(tbl_raw_data[[#This Row],[Date Actioned]]), MONTH(tbl_raw_data[[#This Row],[Date Actioned]]), DAY(tbl_raw_data[[#This Row],[Date Actioned]]))</f>
        <v>45155</v>
      </c>
      <c r="L3856" s="55" t="str">
        <f>UPPER(TEXT(tbl_raw_data[[#This Row],[Updated_date]],"MMMM"))</f>
        <v>AUGUST</v>
      </c>
      <c r="M3856" s="55" t="str">
        <f>UPPER("Week "&amp;IF(ROUNDUP(DAY(tbl_raw_data[[#This Row],[Updated_date]])/7,0)=5,4,ROUNDUP(DAY(tbl_raw_data[[#This Row],[Updated_date]])/7,0)))</f>
        <v>WEEK 3</v>
      </c>
      <c r="N3856" s="57" t="str">
        <f>UPPER(VLOOKUP(tbl_raw_data[[#This Row],[Analyst]],[1]setting!$A$1:$B$15,2,0))</f>
        <v>OUADIR</v>
      </c>
      <c r="O3856" s="57" t="str">
        <f>UPPER(tbl_raw_data[[#This Row],[Outcome]])</f>
        <v>WITHDRAW</v>
      </c>
      <c r="P3856" s="57" t="str">
        <f>UPPER(tbl_raw_data[[#This Row],[Queue Name]])</f>
        <v>CONSUMER EXISTING</v>
      </c>
      <c r="Q3856" s="57" t="str">
        <f>IF(tbl_raw_data[[#This Row],[time_taken_in_mins]]&lt;=20,"SLA_MET","SLA_NOT_MET")</f>
        <v>SLA_NOT_MET</v>
      </c>
    </row>
    <row r="3857" spans="1:17" ht="15" customHeight="1" x14ac:dyDescent="0.25">
      <c r="A3857" s="5" t="s">
        <v>6167</v>
      </c>
      <c r="B3857" s="12">
        <v>45155.423402777778</v>
      </c>
      <c r="C3857" s="29">
        <v>45155.435694444444</v>
      </c>
      <c r="D3857" s="30" t="s">
        <v>40</v>
      </c>
      <c r="E3857" s="16" t="s">
        <v>41</v>
      </c>
      <c r="F3857" s="30" t="s">
        <v>168</v>
      </c>
      <c r="G3857" s="106"/>
      <c r="H38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57" s="48">
        <f>tbl_raw_data[[#This Row],[Date Actioned]]-tbl_raw_data[[#This Row],[Date Tagged]]</f>
        <v>1.2291666665987577E-2</v>
      </c>
      <c r="J3857" s="50">
        <f>HOUR(tbl_raw_data[[#This Row],[time_taken]])*60+MINUTE(tbl_raw_data[[#This Row],[time_taken]])+SECOND(tbl_raw_data[[#This Row],[time_taken]])/60</f>
        <v>17.7</v>
      </c>
      <c r="K3857" s="54">
        <f>DATE(YEAR(tbl_raw_data[[#This Row],[Date Actioned]]), MONTH(tbl_raw_data[[#This Row],[Date Actioned]]), DAY(tbl_raw_data[[#This Row],[Date Actioned]]))</f>
        <v>45155</v>
      </c>
      <c r="L3857" s="55" t="str">
        <f>UPPER(TEXT(tbl_raw_data[[#This Row],[Updated_date]],"MMMM"))</f>
        <v>AUGUST</v>
      </c>
      <c r="M3857" s="55" t="str">
        <f>UPPER("Week "&amp;IF(ROUNDUP(DAY(tbl_raw_data[[#This Row],[Updated_date]])/7,0)=5,4,ROUNDUP(DAY(tbl_raw_data[[#This Row],[Updated_date]])/7,0)))</f>
        <v>WEEK 3</v>
      </c>
      <c r="N3857" s="57" t="str">
        <f>UPPER(VLOOKUP(tbl_raw_data[[#This Row],[Analyst]],[1]setting!$A$1:$B$15,2,0))</f>
        <v>MERCEDES</v>
      </c>
      <c r="O3857" s="57" t="str">
        <f>UPPER(tbl_raw_data[[#This Row],[Outcome]])</f>
        <v>WITHDRAW</v>
      </c>
      <c r="P3857" s="57" t="str">
        <f>UPPER(tbl_raw_data[[#This Row],[Queue Name]])</f>
        <v>CONSUMER POST BUREAU</v>
      </c>
      <c r="Q3857" s="57" t="str">
        <f>IF(tbl_raw_data[[#This Row],[time_taken_in_mins]]&lt;=20,"SLA_MET","SLA_NOT_MET")</f>
        <v>SLA_MET</v>
      </c>
    </row>
    <row r="3858" spans="1:17" ht="15" customHeight="1" x14ac:dyDescent="0.25">
      <c r="A3858" s="5" t="s">
        <v>5985</v>
      </c>
      <c r="B3858" s="12">
        <v>45155.431157407409</v>
      </c>
      <c r="C3858" s="29">
        <v>45155.442986111113</v>
      </c>
      <c r="D3858" s="16" t="s">
        <v>13</v>
      </c>
      <c r="E3858" s="16" t="s">
        <v>41</v>
      </c>
      <c r="F3858" s="30" t="s">
        <v>168</v>
      </c>
      <c r="G3858" s="106"/>
      <c r="H38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58" s="48">
        <f>tbl_raw_data[[#This Row],[Date Actioned]]-tbl_raw_data[[#This Row],[Date Tagged]]</f>
        <v>1.1828703703940846E-2</v>
      </c>
      <c r="J3858" s="50">
        <f>HOUR(tbl_raw_data[[#This Row],[time_taken]])*60+MINUTE(tbl_raw_data[[#This Row],[time_taken]])+SECOND(tbl_raw_data[[#This Row],[time_taken]])/60</f>
        <v>17.033333333333335</v>
      </c>
      <c r="K3858" s="54">
        <f>DATE(YEAR(tbl_raw_data[[#This Row],[Date Actioned]]), MONTH(tbl_raw_data[[#This Row],[Date Actioned]]), DAY(tbl_raw_data[[#This Row],[Date Actioned]]))</f>
        <v>45155</v>
      </c>
      <c r="L3858" s="55" t="str">
        <f>UPPER(TEXT(tbl_raw_data[[#This Row],[Updated_date]],"MMMM"))</f>
        <v>AUGUST</v>
      </c>
      <c r="M3858" s="55" t="str">
        <f>UPPER("Week "&amp;IF(ROUNDUP(DAY(tbl_raw_data[[#This Row],[Updated_date]])/7,0)=5,4,ROUNDUP(DAY(tbl_raw_data[[#This Row],[Updated_date]])/7,0)))</f>
        <v>WEEK 3</v>
      </c>
      <c r="N3858" s="57" t="str">
        <f>UPPER(VLOOKUP(tbl_raw_data[[#This Row],[Analyst]],[1]setting!$A$1:$B$15,2,0))</f>
        <v>MERCEDES</v>
      </c>
      <c r="O3858" s="57" t="str">
        <f>UPPER(tbl_raw_data[[#This Row],[Outcome]])</f>
        <v>APPROVE</v>
      </c>
      <c r="P3858" s="57" t="str">
        <f>UPPER(tbl_raw_data[[#This Row],[Queue Name]])</f>
        <v>CONSUMER POST BUREAU</v>
      </c>
      <c r="Q3858" s="57" t="str">
        <f>IF(tbl_raw_data[[#This Row],[time_taken_in_mins]]&lt;=20,"SLA_MET","SLA_NOT_MET")</f>
        <v>SLA_MET</v>
      </c>
    </row>
    <row r="3859" spans="1:17" x14ac:dyDescent="0.25">
      <c r="A3859" s="11" t="s">
        <v>7210</v>
      </c>
      <c r="B3859" s="6">
        <v>45155.432303240741</v>
      </c>
      <c r="C3859" s="7">
        <v>45155.458969907406</v>
      </c>
      <c r="D3859" s="8" t="s">
        <v>8</v>
      </c>
      <c r="E3859" s="8" t="s">
        <v>28</v>
      </c>
      <c r="F3859" s="8" t="s">
        <v>168</v>
      </c>
      <c r="G3859" s="110" t="s">
        <v>149</v>
      </c>
      <c r="H38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59" s="48">
        <f>tbl_raw_data[[#This Row],[Date Actioned]]-tbl_raw_data[[#This Row],[Date Tagged]]</f>
        <v>2.6666666664823424E-2</v>
      </c>
      <c r="J3859" s="50">
        <f>HOUR(tbl_raw_data[[#This Row],[time_taken]])*60+MINUTE(tbl_raw_data[[#This Row],[time_taken]])+SECOND(tbl_raw_data[[#This Row],[time_taken]])/60</f>
        <v>38.4</v>
      </c>
      <c r="K3859" s="54">
        <f>DATE(YEAR(tbl_raw_data[[#This Row],[Date Actioned]]), MONTH(tbl_raw_data[[#This Row],[Date Actioned]]), DAY(tbl_raw_data[[#This Row],[Date Actioned]]))</f>
        <v>45155</v>
      </c>
      <c r="L3859" s="55" t="str">
        <f>UPPER(TEXT(tbl_raw_data[[#This Row],[Updated_date]],"MMMM"))</f>
        <v>AUGUST</v>
      </c>
      <c r="M3859" s="55" t="str">
        <f>UPPER("Week "&amp;IF(ROUNDUP(DAY(tbl_raw_data[[#This Row],[Updated_date]])/7,0)=5,4,ROUNDUP(DAY(tbl_raw_data[[#This Row],[Updated_date]])/7,0)))</f>
        <v>WEEK 3</v>
      </c>
      <c r="N3859" s="57" t="str">
        <f>UPPER(VLOOKUP(tbl_raw_data[[#This Row],[Analyst]],[1]setting!$A$1:$B$15,2,0))</f>
        <v>MERCEDES</v>
      </c>
      <c r="O3859" s="57" t="str">
        <f>UPPER(tbl_raw_data[[#This Row],[Outcome]])</f>
        <v>WITHDRAW</v>
      </c>
      <c r="P3859" s="57" t="str">
        <f>UPPER(tbl_raw_data[[#This Row],[Queue Name]])</f>
        <v>CONSUMER EXISTING</v>
      </c>
      <c r="Q3859" s="57" t="str">
        <f>IF(tbl_raw_data[[#This Row],[time_taken_in_mins]]&lt;=20,"SLA_MET","SLA_NOT_MET")</f>
        <v>SLA_NOT_MET</v>
      </c>
    </row>
    <row r="3860" spans="1:17" x14ac:dyDescent="0.25">
      <c r="A3860" s="11" t="s">
        <v>6224</v>
      </c>
      <c r="B3860" s="12">
        <v>45155.441296296296</v>
      </c>
      <c r="C3860" s="25">
        <v>45155.453796296293</v>
      </c>
      <c r="D3860" s="26" t="s">
        <v>40</v>
      </c>
      <c r="E3860" s="10" t="s">
        <v>28</v>
      </c>
      <c r="F3860" s="26" t="s">
        <v>168</v>
      </c>
      <c r="G3860" s="109"/>
      <c r="H38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0" s="48">
        <f>tbl_raw_data[[#This Row],[Date Actioned]]-tbl_raw_data[[#This Row],[Date Tagged]]</f>
        <v>1.2499999997089617E-2</v>
      </c>
      <c r="J3860" s="50">
        <f>HOUR(tbl_raw_data[[#This Row],[time_taken]])*60+MINUTE(tbl_raw_data[[#This Row],[time_taken]])+SECOND(tbl_raw_data[[#This Row],[time_taken]])/60</f>
        <v>18</v>
      </c>
      <c r="K3860" s="54">
        <f>DATE(YEAR(tbl_raw_data[[#This Row],[Date Actioned]]), MONTH(tbl_raw_data[[#This Row],[Date Actioned]]), DAY(tbl_raw_data[[#This Row],[Date Actioned]]))</f>
        <v>45155</v>
      </c>
      <c r="L3860" s="55" t="str">
        <f>UPPER(TEXT(tbl_raw_data[[#This Row],[Updated_date]],"MMMM"))</f>
        <v>AUGUST</v>
      </c>
      <c r="M3860" s="55" t="str">
        <f>UPPER("Week "&amp;IF(ROUNDUP(DAY(tbl_raw_data[[#This Row],[Updated_date]])/7,0)=5,4,ROUNDUP(DAY(tbl_raw_data[[#This Row],[Updated_date]])/7,0)))</f>
        <v>WEEK 3</v>
      </c>
      <c r="N3860" s="57" t="str">
        <f>UPPER(VLOOKUP(tbl_raw_data[[#This Row],[Analyst]],[1]setting!$A$1:$B$15,2,0))</f>
        <v>MERCEDES</v>
      </c>
      <c r="O3860" s="57" t="str">
        <f>UPPER(tbl_raw_data[[#This Row],[Outcome]])</f>
        <v>WITHDRAW</v>
      </c>
      <c r="P3860" s="57" t="str">
        <f>UPPER(tbl_raw_data[[#This Row],[Queue Name]])</f>
        <v>CONSUMER EXISTING</v>
      </c>
      <c r="Q3860" s="57" t="str">
        <f>IF(tbl_raw_data[[#This Row],[time_taken_in_mins]]&lt;=20,"SLA_MET","SLA_NOT_MET")</f>
        <v>SLA_MET</v>
      </c>
    </row>
    <row r="3861" spans="1:17" ht="15" customHeight="1" x14ac:dyDescent="0.25">
      <c r="A3861" s="11" t="s">
        <v>7067</v>
      </c>
      <c r="B3861" s="12">
        <v>45155.444456018522</v>
      </c>
      <c r="C3861" s="25">
        <v>45155.463831018518</v>
      </c>
      <c r="D3861" s="10" t="s">
        <v>13</v>
      </c>
      <c r="E3861" s="10" t="s">
        <v>41</v>
      </c>
      <c r="F3861" s="26" t="s">
        <v>73</v>
      </c>
      <c r="G3861" s="109"/>
      <c r="H38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1" s="48">
        <f>tbl_raw_data[[#This Row],[Date Actioned]]-tbl_raw_data[[#This Row],[Date Tagged]]</f>
        <v>1.9374999996216502E-2</v>
      </c>
      <c r="J3861" s="50">
        <f>HOUR(tbl_raw_data[[#This Row],[time_taken]])*60+MINUTE(tbl_raw_data[[#This Row],[time_taken]])+SECOND(tbl_raw_data[[#This Row],[time_taken]])/60</f>
        <v>27.9</v>
      </c>
      <c r="K3861" s="54">
        <f>DATE(YEAR(tbl_raw_data[[#This Row],[Date Actioned]]), MONTH(tbl_raw_data[[#This Row],[Date Actioned]]), DAY(tbl_raw_data[[#This Row],[Date Actioned]]))</f>
        <v>45155</v>
      </c>
      <c r="L3861" s="55" t="str">
        <f>UPPER(TEXT(tbl_raw_data[[#This Row],[Updated_date]],"MMMM"))</f>
        <v>AUGUST</v>
      </c>
      <c r="M3861" s="55" t="str">
        <f>UPPER("Week "&amp;IF(ROUNDUP(DAY(tbl_raw_data[[#This Row],[Updated_date]])/7,0)=5,4,ROUNDUP(DAY(tbl_raw_data[[#This Row],[Updated_date]])/7,0)))</f>
        <v>WEEK 3</v>
      </c>
      <c r="N3861" s="57" t="str">
        <f>UPPER(VLOOKUP(tbl_raw_data[[#This Row],[Analyst]],[1]setting!$A$1:$B$15,2,0))</f>
        <v>SHAHID</v>
      </c>
      <c r="O3861" s="57" t="str">
        <f>UPPER(tbl_raw_data[[#This Row],[Outcome]])</f>
        <v>APPROVE</v>
      </c>
      <c r="P3861" s="57" t="str">
        <f>UPPER(tbl_raw_data[[#This Row],[Queue Name]])</f>
        <v>CONSUMER POST BUREAU</v>
      </c>
      <c r="Q3861" s="57" t="str">
        <f>IF(tbl_raw_data[[#This Row],[time_taken_in_mins]]&lt;=20,"SLA_MET","SLA_NOT_MET")</f>
        <v>SLA_NOT_MET</v>
      </c>
    </row>
    <row r="3862" spans="1:17" x14ac:dyDescent="0.25">
      <c r="A3862" s="22" t="s">
        <v>6201</v>
      </c>
      <c r="B3862" s="12">
        <v>45155.45275462963</v>
      </c>
      <c r="C3862" s="29">
        <v>45155.465162037035</v>
      </c>
      <c r="D3862" s="30" t="s">
        <v>40</v>
      </c>
      <c r="E3862" s="16" t="s">
        <v>28</v>
      </c>
      <c r="F3862" s="30" t="s">
        <v>168</v>
      </c>
      <c r="G3862" s="106"/>
      <c r="H38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2" s="48">
        <f>tbl_raw_data[[#This Row],[Date Actioned]]-tbl_raw_data[[#This Row],[Date Tagged]]</f>
        <v>1.2407407404680271E-2</v>
      </c>
      <c r="J3862" s="50">
        <f>HOUR(tbl_raw_data[[#This Row],[time_taken]])*60+MINUTE(tbl_raw_data[[#This Row],[time_taken]])+SECOND(tbl_raw_data[[#This Row],[time_taken]])/60</f>
        <v>17.866666666666667</v>
      </c>
      <c r="K3862" s="54">
        <f>DATE(YEAR(tbl_raw_data[[#This Row],[Date Actioned]]), MONTH(tbl_raw_data[[#This Row],[Date Actioned]]), DAY(tbl_raw_data[[#This Row],[Date Actioned]]))</f>
        <v>45155</v>
      </c>
      <c r="L3862" s="55" t="str">
        <f>UPPER(TEXT(tbl_raw_data[[#This Row],[Updated_date]],"MMMM"))</f>
        <v>AUGUST</v>
      </c>
      <c r="M3862" s="55" t="str">
        <f>UPPER("Week "&amp;IF(ROUNDUP(DAY(tbl_raw_data[[#This Row],[Updated_date]])/7,0)=5,4,ROUNDUP(DAY(tbl_raw_data[[#This Row],[Updated_date]])/7,0)))</f>
        <v>WEEK 3</v>
      </c>
      <c r="N3862" s="57" t="str">
        <f>UPPER(VLOOKUP(tbl_raw_data[[#This Row],[Analyst]],[1]setting!$A$1:$B$15,2,0))</f>
        <v>MERCEDES</v>
      </c>
      <c r="O3862" s="57" t="str">
        <f>UPPER(tbl_raw_data[[#This Row],[Outcome]])</f>
        <v>WITHDRAW</v>
      </c>
      <c r="P3862" s="57" t="str">
        <f>UPPER(tbl_raw_data[[#This Row],[Queue Name]])</f>
        <v>CONSUMER EXISTING</v>
      </c>
      <c r="Q3862" s="57" t="str">
        <f>IF(tbl_raw_data[[#This Row],[time_taken_in_mins]]&lt;=20,"SLA_MET","SLA_NOT_MET")</f>
        <v>SLA_MET</v>
      </c>
    </row>
    <row r="3863" spans="1:17" ht="15" customHeight="1" x14ac:dyDescent="0.25">
      <c r="A3863" s="22" t="s">
        <v>4937</v>
      </c>
      <c r="B3863" s="12">
        <v>45155.453101851854</v>
      </c>
      <c r="C3863" s="13">
        <v>45155.462430555555</v>
      </c>
      <c r="D3863" s="14" t="s">
        <v>8</v>
      </c>
      <c r="E3863" s="14" t="s">
        <v>9</v>
      </c>
      <c r="F3863" s="14" t="s">
        <v>228</v>
      </c>
      <c r="G3863" s="111" t="s">
        <v>3117</v>
      </c>
      <c r="H38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63" s="48">
        <f>tbl_raw_data[[#This Row],[Date Actioned]]-tbl_raw_data[[#This Row],[Date Tagged]]</f>
        <v>9.3287037016125396E-3</v>
      </c>
      <c r="J3863" s="50">
        <f>HOUR(tbl_raw_data[[#This Row],[time_taken]])*60+MINUTE(tbl_raw_data[[#This Row],[time_taken]])+SECOND(tbl_raw_data[[#This Row],[time_taken]])/60</f>
        <v>13.433333333333334</v>
      </c>
      <c r="K3863" s="54">
        <f>DATE(YEAR(tbl_raw_data[[#This Row],[Date Actioned]]), MONTH(tbl_raw_data[[#This Row],[Date Actioned]]), DAY(tbl_raw_data[[#This Row],[Date Actioned]]))</f>
        <v>45155</v>
      </c>
      <c r="L3863" s="55" t="str">
        <f>UPPER(TEXT(tbl_raw_data[[#This Row],[Updated_date]],"MMMM"))</f>
        <v>AUGUST</v>
      </c>
      <c r="M3863" s="55" t="str">
        <f>UPPER("Week "&amp;IF(ROUNDUP(DAY(tbl_raw_data[[#This Row],[Updated_date]])/7,0)=5,4,ROUNDUP(DAY(tbl_raw_data[[#This Row],[Updated_date]])/7,0)))</f>
        <v>WEEK 3</v>
      </c>
      <c r="N3863" s="57" t="str">
        <f>UPPER(VLOOKUP(tbl_raw_data[[#This Row],[Analyst]],[1]setting!$A$1:$B$15,2,0))</f>
        <v>OUADIR</v>
      </c>
      <c r="O3863" s="57" t="str">
        <f>UPPER(tbl_raw_data[[#This Row],[Outcome]])</f>
        <v>WITHDRAW</v>
      </c>
      <c r="P3863" s="57" t="str">
        <f>UPPER(tbl_raw_data[[#This Row],[Queue Name]])</f>
        <v>CONSUMER PRE BUREAU</v>
      </c>
      <c r="Q3863" s="57" t="str">
        <f>IF(tbl_raw_data[[#This Row],[time_taken_in_mins]]&lt;=20,"SLA_MET","SLA_NOT_MET")</f>
        <v>SLA_MET</v>
      </c>
    </row>
    <row r="3864" spans="1:17" ht="15" customHeight="1" x14ac:dyDescent="0.25">
      <c r="A3864" s="11" t="s">
        <v>6606</v>
      </c>
      <c r="B3864" s="6">
        <v>45155.453657407408</v>
      </c>
      <c r="C3864" s="7">
        <v>45155.468101851853</v>
      </c>
      <c r="D3864" s="8" t="s">
        <v>13</v>
      </c>
      <c r="E3864" s="8" t="s">
        <v>28</v>
      </c>
      <c r="F3864" s="8" t="s">
        <v>86</v>
      </c>
      <c r="G3864" s="110" t="s">
        <v>29</v>
      </c>
      <c r="H38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4" s="48">
        <f>tbl_raw_data[[#This Row],[Date Actioned]]-tbl_raw_data[[#This Row],[Date Tagged]]</f>
        <v>1.4444444444961846E-2</v>
      </c>
      <c r="J3864" s="50">
        <f>HOUR(tbl_raw_data[[#This Row],[time_taken]])*60+MINUTE(tbl_raw_data[[#This Row],[time_taken]])+SECOND(tbl_raw_data[[#This Row],[time_taken]])/60</f>
        <v>20.8</v>
      </c>
      <c r="K3864" s="54">
        <f>DATE(YEAR(tbl_raw_data[[#This Row],[Date Actioned]]), MONTH(tbl_raw_data[[#This Row],[Date Actioned]]), DAY(tbl_raw_data[[#This Row],[Date Actioned]]))</f>
        <v>45155</v>
      </c>
      <c r="L3864" s="55" t="str">
        <f>UPPER(TEXT(tbl_raw_data[[#This Row],[Updated_date]],"MMMM"))</f>
        <v>AUGUST</v>
      </c>
      <c r="M3864" s="55" t="str">
        <f>UPPER("Week "&amp;IF(ROUNDUP(DAY(tbl_raw_data[[#This Row],[Updated_date]])/7,0)=5,4,ROUNDUP(DAY(tbl_raw_data[[#This Row],[Updated_date]])/7,0)))</f>
        <v>WEEK 3</v>
      </c>
      <c r="N3864" s="57" t="str">
        <f>UPPER(VLOOKUP(tbl_raw_data[[#This Row],[Analyst]],[1]setting!$A$1:$B$15,2,0))</f>
        <v>ASIF</v>
      </c>
      <c r="O3864" s="57" t="str">
        <f>UPPER(tbl_raw_data[[#This Row],[Outcome]])</f>
        <v>APPROVE</v>
      </c>
      <c r="P3864" s="57" t="str">
        <f>UPPER(tbl_raw_data[[#This Row],[Queue Name]])</f>
        <v>CONSUMER EXISTING</v>
      </c>
      <c r="Q3864" s="57" t="str">
        <f>IF(tbl_raw_data[[#This Row],[time_taken_in_mins]]&lt;=20,"SLA_MET","SLA_NOT_MET")</f>
        <v>SLA_NOT_MET</v>
      </c>
    </row>
    <row r="3865" spans="1:17" ht="15" customHeight="1" x14ac:dyDescent="0.25">
      <c r="A3865" s="22" t="s">
        <v>5269</v>
      </c>
      <c r="B3865" s="12">
        <v>45155.459178240744</v>
      </c>
      <c r="C3865" s="29">
        <v>45155.469328703701</v>
      </c>
      <c r="D3865" s="16" t="s">
        <v>13</v>
      </c>
      <c r="E3865" s="16" t="s">
        <v>41</v>
      </c>
      <c r="F3865" s="30" t="s">
        <v>168</v>
      </c>
      <c r="G3865" s="106"/>
      <c r="H38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5" s="48">
        <f>tbl_raw_data[[#This Row],[Date Actioned]]-tbl_raw_data[[#This Row],[Date Tagged]]</f>
        <v>1.0150462956517003E-2</v>
      </c>
      <c r="J3865" s="50">
        <f>HOUR(tbl_raw_data[[#This Row],[time_taken]])*60+MINUTE(tbl_raw_data[[#This Row],[time_taken]])+SECOND(tbl_raw_data[[#This Row],[time_taken]])/60</f>
        <v>14.616666666666667</v>
      </c>
      <c r="K3865" s="54">
        <f>DATE(YEAR(tbl_raw_data[[#This Row],[Date Actioned]]), MONTH(tbl_raw_data[[#This Row],[Date Actioned]]), DAY(tbl_raw_data[[#This Row],[Date Actioned]]))</f>
        <v>45155</v>
      </c>
      <c r="L3865" s="55" t="str">
        <f>UPPER(TEXT(tbl_raw_data[[#This Row],[Updated_date]],"MMMM"))</f>
        <v>AUGUST</v>
      </c>
      <c r="M3865" s="55" t="str">
        <f>UPPER("Week "&amp;IF(ROUNDUP(DAY(tbl_raw_data[[#This Row],[Updated_date]])/7,0)=5,4,ROUNDUP(DAY(tbl_raw_data[[#This Row],[Updated_date]])/7,0)))</f>
        <v>WEEK 3</v>
      </c>
      <c r="N3865" s="57" t="str">
        <f>UPPER(VLOOKUP(tbl_raw_data[[#This Row],[Analyst]],[1]setting!$A$1:$B$15,2,0))</f>
        <v>MERCEDES</v>
      </c>
      <c r="O3865" s="57" t="str">
        <f>UPPER(tbl_raw_data[[#This Row],[Outcome]])</f>
        <v>APPROVE</v>
      </c>
      <c r="P3865" s="57" t="str">
        <f>UPPER(tbl_raw_data[[#This Row],[Queue Name]])</f>
        <v>CONSUMER POST BUREAU</v>
      </c>
      <c r="Q3865" s="57" t="str">
        <f>IF(tbl_raw_data[[#This Row],[time_taken_in_mins]]&lt;=20,"SLA_MET","SLA_NOT_MET")</f>
        <v>SLA_MET</v>
      </c>
    </row>
    <row r="3866" spans="1:17" ht="15" customHeight="1" x14ac:dyDescent="0.25">
      <c r="A3866" s="5" t="s">
        <v>6565</v>
      </c>
      <c r="B3866" s="12">
        <v>45155.45921296296</v>
      </c>
      <c r="C3866" s="25">
        <v>45155.473379629628</v>
      </c>
      <c r="D3866" s="10" t="s">
        <v>13</v>
      </c>
      <c r="E3866" s="10" t="s">
        <v>41</v>
      </c>
      <c r="F3866" s="26" t="s">
        <v>168</v>
      </c>
      <c r="G3866" s="109"/>
      <c r="H38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6" s="48">
        <f>tbl_raw_data[[#This Row],[Date Actioned]]-tbl_raw_data[[#This Row],[Date Tagged]]</f>
        <v>1.4166666667733807E-2</v>
      </c>
      <c r="J3866" s="50">
        <f>HOUR(tbl_raw_data[[#This Row],[time_taken]])*60+MINUTE(tbl_raw_data[[#This Row],[time_taken]])+SECOND(tbl_raw_data[[#This Row],[time_taken]])/60</f>
        <v>20.399999999999999</v>
      </c>
      <c r="K3866" s="54">
        <f>DATE(YEAR(tbl_raw_data[[#This Row],[Date Actioned]]), MONTH(tbl_raw_data[[#This Row],[Date Actioned]]), DAY(tbl_raw_data[[#This Row],[Date Actioned]]))</f>
        <v>45155</v>
      </c>
      <c r="L3866" s="55" t="str">
        <f>UPPER(TEXT(tbl_raw_data[[#This Row],[Updated_date]],"MMMM"))</f>
        <v>AUGUST</v>
      </c>
      <c r="M3866" s="55" t="str">
        <f>UPPER("Week "&amp;IF(ROUNDUP(DAY(tbl_raw_data[[#This Row],[Updated_date]])/7,0)=5,4,ROUNDUP(DAY(tbl_raw_data[[#This Row],[Updated_date]])/7,0)))</f>
        <v>WEEK 3</v>
      </c>
      <c r="N3866" s="57" t="str">
        <f>UPPER(VLOOKUP(tbl_raw_data[[#This Row],[Analyst]],[1]setting!$A$1:$B$15,2,0))</f>
        <v>MERCEDES</v>
      </c>
      <c r="O3866" s="57" t="str">
        <f>UPPER(tbl_raw_data[[#This Row],[Outcome]])</f>
        <v>APPROVE</v>
      </c>
      <c r="P3866" s="57" t="str">
        <f>UPPER(tbl_raw_data[[#This Row],[Queue Name]])</f>
        <v>CONSUMER POST BUREAU</v>
      </c>
      <c r="Q3866" s="57" t="str">
        <f>IF(tbl_raw_data[[#This Row],[time_taken_in_mins]]&lt;=20,"SLA_MET","SLA_NOT_MET")</f>
        <v>SLA_NOT_MET</v>
      </c>
    </row>
    <row r="3867" spans="1:17" ht="15" customHeight="1" x14ac:dyDescent="0.25">
      <c r="A3867" s="22" t="s">
        <v>6458</v>
      </c>
      <c r="B3867" s="12">
        <v>45155.46056712963</v>
      </c>
      <c r="C3867" s="13">
        <v>45155.474074074074</v>
      </c>
      <c r="D3867" s="14" t="s">
        <v>13</v>
      </c>
      <c r="E3867" s="14" t="s">
        <v>28</v>
      </c>
      <c r="F3867" s="14" t="s">
        <v>228</v>
      </c>
      <c r="G3867" s="111" t="s">
        <v>29</v>
      </c>
      <c r="H38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7" s="48">
        <f>tbl_raw_data[[#This Row],[Date Actioned]]-tbl_raw_data[[#This Row],[Date Tagged]]</f>
        <v>1.3506944444088731E-2</v>
      </c>
      <c r="J3867" s="50">
        <f>HOUR(tbl_raw_data[[#This Row],[time_taken]])*60+MINUTE(tbl_raw_data[[#This Row],[time_taken]])+SECOND(tbl_raw_data[[#This Row],[time_taken]])/60</f>
        <v>19.45</v>
      </c>
      <c r="K3867" s="54">
        <f>DATE(YEAR(tbl_raw_data[[#This Row],[Date Actioned]]), MONTH(tbl_raw_data[[#This Row],[Date Actioned]]), DAY(tbl_raw_data[[#This Row],[Date Actioned]]))</f>
        <v>45155</v>
      </c>
      <c r="L3867" s="55" t="str">
        <f>UPPER(TEXT(tbl_raw_data[[#This Row],[Updated_date]],"MMMM"))</f>
        <v>AUGUST</v>
      </c>
      <c r="M3867" s="55" t="str">
        <f>UPPER("Week "&amp;IF(ROUNDUP(DAY(tbl_raw_data[[#This Row],[Updated_date]])/7,0)=5,4,ROUNDUP(DAY(tbl_raw_data[[#This Row],[Updated_date]])/7,0)))</f>
        <v>WEEK 3</v>
      </c>
      <c r="N3867" s="57" t="str">
        <f>UPPER(VLOOKUP(tbl_raw_data[[#This Row],[Analyst]],[1]setting!$A$1:$B$15,2,0))</f>
        <v>OUADIR</v>
      </c>
      <c r="O3867" s="57" t="str">
        <f>UPPER(tbl_raw_data[[#This Row],[Outcome]])</f>
        <v>APPROVE</v>
      </c>
      <c r="P3867" s="57" t="str">
        <f>UPPER(tbl_raw_data[[#This Row],[Queue Name]])</f>
        <v>CONSUMER EXISTING</v>
      </c>
      <c r="Q3867" s="57" t="str">
        <f>IF(tbl_raw_data[[#This Row],[time_taken_in_mins]]&lt;=20,"SLA_MET","SLA_NOT_MET")</f>
        <v>SLA_MET</v>
      </c>
    </row>
    <row r="3868" spans="1:17" ht="15" customHeight="1" x14ac:dyDescent="0.25">
      <c r="A3868" s="11" t="s">
        <v>6965</v>
      </c>
      <c r="B3868" s="12">
        <v>45155.460659722223</v>
      </c>
      <c r="C3868" s="25">
        <v>45155.478437500002</v>
      </c>
      <c r="D3868" s="10" t="s">
        <v>46</v>
      </c>
      <c r="E3868" s="10" t="s">
        <v>41</v>
      </c>
      <c r="F3868" s="26" t="s">
        <v>168</v>
      </c>
      <c r="G3868" s="109"/>
      <c r="H38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68" s="48">
        <f>tbl_raw_data[[#This Row],[Date Actioned]]-tbl_raw_data[[#This Row],[Date Tagged]]</f>
        <v>1.7777777778974269E-2</v>
      </c>
      <c r="J3868" s="50">
        <f>HOUR(tbl_raw_data[[#This Row],[time_taken]])*60+MINUTE(tbl_raw_data[[#This Row],[time_taken]])+SECOND(tbl_raw_data[[#This Row],[time_taken]])/60</f>
        <v>25.6</v>
      </c>
      <c r="K3868" s="54">
        <f>DATE(YEAR(tbl_raw_data[[#This Row],[Date Actioned]]), MONTH(tbl_raw_data[[#This Row],[Date Actioned]]), DAY(tbl_raw_data[[#This Row],[Date Actioned]]))</f>
        <v>45155</v>
      </c>
      <c r="L3868" s="55" t="str">
        <f>UPPER(TEXT(tbl_raw_data[[#This Row],[Updated_date]],"MMMM"))</f>
        <v>AUGUST</v>
      </c>
      <c r="M3868" s="55" t="str">
        <f>UPPER("Week "&amp;IF(ROUNDUP(DAY(tbl_raw_data[[#This Row],[Updated_date]])/7,0)=5,4,ROUNDUP(DAY(tbl_raw_data[[#This Row],[Updated_date]])/7,0)))</f>
        <v>WEEK 3</v>
      </c>
      <c r="N3868" s="57" t="str">
        <f>UPPER(VLOOKUP(tbl_raw_data[[#This Row],[Analyst]],[1]setting!$A$1:$B$15,2,0))</f>
        <v>MERCEDES</v>
      </c>
      <c r="O3868" s="57" t="str">
        <f>UPPER(tbl_raw_data[[#This Row],[Outcome]])</f>
        <v>DECLINE</v>
      </c>
      <c r="P3868" s="57" t="str">
        <f>UPPER(tbl_raw_data[[#This Row],[Queue Name]])</f>
        <v>CONSUMER POST BUREAU</v>
      </c>
      <c r="Q3868" s="57" t="str">
        <f>IF(tbl_raw_data[[#This Row],[time_taken_in_mins]]&lt;=20,"SLA_MET","SLA_NOT_MET")</f>
        <v>SLA_NOT_MET</v>
      </c>
    </row>
    <row r="3869" spans="1:17" ht="15" customHeight="1" x14ac:dyDescent="0.25">
      <c r="A3869" s="5" t="s">
        <v>6343</v>
      </c>
      <c r="B3869" s="6">
        <v>45155.461099537039</v>
      </c>
      <c r="C3869" s="7">
        <v>45155.474097222221</v>
      </c>
      <c r="D3869" s="8" t="s">
        <v>13</v>
      </c>
      <c r="E3869" s="8" t="s">
        <v>28</v>
      </c>
      <c r="F3869" s="8" t="s">
        <v>109</v>
      </c>
      <c r="G3869" s="110" t="s">
        <v>29</v>
      </c>
      <c r="H38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69" s="48">
        <f>tbl_raw_data[[#This Row],[Date Actioned]]-tbl_raw_data[[#This Row],[Date Tagged]]</f>
        <v>1.2997685182199348E-2</v>
      </c>
      <c r="J3869" s="50">
        <f>HOUR(tbl_raw_data[[#This Row],[time_taken]])*60+MINUTE(tbl_raw_data[[#This Row],[time_taken]])+SECOND(tbl_raw_data[[#This Row],[time_taken]])/60</f>
        <v>18.716666666666665</v>
      </c>
      <c r="K3869" s="54">
        <f>DATE(YEAR(tbl_raw_data[[#This Row],[Date Actioned]]), MONTH(tbl_raw_data[[#This Row],[Date Actioned]]), DAY(tbl_raw_data[[#This Row],[Date Actioned]]))</f>
        <v>45155</v>
      </c>
      <c r="L3869" s="55" t="str">
        <f>UPPER(TEXT(tbl_raw_data[[#This Row],[Updated_date]],"MMMM"))</f>
        <v>AUGUST</v>
      </c>
      <c r="M3869" s="55" t="str">
        <f>UPPER("Week "&amp;IF(ROUNDUP(DAY(tbl_raw_data[[#This Row],[Updated_date]])/7,0)=5,4,ROUNDUP(DAY(tbl_raw_data[[#This Row],[Updated_date]])/7,0)))</f>
        <v>WEEK 3</v>
      </c>
      <c r="N3869" s="57" t="str">
        <f>UPPER(VLOOKUP(tbl_raw_data[[#This Row],[Analyst]],[1]setting!$A$1:$B$15,2,0))</f>
        <v>NAVED</v>
      </c>
      <c r="O3869" s="57" t="str">
        <f>UPPER(tbl_raw_data[[#This Row],[Outcome]])</f>
        <v>APPROVE</v>
      </c>
      <c r="P3869" s="57" t="str">
        <f>UPPER(tbl_raw_data[[#This Row],[Queue Name]])</f>
        <v>CONSUMER EXISTING</v>
      </c>
      <c r="Q3869" s="57" t="str">
        <f>IF(tbl_raw_data[[#This Row],[time_taken_in_mins]]&lt;=20,"SLA_MET","SLA_NOT_MET")</f>
        <v>SLA_MET</v>
      </c>
    </row>
    <row r="3870" spans="1:17" ht="15" customHeight="1" x14ac:dyDescent="0.25">
      <c r="A3870" s="5" t="s">
        <v>7108</v>
      </c>
      <c r="B3870" s="12">
        <v>45155.461331018516</v>
      </c>
      <c r="C3870" s="25">
        <v>45155.481747685182</v>
      </c>
      <c r="D3870" s="26" t="s">
        <v>40</v>
      </c>
      <c r="E3870" s="10" t="s">
        <v>41</v>
      </c>
      <c r="F3870" s="26" t="s">
        <v>228</v>
      </c>
      <c r="G3870" s="109"/>
      <c r="H38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70" s="48">
        <f>tbl_raw_data[[#This Row],[Date Actioned]]-tbl_raw_data[[#This Row],[Date Tagged]]</f>
        <v>2.0416666666278616E-2</v>
      </c>
      <c r="J3870" s="50">
        <f>HOUR(tbl_raw_data[[#This Row],[time_taken]])*60+MINUTE(tbl_raw_data[[#This Row],[time_taken]])+SECOND(tbl_raw_data[[#This Row],[time_taken]])/60</f>
        <v>29.4</v>
      </c>
      <c r="K3870" s="54">
        <f>DATE(YEAR(tbl_raw_data[[#This Row],[Date Actioned]]), MONTH(tbl_raw_data[[#This Row],[Date Actioned]]), DAY(tbl_raw_data[[#This Row],[Date Actioned]]))</f>
        <v>45155</v>
      </c>
      <c r="L3870" s="55" t="str">
        <f>UPPER(TEXT(tbl_raw_data[[#This Row],[Updated_date]],"MMMM"))</f>
        <v>AUGUST</v>
      </c>
      <c r="M3870" s="55" t="str">
        <f>UPPER("Week "&amp;IF(ROUNDUP(DAY(tbl_raw_data[[#This Row],[Updated_date]])/7,0)=5,4,ROUNDUP(DAY(tbl_raw_data[[#This Row],[Updated_date]])/7,0)))</f>
        <v>WEEK 3</v>
      </c>
      <c r="N3870" s="57" t="str">
        <f>UPPER(VLOOKUP(tbl_raw_data[[#This Row],[Analyst]],[1]setting!$A$1:$B$15,2,0))</f>
        <v>OUADIR</v>
      </c>
      <c r="O3870" s="57" t="str">
        <f>UPPER(tbl_raw_data[[#This Row],[Outcome]])</f>
        <v>WITHDRAW</v>
      </c>
      <c r="P3870" s="57" t="str">
        <f>UPPER(tbl_raw_data[[#This Row],[Queue Name]])</f>
        <v>CONSUMER POST BUREAU</v>
      </c>
      <c r="Q3870" s="57" t="str">
        <f>IF(tbl_raw_data[[#This Row],[time_taken_in_mins]]&lt;=20,"SLA_MET","SLA_NOT_MET")</f>
        <v>SLA_NOT_MET</v>
      </c>
    </row>
    <row r="3871" spans="1:17" ht="15" customHeight="1" x14ac:dyDescent="0.25">
      <c r="A3871" s="22" t="s">
        <v>6563</v>
      </c>
      <c r="B3871" s="12">
        <v>45155.462951388887</v>
      </c>
      <c r="C3871" s="13">
        <v>45155.477118055554</v>
      </c>
      <c r="D3871" s="14" t="s">
        <v>46</v>
      </c>
      <c r="E3871" s="14" t="s">
        <v>9</v>
      </c>
      <c r="F3871" s="14" t="s">
        <v>86</v>
      </c>
      <c r="G3871" s="111" t="s">
        <v>995</v>
      </c>
      <c r="H38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71" s="48">
        <f>tbl_raw_data[[#This Row],[Date Actioned]]-tbl_raw_data[[#This Row],[Date Tagged]]</f>
        <v>1.4166666667733807E-2</v>
      </c>
      <c r="J3871" s="50">
        <f>HOUR(tbl_raw_data[[#This Row],[time_taken]])*60+MINUTE(tbl_raw_data[[#This Row],[time_taken]])+SECOND(tbl_raw_data[[#This Row],[time_taken]])/60</f>
        <v>20.399999999999999</v>
      </c>
      <c r="K3871" s="54">
        <f>DATE(YEAR(tbl_raw_data[[#This Row],[Date Actioned]]), MONTH(tbl_raw_data[[#This Row],[Date Actioned]]), DAY(tbl_raw_data[[#This Row],[Date Actioned]]))</f>
        <v>45155</v>
      </c>
      <c r="L3871" s="55" t="str">
        <f>UPPER(TEXT(tbl_raw_data[[#This Row],[Updated_date]],"MMMM"))</f>
        <v>AUGUST</v>
      </c>
      <c r="M3871" s="55" t="str">
        <f>UPPER("Week "&amp;IF(ROUNDUP(DAY(tbl_raw_data[[#This Row],[Updated_date]])/7,0)=5,4,ROUNDUP(DAY(tbl_raw_data[[#This Row],[Updated_date]])/7,0)))</f>
        <v>WEEK 3</v>
      </c>
      <c r="N3871" s="57" t="str">
        <f>UPPER(VLOOKUP(tbl_raw_data[[#This Row],[Analyst]],[1]setting!$A$1:$B$15,2,0))</f>
        <v>ASIF</v>
      </c>
      <c r="O3871" s="57" t="str">
        <f>UPPER(tbl_raw_data[[#This Row],[Outcome]])</f>
        <v>DECLINE</v>
      </c>
      <c r="P3871" s="57" t="str">
        <f>UPPER(tbl_raw_data[[#This Row],[Queue Name]])</f>
        <v>CONSUMER PRE BUREAU</v>
      </c>
      <c r="Q3871" s="57" t="str">
        <f>IF(tbl_raw_data[[#This Row],[time_taken_in_mins]]&lt;=20,"SLA_MET","SLA_NOT_MET")</f>
        <v>SLA_NOT_MET</v>
      </c>
    </row>
    <row r="3872" spans="1:17" ht="15" customHeight="1" x14ac:dyDescent="0.25">
      <c r="A3872" s="5" t="s">
        <v>6915</v>
      </c>
      <c r="B3872" s="6">
        <v>45155.464201388888</v>
      </c>
      <c r="C3872" s="7">
        <v>45155.481296296297</v>
      </c>
      <c r="D3872" s="8" t="s">
        <v>8</v>
      </c>
      <c r="E3872" s="8" t="s">
        <v>9</v>
      </c>
      <c r="F3872" s="8" t="s">
        <v>109</v>
      </c>
      <c r="G3872" s="110" t="s">
        <v>2548</v>
      </c>
      <c r="H38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2" s="48">
        <f>tbl_raw_data[[#This Row],[Date Actioned]]-tbl_raw_data[[#This Row],[Date Tagged]]</f>
        <v>1.7094907409045845E-2</v>
      </c>
      <c r="J3872" s="50">
        <f>HOUR(tbl_raw_data[[#This Row],[time_taken]])*60+MINUTE(tbl_raw_data[[#This Row],[time_taken]])+SECOND(tbl_raw_data[[#This Row],[time_taken]])/60</f>
        <v>24.616666666666667</v>
      </c>
      <c r="K3872" s="54">
        <f>DATE(YEAR(tbl_raw_data[[#This Row],[Date Actioned]]), MONTH(tbl_raw_data[[#This Row],[Date Actioned]]), DAY(tbl_raw_data[[#This Row],[Date Actioned]]))</f>
        <v>45155</v>
      </c>
      <c r="L3872" s="55" t="str">
        <f>UPPER(TEXT(tbl_raw_data[[#This Row],[Updated_date]],"MMMM"))</f>
        <v>AUGUST</v>
      </c>
      <c r="M3872" s="55" t="str">
        <f>UPPER("Week "&amp;IF(ROUNDUP(DAY(tbl_raw_data[[#This Row],[Updated_date]])/7,0)=5,4,ROUNDUP(DAY(tbl_raw_data[[#This Row],[Updated_date]])/7,0)))</f>
        <v>WEEK 3</v>
      </c>
      <c r="N3872" s="57" t="str">
        <f>UPPER(VLOOKUP(tbl_raw_data[[#This Row],[Analyst]],[1]setting!$A$1:$B$15,2,0))</f>
        <v>NAVED</v>
      </c>
      <c r="O3872" s="57" t="str">
        <f>UPPER(tbl_raw_data[[#This Row],[Outcome]])</f>
        <v>WITHDRAW</v>
      </c>
      <c r="P3872" s="57" t="str">
        <f>UPPER(tbl_raw_data[[#This Row],[Queue Name]])</f>
        <v>CONSUMER PRE BUREAU</v>
      </c>
      <c r="Q3872" s="57" t="str">
        <f>IF(tbl_raw_data[[#This Row],[time_taken_in_mins]]&lt;=20,"SLA_MET","SLA_NOT_MET")</f>
        <v>SLA_NOT_MET</v>
      </c>
    </row>
    <row r="3873" spans="1:17" ht="15" customHeight="1" x14ac:dyDescent="0.25">
      <c r="A3873" s="11" t="s">
        <v>4299</v>
      </c>
      <c r="B3873" s="12">
        <v>45155.475034722222</v>
      </c>
      <c r="C3873" s="13">
        <v>45155.483252314814</v>
      </c>
      <c r="D3873" s="14" t="s">
        <v>13</v>
      </c>
      <c r="E3873" s="14" t="s">
        <v>28</v>
      </c>
      <c r="F3873" s="14" t="s">
        <v>86</v>
      </c>
      <c r="G3873" s="111" t="s">
        <v>29</v>
      </c>
      <c r="H38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73" s="48">
        <f>tbl_raw_data[[#This Row],[Date Actioned]]-tbl_raw_data[[#This Row],[Date Tagged]]</f>
        <v>8.2175925927003846E-3</v>
      </c>
      <c r="J3873" s="50">
        <f>HOUR(tbl_raw_data[[#This Row],[time_taken]])*60+MINUTE(tbl_raw_data[[#This Row],[time_taken]])+SECOND(tbl_raw_data[[#This Row],[time_taken]])/60</f>
        <v>11.833333333333334</v>
      </c>
      <c r="K3873" s="54">
        <f>DATE(YEAR(tbl_raw_data[[#This Row],[Date Actioned]]), MONTH(tbl_raw_data[[#This Row],[Date Actioned]]), DAY(tbl_raw_data[[#This Row],[Date Actioned]]))</f>
        <v>45155</v>
      </c>
      <c r="L3873" s="55" t="str">
        <f>UPPER(TEXT(tbl_raw_data[[#This Row],[Updated_date]],"MMMM"))</f>
        <v>AUGUST</v>
      </c>
      <c r="M3873" s="55" t="str">
        <f>UPPER("Week "&amp;IF(ROUNDUP(DAY(tbl_raw_data[[#This Row],[Updated_date]])/7,0)=5,4,ROUNDUP(DAY(tbl_raw_data[[#This Row],[Updated_date]])/7,0)))</f>
        <v>WEEK 3</v>
      </c>
      <c r="N3873" s="57" t="str">
        <f>UPPER(VLOOKUP(tbl_raw_data[[#This Row],[Analyst]],[1]setting!$A$1:$B$15,2,0))</f>
        <v>ASIF</v>
      </c>
      <c r="O3873" s="57" t="str">
        <f>UPPER(tbl_raw_data[[#This Row],[Outcome]])</f>
        <v>APPROVE</v>
      </c>
      <c r="P3873" s="57" t="str">
        <f>UPPER(tbl_raw_data[[#This Row],[Queue Name]])</f>
        <v>CONSUMER EXISTING</v>
      </c>
      <c r="Q3873" s="57" t="str">
        <f>IF(tbl_raw_data[[#This Row],[time_taken_in_mins]]&lt;=20,"SLA_MET","SLA_NOT_MET")</f>
        <v>SLA_MET</v>
      </c>
    </row>
    <row r="3874" spans="1:17" ht="15" customHeight="1" x14ac:dyDescent="0.25">
      <c r="A3874" s="11" t="s">
        <v>4241</v>
      </c>
      <c r="B3874" s="12">
        <v>45155.478368055556</v>
      </c>
      <c r="C3874" s="29">
        <v>45155.486481481479</v>
      </c>
      <c r="D3874" s="16" t="s">
        <v>13</v>
      </c>
      <c r="E3874" s="16" t="s">
        <v>41</v>
      </c>
      <c r="F3874" s="30" t="s">
        <v>168</v>
      </c>
      <c r="G3874" s="106"/>
      <c r="H38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74" s="48">
        <f>tbl_raw_data[[#This Row],[Date Actioned]]-tbl_raw_data[[#This Row],[Date Tagged]]</f>
        <v>8.1134259235113859E-3</v>
      </c>
      <c r="J3874" s="50">
        <f>HOUR(tbl_raw_data[[#This Row],[time_taken]])*60+MINUTE(tbl_raw_data[[#This Row],[time_taken]])+SECOND(tbl_raw_data[[#This Row],[time_taken]])/60</f>
        <v>11.683333333333334</v>
      </c>
      <c r="K3874" s="54">
        <f>DATE(YEAR(tbl_raw_data[[#This Row],[Date Actioned]]), MONTH(tbl_raw_data[[#This Row],[Date Actioned]]), DAY(tbl_raw_data[[#This Row],[Date Actioned]]))</f>
        <v>45155</v>
      </c>
      <c r="L3874" s="55" t="str">
        <f>UPPER(TEXT(tbl_raw_data[[#This Row],[Updated_date]],"MMMM"))</f>
        <v>AUGUST</v>
      </c>
      <c r="M3874" s="55" t="str">
        <f>UPPER("Week "&amp;IF(ROUNDUP(DAY(tbl_raw_data[[#This Row],[Updated_date]])/7,0)=5,4,ROUNDUP(DAY(tbl_raw_data[[#This Row],[Updated_date]])/7,0)))</f>
        <v>WEEK 3</v>
      </c>
      <c r="N3874" s="57" t="str">
        <f>UPPER(VLOOKUP(tbl_raw_data[[#This Row],[Analyst]],[1]setting!$A$1:$B$15,2,0))</f>
        <v>MERCEDES</v>
      </c>
      <c r="O3874" s="57" t="str">
        <f>UPPER(tbl_raw_data[[#This Row],[Outcome]])</f>
        <v>APPROVE</v>
      </c>
      <c r="P3874" s="57" t="str">
        <f>UPPER(tbl_raw_data[[#This Row],[Queue Name]])</f>
        <v>CONSUMER POST BUREAU</v>
      </c>
      <c r="Q3874" s="57" t="str">
        <f>IF(tbl_raw_data[[#This Row],[time_taken_in_mins]]&lt;=20,"SLA_MET","SLA_NOT_MET")</f>
        <v>SLA_MET</v>
      </c>
    </row>
    <row r="3875" spans="1:17" ht="15" customHeight="1" x14ac:dyDescent="0.25">
      <c r="A3875" s="11" t="s">
        <v>3774</v>
      </c>
      <c r="B3875" s="12">
        <v>45155.479502314818</v>
      </c>
      <c r="C3875" s="13">
        <v>45155.486909722225</v>
      </c>
      <c r="D3875" s="14" t="s">
        <v>8</v>
      </c>
      <c r="E3875" s="14" t="s">
        <v>9</v>
      </c>
      <c r="F3875" s="14" t="s">
        <v>109</v>
      </c>
      <c r="G3875" s="111" t="s">
        <v>3775</v>
      </c>
      <c r="H38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875" s="48">
        <f>tbl_raw_data[[#This Row],[Date Actioned]]-tbl_raw_data[[#This Row],[Date Tagged]]</f>
        <v>7.4074074072996154E-3</v>
      </c>
      <c r="J3875" s="50">
        <f>HOUR(tbl_raw_data[[#This Row],[time_taken]])*60+MINUTE(tbl_raw_data[[#This Row],[time_taken]])+SECOND(tbl_raw_data[[#This Row],[time_taken]])/60</f>
        <v>10.666666666666666</v>
      </c>
      <c r="K3875" s="54">
        <f>DATE(YEAR(tbl_raw_data[[#This Row],[Date Actioned]]), MONTH(tbl_raw_data[[#This Row],[Date Actioned]]), DAY(tbl_raw_data[[#This Row],[Date Actioned]]))</f>
        <v>45155</v>
      </c>
      <c r="L3875" s="55" t="str">
        <f>UPPER(TEXT(tbl_raw_data[[#This Row],[Updated_date]],"MMMM"))</f>
        <v>AUGUST</v>
      </c>
      <c r="M3875" s="55" t="str">
        <f>UPPER("Week "&amp;IF(ROUNDUP(DAY(tbl_raw_data[[#This Row],[Updated_date]])/7,0)=5,4,ROUNDUP(DAY(tbl_raw_data[[#This Row],[Updated_date]])/7,0)))</f>
        <v>WEEK 3</v>
      </c>
      <c r="N3875" s="57" t="str">
        <f>UPPER(VLOOKUP(tbl_raw_data[[#This Row],[Analyst]],[1]setting!$A$1:$B$15,2,0))</f>
        <v>NAVED</v>
      </c>
      <c r="O3875" s="57" t="str">
        <f>UPPER(tbl_raw_data[[#This Row],[Outcome]])</f>
        <v>WITHDRAW</v>
      </c>
      <c r="P3875" s="57" t="str">
        <f>UPPER(tbl_raw_data[[#This Row],[Queue Name]])</f>
        <v>CONSUMER PRE BUREAU</v>
      </c>
      <c r="Q3875" s="57" t="str">
        <f>IF(tbl_raw_data[[#This Row],[time_taken_in_mins]]&lt;=20,"SLA_MET","SLA_NOT_MET")</f>
        <v>SLA_MET</v>
      </c>
    </row>
    <row r="3876" spans="1:17" ht="15" customHeight="1" x14ac:dyDescent="0.25">
      <c r="A3876" s="5" t="s">
        <v>888</v>
      </c>
      <c r="B3876" s="6">
        <v>45155.480879629627</v>
      </c>
      <c r="C3876" s="7">
        <v>45155.484375</v>
      </c>
      <c r="D3876" s="8" t="s">
        <v>46</v>
      </c>
      <c r="E3876" s="8" t="s">
        <v>28</v>
      </c>
      <c r="F3876" s="8" t="s">
        <v>86</v>
      </c>
      <c r="G3876" s="110" t="s">
        <v>889</v>
      </c>
      <c r="H38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6" s="48">
        <f>tbl_raw_data[[#This Row],[Date Actioned]]-tbl_raw_data[[#This Row],[Date Tagged]]</f>
        <v>3.4953703725477681E-3</v>
      </c>
      <c r="J3876" s="50">
        <f>HOUR(tbl_raw_data[[#This Row],[time_taken]])*60+MINUTE(tbl_raw_data[[#This Row],[time_taken]])+SECOND(tbl_raw_data[[#This Row],[time_taken]])/60</f>
        <v>5.0333333333333332</v>
      </c>
      <c r="K3876" s="54">
        <f>DATE(YEAR(tbl_raw_data[[#This Row],[Date Actioned]]), MONTH(tbl_raw_data[[#This Row],[Date Actioned]]), DAY(tbl_raw_data[[#This Row],[Date Actioned]]))</f>
        <v>45155</v>
      </c>
      <c r="L3876" s="55" t="str">
        <f>UPPER(TEXT(tbl_raw_data[[#This Row],[Updated_date]],"MMMM"))</f>
        <v>AUGUST</v>
      </c>
      <c r="M3876" s="55" t="str">
        <f>UPPER("Week "&amp;IF(ROUNDUP(DAY(tbl_raw_data[[#This Row],[Updated_date]])/7,0)=5,4,ROUNDUP(DAY(tbl_raw_data[[#This Row],[Updated_date]])/7,0)))</f>
        <v>WEEK 3</v>
      </c>
      <c r="N3876" s="57" t="str">
        <f>UPPER(VLOOKUP(tbl_raw_data[[#This Row],[Analyst]],[1]setting!$A$1:$B$15,2,0))</f>
        <v>ASIF</v>
      </c>
      <c r="O3876" s="57" t="str">
        <f>UPPER(tbl_raw_data[[#This Row],[Outcome]])</f>
        <v>DECLINE</v>
      </c>
      <c r="P3876" s="57" t="str">
        <f>UPPER(tbl_raw_data[[#This Row],[Queue Name]])</f>
        <v>CONSUMER EXISTING</v>
      </c>
      <c r="Q3876" s="57" t="str">
        <f>IF(tbl_raw_data[[#This Row],[time_taken_in_mins]]&lt;=20,"SLA_MET","SLA_NOT_MET")</f>
        <v>SLA_MET</v>
      </c>
    </row>
    <row r="3877" spans="1:17" ht="15" customHeight="1" x14ac:dyDescent="0.25">
      <c r="A3877" s="22" t="s">
        <v>922</v>
      </c>
      <c r="B3877" s="6">
        <v>45155.483263888891</v>
      </c>
      <c r="C3877" s="7">
        <v>45155.486793981479</v>
      </c>
      <c r="D3877" s="8" t="s">
        <v>8</v>
      </c>
      <c r="E3877" s="8" t="s">
        <v>9</v>
      </c>
      <c r="F3877" s="8" t="s">
        <v>86</v>
      </c>
      <c r="G3877" s="110" t="s">
        <v>923</v>
      </c>
      <c r="H38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77" s="48">
        <f>tbl_raw_data[[#This Row],[Date Actioned]]-tbl_raw_data[[#This Row],[Date Tagged]]</f>
        <v>3.53009258833481E-3</v>
      </c>
      <c r="J3877" s="50">
        <f>HOUR(tbl_raw_data[[#This Row],[time_taken]])*60+MINUTE(tbl_raw_data[[#This Row],[time_taken]])+SECOND(tbl_raw_data[[#This Row],[time_taken]])/60</f>
        <v>5.083333333333333</v>
      </c>
      <c r="K3877" s="54">
        <f>DATE(YEAR(tbl_raw_data[[#This Row],[Date Actioned]]), MONTH(tbl_raw_data[[#This Row],[Date Actioned]]), DAY(tbl_raw_data[[#This Row],[Date Actioned]]))</f>
        <v>45155</v>
      </c>
      <c r="L3877" s="55" t="str">
        <f>UPPER(TEXT(tbl_raw_data[[#This Row],[Updated_date]],"MMMM"))</f>
        <v>AUGUST</v>
      </c>
      <c r="M3877" s="55" t="str">
        <f>UPPER("Week "&amp;IF(ROUNDUP(DAY(tbl_raw_data[[#This Row],[Updated_date]])/7,0)=5,4,ROUNDUP(DAY(tbl_raw_data[[#This Row],[Updated_date]])/7,0)))</f>
        <v>WEEK 3</v>
      </c>
      <c r="N3877" s="57" t="str">
        <f>UPPER(VLOOKUP(tbl_raw_data[[#This Row],[Analyst]],[1]setting!$A$1:$B$15,2,0))</f>
        <v>ASIF</v>
      </c>
      <c r="O3877" s="57" t="str">
        <f>UPPER(tbl_raw_data[[#This Row],[Outcome]])</f>
        <v>WITHDRAW</v>
      </c>
      <c r="P3877" s="57" t="str">
        <f>UPPER(tbl_raw_data[[#This Row],[Queue Name]])</f>
        <v>CONSUMER PRE BUREAU</v>
      </c>
      <c r="Q3877" s="57" t="str">
        <f>IF(tbl_raw_data[[#This Row],[time_taken_in_mins]]&lt;=20,"SLA_MET","SLA_NOT_MET")</f>
        <v>SLA_MET</v>
      </c>
    </row>
    <row r="3878" spans="1:17" x14ac:dyDescent="0.25">
      <c r="A3878" s="11" t="s">
        <v>6919</v>
      </c>
      <c r="B3878" s="12">
        <v>45155.483599537038</v>
      </c>
      <c r="C3878" s="29">
        <v>45155.500787037039</v>
      </c>
      <c r="D3878" s="30" t="s">
        <v>40</v>
      </c>
      <c r="E3878" s="16" t="s">
        <v>28</v>
      </c>
      <c r="F3878" s="30" t="s">
        <v>168</v>
      </c>
      <c r="G3878" s="106"/>
      <c r="H38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78" s="48">
        <f>tbl_raw_data[[#This Row],[Date Actioned]]-tbl_raw_data[[#This Row],[Date Tagged]]</f>
        <v>1.7187500001455192E-2</v>
      </c>
      <c r="J3878" s="50">
        <f>HOUR(tbl_raw_data[[#This Row],[time_taken]])*60+MINUTE(tbl_raw_data[[#This Row],[time_taken]])+SECOND(tbl_raw_data[[#This Row],[time_taken]])/60</f>
        <v>24.75</v>
      </c>
      <c r="K3878" s="54">
        <f>DATE(YEAR(tbl_raw_data[[#This Row],[Date Actioned]]), MONTH(tbl_raw_data[[#This Row],[Date Actioned]]), DAY(tbl_raw_data[[#This Row],[Date Actioned]]))</f>
        <v>45155</v>
      </c>
      <c r="L3878" s="55" t="str">
        <f>UPPER(TEXT(tbl_raw_data[[#This Row],[Updated_date]],"MMMM"))</f>
        <v>AUGUST</v>
      </c>
      <c r="M3878" s="55" t="str">
        <f>UPPER("Week "&amp;IF(ROUNDUP(DAY(tbl_raw_data[[#This Row],[Updated_date]])/7,0)=5,4,ROUNDUP(DAY(tbl_raw_data[[#This Row],[Updated_date]])/7,0)))</f>
        <v>WEEK 3</v>
      </c>
      <c r="N3878" s="57" t="str">
        <f>UPPER(VLOOKUP(tbl_raw_data[[#This Row],[Analyst]],[1]setting!$A$1:$B$15,2,0))</f>
        <v>MERCEDES</v>
      </c>
      <c r="O3878" s="57" t="str">
        <f>UPPER(tbl_raw_data[[#This Row],[Outcome]])</f>
        <v>WITHDRAW</v>
      </c>
      <c r="P3878" s="57" t="str">
        <f>UPPER(tbl_raw_data[[#This Row],[Queue Name]])</f>
        <v>CONSUMER EXISTING</v>
      </c>
      <c r="Q3878" s="57" t="str">
        <f>IF(tbl_raw_data[[#This Row],[time_taken_in_mins]]&lt;=20,"SLA_MET","SLA_NOT_MET")</f>
        <v>SLA_NOT_MET</v>
      </c>
    </row>
    <row r="3879" spans="1:17" ht="15" customHeight="1" x14ac:dyDescent="0.25">
      <c r="A3879" s="11" t="s">
        <v>5442</v>
      </c>
      <c r="B3879" s="12">
        <v>45155.485509259262</v>
      </c>
      <c r="C3879" s="13">
        <v>45155.496006944442</v>
      </c>
      <c r="D3879" s="14" t="s">
        <v>46</v>
      </c>
      <c r="E3879" s="14" t="s">
        <v>9</v>
      </c>
      <c r="F3879" s="14" t="s">
        <v>86</v>
      </c>
      <c r="G3879" s="111" t="s">
        <v>1305</v>
      </c>
      <c r="H38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79" s="48">
        <f>tbl_raw_data[[#This Row],[Date Actioned]]-tbl_raw_data[[#This Row],[Date Tagged]]</f>
        <v>1.0497685179871041E-2</v>
      </c>
      <c r="J3879" s="50">
        <f>HOUR(tbl_raw_data[[#This Row],[time_taken]])*60+MINUTE(tbl_raw_data[[#This Row],[time_taken]])+SECOND(tbl_raw_data[[#This Row],[time_taken]])/60</f>
        <v>15.116666666666667</v>
      </c>
      <c r="K3879" s="54">
        <f>DATE(YEAR(tbl_raw_data[[#This Row],[Date Actioned]]), MONTH(tbl_raw_data[[#This Row],[Date Actioned]]), DAY(tbl_raw_data[[#This Row],[Date Actioned]]))</f>
        <v>45155</v>
      </c>
      <c r="L3879" s="55" t="str">
        <f>UPPER(TEXT(tbl_raw_data[[#This Row],[Updated_date]],"MMMM"))</f>
        <v>AUGUST</v>
      </c>
      <c r="M3879" s="55" t="str">
        <f>UPPER("Week "&amp;IF(ROUNDUP(DAY(tbl_raw_data[[#This Row],[Updated_date]])/7,0)=5,4,ROUNDUP(DAY(tbl_raw_data[[#This Row],[Updated_date]])/7,0)))</f>
        <v>WEEK 3</v>
      </c>
      <c r="N3879" s="57" t="str">
        <f>UPPER(VLOOKUP(tbl_raw_data[[#This Row],[Analyst]],[1]setting!$A$1:$B$15,2,0))</f>
        <v>ASIF</v>
      </c>
      <c r="O3879" s="57" t="str">
        <f>UPPER(tbl_raw_data[[#This Row],[Outcome]])</f>
        <v>DECLINE</v>
      </c>
      <c r="P3879" s="57" t="str">
        <f>UPPER(tbl_raw_data[[#This Row],[Queue Name]])</f>
        <v>CONSUMER PRE BUREAU</v>
      </c>
      <c r="Q3879" s="57" t="str">
        <f>IF(tbl_raw_data[[#This Row],[time_taken_in_mins]]&lt;=20,"SLA_MET","SLA_NOT_MET")</f>
        <v>SLA_MET</v>
      </c>
    </row>
    <row r="3880" spans="1:17" ht="15" customHeight="1" x14ac:dyDescent="0.25">
      <c r="A3880" s="22" t="s">
        <v>5110</v>
      </c>
      <c r="B3880" s="12">
        <v>45155.487060185187</v>
      </c>
      <c r="C3880" s="25">
        <v>45155.496840277781</v>
      </c>
      <c r="D3880" s="10" t="s">
        <v>13</v>
      </c>
      <c r="E3880" s="10" t="s">
        <v>41</v>
      </c>
      <c r="F3880" s="26" t="s">
        <v>73</v>
      </c>
      <c r="G3880" s="109"/>
      <c r="H38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80" s="48">
        <f>tbl_raw_data[[#This Row],[Date Actioned]]-tbl_raw_data[[#This Row],[Date Tagged]]</f>
        <v>9.7800925941555761E-3</v>
      </c>
      <c r="J3880" s="50">
        <f>HOUR(tbl_raw_data[[#This Row],[time_taken]])*60+MINUTE(tbl_raw_data[[#This Row],[time_taken]])+SECOND(tbl_raw_data[[#This Row],[time_taken]])/60</f>
        <v>14.083333333333334</v>
      </c>
      <c r="K3880" s="54">
        <f>DATE(YEAR(tbl_raw_data[[#This Row],[Date Actioned]]), MONTH(tbl_raw_data[[#This Row],[Date Actioned]]), DAY(tbl_raw_data[[#This Row],[Date Actioned]]))</f>
        <v>45155</v>
      </c>
      <c r="L3880" s="55" t="str">
        <f>UPPER(TEXT(tbl_raw_data[[#This Row],[Updated_date]],"MMMM"))</f>
        <v>AUGUST</v>
      </c>
      <c r="M3880" s="55" t="str">
        <f>UPPER("Week "&amp;IF(ROUNDUP(DAY(tbl_raw_data[[#This Row],[Updated_date]])/7,0)=5,4,ROUNDUP(DAY(tbl_raw_data[[#This Row],[Updated_date]])/7,0)))</f>
        <v>WEEK 3</v>
      </c>
      <c r="N3880" s="57" t="str">
        <f>UPPER(VLOOKUP(tbl_raw_data[[#This Row],[Analyst]],[1]setting!$A$1:$B$15,2,0))</f>
        <v>SHAHID</v>
      </c>
      <c r="O3880" s="57" t="str">
        <f>UPPER(tbl_raw_data[[#This Row],[Outcome]])</f>
        <v>APPROVE</v>
      </c>
      <c r="P3880" s="57" t="str">
        <f>UPPER(tbl_raw_data[[#This Row],[Queue Name]])</f>
        <v>CONSUMER POST BUREAU</v>
      </c>
      <c r="Q3880" s="57" t="str">
        <f>IF(tbl_raw_data[[#This Row],[time_taken_in_mins]]&lt;=20,"SLA_MET","SLA_NOT_MET")</f>
        <v>SLA_MET</v>
      </c>
    </row>
    <row r="3881" spans="1:17" x14ac:dyDescent="0.25">
      <c r="A3881" s="5" t="s">
        <v>5728</v>
      </c>
      <c r="B3881" s="12">
        <v>45155.488298611112</v>
      </c>
      <c r="C3881" s="13">
        <v>45155.499513888892</v>
      </c>
      <c r="D3881" s="14" t="s">
        <v>8</v>
      </c>
      <c r="E3881" s="14" t="s">
        <v>28</v>
      </c>
      <c r="F3881" s="14" t="s">
        <v>109</v>
      </c>
      <c r="G3881" s="111" t="s">
        <v>149</v>
      </c>
      <c r="H38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81" s="48">
        <f>tbl_raw_data[[#This Row],[Date Actioned]]-tbl_raw_data[[#This Row],[Date Tagged]]</f>
        <v>1.1215277780138422E-2</v>
      </c>
      <c r="J3881" s="50">
        <f>HOUR(tbl_raw_data[[#This Row],[time_taken]])*60+MINUTE(tbl_raw_data[[#This Row],[time_taken]])+SECOND(tbl_raw_data[[#This Row],[time_taken]])/60</f>
        <v>16.149999999999999</v>
      </c>
      <c r="K3881" s="54">
        <f>DATE(YEAR(tbl_raw_data[[#This Row],[Date Actioned]]), MONTH(tbl_raw_data[[#This Row],[Date Actioned]]), DAY(tbl_raw_data[[#This Row],[Date Actioned]]))</f>
        <v>45155</v>
      </c>
      <c r="L3881" s="55" t="str">
        <f>UPPER(TEXT(tbl_raw_data[[#This Row],[Updated_date]],"MMMM"))</f>
        <v>AUGUST</v>
      </c>
      <c r="M3881" s="55" t="str">
        <f>UPPER("Week "&amp;IF(ROUNDUP(DAY(tbl_raw_data[[#This Row],[Updated_date]])/7,0)=5,4,ROUNDUP(DAY(tbl_raw_data[[#This Row],[Updated_date]])/7,0)))</f>
        <v>WEEK 3</v>
      </c>
      <c r="N3881" s="57" t="str">
        <f>UPPER(VLOOKUP(tbl_raw_data[[#This Row],[Analyst]],[1]setting!$A$1:$B$15,2,0))</f>
        <v>NAVED</v>
      </c>
      <c r="O3881" s="57" t="str">
        <f>UPPER(tbl_raw_data[[#This Row],[Outcome]])</f>
        <v>WITHDRAW</v>
      </c>
      <c r="P3881" s="57" t="str">
        <f>UPPER(tbl_raw_data[[#This Row],[Queue Name]])</f>
        <v>CONSUMER EXISTING</v>
      </c>
      <c r="Q3881" s="57" t="str">
        <f>IF(tbl_raw_data[[#This Row],[time_taken_in_mins]]&lt;=20,"SLA_MET","SLA_NOT_MET")</f>
        <v>SLA_MET</v>
      </c>
    </row>
    <row r="3882" spans="1:17" ht="15" customHeight="1" x14ac:dyDescent="0.25">
      <c r="A3882" s="22" t="s">
        <v>2165</v>
      </c>
      <c r="B3882" s="6">
        <v>45155.493344907409</v>
      </c>
      <c r="C3882" s="7">
        <v>45155.498657407406</v>
      </c>
      <c r="D3882" s="8" t="s">
        <v>13</v>
      </c>
      <c r="E3882" s="8" t="s">
        <v>28</v>
      </c>
      <c r="F3882" s="8" t="s">
        <v>86</v>
      </c>
      <c r="G3882" s="110" t="s">
        <v>29</v>
      </c>
      <c r="H38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2" s="48">
        <f>tbl_raw_data[[#This Row],[Date Actioned]]-tbl_raw_data[[#This Row],[Date Tagged]]</f>
        <v>5.3124999976716936E-3</v>
      </c>
      <c r="J3882" s="50">
        <f>HOUR(tbl_raw_data[[#This Row],[time_taken]])*60+MINUTE(tbl_raw_data[[#This Row],[time_taken]])+SECOND(tbl_raw_data[[#This Row],[time_taken]])/60</f>
        <v>7.65</v>
      </c>
      <c r="K3882" s="54">
        <f>DATE(YEAR(tbl_raw_data[[#This Row],[Date Actioned]]), MONTH(tbl_raw_data[[#This Row],[Date Actioned]]), DAY(tbl_raw_data[[#This Row],[Date Actioned]]))</f>
        <v>45155</v>
      </c>
      <c r="L3882" s="55" t="str">
        <f>UPPER(TEXT(tbl_raw_data[[#This Row],[Updated_date]],"MMMM"))</f>
        <v>AUGUST</v>
      </c>
      <c r="M3882" s="55" t="str">
        <f>UPPER("Week "&amp;IF(ROUNDUP(DAY(tbl_raw_data[[#This Row],[Updated_date]])/7,0)=5,4,ROUNDUP(DAY(tbl_raw_data[[#This Row],[Updated_date]])/7,0)))</f>
        <v>WEEK 3</v>
      </c>
      <c r="N3882" s="57" t="str">
        <f>UPPER(VLOOKUP(tbl_raw_data[[#This Row],[Analyst]],[1]setting!$A$1:$B$15,2,0))</f>
        <v>ASIF</v>
      </c>
      <c r="O3882" s="57" t="str">
        <f>UPPER(tbl_raw_data[[#This Row],[Outcome]])</f>
        <v>APPROVE</v>
      </c>
      <c r="P3882" s="57" t="str">
        <f>UPPER(tbl_raw_data[[#This Row],[Queue Name]])</f>
        <v>CONSUMER EXISTING</v>
      </c>
      <c r="Q3882" s="57" t="str">
        <f>IF(tbl_raw_data[[#This Row],[time_taken_in_mins]]&lt;=20,"SLA_MET","SLA_NOT_MET")</f>
        <v>SLA_MET</v>
      </c>
    </row>
    <row r="3883" spans="1:17" ht="15" customHeight="1" x14ac:dyDescent="0.25">
      <c r="A3883" s="5" t="s">
        <v>446</v>
      </c>
      <c r="B3883" s="12">
        <v>45155.496689814812</v>
      </c>
      <c r="C3883" s="13">
        <v>45155.499328703707</v>
      </c>
      <c r="D3883" s="14" t="s">
        <v>13</v>
      </c>
      <c r="E3883" s="14" t="s">
        <v>41</v>
      </c>
      <c r="F3883" s="14" t="s">
        <v>73</v>
      </c>
      <c r="G3883" s="111" t="s">
        <v>67</v>
      </c>
      <c r="H38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3" s="48">
        <f>tbl_raw_data[[#This Row],[Date Actioned]]-tbl_raw_data[[#This Row],[Date Tagged]]</f>
        <v>2.6388888945803046E-3</v>
      </c>
      <c r="J3883" s="50">
        <f>HOUR(tbl_raw_data[[#This Row],[time_taken]])*60+MINUTE(tbl_raw_data[[#This Row],[time_taken]])+SECOND(tbl_raw_data[[#This Row],[time_taken]])/60</f>
        <v>3.8</v>
      </c>
      <c r="K3883" s="54">
        <f>DATE(YEAR(tbl_raw_data[[#This Row],[Date Actioned]]), MONTH(tbl_raw_data[[#This Row],[Date Actioned]]), DAY(tbl_raw_data[[#This Row],[Date Actioned]]))</f>
        <v>45155</v>
      </c>
      <c r="L3883" s="55" t="str">
        <f>UPPER(TEXT(tbl_raw_data[[#This Row],[Updated_date]],"MMMM"))</f>
        <v>AUGUST</v>
      </c>
      <c r="M3883" s="55" t="str">
        <f>UPPER("Week "&amp;IF(ROUNDUP(DAY(tbl_raw_data[[#This Row],[Updated_date]])/7,0)=5,4,ROUNDUP(DAY(tbl_raw_data[[#This Row],[Updated_date]])/7,0)))</f>
        <v>WEEK 3</v>
      </c>
      <c r="N3883" s="57" t="str">
        <f>UPPER(VLOOKUP(tbl_raw_data[[#This Row],[Analyst]],[1]setting!$A$1:$B$15,2,0))</f>
        <v>SHAHID</v>
      </c>
      <c r="O3883" s="57" t="str">
        <f>UPPER(tbl_raw_data[[#This Row],[Outcome]])</f>
        <v>APPROVE</v>
      </c>
      <c r="P3883" s="57" t="str">
        <f>UPPER(tbl_raw_data[[#This Row],[Queue Name]])</f>
        <v>CONSUMER POST BUREAU</v>
      </c>
      <c r="Q3883" s="57" t="str">
        <f>IF(tbl_raw_data[[#This Row],[time_taken_in_mins]]&lt;=20,"SLA_MET","SLA_NOT_MET")</f>
        <v>SLA_MET</v>
      </c>
    </row>
    <row r="3884" spans="1:17" ht="15" customHeight="1" x14ac:dyDescent="0.25">
      <c r="A3884" s="11" t="s">
        <v>5101</v>
      </c>
      <c r="B3884" s="6">
        <v>45155.496828703705</v>
      </c>
      <c r="C3884" s="7">
        <v>45155.506608796299</v>
      </c>
      <c r="D3884" s="8" t="s">
        <v>13</v>
      </c>
      <c r="E3884" s="8" t="s">
        <v>28</v>
      </c>
      <c r="F3884" s="8" t="s">
        <v>86</v>
      </c>
      <c r="G3884" s="110" t="s">
        <v>53</v>
      </c>
      <c r="H38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4" s="48">
        <f>tbl_raw_data[[#This Row],[Date Actioned]]-tbl_raw_data[[#This Row],[Date Tagged]]</f>
        <v>9.7800925941555761E-3</v>
      </c>
      <c r="J3884" s="50">
        <f>HOUR(tbl_raw_data[[#This Row],[time_taken]])*60+MINUTE(tbl_raw_data[[#This Row],[time_taken]])+SECOND(tbl_raw_data[[#This Row],[time_taken]])/60</f>
        <v>14.083333333333334</v>
      </c>
      <c r="K3884" s="54">
        <f>DATE(YEAR(tbl_raw_data[[#This Row],[Date Actioned]]), MONTH(tbl_raw_data[[#This Row],[Date Actioned]]), DAY(tbl_raw_data[[#This Row],[Date Actioned]]))</f>
        <v>45155</v>
      </c>
      <c r="L3884" s="55" t="str">
        <f>UPPER(TEXT(tbl_raw_data[[#This Row],[Updated_date]],"MMMM"))</f>
        <v>AUGUST</v>
      </c>
      <c r="M3884" s="55" t="str">
        <f>UPPER("Week "&amp;IF(ROUNDUP(DAY(tbl_raw_data[[#This Row],[Updated_date]])/7,0)=5,4,ROUNDUP(DAY(tbl_raw_data[[#This Row],[Updated_date]])/7,0)))</f>
        <v>WEEK 3</v>
      </c>
      <c r="N3884" s="57" t="str">
        <f>UPPER(VLOOKUP(tbl_raw_data[[#This Row],[Analyst]],[1]setting!$A$1:$B$15,2,0))</f>
        <v>ASIF</v>
      </c>
      <c r="O3884" s="57" t="str">
        <f>UPPER(tbl_raw_data[[#This Row],[Outcome]])</f>
        <v>APPROVE</v>
      </c>
      <c r="P3884" s="57" t="str">
        <f>UPPER(tbl_raw_data[[#This Row],[Queue Name]])</f>
        <v>CONSUMER EXISTING</v>
      </c>
      <c r="Q3884" s="57" t="str">
        <f>IF(tbl_raw_data[[#This Row],[time_taken_in_mins]]&lt;=20,"SLA_MET","SLA_NOT_MET")</f>
        <v>SLA_MET</v>
      </c>
    </row>
    <row r="3885" spans="1:17" ht="15" customHeight="1" x14ac:dyDescent="0.25">
      <c r="A3885" s="22" t="s">
        <v>4556</v>
      </c>
      <c r="B3885" s="6">
        <v>45155.49796296296</v>
      </c>
      <c r="C3885" s="7">
        <v>45155.506620370368</v>
      </c>
      <c r="D3885" s="8" t="s">
        <v>46</v>
      </c>
      <c r="E3885" s="8" t="s">
        <v>41</v>
      </c>
      <c r="F3885" s="8" t="s">
        <v>73</v>
      </c>
      <c r="G3885" s="110" t="s">
        <v>1987</v>
      </c>
      <c r="H38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85" s="48">
        <f>tbl_raw_data[[#This Row],[Date Actioned]]-tbl_raw_data[[#This Row],[Date Tagged]]</f>
        <v>8.6574074084637687E-3</v>
      </c>
      <c r="J3885" s="50">
        <f>HOUR(tbl_raw_data[[#This Row],[time_taken]])*60+MINUTE(tbl_raw_data[[#This Row],[time_taken]])+SECOND(tbl_raw_data[[#This Row],[time_taken]])/60</f>
        <v>12.466666666666667</v>
      </c>
      <c r="K3885" s="54">
        <f>DATE(YEAR(tbl_raw_data[[#This Row],[Date Actioned]]), MONTH(tbl_raw_data[[#This Row],[Date Actioned]]), DAY(tbl_raw_data[[#This Row],[Date Actioned]]))</f>
        <v>45155</v>
      </c>
      <c r="L3885" s="55" t="str">
        <f>UPPER(TEXT(tbl_raw_data[[#This Row],[Updated_date]],"MMMM"))</f>
        <v>AUGUST</v>
      </c>
      <c r="M3885" s="55" t="str">
        <f>UPPER("Week "&amp;IF(ROUNDUP(DAY(tbl_raw_data[[#This Row],[Updated_date]])/7,0)=5,4,ROUNDUP(DAY(tbl_raw_data[[#This Row],[Updated_date]])/7,0)))</f>
        <v>WEEK 3</v>
      </c>
      <c r="N3885" s="57" t="str">
        <f>UPPER(VLOOKUP(tbl_raw_data[[#This Row],[Analyst]],[1]setting!$A$1:$B$15,2,0))</f>
        <v>SHAHID</v>
      </c>
      <c r="O3885" s="57" t="str">
        <f>UPPER(tbl_raw_data[[#This Row],[Outcome]])</f>
        <v>DECLINE</v>
      </c>
      <c r="P3885" s="57" t="str">
        <f>UPPER(tbl_raw_data[[#This Row],[Queue Name]])</f>
        <v>CONSUMER POST BUREAU</v>
      </c>
      <c r="Q3885" s="57" t="str">
        <f>IF(tbl_raw_data[[#This Row],[time_taken_in_mins]]&lt;=20,"SLA_MET","SLA_NOT_MET")</f>
        <v>SLA_MET</v>
      </c>
    </row>
    <row r="3886" spans="1:17" ht="15" customHeight="1" x14ac:dyDescent="0.25">
      <c r="A3886" s="5" t="s">
        <v>5479</v>
      </c>
      <c r="B3886" s="12">
        <v>45155.49796296296</v>
      </c>
      <c r="C3886" s="13">
        <v>45155.508553240739</v>
      </c>
      <c r="D3886" s="14" t="s">
        <v>46</v>
      </c>
      <c r="E3886" s="14" t="s">
        <v>28</v>
      </c>
      <c r="F3886" s="14" t="s">
        <v>109</v>
      </c>
      <c r="G3886" s="111" t="s">
        <v>201</v>
      </c>
      <c r="H38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6" s="48">
        <f>tbl_raw_data[[#This Row],[Date Actioned]]-tbl_raw_data[[#This Row],[Date Tagged]]</f>
        <v>1.0590277779556345E-2</v>
      </c>
      <c r="J3886" s="50">
        <f>HOUR(tbl_raw_data[[#This Row],[time_taken]])*60+MINUTE(tbl_raw_data[[#This Row],[time_taken]])+SECOND(tbl_raw_data[[#This Row],[time_taken]])/60</f>
        <v>15.25</v>
      </c>
      <c r="K3886" s="54">
        <f>DATE(YEAR(tbl_raw_data[[#This Row],[Date Actioned]]), MONTH(tbl_raw_data[[#This Row],[Date Actioned]]), DAY(tbl_raw_data[[#This Row],[Date Actioned]]))</f>
        <v>45155</v>
      </c>
      <c r="L3886" s="55" t="str">
        <f>UPPER(TEXT(tbl_raw_data[[#This Row],[Updated_date]],"MMMM"))</f>
        <v>AUGUST</v>
      </c>
      <c r="M3886" s="55" t="str">
        <f>UPPER("Week "&amp;IF(ROUNDUP(DAY(tbl_raw_data[[#This Row],[Updated_date]])/7,0)=5,4,ROUNDUP(DAY(tbl_raw_data[[#This Row],[Updated_date]])/7,0)))</f>
        <v>WEEK 3</v>
      </c>
      <c r="N3886" s="57" t="str">
        <f>UPPER(VLOOKUP(tbl_raw_data[[#This Row],[Analyst]],[1]setting!$A$1:$B$15,2,0))</f>
        <v>NAVED</v>
      </c>
      <c r="O3886" s="57" t="str">
        <f>UPPER(tbl_raw_data[[#This Row],[Outcome]])</f>
        <v>DECLINE</v>
      </c>
      <c r="P3886" s="57" t="str">
        <f>UPPER(tbl_raw_data[[#This Row],[Queue Name]])</f>
        <v>CONSUMER EXISTING</v>
      </c>
      <c r="Q3886" s="57" t="str">
        <f>IF(tbl_raw_data[[#This Row],[time_taken_in_mins]]&lt;=20,"SLA_MET","SLA_NOT_MET")</f>
        <v>SLA_MET</v>
      </c>
    </row>
    <row r="3887" spans="1:17" ht="15" customHeight="1" x14ac:dyDescent="0.25">
      <c r="A3887" s="22" t="s">
        <v>6508</v>
      </c>
      <c r="B3887" s="12">
        <v>45155.500150462962</v>
      </c>
      <c r="C3887" s="13">
        <v>45155.513993055552</v>
      </c>
      <c r="D3887" s="14" t="s">
        <v>13</v>
      </c>
      <c r="E3887" s="14" t="s">
        <v>28</v>
      </c>
      <c r="F3887" s="14" t="s">
        <v>73</v>
      </c>
      <c r="G3887" s="111" t="s">
        <v>29</v>
      </c>
      <c r="H38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7" s="48">
        <f>tbl_raw_data[[#This Row],[Date Actioned]]-tbl_raw_data[[#This Row],[Date Tagged]]</f>
        <v>1.3842592590663116E-2</v>
      </c>
      <c r="J3887" s="50">
        <f>HOUR(tbl_raw_data[[#This Row],[time_taken]])*60+MINUTE(tbl_raw_data[[#This Row],[time_taken]])+SECOND(tbl_raw_data[[#This Row],[time_taken]])/60</f>
        <v>19.933333333333334</v>
      </c>
      <c r="K3887" s="54">
        <f>DATE(YEAR(tbl_raw_data[[#This Row],[Date Actioned]]), MONTH(tbl_raw_data[[#This Row],[Date Actioned]]), DAY(tbl_raw_data[[#This Row],[Date Actioned]]))</f>
        <v>45155</v>
      </c>
      <c r="L3887" s="55" t="str">
        <f>UPPER(TEXT(tbl_raw_data[[#This Row],[Updated_date]],"MMMM"))</f>
        <v>AUGUST</v>
      </c>
      <c r="M3887" s="55" t="str">
        <f>UPPER("Week "&amp;IF(ROUNDUP(DAY(tbl_raw_data[[#This Row],[Updated_date]])/7,0)=5,4,ROUNDUP(DAY(tbl_raw_data[[#This Row],[Updated_date]])/7,0)))</f>
        <v>WEEK 3</v>
      </c>
      <c r="N3887" s="57" t="str">
        <f>UPPER(VLOOKUP(tbl_raw_data[[#This Row],[Analyst]],[1]setting!$A$1:$B$15,2,0))</f>
        <v>SHAHID</v>
      </c>
      <c r="O3887" s="57" t="str">
        <f>UPPER(tbl_raw_data[[#This Row],[Outcome]])</f>
        <v>APPROVE</v>
      </c>
      <c r="P3887" s="57" t="str">
        <f>UPPER(tbl_raw_data[[#This Row],[Queue Name]])</f>
        <v>CONSUMER EXISTING</v>
      </c>
      <c r="Q3887" s="57" t="str">
        <f>IF(tbl_raw_data[[#This Row],[time_taken_in_mins]]&lt;=20,"SLA_MET","SLA_NOT_MET")</f>
        <v>SLA_MET</v>
      </c>
    </row>
    <row r="3888" spans="1:17" ht="15" customHeight="1" x14ac:dyDescent="0.25">
      <c r="A3888" s="5" t="s">
        <v>5791</v>
      </c>
      <c r="B3888" s="6">
        <v>45155.501180555555</v>
      </c>
      <c r="C3888" s="7">
        <v>45155.51253472222</v>
      </c>
      <c r="D3888" s="8" t="s">
        <v>13</v>
      </c>
      <c r="E3888" s="8" t="s">
        <v>28</v>
      </c>
      <c r="F3888" s="8" t="s">
        <v>86</v>
      </c>
      <c r="G3888" s="110" t="s">
        <v>67</v>
      </c>
      <c r="H38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8" s="48">
        <f>tbl_raw_data[[#This Row],[Date Actioned]]-tbl_raw_data[[#This Row],[Date Tagged]]</f>
        <v>1.1354166665114462E-2</v>
      </c>
      <c r="J3888" s="50">
        <f>HOUR(tbl_raw_data[[#This Row],[time_taken]])*60+MINUTE(tbl_raw_data[[#This Row],[time_taken]])+SECOND(tbl_raw_data[[#This Row],[time_taken]])/60</f>
        <v>16.350000000000001</v>
      </c>
      <c r="K3888" s="54">
        <f>DATE(YEAR(tbl_raw_data[[#This Row],[Date Actioned]]), MONTH(tbl_raw_data[[#This Row],[Date Actioned]]), DAY(tbl_raw_data[[#This Row],[Date Actioned]]))</f>
        <v>45155</v>
      </c>
      <c r="L3888" s="55" t="str">
        <f>UPPER(TEXT(tbl_raw_data[[#This Row],[Updated_date]],"MMMM"))</f>
        <v>AUGUST</v>
      </c>
      <c r="M3888" s="55" t="str">
        <f>UPPER("Week "&amp;IF(ROUNDUP(DAY(tbl_raw_data[[#This Row],[Updated_date]])/7,0)=5,4,ROUNDUP(DAY(tbl_raw_data[[#This Row],[Updated_date]])/7,0)))</f>
        <v>WEEK 3</v>
      </c>
      <c r="N3888" s="57" t="str">
        <f>UPPER(VLOOKUP(tbl_raw_data[[#This Row],[Analyst]],[1]setting!$A$1:$B$15,2,0))</f>
        <v>ASIF</v>
      </c>
      <c r="O3888" s="57" t="str">
        <f>UPPER(tbl_raw_data[[#This Row],[Outcome]])</f>
        <v>APPROVE</v>
      </c>
      <c r="P3888" s="57" t="str">
        <f>UPPER(tbl_raw_data[[#This Row],[Queue Name]])</f>
        <v>CONSUMER EXISTING</v>
      </c>
      <c r="Q3888" s="57" t="str">
        <f>IF(tbl_raw_data[[#This Row],[time_taken_in_mins]]&lt;=20,"SLA_MET","SLA_NOT_MET")</f>
        <v>SLA_MET</v>
      </c>
    </row>
    <row r="3889" spans="1:17" ht="15" customHeight="1" x14ac:dyDescent="0.25">
      <c r="A3889" s="11" t="s">
        <v>6364</v>
      </c>
      <c r="B3889" s="12">
        <v>45155.502152777779</v>
      </c>
      <c r="C3889" s="13">
        <v>45155.515243055554</v>
      </c>
      <c r="D3889" s="14" t="s">
        <v>13</v>
      </c>
      <c r="E3889" s="14" t="s">
        <v>28</v>
      </c>
      <c r="F3889" s="14" t="s">
        <v>109</v>
      </c>
      <c r="G3889" s="111" t="s">
        <v>29</v>
      </c>
      <c r="H38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89" s="48">
        <f>tbl_raw_data[[#This Row],[Date Actioned]]-tbl_raw_data[[#This Row],[Date Tagged]]</f>
        <v>1.3090277774608694E-2</v>
      </c>
      <c r="J3889" s="50">
        <f>HOUR(tbl_raw_data[[#This Row],[time_taken]])*60+MINUTE(tbl_raw_data[[#This Row],[time_taken]])+SECOND(tbl_raw_data[[#This Row],[time_taken]])/60</f>
        <v>18.850000000000001</v>
      </c>
      <c r="K3889" s="54">
        <f>DATE(YEAR(tbl_raw_data[[#This Row],[Date Actioned]]), MONTH(tbl_raw_data[[#This Row],[Date Actioned]]), DAY(tbl_raw_data[[#This Row],[Date Actioned]]))</f>
        <v>45155</v>
      </c>
      <c r="L3889" s="55" t="str">
        <f>UPPER(TEXT(tbl_raw_data[[#This Row],[Updated_date]],"MMMM"))</f>
        <v>AUGUST</v>
      </c>
      <c r="M3889" s="55" t="str">
        <f>UPPER("Week "&amp;IF(ROUNDUP(DAY(tbl_raw_data[[#This Row],[Updated_date]])/7,0)=5,4,ROUNDUP(DAY(tbl_raw_data[[#This Row],[Updated_date]])/7,0)))</f>
        <v>WEEK 3</v>
      </c>
      <c r="N3889" s="57" t="str">
        <f>UPPER(VLOOKUP(tbl_raw_data[[#This Row],[Analyst]],[1]setting!$A$1:$B$15,2,0))</f>
        <v>NAVED</v>
      </c>
      <c r="O3889" s="57" t="str">
        <f>UPPER(tbl_raw_data[[#This Row],[Outcome]])</f>
        <v>APPROVE</v>
      </c>
      <c r="P3889" s="57" t="str">
        <f>UPPER(tbl_raw_data[[#This Row],[Queue Name]])</f>
        <v>CONSUMER EXISTING</v>
      </c>
      <c r="Q3889" s="57" t="str">
        <f>IF(tbl_raw_data[[#This Row],[time_taken_in_mins]]&lt;=20,"SLA_MET","SLA_NOT_MET")</f>
        <v>SLA_MET</v>
      </c>
    </row>
    <row r="3890" spans="1:17" x14ac:dyDescent="0.25">
      <c r="A3890" s="22" t="s">
        <v>7035</v>
      </c>
      <c r="B3890" s="12">
        <v>45155.502650462964</v>
      </c>
      <c r="C3890" s="25">
        <v>45155.52140046296</v>
      </c>
      <c r="D3890" s="26" t="s">
        <v>40</v>
      </c>
      <c r="E3890" s="10" t="s">
        <v>28</v>
      </c>
      <c r="F3890" s="26" t="s">
        <v>228</v>
      </c>
      <c r="G3890" s="109"/>
      <c r="H38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0" s="48">
        <f>tbl_raw_data[[#This Row],[Date Actioned]]-tbl_raw_data[[#This Row],[Date Tagged]]</f>
        <v>1.8749999995634425E-2</v>
      </c>
      <c r="J3890" s="50">
        <f>HOUR(tbl_raw_data[[#This Row],[time_taken]])*60+MINUTE(tbl_raw_data[[#This Row],[time_taken]])+SECOND(tbl_raw_data[[#This Row],[time_taken]])/60</f>
        <v>27</v>
      </c>
      <c r="K3890" s="54">
        <f>DATE(YEAR(tbl_raw_data[[#This Row],[Date Actioned]]), MONTH(tbl_raw_data[[#This Row],[Date Actioned]]), DAY(tbl_raw_data[[#This Row],[Date Actioned]]))</f>
        <v>45155</v>
      </c>
      <c r="L3890" s="55" t="str">
        <f>UPPER(TEXT(tbl_raw_data[[#This Row],[Updated_date]],"MMMM"))</f>
        <v>AUGUST</v>
      </c>
      <c r="M3890" s="55" t="str">
        <f>UPPER("Week "&amp;IF(ROUNDUP(DAY(tbl_raw_data[[#This Row],[Updated_date]])/7,0)=5,4,ROUNDUP(DAY(tbl_raw_data[[#This Row],[Updated_date]])/7,0)))</f>
        <v>WEEK 3</v>
      </c>
      <c r="N3890" s="57" t="str">
        <f>UPPER(VLOOKUP(tbl_raw_data[[#This Row],[Analyst]],[1]setting!$A$1:$B$15,2,0))</f>
        <v>OUADIR</v>
      </c>
      <c r="O3890" s="57" t="str">
        <f>UPPER(tbl_raw_data[[#This Row],[Outcome]])</f>
        <v>WITHDRAW</v>
      </c>
      <c r="P3890" s="57" t="str">
        <f>UPPER(tbl_raw_data[[#This Row],[Queue Name]])</f>
        <v>CONSUMER EXISTING</v>
      </c>
      <c r="Q3890" s="57" t="str">
        <f>IF(tbl_raw_data[[#This Row],[time_taken_in_mins]]&lt;=20,"SLA_MET","SLA_NOT_MET")</f>
        <v>SLA_NOT_MET</v>
      </c>
    </row>
    <row r="3891" spans="1:17" ht="15" customHeight="1" x14ac:dyDescent="0.25">
      <c r="A3891" s="22" t="s">
        <v>6119</v>
      </c>
      <c r="B3891" s="6">
        <v>45155.503703703704</v>
      </c>
      <c r="C3891" s="7">
        <v>45155.515902777777</v>
      </c>
      <c r="D3891" s="8" t="s">
        <v>13</v>
      </c>
      <c r="E3891" s="8" t="s">
        <v>28</v>
      </c>
      <c r="F3891" s="8" t="s">
        <v>86</v>
      </c>
      <c r="G3891" s="110" t="s">
        <v>29</v>
      </c>
      <c r="H38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1" s="48">
        <f>tbl_raw_data[[#This Row],[Date Actioned]]-tbl_raw_data[[#This Row],[Date Tagged]]</f>
        <v>1.2199074073578231E-2</v>
      </c>
      <c r="J3891" s="50">
        <f>HOUR(tbl_raw_data[[#This Row],[time_taken]])*60+MINUTE(tbl_raw_data[[#This Row],[time_taken]])+SECOND(tbl_raw_data[[#This Row],[time_taken]])/60</f>
        <v>17.566666666666666</v>
      </c>
      <c r="K3891" s="54">
        <f>DATE(YEAR(tbl_raw_data[[#This Row],[Date Actioned]]), MONTH(tbl_raw_data[[#This Row],[Date Actioned]]), DAY(tbl_raw_data[[#This Row],[Date Actioned]]))</f>
        <v>45155</v>
      </c>
      <c r="L3891" s="55" t="str">
        <f>UPPER(TEXT(tbl_raw_data[[#This Row],[Updated_date]],"MMMM"))</f>
        <v>AUGUST</v>
      </c>
      <c r="M3891" s="55" t="str">
        <f>UPPER("Week "&amp;IF(ROUNDUP(DAY(tbl_raw_data[[#This Row],[Updated_date]])/7,0)=5,4,ROUNDUP(DAY(tbl_raw_data[[#This Row],[Updated_date]])/7,0)))</f>
        <v>WEEK 3</v>
      </c>
      <c r="N3891" s="57" t="str">
        <f>UPPER(VLOOKUP(tbl_raw_data[[#This Row],[Analyst]],[1]setting!$A$1:$B$15,2,0))</f>
        <v>ASIF</v>
      </c>
      <c r="O3891" s="57" t="str">
        <f>UPPER(tbl_raw_data[[#This Row],[Outcome]])</f>
        <v>APPROVE</v>
      </c>
      <c r="P3891" s="57" t="str">
        <f>UPPER(tbl_raw_data[[#This Row],[Queue Name]])</f>
        <v>CONSUMER EXISTING</v>
      </c>
      <c r="Q3891" s="57" t="str">
        <f>IF(tbl_raw_data[[#This Row],[time_taken_in_mins]]&lt;=20,"SLA_MET","SLA_NOT_MET")</f>
        <v>SLA_MET</v>
      </c>
    </row>
    <row r="3892" spans="1:17" ht="15" customHeight="1" x14ac:dyDescent="0.25">
      <c r="A3892" s="5" t="s">
        <v>6545</v>
      </c>
      <c r="B3892" s="12">
        <v>45155.503842592596</v>
      </c>
      <c r="C3892" s="13">
        <v>45155.517858796295</v>
      </c>
      <c r="D3892" s="14" t="s">
        <v>13</v>
      </c>
      <c r="E3892" s="14" t="s">
        <v>28</v>
      </c>
      <c r="F3892" s="14" t="s">
        <v>73</v>
      </c>
      <c r="G3892" s="111" t="s">
        <v>29</v>
      </c>
      <c r="H38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2" s="48">
        <f>tbl_raw_data[[#This Row],[Date Actioned]]-tbl_raw_data[[#This Row],[Date Tagged]]</f>
        <v>1.4016203698702157E-2</v>
      </c>
      <c r="J3892" s="50">
        <f>HOUR(tbl_raw_data[[#This Row],[time_taken]])*60+MINUTE(tbl_raw_data[[#This Row],[time_taken]])+SECOND(tbl_raw_data[[#This Row],[time_taken]])/60</f>
        <v>20.183333333333334</v>
      </c>
      <c r="K3892" s="54">
        <f>DATE(YEAR(tbl_raw_data[[#This Row],[Date Actioned]]), MONTH(tbl_raw_data[[#This Row],[Date Actioned]]), DAY(tbl_raw_data[[#This Row],[Date Actioned]]))</f>
        <v>45155</v>
      </c>
      <c r="L3892" s="55" t="str">
        <f>UPPER(TEXT(tbl_raw_data[[#This Row],[Updated_date]],"MMMM"))</f>
        <v>AUGUST</v>
      </c>
      <c r="M3892" s="55" t="str">
        <f>UPPER("Week "&amp;IF(ROUNDUP(DAY(tbl_raw_data[[#This Row],[Updated_date]])/7,0)=5,4,ROUNDUP(DAY(tbl_raw_data[[#This Row],[Updated_date]])/7,0)))</f>
        <v>WEEK 3</v>
      </c>
      <c r="N3892" s="57" t="str">
        <f>UPPER(VLOOKUP(tbl_raw_data[[#This Row],[Analyst]],[1]setting!$A$1:$B$15,2,0))</f>
        <v>SHAHID</v>
      </c>
      <c r="O3892" s="57" t="str">
        <f>UPPER(tbl_raw_data[[#This Row],[Outcome]])</f>
        <v>APPROVE</v>
      </c>
      <c r="P3892" s="57" t="str">
        <f>UPPER(tbl_raw_data[[#This Row],[Queue Name]])</f>
        <v>CONSUMER EXISTING</v>
      </c>
      <c r="Q3892" s="57" t="str">
        <f>IF(tbl_raw_data[[#This Row],[time_taken_in_mins]]&lt;=20,"SLA_MET","SLA_NOT_MET")</f>
        <v>SLA_NOT_MET</v>
      </c>
    </row>
    <row r="3893" spans="1:17" ht="15" customHeight="1" x14ac:dyDescent="0.25">
      <c r="A3893" s="22" t="s">
        <v>7037</v>
      </c>
      <c r="B3893" s="12">
        <v>45155.504224537035</v>
      </c>
      <c r="C3893" s="29">
        <v>45155.522997685184</v>
      </c>
      <c r="D3893" s="16" t="s">
        <v>46</v>
      </c>
      <c r="E3893" s="16" t="s">
        <v>28</v>
      </c>
      <c r="F3893" s="30" t="s">
        <v>168</v>
      </c>
      <c r="G3893" s="106"/>
      <c r="H38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3" s="48">
        <f>tbl_raw_data[[#This Row],[Date Actioned]]-tbl_raw_data[[#This Row],[Date Tagged]]</f>
        <v>1.877314814919373E-2</v>
      </c>
      <c r="J3893" s="50">
        <f>HOUR(tbl_raw_data[[#This Row],[time_taken]])*60+MINUTE(tbl_raw_data[[#This Row],[time_taken]])+SECOND(tbl_raw_data[[#This Row],[time_taken]])/60</f>
        <v>27.033333333333335</v>
      </c>
      <c r="K3893" s="54">
        <f>DATE(YEAR(tbl_raw_data[[#This Row],[Date Actioned]]), MONTH(tbl_raw_data[[#This Row],[Date Actioned]]), DAY(tbl_raw_data[[#This Row],[Date Actioned]]))</f>
        <v>45155</v>
      </c>
      <c r="L3893" s="55" t="str">
        <f>UPPER(TEXT(tbl_raw_data[[#This Row],[Updated_date]],"MMMM"))</f>
        <v>AUGUST</v>
      </c>
      <c r="M3893" s="55" t="str">
        <f>UPPER("Week "&amp;IF(ROUNDUP(DAY(tbl_raw_data[[#This Row],[Updated_date]])/7,0)=5,4,ROUNDUP(DAY(tbl_raw_data[[#This Row],[Updated_date]])/7,0)))</f>
        <v>WEEK 3</v>
      </c>
      <c r="N3893" s="57" t="str">
        <f>UPPER(VLOOKUP(tbl_raw_data[[#This Row],[Analyst]],[1]setting!$A$1:$B$15,2,0))</f>
        <v>MERCEDES</v>
      </c>
      <c r="O3893" s="57" t="str">
        <f>UPPER(tbl_raw_data[[#This Row],[Outcome]])</f>
        <v>DECLINE</v>
      </c>
      <c r="P3893" s="57" t="str">
        <f>UPPER(tbl_raw_data[[#This Row],[Queue Name]])</f>
        <v>CONSUMER EXISTING</v>
      </c>
      <c r="Q3893" s="57" t="str">
        <f>IF(tbl_raw_data[[#This Row],[time_taken_in_mins]]&lt;=20,"SLA_MET","SLA_NOT_MET")</f>
        <v>SLA_NOT_MET</v>
      </c>
    </row>
    <row r="3894" spans="1:17" ht="15" customHeight="1" x14ac:dyDescent="0.25">
      <c r="A3894" s="11" t="s">
        <v>4986</v>
      </c>
      <c r="B3894" s="6">
        <v>45155.508055555554</v>
      </c>
      <c r="C3894" s="7">
        <v>45155.517500000002</v>
      </c>
      <c r="D3894" s="8" t="s">
        <v>13</v>
      </c>
      <c r="E3894" s="8" t="s">
        <v>28</v>
      </c>
      <c r="F3894" s="8" t="s">
        <v>168</v>
      </c>
      <c r="G3894" s="110" t="s">
        <v>29</v>
      </c>
      <c r="H38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4" s="48">
        <f>tbl_raw_data[[#This Row],[Date Actioned]]-tbl_raw_data[[#This Row],[Date Tagged]]</f>
        <v>9.4444444475811906E-3</v>
      </c>
      <c r="J3894" s="50">
        <f>HOUR(tbl_raw_data[[#This Row],[time_taken]])*60+MINUTE(tbl_raw_data[[#This Row],[time_taken]])+SECOND(tbl_raw_data[[#This Row],[time_taken]])/60</f>
        <v>13.6</v>
      </c>
      <c r="K3894" s="54">
        <f>DATE(YEAR(tbl_raw_data[[#This Row],[Date Actioned]]), MONTH(tbl_raw_data[[#This Row],[Date Actioned]]), DAY(tbl_raw_data[[#This Row],[Date Actioned]]))</f>
        <v>45155</v>
      </c>
      <c r="L3894" s="55" t="str">
        <f>UPPER(TEXT(tbl_raw_data[[#This Row],[Updated_date]],"MMMM"))</f>
        <v>AUGUST</v>
      </c>
      <c r="M3894" s="55" t="str">
        <f>UPPER("Week "&amp;IF(ROUNDUP(DAY(tbl_raw_data[[#This Row],[Updated_date]])/7,0)=5,4,ROUNDUP(DAY(tbl_raw_data[[#This Row],[Updated_date]])/7,0)))</f>
        <v>WEEK 3</v>
      </c>
      <c r="N3894" s="57" t="str">
        <f>UPPER(VLOOKUP(tbl_raw_data[[#This Row],[Analyst]],[1]setting!$A$1:$B$15,2,0))</f>
        <v>MERCEDES</v>
      </c>
      <c r="O3894" s="57" t="str">
        <f>UPPER(tbl_raw_data[[#This Row],[Outcome]])</f>
        <v>APPROVE</v>
      </c>
      <c r="P3894" s="57" t="str">
        <f>UPPER(tbl_raw_data[[#This Row],[Queue Name]])</f>
        <v>CONSUMER EXISTING</v>
      </c>
      <c r="Q3894" s="57" t="str">
        <f>IF(tbl_raw_data[[#This Row],[time_taken_in_mins]]&lt;=20,"SLA_MET","SLA_NOT_MET")</f>
        <v>SLA_MET</v>
      </c>
    </row>
    <row r="3895" spans="1:17" ht="15" customHeight="1" x14ac:dyDescent="0.25">
      <c r="A3895" s="22" t="s">
        <v>5687</v>
      </c>
      <c r="B3895" s="12">
        <v>45155.508576388886</v>
      </c>
      <c r="C3895" s="13">
        <v>45155.519675925927</v>
      </c>
      <c r="D3895" s="14" t="s">
        <v>13</v>
      </c>
      <c r="E3895" s="14" t="s">
        <v>41</v>
      </c>
      <c r="F3895" s="14" t="s">
        <v>86</v>
      </c>
      <c r="G3895" s="111" t="s">
        <v>67</v>
      </c>
      <c r="H38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5" s="48">
        <f>tbl_raw_data[[#This Row],[Date Actioned]]-tbl_raw_data[[#This Row],[Date Tagged]]</f>
        <v>1.1099537041445728E-2</v>
      </c>
      <c r="J3895" s="50">
        <f>HOUR(tbl_raw_data[[#This Row],[time_taken]])*60+MINUTE(tbl_raw_data[[#This Row],[time_taken]])+SECOND(tbl_raw_data[[#This Row],[time_taken]])/60</f>
        <v>15.983333333333333</v>
      </c>
      <c r="K3895" s="54">
        <f>DATE(YEAR(tbl_raw_data[[#This Row],[Date Actioned]]), MONTH(tbl_raw_data[[#This Row],[Date Actioned]]), DAY(tbl_raw_data[[#This Row],[Date Actioned]]))</f>
        <v>45155</v>
      </c>
      <c r="L3895" s="55" t="str">
        <f>UPPER(TEXT(tbl_raw_data[[#This Row],[Updated_date]],"MMMM"))</f>
        <v>AUGUST</v>
      </c>
      <c r="M3895" s="55" t="str">
        <f>UPPER("Week "&amp;IF(ROUNDUP(DAY(tbl_raw_data[[#This Row],[Updated_date]])/7,0)=5,4,ROUNDUP(DAY(tbl_raw_data[[#This Row],[Updated_date]])/7,0)))</f>
        <v>WEEK 3</v>
      </c>
      <c r="N3895" s="57" t="str">
        <f>UPPER(VLOOKUP(tbl_raw_data[[#This Row],[Analyst]],[1]setting!$A$1:$B$15,2,0))</f>
        <v>ASIF</v>
      </c>
      <c r="O3895" s="57" t="str">
        <f>UPPER(tbl_raw_data[[#This Row],[Outcome]])</f>
        <v>APPROVE</v>
      </c>
      <c r="P3895" s="57" t="str">
        <f>UPPER(tbl_raw_data[[#This Row],[Queue Name]])</f>
        <v>CONSUMER POST BUREAU</v>
      </c>
      <c r="Q3895" s="57" t="str">
        <f>IF(tbl_raw_data[[#This Row],[time_taken_in_mins]]&lt;=20,"SLA_MET","SLA_NOT_MET")</f>
        <v>SLA_MET</v>
      </c>
    </row>
    <row r="3896" spans="1:17" ht="15" customHeight="1" x14ac:dyDescent="0.25">
      <c r="A3896" s="11" t="s">
        <v>6821</v>
      </c>
      <c r="B3896" s="6">
        <v>45155.508888888886</v>
      </c>
      <c r="C3896" s="7">
        <v>45155.524930555555</v>
      </c>
      <c r="D3896" s="8" t="s">
        <v>46</v>
      </c>
      <c r="E3896" s="8" t="s">
        <v>28</v>
      </c>
      <c r="F3896" s="8" t="s">
        <v>1160</v>
      </c>
      <c r="G3896" s="110" t="s">
        <v>201</v>
      </c>
      <c r="H38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6" s="48">
        <f>tbl_raw_data[[#This Row],[Date Actioned]]-tbl_raw_data[[#This Row],[Date Tagged]]</f>
        <v>1.6041666669480037E-2</v>
      </c>
      <c r="J3896" s="50">
        <f>HOUR(tbl_raw_data[[#This Row],[time_taken]])*60+MINUTE(tbl_raw_data[[#This Row],[time_taken]])+SECOND(tbl_raw_data[[#This Row],[time_taken]])/60</f>
        <v>23.1</v>
      </c>
      <c r="K3896" s="54">
        <f>DATE(YEAR(tbl_raw_data[[#This Row],[Date Actioned]]), MONTH(tbl_raw_data[[#This Row],[Date Actioned]]), DAY(tbl_raw_data[[#This Row],[Date Actioned]]))</f>
        <v>45155</v>
      </c>
      <c r="L3896" s="55" t="str">
        <f>UPPER(TEXT(tbl_raw_data[[#This Row],[Updated_date]],"MMMM"))</f>
        <v>AUGUST</v>
      </c>
      <c r="M3896" s="55" t="str">
        <f>UPPER("Week "&amp;IF(ROUNDUP(DAY(tbl_raw_data[[#This Row],[Updated_date]])/7,0)=5,4,ROUNDUP(DAY(tbl_raw_data[[#This Row],[Updated_date]])/7,0)))</f>
        <v>WEEK 3</v>
      </c>
      <c r="N3896" s="57" t="str">
        <f>UPPER(VLOOKUP(tbl_raw_data[[#This Row],[Analyst]],[1]setting!$A$1:$B$15,2,0))</f>
        <v>JULIA</v>
      </c>
      <c r="O3896" s="57" t="str">
        <f>UPPER(tbl_raw_data[[#This Row],[Outcome]])</f>
        <v>DECLINE</v>
      </c>
      <c r="P3896" s="57" t="str">
        <f>UPPER(tbl_raw_data[[#This Row],[Queue Name]])</f>
        <v>CONSUMER EXISTING</v>
      </c>
      <c r="Q3896" s="57" t="str">
        <f>IF(tbl_raw_data[[#This Row],[time_taken_in_mins]]&lt;=20,"SLA_MET","SLA_NOT_MET")</f>
        <v>SLA_NOT_MET</v>
      </c>
    </row>
    <row r="3897" spans="1:17" ht="15" customHeight="1" x14ac:dyDescent="0.25">
      <c r="A3897" s="11" t="s">
        <v>6896</v>
      </c>
      <c r="B3897" s="6">
        <v>45155.510428240741</v>
      </c>
      <c r="C3897" s="7">
        <v>45155.527187500003</v>
      </c>
      <c r="D3897" s="8" t="s">
        <v>8</v>
      </c>
      <c r="E3897" s="8" t="s">
        <v>41</v>
      </c>
      <c r="F3897" s="8" t="s">
        <v>109</v>
      </c>
      <c r="G3897" s="110" t="s">
        <v>149</v>
      </c>
      <c r="H38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897" s="48">
        <f>tbl_raw_data[[#This Row],[Date Actioned]]-tbl_raw_data[[#This Row],[Date Tagged]]</f>
        <v>1.675925926247146E-2</v>
      </c>
      <c r="J3897" s="50">
        <f>HOUR(tbl_raw_data[[#This Row],[time_taken]])*60+MINUTE(tbl_raw_data[[#This Row],[time_taken]])+SECOND(tbl_raw_data[[#This Row],[time_taken]])/60</f>
        <v>24.133333333333333</v>
      </c>
      <c r="K3897" s="54">
        <f>DATE(YEAR(tbl_raw_data[[#This Row],[Date Actioned]]), MONTH(tbl_raw_data[[#This Row],[Date Actioned]]), DAY(tbl_raw_data[[#This Row],[Date Actioned]]))</f>
        <v>45155</v>
      </c>
      <c r="L3897" s="55" t="str">
        <f>UPPER(TEXT(tbl_raw_data[[#This Row],[Updated_date]],"MMMM"))</f>
        <v>AUGUST</v>
      </c>
      <c r="M3897" s="55" t="str">
        <f>UPPER("Week "&amp;IF(ROUNDUP(DAY(tbl_raw_data[[#This Row],[Updated_date]])/7,0)=5,4,ROUNDUP(DAY(tbl_raw_data[[#This Row],[Updated_date]])/7,0)))</f>
        <v>WEEK 3</v>
      </c>
      <c r="N3897" s="57" t="str">
        <f>UPPER(VLOOKUP(tbl_raw_data[[#This Row],[Analyst]],[1]setting!$A$1:$B$15,2,0))</f>
        <v>NAVED</v>
      </c>
      <c r="O3897" s="57" t="str">
        <f>UPPER(tbl_raw_data[[#This Row],[Outcome]])</f>
        <v>WITHDRAW</v>
      </c>
      <c r="P3897" s="57" t="str">
        <f>UPPER(tbl_raw_data[[#This Row],[Queue Name]])</f>
        <v>CONSUMER POST BUREAU</v>
      </c>
      <c r="Q3897" s="57" t="str">
        <f>IF(tbl_raw_data[[#This Row],[time_taken_in_mins]]&lt;=20,"SLA_MET","SLA_NOT_MET")</f>
        <v>SLA_NOT_MET</v>
      </c>
    </row>
    <row r="3898" spans="1:17" ht="15" customHeight="1" x14ac:dyDescent="0.25">
      <c r="A3898" s="5" t="s">
        <v>3344</v>
      </c>
      <c r="B3898" s="6">
        <v>45155.513101851851</v>
      </c>
      <c r="C3898" s="7">
        <v>45155.519942129627</v>
      </c>
      <c r="D3898" s="8" t="s">
        <v>13</v>
      </c>
      <c r="E3898" s="8" t="s">
        <v>28</v>
      </c>
      <c r="F3898" s="8" t="s">
        <v>168</v>
      </c>
      <c r="G3898" s="110" t="s">
        <v>29</v>
      </c>
      <c r="H38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898" s="48">
        <f>tbl_raw_data[[#This Row],[Date Actioned]]-tbl_raw_data[[#This Row],[Date Tagged]]</f>
        <v>6.8402777760638855E-3</v>
      </c>
      <c r="J3898" s="50">
        <f>HOUR(tbl_raw_data[[#This Row],[time_taken]])*60+MINUTE(tbl_raw_data[[#This Row],[time_taken]])+SECOND(tbl_raw_data[[#This Row],[time_taken]])/60</f>
        <v>9.85</v>
      </c>
      <c r="K3898" s="54">
        <f>DATE(YEAR(tbl_raw_data[[#This Row],[Date Actioned]]), MONTH(tbl_raw_data[[#This Row],[Date Actioned]]), DAY(tbl_raw_data[[#This Row],[Date Actioned]]))</f>
        <v>45155</v>
      </c>
      <c r="L3898" s="55" t="str">
        <f>UPPER(TEXT(tbl_raw_data[[#This Row],[Updated_date]],"MMMM"))</f>
        <v>AUGUST</v>
      </c>
      <c r="M3898" s="55" t="str">
        <f>UPPER("Week "&amp;IF(ROUNDUP(DAY(tbl_raw_data[[#This Row],[Updated_date]])/7,0)=5,4,ROUNDUP(DAY(tbl_raw_data[[#This Row],[Updated_date]])/7,0)))</f>
        <v>WEEK 3</v>
      </c>
      <c r="N3898" s="57" t="str">
        <f>UPPER(VLOOKUP(tbl_raw_data[[#This Row],[Analyst]],[1]setting!$A$1:$B$15,2,0))</f>
        <v>MERCEDES</v>
      </c>
      <c r="O3898" s="57" t="str">
        <f>UPPER(tbl_raw_data[[#This Row],[Outcome]])</f>
        <v>APPROVE</v>
      </c>
      <c r="P3898" s="57" t="str">
        <f>UPPER(tbl_raw_data[[#This Row],[Queue Name]])</f>
        <v>CONSUMER EXISTING</v>
      </c>
      <c r="Q3898" s="57" t="str">
        <f>IF(tbl_raw_data[[#This Row],[time_taken_in_mins]]&lt;=20,"SLA_MET","SLA_NOT_MET")</f>
        <v>SLA_MET</v>
      </c>
    </row>
    <row r="3899" spans="1:17" ht="15" customHeight="1" x14ac:dyDescent="0.25">
      <c r="A3899" s="5" t="s">
        <v>6710</v>
      </c>
      <c r="B3899" s="12">
        <v>45155.513136574074</v>
      </c>
      <c r="C3899" s="29">
        <v>45155.528101851851</v>
      </c>
      <c r="D3899" s="30" t="s">
        <v>40</v>
      </c>
      <c r="E3899" s="16" t="s">
        <v>41</v>
      </c>
      <c r="F3899" s="30" t="s">
        <v>168</v>
      </c>
      <c r="G3899" s="106"/>
      <c r="H38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899" s="48">
        <f>tbl_raw_data[[#This Row],[Date Actioned]]-tbl_raw_data[[#This Row],[Date Tagged]]</f>
        <v>1.4965277776354924E-2</v>
      </c>
      <c r="J3899" s="50">
        <f>HOUR(tbl_raw_data[[#This Row],[time_taken]])*60+MINUTE(tbl_raw_data[[#This Row],[time_taken]])+SECOND(tbl_raw_data[[#This Row],[time_taken]])/60</f>
        <v>21.55</v>
      </c>
      <c r="K3899" s="54">
        <f>DATE(YEAR(tbl_raw_data[[#This Row],[Date Actioned]]), MONTH(tbl_raw_data[[#This Row],[Date Actioned]]), DAY(tbl_raw_data[[#This Row],[Date Actioned]]))</f>
        <v>45155</v>
      </c>
      <c r="L3899" s="55" t="str">
        <f>UPPER(TEXT(tbl_raw_data[[#This Row],[Updated_date]],"MMMM"))</f>
        <v>AUGUST</v>
      </c>
      <c r="M3899" s="55" t="str">
        <f>UPPER("Week "&amp;IF(ROUNDUP(DAY(tbl_raw_data[[#This Row],[Updated_date]])/7,0)=5,4,ROUNDUP(DAY(tbl_raw_data[[#This Row],[Updated_date]])/7,0)))</f>
        <v>WEEK 3</v>
      </c>
      <c r="N3899" s="57" t="str">
        <f>UPPER(VLOOKUP(tbl_raw_data[[#This Row],[Analyst]],[1]setting!$A$1:$B$15,2,0))</f>
        <v>MERCEDES</v>
      </c>
      <c r="O3899" s="57" t="str">
        <f>UPPER(tbl_raw_data[[#This Row],[Outcome]])</f>
        <v>WITHDRAW</v>
      </c>
      <c r="P3899" s="57" t="str">
        <f>UPPER(tbl_raw_data[[#This Row],[Queue Name]])</f>
        <v>CONSUMER POST BUREAU</v>
      </c>
      <c r="Q3899" s="57" t="str">
        <f>IF(tbl_raw_data[[#This Row],[time_taken_in_mins]]&lt;=20,"SLA_MET","SLA_NOT_MET")</f>
        <v>SLA_NOT_MET</v>
      </c>
    </row>
    <row r="3900" spans="1:17" ht="15" customHeight="1" x14ac:dyDescent="0.25">
      <c r="A3900" s="5" t="s">
        <v>6083</v>
      </c>
      <c r="B3900" s="12">
        <v>45155.520601851851</v>
      </c>
      <c r="C3900" s="29">
        <v>45155.532696759263</v>
      </c>
      <c r="D3900" s="16" t="s">
        <v>13</v>
      </c>
      <c r="E3900" s="16" t="s">
        <v>41</v>
      </c>
      <c r="F3900" s="30" t="s">
        <v>168</v>
      </c>
      <c r="G3900" s="106"/>
      <c r="H39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00" s="48">
        <f>tbl_raw_data[[#This Row],[Date Actioned]]-tbl_raw_data[[#This Row],[Date Tagged]]</f>
        <v>1.209490741166519E-2</v>
      </c>
      <c r="J3900" s="50">
        <f>HOUR(tbl_raw_data[[#This Row],[time_taken]])*60+MINUTE(tbl_raw_data[[#This Row],[time_taken]])+SECOND(tbl_raw_data[[#This Row],[time_taken]])/60</f>
        <v>17.416666666666668</v>
      </c>
      <c r="K3900" s="54">
        <f>DATE(YEAR(tbl_raw_data[[#This Row],[Date Actioned]]), MONTH(tbl_raw_data[[#This Row],[Date Actioned]]), DAY(tbl_raw_data[[#This Row],[Date Actioned]]))</f>
        <v>45155</v>
      </c>
      <c r="L3900" s="55" t="str">
        <f>UPPER(TEXT(tbl_raw_data[[#This Row],[Updated_date]],"MMMM"))</f>
        <v>AUGUST</v>
      </c>
      <c r="M3900" s="55" t="str">
        <f>UPPER("Week "&amp;IF(ROUNDUP(DAY(tbl_raw_data[[#This Row],[Updated_date]])/7,0)=5,4,ROUNDUP(DAY(tbl_raw_data[[#This Row],[Updated_date]])/7,0)))</f>
        <v>WEEK 3</v>
      </c>
      <c r="N3900" s="57" t="str">
        <f>UPPER(VLOOKUP(tbl_raw_data[[#This Row],[Analyst]],[1]setting!$A$1:$B$15,2,0))</f>
        <v>MERCEDES</v>
      </c>
      <c r="O3900" s="57" t="str">
        <f>UPPER(tbl_raw_data[[#This Row],[Outcome]])</f>
        <v>APPROVE</v>
      </c>
      <c r="P3900" s="57" t="str">
        <f>UPPER(tbl_raw_data[[#This Row],[Queue Name]])</f>
        <v>CONSUMER POST BUREAU</v>
      </c>
      <c r="Q3900" s="57" t="str">
        <f>IF(tbl_raw_data[[#This Row],[time_taken_in_mins]]&lt;=20,"SLA_MET","SLA_NOT_MET")</f>
        <v>SLA_MET</v>
      </c>
    </row>
    <row r="3901" spans="1:17" ht="15" customHeight="1" x14ac:dyDescent="0.25">
      <c r="A3901" s="11" t="s">
        <v>1585</v>
      </c>
      <c r="B3901" s="12">
        <v>45155.521261574075</v>
      </c>
      <c r="C3901" s="13">
        <v>45155.525821759256</v>
      </c>
      <c r="D3901" s="14" t="s">
        <v>13</v>
      </c>
      <c r="E3901" s="14" t="s">
        <v>9</v>
      </c>
      <c r="F3901" s="14" t="s">
        <v>86</v>
      </c>
      <c r="G3901" s="111" t="s">
        <v>67</v>
      </c>
      <c r="H39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1" s="48">
        <f>tbl_raw_data[[#This Row],[Date Actioned]]-tbl_raw_data[[#This Row],[Date Tagged]]</f>
        <v>4.5601851816172712E-3</v>
      </c>
      <c r="J3901" s="50">
        <f>HOUR(tbl_raw_data[[#This Row],[time_taken]])*60+MINUTE(tbl_raw_data[[#This Row],[time_taken]])+SECOND(tbl_raw_data[[#This Row],[time_taken]])/60</f>
        <v>6.5666666666666664</v>
      </c>
      <c r="K3901" s="54">
        <f>DATE(YEAR(tbl_raw_data[[#This Row],[Date Actioned]]), MONTH(tbl_raw_data[[#This Row],[Date Actioned]]), DAY(tbl_raw_data[[#This Row],[Date Actioned]]))</f>
        <v>45155</v>
      </c>
      <c r="L3901" s="55" t="str">
        <f>UPPER(TEXT(tbl_raw_data[[#This Row],[Updated_date]],"MMMM"))</f>
        <v>AUGUST</v>
      </c>
      <c r="M3901" s="55" t="str">
        <f>UPPER("Week "&amp;IF(ROUNDUP(DAY(tbl_raw_data[[#This Row],[Updated_date]])/7,0)=5,4,ROUNDUP(DAY(tbl_raw_data[[#This Row],[Updated_date]])/7,0)))</f>
        <v>WEEK 3</v>
      </c>
      <c r="N3901" s="57" t="str">
        <f>UPPER(VLOOKUP(tbl_raw_data[[#This Row],[Analyst]],[1]setting!$A$1:$B$15,2,0))</f>
        <v>ASIF</v>
      </c>
      <c r="O3901" s="57" t="str">
        <f>UPPER(tbl_raw_data[[#This Row],[Outcome]])</f>
        <v>APPROVE</v>
      </c>
      <c r="P3901" s="57" t="str">
        <f>UPPER(tbl_raw_data[[#This Row],[Queue Name]])</f>
        <v>CONSUMER PRE BUREAU</v>
      </c>
      <c r="Q3901" s="57" t="str">
        <f>IF(tbl_raw_data[[#This Row],[time_taken_in_mins]]&lt;=20,"SLA_MET","SLA_NOT_MET")</f>
        <v>SLA_MET</v>
      </c>
    </row>
    <row r="3902" spans="1:17" ht="15" customHeight="1" x14ac:dyDescent="0.25">
      <c r="A3902" s="22" t="s">
        <v>5713</v>
      </c>
      <c r="B3902" s="12">
        <v>45155.52140046296</v>
      </c>
      <c r="C3902" s="13">
        <v>45155.532569444447</v>
      </c>
      <c r="D3902" s="14" t="s">
        <v>8</v>
      </c>
      <c r="E3902" s="14" t="s">
        <v>9</v>
      </c>
      <c r="F3902" s="14" t="s">
        <v>1160</v>
      </c>
      <c r="G3902" s="111" t="s">
        <v>5714</v>
      </c>
      <c r="H39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02" s="48">
        <f>tbl_raw_data[[#This Row],[Date Actioned]]-tbl_raw_data[[#This Row],[Date Tagged]]</f>
        <v>1.1168981487571727E-2</v>
      </c>
      <c r="J3902" s="50">
        <f>HOUR(tbl_raw_data[[#This Row],[time_taken]])*60+MINUTE(tbl_raw_data[[#This Row],[time_taken]])+SECOND(tbl_raw_data[[#This Row],[time_taken]])/60</f>
        <v>16.083333333333332</v>
      </c>
      <c r="K3902" s="54">
        <f>DATE(YEAR(tbl_raw_data[[#This Row],[Date Actioned]]), MONTH(tbl_raw_data[[#This Row],[Date Actioned]]), DAY(tbl_raw_data[[#This Row],[Date Actioned]]))</f>
        <v>45155</v>
      </c>
      <c r="L3902" s="55" t="str">
        <f>UPPER(TEXT(tbl_raw_data[[#This Row],[Updated_date]],"MMMM"))</f>
        <v>AUGUST</v>
      </c>
      <c r="M3902" s="55" t="str">
        <f>UPPER("Week "&amp;IF(ROUNDUP(DAY(tbl_raw_data[[#This Row],[Updated_date]])/7,0)=5,4,ROUNDUP(DAY(tbl_raw_data[[#This Row],[Updated_date]])/7,0)))</f>
        <v>WEEK 3</v>
      </c>
      <c r="N3902" s="57" t="str">
        <f>UPPER(VLOOKUP(tbl_raw_data[[#This Row],[Analyst]],[1]setting!$A$1:$B$15,2,0))</f>
        <v>JULIA</v>
      </c>
      <c r="O3902" s="57" t="str">
        <f>UPPER(tbl_raw_data[[#This Row],[Outcome]])</f>
        <v>WITHDRAW</v>
      </c>
      <c r="P3902" s="57" t="str">
        <f>UPPER(tbl_raw_data[[#This Row],[Queue Name]])</f>
        <v>CONSUMER PRE BUREAU</v>
      </c>
      <c r="Q3902" s="57" t="str">
        <f>IF(tbl_raw_data[[#This Row],[time_taken_in_mins]]&lt;=20,"SLA_MET","SLA_NOT_MET")</f>
        <v>SLA_MET</v>
      </c>
    </row>
    <row r="3903" spans="1:17" ht="15" customHeight="1" x14ac:dyDescent="0.25">
      <c r="A3903" s="11" t="s">
        <v>6677</v>
      </c>
      <c r="B3903" s="12">
        <v>45155.523078703707</v>
      </c>
      <c r="C3903" s="25">
        <v>45155.537835648145</v>
      </c>
      <c r="D3903" s="26" t="s">
        <v>40</v>
      </c>
      <c r="E3903" s="10" t="s">
        <v>41</v>
      </c>
      <c r="F3903" s="26" t="s">
        <v>168</v>
      </c>
      <c r="G3903" s="109"/>
      <c r="H39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03" s="48">
        <f>tbl_raw_data[[#This Row],[Date Actioned]]-tbl_raw_data[[#This Row],[Date Tagged]]</f>
        <v>1.4756944437976927E-2</v>
      </c>
      <c r="J3903" s="50">
        <f>HOUR(tbl_raw_data[[#This Row],[time_taken]])*60+MINUTE(tbl_raw_data[[#This Row],[time_taken]])+SECOND(tbl_raw_data[[#This Row],[time_taken]])/60</f>
        <v>21.25</v>
      </c>
      <c r="K3903" s="54">
        <f>DATE(YEAR(tbl_raw_data[[#This Row],[Date Actioned]]), MONTH(tbl_raw_data[[#This Row],[Date Actioned]]), DAY(tbl_raw_data[[#This Row],[Date Actioned]]))</f>
        <v>45155</v>
      </c>
      <c r="L3903" s="55" t="str">
        <f>UPPER(TEXT(tbl_raw_data[[#This Row],[Updated_date]],"MMMM"))</f>
        <v>AUGUST</v>
      </c>
      <c r="M3903" s="55" t="str">
        <f>UPPER("Week "&amp;IF(ROUNDUP(DAY(tbl_raw_data[[#This Row],[Updated_date]])/7,0)=5,4,ROUNDUP(DAY(tbl_raw_data[[#This Row],[Updated_date]])/7,0)))</f>
        <v>WEEK 3</v>
      </c>
      <c r="N3903" s="57" t="str">
        <f>UPPER(VLOOKUP(tbl_raw_data[[#This Row],[Analyst]],[1]setting!$A$1:$B$15,2,0))</f>
        <v>MERCEDES</v>
      </c>
      <c r="O3903" s="57" t="str">
        <f>UPPER(tbl_raw_data[[#This Row],[Outcome]])</f>
        <v>WITHDRAW</v>
      </c>
      <c r="P3903" s="57" t="str">
        <f>UPPER(tbl_raw_data[[#This Row],[Queue Name]])</f>
        <v>CONSUMER POST BUREAU</v>
      </c>
      <c r="Q3903" s="57" t="str">
        <f>IF(tbl_raw_data[[#This Row],[time_taken_in_mins]]&lt;=20,"SLA_MET","SLA_NOT_MET")</f>
        <v>SLA_NOT_MET</v>
      </c>
    </row>
    <row r="3904" spans="1:17" ht="15" customHeight="1" x14ac:dyDescent="0.25">
      <c r="A3904" s="5" t="s">
        <v>1694</v>
      </c>
      <c r="B3904" s="6">
        <v>45155.524317129632</v>
      </c>
      <c r="C3904" s="7">
        <v>45155.528981481482</v>
      </c>
      <c r="D3904" s="8" t="s">
        <v>8</v>
      </c>
      <c r="E3904" s="8" t="s">
        <v>41</v>
      </c>
      <c r="F3904" s="8" t="s">
        <v>86</v>
      </c>
      <c r="G3904" s="110" t="s">
        <v>1695</v>
      </c>
      <c r="H39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04" s="48">
        <f>tbl_raw_data[[#This Row],[Date Actioned]]-tbl_raw_data[[#This Row],[Date Tagged]]</f>
        <v>4.6643518508062698E-3</v>
      </c>
      <c r="J3904" s="50">
        <f>HOUR(tbl_raw_data[[#This Row],[time_taken]])*60+MINUTE(tbl_raw_data[[#This Row],[time_taken]])+SECOND(tbl_raw_data[[#This Row],[time_taken]])/60</f>
        <v>6.7166666666666668</v>
      </c>
      <c r="K3904" s="54">
        <f>DATE(YEAR(tbl_raw_data[[#This Row],[Date Actioned]]), MONTH(tbl_raw_data[[#This Row],[Date Actioned]]), DAY(tbl_raw_data[[#This Row],[Date Actioned]]))</f>
        <v>45155</v>
      </c>
      <c r="L3904" s="55" t="str">
        <f>UPPER(TEXT(tbl_raw_data[[#This Row],[Updated_date]],"MMMM"))</f>
        <v>AUGUST</v>
      </c>
      <c r="M3904" s="55" t="str">
        <f>UPPER("Week "&amp;IF(ROUNDUP(DAY(tbl_raw_data[[#This Row],[Updated_date]])/7,0)=5,4,ROUNDUP(DAY(tbl_raw_data[[#This Row],[Updated_date]])/7,0)))</f>
        <v>WEEK 3</v>
      </c>
      <c r="N3904" s="57" t="str">
        <f>UPPER(VLOOKUP(tbl_raw_data[[#This Row],[Analyst]],[1]setting!$A$1:$B$15,2,0))</f>
        <v>ASIF</v>
      </c>
      <c r="O3904" s="57" t="str">
        <f>UPPER(tbl_raw_data[[#This Row],[Outcome]])</f>
        <v>WITHDRAW</v>
      </c>
      <c r="P3904" s="57" t="str">
        <f>UPPER(tbl_raw_data[[#This Row],[Queue Name]])</f>
        <v>CONSUMER POST BUREAU</v>
      </c>
      <c r="Q3904" s="57" t="str">
        <f>IF(tbl_raw_data[[#This Row],[time_taken_in_mins]]&lt;=20,"SLA_MET","SLA_NOT_MET")</f>
        <v>SLA_MET</v>
      </c>
    </row>
    <row r="3905" spans="1:17" ht="15" customHeight="1" x14ac:dyDescent="0.25">
      <c r="A3905" s="22" t="s">
        <v>2089</v>
      </c>
      <c r="B3905" s="6">
        <v>45155.527372685188</v>
      </c>
      <c r="C3905" s="7">
        <v>45155.532557870371</v>
      </c>
      <c r="D3905" s="8" t="s">
        <v>13</v>
      </c>
      <c r="E3905" s="8" t="s">
        <v>9</v>
      </c>
      <c r="F3905" s="8" t="s">
        <v>109</v>
      </c>
      <c r="G3905" s="110" t="s">
        <v>67</v>
      </c>
      <c r="H39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5" s="48">
        <f>tbl_raw_data[[#This Row],[Date Actioned]]-tbl_raw_data[[#This Row],[Date Tagged]]</f>
        <v>5.1851851821993478E-3</v>
      </c>
      <c r="J3905" s="50">
        <f>HOUR(tbl_raw_data[[#This Row],[time_taken]])*60+MINUTE(tbl_raw_data[[#This Row],[time_taken]])+SECOND(tbl_raw_data[[#This Row],[time_taken]])/60</f>
        <v>7.4666666666666668</v>
      </c>
      <c r="K3905" s="54">
        <f>DATE(YEAR(tbl_raw_data[[#This Row],[Date Actioned]]), MONTH(tbl_raw_data[[#This Row],[Date Actioned]]), DAY(tbl_raw_data[[#This Row],[Date Actioned]]))</f>
        <v>45155</v>
      </c>
      <c r="L3905" s="55" t="str">
        <f>UPPER(TEXT(tbl_raw_data[[#This Row],[Updated_date]],"MMMM"))</f>
        <v>AUGUST</v>
      </c>
      <c r="M3905" s="55" t="str">
        <f>UPPER("Week "&amp;IF(ROUNDUP(DAY(tbl_raw_data[[#This Row],[Updated_date]])/7,0)=5,4,ROUNDUP(DAY(tbl_raw_data[[#This Row],[Updated_date]])/7,0)))</f>
        <v>WEEK 3</v>
      </c>
      <c r="N3905" s="57" t="str">
        <f>UPPER(VLOOKUP(tbl_raw_data[[#This Row],[Analyst]],[1]setting!$A$1:$B$15,2,0))</f>
        <v>NAVED</v>
      </c>
      <c r="O3905" s="57" t="str">
        <f>UPPER(tbl_raw_data[[#This Row],[Outcome]])</f>
        <v>APPROVE</v>
      </c>
      <c r="P3905" s="57" t="str">
        <f>UPPER(tbl_raw_data[[#This Row],[Queue Name]])</f>
        <v>CONSUMER PRE BUREAU</v>
      </c>
      <c r="Q3905" s="57" t="str">
        <f>IF(tbl_raw_data[[#This Row],[time_taken_in_mins]]&lt;=20,"SLA_MET","SLA_NOT_MET")</f>
        <v>SLA_MET</v>
      </c>
    </row>
    <row r="3906" spans="1:17" ht="15" customHeight="1" x14ac:dyDescent="0.25">
      <c r="A3906" s="5" t="s">
        <v>1824</v>
      </c>
      <c r="B3906" s="12">
        <v>45155.527881944443</v>
      </c>
      <c r="C3906" s="13">
        <v>45155.532719907409</v>
      </c>
      <c r="D3906" s="14" t="s">
        <v>13</v>
      </c>
      <c r="E3906" s="14" t="s">
        <v>28</v>
      </c>
      <c r="F3906" s="14" t="s">
        <v>86</v>
      </c>
      <c r="G3906" s="111" t="s">
        <v>53</v>
      </c>
      <c r="H39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6" s="48">
        <f>tbl_raw_data[[#This Row],[Date Actioned]]-tbl_raw_data[[#This Row],[Date Tagged]]</f>
        <v>4.8379629661212675E-3</v>
      </c>
      <c r="J3906" s="50">
        <f>HOUR(tbl_raw_data[[#This Row],[time_taken]])*60+MINUTE(tbl_raw_data[[#This Row],[time_taken]])+SECOND(tbl_raw_data[[#This Row],[time_taken]])/60</f>
        <v>6.9666666666666668</v>
      </c>
      <c r="K3906" s="54">
        <f>DATE(YEAR(tbl_raw_data[[#This Row],[Date Actioned]]), MONTH(tbl_raw_data[[#This Row],[Date Actioned]]), DAY(tbl_raw_data[[#This Row],[Date Actioned]]))</f>
        <v>45155</v>
      </c>
      <c r="L3906" s="55" t="str">
        <f>UPPER(TEXT(tbl_raw_data[[#This Row],[Updated_date]],"MMMM"))</f>
        <v>AUGUST</v>
      </c>
      <c r="M3906" s="55" t="str">
        <f>UPPER("Week "&amp;IF(ROUNDUP(DAY(tbl_raw_data[[#This Row],[Updated_date]])/7,0)=5,4,ROUNDUP(DAY(tbl_raw_data[[#This Row],[Updated_date]])/7,0)))</f>
        <v>WEEK 3</v>
      </c>
      <c r="N3906" s="57" t="str">
        <f>UPPER(VLOOKUP(tbl_raw_data[[#This Row],[Analyst]],[1]setting!$A$1:$B$15,2,0))</f>
        <v>ASIF</v>
      </c>
      <c r="O3906" s="57" t="str">
        <f>UPPER(tbl_raw_data[[#This Row],[Outcome]])</f>
        <v>APPROVE</v>
      </c>
      <c r="P3906" s="57" t="str">
        <f>UPPER(tbl_raw_data[[#This Row],[Queue Name]])</f>
        <v>CONSUMER EXISTING</v>
      </c>
      <c r="Q3906" s="57" t="str">
        <f>IF(tbl_raw_data[[#This Row],[time_taken_in_mins]]&lt;=20,"SLA_MET","SLA_NOT_MET")</f>
        <v>SLA_MET</v>
      </c>
    </row>
    <row r="3907" spans="1:17" ht="15" customHeight="1" x14ac:dyDescent="0.25">
      <c r="A3907" s="11" t="s">
        <v>4400</v>
      </c>
      <c r="B3907" s="6">
        <v>45155.529027777775</v>
      </c>
      <c r="C3907" s="7">
        <v>45155.537407407406</v>
      </c>
      <c r="D3907" s="8" t="s">
        <v>13</v>
      </c>
      <c r="E3907" s="8" t="s">
        <v>28</v>
      </c>
      <c r="F3907" s="8" t="s">
        <v>254</v>
      </c>
      <c r="G3907" s="110" t="s">
        <v>29</v>
      </c>
      <c r="H39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7" s="48">
        <f>tbl_raw_data[[#This Row],[Date Actioned]]-tbl_raw_data[[#This Row],[Date Tagged]]</f>
        <v>8.3796296312357299E-3</v>
      </c>
      <c r="J3907" s="50">
        <f>HOUR(tbl_raw_data[[#This Row],[time_taken]])*60+MINUTE(tbl_raw_data[[#This Row],[time_taken]])+SECOND(tbl_raw_data[[#This Row],[time_taken]])/60</f>
        <v>12.066666666666666</v>
      </c>
      <c r="K3907" s="54">
        <f>DATE(YEAR(tbl_raw_data[[#This Row],[Date Actioned]]), MONTH(tbl_raw_data[[#This Row],[Date Actioned]]), DAY(tbl_raw_data[[#This Row],[Date Actioned]]))</f>
        <v>45155</v>
      </c>
      <c r="L3907" s="55" t="str">
        <f>UPPER(TEXT(tbl_raw_data[[#This Row],[Updated_date]],"MMMM"))</f>
        <v>AUGUST</v>
      </c>
      <c r="M3907" s="55" t="str">
        <f>UPPER("Week "&amp;IF(ROUNDUP(DAY(tbl_raw_data[[#This Row],[Updated_date]])/7,0)=5,4,ROUNDUP(DAY(tbl_raw_data[[#This Row],[Updated_date]])/7,0)))</f>
        <v>WEEK 3</v>
      </c>
      <c r="N3907" s="57" t="str">
        <f>UPPER(VLOOKUP(tbl_raw_data[[#This Row],[Analyst]],[1]setting!$A$1:$B$15,2,0))</f>
        <v>FARDIN</v>
      </c>
      <c r="O3907" s="57" t="str">
        <f>UPPER(tbl_raw_data[[#This Row],[Outcome]])</f>
        <v>APPROVE</v>
      </c>
      <c r="P3907" s="57" t="str">
        <f>UPPER(tbl_raw_data[[#This Row],[Queue Name]])</f>
        <v>CONSUMER EXISTING</v>
      </c>
      <c r="Q3907" s="57" t="str">
        <f>IF(tbl_raw_data[[#This Row],[time_taken_in_mins]]&lt;=20,"SLA_MET","SLA_NOT_MET")</f>
        <v>SLA_MET</v>
      </c>
    </row>
    <row r="3908" spans="1:17" ht="15" customHeight="1" x14ac:dyDescent="0.25">
      <c r="A3908" s="22" t="s">
        <v>4487</v>
      </c>
      <c r="B3908" s="12">
        <v>45155.529432870368</v>
      </c>
      <c r="C3908" s="13">
        <v>45155.537986111114</v>
      </c>
      <c r="D3908" s="14" t="s">
        <v>13</v>
      </c>
      <c r="E3908" s="14" t="s">
        <v>9</v>
      </c>
      <c r="F3908" s="14" t="s">
        <v>86</v>
      </c>
      <c r="G3908" s="111" t="s">
        <v>29</v>
      </c>
      <c r="H39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08" s="48">
        <f>tbl_raw_data[[#This Row],[Date Actioned]]-tbl_raw_data[[#This Row],[Date Tagged]]</f>
        <v>8.5532407465507276E-3</v>
      </c>
      <c r="J3908" s="50">
        <f>HOUR(tbl_raw_data[[#This Row],[time_taken]])*60+MINUTE(tbl_raw_data[[#This Row],[time_taken]])+SECOND(tbl_raw_data[[#This Row],[time_taken]])/60</f>
        <v>12.316666666666666</v>
      </c>
      <c r="K3908" s="54">
        <f>DATE(YEAR(tbl_raw_data[[#This Row],[Date Actioned]]), MONTH(tbl_raw_data[[#This Row],[Date Actioned]]), DAY(tbl_raw_data[[#This Row],[Date Actioned]]))</f>
        <v>45155</v>
      </c>
      <c r="L3908" s="55" t="str">
        <f>UPPER(TEXT(tbl_raw_data[[#This Row],[Updated_date]],"MMMM"))</f>
        <v>AUGUST</v>
      </c>
      <c r="M3908" s="55" t="str">
        <f>UPPER("Week "&amp;IF(ROUNDUP(DAY(tbl_raw_data[[#This Row],[Updated_date]])/7,0)=5,4,ROUNDUP(DAY(tbl_raw_data[[#This Row],[Updated_date]])/7,0)))</f>
        <v>WEEK 3</v>
      </c>
      <c r="N3908" s="57" t="str">
        <f>UPPER(VLOOKUP(tbl_raw_data[[#This Row],[Analyst]],[1]setting!$A$1:$B$15,2,0))</f>
        <v>ASIF</v>
      </c>
      <c r="O3908" s="57" t="str">
        <f>UPPER(tbl_raw_data[[#This Row],[Outcome]])</f>
        <v>APPROVE</v>
      </c>
      <c r="P3908" s="57" t="str">
        <f>UPPER(tbl_raw_data[[#This Row],[Queue Name]])</f>
        <v>CONSUMER PRE BUREAU</v>
      </c>
      <c r="Q3908" s="57" t="str">
        <f>IF(tbl_raw_data[[#This Row],[time_taken_in_mins]]&lt;=20,"SLA_MET","SLA_NOT_MET")</f>
        <v>SLA_MET</v>
      </c>
    </row>
    <row r="3909" spans="1:17" ht="15" customHeight="1" x14ac:dyDescent="0.25">
      <c r="A3909" s="22" t="s">
        <v>5529</v>
      </c>
      <c r="B3909" s="12">
        <v>45155.534074074072</v>
      </c>
      <c r="C3909" s="13">
        <v>45155.544803240744</v>
      </c>
      <c r="D3909" s="14" t="s">
        <v>46</v>
      </c>
      <c r="E3909" s="14" t="s">
        <v>28</v>
      </c>
      <c r="F3909" s="14" t="s">
        <v>254</v>
      </c>
      <c r="G3909" s="111" t="s">
        <v>770</v>
      </c>
      <c r="H39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09" s="48">
        <f>tbl_raw_data[[#This Row],[Date Actioned]]-tbl_raw_data[[#This Row],[Date Tagged]]</f>
        <v>1.0729166671808343E-2</v>
      </c>
      <c r="J3909" s="50">
        <f>HOUR(tbl_raw_data[[#This Row],[time_taken]])*60+MINUTE(tbl_raw_data[[#This Row],[time_taken]])+SECOND(tbl_raw_data[[#This Row],[time_taken]])/60</f>
        <v>15.45</v>
      </c>
      <c r="K3909" s="54">
        <f>DATE(YEAR(tbl_raw_data[[#This Row],[Date Actioned]]), MONTH(tbl_raw_data[[#This Row],[Date Actioned]]), DAY(tbl_raw_data[[#This Row],[Date Actioned]]))</f>
        <v>45155</v>
      </c>
      <c r="L3909" s="55" t="str">
        <f>UPPER(TEXT(tbl_raw_data[[#This Row],[Updated_date]],"MMMM"))</f>
        <v>AUGUST</v>
      </c>
      <c r="M3909" s="55" t="str">
        <f>UPPER("Week "&amp;IF(ROUNDUP(DAY(tbl_raw_data[[#This Row],[Updated_date]])/7,0)=5,4,ROUNDUP(DAY(tbl_raw_data[[#This Row],[Updated_date]])/7,0)))</f>
        <v>WEEK 3</v>
      </c>
      <c r="N3909" s="57" t="str">
        <f>UPPER(VLOOKUP(tbl_raw_data[[#This Row],[Analyst]],[1]setting!$A$1:$B$15,2,0))</f>
        <v>FARDIN</v>
      </c>
      <c r="O3909" s="57" t="str">
        <f>UPPER(tbl_raw_data[[#This Row],[Outcome]])</f>
        <v>DECLINE</v>
      </c>
      <c r="P3909" s="57" t="str">
        <f>UPPER(tbl_raw_data[[#This Row],[Queue Name]])</f>
        <v>CONSUMER EXISTING</v>
      </c>
      <c r="Q3909" s="57" t="str">
        <f>IF(tbl_raw_data[[#This Row],[time_taken_in_mins]]&lt;=20,"SLA_MET","SLA_NOT_MET")</f>
        <v>SLA_MET</v>
      </c>
    </row>
    <row r="3910" spans="1:17" ht="15" customHeight="1" x14ac:dyDescent="0.25">
      <c r="A3910" s="5" t="s">
        <v>519</v>
      </c>
      <c r="B3910" s="6">
        <v>45155.54005787037</v>
      </c>
      <c r="C3910" s="7">
        <v>45155.542881944442</v>
      </c>
      <c r="D3910" s="8" t="s">
        <v>13</v>
      </c>
      <c r="E3910" s="8" t="s">
        <v>28</v>
      </c>
      <c r="F3910" s="8" t="s">
        <v>86</v>
      </c>
      <c r="G3910" s="110" t="s">
        <v>53</v>
      </c>
      <c r="H39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0" s="48">
        <f>tbl_raw_data[[#This Row],[Date Actioned]]-tbl_raw_data[[#This Row],[Date Tagged]]</f>
        <v>2.8240740721230395E-3</v>
      </c>
      <c r="J3910" s="50">
        <f>HOUR(tbl_raw_data[[#This Row],[time_taken]])*60+MINUTE(tbl_raw_data[[#This Row],[time_taken]])+SECOND(tbl_raw_data[[#This Row],[time_taken]])/60</f>
        <v>4.0666666666666664</v>
      </c>
      <c r="K3910" s="54">
        <f>DATE(YEAR(tbl_raw_data[[#This Row],[Date Actioned]]), MONTH(tbl_raw_data[[#This Row],[Date Actioned]]), DAY(tbl_raw_data[[#This Row],[Date Actioned]]))</f>
        <v>45155</v>
      </c>
      <c r="L3910" s="55" t="str">
        <f>UPPER(TEXT(tbl_raw_data[[#This Row],[Updated_date]],"MMMM"))</f>
        <v>AUGUST</v>
      </c>
      <c r="M3910" s="55" t="str">
        <f>UPPER("Week "&amp;IF(ROUNDUP(DAY(tbl_raw_data[[#This Row],[Updated_date]])/7,0)=5,4,ROUNDUP(DAY(tbl_raw_data[[#This Row],[Updated_date]])/7,0)))</f>
        <v>WEEK 3</v>
      </c>
      <c r="N3910" s="57" t="str">
        <f>UPPER(VLOOKUP(tbl_raw_data[[#This Row],[Analyst]],[1]setting!$A$1:$B$15,2,0))</f>
        <v>ASIF</v>
      </c>
      <c r="O3910" s="57" t="str">
        <f>UPPER(tbl_raw_data[[#This Row],[Outcome]])</f>
        <v>APPROVE</v>
      </c>
      <c r="P3910" s="57" t="str">
        <f>UPPER(tbl_raw_data[[#This Row],[Queue Name]])</f>
        <v>CONSUMER EXISTING</v>
      </c>
      <c r="Q3910" s="57" t="str">
        <f>IF(tbl_raw_data[[#This Row],[time_taken_in_mins]]&lt;=20,"SLA_MET","SLA_NOT_MET")</f>
        <v>SLA_MET</v>
      </c>
    </row>
    <row r="3911" spans="1:17" ht="15" customHeight="1" x14ac:dyDescent="0.25">
      <c r="A3911" s="11" t="s">
        <v>1490</v>
      </c>
      <c r="B3911" s="12">
        <v>45155.541932870372</v>
      </c>
      <c r="C3911" s="13">
        <v>45155.546354166669</v>
      </c>
      <c r="D3911" s="14" t="s">
        <v>13</v>
      </c>
      <c r="E3911" s="14" t="s">
        <v>9</v>
      </c>
      <c r="F3911" s="14" t="s">
        <v>86</v>
      </c>
      <c r="G3911" s="111" t="s">
        <v>67</v>
      </c>
      <c r="H39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1" s="48">
        <f>tbl_raw_data[[#This Row],[Date Actioned]]-tbl_raw_data[[#This Row],[Date Tagged]]</f>
        <v>4.4212962966412306E-3</v>
      </c>
      <c r="J3911" s="50">
        <f>HOUR(tbl_raw_data[[#This Row],[time_taken]])*60+MINUTE(tbl_raw_data[[#This Row],[time_taken]])+SECOND(tbl_raw_data[[#This Row],[time_taken]])/60</f>
        <v>6.3666666666666663</v>
      </c>
      <c r="K3911" s="54">
        <f>DATE(YEAR(tbl_raw_data[[#This Row],[Date Actioned]]), MONTH(tbl_raw_data[[#This Row],[Date Actioned]]), DAY(tbl_raw_data[[#This Row],[Date Actioned]]))</f>
        <v>45155</v>
      </c>
      <c r="L3911" s="55" t="str">
        <f>UPPER(TEXT(tbl_raw_data[[#This Row],[Updated_date]],"MMMM"))</f>
        <v>AUGUST</v>
      </c>
      <c r="M3911" s="55" t="str">
        <f>UPPER("Week "&amp;IF(ROUNDUP(DAY(tbl_raw_data[[#This Row],[Updated_date]])/7,0)=5,4,ROUNDUP(DAY(tbl_raw_data[[#This Row],[Updated_date]])/7,0)))</f>
        <v>WEEK 3</v>
      </c>
      <c r="N3911" s="57" t="str">
        <f>UPPER(VLOOKUP(tbl_raw_data[[#This Row],[Analyst]],[1]setting!$A$1:$B$15,2,0))</f>
        <v>ASIF</v>
      </c>
      <c r="O3911" s="57" t="str">
        <f>UPPER(tbl_raw_data[[#This Row],[Outcome]])</f>
        <v>APPROVE</v>
      </c>
      <c r="P3911" s="57" t="str">
        <f>UPPER(tbl_raw_data[[#This Row],[Queue Name]])</f>
        <v>CONSUMER PRE BUREAU</v>
      </c>
      <c r="Q3911" s="57" t="str">
        <f>IF(tbl_raw_data[[#This Row],[time_taken_in_mins]]&lt;=20,"SLA_MET","SLA_NOT_MET")</f>
        <v>SLA_MET</v>
      </c>
    </row>
    <row r="3912" spans="1:17" ht="15" customHeight="1" x14ac:dyDescent="0.25">
      <c r="A3912" s="22" t="s">
        <v>2472</v>
      </c>
      <c r="B3912" s="12">
        <v>45155.546527777777</v>
      </c>
      <c r="C3912" s="29">
        <v>45155.552187499998</v>
      </c>
      <c r="D3912" s="30" t="s">
        <v>40</v>
      </c>
      <c r="E3912" s="16" t="s">
        <v>41</v>
      </c>
      <c r="F3912" s="30" t="s">
        <v>254</v>
      </c>
      <c r="G3912" s="106"/>
      <c r="H39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12" s="48">
        <f>tbl_raw_data[[#This Row],[Date Actioned]]-tbl_raw_data[[#This Row],[Date Tagged]]</f>
        <v>5.6597222210257314E-3</v>
      </c>
      <c r="J3912" s="50">
        <f>HOUR(tbl_raw_data[[#This Row],[time_taken]])*60+MINUTE(tbl_raw_data[[#This Row],[time_taken]])+SECOND(tbl_raw_data[[#This Row],[time_taken]])/60</f>
        <v>8.15</v>
      </c>
      <c r="K3912" s="54">
        <f>DATE(YEAR(tbl_raw_data[[#This Row],[Date Actioned]]), MONTH(tbl_raw_data[[#This Row],[Date Actioned]]), DAY(tbl_raw_data[[#This Row],[Date Actioned]]))</f>
        <v>45155</v>
      </c>
      <c r="L3912" s="55" t="str">
        <f>UPPER(TEXT(tbl_raw_data[[#This Row],[Updated_date]],"MMMM"))</f>
        <v>AUGUST</v>
      </c>
      <c r="M3912" s="55" t="str">
        <f>UPPER("Week "&amp;IF(ROUNDUP(DAY(tbl_raw_data[[#This Row],[Updated_date]])/7,0)=5,4,ROUNDUP(DAY(tbl_raw_data[[#This Row],[Updated_date]])/7,0)))</f>
        <v>WEEK 3</v>
      </c>
      <c r="N3912" s="57" t="str">
        <f>UPPER(VLOOKUP(tbl_raw_data[[#This Row],[Analyst]],[1]setting!$A$1:$B$15,2,0))</f>
        <v>FARDIN</v>
      </c>
      <c r="O3912" s="57" t="str">
        <f>UPPER(tbl_raw_data[[#This Row],[Outcome]])</f>
        <v>WITHDRAW</v>
      </c>
      <c r="P3912" s="57" t="str">
        <f>UPPER(tbl_raw_data[[#This Row],[Queue Name]])</f>
        <v>CONSUMER POST BUREAU</v>
      </c>
      <c r="Q3912" s="57" t="str">
        <f>IF(tbl_raw_data[[#This Row],[time_taken_in_mins]]&lt;=20,"SLA_MET","SLA_NOT_MET")</f>
        <v>SLA_MET</v>
      </c>
    </row>
    <row r="3913" spans="1:17" ht="15" customHeight="1" x14ac:dyDescent="0.25">
      <c r="A3913" s="5" t="s">
        <v>5582</v>
      </c>
      <c r="B3913" s="12">
        <v>45155.549537037034</v>
      </c>
      <c r="C3913" s="25">
        <v>45155.560381944444</v>
      </c>
      <c r="D3913" s="10" t="s">
        <v>46</v>
      </c>
      <c r="E3913" s="10" t="s">
        <v>41</v>
      </c>
      <c r="F3913" s="26" t="s">
        <v>254</v>
      </c>
      <c r="G3913" s="109"/>
      <c r="H39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13" s="48">
        <f>tbl_raw_data[[#This Row],[Date Actioned]]-tbl_raw_data[[#This Row],[Date Tagged]]</f>
        <v>1.0844907410501037E-2</v>
      </c>
      <c r="J3913" s="50">
        <f>HOUR(tbl_raw_data[[#This Row],[time_taken]])*60+MINUTE(tbl_raw_data[[#This Row],[time_taken]])+SECOND(tbl_raw_data[[#This Row],[time_taken]])/60</f>
        <v>15.616666666666667</v>
      </c>
      <c r="K3913" s="54">
        <f>DATE(YEAR(tbl_raw_data[[#This Row],[Date Actioned]]), MONTH(tbl_raw_data[[#This Row],[Date Actioned]]), DAY(tbl_raw_data[[#This Row],[Date Actioned]]))</f>
        <v>45155</v>
      </c>
      <c r="L3913" s="55" t="str">
        <f>UPPER(TEXT(tbl_raw_data[[#This Row],[Updated_date]],"MMMM"))</f>
        <v>AUGUST</v>
      </c>
      <c r="M3913" s="55" t="str">
        <f>UPPER("Week "&amp;IF(ROUNDUP(DAY(tbl_raw_data[[#This Row],[Updated_date]])/7,0)=5,4,ROUNDUP(DAY(tbl_raw_data[[#This Row],[Updated_date]])/7,0)))</f>
        <v>WEEK 3</v>
      </c>
      <c r="N3913" s="57" t="str">
        <f>UPPER(VLOOKUP(tbl_raw_data[[#This Row],[Analyst]],[1]setting!$A$1:$B$15,2,0))</f>
        <v>FARDIN</v>
      </c>
      <c r="O3913" s="57" t="str">
        <f>UPPER(tbl_raw_data[[#This Row],[Outcome]])</f>
        <v>DECLINE</v>
      </c>
      <c r="P3913" s="57" t="str">
        <f>UPPER(tbl_raw_data[[#This Row],[Queue Name]])</f>
        <v>CONSUMER POST BUREAU</v>
      </c>
      <c r="Q3913" s="57" t="str">
        <f>IF(tbl_raw_data[[#This Row],[time_taken_in_mins]]&lt;=20,"SLA_MET","SLA_NOT_MET")</f>
        <v>SLA_MET</v>
      </c>
    </row>
    <row r="3914" spans="1:17" ht="15" customHeight="1" x14ac:dyDescent="0.25">
      <c r="A3914" s="5" t="s">
        <v>951</v>
      </c>
      <c r="B3914" s="6">
        <v>45155.552291666667</v>
      </c>
      <c r="C3914" s="7">
        <v>45155.555891203701</v>
      </c>
      <c r="D3914" s="8" t="s">
        <v>46</v>
      </c>
      <c r="E3914" s="8" t="s">
        <v>28</v>
      </c>
      <c r="F3914" s="8" t="s">
        <v>86</v>
      </c>
      <c r="G3914" s="110" t="s">
        <v>952</v>
      </c>
      <c r="H39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4" s="48">
        <f>tbl_raw_data[[#This Row],[Date Actioned]]-tbl_raw_data[[#This Row],[Date Tagged]]</f>
        <v>3.5995370344608091E-3</v>
      </c>
      <c r="J3914" s="50">
        <f>HOUR(tbl_raw_data[[#This Row],[time_taken]])*60+MINUTE(tbl_raw_data[[#This Row],[time_taken]])+SECOND(tbl_raw_data[[#This Row],[time_taken]])/60</f>
        <v>5.1833333333333336</v>
      </c>
      <c r="K3914" s="54">
        <f>DATE(YEAR(tbl_raw_data[[#This Row],[Date Actioned]]), MONTH(tbl_raw_data[[#This Row],[Date Actioned]]), DAY(tbl_raw_data[[#This Row],[Date Actioned]]))</f>
        <v>45155</v>
      </c>
      <c r="L3914" s="55" t="str">
        <f>UPPER(TEXT(tbl_raw_data[[#This Row],[Updated_date]],"MMMM"))</f>
        <v>AUGUST</v>
      </c>
      <c r="M3914" s="55" t="str">
        <f>UPPER("Week "&amp;IF(ROUNDUP(DAY(tbl_raw_data[[#This Row],[Updated_date]])/7,0)=5,4,ROUNDUP(DAY(tbl_raw_data[[#This Row],[Updated_date]])/7,0)))</f>
        <v>WEEK 3</v>
      </c>
      <c r="N3914" s="57" t="str">
        <f>UPPER(VLOOKUP(tbl_raw_data[[#This Row],[Analyst]],[1]setting!$A$1:$B$15,2,0))</f>
        <v>ASIF</v>
      </c>
      <c r="O3914" s="57" t="str">
        <f>UPPER(tbl_raw_data[[#This Row],[Outcome]])</f>
        <v>DECLINE</v>
      </c>
      <c r="P3914" s="57" t="str">
        <f>UPPER(tbl_raw_data[[#This Row],[Queue Name]])</f>
        <v>CONSUMER EXISTING</v>
      </c>
      <c r="Q3914" s="57" t="str">
        <f>IF(tbl_raw_data[[#This Row],[time_taken_in_mins]]&lt;=20,"SLA_MET","SLA_NOT_MET")</f>
        <v>SLA_MET</v>
      </c>
    </row>
    <row r="3915" spans="1:17" ht="39" x14ac:dyDescent="0.25">
      <c r="A3915" s="11" t="s">
        <v>3987</v>
      </c>
      <c r="B3915" s="12">
        <v>45155.552951388891</v>
      </c>
      <c r="C3915" s="13">
        <v>45155.560659722221</v>
      </c>
      <c r="D3915" s="14" t="s">
        <v>8</v>
      </c>
      <c r="E3915" s="14" t="s">
        <v>28</v>
      </c>
      <c r="F3915" s="14" t="s">
        <v>109</v>
      </c>
      <c r="G3915" s="111" t="s">
        <v>3988</v>
      </c>
      <c r="H39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3915" s="48">
        <f>tbl_raw_data[[#This Row],[Date Actioned]]-tbl_raw_data[[#This Row],[Date Tagged]]</f>
        <v>7.7083333308110014E-3</v>
      </c>
      <c r="J3915" s="50">
        <f>HOUR(tbl_raw_data[[#This Row],[time_taken]])*60+MINUTE(tbl_raw_data[[#This Row],[time_taken]])+SECOND(tbl_raw_data[[#This Row],[time_taken]])/60</f>
        <v>11.1</v>
      </c>
      <c r="K3915" s="54">
        <f>DATE(YEAR(tbl_raw_data[[#This Row],[Date Actioned]]), MONTH(tbl_raw_data[[#This Row],[Date Actioned]]), DAY(tbl_raw_data[[#This Row],[Date Actioned]]))</f>
        <v>45155</v>
      </c>
      <c r="L3915" s="55" t="str">
        <f>UPPER(TEXT(tbl_raw_data[[#This Row],[Updated_date]],"MMMM"))</f>
        <v>AUGUST</v>
      </c>
      <c r="M3915" s="55" t="str">
        <f>UPPER("Week "&amp;IF(ROUNDUP(DAY(tbl_raw_data[[#This Row],[Updated_date]])/7,0)=5,4,ROUNDUP(DAY(tbl_raw_data[[#This Row],[Updated_date]])/7,0)))</f>
        <v>WEEK 3</v>
      </c>
      <c r="N3915" s="57" t="str">
        <f>UPPER(VLOOKUP(tbl_raw_data[[#This Row],[Analyst]],[1]setting!$A$1:$B$15,2,0))</f>
        <v>NAVED</v>
      </c>
      <c r="O3915" s="57" t="str">
        <f>UPPER(tbl_raw_data[[#This Row],[Outcome]])</f>
        <v>WITHDRAW</v>
      </c>
      <c r="P3915" s="57" t="str">
        <f>UPPER(tbl_raw_data[[#This Row],[Queue Name]])</f>
        <v>CONSUMER EXISTING</v>
      </c>
      <c r="Q3915" s="57" t="str">
        <f>IF(tbl_raw_data[[#This Row],[time_taken_in_mins]]&lt;=20,"SLA_MET","SLA_NOT_MET")</f>
        <v>SLA_MET</v>
      </c>
    </row>
    <row r="3916" spans="1:17" ht="15" customHeight="1" x14ac:dyDescent="0.25">
      <c r="A3916" s="22" t="s">
        <v>5401</v>
      </c>
      <c r="B3916" s="6">
        <v>45155.556064814817</v>
      </c>
      <c r="C3916" s="7">
        <v>45155.566458333335</v>
      </c>
      <c r="D3916" s="8" t="s">
        <v>13</v>
      </c>
      <c r="E3916" s="8" t="s">
        <v>41</v>
      </c>
      <c r="F3916" s="8" t="s">
        <v>86</v>
      </c>
      <c r="G3916" s="110" t="s">
        <v>67</v>
      </c>
      <c r="H39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16" s="48">
        <f>tbl_raw_data[[#This Row],[Date Actioned]]-tbl_raw_data[[#This Row],[Date Tagged]]</f>
        <v>1.0393518517958E-2</v>
      </c>
      <c r="J3916" s="50">
        <f>HOUR(tbl_raw_data[[#This Row],[time_taken]])*60+MINUTE(tbl_raw_data[[#This Row],[time_taken]])+SECOND(tbl_raw_data[[#This Row],[time_taken]])/60</f>
        <v>14.966666666666667</v>
      </c>
      <c r="K3916" s="54">
        <f>DATE(YEAR(tbl_raw_data[[#This Row],[Date Actioned]]), MONTH(tbl_raw_data[[#This Row],[Date Actioned]]), DAY(tbl_raw_data[[#This Row],[Date Actioned]]))</f>
        <v>45155</v>
      </c>
      <c r="L3916" s="55" t="str">
        <f>UPPER(TEXT(tbl_raw_data[[#This Row],[Updated_date]],"MMMM"))</f>
        <v>AUGUST</v>
      </c>
      <c r="M3916" s="55" t="str">
        <f>UPPER("Week "&amp;IF(ROUNDUP(DAY(tbl_raw_data[[#This Row],[Updated_date]])/7,0)=5,4,ROUNDUP(DAY(tbl_raw_data[[#This Row],[Updated_date]])/7,0)))</f>
        <v>WEEK 3</v>
      </c>
      <c r="N3916" s="57" t="str">
        <f>UPPER(VLOOKUP(tbl_raw_data[[#This Row],[Analyst]],[1]setting!$A$1:$B$15,2,0))</f>
        <v>ASIF</v>
      </c>
      <c r="O3916" s="57" t="str">
        <f>UPPER(tbl_raw_data[[#This Row],[Outcome]])</f>
        <v>APPROVE</v>
      </c>
      <c r="P3916" s="57" t="str">
        <f>UPPER(tbl_raw_data[[#This Row],[Queue Name]])</f>
        <v>CONSUMER POST BUREAU</v>
      </c>
      <c r="Q3916" s="57" t="str">
        <f>IF(tbl_raw_data[[#This Row],[time_taken_in_mins]]&lt;=20,"SLA_MET","SLA_NOT_MET")</f>
        <v>SLA_MET</v>
      </c>
    </row>
    <row r="3917" spans="1:17" ht="26.25" x14ac:dyDescent="0.25">
      <c r="A3917" s="22" t="s">
        <v>4573</v>
      </c>
      <c r="B3917" s="6">
        <v>45155.557060185187</v>
      </c>
      <c r="C3917" s="7">
        <v>45155.565752314818</v>
      </c>
      <c r="D3917" s="8" t="s">
        <v>8</v>
      </c>
      <c r="E3917" s="8" t="s">
        <v>28</v>
      </c>
      <c r="F3917" s="8" t="s">
        <v>168</v>
      </c>
      <c r="G3917" s="110" t="s">
        <v>4574</v>
      </c>
      <c r="H39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17" s="48">
        <f>tbl_raw_data[[#This Row],[Date Actioned]]-tbl_raw_data[[#This Row],[Date Tagged]]</f>
        <v>8.6921296315267682E-3</v>
      </c>
      <c r="J3917" s="50">
        <f>HOUR(tbl_raw_data[[#This Row],[time_taken]])*60+MINUTE(tbl_raw_data[[#This Row],[time_taken]])+SECOND(tbl_raw_data[[#This Row],[time_taken]])/60</f>
        <v>12.516666666666667</v>
      </c>
      <c r="K3917" s="54">
        <f>DATE(YEAR(tbl_raw_data[[#This Row],[Date Actioned]]), MONTH(tbl_raw_data[[#This Row],[Date Actioned]]), DAY(tbl_raw_data[[#This Row],[Date Actioned]]))</f>
        <v>45155</v>
      </c>
      <c r="L3917" s="55" t="str">
        <f>UPPER(TEXT(tbl_raw_data[[#This Row],[Updated_date]],"MMMM"))</f>
        <v>AUGUST</v>
      </c>
      <c r="M3917" s="55" t="str">
        <f>UPPER("Week "&amp;IF(ROUNDUP(DAY(tbl_raw_data[[#This Row],[Updated_date]])/7,0)=5,4,ROUNDUP(DAY(tbl_raw_data[[#This Row],[Updated_date]])/7,0)))</f>
        <v>WEEK 3</v>
      </c>
      <c r="N3917" s="57" t="str">
        <f>UPPER(VLOOKUP(tbl_raw_data[[#This Row],[Analyst]],[1]setting!$A$1:$B$15,2,0))</f>
        <v>MERCEDES</v>
      </c>
      <c r="O3917" s="57" t="str">
        <f>UPPER(tbl_raw_data[[#This Row],[Outcome]])</f>
        <v>WITHDRAW</v>
      </c>
      <c r="P3917" s="57" t="str">
        <f>UPPER(tbl_raw_data[[#This Row],[Queue Name]])</f>
        <v>CONSUMER EXISTING</v>
      </c>
      <c r="Q3917" s="57" t="str">
        <f>IF(tbl_raw_data[[#This Row],[time_taken_in_mins]]&lt;=20,"SLA_MET","SLA_NOT_MET")</f>
        <v>SLA_MET</v>
      </c>
    </row>
    <row r="3918" spans="1:17" ht="15" customHeight="1" x14ac:dyDescent="0.25">
      <c r="A3918" s="5" t="s">
        <v>5877</v>
      </c>
      <c r="B3918" s="12">
        <v>45155.558611111112</v>
      </c>
      <c r="C3918" s="13">
        <v>45155.570162037038</v>
      </c>
      <c r="D3918" s="14" t="s">
        <v>8</v>
      </c>
      <c r="E3918" s="14" t="s">
        <v>9</v>
      </c>
      <c r="F3918" s="14" t="s">
        <v>109</v>
      </c>
      <c r="G3918" s="111" t="s">
        <v>5878</v>
      </c>
      <c r="H39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18" s="48">
        <f>tbl_raw_data[[#This Row],[Date Actioned]]-tbl_raw_data[[#This Row],[Date Tagged]]</f>
        <v>1.1550925926712807E-2</v>
      </c>
      <c r="J3918" s="50">
        <f>HOUR(tbl_raw_data[[#This Row],[time_taken]])*60+MINUTE(tbl_raw_data[[#This Row],[time_taken]])+SECOND(tbl_raw_data[[#This Row],[time_taken]])/60</f>
        <v>16.633333333333333</v>
      </c>
      <c r="K3918" s="54">
        <f>DATE(YEAR(tbl_raw_data[[#This Row],[Date Actioned]]), MONTH(tbl_raw_data[[#This Row],[Date Actioned]]), DAY(tbl_raw_data[[#This Row],[Date Actioned]]))</f>
        <v>45155</v>
      </c>
      <c r="L3918" s="55" t="str">
        <f>UPPER(TEXT(tbl_raw_data[[#This Row],[Updated_date]],"MMMM"))</f>
        <v>AUGUST</v>
      </c>
      <c r="M3918" s="55" t="str">
        <f>UPPER("Week "&amp;IF(ROUNDUP(DAY(tbl_raw_data[[#This Row],[Updated_date]])/7,0)=5,4,ROUNDUP(DAY(tbl_raw_data[[#This Row],[Updated_date]])/7,0)))</f>
        <v>WEEK 3</v>
      </c>
      <c r="N3918" s="57" t="str">
        <f>UPPER(VLOOKUP(tbl_raw_data[[#This Row],[Analyst]],[1]setting!$A$1:$B$15,2,0))</f>
        <v>NAVED</v>
      </c>
      <c r="O3918" s="57" t="str">
        <f>UPPER(tbl_raw_data[[#This Row],[Outcome]])</f>
        <v>WITHDRAW</v>
      </c>
      <c r="P3918" s="57" t="str">
        <f>UPPER(tbl_raw_data[[#This Row],[Queue Name]])</f>
        <v>CONSUMER PRE BUREAU</v>
      </c>
      <c r="Q3918" s="57" t="str">
        <f>IF(tbl_raw_data[[#This Row],[time_taken_in_mins]]&lt;=20,"SLA_MET","SLA_NOT_MET")</f>
        <v>SLA_MET</v>
      </c>
    </row>
    <row r="3919" spans="1:17" ht="15" customHeight="1" x14ac:dyDescent="0.25">
      <c r="A3919" s="5" t="s">
        <v>4388</v>
      </c>
      <c r="B3919" s="12">
        <v>45155.560428240744</v>
      </c>
      <c r="C3919" s="25">
        <v>45155.568784722222</v>
      </c>
      <c r="D3919" s="26" t="s">
        <v>40</v>
      </c>
      <c r="E3919" s="10" t="s">
        <v>41</v>
      </c>
      <c r="F3919" s="26" t="s">
        <v>254</v>
      </c>
      <c r="G3919" s="109"/>
      <c r="H39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19" s="48">
        <f>tbl_raw_data[[#This Row],[Date Actioned]]-tbl_raw_data[[#This Row],[Date Tagged]]</f>
        <v>8.3564814776764251E-3</v>
      </c>
      <c r="J3919" s="50">
        <f>HOUR(tbl_raw_data[[#This Row],[time_taken]])*60+MINUTE(tbl_raw_data[[#This Row],[time_taken]])+SECOND(tbl_raw_data[[#This Row],[time_taken]])/60</f>
        <v>12.033333333333333</v>
      </c>
      <c r="K3919" s="54">
        <f>DATE(YEAR(tbl_raw_data[[#This Row],[Date Actioned]]), MONTH(tbl_raw_data[[#This Row],[Date Actioned]]), DAY(tbl_raw_data[[#This Row],[Date Actioned]]))</f>
        <v>45155</v>
      </c>
      <c r="L3919" s="55" t="str">
        <f>UPPER(TEXT(tbl_raw_data[[#This Row],[Updated_date]],"MMMM"))</f>
        <v>AUGUST</v>
      </c>
      <c r="M3919" s="55" t="str">
        <f>UPPER("Week "&amp;IF(ROUNDUP(DAY(tbl_raw_data[[#This Row],[Updated_date]])/7,0)=5,4,ROUNDUP(DAY(tbl_raw_data[[#This Row],[Updated_date]])/7,0)))</f>
        <v>WEEK 3</v>
      </c>
      <c r="N3919" s="57" t="str">
        <f>UPPER(VLOOKUP(tbl_raw_data[[#This Row],[Analyst]],[1]setting!$A$1:$B$15,2,0))</f>
        <v>FARDIN</v>
      </c>
      <c r="O3919" s="57" t="str">
        <f>UPPER(tbl_raw_data[[#This Row],[Outcome]])</f>
        <v>WITHDRAW</v>
      </c>
      <c r="P3919" s="57" t="str">
        <f>UPPER(tbl_raw_data[[#This Row],[Queue Name]])</f>
        <v>CONSUMER POST BUREAU</v>
      </c>
      <c r="Q3919" s="57" t="str">
        <f>IF(tbl_raw_data[[#This Row],[time_taken_in_mins]]&lt;=20,"SLA_MET","SLA_NOT_MET")</f>
        <v>SLA_MET</v>
      </c>
    </row>
    <row r="3920" spans="1:17" ht="15" customHeight="1" x14ac:dyDescent="0.25">
      <c r="A3920" s="11" t="s">
        <v>4464</v>
      </c>
      <c r="B3920" s="6">
        <v>45155.563148148147</v>
      </c>
      <c r="C3920" s="7">
        <v>45155.571655092594</v>
      </c>
      <c r="D3920" s="8" t="s">
        <v>8</v>
      </c>
      <c r="E3920" s="8" t="s">
        <v>41</v>
      </c>
      <c r="F3920" s="8" t="s">
        <v>86</v>
      </c>
      <c r="G3920" s="110" t="s">
        <v>82</v>
      </c>
      <c r="H39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20" s="48">
        <f>tbl_raw_data[[#This Row],[Date Actioned]]-tbl_raw_data[[#This Row],[Date Tagged]]</f>
        <v>8.5069444467080757E-3</v>
      </c>
      <c r="J3920" s="50">
        <f>HOUR(tbl_raw_data[[#This Row],[time_taken]])*60+MINUTE(tbl_raw_data[[#This Row],[time_taken]])+SECOND(tbl_raw_data[[#This Row],[time_taken]])/60</f>
        <v>12.25</v>
      </c>
      <c r="K3920" s="54">
        <f>DATE(YEAR(tbl_raw_data[[#This Row],[Date Actioned]]), MONTH(tbl_raw_data[[#This Row],[Date Actioned]]), DAY(tbl_raw_data[[#This Row],[Date Actioned]]))</f>
        <v>45155</v>
      </c>
      <c r="L3920" s="55" t="str">
        <f>UPPER(TEXT(tbl_raw_data[[#This Row],[Updated_date]],"MMMM"))</f>
        <v>AUGUST</v>
      </c>
      <c r="M3920" s="55" t="str">
        <f>UPPER("Week "&amp;IF(ROUNDUP(DAY(tbl_raw_data[[#This Row],[Updated_date]])/7,0)=5,4,ROUNDUP(DAY(tbl_raw_data[[#This Row],[Updated_date]])/7,0)))</f>
        <v>WEEK 3</v>
      </c>
      <c r="N3920" s="57" t="str">
        <f>UPPER(VLOOKUP(tbl_raw_data[[#This Row],[Analyst]],[1]setting!$A$1:$B$15,2,0))</f>
        <v>ASIF</v>
      </c>
      <c r="O3920" s="57" t="str">
        <f>UPPER(tbl_raw_data[[#This Row],[Outcome]])</f>
        <v>WITHDRAW</v>
      </c>
      <c r="P3920" s="57" t="str">
        <f>UPPER(tbl_raw_data[[#This Row],[Queue Name]])</f>
        <v>CONSUMER POST BUREAU</v>
      </c>
      <c r="Q3920" s="57" t="str">
        <f>IF(tbl_raw_data[[#This Row],[time_taken_in_mins]]&lt;=20,"SLA_MET","SLA_NOT_MET")</f>
        <v>SLA_MET</v>
      </c>
    </row>
    <row r="3921" spans="1:17" ht="15" customHeight="1" x14ac:dyDescent="0.25">
      <c r="A3921" s="11" t="s">
        <v>6591</v>
      </c>
      <c r="B3921" s="12">
        <v>45155.564247685186</v>
      </c>
      <c r="C3921" s="25">
        <v>45155.578576388885</v>
      </c>
      <c r="D3921" s="10" t="s">
        <v>13</v>
      </c>
      <c r="E3921" s="10" t="s">
        <v>41</v>
      </c>
      <c r="F3921" s="26" t="s">
        <v>254</v>
      </c>
      <c r="G3921" s="109"/>
      <c r="H39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21" s="48">
        <f>tbl_raw_data[[#This Row],[Date Actioned]]-tbl_raw_data[[#This Row],[Date Tagged]]</f>
        <v>1.4328703698993195E-2</v>
      </c>
      <c r="J3921" s="50">
        <f>HOUR(tbl_raw_data[[#This Row],[time_taken]])*60+MINUTE(tbl_raw_data[[#This Row],[time_taken]])+SECOND(tbl_raw_data[[#This Row],[time_taken]])/60</f>
        <v>20.633333333333333</v>
      </c>
      <c r="K3921" s="54">
        <f>DATE(YEAR(tbl_raw_data[[#This Row],[Date Actioned]]), MONTH(tbl_raw_data[[#This Row],[Date Actioned]]), DAY(tbl_raw_data[[#This Row],[Date Actioned]]))</f>
        <v>45155</v>
      </c>
      <c r="L3921" s="55" t="str">
        <f>UPPER(TEXT(tbl_raw_data[[#This Row],[Updated_date]],"MMMM"))</f>
        <v>AUGUST</v>
      </c>
      <c r="M3921" s="55" t="str">
        <f>UPPER("Week "&amp;IF(ROUNDUP(DAY(tbl_raw_data[[#This Row],[Updated_date]])/7,0)=5,4,ROUNDUP(DAY(tbl_raw_data[[#This Row],[Updated_date]])/7,0)))</f>
        <v>WEEK 3</v>
      </c>
      <c r="N3921" s="57" t="str">
        <f>UPPER(VLOOKUP(tbl_raw_data[[#This Row],[Analyst]],[1]setting!$A$1:$B$15,2,0))</f>
        <v>FARDIN</v>
      </c>
      <c r="O3921" s="57" t="str">
        <f>UPPER(tbl_raw_data[[#This Row],[Outcome]])</f>
        <v>APPROVE</v>
      </c>
      <c r="P3921" s="57" t="str">
        <f>UPPER(tbl_raw_data[[#This Row],[Queue Name]])</f>
        <v>CONSUMER POST BUREAU</v>
      </c>
      <c r="Q3921" s="57" t="str">
        <f>IF(tbl_raw_data[[#This Row],[time_taken_in_mins]]&lt;=20,"SLA_MET","SLA_NOT_MET")</f>
        <v>SLA_NOT_MET</v>
      </c>
    </row>
    <row r="3922" spans="1:17" ht="15" customHeight="1" x14ac:dyDescent="0.25">
      <c r="A3922" s="11" t="s">
        <v>6125</v>
      </c>
      <c r="B3922" s="12">
        <v>45155.566307870373</v>
      </c>
      <c r="C3922" s="13">
        <v>45155.578518518516</v>
      </c>
      <c r="D3922" s="14" t="s">
        <v>46</v>
      </c>
      <c r="E3922" s="14" t="s">
        <v>9</v>
      </c>
      <c r="F3922" s="14" t="s">
        <v>109</v>
      </c>
      <c r="G3922" s="111" t="s">
        <v>6126</v>
      </c>
      <c r="H39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2" s="48">
        <f>tbl_raw_data[[#This Row],[Date Actioned]]-tbl_raw_data[[#This Row],[Date Tagged]]</f>
        <v>1.2210648143081926E-2</v>
      </c>
      <c r="J3922" s="50">
        <f>HOUR(tbl_raw_data[[#This Row],[time_taken]])*60+MINUTE(tbl_raw_data[[#This Row],[time_taken]])+SECOND(tbl_raw_data[[#This Row],[time_taken]])/60</f>
        <v>17.583333333333332</v>
      </c>
      <c r="K3922" s="54">
        <f>DATE(YEAR(tbl_raw_data[[#This Row],[Date Actioned]]), MONTH(tbl_raw_data[[#This Row],[Date Actioned]]), DAY(tbl_raw_data[[#This Row],[Date Actioned]]))</f>
        <v>45155</v>
      </c>
      <c r="L3922" s="55" t="str">
        <f>UPPER(TEXT(tbl_raw_data[[#This Row],[Updated_date]],"MMMM"))</f>
        <v>AUGUST</v>
      </c>
      <c r="M3922" s="55" t="str">
        <f>UPPER("Week "&amp;IF(ROUNDUP(DAY(tbl_raw_data[[#This Row],[Updated_date]])/7,0)=5,4,ROUNDUP(DAY(tbl_raw_data[[#This Row],[Updated_date]])/7,0)))</f>
        <v>WEEK 3</v>
      </c>
      <c r="N3922" s="57" t="str">
        <f>UPPER(VLOOKUP(tbl_raw_data[[#This Row],[Analyst]],[1]setting!$A$1:$B$15,2,0))</f>
        <v>NAVED</v>
      </c>
      <c r="O3922" s="57" t="str">
        <f>UPPER(tbl_raw_data[[#This Row],[Outcome]])</f>
        <v>DECLINE</v>
      </c>
      <c r="P3922" s="57" t="str">
        <f>UPPER(tbl_raw_data[[#This Row],[Queue Name]])</f>
        <v>CONSUMER PRE BUREAU</v>
      </c>
      <c r="Q3922" s="57" t="str">
        <f>IF(tbl_raw_data[[#This Row],[time_taken_in_mins]]&lt;=20,"SLA_MET","SLA_NOT_MET")</f>
        <v>SLA_MET</v>
      </c>
    </row>
    <row r="3923" spans="1:17" ht="15" customHeight="1" x14ac:dyDescent="0.25">
      <c r="A3923" s="5" t="s">
        <v>3659</v>
      </c>
      <c r="B3923" s="12">
        <v>45155.568865740737</v>
      </c>
      <c r="C3923" s="13">
        <v>45155.576111111113</v>
      </c>
      <c r="D3923" s="14" t="s">
        <v>13</v>
      </c>
      <c r="E3923" s="14" t="s">
        <v>41</v>
      </c>
      <c r="F3923" s="14" t="s">
        <v>86</v>
      </c>
      <c r="G3923" s="111" t="s">
        <v>29</v>
      </c>
      <c r="H39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3" s="48">
        <f>tbl_raw_data[[#This Row],[Date Actioned]]-tbl_raw_data[[#This Row],[Date Tagged]]</f>
        <v>7.2453703760402277E-3</v>
      </c>
      <c r="J3923" s="50">
        <f>HOUR(tbl_raw_data[[#This Row],[time_taken]])*60+MINUTE(tbl_raw_data[[#This Row],[time_taken]])+SECOND(tbl_raw_data[[#This Row],[time_taken]])/60</f>
        <v>10.433333333333334</v>
      </c>
      <c r="K3923" s="54">
        <f>DATE(YEAR(tbl_raw_data[[#This Row],[Date Actioned]]), MONTH(tbl_raw_data[[#This Row],[Date Actioned]]), DAY(tbl_raw_data[[#This Row],[Date Actioned]]))</f>
        <v>45155</v>
      </c>
      <c r="L3923" s="55" t="str">
        <f>UPPER(TEXT(tbl_raw_data[[#This Row],[Updated_date]],"MMMM"))</f>
        <v>AUGUST</v>
      </c>
      <c r="M3923" s="55" t="str">
        <f>UPPER("Week "&amp;IF(ROUNDUP(DAY(tbl_raw_data[[#This Row],[Updated_date]])/7,0)=5,4,ROUNDUP(DAY(tbl_raw_data[[#This Row],[Updated_date]])/7,0)))</f>
        <v>WEEK 3</v>
      </c>
      <c r="N3923" s="57" t="str">
        <f>UPPER(VLOOKUP(tbl_raw_data[[#This Row],[Analyst]],[1]setting!$A$1:$B$15,2,0))</f>
        <v>ASIF</v>
      </c>
      <c r="O3923" s="57" t="str">
        <f>UPPER(tbl_raw_data[[#This Row],[Outcome]])</f>
        <v>APPROVE</v>
      </c>
      <c r="P3923" s="57" t="str">
        <f>UPPER(tbl_raw_data[[#This Row],[Queue Name]])</f>
        <v>CONSUMER POST BUREAU</v>
      </c>
      <c r="Q3923" s="57" t="str">
        <f>IF(tbl_raw_data[[#This Row],[time_taken_in_mins]]&lt;=20,"SLA_MET","SLA_NOT_MET")</f>
        <v>SLA_MET</v>
      </c>
    </row>
    <row r="3924" spans="1:17" ht="15" customHeight="1" x14ac:dyDescent="0.25">
      <c r="A3924" s="22" t="s">
        <v>5792</v>
      </c>
      <c r="B3924" s="6">
        <v>45155.569513888891</v>
      </c>
      <c r="C3924" s="7">
        <v>45155.580868055556</v>
      </c>
      <c r="D3924" s="8" t="s">
        <v>46</v>
      </c>
      <c r="E3924" s="8" t="s">
        <v>28</v>
      </c>
      <c r="F3924" s="8" t="s">
        <v>86</v>
      </c>
      <c r="G3924" s="110" t="s">
        <v>952</v>
      </c>
      <c r="H39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4" s="48">
        <f>tbl_raw_data[[#This Row],[Date Actioned]]-tbl_raw_data[[#This Row],[Date Tagged]]</f>
        <v>1.1354166665114462E-2</v>
      </c>
      <c r="J3924" s="50">
        <f>HOUR(tbl_raw_data[[#This Row],[time_taken]])*60+MINUTE(tbl_raw_data[[#This Row],[time_taken]])+SECOND(tbl_raw_data[[#This Row],[time_taken]])/60</f>
        <v>16.350000000000001</v>
      </c>
      <c r="K3924" s="54">
        <f>DATE(YEAR(tbl_raw_data[[#This Row],[Date Actioned]]), MONTH(tbl_raw_data[[#This Row],[Date Actioned]]), DAY(tbl_raw_data[[#This Row],[Date Actioned]]))</f>
        <v>45155</v>
      </c>
      <c r="L3924" s="55" t="str">
        <f>UPPER(TEXT(tbl_raw_data[[#This Row],[Updated_date]],"MMMM"))</f>
        <v>AUGUST</v>
      </c>
      <c r="M3924" s="55" t="str">
        <f>UPPER("Week "&amp;IF(ROUNDUP(DAY(tbl_raw_data[[#This Row],[Updated_date]])/7,0)=5,4,ROUNDUP(DAY(tbl_raw_data[[#This Row],[Updated_date]])/7,0)))</f>
        <v>WEEK 3</v>
      </c>
      <c r="N3924" s="57" t="str">
        <f>UPPER(VLOOKUP(tbl_raw_data[[#This Row],[Analyst]],[1]setting!$A$1:$B$15,2,0))</f>
        <v>ASIF</v>
      </c>
      <c r="O3924" s="57" t="str">
        <f>UPPER(tbl_raw_data[[#This Row],[Outcome]])</f>
        <v>DECLINE</v>
      </c>
      <c r="P3924" s="57" t="str">
        <f>UPPER(tbl_raw_data[[#This Row],[Queue Name]])</f>
        <v>CONSUMER EXISTING</v>
      </c>
      <c r="Q3924" s="57" t="str">
        <f>IF(tbl_raw_data[[#This Row],[time_taken_in_mins]]&lt;=20,"SLA_MET","SLA_NOT_MET")</f>
        <v>SLA_MET</v>
      </c>
    </row>
    <row r="3925" spans="1:17" ht="15" customHeight="1" x14ac:dyDescent="0.25">
      <c r="A3925" s="11" t="s">
        <v>6608</v>
      </c>
      <c r="B3925" s="12">
        <v>45155.571006944447</v>
      </c>
      <c r="C3925" s="29">
        <v>45155.585486111115</v>
      </c>
      <c r="D3925" s="16" t="s">
        <v>46</v>
      </c>
      <c r="E3925" s="16" t="s">
        <v>41</v>
      </c>
      <c r="F3925" s="30" t="s">
        <v>254</v>
      </c>
      <c r="G3925" s="106"/>
      <c r="H39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25" s="48">
        <f>tbl_raw_data[[#This Row],[Date Actioned]]-tbl_raw_data[[#This Row],[Date Tagged]]</f>
        <v>1.4479166668024845E-2</v>
      </c>
      <c r="J3925" s="50">
        <f>HOUR(tbl_raw_data[[#This Row],[time_taken]])*60+MINUTE(tbl_raw_data[[#This Row],[time_taken]])+SECOND(tbl_raw_data[[#This Row],[time_taken]])/60</f>
        <v>20.85</v>
      </c>
      <c r="K3925" s="54">
        <f>DATE(YEAR(tbl_raw_data[[#This Row],[Date Actioned]]), MONTH(tbl_raw_data[[#This Row],[Date Actioned]]), DAY(tbl_raw_data[[#This Row],[Date Actioned]]))</f>
        <v>45155</v>
      </c>
      <c r="L3925" s="55" t="str">
        <f>UPPER(TEXT(tbl_raw_data[[#This Row],[Updated_date]],"MMMM"))</f>
        <v>AUGUST</v>
      </c>
      <c r="M3925" s="55" t="str">
        <f>UPPER("Week "&amp;IF(ROUNDUP(DAY(tbl_raw_data[[#This Row],[Updated_date]])/7,0)=5,4,ROUNDUP(DAY(tbl_raw_data[[#This Row],[Updated_date]])/7,0)))</f>
        <v>WEEK 3</v>
      </c>
      <c r="N3925" s="57" t="str">
        <f>UPPER(VLOOKUP(tbl_raw_data[[#This Row],[Analyst]],[1]setting!$A$1:$B$15,2,0))</f>
        <v>FARDIN</v>
      </c>
      <c r="O3925" s="57" t="str">
        <f>UPPER(tbl_raw_data[[#This Row],[Outcome]])</f>
        <v>DECLINE</v>
      </c>
      <c r="P3925" s="57" t="str">
        <f>UPPER(tbl_raw_data[[#This Row],[Queue Name]])</f>
        <v>CONSUMER POST BUREAU</v>
      </c>
      <c r="Q3925" s="57" t="str">
        <f>IF(tbl_raw_data[[#This Row],[time_taken_in_mins]]&lt;=20,"SLA_MET","SLA_NOT_MET")</f>
        <v>SLA_NOT_MET</v>
      </c>
    </row>
    <row r="3926" spans="1:17" ht="15" customHeight="1" x14ac:dyDescent="0.25">
      <c r="A3926" s="22" t="s">
        <v>6188</v>
      </c>
      <c r="B3926" s="12">
        <v>45155.571550925924</v>
      </c>
      <c r="C3926" s="29">
        <v>45155.583923611113</v>
      </c>
      <c r="D3926" s="16" t="s">
        <v>13</v>
      </c>
      <c r="E3926" s="16" t="s">
        <v>28</v>
      </c>
      <c r="F3926" s="30" t="s">
        <v>168</v>
      </c>
      <c r="G3926" s="106"/>
      <c r="H39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26" s="48">
        <f>tbl_raw_data[[#This Row],[Date Actioned]]-tbl_raw_data[[#This Row],[Date Tagged]]</f>
        <v>1.2372685188893229E-2</v>
      </c>
      <c r="J3926" s="50">
        <f>HOUR(tbl_raw_data[[#This Row],[time_taken]])*60+MINUTE(tbl_raw_data[[#This Row],[time_taken]])+SECOND(tbl_raw_data[[#This Row],[time_taken]])/60</f>
        <v>17.816666666666666</v>
      </c>
      <c r="K3926" s="54">
        <f>DATE(YEAR(tbl_raw_data[[#This Row],[Date Actioned]]), MONTH(tbl_raw_data[[#This Row],[Date Actioned]]), DAY(tbl_raw_data[[#This Row],[Date Actioned]]))</f>
        <v>45155</v>
      </c>
      <c r="L3926" s="55" t="str">
        <f>UPPER(TEXT(tbl_raw_data[[#This Row],[Updated_date]],"MMMM"))</f>
        <v>AUGUST</v>
      </c>
      <c r="M3926" s="55" t="str">
        <f>UPPER("Week "&amp;IF(ROUNDUP(DAY(tbl_raw_data[[#This Row],[Updated_date]])/7,0)=5,4,ROUNDUP(DAY(tbl_raw_data[[#This Row],[Updated_date]])/7,0)))</f>
        <v>WEEK 3</v>
      </c>
      <c r="N3926" s="57" t="str">
        <f>UPPER(VLOOKUP(tbl_raw_data[[#This Row],[Analyst]],[1]setting!$A$1:$B$15,2,0))</f>
        <v>MERCEDES</v>
      </c>
      <c r="O3926" s="57" t="str">
        <f>UPPER(tbl_raw_data[[#This Row],[Outcome]])</f>
        <v>APPROVE</v>
      </c>
      <c r="P3926" s="57" t="str">
        <f>UPPER(tbl_raw_data[[#This Row],[Queue Name]])</f>
        <v>CONSUMER EXISTING</v>
      </c>
      <c r="Q3926" s="57" t="str">
        <f>IF(tbl_raw_data[[#This Row],[time_taken_in_mins]]&lt;=20,"SLA_MET","SLA_NOT_MET")</f>
        <v>SLA_MET</v>
      </c>
    </row>
    <row r="3927" spans="1:17" ht="15" customHeight="1" x14ac:dyDescent="0.25">
      <c r="A3927" s="22" t="s">
        <v>3361</v>
      </c>
      <c r="B3927" s="12">
        <v>45155.573993055557</v>
      </c>
      <c r="C3927" s="13">
        <v>45155.58084490741</v>
      </c>
      <c r="D3927" s="14" t="s">
        <v>8</v>
      </c>
      <c r="E3927" s="14" t="s">
        <v>9</v>
      </c>
      <c r="F3927" s="14" t="s">
        <v>109</v>
      </c>
      <c r="G3927" s="111" t="s">
        <v>3362</v>
      </c>
      <c r="H39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3927" s="48">
        <f>tbl_raw_data[[#This Row],[Date Actioned]]-tbl_raw_data[[#This Row],[Date Tagged]]</f>
        <v>6.8518518528435379E-3</v>
      </c>
      <c r="J3927" s="50">
        <f>HOUR(tbl_raw_data[[#This Row],[time_taken]])*60+MINUTE(tbl_raw_data[[#This Row],[time_taken]])+SECOND(tbl_raw_data[[#This Row],[time_taken]])/60</f>
        <v>9.8666666666666671</v>
      </c>
      <c r="K3927" s="54">
        <f>DATE(YEAR(tbl_raw_data[[#This Row],[Date Actioned]]), MONTH(tbl_raw_data[[#This Row],[Date Actioned]]), DAY(tbl_raw_data[[#This Row],[Date Actioned]]))</f>
        <v>45155</v>
      </c>
      <c r="L3927" s="55" t="str">
        <f>UPPER(TEXT(tbl_raw_data[[#This Row],[Updated_date]],"MMMM"))</f>
        <v>AUGUST</v>
      </c>
      <c r="M3927" s="55" t="str">
        <f>UPPER("Week "&amp;IF(ROUNDUP(DAY(tbl_raw_data[[#This Row],[Updated_date]])/7,0)=5,4,ROUNDUP(DAY(tbl_raw_data[[#This Row],[Updated_date]])/7,0)))</f>
        <v>WEEK 3</v>
      </c>
      <c r="N3927" s="57" t="str">
        <f>UPPER(VLOOKUP(tbl_raw_data[[#This Row],[Analyst]],[1]setting!$A$1:$B$15,2,0))</f>
        <v>NAVED</v>
      </c>
      <c r="O3927" s="57" t="str">
        <f>UPPER(tbl_raw_data[[#This Row],[Outcome]])</f>
        <v>WITHDRAW</v>
      </c>
      <c r="P3927" s="57" t="str">
        <f>UPPER(tbl_raw_data[[#This Row],[Queue Name]])</f>
        <v>CONSUMER PRE BUREAU</v>
      </c>
      <c r="Q3927" s="57" t="str">
        <f>IF(tbl_raw_data[[#This Row],[time_taken_in_mins]]&lt;=20,"SLA_MET","SLA_NOT_MET")</f>
        <v>SLA_MET</v>
      </c>
    </row>
    <row r="3928" spans="1:17" ht="15" customHeight="1" x14ac:dyDescent="0.25">
      <c r="A3928" s="5" t="s">
        <v>2789</v>
      </c>
      <c r="B3928" s="6">
        <v>45155.579837962963</v>
      </c>
      <c r="C3928" s="7">
        <v>45155.585902777777</v>
      </c>
      <c r="D3928" s="8" t="s">
        <v>8</v>
      </c>
      <c r="E3928" s="8" t="s">
        <v>9</v>
      </c>
      <c r="F3928" s="8" t="s">
        <v>14</v>
      </c>
      <c r="G3928" s="110" t="s">
        <v>2790</v>
      </c>
      <c r="H39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28" s="48">
        <f>tbl_raw_data[[#This Row],[Date Actioned]]-tbl_raw_data[[#This Row],[Date Tagged]]</f>
        <v>6.064814813726116E-3</v>
      </c>
      <c r="J3928" s="50">
        <f>HOUR(tbl_raw_data[[#This Row],[time_taken]])*60+MINUTE(tbl_raw_data[[#This Row],[time_taken]])+SECOND(tbl_raw_data[[#This Row],[time_taken]])/60</f>
        <v>8.7333333333333325</v>
      </c>
      <c r="K3928" s="54">
        <f>DATE(YEAR(tbl_raw_data[[#This Row],[Date Actioned]]), MONTH(tbl_raw_data[[#This Row],[Date Actioned]]), DAY(tbl_raw_data[[#This Row],[Date Actioned]]))</f>
        <v>45155</v>
      </c>
      <c r="L3928" s="55" t="str">
        <f>UPPER(TEXT(tbl_raw_data[[#This Row],[Updated_date]],"MMMM"))</f>
        <v>AUGUST</v>
      </c>
      <c r="M3928" s="55" t="str">
        <f>UPPER("Week "&amp;IF(ROUNDUP(DAY(tbl_raw_data[[#This Row],[Updated_date]])/7,0)=5,4,ROUNDUP(DAY(tbl_raw_data[[#This Row],[Updated_date]])/7,0)))</f>
        <v>WEEK 3</v>
      </c>
      <c r="N3928" s="57" t="str">
        <f>UPPER(VLOOKUP(tbl_raw_data[[#This Row],[Analyst]],[1]setting!$A$1:$B$15,2,0))</f>
        <v>HARDIK</v>
      </c>
      <c r="O3928" s="57" t="str">
        <f>UPPER(tbl_raw_data[[#This Row],[Outcome]])</f>
        <v>WITHDRAW</v>
      </c>
      <c r="P3928" s="57" t="str">
        <f>UPPER(tbl_raw_data[[#This Row],[Queue Name]])</f>
        <v>CONSUMER PRE BUREAU</v>
      </c>
      <c r="Q3928" s="57" t="str">
        <f>IF(tbl_raw_data[[#This Row],[time_taken_in_mins]]&lt;=20,"SLA_MET","SLA_NOT_MET")</f>
        <v>SLA_MET</v>
      </c>
    </row>
    <row r="3929" spans="1:17" ht="15" customHeight="1" x14ac:dyDescent="0.25">
      <c r="A3929" s="5" t="s">
        <v>137</v>
      </c>
      <c r="B3929" s="12">
        <v>45155.581967592596</v>
      </c>
      <c r="C3929" s="13">
        <v>45155.583622685182</v>
      </c>
      <c r="D3929" s="14" t="s">
        <v>46</v>
      </c>
      <c r="E3929" s="14" t="s">
        <v>9</v>
      </c>
      <c r="F3929" s="14" t="s">
        <v>109</v>
      </c>
      <c r="G3929" s="111" t="s">
        <v>138</v>
      </c>
      <c r="H39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29" s="48">
        <f>tbl_raw_data[[#This Row],[Date Actioned]]-tbl_raw_data[[#This Row],[Date Tagged]]</f>
        <v>1.6550925865885802E-3</v>
      </c>
      <c r="J3929" s="50">
        <f>HOUR(tbl_raw_data[[#This Row],[time_taken]])*60+MINUTE(tbl_raw_data[[#This Row],[time_taken]])+SECOND(tbl_raw_data[[#This Row],[time_taken]])/60</f>
        <v>2.3833333333333333</v>
      </c>
      <c r="K3929" s="54">
        <f>DATE(YEAR(tbl_raw_data[[#This Row],[Date Actioned]]), MONTH(tbl_raw_data[[#This Row],[Date Actioned]]), DAY(tbl_raw_data[[#This Row],[Date Actioned]]))</f>
        <v>45155</v>
      </c>
      <c r="L3929" s="55" t="str">
        <f>UPPER(TEXT(tbl_raw_data[[#This Row],[Updated_date]],"MMMM"))</f>
        <v>AUGUST</v>
      </c>
      <c r="M3929" s="55" t="str">
        <f>UPPER("Week "&amp;IF(ROUNDUP(DAY(tbl_raw_data[[#This Row],[Updated_date]])/7,0)=5,4,ROUNDUP(DAY(tbl_raw_data[[#This Row],[Updated_date]])/7,0)))</f>
        <v>WEEK 3</v>
      </c>
      <c r="N3929" s="57" t="str">
        <f>UPPER(VLOOKUP(tbl_raw_data[[#This Row],[Analyst]],[1]setting!$A$1:$B$15,2,0))</f>
        <v>NAVED</v>
      </c>
      <c r="O3929" s="57" t="str">
        <f>UPPER(tbl_raw_data[[#This Row],[Outcome]])</f>
        <v>DECLINE</v>
      </c>
      <c r="P3929" s="57" t="str">
        <f>UPPER(tbl_raw_data[[#This Row],[Queue Name]])</f>
        <v>CONSUMER PRE BUREAU</v>
      </c>
      <c r="Q3929" s="57" t="str">
        <f>IF(tbl_raw_data[[#This Row],[time_taken_in_mins]]&lt;=20,"SLA_MET","SLA_NOT_MET")</f>
        <v>SLA_MET</v>
      </c>
    </row>
    <row r="3930" spans="1:17" ht="15" customHeight="1" x14ac:dyDescent="0.25">
      <c r="A3930" s="11" t="s">
        <v>5668</v>
      </c>
      <c r="B3930" s="6">
        <v>45155.581967592596</v>
      </c>
      <c r="C3930" s="7">
        <v>45155.59302083333</v>
      </c>
      <c r="D3930" s="8" t="s">
        <v>13</v>
      </c>
      <c r="E3930" s="8" t="s">
        <v>41</v>
      </c>
      <c r="F3930" s="8" t="s">
        <v>109</v>
      </c>
      <c r="G3930" s="110" t="s">
        <v>29</v>
      </c>
      <c r="H39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0" s="48">
        <f>tbl_raw_data[[#This Row],[Date Actioned]]-tbl_raw_data[[#This Row],[Date Tagged]]</f>
        <v>1.1053240734327119E-2</v>
      </c>
      <c r="J3930" s="50">
        <f>HOUR(tbl_raw_data[[#This Row],[time_taken]])*60+MINUTE(tbl_raw_data[[#This Row],[time_taken]])+SECOND(tbl_raw_data[[#This Row],[time_taken]])/60</f>
        <v>15.916666666666666</v>
      </c>
      <c r="K3930" s="54">
        <f>DATE(YEAR(tbl_raw_data[[#This Row],[Date Actioned]]), MONTH(tbl_raw_data[[#This Row],[Date Actioned]]), DAY(tbl_raw_data[[#This Row],[Date Actioned]]))</f>
        <v>45155</v>
      </c>
      <c r="L3930" s="55" t="str">
        <f>UPPER(TEXT(tbl_raw_data[[#This Row],[Updated_date]],"MMMM"))</f>
        <v>AUGUST</v>
      </c>
      <c r="M3930" s="55" t="str">
        <f>UPPER("Week "&amp;IF(ROUNDUP(DAY(tbl_raw_data[[#This Row],[Updated_date]])/7,0)=5,4,ROUNDUP(DAY(tbl_raw_data[[#This Row],[Updated_date]])/7,0)))</f>
        <v>WEEK 3</v>
      </c>
      <c r="N3930" s="57" t="str">
        <f>UPPER(VLOOKUP(tbl_raw_data[[#This Row],[Analyst]],[1]setting!$A$1:$B$15,2,0))</f>
        <v>NAVED</v>
      </c>
      <c r="O3930" s="57" t="str">
        <f>UPPER(tbl_raw_data[[#This Row],[Outcome]])</f>
        <v>APPROVE</v>
      </c>
      <c r="P3930" s="57" t="str">
        <f>UPPER(tbl_raw_data[[#This Row],[Queue Name]])</f>
        <v>CONSUMER POST BUREAU</v>
      </c>
      <c r="Q3930" s="57" t="str">
        <f>IF(tbl_raw_data[[#This Row],[time_taken_in_mins]]&lt;=20,"SLA_MET","SLA_NOT_MET")</f>
        <v>SLA_MET</v>
      </c>
    </row>
    <row r="3931" spans="1:17" ht="15" customHeight="1" x14ac:dyDescent="0.25">
      <c r="A3931" s="22" t="s">
        <v>5201</v>
      </c>
      <c r="B3931" s="12">
        <v>45155.58258101852</v>
      </c>
      <c r="C3931" s="13">
        <v>45155.592592592591</v>
      </c>
      <c r="D3931" s="14" t="s">
        <v>13</v>
      </c>
      <c r="E3931" s="14" t="s">
        <v>9</v>
      </c>
      <c r="F3931" s="14" t="s">
        <v>14</v>
      </c>
      <c r="G3931" s="111" t="s">
        <v>21</v>
      </c>
      <c r="H39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1" s="48">
        <f>tbl_raw_data[[#This Row],[Date Actioned]]-tbl_raw_data[[#This Row],[Date Tagged]]</f>
        <v>1.0011574071540963E-2</v>
      </c>
      <c r="J3931" s="50">
        <f>HOUR(tbl_raw_data[[#This Row],[time_taken]])*60+MINUTE(tbl_raw_data[[#This Row],[time_taken]])+SECOND(tbl_raw_data[[#This Row],[time_taken]])/60</f>
        <v>14.416666666666666</v>
      </c>
      <c r="K3931" s="54">
        <f>DATE(YEAR(tbl_raw_data[[#This Row],[Date Actioned]]), MONTH(tbl_raw_data[[#This Row],[Date Actioned]]), DAY(tbl_raw_data[[#This Row],[Date Actioned]]))</f>
        <v>45155</v>
      </c>
      <c r="L3931" s="55" t="str">
        <f>UPPER(TEXT(tbl_raw_data[[#This Row],[Updated_date]],"MMMM"))</f>
        <v>AUGUST</v>
      </c>
      <c r="M3931" s="55" t="str">
        <f>UPPER("Week "&amp;IF(ROUNDUP(DAY(tbl_raw_data[[#This Row],[Updated_date]])/7,0)=5,4,ROUNDUP(DAY(tbl_raw_data[[#This Row],[Updated_date]])/7,0)))</f>
        <v>WEEK 3</v>
      </c>
      <c r="N3931" s="57" t="str">
        <f>UPPER(VLOOKUP(tbl_raw_data[[#This Row],[Analyst]],[1]setting!$A$1:$B$15,2,0))</f>
        <v>HARDIK</v>
      </c>
      <c r="O3931" s="57" t="str">
        <f>UPPER(tbl_raw_data[[#This Row],[Outcome]])</f>
        <v>APPROVE</v>
      </c>
      <c r="P3931" s="57" t="str">
        <f>UPPER(tbl_raw_data[[#This Row],[Queue Name]])</f>
        <v>CONSUMER PRE BUREAU</v>
      </c>
      <c r="Q3931" s="57" t="str">
        <f>IF(tbl_raw_data[[#This Row],[time_taken_in_mins]]&lt;=20,"SLA_MET","SLA_NOT_MET")</f>
        <v>SLA_MET</v>
      </c>
    </row>
    <row r="3932" spans="1:17" ht="15" customHeight="1" x14ac:dyDescent="0.25">
      <c r="A3932" s="5" t="s">
        <v>4820</v>
      </c>
      <c r="B3932" s="12">
        <v>45155.582777777781</v>
      </c>
      <c r="C3932" s="25">
        <v>45155.591886574075</v>
      </c>
      <c r="D3932" s="10" t="s">
        <v>13</v>
      </c>
      <c r="E3932" s="10" t="s">
        <v>28</v>
      </c>
      <c r="F3932" s="26" t="s">
        <v>254</v>
      </c>
      <c r="G3932" s="109"/>
      <c r="H39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32" s="48">
        <f>tbl_raw_data[[#This Row],[Date Actioned]]-tbl_raw_data[[#This Row],[Date Tagged]]</f>
        <v>9.1087962937308475E-3</v>
      </c>
      <c r="J3932" s="50">
        <f>HOUR(tbl_raw_data[[#This Row],[time_taken]])*60+MINUTE(tbl_raw_data[[#This Row],[time_taken]])+SECOND(tbl_raw_data[[#This Row],[time_taken]])/60</f>
        <v>13.116666666666667</v>
      </c>
      <c r="K3932" s="54">
        <f>DATE(YEAR(tbl_raw_data[[#This Row],[Date Actioned]]), MONTH(tbl_raw_data[[#This Row],[Date Actioned]]), DAY(tbl_raw_data[[#This Row],[Date Actioned]]))</f>
        <v>45155</v>
      </c>
      <c r="L3932" s="55" t="str">
        <f>UPPER(TEXT(tbl_raw_data[[#This Row],[Updated_date]],"MMMM"))</f>
        <v>AUGUST</v>
      </c>
      <c r="M3932" s="55" t="str">
        <f>UPPER("Week "&amp;IF(ROUNDUP(DAY(tbl_raw_data[[#This Row],[Updated_date]])/7,0)=5,4,ROUNDUP(DAY(tbl_raw_data[[#This Row],[Updated_date]])/7,0)))</f>
        <v>WEEK 3</v>
      </c>
      <c r="N3932" s="57" t="str">
        <f>UPPER(VLOOKUP(tbl_raw_data[[#This Row],[Analyst]],[1]setting!$A$1:$B$15,2,0))</f>
        <v>FARDIN</v>
      </c>
      <c r="O3932" s="57" t="str">
        <f>UPPER(tbl_raw_data[[#This Row],[Outcome]])</f>
        <v>APPROVE</v>
      </c>
      <c r="P3932" s="57" t="str">
        <f>UPPER(tbl_raw_data[[#This Row],[Queue Name]])</f>
        <v>CONSUMER EXISTING</v>
      </c>
      <c r="Q3932" s="57" t="str">
        <f>IF(tbl_raw_data[[#This Row],[time_taken_in_mins]]&lt;=20,"SLA_MET","SLA_NOT_MET")</f>
        <v>SLA_MET</v>
      </c>
    </row>
    <row r="3933" spans="1:17" ht="15" customHeight="1" x14ac:dyDescent="0.25">
      <c r="A3933" s="11" t="s">
        <v>4262</v>
      </c>
      <c r="B3933" s="12">
        <v>45155.585277777776</v>
      </c>
      <c r="C3933" s="29">
        <v>45155.593425925923</v>
      </c>
      <c r="D3933" s="30" t="s">
        <v>40</v>
      </c>
      <c r="E3933" s="16" t="s">
        <v>41</v>
      </c>
      <c r="F3933" s="30" t="s">
        <v>168</v>
      </c>
      <c r="G3933" s="106"/>
      <c r="H39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33" s="48">
        <f>tbl_raw_data[[#This Row],[Date Actioned]]-tbl_raw_data[[#This Row],[Date Tagged]]</f>
        <v>8.1481481465743855E-3</v>
      </c>
      <c r="J3933" s="50">
        <f>HOUR(tbl_raw_data[[#This Row],[time_taken]])*60+MINUTE(tbl_raw_data[[#This Row],[time_taken]])+SECOND(tbl_raw_data[[#This Row],[time_taken]])/60</f>
        <v>11.733333333333333</v>
      </c>
      <c r="K3933" s="54">
        <f>DATE(YEAR(tbl_raw_data[[#This Row],[Date Actioned]]), MONTH(tbl_raw_data[[#This Row],[Date Actioned]]), DAY(tbl_raw_data[[#This Row],[Date Actioned]]))</f>
        <v>45155</v>
      </c>
      <c r="L3933" s="55" t="str">
        <f>UPPER(TEXT(tbl_raw_data[[#This Row],[Updated_date]],"MMMM"))</f>
        <v>AUGUST</v>
      </c>
      <c r="M3933" s="55" t="str">
        <f>UPPER("Week "&amp;IF(ROUNDUP(DAY(tbl_raw_data[[#This Row],[Updated_date]])/7,0)=5,4,ROUNDUP(DAY(tbl_raw_data[[#This Row],[Updated_date]])/7,0)))</f>
        <v>WEEK 3</v>
      </c>
      <c r="N3933" s="57" t="str">
        <f>UPPER(VLOOKUP(tbl_raw_data[[#This Row],[Analyst]],[1]setting!$A$1:$B$15,2,0))</f>
        <v>MERCEDES</v>
      </c>
      <c r="O3933" s="57" t="str">
        <f>UPPER(tbl_raw_data[[#This Row],[Outcome]])</f>
        <v>WITHDRAW</v>
      </c>
      <c r="P3933" s="57" t="str">
        <f>UPPER(tbl_raw_data[[#This Row],[Queue Name]])</f>
        <v>CONSUMER POST BUREAU</v>
      </c>
      <c r="Q3933" s="57" t="str">
        <f>IF(tbl_raw_data[[#This Row],[time_taken_in_mins]]&lt;=20,"SLA_MET","SLA_NOT_MET")</f>
        <v>SLA_MET</v>
      </c>
    </row>
    <row r="3934" spans="1:17" ht="15" customHeight="1" x14ac:dyDescent="0.25">
      <c r="A3934" s="5" t="s">
        <v>5498</v>
      </c>
      <c r="B3934" s="6">
        <v>45155.585856481484</v>
      </c>
      <c r="C3934" s="7">
        <v>45155.596493055556</v>
      </c>
      <c r="D3934" s="8" t="s">
        <v>13</v>
      </c>
      <c r="E3934" s="8" t="s">
        <v>28</v>
      </c>
      <c r="F3934" s="8" t="s">
        <v>86</v>
      </c>
      <c r="G3934" s="110" t="s">
        <v>67</v>
      </c>
      <c r="H39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4" s="48">
        <f>tbl_raw_data[[#This Row],[Date Actioned]]-tbl_raw_data[[#This Row],[Date Tagged]]</f>
        <v>1.063657407212304E-2</v>
      </c>
      <c r="J3934" s="50">
        <f>HOUR(tbl_raw_data[[#This Row],[time_taken]])*60+MINUTE(tbl_raw_data[[#This Row],[time_taken]])+SECOND(tbl_raw_data[[#This Row],[time_taken]])/60</f>
        <v>15.316666666666666</v>
      </c>
      <c r="K3934" s="54">
        <f>DATE(YEAR(tbl_raw_data[[#This Row],[Date Actioned]]), MONTH(tbl_raw_data[[#This Row],[Date Actioned]]), DAY(tbl_raw_data[[#This Row],[Date Actioned]]))</f>
        <v>45155</v>
      </c>
      <c r="L3934" s="55" t="str">
        <f>UPPER(TEXT(tbl_raw_data[[#This Row],[Updated_date]],"MMMM"))</f>
        <v>AUGUST</v>
      </c>
      <c r="M3934" s="55" t="str">
        <f>UPPER("Week "&amp;IF(ROUNDUP(DAY(tbl_raw_data[[#This Row],[Updated_date]])/7,0)=5,4,ROUNDUP(DAY(tbl_raw_data[[#This Row],[Updated_date]])/7,0)))</f>
        <v>WEEK 3</v>
      </c>
      <c r="N3934" s="57" t="str">
        <f>UPPER(VLOOKUP(tbl_raw_data[[#This Row],[Analyst]],[1]setting!$A$1:$B$15,2,0))</f>
        <v>ASIF</v>
      </c>
      <c r="O3934" s="57" t="str">
        <f>UPPER(tbl_raw_data[[#This Row],[Outcome]])</f>
        <v>APPROVE</v>
      </c>
      <c r="P3934" s="57" t="str">
        <f>UPPER(tbl_raw_data[[#This Row],[Queue Name]])</f>
        <v>CONSUMER EXISTING</v>
      </c>
      <c r="Q3934" s="57" t="str">
        <f>IF(tbl_raw_data[[#This Row],[time_taken_in_mins]]&lt;=20,"SLA_MET","SLA_NOT_MET")</f>
        <v>SLA_MET</v>
      </c>
    </row>
    <row r="3935" spans="1:17" ht="15" customHeight="1" x14ac:dyDescent="0.25">
      <c r="A3935" s="11" t="s">
        <v>1156</v>
      </c>
      <c r="B3935" s="12">
        <v>45155.593240740738</v>
      </c>
      <c r="C3935" s="13">
        <v>45155.59715277778</v>
      </c>
      <c r="D3935" s="14" t="s">
        <v>13</v>
      </c>
      <c r="E3935" s="14" t="s">
        <v>28</v>
      </c>
      <c r="F3935" s="14" t="s">
        <v>14</v>
      </c>
      <c r="G3935" s="111" t="s">
        <v>29</v>
      </c>
      <c r="H39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5" s="48">
        <f>tbl_raw_data[[#This Row],[Date Actioned]]-tbl_raw_data[[#This Row],[Date Tagged]]</f>
        <v>3.912037042027805E-3</v>
      </c>
      <c r="J3935" s="50">
        <f>HOUR(tbl_raw_data[[#This Row],[time_taken]])*60+MINUTE(tbl_raw_data[[#This Row],[time_taken]])+SECOND(tbl_raw_data[[#This Row],[time_taken]])/60</f>
        <v>5.6333333333333329</v>
      </c>
      <c r="K3935" s="54">
        <f>DATE(YEAR(tbl_raw_data[[#This Row],[Date Actioned]]), MONTH(tbl_raw_data[[#This Row],[Date Actioned]]), DAY(tbl_raw_data[[#This Row],[Date Actioned]]))</f>
        <v>45155</v>
      </c>
      <c r="L3935" s="55" t="str">
        <f>UPPER(TEXT(tbl_raw_data[[#This Row],[Updated_date]],"MMMM"))</f>
        <v>AUGUST</v>
      </c>
      <c r="M3935" s="55" t="str">
        <f>UPPER("Week "&amp;IF(ROUNDUP(DAY(tbl_raw_data[[#This Row],[Updated_date]])/7,0)=5,4,ROUNDUP(DAY(tbl_raw_data[[#This Row],[Updated_date]])/7,0)))</f>
        <v>WEEK 3</v>
      </c>
      <c r="N3935" s="57" t="str">
        <f>UPPER(VLOOKUP(tbl_raw_data[[#This Row],[Analyst]],[1]setting!$A$1:$B$15,2,0))</f>
        <v>HARDIK</v>
      </c>
      <c r="O3935" s="57" t="str">
        <f>UPPER(tbl_raw_data[[#This Row],[Outcome]])</f>
        <v>APPROVE</v>
      </c>
      <c r="P3935" s="57" t="str">
        <f>UPPER(tbl_raw_data[[#This Row],[Queue Name]])</f>
        <v>CONSUMER EXISTING</v>
      </c>
      <c r="Q3935" s="57" t="str">
        <f>IF(tbl_raw_data[[#This Row],[time_taken_in_mins]]&lt;=20,"SLA_MET","SLA_NOT_MET")</f>
        <v>SLA_MET</v>
      </c>
    </row>
    <row r="3936" spans="1:17" ht="26.25" x14ac:dyDescent="0.25">
      <c r="A3936" s="11" t="s">
        <v>5642</v>
      </c>
      <c r="B3936" s="12">
        <v>45155.594131944446</v>
      </c>
      <c r="C3936" s="13">
        <v>45155.605115740742</v>
      </c>
      <c r="D3936" s="14" t="s">
        <v>8</v>
      </c>
      <c r="E3936" s="14" t="s">
        <v>28</v>
      </c>
      <c r="F3936" s="14" t="s">
        <v>254</v>
      </c>
      <c r="G3936" s="111" t="s">
        <v>510</v>
      </c>
      <c r="H39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36" s="48">
        <f>tbl_raw_data[[#This Row],[Date Actioned]]-tbl_raw_data[[#This Row],[Date Tagged]]</f>
        <v>1.0983796295477077E-2</v>
      </c>
      <c r="J3936" s="50">
        <f>HOUR(tbl_raw_data[[#This Row],[time_taken]])*60+MINUTE(tbl_raw_data[[#This Row],[time_taken]])+SECOND(tbl_raw_data[[#This Row],[time_taken]])/60</f>
        <v>15.816666666666666</v>
      </c>
      <c r="K3936" s="54">
        <f>DATE(YEAR(tbl_raw_data[[#This Row],[Date Actioned]]), MONTH(tbl_raw_data[[#This Row],[Date Actioned]]), DAY(tbl_raw_data[[#This Row],[Date Actioned]]))</f>
        <v>45155</v>
      </c>
      <c r="L3936" s="55" t="str">
        <f>UPPER(TEXT(tbl_raw_data[[#This Row],[Updated_date]],"MMMM"))</f>
        <v>AUGUST</v>
      </c>
      <c r="M3936" s="55" t="str">
        <f>UPPER("Week "&amp;IF(ROUNDUP(DAY(tbl_raw_data[[#This Row],[Updated_date]])/7,0)=5,4,ROUNDUP(DAY(tbl_raw_data[[#This Row],[Updated_date]])/7,0)))</f>
        <v>WEEK 3</v>
      </c>
      <c r="N3936" s="57" t="str">
        <f>UPPER(VLOOKUP(tbl_raw_data[[#This Row],[Analyst]],[1]setting!$A$1:$B$15,2,0))</f>
        <v>FARDIN</v>
      </c>
      <c r="O3936" s="57" t="str">
        <f>UPPER(tbl_raw_data[[#This Row],[Outcome]])</f>
        <v>WITHDRAW</v>
      </c>
      <c r="P3936" s="57" t="str">
        <f>UPPER(tbl_raw_data[[#This Row],[Queue Name]])</f>
        <v>CONSUMER EXISTING</v>
      </c>
      <c r="Q3936" s="57" t="str">
        <f>IF(tbl_raw_data[[#This Row],[time_taken_in_mins]]&lt;=20,"SLA_MET","SLA_NOT_MET")</f>
        <v>SLA_MET</v>
      </c>
    </row>
    <row r="3937" spans="1:17" ht="15" customHeight="1" x14ac:dyDescent="0.25">
      <c r="A3937" s="11" t="s">
        <v>1245</v>
      </c>
      <c r="B3937" s="6">
        <v>45155.597372685188</v>
      </c>
      <c r="C3937" s="7">
        <v>45155.601412037038</v>
      </c>
      <c r="D3937" s="8" t="s">
        <v>46</v>
      </c>
      <c r="E3937" s="8" t="s">
        <v>9</v>
      </c>
      <c r="F3937" s="8" t="s">
        <v>14</v>
      </c>
      <c r="G3937" s="110" t="s">
        <v>1246</v>
      </c>
      <c r="H39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7" s="48">
        <f>tbl_raw_data[[#This Row],[Date Actioned]]-tbl_raw_data[[#This Row],[Date Tagged]]</f>
        <v>4.0393518502241932E-3</v>
      </c>
      <c r="J3937" s="50">
        <f>HOUR(tbl_raw_data[[#This Row],[time_taken]])*60+MINUTE(tbl_raw_data[[#This Row],[time_taken]])+SECOND(tbl_raw_data[[#This Row],[time_taken]])/60</f>
        <v>5.8166666666666664</v>
      </c>
      <c r="K3937" s="54">
        <f>DATE(YEAR(tbl_raw_data[[#This Row],[Date Actioned]]), MONTH(tbl_raw_data[[#This Row],[Date Actioned]]), DAY(tbl_raw_data[[#This Row],[Date Actioned]]))</f>
        <v>45155</v>
      </c>
      <c r="L3937" s="55" t="str">
        <f>UPPER(TEXT(tbl_raw_data[[#This Row],[Updated_date]],"MMMM"))</f>
        <v>AUGUST</v>
      </c>
      <c r="M3937" s="55" t="str">
        <f>UPPER("Week "&amp;IF(ROUNDUP(DAY(tbl_raw_data[[#This Row],[Updated_date]])/7,0)=5,4,ROUNDUP(DAY(tbl_raw_data[[#This Row],[Updated_date]])/7,0)))</f>
        <v>WEEK 3</v>
      </c>
      <c r="N3937" s="57" t="str">
        <f>UPPER(VLOOKUP(tbl_raw_data[[#This Row],[Analyst]],[1]setting!$A$1:$B$15,2,0))</f>
        <v>HARDIK</v>
      </c>
      <c r="O3937" s="57" t="str">
        <f>UPPER(tbl_raw_data[[#This Row],[Outcome]])</f>
        <v>DECLINE</v>
      </c>
      <c r="P3937" s="57" t="str">
        <f>UPPER(tbl_raw_data[[#This Row],[Queue Name]])</f>
        <v>CONSUMER PRE BUREAU</v>
      </c>
      <c r="Q3937" s="57" t="str">
        <f>IF(tbl_raw_data[[#This Row],[time_taken_in_mins]]&lt;=20,"SLA_MET","SLA_NOT_MET")</f>
        <v>SLA_MET</v>
      </c>
    </row>
    <row r="3938" spans="1:17" ht="26.25" x14ac:dyDescent="0.25">
      <c r="A3938" s="22" t="s">
        <v>7073</v>
      </c>
      <c r="B3938" s="6">
        <v>45155.598321759258</v>
      </c>
      <c r="C3938" s="7">
        <v>45155.617812500001</v>
      </c>
      <c r="D3938" s="8" t="s">
        <v>8</v>
      </c>
      <c r="E3938" s="8" t="s">
        <v>28</v>
      </c>
      <c r="F3938" s="8" t="s">
        <v>109</v>
      </c>
      <c r="G3938" s="110" t="s">
        <v>2548</v>
      </c>
      <c r="H39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38" s="48">
        <f>tbl_raw_data[[#This Row],[Date Actioned]]-tbl_raw_data[[#This Row],[Date Tagged]]</f>
        <v>1.9490740742185153E-2</v>
      </c>
      <c r="J3938" s="50">
        <f>HOUR(tbl_raw_data[[#This Row],[time_taken]])*60+MINUTE(tbl_raw_data[[#This Row],[time_taken]])+SECOND(tbl_raw_data[[#This Row],[time_taken]])/60</f>
        <v>28.066666666666666</v>
      </c>
      <c r="K3938" s="54">
        <f>DATE(YEAR(tbl_raw_data[[#This Row],[Date Actioned]]), MONTH(tbl_raw_data[[#This Row],[Date Actioned]]), DAY(tbl_raw_data[[#This Row],[Date Actioned]]))</f>
        <v>45155</v>
      </c>
      <c r="L3938" s="55" t="str">
        <f>UPPER(TEXT(tbl_raw_data[[#This Row],[Updated_date]],"MMMM"))</f>
        <v>AUGUST</v>
      </c>
      <c r="M3938" s="55" t="str">
        <f>UPPER("Week "&amp;IF(ROUNDUP(DAY(tbl_raw_data[[#This Row],[Updated_date]])/7,0)=5,4,ROUNDUP(DAY(tbl_raw_data[[#This Row],[Updated_date]])/7,0)))</f>
        <v>WEEK 3</v>
      </c>
      <c r="N3938" s="57" t="str">
        <f>UPPER(VLOOKUP(tbl_raw_data[[#This Row],[Analyst]],[1]setting!$A$1:$B$15,2,0))</f>
        <v>NAVED</v>
      </c>
      <c r="O3938" s="57" t="str">
        <f>UPPER(tbl_raw_data[[#This Row],[Outcome]])</f>
        <v>WITHDRAW</v>
      </c>
      <c r="P3938" s="57" t="str">
        <f>UPPER(tbl_raw_data[[#This Row],[Queue Name]])</f>
        <v>CONSUMER EXISTING</v>
      </c>
      <c r="Q3938" s="57" t="str">
        <f>IF(tbl_raw_data[[#This Row],[time_taken_in_mins]]&lt;=20,"SLA_MET","SLA_NOT_MET")</f>
        <v>SLA_NOT_MET</v>
      </c>
    </row>
    <row r="3939" spans="1:17" ht="15" customHeight="1" x14ac:dyDescent="0.25">
      <c r="A3939" s="22" t="s">
        <v>2373</v>
      </c>
      <c r="B3939" s="6">
        <v>45155.599074074074</v>
      </c>
      <c r="C3939" s="7">
        <v>45155.604618055557</v>
      </c>
      <c r="D3939" s="8" t="s">
        <v>13</v>
      </c>
      <c r="E3939" s="8" t="s">
        <v>9</v>
      </c>
      <c r="F3939" s="8" t="s">
        <v>86</v>
      </c>
      <c r="G3939" s="110" t="s">
        <v>147</v>
      </c>
      <c r="H39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39" s="48">
        <f>tbl_raw_data[[#This Row],[Date Actioned]]-tbl_raw_data[[#This Row],[Date Tagged]]</f>
        <v>5.543981482333038E-3</v>
      </c>
      <c r="J3939" s="50">
        <f>HOUR(tbl_raw_data[[#This Row],[time_taken]])*60+MINUTE(tbl_raw_data[[#This Row],[time_taken]])+SECOND(tbl_raw_data[[#This Row],[time_taken]])/60</f>
        <v>7.9833333333333334</v>
      </c>
      <c r="K3939" s="54">
        <f>DATE(YEAR(tbl_raw_data[[#This Row],[Date Actioned]]), MONTH(tbl_raw_data[[#This Row],[Date Actioned]]), DAY(tbl_raw_data[[#This Row],[Date Actioned]]))</f>
        <v>45155</v>
      </c>
      <c r="L3939" s="55" t="str">
        <f>UPPER(TEXT(tbl_raw_data[[#This Row],[Updated_date]],"MMMM"))</f>
        <v>AUGUST</v>
      </c>
      <c r="M3939" s="55" t="str">
        <f>UPPER("Week "&amp;IF(ROUNDUP(DAY(tbl_raw_data[[#This Row],[Updated_date]])/7,0)=5,4,ROUNDUP(DAY(tbl_raw_data[[#This Row],[Updated_date]])/7,0)))</f>
        <v>WEEK 3</v>
      </c>
      <c r="N3939" s="57" t="str">
        <f>UPPER(VLOOKUP(tbl_raw_data[[#This Row],[Analyst]],[1]setting!$A$1:$B$15,2,0))</f>
        <v>ASIF</v>
      </c>
      <c r="O3939" s="57" t="str">
        <f>UPPER(tbl_raw_data[[#This Row],[Outcome]])</f>
        <v>APPROVE</v>
      </c>
      <c r="P3939" s="57" t="str">
        <f>UPPER(tbl_raw_data[[#This Row],[Queue Name]])</f>
        <v>CONSUMER PRE BUREAU</v>
      </c>
      <c r="Q3939" s="57" t="str">
        <f>IF(tbl_raw_data[[#This Row],[time_taken_in_mins]]&lt;=20,"SLA_MET","SLA_NOT_MET")</f>
        <v>SLA_MET</v>
      </c>
    </row>
    <row r="3940" spans="1:17" ht="15" customHeight="1" x14ac:dyDescent="0.25">
      <c r="A3940" s="22" t="s">
        <v>5412</v>
      </c>
      <c r="B3940" s="12">
        <v>45155.599710648145</v>
      </c>
      <c r="C3940" s="25">
        <v>45155.610115740739</v>
      </c>
      <c r="D3940" s="26" t="s">
        <v>40</v>
      </c>
      <c r="E3940" s="10" t="s">
        <v>41</v>
      </c>
      <c r="F3940" s="26" t="s">
        <v>168</v>
      </c>
      <c r="G3940" s="109"/>
      <c r="H39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0" s="48">
        <f>tbl_raw_data[[#This Row],[Date Actioned]]-tbl_raw_data[[#This Row],[Date Tagged]]</f>
        <v>1.0405092594737653E-2</v>
      </c>
      <c r="J3940" s="50">
        <f>HOUR(tbl_raw_data[[#This Row],[time_taken]])*60+MINUTE(tbl_raw_data[[#This Row],[time_taken]])+SECOND(tbl_raw_data[[#This Row],[time_taken]])/60</f>
        <v>14.983333333333333</v>
      </c>
      <c r="K3940" s="54">
        <f>DATE(YEAR(tbl_raw_data[[#This Row],[Date Actioned]]), MONTH(tbl_raw_data[[#This Row],[Date Actioned]]), DAY(tbl_raw_data[[#This Row],[Date Actioned]]))</f>
        <v>45155</v>
      </c>
      <c r="L3940" s="55" t="str">
        <f>UPPER(TEXT(tbl_raw_data[[#This Row],[Updated_date]],"MMMM"))</f>
        <v>AUGUST</v>
      </c>
      <c r="M3940" s="55" t="str">
        <f>UPPER("Week "&amp;IF(ROUNDUP(DAY(tbl_raw_data[[#This Row],[Updated_date]])/7,0)=5,4,ROUNDUP(DAY(tbl_raw_data[[#This Row],[Updated_date]])/7,0)))</f>
        <v>WEEK 3</v>
      </c>
      <c r="N3940" s="57" t="str">
        <f>UPPER(VLOOKUP(tbl_raw_data[[#This Row],[Analyst]],[1]setting!$A$1:$B$15,2,0))</f>
        <v>MERCEDES</v>
      </c>
      <c r="O3940" s="57" t="str">
        <f>UPPER(tbl_raw_data[[#This Row],[Outcome]])</f>
        <v>WITHDRAW</v>
      </c>
      <c r="P3940" s="57" t="str">
        <f>UPPER(tbl_raw_data[[#This Row],[Queue Name]])</f>
        <v>CONSUMER POST BUREAU</v>
      </c>
      <c r="Q3940" s="57" t="str">
        <f>IF(tbl_raw_data[[#This Row],[time_taken_in_mins]]&lt;=20,"SLA_MET","SLA_NOT_MET")</f>
        <v>SLA_MET</v>
      </c>
    </row>
    <row r="3941" spans="1:17" ht="15" customHeight="1" x14ac:dyDescent="0.25">
      <c r="A3941" s="5" t="s">
        <v>3289</v>
      </c>
      <c r="B3941" s="12">
        <v>45155.599814814814</v>
      </c>
      <c r="C3941" s="13">
        <v>45155.60659722222</v>
      </c>
      <c r="D3941" s="14" t="s">
        <v>8</v>
      </c>
      <c r="E3941" s="14" t="s">
        <v>9</v>
      </c>
      <c r="F3941" s="14" t="s">
        <v>14</v>
      </c>
      <c r="G3941" s="111" t="s">
        <v>3290</v>
      </c>
      <c r="H39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1" s="48">
        <f>tbl_raw_data[[#This Row],[Date Actioned]]-tbl_raw_data[[#This Row],[Date Tagged]]</f>
        <v>6.7824074067175388E-3</v>
      </c>
      <c r="J3941" s="50">
        <f>HOUR(tbl_raw_data[[#This Row],[time_taken]])*60+MINUTE(tbl_raw_data[[#This Row],[time_taken]])+SECOND(tbl_raw_data[[#This Row],[time_taken]])/60</f>
        <v>9.7666666666666675</v>
      </c>
      <c r="K3941" s="54">
        <f>DATE(YEAR(tbl_raw_data[[#This Row],[Date Actioned]]), MONTH(tbl_raw_data[[#This Row],[Date Actioned]]), DAY(tbl_raw_data[[#This Row],[Date Actioned]]))</f>
        <v>45155</v>
      </c>
      <c r="L3941" s="55" t="str">
        <f>UPPER(TEXT(tbl_raw_data[[#This Row],[Updated_date]],"MMMM"))</f>
        <v>AUGUST</v>
      </c>
      <c r="M3941" s="55" t="str">
        <f>UPPER("Week "&amp;IF(ROUNDUP(DAY(tbl_raw_data[[#This Row],[Updated_date]])/7,0)=5,4,ROUNDUP(DAY(tbl_raw_data[[#This Row],[Updated_date]])/7,0)))</f>
        <v>WEEK 3</v>
      </c>
      <c r="N3941" s="57" t="str">
        <f>UPPER(VLOOKUP(tbl_raw_data[[#This Row],[Analyst]],[1]setting!$A$1:$B$15,2,0))</f>
        <v>HARDIK</v>
      </c>
      <c r="O3941" s="57" t="str">
        <f>UPPER(tbl_raw_data[[#This Row],[Outcome]])</f>
        <v>WITHDRAW</v>
      </c>
      <c r="P3941" s="57" t="str">
        <f>UPPER(tbl_raw_data[[#This Row],[Queue Name]])</f>
        <v>CONSUMER PRE BUREAU</v>
      </c>
      <c r="Q3941" s="57" t="str">
        <f>IF(tbl_raw_data[[#This Row],[time_taken_in_mins]]&lt;=20,"SLA_MET","SLA_NOT_MET")</f>
        <v>SLA_MET</v>
      </c>
    </row>
    <row r="3942" spans="1:17" ht="15" customHeight="1" x14ac:dyDescent="0.25">
      <c r="A3942" s="11" t="s">
        <v>3573</v>
      </c>
      <c r="B3942" s="12">
        <v>45155.602789351855</v>
      </c>
      <c r="C3942" s="29">
        <v>45155.609907407408</v>
      </c>
      <c r="D3942" s="16" t="s">
        <v>13</v>
      </c>
      <c r="E3942" s="16" t="s">
        <v>28</v>
      </c>
      <c r="F3942" s="30" t="s">
        <v>73</v>
      </c>
      <c r="G3942" s="106"/>
      <c r="H39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2" s="48">
        <f>tbl_raw_data[[#This Row],[Date Actioned]]-tbl_raw_data[[#This Row],[Date Tagged]]</f>
        <v>7.1180555532919243E-3</v>
      </c>
      <c r="J3942" s="50">
        <f>HOUR(tbl_raw_data[[#This Row],[time_taken]])*60+MINUTE(tbl_raw_data[[#This Row],[time_taken]])+SECOND(tbl_raw_data[[#This Row],[time_taken]])/60</f>
        <v>10.25</v>
      </c>
      <c r="K3942" s="54">
        <f>DATE(YEAR(tbl_raw_data[[#This Row],[Date Actioned]]), MONTH(tbl_raw_data[[#This Row],[Date Actioned]]), DAY(tbl_raw_data[[#This Row],[Date Actioned]]))</f>
        <v>45155</v>
      </c>
      <c r="L3942" s="55" t="str">
        <f>UPPER(TEXT(tbl_raw_data[[#This Row],[Updated_date]],"MMMM"))</f>
        <v>AUGUST</v>
      </c>
      <c r="M3942" s="55" t="str">
        <f>UPPER("Week "&amp;IF(ROUNDUP(DAY(tbl_raw_data[[#This Row],[Updated_date]])/7,0)=5,4,ROUNDUP(DAY(tbl_raw_data[[#This Row],[Updated_date]])/7,0)))</f>
        <v>WEEK 3</v>
      </c>
      <c r="N3942" s="57" t="str">
        <f>UPPER(VLOOKUP(tbl_raw_data[[#This Row],[Analyst]],[1]setting!$A$1:$B$15,2,0))</f>
        <v>SHAHID</v>
      </c>
      <c r="O3942" s="57" t="str">
        <f>UPPER(tbl_raw_data[[#This Row],[Outcome]])</f>
        <v>APPROVE</v>
      </c>
      <c r="P3942" s="57" t="str">
        <f>UPPER(tbl_raw_data[[#This Row],[Queue Name]])</f>
        <v>CONSUMER EXISTING</v>
      </c>
      <c r="Q3942" s="57" t="str">
        <f>IF(tbl_raw_data[[#This Row],[time_taken_in_mins]]&lt;=20,"SLA_MET","SLA_NOT_MET")</f>
        <v>SLA_MET</v>
      </c>
    </row>
    <row r="3943" spans="1:17" ht="15" customHeight="1" x14ac:dyDescent="0.25">
      <c r="A3943" s="22" t="s">
        <v>6777</v>
      </c>
      <c r="B3943" s="12">
        <v>45155.603136574071</v>
      </c>
      <c r="C3943" s="25">
        <v>45155.618726851855</v>
      </c>
      <c r="D3943" s="10" t="s">
        <v>13</v>
      </c>
      <c r="E3943" s="10" t="s">
        <v>28</v>
      </c>
      <c r="F3943" s="26" t="s">
        <v>228</v>
      </c>
      <c r="G3943" s="109"/>
      <c r="H39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3" s="48">
        <f>tbl_raw_data[[#This Row],[Date Actioned]]-tbl_raw_data[[#This Row],[Date Tagged]]</f>
        <v>1.5590277784212958E-2</v>
      </c>
      <c r="J3943" s="50">
        <f>HOUR(tbl_raw_data[[#This Row],[time_taken]])*60+MINUTE(tbl_raw_data[[#This Row],[time_taken]])+SECOND(tbl_raw_data[[#This Row],[time_taken]])/60</f>
        <v>22.45</v>
      </c>
      <c r="K3943" s="54">
        <f>DATE(YEAR(tbl_raw_data[[#This Row],[Date Actioned]]), MONTH(tbl_raw_data[[#This Row],[Date Actioned]]), DAY(tbl_raw_data[[#This Row],[Date Actioned]]))</f>
        <v>45155</v>
      </c>
      <c r="L3943" s="55" t="str">
        <f>UPPER(TEXT(tbl_raw_data[[#This Row],[Updated_date]],"MMMM"))</f>
        <v>AUGUST</v>
      </c>
      <c r="M3943" s="55" t="str">
        <f>UPPER("Week "&amp;IF(ROUNDUP(DAY(tbl_raw_data[[#This Row],[Updated_date]])/7,0)=5,4,ROUNDUP(DAY(tbl_raw_data[[#This Row],[Updated_date]])/7,0)))</f>
        <v>WEEK 3</v>
      </c>
      <c r="N3943" s="57" t="str">
        <f>UPPER(VLOOKUP(tbl_raw_data[[#This Row],[Analyst]],[1]setting!$A$1:$B$15,2,0))</f>
        <v>OUADIR</v>
      </c>
      <c r="O3943" s="57" t="str">
        <f>UPPER(tbl_raw_data[[#This Row],[Outcome]])</f>
        <v>APPROVE</v>
      </c>
      <c r="P3943" s="57" t="str">
        <f>UPPER(tbl_raw_data[[#This Row],[Queue Name]])</f>
        <v>CONSUMER EXISTING</v>
      </c>
      <c r="Q3943" s="57" t="str">
        <f>IF(tbl_raw_data[[#This Row],[time_taken_in_mins]]&lt;=20,"SLA_MET","SLA_NOT_MET")</f>
        <v>SLA_NOT_MET</v>
      </c>
    </row>
    <row r="3944" spans="1:17" ht="15" customHeight="1" x14ac:dyDescent="0.25">
      <c r="A3944" s="11" t="s">
        <v>2271</v>
      </c>
      <c r="B3944" s="6">
        <v>45155.603194444448</v>
      </c>
      <c r="C3944" s="7">
        <v>45155.608634259261</v>
      </c>
      <c r="D3944" s="8" t="s">
        <v>8</v>
      </c>
      <c r="E3944" s="8" t="s">
        <v>9</v>
      </c>
      <c r="F3944" s="8" t="s">
        <v>86</v>
      </c>
      <c r="G3944" s="110" t="s">
        <v>2272</v>
      </c>
      <c r="H39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4" s="48">
        <f>tbl_raw_data[[#This Row],[Date Actioned]]-tbl_raw_data[[#This Row],[Date Tagged]]</f>
        <v>5.4398148131440394E-3</v>
      </c>
      <c r="J3944" s="50">
        <f>HOUR(tbl_raw_data[[#This Row],[time_taken]])*60+MINUTE(tbl_raw_data[[#This Row],[time_taken]])+SECOND(tbl_raw_data[[#This Row],[time_taken]])/60</f>
        <v>7.833333333333333</v>
      </c>
      <c r="K3944" s="54">
        <f>DATE(YEAR(tbl_raw_data[[#This Row],[Date Actioned]]), MONTH(tbl_raw_data[[#This Row],[Date Actioned]]), DAY(tbl_raw_data[[#This Row],[Date Actioned]]))</f>
        <v>45155</v>
      </c>
      <c r="L3944" s="55" t="str">
        <f>UPPER(TEXT(tbl_raw_data[[#This Row],[Updated_date]],"MMMM"))</f>
        <v>AUGUST</v>
      </c>
      <c r="M3944" s="55" t="str">
        <f>UPPER("Week "&amp;IF(ROUNDUP(DAY(tbl_raw_data[[#This Row],[Updated_date]])/7,0)=5,4,ROUNDUP(DAY(tbl_raw_data[[#This Row],[Updated_date]])/7,0)))</f>
        <v>WEEK 3</v>
      </c>
      <c r="N3944" s="57" t="str">
        <f>UPPER(VLOOKUP(tbl_raw_data[[#This Row],[Analyst]],[1]setting!$A$1:$B$15,2,0))</f>
        <v>ASIF</v>
      </c>
      <c r="O3944" s="57" t="str">
        <f>UPPER(tbl_raw_data[[#This Row],[Outcome]])</f>
        <v>WITHDRAW</v>
      </c>
      <c r="P3944" s="57" t="str">
        <f>UPPER(tbl_raw_data[[#This Row],[Queue Name]])</f>
        <v>CONSUMER PRE BUREAU</v>
      </c>
      <c r="Q3944" s="57" t="str">
        <f>IF(tbl_raw_data[[#This Row],[time_taken_in_mins]]&lt;=20,"SLA_MET","SLA_NOT_MET")</f>
        <v>SLA_MET</v>
      </c>
    </row>
    <row r="3945" spans="1:17" ht="15" customHeight="1" x14ac:dyDescent="0.25">
      <c r="A3945" s="22" t="s">
        <v>3451</v>
      </c>
      <c r="B3945" s="12">
        <v>45155.60733796296</v>
      </c>
      <c r="C3945" s="13">
        <v>45155.614317129628</v>
      </c>
      <c r="D3945" s="14" t="s">
        <v>8</v>
      </c>
      <c r="E3945" s="14" t="s">
        <v>9</v>
      </c>
      <c r="F3945" s="14" t="s">
        <v>254</v>
      </c>
      <c r="G3945" s="111" t="s">
        <v>3452</v>
      </c>
      <c r="H39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5" s="48">
        <f>tbl_raw_data[[#This Row],[Date Actioned]]-tbl_raw_data[[#This Row],[Date Tagged]]</f>
        <v>6.9791666683158837E-3</v>
      </c>
      <c r="J3945" s="50">
        <f>HOUR(tbl_raw_data[[#This Row],[time_taken]])*60+MINUTE(tbl_raw_data[[#This Row],[time_taken]])+SECOND(tbl_raw_data[[#This Row],[time_taken]])/60</f>
        <v>10.050000000000001</v>
      </c>
      <c r="K3945" s="54">
        <f>DATE(YEAR(tbl_raw_data[[#This Row],[Date Actioned]]), MONTH(tbl_raw_data[[#This Row],[Date Actioned]]), DAY(tbl_raw_data[[#This Row],[Date Actioned]]))</f>
        <v>45155</v>
      </c>
      <c r="L3945" s="55" t="str">
        <f>UPPER(TEXT(tbl_raw_data[[#This Row],[Updated_date]],"MMMM"))</f>
        <v>AUGUST</v>
      </c>
      <c r="M3945" s="55" t="str">
        <f>UPPER("Week "&amp;IF(ROUNDUP(DAY(tbl_raw_data[[#This Row],[Updated_date]])/7,0)=5,4,ROUNDUP(DAY(tbl_raw_data[[#This Row],[Updated_date]])/7,0)))</f>
        <v>WEEK 3</v>
      </c>
      <c r="N3945" s="57" t="str">
        <f>UPPER(VLOOKUP(tbl_raw_data[[#This Row],[Analyst]],[1]setting!$A$1:$B$15,2,0))</f>
        <v>FARDIN</v>
      </c>
      <c r="O3945" s="57" t="str">
        <f>UPPER(tbl_raw_data[[#This Row],[Outcome]])</f>
        <v>WITHDRAW</v>
      </c>
      <c r="P3945" s="57" t="str">
        <f>UPPER(tbl_raw_data[[#This Row],[Queue Name]])</f>
        <v>CONSUMER PRE BUREAU</v>
      </c>
      <c r="Q3945" s="57" t="str">
        <f>IF(tbl_raw_data[[#This Row],[time_taken_in_mins]]&lt;=20,"SLA_MET","SLA_NOT_MET")</f>
        <v>SLA_MET</v>
      </c>
    </row>
    <row r="3946" spans="1:17" ht="15" customHeight="1" x14ac:dyDescent="0.25">
      <c r="A3946" s="5" t="s">
        <v>1681</v>
      </c>
      <c r="B3946" s="12">
        <v>45155.608240740738</v>
      </c>
      <c r="C3946" s="29">
        <v>45155.612881944442</v>
      </c>
      <c r="D3946" s="16" t="s">
        <v>13</v>
      </c>
      <c r="E3946" s="16" t="s">
        <v>41</v>
      </c>
      <c r="F3946" s="30" t="s">
        <v>73</v>
      </c>
      <c r="G3946" s="106"/>
      <c r="H39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6" s="48">
        <f>tbl_raw_data[[#This Row],[Date Actioned]]-tbl_raw_data[[#This Row],[Date Tagged]]</f>
        <v>4.6412037045229226E-3</v>
      </c>
      <c r="J3946" s="50">
        <f>HOUR(tbl_raw_data[[#This Row],[time_taken]])*60+MINUTE(tbl_raw_data[[#This Row],[time_taken]])+SECOND(tbl_raw_data[[#This Row],[time_taken]])/60</f>
        <v>6.6833333333333336</v>
      </c>
      <c r="K3946" s="54">
        <f>DATE(YEAR(tbl_raw_data[[#This Row],[Date Actioned]]), MONTH(tbl_raw_data[[#This Row],[Date Actioned]]), DAY(tbl_raw_data[[#This Row],[Date Actioned]]))</f>
        <v>45155</v>
      </c>
      <c r="L3946" s="55" t="str">
        <f>UPPER(TEXT(tbl_raw_data[[#This Row],[Updated_date]],"MMMM"))</f>
        <v>AUGUST</v>
      </c>
      <c r="M3946" s="55" t="str">
        <f>UPPER("Week "&amp;IF(ROUNDUP(DAY(tbl_raw_data[[#This Row],[Updated_date]])/7,0)=5,4,ROUNDUP(DAY(tbl_raw_data[[#This Row],[Updated_date]])/7,0)))</f>
        <v>WEEK 3</v>
      </c>
      <c r="N3946" s="57" t="str">
        <f>UPPER(VLOOKUP(tbl_raw_data[[#This Row],[Analyst]],[1]setting!$A$1:$B$15,2,0))</f>
        <v>SHAHID</v>
      </c>
      <c r="O3946" s="57" t="str">
        <f>UPPER(tbl_raw_data[[#This Row],[Outcome]])</f>
        <v>APPROVE</v>
      </c>
      <c r="P3946" s="57" t="str">
        <f>UPPER(tbl_raw_data[[#This Row],[Queue Name]])</f>
        <v>CONSUMER POST BUREAU</v>
      </c>
      <c r="Q3946" s="57" t="str">
        <f>IF(tbl_raw_data[[#This Row],[time_taken_in_mins]]&lt;=20,"SLA_MET","SLA_NOT_MET")</f>
        <v>SLA_MET</v>
      </c>
    </row>
    <row r="3947" spans="1:17" ht="15" customHeight="1" x14ac:dyDescent="0.25">
      <c r="A3947" s="5" t="s">
        <v>2319</v>
      </c>
      <c r="B3947" s="6">
        <v>45155.609444444446</v>
      </c>
      <c r="C3947" s="7">
        <v>45155.614930555559</v>
      </c>
      <c r="D3947" s="8" t="s">
        <v>8</v>
      </c>
      <c r="E3947" s="8" t="s">
        <v>9</v>
      </c>
      <c r="F3947" s="8" t="s">
        <v>14</v>
      </c>
      <c r="G3947" s="110" t="s">
        <v>2320</v>
      </c>
      <c r="H39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47" s="48">
        <f>tbl_raw_data[[#This Row],[Date Actioned]]-tbl_raw_data[[#This Row],[Date Tagged]]</f>
        <v>5.4861111129866913E-3</v>
      </c>
      <c r="J3947" s="50">
        <f>HOUR(tbl_raw_data[[#This Row],[time_taken]])*60+MINUTE(tbl_raw_data[[#This Row],[time_taken]])+SECOND(tbl_raw_data[[#This Row],[time_taken]])/60</f>
        <v>7.9</v>
      </c>
      <c r="K3947" s="54">
        <f>DATE(YEAR(tbl_raw_data[[#This Row],[Date Actioned]]), MONTH(tbl_raw_data[[#This Row],[Date Actioned]]), DAY(tbl_raw_data[[#This Row],[Date Actioned]]))</f>
        <v>45155</v>
      </c>
      <c r="L3947" s="55" t="str">
        <f>UPPER(TEXT(tbl_raw_data[[#This Row],[Updated_date]],"MMMM"))</f>
        <v>AUGUST</v>
      </c>
      <c r="M3947" s="55" t="str">
        <f>UPPER("Week "&amp;IF(ROUNDUP(DAY(tbl_raw_data[[#This Row],[Updated_date]])/7,0)=5,4,ROUNDUP(DAY(tbl_raw_data[[#This Row],[Updated_date]])/7,0)))</f>
        <v>WEEK 3</v>
      </c>
      <c r="N3947" s="57" t="str">
        <f>UPPER(VLOOKUP(tbl_raw_data[[#This Row],[Analyst]],[1]setting!$A$1:$B$15,2,0))</f>
        <v>HARDIK</v>
      </c>
      <c r="O3947" s="57" t="str">
        <f>UPPER(tbl_raw_data[[#This Row],[Outcome]])</f>
        <v>WITHDRAW</v>
      </c>
      <c r="P3947" s="57" t="str">
        <f>UPPER(tbl_raw_data[[#This Row],[Queue Name]])</f>
        <v>CONSUMER PRE BUREAU</v>
      </c>
      <c r="Q3947" s="57" t="str">
        <f>IF(tbl_raw_data[[#This Row],[time_taken_in_mins]]&lt;=20,"SLA_MET","SLA_NOT_MET")</f>
        <v>SLA_MET</v>
      </c>
    </row>
    <row r="3948" spans="1:17" ht="15" customHeight="1" x14ac:dyDescent="0.25">
      <c r="A3948" s="11" t="s">
        <v>1223</v>
      </c>
      <c r="B3948" s="12">
        <v>45155.612708333334</v>
      </c>
      <c r="C3948" s="25">
        <v>45155.616724537038</v>
      </c>
      <c r="D3948" s="10" t="s">
        <v>13</v>
      </c>
      <c r="E3948" s="10" t="s">
        <v>41</v>
      </c>
      <c r="F3948" s="26" t="s">
        <v>168</v>
      </c>
      <c r="G3948" s="109"/>
      <c r="H39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48" s="48">
        <f>tbl_raw_data[[#This Row],[Date Actioned]]-tbl_raw_data[[#This Row],[Date Tagged]]</f>
        <v>4.016203703940846E-3</v>
      </c>
      <c r="J3948" s="50">
        <f>HOUR(tbl_raw_data[[#This Row],[time_taken]])*60+MINUTE(tbl_raw_data[[#This Row],[time_taken]])+SECOND(tbl_raw_data[[#This Row],[time_taken]])/60</f>
        <v>5.7833333333333332</v>
      </c>
      <c r="K3948" s="54">
        <f>DATE(YEAR(tbl_raw_data[[#This Row],[Date Actioned]]), MONTH(tbl_raw_data[[#This Row],[Date Actioned]]), DAY(tbl_raw_data[[#This Row],[Date Actioned]]))</f>
        <v>45155</v>
      </c>
      <c r="L3948" s="55" t="str">
        <f>UPPER(TEXT(tbl_raw_data[[#This Row],[Updated_date]],"MMMM"))</f>
        <v>AUGUST</v>
      </c>
      <c r="M3948" s="55" t="str">
        <f>UPPER("Week "&amp;IF(ROUNDUP(DAY(tbl_raw_data[[#This Row],[Updated_date]])/7,0)=5,4,ROUNDUP(DAY(tbl_raw_data[[#This Row],[Updated_date]])/7,0)))</f>
        <v>WEEK 3</v>
      </c>
      <c r="N3948" s="57" t="str">
        <f>UPPER(VLOOKUP(tbl_raw_data[[#This Row],[Analyst]],[1]setting!$A$1:$B$15,2,0))</f>
        <v>MERCEDES</v>
      </c>
      <c r="O3948" s="57" t="str">
        <f>UPPER(tbl_raw_data[[#This Row],[Outcome]])</f>
        <v>APPROVE</v>
      </c>
      <c r="P3948" s="57" t="str">
        <f>UPPER(tbl_raw_data[[#This Row],[Queue Name]])</f>
        <v>CONSUMER POST BUREAU</v>
      </c>
      <c r="Q3948" s="57" t="str">
        <f>IF(tbl_raw_data[[#This Row],[time_taken_in_mins]]&lt;=20,"SLA_MET","SLA_NOT_MET")</f>
        <v>SLA_MET</v>
      </c>
    </row>
    <row r="3949" spans="1:17" x14ac:dyDescent="0.25">
      <c r="A3949" s="11" t="s">
        <v>3578</v>
      </c>
      <c r="B3949" s="12">
        <v>45155.613344907404</v>
      </c>
      <c r="C3949" s="13">
        <v>45155.620474537034</v>
      </c>
      <c r="D3949" s="14" t="s">
        <v>8</v>
      </c>
      <c r="E3949" s="14" t="s">
        <v>28</v>
      </c>
      <c r="F3949" s="14" t="s">
        <v>14</v>
      </c>
      <c r="G3949" s="111" t="s">
        <v>172</v>
      </c>
      <c r="H39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3949" s="48">
        <f>tbl_raw_data[[#This Row],[Date Actioned]]-tbl_raw_data[[#This Row],[Date Tagged]]</f>
        <v>7.1296296300715767E-3</v>
      </c>
      <c r="J3949" s="50">
        <f>HOUR(tbl_raw_data[[#This Row],[time_taken]])*60+MINUTE(tbl_raw_data[[#This Row],[time_taken]])+SECOND(tbl_raw_data[[#This Row],[time_taken]])/60</f>
        <v>10.266666666666667</v>
      </c>
      <c r="K3949" s="54">
        <f>DATE(YEAR(tbl_raw_data[[#This Row],[Date Actioned]]), MONTH(tbl_raw_data[[#This Row],[Date Actioned]]), DAY(tbl_raw_data[[#This Row],[Date Actioned]]))</f>
        <v>45155</v>
      </c>
      <c r="L3949" s="55" t="str">
        <f>UPPER(TEXT(tbl_raw_data[[#This Row],[Updated_date]],"MMMM"))</f>
        <v>AUGUST</v>
      </c>
      <c r="M3949" s="55" t="str">
        <f>UPPER("Week "&amp;IF(ROUNDUP(DAY(tbl_raw_data[[#This Row],[Updated_date]])/7,0)=5,4,ROUNDUP(DAY(tbl_raw_data[[#This Row],[Updated_date]])/7,0)))</f>
        <v>WEEK 3</v>
      </c>
      <c r="N3949" s="57" t="str">
        <f>UPPER(VLOOKUP(tbl_raw_data[[#This Row],[Analyst]],[1]setting!$A$1:$B$15,2,0))</f>
        <v>HARDIK</v>
      </c>
      <c r="O3949" s="57" t="str">
        <f>UPPER(tbl_raw_data[[#This Row],[Outcome]])</f>
        <v>WITHDRAW</v>
      </c>
      <c r="P3949" s="57" t="str">
        <f>UPPER(tbl_raw_data[[#This Row],[Queue Name]])</f>
        <v>CONSUMER EXISTING</v>
      </c>
      <c r="Q3949" s="57" t="str">
        <f>IF(tbl_raw_data[[#This Row],[time_taken_in_mins]]&lt;=20,"SLA_MET","SLA_NOT_MET")</f>
        <v>SLA_MET</v>
      </c>
    </row>
    <row r="3950" spans="1:17" ht="15" customHeight="1" x14ac:dyDescent="0.25">
      <c r="A3950" s="5" t="s">
        <v>2840</v>
      </c>
      <c r="B3950" s="12">
        <v>45155.617164351854</v>
      </c>
      <c r="C3950" s="13">
        <v>45155.623298611114</v>
      </c>
      <c r="D3950" s="14" t="s">
        <v>13</v>
      </c>
      <c r="E3950" s="14" t="s">
        <v>41</v>
      </c>
      <c r="F3950" s="14" t="s">
        <v>254</v>
      </c>
      <c r="G3950" s="111" t="s">
        <v>29</v>
      </c>
      <c r="H39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0" s="48">
        <f>tbl_raw_data[[#This Row],[Date Actioned]]-tbl_raw_data[[#This Row],[Date Tagged]]</f>
        <v>6.1342592598521151E-3</v>
      </c>
      <c r="J3950" s="50">
        <f>HOUR(tbl_raw_data[[#This Row],[time_taken]])*60+MINUTE(tbl_raw_data[[#This Row],[time_taken]])+SECOND(tbl_raw_data[[#This Row],[time_taken]])/60</f>
        <v>8.8333333333333339</v>
      </c>
      <c r="K3950" s="54">
        <f>DATE(YEAR(tbl_raw_data[[#This Row],[Date Actioned]]), MONTH(tbl_raw_data[[#This Row],[Date Actioned]]), DAY(tbl_raw_data[[#This Row],[Date Actioned]]))</f>
        <v>45155</v>
      </c>
      <c r="L3950" s="55" t="str">
        <f>UPPER(TEXT(tbl_raw_data[[#This Row],[Updated_date]],"MMMM"))</f>
        <v>AUGUST</v>
      </c>
      <c r="M3950" s="55" t="str">
        <f>UPPER("Week "&amp;IF(ROUNDUP(DAY(tbl_raw_data[[#This Row],[Updated_date]])/7,0)=5,4,ROUNDUP(DAY(tbl_raw_data[[#This Row],[Updated_date]])/7,0)))</f>
        <v>WEEK 3</v>
      </c>
      <c r="N3950" s="57" t="str">
        <f>UPPER(VLOOKUP(tbl_raw_data[[#This Row],[Analyst]],[1]setting!$A$1:$B$15,2,0))</f>
        <v>FARDIN</v>
      </c>
      <c r="O3950" s="57" t="str">
        <f>UPPER(tbl_raw_data[[#This Row],[Outcome]])</f>
        <v>APPROVE</v>
      </c>
      <c r="P3950" s="57" t="str">
        <f>UPPER(tbl_raw_data[[#This Row],[Queue Name]])</f>
        <v>CONSUMER POST BUREAU</v>
      </c>
      <c r="Q3950" s="57" t="str">
        <f>IF(tbl_raw_data[[#This Row],[time_taken_in_mins]]&lt;=20,"SLA_MET","SLA_NOT_MET")</f>
        <v>SLA_MET</v>
      </c>
    </row>
    <row r="3951" spans="1:17" ht="15" customHeight="1" x14ac:dyDescent="0.25">
      <c r="A3951" s="11" t="s">
        <v>3645</v>
      </c>
      <c r="B3951" s="6">
        <v>45155.618368055555</v>
      </c>
      <c r="C3951" s="7">
        <v>45155.625590277778</v>
      </c>
      <c r="D3951" s="8" t="s">
        <v>13</v>
      </c>
      <c r="E3951" s="8" t="s">
        <v>28</v>
      </c>
      <c r="F3951" s="8" t="s">
        <v>109</v>
      </c>
      <c r="G3951" s="110" t="s">
        <v>29</v>
      </c>
      <c r="H39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1" s="48">
        <f>tbl_raw_data[[#This Row],[Date Actioned]]-tbl_raw_data[[#This Row],[Date Tagged]]</f>
        <v>7.2222222224809229E-3</v>
      </c>
      <c r="J3951" s="50">
        <f>HOUR(tbl_raw_data[[#This Row],[time_taken]])*60+MINUTE(tbl_raw_data[[#This Row],[time_taken]])+SECOND(tbl_raw_data[[#This Row],[time_taken]])/60</f>
        <v>10.4</v>
      </c>
      <c r="K3951" s="54">
        <f>DATE(YEAR(tbl_raw_data[[#This Row],[Date Actioned]]), MONTH(tbl_raw_data[[#This Row],[Date Actioned]]), DAY(tbl_raw_data[[#This Row],[Date Actioned]]))</f>
        <v>45155</v>
      </c>
      <c r="L3951" s="55" t="str">
        <f>UPPER(TEXT(tbl_raw_data[[#This Row],[Updated_date]],"MMMM"))</f>
        <v>AUGUST</v>
      </c>
      <c r="M3951" s="55" t="str">
        <f>UPPER("Week "&amp;IF(ROUNDUP(DAY(tbl_raw_data[[#This Row],[Updated_date]])/7,0)=5,4,ROUNDUP(DAY(tbl_raw_data[[#This Row],[Updated_date]])/7,0)))</f>
        <v>WEEK 3</v>
      </c>
      <c r="N3951" s="57" t="str">
        <f>UPPER(VLOOKUP(tbl_raw_data[[#This Row],[Analyst]],[1]setting!$A$1:$B$15,2,0))</f>
        <v>NAVED</v>
      </c>
      <c r="O3951" s="57" t="str">
        <f>UPPER(tbl_raw_data[[#This Row],[Outcome]])</f>
        <v>APPROVE</v>
      </c>
      <c r="P3951" s="57" t="str">
        <f>UPPER(tbl_raw_data[[#This Row],[Queue Name]])</f>
        <v>CONSUMER EXISTING</v>
      </c>
      <c r="Q3951" s="57" t="str">
        <f>IF(tbl_raw_data[[#This Row],[time_taken_in_mins]]&lt;=20,"SLA_MET","SLA_NOT_MET")</f>
        <v>SLA_MET</v>
      </c>
    </row>
    <row r="3952" spans="1:17" ht="15" customHeight="1" x14ac:dyDescent="0.25">
      <c r="A3952" s="22" t="s">
        <v>6910</v>
      </c>
      <c r="B3952" s="12">
        <v>45155.619201388887</v>
      </c>
      <c r="C3952" s="13">
        <v>45155.636157407411</v>
      </c>
      <c r="D3952" s="14" t="s">
        <v>46</v>
      </c>
      <c r="E3952" s="14" t="s">
        <v>28</v>
      </c>
      <c r="F3952" s="14" t="s">
        <v>86</v>
      </c>
      <c r="G3952" s="111" t="s">
        <v>94</v>
      </c>
      <c r="H39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52" s="48">
        <f>tbl_raw_data[[#This Row],[Date Actioned]]-tbl_raw_data[[#This Row],[Date Tagged]]</f>
        <v>1.6956018524069805E-2</v>
      </c>
      <c r="J3952" s="50">
        <f>HOUR(tbl_raw_data[[#This Row],[time_taken]])*60+MINUTE(tbl_raw_data[[#This Row],[time_taken]])+SECOND(tbl_raw_data[[#This Row],[time_taken]])/60</f>
        <v>24.416666666666668</v>
      </c>
      <c r="K3952" s="54">
        <f>DATE(YEAR(tbl_raw_data[[#This Row],[Date Actioned]]), MONTH(tbl_raw_data[[#This Row],[Date Actioned]]), DAY(tbl_raw_data[[#This Row],[Date Actioned]]))</f>
        <v>45155</v>
      </c>
      <c r="L3952" s="55" t="str">
        <f>UPPER(TEXT(tbl_raw_data[[#This Row],[Updated_date]],"MMMM"))</f>
        <v>AUGUST</v>
      </c>
      <c r="M3952" s="55" t="str">
        <f>UPPER("Week "&amp;IF(ROUNDUP(DAY(tbl_raw_data[[#This Row],[Updated_date]])/7,0)=5,4,ROUNDUP(DAY(tbl_raw_data[[#This Row],[Updated_date]])/7,0)))</f>
        <v>WEEK 3</v>
      </c>
      <c r="N3952" s="57" t="str">
        <f>UPPER(VLOOKUP(tbl_raw_data[[#This Row],[Analyst]],[1]setting!$A$1:$B$15,2,0))</f>
        <v>ASIF</v>
      </c>
      <c r="O3952" s="57" t="str">
        <f>UPPER(tbl_raw_data[[#This Row],[Outcome]])</f>
        <v>DECLINE</v>
      </c>
      <c r="P3952" s="57" t="str">
        <f>UPPER(tbl_raw_data[[#This Row],[Queue Name]])</f>
        <v>CONSUMER EXISTING</v>
      </c>
      <c r="Q3952" s="57" t="str">
        <f>IF(tbl_raw_data[[#This Row],[time_taken_in_mins]]&lt;=20,"SLA_MET","SLA_NOT_MET")</f>
        <v>SLA_NOT_MET</v>
      </c>
    </row>
    <row r="3953" spans="1:17" ht="15" customHeight="1" x14ac:dyDescent="0.25">
      <c r="A3953" s="5" t="s">
        <v>3153</v>
      </c>
      <c r="B3953" s="6">
        <v>45155.623368055552</v>
      </c>
      <c r="C3953" s="7">
        <v>45155.629976851851</v>
      </c>
      <c r="D3953" s="8" t="s">
        <v>46</v>
      </c>
      <c r="E3953" s="8" t="s">
        <v>28</v>
      </c>
      <c r="F3953" s="8" t="s">
        <v>14</v>
      </c>
      <c r="G3953" s="110" t="s">
        <v>952</v>
      </c>
      <c r="H39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3" s="48">
        <f>tbl_raw_data[[#This Row],[Date Actioned]]-tbl_raw_data[[#This Row],[Date Tagged]]</f>
        <v>6.6087962986784987E-3</v>
      </c>
      <c r="J3953" s="50">
        <f>HOUR(tbl_raw_data[[#This Row],[time_taken]])*60+MINUTE(tbl_raw_data[[#This Row],[time_taken]])+SECOND(tbl_raw_data[[#This Row],[time_taken]])/60</f>
        <v>9.5166666666666675</v>
      </c>
      <c r="K3953" s="54">
        <f>DATE(YEAR(tbl_raw_data[[#This Row],[Date Actioned]]), MONTH(tbl_raw_data[[#This Row],[Date Actioned]]), DAY(tbl_raw_data[[#This Row],[Date Actioned]]))</f>
        <v>45155</v>
      </c>
      <c r="L3953" s="55" t="str">
        <f>UPPER(TEXT(tbl_raw_data[[#This Row],[Updated_date]],"MMMM"))</f>
        <v>AUGUST</v>
      </c>
      <c r="M3953" s="55" t="str">
        <f>UPPER("Week "&amp;IF(ROUNDUP(DAY(tbl_raw_data[[#This Row],[Updated_date]])/7,0)=5,4,ROUNDUP(DAY(tbl_raw_data[[#This Row],[Updated_date]])/7,0)))</f>
        <v>WEEK 3</v>
      </c>
      <c r="N3953" s="57" t="str">
        <f>UPPER(VLOOKUP(tbl_raw_data[[#This Row],[Analyst]],[1]setting!$A$1:$B$15,2,0))</f>
        <v>HARDIK</v>
      </c>
      <c r="O3953" s="57" t="str">
        <f>UPPER(tbl_raw_data[[#This Row],[Outcome]])</f>
        <v>DECLINE</v>
      </c>
      <c r="P3953" s="57" t="str">
        <f>UPPER(tbl_raw_data[[#This Row],[Queue Name]])</f>
        <v>CONSUMER EXISTING</v>
      </c>
      <c r="Q3953" s="57" t="str">
        <f>IF(tbl_raw_data[[#This Row],[time_taken_in_mins]]&lt;=20,"SLA_MET","SLA_NOT_MET")</f>
        <v>SLA_MET</v>
      </c>
    </row>
    <row r="3954" spans="1:17" ht="15" customHeight="1" x14ac:dyDescent="0.25">
      <c r="A3954" s="22" t="s">
        <v>1488</v>
      </c>
      <c r="B3954" s="12">
        <v>45155.625937500001</v>
      </c>
      <c r="C3954" s="13">
        <v>45155.630347222221</v>
      </c>
      <c r="D3954" s="14" t="s">
        <v>13</v>
      </c>
      <c r="E3954" s="14" t="s">
        <v>28</v>
      </c>
      <c r="F3954" s="14" t="s">
        <v>109</v>
      </c>
      <c r="G3954" s="111" t="s">
        <v>29</v>
      </c>
      <c r="H39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54" s="48">
        <f>tbl_raw_data[[#This Row],[Date Actioned]]-tbl_raw_data[[#This Row],[Date Tagged]]</f>
        <v>4.4097222198615782E-3</v>
      </c>
      <c r="J3954" s="50">
        <f>HOUR(tbl_raw_data[[#This Row],[time_taken]])*60+MINUTE(tbl_raw_data[[#This Row],[time_taken]])+SECOND(tbl_raw_data[[#This Row],[time_taken]])/60</f>
        <v>6.35</v>
      </c>
      <c r="K3954" s="54">
        <f>DATE(YEAR(tbl_raw_data[[#This Row],[Date Actioned]]), MONTH(tbl_raw_data[[#This Row],[Date Actioned]]), DAY(tbl_raw_data[[#This Row],[Date Actioned]]))</f>
        <v>45155</v>
      </c>
      <c r="L3954" s="55" t="str">
        <f>UPPER(TEXT(tbl_raw_data[[#This Row],[Updated_date]],"MMMM"))</f>
        <v>AUGUST</v>
      </c>
      <c r="M3954" s="55" t="str">
        <f>UPPER("Week "&amp;IF(ROUNDUP(DAY(tbl_raw_data[[#This Row],[Updated_date]])/7,0)=5,4,ROUNDUP(DAY(tbl_raw_data[[#This Row],[Updated_date]])/7,0)))</f>
        <v>WEEK 3</v>
      </c>
      <c r="N3954" s="57" t="str">
        <f>UPPER(VLOOKUP(tbl_raw_data[[#This Row],[Analyst]],[1]setting!$A$1:$B$15,2,0))</f>
        <v>NAVED</v>
      </c>
      <c r="O3954" s="57" t="str">
        <f>UPPER(tbl_raw_data[[#This Row],[Outcome]])</f>
        <v>APPROVE</v>
      </c>
      <c r="P3954" s="57" t="str">
        <f>UPPER(tbl_raw_data[[#This Row],[Queue Name]])</f>
        <v>CONSUMER EXISTING</v>
      </c>
      <c r="Q3954" s="57" t="str">
        <f>IF(tbl_raw_data[[#This Row],[time_taken_in_mins]]&lt;=20,"SLA_MET","SLA_NOT_MET")</f>
        <v>SLA_MET</v>
      </c>
    </row>
    <row r="3955" spans="1:17" ht="15" customHeight="1" x14ac:dyDescent="0.25">
      <c r="A3955" s="22" t="s">
        <v>6728</v>
      </c>
      <c r="B3955" s="12">
        <v>45155.626145833332</v>
      </c>
      <c r="C3955" s="29">
        <v>45155.641226851854</v>
      </c>
      <c r="D3955" s="16" t="s">
        <v>13</v>
      </c>
      <c r="E3955" s="16" t="s">
        <v>28</v>
      </c>
      <c r="F3955" s="30" t="s">
        <v>228</v>
      </c>
      <c r="G3955" s="106"/>
      <c r="H39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5" s="48">
        <f>tbl_raw_data[[#This Row],[Date Actioned]]-tbl_raw_data[[#This Row],[Date Tagged]]</f>
        <v>1.5081018522323575E-2</v>
      </c>
      <c r="J3955" s="50">
        <f>HOUR(tbl_raw_data[[#This Row],[time_taken]])*60+MINUTE(tbl_raw_data[[#This Row],[time_taken]])+SECOND(tbl_raw_data[[#This Row],[time_taken]])/60</f>
        <v>21.716666666666665</v>
      </c>
      <c r="K3955" s="54">
        <f>DATE(YEAR(tbl_raw_data[[#This Row],[Date Actioned]]), MONTH(tbl_raw_data[[#This Row],[Date Actioned]]), DAY(tbl_raw_data[[#This Row],[Date Actioned]]))</f>
        <v>45155</v>
      </c>
      <c r="L3955" s="55" t="str">
        <f>UPPER(TEXT(tbl_raw_data[[#This Row],[Updated_date]],"MMMM"))</f>
        <v>AUGUST</v>
      </c>
      <c r="M3955" s="55" t="str">
        <f>UPPER("Week "&amp;IF(ROUNDUP(DAY(tbl_raw_data[[#This Row],[Updated_date]])/7,0)=5,4,ROUNDUP(DAY(tbl_raw_data[[#This Row],[Updated_date]])/7,0)))</f>
        <v>WEEK 3</v>
      </c>
      <c r="N3955" s="57" t="str">
        <f>UPPER(VLOOKUP(tbl_raw_data[[#This Row],[Analyst]],[1]setting!$A$1:$B$15,2,0))</f>
        <v>OUADIR</v>
      </c>
      <c r="O3955" s="57" t="str">
        <f>UPPER(tbl_raw_data[[#This Row],[Outcome]])</f>
        <v>APPROVE</v>
      </c>
      <c r="P3955" s="57" t="str">
        <f>UPPER(tbl_raw_data[[#This Row],[Queue Name]])</f>
        <v>CONSUMER EXISTING</v>
      </c>
      <c r="Q3955" s="57" t="str">
        <f>IF(tbl_raw_data[[#This Row],[time_taken_in_mins]]&lt;=20,"SLA_MET","SLA_NOT_MET")</f>
        <v>SLA_NOT_MET</v>
      </c>
    </row>
    <row r="3956" spans="1:17" ht="15" customHeight="1" x14ac:dyDescent="0.25">
      <c r="A3956" s="22" t="s">
        <v>1486</v>
      </c>
      <c r="B3956" s="12">
        <v>45155.627060185187</v>
      </c>
      <c r="C3956" s="25">
        <v>45155.631469907406</v>
      </c>
      <c r="D3956" s="10" t="s">
        <v>46</v>
      </c>
      <c r="E3956" s="10" t="s">
        <v>28</v>
      </c>
      <c r="F3956" s="26" t="s">
        <v>168</v>
      </c>
      <c r="G3956" s="109"/>
      <c r="H39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6" s="48">
        <f>tbl_raw_data[[#This Row],[Date Actioned]]-tbl_raw_data[[#This Row],[Date Tagged]]</f>
        <v>4.4097222198615782E-3</v>
      </c>
      <c r="J3956" s="50">
        <f>HOUR(tbl_raw_data[[#This Row],[time_taken]])*60+MINUTE(tbl_raw_data[[#This Row],[time_taken]])+SECOND(tbl_raw_data[[#This Row],[time_taken]])/60</f>
        <v>6.35</v>
      </c>
      <c r="K3956" s="54">
        <f>DATE(YEAR(tbl_raw_data[[#This Row],[Date Actioned]]), MONTH(tbl_raw_data[[#This Row],[Date Actioned]]), DAY(tbl_raw_data[[#This Row],[Date Actioned]]))</f>
        <v>45155</v>
      </c>
      <c r="L3956" s="55" t="str">
        <f>UPPER(TEXT(tbl_raw_data[[#This Row],[Updated_date]],"MMMM"))</f>
        <v>AUGUST</v>
      </c>
      <c r="M3956" s="55" t="str">
        <f>UPPER("Week "&amp;IF(ROUNDUP(DAY(tbl_raw_data[[#This Row],[Updated_date]])/7,0)=5,4,ROUNDUP(DAY(tbl_raw_data[[#This Row],[Updated_date]])/7,0)))</f>
        <v>WEEK 3</v>
      </c>
      <c r="N3956" s="57" t="str">
        <f>UPPER(VLOOKUP(tbl_raw_data[[#This Row],[Analyst]],[1]setting!$A$1:$B$15,2,0))</f>
        <v>MERCEDES</v>
      </c>
      <c r="O3956" s="57" t="str">
        <f>UPPER(tbl_raw_data[[#This Row],[Outcome]])</f>
        <v>DECLINE</v>
      </c>
      <c r="P3956" s="57" t="str">
        <f>UPPER(tbl_raw_data[[#This Row],[Queue Name]])</f>
        <v>CONSUMER EXISTING</v>
      </c>
      <c r="Q3956" s="57" t="str">
        <f>IF(tbl_raw_data[[#This Row],[time_taken_in_mins]]&lt;=20,"SLA_MET","SLA_NOT_MET")</f>
        <v>SLA_MET</v>
      </c>
    </row>
    <row r="3957" spans="1:17" ht="15" customHeight="1" x14ac:dyDescent="0.25">
      <c r="A3957" s="22" t="s">
        <v>2388</v>
      </c>
      <c r="B3957" s="6">
        <v>45155.627650462964</v>
      </c>
      <c r="C3957" s="7">
        <v>45155.633206018516</v>
      </c>
      <c r="D3957" s="8" t="s">
        <v>8</v>
      </c>
      <c r="E3957" s="8" t="s">
        <v>9</v>
      </c>
      <c r="F3957" s="8" t="s">
        <v>14</v>
      </c>
      <c r="G3957" s="110" t="s">
        <v>2389</v>
      </c>
      <c r="H39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57" s="48">
        <f>tbl_raw_data[[#This Row],[Date Actioned]]-tbl_raw_data[[#This Row],[Date Tagged]]</f>
        <v>5.5555555518367328E-3</v>
      </c>
      <c r="J3957" s="50">
        <f>HOUR(tbl_raw_data[[#This Row],[time_taken]])*60+MINUTE(tbl_raw_data[[#This Row],[time_taken]])+SECOND(tbl_raw_data[[#This Row],[time_taken]])/60</f>
        <v>8</v>
      </c>
      <c r="K3957" s="54">
        <f>DATE(YEAR(tbl_raw_data[[#This Row],[Date Actioned]]), MONTH(tbl_raw_data[[#This Row],[Date Actioned]]), DAY(tbl_raw_data[[#This Row],[Date Actioned]]))</f>
        <v>45155</v>
      </c>
      <c r="L3957" s="55" t="str">
        <f>UPPER(TEXT(tbl_raw_data[[#This Row],[Updated_date]],"MMMM"))</f>
        <v>AUGUST</v>
      </c>
      <c r="M3957" s="55" t="str">
        <f>UPPER("Week "&amp;IF(ROUNDUP(DAY(tbl_raw_data[[#This Row],[Updated_date]])/7,0)=5,4,ROUNDUP(DAY(tbl_raw_data[[#This Row],[Updated_date]])/7,0)))</f>
        <v>WEEK 3</v>
      </c>
      <c r="N3957" s="57" t="str">
        <f>UPPER(VLOOKUP(tbl_raw_data[[#This Row],[Analyst]],[1]setting!$A$1:$B$15,2,0))</f>
        <v>HARDIK</v>
      </c>
      <c r="O3957" s="57" t="str">
        <f>UPPER(tbl_raw_data[[#This Row],[Outcome]])</f>
        <v>WITHDRAW</v>
      </c>
      <c r="P3957" s="57" t="str">
        <f>UPPER(tbl_raw_data[[#This Row],[Queue Name]])</f>
        <v>CONSUMER PRE BUREAU</v>
      </c>
      <c r="Q3957" s="57" t="str">
        <f>IF(tbl_raw_data[[#This Row],[time_taken_in_mins]]&lt;=20,"SLA_MET","SLA_NOT_MET")</f>
        <v>SLA_MET</v>
      </c>
    </row>
    <row r="3958" spans="1:17" ht="15" customHeight="1" x14ac:dyDescent="0.25">
      <c r="A3958" s="5" t="s">
        <v>1203</v>
      </c>
      <c r="B3958" s="12">
        <v>45155.630509259259</v>
      </c>
      <c r="C3958" s="29">
        <v>45155.63449074074</v>
      </c>
      <c r="D3958" s="16" t="s">
        <v>46</v>
      </c>
      <c r="E3958" s="16" t="s">
        <v>28</v>
      </c>
      <c r="F3958" s="30" t="s">
        <v>168</v>
      </c>
      <c r="G3958" s="106"/>
      <c r="H39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8" s="48">
        <f>tbl_raw_data[[#This Row],[Date Actioned]]-tbl_raw_data[[#This Row],[Date Tagged]]</f>
        <v>3.9814814808778465E-3</v>
      </c>
      <c r="J3958" s="50">
        <f>HOUR(tbl_raw_data[[#This Row],[time_taken]])*60+MINUTE(tbl_raw_data[[#This Row],[time_taken]])+SECOND(tbl_raw_data[[#This Row],[time_taken]])/60</f>
        <v>5.7333333333333334</v>
      </c>
      <c r="K3958" s="54">
        <f>DATE(YEAR(tbl_raw_data[[#This Row],[Date Actioned]]), MONTH(tbl_raw_data[[#This Row],[Date Actioned]]), DAY(tbl_raw_data[[#This Row],[Date Actioned]]))</f>
        <v>45155</v>
      </c>
      <c r="L3958" s="55" t="str">
        <f>UPPER(TEXT(tbl_raw_data[[#This Row],[Updated_date]],"MMMM"))</f>
        <v>AUGUST</v>
      </c>
      <c r="M3958" s="55" t="str">
        <f>UPPER("Week "&amp;IF(ROUNDUP(DAY(tbl_raw_data[[#This Row],[Updated_date]])/7,0)=5,4,ROUNDUP(DAY(tbl_raw_data[[#This Row],[Updated_date]])/7,0)))</f>
        <v>WEEK 3</v>
      </c>
      <c r="N3958" s="57" t="str">
        <f>UPPER(VLOOKUP(tbl_raw_data[[#This Row],[Analyst]],[1]setting!$A$1:$B$15,2,0))</f>
        <v>MERCEDES</v>
      </c>
      <c r="O3958" s="57" t="str">
        <f>UPPER(tbl_raw_data[[#This Row],[Outcome]])</f>
        <v>DECLINE</v>
      </c>
      <c r="P3958" s="57" t="str">
        <f>UPPER(tbl_raw_data[[#This Row],[Queue Name]])</f>
        <v>CONSUMER EXISTING</v>
      </c>
      <c r="Q3958" s="57" t="str">
        <f>IF(tbl_raw_data[[#This Row],[time_taken_in_mins]]&lt;=20,"SLA_MET","SLA_NOT_MET")</f>
        <v>SLA_MET</v>
      </c>
    </row>
    <row r="3959" spans="1:17" ht="15" customHeight="1" x14ac:dyDescent="0.25">
      <c r="A3959" s="5" t="s">
        <v>4484</v>
      </c>
      <c r="B3959" s="12">
        <v>45155.631238425929</v>
      </c>
      <c r="C3959" s="25">
        <v>45155.639780092592</v>
      </c>
      <c r="D3959" s="10" t="s">
        <v>13</v>
      </c>
      <c r="E3959" s="10" t="s">
        <v>41</v>
      </c>
      <c r="F3959" s="26" t="s">
        <v>168</v>
      </c>
      <c r="G3959" s="109"/>
      <c r="H39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59" s="48">
        <f>tbl_raw_data[[#This Row],[Date Actioned]]-tbl_raw_data[[#This Row],[Date Tagged]]</f>
        <v>8.5416666624951176E-3</v>
      </c>
      <c r="J3959" s="50">
        <f>HOUR(tbl_raw_data[[#This Row],[time_taken]])*60+MINUTE(tbl_raw_data[[#This Row],[time_taken]])+SECOND(tbl_raw_data[[#This Row],[time_taken]])/60</f>
        <v>12.3</v>
      </c>
      <c r="K3959" s="54">
        <f>DATE(YEAR(tbl_raw_data[[#This Row],[Date Actioned]]), MONTH(tbl_raw_data[[#This Row],[Date Actioned]]), DAY(tbl_raw_data[[#This Row],[Date Actioned]]))</f>
        <v>45155</v>
      </c>
      <c r="L3959" s="55" t="str">
        <f>UPPER(TEXT(tbl_raw_data[[#This Row],[Updated_date]],"MMMM"))</f>
        <v>AUGUST</v>
      </c>
      <c r="M3959" s="55" t="str">
        <f>UPPER("Week "&amp;IF(ROUNDUP(DAY(tbl_raw_data[[#This Row],[Updated_date]])/7,0)=5,4,ROUNDUP(DAY(tbl_raw_data[[#This Row],[Updated_date]])/7,0)))</f>
        <v>WEEK 3</v>
      </c>
      <c r="N3959" s="57" t="str">
        <f>UPPER(VLOOKUP(tbl_raw_data[[#This Row],[Analyst]],[1]setting!$A$1:$B$15,2,0))</f>
        <v>MERCEDES</v>
      </c>
      <c r="O3959" s="57" t="str">
        <f>UPPER(tbl_raw_data[[#This Row],[Outcome]])</f>
        <v>APPROVE</v>
      </c>
      <c r="P3959" s="57" t="str">
        <f>UPPER(tbl_raw_data[[#This Row],[Queue Name]])</f>
        <v>CONSUMER POST BUREAU</v>
      </c>
      <c r="Q3959" s="57" t="str">
        <f>IF(tbl_raw_data[[#This Row],[time_taken_in_mins]]&lt;=20,"SLA_MET","SLA_NOT_MET")</f>
        <v>SLA_MET</v>
      </c>
    </row>
    <row r="3960" spans="1:17" ht="15" customHeight="1" x14ac:dyDescent="0.25">
      <c r="A3960" s="11" t="s">
        <v>3575</v>
      </c>
      <c r="B3960" s="12">
        <v>45155.633356481485</v>
      </c>
      <c r="C3960" s="29">
        <v>45155.640486111108</v>
      </c>
      <c r="D3960" s="16" t="s">
        <v>13</v>
      </c>
      <c r="E3960" s="16" t="s">
        <v>41</v>
      </c>
      <c r="F3960" s="30" t="s">
        <v>254</v>
      </c>
      <c r="G3960" s="106"/>
      <c r="H39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0" s="48">
        <f>tbl_raw_data[[#This Row],[Date Actioned]]-tbl_raw_data[[#This Row],[Date Tagged]]</f>
        <v>7.1296296227956191E-3</v>
      </c>
      <c r="J3960" s="50">
        <f>HOUR(tbl_raw_data[[#This Row],[time_taken]])*60+MINUTE(tbl_raw_data[[#This Row],[time_taken]])+SECOND(tbl_raw_data[[#This Row],[time_taken]])/60</f>
        <v>10.266666666666667</v>
      </c>
      <c r="K3960" s="54">
        <f>DATE(YEAR(tbl_raw_data[[#This Row],[Date Actioned]]), MONTH(tbl_raw_data[[#This Row],[Date Actioned]]), DAY(tbl_raw_data[[#This Row],[Date Actioned]]))</f>
        <v>45155</v>
      </c>
      <c r="L3960" s="55" t="str">
        <f>UPPER(TEXT(tbl_raw_data[[#This Row],[Updated_date]],"MMMM"))</f>
        <v>AUGUST</v>
      </c>
      <c r="M3960" s="55" t="str">
        <f>UPPER("Week "&amp;IF(ROUNDUP(DAY(tbl_raw_data[[#This Row],[Updated_date]])/7,0)=5,4,ROUNDUP(DAY(tbl_raw_data[[#This Row],[Updated_date]])/7,0)))</f>
        <v>WEEK 3</v>
      </c>
      <c r="N3960" s="57" t="str">
        <f>UPPER(VLOOKUP(tbl_raw_data[[#This Row],[Analyst]],[1]setting!$A$1:$B$15,2,0))</f>
        <v>FARDIN</v>
      </c>
      <c r="O3960" s="57" t="str">
        <f>UPPER(tbl_raw_data[[#This Row],[Outcome]])</f>
        <v>APPROVE</v>
      </c>
      <c r="P3960" s="57" t="str">
        <f>UPPER(tbl_raw_data[[#This Row],[Queue Name]])</f>
        <v>CONSUMER POST BUREAU</v>
      </c>
      <c r="Q3960" s="57" t="str">
        <f>IF(tbl_raw_data[[#This Row],[time_taken_in_mins]]&lt;=20,"SLA_MET","SLA_NOT_MET")</f>
        <v>SLA_MET</v>
      </c>
    </row>
    <row r="3961" spans="1:17" ht="15" customHeight="1" x14ac:dyDescent="0.25">
      <c r="A3961" s="5" t="s">
        <v>4871</v>
      </c>
      <c r="B3961" s="12">
        <v>45155.635324074072</v>
      </c>
      <c r="C3961" s="13">
        <v>45155.644537037035</v>
      </c>
      <c r="D3961" s="14" t="s">
        <v>8</v>
      </c>
      <c r="E3961" s="14" t="s">
        <v>41</v>
      </c>
      <c r="F3961" s="14" t="s">
        <v>109</v>
      </c>
      <c r="G3961" s="111" t="s">
        <v>632</v>
      </c>
      <c r="H39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61" s="48">
        <f>tbl_raw_data[[#This Row],[Date Actioned]]-tbl_raw_data[[#This Row],[Date Tagged]]</f>
        <v>9.2129629629198462E-3</v>
      </c>
      <c r="J3961" s="50">
        <f>HOUR(tbl_raw_data[[#This Row],[time_taken]])*60+MINUTE(tbl_raw_data[[#This Row],[time_taken]])+SECOND(tbl_raw_data[[#This Row],[time_taken]])/60</f>
        <v>13.266666666666667</v>
      </c>
      <c r="K3961" s="54">
        <f>DATE(YEAR(tbl_raw_data[[#This Row],[Date Actioned]]), MONTH(tbl_raw_data[[#This Row],[Date Actioned]]), DAY(tbl_raw_data[[#This Row],[Date Actioned]]))</f>
        <v>45155</v>
      </c>
      <c r="L3961" s="55" t="str">
        <f>UPPER(TEXT(tbl_raw_data[[#This Row],[Updated_date]],"MMMM"))</f>
        <v>AUGUST</v>
      </c>
      <c r="M3961" s="55" t="str">
        <f>UPPER("Week "&amp;IF(ROUNDUP(DAY(tbl_raw_data[[#This Row],[Updated_date]])/7,0)=5,4,ROUNDUP(DAY(tbl_raw_data[[#This Row],[Updated_date]])/7,0)))</f>
        <v>WEEK 3</v>
      </c>
      <c r="N3961" s="57" t="str">
        <f>UPPER(VLOOKUP(tbl_raw_data[[#This Row],[Analyst]],[1]setting!$A$1:$B$15,2,0))</f>
        <v>NAVED</v>
      </c>
      <c r="O3961" s="57" t="str">
        <f>UPPER(tbl_raw_data[[#This Row],[Outcome]])</f>
        <v>WITHDRAW</v>
      </c>
      <c r="P3961" s="57" t="str">
        <f>UPPER(tbl_raw_data[[#This Row],[Queue Name]])</f>
        <v>CONSUMER POST BUREAU</v>
      </c>
      <c r="Q3961" s="57" t="str">
        <f>IF(tbl_raw_data[[#This Row],[time_taken_in_mins]]&lt;=20,"SLA_MET","SLA_NOT_MET")</f>
        <v>SLA_MET</v>
      </c>
    </row>
    <row r="3962" spans="1:17" ht="15" customHeight="1" x14ac:dyDescent="0.25">
      <c r="A3962" s="5" t="s">
        <v>2236</v>
      </c>
      <c r="B3962" s="6">
        <v>45155.636678240742</v>
      </c>
      <c r="C3962" s="7">
        <v>45155.642071759263</v>
      </c>
      <c r="D3962" s="8" t="s">
        <v>13</v>
      </c>
      <c r="E3962" s="8" t="s">
        <v>28</v>
      </c>
      <c r="F3962" s="8" t="s">
        <v>86</v>
      </c>
      <c r="G3962" s="110" t="s">
        <v>29</v>
      </c>
      <c r="H39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62" s="48">
        <f>tbl_raw_data[[#This Row],[Date Actioned]]-tbl_raw_data[[#This Row],[Date Tagged]]</f>
        <v>5.393518520577345E-3</v>
      </c>
      <c r="J3962" s="50">
        <f>HOUR(tbl_raw_data[[#This Row],[time_taken]])*60+MINUTE(tbl_raw_data[[#This Row],[time_taken]])+SECOND(tbl_raw_data[[#This Row],[time_taken]])/60</f>
        <v>7.7666666666666666</v>
      </c>
      <c r="K3962" s="54">
        <f>DATE(YEAR(tbl_raw_data[[#This Row],[Date Actioned]]), MONTH(tbl_raw_data[[#This Row],[Date Actioned]]), DAY(tbl_raw_data[[#This Row],[Date Actioned]]))</f>
        <v>45155</v>
      </c>
      <c r="L3962" s="55" t="str">
        <f>UPPER(TEXT(tbl_raw_data[[#This Row],[Updated_date]],"MMMM"))</f>
        <v>AUGUST</v>
      </c>
      <c r="M3962" s="55" t="str">
        <f>UPPER("Week "&amp;IF(ROUNDUP(DAY(tbl_raw_data[[#This Row],[Updated_date]])/7,0)=5,4,ROUNDUP(DAY(tbl_raw_data[[#This Row],[Updated_date]])/7,0)))</f>
        <v>WEEK 3</v>
      </c>
      <c r="N3962" s="57" t="str">
        <f>UPPER(VLOOKUP(tbl_raw_data[[#This Row],[Analyst]],[1]setting!$A$1:$B$15,2,0))</f>
        <v>ASIF</v>
      </c>
      <c r="O3962" s="57" t="str">
        <f>UPPER(tbl_raw_data[[#This Row],[Outcome]])</f>
        <v>APPROVE</v>
      </c>
      <c r="P3962" s="57" t="str">
        <f>UPPER(tbl_raw_data[[#This Row],[Queue Name]])</f>
        <v>CONSUMER EXISTING</v>
      </c>
      <c r="Q3962" s="57" t="str">
        <f>IF(tbl_raw_data[[#This Row],[time_taken_in_mins]]&lt;=20,"SLA_MET","SLA_NOT_MET")</f>
        <v>SLA_MET</v>
      </c>
    </row>
    <row r="3963" spans="1:17" ht="15" customHeight="1" x14ac:dyDescent="0.25">
      <c r="A3963" s="22" t="s">
        <v>7153</v>
      </c>
      <c r="B3963" s="12">
        <v>45155.638391203705</v>
      </c>
      <c r="C3963" s="25">
        <v>45155.660312499997</v>
      </c>
      <c r="D3963" s="10" t="s">
        <v>13</v>
      </c>
      <c r="E3963" s="10" t="s">
        <v>28</v>
      </c>
      <c r="F3963" s="26" t="s">
        <v>168</v>
      </c>
      <c r="G3963" s="109"/>
      <c r="H39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3" s="48">
        <f>tbl_raw_data[[#This Row],[Date Actioned]]-tbl_raw_data[[#This Row],[Date Tagged]]</f>
        <v>2.1921296291111503E-2</v>
      </c>
      <c r="J3963" s="50">
        <f>HOUR(tbl_raw_data[[#This Row],[time_taken]])*60+MINUTE(tbl_raw_data[[#This Row],[time_taken]])+SECOND(tbl_raw_data[[#This Row],[time_taken]])/60</f>
        <v>31.566666666666666</v>
      </c>
      <c r="K3963" s="54">
        <f>DATE(YEAR(tbl_raw_data[[#This Row],[Date Actioned]]), MONTH(tbl_raw_data[[#This Row],[Date Actioned]]), DAY(tbl_raw_data[[#This Row],[Date Actioned]]))</f>
        <v>45155</v>
      </c>
      <c r="L3963" s="55" t="str">
        <f>UPPER(TEXT(tbl_raw_data[[#This Row],[Updated_date]],"MMMM"))</f>
        <v>AUGUST</v>
      </c>
      <c r="M3963" s="55" t="str">
        <f>UPPER("Week "&amp;IF(ROUNDUP(DAY(tbl_raw_data[[#This Row],[Updated_date]])/7,0)=5,4,ROUNDUP(DAY(tbl_raw_data[[#This Row],[Updated_date]])/7,0)))</f>
        <v>WEEK 3</v>
      </c>
      <c r="N3963" s="57" t="str">
        <f>UPPER(VLOOKUP(tbl_raw_data[[#This Row],[Analyst]],[1]setting!$A$1:$B$15,2,0))</f>
        <v>MERCEDES</v>
      </c>
      <c r="O3963" s="57" t="str">
        <f>UPPER(tbl_raw_data[[#This Row],[Outcome]])</f>
        <v>APPROVE</v>
      </c>
      <c r="P3963" s="57" t="str">
        <f>UPPER(tbl_raw_data[[#This Row],[Queue Name]])</f>
        <v>CONSUMER EXISTING</v>
      </c>
      <c r="Q3963" s="57" t="str">
        <f>IF(tbl_raw_data[[#This Row],[time_taken_in_mins]]&lt;=20,"SLA_MET","SLA_NOT_MET")</f>
        <v>SLA_NOT_MET</v>
      </c>
    </row>
    <row r="3964" spans="1:17" ht="15" customHeight="1" x14ac:dyDescent="0.25">
      <c r="A3964" s="5" t="s">
        <v>6419</v>
      </c>
      <c r="B3964" s="12">
        <v>45155.643726851849</v>
      </c>
      <c r="C3964" s="29">
        <v>45155.657002314816</v>
      </c>
      <c r="D3964" s="30" t="s">
        <v>40</v>
      </c>
      <c r="E3964" s="16" t="s">
        <v>41</v>
      </c>
      <c r="F3964" s="30" t="s">
        <v>228</v>
      </c>
      <c r="G3964" s="106"/>
      <c r="H39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4" s="48">
        <f>tbl_raw_data[[#This Row],[Date Actioned]]-tbl_raw_data[[#This Row],[Date Tagged]]</f>
        <v>1.3275462966703344E-2</v>
      </c>
      <c r="J3964" s="50">
        <f>HOUR(tbl_raw_data[[#This Row],[time_taken]])*60+MINUTE(tbl_raw_data[[#This Row],[time_taken]])+SECOND(tbl_raw_data[[#This Row],[time_taken]])/60</f>
        <v>19.116666666666667</v>
      </c>
      <c r="K3964" s="54">
        <f>DATE(YEAR(tbl_raw_data[[#This Row],[Date Actioned]]), MONTH(tbl_raw_data[[#This Row],[Date Actioned]]), DAY(tbl_raw_data[[#This Row],[Date Actioned]]))</f>
        <v>45155</v>
      </c>
      <c r="L3964" s="55" t="str">
        <f>UPPER(TEXT(tbl_raw_data[[#This Row],[Updated_date]],"MMMM"))</f>
        <v>AUGUST</v>
      </c>
      <c r="M3964" s="55" t="str">
        <f>UPPER("Week "&amp;IF(ROUNDUP(DAY(tbl_raw_data[[#This Row],[Updated_date]])/7,0)=5,4,ROUNDUP(DAY(tbl_raw_data[[#This Row],[Updated_date]])/7,0)))</f>
        <v>WEEK 3</v>
      </c>
      <c r="N3964" s="57" t="str">
        <f>UPPER(VLOOKUP(tbl_raw_data[[#This Row],[Analyst]],[1]setting!$A$1:$B$15,2,0))</f>
        <v>OUADIR</v>
      </c>
      <c r="O3964" s="57" t="str">
        <f>UPPER(tbl_raw_data[[#This Row],[Outcome]])</f>
        <v>WITHDRAW</v>
      </c>
      <c r="P3964" s="57" t="str">
        <f>UPPER(tbl_raw_data[[#This Row],[Queue Name]])</f>
        <v>CONSUMER POST BUREAU</v>
      </c>
      <c r="Q3964" s="57" t="str">
        <f>IF(tbl_raw_data[[#This Row],[time_taken_in_mins]]&lt;=20,"SLA_MET","SLA_NOT_MET")</f>
        <v>SLA_MET</v>
      </c>
    </row>
    <row r="3965" spans="1:17" ht="15" customHeight="1" x14ac:dyDescent="0.25">
      <c r="A3965" s="5" t="s">
        <v>2433</v>
      </c>
      <c r="B3965" s="12">
        <v>45155.644606481481</v>
      </c>
      <c r="C3965" s="29">
        <v>45155.650208333333</v>
      </c>
      <c r="D3965" s="16" t="s">
        <v>13</v>
      </c>
      <c r="E3965" s="16" t="s">
        <v>41</v>
      </c>
      <c r="F3965" s="30" t="s">
        <v>254</v>
      </c>
      <c r="G3965" s="106"/>
      <c r="H39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5" s="48">
        <f>tbl_raw_data[[#This Row],[Date Actioned]]-tbl_raw_data[[#This Row],[Date Tagged]]</f>
        <v>5.6018518516793847E-3</v>
      </c>
      <c r="J3965" s="50">
        <f>HOUR(tbl_raw_data[[#This Row],[time_taken]])*60+MINUTE(tbl_raw_data[[#This Row],[time_taken]])+SECOND(tbl_raw_data[[#This Row],[time_taken]])/60</f>
        <v>8.0666666666666664</v>
      </c>
      <c r="K3965" s="54">
        <f>DATE(YEAR(tbl_raw_data[[#This Row],[Date Actioned]]), MONTH(tbl_raw_data[[#This Row],[Date Actioned]]), DAY(tbl_raw_data[[#This Row],[Date Actioned]]))</f>
        <v>45155</v>
      </c>
      <c r="L3965" s="55" t="str">
        <f>UPPER(TEXT(tbl_raw_data[[#This Row],[Updated_date]],"MMMM"))</f>
        <v>AUGUST</v>
      </c>
      <c r="M3965" s="55" t="str">
        <f>UPPER("Week "&amp;IF(ROUNDUP(DAY(tbl_raw_data[[#This Row],[Updated_date]])/7,0)=5,4,ROUNDUP(DAY(tbl_raw_data[[#This Row],[Updated_date]])/7,0)))</f>
        <v>WEEK 3</v>
      </c>
      <c r="N3965" s="57" t="str">
        <f>UPPER(VLOOKUP(tbl_raw_data[[#This Row],[Analyst]],[1]setting!$A$1:$B$15,2,0))</f>
        <v>FARDIN</v>
      </c>
      <c r="O3965" s="57" t="str">
        <f>UPPER(tbl_raw_data[[#This Row],[Outcome]])</f>
        <v>APPROVE</v>
      </c>
      <c r="P3965" s="57" t="str">
        <f>UPPER(tbl_raw_data[[#This Row],[Queue Name]])</f>
        <v>CONSUMER POST BUREAU</v>
      </c>
      <c r="Q3965" s="57" t="str">
        <f>IF(tbl_raw_data[[#This Row],[time_taken_in_mins]]&lt;=20,"SLA_MET","SLA_NOT_MET")</f>
        <v>SLA_MET</v>
      </c>
    </row>
    <row r="3966" spans="1:17" ht="15" customHeight="1" x14ac:dyDescent="0.25">
      <c r="A3966" s="11" t="s">
        <v>133</v>
      </c>
      <c r="B3966" s="6">
        <v>45155.648229166669</v>
      </c>
      <c r="C3966" s="7">
        <v>45155.64984953704</v>
      </c>
      <c r="D3966" s="8" t="s">
        <v>8</v>
      </c>
      <c r="E3966" s="8" t="s">
        <v>9</v>
      </c>
      <c r="F3966" s="8" t="s">
        <v>14</v>
      </c>
      <c r="G3966" s="110" t="s">
        <v>134</v>
      </c>
      <c r="H39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66" s="48">
        <f>tbl_raw_data[[#This Row],[Date Actioned]]-tbl_raw_data[[#This Row],[Date Tagged]]</f>
        <v>1.6203703708015382E-3</v>
      </c>
      <c r="J3966" s="50">
        <f>HOUR(tbl_raw_data[[#This Row],[time_taken]])*60+MINUTE(tbl_raw_data[[#This Row],[time_taken]])+SECOND(tbl_raw_data[[#This Row],[time_taken]])/60</f>
        <v>2.3333333333333335</v>
      </c>
      <c r="K3966" s="54">
        <f>DATE(YEAR(tbl_raw_data[[#This Row],[Date Actioned]]), MONTH(tbl_raw_data[[#This Row],[Date Actioned]]), DAY(tbl_raw_data[[#This Row],[Date Actioned]]))</f>
        <v>45155</v>
      </c>
      <c r="L3966" s="55" t="str">
        <f>UPPER(TEXT(tbl_raw_data[[#This Row],[Updated_date]],"MMMM"))</f>
        <v>AUGUST</v>
      </c>
      <c r="M3966" s="55" t="str">
        <f>UPPER("Week "&amp;IF(ROUNDUP(DAY(tbl_raw_data[[#This Row],[Updated_date]])/7,0)=5,4,ROUNDUP(DAY(tbl_raw_data[[#This Row],[Updated_date]])/7,0)))</f>
        <v>WEEK 3</v>
      </c>
      <c r="N3966" s="57" t="str">
        <f>UPPER(VLOOKUP(tbl_raw_data[[#This Row],[Analyst]],[1]setting!$A$1:$B$15,2,0))</f>
        <v>HARDIK</v>
      </c>
      <c r="O3966" s="57" t="str">
        <f>UPPER(tbl_raw_data[[#This Row],[Outcome]])</f>
        <v>WITHDRAW</v>
      </c>
      <c r="P3966" s="57" t="str">
        <f>UPPER(tbl_raw_data[[#This Row],[Queue Name]])</f>
        <v>CONSUMER PRE BUREAU</v>
      </c>
      <c r="Q3966" s="57" t="str">
        <f>IF(tbl_raw_data[[#This Row],[time_taken_in_mins]]&lt;=20,"SLA_MET","SLA_NOT_MET")</f>
        <v>SLA_MET</v>
      </c>
    </row>
    <row r="3967" spans="1:17" ht="15" customHeight="1" x14ac:dyDescent="0.25">
      <c r="A3967" s="11" t="s">
        <v>2486</v>
      </c>
      <c r="B3967" s="12">
        <v>45155.649664351855</v>
      </c>
      <c r="C3967" s="25">
        <v>45155.655335648145</v>
      </c>
      <c r="D3967" s="10" t="s">
        <v>13</v>
      </c>
      <c r="E3967" s="10" t="s">
        <v>41</v>
      </c>
      <c r="F3967" s="26" t="s">
        <v>254</v>
      </c>
      <c r="G3967" s="109"/>
      <c r="H39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67" s="48">
        <f>tbl_raw_data[[#This Row],[Date Actioned]]-tbl_raw_data[[#This Row],[Date Tagged]]</f>
        <v>5.6712962905294262E-3</v>
      </c>
      <c r="J3967" s="50">
        <f>HOUR(tbl_raw_data[[#This Row],[time_taken]])*60+MINUTE(tbl_raw_data[[#This Row],[time_taken]])+SECOND(tbl_raw_data[[#This Row],[time_taken]])/60</f>
        <v>8.1666666666666661</v>
      </c>
      <c r="K3967" s="54">
        <f>DATE(YEAR(tbl_raw_data[[#This Row],[Date Actioned]]), MONTH(tbl_raw_data[[#This Row],[Date Actioned]]), DAY(tbl_raw_data[[#This Row],[Date Actioned]]))</f>
        <v>45155</v>
      </c>
      <c r="L3967" s="55" t="str">
        <f>UPPER(TEXT(tbl_raw_data[[#This Row],[Updated_date]],"MMMM"))</f>
        <v>AUGUST</v>
      </c>
      <c r="M3967" s="55" t="str">
        <f>UPPER("Week "&amp;IF(ROUNDUP(DAY(tbl_raw_data[[#This Row],[Updated_date]])/7,0)=5,4,ROUNDUP(DAY(tbl_raw_data[[#This Row],[Updated_date]])/7,0)))</f>
        <v>WEEK 3</v>
      </c>
      <c r="N3967" s="57" t="str">
        <f>UPPER(VLOOKUP(tbl_raw_data[[#This Row],[Analyst]],[1]setting!$A$1:$B$15,2,0))</f>
        <v>FARDIN</v>
      </c>
      <c r="O3967" s="57" t="str">
        <f>UPPER(tbl_raw_data[[#This Row],[Outcome]])</f>
        <v>APPROVE</v>
      </c>
      <c r="P3967" s="57" t="str">
        <f>UPPER(tbl_raw_data[[#This Row],[Queue Name]])</f>
        <v>CONSUMER POST BUREAU</v>
      </c>
      <c r="Q3967" s="57" t="str">
        <f>IF(tbl_raw_data[[#This Row],[time_taken_in_mins]]&lt;=20,"SLA_MET","SLA_NOT_MET")</f>
        <v>SLA_MET</v>
      </c>
    </row>
    <row r="3968" spans="1:17" ht="15" customHeight="1" x14ac:dyDescent="0.25">
      <c r="A3968" s="11" t="s">
        <v>3380</v>
      </c>
      <c r="B3968" s="12">
        <v>45155.650706018518</v>
      </c>
      <c r="C3968" s="13">
        <v>45155.657592592594</v>
      </c>
      <c r="D3968" s="14" t="s">
        <v>13</v>
      </c>
      <c r="E3968" s="14" t="s">
        <v>41</v>
      </c>
      <c r="F3968" s="14" t="s">
        <v>109</v>
      </c>
      <c r="G3968" s="111" t="s">
        <v>29</v>
      </c>
      <c r="H39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68" s="48">
        <f>tbl_raw_data[[#This Row],[Date Actioned]]-tbl_raw_data[[#This Row],[Date Tagged]]</f>
        <v>6.8865740759065375E-3</v>
      </c>
      <c r="J3968" s="50">
        <f>HOUR(tbl_raw_data[[#This Row],[time_taken]])*60+MINUTE(tbl_raw_data[[#This Row],[time_taken]])+SECOND(tbl_raw_data[[#This Row],[time_taken]])/60</f>
        <v>9.9166666666666661</v>
      </c>
      <c r="K3968" s="54">
        <f>DATE(YEAR(tbl_raw_data[[#This Row],[Date Actioned]]), MONTH(tbl_raw_data[[#This Row],[Date Actioned]]), DAY(tbl_raw_data[[#This Row],[Date Actioned]]))</f>
        <v>45155</v>
      </c>
      <c r="L3968" s="55" t="str">
        <f>UPPER(TEXT(tbl_raw_data[[#This Row],[Updated_date]],"MMMM"))</f>
        <v>AUGUST</v>
      </c>
      <c r="M3968" s="55" t="str">
        <f>UPPER("Week "&amp;IF(ROUNDUP(DAY(tbl_raw_data[[#This Row],[Updated_date]])/7,0)=5,4,ROUNDUP(DAY(tbl_raw_data[[#This Row],[Updated_date]])/7,0)))</f>
        <v>WEEK 3</v>
      </c>
      <c r="N3968" s="57" t="str">
        <f>UPPER(VLOOKUP(tbl_raw_data[[#This Row],[Analyst]],[1]setting!$A$1:$B$15,2,0))</f>
        <v>NAVED</v>
      </c>
      <c r="O3968" s="57" t="str">
        <f>UPPER(tbl_raw_data[[#This Row],[Outcome]])</f>
        <v>APPROVE</v>
      </c>
      <c r="P3968" s="57" t="str">
        <f>UPPER(tbl_raw_data[[#This Row],[Queue Name]])</f>
        <v>CONSUMER POST BUREAU</v>
      </c>
      <c r="Q3968" s="57" t="str">
        <f>IF(tbl_raw_data[[#This Row],[time_taken_in_mins]]&lt;=20,"SLA_MET","SLA_NOT_MET")</f>
        <v>SLA_MET</v>
      </c>
    </row>
    <row r="3969" spans="1:17" ht="15" customHeight="1" x14ac:dyDescent="0.25">
      <c r="A3969" s="22" t="s">
        <v>1627</v>
      </c>
      <c r="B3969" s="12">
        <v>45155.655162037037</v>
      </c>
      <c r="C3969" s="13">
        <v>45155.659768518519</v>
      </c>
      <c r="D3969" s="14" t="s">
        <v>8</v>
      </c>
      <c r="E3969" s="14" t="s">
        <v>9</v>
      </c>
      <c r="F3969" s="14" t="s">
        <v>14</v>
      </c>
      <c r="G3969" s="111" t="s">
        <v>1628</v>
      </c>
      <c r="H39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69" s="48">
        <f>tbl_raw_data[[#This Row],[Date Actioned]]-tbl_raw_data[[#This Row],[Date Tagged]]</f>
        <v>4.6064814814599231E-3</v>
      </c>
      <c r="J3969" s="50">
        <f>HOUR(tbl_raw_data[[#This Row],[time_taken]])*60+MINUTE(tbl_raw_data[[#This Row],[time_taken]])+SECOND(tbl_raw_data[[#This Row],[time_taken]])/60</f>
        <v>6.6333333333333329</v>
      </c>
      <c r="K3969" s="54">
        <f>DATE(YEAR(tbl_raw_data[[#This Row],[Date Actioned]]), MONTH(tbl_raw_data[[#This Row],[Date Actioned]]), DAY(tbl_raw_data[[#This Row],[Date Actioned]]))</f>
        <v>45155</v>
      </c>
      <c r="L3969" s="55" t="str">
        <f>UPPER(TEXT(tbl_raw_data[[#This Row],[Updated_date]],"MMMM"))</f>
        <v>AUGUST</v>
      </c>
      <c r="M3969" s="55" t="str">
        <f>UPPER("Week "&amp;IF(ROUNDUP(DAY(tbl_raw_data[[#This Row],[Updated_date]])/7,0)=5,4,ROUNDUP(DAY(tbl_raw_data[[#This Row],[Updated_date]])/7,0)))</f>
        <v>WEEK 3</v>
      </c>
      <c r="N3969" s="57" t="str">
        <f>UPPER(VLOOKUP(tbl_raw_data[[#This Row],[Analyst]],[1]setting!$A$1:$B$15,2,0))</f>
        <v>HARDIK</v>
      </c>
      <c r="O3969" s="57" t="str">
        <f>UPPER(tbl_raw_data[[#This Row],[Outcome]])</f>
        <v>WITHDRAW</v>
      </c>
      <c r="P3969" s="57" t="str">
        <f>UPPER(tbl_raw_data[[#This Row],[Queue Name]])</f>
        <v>CONSUMER PRE BUREAU</v>
      </c>
      <c r="Q3969" s="57" t="str">
        <f>IF(tbl_raw_data[[#This Row],[time_taken_in_mins]]&lt;=20,"SLA_MET","SLA_NOT_MET")</f>
        <v>SLA_MET</v>
      </c>
    </row>
    <row r="3970" spans="1:17" ht="15" customHeight="1" x14ac:dyDescent="0.25">
      <c r="A3970" s="22" t="s">
        <v>571</v>
      </c>
      <c r="B3970" s="6">
        <v>45155.656041666669</v>
      </c>
      <c r="C3970" s="7">
        <v>45155.65898148148</v>
      </c>
      <c r="D3970" s="8" t="s">
        <v>13</v>
      </c>
      <c r="E3970" s="8" t="s">
        <v>28</v>
      </c>
      <c r="F3970" s="8" t="s">
        <v>86</v>
      </c>
      <c r="G3970" s="110" t="s">
        <v>53</v>
      </c>
      <c r="H39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0" s="48">
        <f>tbl_raw_data[[#This Row],[Date Actioned]]-tbl_raw_data[[#This Row],[Date Tagged]]</f>
        <v>2.9398148108157329E-3</v>
      </c>
      <c r="J3970" s="50">
        <f>HOUR(tbl_raw_data[[#This Row],[time_taken]])*60+MINUTE(tbl_raw_data[[#This Row],[time_taken]])+SECOND(tbl_raw_data[[#This Row],[time_taken]])/60</f>
        <v>4.2333333333333334</v>
      </c>
      <c r="K3970" s="54">
        <f>DATE(YEAR(tbl_raw_data[[#This Row],[Date Actioned]]), MONTH(tbl_raw_data[[#This Row],[Date Actioned]]), DAY(tbl_raw_data[[#This Row],[Date Actioned]]))</f>
        <v>45155</v>
      </c>
      <c r="L3970" s="55" t="str">
        <f>UPPER(TEXT(tbl_raw_data[[#This Row],[Updated_date]],"MMMM"))</f>
        <v>AUGUST</v>
      </c>
      <c r="M3970" s="55" t="str">
        <f>UPPER("Week "&amp;IF(ROUNDUP(DAY(tbl_raw_data[[#This Row],[Updated_date]])/7,0)=5,4,ROUNDUP(DAY(tbl_raw_data[[#This Row],[Updated_date]])/7,0)))</f>
        <v>WEEK 3</v>
      </c>
      <c r="N3970" s="57" t="str">
        <f>UPPER(VLOOKUP(tbl_raw_data[[#This Row],[Analyst]],[1]setting!$A$1:$B$15,2,0))</f>
        <v>ASIF</v>
      </c>
      <c r="O3970" s="57" t="str">
        <f>UPPER(tbl_raw_data[[#This Row],[Outcome]])</f>
        <v>APPROVE</v>
      </c>
      <c r="P3970" s="57" t="str">
        <f>UPPER(tbl_raw_data[[#This Row],[Queue Name]])</f>
        <v>CONSUMER EXISTING</v>
      </c>
      <c r="Q3970" s="57" t="str">
        <f>IF(tbl_raw_data[[#This Row],[time_taken_in_mins]]&lt;=20,"SLA_MET","SLA_NOT_MET")</f>
        <v>SLA_MET</v>
      </c>
    </row>
    <row r="3971" spans="1:17" ht="15" customHeight="1" x14ac:dyDescent="0.25">
      <c r="A3971" s="5" t="s">
        <v>3209</v>
      </c>
      <c r="B3971" s="12">
        <v>45155.65625</v>
      </c>
      <c r="C3971" s="13">
        <v>45155.662928240738</v>
      </c>
      <c r="D3971" s="14" t="s">
        <v>13</v>
      </c>
      <c r="E3971" s="14" t="s">
        <v>28</v>
      </c>
      <c r="F3971" s="14" t="s">
        <v>254</v>
      </c>
      <c r="G3971" s="111" t="s">
        <v>753</v>
      </c>
      <c r="H39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1" s="48">
        <f>tbl_raw_data[[#This Row],[Date Actioned]]-tbl_raw_data[[#This Row],[Date Tagged]]</f>
        <v>6.6782407375285402E-3</v>
      </c>
      <c r="J3971" s="50">
        <f>HOUR(tbl_raw_data[[#This Row],[time_taken]])*60+MINUTE(tbl_raw_data[[#This Row],[time_taken]])+SECOND(tbl_raw_data[[#This Row],[time_taken]])/60</f>
        <v>9.6166666666666671</v>
      </c>
      <c r="K3971" s="54">
        <f>DATE(YEAR(tbl_raw_data[[#This Row],[Date Actioned]]), MONTH(tbl_raw_data[[#This Row],[Date Actioned]]), DAY(tbl_raw_data[[#This Row],[Date Actioned]]))</f>
        <v>45155</v>
      </c>
      <c r="L3971" s="55" t="str">
        <f>UPPER(TEXT(tbl_raw_data[[#This Row],[Updated_date]],"MMMM"))</f>
        <v>AUGUST</v>
      </c>
      <c r="M3971" s="55" t="str">
        <f>UPPER("Week "&amp;IF(ROUNDUP(DAY(tbl_raw_data[[#This Row],[Updated_date]])/7,0)=5,4,ROUNDUP(DAY(tbl_raw_data[[#This Row],[Updated_date]])/7,0)))</f>
        <v>WEEK 3</v>
      </c>
      <c r="N3971" s="57" t="str">
        <f>UPPER(VLOOKUP(tbl_raw_data[[#This Row],[Analyst]],[1]setting!$A$1:$B$15,2,0))</f>
        <v>FARDIN</v>
      </c>
      <c r="O3971" s="57" t="str">
        <f>UPPER(tbl_raw_data[[#This Row],[Outcome]])</f>
        <v>APPROVE</v>
      </c>
      <c r="P3971" s="57" t="str">
        <f>UPPER(tbl_raw_data[[#This Row],[Queue Name]])</f>
        <v>CONSUMER EXISTING</v>
      </c>
      <c r="Q3971" s="57" t="str">
        <f>IF(tbl_raw_data[[#This Row],[time_taken_in_mins]]&lt;=20,"SLA_MET","SLA_NOT_MET")</f>
        <v>SLA_MET</v>
      </c>
    </row>
    <row r="3972" spans="1:17" ht="15" customHeight="1" x14ac:dyDescent="0.25">
      <c r="A3972" s="11" t="s">
        <v>1935</v>
      </c>
      <c r="B3972" s="6">
        <v>45155.65828703704</v>
      </c>
      <c r="C3972" s="7">
        <v>45155.663275462961</v>
      </c>
      <c r="D3972" s="8" t="s">
        <v>13</v>
      </c>
      <c r="E3972" s="8" t="s">
        <v>28</v>
      </c>
      <c r="F3972" s="8" t="s">
        <v>109</v>
      </c>
      <c r="G3972" s="110" t="s">
        <v>29</v>
      </c>
      <c r="H39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2" s="48">
        <f>tbl_raw_data[[#This Row],[Date Actioned]]-tbl_raw_data[[#This Row],[Date Tagged]]</f>
        <v>4.9884259206010029E-3</v>
      </c>
      <c r="J3972" s="50">
        <f>HOUR(tbl_raw_data[[#This Row],[time_taken]])*60+MINUTE(tbl_raw_data[[#This Row],[time_taken]])+SECOND(tbl_raw_data[[#This Row],[time_taken]])/60</f>
        <v>7.1833333333333336</v>
      </c>
      <c r="K3972" s="54">
        <f>DATE(YEAR(tbl_raw_data[[#This Row],[Date Actioned]]), MONTH(tbl_raw_data[[#This Row],[Date Actioned]]), DAY(tbl_raw_data[[#This Row],[Date Actioned]]))</f>
        <v>45155</v>
      </c>
      <c r="L3972" s="55" t="str">
        <f>UPPER(TEXT(tbl_raw_data[[#This Row],[Updated_date]],"MMMM"))</f>
        <v>AUGUST</v>
      </c>
      <c r="M3972" s="55" t="str">
        <f>UPPER("Week "&amp;IF(ROUNDUP(DAY(tbl_raw_data[[#This Row],[Updated_date]])/7,0)=5,4,ROUNDUP(DAY(tbl_raw_data[[#This Row],[Updated_date]])/7,0)))</f>
        <v>WEEK 3</v>
      </c>
      <c r="N3972" s="57" t="str">
        <f>UPPER(VLOOKUP(tbl_raw_data[[#This Row],[Analyst]],[1]setting!$A$1:$B$15,2,0))</f>
        <v>NAVED</v>
      </c>
      <c r="O3972" s="57" t="str">
        <f>UPPER(tbl_raw_data[[#This Row],[Outcome]])</f>
        <v>APPROVE</v>
      </c>
      <c r="P3972" s="57" t="str">
        <f>UPPER(tbl_raw_data[[#This Row],[Queue Name]])</f>
        <v>CONSUMER EXISTING</v>
      </c>
      <c r="Q3972" s="57" t="str">
        <f>IF(tbl_raw_data[[#This Row],[time_taken_in_mins]]&lt;=20,"SLA_MET","SLA_NOT_MET")</f>
        <v>SLA_MET</v>
      </c>
    </row>
    <row r="3973" spans="1:17" ht="15" customHeight="1" x14ac:dyDescent="0.25">
      <c r="A3973" s="22" t="s">
        <v>2270</v>
      </c>
      <c r="B3973" s="12">
        <v>45155.658483796295</v>
      </c>
      <c r="C3973" s="13">
        <v>45155.663923611108</v>
      </c>
      <c r="D3973" s="14" t="s">
        <v>13</v>
      </c>
      <c r="E3973" s="14" t="s">
        <v>28</v>
      </c>
      <c r="F3973" s="14" t="s">
        <v>86</v>
      </c>
      <c r="G3973" s="111" t="s">
        <v>29</v>
      </c>
      <c r="H39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3" s="48">
        <f>tbl_raw_data[[#This Row],[Date Actioned]]-tbl_raw_data[[#This Row],[Date Tagged]]</f>
        <v>5.4398148131440394E-3</v>
      </c>
      <c r="J3973" s="50">
        <f>HOUR(tbl_raw_data[[#This Row],[time_taken]])*60+MINUTE(tbl_raw_data[[#This Row],[time_taken]])+SECOND(tbl_raw_data[[#This Row],[time_taken]])/60</f>
        <v>7.833333333333333</v>
      </c>
      <c r="K3973" s="54">
        <f>DATE(YEAR(tbl_raw_data[[#This Row],[Date Actioned]]), MONTH(tbl_raw_data[[#This Row],[Date Actioned]]), DAY(tbl_raw_data[[#This Row],[Date Actioned]]))</f>
        <v>45155</v>
      </c>
      <c r="L3973" s="55" t="str">
        <f>UPPER(TEXT(tbl_raw_data[[#This Row],[Updated_date]],"MMMM"))</f>
        <v>AUGUST</v>
      </c>
      <c r="M3973" s="55" t="str">
        <f>UPPER("Week "&amp;IF(ROUNDUP(DAY(tbl_raw_data[[#This Row],[Updated_date]])/7,0)=5,4,ROUNDUP(DAY(tbl_raw_data[[#This Row],[Updated_date]])/7,0)))</f>
        <v>WEEK 3</v>
      </c>
      <c r="N3973" s="57" t="str">
        <f>UPPER(VLOOKUP(tbl_raw_data[[#This Row],[Analyst]],[1]setting!$A$1:$B$15,2,0))</f>
        <v>ASIF</v>
      </c>
      <c r="O3973" s="57" t="str">
        <f>UPPER(tbl_raw_data[[#This Row],[Outcome]])</f>
        <v>APPROVE</v>
      </c>
      <c r="P3973" s="57" t="str">
        <f>UPPER(tbl_raw_data[[#This Row],[Queue Name]])</f>
        <v>CONSUMER EXISTING</v>
      </c>
      <c r="Q3973" s="57" t="str">
        <f>IF(tbl_raw_data[[#This Row],[time_taken_in_mins]]&lt;=20,"SLA_MET","SLA_NOT_MET")</f>
        <v>SLA_MET</v>
      </c>
    </row>
    <row r="3974" spans="1:17" ht="15" customHeight="1" x14ac:dyDescent="0.25">
      <c r="A3974" s="11" t="s">
        <v>3221</v>
      </c>
      <c r="B3974" s="12">
        <v>45155.663449074076</v>
      </c>
      <c r="C3974" s="13">
        <v>45155.670138888891</v>
      </c>
      <c r="D3974" s="14" t="s">
        <v>46</v>
      </c>
      <c r="E3974" s="14" t="s">
        <v>9</v>
      </c>
      <c r="F3974" s="14" t="s">
        <v>254</v>
      </c>
      <c r="G3974" s="111" t="s">
        <v>1246</v>
      </c>
      <c r="H39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4" s="48">
        <f>tbl_raw_data[[#This Row],[Date Actioned]]-tbl_raw_data[[#This Row],[Date Tagged]]</f>
        <v>6.6898148143081926E-3</v>
      </c>
      <c r="J3974" s="50">
        <f>HOUR(tbl_raw_data[[#This Row],[time_taken]])*60+MINUTE(tbl_raw_data[[#This Row],[time_taken]])+SECOND(tbl_raw_data[[#This Row],[time_taken]])/60</f>
        <v>9.6333333333333329</v>
      </c>
      <c r="K3974" s="54">
        <f>DATE(YEAR(tbl_raw_data[[#This Row],[Date Actioned]]), MONTH(tbl_raw_data[[#This Row],[Date Actioned]]), DAY(tbl_raw_data[[#This Row],[Date Actioned]]))</f>
        <v>45155</v>
      </c>
      <c r="L3974" s="55" t="str">
        <f>UPPER(TEXT(tbl_raw_data[[#This Row],[Updated_date]],"MMMM"))</f>
        <v>AUGUST</v>
      </c>
      <c r="M3974" s="55" t="str">
        <f>UPPER("Week "&amp;IF(ROUNDUP(DAY(tbl_raw_data[[#This Row],[Updated_date]])/7,0)=5,4,ROUNDUP(DAY(tbl_raw_data[[#This Row],[Updated_date]])/7,0)))</f>
        <v>WEEK 3</v>
      </c>
      <c r="N3974" s="57" t="str">
        <f>UPPER(VLOOKUP(tbl_raw_data[[#This Row],[Analyst]],[1]setting!$A$1:$B$15,2,0))</f>
        <v>FARDIN</v>
      </c>
      <c r="O3974" s="57" t="str">
        <f>UPPER(tbl_raw_data[[#This Row],[Outcome]])</f>
        <v>DECLINE</v>
      </c>
      <c r="P3974" s="57" t="str">
        <f>UPPER(tbl_raw_data[[#This Row],[Queue Name]])</f>
        <v>CONSUMER PRE BUREAU</v>
      </c>
      <c r="Q3974" s="57" t="str">
        <f>IF(tbl_raw_data[[#This Row],[time_taken_in_mins]]&lt;=20,"SLA_MET","SLA_NOT_MET")</f>
        <v>SLA_MET</v>
      </c>
    </row>
    <row r="3975" spans="1:17" ht="15" customHeight="1" x14ac:dyDescent="0.25">
      <c r="A3975" s="5" t="s">
        <v>4042</v>
      </c>
      <c r="B3975" s="6">
        <v>45155.663449074076</v>
      </c>
      <c r="C3975" s="7">
        <v>45155.671238425923</v>
      </c>
      <c r="D3975" s="8" t="s">
        <v>13</v>
      </c>
      <c r="E3975" s="8" t="s">
        <v>41</v>
      </c>
      <c r="F3975" s="8" t="s">
        <v>109</v>
      </c>
      <c r="G3975" s="110" t="s">
        <v>29</v>
      </c>
      <c r="H39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5" s="48">
        <f>tbl_raw_data[[#This Row],[Date Actioned]]-tbl_raw_data[[#This Row],[Date Tagged]]</f>
        <v>7.7893518464406952E-3</v>
      </c>
      <c r="J3975" s="50">
        <f>HOUR(tbl_raw_data[[#This Row],[time_taken]])*60+MINUTE(tbl_raw_data[[#This Row],[time_taken]])+SECOND(tbl_raw_data[[#This Row],[time_taken]])/60</f>
        <v>11.216666666666667</v>
      </c>
      <c r="K3975" s="54">
        <f>DATE(YEAR(tbl_raw_data[[#This Row],[Date Actioned]]), MONTH(tbl_raw_data[[#This Row],[Date Actioned]]), DAY(tbl_raw_data[[#This Row],[Date Actioned]]))</f>
        <v>45155</v>
      </c>
      <c r="L3975" s="55" t="str">
        <f>UPPER(TEXT(tbl_raw_data[[#This Row],[Updated_date]],"MMMM"))</f>
        <v>AUGUST</v>
      </c>
      <c r="M3975" s="55" t="str">
        <f>UPPER("Week "&amp;IF(ROUNDUP(DAY(tbl_raw_data[[#This Row],[Updated_date]])/7,0)=5,4,ROUNDUP(DAY(tbl_raw_data[[#This Row],[Updated_date]])/7,0)))</f>
        <v>WEEK 3</v>
      </c>
      <c r="N3975" s="57" t="str">
        <f>UPPER(VLOOKUP(tbl_raw_data[[#This Row],[Analyst]],[1]setting!$A$1:$B$15,2,0))</f>
        <v>NAVED</v>
      </c>
      <c r="O3975" s="57" t="str">
        <f>UPPER(tbl_raw_data[[#This Row],[Outcome]])</f>
        <v>APPROVE</v>
      </c>
      <c r="P3975" s="57" t="str">
        <f>UPPER(tbl_raw_data[[#This Row],[Queue Name]])</f>
        <v>CONSUMER POST BUREAU</v>
      </c>
      <c r="Q3975" s="57" t="str">
        <f>IF(tbl_raw_data[[#This Row],[time_taken_in_mins]]&lt;=20,"SLA_MET","SLA_NOT_MET")</f>
        <v>SLA_MET</v>
      </c>
    </row>
    <row r="3976" spans="1:17" ht="15" customHeight="1" x14ac:dyDescent="0.25">
      <c r="A3976" s="11" t="s">
        <v>5813</v>
      </c>
      <c r="B3976" s="12">
        <v>45155.670092592591</v>
      </c>
      <c r="C3976" s="13">
        <v>45155.681504629632</v>
      </c>
      <c r="D3976" s="14" t="s">
        <v>13</v>
      </c>
      <c r="E3976" s="14" t="s">
        <v>9</v>
      </c>
      <c r="F3976" s="14" t="s">
        <v>14</v>
      </c>
      <c r="G3976" s="111" t="s">
        <v>67</v>
      </c>
      <c r="H39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6" s="48">
        <f>tbl_raw_data[[#This Row],[Date Actioned]]-tbl_raw_data[[#This Row],[Date Tagged]]</f>
        <v>1.1412037041736767E-2</v>
      </c>
      <c r="J3976" s="50">
        <f>HOUR(tbl_raw_data[[#This Row],[time_taken]])*60+MINUTE(tbl_raw_data[[#This Row],[time_taken]])+SECOND(tbl_raw_data[[#This Row],[time_taken]])/60</f>
        <v>16.433333333333334</v>
      </c>
      <c r="K3976" s="54">
        <f>DATE(YEAR(tbl_raw_data[[#This Row],[Date Actioned]]), MONTH(tbl_raw_data[[#This Row],[Date Actioned]]), DAY(tbl_raw_data[[#This Row],[Date Actioned]]))</f>
        <v>45155</v>
      </c>
      <c r="L3976" s="55" t="str">
        <f>UPPER(TEXT(tbl_raw_data[[#This Row],[Updated_date]],"MMMM"))</f>
        <v>AUGUST</v>
      </c>
      <c r="M3976" s="55" t="str">
        <f>UPPER("Week "&amp;IF(ROUNDUP(DAY(tbl_raw_data[[#This Row],[Updated_date]])/7,0)=5,4,ROUNDUP(DAY(tbl_raw_data[[#This Row],[Updated_date]])/7,0)))</f>
        <v>WEEK 3</v>
      </c>
      <c r="N3976" s="57" t="str">
        <f>UPPER(VLOOKUP(tbl_raw_data[[#This Row],[Analyst]],[1]setting!$A$1:$B$15,2,0))</f>
        <v>HARDIK</v>
      </c>
      <c r="O3976" s="57" t="str">
        <f>UPPER(tbl_raw_data[[#This Row],[Outcome]])</f>
        <v>APPROVE</v>
      </c>
      <c r="P3976" s="57" t="str">
        <f>UPPER(tbl_raw_data[[#This Row],[Queue Name]])</f>
        <v>CONSUMER PRE BUREAU</v>
      </c>
      <c r="Q3976" s="57" t="str">
        <f>IF(tbl_raw_data[[#This Row],[time_taken_in_mins]]&lt;=20,"SLA_MET","SLA_NOT_MET")</f>
        <v>SLA_MET</v>
      </c>
    </row>
    <row r="3977" spans="1:17" ht="15" customHeight="1" x14ac:dyDescent="0.25">
      <c r="A3977" s="22" t="s">
        <v>5078</v>
      </c>
      <c r="B3977" s="12">
        <v>45155.670127314814</v>
      </c>
      <c r="C3977" s="29">
        <v>45155.679814814815</v>
      </c>
      <c r="D3977" s="16" t="s">
        <v>13</v>
      </c>
      <c r="E3977" s="16" t="s">
        <v>28</v>
      </c>
      <c r="F3977" s="30" t="s">
        <v>254</v>
      </c>
      <c r="G3977" s="106"/>
      <c r="H39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77" s="48">
        <f>tbl_raw_data[[#This Row],[Date Actioned]]-tbl_raw_data[[#This Row],[Date Tagged]]</f>
        <v>9.6875000017462298E-3</v>
      </c>
      <c r="J3977" s="50">
        <f>HOUR(tbl_raw_data[[#This Row],[time_taken]])*60+MINUTE(tbl_raw_data[[#This Row],[time_taken]])+SECOND(tbl_raw_data[[#This Row],[time_taken]])/60</f>
        <v>13.95</v>
      </c>
      <c r="K3977" s="54">
        <f>DATE(YEAR(tbl_raw_data[[#This Row],[Date Actioned]]), MONTH(tbl_raw_data[[#This Row],[Date Actioned]]), DAY(tbl_raw_data[[#This Row],[Date Actioned]]))</f>
        <v>45155</v>
      </c>
      <c r="L3977" s="55" t="str">
        <f>UPPER(TEXT(tbl_raw_data[[#This Row],[Updated_date]],"MMMM"))</f>
        <v>AUGUST</v>
      </c>
      <c r="M3977" s="55" t="str">
        <f>UPPER("Week "&amp;IF(ROUNDUP(DAY(tbl_raw_data[[#This Row],[Updated_date]])/7,0)=5,4,ROUNDUP(DAY(tbl_raw_data[[#This Row],[Updated_date]])/7,0)))</f>
        <v>WEEK 3</v>
      </c>
      <c r="N3977" s="57" t="str">
        <f>UPPER(VLOOKUP(tbl_raw_data[[#This Row],[Analyst]],[1]setting!$A$1:$B$15,2,0))</f>
        <v>FARDIN</v>
      </c>
      <c r="O3977" s="57" t="str">
        <f>UPPER(tbl_raw_data[[#This Row],[Outcome]])</f>
        <v>APPROVE</v>
      </c>
      <c r="P3977" s="57" t="str">
        <f>UPPER(tbl_raw_data[[#This Row],[Queue Name]])</f>
        <v>CONSUMER EXISTING</v>
      </c>
      <c r="Q3977" s="57" t="str">
        <f>IF(tbl_raw_data[[#This Row],[time_taken_in_mins]]&lt;=20,"SLA_MET","SLA_NOT_MET")</f>
        <v>SLA_MET</v>
      </c>
    </row>
    <row r="3978" spans="1:17" ht="15" customHeight="1" x14ac:dyDescent="0.25">
      <c r="A3978" s="22" t="s">
        <v>942</v>
      </c>
      <c r="B3978" s="6">
        <v>45155.671319444446</v>
      </c>
      <c r="C3978" s="7">
        <v>45155.674895833334</v>
      </c>
      <c r="D3978" s="8" t="s">
        <v>13</v>
      </c>
      <c r="E3978" s="8" t="s">
        <v>28</v>
      </c>
      <c r="F3978" s="8" t="s">
        <v>86</v>
      </c>
      <c r="G3978" s="110" t="s">
        <v>53</v>
      </c>
      <c r="H39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78" s="48">
        <f>tbl_raw_data[[#This Row],[Date Actioned]]-tbl_raw_data[[#This Row],[Date Tagged]]</f>
        <v>3.5763888881774619E-3</v>
      </c>
      <c r="J3978" s="50">
        <f>HOUR(tbl_raw_data[[#This Row],[time_taken]])*60+MINUTE(tbl_raw_data[[#This Row],[time_taken]])+SECOND(tbl_raw_data[[#This Row],[time_taken]])/60</f>
        <v>5.15</v>
      </c>
      <c r="K3978" s="54">
        <f>DATE(YEAR(tbl_raw_data[[#This Row],[Date Actioned]]), MONTH(tbl_raw_data[[#This Row],[Date Actioned]]), DAY(tbl_raw_data[[#This Row],[Date Actioned]]))</f>
        <v>45155</v>
      </c>
      <c r="L3978" s="55" t="str">
        <f>UPPER(TEXT(tbl_raw_data[[#This Row],[Updated_date]],"MMMM"))</f>
        <v>AUGUST</v>
      </c>
      <c r="M3978" s="55" t="str">
        <f>UPPER("Week "&amp;IF(ROUNDUP(DAY(tbl_raw_data[[#This Row],[Updated_date]])/7,0)=5,4,ROUNDUP(DAY(tbl_raw_data[[#This Row],[Updated_date]])/7,0)))</f>
        <v>WEEK 3</v>
      </c>
      <c r="N3978" s="57" t="str">
        <f>UPPER(VLOOKUP(tbl_raw_data[[#This Row],[Analyst]],[1]setting!$A$1:$B$15,2,0))</f>
        <v>ASIF</v>
      </c>
      <c r="O3978" s="57" t="str">
        <f>UPPER(tbl_raw_data[[#This Row],[Outcome]])</f>
        <v>APPROVE</v>
      </c>
      <c r="P3978" s="57" t="str">
        <f>UPPER(tbl_raw_data[[#This Row],[Queue Name]])</f>
        <v>CONSUMER EXISTING</v>
      </c>
      <c r="Q3978" s="57" t="str">
        <f>IF(tbl_raw_data[[#This Row],[time_taken_in_mins]]&lt;=20,"SLA_MET","SLA_NOT_MET")</f>
        <v>SLA_MET</v>
      </c>
    </row>
    <row r="3979" spans="1:17" ht="15" customHeight="1" x14ac:dyDescent="0.25">
      <c r="A3979" s="11" t="s">
        <v>1934</v>
      </c>
      <c r="B3979" s="12">
        <v>45155.671342592592</v>
      </c>
      <c r="C3979" s="25">
        <v>45155.67633101852</v>
      </c>
      <c r="D3979" s="10" t="s">
        <v>46</v>
      </c>
      <c r="E3979" s="10" t="s">
        <v>28</v>
      </c>
      <c r="F3979" s="26" t="s">
        <v>168</v>
      </c>
      <c r="G3979" s="109"/>
      <c r="H39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79" s="48">
        <f>tbl_raw_data[[#This Row],[Date Actioned]]-tbl_raw_data[[#This Row],[Date Tagged]]</f>
        <v>4.9884259278769605E-3</v>
      </c>
      <c r="J3979" s="50">
        <f>HOUR(tbl_raw_data[[#This Row],[time_taken]])*60+MINUTE(tbl_raw_data[[#This Row],[time_taken]])+SECOND(tbl_raw_data[[#This Row],[time_taken]])/60</f>
        <v>7.1833333333333336</v>
      </c>
      <c r="K3979" s="54">
        <f>DATE(YEAR(tbl_raw_data[[#This Row],[Date Actioned]]), MONTH(tbl_raw_data[[#This Row],[Date Actioned]]), DAY(tbl_raw_data[[#This Row],[Date Actioned]]))</f>
        <v>45155</v>
      </c>
      <c r="L3979" s="55" t="str">
        <f>UPPER(TEXT(tbl_raw_data[[#This Row],[Updated_date]],"MMMM"))</f>
        <v>AUGUST</v>
      </c>
      <c r="M3979" s="55" t="str">
        <f>UPPER("Week "&amp;IF(ROUNDUP(DAY(tbl_raw_data[[#This Row],[Updated_date]])/7,0)=5,4,ROUNDUP(DAY(tbl_raw_data[[#This Row],[Updated_date]])/7,0)))</f>
        <v>WEEK 3</v>
      </c>
      <c r="N3979" s="57" t="str">
        <f>UPPER(VLOOKUP(tbl_raw_data[[#This Row],[Analyst]],[1]setting!$A$1:$B$15,2,0))</f>
        <v>MERCEDES</v>
      </c>
      <c r="O3979" s="57" t="str">
        <f>UPPER(tbl_raw_data[[#This Row],[Outcome]])</f>
        <v>DECLINE</v>
      </c>
      <c r="P3979" s="57" t="str">
        <f>UPPER(tbl_raw_data[[#This Row],[Queue Name]])</f>
        <v>CONSUMER EXISTING</v>
      </c>
      <c r="Q3979" s="57" t="str">
        <f>IF(tbl_raw_data[[#This Row],[time_taken_in_mins]]&lt;=20,"SLA_MET","SLA_NOT_MET")</f>
        <v>SLA_MET</v>
      </c>
    </row>
    <row r="3980" spans="1:17" ht="15" customHeight="1" x14ac:dyDescent="0.25">
      <c r="A3980" s="22" t="s">
        <v>1458</v>
      </c>
      <c r="B3980" s="6">
        <v>45155.673495370371</v>
      </c>
      <c r="C3980" s="7">
        <v>45155.677870370368</v>
      </c>
      <c r="D3980" s="8" t="s">
        <v>46</v>
      </c>
      <c r="E3980" s="8" t="s">
        <v>41</v>
      </c>
      <c r="F3980" s="8" t="s">
        <v>109</v>
      </c>
      <c r="G3980" s="110" t="s">
        <v>74</v>
      </c>
      <c r="H39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0" s="48">
        <f>tbl_raw_data[[#This Row],[Date Actioned]]-tbl_raw_data[[#This Row],[Date Tagged]]</f>
        <v>4.3749999967985786E-3</v>
      </c>
      <c r="J3980" s="50">
        <f>HOUR(tbl_raw_data[[#This Row],[time_taken]])*60+MINUTE(tbl_raw_data[[#This Row],[time_taken]])+SECOND(tbl_raw_data[[#This Row],[time_taken]])/60</f>
        <v>6.3</v>
      </c>
      <c r="K3980" s="54">
        <f>DATE(YEAR(tbl_raw_data[[#This Row],[Date Actioned]]), MONTH(tbl_raw_data[[#This Row],[Date Actioned]]), DAY(tbl_raw_data[[#This Row],[Date Actioned]]))</f>
        <v>45155</v>
      </c>
      <c r="L3980" s="55" t="str">
        <f>UPPER(TEXT(tbl_raw_data[[#This Row],[Updated_date]],"MMMM"))</f>
        <v>AUGUST</v>
      </c>
      <c r="M3980" s="55" t="str">
        <f>UPPER("Week "&amp;IF(ROUNDUP(DAY(tbl_raw_data[[#This Row],[Updated_date]])/7,0)=5,4,ROUNDUP(DAY(tbl_raw_data[[#This Row],[Updated_date]])/7,0)))</f>
        <v>WEEK 3</v>
      </c>
      <c r="N3980" s="57" t="str">
        <f>UPPER(VLOOKUP(tbl_raw_data[[#This Row],[Analyst]],[1]setting!$A$1:$B$15,2,0))</f>
        <v>NAVED</v>
      </c>
      <c r="O3980" s="57" t="str">
        <f>UPPER(tbl_raw_data[[#This Row],[Outcome]])</f>
        <v>DECLINE</v>
      </c>
      <c r="P3980" s="57" t="str">
        <f>UPPER(tbl_raw_data[[#This Row],[Queue Name]])</f>
        <v>CONSUMER POST BUREAU</v>
      </c>
      <c r="Q3980" s="57" t="str">
        <f>IF(tbl_raw_data[[#This Row],[time_taken_in_mins]]&lt;=20,"SLA_MET","SLA_NOT_MET")</f>
        <v>SLA_MET</v>
      </c>
    </row>
    <row r="3981" spans="1:17" ht="15" customHeight="1" x14ac:dyDescent="0.25">
      <c r="A3981" s="5" t="s">
        <v>3146</v>
      </c>
      <c r="B3981" s="12">
        <v>45155.673750000002</v>
      </c>
      <c r="C3981" s="13">
        <v>45155.680347222224</v>
      </c>
      <c r="D3981" s="14" t="s">
        <v>13</v>
      </c>
      <c r="E3981" s="14" t="s">
        <v>41</v>
      </c>
      <c r="F3981" s="14" t="s">
        <v>86</v>
      </c>
      <c r="G3981" s="111" t="s">
        <v>29</v>
      </c>
      <c r="H39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1" s="48">
        <f>tbl_raw_data[[#This Row],[Date Actioned]]-tbl_raw_data[[#This Row],[Date Tagged]]</f>
        <v>6.5972222218988463E-3</v>
      </c>
      <c r="J3981" s="50">
        <f>HOUR(tbl_raw_data[[#This Row],[time_taken]])*60+MINUTE(tbl_raw_data[[#This Row],[time_taken]])+SECOND(tbl_raw_data[[#This Row],[time_taken]])/60</f>
        <v>9.5</v>
      </c>
      <c r="K3981" s="54">
        <f>DATE(YEAR(tbl_raw_data[[#This Row],[Date Actioned]]), MONTH(tbl_raw_data[[#This Row],[Date Actioned]]), DAY(tbl_raw_data[[#This Row],[Date Actioned]]))</f>
        <v>45155</v>
      </c>
      <c r="L3981" s="55" t="str">
        <f>UPPER(TEXT(tbl_raw_data[[#This Row],[Updated_date]],"MMMM"))</f>
        <v>AUGUST</v>
      </c>
      <c r="M3981" s="55" t="str">
        <f>UPPER("Week "&amp;IF(ROUNDUP(DAY(tbl_raw_data[[#This Row],[Updated_date]])/7,0)=5,4,ROUNDUP(DAY(tbl_raw_data[[#This Row],[Updated_date]])/7,0)))</f>
        <v>WEEK 3</v>
      </c>
      <c r="N3981" s="57" t="str">
        <f>UPPER(VLOOKUP(tbl_raw_data[[#This Row],[Analyst]],[1]setting!$A$1:$B$15,2,0))</f>
        <v>ASIF</v>
      </c>
      <c r="O3981" s="57" t="str">
        <f>UPPER(tbl_raw_data[[#This Row],[Outcome]])</f>
        <v>APPROVE</v>
      </c>
      <c r="P3981" s="57" t="str">
        <f>UPPER(tbl_raw_data[[#This Row],[Queue Name]])</f>
        <v>CONSUMER POST BUREAU</v>
      </c>
      <c r="Q3981" s="57" t="str">
        <f>IF(tbl_raw_data[[#This Row],[time_taken_in_mins]]&lt;=20,"SLA_MET","SLA_NOT_MET")</f>
        <v>SLA_MET</v>
      </c>
    </row>
    <row r="3982" spans="1:17" ht="15" customHeight="1" x14ac:dyDescent="0.25">
      <c r="A3982" s="5" t="s">
        <v>5807</v>
      </c>
      <c r="B3982" s="6">
        <v>45155.674733796295</v>
      </c>
      <c r="C3982" s="7">
        <v>45155.686122685183</v>
      </c>
      <c r="D3982" s="8" t="s">
        <v>8</v>
      </c>
      <c r="E3982" s="8" t="s">
        <v>9</v>
      </c>
      <c r="F3982" s="8" t="s">
        <v>168</v>
      </c>
      <c r="G3982" s="110" t="s">
        <v>5808</v>
      </c>
      <c r="H39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2" s="48">
        <f>tbl_raw_data[[#This Row],[Date Actioned]]-tbl_raw_data[[#This Row],[Date Tagged]]</f>
        <v>1.1388888888177462E-2</v>
      </c>
      <c r="J3982" s="50">
        <f>HOUR(tbl_raw_data[[#This Row],[time_taken]])*60+MINUTE(tbl_raw_data[[#This Row],[time_taken]])+SECOND(tbl_raw_data[[#This Row],[time_taken]])/60</f>
        <v>16.399999999999999</v>
      </c>
      <c r="K3982" s="54">
        <f>DATE(YEAR(tbl_raw_data[[#This Row],[Date Actioned]]), MONTH(tbl_raw_data[[#This Row],[Date Actioned]]), DAY(tbl_raw_data[[#This Row],[Date Actioned]]))</f>
        <v>45155</v>
      </c>
      <c r="L3982" s="55" t="str">
        <f>UPPER(TEXT(tbl_raw_data[[#This Row],[Updated_date]],"MMMM"))</f>
        <v>AUGUST</v>
      </c>
      <c r="M3982" s="55" t="str">
        <f>UPPER("Week "&amp;IF(ROUNDUP(DAY(tbl_raw_data[[#This Row],[Updated_date]])/7,0)=5,4,ROUNDUP(DAY(tbl_raw_data[[#This Row],[Updated_date]])/7,0)))</f>
        <v>WEEK 3</v>
      </c>
      <c r="N3982" s="57" t="str">
        <f>UPPER(VLOOKUP(tbl_raw_data[[#This Row],[Analyst]],[1]setting!$A$1:$B$15,2,0))</f>
        <v>MERCEDES</v>
      </c>
      <c r="O3982" s="57" t="str">
        <f>UPPER(tbl_raw_data[[#This Row],[Outcome]])</f>
        <v>WITHDRAW</v>
      </c>
      <c r="P3982" s="57" t="str">
        <f>UPPER(tbl_raw_data[[#This Row],[Queue Name]])</f>
        <v>CONSUMER PRE BUREAU</v>
      </c>
      <c r="Q3982" s="57" t="str">
        <f>IF(tbl_raw_data[[#This Row],[time_taken_in_mins]]&lt;=20,"SLA_MET","SLA_NOT_MET")</f>
        <v>SLA_MET</v>
      </c>
    </row>
    <row r="3983" spans="1:17" ht="15" customHeight="1" x14ac:dyDescent="0.25">
      <c r="A3983" s="11" t="s">
        <v>5567</v>
      </c>
      <c r="B3983" s="12">
        <v>45155.675000000003</v>
      </c>
      <c r="C3983" s="13">
        <v>45155.685810185183</v>
      </c>
      <c r="D3983" s="14" t="s">
        <v>8</v>
      </c>
      <c r="E3983" s="14" t="s">
        <v>41</v>
      </c>
      <c r="F3983" s="14" t="s">
        <v>86</v>
      </c>
      <c r="G3983" s="111" t="s">
        <v>149</v>
      </c>
      <c r="H39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3" s="48">
        <f>tbl_raw_data[[#This Row],[Date Actioned]]-tbl_raw_data[[#This Row],[Date Tagged]]</f>
        <v>1.081018518016208E-2</v>
      </c>
      <c r="J3983" s="50">
        <f>HOUR(tbl_raw_data[[#This Row],[time_taken]])*60+MINUTE(tbl_raw_data[[#This Row],[time_taken]])+SECOND(tbl_raw_data[[#This Row],[time_taken]])/60</f>
        <v>15.566666666666666</v>
      </c>
      <c r="K3983" s="54">
        <f>DATE(YEAR(tbl_raw_data[[#This Row],[Date Actioned]]), MONTH(tbl_raw_data[[#This Row],[Date Actioned]]), DAY(tbl_raw_data[[#This Row],[Date Actioned]]))</f>
        <v>45155</v>
      </c>
      <c r="L3983" s="55" t="str">
        <f>UPPER(TEXT(tbl_raw_data[[#This Row],[Updated_date]],"MMMM"))</f>
        <v>AUGUST</v>
      </c>
      <c r="M3983" s="55" t="str">
        <f>UPPER("Week "&amp;IF(ROUNDUP(DAY(tbl_raw_data[[#This Row],[Updated_date]])/7,0)=5,4,ROUNDUP(DAY(tbl_raw_data[[#This Row],[Updated_date]])/7,0)))</f>
        <v>WEEK 3</v>
      </c>
      <c r="N3983" s="57" t="str">
        <f>UPPER(VLOOKUP(tbl_raw_data[[#This Row],[Analyst]],[1]setting!$A$1:$B$15,2,0))</f>
        <v>ASIF</v>
      </c>
      <c r="O3983" s="57" t="str">
        <f>UPPER(tbl_raw_data[[#This Row],[Outcome]])</f>
        <v>WITHDRAW</v>
      </c>
      <c r="P3983" s="57" t="str">
        <f>UPPER(tbl_raw_data[[#This Row],[Queue Name]])</f>
        <v>CONSUMER POST BUREAU</v>
      </c>
      <c r="Q3983" s="57" t="str">
        <f>IF(tbl_raw_data[[#This Row],[time_taken_in_mins]]&lt;=20,"SLA_MET","SLA_NOT_MET")</f>
        <v>SLA_MET</v>
      </c>
    </row>
    <row r="3984" spans="1:17" ht="15" customHeight="1" x14ac:dyDescent="0.25">
      <c r="A3984" s="5" t="s">
        <v>1403</v>
      </c>
      <c r="B3984" s="12">
        <v>45155.67597222222</v>
      </c>
      <c r="C3984" s="25">
        <v>45155.680243055554</v>
      </c>
      <c r="D3984" s="10" t="s">
        <v>13</v>
      </c>
      <c r="E3984" s="10" t="s">
        <v>41</v>
      </c>
      <c r="F3984" s="26" t="s">
        <v>73</v>
      </c>
      <c r="G3984" s="109"/>
      <c r="H39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84" s="48">
        <f>tbl_raw_data[[#This Row],[Date Actioned]]-tbl_raw_data[[#This Row],[Date Tagged]]</f>
        <v>4.2708333348855376E-3</v>
      </c>
      <c r="J3984" s="50">
        <f>HOUR(tbl_raw_data[[#This Row],[time_taken]])*60+MINUTE(tbl_raw_data[[#This Row],[time_taken]])+SECOND(tbl_raw_data[[#This Row],[time_taken]])/60</f>
        <v>6.15</v>
      </c>
      <c r="K3984" s="54">
        <f>DATE(YEAR(tbl_raw_data[[#This Row],[Date Actioned]]), MONTH(tbl_raw_data[[#This Row],[Date Actioned]]), DAY(tbl_raw_data[[#This Row],[Date Actioned]]))</f>
        <v>45155</v>
      </c>
      <c r="L3984" s="55" t="str">
        <f>UPPER(TEXT(tbl_raw_data[[#This Row],[Updated_date]],"MMMM"))</f>
        <v>AUGUST</v>
      </c>
      <c r="M3984" s="55" t="str">
        <f>UPPER("Week "&amp;IF(ROUNDUP(DAY(tbl_raw_data[[#This Row],[Updated_date]])/7,0)=5,4,ROUNDUP(DAY(tbl_raw_data[[#This Row],[Updated_date]])/7,0)))</f>
        <v>WEEK 3</v>
      </c>
      <c r="N3984" s="57" t="str">
        <f>UPPER(VLOOKUP(tbl_raw_data[[#This Row],[Analyst]],[1]setting!$A$1:$B$15,2,0))</f>
        <v>SHAHID</v>
      </c>
      <c r="O3984" s="57" t="str">
        <f>UPPER(tbl_raw_data[[#This Row],[Outcome]])</f>
        <v>APPROVE</v>
      </c>
      <c r="P3984" s="57" t="str">
        <f>UPPER(tbl_raw_data[[#This Row],[Queue Name]])</f>
        <v>CONSUMER POST BUREAU</v>
      </c>
      <c r="Q3984" s="57" t="str">
        <f>IF(tbl_raw_data[[#This Row],[time_taken_in_mins]]&lt;=20,"SLA_MET","SLA_NOT_MET")</f>
        <v>SLA_MET</v>
      </c>
    </row>
    <row r="3985" spans="1:17" ht="15" customHeight="1" x14ac:dyDescent="0.25">
      <c r="A3985" s="5" t="s">
        <v>3958</v>
      </c>
      <c r="B3985" s="12">
        <v>45155.677187499998</v>
      </c>
      <c r="C3985" s="13">
        <v>45155.684849537036</v>
      </c>
      <c r="D3985" s="14" t="s">
        <v>46</v>
      </c>
      <c r="E3985" s="14" t="s">
        <v>28</v>
      </c>
      <c r="F3985" s="14" t="s">
        <v>254</v>
      </c>
      <c r="G3985" s="111" t="s">
        <v>151</v>
      </c>
      <c r="H39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5" s="48">
        <f>tbl_raw_data[[#This Row],[Date Actioned]]-tbl_raw_data[[#This Row],[Date Tagged]]</f>
        <v>7.662037038244307E-3</v>
      </c>
      <c r="J3985" s="50">
        <f>HOUR(tbl_raw_data[[#This Row],[time_taken]])*60+MINUTE(tbl_raw_data[[#This Row],[time_taken]])+SECOND(tbl_raw_data[[#This Row],[time_taken]])/60</f>
        <v>11.033333333333333</v>
      </c>
      <c r="K3985" s="54">
        <f>DATE(YEAR(tbl_raw_data[[#This Row],[Date Actioned]]), MONTH(tbl_raw_data[[#This Row],[Date Actioned]]), DAY(tbl_raw_data[[#This Row],[Date Actioned]]))</f>
        <v>45155</v>
      </c>
      <c r="L3985" s="55" t="str">
        <f>UPPER(TEXT(tbl_raw_data[[#This Row],[Updated_date]],"MMMM"))</f>
        <v>AUGUST</v>
      </c>
      <c r="M3985" s="55" t="str">
        <f>UPPER("Week "&amp;IF(ROUNDUP(DAY(tbl_raw_data[[#This Row],[Updated_date]])/7,0)=5,4,ROUNDUP(DAY(tbl_raw_data[[#This Row],[Updated_date]])/7,0)))</f>
        <v>WEEK 3</v>
      </c>
      <c r="N3985" s="57" t="str">
        <f>UPPER(VLOOKUP(tbl_raw_data[[#This Row],[Analyst]],[1]setting!$A$1:$B$15,2,0))</f>
        <v>FARDIN</v>
      </c>
      <c r="O3985" s="57" t="str">
        <f>UPPER(tbl_raw_data[[#This Row],[Outcome]])</f>
        <v>DECLINE</v>
      </c>
      <c r="P3985" s="57" t="str">
        <f>UPPER(tbl_raw_data[[#This Row],[Queue Name]])</f>
        <v>CONSUMER EXISTING</v>
      </c>
      <c r="Q3985" s="57" t="str">
        <f>IF(tbl_raw_data[[#This Row],[time_taken_in_mins]]&lt;=20,"SLA_MET","SLA_NOT_MET")</f>
        <v>SLA_MET</v>
      </c>
    </row>
    <row r="3986" spans="1:17" ht="15" customHeight="1" x14ac:dyDescent="0.25">
      <c r="A3986" s="22" t="s">
        <v>6160</v>
      </c>
      <c r="B3986" s="6">
        <v>45155.678668981483</v>
      </c>
      <c r="C3986" s="7">
        <v>45155.690937500003</v>
      </c>
      <c r="D3986" s="8" t="s">
        <v>8</v>
      </c>
      <c r="E3986" s="8" t="s">
        <v>41</v>
      </c>
      <c r="F3986" s="8" t="s">
        <v>109</v>
      </c>
      <c r="G3986" s="110" t="s">
        <v>1953</v>
      </c>
      <c r="H39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6" s="48">
        <f>tbl_raw_data[[#This Row],[Date Actioned]]-tbl_raw_data[[#This Row],[Date Tagged]]</f>
        <v>1.226851851970423E-2</v>
      </c>
      <c r="J3986" s="50">
        <f>HOUR(tbl_raw_data[[#This Row],[time_taken]])*60+MINUTE(tbl_raw_data[[#This Row],[time_taken]])+SECOND(tbl_raw_data[[#This Row],[time_taken]])/60</f>
        <v>17.666666666666668</v>
      </c>
      <c r="K3986" s="54">
        <f>DATE(YEAR(tbl_raw_data[[#This Row],[Date Actioned]]), MONTH(tbl_raw_data[[#This Row],[Date Actioned]]), DAY(tbl_raw_data[[#This Row],[Date Actioned]]))</f>
        <v>45155</v>
      </c>
      <c r="L3986" s="55" t="str">
        <f>UPPER(TEXT(tbl_raw_data[[#This Row],[Updated_date]],"MMMM"))</f>
        <v>AUGUST</v>
      </c>
      <c r="M3986" s="55" t="str">
        <f>UPPER("Week "&amp;IF(ROUNDUP(DAY(tbl_raw_data[[#This Row],[Updated_date]])/7,0)=5,4,ROUNDUP(DAY(tbl_raw_data[[#This Row],[Updated_date]])/7,0)))</f>
        <v>WEEK 3</v>
      </c>
      <c r="N3986" s="57" t="str">
        <f>UPPER(VLOOKUP(tbl_raw_data[[#This Row],[Analyst]],[1]setting!$A$1:$B$15,2,0))</f>
        <v>NAVED</v>
      </c>
      <c r="O3986" s="57" t="str">
        <f>UPPER(tbl_raw_data[[#This Row],[Outcome]])</f>
        <v>WITHDRAW</v>
      </c>
      <c r="P3986" s="57" t="str">
        <f>UPPER(tbl_raw_data[[#This Row],[Queue Name]])</f>
        <v>CONSUMER POST BUREAU</v>
      </c>
      <c r="Q3986" s="57" t="str">
        <f>IF(tbl_raw_data[[#This Row],[time_taken_in_mins]]&lt;=20,"SLA_MET","SLA_NOT_MET")</f>
        <v>SLA_MET</v>
      </c>
    </row>
    <row r="3987" spans="1:17" ht="15" customHeight="1" x14ac:dyDescent="0.25">
      <c r="A3987" s="11" t="s">
        <v>4341</v>
      </c>
      <c r="B3987" s="6">
        <v>45155.679502314815</v>
      </c>
      <c r="C3987" s="7">
        <v>45155.687789351854</v>
      </c>
      <c r="D3987" s="8" t="s">
        <v>46</v>
      </c>
      <c r="E3987" s="8" t="s">
        <v>28</v>
      </c>
      <c r="F3987" s="8" t="s">
        <v>14</v>
      </c>
      <c r="G3987" s="110" t="s">
        <v>952</v>
      </c>
      <c r="H39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7" s="48">
        <f>tbl_raw_data[[#This Row],[Date Actioned]]-tbl_raw_data[[#This Row],[Date Tagged]]</f>
        <v>8.2870370388263837E-3</v>
      </c>
      <c r="J3987" s="50">
        <f>HOUR(tbl_raw_data[[#This Row],[time_taken]])*60+MINUTE(tbl_raw_data[[#This Row],[time_taken]])+SECOND(tbl_raw_data[[#This Row],[time_taken]])/60</f>
        <v>11.933333333333334</v>
      </c>
      <c r="K3987" s="54">
        <f>DATE(YEAR(tbl_raw_data[[#This Row],[Date Actioned]]), MONTH(tbl_raw_data[[#This Row],[Date Actioned]]), DAY(tbl_raw_data[[#This Row],[Date Actioned]]))</f>
        <v>45155</v>
      </c>
      <c r="L3987" s="55" t="str">
        <f>UPPER(TEXT(tbl_raw_data[[#This Row],[Updated_date]],"MMMM"))</f>
        <v>AUGUST</v>
      </c>
      <c r="M3987" s="55" t="str">
        <f>UPPER("Week "&amp;IF(ROUNDUP(DAY(tbl_raw_data[[#This Row],[Updated_date]])/7,0)=5,4,ROUNDUP(DAY(tbl_raw_data[[#This Row],[Updated_date]])/7,0)))</f>
        <v>WEEK 3</v>
      </c>
      <c r="N3987" s="57" t="str">
        <f>UPPER(VLOOKUP(tbl_raw_data[[#This Row],[Analyst]],[1]setting!$A$1:$B$15,2,0))</f>
        <v>HARDIK</v>
      </c>
      <c r="O3987" s="57" t="str">
        <f>UPPER(tbl_raw_data[[#This Row],[Outcome]])</f>
        <v>DECLINE</v>
      </c>
      <c r="P3987" s="57" t="str">
        <f>UPPER(tbl_raw_data[[#This Row],[Queue Name]])</f>
        <v>CONSUMER EXISTING</v>
      </c>
      <c r="Q3987" s="57" t="str">
        <f>IF(tbl_raw_data[[#This Row],[time_taken_in_mins]]&lt;=20,"SLA_MET","SLA_NOT_MET")</f>
        <v>SLA_MET</v>
      </c>
    </row>
    <row r="3988" spans="1:17" ht="15" customHeight="1" x14ac:dyDescent="0.25">
      <c r="A3988" s="22" t="s">
        <v>4858</v>
      </c>
      <c r="B3988" s="12">
        <v>45155.68236111111</v>
      </c>
      <c r="C3988" s="13">
        <v>45155.691562499997</v>
      </c>
      <c r="D3988" s="14" t="s">
        <v>46</v>
      </c>
      <c r="E3988" s="14" t="s">
        <v>28</v>
      </c>
      <c r="F3988" s="14" t="s">
        <v>254</v>
      </c>
      <c r="G3988" s="111" t="s">
        <v>151</v>
      </c>
      <c r="H39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88" s="48">
        <f>tbl_raw_data[[#This Row],[Date Actioned]]-tbl_raw_data[[#This Row],[Date Tagged]]</f>
        <v>9.2013888861401938E-3</v>
      </c>
      <c r="J3988" s="50">
        <f>HOUR(tbl_raw_data[[#This Row],[time_taken]])*60+MINUTE(tbl_raw_data[[#This Row],[time_taken]])+SECOND(tbl_raw_data[[#This Row],[time_taken]])/60</f>
        <v>13.25</v>
      </c>
      <c r="K3988" s="54">
        <f>DATE(YEAR(tbl_raw_data[[#This Row],[Date Actioned]]), MONTH(tbl_raw_data[[#This Row],[Date Actioned]]), DAY(tbl_raw_data[[#This Row],[Date Actioned]]))</f>
        <v>45155</v>
      </c>
      <c r="L3988" s="55" t="str">
        <f>UPPER(TEXT(tbl_raw_data[[#This Row],[Updated_date]],"MMMM"))</f>
        <v>AUGUST</v>
      </c>
      <c r="M3988" s="55" t="str">
        <f>UPPER("Week "&amp;IF(ROUNDUP(DAY(tbl_raw_data[[#This Row],[Updated_date]])/7,0)=5,4,ROUNDUP(DAY(tbl_raw_data[[#This Row],[Updated_date]])/7,0)))</f>
        <v>WEEK 3</v>
      </c>
      <c r="N3988" s="57" t="str">
        <f>UPPER(VLOOKUP(tbl_raw_data[[#This Row],[Analyst]],[1]setting!$A$1:$B$15,2,0))</f>
        <v>FARDIN</v>
      </c>
      <c r="O3988" s="57" t="str">
        <f>UPPER(tbl_raw_data[[#This Row],[Outcome]])</f>
        <v>DECLINE</v>
      </c>
      <c r="P3988" s="57" t="str">
        <f>UPPER(tbl_raw_data[[#This Row],[Queue Name]])</f>
        <v>CONSUMER EXISTING</v>
      </c>
      <c r="Q3988" s="57" t="str">
        <f>IF(tbl_raw_data[[#This Row],[time_taken_in_mins]]&lt;=20,"SLA_MET","SLA_NOT_MET")</f>
        <v>SLA_MET</v>
      </c>
    </row>
    <row r="3989" spans="1:17" ht="15" customHeight="1" x14ac:dyDescent="0.25">
      <c r="A3989" s="5" t="s">
        <v>4915</v>
      </c>
      <c r="B3989" s="12">
        <v>45155.683287037034</v>
      </c>
      <c r="C3989" s="13">
        <v>45155.692557870374</v>
      </c>
      <c r="D3989" s="14" t="s">
        <v>8</v>
      </c>
      <c r="E3989" s="14" t="s">
        <v>9</v>
      </c>
      <c r="F3989" s="14" t="s">
        <v>73</v>
      </c>
      <c r="G3989" s="111" t="s">
        <v>4916</v>
      </c>
      <c r="H39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89" s="48">
        <f>tbl_raw_data[[#This Row],[Date Actioned]]-tbl_raw_data[[#This Row],[Date Tagged]]</f>
        <v>9.2708333395421505E-3</v>
      </c>
      <c r="J3989" s="50">
        <f>HOUR(tbl_raw_data[[#This Row],[time_taken]])*60+MINUTE(tbl_raw_data[[#This Row],[time_taken]])+SECOND(tbl_raw_data[[#This Row],[time_taken]])/60</f>
        <v>13.35</v>
      </c>
      <c r="K3989" s="54">
        <f>DATE(YEAR(tbl_raw_data[[#This Row],[Date Actioned]]), MONTH(tbl_raw_data[[#This Row],[Date Actioned]]), DAY(tbl_raw_data[[#This Row],[Date Actioned]]))</f>
        <v>45155</v>
      </c>
      <c r="L3989" s="55" t="str">
        <f>UPPER(TEXT(tbl_raw_data[[#This Row],[Updated_date]],"MMMM"))</f>
        <v>AUGUST</v>
      </c>
      <c r="M3989" s="55" t="str">
        <f>UPPER("Week "&amp;IF(ROUNDUP(DAY(tbl_raw_data[[#This Row],[Updated_date]])/7,0)=5,4,ROUNDUP(DAY(tbl_raw_data[[#This Row],[Updated_date]])/7,0)))</f>
        <v>WEEK 3</v>
      </c>
      <c r="N3989" s="57" t="str">
        <f>UPPER(VLOOKUP(tbl_raw_data[[#This Row],[Analyst]],[1]setting!$A$1:$B$15,2,0))</f>
        <v>SHAHID</v>
      </c>
      <c r="O3989" s="57" t="str">
        <f>UPPER(tbl_raw_data[[#This Row],[Outcome]])</f>
        <v>WITHDRAW</v>
      </c>
      <c r="P3989" s="57" t="str">
        <f>UPPER(tbl_raw_data[[#This Row],[Queue Name]])</f>
        <v>CONSUMER PRE BUREAU</v>
      </c>
      <c r="Q3989" s="57" t="str">
        <f>IF(tbl_raw_data[[#This Row],[time_taken_in_mins]]&lt;=20,"SLA_MET","SLA_NOT_MET")</f>
        <v>SLA_MET</v>
      </c>
    </row>
    <row r="3990" spans="1:17" ht="15" customHeight="1" x14ac:dyDescent="0.25">
      <c r="A3990" s="11" t="s">
        <v>2700</v>
      </c>
      <c r="B3990" s="6">
        <v>45155.684733796297</v>
      </c>
      <c r="C3990" s="7">
        <v>45155.690659722219</v>
      </c>
      <c r="D3990" s="8" t="s">
        <v>13</v>
      </c>
      <c r="E3990" s="8" t="s">
        <v>9</v>
      </c>
      <c r="F3990" s="8" t="s">
        <v>14</v>
      </c>
      <c r="G3990" s="110" t="s">
        <v>67</v>
      </c>
      <c r="H39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0" s="48">
        <f>tbl_raw_data[[#This Row],[Date Actioned]]-tbl_raw_data[[#This Row],[Date Tagged]]</f>
        <v>5.9259259214741178E-3</v>
      </c>
      <c r="J3990" s="50">
        <f>HOUR(tbl_raw_data[[#This Row],[time_taken]])*60+MINUTE(tbl_raw_data[[#This Row],[time_taken]])+SECOND(tbl_raw_data[[#This Row],[time_taken]])/60</f>
        <v>8.5333333333333332</v>
      </c>
      <c r="K3990" s="54">
        <f>DATE(YEAR(tbl_raw_data[[#This Row],[Date Actioned]]), MONTH(tbl_raw_data[[#This Row],[Date Actioned]]), DAY(tbl_raw_data[[#This Row],[Date Actioned]]))</f>
        <v>45155</v>
      </c>
      <c r="L3990" s="55" t="str">
        <f>UPPER(TEXT(tbl_raw_data[[#This Row],[Updated_date]],"MMMM"))</f>
        <v>AUGUST</v>
      </c>
      <c r="M3990" s="55" t="str">
        <f>UPPER("Week "&amp;IF(ROUNDUP(DAY(tbl_raw_data[[#This Row],[Updated_date]])/7,0)=5,4,ROUNDUP(DAY(tbl_raw_data[[#This Row],[Updated_date]])/7,0)))</f>
        <v>WEEK 3</v>
      </c>
      <c r="N3990" s="57" t="str">
        <f>UPPER(VLOOKUP(tbl_raw_data[[#This Row],[Analyst]],[1]setting!$A$1:$B$15,2,0))</f>
        <v>HARDIK</v>
      </c>
      <c r="O3990" s="57" t="str">
        <f>UPPER(tbl_raw_data[[#This Row],[Outcome]])</f>
        <v>APPROVE</v>
      </c>
      <c r="P3990" s="57" t="str">
        <f>UPPER(tbl_raw_data[[#This Row],[Queue Name]])</f>
        <v>CONSUMER PRE BUREAU</v>
      </c>
      <c r="Q3990" s="57" t="str">
        <f>IF(tbl_raw_data[[#This Row],[time_taken_in_mins]]&lt;=20,"SLA_MET","SLA_NOT_MET")</f>
        <v>SLA_MET</v>
      </c>
    </row>
    <row r="3991" spans="1:17" ht="15" customHeight="1" x14ac:dyDescent="0.25">
      <c r="A3991" s="22" t="s">
        <v>3207</v>
      </c>
      <c r="B3991" s="12">
        <v>45155.686168981483</v>
      </c>
      <c r="C3991" s="13">
        <v>45155.692847222221</v>
      </c>
      <c r="D3991" s="14" t="s">
        <v>13</v>
      </c>
      <c r="E3991" s="14" t="s">
        <v>28</v>
      </c>
      <c r="F3991" s="14" t="s">
        <v>86</v>
      </c>
      <c r="G3991" s="111" t="s">
        <v>29</v>
      </c>
      <c r="H39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1" s="48">
        <f>tbl_raw_data[[#This Row],[Date Actioned]]-tbl_raw_data[[#This Row],[Date Tagged]]</f>
        <v>6.6782407375285402E-3</v>
      </c>
      <c r="J3991" s="50">
        <f>HOUR(tbl_raw_data[[#This Row],[time_taken]])*60+MINUTE(tbl_raw_data[[#This Row],[time_taken]])+SECOND(tbl_raw_data[[#This Row],[time_taken]])/60</f>
        <v>9.6166666666666671</v>
      </c>
      <c r="K3991" s="54">
        <f>DATE(YEAR(tbl_raw_data[[#This Row],[Date Actioned]]), MONTH(tbl_raw_data[[#This Row],[Date Actioned]]), DAY(tbl_raw_data[[#This Row],[Date Actioned]]))</f>
        <v>45155</v>
      </c>
      <c r="L3991" s="55" t="str">
        <f>UPPER(TEXT(tbl_raw_data[[#This Row],[Updated_date]],"MMMM"))</f>
        <v>AUGUST</v>
      </c>
      <c r="M3991" s="55" t="str">
        <f>UPPER("Week "&amp;IF(ROUNDUP(DAY(tbl_raw_data[[#This Row],[Updated_date]])/7,0)=5,4,ROUNDUP(DAY(tbl_raw_data[[#This Row],[Updated_date]])/7,0)))</f>
        <v>WEEK 3</v>
      </c>
      <c r="N3991" s="57" t="str">
        <f>UPPER(VLOOKUP(tbl_raw_data[[#This Row],[Analyst]],[1]setting!$A$1:$B$15,2,0))</f>
        <v>ASIF</v>
      </c>
      <c r="O3991" s="57" t="str">
        <f>UPPER(tbl_raw_data[[#This Row],[Outcome]])</f>
        <v>APPROVE</v>
      </c>
      <c r="P3991" s="57" t="str">
        <f>UPPER(tbl_raw_data[[#This Row],[Queue Name]])</f>
        <v>CONSUMER EXISTING</v>
      </c>
      <c r="Q3991" s="57" t="str">
        <f>IF(tbl_raw_data[[#This Row],[time_taken_in_mins]]&lt;=20,"SLA_MET","SLA_NOT_MET")</f>
        <v>SLA_MET</v>
      </c>
    </row>
    <row r="3992" spans="1:17" ht="15" customHeight="1" x14ac:dyDescent="0.25">
      <c r="A3992" s="5" t="s">
        <v>4164</v>
      </c>
      <c r="B3992" s="6">
        <v>45155.686574074076</v>
      </c>
      <c r="C3992" s="7">
        <v>45155.694571759261</v>
      </c>
      <c r="D3992" s="8" t="s">
        <v>46</v>
      </c>
      <c r="E3992" s="8" t="s">
        <v>28</v>
      </c>
      <c r="F3992" s="8" t="s">
        <v>14</v>
      </c>
      <c r="G3992" s="110" t="s">
        <v>201</v>
      </c>
      <c r="H39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2" s="48">
        <f>tbl_raw_data[[#This Row],[Date Actioned]]-tbl_raw_data[[#This Row],[Date Tagged]]</f>
        <v>7.9976851848186925E-3</v>
      </c>
      <c r="J3992" s="50">
        <f>HOUR(tbl_raw_data[[#This Row],[time_taken]])*60+MINUTE(tbl_raw_data[[#This Row],[time_taken]])+SECOND(tbl_raw_data[[#This Row],[time_taken]])/60</f>
        <v>11.516666666666667</v>
      </c>
      <c r="K3992" s="54">
        <f>DATE(YEAR(tbl_raw_data[[#This Row],[Date Actioned]]), MONTH(tbl_raw_data[[#This Row],[Date Actioned]]), DAY(tbl_raw_data[[#This Row],[Date Actioned]]))</f>
        <v>45155</v>
      </c>
      <c r="L3992" s="55" t="str">
        <f>UPPER(TEXT(tbl_raw_data[[#This Row],[Updated_date]],"MMMM"))</f>
        <v>AUGUST</v>
      </c>
      <c r="M3992" s="55" t="str">
        <f>UPPER("Week "&amp;IF(ROUNDUP(DAY(tbl_raw_data[[#This Row],[Updated_date]])/7,0)=5,4,ROUNDUP(DAY(tbl_raw_data[[#This Row],[Updated_date]])/7,0)))</f>
        <v>WEEK 3</v>
      </c>
      <c r="N3992" s="57" t="str">
        <f>UPPER(VLOOKUP(tbl_raw_data[[#This Row],[Analyst]],[1]setting!$A$1:$B$15,2,0))</f>
        <v>HARDIK</v>
      </c>
      <c r="O3992" s="57" t="str">
        <f>UPPER(tbl_raw_data[[#This Row],[Outcome]])</f>
        <v>DECLINE</v>
      </c>
      <c r="P3992" s="57" t="str">
        <f>UPPER(tbl_raw_data[[#This Row],[Queue Name]])</f>
        <v>CONSUMER EXISTING</v>
      </c>
      <c r="Q3992" s="57" t="str">
        <f>IF(tbl_raw_data[[#This Row],[time_taken_in_mins]]&lt;=20,"SLA_MET","SLA_NOT_MET")</f>
        <v>SLA_MET</v>
      </c>
    </row>
    <row r="3993" spans="1:17" ht="15" customHeight="1" x14ac:dyDescent="0.25">
      <c r="A3993" s="11" t="s">
        <v>6733</v>
      </c>
      <c r="B3993" s="6">
        <v>45155.687048611115</v>
      </c>
      <c r="C3993" s="7">
        <v>45155.702152777776</v>
      </c>
      <c r="D3993" s="8" t="s">
        <v>8</v>
      </c>
      <c r="E3993" s="8" t="s">
        <v>9</v>
      </c>
      <c r="F3993" s="8" t="s">
        <v>109</v>
      </c>
      <c r="G3993" s="110" t="s">
        <v>632</v>
      </c>
      <c r="H39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93" s="48">
        <f>tbl_raw_data[[#This Row],[Date Actioned]]-tbl_raw_data[[#This Row],[Date Tagged]]</f>
        <v>1.5104166661330964E-2</v>
      </c>
      <c r="J3993" s="50">
        <f>HOUR(tbl_raw_data[[#This Row],[time_taken]])*60+MINUTE(tbl_raw_data[[#This Row],[time_taken]])+SECOND(tbl_raw_data[[#This Row],[time_taken]])/60</f>
        <v>21.75</v>
      </c>
      <c r="K3993" s="54">
        <f>DATE(YEAR(tbl_raw_data[[#This Row],[Date Actioned]]), MONTH(tbl_raw_data[[#This Row],[Date Actioned]]), DAY(tbl_raw_data[[#This Row],[Date Actioned]]))</f>
        <v>45155</v>
      </c>
      <c r="L3993" s="55" t="str">
        <f>UPPER(TEXT(tbl_raw_data[[#This Row],[Updated_date]],"MMMM"))</f>
        <v>AUGUST</v>
      </c>
      <c r="M3993" s="55" t="str">
        <f>UPPER("Week "&amp;IF(ROUNDUP(DAY(tbl_raw_data[[#This Row],[Updated_date]])/7,0)=5,4,ROUNDUP(DAY(tbl_raw_data[[#This Row],[Updated_date]])/7,0)))</f>
        <v>WEEK 3</v>
      </c>
      <c r="N3993" s="57" t="str">
        <f>UPPER(VLOOKUP(tbl_raw_data[[#This Row],[Analyst]],[1]setting!$A$1:$B$15,2,0))</f>
        <v>NAVED</v>
      </c>
      <c r="O3993" s="57" t="str">
        <f>UPPER(tbl_raw_data[[#This Row],[Outcome]])</f>
        <v>WITHDRAW</v>
      </c>
      <c r="P3993" s="57" t="str">
        <f>UPPER(tbl_raw_data[[#This Row],[Queue Name]])</f>
        <v>CONSUMER PRE BUREAU</v>
      </c>
      <c r="Q3993" s="57" t="str">
        <f>IF(tbl_raw_data[[#This Row],[time_taken_in_mins]]&lt;=20,"SLA_MET","SLA_NOT_MET")</f>
        <v>SLA_NOT_MET</v>
      </c>
    </row>
    <row r="3994" spans="1:17" ht="15" customHeight="1" x14ac:dyDescent="0.25">
      <c r="A3994" s="22" t="s">
        <v>4517</v>
      </c>
      <c r="B3994" s="12">
        <v>45155.694745370369</v>
      </c>
      <c r="C3994" s="29">
        <v>45155.703344907408</v>
      </c>
      <c r="D3994" s="16" t="s">
        <v>46</v>
      </c>
      <c r="E3994" s="16" t="s">
        <v>41</v>
      </c>
      <c r="F3994" s="30" t="s">
        <v>73</v>
      </c>
      <c r="G3994" s="106"/>
      <c r="H39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94" s="48">
        <f>tbl_raw_data[[#This Row],[Date Actioned]]-tbl_raw_data[[#This Row],[Date Tagged]]</f>
        <v>8.599537039117422E-3</v>
      </c>
      <c r="J3994" s="50">
        <f>HOUR(tbl_raw_data[[#This Row],[time_taken]])*60+MINUTE(tbl_raw_data[[#This Row],[time_taken]])+SECOND(tbl_raw_data[[#This Row],[time_taken]])/60</f>
        <v>12.383333333333333</v>
      </c>
      <c r="K3994" s="54">
        <f>DATE(YEAR(tbl_raw_data[[#This Row],[Date Actioned]]), MONTH(tbl_raw_data[[#This Row],[Date Actioned]]), DAY(tbl_raw_data[[#This Row],[Date Actioned]]))</f>
        <v>45155</v>
      </c>
      <c r="L3994" s="55" t="str">
        <f>UPPER(TEXT(tbl_raw_data[[#This Row],[Updated_date]],"MMMM"))</f>
        <v>AUGUST</v>
      </c>
      <c r="M3994" s="55" t="str">
        <f>UPPER("Week "&amp;IF(ROUNDUP(DAY(tbl_raw_data[[#This Row],[Updated_date]])/7,0)=5,4,ROUNDUP(DAY(tbl_raw_data[[#This Row],[Updated_date]])/7,0)))</f>
        <v>WEEK 3</v>
      </c>
      <c r="N3994" s="57" t="str">
        <f>UPPER(VLOOKUP(tbl_raw_data[[#This Row],[Analyst]],[1]setting!$A$1:$B$15,2,0))</f>
        <v>SHAHID</v>
      </c>
      <c r="O3994" s="57" t="str">
        <f>UPPER(tbl_raw_data[[#This Row],[Outcome]])</f>
        <v>DECLINE</v>
      </c>
      <c r="P3994" s="57" t="str">
        <f>UPPER(tbl_raw_data[[#This Row],[Queue Name]])</f>
        <v>CONSUMER POST BUREAU</v>
      </c>
      <c r="Q3994" s="57" t="str">
        <f>IF(tbl_raw_data[[#This Row],[time_taken_in_mins]]&lt;=20,"SLA_MET","SLA_NOT_MET")</f>
        <v>SLA_MET</v>
      </c>
    </row>
    <row r="3995" spans="1:17" ht="15" customHeight="1" x14ac:dyDescent="0.25">
      <c r="A3995" s="11" t="s">
        <v>2412</v>
      </c>
      <c r="B3995" s="12">
        <v>45155.696909722225</v>
      </c>
      <c r="C3995" s="13">
        <v>45155.702488425923</v>
      </c>
      <c r="D3995" s="14" t="s">
        <v>46</v>
      </c>
      <c r="E3995" s="14" t="s">
        <v>41</v>
      </c>
      <c r="F3995" s="14" t="s">
        <v>86</v>
      </c>
      <c r="G3995" s="111" t="s">
        <v>94</v>
      </c>
      <c r="H39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95" s="48">
        <f>tbl_raw_data[[#This Row],[Date Actioned]]-tbl_raw_data[[#This Row],[Date Tagged]]</f>
        <v>5.5787036981200799E-3</v>
      </c>
      <c r="J3995" s="50">
        <f>HOUR(tbl_raw_data[[#This Row],[time_taken]])*60+MINUTE(tbl_raw_data[[#This Row],[time_taken]])+SECOND(tbl_raw_data[[#This Row],[time_taken]])/60</f>
        <v>8.0333333333333332</v>
      </c>
      <c r="K3995" s="54">
        <f>DATE(YEAR(tbl_raw_data[[#This Row],[Date Actioned]]), MONTH(tbl_raw_data[[#This Row],[Date Actioned]]), DAY(tbl_raw_data[[#This Row],[Date Actioned]]))</f>
        <v>45155</v>
      </c>
      <c r="L3995" s="55" t="str">
        <f>UPPER(TEXT(tbl_raw_data[[#This Row],[Updated_date]],"MMMM"))</f>
        <v>AUGUST</v>
      </c>
      <c r="M3995" s="55" t="str">
        <f>UPPER("Week "&amp;IF(ROUNDUP(DAY(tbl_raw_data[[#This Row],[Updated_date]])/7,0)=5,4,ROUNDUP(DAY(tbl_raw_data[[#This Row],[Updated_date]])/7,0)))</f>
        <v>WEEK 3</v>
      </c>
      <c r="N3995" s="57" t="str">
        <f>UPPER(VLOOKUP(tbl_raw_data[[#This Row],[Analyst]],[1]setting!$A$1:$B$15,2,0))</f>
        <v>ASIF</v>
      </c>
      <c r="O3995" s="57" t="str">
        <f>UPPER(tbl_raw_data[[#This Row],[Outcome]])</f>
        <v>DECLINE</v>
      </c>
      <c r="P3995" s="57" t="str">
        <f>UPPER(tbl_raw_data[[#This Row],[Queue Name]])</f>
        <v>CONSUMER POST BUREAU</v>
      </c>
      <c r="Q3995" s="57" t="str">
        <f>IF(tbl_raw_data[[#This Row],[time_taken_in_mins]]&lt;=20,"SLA_MET","SLA_NOT_MET")</f>
        <v>SLA_MET</v>
      </c>
    </row>
    <row r="3996" spans="1:17" ht="15" customHeight="1" x14ac:dyDescent="0.25">
      <c r="A3996" s="22" t="s">
        <v>2252</v>
      </c>
      <c r="B3996" s="12">
        <v>45155.70003472222</v>
      </c>
      <c r="C3996" s="13">
        <v>45155.705451388887</v>
      </c>
      <c r="D3996" s="14" t="s">
        <v>8</v>
      </c>
      <c r="E3996" s="14" t="s">
        <v>9</v>
      </c>
      <c r="F3996" s="14" t="s">
        <v>254</v>
      </c>
      <c r="G3996" s="111" t="s">
        <v>149</v>
      </c>
      <c r="H39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3996" s="48">
        <f>tbl_raw_data[[#This Row],[Date Actioned]]-tbl_raw_data[[#This Row],[Date Tagged]]</f>
        <v>5.4166666668606922E-3</v>
      </c>
      <c r="J3996" s="50">
        <f>HOUR(tbl_raw_data[[#This Row],[time_taken]])*60+MINUTE(tbl_raw_data[[#This Row],[time_taken]])+SECOND(tbl_raw_data[[#This Row],[time_taken]])/60</f>
        <v>7.8</v>
      </c>
      <c r="K3996" s="54">
        <f>DATE(YEAR(tbl_raw_data[[#This Row],[Date Actioned]]), MONTH(tbl_raw_data[[#This Row],[Date Actioned]]), DAY(tbl_raw_data[[#This Row],[Date Actioned]]))</f>
        <v>45155</v>
      </c>
      <c r="L3996" s="55" t="str">
        <f>UPPER(TEXT(tbl_raw_data[[#This Row],[Updated_date]],"MMMM"))</f>
        <v>AUGUST</v>
      </c>
      <c r="M3996" s="55" t="str">
        <f>UPPER("Week "&amp;IF(ROUNDUP(DAY(tbl_raw_data[[#This Row],[Updated_date]])/7,0)=5,4,ROUNDUP(DAY(tbl_raw_data[[#This Row],[Updated_date]])/7,0)))</f>
        <v>WEEK 3</v>
      </c>
      <c r="N3996" s="57" t="str">
        <f>UPPER(VLOOKUP(tbl_raw_data[[#This Row],[Analyst]],[1]setting!$A$1:$B$15,2,0))</f>
        <v>FARDIN</v>
      </c>
      <c r="O3996" s="57" t="str">
        <f>UPPER(tbl_raw_data[[#This Row],[Outcome]])</f>
        <v>WITHDRAW</v>
      </c>
      <c r="P3996" s="57" t="str">
        <f>UPPER(tbl_raw_data[[#This Row],[Queue Name]])</f>
        <v>CONSUMER PRE BUREAU</v>
      </c>
      <c r="Q3996" s="57" t="str">
        <f>IF(tbl_raw_data[[#This Row],[time_taken_in_mins]]&lt;=20,"SLA_MET","SLA_NOT_MET")</f>
        <v>SLA_MET</v>
      </c>
    </row>
    <row r="3997" spans="1:17" ht="15" customHeight="1" x14ac:dyDescent="0.25">
      <c r="A3997" s="11" t="s">
        <v>2846</v>
      </c>
      <c r="B3997" s="12">
        <v>45155.70071759259</v>
      </c>
      <c r="C3997" s="29">
        <v>45155.70685185185</v>
      </c>
      <c r="D3997" s="16" t="s">
        <v>13</v>
      </c>
      <c r="E3997" s="16" t="s">
        <v>41</v>
      </c>
      <c r="F3997" s="30" t="s">
        <v>228</v>
      </c>
      <c r="G3997" s="106"/>
      <c r="H39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3997" s="48">
        <f>tbl_raw_data[[#This Row],[Date Actioned]]-tbl_raw_data[[#This Row],[Date Tagged]]</f>
        <v>6.1342592598521151E-3</v>
      </c>
      <c r="J3997" s="50">
        <f>HOUR(tbl_raw_data[[#This Row],[time_taken]])*60+MINUTE(tbl_raw_data[[#This Row],[time_taken]])+SECOND(tbl_raw_data[[#This Row],[time_taken]])/60</f>
        <v>8.8333333333333339</v>
      </c>
      <c r="K3997" s="54">
        <f>DATE(YEAR(tbl_raw_data[[#This Row],[Date Actioned]]), MONTH(tbl_raw_data[[#This Row],[Date Actioned]]), DAY(tbl_raw_data[[#This Row],[Date Actioned]]))</f>
        <v>45155</v>
      </c>
      <c r="L3997" s="55" t="str">
        <f>UPPER(TEXT(tbl_raw_data[[#This Row],[Updated_date]],"MMMM"))</f>
        <v>AUGUST</v>
      </c>
      <c r="M3997" s="55" t="str">
        <f>UPPER("Week "&amp;IF(ROUNDUP(DAY(tbl_raw_data[[#This Row],[Updated_date]])/7,0)=5,4,ROUNDUP(DAY(tbl_raw_data[[#This Row],[Updated_date]])/7,0)))</f>
        <v>WEEK 3</v>
      </c>
      <c r="N3997" s="57" t="str">
        <f>UPPER(VLOOKUP(tbl_raw_data[[#This Row],[Analyst]],[1]setting!$A$1:$B$15,2,0))</f>
        <v>OUADIR</v>
      </c>
      <c r="O3997" s="57" t="str">
        <f>UPPER(tbl_raw_data[[#This Row],[Outcome]])</f>
        <v>APPROVE</v>
      </c>
      <c r="P3997" s="57" t="str">
        <f>UPPER(tbl_raw_data[[#This Row],[Queue Name]])</f>
        <v>CONSUMER POST BUREAU</v>
      </c>
      <c r="Q3997" s="57" t="str">
        <f>IF(tbl_raw_data[[#This Row],[time_taken_in_mins]]&lt;=20,"SLA_MET","SLA_NOT_MET")</f>
        <v>SLA_MET</v>
      </c>
    </row>
    <row r="3998" spans="1:17" ht="15" customHeight="1" x14ac:dyDescent="0.25">
      <c r="A3998" s="5" t="s">
        <v>590</v>
      </c>
      <c r="B3998" s="6">
        <v>45155.701539351852</v>
      </c>
      <c r="C3998" s="7">
        <v>45155.704513888886</v>
      </c>
      <c r="D3998" s="8" t="s">
        <v>13</v>
      </c>
      <c r="E3998" s="8" t="s">
        <v>9</v>
      </c>
      <c r="F3998" s="8" t="s">
        <v>86</v>
      </c>
      <c r="G3998" s="110" t="s">
        <v>147</v>
      </c>
      <c r="H39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8" s="48">
        <f>tbl_raw_data[[#This Row],[Date Actioned]]-tbl_raw_data[[#This Row],[Date Tagged]]</f>
        <v>2.9745370338787325E-3</v>
      </c>
      <c r="J3998" s="50">
        <f>HOUR(tbl_raw_data[[#This Row],[time_taken]])*60+MINUTE(tbl_raw_data[[#This Row],[time_taken]])+SECOND(tbl_raw_data[[#This Row],[time_taken]])/60</f>
        <v>4.2833333333333332</v>
      </c>
      <c r="K3998" s="54">
        <f>DATE(YEAR(tbl_raw_data[[#This Row],[Date Actioned]]), MONTH(tbl_raw_data[[#This Row],[Date Actioned]]), DAY(tbl_raw_data[[#This Row],[Date Actioned]]))</f>
        <v>45155</v>
      </c>
      <c r="L3998" s="55" t="str">
        <f>UPPER(TEXT(tbl_raw_data[[#This Row],[Updated_date]],"MMMM"))</f>
        <v>AUGUST</v>
      </c>
      <c r="M3998" s="55" t="str">
        <f>UPPER("Week "&amp;IF(ROUNDUP(DAY(tbl_raw_data[[#This Row],[Updated_date]])/7,0)=5,4,ROUNDUP(DAY(tbl_raw_data[[#This Row],[Updated_date]])/7,0)))</f>
        <v>WEEK 3</v>
      </c>
      <c r="N3998" s="57" t="str">
        <f>UPPER(VLOOKUP(tbl_raw_data[[#This Row],[Analyst]],[1]setting!$A$1:$B$15,2,0))</f>
        <v>ASIF</v>
      </c>
      <c r="O3998" s="57" t="str">
        <f>UPPER(tbl_raw_data[[#This Row],[Outcome]])</f>
        <v>APPROVE</v>
      </c>
      <c r="P3998" s="57" t="str">
        <f>UPPER(tbl_raw_data[[#This Row],[Queue Name]])</f>
        <v>CONSUMER PRE BUREAU</v>
      </c>
      <c r="Q3998" s="57" t="str">
        <f>IF(tbl_raw_data[[#This Row],[time_taken_in_mins]]&lt;=20,"SLA_MET","SLA_NOT_MET")</f>
        <v>SLA_MET</v>
      </c>
    </row>
    <row r="3999" spans="1:17" ht="15" customHeight="1" x14ac:dyDescent="0.25">
      <c r="A3999" s="11" t="s">
        <v>1217</v>
      </c>
      <c r="B3999" s="12">
        <v>45155.701539351852</v>
      </c>
      <c r="C3999" s="13">
        <v>45155.705543981479</v>
      </c>
      <c r="D3999" s="14" t="s">
        <v>13</v>
      </c>
      <c r="E3999" s="14" t="s">
        <v>9</v>
      </c>
      <c r="F3999" s="14" t="s">
        <v>168</v>
      </c>
      <c r="G3999" s="111" t="s">
        <v>29</v>
      </c>
      <c r="H39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3999" s="48">
        <f>tbl_raw_data[[#This Row],[Date Actioned]]-tbl_raw_data[[#This Row],[Date Tagged]]</f>
        <v>4.0046296271611936E-3</v>
      </c>
      <c r="J3999" s="50">
        <f>HOUR(tbl_raw_data[[#This Row],[time_taken]])*60+MINUTE(tbl_raw_data[[#This Row],[time_taken]])+SECOND(tbl_raw_data[[#This Row],[time_taken]])/60</f>
        <v>5.7666666666666666</v>
      </c>
      <c r="K3999" s="54">
        <f>DATE(YEAR(tbl_raw_data[[#This Row],[Date Actioned]]), MONTH(tbl_raw_data[[#This Row],[Date Actioned]]), DAY(tbl_raw_data[[#This Row],[Date Actioned]]))</f>
        <v>45155</v>
      </c>
      <c r="L3999" s="55" t="str">
        <f>UPPER(TEXT(tbl_raw_data[[#This Row],[Updated_date]],"MMMM"))</f>
        <v>AUGUST</v>
      </c>
      <c r="M3999" s="55" t="str">
        <f>UPPER("Week "&amp;IF(ROUNDUP(DAY(tbl_raw_data[[#This Row],[Updated_date]])/7,0)=5,4,ROUNDUP(DAY(tbl_raw_data[[#This Row],[Updated_date]])/7,0)))</f>
        <v>WEEK 3</v>
      </c>
      <c r="N3999" s="57" t="str">
        <f>UPPER(VLOOKUP(tbl_raw_data[[#This Row],[Analyst]],[1]setting!$A$1:$B$15,2,0))</f>
        <v>MERCEDES</v>
      </c>
      <c r="O3999" s="57" t="str">
        <f>UPPER(tbl_raw_data[[#This Row],[Outcome]])</f>
        <v>APPROVE</v>
      </c>
      <c r="P3999" s="57" t="str">
        <f>UPPER(tbl_raw_data[[#This Row],[Queue Name]])</f>
        <v>CONSUMER PRE BUREAU</v>
      </c>
      <c r="Q3999" s="57" t="str">
        <f>IF(tbl_raw_data[[#This Row],[time_taken_in_mins]]&lt;=20,"SLA_MET","SLA_NOT_MET")</f>
        <v>SLA_MET</v>
      </c>
    </row>
    <row r="4000" spans="1:17" ht="15" customHeight="1" x14ac:dyDescent="0.25">
      <c r="A4000" s="22" t="s">
        <v>1309</v>
      </c>
      <c r="B4000" s="12">
        <v>45155.704467592594</v>
      </c>
      <c r="C4000" s="25">
        <v>45155.708611111113</v>
      </c>
      <c r="D4000" s="10" t="s">
        <v>13</v>
      </c>
      <c r="E4000" s="10" t="s">
        <v>41</v>
      </c>
      <c r="F4000" s="26" t="s">
        <v>73</v>
      </c>
      <c r="G4000" s="109"/>
      <c r="H40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00" s="48">
        <f>tbl_raw_data[[#This Row],[Date Actioned]]-tbl_raw_data[[#This Row],[Date Tagged]]</f>
        <v>4.1435185194131918E-3</v>
      </c>
      <c r="J4000" s="50">
        <f>HOUR(tbl_raw_data[[#This Row],[time_taken]])*60+MINUTE(tbl_raw_data[[#This Row],[time_taken]])+SECOND(tbl_raw_data[[#This Row],[time_taken]])/60</f>
        <v>5.9666666666666668</v>
      </c>
      <c r="K4000" s="54">
        <f>DATE(YEAR(tbl_raw_data[[#This Row],[Date Actioned]]), MONTH(tbl_raw_data[[#This Row],[Date Actioned]]), DAY(tbl_raw_data[[#This Row],[Date Actioned]]))</f>
        <v>45155</v>
      </c>
      <c r="L4000" s="55" t="str">
        <f>UPPER(TEXT(tbl_raw_data[[#This Row],[Updated_date]],"MMMM"))</f>
        <v>AUGUST</v>
      </c>
      <c r="M4000" s="55" t="str">
        <f>UPPER("Week "&amp;IF(ROUNDUP(DAY(tbl_raw_data[[#This Row],[Updated_date]])/7,0)=5,4,ROUNDUP(DAY(tbl_raw_data[[#This Row],[Updated_date]])/7,0)))</f>
        <v>WEEK 3</v>
      </c>
      <c r="N4000" s="57" t="str">
        <f>UPPER(VLOOKUP(tbl_raw_data[[#This Row],[Analyst]],[1]setting!$A$1:$B$15,2,0))</f>
        <v>SHAHID</v>
      </c>
      <c r="O4000" s="57" t="str">
        <f>UPPER(tbl_raw_data[[#This Row],[Outcome]])</f>
        <v>APPROVE</v>
      </c>
      <c r="P4000" s="57" t="str">
        <f>UPPER(tbl_raw_data[[#This Row],[Queue Name]])</f>
        <v>CONSUMER POST BUREAU</v>
      </c>
      <c r="Q4000" s="57" t="str">
        <f>IF(tbl_raw_data[[#This Row],[time_taken_in_mins]]&lt;=20,"SLA_MET","SLA_NOT_MET")</f>
        <v>SLA_MET</v>
      </c>
    </row>
    <row r="4001" spans="1:17" x14ac:dyDescent="0.25">
      <c r="A4001" s="5" t="s">
        <v>2836</v>
      </c>
      <c r="B4001" s="6">
        <v>45155.709097222221</v>
      </c>
      <c r="C4001" s="7">
        <v>45155.715219907404</v>
      </c>
      <c r="D4001" s="8" t="s">
        <v>8</v>
      </c>
      <c r="E4001" s="8" t="s">
        <v>28</v>
      </c>
      <c r="F4001" s="8" t="s">
        <v>14</v>
      </c>
      <c r="G4001" s="110" t="s">
        <v>172</v>
      </c>
      <c r="H40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01" s="48">
        <f>tbl_raw_data[[#This Row],[Date Actioned]]-tbl_raw_data[[#This Row],[Date Tagged]]</f>
        <v>6.1226851830724627E-3</v>
      </c>
      <c r="J4001" s="50">
        <f>HOUR(tbl_raw_data[[#This Row],[time_taken]])*60+MINUTE(tbl_raw_data[[#This Row],[time_taken]])+SECOND(tbl_raw_data[[#This Row],[time_taken]])/60</f>
        <v>8.8166666666666664</v>
      </c>
      <c r="K4001" s="54">
        <f>DATE(YEAR(tbl_raw_data[[#This Row],[Date Actioned]]), MONTH(tbl_raw_data[[#This Row],[Date Actioned]]), DAY(tbl_raw_data[[#This Row],[Date Actioned]]))</f>
        <v>45155</v>
      </c>
      <c r="L4001" s="55" t="str">
        <f>UPPER(TEXT(tbl_raw_data[[#This Row],[Updated_date]],"MMMM"))</f>
        <v>AUGUST</v>
      </c>
      <c r="M4001" s="55" t="str">
        <f>UPPER("Week "&amp;IF(ROUNDUP(DAY(tbl_raw_data[[#This Row],[Updated_date]])/7,0)=5,4,ROUNDUP(DAY(tbl_raw_data[[#This Row],[Updated_date]])/7,0)))</f>
        <v>WEEK 3</v>
      </c>
      <c r="N4001" s="57" t="str">
        <f>UPPER(VLOOKUP(tbl_raw_data[[#This Row],[Analyst]],[1]setting!$A$1:$B$15,2,0))</f>
        <v>HARDIK</v>
      </c>
      <c r="O4001" s="57" t="str">
        <f>UPPER(tbl_raw_data[[#This Row],[Outcome]])</f>
        <v>WITHDRAW</v>
      </c>
      <c r="P4001" s="57" t="str">
        <f>UPPER(tbl_raw_data[[#This Row],[Queue Name]])</f>
        <v>CONSUMER EXISTING</v>
      </c>
      <c r="Q4001" s="57" t="str">
        <f>IF(tbl_raw_data[[#This Row],[time_taken_in_mins]]&lt;=20,"SLA_MET","SLA_NOT_MET")</f>
        <v>SLA_MET</v>
      </c>
    </row>
    <row r="4002" spans="1:17" ht="15" customHeight="1" x14ac:dyDescent="0.25">
      <c r="A4002" s="11" t="s">
        <v>4288</v>
      </c>
      <c r="B4002" s="12">
        <v>45155.709305555552</v>
      </c>
      <c r="C4002" s="13">
        <v>45155.717499999999</v>
      </c>
      <c r="D4002" s="14" t="s">
        <v>8</v>
      </c>
      <c r="E4002" s="14" t="s">
        <v>41</v>
      </c>
      <c r="F4002" s="14" t="s">
        <v>109</v>
      </c>
      <c r="G4002" s="111" t="s">
        <v>4289</v>
      </c>
      <c r="H40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2" s="48">
        <f>tbl_raw_data[[#This Row],[Date Actioned]]-tbl_raw_data[[#This Row],[Date Tagged]]</f>
        <v>8.1944444464170374E-3</v>
      </c>
      <c r="J4002" s="50">
        <f>HOUR(tbl_raw_data[[#This Row],[time_taken]])*60+MINUTE(tbl_raw_data[[#This Row],[time_taken]])+SECOND(tbl_raw_data[[#This Row],[time_taken]])/60</f>
        <v>11.8</v>
      </c>
      <c r="K4002" s="54">
        <f>DATE(YEAR(tbl_raw_data[[#This Row],[Date Actioned]]), MONTH(tbl_raw_data[[#This Row],[Date Actioned]]), DAY(tbl_raw_data[[#This Row],[Date Actioned]]))</f>
        <v>45155</v>
      </c>
      <c r="L4002" s="55" t="str">
        <f>UPPER(TEXT(tbl_raw_data[[#This Row],[Updated_date]],"MMMM"))</f>
        <v>AUGUST</v>
      </c>
      <c r="M4002" s="55" t="str">
        <f>UPPER("Week "&amp;IF(ROUNDUP(DAY(tbl_raw_data[[#This Row],[Updated_date]])/7,0)=5,4,ROUNDUP(DAY(tbl_raw_data[[#This Row],[Updated_date]])/7,0)))</f>
        <v>WEEK 3</v>
      </c>
      <c r="N4002" s="57" t="str">
        <f>UPPER(VLOOKUP(tbl_raw_data[[#This Row],[Analyst]],[1]setting!$A$1:$B$15,2,0))</f>
        <v>NAVED</v>
      </c>
      <c r="O4002" s="57" t="str">
        <f>UPPER(tbl_raw_data[[#This Row],[Outcome]])</f>
        <v>WITHDRAW</v>
      </c>
      <c r="P4002" s="57" t="str">
        <f>UPPER(tbl_raw_data[[#This Row],[Queue Name]])</f>
        <v>CONSUMER POST BUREAU</v>
      </c>
      <c r="Q4002" s="57" t="str">
        <f>IF(tbl_raw_data[[#This Row],[time_taken_in_mins]]&lt;=20,"SLA_MET","SLA_NOT_MET")</f>
        <v>SLA_MET</v>
      </c>
    </row>
    <row r="4003" spans="1:17" ht="15" customHeight="1" x14ac:dyDescent="0.25">
      <c r="A4003" s="5" t="s">
        <v>4535</v>
      </c>
      <c r="B4003" s="12">
        <v>45155.711898148147</v>
      </c>
      <c r="C4003" s="29">
        <v>45155.720532407409</v>
      </c>
      <c r="D4003" s="16" t="s">
        <v>13</v>
      </c>
      <c r="E4003" s="16" t="s">
        <v>28</v>
      </c>
      <c r="F4003" s="30" t="s">
        <v>168</v>
      </c>
      <c r="G4003" s="106"/>
      <c r="H40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03" s="48">
        <f>tbl_raw_data[[#This Row],[Date Actioned]]-tbl_raw_data[[#This Row],[Date Tagged]]</f>
        <v>8.6342592621804215E-3</v>
      </c>
      <c r="J4003" s="50">
        <f>HOUR(tbl_raw_data[[#This Row],[time_taken]])*60+MINUTE(tbl_raw_data[[#This Row],[time_taken]])+SECOND(tbl_raw_data[[#This Row],[time_taken]])/60</f>
        <v>12.433333333333334</v>
      </c>
      <c r="K4003" s="54">
        <f>DATE(YEAR(tbl_raw_data[[#This Row],[Date Actioned]]), MONTH(tbl_raw_data[[#This Row],[Date Actioned]]), DAY(tbl_raw_data[[#This Row],[Date Actioned]]))</f>
        <v>45155</v>
      </c>
      <c r="L4003" s="55" t="str">
        <f>UPPER(TEXT(tbl_raw_data[[#This Row],[Updated_date]],"MMMM"))</f>
        <v>AUGUST</v>
      </c>
      <c r="M4003" s="55" t="str">
        <f>UPPER("Week "&amp;IF(ROUNDUP(DAY(tbl_raw_data[[#This Row],[Updated_date]])/7,0)=5,4,ROUNDUP(DAY(tbl_raw_data[[#This Row],[Updated_date]])/7,0)))</f>
        <v>WEEK 3</v>
      </c>
      <c r="N4003" s="57" t="str">
        <f>UPPER(VLOOKUP(tbl_raw_data[[#This Row],[Analyst]],[1]setting!$A$1:$B$15,2,0))</f>
        <v>MERCEDES</v>
      </c>
      <c r="O4003" s="57" t="str">
        <f>UPPER(tbl_raw_data[[#This Row],[Outcome]])</f>
        <v>APPROVE</v>
      </c>
      <c r="P4003" s="57" t="str">
        <f>UPPER(tbl_raw_data[[#This Row],[Queue Name]])</f>
        <v>CONSUMER EXISTING</v>
      </c>
      <c r="Q4003" s="57" t="str">
        <f>IF(tbl_raw_data[[#This Row],[time_taken_in_mins]]&lt;=20,"SLA_MET","SLA_NOT_MET")</f>
        <v>SLA_MET</v>
      </c>
    </row>
    <row r="4004" spans="1:17" ht="15" customHeight="1" x14ac:dyDescent="0.25">
      <c r="A4004" s="11" t="s">
        <v>3491</v>
      </c>
      <c r="B4004" s="12">
        <v>45155.718425925923</v>
      </c>
      <c r="C4004" s="25">
        <v>45155.725451388891</v>
      </c>
      <c r="D4004" s="10" t="s">
        <v>13</v>
      </c>
      <c r="E4004" s="10" t="s">
        <v>41</v>
      </c>
      <c r="F4004" s="26" t="s">
        <v>254</v>
      </c>
      <c r="G4004" s="109"/>
      <c r="H40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04" s="48">
        <f>tbl_raw_data[[#This Row],[Date Actioned]]-tbl_raw_data[[#This Row],[Date Tagged]]</f>
        <v>7.0254629681585357E-3</v>
      </c>
      <c r="J4004" s="50">
        <f>HOUR(tbl_raw_data[[#This Row],[time_taken]])*60+MINUTE(tbl_raw_data[[#This Row],[time_taken]])+SECOND(tbl_raw_data[[#This Row],[time_taken]])/60</f>
        <v>10.116666666666667</v>
      </c>
      <c r="K4004" s="54">
        <f>DATE(YEAR(tbl_raw_data[[#This Row],[Date Actioned]]), MONTH(tbl_raw_data[[#This Row],[Date Actioned]]), DAY(tbl_raw_data[[#This Row],[Date Actioned]]))</f>
        <v>45155</v>
      </c>
      <c r="L4004" s="55" t="str">
        <f>UPPER(TEXT(tbl_raw_data[[#This Row],[Updated_date]],"MMMM"))</f>
        <v>AUGUST</v>
      </c>
      <c r="M4004" s="55" t="str">
        <f>UPPER("Week "&amp;IF(ROUNDUP(DAY(tbl_raw_data[[#This Row],[Updated_date]])/7,0)=5,4,ROUNDUP(DAY(tbl_raw_data[[#This Row],[Updated_date]])/7,0)))</f>
        <v>WEEK 3</v>
      </c>
      <c r="N4004" s="57" t="str">
        <f>UPPER(VLOOKUP(tbl_raw_data[[#This Row],[Analyst]],[1]setting!$A$1:$B$15,2,0))</f>
        <v>FARDIN</v>
      </c>
      <c r="O4004" s="57" t="str">
        <f>UPPER(tbl_raw_data[[#This Row],[Outcome]])</f>
        <v>APPROVE</v>
      </c>
      <c r="P4004" s="57" t="str">
        <f>UPPER(tbl_raw_data[[#This Row],[Queue Name]])</f>
        <v>CONSUMER POST BUREAU</v>
      </c>
      <c r="Q4004" s="57" t="str">
        <f>IF(tbl_raw_data[[#This Row],[time_taken_in_mins]]&lt;=20,"SLA_MET","SLA_NOT_MET")</f>
        <v>SLA_MET</v>
      </c>
    </row>
    <row r="4005" spans="1:17" ht="15" customHeight="1" x14ac:dyDescent="0.25">
      <c r="A4005" s="22" t="s">
        <v>3193</v>
      </c>
      <c r="B4005" s="6">
        <v>45155.723229166666</v>
      </c>
      <c r="C4005" s="7">
        <v>45155.729884259257</v>
      </c>
      <c r="D4005" s="8" t="s">
        <v>46</v>
      </c>
      <c r="E4005" s="8" t="s">
        <v>28</v>
      </c>
      <c r="F4005" s="8" t="s">
        <v>14</v>
      </c>
      <c r="G4005" s="110" t="s">
        <v>952</v>
      </c>
      <c r="H40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05" s="48">
        <f>tbl_raw_data[[#This Row],[Date Actioned]]-tbl_raw_data[[#This Row],[Date Tagged]]</f>
        <v>6.655092591245193E-3</v>
      </c>
      <c r="J4005" s="50">
        <f>HOUR(tbl_raw_data[[#This Row],[time_taken]])*60+MINUTE(tbl_raw_data[[#This Row],[time_taken]])+SECOND(tbl_raw_data[[#This Row],[time_taken]])/60</f>
        <v>9.5833333333333339</v>
      </c>
      <c r="K4005" s="54">
        <f>DATE(YEAR(tbl_raw_data[[#This Row],[Date Actioned]]), MONTH(tbl_raw_data[[#This Row],[Date Actioned]]), DAY(tbl_raw_data[[#This Row],[Date Actioned]]))</f>
        <v>45155</v>
      </c>
      <c r="L4005" s="55" t="str">
        <f>UPPER(TEXT(tbl_raw_data[[#This Row],[Updated_date]],"MMMM"))</f>
        <v>AUGUST</v>
      </c>
      <c r="M4005" s="55" t="str">
        <f>UPPER("Week "&amp;IF(ROUNDUP(DAY(tbl_raw_data[[#This Row],[Updated_date]])/7,0)=5,4,ROUNDUP(DAY(tbl_raw_data[[#This Row],[Updated_date]])/7,0)))</f>
        <v>WEEK 3</v>
      </c>
      <c r="N4005" s="57" t="str">
        <f>UPPER(VLOOKUP(tbl_raw_data[[#This Row],[Analyst]],[1]setting!$A$1:$B$15,2,0))</f>
        <v>HARDIK</v>
      </c>
      <c r="O4005" s="57" t="str">
        <f>UPPER(tbl_raw_data[[#This Row],[Outcome]])</f>
        <v>DECLINE</v>
      </c>
      <c r="P4005" s="57" t="str">
        <f>UPPER(tbl_raw_data[[#This Row],[Queue Name]])</f>
        <v>CONSUMER EXISTING</v>
      </c>
      <c r="Q4005" s="57" t="str">
        <f>IF(tbl_raw_data[[#This Row],[time_taken_in_mins]]&lt;=20,"SLA_MET","SLA_NOT_MET")</f>
        <v>SLA_MET</v>
      </c>
    </row>
    <row r="4006" spans="1:17" ht="15" customHeight="1" x14ac:dyDescent="0.25">
      <c r="A4006" s="22" t="s">
        <v>918</v>
      </c>
      <c r="B4006" s="6">
        <v>45155.723321759258</v>
      </c>
      <c r="C4006" s="7">
        <v>45155.726851851854</v>
      </c>
      <c r="D4006" s="8" t="s">
        <v>13</v>
      </c>
      <c r="E4006" s="8" t="s">
        <v>9</v>
      </c>
      <c r="F4006" s="8" t="s">
        <v>86</v>
      </c>
      <c r="G4006" s="110" t="s">
        <v>919</v>
      </c>
      <c r="H40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06" s="48">
        <f>tbl_raw_data[[#This Row],[Date Actioned]]-tbl_raw_data[[#This Row],[Date Tagged]]</f>
        <v>3.5300925956107676E-3</v>
      </c>
      <c r="J4006" s="50">
        <f>HOUR(tbl_raw_data[[#This Row],[time_taken]])*60+MINUTE(tbl_raw_data[[#This Row],[time_taken]])+SECOND(tbl_raw_data[[#This Row],[time_taken]])/60</f>
        <v>5.083333333333333</v>
      </c>
      <c r="K4006" s="54">
        <f>DATE(YEAR(tbl_raw_data[[#This Row],[Date Actioned]]), MONTH(tbl_raw_data[[#This Row],[Date Actioned]]), DAY(tbl_raw_data[[#This Row],[Date Actioned]]))</f>
        <v>45155</v>
      </c>
      <c r="L4006" s="55" t="str">
        <f>UPPER(TEXT(tbl_raw_data[[#This Row],[Updated_date]],"MMMM"))</f>
        <v>AUGUST</v>
      </c>
      <c r="M4006" s="55" t="str">
        <f>UPPER("Week "&amp;IF(ROUNDUP(DAY(tbl_raw_data[[#This Row],[Updated_date]])/7,0)=5,4,ROUNDUP(DAY(tbl_raw_data[[#This Row],[Updated_date]])/7,0)))</f>
        <v>WEEK 3</v>
      </c>
      <c r="N4006" s="57" t="str">
        <f>UPPER(VLOOKUP(tbl_raw_data[[#This Row],[Analyst]],[1]setting!$A$1:$B$15,2,0))</f>
        <v>ASIF</v>
      </c>
      <c r="O4006" s="57" t="str">
        <f>UPPER(tbl_raw_data[[#This Row],[Outcome]])</f>
        <v>APPROVE</v>
      </c>
      <c r="P4006" s="57" t="str">
        <f>UPPER(tbl_raw_data[[#This Row],[Queue Name]])</f>
        <v>CONSUMER PRE BUREAU</v>
      </c>
      <c r="Q4006" s="57" t="str">
        <f>IF(tbl_raw_data[[#This Row],[time_taken_in_mins]]&lt;=20,"SLA_MET","SLA_NOT_MET")</f>
        <v>SLA_MET</v>
      </c>
    </row>
    <row r="4007" spans="1:17" ht="15" customHeight="1" x14ac:dyDescent="0.25">
      <c r="A4007" s="5" t="s">
        <v>3937</v>
      </c>
      <c r="B4007" s="12">
        <v>45155.727962962963</v>
      </c>
      <c r="C4007" s="13">
        <v>45155.735590277778</v>
      </c>
      <c r="D4007" s="14" t="s">
        <v>46</v>
      </c>
      <c r="E4007" s="14" t="s">
        <v>9</v>
      </c>
      <c r="F4007" s="14" t="s">
        <v>86</v>
      </c>
      <c r="G4007" s="111" t="s">
        <v>94</v>
      </c>
      <c r="H40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7" s="48">
        <f>tbl_raw_data[[#This Row],[Date Actioned]]-tbl_raw_data[[#This Row],[Date Tagged]]</f>
        <v>7.6273148151813075E-3</v>
      </c>
      <c r="J4007" s="50">
        <f>HOUR(tbl_raw_data[[#This Row],[time_taken]])*60+MINUTE(tbl_raw_data[[#This Row],[time_taken]])+SECOND(tbl_raw_data[[#This Row],[time_taken]])/60</f>
        <v>10.983333333333333</v>
      </c>
      <c r="K4007" s="54">
        <f>DATE(YEAR(tbl_raw_data[[#This Row],[Date Actioned]]), MONTH(tbl_raw_data[[#This Row],[Date Actioned]]), DAY(tbl_raw_data[[#This Row],[Date Actioned]]))</f>
        <v>45155</v>
      </c>
      <c r="L4007" s="55" t="str">
        <f>UPPER(TEXT(tbl_raw_data[[#This Row],[Updated_date]],"MMMM"))</f>
        <v>AUGUST</v>
      </c>
      <c r="M4007" s="55" t="str">
        <f>UPPER("Week "&amp;IF(ROUNDUP(DAY(tbl_raw_data[[#This Row],[Updated_date]])/7,0)=5,4,ROUNDUP(DAY(tbl_raw_data[[#This Row],[Updated_date]])/7,0)))</f>
        <v>WEEK 3</v>
      </c>
      <c r="N4007" s="57" t="str">
        <f>UPPER(VLOOKUP(tbl_raw_data[[#This Row],[Analyst]],[1]setting!$A$1:$B$15,2,0))</f>
        <v>ASIF</v>
      </c>
      <c r="O4007" s="57" t="str">
        <f>UPPER(tbl_raw_data[[#This Row],[Outcome]])</f>
        <v>DECLINE</v>
      </c>
      <c r="P4007" s="57" t="str">
        <f>UPPER(tbl_raw_data[[#This Row],[Queue Name]])</f>
        <v>CONSUMER PRE BUREAU</v>
      </c>
      <c r="Q4007" s="57" t="str">
        <f>IF(tbl_raw_data[[#This Row],[time_taken_in_mins]]&lt;=20,"SLA_MET","SLA_NOT_MET")</f>
        <v>SLA_MET</v>
      </c>
    </row>
    <row r="4008" spans="1:17" ht="15" customHeight="1" x14ac:dyDescent="0.25">
      <c r="A4008" s="11" t="s">
        <v>1330</v>
      </c>
      <c r="B4008" s="6">
        <v>45155.730104166665</v>
      </c>
      <c r="C4008" s="7">
        <v>45155.734270833331</v>
      </c>
      <c r="D4008" s="8" t="s">
        <v>46</v>
      </c>
      <c r="E4008" s="8" t="s">
        <v>28</v>
      </c>
      <c r="F4008" s="8" t="s">
        <v>254</v>
      </c>
      <c r="G4008" s="110" t="s">
        <v>74</v>
      </c>
      <c r="H40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8" s="48">
        <f>tbl_raw_data[[#This Row],[Date Actioned]]-tbl_raw_data[[#This Row],[Date Tagged]]</f>
        <v>4.166666665696539E-3</v>
      </c>
      <c r="J4008" s="50">
        <f>HOUR(tbl_raw_data[[#This Row],[time_taken]])*60+MINUTE(tbl_raw_data[[#This Row],[time_taken]])+SECOND(tbl_raw_data[[#This Row],[time_taken]])/60</f>
        <v>6</v>
      </c>
      <c r="K4008" s="54">
        <f>DATE(YEAR(tbl_raw_data[[#This Row],[Date Actioned]]), MONTH(tbl_raw_data[[#This Row],[Date Actioned]]), DAY(tbl_raw_data[[#This Row],[Date Actioned]]))</f>
        <v>45155</v>
      </c>
      <c r="L4008" s="55" t="str">
        <f>UPPER(TEXT(tbl_raw_data[[#This Row],[Updated_date]],"MMMM"))</f>
        <v>AUGUST</v>
      </c>
      <c r="M4008" s="55" t="str">
        <f>UPPER("Week "&amp;IF(ROUNDUP(DAY(tbl_raw_data[[#This Row],[Updated_date]])/7,0)=5,4,ROUNDUP(DAY(tbl_raw_data[[#This Row],[Updated_date]])/7,0)))</f>
        <v>WEEK 3</v>
      </c>
      <c r="N4008" s="57" t="str">
        <f>UPPER(VLOOKUP(tbl_raw_data[[#This Row],[Analyst]],[1]setting!$A$1:$B$15,2,0))</f>
        <v>FARDIN</v>
      </c>
      <c r="O4008" s="57" t="str">
        <f>UPPER(tbl_raw_data[[#This Row],[Outcome]])</f>
        <v>DECLINE</v>
      </c>
      <c r="P4008" s="57" t="str">
        <f>UPPER(tbl_raw_data[[#This Row],[Queue Name]])</f>
        <v>CONSUMER EXISTING</v>
      </c>
      <c r="Q4008" s="57" t="str">
        <f>IF(tbl_raw_data[[#This Row],[time_taken_in_mins]]&lt;=20,"SLA_MET","SLA_NOT_MET")</f>
        <v>SLA_MET</v>
      </c>
    </row>
    <row r="4009" spans="1:17" ht="15" customHeight="1" x14ac:dyDescent="0.25">
      <c r="A4009" s="22" t="s">
        <v>819</v>
      </c>
      <c r="B4009" s="12">
        <v>45155.732812499999</v>
      </c>
      <c r="C4009" s="13">
        <v>45155.736192129632</v>
      </c>
      <c r="D4009" s="14" t="s">
        <v>46</v>
      </c>
      <c r="E4009" s="14" t="s">
        <v>28</v>
      </c>
      <c r="F4009" s="14" t="s">
        <v>14</v>
      </c>
      <c r="G4009" s="111" t="s">
        <v>360</v>
      </c>
      <c r="H40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09" s="48">
        <f>tbl_raw_data[[#This Row],[Date Actioned]]-tbl_raw_data[[#This Row],[Date Tagged]]</f>
        <v>3.3796296338550746E-3</v>
      </c>
      <c r="J4009" s="50">
        <f>HOUR(tbl_raw_data[[#This Row],[time_taken]])*60+MINUTE(tbl_raw_data[[#This Row],[time_taken]])+SECOND(tbl_raw_data[[#This Row],[time_taken]])/60</f>
        <v>4.8666666666666671</v>
      </c>
      <c r="K4009" s="54">
        <f>DATE(YEAR(tbl_raw_data[[#This Row],[Date Actioned]]), MONTH(tbl_raw_data[[#This Row],[Date Actioned]]), DAY(tbl_raw_data[[#This Row],[Date Actioned]]))</f>
        <v>45155</v>
      </c>
      <c r="L4009" s="55" t="str">
        <f>UPPER(TEXT(tbl_raw_data[[#This Row],[Updated_date]],"MMMM"))</f>
        <v>AUGUST</v>
      </c>
      <c r="M4009" s="55" t="str">
        <f>UPPER("Week "&amp;IF(ROUNDUP(DAY(tbl_raw_data[[#This Row],[Updated_date]])/7,0)=5,4,ROUNDUP(DAY(tbl_raw_data[[#This Row],[Updated_date]])/7,0)))</f>
        <v>WEEK 3</v>
      </c>
      <c r="N4009" s="57" t="str">
        <f>UPPER(VLOOKUP(tbl_raw_data[[#This Row],[Analyst]],[1]setting!$A$1:$B$15,2,0))</f>
        <v>HARDIK</v>
      </c>
      <c r="O4009" s="57" t="str">
        <f>UPPER(tbl_raw_data[[#This Row],[Outcome]])</f>
        <v>DECLINE</v>
      </c>
      <c r="P4009" s="57" t="str">
        <f>UPPER(tbl_raw_data[[#This Row],[Queue Name]])</f>
        <v>CONSUMER EXISTING</v>
      </c>
      <c r="Q4009" s="57" t="str">
        <f>IF(tbl_raw_data[[#This Row],[time_taken_in_mins]]&lt;=20,"SLA_MET","SLA_NOT_MET")</f>
        <v>SLA_MET</v>
      </c>
    </row>
    <row r="4010" spans="1:17" ht="15" customHeight="1" x14ac:dyDescent="0.25">
      <c r="A4010" s="5" t="s">
        <v>2183</v>
      </c>
      <c r="B4010" s="6">
        <v>45155.734270833331</v>
      </c>
      <c r="C4010" s="7">
        <v>45155.739606481482</v>
      </c>
      <c r="D4010" s="8" t="s">
        <v>46</v>
      </c>
      <c r="E4010" s="8" t="s">
        <v>41</v>
      </c>
      <c r="F4010" s="8" t="s">
        <v>254</v>
      </c>
      <c r="G4010" s="110" t="s">
        <v>2184</v>
      </c>
      <c r="H40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0" s="48">
        <f>tbl_raw_data[[#This Row],[Date Actioned]]-tbl_raw_data[[#This Row],[Date Tagged]]</f>
        <v>5.3356481512309983E-3</v>
      </c>
      <c r="J4010" s="50">
        <f>HOUR(tbl_raw_data[[#This Row],[time_taken]])*60+MINUTE(tbl_raw_data[[#This Row],[time_taken]])+SECOND(tbl_raw_data[[#This Row],[time_taken]])/60</f>
        <v>7.6833333333333336</v>
      </c>
      <c r="K4010" s="54">
        <f>DATE(YEAR(tbl_raw_data[[#This Row],[Date Actioned]]), MONTH(tbl_raw_data[[#This Row],[Date Actioned]]), DAY(tbl_raw_data[[#This Row],[Date Actioned]]))</f>
        <v>45155</v>
      </c>
      <c r="L4010" s="55" t="str">
        <f>UPPER(TEXT(tbl_raw_data[[#This Row],[Updated_date]],"MMMM"))</f>
        <v>AUGUST</v>
      </c>
      <c r="M4010" s="55" t="str">
        <f>UPPER("Week "&amp;IF(ROUNDUP(DAY(tbl_raw_data[[#This Row],[Updated_date]])/7,0)=5,4,ROUNDUP(DAY(tbl_raw_data[[#This Row],[Updated_date]])/7,0)))</f>
        <v>WEEK 3</v>
      </c>
      <c r="N4010" s="57" t="str">
        <f>UPPER(VLOOKUP(tbl_raw_data[[#This Row],[Analyst]],[1]setting!$A$1:$B$15,2,0))</f>
        <v>FARDIN</v>
      </c>
      <c r="O4010" s="57" t="str">
        <f>UPPER(tbl_raw_data[[#This Row],[Outcome]])</f>
        <v>DECLINE</v>
      </c>
      <c r="P4010" s="57" t="str">
        <f>UPPER(tbl_raw_data[[#This Row],[Queue Name]])</f>
        <v>CONSUMER POST BUREAU</v>
      </c>
      <c r="Q4010" s="57" t="str">
        <f>IF(tbl_raw_data[[#This Row],[time_taken_in_mins]]&lt;=20,"SLA_MET","SLA_NOT_MET")</f>
        <v>SLA_MET</v>
      </c>
    </row>
    <row r="4011" spans="1:17" x14ac:dyDescent="0.25">
      <c r="A4011" s="22" t="s">
        <v>3454</v>
      </c>
      <c r="B4011" s="6">
        <v>45155.736562500002</v>
      </c>
      <c r="C4011" s="7">
        <v>45155.743541666663</v>
      </c>
      <c r="D4011" s="8" t="s">
        <v>8</v>
      </c>
      <c r="E4011" s="8" t="s">
        <v>28</v>
      </c>
      <c r="F4011" s="8" t="s">
        <v>14</v>
      </c>
      <c r="G4011" s="110" t="s">
        <v>172</v>
      </c>
      <c r="H40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11" s="48">
        <f>tbl_raw_data[[#This Row],[Date Actioned]]-tbl_raw_data[[#This Row],[Date Tagged]]</f>
        <v>6.9791666610399261E-3</v>
      </c>
      <c r="J4011" s="50">
        <f>HOUR(tbl_raw_data[[#This Row],[time_taken]])*60+MINUTE(tbl_raw_data[[#This Row],[time_taken]])+SECOND(tbl_raw_data[[#This Row],[time_taken]])/60</f>
        <v>10.050000000000001</v>
      </c>
      <c r="K4011" s="54">
        <f>DATE(YEAR(tbl_raw_data[[#This Row],[Date Actioned]]), MONTH(tbl_raw_data[[#This Row],[Date Actioned]]), DAY(tbl_raw_data[[#This Row],[Date Actioned]]))</f>
        <v>45155</v>
      </c>
      <c r="L4011" s="55" t="str">
        <f>UPPER(TEXT(tbl_raw_data[[#This Row],[Updated_date]],"MMMM"))</f>
        <v>AUGUST</v>
      </c>
      <c r="M4011" s="55" t="str">
        <f>UPPER("Week "&amp;IF(ROUNDUP(DAY(tbl_raw_data[[#This Row],[Updated_date]])/7,0)=5,4,ROUNDUP(DAY(tbl_raw_data[[#This Row],[Updated_date]])/7,0)))</f>
        <v>WEEK 3</v>
      </c>
      <c r="N4011" s="57" t="str">
        <f>UPPER(VLOOKUP(tbl_raw_data[[#This Row],[Analyst]],[1]setting!$A$1:$B$15,2,0))</f>
        <v>HARDIK</v>
      </c>
      <c r="O4011" s="57" t="str">
        <f>UPPER(tbl_raw_data[[#This Row],[Outcome]])</f>
        <v>WITHDRAW</v>
      </c>
      <c r="P4011" s="57" t="str">
        <f>UPPER(tbl_raw_data[[#This Row],[Queue Name]])</f>
        <v>CONSUMER EXISTING</v>
      </c>
      <c r="Q4011" s="57" t="str">
        <f>IF(tbl_raw_data[[#This Row],[time_taken_in_mins]]&lt;=20,"SLA_MET","SLA_NOT_MET")</f>
        <v>SLA_MET</v>
      </c>
    </row>
    <row r="4012" spans="1:17" ht="15" customHeight="1" x14ac:dyDescent="0.25">
      <c r="A4012" s="5" t="s">
        <v>1093</v>
      </c>
      <c r="B4012" s="12">
        <v>45155.736851851849</v>
      </c>
      <c r="C4012" s="13">
        <v>45155.740659722222</v>
      </c>
      <c r="D4012" s="14" t="s">
        <v>8</v>
      </c>
      <c r="E4012" s="14" t="s">
        <v>9</v>
      </c>
      <c r="F4012" s="14" t="s">
        <v>86</v>
      </c>
      <c r="G4012" s="111" t="s">
        <v>1094</v>
      </c>
      <c r="H40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2" s="48">
        <f>tbl_raw_data[[#This Row],[Date Actioned]]-tbl_raw_data[[#This Row],[Date Tagged]]</f>
        <v>3.8078703728388064E-3</v>
      </c>
      <c r="J4012" s="50">
        <f>HOUR(tbl_raw_data[[#This Row],[time_taken]])*60+MINUTE(tbl_raw_data[[#This Row],[time_taken]])+SECOND(tbl_raw_data[[#This Row],[time_taken]])/60</f>
        <v>5.4833333333333334</v>
      </c>
      <c r="K4012" s="54">
        <f>DATE(YEAR(tbl_raw_data[[#This Row],[Date Actioned]]), MONTH(tbl_raw_data[[#This Row],[Date Actioned]]), DAY(tbl_raw_data[[#This Row],[Date Actioned]]))</f>
        <v>45155</v>
      </c>
      <c r="L4012" s="55" t="str">
        <f>UPPER(TEXT(tbl_raw_data[[#This Row],[Updated_date]],"MMMM"))</f>
        <v>AUGUST</v>
      </c>
      <c r="M4012" s="55" t="str">
        <f>UPPER("Week "&amp;IF(ROUNDUP(DAY(tbl_raw_data[[#This Row],[Updated_date]])/7,0)=5,4,ROUNDUP(DAY(tbl_raw_data[[#This Row],[Updated_date]])/7,0)))</f>
        <v>WEEK 3</v>
      </c>
      <c r="N4012" s="57" t="str">
        <f>UPPER(VLOOKUP(tbl_raw_data[[#This Row],[Analyst]],[1]setting!$A$1:$B$15,2,0))</f>
        <v>ASIF</v>
      </c>
      <c r="O4012" s="57" t="str">
        <f>UPPER(tbl_raw_data[[#This Row],[Outcome]])</f>
        <v>WITHDRAW</v>
      </c>
      <c r="P4012" s="57" t="str">
        <f>UPPER(tbl_raw_data[[#This Row],[Queue Name]])</f>
        <v>CONSUMER PRE BUREAU</v>
      </c>
      <c r="Q4012" s="57" t="str">
        <f>IF(tbl_raw_data[[#This Row],[time_taken_in_mins]]&lt;=20,"SLA_MET","SLA_NOT_MET")</f>
        <v>SLA_MET</v>
      </c>
    </row>
    <row r="4013" spans="1:17" ht="15" customHeight="1" x14ac:dyDescent="0.25">
      <c r="A4013" s="5" t="s">
        <v>1097</v>
      </c>
      <c r="B4013" s="12">
        <v>45155.742291666669</v>
      </c>
      <c r="C4013" s="13">
        <v>45155.746099537035</v>
      </c>
      <c r="D4013" s="14" t="s">
        <v>13</v>
      </c>
      <c r="E4013" s="14" t="s">
        <v>28</v>
      </c>
      <c r="F4013" s="14" t="s">
        <v>109</v>
      </c>
      <c r="G4013" s="111" t="s">
        <v>29</v>
      </c>
      <c r="H40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3" s="48">
        <f>tbl_raw_data[[#This Row],[Date Actioned]]-tbl_raw_data[[#This Row],[Date Tagged]]</f>
        <v>3.8078703655628487E-3</v>
      </c>
      <c r="J4013" s="50">
        <f>HOUR(tbl_raw_data[[#This Row],[time_taken]])*60+MINUTE(tbl_raw_data[[#This Row],[time_taken]])+SECOND(tbl_raw_data[[#This Row],[time_taken]])/60</f>
        <v>5.4833333333333334</v>
      </c>
      <c r="K4013" s="54">
        <f>DATE(YEAR(tbl_raw_data[[#This Row],[Date Actioned]]), MONTH(tbl_raw_data[[#This Row],[Date Actioned]]), DAY(tbl_raw_data[[#This Row],[Date Actioned]]))</f>
        <v>45155</v>
      </c>
      <c r="L4013" s="55" t="str">
        <f>UPPER(TEXT(tbl_raw_data[[#This Row],[Updated_date]],"MMMM"))</f>
        <v>AUGUST</v>
      </c>
      <c r="M4013" s="55" t="str">
        <f>UPPER("Week "&amp;IF(ROUNDUP(DAY(tbl_raw_data[[#This Row],[Updated_date]])/7,0)=5,4,ROUNDUP(DAY(tbl_raw_data[[#This Row],[Updated_date]])/7,0)))</f>
        <v>WEEK 3</v>
      </c>
      <c r="N4013" s="57" t="str">
        <f>UPPER(VLOOKUP(tbl_raw_data[[#This Row],[Analyst]],[1]setting!$A$1:$B$15,2,0))</f>
        <v>NAVED</v>
      </c>
      <c r="O4013" s="57" t="str">
        <f>UPPER(tbl_raw_data[[#This Row],[Outcome]])</f>
        <v>APPROVE</v>
      </c>
      <c r="P4013" s="57" t="str">
        <f>UPPER(tbl_raw_data[[#This Row],[Queue Name]])</f>
        <v>CONSUMER EXISTING</v>
      </c>
      <c r="Q4013" s="57" t="str">
        <f>IF(tbl_raw_data[[#This Row],[time_taken_in_mins]]&lt;=20,"SLA_MET","SLA_NOT_MET")</f>
        <v>SLA_MET</v>
      </c>
    </row>
    <row r="4014" spans="1:17" ht="15" customHeight="1" x14ac:dyDescent="0.25">
      <c r="A4014" s="11" t="s">
        <v>681</v>
      </c>
      <c r="B4014" s="6">
        <v>45155.743796296294</v>
      </c>
      <c r="C4014" s="7">
        <v>45155.746944444443</v>
      </c>
      <c r="D4014" s="8" t="s">
        <v>13</v>
      </c>
      <c r="E4014" s="8" t="s">
        <v>28</v>
      </c>
      <c r="F4014" s="8" t="s">
        <v>86</v>
      </c>
      <c r="G4014" s="110" t="s">
        <v>29</v>
      </c>
      <c r="H40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4" s="48">
        <f>tbl_raw_data[[#This Row],[Date Actioned]]-tbl_raw_data[[#This Row],[Date Tagged]]</f>
        <v>3.1481481491937302E-3</v>
      </c>
      <c r="J4014" s="50">
        <f>HOUR(tbl_raw_data[[#This Row],[time_taken]])*60+MINUTE(tbl_raw_data[[#This Row],[time_taken]])+SECOND(tbl_raw_data[[#This Row],[time_taken]])/60</f>
        <v>4.5333333333333332</v>
      </c>
      <c r="K4014" s="54">
        <f>DATE(YEAR(tbl_raw_data[[#This Row],[Date Actioned]]), MONTH(tbl_raw_data[[#This Row],[Date Actioned]]), DAY(tbl_raw_data[[#This Row],[Date Actioned]]))</f>
        <v>45155</v>
      </c>
      <c r="L4014" s="55" t="str">
        <f>UPPER(TEXT(tbl_raw_data[[#This Row],[Updated_date]],"MMMM"))</f>
        <v>AUGUST</v>
      </c>
      <c r="M4014" s="55" t="str">
        <f>UPPER("Week "&amp;IF(ROUNDUP(DAY(tbl_raw_data[[#This Row],[Updated_date]])/7,0)=5,4,ROUNDUP(DAY(tbl_raw_data[[#This Row],[Updated_date]])/7,0)))</f>
        <v>WEEK 3</v>
      </c>
      <c r="N4014" s="57" t="str">
        <f>UPPER(VLOOKUP(tbl_raw_data[[#This Row],[Analyst]],[1]setting!$A$1:$B$15,2,0))</f>
        <v>ASIF</v>
      </c>
      <c r="O4014" s="57" t="str">
        <f>UPPER(tbl_raw_data[[#This Row],[Outcome]])</f>
        <v>APPROVE</v>
      </c>
      <c r="P4014" s="57" t="str">
        <f>UPPER(tbl_raw_data[[#This Row],[Queue Name]])</f>
        <v>CONSUMER EXISTING</v>
      </c>
      <c r="Q4014" s="57" t="str">
        <f>IF(tbl_raw_data[[#This Row],[time_taken_in_mins]]&lt;=20,"SLA_MET","SLA_NOT_MET")</f>
        <v>SLA_MET</v>
      </c>
    </row>
    <row r="4015" spans="1:17" ht="15" customHeight="1" x14ac:dyDescent="0.25">
      <c r="A4015" s="11" t="s">
        <v>3932</v>
      </c>
      <c r="B4015" s="6">
        <v>45155.743796296294</v>
      </c>
      <c r="C4015" s="7">
        <v>45155.75141203704</v>
      </c>
      <c r="D4015" s="8" t="s">
        <v>8</v>
      </c>
      <c r="E4015" s="8" t="s">
        <v>9</v>
      </c>
      <c r="F4015" s="8" t="s">
        <v>14</v>
      </c>
      <c r="G4015" s="110" t="s">
        <v>3933</v>
      </c>
      <c r="H40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5" s="48">
        <f>tbl_raw_data[[#This Row],[Date Actioned]]-tbl_raw_data[[#This Row],[Date Tagged]]</f>
        <v>7.6157407456776127E-3</v>
      </c>
      <c r="J4015" s="50">
        <f>HOUR(tbl_raw_data[[#This Row],[time_taken]])*60+MINUTE(tbl_raw_data[[#This Row],[time_taken]])+SECOND(tbl_raw_data[[#This Row],[time_taken]])/60</f>
        <v>10.966666666666667</v>
      </c>
      <c r="K4015" s="54">
        <f>DATE(YEAR(tbl_raw_data[[#This Row],[Date Actioned]]), MONTH(tbl_raw_data[[#This Row],[Date Actioned]]), DAY(tbl_raw_data[[#This Row],[Date Actioned]]))</f>
        <v>45155</v>
      </c>
      <c r="L4015" s="55" t="str">
        <f>UPPER(TEXT(tbl_raw_data[[#This Row],[Updated_date]],"MMMM"))</f>
        <v>AUGUST</v>
      </c>
      <c r="M4015" s="55" t="str">
        <f>UPPER("Week "&amp;IF(ROUNDUP(DAY(tbl_raw_data[[#This Row],[Updated_date]])/7,0)=5,4,ROUNDUP(DAY(tbl_raw_data[[#This Row],[Updated_date]])/7,0)))</f>
        <v>WEEK 3</v>
      </c>
      <c r="N4015" s="57" t="str">
        <f>UPPER(VLOOKUP(tbl_raw_data[[#This Row],[Analyst]],[1]setting!$A$1:$B$15,2,0))</f>
        <v>HARDIK</v>
      </c>
      <c r="O4015" s="57" t="str">
        <f>UPPER(tbl_raw_data[[#This Row],[Outcome]])</f>
        <v>WITHDRAW</v>
      </c>
      <c r="P4015" s="57" t="str">
        <f>UPPER(tbl_raw_data[[#This Row],[Queue Name]])</f>
        <v>CONSUMER PRE BUREAU</v>
      </c>
      <c r="Q4015" s="57" t="str">
        <f>IF(tbl_raw_data[[#This Row],[time_taken_in_mins]]&lt;=20,"SLA_MET","SLA_NOT_MET")</f>
        <v>SLA_MET</v>
      </c>
    </row>
    <row r="4016" spans="1:17" ht="15" customHeight="1" x14ac:dyDescent="0.25">
      <c r="A4016" s="22" t="s">
        <v>2907</v>
      </c>
      <c r="B4016" s="12">
        <v>45155.745833333334</v>
      </c>
      <c r="C4016" s="13">
        <v>45155.752083333333</v>
      </c>
      <c r="D4016" s="14" t="s">
        <v>13</v>
      </c>
      <c r="E4016" s="14" t="s">
        <v>9</v>
      </c>
      <c r="F4016" s="14" t="s">
        <v>254</v>
      </c>
      <c r="G4016" s="111" t="s">
        <v>67</v>
      </c>
      <c r="H40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6" s="48">
        <f>tbl_raw_data[[#This Row],[Date Actioned]]-tbl_raw_data[[#This Row],[Date Tagged]]</f>
        <v>6.2499999985448085E-3</v>
      </c>
      <c r="J4016" s="50">
        <f>HOUR(tbl_raw_data[[#This Row],[time_taken]])*60+MINUTE(tbl_raw_data[[#This Row],[time_taken]])+SECOND(tbl_raw_data[[#This Row],[time_taken]])/60</f>
        <v>9</v>
      </c>
      <c r="K4016" s="54">
        <f>DATE(YEAR(tbl_raw_data[[#This Row],[Date Actioned]]), MONTH(tbl_raw_data[[#This Row],[Date Actioned]]), DAY(tbl_raw_data[[#This Row],[Date Actioned]]))</f>
        <v>45155</v>
      </c>
      <c r="L4016" s="55" t="str">
        <f>UPPER(TEXT(tbl_raw_data[[#This Row],[Updated_date]],"MMMM"))</f>
        <v>AUGUST</v>
      </c>
      <c r="M4016" s="55" t="str">
        <f>UPPER("Week "&amp;IF(ROUNDUP(DAY(tbl_raw_data[[#This Row],[Updated_date]])/7,0)=5,4,ROUNDUP(DAY(tbl_raw_data[[#This Row],[Updated_date]])/7,0)))</f>
        <v>WEEK 3</v>
      </c>
      <c r="N4016" s="57" t="str">
        <f>UPPER(VLOOKUP(tbl_raw_data[[#This Row],[Analyst]],[1]setting!$A$1:$B$15,2,0))</f>
        <v>FARDIN</v>
      </c>
      <c r="O4016" s="57" t="str">
        <f>UPPER(tbl_raw_data[[#This Row],[Outcome]])</f>
        <v>APPROVE</v>
      </c>
      <c r="P4016" s="57" t="str">
        <f>UPPER(tbl_raw_data[[#This Row],[Queue Name]])</f>
        <v>CONSUMER PRE BUREAU</v>
      </c>
      <c r="Q4016" s="57" t="str">
        <f>IF(tbl_raw_data[[#This Row],[time_taken_in_mins]]&lt;=20,"SLA_MET","SLA_NOT_MET")</f>
        <v>SLA_MET</v>
      </c>
    </row>
    <row r="4017" spans="1:17" ht="15" customHeight="1" x14ac:dyDescent="0.25">
      <c r="A4017" s="5" t="s">
        <v>2416</v>
      </c>
      <c r="B4017" s="6">
        <v>45155.746030092596</v>
      </c>
      <c r="C4017" s="7">
        <v>45155.751608796294</v>
      </c>
      <c r="D4017" s="8" t="s">
        <v>13</v>
      </c>
      <c r="E4017" s="8" t="s">
        <v>9</v>
      </c>
      <c r="F4017" s="8" t="s">
        <v>109</v>
      </c>
      <c r="G4017" s="110" t="s">
        <v>53</v>
      </c>
      <c r="H40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7" s="48">
        <f>tbl_raw_data[[#This Row],[Date Actioned]]-tbl_raw_data[[#This Row],[Date Tagged]]</f>
        <v>5.5787036981200799E-3</v>
      </c>
      <c r="J4017" s="50">
        <f>HOUR(tbl_raw_data[[#This Row],[time_taken]])*60+MINUTE(tbl_raw_data[[#This Row],[time_taken]])+SECOND(tbl_raw_data[[#This Row],[time_taken]])/60</f>
        <v>8.0333333333333332</v>
      </c>
      <c r="K4017" s="54">
        <f>DATE(YEAR(tbl_raw_data[[#This Row],[Date Actioned]]), MONTH(tbl_raw_data[[#This Row],[Date Actioned]]), DAY(tbl_raw_data[[#This Row],[Date Actioned]]))</f>
        <v>45155</v>
      </c>
      <c r="L4017" s="55" t="str">
        <f>UPPER(TEXT(tbl_raw_data[[#This Row],[Updated_date]],"MMMM"))</f>
        <v>AUGUST</v>
      </c>
      <c r="M4017" s="55" t="str">
        <f>UPPER("Week "&amp;IF(ROUNDUP(DAY(tbl_raw_data[[#This Row],[Updated_date]])/7,0)=5,4,ROUNDUP(DAY(tbl_raw_data[[#This Row],[Updated_date]])/7,0)))</f>
        <v>WEEK 3</v>
      </c>
      <c r="N4017" s="57" t="str">
        <f>UPPER(VLOOKUP(tbl_raw_data[[#This Row],[Analyst]],[1]setting!$A$1:$B$15,2,0))</f>
        <v>NAVED</v>
      </c>
      <c r="O4017" s="57" t="str">
        <f>UPPER(tbl_raw_data[[#This Row],[Outcome]])</f>
        <v>APPROVE</v>
      </c>
      <c r="P4017" s="57" t="str">
        <f>UPPER(tbl_raw_data[[#This Row],[Queue Name]])</f>
        <v>CONSUMER PRE BUREAU</v>
      </c>
      <c r="Q4017" s="57" t="str">
        <f>IF(tbl_raw_data[[#This Row],[time_taken_in_mins]]&lt;=20,"SLA_MET","SLA_NOT_MET")</f>
        <v>SLA_MET</v>
      </c>
    </row>
    <row r="4018" spans="1:17" ht="15" customHeight="1" x14ac:dyDescent="0.25">
      <c r="A4018" s="11" t="s">
        <v>1430</v>
      </c>
      <c r="B4018" s="12">
        <v>45155.746782407405</v>
      </c>
      <c r="C4018" s="13">
        <v>45155.751122685186</v>
      </c>
      <c r="D4018" s="14" t="s">
        <v>13</v>
      </c>
      <c r="E4018" s="14" t="s">
        <v>28</v>
      </c>
      <c r="F4018" s="14" t="s">
        <v>86</v>
      </c>
      <c r="G4018" s="111" t="s">
        <v>1431</v>
      </c>
      <c r="H40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18" s="48">
        <f>tbl_raw_data[[#This Row],[Date Actioned]]-tbl_raw_data[[#This Row],[Date Tagged]]</f>
        <v>4.3402777810115367E-3</v>
      </c>
      <c r="J4018" s="50">
        <f>HOUR(tbl_raw_data[[#This Row],[time_taken]])*60+MINUTE(tbl_raw_data[[#This Row],[time_taken]])+SECOND(tbl_raw_data[[#This Row],[time_taken]])/60</f>
        <v>6.25</v>
      </c>
      <c r="K4018" s="54">
        <f>DATE(YEAR(tbl_raw_data[[#This Row],[Date Actioned]]), MONTH(tbl_raw_data[[#This Row],[Date Actioned]]), DAY(tbl_raw_data[[#This Row],[Date Actioned]]))</f>
        <v>45155</v>
      </c>
      <c r="L4018" s="55" t="str">
        <f>UPPER(TEXT(tbl_raw_data[[#This Row],[Updated_date]],"MMMM"))</f>
        <v>AUGUST</v>
      </c>
      <c r="M4018" s="55" t="str">
        <f>UPPER("Week "&amp;IF(ROUNDUP(DAY(tbl_raw_data[[#This Row],[Updated_date]])/7,0)=5,4,ROUNDUP(DAY(tbl_raw_data[[#This Row],[Updated_date]])/7,0)))</f>
        <v>WEEK 3</v>
      </c>
      <c r="N4018" s="57" t="str">
        <f>UPPER(VLOOKUP(tbl_raw_data[[#This Row],[Analyst]],[1]setting!$A$1:$B$15,2,0))</f>
        <v>ASIF</v>
      </c>
      <c r="O4018" s="57" t="str">
        <f>UPPER(tbl_raw_data[[#This Row],[Outcome]])</f>
        <v>APPROVE</v>
      </c>
      <c r="P4018" s="57" t="str">
        <f>UPPER(tbl_raw_data[[#This Row],[Queue Name]])</f>
        <v>CONSUMER EXISTING</v>
      </c>
      <c r="Q4018" s="57" t="str">
        <f>IF(tbl_raw_data[[#This Row],[time_taken_in_mins]]&lt;=20,"SLA_MET","SLA_NOT_MET")</f>
        <v>SLA_MET</v>
      </c>
    </row>
    <row r="4019" spans="1:17" ht="15" customHeight="1" x14ac:dyDescent="0.25">
      <c r="A4019" s="22" t="s">
        <v>4053</v>
      </c>
      <c r="B4019" s="12">
        <v>45155.754293981481</v>
      </c>
      <c r="C4019" s="13">
        <v>45155.762106481481</v>
      </c>
      <c r="D4019" s="14" t="s">
        <v>8</v>
      </c>
      <c r="E4019" s="14" t="s">
        <v>9</v>
      </c>
      <c r="F4019" s="14" t="s">
        <v>254</v>
      </c>
      <c r="G4019" s="111" t="s">
        <v>4054</v>
      </c>
      <c r="H40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19" s="48">
        <f>tbl_raw_data[[#This Row],[Date Actioned]]-tbl_raw_data[[#This Row],[Date Tagged]]</f>
        <v>7.8125E-3</v>
      </c>
      <c r="J4019" s="50">
        <f>HOUR(tbl_raw_data[[#This Row],[time_taken]])*60+MINUTE(tbl_raw_data[[#This Row],[time_taken]])+SECOND(tbl_raw_data[[#This Row],[time_taken]])/60</f>
        <v>11.25</v>
      </c>
      <c r="K4019" s="54">
        <f>DATE(YEAR(tbl_raw_data[[#This Row],[Date Actioned]]), MONTH(tbl_raw_data[[#This Row],[Date Actioned]]), DAY(tbl_raw_data[[#This Row],[Date Actioned]]))</f>
        <v>45155</v>
      </c>
      <c r="L4019" s="55" t="str">
        <f>UPPER(TEXT(tbl_raw_data[[#This Row],[Updated_date]],"MMMM"))</f>
        <v>AUGUST</v>
      </c>
      <c r="M4019" s="55" t="str">
        <f>UPPER("Week "&amp;IF(ROUNDUP(DAY(tbl_raw_data[[#This Row],[Updated_date]])/7,0)=5,4,ROUNDUP(DAY(tbl_raw_data[[#This Row],[Updated_date]])/7,0)))</f>
        <v>WEEK 3</v>
      </c>
      <c r="N4019" s="57" t="str">
        <f>UPPER(VLOOKUP(tbl_raw_data[[#This Row],[Analyst]],[1]setting!$A$1:$B$15,2,0))</f>
        <v>FARDIN</v>
      </c>
      <c r="O4019" s="57" t="str">
        <f>UPPER(tbl_raw_data[[#This Row],[Outcome]])</f>
        <v>WITHDRAW</v>
      </c>
      <c r="P4019" s="57" t="str">
        <f>UPPER(tbl_raw_data[[#This Row],[Queue Name]])</f>
        <v>CONSUMER PRE BUREAU</v>
      </c>
      <c r="Q4019" s="57" t="str">
        <f>IF(tbl_raw_data[[#This Row],[time_taken_in_mins]]&lt;=20,"SLA_MET","SLA_NOT_MET")</f>
        <v>SLA_MET</v>
      </c>
    </row>
    <row r="4020" spans="1:17" ht="15" customHeight="1" x14ac:dyDescent="0.25">
      <c r="A4020" s="11" t="s">
        <v>3739</v>
      </c>
      <c r="B4020" s="12">
        <v>45155.754363425927</v>
      </c>
      <c r="C4020" s="13">
        <v>45155.761701388888</v>
      </c>
      <c r="D4020" s="14" t="s">
        <v>46</v>
      </c>
      <c r="E4020" s="14" t="s">
        <v>41</v>
      </c>
      <c r="F4020" s="14" t="s">
        <v>109</v>
      </c>
      <c r="G4020" s="111" t="s">
        <v>49</v>
      </c>
      <c r="H40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20" s="48">
        <f>tbl_raw_data[[#This Row],[Date Actioned]]-tbl_raw_data[[#This Row],[Date Tagged]]</f>
        <v>7.3379629611736163E-3</v>
      </c>
      <c r="J4020" s="50">
        <f>HOUR(tbl_raw_data[[#This Row],[time_taken]])*60+MINUTE(tbl_raw_data[[#This Row],[time_taken]])+SECOND(tbl_raw_data[[#This Row],[time_taken]])/60</f>
        <v>10.566666666666666</v>
      </c>
      <c r="K4020" s="54">
        <f>DATE(YEAR(tbl_raw_data[[#This Row],[Date Actioned]]), MONTH(tbl_raw_data[[#This Row],[Date Actioned]]), DAY(tbl_raw_data[[#This Row],[Date Actioned]]))</f>
        <v>45155</v>
      </c>
      <c r="L4020" s="55" t="str">
        <f>UPPER(TEXT(tbl_raw_data[[#This Row],[Updated_date]],"MMMM"))</f>
        <v>AUGUST</v>
      </c>
      <c r="M4020" s="55" t="str">
        <f>UPPER("Week "&amp;IF(ROUNDUP(DAY(tbl_raw_data[[#This Row],[Updated_date]])/7,0)=5,4,ROUNDUP(DAY(tbl_raw_data[[#This Row],[Updated_date]])/7,0)))</f>
        <v>WEEK 3</v>
      </c>
      <c r="N4020" s="57" t="str">
        <f>UPPER(VLOOKUP(tbl_raw_data[[#This Row],[Analyst]],[1]setting!$A$1:$B$15,2,0))</f>
        <v>NAVED</v>
      </c>
      <c r="O4020" s="57" t="str">
        <f>UPPER(tbl_raw_data[[#This Row],[Outcome]])</f>
        <v>DECLINE</v>
      </c>
      <c r="P4020" s="57" t="str">
        <f>UPPER(tbl_raw_data[[#This Row],[Queue Name]])</f>
        <v>CONSUMER POST BUREAU</v>
      </c>
      <c r="Q4020" s="57" t="str">
        <f>IF(tbl_raw_data[[#This Row],[time_taken_in_mins]]&lt;=20,"SLA_MET","SLA_NOT_MET")</f>
        <v>SLA_MET</v>
      </c>
    </row>
    <row r="4021" spans="1:17" ht="15" customHeight="1" x14ac:dyDescent="0.25">
      <c r="A4021" s="5" t="s">
        <v>106</v>
      </c>
      <c r="B4021" s="6">
        <v>45155.754502314812</v>
      </c>
      <c r="C4021" s="7">
        <v>45155.756006944444</v>
      </c>
      <c r="D4021" s="8" t="s">
        <v>8</v>
      </c>
      <c r="E4021" s="8" t="s">
        <v>41</v>
      </c>
      <c r="F4021" s="8" t="s">
        <v>14</v>
      </c>
      <c r="G4021" s="110" t="s">
        <v>107</v>
      </c>
      <c r="H40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21" s="48">
        <f>tbl_raw_data[[#This Row],[Date Actioned]]-tbl_raw_data[[#This Row],[Date Tagged]]</f>
        <v>1.5046296321088448E-3</v>
      </c>
      <c r="J4021" s="50">
        <f>HOUR(tbl_raw_data[[#This Row],[time_taken]])*60+MINUTE(tbl_raw_data[[#This Row],[time_taken]])+SECOND(tbl_raw_data[[#This Row],[time_taken]])/60</f>
        <v>2.1666666666666665</v>
      </c>
      <c r="K4021" s="54">
        <f>DATE(YEAR(tbl_raw_data[[#This Row],[Date Actioned]]), MONTH(tbl_raw_data[[#This Row],[Date Actioned]]), DAY(tbl_raw_data[[#This Row],[Date Actioned]]))</f>
        <v>45155</v>
      </c>
      <c r="L4021" s="55" t="str">
        <f>UPPER(TEXT(tbl_raw_data[[#This Row],[Updated_date]],"MMMM"))</f>
        <v>AUGUST</v>
      </c>
      <c r="M4021" s="55" t="str">
        <f>UPPER("Week "&amp;IF(ROUNDUP(DAY(tbl_raw_data[[#This Row],[Updated_date]])/7,0)=5,4,ROUNDUP(DAY(tbl_raw_data[[#This Row],[Updated_date]])/7,0)))</f>
        <v>WEEK 3</v>
      </c>
      <c r="N4021" s="57" t="str">
        <f>UPPER(VLOOKUP(tbl_raw_data[[#This Row],[Analyst]],[1]setting!$A$1:$B$15,2,0))</f>
        <v>HARDIK</v>
      </c>
      <c r="O4021" s="57" t="str">
        <f>UPPER(tbl_raw_data[[#This Row],[Outcome]])</f>
        <v>WITHDRAW</v>
      </c>
      <c r="P4021" s="57" t="str">
        <f>UPPER(tbl_raw_data[[#This Row],[Queue Name]])</f>
        <v>CONSUMER POST BUREAU</v>
      </c>
      <c r="Q4021" s="57" t="str">
        <f>IF(tbl_raw_data[[#This Row],[time_taken_in_mins]]&lt;=20,"SLA_MET","SLA_NOT_MET")</f>
        <v>SLA_MET</v>
      </c>
    </row>
    <row r="4022" spans="1:17" x14ac:dyDescent="0.25">
      <c r="A4022" s="11" t="s">
        <v>5447</v>
      </c>
      <c r="B4022" s="12">
        <v>45155.754525462966</v>
      </c>
      <c r="C4022" s="25">
        <v>45155.765023148146</v>
      </c>
      <c r="D4022" s="26" t="s">
        <v>40</v>
      </c>
      <c r="E4022" s="10" t="s">
        <v>28</v>
      </c>
      <c r="F4022" s="26" t="s">
        <v>73</v>
      </c>
      <c r="G4022" s="109"/>
      <c r="H40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2" s="48">
        <f>tbl_raw_data[[#This Row],[Date Actioned]]-tbl_raw_data[[#This Row],[Date Tagged]]</f>
        <v>1.0497685179871041E-2</v>
      </c>
      <c r="J4022" s="50">
        <f>HOUR(tbl_raw_data[[#This Row],[time_taken]])*60+MINUTE(tbl_raw_data[[#This Row],[time_taken]])+SECOND(tbl_raw_data[[#This Row],[time_taken]])/60</f>
        <v>15.116666666666667</v>
      </c>
      <c r="K4022" s="54">
        <f>DATE(YEAR(tbl_raw_data[[#This Row],[Date Actioned]]), MONTH(tbl_raw_data[[#This Row],[Date Actioned]]), DAY(tbl_raw_data[[#This Row],[Date Actioned]]))</f>
        <v>45155</v>
      </c>
      <c r="L4022" s="55" t="str">
        <f>UPPER(TEXT(tbl_raw_data[[#This Row],[Updated_date]],"MMMM"))</f>
        <v>AUGUST</v>
      </c>
      <c r="M4022" s="55" t="str">
        <f>UPPER("Week "&amp;IF(ROUNDUP(DAY(tbl_raw_data[[#This Row],[Updated_date]])/7,0)=5,4,ROUNDUP(DAY(tbl_raw_data[[#This Row],[Updated_date]])/7,0)))</f>
        <v>WEEK 3</v>
      </c>
      <c r="N4022" s="57" t="str">
        <f>UPPER(VLOOKUP(tbl_raw_data[[#This Row],[Analyst]],[1]setting!$A$1:$B$15,2,0))</f>
        <v>SHAHID</v>
      </c>
      <c r="O4022" s="57" t="str">
        <f>UPPER(tbl_raw_data[[#This Row],[Outcome]])</f>
        <v>WITHDRAW</v>
      </c>
      <c r="P4022" s="57" t="str">
        <f>UPPER(tbl_raw_data[[#This Row],[Queue Name]])</f>
        <v>CONSUMER EXISTING</v>
      </c>
      <c r="Q4022" s="57" t="str">
        <f>IF(tbl_raw_data[[#This Row],[time_taken_in_mins]]&lt;=20,"SLA_MET","SLA_NOT_MET")</f>
        <v>SLA_MET</v>
      </c>
    </row>
    <row r="4023" spans="1:17" ht="15" customHeight="1" x14ac:dyDescent="0.25">
      <c r="A4023" s="22" t="s">
        <v>5425</v>
      </c>
      <c r="B4023" s="12">
        <v>45155.755462962959</v>
      </c>
      <c r="C4023" s="29">
        <v>45155.765914351854</v>
      </c>
      <c r="D4023" s="16" t="s">
        <v>13</v>
      </c>
      <c r="E4023" s="16" t="s">
        <v>41</v>
      </c>
      <c r="F4023" s="30" t="s">
        <v>14</v>
      </c>
      <c r="G4023" s="106"/>
      <c r="H40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3" s="48">
        <f>tbl_raw_data[[#This Row],[Date Actioned]]-tbl_raw_data[[#This Row],[Date Tagged]]</f>
        <v>1.0451388894580305E-2</v>
      </c>
      <c r="J4023" s="50">
        <f>HOUR(tbl_raw_data[[#This Row],[time_taken]])*60+MINUTE(tbl_raw_data[[#This Row],[time_taken]])+SECOND(tbl_raw_data[[#This Row],[time_taken]])/60</f>
        <v>15.05</v>
      </c>
      <c r="K4023" s="54">
        <f>DATE(YEAR(tbl_raw_data[[#This Row],[Date Actioned]]), MONTH(tbl_raw_data[[#This Row],[Date Actioned]]), DAY(tbl_raw_data[[#This Row],[Date Actioned]]))</f>
        <v>45155</v>
      </c>
      <c r="L4023" s="55" t="str">
        <f>UPPER(TEXT(tbl_raw_data[[#This Row],[Updated_date]],"MMMM"))</f>
        <v>AUGUST</v>
      </c>
      <c r="M4023" s="55" t="str">
        <f>UPPER("Week "&amp;IF(ROUNDUP(DAY(tbl_raw_data[[#This Row],[Updated_date]])/7,0)=5,4,ROUNDUP(DAY(tbl_raw_data[[#This Row],[Updated_date]])/7,0)))</f>
        <v>WEEK 3</v>
      </c>
      <c r="N4023" s="57" t="str">
        <f>UPPER(VLOOKUP(tbl_raw_data[[#This Row],[Analyst]],[1]setting!$A$1:$B$15,2,0))</f>
        <v>HARDIK</v>
      </c>
      <c r="O4023" s="57" t="str">
        <f>UPPER(tbl_raw_data[[#This Row],[Outcome]])</f>
        <v>APPROVE</v>
      </c>
      <c r="P4023" s="57" t="str">
        <f>UPPER(tbl_raw_data[[#This Row],[Queue Name]])</f>
        <v>CONSUMER POST BUREAU</v>
      </c>
      <c r="Q4023" s="57" t="str">
        <f>IF(tbl_raw_data[[#This Row],[time_taken_in_mins]]&lt;=20,"SLA_MET","SLA_NOT_MET")</f>
        <v>SLA_MET</v>
      </c>
    </row>
    <row r="4024" spans="1:17" ht="15" customHeight="1" x14ac:dyDescent="0.25">
      <c r="A4024" s="22" t="s">
        <v>4644</v>
      </c>
      <c r="B4024" s="6">
        <v>45155.761412037034</v>
      </c>
      <c r="C4024" s="7">
        <v>45155.770208333335</v>
      </c>
      <c r="D4024" s="8" t="s">
        <v>46</v>
      </c>
      <c r="E4024" s="8" t="s">
        <v>28</v>
      </c>
      <c r="F4024" s="8" t="s">
        <v>109</v>
      </c>
      <c r="G4024" s="110" t="s">
        <v>201</v>
      </c>
      <c r="H40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4" s="48">
        <f>tbl_raw_data[[#This Row],[Date Actioned]]-tbl_raw_data[[#This Row],[Date Tagged]]</f>
        <v>8.7962963007157668E-3</v>
      </c>
      <c r="J4024" s="50">
        <f>HOUR(tbl_raw_data[[#This Row],[time_taken]])*60+MINUTE(tbl_raw_data[[#This Row],[time_taken]])+SECOND(tbl_raw_data[[#This Row],[time_taken]])/60</f>
        <v>12.666666666666666</v>
      </c>
      <c r="K4024" s="54">
        <f>DATE(YEAR(tbl_raw_data[[#This Row],[Date Actioned]]), MONTH(tbl_raw_data[[#This Row],[Date Actioned]]), DAY(tbl_raw_data[[#This Row],[Date Actioned]]))</f>
        <v>45155</v>
      </c>
      <c r="L4024" s="55" t="str">
        <f>UPPER(TEXT(tbl_raw_data[[#This Row],[Updated_date]],"MMMM"))</f>
        <v>AUGUST</v>
      </c>
      <c r="M4024" s="55" t="str">
        <f>UPPER("Week "&amp;IF(ROUNDUP(DAY(tbl_raw_data[[#This Row],[Updated_date]])/7,0)=5,4,ROUNDUP(DAY(tbl_raw_data[[#This Row],[Updated_date]])/7,0)))</f>
        <v>WEEK 3</v>
      </c>
      <c r="N4024" s="57" t="str">
        <f>UPPER(VLOOKUP(tbl_raw_data[[#This Row],[Analyst]],[1]setting!$A$1:$B$15,2,0))</f>
        <v>NAVED</v>
      </c>
      <c r="O4024" s="57" t="str">
        <f>UPPER(tbl_raw_data[[#This Row],[Outcome]])</f>
        <v>DECLINE</v>
      </c>
      <c r="P4024" s="57" t="str">
        <f>UPPER(tbl_raw_data[[#This Row],[Queue Name]])</f>
        <v>CONSUMER EXISTING</v>
      </c>
      <c r="Q4024" s="57" t="str">
        <f>IF(tbl_raw_data[[#This Row],[time_taken_in_mins]]&lt;=20,"SLA_MET","SLA_NOT_MET")</f>
        <v>SLA_MET</v>
      </c>
    </row>
    <row r="4025" spans="1:17" ht="26.25" x14ac:dyDescent="0.25">
      <c r="A4025" s="11" t="s">
        <v>3540</v>
      </c>
      <c r="B4025" s="12">
        <v>45155.764432870368</v>
      </c>
      <c r="C4025" s="13">
        <v>45155.771504629629</v>
      </c>
      <c r="D4025" s="14" t="s">
        <v>8</v>
      </c>
      <c r="E4025" s="14" t="s">
        <v>28</v>
      </c>
      <c r="F4025" s="14" t="s">
        <v>14</v>
      </c>
      <c r="G4025" s="111" t="s">
        <v>2790</v>
      </c>
      <c r="H40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25" s="48">
        <f>tbl_raw_data[[#This Row],[Date Actioned]]-tbl_raw_data[[#This Row],[Date Tagged]]</f>
        <v>7.07175926072523E-3</v>
      </c>
      <c r="J4025" s="50">
        <f>HOUR(tbl_raw_data[[#This Row],[time_taken]])*60+MINUTE(tbl_raw_data[[#This Row],[time_taken]])+SECOND(tbl_raw_data[[#This Row],[time_taken]])/60</f>
        <v>10.183333333333334</v>
      </c>
      <c r="K4025" s="54">
        <f>DATE(YEAR(tbl_raw_data[[#This Row],[Date Actioned]]), MONTH(tbl_raw_data[[#This Row],[Date Actioned]]), DAY(tbl_raw_data[[#This Row],[Date Actioned]]))</f>
        <v>45155</v>
      </c>
      <c r="L4025" s="55" t="str">
        <f>UPPER(TEXT(tbl_raw_data[[#This Row],[Updated_date]],"MMMM"))</f>
        <v>AUGUST</v>
      </c>
      <c r="M4025" s="55" t="str">
        <f>UPPER("Week "&amp;IF(ROUNDUP(DAY(tbl_raw_data[[#This Row],[Updated_date]])/7,0)=5,4,ROUNDUP(DAY(tbl_raw_data[[#This Row],[Updated_date]])/7,0)))</f>
        <v>WEEK 3</v>
      </c>
      <c r="N4025" s="57" t="str">
        <f>UPPER(VLOOKUP(tbl_raw_data[[#This Row],[Analyst]],[1]setting!$A$1:$B$15,2,0))</f>
        <v>HARDIK</v>
      </c>
      <c r="O4025" s="57" t="str">
        <f>UPPER(tbl_raw_data[[#This Row],[Outcome]])</f>
        <v>WITHDRAW</v>
      </c>
      <c r="P4025" s="57" t="str">
        <f>UPPER(tbl_raw_data[[#This Row],[Queue Name]])</f>
        <v>CONSUMER EXISTING</v>
      </c>
      <c r="Q4025" s="57" t="str">
        <f>IF(tbl_raw_data[[#This Row],[time_taken_in_mins]]&lt;=20,"SLA_MET","SLA_NOT_MET")</f>
        <v>SLA_MET</v>
      </c>
    </row>
    <row r="4026" spans="1:17" ht="15" customHeight="1" x14ac:dyDescent="0.25">
      <c r="A4026" s="22" t="s">
        <v>1477</v>
      </c>
      <c r="B4026" s="6">
        <v>45155.768275462964</v>
      </c>
      <c r="C4026" s="7">
        <v>45155.772673611114</v>
      </c>
      <c r="D4026" s="8" t="s">
        <v>13</v>
      </c>
      <c r="E4026" s="8" t="s">
        <v>41</v>
      </c>
      <c r="F4026" s="8" t="s">
        <v>254</v>
      </c>
      <c r="G4026" s="110" t="s">
        <v>29</v>
      </c>
      <c r="H40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6" s="48">
        <f>tbl_raw_data[[#This Row],[Date Actioned]]-tbl_raw_data[[#This Row],[Date Tagged]]</f>
        <v>4.3981481503578834E-3</v>
      </c>
      <c r="J4026" s="50">
        <f>HOUR(tbl_raw_data[[#This Row],[time_taken]])*60+MINUTE(tbl_raw_data[[#This Row],[time_taken]])+SECOND(tbl_raw_data[[#This Row],[time_taken]])/60</f>
        <v>6.333333333333333</v>
      </c>
      <c r="K4026" s="54">
        <f>DATE(YEAR(tbl_raw_data[[#This Row],[Date Actioned]]), MONTH(tbl_raw_data[[#This Row],[Date Actioned]]), DAY(tbl_raw_data[[#This Row],[Date Actioned]]))</f>
        <v>45155</v>
      </c>
      <c r="L4026" s="55" t="str">
        <f>UPPER(TEXT(tbl_raw_data[[#This Row],[Updated_date]],"MMMM"))</f>
        <v>AUGUST</v>
      </c>
      <c r="M4026" s="55" t="str">
        <f>UPPER("Week "&amp;IF(ROUNDUP(DAY(tbl_raw_data[[#This Row],[Updated_date]])/7,0)=5,4,ROUNDUP(DAY(tbl_raw_data[[#This Row],[Updated_date]])/7,0)))</f>
        <v>WEEK 3</v>
      </c>
      <c r="N4026" s="57" t="str">
        <f>UPPER(VLOOKUP(tbl_raw_data[[#This Row],[Analyst]],[1]setting!$A$1:$B$15,2,0))</f>
        <v>FARDIN</v>
      </c>
      <c r="O4026" s="57" t="str">
        <f>UPPER(tbl_raw_data[[#This Row],[Outcome]])</f>
        <v>APPROVE</v>
      </c>
      <c r="P4026" s="57" t="str">
        <f>UPPER(tbl_raw_data[[#This Row],[Queue Name]])</f>
        <v>CONSUMER POST BUREAU</v>
      </c>
      <c r="Q4026" s="57" t="str">
        <f>IF(tbl_raw_data[[#This Row],[time_taken_in_mins]]&lt;=20,"SLA_MET","SLA_NOT_MET")</f>
        <v>SLA_MET</v>
      </c>
    </row>
    <row r="4027" spans="1:17" ht="15" customHeight="1" x14ac:dyDescent="0.25">
      <c r="A4027" s="5" t="s">
        <v>119</v>
      </c>
      <c r="B4027" s="12">
        <v>45155.769467592596</v>
      </c>
      <c r="C4027" s="25">
        <v>45155.770983796298</v>
      </c>
      <c r="D4027" s="10" t="s">
        <v>46</v>
      </c>
      <c r="E4027" s="10" t="s">
        <v>28</v>
      </c>
      <c r="F4027" s="26" t="s">
        <v>73</v>
      </c>
      <c r="G4027" s="109"/>
      <c r="H40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7" s="48">
        <f>tbl_raw_data[[#This Row],[Date Actioned]]-tbl_raw_data[[#This Row],[Date Tagged]]</f>
        <v>1.5162037016125396E-3</v>
      </c>
      <c r="J4027" s="50">
        <f>HOUR(tbl_raw_data[[#This Row],[time_taken]])*60+MINUTE(tbl_raw_data[[#This Row],[time_taken]])+SECOND(tbl_raw_data[[#This Row],[time_taken]])/60</f>
        <v>2.1833333333333331</v>
      </c>
      <c r="K4027" s="54">
        <f>DATE(YEAR(tbl_raw_data[[#This Row],[Date Actioned]]), MONTH(tbl_raw_data[[#This Row],[Date Actioned]]), DAY(tbl_raw_data[[#This Row],[Date Actioned]]))</f>
        <v>45155</v>
      </c>
      <c r="L4027" s="55" t="str">
        <f>UPPER(TEXT(tbl_raw_data[[#This Row],[Updated_date]],"MMMM"))</f>
        <v>AUGUST</v>
      </c>
      <c r="M4027" s="55" t="str">
        <f>UPPER("Week "&amp;IF(ROUNDUP(DAY(tbl_raw_data[[#This Row],[Updated_date]])/7,0)=5,4,ROUNDUP(DAY(tbl_raw_data[[#This Row],[Updated_date]])/7,0)))</f>
        <v>WEEK 3</v>
      </c>
      <c r="N4027" s="57" t="str">
        <f>UPPER(VLOOKUP(tbl_raw_data[[#This Row],[Analyst]],[1]setting!$A$1:$B$15,2,0))</f>
        <v>SHAHID</v>
      </c>
      <c r="O4027" s="57" t="str">
        <f>UPPER(tbl_raw_data[[#This Row],[Outcome]])</f>
        <v>DECLINE</v>
      </c>
      <c r="P4027" s="57" t="str">
        <f>UPPER(tbl_raw_data[[#This Row],[Queue Name]])</f>
        <v>CONSUMER EXISTING</v>
      </c>
      <c r="Q4027" s="57" t="str">
        <f>IF(tbl_raw_data[[#This Row],[time_taken_in_mins]]&lt;=20,"SLA_MET","SLA_NOT_MET")</f>
        <v>SLA_MET</v>
      </c>
    </row>
    <row r="4028" spans="1:17" ht="15" customHeight="1" x14ac:dyDescent="0.25">
      <c r="A4028" s="5" t="s">
        <v>3750</v>
      </c>
      <c r="B4028" s="12">
        <v>45155.773344907408</v>
      </c>
      <c r="C4028" s="25">
        <v>45155.780694444446</v>
      </c>
      <c r="D4028" s="10" t="s">
        <v>13</v>
      </c>
      <c r="E4028" s="10" t="s">
        <v>28</v>
      </c>
      <c r="F4028" s="26" t="s">
        <v>254</v>
      </c>
      <c r="G4028" s="109"/>
      <c r="H40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28" s="48">
        <f>tbl_raw_data[[#This Row],[Date Actioned]]-tbl_raw_data[[#This Row],[Date Tagged]]</f>
        <v>7.3495370379532687E-3</v>
      </c>
      <c r="J4028" s="50">
        <f>HOUR(tbl_raw_data[[#This Row],[time_taken]])*60+MINUTE(tbl_raw_data[[#This Row],[time_taken]])+SECOND(tbl_raw_data[[#This Row],[time_taken]])/60</f>
        <v>10.583333333333334</v>
      </c>
      <c r="K4028" s="54">
        <f>DATE(YEAR(tbl_raw_data[[#This Row],[Date Actioned]]), MONTH(tbl_raw_data[[#This Row],[Date Actioned]]), DAY(tbl_raw_data[[#This Row],[Date Actioned]]))</f>
        <v>45155</v>
      </c>
      <c r="L4028" s="55" t="str">
        <f>UPPER(TEXT(tbl_raw_data[[#This Row],[Updated_date]],"MMMM"))</f>
        <v>AUGUST</v>
      </c>
      <c r="M4028" s="55" t="str">
        <f>UPPER("Week "&amp;IF(ROUNDUP(DAY(tbl_raw_data[[#This Row],[Updated_date]])/7,0)=5,4,ROUNDUP(DAY(tbl_raw_data[[#This Row],[Updated_date]])/7,0)))</f>
        <v>WEEK 3</v>
      </c>
      <c r="N4028" s="57" t="str">
        <f>UPPER(VLOOKUP(tbl_raw_data[[#This Row],[Analyst]],[1]setting!$A$1:$B$15,2,0))</f>
        <v>FARDIN</v>
      </c>
      <c r="O4028" s="57" t="str">
        <f>UPPER(tbl_raw_data[[#This Row],[Outcome]])</f>
        <v>APPROVE</v>
      </c>
      <c r="P4028" s="57" t="str">
        <f>UPPER(tbl_raw_data[[#This Row],[Queue Name]])</f>
        <v>CONSUMER EXISTING</v>
      </c>
      <c r="Q4028" s="57" t="str">
        <f>IF(tbl_raw_data[[#This Row],[time_taken_in_mins]]&lt;=20,"SLA_MET","SLA_NOT_MET")</f>
        <v>SLA_MET</v>
      </c>
    </row>
    <row r="4029" spans="1:17" ht="15" customHeight="1" x14ac:dyDescent="0.25">
      <c r="A4029" s="5" t="s">
        <v>252</v>
      </c>
      <c r="B4029" s="12">
        <v>45155.781053240738</v>
      </c>
      <c r="C4029" s="13">
        <v>45155.783159722225</v>
      </c>
      <c r="D4029" s="14" t="s">
        <v>13</v>
      </c>
      <c r="E4029" s="14" t="s">
        <v>28</v>
      </c>
      <c r="F4029" s="14" t="s">
        <v>86</v>
      </c>
      <c r="G4029" s="111" t="s">
        <v>29</v>
      </c>
      <c r="H40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29" s="48">
        <f>tbl_raw_data[[#This Row],[Date Actioned]]-tbl_raw_data[[#This Row],[Date Tagged]]</f>
        <v>2.1064814864075743E-3</v>
      </c>
      <c r="J4029" s="50">
        <f>HOUR(tbl_raw_data[[#This Row],[time_taken]])*60+MINUTE(tbl_raw_data[[#This Row],[time_taken]])+SECOND(tbl_raw_data[[#This Row],[time_taken]])/60</f>
        <v>3.0333333333333332</v>
      </c>
      <c r="K4029" s="54">
        <f>DATE(YEAR(tbl_raw_data[[#This Row],[Date Actioned]]), MONTH(tbl_raw_data[[#This Row],[Date Actioned]]), DAY(tbl_raw_data[[#This Row],[Date Actioned]]))</f>
        <v>45155</v>
      </c>
      <c r="L4029" s="55" t="str">
        <f>UPPER(TEXT(tbl_raw_data[[#This Row],[Updated_date]],"MMMM"))</f>
        <v>AUGUST</v>
      </c>
      <c r="M4029" s="55" t="str">
        <f>UPPER("Week "&amp;IF(ROUNDUP(DAY(tbl_raw_data[[#This Row],[Updated_date]])/7,0)=5,4,ROUNDUP(DAY(tbl_raw_data[[#This Row],[Updated_date]])/7,0)))</f>
        <v>WEEK 3</v>
      </c>
      <c r="N4029" s="57" t="str">
        <f>UPPER(VLOOKUP(tbl_raw_data[[#This Row],[Analyst]],[1]setting!$A$1:$B$15,2,0))</f>
        <v>ASIF</v>
      </c>
      <c r="O4029" s="57" t="str">
        <f>UPPER(tbl_raw_data[[#This Row],[Outcome]])</f>
        <v>APPROVE</v>
      </c>
      <c r="P4029" s="57" t="str">
        <f>UPPER(tbl_raw_data[[#This Row],[Queue Name]])</f>
        <v>CONSUMER EXISTING</v>
      </c>
      <c r="Q4029" s="57" t="str">
        <f>IF(tbl_raw_data[[#This Row],[time_taken_in_mins]]&lt;=20,"SLA_MET","SLA_NOT_MET")</f>
        <v>SLA_MET</v>
      </c>
    </row>
    <row r="4030" spans="1:17" ht="15" customHeight="1" x14ac:dyDescent="0.25">
      <c r="A4030" s="11" t="s">
        <v>4133</v>
      </c>
      <c r="B4030" s="12">
        <v>45155.788472222222</v>
      </c>
      <c r="C4030" s="29">
        <v>45155.796400462961</v>
      </c>
      <c r="D4030" s="16" t="s">
        <v>13</v>
      </c>
      <c r="E4030" s="16" t="s">
        <v>28</v>
      </c>
      <c r="F4030" s="30" t="s">
        <v>73</v>
      </c>
      <c r="G4030" s="106"/>
      <c r="H40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30" s="48">
        <f>tbl_raw_data[[#This Row],[Date Actioned]]-tbl_raw_data[[#This Row],[Date Tagged]]</f>
        <v>7.9282407386926934E-3</v>
      </c>
      <c r="J4030" s="50">
        <f>HOUR(tbl_raw_data[[#This Row],[time_taken]])*60+MINUTE(tbl_raw_data[[#This Row],[time_taken]])+SECOND(tbl_raw_data[[#This Row],[time_taken]])/60</f>
        <v>11.416666666666666</v>
      </c>
      <c r="K4030" s="54">
        <f>DATE(YEAR(tbl_raw_data[[#This Row],[Date Actioned]]), MONTH(tbl_raw_data[[#This Row],[Date Actioned]]), DAY(tbl_raw_data[[#This Row],[Date Actioned]]))</f>
        <v>45155</v>
      </c>
      <c r="L4030" s="55" t="str">
        <f>UPPER(TEXT(tbl_raw_data[[#This Row],[Updated_date]],"MMMM"))</f>
        <v>AUGUST</v>
      </c>
      <c r="M4030" s="55" t="str">
        <f>UPPER("Week "&amp;IF(ROUNDUP(DAY(tbl_raw_data[[#This Row],[Updated_date]])/7,0)=5,4,ROUNDUP(DAY(tbl_raw_data[[#This Row],[Updated_date]])/7,0)))</f>
        <v>WEEK 3</v>
      </c>
      <c r="N4030" s="57" t="str">
        <f>UPPER(VLOOKUP(tbl_raw_data[[#This Row],[Analyst]],[1]setting!$A$1:$B$15,2,0))</f>
        <v>SHAHID</v>
      </c>
      <c r="O4030" s="57" t="str">
        <f>UPPER(tbl_raw_data[[#This Row],[Outcome]])</f>
        <v>APPROVE</v>
      </c>
      <c r="P4030" s="57" t="str">
        <f>UPPER(tbl_raw_data[[#This Row],[Queue Name]])</f>
        <v>CONSUMER EXISTING</v>
      </c>
      <c r="Q4030" s="57" t="str">
        <f>IF(tbl_raw_data[[#This Row],[time_taken_in_mins]]&lt;=20,"SLA_MET","SLA_NOT_MET")</f>
        <v>SLA_MET</v>
      </c>
    </row>
    <row r="4031" spans="1:17" ht="15" customHeight="1" x14ac:dyDescent="0.25">
      <c r="A4031" s="22" t="s">
        <v>5435</v>
      </c>
      <c r="B4031" s="6">
        <v>45155.789571759262</v>
      </c>
      <c r="C4031" s="7">
        <v>45155.800046296295</v>
      </c>
      <c r="D4031" s="8" t="s">
        <v>8</v>
      </c>
      <c r="E4031" s="8" t="s">
        <v>41</v>
      </c>
      <c r="F4031" s="8" t="s">
        <v>14</v>
      </c>
      <c r="G4031" s="110" t="s">
        <v>5436</v>
      </c>
      <c r="H40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31" s="48">
        <f>tbl_raw_data[[#This Row],[Date Actioned]]-tbl_raw_data[[#This Row],[Date Tagged]]</f>
        <v>1.0474537033587694E-2</v>
      </c>
      <c r="J4031" s="50">
        <f>HOUR(tbl_raw_data[[#This Row],[time_taken]])*60+MINUTE(tbl_raw_data[[#This Row],[time_taken]])+SECOND(tbl_raw_data[[#This Row],[time_taken]])/60</f>
        <v>15.083333333333334</v>
      </c>
      <c r="K4031" s="54">
        <f>DATE(YEAR(tbl_raw_data[[#This Row],[Date Actioned]]), MONTH(tbl_raw_data[[#This Row],[Date Actioned]]), DAY(tbl_raw_data[[#This Row],[Date Actioned]]))</f>
        <v>45155</v>
      </c>
      <c r="L4031" s="55" t="str">
        <f>UPPER(TEXT(tbl_raw_data[[#This Row],[Updated_date]],"MMMM"))</f>
        <v>AUGUST</v>
      </c>
      <c r="M4031" s="55" t="str">
        <f>UPPER("Week "&amp;IF(ROUNDUP(DAY(tbl_raw_data[[#This Row],[Updated_date]])/7,0)=5,4,ROUNDUP(DAY(tbl_raw_data[[#This Row],[Updated_date]])/7,0)))</f>
        <v>WEEK 3</v>
      </c>
      <c r="N4031" s="57" t="str">
        <f>UPPER(VLOOKUP(tbl_raw_data[[#This Row],[Analyst]],[1]setting!$A$1:$B$15,2,0))</f>
        <v>HARDIK</v>
      </c>
      <c r="O4031" s="57" t="str">
        <f>UPPER(tbl_raw_data[[#This Row],[Outcome]])</f>
        <v>WITHDRAW</v>
      </c>
      <c r="P4031" s="57" t="str">
        <f>UPPER(tbl_raw_data[[#This Row],[Queue Name]])</f>
        <v>CONSUMER POST BUREAU</v>
      </c>
      <c r="Q4031" s="57" t="str">
        <f>IF(tbl_raw_data[[#This Row],[time_taken_in_mins]]&lt;=20,"SLA_MET","SLA_NOT_MET")</f>
        <v>SLA_MET</v>
      </c>
    </row>
    <row r="4032" spans="1:17" ht="15" customHeight="1" x14ac:dyDescent="0.25">
      <c r="A4032" s="11" t="s">
        <v>5147</v>
      </c>
      <c r="B4032" s="6">
        <v>45155.790925925925</v>
      </c>
      <c r="C4032" s="7">
        <v>45155.800798611112</v>
      </c>
      <c r="D4032" s="8" t="s">
        <v>13</v>
      </c>
      <c r="E4032" s="8" t="s">
        <v>9</v>
      </c>
      <c r="F4032" s="8" t="s">
        <v>109</v>
      </c>
      <c r="G4032" s="110" t="s">
        <v>67</v>
      </c>
      <c r="H40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2" s="48">
        <f>tbl_raw_data[[#This Row],[Date Actioned]]-tbl_raw_data[[#This Row],[Date Tagged]]</f>
        <v>9.8726851865649223E-3</v>
      </c>
      <c r="J4032" s="50">
        <f>HOUR(tbl_raw_data[[#This Row],[time_taken]])*60+MINUTE(tbl_raw_data[[#This Row],[time_taken]])+SECOND(tbl_raw_data[[#This Row],[time_taken]])/60</f>
        <v>14.216666666666667</v>
      </c>
      <c r="K4032" s="54">
        <f>DATE(YEAR(tbl_raw_data[[#This Row],[Date Actioned]]), MONTH(tbl_raw_data[[#This Row],[Date Actioned]]), DAY(tbl_raw_data[[#This Row],[Date Actioned]]))</f>
        <v>45155</v>
      </c>
      <c r="L4032" s="55" t="str">
        <f>UPPER(TEXT(tbl_raw_data[[#This Row],[Updated_date]],"MMMM"))</f>
        <v>AUGUST</v>
      </c>
      <c r="M4032" s="55" t="str">
        <f>UPPER("Week "&amp;IF(ROUNDUP(DAY(tbl_raw_data[[#This Row],[Updated_date]])/7,0)=5,4,ROUNDUP(DAY(tbl_raw_data[[#This Row],[Updated_date]])/7,0)))</f>
        <v>WEEK 3</v>
      </c>
      <c r="N4032" s="57" t="str">
        <f>UPPER(VLOOKUP(tbl_raw_data[[#This Row],[Analyst]],[1]setting!$A$1:$B$15,2,0))</f>
        <v>NAVED</v>
      </c>
      <c r="O4032" s="57" t="str">
        <f>UPPER(tbl_raw_data[[#This Row],[Outcome]])</f>
        <v>APPROVE</v>
      </c>
      <c r="P4032" s="57" t="str">
        <f>UPPER(tbl_raw_data[[#This Row],[Queue Name]])</f>
        <v>CONSUMER PRE BUREAU</v>
      </c>
      <c r="Q4032" s="57" t="str">
        <f>IF(tbl_raw_data[[#This Row],[time_taken_in_mins]]&lt;=20,"SLA_MET","SLA_NOT_MET")</f>
        <v>SLA_MET</v>
      </c>
    </row>
    <row r="4033" spans="1:17" ht="51.75" x14ac:dyDescent="0.25">
      <c r="A4033" s="5" t="s">
        <v>6383</v>
      </c>
      <c r="B4033" s="12">
        <v>45155.792650462965</v>
      </c>
      <c r="C4033" s="13">
        <v>45155.805810185186</v>
      </c>
      <c r="D4033" s="14" t="s">
        <v>8</v>
      </c>
      <c r="E4033" s="14" t="s">
        <v>28</v>
      </c>
      <c r="F4033" s="14" t="s">
        <v>254</v>
      </c>
      <c r="G4033" s="111" t="s">
        <v>1052</v>
      </c>
      <c r="H40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33" s="48">
        <f>tbl_raw_data[[#This Row],[Date Actioned]]-tbl_raw_data[[#This Row],[Date Tagged]]</f>
        <v>1.3159722220734693E-2</v>
      </c>
      <c r="J4033" s="50">
        <f>HOUR(tbl_raw_data[[#This Row],[time_taken]])*60+MINUTE(tbl_raw_data[[#This Row],[time_taken]])+SECOND(tbl_raw_data[[#This Row],[time_taken]])/60</f>
        <v>18.95</v>
      </c>
      <c r="K4033" s="54">
        <f>DATE(YEAR(tbl_raw_data[[#This Row],[Date Actioned]]), MONTH(tbl_raw_data[[#This Row],[Date Actioned]]), DAY(tbl_raw_data[[#This Row],[Date Actioned]]))</f>
        <v>45155</v>
      </c>
      <c r="L4033" s="55" t="str">
        <f>UPPER(TEXT(tbl_raw_data[[#This Row],[Updated_date]],"MMMM"))</f>
        <v>AUGUST</v>
      </c>
      <c r="M4033" s="55" t="str">
        <f>UPPER("Week "&amp;IF(ROUNDUP(DAY(tbl_raw_data[[#This Row],[Updated_date]])/7,0)=5,4,ROUNDUP(DAY(tbl_raw_data[[#This Row],[Updated_date]])/7,0)))</f>
        <v>WEEK 3</v>
      </c>
      <c r="N4033" s="57" t="str">
        <f>UPPER(VLOOKUP(tbl_raw_data[[#This Row],[Analyst]],[1]setting!$A$1:$B$15,2,0))</f>
        <v>FARDIN</v>
      </c>
      <c r="O4033" s="57" t="str">
        <f>UPPER(tbl_raw_data[[#This Row],[Outcome]])</f>
        <v>WITHDRAW</v>
      </c>
      <c r="P4033" s="57" t="str">
        <f>UPPER(tbl_raw_data[[#This Row],[Queue Name]])</f>
        <v>CONSUMER EXISTING</v>
      </c>
      <c r="Q4033" s="57" t="str">
        <f>IF(tbl_raw_data[[#This Row],[time_taken_in_mins]]&lt;=20,"SLA_MET","SLA_NOT_MET")</f>
        <v>SLA_MET</v>
      </c>
    </row>
    <row r="4034" spans="1:17" ht="15" customHeight="1" x14ac:dyDescent="0.25">
      <c r="A4034" s="22" t="s">
        <v>5854</v>
      </c>
      <c r="B4034" s="12">
        <v>45155.800462962965</v>
      </c>
      <c r="C4034" s="25">
        <v>45155.811967592592</v>
      </c>
      <c r="D4034" s="10" t="s">
        <v>13</v>
      </c>
      <c r="E4034" s="10" t="s">
        <v>28</v>
      </c>
      <c r="F4034" s="26" t="s">
        <v>14</v>
      </c>
      <c r="G4034" s="109"/>
      <c r="H40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34" s="48">
        <f>tbl_raw_data[[#This Row],[Date Actioned]]-tbl_raw_data[[#This Row],[Date Tagged]]</f>
        <v>1.1504629626870155E-2</v>
      </c>
      <c r="J4034" s="50">
        <f>HOUR(tbl_raw_data[[#This Row],[time_taken]])*60+MINUTE(tbl_raw_data[[#This Row],[time_taken]])+SECOND(tbl_raw_data[[#This Row],[time_taken]])/60</f>
        <v>16.566666666666666</v>
      </c>
      <c r="K4034" s="54">
        <f>DATE(YEAR(tbl_raw_data[[#This Row],[Date Actioned]]), MONTH(tbl_raw_data[[#This Row],[Date Actioned]]), DAY(tbl_raw_data[[#This Row],[Date Actioned]]))</f>
        <v>45155</v>
      </c>
      <c r="L4034" s="55" t="str">
        <f>UPPER(TEXT(tbl_raw_data[[#This Row],[Updated_date]],"MMMM"))</f>
        <v>AUGUST</v>
      </c>
      <c r="M4034" s="55" t="str">
        <f>UPPER("Week "&amp;IF(ROUNDUP(DAY(tbl_raw_data[[#This Row],[Updated_date]])/7,0)=5,4,ROUNDUP(DAY(tbl_raw_data[[#This Row],[Updated_date]])/7,0)))</f>
        <v>WEEK 3</v>
      </c>
      <c r="N4034" s="57" t="str">
        <f>UPPER(VLOOKUP(tbl_raw_data[[#This Row],[Analyst]],[1]setting!$A$1:$B$15,2,0))</f>
        <v>HARDIK</v>
      </c>
      <c r="O4034" s="57" t="str">
        <f>UPPER(tbl_raw_data[[#This Row],[Outcome]])</f>
        <v>APPROVE</v>
      </c>
      <c r="P4034" s="57" t="str">
        <f>UPPER(tbl_raw_data[[#This Row],[Queue Name]])</f>
        <v>CONSUMER EXISTING</v>
      </c>
      <c r="Q4034" s="57" t="str">
        <f>IF(tbl_raw_data[[#This Row],[time_taken_in_mins]]&lt;=20,"SLA_MET","SLA_NOT_MET")</f>
        <v>SLA_MET</v>
      </c>
    </row>
    <row r="4035" spans="1:17" ht="15" customHeight="1" x14ac:dyDescent="0.25">
      <c r="A4035" s="11" t="s">
        <v>4074</v>
      </c>
      <c r="B4035" s="6">
        <v>45155.801481481481</v>
      </c>
      <c r="C4035" s="7">
        <v>45155.809305555558</v>
      </c>
      <c r="D4035" s="8" t="s">
        <v>8</v>
      </c>
      <c r="E4035" s="8" t="s">
        <v>9</v>
      </c>
      <c r="F4035" s="8" t="s">
        <v>109</v>
      </c>
      <c r="G4035" s="110" t="s">
        <v>4075</v>
      </c>
      <c r="H40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035" s="48">
        <f>tbl_raw_data[[#This Row],[Date Actioned]]-tbl_raw_data[[#This Row],[Date Tagged]]</f>
        <v>7.8240740767796524E-3</v>
      </c>
      <c r="J4035" s="50">
        <f>HOUR(tbl_raw_data[[#This Row],[time_taken]])*60+MINUTE(tbl_raw_data[[#This Row],[time_taken]])+SECOND(tbl_raw_data[[#This Row],[time_taken]])/60</f>
        <v>11.266666666666667</v>
      </c>
      <c r="K4035" s="54">
        <f>DATE(YEAR(tbl_raw_data[[#This Row],[Date Actioned]]), MONTH(tbl_raw_data[[#This Row],[Date Actioned]]), DAY(tbl_raw_data[[#This Row],[Date Actioned]]))</f>
        <v>45155</v>
      </c>
      <c r="L4035" s="55" t="str">
        <f>UPPER(TEXT(tbl_raw_data[[#This Row],[Updated_date]],"MMMM"))</f>
        <v>AUGUST</v>
      </c>
      <c r="M4035" s="55" t="str">
        <f>UPPER("Week "&amp;IF(ROUNDUP(DAY(tbl_raw_data[[#This Row],[Updated_date]])/7,0)=5,4,ROUNDUP(DAY(tbl_raw_data[[#This Row],[Updated_date]])/7,0)))</f>
        <v>WEEK 3</v>
      </c>
      <c r="N4035" s="57" t="str">
        <f>UPPER(VLOOKUP(tbl_raw_data[[#This Row],[Analyst]],[1]setting!$A$1:$B$15,2,0))</f>
        <v>NAVED</v>
      </c>
      <c r="O4035" s="57" t="str">
        <f>UPPER(tbl_raw_data[[#This Row],[Outcome]])</f>
        <v>WITHDRAW</v>
      </c>
      <c r="P4035" s="57" t="str">
        <f>UPPER(tbl_raw_data[[#This Row],[Queue Name]])</f>
        <v>CONSUMER PRE BUREAU</v>
      </c>
      <c r="Q4035" s="57" t="str">
        <f>IF(tbl_raw_data[[#This Row],[time_taken_in_mins]]&lt;=20,"SLA_MET","SLA_NOT_MET")</f>
        <v>SLA_MET</v>
      </c>
    </row>
    <row r="4036" spans="1:17" ht="15" customHeight="1" x14ac:dyDescent="0.25">
      <c r="A4036" s="22" t="s">
        <v>459</v>
      </c>
      <c r="B4036" s="12">
        <v>45155.80201388889</v>
      </c>
      <c r="C4036" s="13">
        <v>45155.8046875</v>
      </c>
      <c r="D4036" s="14" t="s">
        <v>8</v>
      </c>
      <c r="E4036" s="14" t="s">
        <v>9</v>
      </c>
      <c r="F4036" s="14" t="s">
        <v>14</v>
      </c>
      <c r="G4036" s="111" t="s">
        <v>460</v>
      </c>
      <c r="H40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36" s="48">
        <f>tbl_raw_data[[#This Row],[Date Actioned]]-tbl_raw_data[[#This Row],[Date Tagged]]</f>
        <v>2.6736111103673466E-3</v>
      </c>
      <c r="J4036" s="50">
        <f>HOUR(tbl_raw_data[[#This Row],[time_taken]])*60+MINUTE(tbl_raw_data[[#This Row],[time_taken]])+SECOND(tbl_raw_data[[#This Row],[time_taken]])/60</f>
        <v>3.85</v>
      </c>
      <c r="K4036" s="54">
        <f>DATE(YEAR(tbl_raw_data[[#This Row],[Date Actioned]]), MONTH(tbl_raw_data[[#This Row],[Date Actioned]]), DAY(tbl_raw_data[[#This Row],[Date Actioned]]))</f>
        <v>45155</v>
      </c>
      <c r="L4036" s="55" t="str">
        <f>UPPER(TEXT(tbl_raw_data[[#This Row],[Updated_date]],"MMMM"))</f>
        <v>AUGUST</v>
      </c>
      <c r="M4036" s="55" t="str">
        <f>UPPER("Week "&amp;IF(ROUNDUP(DAY(tbl_raw_data[[#This Row],[Updated_date]])/7,0)=5,4,ROUNDUP(DAY(tbl_raw_data[[#This Row],[Updated_date]])/7,0)))</f>
        <v>WEEK 3</v>
      </c>
      <c r="N4036" s="57" t="str">
        <f>UPPER(VLOOKUP(tbl_raw_data[[#This Row],[Analyst]],[1]setting!$A$1:$B$15,2,0))</f>
        <v>HARDIK</v>
      </c>
      <c r="O4036" s="57" t="str">
        <f>UPPER(tbl_raw_data[[#This Row],[Outcome]])</f>
        <v>WITHDRAW</v>
      </c>
      <c r="P4036" s="57" t="str">
        <f>UPPER(tbl_raw_data[[#This Row],[Queue Name]])</f>
        <v>CONSUMER PRE BUREAU</v>
      </c>
      <c r="Q4036" s="57" t="str">
        <f>IF(tbl_raw_data[[#This Row],[time_taken_in_mins]]&lt;=20,"SLA_MET","SLA_NOT_MET")</f>
        <v>SLA_MET</v>
      </c>
    </row>
    <row r="4037" spans="1:17" ht="15" customHeight="1" x14ac:dyDescent="0.25">
      <c r="A4037" s="22" t="s">
        <v>354</v>
      </c>
      <c r="B4037" s="12">
        <v>45155.805914351855</v>
      </c>
      <c r="C4037" s="13">
        <v>45155.808333333334</v>
      </c>
      <c r="D4037" s="14" t="s">
        <v>13</v>
      </c>
      <c r="E4037" s="14" t="s">
        <v>9</v>
      </c>
      <c r="F4037" s="14" t="s">
        <v>86</v>
      </c>
      <c r="G4037" s="111" t="s">
        <v>29</v>
      </c>
      <c r="H40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7" s="48">
        <f>tbl_raw_data[[#This Row],[Date Actioned]]-tbl_raw_data[[#This Row],[Date Tagged]]</f>
        <v>2.418981479422655E-3</v>
      </c>
      <c r="J4037" s="50">
        <f>HOUR(tbl_raw_data[[#This Row],[time_taken]])*60+MINUTE(tbl_raw_data[[#This Row],[time_taken]])+SECOND(tbl_raw_data[[#This Row],[time_taken]])/60</f>
        <v>3.4833333333333334</v>
      </c>
      <c r="K4037" s="54">
        <f>DATE(YEAR(tbl_raw_data[[#This Row],[Date Actioned]]), MONTH(tbl_raw_data[[#This Row],[Date Actioned]]), DAY(tbl_raw_data[[#This Row],[Date Actioned]]))</f>
        <v>45155</v>
      </c>
      <c r="L4037" s="55" t="str">
        <f>UPPER(TEXT(tbl_raw_data[[#This Row],[Updated_date]],"MMMM"))</f>
        <v>AUGUST</v>
      </c>
      <c r="M4037" s="55" t="str">
        <f>UPPER("Week "&amp;IF(ROUNDUP(DAY(tbl_raw_data[[#This Row],[Updated_date]])/7,0)=5,4,ROUNDUP(DAY(tbl_raw_data[[#This Row],[Updated_date]])/7,0)))</f>
        <v>WEEK 3</v>
      </c>
      <c r="N4037" s="57" t="str">
        <f>UPPER(VLOOKUP(tbl_raw_data[[#This Row],[Analyst]],[1]setting!$A$1:$B$15,2,0))</f>
        <v>ASIF</v>
      </c>
      <c r="O4037" s="57" t="str">
        <f>UPPER(tbl_raw_data[[#This Row],[Outcome]])</f>
        <v>APPROVE</v>
      </c>
      <c r="P4037" s="57" t="str">
        <f>UPPER(tbl_raw_data[[#This Row],[Queue Name]])</f>
        <v>CONSUMER PRE BUREAU</v>
      </c>
      <c r="Q4037" s="57" t="str">
        <f>IF(tbl_raw_data[[#This Row],[time_taken_in_mins]]&lt;=20,"SLA_MET","SLA_NOT_MET")</f>
        <v>SLA_MET</v>
      </c>
    </row>
    <row r="4038" spans="1:17" ht="15" customHeight="1" x14ac:dyDescent="0.25">
      <c r="A4038" s="5" t="s">
        <v>920</v>
      </c>
      <c r="B4038" s="6">
        <v>45155.808611111112</v>
      </c>
      <c r="C4038" s="7">
        <v>45155.812141203707</v>
      </c>
      <c r="D4038" s="8" t="s">
        <v>13</v>
      </c>
      <c r="E4038" s="8" t="s">
        <v>9</v>
      </c>
      <c r="F4038" s="8" t="s">
        <v>86</v>
      </c>
      <c r="G4038" s="110" t="s">
        <v>921</v>
      </c>
      <c r="H40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38" s="48">
        <f>tbl_raw_data[[#This Row],[Date Actioned]]-tbl_raw_data[[#This Row],[Date Tagged]]</f>
        <v>3.5300925956107676E-3</v>
      </c>
      <c r="J4038" s="50">
        <f>HOUR(tbl_raw_data[[#This Row],[time_taken]])*60+MINUTE(tbl_raw_data[[#This Row],[time_taken]])+SECOND(tbl_raw_data[[#This Row],[time_taken]])/60</f>
        <v>5.083333333333333</v>
      </c>
      <c r="K4038" s="54">
        <f>DATE(YEAR(tbl_raw_data[[#This Row],[Date Actioned]]), MONTH(tbl_raw_data[[#This Row],[Date Actioned]]), DAY(tbl_raw_data[[#This Row],[Date Actioned]]))</f>
        <v>45155</v>
      </c>
      <c r="L4038" s="55" t="str">
        <f>UPPER(TEXT(tbl_raw_data[[#This Row],[Updated_date]],"MMMM"))</f>
        <v>AUGUST</v>
      </c>
      <c r="M4038" s="55" t="str">
        <f>UPPER("Week "&amp;IF(ROUNDUP(DAY(tbl_raw_data[[#This Row],[Updated_date]])/7,0)=5,4,ROUNDUP(DAY(tbl_raw_data[[#This Row],[Updated_date]])/7,0)))</f>
        <v>WEEK 3</v>
      </c>
      <c r="N4038" s="57" t="str">
        <f>UPPER(VLOOKUP(tbl_raw_data[[#This Row],[Analyst]],[1]setting!$A$1:$B$15,2,0))</f>
        <v>ASIF</v>
      </c>
      <c r="O4038" s="57" t="str">
        <f>UPPER(tbl_raw_data[[#This Row],[Outcome]])</f>
        <v>APPROVE</v>
      </c>
      <c r="P4038" s="57" t="str">
        <f>UPPER(tbl_raw_data[[#This Row],[Queue Name]])</f>
        <v>CONSUMER PRE BUREAU</v>
      </c>
      <c r="Q4038" s="57" t="str">
        <f>IF(tbl_raw_data[[#This Row],[time_taken_in_mins]]&lt;=20,"SLA_MET","SLA_NOT_MET")</f>
        <v>SLA_MET</v>
      </c>
    </row>
    <row r="4039" spans="1:17" ht="15" customHeight="1" x14ac:dyDescent="0.25">
      <c r="A4039" s="5" t="s">
        <v>1069</v>
      </c>
      <c r="B4039" s="12">
        <v>45155.8125462963</v>
      </c>
      <c r="C4039" s="13">
        <v>45155.816307870373</v>
      </c>
      <c r="D4039" s="14" t="s">
        <v>46</v>
      </c>
      <c r="E4039" s="14" t="s">
        <v>28</v>
      </c>
      <c r="F4039" s="14" t="s">
        <v>14</v>
      </c>
      <c r="G4039" s="111" t="s">
        <v>172</v>
      </c>
      <c r="H40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39" s="48">
        <f>tbl_raw_data[[#This Row],[Date Actioned]]-tbl_raw_data[[#This Row],[Date Tagged]]</f>
        <v>3.7615740729961544E-3</v>
      </c>
      <c r="J4039" s="50">
        <f>HOUR(tbl_raw_data[[#This Row],[time_taken]])*60+MINUTE(tbl_raw_data[[#This Row],[time_taken]])+SECOND(tbl_raw_data[[#This Row],[time_taken]])/60</f>
        <v>5.416666666666667</v>
      </c>
      <c r="K4039" s="54">
        <f>DATE(YEAR(tbl_raw_data[[#This Row],[Date Actioned]]), MONTH(tbl_raw_data[[#This Row],[Date Actioned]]), DAY(tbl_raw_data[[#This Row],[Date Actioned]]))</f>
        <v>45155</v>
      </c>
      <c r="L4039" s="55" t="str">
        <f>UPPER(TEXT(tbl_raw_data[[#This Row],[Updated_date]],"MMMM"))</f>
        <v>AUGUST</v>
      </c>
      <c r="M4039" s="55" t="str">
        <f>UPPER("Week "&amp;IF(ROUNDUP(DAY(tbl_raw_data[[#This Row],[Updated_date]])/7,0)=5,4,ROUNDUP(DAY(tbl_raw_data[[#This Row],[Updated_date]])/7,0)))</f>
        <v>WEEK 3</v>
      </c>
      <c r="N4039" s="57" t="str">
        <f>UPPER(VLOOKUP(tbl_raw_data[[#This Row],[Analyst]],[1]setting!$A$1:$B$15,2,0))</f>
        <v>HARDIK</v>
      </c>
      <c r="O4039" s="57" t="str">
        <f>UPPER(tbl_raw_data[[#This Row],[Outcome]])</f>
        <v>DECLINE</v>
      </c>
      <c r="P4039" s="57" t="str">
        <f>UPPER(tbl_raw_data[[#This Row],[Queue Name]])</f>
        <v>CONSUMER EXISTING</v>
      </c>
      <c r="Q4039" s="57" t="str">
        <f>IF(tbl_raw_data[[#This Row],[time_taken_in_mins]]&lt;=20,"SLA_MET","SLA_NOT_MET")</f>
        <v>SLA_MET</v>
      </c>
    </row>
    <row r="4040" spans="1:17" ht="15" customHeight="1" x14ac:dyDescent="0.25">
      <c r="A4040" s="11" t="s">
        <v>1283</v>
      </c>
      <c r="B4040" s="12">
        <v>45155.819849537038</v>
      </c>
      <c r="C4040" s="13">
        <v>45155.823946759258</v>
      </c>
      <c r="D4040" s="14" t="s">
        <v>13</v>
      </c>
      <c r="E4040" s="14" t="s">
        <v>41</v>
      </c>
      <c r="F4040" s="14" t="s">
        <v>86</v>
      </c>
      <c r="G4040" s="111" t="s">
        <v>53</v>
      </c>
      <c r="H40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0" s="48">
        <f>tbl_raw_data[[#This Row],[Date Actioned]]-tbl_raw_data[[#This Row],[Date Tagged]]</f>
        <v>4.0972222195705399E-3</v>
      </c>
      <c r="J4040" s="50">
        <f>HOUR(tbl_raw_data[[#This Row],[time_taken]])*60+MINUTE(tbl_raw_data[[#This Row],[time_taken]])+SECOND(tbl_raw_data[[#This Row],[time_taken]])/60</f>
        <v>5.9</v>
      </c>
      <c r="K4040" s="54">
        <f>DATE(YEAR(tbl_raw_data[[#This Row],[Date Actioned]]), MONTH(tbl_raw_data[[#This Row],[Date Actioned]]), DAY(tbl_raw_data[[#This Row],[Date Actioned]]))</f>
        <v>45155</v>
      </c>
      <c r="L4040" s="55" t="str">
        <f>UPPER(TEXT(tbl_raw_data[[#This Row],[Updated_date]],"MMMM"))</f>
        <v>AUGUST</v>
      </c>
      <c r="M4040" s="55" t="str">
        <f>UPPER("Week "&amp;IF(ROUNDUP(DAY(tbl_raw_data[[#This Row],[Updated_date]])/7,0)=5,4,ROUNDUP(DAY(tbl_raw_data[[#This Row],[Updated_date]])/7,0)))</f>
        <v>WEEK 3</v>
      </c>
      <c r="N4040" s="57" t="str">
        <f>UPPER(VLOOKUP(tbl_raw_data[[#This Row],[Analyst]],[1]setting!$A$1:$B$15,2,0))</f>
        <v>ASIF</v>
      </c>
      <c r="O4040" s="57" t="str">
        <f>UPPER(tbl_raw_data[[#This Row],[Outcome]])</f>
        <v>APPROVE</v>
      </c>
      <c r="P4040" s="57" t="str">
        <f>UPPER(tbl_raw_data[[#This Row],[Queue Name]])</f>
        <v>CONSUMER POST BUREAU</v>
      </c>
      <c r="Q4040" s="57" t="str">
        <f>IF(tbl_raw_data[[#This Row],[time_taken_in_mins]]&lt;=20,"SLA_MET","SLA_NOT_MET")</f>
        <v>SLA_MET</v>
      </c>
    </row>
    <row r="4041" spans="1:17" ht="15" customHeight="1" x14ac:dyDescent="0.25">
      <c r="A4041" s="22" t="s">
        <v>986</v>
      </c>
      <c r="B4041" s="6">
        <v>45155.822418981479</v>
      </c>
      <c r="C4041" s="7">
        <v>45155.82607638889</v>
      </c>
      <c r="D4041" s="8" t="s">
        <v>13</v>
      </c>
      <c r="E4041" s="8" t="s">
        <v>9</v>
      </c>
      <c r="F4041" s="8" t="s">
        <v>254</v>
      </c>
      <c r="G4041" s="110" t="s">
        <v>67</v>
      </c>
      <c r="H40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1" s="48">
        <f>tbl_raw_data[[#This Row],[Date Actioned]]-tbl_raw_data[[#This Row],[Date Tagged]]</f>
        <v>3.6574074110831134E-3</v>
      </c>
      <c r="J4041" s="50">
        <f>HOUR(tbl_raw_data[[#This Row],[time_taken]])*60+MINUTE(tbl_raw_data[[#This Row],[time_taken]])+SECOND(tbl_raw_data[[#This Row],[time_taken]])/60</f>
        <v>5.2666666666666666</v>
      </c>
      <c r="K4041" s="54">
        <f>DATE(YEAR(tbl_raw_data[[#This Row],[Date Actioned]]), MONTH(tbl_raw_data[[#This Row],[Date Actioned]]), DAY(tbl_raw_data[[#This Row],[Date Actioned]]))</f>
        <v>45155</v>
      </c>
      <c r="L4041" s="55" t="str">
        <f>UPPER(TEXT(tbl_raw_data[[#This Row],[Updated_date]],"MMMM"))</f>
        <v>AUGUST</v>
      </c>
      <c r="M4041" s="55" t="str">
        <f>UPPER("Week "&amp;IF(ROUNDUP(DAY(tbl_raw_data[[#This Row],[Updated_date]])/7,0)=5,4,ROUNDUP(DAY(tbl_raw_data[[#This Row],[Updated_date]])/7,0)))</f>
        <v>WEEK 3</v>
      </c>
      <c r="N4041" s="57" t="str">
        <f>UPPER(VLOOKUP(tbl_raw_data[[#This Row],[Analyst]],[1]setting!$A$1:$B$15,2,0))</f>
        <v>FARDIN</v>
      </c>
      <c r="O4041" s="57" t="str">
        <f>UPPER(tbl_raw_data[[#This Row],[Outcome]])</f>
        <v>APPROVE</v>
      </c>
      <c r="P4041" s="57" t="str">
        <f>UPPER(tbl_raw_data[[#This Row],[Queue Name]])</f>
        <v>CONSUMER PRE BUREAU</v>
      </c>
      <c r="Q4041" s="57" t="str">
        <f>IF(tbl_raw_data[[#This Row],[time_taken_in_mins]]&lt;=20,"SLA_MET","SLA_NOT_MET")</f>
        <v>SLA_MET</v>
      </c>
    </row>
    <row r="4042" spans="1:17" ht="15" customHeight="1" x14ac:dyDescent="0.25">
      <c r="A4042" s="11" t="s">
        <v>717</v>
      </c>
      <c r="B4042" s="6">
        <v>45155.825671296298</v>
      </c>
      <c r="C4042" s="7">
        <v>45155.828865740739</v>
      </c>
      <c r="D4042" s="8" t="s">
        <v>46</v>
      </c>
      <c r="E4042" s="8" t="s">
        <v>28</v>
      </c>
      <c r="F4042" s="8" t="s">
        <v>86</v>
      </c>
      <c r="G4042" s="110" t="s">
        <v>151</v>
      </c>
      <c r="H40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2" s="48">
        <f>tbl_raw_data[[#This Row],[Date Actioned]]-tbl_raw_data[[#This Row],[Date Tagged]]</f>
        <v>3.1944444417604245E-3</v>
      </c>
      <c r="J4042" s="50">
        <f>HOUR(tbl_raw_data[[#This Row],[time_taken]])*60+MINUTE(tbl_raw_data[[#This Row],[time_taken]])+SECOND(tbl_raw_data[[#This Row],[time_taken]])/60</f>
        <v>4.5999999999999996</v>
      </c>
      <c r="K4042" s="54">
        <f>DATE(YEAR(tbl_raw_data[[#This Row],[Date Actioned]]), MONTH(tbl_raw_data[[#This Row],[Date Actioned]]), DAY(tbl_raw_data[[#This Row],[Date Actioned]]))</f>
        <v>45155</v>
      </c>
      <c r="L4042" s="55" t="str">
        <f>UPPER(TEXT(tbl_raw_data[[#This Row],[Updated_date]],"MMMM"))</f>
        <v>AUGUST</v>
      </c>
      <c r="M4042" s="55" t="str">
        <f>UPPER("Week "&amp;IF(ROUNDUP(DAY(tbl_raw_data[[#This Row],[Updated_date]])/7,0)=5,4,ROUNDUP(DAY(tbl_raw_data[[#This Row],[Updated_date]])/7,0)))</f>
        <v>WEEK 3</v>
      </c>
      <c r="N4042" s="57" t="str">
        <f>UPPER(VLOOKUP(tbl_raw_data[[#This Row],[Analyst]],[1]setting!$A$1:$B$15,2,0))</f>
        <v>ASIF</v>
      </c>
      <c r="O4042" s="57" t="str">
        <f>UPPER(tbl_raw_data[[#This Row],[Outcome]])</f>
        <v>DECLINE</v>
      </c>
      <c r="P4042" s="57" t="str">
        <f>UPPER(tbl_raw_data[[#This Row],[Queue Name]])</f>
        <v>CONSUMER EXISTING</v>
      </c>
      <c r="Q4042" s="57" t="str">
        <f>IF(tbl_raw_data[[#This Row],[time_taken_in_mins]]&lt;=20,"SLA_MET","SLA_NOT_MET")</f>
        <v>SLA_MET</v>
      </c>
    </row>
    <row r="4043" spans="1:17" ht="15" customHeight="1" x14ac:dyDescent="0.25">
      <c r="A4043" s="5" t="s">
        <v>4830</v>
      </c>
      <c r="B4043" s="12">
        <v>45155.825937499998</v>
      </c>
      <c r="C4043" s="13">
        <v>45155.835081018522</v>
      </c>
      <c r="D4043" s="14" t="s">
        <v>13</v>
      </c>
      <c r="E4043" s="14" t="s">
        <v>28</v>
      </c>
      <c r="F4043" s="14" t="s">
        <v>109</v>
      </c>
      <c r="G4043" s="111" t="s">
        <v>29</v>
      </c>
      <c r="H40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3" s="48">
        <f>tbl_raw_data[[#This Row],[Date Actioned]]-tbl_raw_data[[#This Row],[Date Tagged]]</f>
        <v>9.1435185240698047E-3</v>
      </c>
      <c r="J4043" s="50">
        <f>HOUR(tbl_raw_data[[#This Row],[time_taken]])*60+MINUTE(tbl_raw_data[[#This Row],[time_taken]])+SECOND(tbl_raw_data[[#This Row],[time_taken]])/60</f>
        <v>13.166666666666666</v>
      </c>
      <c r="K4043" s="54">
        <f>DATE(YEAR(tbl_raw_data[[#This Row],[Date Actioned]]), MONTH(tbl_raw_data[[#This Row],[Date Actioned]]), DAY(tbl_raw_data[[#This Row],[Date Actioned]]))</f>
        <v>45155</v>
      </c>
      <c r="L4043" s="55" t="str">
        <f>UPPER(TEXT(tbl_raw_data[[#This Row],[Updated_date]],"MMMM"))</f>
        <v>AUGUST</v>
      </c>
      <c r="M4043" s="55" t="str">
        <f>UPPER("Week "&amp;IF(ROUNDUP(DAY(tbl_raw_data[[#This Row],[Updated_date]])/7,0)=5,4,ROUNDUP(DAY(tbl_raw_data[[#This Row],[Updated_date]])/7,0)))</f>
        <v>WEEK 3</v>
      </c>
      <c r="N4043" s="57" t="str">
        <f>UPPER(VLOOKUP(tbl_raw_data[[#This Row],[Analyst]],[1]setting!$A$1:$B$15,2,0))</f>
        <v>NAVED</v>
      </c>
      <c r="O4043" s="57" t="str">
        <f>UPPER(tbl_raw_data[[#This Row],[Outcome]])</f>
        <v>APPROVE</v>
      </c>
      <c r="P4043" s="57" t="str">
        <f>UPPER(tbl_raw_data[[#This Row],[Queue Name]])</f>
        <v>CONSUMER EXISTING</v>
      </c>
      <c r="Q4043" s="57" t="str">
        <f>IF(tbl_raw_data[[#This Row],[time_taken_in_mins]]&lt;=20,"SLA_MET","SLA_NOT_MET")</f>
        <v>SLA_MET</v>
      </c>
    </row>
    <row r="4044" spans="1:17" ht="15" customHeight="1" x14ac:dyDescent="0.25">
      <c r="A4044" s="5" t="s">
        <v>2535</v>
      </c>
      <c r="B4044" s="12">
        <v>45155.831296296295</v>
      </c>
      <c r="C4044" s="29">
        <v>45155.837037037039</v>
      </c>
      <c r="D4044" s="16" t="s">
        <v>13</v>
      </c>
      <c r="E4044" s="16" t="s">
        <v>41</v>
      </c>
      <c r="F4044" s="30" t="s">
        <v>14</v>
      </c>
      <c r="G4044" s="106"/>
      <c r="H40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4" s="48">
        <f>tbl_raw_data[[#This Row],[Date Actioned]]-tbl_raw_data[[#This Row],[Date Tagged]]</f>
        <v>5.7407407439313829E-3</v>
      </c>
      <c r="J4044" s="50">
        <f>HOUR(tbl_raw_data[[#This Row],[time_taken]])*60+MINUTE(tbl_raw_data[[#This Row],[time_taken]])+SECOND(tbl_raw_data[[#This Row],[time_taken]])/60</f>
        <v>8.2666666666666675</v>
      </c>
      <c r="K4044" s="54">
        <f>DATE(YEAR(tbl_raw_data[[#This Row],[Date Actioned]]), MONTH(tbl_raw_data[[#This Row],[Date Actioned]]), DAY(tbl_raw_data[[#This Row],[Date Actioned]]))</f>
        <v>45155</v>
      </c>
      <c r="L4044" s="55" t="str">
        <f>UPPER(TEXT(tbl_raw_data[[#This Row],[Updated_date]],"MMMM"))</f>
        <v>AUGUST</v>
      </c>
      <c r="M4044" s="55" t="str">
        <f>UPPER("Week "&amp;IF(ROUNDUP(DAY(tbl_raw_data[[#This Row],[Updated_date]])/7,0)=5,4,ROUNDUP(DAY(tbl_raw_data[[#This Row],[Updated_date]])/7,0)))</f>
        <v>WEEK 3</v>
      </c>
      <c r="N4044" s="57" t="str">
        <f>UPPER(VLOOKUP(tbl_raw_data[[#This Row],[Analyst]],[1]setting!$A$1:$B$15,2,0))</f>
        <v>HARDIK</v>
      </c>
      <c r="O4044" s="57" t="str">
        <f>UPPER(tbl_raw_data[[#This Row],[Outcome]])</f>
        <v>APPROVE</v>
      </c>
      <c r="P4044" s="57" t="str">
        <f>UPPER(tbl_raw_data[[#This Row],[Queue Name]])</f>
        <v>CONSUMER POST BUREAU</v>
      </c>
      <c r="Q4044" s="57" t="str">
        <f>IF(tbl_raw_data[[#This Row],[time_taken_in_mins]]&lt;=20,"SLA_MET","SLA_NOT_MET")</f>
        <v>SLA_MET</v>
      </c>
    </row>
    <row r="4045" spans="1:17" ht="15" customHeight="1" x14ac:dyDescent="0.25">
      <c r="A4045" s="22" t="s">
        <v>500</v>
      </c>
      <c r="B4045" s="12">
        <v>45155.847129629627</v>
      </c>
      <c r="C4045" s="13">
        <v>45155.849907407406</v>
      </c>
      <c r="D4045" s="14" t="s">
        <v>46</v>
      </c>
      <c r="E4045" s="14" t="s">
        <v>28</v>
      </c>
      <c r="F4045" s="14" t="s">
        <v>86</v>
      </c>
      <c r="G4045" s="111" t="s">
        <v>501</v>
      </c>
      <c r="H40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45" s="48">
        <f>tbl_raw_data[[#This Row],[Date Actioned]]-tbl_raw_data[[#This Row],[Date Tagged]]</f>
        <v>2.7777777795563452E-3</v>
      </c>
      <c r="J4045" s="50">
        <f>HOUR(tbl_raw_data[[#This Row],[time_taken]])*60+MINUTE(tbl_raw_data[[#This Row],[time_taken]])+SECOND(tbl_raw_data[[#This Row],[time_taken]])/60</f>
        <v>4</v>
      </c>
      <c r="K4045" s="54">
        <f>DATE(YEAR(tbl_raw_data[[#This Row],[Date Actioned]]), MONTH(tbl_raw_data[[#This Row],[Date Actioned]]), DAY(tbl_raw_data[[#This Row],[Date Actioned]]))</f>
        <v>45155</v>
      </c>
      <c r="L4045" s="55" t="str">
        <f>UPPER(TEXT(tbl_raw_data[[#This Row],[Updated_date]],"MMMM"))</f>
        <v>AUGUST</v>
      </c>
      <c r="M4045" s="55" t="str">
        <f>UPPER("Week "&amp;IF(ROUNDUP(DAY(tbl_raw_data[[#This Row],[Updated_date]])/7,0)=5,4,ROUNDUP(DAY(tbl_raw_data[[#This Row],[Updated_date]])/7,0)))</f>
        <v>WEEK 3</v>
      </c>
      <c r="N4045" s="57" t="str">
        <f>UPPER(VLOOKUP(tbl_raw_data[[#This Row],[Analyst]],[1]setting!$A$1:$B$15,2,0))</f>
        <v>ASIF</v>
      </c>
      <c r="O4045" s="57" t="str">
        <f>UPPER(tbl_raw_data[[#This Row],[Outcome]])</f>
        <v>DECLINE</v>
      </c>
      <c r="P4045" s="57" t="str">
        <f>UPPER(tbl_raw_data[[#This Row],[Queue Name]])</f>
        <v>CONSUMER EXISTING</v>
      </c>
      <c r="Q4045" s="57" t="str">
        <f>IF(tbl_raw_data[[#This Row],[time_taken_in_mins]]&lt;=20,"SLA_MET","SLA_NOT_MET")</f>
        <v>SLA_MET</v>
      </c>
    </row>
    <row r="4046" spans="1:17" ht="15" customHeight="1" x14ac:dyDescent="0.25">
      <c r="A4046" s="5" t="s">
        <v>5035</v>
      </c>
      <c r="B4046" s="6">
        <v>45155.856469907405</v>
      </c>
      <c r="C4046" s="7">
        <v>45155.866041666668</v>
      </c>
      <c r="D4046" s="8" t="s">
        <v>8</v>
      </c>
      <c r="E4046" s="8" t="s">
        <v>41</v>
      </c>
      <c r="F4046" s="8" t="s">
        <v>254</v>
      </c>
      <c r="G4046" s="110" t="s">
        <v>5036</v>
      </c>
      <c r="H40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46" s="48">
        <f>tbl_raw_data[[#This Row],[Date Actioned]]-tbl_raw_data[[#This Row],[Date Tagged]]</f>
        <v>9.5717592630535364E-3</v>
      </c>
      <c r="J4046" s="50">
        <f>HOUR(tbl_raw_data[[#This Row],[time_taken]])*60+MINUTE(tbl_raw_data[[#This Row],[time_taken]])+SECOND(tbl_raw_data[[#This Row],[time_taken]])/60</f>
        <v>13.783333333333333</v>
      </c>
      <c r="K4046" s="54">
        <f>DATE(YEAR(tbl_raw_data[[#This Row],[Date Actioned]]), MONTH(tbl_raw_data[[#This Row],[Date Actioned]]), DAY(tbl_raw_data[[#This Row],[Date Actioned]]))</f>
        <v>45155</v>
      </c>
      <c r="L4046" s="55" t="str">
        <f>UPPER(TEXT(tbl_raw_data[[#This Row],[Updated_date]],"MMMM"))</f>
        <v>AUGUST</v>
      </c>
      <c r="M4046" s="55" t="str">
        <f>UPPER("Week "&amp;IF(ROUNDUP(DAY(tbl_raw_data[[#This Row],[Updated_date]])/7,0)=5,4,ROUNDUP(DAY(tbl_raw_data[[#This Row],[Updated_date]])/7,0)))</f>
        <v>WEEK 3</v>
      </c>
      <c r="N4046" s="57" t="str">
        <f>UPPER(VLOOKUP(tbl_raw_data[[#This Row],[Analyst]],[1]setting!$A$1:$B$15,2,0))</f>
        <v>FARDIN</v>
      </c>
      <c r="O4046" s="57" t="str">
        <f>UPPER(tbl_raw_data[[#This Row],[Outcome]])</f>
        <v>WITHDRAW</v>
      </c>
      <c r="P4046" s="57" t="str">
        <f>UPPER(tbl_raw_data[[#This Row],[Queue Name]])</f>
        <v>CONSUMER POST BUREAU</v>
      </c>
      <c r="Q4046" s="57" t="str">
        <f>IF(tbl_raw_data[[#This Row],[time_taken_in_mins]]&lt;=20,"SLA_MET","SLA_NOT_MET")</f>
        <v>SLA_MET</v>
      </c>
    </row>
    <row r="4047" spans="1:17" ht="15" customHeight="1" x14ac:dyDescent="0.25">
      <c r="A4047" s="11" t="s">
        <v>3277</v>
      </c>
      <c r="B4047" s="12">
        <v>45155.875868055555</v>
      </c>
      <c r="C4047" s="25">
        <v>45155.882638888892</v>
      </c>
      <c r="D4047" s="10" t="s">
        <v>13</v>
      </c>
      <c r="E4047" s="10" t="s">
        <v>41</v>
      </c>
      <c r="F4047" s="26" t="s">
        <v>254</v>
      </c>
      <c r="G4047" s="109"/>
      <c r="H40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7" s="48">
        <f>tbl_raw_data[[#This Row],[Date Actioned]]-tbl_raw_data[[#This Row],[Date Tagged]]</f>
        <v>6.7708333372138441E-3</v>
      </c>
      <c r="J4047" s="50">
        <f>HOUR(tbl_raw_data[[#This Row],[time_taken]])*60+MINUTE(tbl_raw_data[[#This Row],[time_taken]])+SECOND(tbl_raw_data[[#This Row],[time_taken]])/60</f>
        <v>9.75</v>
      </c>
      <c r="K4047" s="54">
        <f>DATE(YEAR(tbl_raw_data[[#This Row],[Date Actioned]]), MONTH(tbl_raw_data[[#This Row],[Date Actioned]]), DAY(tbl_raw_data[[#This Row],[Date Actioned]]))</f>
        <v>45155</v>
      </c>
      <c r="L4047" s="55" t="str">
        <f>UPPER(TEXT(tbl_raw_data[[#This Row],[Updated_date]],"MMMM"))</f>
        <v>AUGUST</v>
      </c>
      <c r="M4047" s="55" t="str">
        <f>UPPER("Week "&amp;IF(ROUNDUP(DAY(tbl_raw_data[[#This Row],[Updated_date]])/7,0)=5,4,ROUNDUP(DAY(tbl_raw_data[[#This Row],[Updated_date]])/7,0)))</f>
        <v>WEEK 3</v>
      </c>
      <c r="N4047" s="57" t="str">
        <f>UPPER(VLOOKUP(tbl_raw_data[[#This Row],[Analyst]],[1]setting!$A$1:$B$15,2,0))</f>
        <v>FARDIN</v>
      </c>
      <c r="O4047" s="57" t="str">
        <f>UPPER(tbl_raw_data[[#This Row],[Outcome]])</f>
        <v>APPROVE</v>
      </c>
      <c r="P4047" s="57" t="str">
        <f>UPPER(tbl_raw_data[[#This Row],[Queue Name]])</f>
        <v>CONSUMER POST BUREAU</v>
      </c>
      <c r="Q4047" s="57" t="str">
        <f>IF(tbl_raw_data[[#This Row],[time_taken_in_mins]]&lt;=20,"SLA_MET","SLA_NOT_MET")</f>
        <v>SLA_MET</v>
      </c>
    </row>
    <row r="4048" spans="1:17" ht="15" customHeight="1" x14ac:dyDescent="0.25">
      <c r="A4048" s="22" t="s">
        <v>3053</v>
      </c>
      <c r="B4048" s="12">
        <v>45155.921134259261</v>
      </c>
      <c r="C4048" s="29">
        <v>45155.927604166667</v>
      </c>
      <c r="D4048" s="16" t="s">
        <v>13</v>
      </c>
      <c r="E4048" s="16" t="s">
        <v>41</v>
      </c>
      <c r="F4048" s="30" t="s">
        <v>14</v>
      </c>
      <c r="G4048" s="106"/>
      <c r="H40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8" s="48">
        <f>tbl_raw_data[[#This Row],[Date Actioned]]-tbl_raw_data[[#This Row],[Date Tagged]]</f>
        <v>6.4699074064265005E-3</v>
      </c>
      <c r="J4048" s="50">
        <f>HOUR(tbl_raw_data[[#This Row],[time_taken]])*60+MINUTE(tbl_raw_data[[#This Row],[time_taken]])+SECOND(tbl_raw_data[[#This Row],[time_taken]])/60</f>
        <v>9.3166666666666664</v>
      </c>
      <c r="K4048" s="54">
        <f>DATE(YEAR(tbl_raw_data[[#This Row],[Date Actioned]]), MONTH(tbl_raw_data[[#This Row],[Date Actioned]]), DAY(tbl_raw_data[[#This Row],[Date Actioned]]))</f>
        <v>45155</v>
      </c>
      <c r="L4048" s="55" t="str">
        <f>UPPER(TEXT(tbl_raw_data[[#This Row],[Updated_date]],"MMMM"))</f>
        <v>AUGUST</v>
      </c>
      <c r="M4048" s="55" t="str">
        <f>UPPER("Week "&amp;IF(ROUNDUP(DAY(tbl_raw_data[[#This Row],[Updated_date]])/7,0)=5,4,ROUNDUP(DAY(tbl_raw_data[[#This Row],[Updated_date]])/7,0)))</f>
        <v>WEEK 3</v>
      </c>
      <c r="N4048" s="57" t="str">
        <f>UPPER(VLOOKUP(tbl_raw_data[[#This Row],[Analyst]],[1]setting!$A$1:$B$15,2,0))</f>
        <v>HARDIK</v>
      </c>
      <c r="O4048" s="57" t="str">
        <f>UPPER(tbl_raw_data[[#This Row],[Outcome]])</f>
        <v>APPROVE</v>
      </c>
      <c r="P4048" s="57" t="str">
        <f>UPPER(tbl_raw_data[[#This Row],[Queue Name]])</f>
        <v>CONSUMER POST BUREAU</v>
      </c>
      <c r="Q4048" s="57" t="str">
        <f>IF(tbl_raw_data[[#This Row],[time_taken_in_mins]]&lt;=20,"SLA_MET","SLA_NOT_MET")</f>
        <v>SLA_MET</v>
      </c>
    </row>
    <row r="4049" spans="1:17" ht="15" customHeight="1" x14ac:dyDescent="0.25">
      <c r="A4049" s="22" t="s">
        <v>7263</v>
      </c>
      <c r="B4049" s="12">
        <v>45156.077499999999</v>
      </c>
      <c r="C4049" s="29">
        <v>45156.362511574072</v>
      </c>
      <c r="D4049" s="30" t="s">
        <v>40</v>
      </c>
      <c r="E4049" s="16" t="s">
        <v>41</v>
      </c>
      <c r="F4049" s="30" t="s">
        <v>168</v>
      </c>
      <c r="G4049" s="106"/>
      <c r="H40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49" s="48">
        <f>tbl_raw_data[[#This Row],[Date Actioned]]-tbl_raw_data[[#This Row],[Date Tagged]]</f>
        <v>0.28501157407299615</v>
      </c>
      <c r="J4049" s="50">
        <f>HOUR(tbl_raw_data[[#This Row],[time_taken]])*60+MINUTE(tbl_raw_data[[#This Row],[time_taken]])+SECOND(tbl_raw_data[[#This Row],[time_taken]])/60</f>
        <v>410.41666666666669</v>
      </c>
      <c r="K4049" s="54">
        <f>DATE(YEAR(tbl_raw_data[[#This Row],[Date Actioned]]), MONTH(tbl_raw_data[[#This Row],[Date Actioned]]), DAY(tbl_raw_data[[#This Row],[Date Actioned]]))</f>
        <v>45156</v>
      </c>
      <c r="L4049" s="55" t="str">
        <f>UPPER(TEXT(tbl_raw_data[[#This Row],[Updated_date]],"MMMM"))</f>
        <v>AUGUST</v>
      </c>
      <c r="M4049" s="55" t="str">
        <f>UPPER("Week "&amp;IF(ROUNDUP(DAY(tbl_raw_data[[#This Row],[Updated_date]])/7,0)=5,4,ROUNDUP(DAY(tbl_raw_data[[#This Row],[Updated_date]])/7,0)))</f>
        <v>WEEK 3</v>
      </c>
      <c r="N4049" s="57" t="str">
        <f>UPPER(VLOOKUP(tbl_raw_data[[#This Row],[Analyst]],[1]setting!$A$1:$B$15,2,0))</f>
        <v>MERCEDES</v>
      </c>
      <c r="O4049" s="57" t="str">
        <f>UPPER(tbl_raw_data[[#This Row],[Outcome]])</f>
        <v>WITHDRAW</v>
      </c>
      <c r="P4049" s="57" t="str">
        <f>UPPER(tbl_raw_data[[#This Row],[Queue Name]])</f>
        <v>CONSUMER POST BUREAU</v>
      </c>
      <c r="Q4049" s="57" t="str">
        <f>IF(tbl_raw_data[[#This Row],[time_taken_in_mins]]&lt;=20,"SLA_MET","SLA_NOT_MET")</f>
        <v>SLA_NOT_MET</v>
      </c>
    </row>
    <row r="4050" spans="1:17" ht="15" customHeight="1" x14ac:dyDescent="0.25">
      <c r="A4050" s="5" t="s">
        <v>7259</v>
      </c>
      <c r="B4050" s="12">
        <v>45156.113067129627</v>
      </c>
      <c r="C4050" s="25">
        <v>45156.368495370371</v>
      </c>
      <c r="D4050" s="10" t="s">
        <v>13</v>
      </c>
      <c r="E4050" s="10" t="s">
        <v>41</v>
      </c>
      <c r="F4050" s="26" t="s">
        <v>10</v>
      </c>
      <c r="G4050" s="109"/>
      <c r="H40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0" s="48">
        <f>tbl_raw_data[[#This Row],[Date Actioned]]-tbl_raw_data[[#This Row],[Date Tagged]]</f>
        <v>0.25542824074364034</v>
      </c>
      <c r="J4050" s="50">
        <f>HOUR(tbl_raw_data[[#This Row],[time_taken]])*60+MINUTE(tbl_raw_data[[#This Row],[time_taken]])+SECOND(tbl_raw_data[[#This Row],[time_taken]])/60</f>
        <v>367.81666666666666</v>
      </c>
      <c r="K4050" s="54">
        <f>DATE(YEAR(tbl_raw_data[[#This Row],[Date Actioned]]), MONTH(tbl_raw_data[[#This Row],[Date Actioned]]), DAY(tbl_raw_data[[#This Row],[Date Actioned]]))</f>
        <v>45156</v>
      </c>
      <c r="L4050" s="55" t="str">
        <f>UPPER(TEXT(tbl_raw_data[[#This Row],[Updated_date]],"MMMM"))</f>
        <v>AUGUST</v>
      </c>
      <c r="M4050" s="55" t="str">
        <f>UPPER("Week "&amp;IF(ROUNDUP(DAY(tbl_raw_data[[#This Row],[Updated_date]])/7,0)=5,4,ROUNDUP(DAY(tbl_raw_data[[#This Row],[Updated_date]])/7,0)))</f>
        <v>WEEK 3</v>
      </c>
      <c r="N4050" s="57" t="str">
        <f>UPPER(VLOOKUP(tbl_raw_data[[#This Row],[Analyst]],[1]setting!$A$1:$B$15,2,0))</f>
        <v>SAM</v>
      </c>
      <c r="O4050" s="57" t="str">
        <f>UPPER(tbl_raw_data[[#This Row],[Outcome]])</f>
        <v>APPROVE</v>
      </c>
      <c r="P4050" s="57" t="str">
        <f>UPPER(tbl_raw_data[[#This Row],[Queue Name]])</f>
        <v>CONSUMER POST BUREAU</v>
      </c>
      <c r="Q4050" s="57" t="str">
        <f>IF(tbl_raw_data[[#This Row],[time_taken_in_mins]]&lt;=20,"SLA_MET","SLA_NOT_MET")</f>
        <v>SLA_NOT_MET</v>
      </c>
    </row>
    <row r="4051" spans="1:17" ht="15" customHeight="1" x14ac:dyDescent="0.25">
      <c r="A4051" s="11" t="s">
        <v>1678</v>
      </c>
      <c r="B4051" s="12">
        <v>45156.392418981479</v>
      </c>
      <c r="C4051" s="13">
        <v>45156.397060185183</v>
      </c>
      <c r="D4051" s="14" t="s">
        <v>13</v>
      </c>
      <c r="E4051" s="14" t="s">
        <v>28</v>
      </c>
      <c r="F4051" s="14" t="s">
        <v>10</v>
      </c>
      <c r="G4051" s="111" t="s">
        <v>29</v>
      </c>
      <c r="H40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1" s="48">
        <f>tbl_raw_data[[#This Row],[Date Actioned]]-tbl_raw_data[[#This Row],[Date Tagged]]</f>
        <v>4.6412037045229226E-3</v>
      </c>
      <c r="J4051" s="50">
        <f>HOUR(tbl_raw_data[[#This Row],[time_taken]])*60+MINUTE(tbl_raw_data[[#This Row],[time_taken]])+SECOND(tbl_raw_data[[#This Row],[time_taken]])/60</f>
        <v>6.6833333333333336</v>
      </c>
      <c r="K4051" s="54">
        <f>DATE(YEAR(tbl_raw_data[[#This Row],[Date Actioned]]), MONTH(tbl_raw_data[[#This Row],[Date Actioned]]), DAY(tbl_raw_data[[#This Row],[Date Actioned]]))</f>
        <v>45156</v>
      </c>
      <c r="L4051" s="55" t="str">
        <f>UPPER(TEXT(tbl_raw_data[[#This Row],[Updated_date]],"MMMM"))</f>
        <v>AUGUST</v>
      </c>
      <c r="M4051" s="55" t="str">
        <f>UPPER("Week "&amp;IF(ROUNDUP(DAY(tbl_raw_data[[#This Row],[Updated_date]])/7,0)=5,4,ROUNDUP(DAY(tbl_raw_data[[#This Row],[Updated_date]])/7,0)))</f>
        <v>WEEK 3</v>
      </c>
      <c r="N4051" s="57" t="str">
        <f>UPPER(VLOOKUP(tbl_raw_data[[#This Row],[Analyst]],[1]setting!$A$1:$B$15,2,0))</f>
        <v>SAM</v>
      </c>
      <c r="O4051" s="57" t="str">
        <f>UPPER(tbl_raw_data[[#This Row],[Outcome]])</f>
        <v>APPROVE</v>
      </c>
      <c r="P4051" s="57" t="str">
        <f>UPPER(tbl_raw_data[[#This Row],[Queue Name]])</f>
        <v>CONSUMER EXISTING</v>
      </c>
      <c r="Q4051" s="57" t="str">
        <f>IF(tbl_raw_data[[#This Row],[time_taken_in_mins]]&lt;=20,"SLA_MET","SLA_NOT_MET")</f>
        <v>SLA_MET</v>
      </c>
    </row>
    <row r="4052" spans="1:17" ht="15" customHeight="1" x14ac:dyDescent="0.25">
      <c r="A4052" s="22" t="s">
        <v>716</v>
      </c>
      <c r="B4052" s="6">
        <v>45156.399687500001</v>
      </c>
      <c r="C4052" s="7">
        <v>45156.402870370373</v>
      </c>
      <c r="D4052" s="8" t="s">
        <v>13</v>
      </c>
      <c r="E4052" s="8" t="s">
        <v>9</v>
      </c>
      <c r="F4052" s="8" t="s">
        <v>10</v>
      </c>
      <c r="G4052" s="110" t="s">
        <v>67</v>
      </c>
      <c r="H40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2" s="48">
        <f>tbl_raw_data[[#This Row],[Date Actioned]]-tbl_raw_data[[#This Row],[Date Tagged]]</f>
        <v>3.1828703722567298E-3</v>
      </c>
      <c r="J4052" s="50">
        <f>HOUR(tbl_raw_data[[#This Row],[time_taken]])*60+MINUTE(tbl_raw_data[[#This Row],[time_taken]])+SECOND(tbl_raw_data[[#This Row],[time_taken]])/60</f>
        <v>4.583333333333333</v>
      </c>
      <c r="K4052" s="54">
        <f>DATE(YEAR(tbl_raw_data[[#This Row],[Date Actioned]]), MONTH(tbl_raw_data[[#This Row],[Date Actioned]]), DAY(tbl_raw_data[[#This Row],[Date Actioned]]))</f>
        <v>45156</v>
      </c>
      <c r="L4052" s="55" t="str">
        <f>UPPER(TEXT(tbl_raw_data[[#This Row],[Updated_date]],"MMMM"))</f>
        <v>AUGUST</v>
      </c>
      <c r="M4052" s="55" t="str">
        <f>UPPER("Week "&amp;IF(ROUNDUP(DAY(tbl_raw_data[[#This Row],[Updated_date]])/7,0)=5,4,ROUNDUP(DAY(tbl_raw_data[[#This Row],[Updated_date]])/7,0)))</f>
        <v>WEEK 3</v>
      </c>
      <c r="N4052" s="57" t="str">
        <f>UPPER(VLOOKUP(tbl_raw_data[[#This Row],[Analyst]],[1]setting!$A$1:$B$15,2,0))</f>
        <v>SAM</v>
      </c>
      <c r="O4052" s="57" t="str">
        <f>UPPER(tbl_raw_data[[#This Row],[Outcome]])</f>
        <v>APPROVE</v>
      </c>
      <c r="P4052" s="57" t="str">
        <f>UPPER(tbl_raw_data[[#This Row],[Queue Name]])</f>
        <v>CONSUMER PRE BUREAU</v>
      </c>
      <c r="Q4052" s="57" t="str">
        <f>IF(tbl_raw_data[[#This Row],[time_taken_in_mins]]&lt;=20,"SLA_MET","SLA_NOT_MET")</f>
        <v>SLA_MET</v>
      </c>
    </row>
    <row r="4053" spans="1:17" ht="15" customHeight="1" x14ac:dyDescent="0.25">
      <c r="A4053" s="5" t="s">
        <v>482</v>
      </c>
      <c r="B4053" s="12">
        <v>45156.407500000001</v>
      </c>
      <c r="C4053" s="13">
        <v>45156.410243055558</v>
      </c>
      <c r="D4053" s="14" t="s">
        <v>13</v>
      </c>
      <c r="E4053" s="14" t="s">
        <v>28</v>
      </c>
      <c r="F4053" s="14" t="s">
        <v>10</v>
      </c>
      <c r="G4053" s="111" t="s">
        <v>29</v>
      </c>
      <c r="H40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3" s="48">
        <f>tbl_raw_data[[#This Row],[Date Actioned]]-tbl_raw_data[[#This Row],[Date Tagged]]</f>
        <v>2.7430555564933456E-3</v>
      </c>
      <c r="J4053" s="50">
        <f>HOUR(tbl_raw_data[[#This Row],[time_taken]])*60+MINUTE(tbl_raw_data[[#This Row],[time_taken]])+SECOND(tbl_raw_data[[#This Row],[time_taken]])/60</f>
        <v>3.95</v>
      </c>
      <c r="K4053" s="54">
        <f>DATE(YEAR(tbl_raw_data[[#This Row],[Date Actioned]]), MONTH(tbl_raw_data[[#This Row],[Date Actioned]]), DAY(tbl_raw_data[[#This Row],[Date Actioned]]))</f>
        <v>45156</v>
      </c>
      <c r="L4053" s="55" t="str">
        <f>UPPER(TEXT(tbl_raw_data[[#This Row],[Updated_date]],"MMMM"))</f>
        <v>AUGUST</v>
      </c>
      <c r="M4053" s="55" t="str">
        <f>UPPER("Week "&amp;IF(ROUNDUP(DAY(tbl_raw_data[[#This Row],[Updated_date]])/7,0)=5,4,ROUNDUP(DAY(tbl_raw_data[[#This Row],[Updated_date]])/7,0)))</f>
        <v>WEEK 3</v>
      </c>
      <c r="N4053" s="57" t="str">
        <f>UPPER(VLOOKUP(tbl_raw_data[[#This Row],[Analyst]],[1]setting!$A$1:$B$15,2,0))</f>
        <v>SAM</v>
      </c>
      <c r="O4053" s="57" t="str">
        <f>UPPER(tbl_raw_data[[#This Row],[Outcome]])</f>
        <v>APPROVE</v>
      </c>
      <c r="P4053" s="57" t="str">
        <f>UPPER(tbl_raw_data[[#This Row],[Queue Name]])</f>
        <v>CONSUMER EXISTING</v>
      </c>
      <c r="Q4053" s="57" t="str">
        <f>IF(tbl_raw_data[[#This Row],[time_taken_in_mins]]&lt;=20,"SLA_MET","SLA_NOT_MET")</f>
        <v>SLA_MET</v>
      </c>
    </row>
    <row r="4054" spans="1:17" ht="15" customHeight="1" x14ac:dyDescent="0.25">
      <c r="A4054" s="11" t="s">
        <v>628</v>
      </c>
      <c r="B4054" s="6">
        <v>45156.41578703704</v>
      </c>
      <c r="C4054" s="7">
        <v>45156.418842592589</v>
      </c>
      <c r="D4054" s="8" t="s">
        <v>13</v>
      </c>
      <c r="E4054" s="8" t="s">
        <v>28</v>
      </c>
      <c r="F4054" s="8" t="s">
        <v>10</v>
      </c>
      <c r="G4054" s="110" t="s">
        <v>67</v>
      </c>
      <c r="H40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4" s="48">
        <f>tbl_raw_data[[#This Row],[Date Actioned]]-tbl_raw_data[[#This Row],[Date Tagged]]</f>
        <v>3.0555555495084263E-3</v>
      </c>
      <c r="J4054" s="50">
        <f>HOUR(tbl_raw_data[[#This Row],[time_taken]])*60+MINUTE(tbl_raw_data[[#This Row],[time_taken]])+SECOND(tbl_raw_data[[#This Row],[time_taken]])/60</f>
        <v>4.4000000000000004</v>
      </c>
      <c r="K4054" s="54">
        <f>DATE(YEAR(tbl_raw_data[[#This Row],[Date Actioned]]), MONTH(tbl_raw_data[[#This Row],[Date Actioned]]), DAY(tbl_raw_data[[#This Row],[Date Actioned]]))</f>
        <v>45156</v>
      </c>
      <c r="L4054" s="55" t="str">
        <f>UPPER(TEXT(tbl_raw_data[[#This Row],[Updated_date]],"MMMM"))</f>
        <v>AUGUST</v>
      </c>
      <c r="M4054" s="55" t="str">
        <f>UPPER("Week "&amp;IF(ROUNDUP(DAY(tbl_raw_data[[#This Row],[Updated_date]])/7,0)=5,4,ROUNDUP(DAY(tbl_raw_data[[#This Row],[Updated_date]])/7,0)))</f>
        <v>WEEK 3</v>
      </c>
      <c r="N4054" s="57" t="str">
        <f>UPPER(VLOOKUP(tbl_raw_data[[#This Row],[Analyst]],[1]setting!$A$1:$B$15,2,0))</f>
        <v>SAM</v>
      </c>
      <c r="O4054" s="57" t="str">
        <f>UPPER(tbl_raw_data[[#This Row],[Outcome]])</f>
        <v>APPROVE</v>
      </c>
      <c r="P4054" s="57" t="str">
        <f>UPPER(tbl_raw_data[[#This Row],[Queue Name]])</f>
        <v>CONSUMER EXISTING</v>
      </c>
      <c r="Q4054" s="57" t="str">
        <f>IF(tbl_raw_data[[#This Row],[time_taken_in_mins]]&lt;=20,"SLA_MET","SLA_NOT_MET")</f>
        <v>SLA_MET</v>
      </c>
    </row>
    <row r="4055" spans="1:17" ht="15" customHeight="1" x14ac:dyDescent="0.25">
      <c r="A4055" s="11" t="s">
        <v>894</v>
      </c>
      <c r="B4055" s="12">
        <v>45156.430069444446</v>
      </c>
      <c r="C4055" s="29">
        <v>45156.433564814812</v>
      </c>
      <c r="D4055" s="16" t="s">
        <v>46</v>
      </c>
      <c r="E4055" s="16" t="s">
        <v>28</v>
      </c>
      <c r="F4055" s="30" t="s">
        <v>10</v>
      </c>
      <c r="G4055" s="106"/>
      <c r="H40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5" s="48">
        <f>tbl_raw_data[[#This Row],[Date Actioned]]-tbl_raw_data[[#This Row],[Date Tagged]]</f>
        <v>3.4953703652718104E-3</v>
      </c>
      <c r="J4055" s="50">
        <f>HOUR(tbl_raw_data[[#This Row],[time_taken]])*60+MINUTE(tbl_raw_data[[#This Row],[time_taken]])+SECOND(tbl_raw_data[[#This Row],[time_taken]])/60</f>
        <v>5.0333333333333332</v>
      </c>
      <c r="K4055" s="54">
        <f>DATE(YEAR(tbl_raw_data[[#This Row],[Date Actioned]]), MONTH(tbl_raw_data[[#This Row],[Date Actioned]]), DAY(tbl_raw_data[[#This Row],[Date Actioned]]))</f>
        <v>45156</v>
      </c>
      <c r="L4055" s="55" t="str">
        <f>UPPER(TEXT(tbl_raw_data[[#This Row],[Updated_date]],"MMMM"))</f>
        <v>AUGUST</v>
      </c>
      <c r="M4055" s="55" t="str">
        <f>UPPER("Week "&amp;IF(ROUNDUP(DAY(tbl_raw_data[[#This Row],[Updated_date]])/7,0)=5,4,ROUNDUP(DAY(tbl_raw_data[[#This Row],[Updated_date]])/7,0)))</f>
        <v>WEEK 3</v>
      </c>
      <c r="N4055" s="57" t="str">
        <f>UPPER(VLOOKUP(tbl_raw_data[[#This Row],[Analyst]],[1]setting!$A$1:$B$15,2,0))</f>
        <v>SAM</v>
      </c>
      <c r="O4055" s="57" t="str">
        <f>UPPER(tbl_raw_data[[#This Row],[Outcome]])</f>
        <v>DECLINE</v>
      </c>
      <c r="P4055" s="57" t="str">
        <f>UPPER(tbl_raw_data[[#This Row],[Queue Name]])</f>
        <v>CONSUMER EXISTING</v>
      </c>
      <c r="Q4055" s="57" t="str">
        <f>IF(tbl_raw_data[[#This Row],[time_taken_in_mins]]&lt;=20,"SLA_MET","SLA_NOT_MET")</f>
        <v>SLA_MET</v>
      </c>
    </row>
    <row r="4056" spans="1:17" ht="15" customHeight="1" x14ac:dyDescent="0.25">
      <c r="A4056" s="22" t="s">
        <v>1940</v>
      </c>
      <c r="B4056" s="12">
        <v>45156.43136574074</v>
      </c>
      <c r="C4056" s="13">
        <v>45156.436365740738</v>
      </c>
      <c r="D4056" s="14" t="s">
        <v>13</v>
      </c>
      <c r="E4056" s="14" t="s">
        <v>28</v>
      </c>
      <c r="F4056" s="14" t="s">
        <v>86</v>
      </c>
      <c r="G4056" s="111" t="s">
        <v>29</v>
      </c>
      <c r="H40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6" s="48">
        <f>tbl_raw_data[[#This Row],[Date Actioned]]-tbl_raw_data[[#This Row],[Date Tagged]]</f>
        <v>4.9999999973806553E-3</v>
      </c>
      <c r="J4056" s="50">
        <f>HOUR(tbl_raw_data[[#This Row],[time_taken]])*60+MINUTE(tbl_raw_data[[#This Row],[time_taken]])+SECOND(tbl_raw_data[[#This Row],[time_taken]])/60</f>
        <v>7.2</v>
      </c>
      <c r="K4056" s="54">
        <f>DATE(YEAR(tbl_raw_data[[#This Row],[Date Actioned]]), MONTH(tbl_raw_data[[#This Row],[Date Actioned]]), DAY(tbl_raw_data[[#This Row],[Date Actioned]]))</f>
        <v>45156</v>
      </c>
      <c r="L4056" s="55" t="str">
        <f>UPPER(TEXT(tbl_raw_data[[#This Row],[Updated_date]],"MMMM"))</f>
        <v>AUGUST</v>
      </c>
      <c r="M4056" s="55" t="str">
        <f>UPPER("Week "&amp;IF(ROUNDUP(DAY(tbl_raw_data[[#This Row],[Updated_date]])/7,0)=5,4,ROUNDUP(DAY(tbl_raw_data[[#This Row],[Updated_date]])/7,0)))</f>
        <v>WEEK 3</v>
      </c>
      <c r="N4056" s="57" t="str">
        <f>UPPER(VLOOKUP(tbl_raw_data[[#This Row],[Analyst]],[1]setting!$A$1:$B$15,2,0))</f>
        <v>ASIF</v>
      </c>
      <c r="O4056" s="57" t="str">
        <f>UPPER(tbl_raw_data[[#This Row],[Outcome]])</f>
        <v>APPROVE</v>
      </c>
      <c r="P4056" s="57" t="str">
        <f>UPPER(tbl_raw_data[[#This Row],[Queue Name]])</f>
        <v>CONSUMER EXISTING</v>
      </c>
      <c r="Q4056" s="57" t="str">
        <f>IF(tbl_raw_data[[#This Row],[time_taken_in_mins]]&lt;=20,"SLA_MET","SLA_NOT_MET")</f>
        <v>SLA_MET</v>
      </c>
    </row>
    <row r="4057" spans="1:17" ht="15" customHeight="1" x14ac:dyDescent="0.25">
      <c r="A4057" s="5" t="s">
        <v>750</v>
      </c>
      <c r="B4057" s="6">
        <v>45156.439432870371</v>
      </c>
      <c r="C4057" s="7">
        <v>45156.442673611113</v>
      </c>
      <c r="D4057" s="8" t="s">
        <v>13</v>
      </c>
      <c r="E4057" s="8" t="s">
        <v>28</v>
      </c>
      <c r="F4057" s="8" t="s">
        <v>10</v>
      </c>
      <c r="G4057" s="110" t="s">
        <v>53</v>
      </c>
      <c r="H40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57" s="48">
        <f>tbl_raw_data[[#This Row],[Date Actioned]]-tbl_raw_data[[#This Row],[Date Tagged]]</f>
        <v>3.2407407416030765E-3</v>
      </c>
      <c r="J4057" s="50">
        <f>HOUR(tbl_raw_data[[#This Row],[time_taken]])*60+MINUTE(tbl_raw_data[[#This Row],[time_taken]])+SECOND(tbl_raw_data[[#This Row],[time_taken]])/60</f>
        <v>4.666666666666667</v>
      </c>
      <c r="K4057" s="54">
        <f>DATE(YEAR(tbl_raw_data[[#This Row],[Date Actioned]]), MONTH(tbl_raw_data[[#This Row],[Date Actioned]]), DAY(tbl_raw_data[[#This Row],[Date Actioned]]))</f>
        <v>45156</v>
      </c>
      <c r="L4057" s="55" t="str">
        <f>UPPER(TEXT(tbl_raw_data[[#This Row],[Updated_date]],"MMMM"))</f>
        <v>AUGUST</v>
      </c>
      <c r="M4057" s="55" t="str">
        <f>UPPER("Week "&amp;IF(ROUNDUP(DAY(tbl_raw_data[[#This Row],[Updated_date]])/7,0)=5,4,ROUNDUP(DAY(tbl_raw_data[[#This Row],[Updated_date]])/7,0)))</f>
        <v>WEEK 3</v>
      </c>
      <c r="N4057" s="57" t="str">
        <f>UPPER(VLOOKUP(tbl_raw_data[[#This Row],[Analyst]],[1]setting!$A$1:$B$15,2,0))</f>
        <v>SAM</v>
      </c>
      <c r="O4057" s="57" t="str">
        <f>UPPER(tbl_raw_data[[#This Row],[Outcome]])</f>
        <v>APPROVE</v>
      </c>
      <c r="P4057" s="57" t="str">
        <f>UPPER(tbl_raw_data[[#This Row],[Queue Name]])</f>
        <v>CONSUMER EXISTING</v>
      </c>
      <c r="Q4057" s="57" t="str">
        <f>IF(tbl_raw_data[[#This Row],[time_taken_in_mins]]&lt;=20,"SLA_MET","SLA_NOT_MET")</f>
        <v>SLA_MET</v>
      </c>
    </row>
    <row r="4058" spans="1:17" ht="15" customHeight="1" x14ac:dyDescent="0.25">
      <c r="A4058" s="11" t="s">
        <v>2684</v>
      </c>
      <c r="B4058" s="12">
        <v>45156.439687500002</v>
      </c>
      <c r="C4058" s="29">
        <v>45156.445590277777</v>
      </c>
      <c r="D4058" s="16" t="s">
        <v>13</v>
      </c>
      <c r="E4058" s="16" t="s">
        <v>28</v>
      </c>
      <c r="F4058" s="30" t="s">
        <v>86</v>
      </c>
      <c r="G4058" s="106"/>
      <c r="H40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8" s="48">
        <f>tbl_raw_data[[#This Row],[Date Actioned]]-tbl_raw_data[[#This Row],[Date Tagged]]</f>
        <v>5.9027777751907706E-3</v>
      </c>
      <c r="J4058" s="50">
        <f>HOUR(tbl_raw_data[[#This Row],[time_taken]])*60+MINUTE(tbl_raw_data[[#This Row],[time_taken]])+SECOND(tbl_raw_data[[#This Row],[time_taken]])/60</f>
        <v>8.5</v>
      </c>
      <c r="K4058" s="54">
        <f>DATE(YEAR(tbl_raw_data[[#This Row],[Date Actioned]]), MONTH(tbl_raw_data[[#This Row],[Date Actioned]]), DAY(tbl_raw_data[[#This Row],[Date Actioned]]))</f>
        <v>45156</v>
      </c>
      <c r="L4058" s="55" t="str">
        <f>UPPER(TEXT(tbl_raw_data[[#This Row],[Updated_date]],"MMMM"))</f>
        <v>AUGUST</v>
      </c>
      <c r="M4058" s="55" t="str">
        <f>UPPER("Week "&amp;IF(ROUNDUP(DAY(tbl_raw_data[[#This Row],[Updated_date]])/7,0)=5,4,ROUNDUP(DAY(tbl_raw_data[[#This Row],[Updated_date]])/7,0)))</f>
        <v>WEEK 3</v>
      </c>
      <c r="N4058" s="57" t="str">
        <f>UPPER(VLOOKUP(tbl_raw_data[[#This Row],[Analyst]],[1]setting!$A$1:$B$15,2,0))</f>
        <v>ASIF</v>
      </c>
      <c r="O4058" s="57" t="str">
        <f>UPPER(tbl_raw_data[[#This Row],[Outcome]])</f>
        <v>APPROVE</v>
      </c>
      <c r="P4058" s="57" t="str">
        <f>UPPER(tbl_raw_data[[#This Row],[Queue Name]])</f>
        <v>CONSUMER EXISTING</v>
      </c>
      <c r="Q4058" s="57" t="str">
        <f>IF(tbl_raw_data[[#This Row],[time_taken_in_mins]]&lt;=20,"SLA_MET","SLA_NOT_MET")</f>
        <v>SLA_MET</v>
      </c>
    </row>
    <row r="4059" spans="1:17" ht="15" customHeight="1" x14ac:dyDescent="0.25">
      <c r="A4059" s="22" t="s">
        <v>3005</v>
      </c>
      <c r="B4059" s="12">
        <v>45156.443344907406</v>
      </c>
      <c r="C4059" s="25">
        <v>45156.44972222222</v>
      </c>
      <c r="D4059" s="10" t="s">
        <v>13</v>
      </c>
      <c r="E4059" s="10" t="s">
        <v>28</v>
      </c>
      <c r="F4059" s="26" t="s">
        <v>10</v>
      </c>
      <c r="G4059" s="109"/>
      <c r="H40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59" s="48">
        <f>tbl_raw_data[[#This Row],[Date Actioned]]-tbl_raw_data[[#This Row],[Date Tagged]]</f>
        <v>6.3773148140171543E-3</v>
      </c>
      <c r="J4059" s="50">
        <f>HOUR(tbl_raw_data[[#This Row],[time_taken]])*60+MINUTE(tbl_raw_data[[#This Row],[time_taken]])+SECOND(tbl_raw_data[[#This Row],[time_taken]])/60</f>
        <v>9.1833333333333336</v>
      </c>
      <c r="K4059" s="54">
        <f>DATE(YEAR(tbl_raw_data[[#This Row],[Date Actioned]]), MONTH(tbl_raw_data[[#This Row],[Date Actioned]]), DAY(tbl_raw_data[[#This Row],[Date Actioned]]))</f>
        <v>45156</v>
      </c>
      <c r="L4059" s="55" t="str">
        <f>UPPER(TEXT(tbl_raw_data[[#This Row],[Updated_date]],"MMMM"))</f>
        <v>AUGUST</v>
      </c>
      <c r="M4059" s="55" t="str">
        <f>UPPER("Week "&amp;IF(ROUNDUP(DAY(tbl_raw_data[[#This Row],[Updated_date]])/7,0)=5,4,ROUNDUP(DAY(tbl_raw_data[[#This Row],[Updated_date]])/7,0)))</f>
        <v>WEEK 3</v>
      </c>
      <c r="N4059" s="57" t="str">
        <f>UPPER(VLOOKUP(tbl_raw_data[[#This Row],[Analyst]],[1]setting!$A$1:$B$15,2,0))</f>
        <v>SAM</v>
      </c>
      <c r="O4059" s="57" t="str">
        <f>UPPER(tbl_raw_data[[#This Row],[Outcome]])</f>
        <v>APPROVE</v>
      </c>
      <c r="P4059" s="57" t="str">
        <f>UPPER(tbl_raw_data[[#This Row],[Queue Name]])</f>
        <v>CONSUMER EXISTING</v>
      </c>
      <c r="Q4059" s="57" t="str">
        <f>IF(tbl_raw_data[[#This Row],[time_taken_in_mins]]&lt;=20,"SLA_MET","SLA_NOT_MET")</f>
        <v>SLA_MET</v>
      </c>
    </row>
    <row r="4060" spans="1:17" ht="15" customHeight="1" x14ac:dyDescent="0.25">
      <c r="A4060" s="11" t="s">
        <v>2012</v>
      </c>
      <c r="B4060" s="12">
        <v>45156.444004629629</v>
      </c>
      <c r="C4060" s="13">
        <v>45156.44908564815</v>
      </c>
      <c r="D4060" s="14" t="s">
        <v>13</v>
      </c>
      <c r="E4060" s="14" t="s">
        <v>28</v>
      </c>
      <c r="F4060" s="14" t="s">
        <v>86</v>
      </c>
      <c r="G4060" s="111" t="s">
        <v>53</v>
      </c>
      <c r="H40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0" s="48">
        <f>tbl_raw_data[[#This Row],[Date Actioned]]-tbl_raw_data[[#This Row],[Date Tagged]]</f>
        <v>5.0810185202863067E-3</v>
      </c>
      <c r="J4060" s="50">
        <f>HOUR(tbl_raw_data[[#This Row],[time_taken]])*60+MINUTE(tbl_raw_data[[#This Row],[time_taken]])+SECOND(tbl_raw_data[[#This Row],[time_taken]])/60</f>
        <v>7.3166666666666664</v>
      </c>
      <c r="K4060" s="54">
        <f>DATE(YEAR(tbl_raw_data[[#This Row],[Date Actioned]]), MONTH(tbl_raw_data[[#This Row],[Date Actioned]]), DAY(tbl_raw_data[[#This Row],[Date Actioned]]))</f>
        <v>45156</v>
      </c>
      <c r="L4060" s="55" t="str">
        <f>UPPER(TEXT(tbl_raw_data[[#This Row],[Updated_date]],"MMMM"))</f>
        <v>AUGUST</v>
      </c>
      <c r="M4060" s="55" t="str">
        <f>UPPER("Week "&amp;IF(ROUNDUP(DAY(tbl_raw_data[[#This Row],[Updated_date]])/7,0)=5,4,ROUNDUP(DAY(tbl_raw_data[[#This Row],[Updated_date]])/7,0)))</f>
        <v>WEEK 3</v>
      </c>
      <c r="N4060" s="57" t="str">
        <f>UPPER(VLOOKUP(tbl_raw_data[[#This Row],[Analyst]],[1]setting!$A$1:$B$15,2,0))</f>
        <v>ASIF</v>
      </c>
      <c r="O4060" s="57" t="str">
        <f>UPPER(tbl_raw_data[[#This Row],[Outcome]])</f>
        <v>APPROVE</v>
      </c>
      <c r="P4060" s="57" t="str">
        <f>UPPER(tbl_raw_data[[#This Row],[Queue Name]])</f>
        <v>CONSUMER EXISTING</v>
      </c>
      <c r="Q4060" s="57" t="str">
        <f>IF(tbl_raw_data[[#This Row],[time_taken_in_mins]]&lt;=20,"SLA_MET","SLA_NOT_MET")</f>
        <v>SLA_MET</v>
      </c>
    </row>
    <row r="4061" spans="1:17" ht="15" customHeight="1" x14ac:dyDescent="0.25">
      <c r="A4061" s="11" t="s">
        <v>6422</v>
      </c>
      <c r="B4061" s="6">
        <v>45156.450868055559</v>
      </c>
      <c r="C4061" s="7">
        <v>45156.464166666665</v>
      </c>
      <c r="D4061" s="8" t="s">
        <v>46</v>
      </c>
      <c r="E4061" s="8" t="s">
        <v>9</v>
      </c>
      <c r="F4061" s="8" t="s">
        <v>86</v>
      </c>
      <c r="G4061" s="110" t="s">
        <v>995</v>
      </c>
      <c r="H40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1" s="48">
        <f>tbl_raw_data[[#This Row],[Date Actioned]]-tbl_raw_data[[#This Row],[Date Tagged]]</f>
        <v>1.3298611105710734E-2</v>
      </c>
      <c r="J4061" s="50">
        <f>HOUR(tbl_raw_data[[#This Row],[time_taken]])*60+MINUTE(tbl_raw_data[[#This Row],[time_taken]])+SECOND(tbl_raw_data[[#This Row],[time_taken]])/60</f>
        <v>19.149999999999999</v>
      </c>
      <c r="K4061" s="54">
        <f>DATE(YEAR(tbl_raw_data[[#This Row],[Date Actioned]]), MONTH(tbl_raw_data[[#This Row],[Date Actioned]]), DAY(tbl_raw_data[[#This Row],[Date Actioned]]))</f>
        <v>45156</v>
      </c>
      <c r="L4061" s="55" t="str">
        <f>UPPER(TEXT(tbl_raw_data[[#This Row],[Updated_date]],"MMMM"))</f>
        <v>AUGUST</v>
      </c>
      <c r="M4061" s="55" t="str">
        <f>UPPER("Week "&amp;IF(ROUNDUP(DAY(tbl_raw_data[[#This Row],[Updated_date]])/7,0)=5,4,ROUNDUP(DAY(tbl_raw_data[[#This Row],[Updated_date]])/7,0)))</f>
        <v>WEEK 3</v>
      </c>
      <c r="N4061" s="57" t="str">
        <f>UPPER(VLOOKUP(tbl_raw_data[[#This Row],[Analyst]],[1]setting!$A$1:$B$15,2,0))</f>
        <v>ASIF</v>
      </c>
      <c r="O4061" s="57" t="str">
        <f>UPPER(tbl_raw_data[[#This Row],[Outcome]])</f>
        <v>DECLINE</v>
      </c>
      <c r="P4061" s="57" t="str">
        <f>UPPER(tbl_raw_data[[#This Row],[Queue Name]])</f>
        <v>CONSUMER PRE BUREAU</v>
      </c>
      <c r="Q4061" s="57" t="str">
        <f>IF(tbl_raw_data[[#This Row],[time_taken_in_mins]]&lt;=20,"SLA_MET","SLA_NOT_MET")</f>
        <v>SLA_MET</v>
      </c>
    </row>
    <row r="4062" spans="1:17" ht="15" customHeight="1" x14ac:dyDescent="0.25">
      <c r="A4062" s="22" t="s">
        <v>5174</v>
      </c>
      <c r="B4062" s="6">
        <v>45156.451944444445</v>
      </c>
      <c r="C4062" s="7">
        <v>45156.461875000001</v>
      </c>
      <c r="D4062" s="8" t="s">
        <v>13</v>
      </c>
      <c r="E4062" s="8" t="s">
        <v>9</v>
      </c>
      <c r="F4062" s="8" t="s">
        <v>10</v>
      </c>
      <c r="G4062" s="110" t="s">
        <v>67</v>
      </c>
      <c r="H40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2" s="48">
        <f>tbl_raw_data[[#This Row],[Date Actioned]]-tbl_raw_data[[#This Row],[Date Tagged]]</f>
        <v>9.930555555911269E-3</v>
      </c>
      <c r="J4062" s="50">
        <f>HOUR(tbl_raw_data[[#This Row],[time_taken]])*60+MINUTE(tbl_raw_data[[#This Row],[time_taken]])+SECOND(tbl_raw_data[[#This Row],[time_taken]])/60</f>
        <v>14.3</v>
      </c>
      <c r="K4062" s="54">
        <f>DATE(YEAR(tbl_raw_data[[#This Row],[Date Actioned]]), MONTH(tbl_raw_data[[#This Row],[Date Actioned]]), DAY(tbl_raw_data[[#This Row],[Date Actioned]]))</f>
        <v>45156</v>
      </c>
      <c r="L4062" s="55" t="str">
        <f>UPPER(TEXT(tbl_raw_data[[#This Row],[Updated_date]],"MMMM"))</f>
        <v>AUGUST</v>
      </c>
      <c r="M4062" s="55" t="str">
        <f>UPPER("Week "&amp;IF(ROUNDUP(DAY(tbl_raw_data[[#This Row],[Updated_date]])/7,0)=5,4,ROUNDUP(DAY(tbl_raw_data[[#This Row],[Updated_date]])/7,0)))</f>
        <v>WEEK 3</v>
      </c>
      <c r="N4062" s="57" t="str">
        <f>UPPER(VLOOKUP(tbl_raw_data[[#This Row],[Analyst]],[1]setting!$A$1:$B$15,2,0))</f>
        <v>SAM</v>
      </c>
      <c r="O4062" s="57" t="str">
        <f>UPPER(tbl_raw_data[[#This Row],[Outcome]])</f>
        <v>APPROVE</v>
      </c>
      <c r="P4062" s="57" t="str">
        <f>UPPER(tbl_raw_data[[#This Row],[Queue Name]])</f>
        <v>CONSUMER PRE BUREAU</v>
      </c>
      <c r="Q4062" s="57" t="str">
        <f>IF(tbl_raw_data[[#This Row],[time_taken_in_mins]]&lt;=20,"SLA_MET","SLA_NOT_MET")</f>
        <v>SLA_MET</v>
      </c>
    </row>
    <row r="4063" spans="1:17" ht="15" customHeight="1" x14ac:dyDescent="0.25">
      <c r="A4063" s="5" t="s">
        <v>4123</v>
      </c>
      <c r="B4063" s="12">
        <v>45156.460069444445</v>
      </c>
      <c r="C4063" s="25">
        <v>45156.467974537038</v>
      </c>
      <c r="D4063" s="26" t="s">
        <v>40</v>
      </c>
      <c r="E4063" s="10" t="s">
        <v>41</v>
      </c>
      <c r="F4063" s="26" t="s">
        <v>10</v>
      </c>
      <c r="G4063" s="109"/>
      <c r="H40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63" s="48">
        <f>tbl_raw_data[[#This Row],[Date Actioned]]-tbl_raw_data[[#This Row],[Date Tagged]]</f>
        <v>7.9050925924093463E-3</v>
      </c>
      <c r="J4063" s="50">
        <f>HOUR(tbl_raw_data[[#This Row],[time_taken]])*60+MINUTE(tbl_raw_data[[#This Row],[time_taken]])+SECOND(tbl_raw_data[[#This Row],[time_taken]])/60</f>
        <v>11.383333333333333</v>
      </c>
      <c r="K4063" s="54">
        <f>DATE(YEAR(tbl_raw_data[[#This Row],[Date Actioned]]), MONTH(tbl_raw_data[[#This Row],[Date Actioned]]), DAY(tbl_raw_data[[#This Row],[Date Actioned]]))</f>
        <v>45156</v>
      </c>
      <c r="L4063" s="55" t="str">
        <f>UPPER(TEXT(tbl_raw_data[[#This Row],[Updated_date]],"MMMM"))</f>
        <v>AUGUST</v>
      </c>
      <c r="M4063" s="55" t="str">
        <f>UPPER("Week "&amp;IF(ROUNDUP(DAY(tbl_raw_data[[#This Row],[Updated_date]])/7,0)=5,4,ROUNDUP(DAY(tbl_raw_data[[#This Row],[Updated_date]])/7,0)))</f>
        <v>WEEK 3</v>
      </c>
      <c r="N4063" s="57" t="str">
        <f>UPPER(VLOOKUP(tbl_raw_data[[#This Row],[Analyst]],[1]setting!$A$1:$B$15,2,0))</f>
        <v>SAM</v>
      </c>
      <c r="O4063" s="57" t="str">
        <f>UPPER(tbl_raw_data[[#This Row],[Outcome]])</f>
        <v>WITHDRAW</v>
      </c>
      <c r="P4063" s="57" t="str">
        <f>UPPER(tbl_raw_data[[#This Row],[Queue Name]])</f>
        <v>CONSUMER POST BUREAU</v>
      </c>
      <c r="Q4063" s="57" t="str">
        <f>IF(tbl_raw_data[[#This Row],[time_taken_in_mins]]&lt;=20,"SLA_MET","SLA_NOT_MET")</f>
        <v>SLA_MET</v>
      </c>
    </row>
    <row r="4064" spans="1:17" ht="15" customHeight="1" x14ac:dyDescent="0.25">
      <c r="A4064" s="5" t="s">
        <v>3265</v>
      </c>
      <c r="B4064" s="12">
        <v>45156.466770833336</v>
      </c>
      <c r="C4064" s="13">
        <v>45156.473530092589</v>
      </c>
      <c r="D4064" s="14" t="s">
        <v>13</v>
      </c>
      <c r="E4064" s="14" t="s">
        <v>28</v>
      </c>
      <c r="F4064" s="14" t="s">
        <v>86</v>
      </c>
      <c r="G4064" s="111" t="s">
        <v>29</v>
      </c>
      <c r="H40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4" s="48">
        <f>tbl_raw_data[[#This Row],[Date Actioned]]-tbl_raw_data[[#This Row],[Date Tagged]]</f>
        <v>6.7592592531582341E-3</v>
      </c>
      <c r="J4064" s="50">
        <f>HOUR(tbl_raw_data[[#This Row],[time_taken]])*60+MINUTE(tbl_raw_data[[#This Row],[time_taken]])+SECOND(tbl_raw_data[[#This Row],[time_taken]])/60</f>
        <v>9.7333333333333325</v>
      </c>
      <c r="K4064" s="54">
        <f>DATE(YEAR(tbl_raw_data[[#This Row],[Date Actioned]]), MONTH(tbl_raw_data[[#This Row],[Date Actioned]]), DAY(tbl_raw_data[[#This Row],[Date Actioned]]))</f>
        <v>45156</v>
      </c>
      <c r="L4064" s="55" t="str">
        <f>UPPER(TEXT(tbl_raw_data[[#This Row],[Updated_date]],"MMMM"))</f>
        <v>AUGUST</v>
      </c>
      <c r="M4064" s="55" t="str">
        <f>UPPER("Week "&amp;IF(ROUNDUP(DAY(tbl_raw_data[[#This Row],[Updated_date]])/7,0)=5,4,ROUNDUP(DAY(tbl_raw_data[[#This Row],[Updated_date]])/7,0)))</f>
        <v>WEEK 3</v>
      </c>
      <c r="N4064" s="57" t="str">
        <f>UPPER(VLOOKUP(tbl_raw_data[[#This Row],[Analyst]],[1]setting!$A$1:$B$15,2,0))</f>
        <v>ASIF</v>
      </c>
      <c r="O4064" s="57" t="str">
        <f>UPPER(tbl_raw_data[[#This Row],[Outcome]])</f>
        <v>APPROVE</v>
      </c>
      <c r="P4064" s="57" t="str">
        <f>UPPER(tbl_raw_data[[#This Row],[Queue Name]])</f>
        <v>CONSUMER EXISTING</v>
      </c>
      <c r="Q4064" s="57" t="str">
        <f>IF(tbl_raw_data[[#This Row],[time_taken_in_mins]]&lt;=20,"SLA_MET","SLA_NOT_MET")</f>
        <v>SLA_MET</v>
      </c>
    </row>
    <row r="4065" spans="1:17" ht="15" customHeight="1" x14ac:dyDescent="0.25">
      <c r="A4065" s="22" t="s">
        <v>4155</v>
      </c>
      <c r="B4065" s="12">
        <v>45156.470277777778</v>
      </c>
      <c r="C4065" s="25">
        <v>45156.47824074074</v>
      </c>
      <c r="D4065" s="10" t="s">
        <v>46</v>
      </c>
      <c r="E4065" s="10" t="s">
        <v>41</v>
      </c>
      <c r="F4065" s="26" t="s">
        <v>10</v>
      </c>
      <c r="G4065" s="109"/>
      <c r="H40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65" s="48">
        <f>tbl_raw_data[[#This Row],[Date Actioned]]-tbl_raw_data[[#This Row],[Date Tagged]]</f>
        <v>7.962962961755693E-3</v>
      </c>
      <c r="J4065" s="50">
        <f>HOUR(tbl_raw_data[[#This Row],[time_taken]])*60+MINUTE(tbl_raw_data[[#This Row],[time_taken]])+SECOND(tbl_raw_data[[#This Row],[time_taken]])/60</f>
        <v>11.466666666666667</v>
      </c>
      <c r="K4065" s="54">
        <f>DATE(YEAR(tbl_raw_data[[#This Row],[Date Actioned]]), MONTH(tbl_raw_data[[#This Row],[Date Actioned]]), DAY(tbl_raw_data[[#This Row],[Date Actioned]]))</f>
        <v>45156</v>
      </c>
      <c r="L4065" s="55" t="str">
        <f>UPPER(TEXT(tbl_raw_data[[#This Row],[Updated_date]],"MMMM"))</f>
        <v>AUGUST</v>
      </c>
      <c r="M4065" s="55" t="str">
        <f>UPPER("Week "&amp;IF(ROUNDUP(DAY(tbl_raw_data[[#This Row],[Updated_date]])/7,0)=5,4,ROUNDUP(DAY(tbl_raw_data[[#This Row],[Updated_date]])/7,0)))</f>
        <v>WEEK 3</v>
      </c>
      <c r="N4065" s="57" t="str">
        <f>UPPER(VLOOKUP(tbl_raw_data[[#This Row],[Analyst]],[1]setting!$A$1:$B$15,2,0))</f>
        <v>SAM</v>
      </c>
      <c r="O4065" s="57" t="str">
        <f>UPPER(tbl_raw_data[[#This Row],[Outcome]])</f>
        <v>DECLINE</v>
      </c>
      <c r="P4065" s="57" t="str">
        <f>UPPER(tbl_raw_data[[#This Row],[Queue Name]])</f>
        <v>CONSUMER POST BUREAU</v>
      </c>
      <c r="Q4065" s="57" t="str">
        <f>IF(tbl_raw_data[[#This Row],[time_taken_in_mins]]&lt;=20,"SLA_MET","SLA_NOT_MET")</f>
        <v>SLA_MET</v>
      </c>
    </row>
    <row r="4066" spans="1:17" ht="15" customHeight="1" x14ac:dyDescent="0.25">
      <c r="A4066" s="11" t="s">
        <v>3895</v>
      </c>
      <c r="B4066" s="6">
        <v>45156.474189814813</v>
      </c>
      <c r="C4066" s="7">
        <v>45156.481759259259</v>
      </c>
      <c r="D4066" s="8" t="s">
        <v>13</v>
      </c>
      <c r="E4066" s="8" t="s">
        <v>9</v>
      </c>
      <c r="F4066" s="8" t="s">
        <v>86</v>
      </c>
      <c r="G4066" s="110" t="s">
        <v>147</v>
      </c>
      <c r="H40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6" s="48">
        <f>tbl_raw_data[[#This Row],[Date Actioned]]-tbl_raw_data[[#This Row],[Date Tagged]]</f>
        <v>7.5694444458349608E-3</v>
      </c>
      <c r="J4066" s="50">
        <f>HOUR(tbl_raw_data[[#This Row],[time_taken]])*60+MINUTE(tbl_raw_data[[#This Row],[time_taken]])+SECOND(tbl_raw_data[[#This Row],[time_taken]])/60</f>
        <v>10.9</v>
      </c>
      <c r="K4066" s="54">
        <f>DATE(YEAR(tbl_raw_data[[#This Row],[Date Actioned]]), MONTH(tbl_raw_data[[#This Row],[Date Actioned]]), DAY(tbl_raw_data[[#This Row],[Date Actioned]]))</f>
        <v>45156</v>
      </c>
      <c r="L4066" s="55" t="str">
        <f>UPPER(TEXT(tbl_raw_data[[#This Row],[Updated_date]],"MMMM"))</f>
        <v>AUGUST</v>
      </c>
      <c r="M4066" s="55" t="str">
        <f>UPPER("Week "&amp;IF(ROUNDUP(DAY(tbl_raw_data[[#This Row],[Updated_date]])/7,0)=5,4,ROUNDUP(DAY(tbl_raw_data[[#This Row],[Updated_date]])/7,0)))</f>
        <v>WEEK 3</v>
      </c>
      <c r="N4066" s="57" t="str">
        <f>UPPER(VLOOKUP(tbl_raw_data[[#This Row],[Analyst]],[1]setting!$A$1:$B$15,2,0))</f>
        <v>ASIF</v>
      </c>
      <c r="O4066" s="57" t="str">
        <f>UPPER(tbl_raw_data[[#This Row],[Outcome]])</f>
        <v>APPROVE</v>
      </c>
      <c r="P4066" s="57" t="str">
        <f>UPPER(tbl_raw_data[[#This Row],[Queue Name]])</f>
        <v>CONSUMER PRE BUREAU</v>
      </c>
      <c r="Q4066" s="57" t="str">
        <f>IF(tbl_raw_data[[#This Row],[time_taken_in_mins]]&lt;=20,"SLA_MET","SLA_NOT_MET")</f>
        <v>SLA_MET</v>
      </c>
    </row>
    <row r="4067" spans="1:17" ht="15" customHeight="1" x14ac:dyDescent="0.25">
      <c r="A4067" s="22" t="s">
        <v>4226</v>
      </c>
      <c r="B4067" s="12">
        <v>45156.474594907406</v>
      </c>
      <c r="C4067" s="13">
        <v>45156.482685185183</v>
      </c>
      <c r="D4067" s="14" t="s">
        <v>13</v>
      </c>
      <c r="E4067" s="14" t="s">
        <v>28</v>
      </c>
      <c r="F4067" s="14" t="s">
        <v>10</v>
      </c>
      <c r="G4067" s="111" t="s">
        <v>21</v>
      </c>
      <c r="H40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67" s="48">
        <f>tbl_raw_data[[#This Row],[Date Actioned]]-tbl_raw_data[[#This Row],[Date Tagged]]</f>
        <v>8.0902777772280388E-3</v>
      </c>
      <c r="J4067" s="50">
        <f>HOUR(tbl_raw_data[[#This Row],[time_taken]])*60+MINUTE(tbl_raw_data[[#This Row],[time_taken]])+SECOND(tbl_raw_data[[#This Row],[time_taken]])/60</f>
        <v>11.65</v>
      </c>
      <c r="K4067" s="54">
        <f>DATE(YEAR(tbl_raw_data[[#This Row],[Date Actioned]]), MONTH(tbl_raw_data[[#This Row],[Date Actioned]]), DAY(tbl_raw_data[[#This Row],[Date Actioned]]))</f>
        <v>45156</v>
      </c>
      <c r="L4067" s="55" t="str">
        <f>UPPER(TEXT(tbl_raw_data[[#This Row],[Updated_date]],"MMMM"))</f>
        <v>AUGUST</v>
      </c>
      <c r="M4067" s="55" t="str">
        <f>UPPER("Week "&amp;IF(ROUNDUP(DAY(tbl_raw_data[[#This Row],[Updated_date]])/7,0)=5,4,ROUNDUP(DAY(tbl_raw_data[[#This Row],[Updated_date]])/7,0)))</f>
        <v>WEEK 3</v>
      </c>
      <c r="N4067" s="57" t="str">
        <f>UPPER(VLOOKUP(tbl_raw_data[[#This Row],[Analyst]],[1]setting!$A$1:$B$15,2,0))</f>
        <v>SAM</v>
      </c>
      <c r="O4067" s="57" t="str">
        <f>UPPER(tbl_raw_data[[#This Row],[Outcome]])</f>
        <v>APPROVE</v>
      </c>
      <c r="P4067" s="57" t="str">
        <f>UPPER(tbl_raw_data[[#This Row],[Queue Name]])</f>
        <v>CONSUMER EXISTING</v>
      </c>
      <c r="Q4067" s="57" t="str">
        <f>IF(tbl_raw_data[[#This Row],[time_taken_in_mins]]&lt;=20,"SLA_MET","SLA_NOT_MET")</f>
        <v>SLA_MET</v>
      </c>
    </row>
    <row r="4068" spans="1:17" ht="15" customHeight="1" x14ac:dyDescent="0.25">
      <c r="A4068" s="5" t="s">
        <v>3655</v>
      </c>
      <c r="B4068" s="12">
        <v>45156.480671296296</v>
      </c>
      <c r="C4068" s="29">
        <v>45156.487905092596</v>
      </c>
      <c r="D4068" s="16" t="s">
        <v>13</v>
      </c>
      <c r="E4068" s="16" t="s">
        <v>28</v>
      </c>
      <c r="F4068" s="30" t="s">
        <v>10</v>
      </c>
      <c r="G4068" s="106"/>
      <c r="H40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68" s="48">
        <f>tbl_raw_data[[#This Row],[Date Actioned]]-tbl_raw_data[[#This Row],[Date Tagged]]</f>
        <v>7.2337962992605753E-3</v>
      </c>
      <c r="J4068" s="50">
        <f>HOUR(tbl_raw_data[[#This Row],[time_taken]])*60+MINUTE(tbl_raw_data[[#This Row],[time_taken]])+SECOND(tbl_raw_data[[#This Row],[time_taken]])/60</f>
        <v>10.416666666666666</v>
      </c>
      <c r="K4068" s="54">
        <f>DATE(YEAR(tbl_raw_data[[#This Row],[Date Actioned]]), MONTH(tbl_raw_data[[#This Row],[Date Actioned]]), DAY(tbl_raw_data[[#This Row],[Date Actioned]]))</f>
        <v>45156</v>
      </c>
      <c r="L4068" s="55" t="str">
        <f>UPPER(TEXT(tbl_raw_data[[#This Row],[Updated_date]],"MMMM"))</f>
        <v>AUGUST</v>
      </c>
      <c r="M4068" s="55" t="str">
        <f>UPPER("Week "&amp;IF(ROUNDUP(DAY(tbl_raw_data[[#This Row],[Updated_date]])/7,0)=5,4,ROUNDUP(DAY(tbl_raw_data[[#This Row],[Updated_date]])/7,0)))</f>
        <v>WEEK 3</v>
      </c>
      <c r="N4068" s="57" t="str">
        <f>UPPER(VLOOKUP(tbl_raw_data[[#This Row],[Analyst]],[1]setting!$A$1:$B$15,2,0))</f>
        <v>SAM</v>
      </c>
      <c r="O4068" s="57" t="str">
        <f>UPPER(tbl_raw_data[[#This Row],[Outcome]])</f>
        <v>APPROVE</v>
      </c>
      <c r="P4068" s="57" t="str">
        <f>UPPER(tbl_raw_data[[#This Row],[Queue Name]])</f>
        <v>CONSUMER EXISTING</v>
      </c>
      <c r="Q4068" s="57" t="str">
        <f>IF(tbl_raw_data[[#This Row],[time_taken_in_mins]]&lt;=20,"SLA_MET","SLA_NOT_MET")</f>
        <v>SLA_MET</v>
      </c>
    </row>
    <row r="4069" spans="1:17" ht="15" customHeight="1" x14ac:dyDescent="0.25">
      <c r="A4069" s="22" t="s">
        <v>522</v>
      </c>
      <c r="B4069" s="6">
        <v>45156.480787037035</v>
      </c>
      <c r="C4069" s="7">
        <v>45156.483622685184</v>
      </c>
      <c r="D4069" s="8" t="s">
        <v>8</v>
      </c>
      <c r="E4069" s="8" t="s">
        <v>9</v>
      </c>
      <c r="F4069" s="8" t="s">
        <v>86</v>
      </c>
      <c r="G4069" s="110" t="s">
        <v>523</v>
      </c>
      <c r="H40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069" s="48">
        <f>tbl_raw_data[[#This Row],[Date Actioned]]-tbl_raw_data[[#This Row],[Date Tagged]]</f>
        <v>2.8356481489026919E-3</v>
      </c>
      <c r="J4069" s="50">
        <f>HOUR(tbl_raw_data[[#This Row],[time_taken]])*60+MINUTE(tbl_raw_data[[#This Row],[time_taken]])+SECOND(tbl_raw_data[[#This Row],[time_taken]])/60</f>
        <v>4.083333333333333</v>
      </c>
      <c r="K4069" s="54">
        <f>DATE(YEAR(tbl_raw_data[[#This Row],[Date Actioned]]), MONTH(tbl_raw_data[[#This Row],[Date Actioned]]), DAY(tbl_raw_data[[#This Row],[Date Actioned]]))</f>
        <v>45156</v>
      </c>
      <c r="L4069" s="55" t="str">
        <f>UPPER(TEXT(tbl_raw_data[[#This Row],[Updated_date]],"MMMM"))</f>
        <v>AUGUST</v>
      </c>
      <c r="M4069" s="55" t="str">
        <f>UPPER("Week "&amp;IF(ROUNDUP(DAY(tbl_raw_data[[#This Row],[Updated_date]])/7,0)=5,4,ROUNDUP(DAY(tbl_raw_data[[#This Row],[Updated_date]])/7,0)))</f>
        <v>WEEK 3</v>
      </c>
      <c r="N4069" s="57" t="str">
        <f>UPPER(VLOOKUP(tbl_raw_data[[#This Row],[Analyst]],[1]setting!$A$1:$B$15,2,0))</f>
        <v>ASIF</v>
      </c>
      <c r="O4069" s="57" t="str">
        <f>UPPER(tbl_raw_data[[#This Row],[Outcome]])</f>
        <v>WITHDRAW</v>
      </c>
      <c r="P4069" s="57" t="str">
        <f>UPPER(tbl_raw_data[[#This Row],[Queue Name]])</f>
        <v>CONSUMER PRE BUREAU</v>
      </c>
      <c r="Q4069" s="57" t="str">
        <f>IF(tbl_raw_data[[#This Row],[time_taken_in_mins]]&lt;=20,"SLA_MET","SLA_NOT_MET")</f>
        <v>SLA_MET</v>
      </c>
    </row>
    <row r="4070" spans="1:17" ht="15" customHeight="1" x14ac:dyDescent="0.25">
      <c r="A4070" s="5" t="s">
        <v>3536</v>
      </c>
      <c r="B4070" s="12">
        <v>45156.481747685182</v>
      </c>
      <c r="C4070" s="29">
        <v>45156.488819444443</v>
      </c>
      <c r="D4070" s="16" t="s">
        <v>46</v>
      </c>
      <c r="E4070" s="16" t="s">
        <v>28</v>
      </c>
      <c r="F4070" s="30" t="s">
        <v>86</v>
      </c>
      <c r="G4070" s="106"/>
      <c r="H40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0" s="48">
        <f>tbl_raw_data[[#This Row],[Date Actioned]]-tbl_raw_data[[#This Row],[Date Tagged]]</f>
        <v>7.07175926072523E-3</v>
      </c>
      <c r="J4070" s="50">
        <f>HOUR(tbl_raw_data[[#This Row],[time_taken]])*60+MINUTE(tbl_raw_data[[#This Row],[time_taken]])+SECOND(tbl_raw_data[[#This Row],[time_taken]])/60</f>
        <v>10.183333333333334</v>
      </c>
      <c r="K4070" s="54">
        <f>DATE(YEAR(tbl_raw_data[[#This Row],[Date Actioned]]), MONTH(tbl_raw_data[[#This Row],[Date Actioned]]), DAY(tbl_raw_data[[#This Row],[Date Actioned]]))</f>
        <v>45156</v>
      </c>
      <c r="L4070" s="55" t="str">
        <f>UPPER(TEXT(tbl_raw_data[[#This Row],[Updated_date]],"MMMM"))</f>
        <v>AUGUST</v>
      </c>
      <c r="M4070" s="55" t="str">
        <f>UPPER("Week "&amp;IF(ROUNDUP(DAY(tbl_raw_data[[#This Row],[Updated_date]])/7,0)=5,4,ROUNDUP(DAY(tbl_raw_data[[#This Row],[Updated_date]])/7,0)))</f>
        <v>WEEK 3</v>
      </c>
      <c r="N4070" s="57" t="str">
        <f>UPPER(VLOOKUP(tbl_raw_data[[#This Row],[Analyst]],[1]setting!$A$1:$B$15,2,0))</f>
        <v>ASIF</v>
      </c>
      <c r="O4070" s="57" t="str">
        <f>UPPER(tbl_raw_data[[#This Row],[Outcome]])</f>
        <v>DECLINE</v>
      </c>
      <c r="P4070" s="57" t="str">
        <f>UPPER(tbl_raw_data[[#This Row],[Queue Name]])</f>
        <v>CONSUMER EXISTING</v>
      </c>
      <c r="Q4070" s="57" t="str">
        <f>IF(tbl_raw_data[[#This Row],[time_taken_in_mins]]&lt;=20,"SLA_MET","SLA_NOT_MET")</f>
        <v>SLA_MET</v>
      </c>
    </row>
    <row r="4071" spans="1:17" ht="15" customHeight="1" x14ac:dyDescent="0.25">
      <c r="A4071" s="11" t="s">
        <v>3802</v>
      </c>
      <c r="B4071" s="12">
        <v>45156.485590277778</v>
      </c>
      <c r="C4071" s="25">
        <v>45156.493043981478</v>
      </c>
      <c r="D4071" s="10" t="s">
        <v>13</v>
      </c>
      <c r="E4071" s="10" t="s">
        <v>41</v>
      </c>
      <c r="F4071" s="26" t="s">
        <v>55</v>
      </c>
      <c r="G4071" s="109"/>
      <c r="H40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1" s="48">
        <f>tbl_raw_data[[#This Row],[Date Actioned]]-tbl_raw_data[[#This Row],[Date Tagged]]</f>
        <v>7.4537036998663098E-3</v>
      </c>
      <c r="J4071" s="50">
        <f>HOUR(tbl_raw_data[[#This Row],[time_taken]])*60+MINUTE(tbl_raw_data[[#This Row],[time_taken]])+SECOND(tbl_raw_data[[#This Row],[time_taken]])/60</f>
        <v>10.733333333333333</v>
      </c>
      <c r="K4071" s="54">
        <f>DATE(YEAR(tbl_raw_data[[#This Row],[Date Actioned]]), MONTH(tbl_raw_data[[#This Row],[Date Actioned]]), DAY(tbl_raw_data[[#This Row],[Date Actioned]]))</f>
        <v>45156</v>
      </c>
      <c r="L4071" s="55" t="str">
        <f>UPPER(TEXT(tbl_raw_data[[#This Row],[Updated_date]],"MMMM"))</f>
        <v>AUGUST</v>
      </c>
      <c r="M4071" s="55" t="str">
        <f>UPPER("Week "&amp;IF(ROUNDUP(DAY(tbl_raw_data[[#This Row],[Updated_date]])/7,0)=5,4,ROUNDUP(DAY(tbl_raw_data[[#This Row],[Updated_date]])/7,0)))</f>
        <v>WEEK 3</v>
      </c>
      <c r="N4071" s="57" t="str">
        <f>UPPER(VLOOKUP(tbl_raw_data[[#This Row],[Analyst]],[1]setting!$A$1:$B$15,2,0))</f>
        <v>CAMERON</v>
      </c>
      <c r="O4071" s="57" t="str">
        <f>UPPER(tbl_raw_data[[#This Row],[Outcome]])</f>
        <v>APPROVE</v>
      </c>
      <c r="P4071" s="57" t="str">
        <f>UPPER(tbl_raw_data[[#This Row],[Queue Name]])</f>
        <v>CONSUMER POST BUREAU</v>
      </c>
      <c r="Q4071" s="57" t="str">
        <f>IF(tbl_raw_data[[#This Row],[time_taken_in_mins]]&lt;=20,"SLA_MET","SLA_NOT_MET")</f>
        <v>SLA_MET</v>
      </c>
    </row>
    <row r="4072" spans="1:17" ht="15" customHeight="1" x14ac:dyDescent="0.25">
      <c r="A4072" s="22" t="s">
        <v>5723</v>
      </c>
      <c r="B4072" s="12">
        <v>45156.485810185186</v>
      </c>
      <c r="C4072" s="29">
        <v>45156.497013888889</v>
      </c>
      <c r="D4072" s="16" t="s">
        <v>13</v>
      </c>
      <c r="E4072" s="16" t="s">
        <v>28</v>
      </c>
      <c r="F4072" s="30" t="s">
        <v>86</v>
      </c>
      <c r="G4072" s="106"/>
      <c r="H40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2" s="48">
        <f>tbl_raw_data[[#This Row],[Date Actioned]]-tbl_raw_data[[#This Row],[Date Tagged]]</f>
        <v>1.1203703703358769E-2</v>
      </c>
      <c r="J4072" s="50">
        <f>HOUR(tbl_raw_data[[#This Row],[time_taken]])*60+MINUTE(tbl_raw_data[[#This Row],[time_taken]])+SECOND(tbl_raw_data[[#This Row],[time_taken]])/60</f>
        <v>16.133333333333333</v>
      </c>
      <c r="K4072" s="54">
        <f>DATE(YEAR(tbl_raw_data[[#This Row],[Date Actioned]]), MONTH(tbl_raw_data[[#This Row],[Date Actioned]]), DAY(tbl_raw_data[[#This Row],[Date Actioned]]))</f>
        <v>45156</v>
      </c>
      <c r="L4072" s="55" t="str">
        <f>UPPER(TEXT(tbl_raw_data[[#This Row],[Updated_date]],"MMMM"))</f>
        <v>AUGUST</v>
      </c>
      <c r="M4072" s="55" t="str">
        <f>UPPER("Week "&amp;IF(ROUNDUP(DAY(tbl_raw_data[[#This Row],[Updated_date]])/7,0)=5,4,ROUNDUP(DAY(tbl_raw_data[[#This Row],[Updated_date]])/7,0)))</f>
        <v>WEEK 3</v>
      </c>
      <c r="N4072" s="57" t="str">
        <f>UPPER(VLOOKUP(tbl_raw_data[[#This Row],[Analyst]],[1]setting!$A$1:$B$15,2,0))</f>
        <v>ASIF</v>
      </c>
      <c r="O4072" s="57" t="str">
        <f>UPPER(tbl_raw_data[[#This Row],[Outcome]])</f>
        <v>APPROVE</v>
      </c>
      <c r="P4072" s="57" t="str">
        <f>UPPER(tbl_raw_data[[#This Row],[Queue Name]])</f>
        <v>CONSUMER EXISTING</v>
      </c>
      <c r="Q4072" s="57" t="str">
        <f>IF(tbl_raw_data[[#This Row],[time_taken_in_mins]]&lt;=20,"SLA_MET","SLA_NOT_MET")</f>
        <v>SLA_MET</v>
      </c>
    </row>
    <row r="4073" spans="1:17" ht="15" customHeight="1" x14ac:dyDescent="0.25">
      <c r="A4073" s="5" t="s">
        <v>5153</v>
      </c>
      <c r="B4073" s="12">
        <v>45156.486307870371</v>
      </c>
      <c r="C4073" s="25">
        <v>45156.496180555558</v>
      </c>
      <c r="D4073" s="10" t="s">
        <v>13</v>
      </c>
      <c r="E4073" s="10" t="s">
        <v>28</v>
      </c>
      <c r="F4073" s="26" t="s">
        <v>10</v>
      </c>
      <c r="G4073" s="109"/>
      <c r="H40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3" s="48">
        <f>tbl_raw_data[[#This Row],[Date Actioned]]-tbl_raw_data[[#This Row],[Date Tagged]]</f>
        <v>9.8726851865649223E-3</v>
      </c>
      <c r="J4073" s="50">
        <f>HOUR(tbl_raw_data[[#This Row],[time_taken]])*60+MINUTE(tbl_raw_data[[#This Row],[time_taken]])+SECOND(tbl_raw_data[[#This Row],[time_taken]])/60</f>
        <v>14.216666666666667</v>
      </c>
      <c r="K4073" s="54">
        <f>DATE(YEAR(tbl_raw_data[[#This Row],[Date Actioned]]), MONTH(tbl_raw_data[[#This Row],[Date Actioned]]), DAY(tbl_raw_data[[#This Row],[Date Actioned]]))</f>
        <v>45156</v>
      </c>
      <c r="L4073" s="55" t="str">
        <f>UPPER(TEXT(tbl_raw_data[[#This Row],[Updated_date]],"MMMM"))</f>
        <v>AUGUST</v>
      </c>
      <c r="M4073" s="55" t="str">
        <f>UPPER("Week "&amp;IF(ROUNDUP(DAY(tbl_raw_data[[#This Row],[Updated_date]])/7,0)=5,4,ROUNDUP(DAY(tbl_raw_data[[#This Row],[Updated_date]])/7,0)))</f>
        <v>WEEK 3</v>
      </c>
      <c r="N4073" s="57" t="str">
        <f>UPPER(VLOOKUP(tbl_raw_data[[#This Row],[Analyst]],[1]setting!$A$1:$B$15,2,0))</f>
        <v>SAM</v>
      </c>
      <c r="O4073" s="57" t="str">
        <f>UPPER(tbl_raw_data[[#This Row],[Outcome]])</f>
        <v>APPROVE</v>
      </c>
      <c r="P4073" s="57" t="str">
        <f>UPPER(tbl_raw_data[[#This Row],[Queue Name]])</f>
        <v>CONSUMER EXISTING</v>
      </c>
      <c r="Q4073" s="57" t="str">
        <f>IF(tbl_raw_data[[#This Row],[time_taken_in_mins]]&lt;=20,"SLA_MET","SLA_NOT_MET")</f>
        <v>SLA_MET</v>
      </c>
    </row>
    <row r="4074" spans="1:17" ht="15" customHeight="1" x14ac:dyDescent="0.25">
      <c r="A4074" s="5" t="s">
        <v>5692</v>
      </c>
      <c r="B4074" s="12">
        <v>45156.490231481483</v>
      </c>
      <c r="C4074" s="13">
        <v>45156.501342592594</v>
      </c>
      <c r="D4074" s="14" t="s">
        <v>8</v>
      </c>
      <c r="E4074" s="14" t="s">
        <v>41</v>
      </c>
      <c r="F4074" s="14" t="s">
        <v>55</v>
      </c>
      <c r="G4074" s="111" t="s">
        <v>5693</v>
      </c>
      <c r="H40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74" s="48">
        <f>tbl_raw_data[[#This Row],[Date Actioned]]-tbl_raw_data[[#This Row],[Date Tagged]]</f>
        <v>1.1111111110949423E-2</v>
      </c>
      <c r="J4074" s="50">
        <f>HOUR(tbl_raw_data[[#This Row],[time_taken]])*60+MINUTE(tbl_raw_data[[#This Row],[time_taken]])+SECOND(tbl_raw_data[[#This Row],[time_taken]])/60</f>
        <v>16</v>
      </c>
      <c r="K4074" s="54">
        <f>DATE(YEAR(tbl_raw_data[[#This Row],[Date Actioned]]), MONTH(tbl_raw_data[[#This Row],[Date Actioned]]), DAY(tbl_raw_data[[#This Row],[Date Actioned]]))</f>
        <v>45156</v>
      </c>
      <c r="L4074" s="55" t="str">
        <f>UPPER(TEXT(tbl_raw_data[[#This Row],[Updated_date]],"MMMM"))</f>
        <v>AUGUST</v>
      </c>
      <c r="M4074" s="55" t="str">
        <f>UPPER("Week "&amp;IF(ROUNDUP(DAY(tbl_raw_data[[#This Row],[Updated_date]])/7,0)=5,4,ROUNDUP(DAY(tbl_raw_data[[#This Row],[Updated_date]])/7,0)))</f>
        <v>WEEK 3</v>
      </c>
      <c r="N4074" s="57" t="str">
        <f>UPPER(VLOOKUP(tbl_raw_data[[#This Row],[Analyst]],[1]setting!$A$1:$B$15,2,0))</f>
        <v>CAMERON</v>
      </c>
      <c r="O4074" s="57" t="str">
        <f>UPPER(tbl_raw_data[[#This Row],[Outcome]])</f>
        <v>WITHDRAW</v>
      </c>
      <c r="P4074" s="57" t="str">
        <f>UPPER(tbl_raw_data[[#This Row],[Queue Name]])</f>
        <v>CONSUMER POST BUREAU</v>
      </c>
      <c r="Q4074" s="57" t="str">
        <f>IF(tbl_raw_data[[#This Row],[time_taken_in_mins]]&lt;=20,"SLA_MET","SLA_NOT_MET")</f>
        <v>SLA_MET</v>
      </c>
    </row>
    <row r="4075" spans="1:17" ht="15" customHeight="1" x14ac:dyDescent="0.25">
      <c r="A4075" s="11" t="s">
        <v>2955</v>
      </c>
      <c r="B4075" s="12">
        <v>45156.500972222224</v>
      </c>
      <c r="C4075" s="29">
        <v>45156.507291666669</v>
      </c>
      <c r="D4075" s="16" t="s">
        <v>13</v>
      </c>
      <c r="E4075" s="16" t="s">
        <v>28</v>
      </c>
      <c r="F4075" s="30" t="s">
        <v>86</v>
      </c>
      <c r="G4075" s="106"/>
      <c r="H40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5" s="48">
        <f>tbl_raw_data[[#This Row],[Date Actioned]]-tbl_raw_data[[#This Row],[Date Tagged]]</f>
        <v>6.3194444446708076E-3</v>
      </c>
      <c r="J4075" s="50">
        <f>HOUR(tbl_raw_data[[#This Row],[time_taken]])*60+MINUTE(tbl_raw_data[[#This Row],[time_taken]])+SECOND(tbl_raw_data[[#This Row],[time_taken]])/60</f>
        <v>9.1</v>
      </c>
      <c r="K4075" s="54">
        <f>DATE(YEAR(tbl_raw_data[[#This Row],[Date Actioned]]), MONTH(tbl_raw_data[[#This Row],[Date Actioned]]), DAY(tbl_raw_data[[#This Row],[Date Actioned]]))</f>
        <v>45156</v>
      </c>
      <c r="L4075" s="55" t="str">
        <f>UPPER(TEXT(tbl_raw_data[[#This Row],[Updated_date]],"MMMM"))</f>
        <v>AUGUST</v>
      </c>
      <c r="M4075" s="55" t="str">
        <f>UPPER("Week "&amp;IF(ROUNDUP(DAY(tbl_raw_data[[#This Row],[Updated_date]])/7,0)=5,4,ROUNDUP(DAY(tbl_raw_data[[#This Row],[Updated_date]])/7,0)))</f>
        <v>WEEK 3</v>
      </c>
      <c r="N4075" s="57" t="str">
        <f>UPPER(VLOOKUP(tbl_raw_data[[#This Row],[Analyst]],[1]setting!$A$1:$B$15,2,0))</f>
        <v>ASIF</v>
      </c>
      <c r="O4075" s="57" t="str">
        <f>UPPER(tbl_raw_data[[#This Row],[Outcome]])</f>
        <v>APPROVE</v>
      </c>
      <c r="P4075" s="57" t="str">
        <f>UPPER(tbl_raw_data[[#This Row],[Queue Name]])</f>
        <v>CONSUMER EXISTING</v>
      </c>
      <c r="Q4075" s="57" t="str">
        <f>IF(tbl_raw_data[[#This Row],[time_taken_in_mins]]&lt;=20,"SLA_MET","SLA_NOT_MET")</f>
        <v>SLA_MET</v>
      </c>
    </row>
    <row r="4076" spans="1:17" ht="15" customHeight="1" x14ac:dyDescent="0.25">
      <c r="A4076" s="22" t="s">
        <v>3520</v>
      </c>
      <c r="B4076" s="12">
        <v>45156.503553240742</v>
      </c>
      <c r="C4076" s="25">
        <v>45156.510601851849</v>
      </c>
      <c r="D4076" s="10" t="s">
        <v>13</v>
      </c>
      <c r="E4076" s="10" t="s">
        <v>28</v>
      </c>
      <c r="F4076" s="26" t="s">
        <v>10</v>
      </c>
      <c r="G4076" s="109"/>
      <c r="H40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76" s="48">
        <f>tbl_raw_data[[#This Row],[Date Actioned]]-tbl_raw_data[[#This Row],[Date Tagged]]</f>
        <v>7.0486111071659252E-3</v>
      </c>
      <c r="J4076" s="50">
        <f>HOUR(tbl_raw_data[[#This Row],[time_taken]])*60+MINUTE(tbl_raw_data[[#This Row],[time_taken]])+SECOND(tbl_raw_data[[#This Row],[time_taken]])/60</f>
        <v>10.15</v>
      </c>
      <c r="K4076" s="54">
        <f>DATE(YEAR(tbl_raw_data[[#This Row],[Date Actioned]]), MONTH(tbl_raw_data[[#This Row],[Date Actioned]]), DAY(tbl_raw_data[[#This Row],[Date Actioned]]))</f>
        <v>45156</v>
      </c>
      <c r="L4076" s="55" t="str">
        <f>UPPER(TEXT(tbl_raw_data[[#This Row],[Updated_date]],"MMMM"))</f>
        <v>AUGUST</v>
      </c>
      <c r="M4076" s="55" t="str">
        <f>UPPER("Week "&amp;IF(ROUNDUP(DAY(tbl_raw_data[[#This Row],[Updated_date]])/7,0)=5,4,ROUNDUP(DAY(tbl_raw_data[[#This Row],[Updated_date]])/7,0)))</f>
        <v>WEEK 3</v>
      </c>
      <c r="N4076" s="57" t="str">
        <f>UPPER(VLOOKUP(tbl_raw_data[[#This Row],[Analyst]],[1]setting!$A$1:$B$15,2,0))</f>
        <v>SAM</v>
      </c>
      <c r="O4076" s="57" t="str">
        <f>UPPER(tbl_raw_data[[#This Row],[Outcome]])</f>
        <v>APPROVE</v>
      </c>
      <c r="P4076" s="57" t="str">
        <f>UPPER(tbl_raw_data[[#This Row],[Queue Name]])</f>
        <v>CONSUMER EXISTING</v>
      </c>
      <c r="Q4076" s="57" t="str">
        <f>IF(tbl_raw_data[[#This Row],[time_taken_in_mins]]&lt;=20,"SLA_MET","SLA_NOT_MET")</f>
        <v>SLA_MET</v>
      </c>
    </row>
    <row r="4077" spans="1:17" ht="15" customHeight="1" x14ac:dyDescent="0.25">
      <c r="A4077" s="22" t="s">
        <v>692</v>
      </c>
      <c r="B4077" s="12">
        <v>45156.505856481483</v>
      </c>
      <c r="C4077" s="13">
        <v>45156.509016203701</v>
      </c>
      <c r="D4077" s="14" t="s">
        <v>46</v>
      </c>
      <c r="E4077" s="14" t="s">
        <v>9</v>
      </c>
      <c r="F4077" s="14" t="s">
        <v>55</v>
      </c>
      <c r="G4077" s="111" t="s">
        <v>693</v>
      </c>
      <c r="H40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077" s="48">
        <f>tbl_raw_data[[#This Row],[Date Actioned]]-tbl_raw_data[[#This Row],[Date Tagged]]</f>
        <v>3.159722218697425E-3</v>
      </c>
      <c r="J4077" s="50">
        <f>HOUR(tbl_raw_data[[#This Row],[time_taken]])*60+MINUTE(tbl_raw_data[[#This Row],[time_taken]])+SECOND(tbl_raw_data[[#This Row],[time_taken]])/60</f>
        <v>4.55</v>
      </c>
      <c r="K4077" s="54">
        <f>DATE(YEAR(tbl_raw_data[[#This Row],[Date Actioned]]), MONTH(tbl_raw_data[[#This Row],[Date Actioned]]), DAY(tbl_raw_data[[#This Row],[Date Actioned]]))</f>
        <v>45156</v>
      </c>
      <c r="L4077" s="55" t="str">
        <f>UPPER(TEXT(tbl_raw_data[[#This Row],[Updated_date]],"MMMM"))</f>
        <v>AUGUST</v>
      </c>
      <c r="M4077" s="55" t="str">
        <f>UPPER("Week "&amp;IF(ROUNDUP(DAY(tbl_raw_data[[#This Row],[Updated_date]])/7,0)=5,4,ROUNDUP(DAY(tbl_raw_data[[#This Row],[Updated_date]])/7,0)))</f>
        <v>WEEK 3</v>
      </c>
      <c r="N4077" s="57" t="str">
        <f>UPPER(VLOOKUP(tbl_raw_data[[#This Row],[Analyst]],[1]setting!$A$1:$B$15,2,0))</f>
        <v>CAMERON</v>
      </c>
      <c r="O4077" s="57" t="str">
        <f>UPPER(tbl_raw_data[[#This Row],[Outcome]])</f>
        <v>DECLINE</v>
      </c>
      <c r="P4077" s="57" t="str">
        <f>UPPER(tbl_raw_data[[#This Row],[Queue Name]])</f>
        <v>CONSUMER PRE BUREAU</v>
      </c>
      <c r="Q4077" s="57" t="str">
        <f>IF(tbl_raw_data[[#This Row],[time_taken_in_mins]]&lt;=20,"SLA_MET","SLA_NOT_MET")</f>
        <v>SLA_MET</v>
      </c>
    </row>
    <row r="4078" spans="1:17" ht="15" customHeight="1" x14ac:dyDescent="0.25">
      <c r="A4078" s="5" t="s">
        <v>4878</v>
      </c>
      <c r="B4078" s="6">
        <v>45156.505995370368</v>
      </c>
      <c r="C4078" s="7">
        <v>45156.515231481484</v>
      </c>
      <c r="D4078" s="8" t="s">
        <v>13</v>
      </c>
      <c r="E4078" s="8" t="s">
        <v>9</v>
      </c>
      <c r="F4078" s="8" t="s">
        <v>86</v>
      </c>
      <c r="G4078" s="110" t="s">
        <v>53</v>
      </c>
      <c r="H40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78" s="48">
        <f>tbl_raw_data[[#This Row],[Date Actioned]]-tbl_raw_data[[#This Row],[Date Tagged]]</f>
        <v>9.236111116479151E-3</v>
      </c>
      <c r="J4078" s="50">
        <f>HOUR(tbl_raw_data[[#This Row],[time_taken]])*60+MINUTE(tbl_raw_data[[#This Row],[time_taken]])+SECOND(tbl_raw_data[[#This Row],[time_taken]])/60</f>
        <v>13.3</v>
      </c>
      <c r="K4078" s="54">
        <f>DATE(YEAR(tbl_raw_data[[#This Row],[Date Actioned]]), MONTH(tbl_raw_data[[#This Row],[Date Actioned]]), DAY(tbl_raw_data[[#This Row],[Date Actioned]]))</f>
        <v>45156</v>
      </c>
      <c r="L4078" s="55" t="str">
        <f>UPPER(TEXT(tbl_raw_data[[#This Row],[Updated_date]],"MMMM"))</f>
        <v>AUGUST</v>
      </c>
      <c r="M4078" s="55" t="str">
        <f>UPPER("Week "&amp;IF(ROUNDUP(DAY(tbl_raw_data[[#This Row],[Updated_date]])/7,0)=5,4,ROUNDUP(DAY(tbl_raw_data[[#This Row],[Updated_date]])/7,0)))</f>
        <v>WEEK 3</v>
      </c>
      <c r="N4078" s="57" t="str">
        <f>UPPER(VLOOKUP(tbl_raw_data[[#This Row],[Analyst]],[1]setting!$A$1:$B$15,2,0))</f>
        <v>ASIF</v>
      </c>
      <c r="O4078" s="57" t="str">
        <f>UPPER(tbl_raw_data[[#This Row],[Outcome]])</f>
        <v>APPROVE</v>
      </c>
      <c r="P4078" s="57" t="str">
        <f>UPPER(tbl_raw_data[[#This Row],[Queue Name]])</f>
        <v>CONSUMER PRE BUREAU</v>
      </c>
      <c r="Q4078" s="57" t="str">
        <f>IF(tbl_raw_data[[#This Row],[time_taken_in_mins]]&lt;=20,"SLA_MET","SLA_NOT_MET")</f>
        <v>SLA_MET</v>
      </c>
    </row>
    <row r="4079" spans="1:17" ht="15" customHeight="1" x14ac:dyDescent="0.25">
      <c r="A4079" s="11" t="s">
        <v>2357</v>
      </c>
      <c r="B4079" s="12">
        <v>45156.507557870369</v>
      </c>
      <c r="C4079" s="13">
        <v>45156.513078703705</v>
      </c>
      <c r="D4079" s="14" t="s">
        <v>13</v>
      </c>
      <c r="E4079" s="14" t="s">
        <v>28</v>
      </c>
      <c r="F4079" s="14" t="s">
        <v>55</v>
      </c>
      <c r="G4079" s="111" t="s">
        <v>29</v>
      </c>
      <c r="H40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79" s="48">
        <f>tbl_raw_data[[#This Row],[Date Actioned]]-tbl_raw_data[[#This Row],[Date Tagged]]</f>
        <v>5.5208333360496908E-3</v>
      </c>
      <c r="J4079" s="50">
        <f>HOUR(tbl_raw_data[[#This Row],[time_taken]])*60+MINUTE(tbl_raw_data[[#This Row],[time_taken]])+SECOND(tbl_raw_data[[#This Row],[time_taken]])/60</f>
        <v>7.95</v>
      </c>
      <c r="K4079" s="54">
        <f>DATE(YEAR(tbl_raw_data[[#This Row],[Date Actioned]]), MONTH(tbl_raw_data[[#This Row],[Date Actioned]]), DAY(tbl_raw_data[[#This Row],[Date Actioned]]))</f>
        <v>45156</v>
      </c>
      <c r="L4079" s="55" t="str">
        <f>UPPER(TEXT(tbl_raw_data[[#This Row],[Updated_date]],"MMMM"))</f>
        <v>AUGUST</v>
      </c>
      <c r="M4079" s="55" t="str">
        <f>UPPER("Week "&amp;IF(ROUNDUP(DAY(tbl_raw_data[[#This Row],[Updated_date]])/7,0)=5,4,ROUNDUP(DAY(tbl_raw_data[[#This Row],[Updated_date]])/7,0)))</f>
        <v>WEEK 3</v>
      </c>
      <c r="N4079" s="57" t="str">
        <f>UPPER(VLOOKUP(tbl_raw_data[[#This Row],[Analyst]],[1]setting!$A$1:$B$15,2,0))</f>
        <v>CAMERON</v>
      </c>
      <c r="O4079" s="57" t="str">
        <f>UPPER(tbl_raw_data[[#This Row],[Outcome]])</f>
        <v>APPROVE</v>
      </c>
      <c r="P4079" s="57" t="str">
        <f>UPPER(tbl_raw_data[[#This Row],[Queue Name]])</f>
        <v>CONSUMER EXISTING</v>
      </c>
      <c r="Q4079" s="57" t="str">
        <f>IF(tbl_raw_data[[#This Row],[time_taken_in_mins]]&lt;=20,"SLA_MET","SLA_NOT_MET")</f>
        <v>SLA_MET</v>
      </c>
    </row>
    <row r="4080" spans="1:17" ht="15" customHeight="1" x14ac:dyDescent="0.25">
      <c r="A4080" s="5" t="s">
        <v>4516</v>
      </c>
      <c r="B4080" s="6">
        <v>45156.507974537039</v>
      </c>
      <c r="C4080" s="7">
        <v>45156.516574074078</v>
      </c>
      <c r="D4080" s="8" t="s">
        <v>46</v>
      </c>
      <c r="E4080" s="8" t="s">
        <v>41</v>
      </c>
      <c r="F4080" s="8" t="s">
        <v>10</v>
      </c>
      <c r="G4080" s="110" t="s">
        <v>2140</v>
      </c>
      <c r="H40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0" s="48">
        <f>tbl_raw_data[[#This Row],[Date Actioned]]-tbl_raw_data[[#This Row],[Date Tagged]]</f>
        <v>8.599537039117422E-3</v>
      </c>
      <c r="J4080" s="50">
        <f>HOUR(tbl_raw_data[[#This Row],[time_taken]])*60+MINUTE(tbl_raw_data[[#This Row],[time_taken]])+SECOND(tbl_raw_data[[#This Row],[time_taken]])/60</f>
        <v>12.383333333333333</v>
      </c>
      <c r="K4080" s="54">
        <f>DATE(YEAR(tbl_raw_data[[#This Row],[Date Actioned]]), MONTH(tbl_raw_data[[#This Row],[Date Actioned]]), DAY(tbl_raw_data[[#This Row],[Date Actioned]]))</f>
        <v>45156</v>
      </c>
      <c r="L4080" s="55" t="str">
        <f>UPPER(TEXT(tbl_raw_data[[#This Row],[Updated_date]],"MMMM"))</f>
        <v>AUGUST</v>
      </c>
      <c r="M4080" s="55" t="str">
        <f>UPPER("Week "&amp;IF(ROUNDUP(DAY(tbl_raw_data[[#This Row],[Updated_date]])/7,0)=5,4,ROUNDUP(DAY(tbl_raw_data[[#This Row],[Updated_date]])/7,0)))</f>
        <v>WEEK 3</v>
      </c>
      <c r="N4080" s="57" t="str">
        <f>UPPER(VLOOKUP(tbl_raw_data[[#This Row],[Analyst]],[1]setting!$A$1:$B$15,2,0))</f>
        <v>SAM</v>
      </c>
      <c r="O4080" s="57" t="str">
        <f>UPPER(tbl_raw_data[[#This Row],[Outcome]])</f>
        <v>DECLINE</v>
      </c>
      <c r="P4080" s="57" t="str">
        <f>UPPER(tbl_raw_data[[#This Row],[Queue Name]])</f>
        <v>CONSUMER POST BUREAU</v>
      </c>
      <c r="Q4080" s="57" t="str">
        <f>IF(tbl_raw_data[[#This Row],[time_taken_in_mins]]&lt;=20,"SLA_MET","SLA_NOT_MET")</f>
        <v>SLA_MET</v>
      </c>
    </row>
    <row r="4081" spans="1:17" ht="15" customHeight="1" x14ac:dyDescent="0.25">
      <c r="A4081" s="11" t="s">
        <v>4049</v>
      </c>
      <c r="B4081" s="12">
        <v>45156.512928240743</v>
      </c>
      <c r="C4081" s="13">
        <v>45156.520740740743</v>
      </c>
      <c r="D4081" s="14" t="s">
        <v>46</v>
      </c>
      <c r="E4081" s="14" t="s">
        <v>41</v>
      </c>
      <c r="F4081" s="14" t="s">
        <v>55</v>
      </c>
      <c r="G4081" s="111" t="s">
        <v>4050</v>
      </c>
      <c r="H40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1" s="48">
        <f>tbl_raw_data[[#This Row],[Date Actioned]]-tbl_raw_data[[#This Row],[Date Tagged]]</f>
        <v>7.8125E-3</v>
      </c>
      <c r="J4081" s="50">
        <f>HOUR(tbl_raw_data[[#This Row],[time_taken]])*60+MINUTE(tbl_raw_data[[#This Row],[time_taken]])+SECOND(tbl_raw_data[[#This Row],[time_taken]])/60</f>
        <v>11.25</v>
      </c>
      <c r="K4081" s="54">
        <f>DATE(YEAR(tbl_raw_data[[#This Row],[Date Actioned]]), MONTH(tbl_raw_data[[#This Row],[Date Actioned]]), DAY(tbl_raw_data[[#This Row],[Date Actioned]]))</f>
        <v>45156</v>
      </c>
      <c r="L4081" s="55" t="str">
        <f>UPPER(TEXT(tbl_raw_data[[#This Row],[Updated_date]],"MMMM"))</f>
        <v>AUGUST</v>
      </c>
      <c r="M4081" s="55" t="str">
        <f>UPPER("Week "&amp;IF(ROUNDUP(DAY(tbl_raw_data[[#This Row],[Updated_date]])/7,0)=5,4,ROUNDUP(DAY(tbl_raw_data[[#This Row],[Updated_date]])/7,0)))</f>
        <v>WEEK 3</v>
      </c>
      <c r="N4081" s="57" t="str">
        <f>UPPER(VLOOKUP(tbl_raw_data[[#This Row],[Analyst]],[1]setting!$A$1:$B$15,2,0))</f>
        <v>CAMERON</v>
      </c>
      <c r="O4081" s="57" t="str">
        <f>UPPER(tbl_raw_data[[#This Row],[Outcome]])</f>
        <v>DECLINE</v>
      </c>
      <c r="P4081" s="57" t="str">
        <f>UPPER(tbl_raw_data[[#This Row],[Queue Name]])</f>
        <v>CONSUMER POST BUREAU</v>
      </c>
      <c r="Q4081" s="57" t="str">
        <f>IF(tbl_raw_data[[#This Row],[time_taken_in_mins]]&lt;=20,"SLA_MET","SLA_NOT_MET")</f>
        <v>SLA_MET</v>
      </c>
    </row>
    <row r="4082" spans="1:17" ht="15" customHeight="1" x14ac:dyDescent="0.25">
      <c r="A4082" s="22" t="s">
        <v>4160</v>
      </c>
      <c r="B4082" s="6">
        <v>45156.514768518522</v>
      </c>
      <c r="C4082" s="7">
        <v>45156.522766203707</v>
      </c>
      <c r="D4082" s="8" t="s">
        <v>13</v>
      </c>
      <c r="E4082" s="8" t="s">
        <v>28</v>
      </c>
      <c r="F4082" s="8" t="s">
        <v>86</v>
      </c>
      <c r="G4082" s="110" t="s">
        <v>29</v>
      </c>
      <c r="H40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2" s="48">
        <f>tbl_raw_data[[#This Row],[Date Actioned]]-tbl_raw_data[[#This Row],[Date Tagged]]</f>
        <v>7.9976851848186925E-3</v>
      </c>
      <c r="J4082" s="50">
        <f>HOUR(tbl_raw_data[[#This Row],[time_taken]])*60+MINUTE(tbl_raw_data[[#This Row],[time_taken]])+SECOND(tbl_raw_data[[#This Row],[time_taken]])/60</f>
        <v>11.516666666666667</v>
      </c>
      <c r="K4082" s="54">
        <f>DATE(YEAR(tbl_raw_data[[#This Row],[Date Actioned]]), MONTH(tbl_raw_data[[#This Row],[Date Actioned]]), DAY(tbl_raw_data[[#This Row],[Date Actioned]]))</f>
        <v>45156</v>
      </c>
      <c r="L4082" s="55" t="str">
        <f>UPPER(TEXT(tbl_raw_data[[#This Row],[Updated_date]],"MMMM"))</f>
        <v>AUGUST</v>
      </c>
      <c r="M4082" s="55" t="str">
        <f>UPPER("Week "&amp;IF(ROUNDUP(DAY(tbl_raw_data[[#This Row],[Updated_date]])/7,0)=5,4,ROUNDUP(DAY(tbl_raw_data[[#This Row],[Updated_date]])/7,0)))</f>
        <v>WEEK 3</v>
      </c>
      <c r="N4082" s="57" t="str">
        <f>UPPER(VLOOKUP(tbl_raw_data[[#This Row],[Analyst]],[1]setting!$A$1:$B$15,2,0))</f>
        <v>ASIF</v>
      </c>
      <c r="O4082" s="57" t="str">
        <f>UPPER(tbl_raw_data[[#This Row],[Outcome]])</f>
        <v>APPROVE</v>
      </c>
      <c r="P4082" s="57" t="str">
        <f>UPPER(tbl_raw_data[[#This Row],[Queue Name]])</f>
        <v>CONSUMER EXISTING</v>
      </c>
      <c r="Q4082" s="57" t="str">
        <f>IF(tbl_raw_data[[#This Row],[time_taken_in_mins]]&lt;=20,"SLA_MET","SLA_NOT_MET")</f>
        <v>SLA_MET</v>
      </c>
    </row>
    <row r="4083" spans="1:17" ht="15" customHeight="1" x14ac:dyDescent="0.25">
      <c r="A4083" s="11" t="s">
        <v>95</v>
      </c>
      <c r="B4083" s="6">
        <v>45156.516562500001</v>
      </c>
      <c r="C4083" s="7">
        <v>45156.517997685187</v>
      </c>
      <c r="D4083" s="8" t="s">
        <v>8</v>
      </c>
      <c r="E4083" s="8" t="s">
        <v>9</v>
      </c>
      <c r="F4083" s="8" t="s">
        <v>10</v>
      </c>
      <c r="G4083" s="110" t="s">
        <v>96</v>
      </c>
      <c r="H40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83" s="48">
        <f>tbl_raw_data[[#This Row],[Date Actioned]]-tbl_raw_data[[#This Row],[Date Tagged]]</f>
        <v>1.4351851859828457E-3</v>
      </c>
      <c r="J4083" s="50">
        <f>HOUR(tbl_raw_data[[#This Row],[time_taken]])*60+MINUTE(tbl_raw_data[[#This Row],[time_taken]])+SECOND(tbl_raw_data[[#This Row],[time_taken]])/60</f>
        <v>2.0666666666666669</v>
      </c>
      <c r="K4083" s="54">
        <f>DATE(YEAR(tbl_raw_data[[#This Row],[Date Actioned]]), MONTH(tbl_raw_data[[#This Row],[Date Actioned]]), DAY(tbl_raw_data[[#This Row],[Date Actioned]]))</f>
        <v>45156</v>
      </c>
      <c r="L4083" s="55" t="str">
        <f>UPPER(TEXT(tbl_raw_data[[#This Row],[Updated_date]],"MMMM"))</f>
        <v>AUGUST</v>
      </c>
      <c r="M4083" s="55" t="str">
        <f>UPPER("Week "&amp;IF(ROUNDUP(DAY(tbl_raw_data[[#This Row],[Updated_date]])/7,0)=5,4,ROUNDUP(DAY(tbl_raw_data[[#This Row],[Updated_date]])/7,0)))</f>
        <v>WEEK 3</v>
      </c>
      <c r="N4083" s="57" t="str">
        <f>UPPER(VLOOKUP(tbl_raw_data[[#This Row],[Analyst]],[1]setting!$A$1:$B$15,2,0))</f>
        <v>SAM</v>
      </c>
      <c r="O4083" s="57" t="str">
        <f>UPPER(tbl_raw_data[[#This Row],[Outcome]])</f>
        <v>WITHDRAW</v>
      </c>
      <c r="P4083" s="57" t="str">
        <f>UPPER(tbl_raw_data[[#This Row],[Queue Name]])</f>
        <v>CONSUMER PRE BUREAU</v>
      </c>
      <c r="Q4083" s="57" t="str">
        <f>IF(tbl_raw_data[[#This Row],[time_taken_in_mins]]&lt;=20,"SLA_MET","SLA_NOT_MET")</f>
        <v>SLA_MET</v>
      </c>
    </row>
    <row r="4084" spans="1:17" ht="15" customHeight="1" x14ac:dyDescent="0.25">
      <c r="A4084" s="5" t="s">
        <v>1985</v>
      </c>
      <c r="B4084" s="12">
        <v>45156.518425925926</v>
      </c>
      <c r="C4084" s="29">
        <v>45156.523472222223</v>
      </c>
      <c r="D4084" s="16" t="s">
        <v>13</v>
      </c>
      <c r="E4084" s="16" t="s">
        <v>28</v>
      </c>
      <c r="F4084" s="30" t="s">
        <v>10</v>
      </c>
      <c r="G4084" s="106"/>
      <c r="H40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84" s="48">
        <f>tbl_raw_data[[#This Row],[Date Actioned]]-tbl_raw_data[[#This Row],[Date Tagged]]</f>
        <v>5.0462962972233072E-3</v>
      </c>
      <c r="J4084" s="50">
        <f>HOUR(tbl_raw_data[[#This Row],[time_taken]])*60+MINUTE(tbl_raw_data[[#This Row],[time_taken]])+SECOND(tbl_raw_data[[#This Row],[time_taken]])/60</f>
        <v>7.2666666666666666</v>
      </c>
      <c r="K4084" s="54">
        <f>DATE(YEAR(tbl_raw_data[[#This Row],[Date Actioned]]), MONTH(tbl_raw_data[[#This Row],[Date Actioned]]), DAY(tbl_raw_data[[#This Row],[Date Actioned]]))</f>
        <v>45156</v>
      </c>
      <c r="L4084" s="55" t="str">
        <f>UPPER(TEXT(tbl_raw_data[[#This Row],[Updated_date]],"MMMM"))</f>
        <v>AUGUST</v>
      </c>
      <c r="M4084" s="55" t="str">
        <f>UPPER("Week "&amp;IF(ROUNDUP(DAY(tbl_raw_data[[#This Row],[Updated_date]])/7,0)=5,4,ROUNDUP(DAY(tbl_raw_data[[#This Row],[Updated_date]])/7,0)))</f>
        <v>WEEK 3</v>
      </c>
      <c r="N4084" s="57" t="str">
        <f>UPPER(VLOOKUP(tbl_raw_data[[#This Row],[Analyst]],[1]setting!$A$1:$B$15,2,0))</f>
        <v>SAM</v>
      </c>
      <c r="O4084" s="57" t="str">
        <f>UPPER(tbl_raw_data[[#This Row],[Outcome]])</f>
        <v>APPROVE</v>
      </c>
      <c r="P4084" s="57" t="str">
        <f>UPPER(tbl_raw_data[[#This Row],[Queue Name]])</f>
        <v>CONSUMER EXISTING</v>
      </c>
      <c r="Q4084" s="57" t="str">
        <f>IF(tbl_raw_data[[#This Row],[time_taken_in_mins]]&lt;=20,"SLA_MET","SLA_NOT_MET")</f>
        <v>SLA_MET</v>
      </c>
    </row>
    <row r="4085" spans="1:17" ht="15" customHeight="1" x14ac:dyDescent="0.25">
      <c r="A4085" s="22" t="s">
        <v>2375</v>
      </c>
      <c r="B4085" s="12">
        <v>45156.519988425927</v>
      </c>
      <c r="C4085" s="13">
        <v>45156.52553240741</v>
      </c>
      <c r="D4085" s="14" t="s">
        <v>8</v>
      </c>
      <c r="E4085" s="14" t="s">
        <v>9</v>
      </c>
      <c r="F4085" s="14" t="s">
        <v>55</v>
      </c>
      <c r="G4085" s="111" t="s">
        <v>96</v>
      </c>
      <c r="H40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85" s="48">
        <f>tbl_raw_data[[#This Row],[Date Actioned]]-tbl_raw_data[[#This Row],[Date Tagged]]</f>
        <v>5.543981482333038E-3</v>
      </c>
      <c r="J4085" s="50">
        <f>HOUR(tbl_raw_data[[#This Row],[time_taken]])*60+MINUTE(tbl_raw_data[[#This Row],[time_taken]])+SECOND(tbl_raw_data[[#This Row],[time_taken]])/60</f>
        <v>7.9833333333333334</v>
      </c>
      <c r="K4085" s="54">
        <f>DATE(YEAR(tbl_raw_data[[#This Row],[Date Actioned]]), MONTH(tbl_raw_data[[#This Row],[Date Actioned]]), DAY(tbl_raw_data[[#This Row],[Date Actioned]]))</f>
        <v>45156</v>
      </c>
      <c r="L4085" s="55" t="str">
        <f>UPPER(TEXT(tbl_raw_data[[#This Row],[Updated_date]],"MMMM"))</f>
        <v>AUGUST</v>
      </c>
      <c r="M4085" s="55" t="str">
        <f>UPPER("Week "&amp;IF(ROUNDUP(DAY(tbl_raw_data[[#This Row],[Updated_date]])/7,0)=5,4,ROUNDUP(DAY(tbl_raw_data[[#This Row],[Updated_date]])/7,0)))</f>
        <v>WEEK 3</v>
      </c>
      <c r="N4085" s="57" t="str">
        <f>UPPER(VLOOKUP(tbl_raw_data[[#This Row],[Analyst]],[1]setting!$A$1:$B$15,2,0))</f>
        <v>CAMERON</v>
      </c>
      <c r="O4085" s="57" t="str">
        <f>UPPER(tbl_raw_data[[#This Row],[Outcome]])</f>
        <v>WITHDRAW</v>
      </c>
      <c r="P4085" s="57" t="str">
        <f>UPPER(tbl_raw_data[[#This Row],[Queue Name]])</f>
        <v>CONSUMER PRE BUREAU</v>
      </c>
      <c r="Q4085" s="57" t="str">
        <f>IF(tbl_raw_data[[#This Row],[time_taken_in_mins]]&lt;=20,"SLA_MET","SLA_NOT_MET")</f>
        <v>SLA_MET</v>
      </c>
    </row>
    <row r="4086" spans="1:17" ht="15" customHeight="1" x14ac:dyDescent="0.25">
      <c r="A4086" s="5" t="s">
        <v>4917</v>
      </c>
      <c r="B4086" s="12">
        <v>45156.521122685182</v>
      </c>
      <c r="C4086" s="13">
        <v>45156.530405092592</v>
      </c>
      <c r="D4086" s="14" t="s">
        <v>13</v>
      </c>
      <c r="E4086" s="14" t="s">
        <v>28</v>
      </c>
      <c r="F4086" s="14" t="s">
        <v>86</v>
      </c>
      <c r="G4086" s="111" t="s">
        <v>546</v>
      </c>
      <c r="H40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6" s="48">
        <f>tbl_raw_data[[#This Row],[Date Actioned]]-tbl_raw_data[[#This Row],[Date Tagged]]</f>
        <v>9.2824074090458453E-3</v>
      </c>
      <c r="J4086" s="50">
        <f>HOUR(tbl_raw_data[[#This Row],[time_taken]])*60+MINUTE(tbl_raw_data[[#This Row],[time_taken]])+SECOND(tbl_raw_data[[#This Row],[time_taken]])/60</f>
        <v>13.366666666666667</v>
      </c>
      <c r="K4086" s="54">
        <f>DATE(YEAR(tbl_raw_data[[#This Row],[Date Actioned]]), MONTH(tbl_raw_data[[#This Row],[Date Actioned]]), DAY(tbl_raw_data[[#This Row],[Date Actioned]]))</f>
        <v>45156</v>
      </c>
      <c r="L4086" s="55" t="str">
        <f>UPPER(TEXT(tbl_raw_data[[#This Row],[Updated_date]],"MMMM"))</f>
        <v>AUGUST</v>
      </c>
      <c r="M4086" s="55" t="str">
        <f>UPPER("Week "&amp;IF(ROUNDUP(DAY(tbl_raw_data[[#This Row],[Updated_date]])/7,0)=5,4,ROUNDUP(DAY(tbl_raw_data[[#This Row],[Updated_date]])/7,0)))</f>
        <v>WEEK 3</v>
      </c>
      <c r="N4086" s="57" t="str">
        <f>UPPER(VLOOKUP(tbl_raw_data[[#This Row],[Analyst]],[1]setting!$A$1:$B$15,2,0))</f>
        <v>ASIF</v>
      </c>
      <c r="O4086" s="57" t="str">
        <f>UPPER(tbl_raw_data[[#This Row],[Outcome]])</f>
        <v>APPROVE</v>
      </c>
      <c r="P4086" s="57" t="str">
        <f>UPPER(tbl_raw_data[[#This Row],[Queue Name]])</f>
        <v>CONSUMER EXISTING</v>
      </c>
      <c r="Q4086" s="57" t="str">
        <f>IF(tbl_raw_data[[#This Row],[time_taken_in_mins]]&lt;=20,"SLA_MET","SLA_NOT_MET")</f>
        <v>SLA_MET</v>
      </c>
    </row>
    <row r="4087" spans="1:17" ht="15" customHeight="1" x14ac:dyDescent="0.25">
      <c r="A4087" s="11" t="s">
        <v>5193</v>
      </c>
      <c r="B4087" s="6">
        <v>45156.521678240744</v>
      </c>
      <c r="C4087" s="7">
        <v>45156.531666666669</v>
      </c>
      <c r="D4087" s="8" t="s">
        <v>13</v>
      </c>
      <c r="E4087" s="8" t="s">
        <v>9</v>
      </c>
      <c r="F4087" s="8" t="s">
        <v>10</v>
      </c>
      <c r="G4087" s="110" t="s">
        <v>21</v>
      </c>
      <c r="H40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7" s="48">
        <f>tbl_raw_data[[#This Row],[Date Actioned]]-tbl_raw_data[[#This Row],[Date Tagged]]</f>
        <v>9.9884259252576157E-3</v>
      </c>
      <c r="J4087" s="50">
        <f>HOUR(tbl_raw_data[[#This Row],[time_taken]])*60+MINUTE(tbl_raw_data[[#This Row],[time_taken]])+SECOND(tbl_raw_data[[#This Row],[time_taken]])/60</f>
        <v>14.383333333333333</v>
      </c>
      <c r="K4087" s="54">
        <f>DATE(YEAR(tbl_raw_data[[#This Row],[Date Actioned]]), MONTH(tbl_raw_data[[#This Row],[Date Actioned]]), DAY(tbl_raw_data[[#This Row],[Date Actioned]]))</f>
        <v>45156</v>
      </c>
      <c r="L4087" s="55" t="str">
        <f>UPPER(TEXT(tbl_raw_data[[#This Row],[Updated_date]],"MMMM"))</f>
        <v>AUGUST</v>
      </c>
      <c r="M4087" s="55" t="str">
        <f>UPPER("Week "&amp;IF(ROUNDUP(DAY(tbl_raw_data[[#This Row],[Updated_date]])/7,0)=5,4,ROUNDUP(DAY(tbl_raw_data[[#This Row],[Updated_date]])/7,0)))</f>
        <v>WEEK 3</v>
      </c>
      <c r="N4087" s="57" t="str">
        <f>UPPER(VLOOKUP(tbl_raw_data[[#This Row],[Analyst]],[1]setting!$A$1:$B$15,2,0))</f>
        <v>SAM</v>
      </c>
      <c r="O4087" s="57" t="str">
        <f>UPPER(tbl_raw_data[[#This Row],[Outcome]])</f>
        <v>APPROVE</v>
      </c>
      <c r="P4087" s="57" t="str">
        <f>UPPER(tbl_raw_data[[#This Row],[Queue Name]])</f>
        <v>CONSUMER PRE BUREAU</v>
      </c>
      <c r="Q4087" s="57" t="str">
        <f>IF(tbl_raw_data[[#This Row],[time_taken_in_mins]]&lt;=20,"SLA_MET","SLA_NOT_MET")</f>
        <v>SLA_MET</v>
      </c>
    </row>
    <row r="4088" spans="1:17" ht="15" customHeight="1" x14ac:dyDescent="0.25">
      <c r="A4088" s="22" t="s">
        <v>5914</v>
      </c>
      <c r="B4088" s="6">
        <v>45156.52239583333</v>
      </c>
      <c r="C4088" s="7">
        <v>45156.534074074072</v>
      </c>
      <c r="D4088" s="8" t="s">
        <v>46</v>
      </c>
      <c r="E4088" s="8" t="s">
        <v>9</v>
      </c>
      <c r="F4088" s="8" t="s">
        <v>55</v>
      </c>
      <c r="G4088" s="110" t="s">
        <v>225</v>
      </c>
      <c r="H40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8" s="48">
        <f>tbl_raw_data[[#This Row],[Date Actioned]]-tbl_raw_data[[#This Row],[Date Tagged]]</f>
        <v>1.1678240742185153E-2</v>
      </c>
      <c r="J4088" s="50">
        <f>HOUR(tbl_raw_data[[#This Row],[time_taken]])*60+MINUTE(tbl_raw_data[[#This Row],[time_taken]])+SECOND(tbl_raw_data[[#This Row],[time_taken]])/60</f>
        <v>16.816666666666666</v>
      </c>
      <c r="K4088" s="54">
        <f>DATE(YEAR(tbl_raw_data[[#This Row],[Date Actioned]]), MONTH(tbl_raw_data[[#This Row],[Date Actioned]]), DAY(tbl_raw_data[[#This Row],[Date Actioned]]))</f>
        <v>45156</v>
      </c>
      <c r="L4088" s="55" t="str">
        <f>UPPER(TEXT(tbl_raw_data[[#This Row],[Updated_date]],"MMMM"))</f>
        <v>AUGUST</v>
      </c>
      <c r="M4088" s="55" t="str">
        <f>UPPER("Week "&amp;IF(ROUNDUP(DAY(tbl_raw_data[[#This Row],[Updated_date]])/7,0)=5,4,ROUNDUP(DAY(tbl_raw_data[[#This Row],[Updated_date]])/7,0)))</f>
        <v>WEEK 3</v>
      </c>
      <c r="N4088" s="57" t="str">
        <f>UPPER(VLOOKUP(tbl_raw_data[[#This Row],[Analyst]],[1]setting!$A$1:$B$15,2,0))</f>
        <v>CAMERON</v>
      </c>
      <c r="O4088" s="57" t="str">
        <f>UPPER(tbl_raw_data[[#This Row],[Outcome]])</f>
        <v>DECLINE</v>
      </c>
      <c r="P4088" s="57" t="str">
        <f>UPPER(tbl_raw_data[[#This Row],[Queue Name]])</f>
        <v>CONSUMER PRE BUREAU</v>
      </c>
      <c r="Q4088" s="57" t="str">
        <f>IF(tbl_raw_data[[#This Row],[time_taken_in_mins]]&lt;=20,"SLA_MET","SLA_NOT_MET")</f>
        <v>SLA_MET</v>
      </c>
    </row>
    <row r="4089" spans="1:17" ht="15" customHeight="1" x14ac:dyDescent="0.25">
      <c r="A4089" s="5" t="s">
        <v>3648</v>
      </c>
      <c r="B4089" s="12">
        <v>45156.527233796296</v>
      </c>
      <c r="C4089" s="13">
        <v>45156.534467592595</v>
      </c>
      <c r="D4089" s="14" t="s">
        <v>46</v>
      </c>
      <c r="E4089" s="14" t="s">
        <v>28</v>
      </c>
      <c r="F4089" s="14" t="s">
        <v>86</v>
      </c>
      <c r="G4089" s="111" t="s">
        <v>3649</v>
      </c>
      <c r="H40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89" s="48">
        <f>tbl_raw_data[[#This Row],[Date Actioned]]-tbl_raw_data[[#This Row],[Date Tagged]]</f>
        <v>7.2337962992605753E-3</v>
      </c>
      <c r="J4089" s="50">
        <f>HOUR(tbl_raw_data[[#This Row],[time_taken]])*60+MINUTE(tbl_raw_data[[#This Row],[time_taken]])+SECOND(tbl_raw_data[[#This Row],[time_taken]])/60</f>
        <v>10.416666666666666</v>
      </c>
      <c r="K4089" s="54">
        <f>DATE(YEAR(tbl_raw_data[[#This Row],[Date Actioned]]), MONTH(tbl_raw_data[[#This Row],[Date Actioned]]), DAY(tbl_raw_data[[#This Row],[Date Actioned]]))</f>
        <v>45156</v>
      </c>
      <c r="L4089" s="55" t="str">
        <f>UPPER(TEXT(tbl_raw_data[[#This Row],[Updated_date]],"MMMM"))</f>
        <v>AUGUST</v>
      </c>
      <c r="M4089" s="55" t="str">
        <f>UPPER("Week "&amp;IF(ROUNDUP(DAY(tbl_raw_data[[#This Row],[Updated_date]])/7,0)=5,4,ROUNDUP(DAY(tbl_raw_data[[#This Row],[Updated_date]])/7,0)))</f>
        <v>WEEK 3</v>
      </c>
      <c r="N4089" s="57" t="str">
        <f>UPPER(VLOOKUP(tbl_raw_data[[#This Row],[Analyst]],[1]setting!$A$1:$B$15,2,0))</f>
        <v>ASIF</v>
      </c>
      <c r="O4089" s="57" t="str">
        <f>UPPER(tbl_raw_data[[#This Row],[Outcome]])</f>
        <v>DECLINE</v>
      </c>
      <c r="P4089" s="57" t="str">
        <f>UPPER(tbl_raw_data[[#This Row],[Queue Name]])</f>
        <v>CONSUMER EXISTING</v>
      </c>
      <c r="Q4089" s="57" t="str">
        <f>IF(tbl_raw_data[[#This Row],[time_taken_in_mins]]&lt;=20,"SLA_MET","SLA_NOT_MET")</f>
        <v>SLA_MET</v>
      </c>
    </row>
    <row r="4090" spans="1:17" ht="15" customHeight="1" x14ac:dyDescent="0.25">
      <c r="A4090" s="22" t="s">
        <v>5169</v>
      </c>
      <c r="B4090" s="12">
        <v>45156.527905092589</v>
      </c>
      <c r="C4090" s="13">
        <v>45156.537835648145</v>
      </c>
      <c r="D4090" s="14" t="s">
        <v>13</v>
      </c>
      <c r="E4090" s="14" t="s">
        <v>9</v>
      </c>
      <c r="F4090" s="14" t="s">
        <v>55</v>
      </c>
      <c r="G4090" s="111" t="s">
        <v>67</v>
      </c>
      <c r="H40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0" s="48">
        <f>tbl_raw_data[[#This Row],[Date Actioned]]-tbl_raw_data[[#This Row],[Date Tagged]]</f>
        <v>9.930555555911269E-3</v>
      </c>
      <c r="J4090" s="50">
        <f>HOUR(tbl_raw_data[[#This Row],[time_taken]])*60+MINUTE(tbl_raw_data[[#This Row],[time_taken]])+SECOND(tbl_raw_data[[#This Row],[time_taken]])/60</f>
        <v>14.3</v>
      </c>
      <c r="K4090" s="54">
        <f>DATE(YEAR(tbl_raw_data[[#This Row],[Date Actioned]]), MONTH(tbl_raw_data[[#This Row],[Date Actioned]]), DAY(tbl_raw_data[[#This Row],[Date Actioned]]))</f>
        <v>45156</v>
      </c>
      <c r="L4090" s="55" t="str">
        <f>UPPER(TEXT(tbl_raw_data[[#This Row],[Updated_date]],"MMMM"))</f>
        <v>AUGUST</v>
      </c>
      <c r="M4090" s="55" t="str">
        <f>UPPER("Week "&amp;IF(ROUNDUP(DAY(tbl_raw_data[[#This Row],[Updated_date]])/7,0)=5,4,ROUNDUP(DAY(tbl_raw_data[[#This Row],[Updated_date]])/7,0)))</f>
        <v>WEEK 3</v>
      </c>
      <c r="N4090" s="57" t="str">
        <f>UPPER(VLOOKUP(tbl_raw_data[[#This Row],[Analyst]],[1]setting!$A$1:$B$15,2,0))</f>
        <v>CAMERON</v>
      </c>
      <c r="O4090" s="57" t="str">
        <f>UPPER(tbl_raw_data[[#This Row],[Outcome]])</f>
        <v>APPROVE</v>
      </c>
      <c r="P4090" s="57" t="str">
        <f>UPPER(tbl_raw_data[[#This Row],[Queue Name]])</f>
        <v>CONSUMER PRE BUREAU</v>
      </c>
      <c r="Q4090" s="57" t="str">
        <f>IF(tbl_raw_data[[#This Row],[time_taken_in_mins]]&lt;=20,"SLA_MET","SLA_NOT_MET")</f>
        <v>SLA_MET</v>
      </c>
    </row>
    <row r="4091" spans="1:17" ht="15" customHeight="1" x14ac:dyDescent="0.25">
      <c r="A4091" s="11" t="s">
        <v>3841</v>
      </c>
      <c r="B4091" s="12">
        <v>45156.528240740743</v>
      </c>
      <c r="C4091" s="25">
        <v>45156.535729166666</v>
      </c>
      <c r="D4091" s="10" t="s">
        <v>13</v>
      </c>
      <c r="E4091" s="10" t="s">
        <v>28</v>
      </c>
      <c r="F4091" s="26" t="s">
        <v>10</v>
      </c>
      <c r="G4091" s="109"/>
      <c r="H40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91" s="48">
        <f>tbl_raw_data[[#This Row],[Date Actioned]]-tbl_raw_data[[#This Row],[Date Tagged]]</f>
        <v>7.4884259229293093E-3</v>
      </c>
      <c r="J4091" s="50">
        <f>HOUR(tbl_raw_data[[#This Row],[time_taken]])*60+MINUTE(tbl_raw_data[[#This Row],[time_taken]])+SECOND(tbl_raw_data[[#This Row],[time_taken]])/60</f>
        <v>10.783333333333333</v>
      </c>
      <c r="K4091" s="54">
        <f>DATE(YEAR(tbl_raw_data[[#This Row],[Date Actioned]]), MONTH(tbl_raw_data[[#This Row],[Date Actioned]]), DAY(tbl_raw_data[[#This Row],[Date Actioned]]))</f>
        <v>45156</v>
      </c>
      <c r="L4091" s="55" t="str">
        <f>UPPER(TEXT(tbl_raw_data[[#This Row],[Updated_date]],"MMMM"))</f>
        <v>AUGUST</v>
      </c>
      <c r="M4091" s="55" t="str">
        <f>UPPER("Week "&amp;IF(ROUNDUP(DAY(tbl_raw_data[[#This Row],[Updated_date]])/7,0)=5,4,ROUNDUP(DAY(tbl_raw_data[[#This Row],[Updated_date]])/7,0)))</f>
        <v>WEEK 3</v>
      </c>
      <c r="N4091" s="57" t="str">
        <f>UPPER(VLOOKUP(tbl_raw_data[[#This Row],[Analyst]],[1]setting!$A$1:$B$15,2,0))</f>
        <v>SAM</v>
      </c>
      <c r="O4091" s="57" t="str">
        <f>UPPER(tbl_raw_data[[#This Row],[Outcome]])</f>
        <v>APPROVE</v>
      </c>
      <c r="P4091" s="57" t="str">
        <f>UPPER(tbl_raw_data[[#This Row],[Queue Name]])</f>
        <v>CONSUMER EXISTING</v>
      </c>
      <c r="Q4091" s="57" t="str">
        <f>IF(tbl_raw_data[[#This Row],[time_taken_in_mins]]&lt;=20,"SLA_MET","SLA_NOT_MET")</f>
        <v>SLA_MET</v>
      </c>
    </row>
    <row r="4092" spans="1:17" ht="15" customHeight="1" x14ac:dyDescent="0.25">
      <c r="A4092" s="11" t="s">
        <v>5872</v>
      </c>
      <c r="B4092" s="12">
        <v>45156.530995370369</v>
      </c>
      <c r="C4092" s="29">
        <v>45156.542534722219</v>
      </c>
      <c r="D4092" s="30" t="s">
        <v>40</v>
      </c>
      <c r="E4092" s="16" t="s">
        <v>41</v>
      </c>
      <c r="F4092" s="30" t="s">
        <v>10</v>
      </c>
      <c r="G4092" s="106"/>
      <c r="H40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92" s="48">
        <f>tbl_raw_data[[#This Row],[Date Actioned]]-tbl_raw_data[[#This Row],[Date Tagged]]</f>
        <v>1.1539351849933155E-2</v>
      </c>
      <c r="J4092" s="50">
        <f>HOUR(tbl_raw_data[[#This Row],[time_taken]])*60+MINUTE(tbl_raw_data[[#This Row],[time_taken]])+SECOND(tbl_raw_data[[#This Row],[time_taken]])/60</f>
        <v>16.616666666666667</v>
      </c>
      <c r="K4092" s="54">
        <f>DATE(YEAR(tbl_raw_data[[#This Row],[Date Actioned]]), MONTH(tbl_raw_data[[#This Row],[Date Actioned]]), DAY(tbl_raw_data[[#This Row],[Date Actioned]]))</f>
        <v>45156</v>
      </c>
      <c r="L4092" s="55" t="str">
        <f>UPPER(TEXT(tbl_raw_data[[#This Row],[Updated_date]],"MMMM"))</f>
        <v>AUGUST</v>
      </c>
      <c r="M4092" s="55" t="str">
        <f>UPPER("Week "&amp;IF(ROUNDUP(DAY(tbl_raw_data[[#This Row],[Updated_date]])/7,0)=5,4,ROUNDUP(DAY(tbl_raw_data[[#This Row],[Updated_date]])/7,0)))</f>
        <v>WEEK 3</v>
      </c>
      <c r="N4092" s="57" t="str">
        <f>UPPER(VLOOKUP(tbl_raw_data[[#This Row],[Analyst]],[1]setting!$A$1:$B$15,2,0))</f>
        <v>SAM</v>
      </c>
      <c r="O4092" s="57" t="str">
        <f>UPPER(tbl_raw_data[[#This Row],[Outcome]])</f>
        <v>WITHDRAW</v>
      </c>
      <c r="P4092" s="57" t="str">
        <f>UPPER(tbl_raw_data[[#This Row],[Queue Name]])</f>
        <v>CONSUMER POST BUREAU</v>
      </c>
      <c r="Q4092" s="57" t="str">
        <f>IF(tbl_raw_data[[#This Row],[time_taken_in_mins]]&lt;=20,"SLA_MET","SLA_NOT_MET")</f>
        <v>SLA_MET</v>
      </c>
    </row>
    <row r="4093" spans="1:17" ht="15" customHeight="1" x14ac:dyDescent="0.25">
      <c r="A4093" s="5" t="s">
        <v>5477</v>
      </c>
      <c r="B4093" s="6">
        <v>45156.531064814815</v>
      </c>
      <c r="C4093" s="7">
        <v>45156.541655092595</v>
      </c>
      <c r="D4093" s="8" t="s">
        <v>8</v>
      </c>
      <c r="E4093" s="8" t="s">
        <v>9</v>
      </c>
      <c r="F4093" s="8" t="s">
        <v>86</v>
      </c>
      <c r="G4093" s="110" t="s">
        <v>5478</v>
      </c>
      <c r="H40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93" s="48">
        <f>tbl_raw_data[[#This Row],[Date Actioned]]-tbl_raw_data[[#This Row],[Date Tagged]]</f>
        <v>1.0590277779556345E-2</v>
      </c>
      <c r="J4093" s="50">
        <f>HOUR(tbl_raw_data[[#This Row],[time_taken]])*60+MINUTE(tbl_raw_data[[#This Row],[time_taken]])+SECOND(tbl_raw_data[[#This Row],[time_taken]])/60</f>
        <v>15.25</v>
      </c>
      <c r="K4093" s="54">
        <f>DATE(YEAR(tbl_raw_data[[#This Row],[Date Actioned]]), MONTH(tbl_raw_data[[#This Row],[Date Actioned]]), DAY(tbl_raw_data[[#This Row],[Date Actioned]]))</f>
        <v>45156</v>
      </c>
      <c r="L4093" s="55" t="str">
        <f>UPPER(TEXT(tbl_raw_data[[#This Row],[Updated_date]],"MMMM"))</f>
        <v>AUGUST</v>
      </c>
      <c r="M4093" s="55" t="str">
        <f>UPPER("Week "&amp;IF(ROUNDUP(DAY(tbl_raw_data[[#This Row],[Updated_date]])/7,0)=5,4,ROUNDUP(DAY(tbl_raw_data[[#This Row],[Updated_date]])/7,0)))</f>
        <v>WEEK 3</v>
      </c>
      <c r="N4093" s="57" t="str">
        <f>UPPER(VLOOKUP(tbl_raw_data[[#This Row],[Analyst]],[1]setting!$A$1:$B$15,2,0))</f>
        <v>ASIF</v>
      </c>
      <c r="O4093" s="57" t="str">
        <f>UPPER(tbl_raw_data[[#This Row],[Outcome]])</f>
        <v>WITHDRAW</v>
      </c>
      <c r="P4093" s="57" t="str">
        <f>UPPER(tbl_raw_data[[#This Row],[Queue Name]])</f>
        <v>CONSUMER PRE BUREAU</v>
      </c>
      <c r="Q4093" s="57" t="str">
        <f>IF(tbl_raw_data[[#This Row],[time_taken_in_mins]]&lt;=20,"SLA_MET","SLA_NOT_MET")</f>
        <v>SLA_MET</v>
      </c>
    </row>
    <row r="4094" spans="1:17" ht="15" customHeight="1" x14ac:dyDescent="0.25">
      <c r="A4094" s="5" t="s">
        <v>4990</v>
      </c>
      <c r="B4094" s="6">
        <v>45156.534537037034</v>
      </c>
      <c r="C4094" s="7">
        <v>45156.543993055559</v>
      </c>
      <c r="D4094" s="8" t="s">
        <v>13</v>
      </c>
      <c r="E4094" s="8" t="s">
        <v>41</v>
      </c>
      <c r="F4094" s="8" t="s">
        <v>55</v>
      </c>
      <c r="G4094" s="110" t="s">
        <v>29</v>
      </c>
      <c r="H40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4" s="48">
        <f>tbl_raw_data[[#This Row],[Date Actioned]]-tbl_raw_data[[#This Row],[Date Tagged]]</f>
        <v>9.456018524360843E-3</v>
      </c>
      <c r="J4094" s="50">
        <f>HOUR(tbl_raw_data[[#This Row],[time_taken]])*60+MINUTE(tbl_raw_data[[#This Row],[time_taken]])+SECOND(tbl_raw_data[[#This Row],[time_taken]])/60</f>
        <v>13.616666666666667</v>
      </c>
      <c r="K4094" s="54">
        <f>DATE(YEAR(tbl_raw_data[[#This Row],[Date Actioned]]), MONTH(tbl_raw_data[[#This Row],[Date Actioned]]), DAY(tbl_raw_data[[#This Row],[Date Actioned]]))</f>
        <v>45156</v>
      </c>
      <c r="L4094" s="55" t="str">
        <f>UPPER(TEXT(tbl_raw_data[[#This Row],[Updated_date]],"MMMM"))</f>
        <v>AUGUST</v>
      </c>
      <c r="M4094" s="55" t="str">
        <f>UPPER("Week "&amp;IF(ROUNDUP(DAY(tbl_raw_data[[#This Row],[Updated_date]])/7,0)=5,4,ROUNDUP(DAY(tbl_raw_data[[#This Row],[Updated_date]])/7,0)))</f>
        <v>WEEK 3</v>
      </c>
      <c r="N4094" s="57" t="str">
        <f>UPPER(VLOOKUP(tbl_raw_data[[#This Row],[Analyst]],[1]setting!$A$1:$B$15,2,0))</f>
        <v>CAMERON</v>
      </c>
      <c r="O4094" s="57" t="str">
        <f>UPPER(tbl_raw_data[[#This Row],[Outcome]])</f>
        <v>APPROVE</v>
      </c>
      <c r="P4094" s="57" t="str">
        <f>UPPER(tbl_raw_data[[#This Row],[Queue Name]])</f>
        <v>CONSUMER POST BUREAU</v>
      </c>
      <c r="Q4094" s="57" t="str">
        <f>IF(tbl_raw_data[[#This Row],[time_taken_in_mins]]&lt;=20,"SLA_MET","SLA_NOT_MET")</f>
        <v>SLA_MET</v>
      </c>
    </row>
    <row r="4095" spans="1:17" ht="15" customHeight="1" x14ac:dyDescent="0.25">
      <c r="A4095" s="22" t="s">
        <v>5961</v>
      </c>
      <c r="B4095" s="12">
        <v>45156.535057870373</v>
      </c>
      <c r="C4095" s="29">
        <v>45156.546840277777</v>
      </c>
      <c r="D4095" s="16" t="s">
        <v>13</v>
      </c>
      <c r="E4095" s="16" t="s">
        <v>28</v>
      </c>
      <c r="F4095" s="30" t="s">
        <v>10</v>
      </c>
      <c r="G4095" s="106"/>
      <c r="H40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095" s="48">
        <f>tbl_raw_data[[#This Row],[Date Actioned]]-tbl_raw_data[[#This Row],[Date Tagged]]</f>
        <v>1.1782407404098194E-2</v>
      </c>
      <c r="J4095" s="50">
        <f>HOUR(tbl_raw_data[[#This Row],[time_taken]])*60+MINUTE(tbl_raw_data[[#This Row],[time_taken]])+SECOND(tbl_raw_data[[#This Row],[time_taken]])/60</f>
        <v>16.966666666666665</v>
      </c>
      <c r="K4095" s="54">
        <f>DATE(YEAR(tbl_raw_data[[#This Row],[Date Actioned]]), MONTH(tbl_raw_data[[#This Row],[Date Actioned]]), DAY(tbl_raw_data[[#This Row],[Date Actioned]]))</f>
        <v>45156</v>
      </c>
      <c r="L4095" s="55" t="str">
        <f>UPPER(TEXT(tbl_raw_data[[#This Row],[Updated_date]],"MMMM"))</f>
        <v>AUGUST</v>
      </c>
      <c r="M4095" s="55" t="str">
        <f>UPPER("Week "&amp;IF(ROUNDUP(DAY(tbl_raw_data[[#This Row],[Updated_date]])/7,0)=5,4,ROUNDUP(DAY(tbl_raw_data[[#This Row],[Updated_date]])/7,0)))</f>
        <v>WEEK 3</v>
      </c>
      <c r="N4095" s="57" t="str">
        <f>UPPER(VLOOKUP(tbl_raw_data[[#This Row],[Analyst]],[1]setting!$A$1:$B$15,2,0))</f>
        <v>SAM</v>
      </c>
      <c r="O4095" s="57" t="str">
        <f>UPPER(tbl_raw_data[[#This Row],[Outcome]])</f>
        <v>APPROVE</v>
      </c>
      <c r="P4095" s="57" t="str">
        <f>UPPER(tbl_raw_data[[#This Row],[Queue Name]])</f>
        <v>CONSUMER EXISTING</v>
      </c>
      <c r="Q4095" s="57" t="str">
        <f>IF(tbl_raw_data[[#This Row],[time_taken_in_mins]]&lt;=20,"SLA_MET","SLA_NOT_MET")</f>
        <v>SLA_MET</v>
      </c>
    </row>
    <row r="4096" spans="1:17" ht="15" customHeight="1" x14ac:dyDescent="0.25">
      <c r="A4096" s="11" t="s">
        <v>3783</v>
      </c>
      <c r="B4096" s="12">
        <v>45156.536226851851</v>
      </c>
      <c r="C4096" s="13">
        <v>45156.543645833335</v>
      </c>
      <c r="D4096" s="14" t="s">
        <v>8</v>
      </c>
      <c r="E4096" s="14" t="s">
        <v>9</v>
      </c>
      <c r="F4096" s="14" t="s">
        <v>86</v>
      </c>
      <c r="G4096" s="111" t="s">
        <v>96</v>
      </c>
      <c r="H40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096" s="48">
        <f>tbl_raw_data[[#This Row],[Date Actioned]]-tbl_raw_data[[#This Row],[Date Tagged]]</f>
        <v>7.4189814840792678E-3</v>
      </c>
      <c r="J4096" s="50">
        <f>HOUR(tbl_raw_data[[#This Row],[time_taken]])*60+MINUTE(tbl_raw_data[[#This Row],[time_taken]])+SECOND(tbl_raw_data[[#This Row],[time_taken]])/60</f>
        <v>10.683333333333334</v>
      </c>
      <c r="K4096" s="54">
        <f>DATE(YEAR(tbl_raw_data[[#This Row],[Date Actioned]]), MONTH(tbl_raw_data[[#This Row],[Date Actioned]]), DAY(tbl_raw_data[[#This Row],[Date Actioned]]))</f>
        <v>45156</v>
      </c>
      <c r="L4096" s="55" t="str">
        <f>UPPER(TEXT(tbl_raw_data[[#This Row],[Updated_date]],"MMMM"))</f>
        <v>AUGUST</v>
      </c>
      <c r="M4096" s="55" t="str">
        <f>UPPER("Week "&amp;IF(ROUNDUP(DAY(tbl_raw_data[[#This Row],[Updated_date]])/7,0)=5,4,ROUNDUP(DAY(tbl_raw_data[[#This Row],[Updated_date]])/7,0)))</f>
        <v>WEEK 3</v>
      </c>
      <c r="N4096" s="57" t="str">
        <f>UPPER(VLOOKUP(tbl_raw_data[[#This Row],[Analyst]],[1]setting!$A$1:$B$15,2,0))</f>
        <v>ASIF</v>
      </c>
      <c r="O4096" s="57" t="str">
        <f>UPPER(tbl_raw_data[[#This Row],[Outcome]])</f>
        <v>WITHDRAW</v>
      </c>
      <c r="P4096" s="57" t="str">
        <f>UPPER(tbl_raw_data[[#This Row],[Queue Name]])</f>
        <v>CONSUMER PRE BUREAU</v>
      </c>
      <c r="Q4096" s="57" t="str">
        <f>IF(tbl_raw_data[[#This Row],[time_taken_in_mins]]&lt;=20,"SLA_MET","SLA_NOT_MET")</f>
        <v>SLA_MET</v>
      </c>
    </row>
    <row r="4097" spans="1:17" ht="15" customHeight="1" x14ac:dyDescent="0.25">
      <c r="A4097" s="11" t="s">
        <v>4910</v>
      </c>
      <c r="B4097" s="12">
        <v>45156.538784722223</v>
      </c>
      <c r="C4097" s="13">
        <v>45156.548055555555</v>
      </c>
      <c r="D4097" s="14" t="s">
        <v>13</v>
      </c>
      <c r="E4097" s="14" t="s">
        <v>28</v>
      </c>
      <c r="F4097" s="14" t="s">
        <v>86</v>
      </c>
      <c r="G4097" s="111" t="s">
        <v>67</v>
      </c>
      <c r="H40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7" s="48">
        <f>tbl_raw_data[[#This Row],[Date Actioned]]-tbl_raw_data[[#This Row],[Date Tagged]]</f>
        <v>9.2708333322661929E-3</v>
      </c>
      <c r="J4097" s="50">
        <f>HOUR(tbl_raw_data[[#This Row],[time_taken]])*60+MINUTE(tbl_raw_data[[#This Row],[time_taken]])+SECOND(tbl_raw_data[[#This Row],[time_taken]])/60</f>
        <v>13.35</v>
      </c>
      <c r="K4097" s="54">
        <f>DATE(YEAR(tbl_raw_data[[#This Row],[Date Actioned]]), MONTH(tbl_raw_data[[#This Row],[Date Actioned]]), DAY(tbl_raw_data[[#This Row],[Date Actioned]]))</f>
        <v>45156</v>
      </c>
      <c r="L4097" s="55" t="str">
        <f>UPPER(TEXT(tbl_raw_data[[#This Row],[Updated_date]],"MMMM"))</f>
        <v>AUGUST</v>
      </c>
      <c r="M4097" s="55" t="str">
        <f>UPPER("Week "&amp;IF(ROUNDUP(DAY(tbl_raw_data[[#This Row],[Updated_date]])/7,0)=5,4,ROUNDUP(DAY(tbl_raw_data[[#This Row],[Updated_date]])/7,0)))</f>
        <v>WEEK 3</v>
      </c>
      <c r="N4097" s="57" t="str">
        <f>UPPER(VLOOKUP(tbl_raw_data[[#This Row],[Analyst]],[1]setting!$A$1:$B$15,2,0))</f>
        <v>ASIF</v>
      </c>
      <c r="O4097" s="57" t="str">
        <f>UPPER(tbl_raw_data[[#This Row],[Outcome]])</f>
        <v>APPROVE</v>
      </c>
      <c r="P4097" s="57" t="str">
        <f>UPPER(tbl_raw_data[[#This Row],[Queue Name]])</f>
        <v>CONSUMER EXISTING</v>
      </c>
      <c r="Q4097" s="57" t="str">
        <f>IF(tbl_raw_data[[#This Row],[time_taken_in_mins]]&lt;=20,"SLA_MET","SLA_NOT_MET")</f>
        <v>SLA_MET</v>
      </c>
    </row>
    <row r="4098" spans="1:17" ht="15" customHeight="1" x14ac:dyDescent="0.25">
      <c r="A4098" s="11" t="s">
        <v>2461</v>
      </c>
      <c r="B4098" s="6">
        <v>45156.543587962966</v>
      </c>
      <c r="C4098" s="7">
        <v>45156.549224537041</v>
      </c>
      <c r="D4098" s="8" t="s">
        <v>46</v>
      </c>
      <c r="E4098" s="8" t="s">
        <v>41</v>
      </c>
      <c r="F4098" s="8" t="s">
        <v>55</v>
      </c>
      <c r="G4098" s="110" t="s">
        <v>225</v>
      </c>
      <c r="H40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8" s="48">
        <f>tbl_raw_data[[#This Row],[Date Actioned]]-tbl_raw_data[[#This Row],[Date Tagged]]</f>
        <v>5.6365740747423843E-3</v>
      </c>
      <c r="J4098" s="50">
        <f>HOUR(tbl_raw_data[[#This Row],[time_taken]])*60+MINUTE(tbl_raw_data[[#This Row],[time_taken]])+SECOND(tbl_raw_data[[#This Row],[time_taken]])/60</f>
        <v>8.1166666666666671</v>
      </c>
      <c r="K4098" s="54">
        <f>DATE(YEAR(tbl_raw_data[[#This Row],[Date Actioned]]), MONTH(tbl_raw_data[[#This Row],[Date Actioned]]), DAY(tbl_raw_data[[#This Row],[Date Actioned]]))</f>
        <v>45156</v>
      </c>
      <c r="L4098" s="55" t="str">
        <f>UPPER(TEXT(tbl_raw_data[[#This Row],[Updated_date]],"MMMM"))</f>
        <v>AUGUST</v>
      </c>
      <c r="M4098" s="55" t="str">
        <f>UPPER("Week "&amp;IF(ROUNDUP(DAY(tbl_raw_data[[#This Row],[Updated_date]])/7,0)=5,4,ROUNDUP(DAY(tbl_raw_data[[#This Row],[Updated_date]])/7,0)))</f>
        <v>WEEK 3</v>
      </c>
      <c r="N4098" s="57" t="str">
        <f>UPPER(VLOOKUP(tbl_raw_data[[#This Row],[Analyst]],[1]setting!$A$1:$B$15,2,0))</f>
        <v>CAMERON</v>
      </c>
      <c r="O4098" s="57" t="str">
        <f>UPPER(tbl_raw_data[[#This Row],[Outcome]])</f>
        <v>DECLINE</v>
      </c>
      <c r="P4098" s="57" t="str">
        <f>UPPER(tbl_raw_data[[#This Row],[Queue Name]])</f>
        <v>CONSUMER POST BUREAU</v>
      </c>
      <c r="Q4098" s="57" t="str">
        <f>IF(tbl_raw_data[[#This Row],[time_taken_in_mins]]&lt;=20,"SLA_MET","SLA_NOT_MET")</f>
        <v>SLA_MET</v>
      </c>
    </row>
    <row r="4099" spans="1:17" ht="15" customHeight="1" x14ac:dyDescent="0.25">
      <c r="A4099" s="22" t="s">
        <v>1259</v>
      </c>
      <c r="B4099" s="12">
        <v>45156.549687500003</v>
      </c>
      <c r="C4099" s="13">
        <v>45156.553749999999</v>
      </c>
      <c r="D4099" s="14" t="s">
        <v>46</v>
      </c>
      <c r="E4099" s="14" t="s">
        <v>28</v>
      </c>
      <c r="F4099" s="14" t="s">
        <v>86</v>
      </c>
      <c r="G4099" s="111" t="s">
        <v>1150</v>
      </c>
      <c r="H40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099" s="48">
        <f>tbl_raw_data[[#This Row],[Date Actioned]]-tbl_raw_data[[#This Row],[Date Tagged]]</f>
        <v>4.0624999965075403E-3</v>
      </c>
      <c r="J4099" s="50">
        <f>HOUR(tbl_raw_data[[#This Row],[time_taken]])*60+MINUTE(tbl_raw_data[[#This Row],[time_taken]])+SECOND(tbl_raw_data[[#This Row],[time_taken]])/60</f>
        <v>5.85</v>
      </c>
      <c r="K4099" s="54">
        <f>DATE(YEAR(tbl_raw_data[[#This Row],[Date Actioned]]), MONTH(tbl_raw_data[[#This Row],[Date Actioned]]), DAY(tbl_raw_data[[#This Row],[Date Actioned]]))</f>
        <v>45156</v>
      </c>
      <c r="L4099" s="55" t="str">
        <f>UPPER(TEXT(tbl_raw_data[[#This Row],[Updated_date]],"MMMM"))</f>
        <v>AUGUST</v>
      </c>
      <c r="M4099" s="55" t="str">
        <f>UPPER("Week "&amp;IF(ROUNDUP(DAY(tbl_raw_data[[#This Row],[Updated_date]])/7,0)=5,4,ROUNDUP(DAY(tbl_raw_data[[#This Row],[Updated_date]])/7,0)))</f>
        <v>WEEK 3</v>
      </c>
      <c r="N4099" s="57" t="str">
        <f>UPPER(VLOOKUP(tbl_raw_data[[#This Row],[Analyst]],[1]setting!$A$1:$B$15,2,0))</f>
        <v>ASIF</v>
      </c>
      <c r="O4099" s="57" t="str">
        <f>UPPER(tbl_raw_data[[#This Row],[Outcome]])</f>
        <v>DECLINE</v>
      </c>
      <c r="P4099" s="57" t="str">
        <f>UPPER(tbl_raw_data[[#This Row],[Queue Name]])</f>
        <v>CONSUMER EXISTING</v>
      </c>
      <c r="Q4099" s="57" t="str">
        <f>IF(tbl_raw_data[[#This Row],[time_taken_in_mins]]&lt;=20,"SLA_MET","SLA_NOT_MET")</f>
        <v>SLA_MET</v>
      </c>
    </row>
    <row r="4100" spans="1:17" ht="15" customHeight="1" x14ac:dyDescent="0.25">
      <c r="A4100" s="5" t="s">
        <v>1572</v>
      </c>
      <c r="B4100" s="12">
        <v>45156.549826388888</v>
      </c>
      <c r="C4100" s="25">
        <v>45156.554363425923</v>
      </c>
      <c r="D4100" s="10" t="s">
        <v>13</v>
      </c>
      <c r="E4100" s="10" t="s">
        <v>28</v>
      </c>
      <c r="F4100" s="26" t="s">
        <v>10</v>
      </c>
      <c r="G4100" s="109"/>
      <c r="H41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0" s="48">
        <f>tbl_raw_data[[#This Row],[Date Actioned]]-tbl_raw_data[[#This Row],[Date Tagged]]</f>
        <v>4.537037035333924E-3</v>
      </c>
      <c r="J4100" s="50">
        <f>HOUR(tbl_raw_data[[#This Row],[time_taken]])*60+MINUTE(tbl_raw_data[[#This Row],[time_taken]])+SECOND(tbl_raw_data[[#This Row],[time_taken]])/60</f>
        <v>6.5333333333333332</v>
      </c>
      <c r="K4100" s="54">
        <f>DATE(YEAR(tbl_raw_data[[#This Row],[Date Actioned]]), MONTH(tbl_raw_data[[#This Row],[Date Actioned]]), DAY(tbl_raw_data[[#This Row],[Date Actioned]]))</f>
        <v>45156</v>
      </c>
      <c r="L4100" s="55" t="str">
        <f>UPPER(TEXT(tbl_raw_data[[#This Row],[Updated_date]],"MMMM"))</f>
        <v>AUGUST</v>
      </c>
      <c r="M4100" s="55" t="str">
        <f>UPPER("Week "&amp;IF(ROUNDUP(DAY(tbl_raw_data[[#This Row],[Updated_date]])/7,0)=5,4,ROUNDUP(DAY(tbl_raw_data[[#This Row],[Updated_date]])/7,0)))</f>
        <v>WEEK 3</v>
      </c>
      <c r="N4100" s="57" t="str">
        <f>UPPER(VLOOKUP(tbl_raw_data[[#This Row],[Analyst]],[1]setting!$A$1:$B$15,2,0))</f>
        <v>SAM</v>
      </c>
      <c r="O4100" s="57" t="str">
        <f>UPPER(tbl_raw_data[[#This Row],[Outcome]])</f>
        <v>APPROVE</v>
      </c>
      <c r="P4100" s="57" t="str">
        <f>UPPER(tbl_raw_data[[#This Row],[Queue Name]])</f>
        <v>CONSUMER EXISTING</v>
      </c>
      <c r="Q4100" s="57" t="str">
        <f>IF(tbl_raw_data[[#This Row],[time_taken_in_mins]]&lt;=20,"SLA_MET","SLA_NOT_MET")</f>
        <v>SLA_MET</v>
      </c>
    </row>
    <row r="4101" spans="1:17" ht="15" customHeight="1" x14ac:dyDescent="0.25">
      <c r="A4101" s="22" t="s">
        <v>1532</v>
      </c>
      <c r="B4101" s="6">
        <v>45156.550671296296</v>
      </c>
      <c r="C4101" s="7">
        <v>45156.555162037039</v>
      </c>
      <c r="D4101" s="8" t="s">
        <v>8</v>
      </c>
      <c r="E4101" s="8" t="s">
        <v>9</v>
      </c>
      <c r="F4101" s="8" t="s">
        <v>55</v>
      </c>
      <c r="G4101" s="110" t="s">
        <v>1533</v>
      </c>
      <c r="H41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01" s="48">
        <f>tbl_raw_data[[#This Row],[Date Actioned]]-tbl_raw_data[[#This Row],[Date Tagged]]</f>
        <v>4.4907407427672297E-3</v>
      </c>
      <c r="J4101" s="50">
        <f>HOUR(tbl_raw_data[[#This Row],[time_taken]])*60+MINUTE(tbl_raw_data[[#This Row],[time_taken]])+SECOND(tbl_raw_data[[#This Row],[time_taken]])/60</f>
        <v>6.4666666666666668</v>
      </c>
      <c r="K4101" s="54">
        <f>DATE(YEAR(tbl_raw_data[[#This Row],[Date Actioned]]), MONTH(tbl_raw_data[[#This Row],[Date Actioned]]), DAY(tbl_raw_data[[#This Row],[Date Actioned]]))</f>
        <v>45156</v>
      </c>
      <c r="L4101" s="55" t="str">
        <f>UPPER(TEXT(tbl_raw_data[[#This Row],[Updated_date]],"MMMM"))</f>
        <v>AUGUST</v>
      </c>
      <c r="M4101" s="55" t="str">
        <f>UPPER("Week "&amp;IF(ROUNDUP(DAY(tbl_raw_data[[#This Row],[Updated_date]])/7,0)=5,4,ROUNDUP(DAY(tbl_raw_data[[#This Row],[Updated_date]])/7,0)))</f>
        <v>WEEK 3</v>
      </c>
      <c r="N4101" s="57" t="str">
        <f>UPPER(VLOOKUP(tbl_raw_data[[#This Row],[Analyst]],[1]setting!$A$1:$B$15,2,0))</f>
        <v>CAMERON</v>
      </c>
      <c r="O4101" s="57" t="str">
        <f>UPPER(tbl_raw_data[[#This Row],[Outcome]])</f>
        <v>WITHDRAW</v>
      </c>
      <c r="P4101" s="57" t="str">
        <f>UPPER(tbl_raw_data[[#This Row],[Queue Name]])</f>
        <v>CONSUMER PRE BUREAU</v>
      </c>
      <c r="Q4101" s="57" t="str">
        <f>IF(tbl_raw_data[[#This Row],[time_taken_in_mins]]&lt;=20,"SLA_MET","SLA_NOT_MET")</f>
        <v>SLA_MET</v>
      </c>
    </row>
    <row r="4102" spans="1:17" ht="15" customHeight="1" x14ac:dyDescent="0.25">
      <c r="A4102" s="22" t="s">
        <v>4714</v>
      </c>
      <c r="B4102" s="6">
        <v>45156.551678240743</v>
      </c>
      <c r="C4102" s="7">
        <v>45156.560590277775</v>
      </c>
      <c r="D4102" s="8" t="s">
        <v>13</v>
      </c>
      <c r="E4102" s="8" t="s">
        <v>28</v>
      </c>
      <c r="F4102" s="8" t="s">
        <v>86</v>
      </c>
      <c r="G4102" s="110" t="s">
        <v>29</v>
      </c>
      <c r="H41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02" s="48">
        <f>tbl_raw_data[[#This Row],[Date Actioned]]-tbl_raw_data[[#This Row],[Date Tagged]]</f>
        <v>8.9120370321325026E-3</v>
      </c>
      <c r="J4102" s="50">
        <f>HOUR(tbl_raw_data[[#This Row],[time_taken]])*60+MINUTE(tbl_raw_data[[#This Row],[time_taken]])+SECOND(tbl_raw_data[[#This Row],[time_taken]])/60</f>
        <v>12.833333333333334</v>
      </c>
      <c r="K4102" s="54">
        <f>DATE(YEAR(tbl_raw_data[[#This Row],[Date Actioned]]), MONTH(tbl_raw_data[[#This Row],[Date Actioned]]), DAY(tbl_raw_data[[#This Row],[Date Actioned]]))</f>
        <v>45156</v>
      </c>
      <c r="L4102" s="55" t="str">
        <f>UPPER(TEXT(tbl_raw_data[[#This Row],[Updated_date]],"MMMM"))</f>
        <v>AUGUST</v>
      </c>
      <c r="M4102" s="55" t="str">
        <f>UPPER("Week "&amp;IF(ROUNDUP(DAY(tbl_raw_data[[#This Row],[Updated_date]])/7,0)=5,4,ROUNDUP(DAY(tbl_raw_data[[#This Row],[Updated_date]])/7,0)))</f>
        <v>WEEK 3</v>
      </c>
      <c r="N4102" s="57" t="str">
        <f>UPPER(VLOOKUP(tbl_raw_data[[#This Row],[Analyst]],[1]setting!$A$1:$B$15,2,0))</f>
        <v>ASIF</v>
      </c>
      <c r="O4102" s="57" t="str">
        <f>UPPER(tbl_raw_data[[#This Row],[Outcome]])</f>
        <v>APPROVE</v>
      </c>
      <c r="P4102" s="57" t="str">
        <f>UPPER(tbl_raw_data[[#This Row],[Queue Name]])</f>
        <v>CONSUMER EXISTING</v>
      </c>
      <c r="Q4102" s="57" t="str">
        <f>IF(tbl_raw_data[[#This Row],[time_taken_in_mins]]&lt;=20,"SLA_MET","SLA_NOT_MET")</f>
        <v>SLA_MET</v>
      </c>
    </row>
    <row r="4103" spans="1:17" ht="15" customHeight="1" x14ac:dyDescent="0.25">
      <c r="A4103" s="5" t="s">
        <v>3051</v>
      </c>
      <c r="B4103" s="12">
        <v>45156.553773148145</v>
      </c>
      <c r="C4103" s="13">
        <v>45156.560243055559</v>
      </c>
      <c r="D4103" s="14" t="s">
        <v>8</v>
      </c>
      <c r="E4103" s="14" t="s">
        <v>41</v>
      </c>
      <c r="F4103" s="14" t="s">
        <v>55</v>
      </c>
      <c r="G4103" s="111" t="s">
        <v>3052</v>
      </c>
      <c r="H41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03" s="48">
        <f>tbl_raw_data[[#This Row],[Date Actioned]]-tbl_raw_data[[#This Row],[Date Tagged]]</f>
        <v>6.4699074137024581E-3</v>
      </c>
      <c r="J4103" s="50">
        <f>HOUR(tbl_raw_data[[#This Row],[time_taken]])*60+MINUTE(tbl_raw_data[[#This Row],[time_taken]])+SECOND(tbl_raw_data[[#This Row],[time_taken]])/60</f>
        <v>9.3166666666666664</v>
      </c>
      <c r="K4103" s="54">
        <f>DATE(YEAR(tbl_raw_data[[#This Row],[Date Actioned]]), MONTH(tbl_raw_data[[#This Row],[Date Actioned]]), DAY(tbl_raw_data[[#This Row],[Date Actioned]]))</f>
        <v>45156</v>
      </c>
      <c r="L4103" s="55" t="str">
        <f>UPPER(TEXT(tbl_raw_data[[#This Row],[Updated_date]],"MMMM"))</f>
        <v>AUGUST</v>
      </c>
      <c r="M4103" s="55" t="str">
        <f>UPPER("Week "&amp;IF(ROUNDUP(DAY(tbl_raw_data[[#This Row],[Updated_date]])/7,0)=5,4,ROUNDUP(DAY(tbl_raw_data[[#This Row],[Updated_date]])/7,0)))</f>
        <v>WEEK 3</v>
      </c>
      <c r="N4103" s="57" t="str">
        <f>UPPER(VLOOKUP(tbl_raw_data[[#This Row],[Analyst]],[1]setting!$A$1:$B$15,2,0))</f>
        <v>CAMERON</v>
      </c>
      <c r="O4103" s="57" t="str">
        <f>UPPER(tbl_raw_data[[#This Row],[Outcome]])</f>
        <v>WITHDRAW</v>
      </c>
      <c r="P4103" s="57" t="str">
        <f>UPPER(tbl_raw_data[[#This Row],[Queue Name]])</f>
        <v>CONSUMER POST BUREAU</v>
      </c>
      <c r="Q4103" s="57" t="str">
        <f>IF(tbl_raw_data[[#This Row],[time_taken_in_mins]]&lt;=20,"SLA_MET","SLA_NOT_MET")</f>
        <v>SLA_MET</v>
      </c>
    </row>
    <row r="4104" spans="1:17" ht="15" customHeight="1" x14ac:dyDescent="0.25">
      <c r="A4104" s="11" t="s">
        <v>3340</v>
      </c>
      <c r="B4104" s="12">
        <v>45156.553912037038</v>
      </c>
      <c r="C4104" s="29">
        <v>45156.560740740744</v>
      </c>
      <c r="D4104" s="16" t="s">
        <v>13</v>
      </c>
      <c r="E4104" s="16" t="s">
        <v>28</v>
      </c>
      <c r="F4104" s="30" t="s">
        <v>10</v>
      </c>
      <c r="G4104" s="106"/>
      <c r="H41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4" s="48">
        <f>tbl_raw_data[[#This Row],[Date Actioned]]-tbl_raw_data[[#This Row],[Date Tagged]]</f>
        <v>6.8287037065601908E-3</v>
      </c>
      <c r="J4104" s="50">
        <f>HOUR(tbl_raw_data[[#This Row],[time_taken]])*60+MINUTE(tbl_raw_data[[#This Row],[time_taken]])+SECOND(tbl_raw_data[[#This Row],[time_taken]])/60</f>
        <v>9.8333333333333339</v>
      </c>
      <c r="K4104" s="54">
        <f>DATE(YEAR(tbl_raw_data[[#This Row],[Date Actioned]]), MONTH(tbl_raw_data[[#This Row],[Date Actioned]]), DAY(tbl_raw_data[[#This Row],[Date Actioned]]))</f>
        <v>45156</v>
      </c>
      <c r="L4104" s="55" t="str">
        <f>UPPER(TEXT(tbl_raw_data[[#This Row],[Updated_date]],"MMMM"))</f>
        <v>AUGUST</v>
      </c>
      <c r="M4104" s="55" t="str">
        <f>UPPER("Week "&amp;IF(ROUNDUP(DAY(tbl_raw_data[[#This Row],[Updated_date]])/7,0)=5,4,ROUNDUP(DAY(tbl_raw_data[[#This Row],[Updated_date]])/7,0)))</f>
        <v>WEEK 3</v>
      </c>
      <c r="N4104" s="57" t="str">
        <f>UPPER(VLOOKUP(tbl_raw_data[[#This Row],[Analyst]],[1]setting!$A$1:$B$15,2,0))</f>
        <v>SAM</v>
      </c>
      <c r="O4104" s="57" t="str">
        <f>UPPER(tbl_raw_data[[#This Row],[Outcome]])</f>
        <v>APPROVE</v>
      </c>
      <c r="P4104" s="57" t="str">
        <f>UPPER(tbl_raw_data[[#This Row],[Queue Name]])</f>
        <v>CONSUMER EXISTING</v>
      </c>
      <c r="Q4104" s="57" t="str">
        <f>IF(tbl_raw_data[[#This Row],[time_taken_in_mins]]&lt;=20,"SLA_MET","SLA_NOT_MET")</f>
        <v>SLA_MET</v>
      </c>
    </row>
    <row r="4105" spans="1:17" ht="15" customHeight="1" x14ac:dyDescent="0.25">
      <c r="A4105" s="22" t="s">
        <v>5953</v>
      </c>
      <c r="B4105" s="12">
        <v>45156.556863425925</v>
      </c>
      <c r="C4105" s="25">
        <v>45156.568622685183</v>
      </c>
      <c r="D4105" s="10" t="s">
        <v>13</v>
      </c>
      <c r="E4105" s="10" t="s">
        <v>28</v>
      </c>
      <c r="F4105" s="26" t="s">
        <v>10</v>
      </c>
      <c r="G4105" s="109"/>
      <c r="H41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5" s="48">
        <f>tbl_raw_data[[#This Row],[Date Actioned]]-tbl_raw_data[[#This Row],[Date Tagged]]</f>
        <v>1.1759259257814847E-2</v>
      </c>
      <c r="J4105" s="50">
        <f>HOUR(tbl_raw_data[[#This Row],[time_taken]])*60+MINUTE(tbl_raw_data[[#This Row],[time_taken]])+SECOND(tbl_raw_data[[#This Row],[time_taken]])/60</f>
        <v>16.933333333333334</v>
      </c>
      <c r="K4105" s="54">
        <f>DATE(YEAR(tbl_raw_data[[#This Row],[Date Actioned]]), MONTH(tbl_raw_data[[#This Row],[Date Actioned]]), DAY(tbl_raw_data[[#This Row],[Date Actioned]]))</f>
        <v>45156</v>
      </c>
      <c r="L4105" s="55" t="str">
        <f>UPPER(TEXT(tbl_raw_data[[#This Row],[Updated_date]],"MMMM"))</f>
        <v>AUGUST</v>
      </c>
      <c r="M4105" s="55" t="str">
        <f>UPPER("Week "&amp;IF(ROUNDUP(DAY(tbl_raw_data[[#This Row],[Updated_date]])/7,0)=5,4,ROUNDUP(DAY(tbl_raw_data[[#This Row],[Updated_date]])/7,0)))</f>
        <v>WEEK 3</v>
      </c>
      <c r="N4105" s="57" t="str">
        <f>UPPER(VLOOKUP(tbl_raw_data[[#This Row],[Analyst]],[1]setting!$A$1:$B$15,2,0))</f>
        <v>SAM</v>
      </c>
      <c r="O4105" s="57" t="str">
        <f>UPPER(tbl_raw_data[[#This Row],[Outcome]])</f>
        <v>APPROVE</v>
      </c>
      <c r="P4105" s="57" t="str">
        <f>UPPER(tbl_raw_data[[#This Row],[Queue Name]])</f>
        <v>CONSUMER EXISTING</v>
      </c>
      <c r="Q4105" s="57" t="str">
        <f>IF(tbl_raw_data[[#This Row],[time_taken_in_mins]]&lt;=20,"SLA_MET","SLA_NOT_MET")</f>
        <v>SLA_MET</v>
      </c>
    </row>
    <row r="4106" spans="1:17" ht="15" customHeight="1" x14ac:dyDescent="0.25">
      <c r="A4106" s="5" t="s">
        <v>1724</v>
      </c>
      <c r="B4106" s="12">
        <v>45156.55746527778</v>
      </c>
      <c r="C4106" s="13">
        <v>45156.562164351853</v>
      </c>
      <c r="D4106" s="14" t="s">
        <v>13</v>
      </c>
      <c r="E4106" s="14" t="s">
        <v>9</v>
      </c>
      <c r="F4106" s="14" t="s">
        <v>55</v>
      </c>
      <c r="G4106" s="111" t="s">
        <v>546</v>
      </c>
      <c r="H41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06" s="48">
        <f>tbl_raw_data[[#This Row],[Date Actioned]]-tbl_raw_data[[#This Row],[Date Tagged]]</f>
        <v>4.6990740738692693E-3</v>
      </c>
      <c r="J4106" s="50">
        <f>HOUR(tbl_raw_data[[#This Row],[time_taken]])*60+MINUTE(tbl_raw_data[[#This Row],[time_taken]])+SECOND(tbl_raw_data[[#This Row],[time_taken]])/60</f>
        <v>6.7666666666666666</v>
      </c>
      <c r="K4106" s="54">
        <f>DATE(YEAR(tbl_raw_data[[#This Row],[Date Actioned]]), MONTH(tbl_raw_data[[#This Row],[Date Actioned]]), DAY(tbl_raw_data[[#This Row],[Date Actioned]]))</f>
        <v>45156</v>
      </c>
      <c r="L4106" s="55" t="str">
        <f>UPPER(TEXT(tbl_raw_data[[#This Row],[Updated_date]],"MMMM"))</f>
        <v>AUGUST</v>
      </c>
      <c r="M4106" s="55" t="str">
        <f>UPPER("Week "&amp;IF(ROUNDUP(DAY(tbl_raw_data[[#This Row],[Updated_date]])/7,0)=5,4,ROUNDUP(DAY(tbl_raw_data[[#This Row],[Updated_date]])/7,0)))</f>
        <v>WEEK 3</v>
      </c>
      <c r="N4106" s="57" t="str">
        <f>UPPER(VLOOKUP(tbl_raw_data[[#This Row],[Analyst]],[1]setting!$A$1:$B$15,2,0))</f>
        <v>CAMERON</v>
      </c>
      <c r="O4106" s="57" t="str">
        <f>UPPER(tbl_raw_data[[#This Row],[Outcome]])</f>
        <v>APPROVE</v>
      </c>
      <c r="P4106" s="57" t="str">
        <f>UPPER(tbl_raw_data[[#This Row],[Queue Name]])</f>
        <v>CONSUMER PRE BUREAU</v>
      </c>
      <c r="Q4106" s="57" t="str">
        <f>IF(tbl_raw_data[[#This Row],[time_taken_in_mins]]&lt;=20,"SLA_MET","SLA_NOT_MET")</f>
        <v>SLA_MET</v>
      </c>
    </row>
    <row r="4107" spans="1:17" ht="15" customHeight="1" x14ac:dyDescent="0.25">
      <c r="A4107" s="11" t="s">
        <v>2055</v>
      </c>
      <c r="B4107" s="6">
        <v>45156.558148148149</v>
      </c>
      <c r="C4107" s="7">
        <v>45156.563287037039</v>
      </c>
      <c r="D4107" s="8" t="s">
        <v>8</v>
      </c>
      <c r="E4107" s="8" t="s">
        <v>9</v>
      </c>
      <c r="F4107" s="8" t="s">
        <v>86</v>
      </c>
      <c r="G4107" s="110" t="s">
        <v>2056</v>
      </c>
      <c r="H41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107" s="48">
        <f>tbl_raw_data[[#This Row],[Date Actioned]]-tbl_raw_data[[#This Row],[Date Tagged]]</f>
        <v>5.1388888896326534E-3</v>
      </c>
      <c r="J4107" s="50">
        <f>HOUR(tbl_raw_data[[#This Row],[time_taken]])*60+MINUTE(tbl_raw_data[[#This Row],[time_taken]])+SECOND(tbl_raw_data[[#This Row],[time_taken]])/60</f>
        <v>7.4</v>
      </c>
      <c r="K4107" s="54">
        <f>DATE(YEAR(tbl_raw_data[[#This Row],[Date Actioned]]), MONTH(tbl_raw_data[[#This Row],[Date Actioned]]), DAY(tbl_raw_data[[#This Row],[Date Actioned]]))</f>
        <v>45156</v>
      </c>
      <c r="L4107" s="55" t="str">
        <f>UPPER(TEXT(tbl_raw_data[[#This Row],[Updated_date]],"MMMM"))</f>
        <v>AUGUST</v>
      </c>
      <c r="M4107" s="55" t="str">
        <f>UPPER("Week "&amp;IF(ROUNDUP(DAY(tbl_raw_data[[#This Row],[Updated_date]])/7,0)=5,4,ROUNDUP(DAY(tbl_raw_data[[#This Row],[Updated_date]])/7,0)))</f>
        <v>WEEK 3</v>
      </c>
      <c r="N4107" s="57" t="str">
        <f>UPPER(VLOOKUP(tbl_raw_data[[#This Row],[Analyst]],[1]setting!$A$1:$B$15,2,0))</f>
        <v>ASIF</v>
      </c>
      <c r="O4107" s="57" t="str">
        <f>UPPER(tbl_raw_data[[#This Row],[Outcome]])</f>
        <v>WITHDRAW</v>
      </c>
      <c r="P4107" s="57" t="str">
        <f>UPPER(tbl_raw_data[[#This Row],[Queue Name]])</f>
        <v>CONSUMER PRE BUREAU</v>
      </c>
      <c r="Q4107" s="57" t="str">
        <f>IF(tbl_raw_data[[#This Row],[time_taken_in_mins]]&lt;=20,"SLA_MET","SLA_NOT_MET")</f>
        <v>SLA_MET</v>
      </c>
    </row>
    <row r="4108" spans="1:17" ht="15" customHeight="1" x14ac:dyDescent="0.25">
      <c r="A4108" s="5" t="s">
        <v>6844</v>
      </c>
      <c r="B4108" s="12">
        <v>45156.558310185188</v>
      </c>
      <c r="C4108" s="29">
        <v>45156.574583333335</v>
      </c>
      <c r="D4108" s="16" t="s">
        <v>13</v>
      </c>
      <c r="E4108" s="16" t="s">
        <v>41</v>
      </c>
      <c r="F4108" s="30" t="s">
        <v>10</v>
      </c>
      <c r="G4108" s="106"/>
      <c r="H41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08" s="48">
        <f>tbl_raw_data[[#This Row],[Date Actioned]]-tbl_raw_data[[#This Row],[Date Tagged]]</f>
        <v>1.6273148146865424E-2</v>
      </c>
      <c r="J4108" s="50">
        <f>HOUR(tbl_raw_data[[#This Row],[time_taken]])*60+MINUTE(tbl_raw_data[[#This Row],[time_taken]])+SECOND(tbl_raw_data[[#This Row],[time_taken]])/60</f>
        <v>23.433333333333334</v>
      </c>
      <c r="K4108" s="54">
        <f>DATE(YEAR(tbl_raw_data[[#This Row],[Date Actioned]]), MONTH(tbl_raw_data[[#This Row],[Date Actioned]]), DAY(tbl_raw_data[[#This Row],[Date Actioned]]))</f>
        <v>45156</v>
      </c>
      <c r="L4108" s="55" t="str">
        <f>UPPER(TEXT(tbl_raw_data[[#This Row],[Updated_date]],"MMMM"))</f>
        <v>AUGUST</v>
      </c>
      <c r="M4108" s="55" t="str">
        <f>UPPER("Week "&amp;IF(ROUNDUP(DAY(tbl_raw_data[[#This Row],[Updated_date]])/7,0)=5,4,ROUNDUP(DAY(tbl_raw_data[[#This Row],[Updated_date]])/7,0)))</f>
        <v>WEEK 3</v>
      </c>
      <c r="N4108" s="57" t="str">
        <f>UPPER(VLOOKUP(tbl_raw_data[[#This Row],[Analyst]],[1]setting!$A$1:$B$15,2,0))</f>
        <v>SAM</v>
      </c>
      <c r="O4108" s="57" t="str">
        <f>UPPER(tbl_raw_data[[#This Row],[Outcome]])</f>
        <v>APPROVE</v>
      </c>
      <c r="P4108" s="57" t="str">
        <f>UPPER(tbl_raw_data[[#This Row],[Queue Name]])</f>
        <v>CONSUMER POST BUREAU</v>
      </c>
      <c r="Q4108" s="57" t="str">
        <f>IF(tbl_raw_data[[#This Row],[time_taken_in_mins]]&lt;=20,"SLA_MET","SLA_NOT_MET")</f>
        <v>SLA_NOT_MET</v>
      </c>
    </row>
    <row r="4109" spans="1:17" ht="15" customHeight="1" x14ac:dyDescent="0.25">
      <c r="A4109" s="22" t="s">
        <v>2216</v>
      </c>
      <c r="B4109" s="12">
        <v>45156.561284722222</v>
      </c>
      <c r="C4109" s="13">
        <v>45156.566655092596</v>
      </c>
      <c r="D4109" s="14" t="s">
        <v>8</v>
      </c>
      <c r="E4109" s="14" t="s">
        <v>41</v>
      </c>
      <c r="F4109" s="14" t="s">
        <v>86</v>
      </c>
      <c r="G4109" s="111" t="s">
        <v>82</v>
      </c>
      <c r="H41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09" s="48">
        <f>tbl_raw_data[[#This Row],[Date Actioned]]-tbl_raw_data[[#This Row],[Date Tagged]]</f>
        <v>5.3703703742939979E-3</v>
      </c>
      <c r="J4109" s="50">
        <f>HOUR(tbl_raw_data[[#This Row],[time_taken]])*60+MINUTE(tbl_raw_data[[#This Row],[time_taken]])+SECOND(tbl_raw_data[[#This Row],[time_taken]])/60</f>
        <v>7.7333333333333334</v>
      </c>
      <c r="K4109" s="54">
        <f>DATE(YEAR(tbl_raw_data[[#This Row],[Date Actioned]]), MONTH(tbl_raw_data[[#This Row],[Date Actioned]]), DAY(tbl_raw_data[[#This Row],[Date Actioned]]))</f>
        <v>45156</v>
      </c>
      <c r="L4109" s="55" t="str">
        <f>UPPER(TEXT(tbl_raw_data[[#This Row],[Updated_date]],"MMMM"))</f>
        <v>AUGUST</v>
      </c>
      <c r="M4109" s="55" t="str">
        <f>UPPER("Week "&amp;IF(ROUNDUP(DAY(tbl_raw_data[[#This Row],[Updated_date]])/7,0)=5,4,ROUNDUP(DAY(tbl_raw_data[[#This Row],[Updated_date]])/7,0)))</f>
        <v>WEEK 3</v>
      </c>
      <c r="N4109" s="57" t="str">
        <f>UPPER(VLOOKUP(tbl_raw_data[[#This Row],[Analyst]],[1]setting!$A$1:$B$15,2,0))</f>
        <v>ASIF</v>
      </c>
      <c r="O4109" s="57" t="str">
        <f>UPPER(tbl_raw_data[[#This Row],[Outcome]])</f>
        <v>WITHDRAW</v>
      </c>
      <c r="P4109" s="57" t="str">
        <f>UPPER(tbl_raw_data[[#This Row],[Queue Name]])</f>
        <v>CONSUMER POST BUREAU</v>
      </c>
      <c r="Q4109" s="57" t="str">
        <f>IF(tbl_raw_data[[#This Row],[time_taken_in_mins]]&lt;=20,"SLA_MET","SLA_NOT_MET")</f>
        <v>SLA_MET</v>
      </c>
    </row>
    <row r="4110" spans="1:17" ht="15" customHeight="1" x14ac:dyDescent="0.25">
      <c r="A4110" s="11" t="s">
        <v>6827</v>
      </c>
      <c r="B4110" s="12">
        <v>45156.564467592594</v>
      </c>
      <c r="C4110" s="25">
        <v>45156.580590277779</v>
      </c>
      <c r="D4110" s="10" t="s">
        <v>13</v>
      </c>
      <c r="E4110" s="10" t="s">
        <v>28</v>
      </c>
      <c r="F4110" s="26" t="s">
        <v>168</v>
      </c>
      <c r="G4110" s="109"/>
      <c r="H41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10" s="48">
        <f>tbl_raw_data[[#This Row],[Date Actioned]]-tbl_raw_data[[#This Row],[Date Tagged]]</f>
        <v>1.6122685185109731E-2</v>
      </c>
      <c r="J4110" s="50">
        <f>HOUR(tbl_raw_data[[#This Row],[time_taken]])*60+MINUTE(tbl_raw_data[[#This Row],[time_taken]])+SECOND(tbl_raw_data[[#This Row],[time_taken]])/60</f>
        <v>23.216666666666665</v>
      </c>
      <c r="K4110" s="54">
        <f>DATE(YEAR(tbl_raw_data[[#This Row],[Date Actioned]]), MONTH(tbl_raw_data[[#This Row],[Date Actioned]]), DAY(tbl_raw_data[[#This Row],[Date Actioned]]))</f>
        <v>45156</v>
      </c>
      <c r="L4110" s="55" t="str">
        <f>UPPER(TEXT(tbl_raw_data[[#This Row],[Updated_date]],"MMMM"))</f>
        <v>AUGUST</v>
      </c>
      <c r="M4110" s="55" t="str">
        <f>UPPER("Week "&amp;IF(ROUNDUP(DAY(tbl_raw_data[[#This Row],[Updated_date]])/7,0)=5,4,ROUNDUP(DAY(tbl_raw_data[[#This Row],[Updated_date]])/7,0)))</f>
        <v>WEEK 3</v>
      </c>
      <c r="N4110" s="57" t="str">
        <f>UPPER(VLOOKUP(tbl_raw_data[[#This Row],[Analyst]],[1]setting!$A$1:$B$15,2,0))</f>
        <v>MERCEDES</v>
      </c>
      <c r="O4110" s="57" t="str">
        <f>UPPER(tbl_raw_data[[#This Row],[Outcome]])</f>
        <v>APPROVE</v>
      </c>
      <c r="P4110" s="57" t="str">
        <f>UPPER(tbl_raw_data[[#This Row],[Queue Name]])</f>
        <v>CONSUMER EXISTING</v>
      </c>
      <c r="Q4110" s="57" t="str">
        <f>IF(tbl_raw_data[[#This Row],[time_taken_in_mins]]&lt;=20,"SLA_MET","SLA_NOT_MET")</f>
        <v>SLA_NOT_MET</v>
      </c>
    </row>
    <row r="4111" spans="1:17" ht="15" customHeight="1" x14ac:dyDescent="0.25">
      <c r="A4111" s="11" t="s">
        <v>502</v>
      </c>
      <c r="B4111" s="6">
        <v>45156.566435185188</v>
      </c>
      <c r="C4111" s="7">
        <v>45156.569212962961</v>
      </c>
      <c r="D4111" s="8" t="s">
        <v>13</v>
      </c>
      <c r="E4111" s="8" t="s">
        <v>9</v>
      </c>
      <c r="F4111" s="8" t="s">
        <v>86</v>
      </c>
      <c r="G4111" s="110" t="s">
        <v>29</v>
      </c>
      <c r="H41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1" s="48">
        <f>tbl_raw_data[[#This Row],[Date Actioned]]-tbl_raw_data[[#This Row],[Date Tagged]]</f>
        <v>2.7777777722803876E-3</v>
      </c>
      <c r="J4111" s="50">
        <f>HOUR(tbl_raw_data[[#This Row],[time_taken]])*60+MINUTE(tbl_raw_data[[#This Row],[time_taken]])+SECOND(tbl_raw_data[[#This Row],[time_taken]])/60</f>
        <v>4</v>
      </c>
      <c r="K4111" s="54">
        <f>DATE(YEAR(tbl_raw_data[[#This Row],[Date Actioned]]), MONTH(tbl_raw_data[[#This Row],[Date Actioned]]), DAY(tbl_raw_data[[#This Row],[Date Actioned]]))</f>
        <v>45156</v>
      </c>
      <c r="L4111" s="55" t="str">
        <f>UPPER(TEXT(tbl_raw_data[[#This Row],[Updated_date]],"MMMM"))</f>
        <v>AUGUST</v>
      </c>
      <c r="M4111" s="55" t="str">
        <f>UPPER("Week "&amp;IF(ROUNDUP(DAY(tbl_raw_data[[#This Row],[Updated_date]])/7,0)=5,4,ROUNDUP(DAY(tbl_raw_data[[#This Row],[Updated_date]])/7,0)))</f>
        <v>WEEK 3</v>
      </c>
      <c r="N4111" s="57" t="str">
        <f>UPPER(VLOOKUP(tbl_raw_data[[#This Row],[Analyst]],[1]setting!$A$1:$B$15,2,0))</f>
        <v>ASIF</v>
      </c>
      <c r="O4111" s="57" t="str">
        <f>UPPER(tbl_raw_data[[#This Row],[Outcome]])</f>
        <v>APPROVE</v>
      </c>
      <c r="P4111" s="57" t="str">
        <f>UPPER(tbl_raw_data[[#This Row],[Queue Name]])</f>
        <v>CONSUMER PRE BUREAU</v>
      </c>
      <c r="Q4111" s="57" t="str">
        <f>IF(tbl_raw_data[[#This Row],[time_taken_in_mins]]&lt;=20,"SLA_MET","SLA_NOT_MET")</f>
        <v>SLA_MET</v>
      </c>
    </row>
    <row r="4112" spans="1:17" ht="15" customHeight="1" x14ac:dyDescent="0.25">
      <c r="A4112" s="5" t="s">
        <v>1173</v>
      </c>
      <c r="B4112" s="6">
        <v>45156.567002314812</v>
      </c>
      <c r="C4112" s="7">
        <v>45156.570949074077</v>
      </c>
      <c r="D4112" s="8" t="s">
        <v>8</v>
      </c>
      <c r="E4112" s="8" t="s">
        <v>41</v>
      </c>
      <c r="F4112" s="8" t="s">
        <v>86</v>
      </c>
      <c r="G4112" s="110" t="s">
        <v>1174</v>
      </c>
      <c r="H41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2" s="48">
        <f>tbl_raw_data[[#This Row],[Date Actioned]]-tbl_raw_data[[#This Row],[Date Tagged]]</f>
        <v>3.9467592650908045E-3</v>
      </c>
      <c r="J4112" s="50">
        <f>HOUR(tbl_raw_data[[#This Row],[time_taken]])*60+MINUTE(tbl_raw_data[[#This Row],[time_taken]])+SECOND(tbl_raw_data[[#This Row],[time_taken]])/60</f>
        <v>5.6833333333333336</v>
      </c>
      <c r="K4112" s="54">
        <f>DATE(YEAR(tbl_raw_data[[#This Row],[Date Actioned]]), MONTH(tbl_raw_data[[#This Row],[Date Actioned]]), DAY(tbl_raw_data[[#This Row],[Date Actioned]]))</f>
        <v>45156</v>
      </c>
      <c r="L4112" s="55" t="str">
        <f>UPPER(TEXT(tbl_raw_data[[#This Row],[Updated_date]],"MMMM"))</f>
        <v>AUGUST</v>
      </c>
      <c r="M4112" s="55" t="str">
        <f>UPPER("Week "&amp;IF(ROUNDUP(DAY(tbl_raw_data[[#This Row],[Updated_date]])/7,0)=5,4,ROUNDUP(DAY(tbl_raw_data[[#This Row],[Updated_date]])/7,0)))</f>
        <v>WEEK 3</v>
      </c>
      <c r="N4112" s="57" t="str">
        <f>UPPER(VLOOKUP(tbl_raw_data[[#This Row],[Analyst]],[1]setting!$A$1:$B$15,2,0))</f>
        <v>ASIF</v>
      </c>
      <c r="O4112" s="57" t="str">
        <f>UPPER(tbl_raw_data[[#This Row],[Outcome]])</f>
        <v>WITHDRAW</v>
      </c>
      <c r="P4112" s="57" t="str">
        <f>UPPER(tbl_raw_data[[#This Row],[Queue Name]])</f>
        <v>CONSUMER POST BUREAU</v>
      </c>
      <c r="Q4112" s="57" t="str">
        <f>IF(tbl_raw_data[[#This Row],[time_taken_in_mins]]&lt;=20,"SLA_MET","SLA_NOT_MET")</f>
        <v>SLA_MET</v>
      </c>
    </row>
    <row r="4113" spans="1:17" ht="15" customHeight="1" x14ac:dyDescent="0.25">
      <c r="A4113" s="11" t="s">
        <v>4115</v>
      </c>
      <c r="B4113" s="12">
        <v>45156.568287037036</v>
      </c>
      <c r="C4113" s="13">
        <v>45156.576180555552</v>
      </c>
      <c r="D4113" s="14" t="s">
        <v>8</v>
      </c>
      <c r="E4113" s="14" t="s">
        <v>41</v>
      </c>
      <c r="F4113" s="14" t="s">
        <v>86</v>
      </c>
      <c r="G4113" s="111" t="s">
        <v>4116</v>
      </c>
      <c r="H41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13" s="48">
        <f>tbl_raw_data[[#This Row],[Date Actioned]]-tbl_raw_data[[#This Row],[Date Tagged]]</f>
        <v>7.8935185156296939E-3</v>
      </c>
      <c r="J4113" s="50">
        <f>HOUR(tbl_raw_data[[#This Row],[time_taken]])*60+MINUTE(tbl_raw_data[[#This Row],[time_taken]])+SECOND(tbl_raw_data[[#This Row],[time_taken]])/60</f>
        <v>11.366666666666667</v>
      </c>
      <c r="K4113" s="54">
        <f>DATE(YEAR(tbl_raw_data[[#This Row],[Date Actioned]]), MONTH(tbl_raw_data[[#This Row],[Date Actioned]]), DAY(tbl_raw_data[[#This Row],[Date Actioned]]))</f>
        <v>45156</v>
      </c>
      <c r="L4113" s="55" t="str">
        <f>UPPER(TEXT(tbl_raw_data[[#This Row],[Updated_date]],"MMMM"))</f>
        <v>AUGUST</v>
      </c>
      <c r="M4113" s="55" t="str">
        <f>UPPER("Week "&amp;IF(ROUNDUP(DAY(tbl_raw_data[[#This Row],[Updated_date]])/7,0)=5,4,ROUNDUP(DAY(tbl_raw_data[[#This Row],[Updated_date]])/7,0)))</f>
        <v>WEEK 3</v>
      </c>
      <c r="N4113" s="57" t="str">
        <f>UPPER(VLOOKUP(tbl_raw_data[[#This Row],[Analyst]],[1]setting!$A$1:$B$15,2,0))</f>
        <v>ASIF</v>
      </c>
      <c r="O4113" s="57" t="str">
        <f>UPPER(tbl_raw_data[[#This Row],[Outcome]])</f>
        <v>WITHDRAW</v>
      </c>
      <c r="P4113" s="57" t="str">
        <f>UPPER(tbl_raw_data[[#This Row],[Queue Name]])</f>
        <v>CONSUMER POST BUREAU</v>
      </c>
      <c r="Q4113" s="57" t="str">
        <f>IF(tbl_raw_data[[#This Row],[time_taken_in_mins]]&lt;=20,"SLA_MET","SLA_NOT_MET")</f>
        <v>SLA_MET</v>
      </c>
    </row>
    <row r="4114" spans="1:17" ht="15" customHeight="1" x14ac:dyDescent="0.25">
      <c r="A4114" s="22" t="s">
        <v>3734</v>
      </c>
      <c r="B4114" s="12">
        <v>45156.570844907408</v>
      </c>
      <c r="C4114" s="13">
        <v>45156.578182870369</v>
      </c>
      <c r="D4114" s="14" t="s">
        <v>13</v>
      </c>
      <c r="E4114" s="14" t="s">
        <v>28</v>
      </c>
      <c r="F4114" s="14" t="s">
        <v>55</v>
      </c>
      <c r="G4114" s="111" t="s">
        <v>29</v>
      </c>
      <c r="H41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4" s="48">
        <f>tbl_raw_data[[#This Row],[Date Actioned]]-tbl_raw_data[[#This Row],[Date Tagged]]</f>
        <v>7.3379629611736163E-3</v>
      </c>
      <c r="J4114" s="50">
        <f>HOUR(tbl_raw_data[[#This Row],[time_taken]])*60+MINUTE(tbl_raw_data[[#This Row],[time_taken]])+SECOND(tbl_raw_data[[#This Row],[time_taken]])/60</f>
        <v>10.566666666666666</v>
      </c>
      <c r="K4114" s="54">
        <f>DATE(YEAR(tbl_raw_data[[#This Row],[Date Actioned]]), MONTH(tbl_raw_data[[#This Row],[Date Actioned]]), DAY(tbl_raw_data[[#This Row],[Date Actioned]]))</f>
        <v>45156</v>
      </c>
      <c r="L4114" s="55" t="str">
        <f>UPPER(TEXT(tbl_raw_data[[#This Row],[Updated_date]],"MMMM"))</f>
        <v>AUGUST</v>
      </c>
      <c r="M4114" s="55" t="str">
        <f>UPPER("Week "&amp;IF(ROUNDUP(DAY(tbl_raw_data[[#This Row],[Updated_date]])/7,0)=5,4,ROUNDUP(DAY(tbl_raw_data[[#This Row],[Updated_date]])/7,0)))</f>
        <v>WEEK 3</v>
      </c>
      <c r="N4114" s="57" t="str">
        <f>UPPER(VLOOKUP(tbl_raw_data[[#This Row],[Analyst]],[1]setting!$A$1:$B$15,2,0))</f>
        <v>CAMERON</v>
      </c>
      <c r="O4114" s="57" t="str">
        <f>UPPER(tbl_raw_data[[#This Row],[Outcome]])</f>
        <v>APPROVE</v>
      </c>
      <c r="P4114" s="57" t="str">
        <f>UPPER(tbl_raw_data[[#This Row],[Queue Name]])</f>
        <v>CONSUMER EXISTING</v>
      </c>
      <c r="Q4114" s="57" t="str">
        <f>IF(tbl_raw_data[[#This Row],[time_taken_in_mins]]&lt;=20,"SLA_MET","SLA_NOT_MET")</f>
        <v>SLA_MET</v>
      </c>
    </row>
    <row r="4115" spans="1:17" ht="15" customHeight="1" x14ac:dyDescent="0.25">
      <c r="A4115" s="22" t="s">
        <v>2712</v>
      </c>
      <c r="B4115" s="6">
        <v>45156.571655092594</v>
      </c>
      <c r="C4115" s="7">
        <v>45156.577604166669</v>
      </c>
      <c r="D4115" s="8" t="s">
        <v>8</v>
      </c>
      <c r="E4115" s="8" t="s">
        <v>9</v>
      </c>
      <c r="F4115" s="8" t="s">
        <v>86</v>
      </c>
      <c r="G4115" s="110" t="s">
        <v>2713</v>
      </c>
      <c r="H41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5" s="48">
        <f>tbl_raw_data[[#This Row],[Date Actioned]]-tbl_raw_data[[#This Row],[Date Tagged]]</f>
        <v>5.9490740750334226E-3</v>
      </c>
      <c r="J4115" s="50">
        <f>HOUR(tbl_raw_data[[#This Row],[time_taken]])*60+MINUTE(tbl_raw_data[[#This Row],[time_taken]])+SECOND(tbl_raw_data[[#This Row],[time_taken]])/60</f>
        <v>8.5666666666666664</v>
      </c>
      <c r="K4115" s="54">
        <f>DATE(YEAR(tbl_raw_data[[#This Row],[Date Actioned]]), MONTH(tbl_raw_data[[#This Row],[Date Actioned]]), DAY(tbl_raw_data[[#This Row],[Date Actioned]]))</f>
        <v>45156</v>
      </c>
      <c r="L4115" s="55" t="str">
        <f>UPPER(TEXT(tbl_raw_data[[#This Row],[Updated_date]],"MMMM"))</f>
        <v>AUGUST</v>
      </c>
      <c r="M4115" s="55" t="str">
        <f>UPPER("Week "&amp;IF(ROUNDUP(DAY(tbl_raw_data[[#This Row],[Updated_date]])/7,0)=5,4,ROUNDUP(DAY(tbl_raw_data[[#This Row],[Updated_date]])/7,0)))</f>
        <v>WEEK 3</v>
      </c>
      <c r="N4115" s="57" t="str">
        <f>UPPER(VLOOKUP(tbl_raw_data[[#This Row],[Analyst]],[1]setting!$A$1:$B$15,2,0))</f>
        <v>ASIF</v>
      </c>
      <c r="O4115" s="57" t="str">
        <f>UPPER(tbl_raw_data[[#This Row],[Outcome]])</f>
        <v>WITHDRAW</v>
      </c>
      <c r="P4115" s="57" t="str">
        <f>UPPER(tbl_raw_data[[#This Row],[Queue Name]])</f>
        <v>CONSUMER PRE BUREAU</v>
      </c>
      <c r="Q4115" s="57" t="str">
        <f>IF(tbl_raw_data[[#This Row],[time_taken_in_mins]]&lt;=20,"SLA_MET","SLA_NOT_MET")</f>
        <v>SLA_MET</v>
      </c>
    </row>
    <row r="4116" spans="1:17" x14ac:dyDescent="0.25">
      <c r="A4116" s="22" t="s">
        <v>6521</v>
      </c>
      <c r="B4116" s="12">
        <v>45156.571851851855</v>
      </c>
      <c r="C4116" s="25">
        <v>45156.585763888892</v>
      </c>
      <c r="D4116" s="26" t="s">
        <v>40</v>
      </c>
      <c r="E4116" s="10" t="s">
        <v>28</v>
      </c>
      <c r="F4116" s="26" t="s">
        <v>168</v>
      </c>
      <c r="G4116" s="109"/>
      <c r="H41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16" s="48">
        <f>tbl_raw_data[[#This Row],[Date Actioned]]-tbl_raw_data[[#This Row],[Date Tagged]]</f>
        <v>1.3912037036789116E-2</v>
      </c>
      <c r="J4116" s="50">
        <f>HOUR(tbl_raw_data[[#This Row],[time_taken]])*60+MINUTE(tbl_raw_data[[#This Row],[time_taken]])+SECOND(tbl_raw_data[[#This Row],[time_taken]])/60</f>
        <v>20.033333333333335</v>
      </c>
      <c r="K4116" s="54">
        <f>DATE(YEAR(tbl_raw_data[[#This Row],[Date Actioned]]), MONTH(tbl_raw_data[[#This Row],[Date Actioned]]), DAY(tbl_raw_data[[#This Row],[Date Actioned]]))</f>
        <v>45156</v>
      </c>
      <c r="L4116" s="55" t="str">
        <f>UPPER(TEXT(tbl_raw_data[[#This Row],[Updated_date]],"MMMM"))</f>
        <v>AUGUST</v>
      </c>
      <c r="M4116" s="55" t="str">
        <f>UPPER("Week "&amp;IF(ROUNDUP(DAY(tbl_raw_data[[#This Row],[Updated_date]])/7,0)=5,4,ROUNDUP(DAY(tbl_raw_data[[#This Row],[Updated_date]])/7,0)))</f>
        <v>WEEK 3</v>
      </c>
      <c r="N4116" s="57" t="str">
        <f>UPPER(VLOOKUP(tbl_raw_data[[#This Row],[Analyst]],[1]setting!$A$1:$B$15,2,0))</f>
        <v>MERCEDES</v>
      </c>
      <c r="O4116" s="57" t="str">
        <f>UPPER(tbl_raw_data[[#This Row],[Outcome]])</f>
        <v>WITHDRAW</v>
      </c>
      <c r="P4116" s="57" t="str">
        <f>UPPER(tbl_raw_data[[#This Row],[Queue Name]])</f>
        <v>CONSUMER EXISTING</v>
      </c>
      <c r="Q4116" s="57" t="str">
        <f>IF(tbl_raw_data[[#This Row],[time_taken_in_mins]]&lt;=20,"SLA_MET","SLA_NOT_MET")</f>
        <v>SLA_NOT_MET</v>
      </c>
    </row>
    <row r="4117" spans="1:17" ht="15" customHeight="1" x14ac:dyDescent="0.25">
      <c r="A4117" s="5" t="s">
        <v>1465</v>
      </c>
      <c r="B4117" s="12">
        <v>45156.575462962966</v>
      </c>
      <c r="C4117" s="13">
        <v>45156.57984953704</v>
      </c>
      <c r="D4117" s="14" t="s">
        <v>8</v>
      </c>
      <c r="E4117" s="14" t="s">
        <v>9</v>
      </c>
      <c r="F4117" s="14" t="s">
        <v>86</v>
      </c>
      <c r="G4117" s="111" t="s">
        <v>1466</v>
      </c>
      <c r="H41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7" s="48">
        <f>tbl_raw_data[[#This Row],[Date Actioned]]-tbl_raw_data[[#This Row],[Date Tagged]]</f>
        <v>4.386574073578231E-3</v>
      </c>
      <c r="J4117" s="50">
        <f>HOUR(tbl_raw_data[[#This Row],[time_taken]])*60+MINUTE(tbl_raw_data[[#This Row],[time_taken]])+SECOND(tbl_raw_data[[#This Row],[time_taken]])/60</f>
        <v>6.3166666666666664</v>
      </c>
      <c r="K4117" s="54">
        <f>DATE(YEAR(tbl_raw_data[[#This Row],[Date Actioned]]), MONTH(tbl_raw_data[[#This Row],[Date Actioned]]), DAY(tbl_raw_data[[#This Row],[Date Actioned]]))</f>
        <v>45156</v>
      </c>
      <c r="L4117" s="55" t="str">
        <f>UPPER(TEXT(tbl_raw_data[[#This Row],[Updated_date]],"MMMM"))</f>
        <v>AUGUST</v>
      </c>
      <c r="M4117" s="55" t="str">
        <f>UPPER("Week "&amp;IF(ROUNDUP(DAY(tbl_raw_data[[#This Row],[Updated_date]])/7,0)=5,4,ROUNDUP(DAY(tbl_raw_data[[#This Row],[Updated_date]])/7,0)))</f>
        <v>WEEK 3</v>
      </c>
      <c r="N4117" s="57" t="str">
        <f>UPPER(VLOOKUP(tbl_raw_data[[#This Row],[Analyst]],[1]setting!$A$1:$B$15,2,0))</f>
        <v>ASIF</v>
      </c>
      <c r="O4117" s="57" t="str">
        <f>UPPER(tbl_raw_data[[#This Row],[Outcome]])</f>
        <v>WITHDRAW</v>
      </c>
      <c r="P4117" s="57" t="str">
        <f>UPPER(tbl_raw_data[[#This Row],[Queue Name]])</f>
        <v>CONSUMER PRE BUREAU</v>
      </c>
      <c r="Q4117" s="57" t="str">
        <f>IF(tbl_raw_data[[#This Row],[time_taken_in_mins]]&lt;=20,"SLA_MET","SLA_NOT_MET")</f>
        <v>SLA_MET</v>
      </c>
    </row>
    <row r="4118" spans="1:17" ht="15" customHeight="1" x14ac:dyDescent="0.25">
      <c r="A4118" s="11" t="s">
        <v>1918</v>
      </c>
      <c r="B4118" s="6">
        <v>45156.576006944444</v>
      </c>
      <c r="C4118" s="7">
        <v>45156.580972222226</v>
      </c>
      <c r="D4118" s="8" t="s">
        <v>8</v>
      </c>
      <c r="E4118" s="8" t="s">
        <v>9</v>
      </c>
      <c r="F4118" s="8" t="s">
        <v>55</v>
      </c>
      <c r="G4118" s="110" t="s">
        <v>82</v>
      </c>
      <c r="H41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18" s="48">
        <f>tbl_raw_data[[#This Row],[Date Actioned]]-tbl_raw_data[[#This Row],[Date Tagged]]</f>
        <v>4.9652777815936133E-3</v>
      </c>
      <c r="J4118" s="50">
        <f>HOUR(tbl_raw_data[[#This Row],[time_taken]])*60+MINUTE(tbl_raw_data[[#This Row],[time_taken]])+SECOND(tbl_raw_data[[#This Row],[time_taken]])/60</f>
        <v>7.15</v>
      </c>
      <c r="K4118" s="54">
        <f>DATE(YEAR(tbl_raw_data[[#This Row],[Date Actioned]]), MONTH(tbl_raw_data[[#This Row],[Date Actioned]]), DAY(tbl_raw_data[[#This Row],[Date Actioned]]))</f>
        <v>45156</v>
      </c>
      <c r="L4118" s="55" t="str">
        <f>UPPER(TEXT(tbl_raw_data[[#This Row],[Updated_date]],"MMMM"))</f>
        <v>AUGUST</v>
      </c>
      <c r="M4118" s="55" t="str">
        <f>UPPER("Week "&amp;IF(ROUNDUP(DAY(tbl_raw_data[[#This Row],[Updated_date]])/7,0)=5,4,ROUNDUP(DAY(tbl_raw_data[[#This Row],[Updated_date]])/7,0)))</f>
        <v>WEEK 3</v>
      </c>
      <c r="N4118" s="57" t="str">
        <f>UPPER(VLOOKUP(tbl_raw_data[[#This Row],[Analyst]],[1]setting!$A$1:$B$15,2,0))</f>
        <v>CAMERON</v>
      </c>
      <c r="O4118" s="57" t="str">
        <f>UPPER(tbl_raw_data[[#This Row],[Outcome]])</f>
        <v>WITHDRAW</v>
      </c>
      <c r="P4118" s="57" t="str">
        <f>UPPER(tbl_raw_data[[#This Row],[Queue Name]])</f>
        <v>CONSUMER PRE BUREAU</v>
      </c>
      <c r="Q4118" s="57" t="str">
        <f>IF(tbl_raw_data[[#This Row],[time_taken_in_mins]]&lt;=20,"SLA_MET","SLA_NOT_MET")</f>
        <v>SLA_MET</v>
      </c>
    </row>
    <row r="4119" spans="1:17" ht="15" customHeight="1" x14ac:dyDescent="0.25">
      <c r="A4119" s="5" t="s">
        <v>2526</v>
      </c>
      <c r="B4119" s="6">
        <v>45156.581053240741</v>
      </c>
      <c r="C4119" s="7">
        <v>45156.586782407408</v>
      </c>
      <c r="D4119" s="8" t="s">
        <v>13</v>
      </c>
      <c r="E4119" s="8" t="s">
        <v>9</v>
      </c>
      <c r="F4119" s="8" t="s">
        <v>55</v>
      </c>
      <c r="G4119" s="110" t="s">
        <v>29</v>
      </c>
      <c r="H41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19" s="48">
        <f>tbl_raw_data[[#This Row],[Date Actioned]]-tbl_raw_data[[#This Row],[Date Tagged]]</f>
        <v>5.7291666671517305E-3</v>
      </c>
      <c r="J4119" s="50">
        <f>HOUR(tbl_raw_data[[#This Row],[time_taken]])*60+MINUTE(tbl_raw_data[[#This Row],[time_taken]])+SECOND(tbl_raw_data[[#This Row],[time_taken]])/60</f>
        <v>8.25</v>
      </c>
      <c r="K4119" s="54">
        <f>DATE(YEAR(tbl_raw_data[[#This Row],[Date Actioned]]), MONTH(tbl_raw_data[[#This Row],[Date Actioned]]), DAY(tbl_raw_data[[#This Row],[Date Actioned]]))</f>
        <v>45156</v>
      </c>
      <c r="L4119" s="55" t="str">
        <f>UPPER(TEXT(tbl_raw_data[[#This Row],[Updated_date]],"MMMM"))</f>
        <v>AUGUST</v>
      </c>
      <c r="M4119" s="55" t="str">
        <f>UPPER("Week "&amp;IF(ROUNDUP(DAY(tbl_raw_data[[#This Row],[Updated_date]])/7,0)=5,4,ROUNDUP(DAY(tbl_raw_data[[#This Row],[Updated_date]])/7,0)))</f>
        <v>WEEK 3</v>
      </c>
      <c r="N4119" s="57" t="str">
        <f>UPPER(VLOOKUP(tbl_raw_data[[#This Row],[Analyst]],[1]setting!$A$1:$B$15,2,0))</f>
        <v>CAMERON</v>
      </c>
      <c r="O4119" s="57" t="str">
        <f>UPPER(tbl_raw_data[[#This Row],[Outcome]])</f>
        <v>APPROVE</v>
      </c>
      <c r="P4119" s="57" t="str">
        <f>UPPER(tbl_raw_data[[#This Row],[Queue Name]])</f>
        <v>CONSUMER PRE BUREAU</v>
      </c>
      <c r="Q4119" s="57" t="str">
        <f>IF(tbl_raw_data[[#This Row],[time_taken_in_mins]]&lt;=20,"SLA_MET","SLA_NOT_MET")</f>
        <v>SLA_MET</v>
      </c>
    </row>
    <row r="4120" spans="1:17" ht="15" customHeight="1" x14ac:dyDescent="0.25">
      <c r="A4120" s="22" t="s">
        <v>3205</v>
      </c>
      <c r="B4120" s="12">
        <v>45156.581284722219</v>
      </c>
      <c r="C4120" s="29">
        <v>45156.587951388887</v>
      </c>
      <c r="D4120" s="16" t="s">
        <v>13</v>
      </c>
      <c r="E4120" s="16" t="s">
        <v>28</v>
      </c>
      <c r="F4120" s="30" t="s">
        <v>10</v>
      </c>
      <c r="G4120" s="106"/>
      <c r="H41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20" s="48">
        <f>tbl_raw_data[[#This Row],[Date Actioned]]-tbl_raw_data[[#This Row],[Date Tagged]]</f>
        <v>6.6666666680248454E-3</v>
      </c>
      <c r="J4120" s="50">
        <f>HOUR(tbl_raw_data[[#This Row],[time_taken]])*60+MINUTE(tbl_raw_data[[#This Row],[time_taken]])+SECOND(tbl_raw_data[[#This Row],[time_taken]])/60</f>
        <v>9.6</v>
      </c>
      <c r="K4120" s="54">
        <f>DATE(YEAR(tbl_raw_data[[#This Row],[Date Actioned]]), MONTH(tbl_raw_data[[#This Row],[Date Actioned]]), DAY(tbl_raw_data[[#This Row],[Date Actioned]]))</f>
        <v>45156</v>
      </c>
      <c r="L4120" s="55" t="str">
        <f>UPPER(TEXT(tbl_raw_data[[#This Row],[Updated_date]],"MMMM"))</f>
        <v>AUGUST</v>
      </c>
      <c r="M4120" s="55" t="str">
        <f>UPPER("Week "&amp;IF(ROUNDUP(DAY(tbl_raw_data[[#This Row],[Updated_date]])/7,0)=5,4,ROUNDUP(DAY(tbl_raw_data[[#This Row],[Updated_date]])/7,0)))</f>
        <v>WEEK 3</v>
      </c>
      <c r="N4120" s="57" t="str">
        <f>UPPER(VLOOKUP(tbl_raw_data[[#This Row],[Analyst]],[1]setting!$A$1:$B$15,2,0))</f>
        <v>SAM</v>
      </c>
      <c r="O4120" s="57" t="str">
        <f>UPPER(tbl_raw_data[[#This Row],[Outcome]])</f>
        <v>APPROVE</v>
      </c>
      <c r="P4120" s="57" t="str">
        <f>UPPER(tbl_raw_data[[#This Row],[Queue Name]])</f>
        <v>CONSUMER EXISTING</v>
      </c>
      <c r="Q4120" s="57" t="str">
        <f>IF(tbl_raw_data[[#This Row],[time_taken_in_mins]]&lt;=20,"SLA_MET","SLA_NOT_MET")</f>
        <v>SLA_MET</v>
      </c>
    </row>
    <row r="4121" spans="1:17" ht="15" customHeight="1" x14ac:dyDescent="0.25">
      <c r="A4121" s="5" t="s">
        <v>4117</v>
      </c>
      <c r="B4121" s="6">
        <v>45156.583368055559</v>
      </c>
      <c r="C4121" s="7">
        <v>45156.591261574074</v>
      </c>
      <c r="D4121" s="8" t="s">
        <v>46</v>
      </c>
      <c r="E4121" s="8" t="s">
        <v>28</v>
      </c>
      <c r="F4121" s="8" t="s">
        <v>55</v>
      </c>
      <c r="G4121" s="110" t="s">
        <v>151</v>
      </c>
      <c r="H41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1" s="48">
        <f>tbl_raw_data[[#This Row],[Date Actioned]]-tbl_raw_data[[#This Row],[Date Tagged]]</f>
        <v>7.8935185156296939E-3</v>
      </c>
      <c r="J4121" s="50">
        <f>HOUR(tbl_raw_data[[#This Row],[time_taken]])*60+MINUTE(tbl_raw_data[[#This Row],[time_taken]])+SECOND(tbl_raw_data[[#This Row],[time_taken]])/60</f>
        <v>11.366666666666667</v>
      </c>
      <c r="K4121" s="54">
        <f>DATE(YEAR(tbl_raw_data[[#This Row],[Date Actioned]]), MONTH(tbl_raw_data[[#This Row],[Date Actioned]]), DAY(tbl_raw_data[[#This Row],[Date Actioned]]))</f>
        <v>45156</v>
      </c>
      <c r="L4121" s="55" t="str">
        <f>UPPER(TEXT(tbl_raw_data[[#This Row],[Updated_date]],"MMMM"))</f>
        <v>AUGUST</v>
      </c>
      <c r="M4121" s="55" t="str">
        <f>UPPER("Week "&amp;IF(ROUNDUP(DAY(tbl_raw_data[[#This Row],[Updated_date]])/7,0)=5,4,ROUNDUP(DAY(tbl_raw_data[[#This Row],[Updated_date]])/7,0)))</f>
        <v>WEEK 3</v>
      </c>
      <c r="N4121" s="57" t="str">
        <f>UPPER(VLOOKUP(tbl_raw_data[[#This Row],[Analyst]],[1]setting!$A$1:$B$15,2,0))</f>
        <v>CAMERON</v>
      </c>
      <c r="O4121" s="57" t="str">
        <f>UPPER(tbl_raw_data[[#This Row],[Outcome]])</f>
        <v>DECLINE</v>
      </c>
      <c r="P4121" s="57" t="str">
        <f>UPPER(tbl_raw_data[[#This Row],[Queue Name]])</f>
        <v>CONSUMER EXISTING</v>
      </c>
      <c r="Q4121" s="57" t="str">
        <f>IF(tbl_raw_data[[#This Row],[time_taken_in_mins]]&lt;=20,"SLA_MET","SLA_NOT_MET")</f>
        <v>SLA_MET</v>
      </c>
    </row>
    <row r="4122" spans="1:17" ht="15" customHeight="1" x14ac:dyDescent="0.25">
      <c r="A4122" s="11" t="s">
        <v>5599</v>
      </c>
      <c r="B4122" s="12">
        <v>45156.583506944444</v>
      </c>
      <c r="C4122" s="13">
        <v>45156.594409722224</v>
      </c>
      <c r="D4122" s="14" t="s">
        <v>13</v>
      </c>
      <c r="E4122" s="14" t="s">
        <v>28</v>
      </c>
      <c r="F4122" s="14" t="s">
        <v>55</v>
      </c>
      <c r="G4122" s="111" t="s">
        <v>29</v>
      </c>
      <c r="H41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2" s="48">
        <f>tbl_raw_data[[#This Row],[Date Actioned]]-tbl_raw_data[[#This Row],[Date Tagged]]</f>
        <v>1.0902777779847383E-2</v>
      </c>
      <c r="J4122" s="50">
        <f>HOUR(tbl_raw_data[[#This Row],[time_taken]])*60+MINUTE(tbl_raw_data[[#This Row],[time_taken]])+SECOND(tbl_raw_data[[#This Row],[time_taken]])/60</f>
        <v>15.7</v>
      </c>
      <c r="K4122" s="54">
        <f>DATE(YEAR(tbl_raw_data[[#This Row],[Date Actioned]]), MONTH(tbl_raw_data[[#This Row],[Date Actioned]]), DAY(tbl_raw_data[[#This Row],[Date Actioned]]))</f>
        <v>45156</v>
      </c>
      <c r="L4122" s="55" t="str">
        <f>UPPER(TEXT(tbl_raw_data[[#This Row],[Updated_date]],"MMMM"))</f>
        <v>AUGUST</v>
      </c>
      <c r="M4122" s="55" t="str">
        <f>UPPER("Week "&amp;IF(ROUNDUP(DAY(tbl_raw_data[[#This Row],[Updated_date]])/7,0)=5,4,ROUNDUP(DAY(tbl_raw_data[[#This Row],[Updated_date]])/7,0)))</f>
        <v>WEEK 3</v>
      </c>
      <c r="N4122" s="57" t="str">
        <f>UPPER(VLOOKUP(tbl_raw_data[[#This Row],[Analyst]],[1]setting!$A$1:$B$15,2,0))</f>
        <v>CAMERON</v>
      </c>
      <c r="O4122" s="57" t="str">
        <f>UPPER(tbl_raw_data[[#This Row],[Outcome]])</f>
        <v>APPROVE</v>
      </c>
      <c r="P4122" s="57" t="str">
        <f>UPPER(tbl_raw_data[[#This Row],[Queue Name]])</f>
        <v>CONSUMER EXISTING</v>
      </c>
      <c r="Q4122" s="57" t="str">
        <f>IF(tbl_raw_data[[#This Row],[time_taken_in_mins]]&lt;=20,"SLA_MET","SLA_NOT_MET")</f>
        <v>SLA_MET</v>
      </c>
    </row>
    <row r="4123" spans="1:17" ht="15" customHeight="1" x14ac:dyDescent="0.25">
      <c r="A4123" s="22" t="s">
        <v>5494</v>
      </c>
      <c r="B4123" s="6">
        <v>45156.586215277777</v>
      </c>
      <c r="C4123" s="7">
        <v>45156.59684027778</v>
      </c>
      <c r="D4123" s="8" t="s">
        <v>13</v>
      </c>
      <c r="E4123" s="8" t="s">
        <v>9</v>
      </c>
      <c r="F4123" s="8" t="s">
        <v>86</v>
      </c>
      <c r="G4123" s="110" t="s">
        <v>67</v>
      </c>
      <c r="H41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3" s="48">
        <f>tbl_raw_data[[#This Row],[Date Actioned]]-tbl_raw_data[[#This Row],[Date Tagged]]</f>
        <v>1.0625000002619345E-2</v>
      </c>
      <c r="J4123" s="50">
        <f>HOUR(tbl_raw_data[[#This Row],[time_taken]])*60+MINUTE(tbl_raw_data[[#This Row],[time_taken]])+SECOND(tbl_raw_data[[#This Row],[time_taken]])/60</f>
        <v>15.3</v>
      </c>
      <c r="K4123" s="54">
        <f>DATE(YEAR(tbl_raw_data[[#This Row],[Date Actioned]]), MONTH(tbl_raw_data[[#This Row],[Date Actioned]]), DAY(tbl_raw_data[[#This Row],[Date Actioned]]))</f>
        <v>45156</v>
      </c>
      <c r="L4123" s="55" t="str">
        <f>UPPER(TEXT(tbl_raw_data[[#This Row],[Updated_date]],"MMMM"))</f>
        <v>AUGUST</v>
      </c>
      <c r="M4123" s="55" t="str">
        <f>UPPER("Week "&amp;IF(ROUNDUP(DAY(tbl_raw_data[[#This Row],[Updated_date]])/7,0)=5,4,ROUNDUP(DAY(tbl_raw_data[[#This Row],[Updated_date]])/7,0)))</f>
        <v>WEEK 3</v>
      </c>
      <c r="N4123" s="57" t="str">
        <f>UPPER(VLOOKUP(tbl_raw_data[[#This Row],[Analyst]],[1]setting!$A$1:$B$15,2,0))</f>
        <v>ASIF</v>
      </c>
      <c r="O4123" s="57" t="str">
        <f>UPPER(tbl_raw_data[[#This Row],[Outcome]])</f>
        <v>APPROVE</v>
      </c>
      <c r="P4123" s="57" t="str">
        <f>UPPER(tbl_raw_data[[#This Row],[Queue Name]])</f>
        <v>CONSUMER PRE BUREAU</v>
      </c>
      <c r="Q4123" s="57" t="str">
        <f>IF(tbl_raw_data[[#This Row],[time_taken_in_mins]]&lt;=20,"SLA_MET","SLA_NOT_MET")</f>
        <v>SLA_MET</v>
      </c>
    </row>
    <row r="4124" spans="1:17" ht="15" customHeight="1" x14ac:dyDescent="0.25">
      <c r="A4124" s="11" t="s">
        <v>5467</v>
      </c>
      <c r="B4124" s="12">
        <v>45156.587604166663</v>
      </c>
      <c r="C4124" s="13">
        <v>45156.598171296297</v>
      </c>
      <c r="D4124" s="14" t="s">
        <v>46</v>
      </c>
      <c r="E4124" s="14" t="s">
        <v>9</v>
      </c>
      <c r="F4124" s="14" t="s">
        <v>55</v>
      </c>
      <c r="G4124" s="111" t="s">
        <v>5468</v>
      </c>
      <c r="H41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24" s="48">
        <f>tbl_raw_data[[#This Row],[Date Actioned]]-tbl_raw_data[[#This Row],[Date Tagged]]</f>
        <v>1.0567129633272998E-2</v>
      </c>
      <c r="J4124" s="50">
        <f>HOUR(tbl_raw_data[[#This Row],[time_taken]])*60+MINUTE(tbl_raw_data[[#This Row],[time_taken]])+SECOND(tbl_raw_data[[#This Row],[time_taken]])/60</f>
        <v>15.216666666666667</v>
      </c>
      <c r="K4124" s="54">
        <f>DATE(YEAR(tbl_raw_data[[#This Row],[Date Actioned]]), MONTH(tbl_raw_data[[#This Row],[Date Actioned]]), DAY(tbl_raw_data[[#This Row],[Date Actioned]]))</f>
        <v>45156</v>
      </c>
      <c r="L4124" s="55" t="str">
        <f>UPPER(TEXT(tbl_raw_data[[#This Row],[Updated_date]],"MMMM"))</f>
        <v>AUGUST</v>
      </c>
      <c r="M4124" s="55" t="str">
        <f>UPPER("Week "&amp;IF(ROUNDUP(DAY(tbl_raw_data[[#This Row],[Updated_date]])/7,0)=5,4,ROUNDUP(DAY(tbl_raw_data[[#This Row],[Updated_date]])/7,0)))</f>
        <v>WEEK 3</v>
      </c>
      <c r="N4124" s="57" t="str">
        <f>UPPER(VLOOKUP(tbl_raw_data[[#This Row],[Analyst]],[1]setting!$A$1:$B$15,2,0))</f>
        <v>CAMERON</v>
      </c>
      <c r="O4124" s="57" t="str">
        <f>UPPER(tbl_raw_data[[#This Row],[Outcome]])</f>
        <v>DECLINE</v>
      </c>
      <c r="P4124" s="57" t="str">
        <f>UPPER(tbl_raw_data[[#This Row],[Queue Name]])</f>
        <v>CONSUMER PRE BUREAU</v>
      </c>
      <c r="Q4124" s="57" t="str">
        <f>IF(tbl_raw_data[[#This Row],[time_taken_in_mins]]&lt;=20,"SLA_MET","SLA_NOT_MET")</f>
        <v>SLA_MET</v>
      </c>
    </row>
    <row r="4125" spans="1:17" ht="15" customHeight="1" x14ac:dyDescent="0.25">
      <c r="A4125" s="5" t="s">
        <v>739</v>
      </c>
      <c r="B4125" s="12">
        <v>45156.587731481479</v>
      </c>
      <c r="C4125" s="29">
        <v>45156.590960648151</v>
      </c>
      <c r="D4125" s="30" t="s">
        <v>40</v>
      </c>
      <c r="E4125" s="16" t="s">
        <v>41</v>
      </c>
      <c r="F4125" s="30" t="s">
        <v>10</v>
      </c>
      <c r="G4125" s="106"/>
      <c r="H41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25" s="48">
        <f>tbl_raw_data[[#This Row],[Date Actioned]]-tbl_raw_data[[#This Row],[Date Tagged]]</f>
        <v>3.2291666720993817E-3</v>
      </c>
      <c r="J4125" s="50">
        <f>HOUR(tbl_raw_data[[#This Row],[time_taken]])*60+MINUTE(tbl_raw_data[[#This Row],[time_taken]])+SECOND(tbl_raw_data[[#This Row],[time_taken]])/60</f>
        <v>4.6500000000000004</v>
      </c>
      <c r="K4125" s="54">
        <f>DATE(YEAR(tbl_raw_data[[#This Row],[Date Actioned]]), MONTH(tbl_raw_data[[#This Row],[Date Actioned]]), DAY(tbl_raw_data[[#This Row],[Date Actioned]]))</f>
        <v>45156</v>
      </c>
      <c r="L4125" s="55" t="str">
        <f>UPPER(TEXT(tbl_raw_data[[#This Row],[Updated_date]],"MMMM"))</f>
        <v>AUGUST</v>
      </c>
      <c r="M4125" s="55" t="str">
        <f>UPPER("Week "&amp;IF(ROUNDUP(DAY(tbl_raw_data[[#This Row],[Updated_date]])/7,0)=5,4,ROUNDUP(DAY(tbl_raw_data[[#This Row],[Updated_date]])/7,0)))</f>
        <v>WEEK 3</v>
      </c>
      <c r="N4125" s="57" t="str">
        <f>UPPER(VLOOKUP(tbl_raw_data[[#This Row],[Analyst]],[1]setting!$A$1:$B$15,2,0))</f>
        <v>SAM</v>
      </c>
      <c r="O4125" s="57" t="str">
        <f>UPPER(tbl_raw_data[[#This Row],[Outcome]])</f>
        <v>WITHDRAW</v>
      </c>
      <c r="P4125" s="57" t="str">
        <f>UPPER(tbl_raw_data[[#This Row],[Queue Name]])</f>
        <v>CONSUMER POST BUREAU</v>
      </c>
      <c r="Q4125" s="57" t="str">
        <f>IF(tbl_raw_data[[#This Row],[time_taken_in_mins]]&lt;=20,"SLA_MET","SLA_NOT_MET")</f>
        <v>SLA_MET</v>
      </c>
    </row>
    <row r="4126" spans="1:17" ht="15" customHeight="1" x14ac:dyDescent="0.25">
      <c r="A4126" s="5" t="s">
        <v>6332</v>
      </c>
      <c r="B4126" s="12">
        <v>45156.587743055556</v>
      </c>
      <c r="C4126" s="13">
        <v>45156.600694444445</v>
      </c>
      <c r="D4126" s="14" t="s">
        <v>13</v>
      </c>
      <c r="E4126" s="14" t="s">
        <v>28</v>
      </c>
      <c r="F4126" s="14" t="s">
        <v>86</v>
      </c>
      <c r="G4126" s="111" t="s">
        <v>29</v>
      </c>
      <c r="H41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6" s="48">
        <f>tbl_raw_data[[#This Row],[Date Actioned]]-tbl_raw_data[[#This Row],[Date Tagged]]</f>
        <v>1.2951388889632653E-2</v>
      </c>
      <c r="J4126" s="50">
        <f>HOUR(tbl_raw_data[[#This Row],[time_taken]])*60+MINUTE(tbl_raw_data[[#This Row],[time_taken]])+SECOND(tbl_raw_data[[#This Row],[time_taken]])/60</f>
        <v>18.649999999999999</v>
      </c>
      <c r="K4126" s="54">
        <f>DATE(YEAR(tbl_raw_data[[#This Row],[Date Actioned]]), MONTH(tbl_raw_data[[#This Row],[Date Actioned]]), DAY(tbl_raw_data[[#This Row],[Date Actioned]]))</f>
        <v>45156</v>
      </c>
      <c r="L4126" s="55" t="str">
        <f>UPPER(TEXT(tbl_raw_data[[#This Row],[Updated_date]],"MMMM"))</f>
        <v>AUGUST</v>
      </c>
      <c r="M4126" s="55" t="str">
        <f>UPPER("Week "&amp;IF(ROUNDUP(DAY(tbl_raw_data[[#This Row],[Updated_date]])/7,0)=5,4,ROUNDUP(DAY(tbl_raw_data[[#This Row],[Updated_date]])/7,0)))</f>
        <v>WEEK 3</v>
      </c>
      <c r="N4126" s="57" t="str">
        <f>UPPER(VLOOKUP(tbl_raw_data[[#This Row],[Analyst]],[1]setting!$A$1:$B$15,2,0))</f>
        <v>ASIF</v>
      </c>
      <c r="O4126" s="57" t="str">
        <f>UPPER(tbl_raw_data[[#This Row],[Outcome]])</f>
        <v>APPROVE</v>
      </c>
      <c r="P4126" s="57" t="str">
        <f>UPPER(tbl_raw_data[[#This Row],[Queue Name]])</f>
        <v>CONSUMER EXISTING</v>
      </c>
      <c r="Q4126" s="57" t="str">
        <f>IF(tbl_raw_data[[#This Row],[time_taken_in_mins]]&lt;=20,"SLA_MET","SLA_NOT_MET")</f>
        <v>SLA_MET</v>
      </c>
    </row>
    <row r="4127" spans="1:17" ht="15" customHeight="1" x14ac:dyDescent="0.25">
      <c r="A4127" s="5" t="s">
        <v>5638</v>
      </c>
      <c r="B4127" s="12">
        <v>45156.588356481479</v>
      </c>
      <c r="C4127" s="25">
        <v>45156.599328703705</v>
      </c>
      <c r="D4127" s="10" t="s">
        <v>13</v>
      </c>
      <c r="E4127" s="10" t="s">
        <v>41</v>
      </c>
      <c r="F4127" s="26" t="s">
        <v>10</v>
      </c>
      <c r="G4127" s="109"/>
      <c r="H41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27" s="48">
        <f>tbl_raw_data[[#This Row],[Date Actioned]]-tbl_raw_data[[#This Row],[Date Tagged]]</f>
        <v>1.0972222225973383E-2</v>
      </c>
      <c r="J4127" s="50">
        <f>HOUR(tbl_raw_data[[#This Row],[time_taken]])*60+MINUTE(tbl_raw_data[[#This Row],[time_taken]])+SECOND(tbl_raw_data[[#This Row],[time_taken]])/60</f>
        <v>15.8</v>
      </c>
      <c r="K4127" s="54">
        <f>DATE(YEAR(tbl_raw_data[[#This Row],[Date Actioned]]), MONTH(tbl_raw_data[[#This Row],[Date Actioned]]), DAY(tbl_raw_data[[#This Row],[Date Actioned]]))</f>
        <v>45156</v>
      </c>
      <c r="L4127" s="55" t="str">
        <f>UPPER(TEXT(tbl_raw_data[[#This Row],[Updated_date]],"MMMM"))</f>
        <v>AUGUST</v>
      </c>
      <c r="M4127" s="55" t="str">
        <f>UPPER("Week "&amp;IF(ROUNDUP(DAY(tbl_raw_data[[#This Row],[Updated_date]])/7,0)=5,4,ROUNDUP(DAY(tbl_raw_data[[#This Row],[Updated_date]])/7,0)))</f>
        <v>WEEK 3</v>
      </c>
      <c r="N4127" s="57" t="str">
        <f>UPPER(VLOOKUP(tbl_raw_data[[#This Row],[Analyst]],[1]setting!$A$1:$B$15,2,0))</f>
        <v>SAM</v>
      </c>
      <c r="O4127" s="57" t="str">
        <f>UPPER(tbl_raw_data[[#This Row],[Outcome]])</f>
        <v>APPROVE</v>
      </c>
      <c r="P4127" s="57" t="str">
        <f>UPPER(tbl_raw_data[[#This Row],[Queue Name]])</f>
        <v>CONSUMER POST BUREAU</v>
      </c>
      <c r="Q4127" s="57" t="str">
        <f>IF(tbl_raw_data[[#This Row],[time_taken_in_mins]]&lt;=20,"SLA_MET","SLA_NOT_MET")</f>
        <v>SLA_MET</v>
      </c>
    </row>
    <row r="4128" spans="1:17" ht="15" customHeight="1" x14ac:dyDescent="0.25">
      <c r="A4128" s="22" t="s">
        <v>6309</v>
      </c>
      <c r="B4128" s="12">
        <v>45156.588831018518</v>
      </c>
      <c r="C4128" s="13">
        <v>45156.601724537039</v>
      </c>
      <c r="D4128" s="14" t="s">
        <v>8</v>
      </c>
      <c r="E4128" s="14" t="s">
        <v>9</v>
      </c>
      <c r="F4128" s="14" t="s">
        <v>55</v>
      </c>
      <c r="G4128" s="111" t="s">
        <v>6310</v>
      </c>
      <c r="H41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28" s="48">
        <f>tbl_raw_data[[#This Row],[Date Actioned]]-tbl_raw_data[[#This Row],[Date Tagged]]</f>
        <v>1.2893518520286307E-2</v>
      </c>
      <c r="J4128" s="50">
        <f>HOUR(tbl_raw_data[[#This Row],[time_taken]])*60+MINUTE(tbl_raw_data[[#This Row],[time_taken]])+SECOND(tbl_raw_data[[#This Row],[time_taken]])/60</f>
        <v>18.566666666666666</v>
      </c>
      <c r="K4128" s="54">
        <f>DATE(YEAR(tbl_raw_data[[#This Row],[Date Actioned]]), MONTH(tbl_raw_data[[#This Row],[Date Actioned]]), DAY(tbl_raw_data[[#This Row],[Date Actioned]]))</f>
        <v>45156</v>
      </c>
      <c r="L4128" s="55" t="str">
        <f>UPPER(TEXT(tbl_raw_data[[#This Row],[Updated_date]],"MMMM"))</f>
        <v>AUGUST</v>
      </c>
      <c r="M4128" s="55" t="str">
        <f>UPPER("Week "&amp;IF(ROUNDUP(DAY(tbl_raw_data[[#This Row],[Updated_date]])/7,0)=5,4,ROUNDUP(DAY(tbl_raw_data[[#This Row],[Updated_date]])/7,0)))</f>
        <v>WEEK 3</v>
      </c>
      <c r="N4128" s="57" t="str">
        <f>UPPER(VLOOKUP(tbl_raw_data[[#This Row],[Analyst]],[1]setting!$A$1:$B$15,2,0))</f>
        <v>CAMERON</v>
      </c>
      <c r="O4128" s="57" t="str">
        <f>UPPER(tbl_raw_data[[#This Row],[Outcome]])</f>
        <v>WITHDRAW</v>
      </c>
      <c r="P4128" s="57" t="str">
        <f>UPPER(tbl_raw_data[[#This Row],[Queue Name]])</f>
        <v>CONSUMER PRE BUREAU</v>
      </c>
      <c r="Q4128" s="57" t="str">
        <f>IF(tbl_raw_data[[#This Row],[time_taken_in_mins]]&lt;=20,"SLA_MET","SLA_NOT_MET")</f>
        <v>SLA_MET</v>
      </c>
    </row>
    <row r="4129" spans="1:17" ht="15" customHeight="1" x14ac:dyDescent="0.25">
      <c r="A4129" s="11" t="s">
        <v>6304</v>
      </c>
      <c r="B4129" s="6">
        <v>45156.59033564815</v>
      </c>
      <c r="C4129" s="7">
        <v>45156.603217592594</v>
      </c>
      <c r="D4129" s="8" t="s">
        <v>13</v>
      </c>
      <c r="E4129" s="8" t="s">
        <v>28</v>
      </c>
      <c r="F4129" s="8" t="s">
        <v>86</v>
      </c>
      <c r="G4129" s="110" t="s">
        <v>29</v>
      </c>
      <c r="H41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29" s="48">
        <f>tbl_raw_data[[#This Row],[Date Actioned]]-tbl_raw_data[[#This Row],[Date Tagged]]</f>
        <v>1.2881944443506654E-2</v>
      </c>
      <c r="J4129" s="50">
        <f>HOUR(tbl_raw_data[[#This Row],[time_taken]])*60+MINUTE(tbl_raw_data[[#This Row],[time_taken]])+SECOND(tbl_raw_data[[#This Row],[time_taken]])/60</f>
        <v>18.55</v>
      </c>
      <c r="K4129" s="54">
        <f>DATE(YEAR(tbl_raw_data[[#This Row],[Date Actioned]]), MONTH(tbl_raw_data[[#This Row],[Date Actioned]]), DAY(tbl_raw_data[[#This Row],[Date Actioned]]))</f>
        <v>45156</v>
      </c>
      <c r="L4129" s="55" t="str">
        <f>UPPER(TEXT(tbl_raw_data[[#This Row],[Updated_date]],"MMMM"))</f>
        <v>AUGUST</v>
      </c>
      <c r="M4129" s="55" t="str">
        <f>UPPER("Week "&amp;IF(ROUNDUP(DAY(tbl_raw_data[[#This Row],[Updated_date]])/7,0)=5,4,ROUNDUP(DAY(tbl_raw_data[[#This Row],[Updated_date]])/7,0)))</f>
        <v>WEEK 3</v>
      </c>
      <c r="N4129" s="57" t="str">
        <f>UPPER(VLOOKUP(tbl_raw_data[[#This Row],[Analyst]],[1]setting!$A$1:$B$15,2,0))</f>
        <v>ASIF</v>
      </c>
      <c r="O4129" s="57" t="str">
        <f>UPPER(tbl_raw_data[[#This Row],[Outcome]])</f>
        <v>APPROVE</v>
      </c>
      <c r="P4129" s="57" t="str">
        <f>UPPER(tbl_raw_data[[#This Row],[Queue Name]])</f>
        <v>CONSUMER EXISTING</v>
      </c>
      <c r="Q4129" s="57" t="str">
        <f>IF(tbl_raw_data[[#This Row],[time_taken_in_mins]]&lt;=20,"SLA_MET","SLA_NOT_MET")</f>
        <v>SLA_MET</v>
      </c>
    </row>
    <row r="4130" spans="1:17" ht="15" customHeight="1" x14ac:dyDescent="0.25">
      <c r="A4130" s="5" t="s">
        <v>6548</v>
      </c>
      <c r="B4130" s="6">
        <v>45156.590474537035</v>
      </c>
      <c r="C4130" s="7">
        <v>45156.604525462964</v>
      </c>
      <c r="D4130" s="8" t="s">
        <v>8</v>
      </c>
      <c r="E4130" s="8" t="s">
        <v>9</v>
      </c>
      <c r="F4130" s="8" t="s">
        <v>55</v>
      </c>
      <c r="G4130" s="110" t="s">
        <v>488</v>
      </c>
      <c r="H41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30" s="48">
        <f>tbl_raw_data[[#This Row],[Date Actioned]]-tbl_raw_data[[#This Row],[Date Tagged]]</f>
        <v>1.4050925929041114E-2</v>
      </c>
      <c r="J4130" s="50">
        <f>HOUR(tbl_raw_data[[#This Row],[time_taken]])*60+MINUTE(tbl_raw_data[[#This Row],[time_taken]])+SECOND(tbl_raw_data[[#This Row],[time_taken]])/60</f>
        <v>20.233333333333334</v>
      </c>
      <c r="K4130" s="54">
        <f>DATE(YEAR(tbl_raw_data[[#This Row],[Date Actioned]]), MONTH(tbl_raw_data[[#This Row],[Date Actioned]]), DAY(tbl_raw_data[[#This Row],[Date Actioned]]))</f>
        <v>45156</v>
      </c>
      <c r="L4130" s="55" t="str">
        <f>UPPER(TEXT(tbl_raw_data[[#This Row],[Updated_date]],"MMMM"))</f>
        <v>AUGUST</v>
      </c>
      <c r="M4130" s="55" t="str">
        <f>UPPER("Week "&amp;IF(ROUNDUP(DAY(tbl_raw_data[[#This Row],[Updated_date]])/7,0)=5,4,ROUNDUP(DAY(tbl_raw_data[[#This Row],[Updated_date]])/7,0)))</f>
        <v>WEEK 3</v>
      </c>
      <c r="N4130" s="57" t="str">
        <f>UPPER(VLOOKUP(tbl_raw_data[[#This Row],[Analyst]],[1]setting!$A$1:$B$15,2,0))</f>
        <v>CAMERON</v>
      </c>
      <c r="O4130" s="57" t="str">
        <f>UPPER(tbl_raw_data[[#This Row],[Outcome]])</f>
        <v>WITHDRAW</v>
      </c>
      <c r="P4130" s="57" t="str">
        <f>UPPER(tbl_raw_data[[#This Row],[Queue Name]])</f>
        <v>CONSUMER PRE BUREAU</v>
      </c>
      <c r="Q4130" s="57" t="str">
        <f>IF(tbl_raw_data[[#This Row],[time_taken_in_mins]]&lt;=20,"SLA_MET","SLA_NOT_MET")</f>
        <v>SLA_NOT_MET</v>
      </c>
    </row>
    <row r="4131" spans="1:17" x14ac:dyDescent="0.25">
      <c r="A4131" s="11" t="s">
        <v>3472</v>
      </c>
      <c r="B4131" s="12">
        <v>45156.59101851852</v>
      </c>
      <c r="C4131" s="25">
        <v>45156.598020833335</v>
      </c>
      <c r="D4131" s="26" t="s">
        <v>40</v>
      </c>
      <c r="E4131" s="10" t="s">
        <v>28</v>
      </c>
      <c r="F4131" s="26" t="s">
        <v>168</v>
      </c>
      <c r="G4131" s="109"/>
      <c r="H41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1" s="48">
        <f>tbl_raw_data[[#This Row],[Date Actioned]]-tbl_raw_data[[#This Row],[Date Tagged]]</f>
        <v>7.0023148145992309E-3</v>
      </c>
      <c r="J4131" s="50">
        <f>HOUR(tbl_raw_data[[#This Row],[time_taken]])*60+MINUTE(tbl_raw_data[[#This Row],[time_taken]])+SECOND(tbl_raw_data[[#This Row],[time_taken]])/60</f>
        <v>10.083333333333334</v>
      </c>
      <c r="K4131" s="54">
        <f>DATE(YEAR(tbl_raw_data[[#This Row],[Date Actioned]]), MONTH(tbl_raw_data[[#This Row],[Date Actioned]]), DAY(tbl_raw_data[[#This Row],[Date Actioned]]))</f>
        <v>45156</v>
      </c>
      <c r="L4131" s="55" t="str">
        <f>UPPER(TEXT(tbl_raw_data[[#This Row],[Updated_date]],"MMMM"))</f>
        <v>AUGUST</v>
      </c>
      <c r="M4131" s="55" t="str">
        <f>UPPER("Week "&amp;IF(ROUNDUP(DAY(tbl_raw_data[[#This Row],[Updated_date]])/7,0)=5,4,ROUNDUP(DAY(tbl_raw_data[[#This Row],[Updated_date]])/7,0)))</f>
        <v>WEEK 3</v>
      </c>
      <c r="N4131" s="57" t="str">
        <f>UPPER(VLOOKUP(tbl_raw_data[[#This Row],[Analyst]],[1]setting!$A$1:$B$15,2,0))</f>
        <v>MERCEDES</v>
      </c>
      <c r="O4131" s="57" t="str">
        <f>UPPER(tbl_raw_data[[#This Row],[Outcome]])</f>
        <v>WITHDRAW</v>
      </c>
      <c r="P4131" s="57" t="str">
        <f>UPPER(tbl_raw_data[[#This Row],[Queue Name]])</f>
        <v>CONSUMER EXISTING</v>
      </c>
      <c r="Q4131" s="57" t="str">
        <f>IF(tbl_raw_data[[#This Row],[time_taken_in_mins]]&lt;=20,"SLA_MET","SLA_NOT_MET")</f>
        <v>SLA_MET</v>
      </c>
    </row>
    <row r="4132" spans="1:17" ht="15" customHeight="1" x14ac:dyDescent="0.25">
      <c r="A4132" s="22" t="s">
        <v>6044</v>
      </c>
      <c r="B4132" s="12">
        <v>45156.593611111108</v>
      </c>
      <c r="C4132" s="13">
        <v>45156.60564814815</v>
      </c>
      <c r="D4132" s="14" t="s">
        <v>13</v>
      </c>
      <c r="E4132" s="14" t="s">
        <v>28</v>
      </c>
      <c r="F4132" s="14" t="s">
        <v>86</v>
      </c>
      <c r="G4132" s="111" t="s">
        <v>29</v>
      </c>
      <c r="H41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32" s="48">
        <f>tbl_raw_data[[#This Row],[Date Actioned]]-tbl_raw_data[[#This Row],[Date Tagged]]</f>
        <v>1.2037037042318843E-2</v>
      </c>
      <c r="J4132" s="50">
        <f>HOUR(tbl_raw_data[[#This Row],[time_taken]])*60+MINUTE(tbl_raw_data[[#This Row],[time_taken]])+SECOND(tbl_raw_data[[#This Row],[time_taken]])/60</f>
        <v>17.333333333333332</v>
      </c>
      <c r="K4132" s="54">
        <f>DATE(YEAR(tbl_raw_data[[#This Row],[Date Actioned]]), MONTH(tbl_raw_data[[#This Row],[Date Actioned]]), DAY(tbl_raw_data[[#This Row],[Date Actioned]]))</f>
        <v>45156</v>
      </c>
      <c r="L4132" s="55" t="str">
        <f>UPPER(TEXT(tbl_raw_data[[#This Row],[Updated_date]],"MMMM"))</f>
        <v>AUGUST</v>
      </c>
      <c r="M4132" s="55" t="str">
        <f>UPPER("Week "&amp;IF(ROUNDUP(DAY(tbl_raw_data[[#This Row],[Updated_date]])/7,0)=5,4,ROUNDUP(DAY(tbl_raw_data[[#This Row],[Updated_date]])/7,0)))</f>
        <v>WEEK 3</v>
      </c>
      <c r="N4132" s="57" t="str">
        <f>UPPER(VLOOKUP(tbl_raw_data[[#This Row],[Analyst]],[1]setting!$A$1:$B$15,2,0))</f>
        <v>ASIF</v>
      </c>
      <c r="O4132" s="57" t="str">
        <f>UPPER(tbl_raw_data[[#This Row],[Outcome]])</f>
        <v>APPROVE</v>
      </c>
      <c r="P4132" s="57" t="str">
        <f>UPPER(tbl_raw_data[[#This Row],[Queue Name]])</f>
        <v>CONSUMER EXISTING</v>
      </c>
      <c r="Q4132" s="57" t="str">
        <f>IF(tbl_raw_data[[#This Row],[time_taken_in_mins]]&lt;=20,"SLA_MET","SLA_NOT_MET")</f>
        <v>SLA_MET</v>
      </c>
    </row>
    <row r="4133" spans="1:17" ht="15" customHeight="1" x14ac:dyDescent="0.25">
      <c r="A4133" s="11" t="s">
        <v>4814</v>
      </c>
      <c r="B4133" s="12">
        <v>45156.594027777777</v>
      </c>
      <c r="C4133" s="29">
        <v>45156.603101851855</v>
      </c>
      <c r="D4133" s="16" t="s">
        <v>13</v>
      </c>
      <c r="E4133" s="16" t="s">
        <v>41</v>
      </c>
      <c r="F4133" s="30" t="s">
        <v>10</v>
      </c>
      <c r="G4133" s="106"/>
      <c r="H41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3" s="48">
        <f>tbl_raw_data[[#This Row],[Date Actioned]]-tbl_raw_data[[#This Row],[Date Tagged]]</f>
        <v>9.0740740779438056E-3</v>
      </c>
      <c r="J4133" s="50">
        <f>HOUR(tbl_raw_data[[#This Row],[time_taken]])*60+MINUTE(tbl_raw_data[[#This Row],[time_taken]])+SECOND(tbl_raw_data[[#This Row],[time_taken]])/60</f>
        <v>13.066666666666666</v>
      </c>
      <c r="K4133" s="54">
        <f>DATE(YEAR(tbl_raw_data[[#This Row],[Date Actioned]]), MONTH(tbl_raw_data[[#This Row],[Date Actioned]]), DAY(tbl_raw_data[[#This Row],[Date Actioned]]))</f>
        <v>45156</v>
      </c>
      <c r="L4133" s="55" t="str">
        <f>UPPER(TEXT(tbl_raw_data[[#This Row],[Updated_date]],"MMMM"))</f>
        <v>AUGUST</v>
      </c>
      <c r="M4133" s="55" t="str">
        <f>UPPER("Week "&amp;IF(ROUNDUP(DAY(tbl_raw_data[[#This Row],[Updated_date]])/7,0)=5,4,ROUNDUP(DAY(tbl_raw_data[[#This Row],[Updated_date]])/7,0)))</f>
        <v>WEEK 3</v>
      </c>
      <c r="N4133" s="57" t="str">
        <f>UPPER(VLOOKUP(tbl_raw_data[[#This Row],[Analyst]],[1]setting!$A$1:$B$15,2,0))</f>
        <v>SAM</v>
      </c>
      <c r="O4133" s="57" t="str">
        <f>UPPER(tbl_raw_data[[#This Row],[Outcome]])</f>
        <v>APPROVE</v>
      </c>
      <c r="P4133" s="57" t="str">
        <f>UPPER(tbl_raw_data[[#This Row],[Queue Name]])</f>
        <v>CONSUMER POST BUREAU</v>
      </c>
      <c r="Q4133" s="57" t="str">
        <f>IF(tbl_raw_data[[#This Row],[time_taken_in_mins]]&lt;=20,"SLA_MET","SLA_NOT_MET")</f>
        <v>SLA_MET</v>
      </c>
    </row>
    <row r="4134" spans="1:17" ht="15" customHeight="1" x14ac:dyDescent="0.25">
      <c r="A4134" s="22" t="s">
        <v>5986</v>
      </c>
      <c r="B4134" s="12">
        <v>45156.594085648147</v>
      </c>
      <c r="C4134" s="29">
        <v>45156.605914351851</v>
      </c>
      <c r="D4134" s="30" t="s">
        <v>40</v>
      </c>
      <c r="E4134" s="16" t="s">
        <v>41</v>
      </c>
      <c r="F4134" s="30" t="s">
        <v>10</v>
      </c>
      <c r="G4134" s="106"/>
      <c r="H41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4" s="48">
        <f>tbl_raw_data[[#This Row],[Date Actioned]]-tbl_raw_data[[#This Row],[Date Tagged]]</f>
        <v>1.1828703703940846E-2</v>
      </c>
      <c r="J4134" s="50">
        <f>HOUR(tbl_raw_data[[#This Row],[time_taken]])*60+MINUTE(tbl_raw_data[[#This Row],[time_taken]])+SECOND(tbl_raw_data[[#This Row],[time_taken]])/60</f>
        <v>17.033333333333335</v>
      </c>
      <c r="K4134" s="54">
        <f>DATE(YEAR(tbl_raw_data[[#This Row],[Date Actioned]]), MONTH(tbl_raw_data[[#This Row],[Date Actioned]]), DAY(tbl_raw_data[[#This Row],[Date Actioned]]))</f>
        <v>45156</v>
      </c>
      <c r="L4134" s="55" t="str">
        <f>UPPER(TEXT(tbl_raw_data[[#This Row],[Updated_date]],"MMMM"))</f>
        <v>AUGUST</v>
      </c>
      <c r="M4134" s="55" t="str">
        <f>UPPER("Week "&amp;IF(ROUNDUP(DAY(tbl_raw_data[[#This Row],[Updated_date]])/7,0)=5,4,ROUNDUP(DAY(tbl_raw_data[[#This Row],[Updated_date]])/7,0)))</f>
        <v>WEEK 3</v>
      </c>
      <c r="N4134" s="57" t="str">
        <f>UPPER(VLOOKUP(tbl_raw_data[[#This Row],[Analyst]],[1]setting!$A$1:$B$15,2,0))</f>
        <v>SAM</v>
      </c>
      <c r="O4134" s="57" t="str">
        <f>UPPER(tbl_raw_data[[#This Row],[Outcome]])</f>
        <v>WITHDRAW</v>
      </c>
      <c r="P4134" s="57" t="str">
        <f>UPPER(tbl_raw_data[[#This Row],[Queue Name]])</f>
        <v>CONSUMER POST BUREAU</v>
      </c>
      <c r="Q4134" s="57" t="str">
        <f>IF(tbl_raw_data[[#This Row],[time_taken_in_mins]]&lt;=20,"SLA_MET","SLA_NOT_MET")</f>
        <v>SLA_MET</v>
      </c>
    </row>
    <row r="4135" spans="1:17" ht="15" customHeight="1" x14ac:dyDescent="0.25">
      <c r="A4135" s="11" t="s">
        <v>6533</v>
      </c>
      <c r="B4135" s="12">
        <v>45156.594189814816</v>
      </c>
      <c r="C4135" s="13">
        <v>45156.608136574076</v>
      </c>
      <c r="D4135" s="14" t="s">
        <v>8</v>
      </c>
      <c r="E4135" s="14" t="s">
        <v>41</v>
      </c>
      <c r="F4135" s="14" t="s">
        <v>55</v>
      </c>
      <c r="G4135" s="111" t="s">
        <v>1533</v>
      </c>
      <c r="H41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35" s="48">
        <f>tbl_raw_data[[#This Row],[Date Actioned]]-tbl_raw_data[[#This Row],[Date Tagged]]</f>
        <v>1.3946759259852115E-2</v>
      </c>
      <c r="J4135" s="50">
        <f>HOUR(tbl_raw_data[[#This Row],[time_taken]])*60+MINUTE(tbl_raw_data[[#This Row],[time_taken]])+SECOND(tbl_raw_data[[#This Row],[time_taken]])/60</f>
        <v>20.083333333333332</v>
      </c>
      <c r="K4135" s="54">
        <f>DATE(YEAR(tbl_raw_data[[#This Row],[Date Actioned]]), MONTH(tbl_raw_data[[#This Row],[Date Actioned]]), DAY(tbl_raw_data[[#This Row],[Date Actioned]]))</f>
        <v>45156</v>
      </c>
      <c r="L4135" s="55" t="str">
        <f>UPPER(TEXT(tbl_raw_data[[#This Row],[Updated_date]],"MMMM"))</f>
        <v>AUGUST</v>
      </c>
      <c r="M4135" s="55" t="str">
        <f>UPPER("Week "&amp;IF(ROUNDUP(DAY(tbl_raw_data[[#This Row],[Updated_date]])/7,0)=5,4,ROUNDUP(DAY(tbl_raw_data[[#This Row],[Updated_date]])/7,0)))</f>
        <v>WEEK 3</v>
      </c>
      <c r="N4135" s="57" t="str">
        <f>UPPER(VLOOKUP(tbl_raw_data[[#This Row],[Analyst]],[1]setting!$A$1:$B$15,2,0))</f>
        <v>CAMERON</v>
      </c>
      <c r="O4135" s="57" t="str">
        <f>UPPER(tbl_raw_data[[#This Row],[Outcome]])</f>
        <v>WITHDRAW</v>
      </c>
      <c r="P4135" s="57" t="str">
        <f>UPPER(tbl_raw_data[[#This Row],[Queue Name]])</f>
        <v>CONSUMER POST BUREAU</v>
      </c>
      <c r="Q4135" s="57" t="str">
        <f>IF(tbl_raw_data[[#This Row],[time_taken_in_mins]]&lt;=20,"SLA_MET","SLA_NOT_MET")</f>
        <v>SLA_NOT_MET</v>
      </c>
    </row>
    <row r="4136" spans="1:17" ht="15" customHeight="1" x14ac:dyDescent="0.25">
      <c r="A4136" s="22" t="s">
        <v>5891</v>
      </c>
      <c r="B4136" s="12">
        <v>45156.601365740738</v>
      </c>
      <c r="C4136" s="25">
        <v>45156.612951388888</v>
      </c>
      <c r="D4136" s="10" t="s">
        <v>13</v>
      </c>
      <c r="E4136" s="10" t="s">
        <v>41</v>
      </c>
      <c r="F4136" s="26" t="s">
        <v>10</v>
      </c>
      <c r="G4136" s="109"/>
      <c r="H41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36" s="48">
        <f>tbl_raw_data[[#This Row],[Date Actioned]]-tbl_raw_data[[#This Row],[Date Tagged]]</f>
        <v>1.1585648149775807E-2</v>
      </c>
      <c r="J4136" s="50">
        <f>HOUR(tbl_raw_data[[#This Row],[time_taken]])*60+MINUTE(tbl_raw_data[[#This Row],[time_taken]])+SECOND(tbl_raw_data[[#This Row],[time_taken]])/60</f>
        <v>16.683333333333334</v>
      </c>
      <c r="K4136" s="54">
        <f>DATE(YEAR(tbl_raw_data[[#This Row],[Date Actioned]]), MONTH(tbl_raw_data[[#This Row],[Date Actioned]]), DAY(tbl_raw_data[[#This Row],[Date Actioned]]))</f>
        <v>45156</v>
      </c>
      <c r="L4136" s="55" t="str">
        <f>UPPER(TEXT(tbl_raw_data[[#This Row],[Updated_date]],"MMMM"))</f>
        <v>AUGUST</v>
      </c>
      <c r="M4136" s="55" t="str">
        <f>UPPER("Week "&amp;IF(ROUNDUP(DAY(tbl_raw_data[[#This Row],[Updated_date]])/7,0)=5,4,ROUNDUP(DAY(tbl_raw_data[[#This Row],[Updated_date]])/7,0)))</f>
        <v>WEEK 3</v>
      </c>
      <c r="N4136" s="57" t="str">
        <f>UPPER(VLOOKUP(tbl_raw_data[[#This Row],[Analyst]],[1]setting!$A$1:$B$15,2,0))</f>
        <v>SAM</v>
      </c>
      <c r="O4136" s="57" t="str">
        <f>UPPER(tbl_raw_data[[#This Row],[Outcome]])</f>
        <v>APPROVE</v>
      </c>
      <c r="P4136" s="57" t="str">
        <f>UPPER(tbl_raw_data[[#This Row],[Queue Name]])</f>
        <v>CONSUMER POST BUREAU</v>
      </c>
      <c r="Q4136" s="57" t="str">
        <f>IF(tbl_raw_data[[#This Row],[time_taken_in_mins]]&lt;=20,"SLA_MET","SLA_NOT_MET")</f>
        <v>SLA_MET</v>
      </c>
    </row>
    <row r="4137" spans="1:17" ht="15" customHeight="1" x14ac:dyDescent="0.25">
      <c r="A4137" s="22" t="s">
        <v>956</v>
      </c>
      <c r="B4137" s="6">
        <v>45156.606712962966</v>
      </c>
      <c r="C4137" s="7">
        <v>45156.610324074078</v>
      </c>
      <c r="D4137" s="8" t="s">
        <v>46</v>
      </c>
      <c r="E4137" s="8" t="s">
        <v>28</v>
      </c>
      <c r="F4137" s="8" t="s">
        <v>86</v>
      </c>
      <c r="G4137" s="110" t="s">
        <v>151</v>
      </c>
      <c r="H41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37" s="48">
        <f>tbl_raw_data[[#This Row],[Date Actioned]]-tbl_raw_data[[#This Row],[Date Tagged]]</f>
        <v>3.6111111112404615E-3</v>
      </c>
      <c r="J4137" s="50">
        <f>HOUR(tbl_raw_data[[#This Row],[time_taken]])*60+MINUTE(tbl_raw_data[[#This Row],[time_taken]])+SECOND(tbl_raw_data[[#This Row],[time_taken]])/60</f>
        <v>5.2</v>
      </c>
      <c r="K4137" s="54">
        <f>DATE(YEAR(tbl_raw_data[[#This Row],[Date Actioned]]), MONTH(tbl_raw_data[[#This Row],[Date Actioned]]), DAY(tbl_raw_data[[#This Row],[Date Actioned]]))</f>
        <v>45156</v>
      </c>
      <c r="L4137" s="55" t="str">
        <f>UPPER(TEXT(tbl_raw_data[[#This Row],[Updated_date]],"MMMM"))</f>
        <v>AUGUST</v>
      </c>
      <c r="M4137" s="55" t="str">
        <f>UPPER("Week "&amp;IF(ROUNDUP(DAY(tbl_raw_data[[#This Row],[Updated_date]])/7,0)=5,4,ROUNDUP(DAY(tbl_raw_data[[#This Row],[Updated_date]])/7,0)))</f>
        <v>WEEK 3</v>
      </c>
      <c r="N4137" s="57" t="str">
        <f>UPPER(VLOOKUP(tbl_raw_data[[#This Row],[Analyst]],[1]setting!$A$1:$B$15,2,0))</f>
        <v>ASIF</v>
      </c>
      <c r="O4137" s="57" t="str">
        <f>UPPER(tbl_raw_data[[#This Row],[Outcome]])</f>
        <v>DECLINE</v>
      </c>
      <c r="P4137" s="57" t="str">
        <f>UPPER(tbl_raw_data[[#This Row],[Queue Name]])</f>
        <v>CONSUMER EXISTING</v>
      </c>
      <c r="Q4137" s="57" t="str">
        <f>IF(tbl_raw_data[[#This Row],[time_taken_in_mins]]&lt;=20,"SLA_MET","SLA_NOT_MET")</f>
        <v>SLA_MET</v>
      </c>
    </row>
    <row r="4138" spans="1:17" ht="15" customHeight="1" x14ac:dyDescent="0.25">
      <c r="A4138" s="5" t="s">
        <v>550</v>
      </c>
      <c r="B4138" s="6">
        <v>45156.610138888886</v>
      </c>
      <c r="C4138" s="7">
        <v>45156.613020833334</v>
      </c>
      <c r="D4138" s="8" t="s">
        <v>13</v>
      </c>
      <c r="E4138" s="8" t="s">
        <v>28</v>
      </c>
      <c r="F4138" s="8" t="s">
        <v>55</v>
      </c>
      <c r="G4138" s="110" t="s">
        <v>29</v>
      </c>
      <c r="H41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38" s="48">
        <f>tbl_raw_data[[#This Row],[Date Actioned]]-tbl_raw_data[[#This Row],[Date Tagged]]</f>
        <v>2.8819444487453438E-3</v>
      </c>
      <c r="J4138" s="50">
        <f>HOUR(tbl_raw_data[[#This Row],[time_taken]])*60+MINUTE(tbl_raw_data[[#This Row],[time_taken]])+SECOND(tbl_raw_data[[#This Row],[time_taken]])/60</f>
        <v>4.1500000000000004</v>
      </c>
      <c r="K4138" s="54">
        <f>DATE(YEAR(tbl_raw_data[[#This Row],[Date Actioned]]), MONTH(tbl_raw_data[[#This Row],[Date Actioned]]), DAY(tbl_raw_data[[#This Row],[Date Actioned]]))</f>
        <v>45156</v>
      </c>
      <c r="L4138" s="55" t="str">
        <f>UPPER(TEXT(tbl_raw_data[[#This Row],[Updated_date]],"MMMM"))</f>
        <v>AUGUST</v>
      </c>
      <c r="M4138" s="55" t="str">
        <f>UPPER("Week "&amp;IF(ROUNDUP(DAY(tbl_raw_data[[#This Row],[Updated_date]])/7,0)=5,4,ROUNDUP(DAY(tbl_raw_data[[#This Row],[Updated_date]])/7,0)))</f>
        <v>WEEK 3</v>
      </c>
      <c r="N4138" s="57" t="str">
        <f>UPPER(VLOOKUP(tbl_raw_data[[#This Row],[Analyst]],[1]setting!$A$1:$B$15,2,0))</f>
        <v>CAMERON</v>
      </c>
      <c r="O4138" s="57" t="str">
        <f>UPPER(tbl_raw_data[[#This Row],[Outcome]])</f>
        <v>APPROVE</v>
      </c>
      <c r="P4138" s="57" t="str">
        <f>UPPER(tbl_raw_data[[#This Row],[Queue Name]])</f>
        <v>CONSUMER EXISTING</v>
      </c>
      <c r="Q4138" s="57" t="str">
        <f>IF(tbl_raw_data[[#This Row],[time_taken_in_mins]]&lt;=20,"SLA_MET","SLA_NOT_MET")</f>
        <v>SLA_MET</v>
      </c>
    </row>
    <row r="4139" spans="1:17" ht="15" customHeight="1" x14ac:dyDescent="0.25">
      <c r="A4139" s="5" t="s">
        <v>293</v>
      </c>
      <c r="B4139" s="12">
        <v>45156.611006944448</v>
      </c>
      <c r="C4139" s="13">
        <v>45156.613206018519</v>
      </c>
      <c r="D4139" s="14" t="s">
        <v>46</v>
      </c>
      <c r="E4139" s="14" t="s">
        <v>28</v>
      </c>
      <c r="F4139" s="14" t="s">
        <v>86</v>
      </c>
      <c r="G4139" s="111" t="s">
        <v>294</v>
      </c>
      <c r="H41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39" s="48">
        <f>tbl_raw_data[[#This Row],[Date Actioned]]-tbl_raw_data[[#This Row],[Date Tagged]]</f>
        <v>2.1990740715409629E-3</v>
      </c>
      <c r="J4139" s="50">
        <f>HOUR(tbl_raw_data[[#This Row],[time_taken]])*60+MINUTE(tbl_raw_data[[#This Row],[time_taken]])+SECOND(tbl_raw_data[[#This Row],[time_taken]])/60</f>
        <v>3.1666666666666665</v>
      </c>
      <c r="K4139" s="54">
        <f>DATE(YEAR(tbl_raw_data[[#This Row],[Date Actioned]]), MONTH(tbl_raw_data[[#This Row],[Date Actioned]]), DAY(tbl_raw_data[[#This Row],[Date Actioned]]))</f>
        <v>45156</v>
      </c>
      <c r="L4139" s="55" t="str">
        <f>UPPER(TEXT(tbl_raw_data[[#This Row],[Updated_date]],"MMMM"))</f>
        <v>AUGUST</v>
      </c>
      <c r="M4139" s="55" t="str">
        <f>UPPER("Week "&amp;IF(ROUNDUP(DAY(tbl_raw_data[[#This Row],[Updated_date]])/7,0)=5,4,ROUNDUP(DAY(tbl_raw_data[[#This Row],[Updated_date]])/7,0)))</f>
        <v>WEEK 3</v>
      </c>
      <c r="N4139" s="57" t="str">
        <f>UPPER(VLOOKUP(tbl_raw_data[[#This Row],[Analyst]],[1]setting!$A$1:$B$15,2,0))</f>
        <v>ASIF</v>
      </c>
      <c r="O4139" s="57" t="str">
        <f>UPPER(tbl_raw_data[[#This Row],[Outcome]])</f>
        <v>DECLINE</v>
      </c>
      <c r="P4139" s="57" t="str">
        <f>UPPER(tbl_raw_data[[#This Row],[Queue Name]])</f>
        <v>CONSUMER EXISTING</v>
      </c>
      <c r="Q4139" s="57" t="str">
        <f>IF(tbl_raw_data[[#This Row],[time_taken_in_mins]]&lt;=20,"SLA_MET","SLA_NOT_MET")</f>
        <v>SLA_MET</v>
      </c>
    </row>
    <row r="4140" spans="1:17" ht="15" customHeight="1" x14ac:dyDescent="0.25">
      <c r="A4140" s="11" t="s">
        <v>3699</v>
      </c>
      <c r="B4140" s="12">
        <v>45156.611516203702</v>
      </c>
      <c r="C4140" s="13">
        <v>45156.618819444448</v>
      </c>
      <c r="D4140" s="14" t="s">
        <v>13</v>
      </c>
      <c r="E4140" s="14" t="s">
        <v>28</v>
      </c>
      <c r="F4140" s="14" t="s">
        <v>55</v>
      </c>
      <c r="G4140" s="111" t="s">
        <v>53</v>
      </c>
      <c r="H41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0" s="48">
        <f>tbl_raw_data[[#This Row],[Date Actioned]]-tbl_raw_data[[#This Row],[Date Tagged]]</f>
        <v>7.3032407453865744E-3</v>
      </c>
      <c r="J4140" s="50">
        <f>HOUR(tbl_raw_data[[#This Row],[time_taken]])*60+MINUTE(tbl_raw_data[[#This Row],[time_taken]])+SECOND(tbl_raw_data[[#This Row],[time_taken]])/60</f>
        <v>10.516666666666667</v>
      </c>
      <c r="K4140" s="54">
        <f>DATE(YEAR(tbl_raw_data[[#This Row],[Date Actioned]]), MONTH(tbl_raw_data[[#This Row],[Date Actioned]]), DAY(tbl_raw_data[[#This Row],[Date Actioned]]))</f>
        <v>45156</v>
      </c>
      <c r="L4140" s="55" t="str">
        <f>UPPER(TEXT(tbl_raw_data[[#This Row],[Updated_date]],"MMMM"))</f>
        <v>AUGUST</v>
      </c>
      <c r="M4140" s="55" t="str">
        <f>UPPER("Week "&amp;IF(ROUNDUP(DAY(tbl_raw_data[[#This Row],[Updated_date]])/7,0)=5,4,ROUNDUP(DAY(tbl_raw_data[[#This Row],[Updated_date]])/7,0)))</f>
        <v>WEEK 3</v>
      </c>
      <c r="N4140" s="57" t="str">
        <f>UPPER(VLOOKUP(tbl_raw_data[[#This Row],[Analyst]],[1]setting!$A$1:$B$15,2,0))</f>
        <v>CAMERON</v>
      </c>
      <c r="O4140" s="57" t="str">
        <f>UPPER(tbl_raw_data[[#This Row],[Outcome]])</f>
        <v>APPROVE</v>
      </c>
      <c r="P4140" s="57" t="str">
        <f>UPPER(tbl_raw_data[[#This Row],[Queue Name]])</f>
        <v>CONSUMER EXISTING</v>
      </c>
      <c r="Q4140" s="57" t="str">
        <f>IF(tbl_raw_data[[#This Row],[time_taken_in_mins]]&lt;=20,"SLA_MET","SLA_NOT_MET")</f>
        <v>SLA_MET</v>
      </c>
    </row>
    <row r="4141" spans="1:17" ht="15" customHeight="1" x14ac:dyDescent="0.25">
      <c r="A4141" s="22" t="s">
        <v>2129</v>
      </c>
      <c r="B4141" s="6">
        <v>45156.611724537041</v>
      </c>
      <c r="C4141" s="7">
        <v>45156.616990740738</v>
      </c>
      <c r="D4141" s="8" t="s">
        <v>13</v>
      </c>
      <c r="E4141" s="8" t="s">
        <v>41</v>
      </c>
      <c r="F4141" s="8" t="s">
        <v>86</v>
      </c>
      <c r="G4141" s="110" t="s">
        <v>29</v>
      </c>
      <c r="H41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1" s="48">
        <f>tbl_raw_data[[#This Row],[Date Actioned]]-tbl_raw_data[[#This Row],[Date Tagged]]</f>
        <v>5.2662036978290416E-3</v>
      </c>
      <c r="J4141" s="50">
        <f>HOUR(tbl_raw_data[[#This Row],[time_taken]])*60+MINUTE(tbl_raw_data[[#This Row],[time_taken]])+SECOND(tbl_raw_data[[#This Row],[time_taken]])/60</f>
        <v>7.583333333333333</v>
      </c>
      <c r="K4141" s="54">
        <f>DATE(YEAR(tbl_raw_data[[#This Row],[Date Actioned]]), MONTH(tbl_raw_data[[#This Row],[Date Actioned]]), DAY(tbl_raw_data[[#This Row],[Date Actioned]]))</f>
        <v>45156</v>
      </c>
      <c r="L4141" s="55" t="str">
        <f>UPPER(TEXT(tbl_raw_data[[#This Row],[Updated_date]],"MMMM"))</f>
        <v>AUGUST</v>
      </c>
      <c r="M4141" s="55" t="str">
        <f>UPPER("Week "&amp;IF(ROUNDUP(DAY(tbl_raw_data[[#This Row],[Updated_date]])/7,0)=5,4,ROUNDUP(DAY(tbl_raw_data[[#This Row],[Updated_date]])/7,0)))</f>
        <v>WEEK 3</v>
      </c>
      <c r="N4141" s="57" t="str">
        <f>UPPER(VLOOKUP(tbl_raw_data[[#This Row],[Analyst]],[1]setting!$A$1:$B$15,2,0))</f>
        <v>ASIF</v>
      </c>
      <c r="O4141" s="57" t="str">
        <f>UPPER(tbl_raw_data[[#This Row],[Outcome]])</f>
        <v>APPROVE</v>
      </c>
      <c r="P4141" s="57" t="str">
        <f>UPPER(tbl_raw_data[[#This Row],[Queue Name]])</f>
        <v>CONSUMER POST BUREAU</v>
      </c>
      <c r="Q4141" s="57" t="str">
        <f>IF(tbl_raw_data[[#This Row],[time_taken_in_mins]]&lt;=20,"SLA_MET","SLA_NOT_MET")</f>
        <v>SLA_MET</v>
      </c>
    </row>
    <row r="4142" spans="1:17" ht="15" customHeight="1" x14ac:dyDescent="0.25">
      <c r="A4142" s="11" t="s">
        <v>218</v>
      </c>
      <c r="B4142" s="6">
        <v>45156.618148148147</v>
      </c>
      <c r="C4142" s="7">
        <v>45156.620138888888</v>
      </c>
      <c r="D4142" s="8" t="s">
        <v>46</v>
      </c>
      <c r="E4142" s="8" t="s">
        <v>9</v>
      </c>
      <c r="F4142" s="8" t="s">
        <v>86</v>
      </c>
      <c r="G4142" s="110" t="s">
        <v>219</v>
      </c>
      <c r="H41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42" s="48">
        <f>tbl_raw_data[[#This Row],[Date Actioned]]-tbl_raw_data[[#This Row],[Date Tagged]]</f>
        <v>1.9907407404389232E-3</v>
      </c>
      <c r="J4142" s="50">
        <f>HOUR(tbl_raw_data[[#This Row],[time_taken]])*60+MINUTE(tbl_raw_data[[#This Row],[time_taken]])+SECOND(tbl_raw_data[[#This Row],[time_taken]])/60</f>
        <v>2.8666666666666667</v>
      </c>
      <c r="K4142" s="54">
        <f>DATE(YEAR(tbl_raw_data[[#This Row],[Date Actioned]]), MONTH(tbl_raw_data[[#This Row],[Date Actioned]]), DAY(tbl_raw_data[[#This Row],[Date Actioned]]))</f>
        <v>45156</v>
      </c>
      <c r="L4142" s="55" t="str">
        <f>UPPER(TEXT(tbl_raw_data[[#This Row],[Updated_date]],"MMMM"))</f>
        <v>AUGUST</v>
      </c>
      <c r="M4142" s="55" t="str">
        <f>UPPER("Week "&amp;IF(ROUNDUP(DAY(tbl_raw_data[[#This Row],[Updated_date]])/7,0)=5,4,ROUNDUP(DAY(tbl_raw_data[[#This Row],[Updated_date]])/7,0)))</f>
        <v>WEEK 3</v>
      </c>
      <c r="N4142" s="57" t="str">
        <f>UPPER(VLOOKUP(tbl_raw_data[[#This Row],[Analyst]],[1]setting!$A$1:$B$15,2,0))</f>
        <v>ASIF</v>
      </c>
      <c r="O4142" s="57" t="str">
        <f>UPPER(tbl_raw_data[[#This Row],[Outcome]])</f>
        <v>DECLINE</v>
      </c>
      <c r="P4142" s="57" t="str">
        <f>UPPER(tbl_raw_data[[#This Row],[Queue Name]])</f>
        <v>CONSUMER PRE BUREAU</v>
      </c>
      <c r="Q4142" s="57" t="str">
        <f>IF(tbl_raw_data[[#This Row],[time_taken_in_mins]]&lt;=20,"SLA_MET","SLA_NOT_MET")</f>
        <v>SLA_MET</v>
      </c>
    </row>
    <row r="4143" spans="1:17" ht="15" customHeight="1" x14ac:dyDescent="0.25">
      <c r="A4143" s="5" t="s">
        <v>3050</v>
      </c>
      <c r="B4143" s="12">
        <v>45156.618379629632</v>
      </c>
      <c r="C4143" s="13">
        <v>45156.624849537038</v>
      </c>
      <c r="D4143" s="14" t="s">
        <v>13</v>
      </c>
      <c r="E4143" s="14" t="s">
        <v>9</v>
      </c>
      <c r="F4143" s="14" t="s">
        <v>55</v>
      </c>
      <c r="G4143" s="111" t="s">
        <v>67</v>
      </c>
      <c r="H41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3" s="48">
        <f>tbl_raw_data[[#This Row],[Date Actioned]]-tbl_raw_data[[#This Row],[Date Tagged]]</f>
        <v>6.4699074064265005E-3</v>
      </c>
      <c r="J4143" s="50">
        <f>HOUR(tbl_raw_data[[#This Row],[time_taken]])*60+MINUTE(tbl_raw_data[[#This Row],[time_taken]])+SECOND(tbl_raw_data[[#This Row],[time_taken]])/60</f>
        <v>9.3166666666666664</v>
      </c>
      <c r="K4143" s="54">
        <f>DATE(YEAR(tbl_raw_data[[#This Row],[Date Actioned]]), MONTH(tbl_raw_data[[#This Row],[Date Actioned]]), DAY(tbl_raw_data[[#This Row],[Date Actioned]]))</f>
        <v>45156</v>
      </c>
      <c r="L4143" s="55" t="str">
        <f>UPPER(TEXT(tbl_raw_data[[#This Row],[Updated_date]],"MMMM"))</f>
        <v>AUGUST</v>
      </c>
      <c r="M4143" s="55" t="str">
        <f>UPPER("Week "&amp;IF(ROUNDUP(DAY(tbl_raw_data[[#This Row],[Updated_date]])/7,0)=5,4,ROUNDUP(DAY(tbl_raw_data[[#This Row],[Updated_date]])/7,0)))</f>
        <v>WEEK 3</v>
      </c>
      <c r="N4143" s="57" t="str">
        <f>UPPER(VLOOKUP(tbl_raw_data[[#This Row],[Analyst]],[1]setting!$A$1:$B$15,2,0))</f>
        <v>CAMERON</v>
      </c>
      <c r="O4143" s="57" t="str">
        <f>UPPER(tbl_raw_data[[#This Row],[Outcome]])</f>
        <v>APPROVE</v>
      </c>
      <c r="P4143" s="57" t="str">
        <f>UPPER(tbl_raw_data[[#This Row],[Queue Name]])</f>
        <v>CONSUMER PRE BUREAU</v>
      </c>
      <c r="Q4143" s="57" t="str">
        <f>IF(tbl_raw_data[[#This Row],[time_taken_in_mins]]&lt;=20,"SLA_MET","SLA_NOT_MET")</f>
        <v>SLA_MET</v>
      </c>
    </row>
    <row r="4144" spans="1:17" ht="15" customHeight="1" x14ac:dyDescent="0.25">
      <c r="A4144" s="5" t="s">
        <v>3254</v>
      </c>
      <c r="B4144" s="12">
        <v>45156.619664351849</v>
      </c>
      <c r="C4144" s="29">
        <v>45156.626400462963</v>
      </c>
      <c r="D4144" s="16" t="s">
        <v>13</v>
      </c>
      <c r="E4144" s="16" t="s">
        <v>28</v>
      </c>
      <c r="F4144" s="30" t="s">
        <v>10</v>
      </c>
      <c r="G4144" s="106"/>
      <c r="H41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44" s="48">
        <f>tbl_raw_data[[#This Row],[Date Actioned]]-tbl_raw_data[[#This Row],[Date Tagged]]</f>
        <v>6.7361111141508445E-3</v>
      </c>
      <c r="J4144" s="50">
        <f>HOUR(tbl_raw_data[[#This Row],[time_taken]])*60+MINUTE(tbl_raw_data[[#This Row],[time_taken]])+SECOND(tbl_raw_data[[#This Row],[time_taken]])/60</f>
        <v>9.6999999999999993</v>
      </c>
      <c r="K4144" s="54">
        <f>DATE(YEAR(tbl_raw_data[[#This Row],[Date Actioned]]), MONTH(tbl_raw_data[[#This Row],[Date Actioned]]), DAY(tbl_raw_data[[#This Row],[Date Actioned]]))</f>
        <v>45156</v>
      </c>
      <c r="L4144" s="55" t="str">
        <f>UPPER(TEXT(tbl_raw_data[[#This Row],[Updated_date]],"MMMM"))</f>
        <v>AUGUST</v>
      </c>
      <c r="M4144" s="55" t="str">
        <f>UPPER("Week "&amp;IF(ROUNDUP(DAY(tbl_raw_data[[#This Row],[Updated_date]])/7,0)=5,4,ROUNDUP(DAY(tbl_raw_data[[#This Row],[Updated_date]])/7,0)))</f>
        <v>WEEK 3</v>
      </c>
      <c r="N4144" s="57" t="str">
        <f>UPPER(VLOOKUP(tbl_raw_data[[#This Row],[Analyst]],[1]setting!$A$1:$B$15,2,0))</f>
        <v>SAM</v>
      </c>
      <c r="O4144" s="57" t="str">
        <f>UPPER(tbl_raw_data[[#This Row],[Outcome]])</f>
        <v>APPROVE</v>
      </c>
      <c r="P4144" s="57" t="str">
        <f>UPPER(tbl_raw_data[[#This Row],[Queue Name]])</f>
        <v>CONSUMER EXISTING</v>
      </c>
      <c r="Q4144" s="57" t="str">
        <f>IF(tbl_raw_data[[#This Row],[time_taken_in_mins]]&lt;=20,"SLA_MET","SLA_NOT_MET")</f>
        <v>SLA_MET</v>
      </c>
    </row>
    <row r="4145" spans="1:17" ht="15" customHeight="1" x14ac:dyDescent="0.25">
      <c r="A4145" s="11" t="s">
        <v>2497</v>
      </c>
      <c r="B4145" s="6">
        <v>45156.620983796296</v>
      </c>
      <c r="C4145" s="7">
        <v>45156.62667824074</v>
      </c>
      <c r="D4145" s="8" t="s">
        <v>13</v>
      </c>
      <c r="E4145" s="8" t="s">
        <v>28</v>
      </c>
      <c r="F4145" s="8" t="s">
        <v>86</v>
      </c>
      <c r="G4145" s="110" t="s">
        <v>29</v>
      </c>
      <c r="H41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5" s="48">
        <f>tbl_raw_data[[#This Row],[Date Actioned]]-tbl_raw_data[[#This Row],[Date Tagged]]</f>
        <v>5.694444444088731E-3</v>
      </c>
      <c r="J4145" s="50">
        <f>HOUR(tbl_raw_data[[#This Row],[time_taken]])*60+MINUTE(tbl_raw_data[[#This Row],[time_taken]])+SECOND(tbl_raw_data[[#This Row],[time_taken]])/60</f>
        <v>8.1999999999999993</v>
      </c>
      <c r="K4145" s="54">
        <f>DATE(YEAR(tbl_raw_data[[#This Row],[Date Actioned]]), MONTH(tbl_raw_data[[#This Row],[Date Actioned]]), DAY(tbl_raw_data[[#This Row],[Date Actioned]]))</f>
        <v>45156</v>
      </c>
      <c r="L4145" s="55" t="str">
        <f>UPPER(TEXT(tbl_raw_data[[#This Row],[Updated_date]],"MMMM"))</f>
        <v>AUGUST</v>
      </c>
      <c r="M4145" s="55" t="str">
        <f>UPPER("Week "&amp;IF(ROUNDUP(DAY(tbl_raw_data[[#This Row],[Updated_date]])/7,0)=5,4,ROUNDUP(DAY(tbl_raw_data[[#This Row],[Updated_date]])/7,0)))</f>
        <v>WEEK 3</v>
      </c>
      <c r="N4145" s="57" t="str">
        <f>UPPER(VLOOKUP(tbl_raw_data[[#This Row],[Analyst]],[1]setting!$A$1:$B$15,2,0))</f>
        <v>ASIF</v>
      </c>
      <c r="O4145" s="57" t="str">
        <f>UPPER(tbl_raw_data[[#This Row],[Outcome]])</f>
        <v>APPROVE</v>
      </c>
      <c r="P4145" s="57" t="str">
        <f>UPPER(tbl_raw_data[[#This Row],[Queue Name]])</f>
        <v>CONSUMER EXISTING</v>
      </c>
      <c r="Q4145" s="57" t="str">
        <f>IF(tbl_raw_data[[#This Row],[time_taken_in_mins]]&lt;=20,"SLA_MET","SLA_NOT_MET")</f>
        <v>SLA_MET</v>
      </c>
    </row>
    <row r="4146" spans="1:17" ht="51.75" x14ac:dyDescent="0.25">
      <c r="A4146" s="22" t="s">
        <v>3695</v>
      </c>
      <c r="B4146" s="6">
        <v>45156.621666666666</v>
      </c>
      <c r="C4146" s="7">
        <v>45156.628958333335</v>
      </c>
      <c r="D4146" s="8" t="s">
        <v>8</v>
      </c>
      <c r="E4146" s="8" t="s">
        <v>28</v>
      </c>
      <c r="F4146" s="8" t="s">
        <v>55</v>
      </c>
      <c r="G4146" s="110" t="s">
        <v>1052</v>
      </c>
      <c r="H41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46" s="48">
        <f>tbl_raw_data[[#This Row],[Date Actioned]]-tbl_raw_data[[#This Row],[Date Tagged]]</f>
        <v>7.291666668606922E-3</v>
      </c>
      <c r="J4146" s="50">
        <f>HOUR(tbl_raw_data[[#This Row],[time_taken]])*60+MINUTE(tbl_raw_data[[#This Row],[time_taken]])+SECOND(tbl_raw_data[[#This Row],[time_taken]])/60</f>
        <v>10.5</v>
      </c>
      <c r="K4146" s="54">
        <f>DATE(YEAR(tbl_raw_data[[#This Row],[Date Actioned]]), MONTH(tbl_raw_data[[#This Row],[Date Actioned]]), DAY(tbl_raw_data[[#This Row],[Date Actioned]]))</f>
        <v>45156</v>
      </c>
      <c r="L4146" s="55" t="str">
        <f>UPPER(TEXT(tbl_raw_data[[#This Row],[Updated_date]],"MMMM"))</f>
        <v>AUGUST</v>
      </c>
      <c r="M4146" s="55" t="str">
        <f>UPPER("Week "&amp;IF(ROUNDUP(DAY(tbl_raw_data[[#This Row],[Updated_date]])/7,0)=5,4,ROUNDUP(DAY(tbl_raw_data[[#This Row],[Updated_date]])/7,0)))</f>
        <v>WEEK 3</v>
      </c>
      <c r="N4146" s="57" t="str">
        <f>UPPER(VLOOKUP(tbl_raw_data[[#This Row],[Analyst]],[1]setting!$A$1:$B$15,2,0))</f>
        <v>CAMERON</v>
      </c>
      <c r="O4146" s="57" t="str">
        <f>UPPER(tbl_raw_data[[#This Row],[Outcome]])</f>
        <v>WITHDRAW</v>
      </c>
      <c r="P4146" s="57" t="str">
        <f>UPPER(tbl_raw_data[[#This Row],[Queue Name]])</f>
        <v>CONSUMER EXISTING</v>
      </c>
      <c r="Q4146" s="57" t="str">
        <f>IF(tbl_raw_data[[#This Row],[time_taken_in_mins]]&lt;=20,"SLA_MET","SLA_NOT_MET")</f>
        <v>SLA_MET</v>
      </c>
    </row>
    <row r="4147" spans="1:17" ht="15" customHeight="1" x14ac:dyDescent="0.25">
      <c r="A4147" s="5" t="s">
        <v>4741</v>
      </c>
      <c r="B4147" s="12">
        <v>45156.623159722221</v>
      </c>
      <c r="C4147" s="13">
        <v>45156.63212962963</v>
      </c>
      <c r="D4147" s="14" t="s">
        <v>8</v>
      </c>
      <c r="E4147" s="14" t="s">
        <v>41</v>
      </c>
      <c r="F4147" s="14" t="s">
        <v>86</v>
      </c>
      <c r="G4147" s="111" t="s">
        <v>4742</v>
      </c>
      <c r="H41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47" s="48">
        <f>tbl_raw_data[[#This Row],[Date Actioned]]-tbl_raw_data[[#This Row],[Date Tagged]]</f>
        <v>8.969907408754807E-3</v>
      </c>
      <c r="J4147" s="50">
        <f>HOUR(tbl_raw_data[[#This Row],[time_taken]])*60+MINUTE(tbl_raw_data[[#This Row],[time_taken]])+SECOND(tbl_raw_data[[#This Row],[time_taken]])/60</f>
        <v>12.916666666666666</v>
      </c>
      <c r="K4147" s="54">
        <f>DATE(YEAR(tbl_raw_data[[#This Row],[Date Actioned]]), MONTH(tbl_raw_data[[#This Row],[Date Actioned]]), DAY(tbl_raw_data[[#This Row],[Date Actioned]]))</f>
        <v>45156</v>
      </c>
      <c r="L4147" s="55" t="str">
        <f>UPPER(TEXT(tbl_raw_data[[#This Row],[Updated_date]],"MMMM"))</f>
        <v>AUGUST</v>
      </c>
      <c r="M4147" s="55" t="str">
        <f>UPPER("Week "&amp;IF(ROUNDUP(DAY(tbl_raw_data[[#This Row],[Updated_date]])/7,0)=5,4,ROUNDUP(DAY(tbl_raw_data[[#This Row],[Updated_date]])/7,0)))</f>
        <v>WEEK 3</v>
      </c>
      <c r="N4147" s="57" t="str">
        <f>UPPER(VLOOKUP(tbl_raw_data[[#This Row],[Analyst]],[1]setting!$A$1:$B$15,2,0))</f>
        <v>ASIF</v>
      </c>
      <c r="O4147" s="57" t="str">
        <f>UPPER(tbl_raw_data[[#This Row],[Outcome]])</f>
        <v>WITHDRAW</v>
      </c>
      <c r="P4147" s="57" t="str">
        <f>UPPER(tbl_raw_data[[#This Row],[Queue Name]])</f>
        <v>CONSUMER POST BUREAU</v>
      </c>
      <c r="Q4147" s="57" t="str">
        <f>IF(tbl_raw_data[[#This Row],[time_taken_in_mins]]&lt;=20,"SLA_MET","SLA_NOT_MET")</f>
        <v>SLA_MET</v>
      </c>
    </row>
    <row r="4148" spans="1:17" ht="15" customHeight="1" x14ac:dyDescent="0.25">
      <c r="A4148" s="22" t="s">
        <v>3089</v>
      </c>
      <c r="B4148" s="12">
        <v>45156.625601851854</v>
      </c>
      <c r="C4148" s="13">
        <v>45156.63212962963</v>
      </c>
      <c r="D4148" s="14" t="s">
        <v>13</v>
      </c>
      <c r="E4148" s="14" t="s">
        <v>28</v>
      </c>
      <c r="F4148" s="14" t="s">
        <v>55</v>
      </c>
      <c r="G4148" s="111" t="s">
        <v>29</v>
      </c>
      <c r="H41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48" s="48">
        <f>tbl_raw_data[[#This Row],[Date Actioned]]-tbl_raw_data[[#This Row],[Date Tagged]]</f>
        <v>6.5277777757728472E-3</v>
      </c>
      <c r="J4148" s="50">
        <f>HOUR(tbl_raw_data[[#This Row],[time_taken]])*60+MINUTE(tbl_raw_data[[#This Row],[time_taken]])+SECOND(tbl_raw_data[[#This Row],[time_taken]])/60</f>
        <v>9.4</v>
      </c>
      <c r="K4148" s="54">
        <f>DATE(YEAR(tbl_raw_data[[#This Row],[Date Actioned]]), MONTH(tbl_raw_data[[#This Row],[Date Actioned]]), DAY(tbl_raw_data[[#This Row],[Date Actioned]]))</f>
        <v>45156</v>
      </c>
      <c r="L4148" s="55" t="str">
        <f>UPPER(TEXT(tbl_raw_data[[#This Row],[Updated_date]],"MMMM"))</f>
        <v>AUGUST</v>
      </c>
      <c r="M4148" s="55" t="str">
        <f>UPPER("Week "&amp;IF(ROUNDUP(DAY(tbl_raw_data[[#This Row],[Updated_date]])/7,0)=5,4,ROUNDUP(DAY(tbl_raw_data[[#This Row],[Updated_date]])/7,0)))</f>
        <v>WEEK 3</v>
      </c>
      <c r="N4148" s="57" t="str">
        <f>UPPER(VLOOKUP(tbl_raw_data[[#This Row],[Analyst]],[1]setting!$A$1:$B$15,2,0))</f>
        <v>CAMERON</v>
      </c>
      <c r="O4148" s="57" t="str">
        <f>UPPER(tbl_raw_data[[#This Row],[Outcome]])</f>
        <v>APPROVE</v>
      </c>
      <c r="P4148" s="57" t="str">
        <f>UPPER(tbl_raw_data[[#This Row],[Queue Name]])</f>
        <v>CONSUMER EXISTING</v>
      </c>
      <c r="Q4148" s="57" t="str">
        <f>IF(tbl_raw_data[[#This Row],[time_taken_in_mins]]&lt;=20,"SLA_MET","SLA_NOT_MET")</f>
        <v>SLA_MET</v>
      </c>
    </row>
    <row r="4149" spans="1:17" ht="15" customHeight="1" x14ac:dyDescent="0.25">
      <c r="A4149" s="11" t="s">
        <v>5495</v>
      </c>
      <c r="B4149" s="12">
        <v>45156.626145833332</v>
      </c>
      <c r="C4149" s="25">
        <v>45156.636770833335</v>
      </c>
      <c r="D4149" s="10" t="s">
        <v>13</v>
      </c>
      <c r="E4149" s="10" t="s">
        <v>28</v>
      </c>
      <c r="F4149" s="26" t="s">
        <v>168</v>
      </c>
      <c r="G4149" s="109"/>
      <c r="H41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49" s="48">
        <f>tbl_raw_data[[#This Row],[Date Actioned]]-tbl_raw_data[[#This Row],[Date Tagged]]</f>
        <v>1.0625000002619345E-2</v>
      </c>
      <c r="J4149" s="50">
        <f>HOUR(tbl_raw_data[[#This Row],[time_taken]])*60+MINUTE(tbl_raw_data[[#This Row],[time_taken]])+SECOND(tbl_raw_data[[#This Row],[time_taken]])/60</f>
        <v>15.3</v>
      </c>
      <c r="K4149" s="54">
        <f>DATE(YEAR(tbl_raw_data[[#This Row],[Date Actioned]]), MONTH(tbl_raw_data[[#This Row],[Date Actioned]]), DAY(tbl_raw_data[[#This Row],[Date Actioned]]))</f>
        <v>45156</v>
      </c>
      <c r="L4149" s="55" t="str">
        <f>UPPER(TEXT(tbl_raw_data[[#This Row],[Updated_date]],"MMMM"))</f>
        <v>AUGUST</v>
      </c>
      <c r="M4149" s="55" t="str">
        <f>UPPER("Week "&amp;IF(ROUNDUP(DAY(tbl_raw_data[[#This Row],[Updated_date]])/7,0)=5,4,ROUNDUP(DAY(tbl_raw_data[[#This Row],[Updated_date]])/7,0)))</f>
        <v>WEEK 3</v>
      </c>
      <c r="N4149" s="57" t="str">
        <f>UPPER(VLOOKUP(tbl_raw_data[[#This Row],[Analyst]],[1]setting!$A$1:$B$15,2,0))</f>
        <v>MERCEDES</v>
      </c>
      <c r="O4149" s="57" t="str">
        <f>UPPER(tbl_raw_data[[#This Row],[Outcome]])</f>
        <v>APPROVE</v>
      </c>
      <c r="P4149" s="57" t="str">
        <f>UPPER(tbl_raw_data[[#This Row],[Queue Name]])</f>
        <v>CONSUMER EXISTING</v>
      </c>
      <c r="Q4149" s="57" t="str">
        <f>IF(tbl_raw_data[[#This Row],[time_taken_in_mins]]&lt;=20,"SLA_MET","SLA_NOT_MET")</f>
        <v>SLA_MET</v>
      </c>
    </row>
    <row r="4150" spans="1:17" ht="15" customHeight="1" x14ac:dyDescent="0.25">
      <c r="A4150" s="5" t="s">
        <v>5245</v>
      </c>
      <c r="B4150" s="6">
        <v>45156.626168981478</v>
      </c>
      <c r="C4150" s="7">
        <v>45156.636273148149</v>
      </c>
      <c r="D4150" s="8" t="s">
        <v>13</v>
      </c>
      <c r="E4150" s="8" t="s">
        <v>9</v>
      </c>
      <c r="F4150" s="8" t="s">
        <v>55</v>
      </c>
      <c r="G4150" s="110" t="s">
        <v>29</v>
      </c>
      <c r="H41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0" s="48">
        <f>tbl_raw_data[[#This Row],[Date Actioned]]-tbl_raw_data[[#This Row],[Date Tagged]]</f>
        <v>1.0104166671226267E-2</v>
      </c>
      <c r="J4150" s="50">
        <f>HOUR(tbl_raw_data[[#This Row],[time_taken]])*60+MINUTE(tbl_raw_data[[#This Row],[time_taken]])+SECOND(tbl_raw_data[[#This Row],[time_taken]])/60</f>
        <v>14.55</v>
      </c>
      <c r="K4150" s="54">
        <f>DATE(YEAR(tbl_raw_data[[#This Row],[Date Actioned]]), MONTH(tbl_raw_data[[#This Row],[Date Actioned]]), DAY(tbl_raw_data[[#This Row],[Date Actioned]]))</f>
        <v>45156</v>
      </c>
      <c r="L4150" s="55" t="str">
        <f>UPPER(TEXT(tbl_raw_data[[#This Row],[Updated_date]],"MMMM"))</f>
        <v>AUGUST</v>
      </c>
      <c r="M4150" s="55" t="str">
        <f>UPPER("Week "&amp;IF(ROUNDUP(DAY(tbl_raw_data[[#This Row],[Updated_date]])/7,0)=5,4,ROUNDUP(DAY(tbl_raw_data[[#This Row],[Updated_date]])/7,0)))</f>
        <v>WEEK 3</v>
      </c>
      <c r="N4150" s="57" t="str">
        <f>UPPER(VLOOKUP(tbl_raw_data[[#This Row],[Analyst]],[1]setting!$A$1:$B$15,2,0))</f>
        <v>CAMERON</v>
      </c>
      <c r="O4150" s="57" t="str">
        <f>UPPER(tbl_raw_data[[#This Row],[Outcome]])</f>
        <v>APPROVE</v>
      </c>
      <c r="P4150" s="57" t="str">
        <f>UPPER(tbl_raw_data[[#This Row],[Queue Name]])</f>
        <v>CONSUMER PRE BUREAU</v>
      </c>
      <c r="Q4150" s="57" t="str">
        <f>IF(tbl_raw_data[[#This Row],[time_taken_in_mins]]&lt;=20,"SLA_MET","SLA_NOT_MET")</f>
        <v>SLA_MET</v>
      </c>
    </row>
    <row r="4151" spans="1:17" ht="26.25" x14ac:dyDescent="0.25">
      <c r="A4151" s="11" t="s">
        <v>5046</v>
      </c>
      <c r="B4151" s="6">
        <v>45156.626585648148</v>
      </c>
      <c r="C4151" s="7">
        <v>45156.636180555557</v>
      </c>
      <c r="D4151" s="8" t="s">
        <v>8</v>
      </c>
      <c r="E4151" s="8" t="s">
        <v>28</v>
      </c>
      <c r="F4151" s="8" t="s">
        <v>86</v>
      </c>
      <c r="G4151" s="110" t="s">
        <v>1738</v>
      </c>
      <c r="H41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51" s="48">
        <f>tbl_raw_data[[#This Row],[Date Actioned]]-tbl_raw_data[[#This Row],[Date Tagged]]</f>
        <v>9.5949074093368836E-3</v>
      </c>
      <c r="J4151" s="50">
        <f>HOUR(tbl_raw_data[[#This Row],[time_taken]])*60+MINUTE(tbl_raw_data[[#This Row],[time_taken]])+SECOND(tbl_raw_data[[#This Row],[time_taken]])/60</f>
        <v>13.816666666666666</v>
      </c>
      <c r="K4151" s="54">
        <f>DATE(YEAR(tbl_raw_data[[#This Row],[Date Actioned]]), MONTH(tbl_raw_data[[#This Row],[Date Actioned]]), DAY(tbl_raw_data[[#This Row],[Date Actioned]]))</f>
        <v>45156</v>
      </c>
      <c r="L4151" s="55" t="str">
        <f>UPPER(TEXT(tbl_raw_data[[#This Row],[Updated_date]],"MMMM"))</f>
        <v>AUGUST</v>
      </c>
      <c r="M4151" s="55" t="str">
        <f>UPPER("Week "&amp;IF(ROUNDUP(DAY(tbl_raw_data[[#This Row],[Updated_date]])/7,0)=5,4,ROUNDUP(DAY(tbl_raw_data[[#This Row],[Updated_date]])/7,0)))</f>
        <v>WEEK 3</v>
      </c>
      <c r="N4151" s="57" t="str">
        <f>UPPER(VLOOKUP(tbl_raw_data[[#This Row],[Analyst]],[1]setting!$A$1:$B$15,2,0))</f>
        <v>ASIF</v>
      </c>
      <c r="O4151" s="57" t="str">
        <f>UPPER(tbl_raw_data[[#This Row],[Outcome]])</f>
        <v>WITHDRAW</v>
      </c>
      <c r="P4151" s="57" t="str">
        <f>UPPER(tbl_raw_data[[#This Row],[Queue Name]])</f>
        <v>CONSUMER EXISTING</v>
      </c>
      <c r="Q4151" s="57" t="str">
        <f>IF(tbl_raw_data[[#This Row],[time_taken_in_mins]]&lt;=20,"SLA_MET","SLA_NOT_MET")</f>
        <v>SLA_MET</v>
      </c>
    </row>
    <row r="4152" spans="1:17" ht="15" customHeight="1" x14ac:dyDescent="0.25">
      <c r="A4152" s="11" t="s">
        <v>6247</v>
      </c>
      <c r="B4152" s="12">
        <v>45156.626863425925</v>
      </c>
      <c r="C4152" s="13">
        <v>45156.639444444445</v>
      </c>
      <c r="D4152" s="14" t="s">
        <v>13</v>
      </c>
      <c r="E4152" s="14" t="s">
        <v>28</v>
      </c>
      <c r="F4152" s="14" t="s">
        <v>55</v>
      </c>
      <c r="G4152" s="111" t="s">
        <v>67</v>
      </c>
      <c r="H41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2" s="48">
        <f>tbl_raw_data[[#This Row],[Date Actioned]]-tbl_raw_data[[#This Row],[Date Tagged]]</f>
        <v>1.2581018519995268E-2</v>
      </c>
      <c r="J4152" s="50">
        <f>HOUR(tbl_raw_data[[#This Row],[time_taken]])*60+MINUTE(tbl_raw_data[[#This Row],[time_taken]])+SECOND(tbl_raw_data[[#This Row],[time_taken]])/60</f>
        <v>18.116666666666667</v>
      </c>
      <c r="K4152" s="54">
        <f>DATE(YEAR(tbl_raw_data[[#This Row],[Date Actioned]]), MONTH(tbl_raw_data[[#This Row],[Date Actioned]]), DAY(tbl_raw_data[[#This Row],[Date Actioned]]))</f>
        <v>45156</v>
      </c>
      <c r="L4152" s="55" t="str">
        <f>UPPER(TEXT(tbl_raw_data[[#This Row],[Updated_date]],"MMMM"))</f>
        <v>AUGUST</v>
      </c>
      <c r="M4152" s="55" t="str">
        <f>UPPER("Week "&amp;IF(ROUNDUP(DAY(tbl_raw_data[[#This Row],[Updated_date]])/7,0)=5,4,ROUNDUP(DAY(tbl_raw_data[[#This Row],[Updated_date]])/7,0)))</f>
        <v>WEEK 3</v>
      </c>
      <c r="N4152" s="57" t="str">
        <f>UPPER(VLOOKUP(tbl_raw_data[[#This Row],[Analyst]],[1]setting!$A$1:$B$15,2,0))</f>
        <v>CAMERON</v>
      </c>
      <c r="O4152" s="57" t="str">
        <f>UPPER(tbl_raw_data[[#This Row],[Outcome]])</f>
        <v>APPROVE</v>
      </c>
      <c r="P4152" s="57" t="str">
        <f>UPPER(tbl_raw_data[[#This Row],[Queue Name]])</f>
        <v>CONSUMER EXISTING</v>
      </c>
      <c r="Q4152" s="57" t="str">
        <f>IF(tbl_raw_data[[#This Row],[time_taken_in_mins]]&lt;=20,"SLA_MET","SLA_NOT_MET")</f>
        <v>SLA_MET</v>
      </c>
    </row>
    <row r="4153" spans="1:17" ht="15" customHeight="1" x14ac:dyDescent="0.25">
      <c r="A4153" s="22" t="s">
        <v>6519</v>
      </c>
      <c r="B4153" s="6">
        <v>45156.630428240744</v>
      </c>
      <c r="C4153" s="7">
        <v>45156.64434027778</v>
      </c>
      <c r="D4153" s="8" t="s">
        <v>13</v>
      </c>
      <c r="E4153" s="8" t="s">
        <v>28</v>
      </c>
      <c r="F4153" s="8" t="s">
        <v>86</v>
      </c>
      <c r="G4153" s="110" t="s">
        <v>53</v>
      </c>
      <c r="H41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3" s="48">
        <f>tbl_raw_data[[#This Row],[Date Actioned]]-tbl_raw_data[[#This Row],[Date Tagged]]</f>
        <v>1.3912037036789116E-2</v>
      </c>
      <c r="J4153" s="50">
        <f>HOUR(tbl_raw_data[[#This Row],[time_taken]])*60+MINUTE(tbl_raw_data[[#This Row],[time_taken]])+SECOND(tbl_raw_data[[#This Row],[time_taken]])/60</f>
        <v>20.033333333333335</v>
      </c>
      <c r="K4153" s="54">
        <f>DATE(YEAR(tbl_raw_data[[#This Row],[Date Actioned]]), MONTH(tbl_raw_data[[#This Row],[Date Actioned]]), DAY(tbl_raw_data[[#This Row],[Date Actioned]]))</f>
        <v>45156</v>
      </c>
      <c r="L4153" s="55" t="str">
        <f>UPPER(TEXT(tbl_raw_data[[#This Row],[Updated_date]],"MMMM"))</f>
        <v>AUGUST</v>
      </c>
      <c r="M4153" s="55" t="str">
        <f>UPPER("Week "&amp;IF(ROUNDUP(DAY(tbl_raw_data[[#This Row],[Updated_date]])/7,0)=5,4,ROUNDUP(DAY(tbl_raw_data[[#This Row],[Updated_date]])/7,0)))</f>
        <v>WEEK 3</v>
      </c>
      <c r="N4153" s="57" t="str">
        <f>UPPER(VLOOKUP(tbl_raw_data[[#This Row],[Analyst]],[1]setting!$A$1:$B$15,2,0))</f>
        <v>ASIF</v>
      </c>
      <c r="O4153" s="57" t="str">
        <f>UPPER(tbl_raw_data[[#This Row],[Outcome]])</f>
        <v>APPROVE</v>
      </c>
      <c r="P4153" s="57" t="str">
        <f>UPPER(tbl_raw_data[[#This Row],[Queue Name]])</f>
        <v>CONSUMER EXISTING</v>
      </c>
      <c r="Q4153" s="57" t="str">
        <f>IF(tbl_raw_data[[#This Row],[time_taken_in_mins]]&lt;=20,"SLA_MET","SLA_NOT_MET")</f>
        <v>SLA_NOT_MET</v>
      </c>
    </row>
    <row r="4154" spans="1:17" ht="15" customHeight="1" x14ac:dyDescent="0.25">
      <c r="A4154" s="5" t="s">
        <v>5420</v>
      </c>
      <c r="B4154" s="12">
        <v>45156.631168981483</v>
      </c>
      <c r="C4154" s="13">
        <v>45156.641585648147</v>
      </c>
      <c r="D4154" s="14" t="s">
        <v>13</v>
      </c>
      <c r="E4154" s="14" t="s">
        <v>41</v>
      </c>
      <c r="F4154" s="14" t="s">
        <v>10</v>
      </c>
      <c r="G4154" s="111" t="s">
        <v>29</v>
      </c>
      <c r="H41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4" s="48">
        <f>tbl_raw_data[[#This Row],[Date Actioned]]-tbl_raw_data[[#This Row],[Date Tagged]]</f>
        <v>1.0416666664241347E-2</v>
      </c>
      <c r="J4154" s="50">
        <f>HOUR(tbl_raw_data[[#This Row],[time_taken]])*60+MINUTE(tbl_raw_data[[#This Row],[time_taken]])+SECOND(tbl_raw_data[[#This Row],[time_taken]])/60</f>
        <v>15</v>
      </c>
      <c r="K4154" s="54">
        <f>DATE(YEAR(tbl_raw_data[[#This Row],[Date Actioned]]), MONTH(tbl_raw_data[[#This Row],[Date Actioned]]), DAY(tbl_raw_data[[#This Row],[Date Actioned]]))</f>
        <v>45156</v>
      </c>
      <c r="L4154" s="55" t="str">
        <f>UPPER(TEXT(tbl_raw_data[[#This Row],[Updated_date]],"MMMM"))</f>
        <v>AUGUST</v>
      </c>
      <c r="M4154" s="55" t="str">
        <f>UPPER("Week "&amp;IF(ROUNDUP(DAY(tbl_raw_data[[#This Row],[Updated_date]])/7,0)=5,4,ROUNDUP(DAY(tbl_raw_data[[#This Row],[Updated_date]])/7,0)))</f>
        <v>WEEK 3</v>
      </c>
      <c r="N4154" s="57" t="str">
        <f>UPPER(VLOOKUP(tbl_raw_data[[#This Row],[Analyst]],[1]setting!$A$1:$B$15,2,0))</f>
        <v>SAM</v>
      </c>
      <c r="O4154" s="57" t="str">
        <f>UPPER(tbl_raw_data[[#This Row],[Outcome]])</f>
        <v>APPROVE</v>
      </c>
      <c r="P4154" s="57" t="str">
        <f>UPPER(tbl_raw_data[[#This Row],[Queue Name]])</f>
        <v>CONSUMER POST BUREAU</v>
      </c>
      <c r="Q4154" s="57" t="str">
        <f>IF(tbl_raw_data[[#This Row],[time_taken_in_mins]]&lt;=20,"SLA_MET","SLA_NOT_MET")</f>
        <v>SLA_MET</v>
      </c>
    </row>
    <row r="4155" spans="1:17" ht="15" customHeight="1" x14ac:dyDescent="0.25">
      <c r="A4155" s="11" t="s">
        <v>4737</v>
      </c>
      <c r="B4155" s="6">
        <v>45156.635763888888</v>
      </c>
      <c r="C4155" s="7">
        <v>45156.64472222222</v>
      </c>
      <c r="D4155" s="8" t="s">
        <v>13</v>
      </c>
      <c r="E4155" s="8" t="s">
        <v>28</v>
      </c>
      <c r="F4155" s="8" t="s">
        <v>55</v>
      </c>
      <c r="G4155" s="110" t="s">
        <v>4738</v>
      </c>
      <c r="H41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5" s="48">
        <f>tbl_raw_data[[#This Row],[Date Actioned]]-tbl_raw_data[[#This Row],[Date Tagged]]</f>
        <v>8.9583333319751546E-3</v>
      </c>
      <c r="J4155" s="50">
        <f>HOUR(tbl_raw_data[[#This Row],[time_taken]])*60+MINUTE(tbl_raw_data[[#This Row],[time_taken]])+SECOND(tbl_raw_data[[#This Row],[time_taken]])/60</f>
        <v>12.9</v>
      </c>
      <c r="K4155" s="54">
        <f>DATE(YEAR(tbl_raw_data[[#This Row],[Date Actioned]]), MONTH(tbl_raw_data[[#This Row],[Date Actioned]]), DAY(tbl_raw_data[[#This Row],[Date Actioned]]))</f>
        <v>45156</v>
      </c>
      <c r="L4155" s="55" t="str">
        <f>UPPER(TEXT(tbl_raw_data[[#This Row],[Updated_date]],"MMMM"))</f>
        <v>AUGUST</v>
      </c>
      <c r="M4155" s="55" t="str">
        <f>UPPER("Week "&amp;IF(ROUNDUP(DAY(tbl_raw_data[[#This Row],[Updated_date]])/7,0)=5,4,ROUNDUP(DAY(tbl_raw_data[[#This Row],[Updated_date]])/7,0)))</f>
        <v>WEEK 3</v>
      </c>
      <c r="N4155" s="57" t="str">
        <f>UPPER(VLOOKUP(tbl_raw_data[[#This Row],[Analyst]],[1]setting!$A$1:$B$15,2,0))</f>
        <v>CAMERON</v>
      </c>
      <c r="O4155" s="57" t="str">
        <f>UPPER(tbl_raw_data[[#This Row],[Outcome]])</f>
        <v>APPROVE</v>
      </c>
      <c r="P4155" s="57" t="str">
        <f>UPPER(tbl_raw_data[[#This Row],[Queue Name]])</f>
        <v>CONSUMER EXISTING</v>
      </c>
      <c r="Q4155" s="57" t="str">
        <f>IF(tbl_raw_data[[#This Row],[time_taken_in_mins]]&lt;=20,"SLA_MET","SLA_NOT_MET")</f>
        <v>SLA_MET</v>
      </c>
    </row>
    <row r="4156" spans="1:17" ht="15" customHeight="1" x14ac:dyDescent="0.25">
      <c r="A4156" s="22" t="s">
        <v>4520</v>
      </c>
      <c r="B4156" s="12">
        <v>45156.637361111112</v>
      </c>
      <c r="C4156" s="29">
        <v>45156.645972222221</v>
      </c>
      <c r="D4156" s="16" t="s">
        <v>13</v>
      </c>
      <c r="E4156" s="16" t="s">
        <v>41</v>
      </c>
      <c r="F4156" s="30" t="s">
        <v>168</v>
      </c>
      <c r="G4156" s="106"/>
      <c r="H41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56" s="48">
        <f>tbl_raw_data[[#This Row],[Date Actioned]]-tbl_raw_data[[#This Row],[Date Tagged]]</f>
        <v>8.6111111086211167E-3</v>
      </c>
      <c r="J4156" s="50">
        <f>HOUR(tbl_raw_data[[#This Row],[time_taken]])*60+MINUTE(tbl_raw_data[[#This Row],[time_taken]])+SECOND(tbl_raw_data[[#This Row],[time_taken]])/60</f>
        <v>12.4</v>
      </c>
      <c r="K4156" s="54">
        <f>DATE(YEAR(tbl_raw_data[[#This Row],[Date Actioned]]), MONTH(tbl_raw_data[[#This Row],[Date Actioned]]), DAY(tbl_raw_data[[#This Row],[Date Actioned]]))</f>
        <v>45156</v>
      </c>
      <c r="L4156" s="55" t="str">
        <f>UPPER(TEXT(tbl_raw_data[[#This Row],[Updated_date]],"MMMM"))</f>
        <v>AUGUST</v>
      </c>
      <c r="M4156" s="55" t="str">
        <f>UPPER("Week "&amp;IF(ROUNDUP(DAY(tbl_raw_data[[#This Row],[Updated_date]])/7,0)=5,4,ROUNDUP(DAY(tbl_raw_data[[#This Row],[Updated_date]])/7,0)))</f>
        <v>WEEK 3</v>
      </c>
      <c r="N4156" s="57" t="str">
        <f>UPPER(VLOOKUP(tbl_raw_data[[#This Row],[Analyst]],[1]setting!$A$1:$B$15,2,0))</f>
        <v>MERCEDES</v>
      </c>
      <c r="O4156" s="57" t="str">
        <f>UPPER(tbl_raw_data[[#This Row],[Outcome]])</f>
        <v>APPROVE</v>
      </c>
      <c r="P4156" s="57" t="str">
        <f>UPPER(tbl_raw_data[[#This Row],[Queue Name]])</f>
        <v>CONSUMER POST BUREAU</v>
      </c>
      <c r="Q4156" s="57" t="str">
        <f>IF(tbl_raw_data[[#This Row],[time_taken_in_mins]]&lt;=20,"SLA_MET","SLA_NOT_MET")</f>
        <v>SLA_MET</v>
      </c>
    </row>
    <row r="4157" spans="1:17" ht="15" customHeight="1" x14ac:dyDescent="0.25">
      <c r="A4157" s="22" t="s">
        <v>4778</v>
      </c>
      <c r="B4157" s="12">
        <v>45156.637615740743</v>
      </c>
      <c r="C4157" s="13">
        <v>45156.646620370368</v>
      </c>
      <c r="D4157" s="14" t="s">
        <v>13</v>
      </c>
      <c r="E4157" s="14" t="s">
        <v>28</v>
      </c>
      <c r="F4157" s="14" t="s">
        <v>10</v>
      </c>
      <c r="G4157" s="111" t="s">
        <v>29</v>
      </c>
      <c r="H41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7" s="48">
        <f>tbl_raw_data[[#This Row],[Date Actioned]]-tbl_raw_data[[#This Row],[Date Tagged]]</f>
        <v>9.0046296245418489E-3</v>
      </c>
      <c r="J4157" s="50">
        <f>HOUR(tbl_raw_data[[#This Row],[time_taken]])*60+MINUTE(tbl_raw_data[[#This Row],[time_taken]])+SECOND(tbl_raw_data[[#This Row],[time_taken]])/60</f>
        <v>12.966666666666667</v>
      </c>
      <c r="K4157" s="54">
        <f>DATE(YEAR(tbl_raw_data[[#This Row],[Date Actioned]]), MONTH(tbl_raw_data[[#This Row],[Date Actioned]]), DAY(tbl_raw_data[[#This Row],[Date Actioned]]))</f>
        <v>45156</v>
      </c>
      <c r="L4157" s="55" t="str">
        <f>UPPER(TEXT(tbl_raw_data[[#This Row],[Updated_date]],"MMMM"))</f>
        <v>AUGUST</v>
      </c>
      <c r="M4157" s="55" t="str">
        <f>UPPER("Week "&amp;IF(ROUNDUP(DAY(tbl_raw_data[[#This Row],[Updated_date]])/7,0)=5,4,ROUNDUP(DAY(tbl_raw_data[[#This Row],[Updated_date]])/7,0)))</f>
        <v>WEEK 3</v>
      </c>
      <c r="N4157" s="57" t="str">
        <f>UPPER(VLOOKUP(tbl_raw_data[[#This Row],[Analyst]],[1]setting!$A$1:$B$15,2,0))</f>
        <v>SAM</v>
      </c>
      <c r="O4157" s="57" t="str">
        <f>UPPER(tbl_raw_data[[#This Row],[Outcome]])</f>
        <v>APPROVE</v>
      </c>
      <c r="P4157" s="57" t="str">
        <f>UPPER(tbl_raw_data[[#This Row],[Queue Name]])</f>
        <v>CONSUMER EXISTING</v>
      </c>
      <c r="Q4157" s="57" t="str">
        <f>IF(tbl_raw_data[[#This Row],[time_taken_in_mins]]&lt;=20,"SLA_MET","SLA_NOT_MET")</f>
        <v>SLA_MET</v>
      </c>
    </row>
    <row r="4158" spans="1:17" ht="15" customHeight="1" x14ac:dyDescent="0.25">
      <c r="A4158" s="22" t="s">
        <v>5087</v>
      </c>
      <c r="B4158" s="12">
        <v>45156.638252314813</v>
      </c>
      <c r="C4158" s="13">
        <v>45156.647974537038</v>
      </c>
      <c r="D4158" s="14" t="s">
        <v>8</v>
      </c>
      <c r="E4158" s="14" t="s">
        <v>9</v>
      </c>
      <c r="F4158" s="14" t="s">
        <v>55</v>
      </c>
      <c r="G4158" s="111" t="s">
        <v>1313</v>
      </c>
      <c r="H41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158" s="48">
        <f>tbl_raw_data[[#This Row],[Date Actioned]]-tbl_raw_data[[#This Row],[Date Tagged]]</f>
        <v>9.7222222248092294E-3</v>
      </c>
      <c r="J4158" s="50">
        <f>HOUR(tbl_raw_data[[#This Row],[time_taken]])*60+MINUTE(tbl_raw_data[[#This Row],[time_taken]])+SECOND(tbl_raw_data[[#This Row],[time_taken]])/60</f>
        <v>14</v>
      </c>
      <c r="K4158" s="54">
        <f>DATE(YEAR(tbl_raw_data[[#This Row],[Date Actioned]]), MONTH(tbl_raw_data[[#This Row],[Date Actioned]]), DAY(tbl_raw_data[[#This Row],[Date Actioned]]))</f>
        <v>45156</v>
      </c>
      <c r="L4158" s="55" t="str">
        <f>UPPER(TEXT(tbl_raw_data[[#This Row],[Updated_date]],"MMMM"))</f>
        <v>AUGUST</v>
      </c>
      <c r="M4158" s="55" t="str">
        <f>UPPER("Week "&amp;IF(ROUNDUP(DAY(tbl_raw_data[[#This Row],[Updated_date]])/7,0)=5,4,ROUNDUP(DAY(tbl_raw_data[[#This Row],[Updated_date]])/7,0)))</f>
        <v>WEEK 3</v>
      </c>
      <c r="N4158" s="57" t="str">
        <f>UPPER(VLOOKUP(tbl_raw_data[[#This Row],[Analyst]],[1]setting!$A$1:$B$15,2,0))</f>
        <v>CAMERON</v>
      </c>
      <c r="O4158" s="57" t="str">
        <f>UPPER(tbl_raw_data[[#This Row],[Outcome]])</f>
        <v>WITHDRAW</v>
      </c>
      <c r="P4158" s="57" t="str">
        <f>UPPER(tbl_raw_data[[#This Row],[Queue Name]])</f>
        <v>CONSUMER PRE BUREAU</v>
      </c>
      <c r="Q4158" s="57" t="str">
        <f>IF(tbl_raw_data[[#This Row],[time_taken_in_mins]]&lt;=20,"SLA_MET","SLA_NOT_MET")</f>
        <v>SLA_MET</v>
      </c>
    </row>
    <row r="4159" spans="1:17" ht="15" customHeight="1" x14ac:dyDescent="0.25">
      <c r="A4159" s="5" t="s">
        <v>5793</v>
      </c>
      <c r="B4159" s="6">
        <v>45156.63853009259</v>
      </c>
      <c r="C4159" s="7">
        <v>45156.649884259263</v>
      </c>
      <c r="D4159" s="8" t="s">
        <v>13</v>
      </c>
      <c r="E4159" s="8" t="s">
        <v>28</v>
      </c>
      <c r="F4159" s="8" t="s">
        <v>86</v>
      </c>
      <c r="G4159" s="110" t="s">
        <v>67</v>
      </c>
      <c r="H41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59" s="48">
        <f>tbl_raw_data[[#This Row],[Date Actioned]]-tbl_raw_data[[#This Row],[Date Tagged]]</f>
        <v>1.135416667239042E-2</v>
      </c>
      <c r="J4159" s="50">
        <f>HOUR(tbl_raw_data[[#This Row],[time_taken]])*60+MINUTE(tbl_raw_data[[#This Row],[time_taken]])+SECOND(tbl_raw_data[[#This Row],[time_taken]])/60</f>
        <v>16.350000000000001</v>
      </c>
      <c r="K4159" s="54">
        <f>DATE(YEAR(tbl_raw_data[[#This Row],[Date Actioned]]), MONTH(tbl_raw_data[[#This Row],[Date Actioned]]), DAY(tbl_raw_data[[#This Row],[Date Actioned]]))</f>
        <v>45156</v>
      </c>
      <c r="L4159" s="55" t="str">
        <f>UPPER(TEXT(tbl_raw_data[[#This Row],[Updated_date]],"MMMM"))</f>
        <v>AUGUST</v>
      </c>
      <c r="M4159" s="55" t="str">
        <f>UPPER("Week "&amp;IF(ROUNDUP(DAY(tbl_raw_data[[#This Row],[Updated_date]])/7,0)=5,4,ROUNDUP(DAY(tbl_raw_data[[#This Row],[Updated_date]])/7,0)))</f>
        <v>WEEK 3</v>
      </c>
      <c r="N4159" s="57" t="str">
        <f>UPPER(VLOOKUP(tbl_raw_data[[#This Row],[Analyst]],[1]setting!$A$1:$B$15,2,0))</f>
        <v>ASIF</v>
      </c>
      <c r="O4159" s="57" t="str">
        <f>UPPER(tbl_raw_data[[#This Row],[Outcome]])</f>
        <v>APPROVE</v>
      </c>
      <c r="P4159" s="57" t="str">
        <f>UPPER(tbl_raw_data[[#This Row],[Queue Name]])</f>
        <v>CONSUMER EXISTING</v>
      </c>
      <c r="Q4159" s="57" t="str">
        <f>IF(tbl_raw_data[[#This Row],[time_taken_in_mins]]&lt;=20,"SLA_MET","SLA_NOT_MET")</f>
        <v>SLA_MET</v>
      </c>
    </row>
    <row r="4160" spans="1:17" ht="15" customHeight="1" x14ac:dyDescent="0.25">
      <c r="A4160" s="5" t="s">
        <v>6270</v>
      </c>
      <c r="B4160" s="6">
        <v>45156.63890046296</v>
      </c>
      <c r="C4160" s="7">
        <v>45156.651608796295</v>
      </c>
      <c r="D4160" s="8" t="s">
        <v>8</v>
      </c>
      <c r="E4160" s="8" t="s">
        <v>41</v>
      </c>
      <c r="F4160" s="8" t="s">
        <v>10</v>
      </c>
      <c r="G4160" s="110" t="s">
        <v>1953</v>
      </c>
      <c r="H41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60" s="48">
        <f>tbl_raw_data[[#This Row],[Date Actioned]]-tbl_raw_data[[#This Row],[Date Tagged]]</f>
        <v>1.2708333335467614E-2</v>
      </c>
      <c r="J4160" s="50">
        <f>HOUR(tbl_raw_data[[#This Row],[time_taken]])*60+MINUTE(tbl_raw_data[[#This Row],[time_taken]])+SECOND(tbl_raw_data[[#This Row],[time_taken]])/60</f>
        <v>18.3</v>
      </c>
      <c r="K4160" s="54">
        <f>DATE(YEAR(tbl_raw_data[[#This Row],[Date Actioned]]), MONTH(tbl_raw_data[[#This Row],[Date Actioned]]), DAY(tbl_raw_data[[#This Row],[Date Actioned]]))</f>
        <v>45156</v>
      </c>
      <c r="L4160" s="55" t="str">
        <f>UPPER(TEXT(tbl_raw_data[[#This Row],[Updated_date]],"MMMM"))</f>
        <v>AUGUST</v>
      </c>
      <c r="M4160" s="55" t="str">
        <f>UPPER("Week "&amp;IF(ROUNDUP(DAY(tbl_raw_data[[#This Row],[Updated_date]])/7,0)=5,4,ROUNDUP(DAY(tbl_raw_data[[#This Row],[Updated_date]])/7,0)))</f>
        <v>WEEK 3</v>
      </c>
      <c r="N4160" s="57" t="str">
        <f>UPPER(VLOOKUP(tbl_raw_data[[#This Row],[Analyst]],[1]setting!$A$1:$B$15,2,0))</f>
        <v>SAM</v>
      </c>
      <c r="O4160" s="57" t="str">
        <f>UPPER(tbl_raw_data[[#This Row],[Outcome]])</f>
        <v>WITHDRAW</v>
      </c>
      <c r="P4160" s="57" t="str">
        <f>UPPER(tbl_raw_data[[#This Row],[Queue Name]])</f>
        <v>CONSUMER POST BUREAU</v>
      </c>
      <c r="Q4160" s="57" t="str">
        <f>IF(tbl_raw_data[[#This Row],[time_taken_in_mins]]&lt;=20,"SLA_MET","SLA_NOT_MET")</f>
        <v>SLA_MET</v>
      </c>
    </row>
    <row r="4161" spans="1:17" ht="15" customHeight="1" x14ac:dyDescent="0.25">
      <c r="A4161" s="11" t="s">
        <v>6288</v>
      </c>
      <c r="B4161" s="12">
        <v>45156.639050925929</v>
      </c>
      <c r="C4161" s="13">
        <v>45156.65184027778</v>
      </c>
      <c r="D4161" s="14" t="s">
        <v>8</v>
      </c>
      <c r="E4161" s="14" t="s">
        <v>41</v>
      </c>
      <c r="F4161" s="14" t="s">
        <v>55</v>
      </c>
      <c r="G4161" s="111" t="s">
        <v>1052</v>
      </c>
      <c r="H41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61" s="48">
        <f>tbl_raw_data[[#This Row],[Date Actioned]]-tbl_raw_data[[#This Row],[Date Tagged]]</f>
        <v>1.2789351851097308E-2</v>
      </c>
      <c r="J4161" s="50">
        <f>HOUR(tbl_raw_data[[#This Row],[time_taken]])*60+MINUTE(tbl_raw_data[[#This Row],[time_taken]])+SECOND(tbl_raw_data[[#This Row],[time_taken]])/60</f>
        <v>18.416666666666668</v>
      </c>
      <c r="K4161" s="54">
        <f>DATE(YEAR(tbl_raw_data[[#This Row],[Date Actioned]]), MONTH(tbl_raw_data[[#This Row],[Date Actioned]]), DAY(tbl_raw_data[[#This Row],[Date Actioned]]))</f>
        <v>45156</v>
      </c>
      <c r="L4161" s="55" t="str">
        <f>UPPER(TEXT(tbl_raw_data[[#This Row],[Updated_date]],"MMMM"))</f>
        <v>AUGUST</v>
      </c>
      <c r="M4161" s="55" t="str">
        <f>UPPER("Week "&amp;IF(ROUNDUP(DAY(tbl_raw_data[[#This Row],[Updated_date]])/7,0)=5,4,ROUNDUP(DAY(tbl_raw_data[[#This Row],[Updated_date]])/7,0)))</f>
        <v>WEEK 3</v>
      </c>
      <c r="N4161" s="57" t="str">
        <f>UPPER(VLOOKUP(tbl_raw_data[[#This Row],[Analyst]],[1]setting!$A$1:$B$15,2,0))</f>
        <v>CAMERON</v>
      </c>
      <c r="O4161" s="57" t="str">
        <f>UPPER(tbl_raw_data[[#This Row],[Outcome]])</f>
        <v>WITHDRAW</v>
      </c>
      <c r="P4161" s="57" t="str">
        <f>UPPER(tbl_raw_data[[#This Row],[Queue Name]])</f>
        <v>CONSUMER POST BUREAU</v>
      </c>
      <c r="Q4161" s="57" t="str">
        <f>IF(tbl_raw_data[[#This Row],[time_taken_in_mins]]&lt;=20,"SLA_MET","SLA_NOT_MET")</f>
        <v>SLA_MET</v>
      </c>
    </row>
    <row r="4162" spans="1:17" ht="15" customHeight="1" x14ac:dyDescent="0.25">
      <c r="A4162" s="11" t="s">
        <v>6183</v>
      </c>
      <c r="B4162" s="12">
        <v>45156.6405787037</v>
      </c>
      <c r="C4162" s="25">
        <v>45156.652939814812</v>
      </c>
      <c r="D4162" s="10" t="s">
        <v>46</v>
      </c>
      <c r="E4162" s="10" t="s">
        <v>28</v>
      </c>
      <c r="F4162" s="26" t="s">
        <v>168</v>
      </c>
      <c r="G4162" s="109"/>
      <c r="H41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2" s="48">
        <f>tbl_raw_data[[#This Row],[Date Actioned]]-tbl_raw_data[[#This Row],[Date Tagged]]</f>
        <v>1.2361111112113576E-2</v>
      </c>
      <c r="J4162" s="50">
        <f>HOUR(tbl_raw_data[[#This Row],[time_taken]])*60+MINUTE(tbl_raw_data[[#This Row],[time_taken]])+SECOND(tbl_raw_data[[#This Row],[time_taken]])/60</f>
        <v>17.8</v>
      </c>
      <c r="K4162" s="54">
        <f>DATE(YEAR(tbl_raw_data[[#This Row],[Date Actioned]]), MONTH(tbl_raw_data[[#This Row],[Date Actioned]]), DAY(tbl_raw_data[[#This Row],[Date Actioned]]))</f>
        <v>45156</v>
      </c>
      <c r="L4162" s="55" t="str">
        <f>UPPER(TEXT(tbl_raw_data[[#This Row],[Updated_date]],"MMMM"))</f>
        <v>AUGUST</v>
      </c>
      <c r="M4162" s="55" t="str">
        <f>UPPER("Week "&amp;IF(ROUNDUP(DAY(tbl_raw_data[[#This Row],[Updated_date]])/7,0)=5,4,ROUNDUP(DAY(tbl_raw_data[[#This Row],[Updated_date]])/7,0)))</f>
        <v>WEEK 3</v>
      </c>
      <c r="N4162" s="57" t="str">
        <f>UPPER(VLOOKUP(tbl_raw_data[[#This Row],[Analyst]],[1]setting!$A$1:$B$15,2,0))</f>
        <v>MERCEDES</v>
      </c>
      <c r="O4162" s="57" t="str">
        <f>UPPER(tbl_raw_data[[#This Row],[Outcome]])</f>
        <v>DECLINE</v>
      </c>
      <c r="P4162" s="57" t="str">
        <f>UPPER(tbl_raw_data[[#This Row],[Queue Name]])</f>
        <v>CONSUMER EXISTING</v>
      </c>
      <c r="Q4162" s="57" t="str">
        <f>IF(tbl_raw_data[[#This Row],[time_taken_in_mins]]&lt;=20,"SLA_MET","SLA_NOT_MET")</f>
        <v>SLA_MET</v>
      </c>
    </row>
    <row r="4163" spans="1:17" ht="15" customHeight="1" x14ac:dyDescent="0.25">
      <c r="A4163" s="22" t="s">
        <v>6093</v>
      </c>
      <c r="B4163" s="12">
        <v>45156.641006944446</v>
      </c>
      <c r="C4163" s="13">
        <v>45156.653136574074</v>
      </c>
      <c r="D4163" s="14" t="s">
        <v>46</v>
      </c>
      <c r="E4163" s="14" t="s">
        <v>28</v>
      </c>
      <c r="F4163" s="14" t="s">
        <v>86</v>
      </c>
      <c r="G4163" s="111" t="s">
        <v>387</v>
      </c>
      <c r="H41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3" s="48">
        <f>tbl_raw_data[[#This Row],[Date Actioned]]-tbl_raw_data[[#This Row],[Date Tagged]]</f>
        <v>1.2129629627452232E-2</v>
      </c>
      <c r="J4163" s="50">
        <f>HOUR(tbl_raw_data[[#This Row],[time_taken]])*60+MINUTE(tbl_raw_data[[#This Row],[time_taken]])+SECOND(tbl_raw_data[[#This Row],[time_taken]])/60</f>
        <v>17.466666666666665</v>
      </c>
      <c r="K4163" s="54">
        <f>DATE(YEAR(tbl_raw_data[[#This Row],[Date Actioned]]), MONTH(tbl_raw_data[[#This Row],[Date Actioned]]), DAY(tbl_raw_data[[#This Row],[Date Actioned]]))</f>
        <v>45156</v>
      </c>
      <c r="L4163" s="55" t="str">
        <f>UPPER(TEXT(tbl_raw_data[[#This Row],[Updated_date]],"MMMM"))</f>
        <v>AUGUST</v>
      </c>
      <c r="M4163" s="55" t="str">
        <f>UPPER("Week "&amp;IF(ROUNDUP(DAY(tbl_raw_data[[#This Row],[Updated_date]])/7,0)=5,4,ROUNDUP(DAY(tbl_raw_data[[#This Row],[Updated_date]])/7,0)))</f>
        <v>WEEK 3</v>
      </c>
      <c r="N4163" s="57" t="str">
        <f>UPPER(VLOOKUP(tbl_raw_data[[#This Row],[Analyst]],[1]setting!$A$1:$B$15,2,0))</f>
        <v>ASIF</v>
      </c>
      <c r="O4163" s="57" t="str">
        <f>UPPER(tbl_raw_data[[#This Row],[Outcome]])</f>
        <v>DECLINE</v>
      </c>
      <c r="P4163" s="57" t="str">
        <f>UPPER(tbl_raw_data[[#This Row],[Queue Name]])</f>
        <v>CONSUMER EXISTING</v>
      </c>
      <c r="Q4163" s="57" t="str">
        <f>IF(tbl_raw_data[[#This Row],[time_taken_in_mins]]&lt;=20,"SLA_MET","SLA_NOT_MET")</f>
        <v>SLA_MET</v>
      </c>
    </row>
    <row r="4164" spans="1:17" ht="15" customHeight="1" x14ac:dyDescent="0.25">
      <c r="A4164" s="5" t="s">
        <v>6604</v>
      </c>
      <c r="B4164" s="12">
        <v>45156.642638888887</v>
      </c>
      <c r="C4164" s="25">
        <v>45156.657060185185</v>
      </c>
      <c r="D4164" s="26" t="s">
        <v>40</v>
      </c>
      <c r="E4164" s="10" t="s">
        <v>41</v>
      </c>
      <c r="F4164" s="26" t="s">
        <v>168</v>
      </c>
      <c r="G4164" s="109"/>
      <c r="H41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4" s="48">
        <f>tbl_raw_data[[#This Row],[Date Actioned]]-tbl_raw_data[[#This Row],[Date Tagged]]</f>
        <v>1.4421296298678499E-2</v>
      </c>
      <c r="J4164" s="50">
        <f>HOUR(tbl_raw_data[[#This Row],[time_taken]])*60+MINUTE(tbl_raw_data[[#This Row],[time_taken]])+SECOND(tbl_raw_data[[#This Row],[time_taken]])/60</f>
        <v>20.766666666666666</v>
      </c>
      <c r="K4164" s="54">
        <f>DATE(YEAR(tbl_raw_data[[#This Row],[Date Actioned]]), MONTH(tbl_raw_data[[#This Row],[Date Actioned]]), DAY(tbl_raw_data[[#This Row],[Date Actioned]]))</f>
        <v>45156</v>
      </c>
      <c r="L4164" s="55" t="str">
        <f>UPPER(TEXT(tbl_raw_data[[#This Row],[Updated_date]],"MMMM"))</f>
        <v>AUGUST</v>
      </c>
      <c r="M4164" s="55" t="str">
        <f>UPPER("Week "&amp;IF(ROUNDUP(DAY(tbl_raw_data[[#This Row],[Updated_date]])/7,0)=5,4,ROUNDUP(DAY(tbl_raw_data[[#This Row],[Updated_date]])/7,0)))</f>
        <v>WEEK 3</v>
      </c>
      <c r="N4164" s="57" t="str">
        <f>UPPER(VLOOKUP(tbl_raw_data[[#This Row],[Analyst]],[1]setting!$A$1:$B$15,2,0))</f>
        <v>MERCEDES</v>
      </c>
      <c r="O4164" s="57" t="str">
        <f>UPPER(tbl_raw_data[[#This Row],[Outcome]])</f>
        <v>WITHDRAW</v>
      </c>
      <c r="P4164" s="57" t="str">
        <f>UPPER(tbl_raw_data[[#This Row],[Queue Name]])</f>
        <v>CONSUMER POST BUREAU</v>
      </c>
      <c r="Q4164" s="57" t="str">
        <f>IF(tbl_raw_data[[#This Row],[time_taken_in_mins]]&lt;=20,"SLA_MET","SLA_NOT_MET")</f>
        <v>SLA_NOT_MET</v>
      </c>
    </row>
    <row r="4165" spans="1:17" ht="15" customHeight="1" x14ac:dyDescent="0.25">
      <c r="A4165" s="5" t="s">
        <v>6452</v>
      </c>
      <c r="B4165" s="12">
        <v>45156.646886574075</v>
      </c>
      <c r="C4165" s="25">
        <v>45156.660358796296</v>
      </c>
      <c r="D4165" s="10" t="s">
        <v>13</v>
      </c>
      <c r="E4165" s="10" t="s">
        <v>28</v>
      </c>
      <c r="F4165" s="26" t="s">
        <v>10</v>
      </c>
      <c r="G4165" s="109"/>
      <c r="H41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5" s="48">
        <f>tbl_raw_data[[#This Row],[Date Actioned]]-tbl_raw_data[[#This Row],[Date Tagged]]</f>
        <v>1.3472222221025731E-2</v>
      </c>
      <c r="J4165" s="50">
        <f>HOUR(tbl_raw_data[[#This Row],[time_taken]])*60+MINUTE(tbl_raw_data[[#This Row],[time_taken]])+SECOND(tbl_raw_data[[#This Row],[time_taken]])/60</f>
        <v>19.399999999999999</v>
      </c>
      <c r="K4165" s="54">
        <f>DATE(YEAR(tbl_raw_data[[#This Row],[Date Actioned]]), MONTH(tbl_raw_data[[#This Row],[Date Actioned]]), DAY(tbl_raw_data[[#This Row],[Date Actioned]]))</f>
        <v>45156</v>
      </c>
      <c r="L4165" s="55" t="str">
        <f>UPPER(TEXT(tbl_raw_data[[#This Row],[Updated_date]],"MMMM"))</f>
        <v>AUGUST</v>
      </c>
      <c r="M4165" s="55" t="str">
        <f>UPPER("Week "&amp;IF(ROUNDUP(DAY(tbl_raw_data[[#This Row],[Updated_date]])/7,0)=5,4,ROUNDUP(DAY(tbl_raw_data[[#This Row],[Updated_date]])/7,0)))</f>
        <v>WEEK 3</v>
      </c>
      <c r="N4165" s="57" t="str">
        <f>UPPER(VLOOKUP(tbl_raw_data[[#This Row],[Analyst]],[1]setting!$A$1:$B$15,2,0))</f>
        <v>SAM</v>
      </c>
      <c r="O4165" s="57" t="str">
        <f>UPPER(tbl_raw_data[[#This Row],[Outcome]])</f>
        <v>APPROVE</v>
      </c>
      <c r="P4165" s="57" t="str">
        <f>UPPER(tbl_raw_data[[#This Row],[Queue Name]])</f>
        <v>CONSUMER EXISTING</v>
      </c>
      <c r="Q4165" s="57" t="str">
        <f>IF(tbl_raw_data[[#This Row],[time_taken_in_mins]]&lt;=20,"SLA_MET","SLA_NOT_MET")</f>
        <v>SLA_MET</v>
      </c>
    </row>
    <row r="4166" spans="1:17" ht="15" customHeight="1" x14ac:dyDescent="0.25">
      <c r="A4166" s="11" t="s">
        <v>4175</v>
      </c>
      <c r="B4166" s="12">
        <v>45156.647511574076</v>
      </c>
      <c r="C4166" s="13">
        <v>45156.65552083333</v>
      </c>
      <c r="D4166" s="14" t="s">
        <v>13</v>
      </c>
      <c r="E4166" s="14" t="s">
        <v>9</v>
      </c>
      <c r="F4166" s="14" t="s">
        <v>10</v>
      </c>
      <c r="G4166" s="111" t="s">
        <v>67</v>
      </c>
      <c r="H41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6" s="48">
        <f>tbl_raw_data[[#This Row],[Date Actioned]]-tbl_raw_data[[#This Row],[Date Tagged]]</f>
        <v>8.0092592543223873E-3</v>
      </c>
      <c r="J4166" s="50">
        <f>HOUR(tbl_raw_data[[#This Row],[time_taken]])*60+MINUTE(tbl_raw_data[[#This Row],[time_taken]])+SECOND(tbl_raw_data[[#This Row],[time_taken]])/60</f>
        <v>11.533333333333333</v>
      </c>
      <c r="K4166" s="54">
        <f>DATE(YEAR(tbl_raw_data[[#This Row],[Date Actioned]]), MONTH(tbl_raw_data[[#This Row],[Date Actioned]]), DAY(tbl_raw_data[[#This Row],[Date Actioned]]))</f>
        <v>45156</v>
      </c>
      <c r="L4166" s="55" t="str">
        <f>UPPER(TEXT(tbl_raw_data[[#This Row],[Updated_date]],"MMMM"))</f>
        <v>AUGUST</v>
      </c>
      <c r="M4166" s="55" t="str">
        <f>UPPER("Week "&amp;IF(ROUNDUP(DAY(tbl_raw_data[[#This Row],[Updated_date]])/7,0)=5,4,ROUNDUP(DAY(tbl_raw_data[[#This Row],[Updated_date]])/7,0)))</f>
        <v>WEEK 3</v>
      </c>
      <c r="N4166" s="57" t="str">
        <f>UPPER(VLOOKUP(tbl_raw_data[[#This Row],[Analyst]],[1]setting!$A$1:$B$15,2,0))</f>
        <v>SAM</v>
      </c>
      <c r="O4166" s="57" t="str">
        <f>UPPER(tbl_raw_data[[#This Row],[Outcome]])</f>
        <v>APPROVE</v>
      </c>
      <c r="P4166" s="57" t="str">
        <f>UPPER(tbl_raw_data[[#This Row],[Queue Name]])</f>
        <v>CONSUMER PRE BUREAU</v>
      </c>
      <c r="Q4166" s="57" t="str">
        <f>IF(tbl_raw_data[[#This Row],[time_taken_in_mins]]&lt;=20,"SLA_MET","SLA_NOT_MET")</f>
        <v>SLA_MET</v>
      </c>
    </row>
    <row r="4167" spans="1:17" ht="15" customHeight="1" x14ac:dyDescent="0.25">
      <c r="A4167" s="22" t="s">
        <v>3217</v>
      </c>
      <c r="B4167" s="6">
        <v>45156.648090277777</v>
      </c>
      <c r="C4167" s="7">
        <v>45156.654780092591</v>
      </c>
      <c r="D4167" s="8" t="s">
        <v>13</v>
      </c>
      <c r="E4167" s="8" t="s">
        <v>9</v>
      </c>
      <c r="F4167" s="8" t="s">
        <v>55</v>
      </c>
      <c r="G4167" s="110" t="s">
        <v>29</v>
      </c>
      <c r="H41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67" s="48">
        <f>tbl_raw_data[[#This Row],[Date Actioned]]-tbl_raw_data[[#This Row],[Date Tagged]]</f>
        <v>6.6898148143081926E-3</v>
      </c>
      <c r="J4167" s="50">
        <f>HOUR(tbl_raw_data[[#This Row],[time_taken]])*60+MINUTE(tbl_raw_data[[#This Row],[time_taken]])+SECOND(tbl_raw_data[[#This Row],[time_taken]])/60</f>
        <v>9.6333333333333329</v>
      </c>
      <c r="K4167" s="54">
        <f>DATE(YEAR(tbl_raw_data[[#This Row],[Date Actioned]]), MONTH(tbl_raw_data[[#This Row],[Date Actioned]]), DAY(tbl_raw_data[[#This Row],[Date Actioned]]))</f>
        <v>45156</v>
      </c>
      <c r="L4167" s="55" t="str">
        <f>UPPER(TEXT(tbl_raw_data[[#This Row],[Updated_date]],"MMMM"))</f>
        <v>AUGUST</v>
      </c>
      <c r="M4167" s="55" t="str">
        <f>UPPER("Week "&amp;IF(ROUNDUP(DAY(tbl_raw_data[[#This Row],[Updated_date]])/7,0)=5,4,ROUNDUP(DAY(tbl_raw_data[[#This Row],[Updated_date]])/7,0)))</f>
        <v>WEEK 3</v>
      </c>
      <c r="N4167" s="57" t="str">
        <f>UPPER(VLOOKUP(tbl_raw_data[[#This Row],[Analyst]],[1]setting!$A$1:$B$15,2,0))</f>
        <v>CAMERON</v>
      </c>
      <c r="O4167" s="57" t="str">
        <f>UPPER(tbl_raw_data[[#This Row],[Outcome]])</f>
        <v>APPROVE</v>
      </c>
      <c r="P4167" s="57" t="str">
        <f>UPPER(tbl_raw_data[[#This Row],[Queue Name]])</f>
        <v>CONSUMER PRE BUREAU</v>
      </c>
      <c r="Q4167" s="57" t="str">
        <f>IF(tbl_raw_data[[#This Row],[time_taken_in_mins]]&lt;=20,"SLA_MET","SLA_NOT_MET")</f>
        <v>SLA_MET</v>
      </c>
    </row>
    <row r="4168" spans="1:17" ht="15" customHeight="1" x14ac:dyDescent="0.25">
      <c r="A4168" s="11" t="s">
        <v>6503</v>
      </c>
      <c r="B4168" s="12">
        <v>45156.65079861111</v>
      </c>
      <c r="C4168" s="29">
        <v>45156.664606481485</v>
      </c>
      <c r="D4168" s="16" t="s">
        <v>13</v>
      </c>
      <c r="E4168" s="16" t="s">
        <v>28</v>
      </c>
      <c r="F4168" s="30" t="s">
        <v>10</v>
      </c>
      <c r="G4168" s="106"/>
      <c r="H41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68" s="48">
        <f>tbl_raw_data[[#This Row],[Date Actioned]]-tbl_raw_data[[#This Row],[Date Tagged]]</f>
        <v>1.3807870374876074E-2</v>
      </c>
      <c r="J4168" s="50">
        <f>HOUR(tbl_raw_data[[#This Row],[time_taken]])*60+MINUTE(tbl_raw_data[[#This Row],[time_taken]])+SECOND(tbl_raw_data[[#This Row],[time_taken]])/60</f>
        <v>19.883333333333333</v>
      </c>
      <c r="K4168" s="54">
        <f>DATE(YEAR(tbl_raw_data[[#This Row],[Date Actioned]]), MONTH(tbl_raw_data[[#This Row],[Date Actioned]]), DAY(tbl_raw_data[[#This Row],[Date Actioned]]))</f>
        <v>45156</v>
      </c>
      <c r="L4168" s="55" t="str">
        <f>UPPER(TEXT(tbl_raw_data[[#This Row],[Updated_date]],"MMMM"))</f>
        <v>AUGUST</v>
      </c>
      <c r="M4168" s="55" t="str">
        <f>UPPER("Week "&amp;IF(ROUNDUP(DAY(tbl_raw_data[[#This Row],[Updated_date]])/7,0)=5,4,ROUNDUP(DAY(tbl_raw_data[[#This Row],[Updated_date]])/7,0)))</f>
        <v>WEEK 3</v>
      </c>
      <c r="N4168" s="57" t="str">
        <f>UPPER(VLOOKUP(tbl_raw_data[[#This Row],[Analyst]],[1]setting!$A$1:$B$15,2,0))</f>
        <v>SAM</v>
      </c>
      <c r="O4168" s="57" t="str">
        <f>UPPER(tbl_raw_data[[#This Row],[Outcome]])</f>
        <v>APPROVE</v>
      </c>
      <c r="P4168" s="57" t="str">
        <f>UPPER(tbl_raw_data[[#This Row],[Queue Name]])</f>
        <v>CONSUMER EXISTING</v>
      </c>
      <c r="Q4168" s="57" t="str">
        <f>IF(tbl_raw_data[[#This Row],[time_taken_in_mins]]&lt;=20,"SLA_MET","SLA_NOT_MET")</f>
        <v>SLA_MET</v>
      </c>
    </row>
    <row r="4169" spans="1:17" ht="26.25" x14ac:dyDescent="0.25">
      <c r="A4169" s="22" t="s">
        <v>1737</v>
      </c>
      <c r="B4169" s="6">
        <v>45156.652766203704</v>
      </c>
      <c r="C4169" s="7">
        <v>45156.657476851855</v>
      </c>
      <c r="D4169" s="8" t="s">
        <v>8</v>
      </c>
      <c r="E4169" s="8" t="s">
        <v>28</v>
      </c>
      <c r="F4169" s="8" t="s">
        <v>86</v>
      </c>
      <c r="G4169" s="110" t="s">
        <v>1738</v>
      </c>
      <c r="H41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69" s="48">
        <f>tbl_raw_data[[#This Row],[Date Actioned]]-tbl_raw_data[[#This Row],[Date Tagged]]</f>
        <v>4.7106481506489217E-3</v>
      </c>
      <c r="J4169" s="50">
        <f>HOUR(tbl_raw_data[[#This Row],[time_taken]])*60+MINUTE(tbl_raw_data[[#This Row],[time_taken]])+SECOND(tbl_raw_data[[#This Row],[time_taken]])/60</f>
        <v>6.7833333333333332</v>
      </c>
      <c r="K4169" s="54">
        <f>DATE(YEAR(tbl_raw_data[[#This Row],[Date Actioned]]), MONTH(tbl_raw_data[[#This Row],[Date Actioned]]), DAY(tbl_raw_data[[#This Row],[Date Actioned]]))</f>
        <v>45156</v>
      </c>
      <c r="L4169" s="55" t="str">
        <f>UPPER(TEXT(tbl_raw_data[[#This Row],[Updated_date]],"MMMM"))</f>
        <v>AUGUST</v>
      </c>
      <c r="M4169" s="55" t="str">
        <f>UPPER("Week "&amp;IF(ROUNDUP(DAY(tbl_raw_data[[#This Row],[Updated_date]])/7,0)=5,4,ROUNDUP(DAY(tbl_raw_data[[#This Row],[Updated_date]])/7,0)))</f>
        <v>WEEK 3</v>
      </c>
      <c r="N4169" s="57" t="str">
        <f>UPPER(VLOOKUP(tbl_raw_data[[#This Row],[Analyst]],[1]setting!$A$1:$B$15,2,0))</f>
        <v>ASIF</v>
      </c>
      <c r="O4169" s="57" t="str">
        <f>UPPER(tbl_raw_data[[#This Row],[Outcome]])</f>
        <v>WITHDRAW</v>
      </c>
      <c r="P4169" s="57" t="str">
        <f>UPPER(tbl_raw_data[[#This Row],[Queue Name]])</f>
        <v>CONSUMER EXISTING</v>
      </c>
      <c r="Q4169" s="57" t="str">
        <f>IF(tbl_raw_data[[#This Row],[time_taken_in_mins]]&lt;=20,"SLA_MET","SLA_NOT_MET")</f>
        <v>SLA_MET</v>
      </c>
    </row>
    <row r="4170" spans="1:17" ht="15" customHeight="1" x14ac:dyDescent="0.25">
      <c r="A4170" s="22" t="s">
        <v>3328</v>
      </c>
      <c r="B4170" s="12">
        <v>45156.654814814814</v>
      </c>
      <c r="C4170" s="25">
        <v>45156.661631944444</v>
      </c>
      <c r="D4170" s="10" t="s">
        <v>13</v>
      </c>
      <c r="E4170" s="10" t="s">
        <v>41</v>
      </c>
      <c r="F4170" s="26" t="s">
        <v>73</v>
      </c>
      <c r="G4170" s="109"/>
      <c r="H41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70" s="48">
        <f>tbl_raw_data[[#This Row],[Date Actioned]]-tbl_raw_data[[#This Row],[Date Tagged]]</f>
        <v>6.8171296297805384E-3</v>
      </c>
      <c r="J4170" s="50">
        <f>HOUR(tbl_raw_data[[#This Row],[time_taken]])*60+MINUTE(tbl_raw_data[[#This Row],[time_taken]])+SECOND(tbl_raw_data[[#This Row],[time_taken]])/60</f>
        <v>9.8166666666666664</v>
      </c>
      <c r="K4170" s="54">
        <f>DATE(YEAR(tbl_raw_data[[#This Row],[Date Actioned]]), MONTH(tbl_raw_data[[#This Row],[Date Actioned]]), DAY(tbl_raw_data[[#This Row],[Date Actioned]]))</f>
        <v>45156</v>
      </c>
      <c r="L4170" s="55" t="str">
        <f>UPPER(TEXT(tbl_raw_data[[#This Row],[Updated_date]],"MMMM"))</f>
        <v>AUGUST</v>
      </c>
      <c r="M4170" s="55" t="str">
        <f>UPPER("Week "&amp;IF(ROUNDUP(DAY(tbl_raw_data[[#This Row],[Updated_date]])/7,0)=5,4,ROUNDUP(DAY(tbl_raw_data[[#This Row],[Updated_date]])/7,0)))</f>
        <v>WEEK 3</v>
      </c>
      <c r="N4170" s="57" t="str">
        <f>UPPER(VLOOKUP(tbl_raw_data[[#This Row],[Analyst]],[1]setting!$A$1:$B$15,2,0))</f>
        <v>SHAHID</v>
      </c>
      <c r="O4170" s="57" t="str">
        <f>UPPER(tbl_raw_data[[#This Row],[Outcome]])</f>
        <v>APPROVE</v>
      </c>
      <c r="P4170" s="57" t="str">
        <f>UPPER(tbl_raw_data[[#This Row],[Queue Name]])</f>
        <v>CONSUMER POST BUREAU</v>
      </c>
      <c r="Q4170" s="57" t="str">
        <f>IF(tbl_raw_data[[#This Row],[time_taken_in_mins]]&lt;=20,"SLA_MET","SLA_NOT_MET")</f>
        <v>SLA_MET</v>
      </c>
    </row>
    <row r="4171" spans="1:17" ht="15" customHeight="1" x14ac:dyDescent="0.25">
      <c r="A4171" s="5" t="s">
        <v>4465</v>
      </c>
      <c r="B4171" s="6">
        <v>45156.655914351853</v>
      </c>
      <c r="C4171" s="7">
        <v>45156.664421296293</v>
      </c>
      <c r="D4171" s="8" t="s">
        <v>46</v>
      </c>
      <c r="E4171" s="8" t="s">
        <v>9</v>
      </c>
      <c r="F4171" s="8" t="s">
        <v>55</v>
      </c>
      <c r="G4171" s="110" t="s">
        <v>536</v>
      </c>
      <c r="H41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71" s="48">
        <f>tbl_raw_data[[#This Row],[Date Actioned]]-tbl_raw_data[[#This Row],[Date Tagged]]</f>
        <v>8.5069444394321181E-3</v>
      </c>
      <c r="J4171" s="50">
        <f>HOUR(tbl_raw_data[[#This Row],[time_taken]])*60+MINUTE(tbl_raw_data[[#This Row],[time_taken]])+SECOND(tbl_raw_data[[#This Row],[time_taken]])/60</f>
        <v>12.25</v>
      </c>
      <c r="K4171" s="54">
        <f>DATE(YEAR(tbl_raw_data[[#This Row],[Date Actioned]]), MONTH(tbl_raw_data[[#This Row],[Date Actioned]]), DAY(tbl_raw_data[[#This Row],[Date Actioned]]))</f>
        <v>45156</v>
      </c>
      <c r="L4171" s="55" t="str">
        <f>UPPER(TEXT(tbl_raw_data[[#This Row],[Updated_date]],"MMMM"))</f>
        <v>AUGUST</v>
      </c>
      <c r="M4171" s="55" t="str">
        <f>UPPER("Week "&amp;IF(ROUNDUP(DAY(tbl_raw_data[[#This Row],[Updated_date]])/7,0)=5,4,ROUNDUP(DAY(tbl_raw_data[[#This Row],[Updated_date]])/7,0)))</f>
        <v>WEEK 3</v>
      </c>
      <c r="N4171" s="57" t="str">
        <f>UPPER(VLOOKUP(tbl_raw_data[[#This Row],[Analyst]],[1]setting!$A$1:$B$15,2,0))</f>
        <v>CAMERON</v>
      </c>
      <c r="O4171" s="57" t="str">
        <f>UPPER(tbl_raw_data[[#This Row],[Outcome]])</f>
        <v>DECLINE</v>
      </c>
      <c r="P4171" s="57" t="str">
        <f>UPPER(tbl_raw_data[[#This Row],[Queue Name]])</f>
        <v>CONSUMER PRE BUREAU</v>
      </c>
      <c r="Q4171" s="57" t="str">
        <f>IF(tbl_raw_data[[#This Row],[time_taken_in_mins]]&lt;=20,"SLA_MET","SLA_NOT_MET")</f>
        <v>SLA_MET</v>
      </c>
    </row>
    <row r="4172" spans="1:17" ht="15" customHeight="1" x14ac:dyDescent="0.25">
      <c r="A4172" s="5" t="s">
        <v>2662</v>
      </c>
      <c r="B4172" s="12">
        <v>45156.657152777778</v>
      </c>
      <c r="C4172" s="13">
        <v>45156.663032407407</v>
      </c>
      <c r="D4172" s="14" t="s">
        <v>13</v>
      </c>
      <c r="E4172" s="14" t="s">
        <v>9</v>
      </c>
      <c r="F4172" s="14" t="s">
        <v>86</v>
      </c>
      <c r="G4172" s="111" t="s">
        <v>546</v>
      </c>
      <c r="H41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2" s="48">
        <f>tbl_raw_data[[#This Row],[Date Actioned]]-tbl_raw_data[[#This Row],[Date Tagged]]</f>
        <v>5.8796296289074235E-3</v>
      </c>
      <c r="J4172" s="50">
        <f>HOUR(tbl_raw_data[[#This Row],[time_taken]])*60+MINUTE(tbl_raw_data[[#This Row],[time_taken]])+SECOND(tbl_raw_data[[#This Row],[time_taken]])/60</f>
        <v>8.4666666666666668</v>
      </c>
      <c r="K4172" s="54">
        <f>DATE(YEAR(tbl_raw_data[[#This Row],[Date Actioned]]), MONTH(tbl_raw_data[[#This Row],[Date Actioned]]), DAY(tbl_raw_data[[#This Row],[Date Actioned]]))</f>
        <v>45156</v>
      </c>
      <c r="L4172" s="55" t="str">
        <f>UPPER(TEXT(tbl_raw_data[[#This Row],[Updated_date]],"MMMM"))</f>
        <v>AUGUST</v>
      </c>
      <c r="M4172" s="55" t="str">
        <f>UPPER("Week "&amp;IF(ROUNDUP(DAY(tbl_raw_data[[#This Row],[Updated_date]])/7,0)=5,4,ROUNDUP(DAY(tbl_raw_data[[#This Row],[Updated_date]])/7,0)))</f>
        <v>WEEK 3</v>
      </c>
      <c r="N4172" s="57" t="str">
        <f>UPPER(VLOOKUP(tbl_raw_data[[#This Row],[Analyst]],[1]setting!$A$1:$B$15,2,0))</f>
        <v>ASIF</v>
      </c>
      <c r="O4172" s="57" t="str">
        <f>UPPER(tbl_raw_data[[#This Row],[Outcome]])</f>
        <v>APPROVE</v>
      </c>
      <c r="P4172" s="57" t="str">
        <f>UPPER(tbl_raw_data[[#This Row],[Queue Name]])</f>
        <v>CONSUMER PRE BUREAU</v>
      </c>
      <c r="Q4172" s="57" t="str">
        <f>IF(tbl_raw_data[[#This Row],[time_taken_in_mins]]&lt;=20,"SLA_MET","SLA_NOT_MET")</f>
        <v>SLA_MET</v>
      </c>
    </row>
    <row r="4173" spans="1:17" ht="15" customHeight="1" x14ac:dyDescent="0.25">
      <c r="A4173" s="11" t="s">
        <v>6649</v>
      </c>
      <c r="B4173" s="12">
        <v>45156.657534722224</v>
      </c>
      <c r="C4173" s="13">
        <v>45156.6721875</v>
      </c>
      <c r="D4173" s="14" t="s">
        <v>46</v>
      </c>
      <c r="E4173" s="14" t="s">
        <v>28</v>
      </c>
      <c r="F4173" s="14" t="s">
        <v>86</v>
      </c>
      <c r="G4173" s="111" t="s">
        <v>151</v>
      </c>
      <c r="H41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3" s="48">
        <f>tbl_raw_data[[#This Row],[Date Actioned]]-tbl_raw_data[[#This Row],[Date Tagged]]</f>
        <v>1.4652777776063886E-2</v>
      </c>
      <c r="J4173" s="50">
        <f>HOUR(tbl_raw_data[[#This Row],[time_taken]])*60+MINUTE(tbl_raw_data[[#This Row],[time_taken]])+SECOND(tbl_raw_data[[#This Row],[time_taken]])/60</f>
        <v>21.1</v>
      </c>
      <c r="K4173" s="54">
        <f>DATE(YEAR(tbl_raw_data[[#This Row],[Date Actioned]]), MONTH(tbl_raw_data[[#This Row],[Date Actioned]]), DAY(tbl_raw_data[[#This Row],[Date Actioned]]))</f>
        <v>45156</v>
      </c>
      <c r="L4173" s="55" t="str">
        <f>UPPER(TEXT(tbl_raw_data[[#This Row],[Updated_date]],"MMMM"))</f>
        <v>AUGUST</v>
      </c>
      <c r="M4173" s="55" t="str">
        <f>UPPER("Week "&amp;IF(ROUNDUP(DAY(tbl_raw_data[[#This Row],[Updated_date]])/7,0)=5,4,ROUNDUP(DAY(tbl_raw_data[[#This Row],[Updated_date]])/7,0)))</f>
        <v>WEEK 3</v>
      </c>
      <c r="N4173" s="57" t="str">
        <f>UPPER(VLOOKUP(tbl_raw_data[[#This Row],[Analyst]],[1]setting!$A$1:$B$15,2,0))</f>
        <v>ASIF</v>
      </c>
      <c r="O4173" s="57" t="str">
        <f>UPPER(tbl_raw_data[[#This Row],[Outcome]])</f>
        <v>DECLINE</v>
      </c>
      <c r="P4173" s="57" t="str">
        <f>UPPER(tbl_raw_data[[#This Row],[Queue Name]])</f>
        <v>CONSUMER EXISTING</v>
      </c>
      <c r="Q4173" s="57" t="str">
        <f>IF(tbl_raw_data[[#This Row],[time_taken_in_mins]]&lt;=20,"SLA_MET","SLA_NOT_MET")</f>
        <v>SLA_NOT_MET</v>
      </c>
    </row>
    <row r="4174" spans="1:17" ht="15" customHeight="1" x14ac:dyDescent="0.25">
      <c r="A4174" s="11" t="s">
        <v>6165</v>
      </c>
      <c r="B4174" s="6">
        <v>45156.658645833333</v>
      </c>
      <c r="C4174" s="7">
        <v>45156.670925925922</v>
      </c>
      <c r="D4174" s="8" t="s">
        <v>13</v>
      </c>
      <c r="E4174" s="8" t="s">
        <v>28</v>
      </c>
      <c r="F4174" s="8" t="s">
        <v>55</v>
      </c>
      <c r="G4174" s="110" t="s">
        <v>2147</v>
      </c>
      <c r="H41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4" s="48">
        <f>tbl_raw_data[[#This Row],[Date Actioned]]-tbl_raw_data[[#This Row],[Date Tagged]]</f>
        <v>1.2280092589207925E-2</v>
      </c>
      <c r="J4174" s="50">
        <f>HOUR(tbl_raw_data[[#This Row],[time_taken]])*60+MINUTE(tbl_raw_data[[#This Row],[time_taken]])+SECOND(tbl_raw_data[[#This Row],[time_taken]])/60</f>
        <v>17.683333333333334</v>
      </c>
      <c r="K4174" s="54">
        <f>DATE(YEAR(tbl_raw_data[[#This Row],[Date Actioned]]), MONTH(tbl_raw_data[[#This Row],[Date Actioned]]), DAY(tbl_raw_data[[#This Row],[Date Actioned]]))</f>
        <v>45156</v>
      </c>
      <c r="L4174" s="55" t="str">
        <f>UPPER(TEXT(tbl_raw_data[[#This Row],[Updated_date]],"MMMM"))</f>
        <v>AUGUST</v>
      </c>
      <c r="M4174" s="55" t="str">
        <f>UPPER("Week "&amp;IF(ROUNDUP(DAY(tbl_raw_data[[#This Row],[Updated_date]])/7,0)=5,4,ROUNDUP(DAY(tbl_raw_data[[#This Row],[Updated_date]])/7,0)))</f>
        <v>WEEK 3</v>
      </c>
      <c r="N4174" s="57" t="str">
        <f>UPPER(VLOOKUP(tbl_raw_data[[#This Row],[Analyst]],[1]setting!$A$1:$B$15,2,0))</f>
        <v>CAMERON</v>
      </c>
      <c r="O4174" s="57" t="str">
        <f>UPPER(tbl_raw_data[[#This Row],[Outcome]])</f>
        <v>APPROVE</v>
      </c>
      <c r="P4174" s="57" t="str">
        <f>UPPER(tbl_raw_data[[#This Row],[Queue Name]])</f>
        <v>CONSUMER EXISTING</v>
      </c>
      <c r="Q4174" s="57" t="str">
        <f>IF(tbl_raw_data[[#This Row],[time_taken_in_mins]]&lt;=20,"SLA_MET","SLA_NOT_MET")</f>
        <v>SLA_MET</v>
      </c>
    </row>
    <row r="4175" spans="1:17" ht="15" customHeight="1" x14ac:dyDescent="0.25">
      <c r="A4175" s="22" t="s">
        <v>6656</v>
      </c>
      <c r="B4175" s="6">
        <v>45156.660162037035</v>
      </c>
      <c r="C4175" s="7">
        <v>45156.674837962964</v>
      </c>
      <c r="D4175" s="8" t="s">
        <v>46</v>
      </c>
      <c r="E4175" s="8" t="s">
        <v>28</v>
      </c>
      <c r="F4175" s="8" t="s">
        <v>55</v>
      </c>
      <c r="G4175" s="110" t="s">
        <v>151</v>
      </c>
      <c r="H41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5" s="48">
        <f>tbl_raw_data[[#This Row],[Date Actioned]]-tbl_raw_data[[#This Row],[Date Tagged]]</f>
        <v>1.467592592962319E-2</v>
      </c>
      <c r="J4175" s="50">
        <f>HOUR(tbl_raw_data[[#This Row],[time_taken]])*60+MINUTE(tbl_raw_data[[#This Row],[time_taken]])+SECOND(tbl_raw_data[[#This Row],[time_taken]])/60</f>
        <v>21.133333333333333</v>
      </c>
      <c r="K4175" s="54">
        <f>DATE(YEAR(tbl_raw_data[[#This Row],[Date Actioned]]), MONTH(tbl_raw_data[[#This Row],[Date Actioned]]), DAY(tbl_raw_data[[#This Row],[Date Actioned]]))</f>
        <v>45156</v>
      </c>
      <c r="L4175" s="55" t="str">
        <f>UPPER(TEXT(tbl_raw_data[[#This Row],[Updated_date]],"MMMM"))</f>
        <v>AUGUST</v>
      </c>
      <c r="M4175" s="55" t="str">
        <f>UPPER("Week "&amp;IF(ROUNDUP(DAY(tbl_raw_data[[#This Row],[Updated_date]])/7,0)=5,4,ROUNDUP(DAY(tbl_raw_data[[#This Row],[Updated_date]])/7,0)))</f>
        <v>WEEK 3</v>
      </c>
      <c r="N4175" s="57" t="str">
        <f>UPPER(VLOOKUP(tbl_raw_data[[#This Row],[Analyst]],[1]setting!$A$1:$B$15,2,0))</f>
        <v>CAMERON</v>
      </c>
      <c r="O4175" s="57" t="str">
        <f>UPPER(tbl_raw_data[[#This Row],[Outcome]])</f>
        <v>DECLINE</v>
      </c>
      <c r="P4175" s="57" t="str">
        <f>UPPER(tbl_raw_data[[#This Row],[Queue Name]])</f>
        <v>CONSUMER EXISTING</v>
      </c>
      <c r="Q4175" s="57" t="str">
        <f>IF(tbl_raw_data[[#This Row],[time_taken_in_mins]]&lt;=20,"SLA_MET","SLA_NOT_MET")</f>
        <v>SLA_NOT_MET</v>
      </c>
    </row>
    <row r="4176" spans="1:17" ht="15" customHeight="1" x14ac:dyDescent="0.25">
      <c r="A4176" s="22" t="s">
        <v>6486</v>
      </c>
      <c r="B4176" s="12">
        <v>45156.660682870373</v>
      </c>
      <c r="C4176" s="13">
        <v>45156.674363425926</v>
      </c>
      <c r="D4176" s="14" t="s">
        <v>13</v>
      </c>
      <c r="E4176" s="14" t="s">
        <v>9</v>
      </c>
      <c r="F4176" s="14" t="s">
        <v>86</v>
      </c>
      <c r="G4176" s="111" t="s">
        <v>6487</v>
      </c>
      <c r="H41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6" s="48">
        <f>tbl_raw_data[[#This Row],[Date Actioned]]-tbl_raw_data[[#This Row],[Date Tagged]]</f>
        <v>1.3680555552127771E-2</v>
      </c>
      <c r="J4176" s="50">
        <f>HOUR(tbl_raw_data[[#This Row],[time_taken]])*60+MINUTE(tbl_raw_data[[#This Row],[time_taken]])+SECOND(tbl_raw_data[[#This Row],[time_taken]])/60</f>
        <v>19.7</v>
      </c>
      <c r="K4176" s="54">
        <f>DATE(YEAR(tbl_raw_data[[#This Row],[Date Actioned]]), MONTH(tbl_raw_data[[#This Row],[Date Actioned]]), DAY(tbl_raw_data[[#This Row],[Date Actioned]]))</f>
        <v>45156</v>
      </c>
      <c r="L4176" s="55" t="str">
        <f>UPPER(TEXT(tbl_raw_data[[#This Row],[Updated_date]],"MMMM"))</f>
        <v>AUGUST</v>
      </c>
      <c r="M4176" s="55" t="str">
        <f>UPPER("Week "&amp;IF(ROUNDUP(DAY(tbl_raw_data[[#This Row],[Updated_date]])/7,0)=5,4,ROUNDUP(DAY(tbl_raw_data[[#This Row],[Updated_date]])/7,0)))</f>
        <v>WEEK 3</v>
      </c>
      <c r="N4176" s="57" t="str">
        <f>UPPER(VLOOKUP(tbl_raw_data[[#This Row],[Analyst]],[1]setting!$A$1:$B$15,2,0))</f>
        <v>ASIF</v>
      </c>
      <c r="O4176" s="57" t="str">
        <f>UPPER(tbl_raw_data[[#This Row],[Outcome]])</f>
        <v>APPROVE</v>
      </c>
      <c r="P4176" s="57" t="str">
        <f>UPPER(tbl_raw_data[[#This Row],[Queue Name]])</f>
        <v>CONSUMER PRE BUREAU</v>
      </c>
      <c r="Q4176" s="57" t="str">
        <f>IF(tbl_raw_data[[#This Row],[time_taken_in_mins]]&lt;=20,"SLA_MET","SLA_NOT_MET")</f>
        <v>SLA_MET</v>
      </c>
    </row>
    <row r="4177" spans="1:17" ht="15" customHeight="1" x14ac:dyDescent="0.25">
      <c r="A4177" s="5" t="s">
        <v>6803</v>
      </c>
      <c r="B4177" s="6">
        <v>45156.660960648151</v>
      </c>
      <c r="C4177" s="7">
        <v>45156.676793981482</v>
      </c>
      <c r="D4177" s="8" t="s">
        <v>13</v>
      </c>
      <c r="E4177" s="8" t="s">
        <v>28</v>
      </c>
      <c r="F4177" s="8" t="s">
        <v>86</v>
      </c>
      <c r="G4177" s="110" t="s">
        <v>29</v>
      </c>
      <c r="H41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77" s="48">
        <f>tbl_raw_data[[#This Row],[Date Actioned]]-tbl_raw_data[[#This Row],[Date Tagged]]</f>
        <v>1.583333333110204E-2</v>
      </c>
      <c r="J4177" s="50">
        <f>HOUR(tbl_raw_data[[#This Row],[time_taken]])*60+MINUTE(tbl_raw_data[[#This Row],[time_taken]])+SECOND(tbl_raw_data[[#This Row],[time_taken]])/60</f>
        <v>22.8</v>
      </c>
      <c r="K4177" s="54">
        <f>DATE(YEAR(tbl_raw_data[[#This Row],[Date Actioned]]), MONTH(tbl_raw_data[[#This Row],[Date Actioned]]), DAY(tbl_raw_data[[#This Row],[Date Actioned]]))</f>
        <v>45156</v>
      </c>
      <c r="L4177" s="55" t="str">
        <f>UPPER(TEXT(tbl_raw_data[[#This Row],[Updated_date]],"MMMM"))</f>
        <v>AUGUST</v>
      </c>
      <c r="M4177" s="55" t="str">
        <f>UPPER("Week "&amp;IF(ROUNDUP(DAY(tbl_raw_data[[#This Row],[Updated_date]])/7,0)=5,4,ROUNDUP(DAY(tbl_raw_data[[#This Row],[Updated_date]])/7,0)))</f>
        <v>WEEK 3</v>
      </c>
      <c r="N4177" s="57" t="str">
        <f>UPPER(VLOOKUP(tbl_raw_data[[#This Row],[Analyst]],[1]setting!$A$1:$B$15,2,0))</f>
        <v>ASIF</v>
      </c>
      <c r="O4177" s="57" t="str">
        <f>UPPER(tbl_raw_data[[#This Row],[Outcome]])</f>
        <v>APPROVE</v>
      </c>
      <c r="P4177" s="57" t="str">
        <f>UPPER(tbl_raw_data[[#This Row],[Queue Name]])</f>
        <v>CONSUMER EXISTING</v>
      </c>
      <c r="Q4177" s="57" t="str">
        <f>IF(tbl_raw_data[[#This Row],[time_taken_in_mins]]&lt;=20,"SLA_MET","SLA_NOT_MET")</f>
        <v>SLA_NOT_MET</v>
      </c>
    </row>
    <row r="4178" spans="1:17" ht="15" customHeight="1" x14ac:dyDescent="0.25">
      <c r="A4178" s="5" t="s">
        <v>2553</v>
      </c>
      <c r="B4178" s="12">
        <v>45156.661481481482</v>
      </c>
      <c r="C4178" s="29">
        <v>45156.667233796295</v>
      </c>
      <c r="D4178" s="16" t="s">
        <v>13</v>
      </c>
      <c r="E4178" s="16" t="s">
        <v>41</v>
      </c>
      <c r="F4178" s="30" t="s">
        <v>10</v>
      </c>
      <c r="G4178" s="106"/>
      <c r="H41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78" s="48">
        <f>tbl_raw_data[[#This Row],[Date Actioned]]-tbl_raw_data[[#This Row],[Date Tagged]]</f>
        <v>5.7523148134350777E-3</v>
      </c>
      <c r="J4178" s="50">
        <f>HOUR(tbl_raw_data[[#This Row],[time_taken]])*60+MINUTE(tbl_raw_data[[#This Row],[time_taken]])+SECOND(tbl_raw_data[[#This Row],[time_taken]])/60</f>
        <v>8.2833333333333332</v>
      </c>
      <c r="K4178" s="54">
        <f>DATE(YEAR(tbl_raw_data[[#This Row],[Date Actioned]]), MONTH(tbl_raw_data[[#This Row],[Date Actioned]]), DAY(tbl_raw_data[[#This Row],[Date Actioned]]))</f>
        <v>45156</v>
      </c>
      <c r="L4178" s="55" t="str">
        <f>UPPER(TEXT(tbl_raw_data[[#This Row],[Updated_date]],"MMMM"))</f>
        <v>AUGUST</v>
      </c>
      <c r="M4178" s="55" t="str">
        <f>UPPER("Week "&amp;IF(ROUNDUP(DAY(tbl_raw_data[[#This Row],[Updated_date]])/7,0)=5,4,ROUNDUP(DAY(tbl_raw_data[[#This Row],[Updated_date]])/7,0)))</f>
        <v>WEEK 3</v>
      </c>
      <c r="N4178" s="57" t="str">
        <f>UPPER(VLOOKUP(tbl_raw_data[[#This Row],[Analyst]],[1]setting!$A$1:$B$15,2,0))</f>
        <v>SAM</v>
      </c>
      <c r="O4178" s="57" t="str">
        <f>UPPER(tbl_raw_data[[#This Row],[Outcome]])</f>
        <v>APPROVE</v>
      </c>
      <c r="P4178" s="57" t="str">
        <f>UPPER(tbl_raw_data[[#This Row],[Queue Name]])</f>
        <v>CONSUMER POST BUREAU</v>
      </c>
      <c r="Q4178" s="57" t="str">
        <f>IF(tbl_raw_data[[#This Row],[time_taken_in_mins]]&lt;=20,"SLA_MET","SLA_NOT_MET")</f>
        <v>SLA_MET</v>
      </c>
    </row>
    <row r="4179" spans="1:17" ht="26.25" x14ac:dyDescent="0.25">
      <c r="A4179" s="5" t="s">
        <v>6598</v>
      </c>
      <c r="B4179" s="12">
        <v>45156.662083333336</v>
      </c>
      <c r="C4179" s="13">
        <v>45156.676458333335</v>
      </c>
      <c r="D4179" s="14" t="s">
        <v>8</v>
      </c>
      <c r="E4179" s="14" t="s">
        <v>28</v>
      </c>
      <c r="F4179" s="14" t="s">
        <v>55</v>
      </c>
      <c r="G4179" s="111" t="s">
        <v>6599</v>
      </c>
      <c r="H41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79" s="48">
        <f>tbl_raw_data[[#This Row],[Date Actioned]]-tbl_raw_data[[#This Row],[Date Tagged]]</f>
        <v>1.4374999998835847E-2</v>
      </c>
      <c r="J4179" s="50">
        <f>HOUR(tbl_raw_data[[#This Row],[time_taken]])*60+MINUTE(tbl_raw_data[[#This Row],[time_taken]])+SECOND(tbl_raw_data[[#This Row],[time_taken]])/60</f>
        <v>20.7</v>
      </c>
      <c r="K4179" s="54">
        <f>DATE(YEAR(tbl_raw_data[[#This Row],[Date Actioned]]), MONTH(tbl_raw_data[[#This Row],[Date Actioned]]), DAY(tbl_raw_data[[#This Row],[Date Actioned]]))</f>
        <v>45156</v>
      </c>
      <c r="L4179" s="55" t="str">
        <f>UPPER(TEXT(tbl_raw_data[[#This Row],[Updated_date]],"MMMM"))</f>
        <v>AUGUST</v>
      </c>
      <c r="M4179" s="55" t="str">
        <f>UPPER("Week "&amp;IF(ROUNDUP(DAY(tbl_raw_data[[#This Row],[Updated_date]])/7,0)=5,4,ROUNDUP(DAY(tbl_raw_data[[#This Row],[Updated_date]])/7,0)))</f>
        <v>WEEK 3</v>
      </c>
      <c r="N4179" s="57" t="str">
        <f>UPPER(VLOOKUP(tbl_raw_data[[#This Row],[Analyst]],[1]setting!$A$1:$B$15,2,0))</f>
        <v>CAMERON</v>
      </c>
      <c r="O4179" s="57" t="str">
        <f>UPPER(tbl_raw_data[[#This Row],[Outcome]])</f>
        <v>WITHDRAW</v>
      </c>
      <c r="P4179" s="57" t="str">
        <f>UPPER(tbl_raw_data[[#This Row],[Queue Name]])</f>
        <v>CONSUMER EXISTING</v>
      </c>
      <c r="Q4179" s="57" t="str">
        <f>IF(tbl_raw_data[[#This Row],[time_taken_in_mins]]&lt;=20,"SLA_MET","SLA_NOT_MET")</f>
        <v>SLA_NOT_MET</v>
      </c>
    </row>
    <row r="4180" spans="1:17" ht="15" customHeight="1" x14ac:dyDescent="0.25">
      <c r="A4180" s="11" t="s">
        <v>7042</v>
      </c>
      <c r="B4180" s="12">
        <v>45156.663402777776</v>
      </c>
      <c r="C4180" s="13">
        <v>45156.682291666664</v>
      </c>
      <c r="D4180" s="14" t="s">
        <v>13</v>
      </c>
      <c r="E4180" s="14" t="s">
        <v>28</v>
      </c>
      <c r="F4180" s="14" t="s">
        <v>55</v>
      </c>
      <c r="G4180" s="111" t="s">
        <v>29</v>
      </c>
      <c r="H41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0" s="48">
        <f>tbl_raw_data[[#This Row],[Date Actioned]]-tbl_raw_data[[#This Row],[Date Tagged]]</f>
        <v>1.8888888887886424E-2</v>
      </c>
      <c r="J4180" s="50">
        <f>HOUR(tbl_raw_data[[#This Row],[time_taken]])*60+MINUTE(tbl_raw_data[[#This Row],[time_taken]])+SECOND(tbl_raw_data[[#This Row],[time_taken]])/60</f>
        <v>27.2</v>
      </c>
      <c r="K4180" s="54">
        <f>DATE(YEAR(tbl_raw_data[[#This Row],[Date Actioned]]), MONTH(tbl_raw_data[[#This Row],[Date Actioned]]), DAY(tbl_raw_data[[#This Row],[Date Actioned]]))</f>
        <v>45156</v>
      </c>
      <c r="L4180" s="55" t="str">
        <f>UPPER(TEXT(tbl_raw_data[[#This Row],[Updated_date]],"MMMM"))</f>
        <v>AUGUST</v>
      </c>
      <c r="M4180" s="55" t="str">
        <f>UPPER("Week "&amp;IF(ROUNDUP(DAY(tbl_raw_data[[#This Row],[Updated_date]])/7,0)=5,4,ROUNDUP(DAY(tbl_raw_data[[#This Row],[Updated_date]])/7,0)))</f>
        <v>WEEK 3</v>
      </c>
      <c r="N4180" s="57" t="str">
        <f>UPPER(VLOOKUP(tbl_raw_data[[#This Row],[Analyst]],[1]setting!$A$1:$B$15,2,0))</f>
        <v>CAMERON</v>
      </c>
      <c r="O4180" s="57" t="str">
        <f>UPPER(tbl_raw_data[[#This Row],[Outcome]])</f>
        <v>APPROVE</v>
      </c>
      <c r="P4180" s="57" t="str">
        <f>UPPER(tbl_raw_data[[#This Row],[Queue Name]])</f>
        <v>CONSUMER EXISTING</v>
      </c>
      <c r="Q4180" s="57" t="str">
        <f>IF(tbl_raw_data[[#This Row],[time_taken_in_mins]]&lt;=20,"SLA_MET","SLA_NOT_MET")</f>
        <v>SLA_NOT_MET</v>
      </c>
    </row>
    <row r="4181" spans="1:17" ht="15" customHeight="1" x14ac:dyDescent="0.25">
      <c r="A4181" s="5" t="s">
        <v>7170</v>
      </c>
      <c r="B4181" s="12">
        <v>45156.663831018515</v>
      </c>
      <c r="C4181" s="13">
        <v>45156.686655092592</v>
      </c>
      <c r="D4181" s="14" t="s">
        <v>46</v>
      </c>
      <c r="E4181" s="14" t="s">
        <v>28</v>
      </c>
      <c r="F4181" s="14" t="s">
        <v>86</v>
      </c>
      <c r="G4181" s="111" t="s">
        <v>151</v>
      </c>
      <c r="H41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1" s="48">
        <f>tbl_raw_data[[#This Row],[Date Actioned]]-tbl_raw_data[[#This Row],[Date Tagged]]</f>
        <v>2.2824074076197576E-2</v>
      </c>
      <c r="J4181" s="50">
        <f>HOUR(tbl_raw_data[[#This Row],[time_taken]])*60+MINUTE(tbl_raw_data[[#This Row],[time_taken]])+SECOND(tbl_raw_data[[#This Row],[time_taken]])/60</f>
        <v>32.866666666666667</v>
      </c>
      <c r="K4181" s="54">
        <f>DATE(YEAR(tbl_raw_data[[#This Row],[Date Actioned]]), MONTH(tbl_raw_data[[#This Row],[Date Actioned]]), DAY(tbl_raw_data[[#This Row],[Date Actioned]]))</f>
        <v>45156</v>
      </c>
      <c r="L4181" s="55" t="str">
        <f>UPPER(TEXT(tbl_raw_data[[#This Row],[Updated_date]],"MMMM"))</f>
        <v>AUGUST</v>
      </c>
      <c r="M4181" s="55" t="str">
        <f>UPPER("Week "&amp;IF(ROUNDUP(DAY(tbl_raw_data[[#This Row],[Updated_date]])/7,0)=5,4,ROUNDUP(DAY(tbl_raw_data[[#This Row],[Updated_date]])/7,0)))</f>
        <v>WEEK 3</v>
      </c>
      <c r="N4181" s="57" t="str">
        <f>UPPER(VLOOKUP(tbl_raw_data[[#This Row],[Analyst]],[1]setting!$A$1:$B$15,2,0))</f>
        <v>ASIF</v>
      </c>
      <c r="O4181" s="57" t="str">
        <f>UPPER(tbl_raw_data[[#This Row],[Outcome]])</f>
        <v>DECLINE</v>
      </c>
      <c r="P4181" s="57" t="str">
        <f>UPPER(tbl_raw_data[[#This Row],[Queue Name]])</f>
        <v>CONSUMER EXISTING</v>
      </c>
      <c r="Q4181" s="57" t="str">
        <f>IF(tbl_raw_data[[#This Row],[time_taken_in_mins]]&lt;=20,"SLA_MET","SLA_NOT_MET")</f>
        <v>SLA_NOT_MET</v>
      </c>
    </row>
    <row r="4182" spans="1:17" ht="15" customHeight="1" x14ac:dyDescent="0.25">
      <c r="A4182" s="11" t="s">
        <v>7175</v>
      </c>
      <c r="B4182" s="6">
        <v>45156.664120370369</v>
      </c>
      <c r="C4182" s="7">
        <v>45156.687523148146</v>
      </c>
      <c r="D4182" s="8" t="s">
        <v>46</v>
      </c>
      <c r="E4182" s="8" t="s">
        <v>41</v>
      </c>
      <c r="F4182" s="8" t="s">
        <v>55</v>
      </c>
      <c r="G4182" s="110" t="s">
        <v>2140</v>
      </c>
      <c r="H41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2" s="48">
        <f>tbl_raw_data[[#This Row],[Date Actioned]]-tbl_raw_data[[#This Row],[Date Tagged]]</f>
        <v>2.3402777776937E-2</v>
      </c>
      <c r="J4182" s="50">
        <f>HOUR(tbl_raw_data[[#This Row],[time_taken]])*60+MINUTE(tbl_raw_data[[#This Row],[time_taken]])+SECOND(tbl_raw_data[[#This Row],[time_taken]])/60</f>
        <v>33.700000000000003</v>
      </c>
      <c r="K4182" s="54">
        <f>DATE(YEAR(tbl_raw_data[[#This Row],[Date Actioned]]), MONTH(tbl_raw_data[[#This Row],[Date Actioned]]), DAY(tbl_raw_data[[#This Row],[Date Actioned]]))</f>
        <v>45156</v>
      </c>
      <c r="L4182" s="55" t="str">
        <f>UPPER(TEXT(tbl_raw_data[[#This Row],[Updated_date]],"MMMM"))</f>
        <v>AUGUST</v>
      </c>
      <c r="M4182" s="55" t="str">
        <f>UPPER("Week "&amp;IF(ROUNDUP(DAY(tbl_raw_data[[#This Row],[Updated_date]])/7,0)=5,4,ROUNDUP(DAY(tbl_raw_data[[#This Row],[Updated_date]])/7,0)))</f>
        <v>WEEK 3</v>
      </c>
      <c r="N4182" s="57" t="str">
        <f>UPPER(VLOOKUP(tbl_raw_data[[#This Row],[Analyst]],[1]setting!$A$1:$B$15,2,0))</f>
        <v>CAMERON</v>
      </c>
      <c r="O4182" s="57" t="str">
        <f>UPPER(tbl_raw_data[[#This Row],[Outcome]])</f>
        <v>DECLINE</v>
      </c>
      <c r="P4182" s="57" t="str">
        <f>UPPER(tbl_raw_data[[#This Row],[Queue Name]])</f>
        <v>CONSUMER POST BUREAU</v>
      </c>
      <c r="Q4182" s="57" t="str">
        <f>IF(tbl_raw_data[[#This Row],[time_taken_in_mins]]&lt;=20,"SLA_MET","SLA_NOT_MET")</f>
        <v>SLA_NOT_MET</v>
      </c>
    </row>
    <row r="4183" spans="1:17" ht="15" customHeight="1" x14ac:dyDescent="0.25">
      <c r="A4183" s="11" t="s">
        <v>2235</v>
      </c>
      <c r="B4183" s="12">
        <v>45156.66511574074</v>
      </c>
      <c r="C4183" s="25">
        <v>45156.670497685183</v>
      </c>
      <c r="D4183" s="10" t="s">
        <v>13</v>
      </c>
      <c r="E4183" s="10" t="s">
        <v>41</v>
      </c>
      <c r="F4183" s="26" t="s">
        <v>10</v>
      </c>
      <c r="G4183" s="109"/>
      <c r="H41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3" s="48">
        <f>tbl_raw_data[[#This Row],[Date Actioned]]-tbl_raw_data[[#This Row],[Date Tagged]]</f>
        <v>5.3819444437976927E-3</v>
      </c>
      <c r="J4183" s="50">
        <f>HOUR(tbl_raw_data[[#This Row],[time_taken]])*60+MINUTE(tbl_raw_data[[#This Row],[time_taken]])+SECOND(tbl_raw_data[[#This Row],[time_taken]])/60</f>
        <v>7.75</v>
      </c>
      <c r="K4183" s="54">
        <f>DATE(YEAR(tbl_raw_data[[#This Row],[Date Actioned]]), MONTH(tbl_raw_data[[#This Row],[Date Actioned]]), DAY(tbl_raw_data[[#This Row],[Date Actioned]]))</f>
        <v>45156</v>
      </c>
      <c r="L4183" s="55" t="str">
        <f>UPPER(TEXT(tbl_raw_data[[#This Row],[Updated_date]],"MMMM"))</f>
        <v>AUGUST</v>
      </c>
      <c r="M4183" s="55" t="str">
        <f>UPPER("Week "&amp;IF(ROUNDUP(DAY(tbl_raw_data[[#This Row],[Updated_date]])/7,0)=5,4,ROUNDUP(DAY(tbl_raw_data[[#This Row],[Updated_date]])/7,0)))</f>
        <v>WEEK 3</v>
      </c>
      <c r="N4183" s="57" t="str">
        <f>UPPER(VLOOKUP(tbl_raw_data[[#This Row],[Analyst]],[1]setting!$A$1:$B$15,2,0))</f>
        <v>SAM</v>
      </c>
      <c r="O4183" s="57" t="str">
        <f>UPPER(tbl_raw_data[[#This Row],[Outcome]])</f>
        <v>APPROVE</v>
      </c>
      <c r="P4183" s="57" t="str">
        <f>UPPER(tbl_raw_data[[#This Row],[Queue Name]])</f>
        <v>CONSUMER POST BUREAU</v>
      </c>
      <c r="Q4183" s="57" t="str">
        <f>IF(tbl_raw_data[[#This Row],[time_taken_in_mins]]&lt;=20,"SLA_MET","SLA_NOT_MET")</f>
        <v>SLA_MET</v>
      </c>
    </row>
    <row r="4184" spans="1:17" ht="15" customHeight="1" x14ac:dyDescent="0.25">
      <c r="A4184" s="11" t="s">
        <v>4107</v>
      </c>
      <c r="B4184" s="12">
        <v>45156.668819444443</v>
      </c>
      <c r="C4184" s="29">
        <v>45156.676689814813</v>
      </c>
      <c r="D4184" s="30" t="s">
        <v>40</v>
      </c>
      <c r="E4184" s="16" t="s">
        <v>41</v>
      </c>
      <c r="F4184" s="30" t="s">
        <v>10</v>
      </c>
      <c r="G4184" s="106"/>
      <c r="H41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4" s="48">
        <f>tbl_raw_data[[#This Row],[Date Actioned]]-tbl_raw_data[[#This Row],[Date Tagged]]</f>
        <v>7.8703703693463467E-3</v>
      </c>
      <c r="J4184" s="50">
        <f>HOUR(tbl_raw_data[[#This Row],[time_taken]])*60+MINUTE(tbl_raw_data[[#This Row],[time_taken]])+SECOND(tbl_raw_data[[#This Row],[time_taken]])/60</f>
        <v>11.333333333333334</v>
      </c>
      <c r="K4184" s="54">
        <f>DATE(YEAR(tbl_raw_data[[#This Row],[Date Actioned]]), MONTH(tbl_raw_data[[#This Row],[Date Actioned]]), DAY(tbl_raw_data[[#This Row],[Date Actioned]]))</f>
        <v>45156</v>
      </c>
      <c r="L4184" s="55" t="str">
        <f>UPPER(TEXT(tbl_raw_data[[#This Row],[Updated_date]],"MMMM"))</f>
        <v>AUGUST</v>
      </c>
      <c r="M4184" s="55" t="str">
        <f>UPPER("Week "&amp;IF(ROUNDUP(DAY(tbl_raw_data[[#This Row],[Updated_date]])/7,0)=5,4,ROUNDUP(DAY(tbl_raw_data[[#This Row],[Updated_date]])/7,0)))</f>
        <v>WEEK 3</v>
      </c>
      <c r="N4184" s="57" t="str">
        <f>UPPER(VLOOKUP(tbl_raw_data[[#This Row],[Analyst]],[1]setting!$A$1:$B$15,2,0))</f>
        <v>SAM</v>
      </c>
      <c r="O4184" s="57" t="str">
        <f>UPPER(tbl_raw_data[[#This Row],[Outcome]])</f>
        <v>WITHDRAW</v>
      </c>
      <c r="P4184" s="57" t="str">
        <f>UPPER(tbl_raw_data[[#This Row],[Queue Name]])</f>
        <v>CONSUMER POST BUREAU</v>
      </c>
      <c r="Q4184" s="57" t="str">
        <f>IF(tbl_raw_data[[#This Row],[time_taken_in_mins]]&lt;=20,"SLA_MET","SLA_NOT_MET")</f>
        <v>SLA_MET</v>
      </c>
    </row>
    <row r="4185" spans="1:17" ht="15" customHeight="1" x14ac:dyDescent="0.25">
      <c r="A4185" s="22" t="s">
        <v>4637</v>
      </c>
      <c r="B4185" s="12">
        <v>45156.672002314815</v>
      </c>
      <c r="C4185" s="29">
        <v>45156.680787037039</v>
      </c>
      <c r="D4185" s="16" t="s">
        <v>13</v>
      </c>
      <c r="E4185" s="16" t="s">
        <v>41</v>
      </c>
      <c r="F4185" s="30" t="s">
        <v>73</v>
      </c>
      <c r="G4185" s="106"/>
      <c r="H41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5" s="48">
        <f>tbl_raw_data[[#This Row],[Date Actioned]]-tbl_raw_data[[#This Row],[Date Tagged]]</f>
        <v>8.7847222239361145E-3</v>
      </c>
      <c r="J4185" s="50">
        <f>HOUR(tbl_raw_data[[#This Row],[time_taken]])*60+MINUTE(tbl_raw_data[[#This Row],[time_taken]])+SECOND(tbl_raw_data[[#This Row],[time_taken]])/60</f>
        <v>12.65</v>
      </c>
      <c r="K4185" s="54">
        <f>DATE(YEAR(tbl_raw_data[[#This Row],[Date Actioned]]), MONTH(tbl_raw_data[[#This Row],[Date Actioned]]), DAY(tbl_raw_data[[#This Row],[Date Actioned]]))</f>
        <v>45156</v>
      </c>
      <c r="L4185" s="55" t="str">
        <f>UPPER(TEXT(tbl_raw_data[[#This Row],[Updated_date]],"MMMM"))</f>
        <v>AUGUST</v>
      </c>
      <c r="M4185" s="55" t="str">
        <f>UPPER("Week "&amp;IF(ROUNDUP(DAY(tbl_raw_data[[#This Row],[Updated_date]])/7,0)=5,4,ROUNDUP(DAY(tbl_raw_data[[#This Row],[Updated_date]])/7,0)))</f>
        <v>WEEK 3</v>
      </c>
      <c r="N4185" s="57" t="str">
        <f>UPPER(VLOOKUP(tbl_raw_data[[#This Row],[Analyst]],[1]setting!$A$1:$B$15,2,0))</f>
        <v>SHAHID</v>
      </c>
      <c r="O4185" s="57" t="str">
        <f>UPPER(tbl_raw_data[[#This Row],[Outcome]])</f>
        <v>APPROVE</v>
      </c>
      <c r="P4185" s="57" t="str">
        <f>UPPER(tbl_raw_data[[#This Row],[Queue Name]])</f>
        <v>CONSUMER POST BUREAU</v>
      </c>
      <c r="Q4185" s="57" t="str">
        <f>IF(tbl_raw_data[[#This Row],[time_taken_in_mins]]&lt;=20,"SLA_MET","SLA_NOT_MET")</f>
        <v>SLA_MET</v>
      </c>
    </row>
    <row r="4186" spans="1:17" ht="15" customHeight="1" x14ac:dyDescent="0.25">
      <c r="A4186" s="5" t="s">
        <v>5493</v>
      </c>
      <c r="B4186" s="12">
        <v>45156.673703703702</v>
      </c>
      <c r="C4186" s="25">
        <v>45156.684317129628</v>
      </c>
      <c r="D4186" s="10" t="s">
        <v>13</v>
      </c>
      <c r="E4186" s="10" t="s">
        <v>28</v>
      </c>
      <c r="F4186" s="26" t="s">
        <v>10</v>
      </c>
      <c r="G4186" s="109"/>
      <c r="H41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6" s="48">
        <f>tbl_raw_data[[#This Row],[Date Actioned]]-tbl_raw_data[[#This Row],[Date Tagged]]</f>
        <v>1.0613425925839692E-2</v>
      </c>
      <c r="J4186" s="50">
        <f>HOUR(tbl_raw_data[[#This Row],[time_taken]])*60+MINUTE(tbl_raw_data[[#This Row],[time_taken]])+SECOND(tbl_raw_data[[#This Row],[time_taken]])/60</f>
        <v>15.283333333333333</v>
      </c>
      <c r="K4186" s="54">
        <f>DATE(YEAR(tbl_raw_data[[#This Row],[Date Actioned]]), MONTH(tbl_raw_data[[#This Row],[Date Actioned]]), DAY(tbl_raw_data[[#This Row],[Date Actioned]]))</f>
        <v>45156</v>
      </c>
      <c r="L4186" s="55" t="str">
        <f>UPPER(TEXT(tbl_raw_data[[#This Row],[Updated_date]],"MMMM"))</f>
        <v>AUGUST</v>
      </c>
      <c r="M4186" s="55" t="str">
        <f>UPPER("Week "&amp;IF(ROUNDUP(DAY(tbl_raw_data[[#This Row],[Updated_date]])/7,0)=5,4,ROUNDUP(DAY(tbl_raw_data[[#This Row],[Updated_date]])/7,0)))</f>
        <v>WEEK 3</v>
      </c>
      <c r="N4186" s="57" t="str">
        <f>UPPER(VLOOKUP(tbl_raw_data[[#This Row],[Analyst]],[1]setting!$A$1:$B$15,2,0))</f>
        <v>SAM</v>
      </c>
      <c r="O4186" s="57" t="str">
        <f>UPPER(tbl_raw_data[[#This Row],[Outcome]])</f>
        <v>APPROVE</v>
      </c>
      <c r="P4186" s="57" t="str">
        <f>UPPER(tbl_raw_data[[#This Row],[Queue Name]])</f>
        <v>CONSUMER EXISTING</v>
      </c>
      <c r="Q4186" s="57" t="str">
        <f>IF(tbl_raw_data[[#This Row],[time_taken_in_mins]]&lt;=20,"SLA_MET","SLA_NOT_MET")</f>
        <v>SLA_MET</v>
      </c>
    </row>
    <row r="4187" spans="1:17" ht="15" customHeight="1" x14ac:dyDescent="0.25">
      <c r="A4187" s="22" t="s">
        <v>6219</v>
      </c>
      <c r="B4187" s="12">
        <v>45156.674131944441</v>
      </c>
      <c r="C4187" s="13">
        <v>45156.686620370368</v>
      </c>
      <c r="D4187" s="14" t="s">
        <v>46</v>
      </c>
      <c r="E4187" s="14" t="s">
        <v>41</v>
      </c>
      <c r="F4187" s="14" t="s">
        <v>10</v>
      </c>
      <c r="G4187" s="111" t="s">
        <v>225</v>
      </c>
      <c r="H41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7" s="48">
        <f>tbl_raw_data[[#This Row],[Date Actioned]]-tbl_raw_data[[#This Row],[Date Tagged]]</f>
        <v>1.2488425927585922E-2</v>
      </c>
      <c r="J4187" s="50">
        <f>HOUR(tbl_raw_data[[#This Row],[time_taken]])*60+MINUTE(tbl_raw_data[[#This Row],[time_taken]])+SECOND(tbl_raw_data[[#This Row],[time_taken]])/60</f>
        <v>17.983333333333334</v>
      </c>
      <c r="K4187" s="54">
        <f>DATE(YEAR(tbl_raw_data[[#This Row],[Date Actioned]]), MONTH(tbl_raw_data[[#This Row],[Date Actioned]]), DAY(tbl_raw_data[[#This Row],[Date Actioned]]))</f>
        <v>45156</v>
      </c>
      <c r="L4187" s="55" t="str">
        <f>UPPER(TEXT(tbl_raw_data[[#This Row],[Updated_date]],"MMMM"))</f>
        <v>AUGUST</v>
      </c>
      <c r="M4187" s="55" t="str">
        <f>UPPER("Week "&amp;IF(ROUNDUP(DAY(tbl_raw_data[[#This Row],[Updated_date]])/7,0)=5,4,ROUNDUP(DAY(tbl_raw_data[[#This Row],[Updated_date]])/7,0)))</f>
        <v>WEEK 3</v>
      </c>
      <c r="N4187" s="57" t="str">
        <f>UPPER(VLOOKUP(tbl_raw_data[[#This Row],[Analyst]],[1]setting!$A$1:$B$15,2,0))</f>
        <v>SAM</v>
      </c>
      <c r="O4187" s="57" t="str">
        <f>UPPER(tbl_raw_data[[#This Row],[Outcome]])</f>
        <v>DECLINE</v>
      </c>
      <c r="P4187" s="57" t="str">
        <f>UPPER(tbl_raw_data[[#This Row],[Queue Name]])</f>
        <v>CONSUMER POST BUREAU</v>
      </c>
      <c r="Q4187" s="57" t="str">
        <f>IF(tbl_raw_data[[#This Row],[time_taken_in_mins]]&lt;=20,"SLA_MET","SLA_NOT_MET")</f>
        <v>SLA_MET</v>
      </c>
    </row>
    <row r="4188" spans="1:17" ht="15" customHeight="1" x14ac:dyDescent="0.25">
      <c r="A4188" s="22" t="s">
        <v>6053</v>
      </c>
      <c r="B4188" s="6">
        <v>45156.676736111112</v>
      </c>
      <c r="C4188" s="7">
        <v>45156.688784722224</v>
      </c>
      <c r="D4188" s="8" t="s">
        <v>13</v>
      </c>
      <c r="E4188" s="8" t="s">
        <v>28</v>
      </c>
      <c r="F4188" s="8" t="s">
        <v>86</v>
      </c>
      <c r="G4188" s="110" t="s">
        <v>29</v>
      </c>
      <c r="H41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88" s="48">
        <f>tbl_raw_data[[#This Row],[Date Actioned]]-tbl_raw_data[[#This Row],[Date Tagged]]</f>
        <v>1.2048611111822538E-2</v>
      </c>
      <c r="J4188" s="50">
        <f>HOUR(tbl_raw_data[[#This Row],[time_taken]])*60+MINUTE(tbl_raw_data[[#This Row],[time_taken]])+SECOND(tbl_raw_data[[#This Row],[time_taken]])/60</f>
        <v>17.350000000000001</v>
      </c>
      <c r="K4188" s="54">
        <f>DATE(YEAR(tbl_raw_data[[#This Row],[Date Actioned]]), MONTH(tbl_raw_data[[#This Row],[Date Actioned]]), DAY(tbl_raw_data[[#This Row],[Date Actioned]]))</f>
        <v>45156</v>
      </c>
      <c r="L4188" s="55" t="str">
        <f>UPPER(TEXT(tbl_raw_data[[#This Row],[Updated_date]],"MMMM"))</f>
        <v>AUGUST</v>
      </c>
      <c r="M4188" s="55" t="str">
        <f>UPPER("Week "&amp;IF(ROUNDUP(DAY(tbl_raw_data[[#This Row],[Updated_date]])/7,0)=5,4,ROUNDUP(DAY(tbl_raw_data[[#This Row],[Updated_date]])/7,0)))</f>
        <v>WEEK 3</v>
      </c>
      <c r="N4188" s="57" t="str">
        <f>UPPER(VLOOKUP(tbl_raw_data[[#This Row],[Analyst]],[1]setting!$A$1:$B$15,2,0))</f>
        <v>ASIF</v>
      </c>
      <c r="O4188" s="57" t="str">
        <f>UPPER(tbl_raw_data[[#This Row],[Outcome]])</f>
        <v>APPROVE</v>
      </c>
      <c r="P4188" s="57" t="str">
        <f>UPPER(tbl_raw_data[[#This Row],[Queue Name]])</f>
        <v>CONSUMER EXISTING</v>
      </c>
      <c r="Q4188" s="57" t="str">
        <f>IF(tbl_raw_data[[#This Row],[time_taken_in_mins]]&lt;=20,"SLA_MET","SLA_NOT_MET")</f>
        <v>SLA_MET</v>
      </c>
    </row>
    <row r="4189" spans="1:17" ht="15" customHeight="1" x14ac:dyDescent="0.25">
      <c r="A4189" s="11" t="s">
        <v>4859</v>
      </c>
      <c r="B4189" s="12">
        <v>45156.676770833335</v>
      </c>
      <c r="C4189" s="29">
        <v>45156.685972222222</v>
      </c>
      <c r="D4189" s="16" t="s">
        <v>13</v>
      </c>
      <c r="E4189" s="16" t="s">
        <v>28</v>
      </c>
      <c r="F4189" s="30" t="s">
        <v>168</v>
      </c>
      <c r="G4189" s="106"/>
      <c r="H41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89" s="48">
        <f>tbl_raw_data[[#This Row],[Date Actioned]]-tbl_raw_data[[#This Row],[Date Tagged]]</f>
        <v>9.2013888861401938E-3</v>
      </c>
      <c r="J4189" s="50">
        <f>HOUR(tbl_raw_data[[#This Row],[time_taken]])*60+MINUTE(tbl_raw_data[[#This Row],[time_taken]])+SECOND(tbl_raw_data[[#This Row],[time_taken]])/60</f>
        <v>13.25</v>
      </c>
      <c r="K4189" s="54">
        <f>DATE(YEAR(tbl_raw_data[[#This Row],[Date Actioned]]), MONTH(tbl_raw_data[[#This Row],[Date Actioned]]), DAY(tbl_raw_data[[#This Row],[Date Actioned]]))</f>
        <v>45156</v>
      </c>
      <c r="L4189" s="55" t="str">
        <f>UPPER(TEXT(tbl_raw_data[[#This Row],[Updated_date]],"MMMM"))</f>
        <v>AUGUST</v>
      </c>
      <c r="M4189" s="55" t="str">
        <f>UPPER("Week "&amp;IF(ROUNDUP(DAY(tbl_raw_data[[#This Row],[Updated_date]])/7,0)=5,4,ROUNDUP(DAY(tbl_raw_data[[#This Row],[Updated_date]])/7,0)))</f>
        <v>WEEK 3</v>
      </c>
      <c r="N4189" s="57" t="str">
        <f>UPPER(VLOOKUP(tbl_raw_data[[#This Row],[Analyst]],[1]setting!$A$1:$B$15,2,0))</f>
        <v>MERCEDES</v>
      </c>
      <c r="O4189" s="57" t="str">
        <f>UPPER(tbl_raw_data[[#This Row],[Outcome]])</f>
        <v>APPROVE</v>
      </c>
      <c r="P4189" s="57" t="str">
        <f>UPPER(tbl_raw_data[[#This Row],[Queue Name]])</f>
        <v>CONSUMER EXISTING</v>
      </c>
      <c r="Q4189" s="57" t="str">
        <f>IF(tbl_raw_data[[#This Row],[time_taken_in_mins]]&lt;=20,"SLA_MET","SLA_NOT_MET")</f>
        <v>SLA_MET</v>
      </c>
    </row>
    <row r="4190" spans="1:17" ht="15" customHeight="1" x14ac:dyDescent="0.25">
      <c r="A4190" s="5" t="s">
        <v>6450</v>
      </c>
      <c r="B4190" s="12">
        <v>45156.677002314813</v>
      </c>
      <c r="C4190" s="13">
        <v>45156.690462962964</v>
      </c>
      <c r="D4190" s="14" t="s">
        <v>13</v>
      </c>
      <c r="E4190" s="14" t="s">
        <v>28</v>
      </c>
      <c r="F4190" s="14" t="s">
        <v>10</v>
      </c>
      <c r="G4190" s="111" t="s">
        <v>29</v>
      </c>
      <c r="H41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0" s="48">
        <f>tbl_raw_data[[#This Row],[Date Actioned]]-tbl_raw_data[[#This Row],[Date Tagged]]</f>
        <v>1.3460648151522037E-2</v>
      </c>
      <c r="J4190" s="50">
        <f>HOUR(tbl_raw_data[[#This Row],[time_taken]])*60+MINUTE(tbl_raw_data[[#This Row],[time_taken]])+SECOND(tbl_raw_data[[#This Row],[time_taken]])/60</f>
        <v>19.383333333333333</v>
      </c>
      <c r="K4190" s="54">
        <f>DATE(YEAR(tbl_raw_data[[#This Row],[Date Actioned]]), MONTH(tbl_raw_data[[#This Row],[Date Actioned]]), DAY(tbl_raw_data[[#This Row],[Date Actioned]]))</f>
        <v>45156</v>
      </c>
      <c r="L4190" s="55" t="str">
        <f>UPPER(TEXT(tbl_raw_data[[#This Row],[Updated_date]],"MMMM"))</f>
        <v>AUGUST</v>
      </c>
      <c r="M4190" s="55" t="str">
        <f>UPPER("Week "&amp;IF(ROUNDUP(DAY(tbl_raw_data[[#This Row],[Updated_date]])/7,0)=5,4,ROUNDUP(DAY(tbl_raw_data[[#This Row],[Updated_date]])/7,0)))</f>
        <v>WEEK 3</v>
      </c>
      <c r="N4190" s="57" t="str">
        <f>UPPER(VLOOKUP(tbl_raw_data[[#This Row],[Analyst]],[1]setting!$A$1:$B$15,2,0))</f>
        <v>SAM</v>
      </c>
      <c r="O4190" s="57" t="str">
        <f>UPPER(tbl_raw_data[[#This Row],[Outcome]])</f>
        <v>APPROVE</v>
      </c>
      <c r="P4190" s="57" t="str">
        <f>UPPER(tbl_raw_data[[#This Row],[Queue Name]])</f>
        <v>CONSUMER EXISTING</v>
      </c>
      <c r="Q4190" s="57" t="str">
        <f>IF(tbl_raw_data[[#This Row],[time_taken_in_mins]]&lt;=20,"SLA_MET","SLA_NOT_MET")</f>
        <v>SLA_MET</v>
      </c>
    </row>
    <row r="4191" spans="1:17" ht="15" customHeight="1" x14ac:dyDescent="0.25">
      <c r="A4191" s="11" t="s">
        <v>6663</v>
      </c>
      <c r="B4191" s="6">
        <v>45156.677835648145</v>
      </c>
      <c r="C4191" s="7">
        <v>45156.69253472222</v>
      </c>
      <c r="D4191" s="8" t="s">
        <v>13</v>
      </c>
      <c r="E4191" s="8" t="s">
        <v>28</v>
      </c>
      <c r="F4191" s="8" t="s">
        <v>55</v>
      </c>
      <c r="G4191" s="110" t="s">
        <v>6664</v>
      </c>
      <c r="H41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1" s="48">
        <f>tbl_raw_data[[#This Row],[Date Actioned]]-tbl_raw_data[[#This Row],[Date Tagged]]</f>
        <v>1.4699074075906537E-2</v>
      </c>
      <c r="J4191" s="50">
        <f>HOUR(tbl_raw_data[[#This Row],[time_taken]])*60+MINUTE(tbl_raw_data[[#This Row],[time_taken]])+SECOND(tbl_raw_data[[#This Row],[time_taken]])/60</f>
        <v>21.166666666666668</v>
      </c>
      <c r="K4191" s="54">
        <f>DATE(YEAR(tbl_raw_data[[#This Row],[Date Actioned]]), MONTH(tbl_raw_data[[#This Row],[Date Actioned]]), DAY(tbl_raw_data[[#This Row],[Date Actioned]]))</f>
        <v>45156</v>
      </c>
      <c r="L4191" s="55" t="str">
        <f>UPPER(TEXT(tbl_raw_data[[#This Row],[Updated_date]],"MMMM"))</f>
        <v>AUGUST</v>
      </c>
      <c r="M4191" s="55" t="str">
        <f>UPPER("Week "&amp;IF(ROUNDUP(DAY(tbl_raw_data[[#This Row],[Updated_date]])/7,0)=5,4,ROUNDUP(DAY(tbl_raw_data[[#This Row],[Updated_date]])/7,0)))</f>
        <v>WEEK 3</v>
      </c>
      <c r="N4191" s="57" t="str">
        <f>UPPER(VLOOKUP(tbl_raw_data[[#This Row],[Analyst]],[1]setting!$A$1:$B$15,2,0))</f>
        <v>CAMERON</v>
      </c>
      <c r="O4191" s="57" t="str">
        <f>UPPER(tbl_raw_data[[#This Row],[Outcome]])</f>
        <v>APPROVE</v>
      </c>
      <c r="P4191" s="57" t="str">
        <f>UPPER(tbl_raw_data[[#This Row],[Queue Name]])</f>
        <v>CONSUMER EXISTING</v>
      </c>
      <c r="Q4191" s="57" t="str">
        <f>IF(tbl_raw_data[[#This Row],[time_taken_in_mins]]&lt;=20,"SLA_MET","SLA_NOT_MET")</f>
        <v>SLA_NOT_MET</v>
      </c>
    </row>
    <row r="4192" spans="1:17" ht="15" customHeight="1" x14ac:dyDescent="0.25">
      <c r="A4192" s="11" t="s">
        <v>6758</v>
      </c>
      <c r="B4192" s="6">
        <v>45156.678460648145</v>
      </c>
      <c r="C4192" s="7">
        <v>45156.693877314814</v>
      </c>
      <c r="D4192" s="8" t="s">
        <v>8</v>
      </c>
      <c r="E4192" s="8" t="s">
        <v>9</v>
      </c>
      <c r="F4192" s="8" t="s">
        <v>10</v>
      </c>
      <c r="G4192" s="110" t="s">
        <v>1953</v>
      </c>
      <c r="H41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92" s="48">
        <f>tbl_raw_data[[#This Row],[Date Actioned]]-tbl_raw_data[[#This Row],[Date Tagged]]</f>
        <v>1.541666666889796E-2</v>
      </c>
      <c r="J4192" s="50">
        <f>HOUR(tbl_raw_data[[#This Row],[time_taken]])*60+MINUTE(tbl_raw_data[[#This Row],[time_taken]])+SECOND(tbl_raw_data[[#This Row],[time_taken]])/60</f>
        <v>22.2</v>
      </c>
      <c r="K4192" s="54">
        <f>DATE(YEAR(tbl_raw_data[[#This Row],[Date Actioned]]), MONTH(tbl_raw_data[[#This Row],[Date Actioned]]), DAY(tbl_raw_data[[#This Row],[Date Actioned]]))</f>
        <v>45156</v>
      </c>
      <c r="L4192" s="55" t="str">
        <f>UPPER(TEXT(tbl_raw_data[[#This Row],[Updated_date]],"MMMM"))</f>
        <v>AUGUST</v>
      </c>
      <c r="M4192" s="55" t="str">
        <f>UPPER("Week "&amp;IF(ROUNDUP(DAY(tbl_raw_data[[#This Row],[Updated_date]])/7,0)=5,4,ROUNDUP(DAY(tbl_raw_data[[#This Row],[Updated_date]])/7,0)))</f>
        <v>WEEK 3</v>
      </c>
      <c r="N4192" s="57" t="str">
        <f>UPPER(VLOOKUP(tbl_raw_data[[#This Row],[Analyst]],[1]setting!$A$1:$B$15,2,0))</f>
        <v>SAM</v>
      </c>
      <c r="O4192" s="57" t="str">
        <f>UPPER(tbl_raw_data[[#This Row],[Outcome]])</f>
        <v>WITHDRAW</v>
      </c>
      <c r="P4192" s="57" t="str">
        <f>UPPER(tbl_raw_data[[#This Row],[Queue Name]])</f>
        <v>CONSUMER PRE BUREAU</v>
      </c>
      <c r="Q4192" s="57" t="str">
        <f>IF(tbl_raw_data[[#This Row],[time_taken_in_mins]]&lt;=20,"SLA_MET","SLA_NOT_MET")</f>
        <v>SLA_NOT_MET</v>
      </c>
    </row>
    <row r="4193" spans="1:17" ht="15" customHeight="1" x14ac:dyDescent="0.25">
      <c r="A4193" s="22" t="s">
        <v>6156</v>
      </c>
      <c r="B4193" s="12">
        <v>45156.678506944445</v>
      </c>
      <c r="C4193" s="25">
        <v>45156.690775462965</v>
      </c>
      <c r="D4193" s="10" t="s">
        <v>13</v>
      </c>
      <c r="E4193" s="10" t="s">
        <v>41</v>
      </c>
      <c r="F4193" s="26" t="s">
        <v>168</v>
      </c>
      <c r="G4193" s="109"/>
      <c r="H41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193" s="48">
        <f>tbl_raw_data[[#This Row],[Date Actioned]]-tbl_raw_data[[#This Row],[Date Tagged]]</f>
        <v>1.226851851970423E-2</v>
      </c>
      <c r="J4193" s="50">
        <f>HOUR(tbl_raw_data[[#This Row],[time_taken]])*60+MINUTE(tbl_raw_data[[#This Row],[time_taken]])+SECOND(tbl_raw_data[[#This Row],[time_taken]])/60</f>
        <v>17.666666666666668</v>
      </c>
      <c r="K4193" s="54">
        <f>DATE(YEAR(tbl_raw_data[[#This Row],[Date Actioned]]), MONTH(tbl_raw_data[[#This Row],[Date Actioned]]), DAY(tbl_raw_data[[#This Row],[Date Actioned]]))</f>
        <v>45156</v>
      </c>
      <c r="L4193" s="55" t="str">
        <f>UPPER(TEXT(tbl_raw_data[[#This Row],[Updated_date]],"MMMM"))</f>
        <v>AUGUST</v>
      </c>
      <c r="M4193" s="55" t="str">
        <f>UPPER("Week "&amp;IF(ROUNDUP(DAY(tbl_raw_data[[#This Row],[Updated_date]])/7,0)=5,4,ROUNDUP(DAY(tbl_raw_data[[#This Row],[Updated_date]])/7,0)))</f>
        <v>WEEK 3</v>
      </c>
      <c r="N4193" s="57" t="str">
        <f>UPPER(VLOOKUP(tbl_raw_data[[#This Row],[Analyst]],[1]setting!$A$1:$B$15,2,0))</f>
        <v>MERCEDES</v>
      </c>
      <c r="O4193" s="57" t="str">
        <f>UPPER(tbl_raw_data[[#This Row],[Outcome]])</f>
        <v>APPROVE</v>
      </c>
      <c r="P4193" s="57" t="str">
        <f>UPPER(tbl_raw_data[[#This Row],[Queue Name]])</f>
        <v>CONSUMER POST BUREAU</v>
      </c>
      <c r="Q4193" s="57" t="str">
        <f>IF(tbl_raw_data[[#This Row],[time_taken_in_mins]]&lt;=20,"SLA_MET","SLA_NOT_MET")</f>
        <v>SLA_MET</v>
      </c>
    </row>
    <row r="4194" spans="1:17" ht="15" customHeight="1" x14ac:dyDescent="0.25">
      <c r="A4194" s="22" t="s">
        <v>5279</v>
      </c>
      <c r="B4194" s="12">
        <v>45156.680300925924</v>
      </c>
      <c r="C4194" s="13">
        <v>45156.690462962964</v>
      </c>
      <c r="D4194" s="14" t="s">
        <v>13</v>
      </c>
      <c r="E4194" s="14" t="s">
        <v>28</v>
      </c>
      <c r="F4194" s="14" t="s">
        <v>86</v>
      </c>
      <c r="G4194" s="111" t="s">
        <v>53</v>
      </c>
      <c r="H41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4" s="48">
        <f>tbl_raw_data[[#This Row],[Date Actioned]]-tbl_raw_data[[#This Row],[Date Tagged]]</f>
        <v>1.0162037040572613E-2</v>
      </c>
      <c r="J4194" s="50">
        <f>HOUR(tbl_raw_data[[#This Row],[time_taken]])*60+MINUTE(tbl_raw_data[[#This Row],[time_taken]])+SECOND(tbl_raw_data[[#This Row],[time_taken]])/60</f>
        <v>14.633333333333333</v>
      </c>
      <c r="K4194" s="54">
        <f>DATE(YEAR(tbl_raw_data[[#This Row],[Date Actioned]]), MONTH(tbl_raw_data[[#This Row],[Date Actioned]]), DAY(tbl_raw_data[[#This Row],[Date Actioned]]))</f>
        <v>45156</v>
      </c>
      <c r="L4194" s="55" t="str">
        <f>UPPER(TEXT(tbl_raw_data[[#This Row],[Updated_date]],"MMMM"))</f>
        <v>AUGUST</v>
      </c>
      <c r="M4194" s="55" t="str">
        <f>UPPER("Week "&amp;IF(ROUNDUP(DAY(tbl_raw_data[[#This Row],[Updated_date]])/7,0)=5,4,ROUNDUP(DAY(tbl_raw_data[[#This Row],[Updated_date]])/7,0)))</f>
        <v>WEEK 3</v>
      </c>
      <c r="N4194" s="57" t="str">
        <f>UPPER(VLOOKUP(tbl_raw_data[[#This Row],[Analyst]],[1]setting!$A$1:$B$15,2,0))</f>
        <v>ASIF</v>
      </c>
      <c r="O4194" s="57" t="str">
        <f>UPPER(tbl_raw_data[[#This Row],[Outcome]])</f>
        <v>APPROVE</v>
      </c>
      <c r="P4194" s="57" t="str">
        <f>UPPER(tbl_raw_data[[#This Row],[Queue Name]])</f>
        <v>CONSUMER EXISTING</v>
      </c>
      <c r="Q4194" s="57" t="str">
        <f>IF(tbl_raw_data[[#This Row],[time_taken_in_mins]]&lt;=20,"SLA_MET","SLA_NOT_MET")</f>
        <v>SLA_MET</v>
      </c>
    </row>
    <row r="4195" spans="1:17" ht="15" customHeight="1" x14ac:dyDescent="0.25">
      <c r="A4195" s="5" t="s">
        <v>4161</v>
      </c>
      <c r="B4195" s="6">
        <v>45156.683449074073</v>
      </c>
      <c r="C4195" s="7">
        <v>45156.691446759258</v>
      </c>
      <c r="D4195" s="8" t="s">
        <v>46</v>
      </c>
      <c r="E4195" s="8" t="s">
        <v>28</v>
      </c>
      <c r="F4195" s="8" t="s">
        <v>86</v>
      </c>
      <c r="G4195" s="110" t="s">
        <v>4162</v>
      </c>
      <c r="H41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195" s="48">
        <f>tbl_raw_data[[#This Row],[Date Actioned]]-tbl_raw_data[[#This Row],[Date Tagged]]</f>
        <v>7.9976851848186925E-3</v>
      </c>
      <c r="J4195" s="50">
        <f>HOUR(tbl_raw_data[[#This Row],[time_taken]])*60+MINUTE(tbl_raw_data[[#This Row],[time_taken]])+SECOND(tbl_raw_data[[#This Row],[time_taken]])/60</f>
        <v>11.516666666666667</v>
      </c>
      <c r="K4195" s="54">
        <f>DATE(YEAR(tbl_raw_data[[#This Row],[Date Actioned]]), MONTH(tbl_raw_data[[#This Row],[Date Actioned]]), DAY(tbl_raw_data[[#This Row],[Date Actioned]]))</f>
        <v>45156</v>
      </c>
      <c r="L4195" s="55" t="str">
        <f>UPPER(TEXT(tbl_raw_data[[#This Row],[Updated_date]],"MMMM"))</f>
        <v>AUGUST</v>
      </c>
      <c r="M4195" s="55" t="str">
        <f>UPPER("Week "&amp;IF(ROUNDUP(DAY(tbl_raw_data[[#This Row],[Updated_date]])/7,0)=5,4,ROUNDUP(DAY(tbl_raw_data[[#This Row],[Updated_date]])/7,0)))</f>
        <v>WEEK 3</v>
      </c>
      <c r="N4195" s="57" t="str">
        <f>UPPER(VLOOKUP(tbl_raw_data[[#This Row],[Analyst]],[1]setting!$A$1:$B$15,2,0))</f>
        <v>ASIF</v>
      </c>
      <c r="O4195" s="57" t="str">
        <f>UPPER(tbl_raw_data[[#This Row],[Outcome]])</f>
        <v>DECLINE</v>
      </c>
      <c r="P4195" s="57" t="str">
        <f>UPPER(tbl_raw_data[[#This Row],[Queue Name]])</f>
        <v>CONSUMER EXISTING</v>
      </c>
      <c r="Q4195" s="57" t="str">
        <f>IF(tbl_raw_data[[#This Row],[time_taken_in_mins]]&lt;=20,"SLA_MET","SLA_NOT_MET")</f>
        <v>SLA_MET</v>
      </c>
    </row>
    <row r="4196" spans="1:17" ht="15" customHeight="1" x14ac:dyDescent="0.25">
      <c r="A4196" s="5" t="s">
        <v>5176</v>
      </c>
      <c r="B4196" s="6">
        <v>45156.684953703705</v>
      </c>
      <c r="C4196" s="7">
        <v>45156.694895833331</v>
      </c>
      <c r="D4196" s="8" t="s">
        <v>13</v>
      </c>
      <c r="E4196" s="8" t="s">
        <v>41</v>
      </c>
      <c r="F4196" s="8" t="s">
        <v>86</v>
      </c>
      <c r="G4196" s="110" t="s">
        <v>29</v>
      </c>
      <c r="H41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6" s="48">
        <f>tbl_raw_data[[#This Row],[Date Actioned]]-tbl_raw_data[[#This Row],[Date Tagged]]</f>
        <v>9.9421296254149638E-3</v>
      </c>
      <c r="J4196" s="50">
        <f>HOUR(tbl_raw_data[[#This Row],[time_taken]])*60+MINUTE(tbl_raw_data[[#This Row],[time_taken]])+SECOND(tbl_raw_data[[#This Row],[time_taken]])/60</f>
        <v>14.316666666666666</v>
      </c>
      <c r="K4196" s="54">
        <f>DATE(YEAR(tbl_raw_data[[#This Row],[Date Actioned]]), MONTH(tbl_raw_data[[#This Row],[Date Actioned]]), DAY(tbl_raw_data[[#This Row],[Date Actioned]]))</f>
        <v>45156</v>
      </c>
      <c r="L4196" s="55" t="str">
        <f>UPPER(TEXT(tbl_raw_data[[#This Row],[Updated_date]],"MMMM"))</f>
        <v>AUGUST</v>
      </c>
      <c r="M4196" s="55" t="str">
        <f>UPPER("Week "&amp;IF(ROUNDUP(DAY(tbl_raw_data[[#This Row],[Updated_date]])/7,0)=5,4,ROUNDUP(DAY(tbl_raw_data[[#This Row],[Updated_date]])/7,0)))</f>
        <v>WEEK 3</v>
      </c>
      <c r="N4196" s="57" t="str">
        <f>UPPER(VLOOKUP(tbl_raw_data[[#This Row],[Analyst]],[1]setting!$A$1:$B$15,2,0))</f>
        <v>ASIF</v>
      </c>
      <c r="O4196" s="57" t="str">
        <f>UPPER(tbl_raw_data[[#This Row],[Outcome]])</f>
        <v>APPROVE</v>
      </c>
      <c r="P4196" s="57" t="str">
        <f>UPPER(tbl_raw_data[[#This Row],[Queue Name]])</f>
        <v>CONSUMER POST BUREAU</v>
      </c>
      <c r="Q4196" s="57" t="str">
        <f>IF(tbl_raw_data[[#This Row],[time_taken_in_mins]]&lt;=20,"SLA_MET","SLA_NOT_MET")</f>
        <v>SLA_MET</v>
      </c>
    </row>
    <row r="4197" spans="1:17" ht="15" customHeight="1" x14ac:dyDescent="0.25">
      <c r="A4197" s="11" t="s">
        <v>3430</v>
      </c>
      <c r="B4197" s="12">
        <v>45156.685474537036</v>
      </c>
      <c r="C4197" s="13">
        <v>45156.692418981482</v>
      </c>
      <c r="D4197" s="14" t="s">
        <v>13</v>
      </c>
      <c r="E4197" s="14" t="s">
        <v>9</v>
      </c>
      <c r="F4197" s="14" t="s">
        <v>73</v>
      </c>
      <c r="G4197" s="111" t="s">
        <v>67</v>
      </c>
      <c r="H41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7" s="48">
        <f>tbl_raw_data[[#This Row],[Date Actioned]]-tbl_raw_data[[#This Row],[Date Tagged]]</f>
        <v>6.9444444452528842E-3</v>
      </c>
      <c r="J4197" s="50">
        <f>HOUR(tbl_raw_data[[#This Row],[time_taken]])*60+MINUTE(tbl_raw_data[[#This Row],[time_taken]])+SECOND(tbl_raw_data[[#This Row],[time_taken]])/60</f>
        <v>10</v>
      </c>
      <c r="K4197" s="54">
        <f>DATE(YEAR(tbl_raw_data[[#This Row],[Date Actioned]]), MONTH(tbl_raw_data[[#This Row],[Date Actioned]]), DAY(tbl_raw_data[[#This Row],[Date Actioned]]))</f>
        <v>45156</v>
      </c>
      <c r="L4197" s="55" t="str">
        <f>UPPER(TEXT(tbl_raw_data[[#This Row],[Updated_date]],"MMMM"))</f>
        <v>AUGUST</v>
      </c>
      <c r="M4197" s="55" t="str">
        <f>UPPER("Week "&amp;IF(ROUNDUP(DAY(tbl_raw_data[[#This Row],[Updated_date]])/7,0)=5,4,ROUNDUP(DAY(tbl_raw_data[[#This Row],[Updated_date]])/7,0)))</f>
        <v>WEEK 3</v>
      </c>
      <c r="N4197" s="57" t="str">
        <f>UPPER(VLOOKUP(tbl_raw_data[[#This Row],[Analyst]],[1]setting!$A$1:$B$15,2,0))</f>
        <v>SHAHID</v>
      </c>
      <c r="O4197" s="57" t="str">
        <f>UPPER(tbl_raw_data[[#This Row],[Outcome]])</f>
        <v>APPROVE</v>
      </c>
      <c r="P4197" s="57" t="str">
        <f>UPPER(tbl_raw_data[[#This Row],[Queue Name]])</f>
        <v>CONSUMER PRE BUREAU</v>
      </c>
      <c r="Q4197" s="57" t="str">
        <f>IF(tbl_raw_data[[#This Row],[time_taken_in_mins]]&lt;=20,"SLA_MET","SLA_NOT_MET")</f>
        <v>SLA_MET</v>
      </c>
    </row>
    <row r="4198" spans="1:17" ht="15" customHeight="1" x14ac:dyDescent="0.25">
      <c r="A4198" s="22" t="s">
        <v>5398</v>
      </c>
      <c r="B4198" s="6">
        <v>45156.685486111113</v>
      </c>
      <c r="C4198" s="7">
        <v>45156.695856481485</v>
      </c>
      <c r="D4198" s="8" t="s">
        <v>13</v>
      </c>
      <c r="E4198" s="8" t="s">
        <v>28</v>
      </c>
      <c r="F4198" s="8" t="s">
        <v>168</v>
      </c>
      <c r="G4198" s="110" t="s">
        <v>29</v>
      </c>
      <c r="H41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8" s="48">
        <f>tbl_raw_data[[#This Row],[Date Actioned]]-tbl_raw_data[[#This Row],[Date Tagged]]</f>
        <v>1.0370370371674653E-2</v>
      </c>
      <c r="J4198" s="50">
        <f>HOUR(tbl_raw_data[[#This Row],[time_taken]])*60+MINUTE(tbl_raw_data[[#This Row],[time_taken]])+SECOND(tbl_raw_data[[#This Row],[time_taken]])/60</f>
        <v>14.933333333333334</v>
      </c>
      <c r="K4198" s="54">
        <f>DATE(YEAR(tbl_raw_data[[#This Row],[Date Actioned]]), MONTH(tbl_raw_data[[#This Row],[Date Actioned]]), DAY(tbl_raw_data[[#This Row],[Date Actioned]]))</f>
        <v>45156</v>
      </c>
      <c r="L4198" s="55" t="str">
        <f>UPPER(TEXT(tbl_raw_data[[#This Row],[Updated_date]],"MMMM"))</f>
        <v>AUGUST</v>
      </c>
      <c r="M4198" s="55" t="str">
        <f>UPPER("Week "&amp;IF(ROUNDUP(DAY(tbl_raw_data[[#This Row],[Updated_date]])/7,0)=5,4,ROUNDUP(DAY(tbl_raw_data[[#This Row],[Updated_date]])/7,0)))</f>
        <v>WEEK 3</v>
      </c>
      <c r="N4198" s="57" t="str">
        <f>UPPER(VLOOKUP(tbl_raw_data[[#This Row],[Analyst]],[1]setting!$A$1:$B$15,2,0))</f>
        <v>MERCEDES</v>
      </c>
      <c r="O4198" s="57" t="str">
        <f>UPPER(tbl_raw_data[[#This Row],[Outcome]])</f>
        <v>APPROVE</v>
      </c>
      <c r="P4198" s="57" t="str">
        <f>UPPER(tbl_raw_data[[#This Row],[Queue Name]])</f>
        <v>CONSUMER EXISTING</v>
      </c>
      <c r="Q4198" s="57" t="str">
        <f>IF(tbl_raw_data[[#This Row],[time_taken_in_mins]]&lt;=20,"SLA_MET","SLA_NOT_MET")</f>
        <v>SLA_MET</v>
      </c>
    </row>
    <row r="4199" spans="1:17" ht="15" customHeight="1" x14ac:dyDescent="0.25">
      <c r="A4199" s="5" t="s">
        <v>4360</v>
      </c>
      <c r="B4199" s="12">
        <v>45156.686331018522</v>
      </c>
      <c r="C4199" s="13">
        <v>45156.694641203707</v>
      </c>
      <c r="D4199" s="14" t="s">
        <v>13</v>
      </c>
      <c r="E4199" s="14" t="s">
        <v>28</v>
      </c>
      <c r="F4199" s="14" t="s">
        <v>73</v>
      </c>
      <c r="G4199" s="111" t="s">
        <v>29</v>
      </c>
      <c r="H41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199" s="48">
        <f>tbl_raw_data[[#This Row],[Date Actioned]]-tbl_raw_data[[#This Row],[Date Tagged]]</f>
        <v>8.3101851851097308E-3</v>
      </c>
      <c r="J4199" s="50">
        <f>HOUR(tbl_raw_data[[#This Row],[time_taken]])*60+MINUTE(tbl_raw_data[[#This Row],[time_taken]])+SECOND(tbl_raw_data[[#This Row],[time_taken]])/60</f>
        <v>11.966666666666667</v>
      </c>
      <c r="K4199" s="54">
        <f>DATE(YEAR(tbl_raw_data[[#This Row],[Date Actioned]]), MONTH(tbl_raw_data[[#This Row],[Date Actioned]]), DAY(tbl_raw_data[[#This Row],[Date Actioned]]))</f>
        <v>45156</v>
      </c>
      <c r="L4199" s="55" t="str">
        <f>UPPER(TEXT(tbl_raw_data[[#This Row],[Updated_date]],"MMMM"))</f>
        <v>AUGUST</v>
      </c>
      <c r="M4199" s="55" t="str">
        <f>UPPER("Week "&amp;IF(ROUNDUP(DAY(tbl_raw_data[[#This Row],[Updated_date]])/7,0)=5,4,ROUNDUP(DAY(tbl_raw_data[[#This Row],[Updated_date]])/7,0)))</f>
        <v>WEEK 3</v>
      </c>
      <c r="N4199" s="57" t="str">
        <f>UPPER(VLOOKUP(tbl_raw_data[[#This Row],[Analyst]],[1]setting!$A$1:$B$15,2,0))</f>
        <v>SHAHID</v>
      </c>
      <c r="O4199" s="57" t="str">
        <f>UPPER(tbl_raw_data[[#This Row],[Outcome]])</f>
        <v>APPROVE</v>
      </c>
      <c r="P4199" s="57" t="str">
        <f>UPPER(tbl_raw_data[[#This Row],[Queue Name]])</f>
        <v>CONSUMER EXISTING</v>
      </c>
      <c r="Q4199" s="57" t="str">
        <f>IF(tbl_raw_data[[#This Row],[time_taken_in_mins]]&lt;=20,"SLA_MET","SLA_NOT_MET")</f>
        <v>SLA_MET</v>
      </c>
    </row>
    <row r="4200" spans="1:17" ht="15" customHeight="1" x14ac:dyDescent="0.25">
      <c r="A4200" s="11" t="s">
        <v>4880</v>
      </c>
      <c r="B4200" s="6">
        <v>45156.688344907408</v>
      </c>
      <c r="C4200" s="7">
        <v>45156.697581018518</v>
      </c>
      <c r="D4200" s="8" t="s">
        <v>13</v>
      </c>
      <c r="E4200" s="8" t="s">
        <v>9</v>
      </c>
      <c r="F4200" s="8" t="s">
        <v>55</v>
      </c>
      <c r="G4200" s="110" t="s">
        <v>67</v>
      </c>
      <c r="H42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0" s="48">
        <f>tbl_raw_data[[#This Row],[Date Actioned]]-tbl_raw_data[[#This Row],[Date Tagged]]</f>
        <v>9.2361111092031933E-3</v>
      </c>
      <c r="J4200" s="50">
        <f>HOUR(tbl_raw_data[[#This Row],[time_taken]])*60+MINUTE(tbl_raw_data[[#This Row],[time_taken]])+SECOND(tbl_raw_data[[#This Row],[time_taken]])/60</f>
        <v>13.3</v>
      </c>
      <c r="K4200" s="54">
        <f>DATE(YEAR(tbl_raw_data[[#This Row],[Date Actioned]]), MONTH(tbl_raw_data[[#This Row],[Date Actioned]]), DAY(tbl_raw_data[[#This Row],[Date Actioned]]))</f>
        <v>45156</v>
      </c>
      <c r="L4200" s="55" t="str">
        <f>UPPER(TEXT(tbl_raw_data[[#This Row],[Updated_date]],"MMMM"))</f>
        <v>AUGUST</v>
      </c>
      <c r="M4200" s="55" t="str">
        <f>UPPER("Week "&amp;IF(ROUNDUP(DAY(tbl_raw_data[[#This Row],[Updated_date]])/7,0)=5,4,ROUNDUP(DAY(tbl_raw_data[[#This Row],[Updated_date]])/7,0)))</f>
        <v>WEEK 3</v>
      </c>
      <c r="N4200" s="57" t="str">
        <f>UPPER(VLOOKUP(tbl_raw_data[[#This Row],[Analyst]],[1]setting!$A$1:$B$15,2,0))</f>
        <v>CAMERON</v>
      </c>
      <c r="O4200" s="57" t="str">
        <f>UPPER(tbl_raw_data[[#This Row],[Outcome]])</f>
        <v>APPROVE</v>
      </c>
      <c r="P4200" s="57" t="str">
        <f>UPPER(tbl_raw_data[[#This Row],[Queue Name]])</f>
        <v>CONSUMER PRE BUREAU</v>
      </c>
      <c r="Q4200" s="57" t="str">
        <f>IF(tbl_raw_data[[#This Row],[time_taken_in_mins]]&lt;=20,"SLA_MET","SLA_NOT_MET")</f>
        <v>SLA_MET</v>
      </c>
    </row>
    <row r="4201" spans="1:17" ht="15" customHeight="1" x14ac:dyDescent="0.25">
      <c r="A4201" s="5" t="s">
        <v>1513</v>
      </c>
      <c r="B4201" s="12">
        <v>45156.692511574074</v>
      </c>
      <c r="C4201" s="29">
        <v>45156.696979166663</v>
      </c>
      <c r="D4201" s="16" t="s">
        <v>13</v>
      </c>
      <c r="E4201" s="16" t="s">
        <v>41</v>
      </c>
      <c r="F4201" s="30" t="s">
        <v>10</v>
      </c>
      <c r="G4201" s="106"/>
      <c r="H42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1" s="48">
        <f>tbl_raw_data[[#This Row],[Date Actioned]]-tbl_raw_data[[#This Row],[Date Tagged]]</f>
        <v>4.4675925892079249E-3</v>
      </c>
      <c r="J4201" s="50">
        <f>HOUR(tbl_raw_data[[#This Row],[time_taken]])*60+MINUTE(tbl_raw_data[[#This Row],[time_taken]])+SECOND(tbl_raw_data[[#This Row],[time_taken]])/60</f>
        <v>6.4333333333333336</v>
      </c>
      <c r="K4201" s="54">
        <f>DATE(YEAR(tbl_raw_data[[#This Row],[Date Actioned]]), MONTH(tbl_raw_data[[#This Row],[Date Actioned]]), DAY(tbl_raw_data[[#This Row],[Date Actioned]]))</f>
        <v>45156</v>
      </c>
      <c r="L4201" s="55" t="str">
        <f>UPPER(TEXT(tbl_raw_data[[#This Row],[Updated_date]],"MMMM"))</f>
        <v>AUGUST</v>
      </c>
      <c r="M4201" s="55" t="str">
        <f>UPPER("Week "&amp;IF(ROUNDUP(DAY(tbl_raw_data[[#This Row],[Updated_date]])/7,0)=5,4,ROUNDUP(DAY(tbl_raw_data[[#This Row],[Updated_date]])/7,0)))</f>
        <v>WEEK 3</v>
      </c>
      <c r="N4201" s="57" t="str">
        <f>UPPER(VLOOKUP(tbl_raw_data[[#This Row],[Analyst]],[1]setting!$A$1:$B$15,2,0))</f>
        <v>SAM</v>
      </c>
      <c r="O4201" s="57" t="str">
        <f>UPPER(tbl_raw_data[[#This Row],[Outcome]])</f>
        <v>APPROVE</v>
      </c>
      <c r="P4201" s="57" t="str">
        <f>UPPER(tbl_raw_data[[#This Row],[Queue Name]])</f>
        <v>CONSUMER POST BUREAU</v>
      </c>
      <c r="Q4201" s="57" t="str">
        <f>IF(tbl_raw_data[[#This Row],[time_taken_in_mins]]&lt;=20,"SLA_MET","SLA_NOT_MET")</f>
        <v>SLA_MET</v>
      </c>
    </row>
    <row r="4202" spans="1:17" x14ac:dyDescent="0.25">
      <c r="A4202" s="22" t="s">
        <v>4942</v>
      </c>
      <c r="B4202" s="12">
        <v>45156.698125000003</v>
      </c>
      <c r="C4202" s="25">
        <v>45156.707465277781</v>
      </c>
      <c r="D4202" s="26" t="s">
        <v>40</v>
      </c>
      <c r="E4202" s="10" t="s">
        <v>28</v>
      </c>
      <c r="F4202" s="26" t="s">
        <v>168</v>
      </c>
      <c r="G4202" s="109"/>
      <c r="H42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2" s="48">
        <f>tbl_raw_data[[#This Row],[Date Actioned]]-tbl_raw_data[[#This Row],[Date Tagged]]</f>
        <v>9.340277778392192E-3</v>
      </c>
      <c r="J4202" s="50">
        <f>HOUR(tbl_raw_data[[#This Row],[time_taken]])*60+MINUTE(tbl_raw_data[[#This Row],[time_taken]])+SECOND(tbl_raw_data[[#This Row],[time_taken]])/60</f>
        <v>13.45</v>
      </c>
      <c r="K4202" s="54">
        <f>DATE(YEAR(tbl_raw_data[[#This Row],[Date Actioned]]), MONTH(tbl_raw_data[[#This Row],[Date Actioned]]), DAY(tbl_raw_data[[#This Row],[Date Actioned]]))</f>
        <v>45156</v>
      </c>
      <c r="L4202" s="55" t="str">
        <f>UPPER(TEXT(tbl_raw_data[[#This Row],[Updated_date]],"MMMM"))</f>
        <v>AUGUST</v>
      </c>
      <c r="M4202" s="55" t="str">
        <f>UPPER("Week "&amp;IF(ROUNDUP(DAY(tbl_raw_data[[#This Row],[Updated_date]])/7,0)=5,4,ROUNDUP(DAY(tbl_raw_data[[#This Row],[Updated_date]])/7,0)))</f>
        <v>WEEK 3</v>
      </c>
      <c r="N4202" s="57" t="str">
        <f>UPPER(VLOOKUP(tbl_raw_data[[#This Row],[Analyst]],[1]setting!$A$1:$B$15,2,0))</f>
        <v>MERCEDES</v>
      </c>
      <c r="O4202" s="57" t="str">
        <f>UPPER(tbl_raw_data[[#This Row],[Outcome]])</f>
        <v>WITHDRAW</v>
      </c>
      <c r="P4202" s="57" t="str">
        <f>UPPER(tbl_raw_data[[#This Row],[Queue Name]])</f>
        <v>CONSUMER EXISTING</v>
      </c>
      <c r="Q4202" s="57" t="str">
        <f>IF(tbl_raw_data[[#This Row],[time_taken_in_mins]]&lt;=20,"SLA_MET","SLA_NOT_MET")</f>
        <v>SLA_MET</v>
      </c>
    </row>
    <row r="4203" spans="1:17" ht="15" customHeight="1" x14ac:dyDescent="0.25">
      <c r="A4203" s="11" t="s">
        <v>4467</v>
      </c>
      <c r="B4203" s="12">
        <v>45156.704467592594</v>
      </c>
      <c r="C4203" s="25">
        <v>45156.71297453704</v>
      </c>
      <c r="D4203" s="10" t="s">
        <v>13</v>
      </c>
      <c r="E4203" s="10" t="s">
        <v>28</v>
      </c>
      <c r="F4203" s="26" t="s">
        <v>168</v>
      </c>
      <c r="G4203" s="109"/>
      <c r="H42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3" s="48">
        <f>tbl_raw_data[[#This Row],[Date Actioned]]-tbl_raw_data[[#This Row],[Date Tagged]]</f>
        <v>8.5069444467080757E-3</v>
      </c>
      <c r="J4203" s="50">
        <f>HOUR(tbl_raw_data[[#This Row],[time_taken]])*60+MINUTE(tbl_raw_data[[#This Row],[time_taken]])+SECOND(tbl_raw_data[[#This Row],[time_taken]])/60</f>
        <v>12.25</v>
      </c>
      <c r="K4203" s="54">
        <f>DATE(YEAR(tbl_raw_data[[#This Row],[Date Actioned]]), MONTH(tbl_raw_data[[#This Row],[Date Actioned]]), DAY(tbl_raw_data[[#This Row],[Date Actioned]]))</f>
        <v>45156</v>
      </c>
      <c r="L4203" s="55" t="str">
        <f>UPPER(TEXT(tbl_raw_data[[#This Row],[Updated_date]],"MMMM"))</f>
        <v>AUGUST</v>
      </c>
      <c r="M4203" s="55" t="str">
        <f>UPPER("Week "&amp;IF(ROUNDUP(DAY(tbl_raw_data[[#This Row],[Updated_date]])/7,0)=5,4,ROUNDUP(DAY(tbl_raw_data[[#This Row],[Updated_date]])/7,0)))</f>
        <v>WEEK 3</v>
      </c>
      <c r="N4203" s="57" t="str">
        <f>UPPER(VLOOKUP(tbl_raw_data[[#This Row],[Analyst]],[1]setting!$A$1:$B$15,2,0))</f>
        <v>MERCEDES</v>
      </c>
      <c r="O4203" s="57" t="str">
        <f>UPPER(tbl_raw_data[[#This Row],[Outcome]])</f>
        <v>APPROVE</v>
      </c>
      <c r="P4203" s="57" t="str">
        <f>UPPER(tbl_raw_data[[#This Row],[Queue Name]])</f>
        <v>CONSUMER EXISTING</v>
      </c>
      <c r="Q4203" s="57" t="str">
        <f>IF(tbl_raw_data[[#This Row],[time_taken_in_mins]]&lt;=20,"SLA_MET","SLA_NOT_MET")</f>
        <v>SLA_MET</v>
      </c>
    </row>
    <row r="4204" spans="1:17" ht="15" customHeight="1" x14ac:dyDescent="0.25">
      <c r="A4204" s="22" t="s">
        <v>1988</v>
      </c>
      <c r="B4204" s="12">
        <v>45156.708229166667</v>
      </c>
      <c r="C4204" s="13">
        <v>45156.713287037041</v>
      </c>
      <c r="D4204" s="14" t="s">
        <v>13</v>
      </c>
      <c r="E4204" s="14" t="s">
        <v>28</v>
      </c>
      <c r="F4204" s="14" t="s">
        <v>86</v>
      </c>
      <c r="G4204" s="111" t="s">
        <v>921</v>
      </c>
      <c r="H42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4" s="48">
        <f>tbl_raw_data[[#This Row],[Date Actioned]]-tbl_raw_data[[#This Row],[Date Tagged]]</f>
        <v>5.0578703740029596E-3</v>
      </c>
      <c r="J4204" s="50">
        <f>HOUR(tbl_raw_data[[#This Row],[time_taken]])*60+MINUTE(tbl_raw_data[[#This Row],[time_taken]])+SECOND(tbl_raw_data[[#This Row],[time_taken]])/60</f>
        <v>7.2833333333333332</v>
      </c>
      <c r="K4204" s="54">
        <f>DATE(YEAR(tbl_raw_data[[#This Row],[Date Actioned]]), MONTH(tbl_raw_data[[#This Row],[Date Actioned]]), DAY(tbl_raw_data[[#This Row],[Date Actioned]]))</f>
        <v>45156</v>
      </c>
      <c r="L4204" s="55" t="str">
        <f>UPPER(TEXT(tbl_raw_data[[#This Row],[Updated_date]],"MMMM"))</f>
        <v>AUGUST</v>
      </c>
      <c r="M4204" s="55" t="str">
        <f>UPPER("Week "&amp;IF(ROUNDUP(DAY(tbl_raw_data[[#This Row],[Updated_date]])/7,0)=5,4,ROUNDUP(DAY(tbl_raw_data[[#This Row],[Updated_date]])/7,0)))</f>
        <v>WEEK 3</v>
      </c>
      <c r="N4204" s="57" t="str">
        <f>UPPER(VLOOKUP(tbl_raw_data[[#This Row],[Analyst]],[1]setting!$A$1:$B$15,2,0))</f>
        <v>ASIF</v>
      </c>
      <c r="O4204" s="57" t="str">
        <f>UPPER(tbl_raw_data[[#This Row],[Outcome]])</f>
        <v>APPROVE</v>
      </c>
      <c r="P4204" s="57" t="str">
        <f>UPPER(tbl_raw_data[[#This Row],[Queue Name]])</f>
        <v>CONSUMER EXISTING</v>
      </c>
      <c r="Q4204" s="57" t="str">
        <f>IF(tbl_raw_data[[#This Row],[time_taken_in_mins]]&lt;=20,"SLA_MET","SLA_NOT_MET")</f>
        <v>SLA_MET</v>
      </c>
    </row>
    <row r="4205" spans="1:17" ht="15" customHeight="1" x14ac:dyDescent="0.25">
      <c r="A4205" s="5" t="s">
        <v>2369</v>
      </c>
      <c r="B4205" s="6">
        <v>45156.714375000003</v>
      </c>
      <c r="C4205" s="7">
        <v>45156.719907407409</v>
      </c>
      <c r="D4205" s="8" t="s">
        <v>13</v>
      </c>
      <c r="E4205" s="8" t="s">
        <v>9</v>
      </c>
      <c r="F4205" s="8" t="s">
        <v>55</v>
      </c>
      <c r="G4205" s="110" t="s">
        <v>29</v>
      </c>
      <c r="H42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5" s="48">
        <f>tbl_raw_data[[#This Row],[Date Actioned]]-tbl_raw_data[[#This Row],[Date Tagged]]</f>
        <v>5.5324074055533856E-3</v>
      </c>
      <c r="J4205" s="50">
        <f>HOUR(tbl_raw_data[[#This Row],[time_taken]])*60+MINUTE(tbl_raw_data[[#This Row],[time_taken]])+SECOND(tbl_raw_data[[#This Row],[time_taken]])/60</f>
        <v>7.9666666666666668</v>
      </c>
      <c r="K4205" s="54">
        <f>DATE(YEAR(tbl_raw_data[[#This Row],[Date Actioned]]), MONTH(tbl_raw_data[[#This Row],[Date Actioned]]), DAY(tbl_raw_data[[#This Row],[Date Actioned]]))</f>
        <v>45156</v>
      </c>
      <c r="L4205" s="55" t="str">
        <f>UPPER(TEXT(tbl_raw_data[[#This Row],[Updated_date]],"MMMM"))</f>
        <v>AUGUST</v>
      </c>
      <c r="M4205" s="55" t="str">
        <f>UPPER("Week "&amp;IF(ROUNDUP(DAY(tbl_raw_data[[#This Row],[Updated_date]])/7,0)=5,4,ROUNDUP(DAY(tbl_raw_data[[#This Row],[Updated_date]])/7,0)))</f>
        <v>WEEK 3</v>
      </c>
      <c r="N4205" s="57" t="str">
        <f>UPPER(VLOOKUP(tbl_raw_data[[#This Row],[Analyst]],[1]setting!$A$1:$B$15,2,0))</f>
        <v>CAMERON</v>
      </c>
      <c r="O4205" s="57" t="str">
        <f>UPPER(tbl_raw_data[[#This Row],[Outcome]])</f>
        <v>APPROVE</v>
      </c>
      <c r="P4205" s="57" t="str">
        <f>UPPER(tbl_raw_data[[#This Row],[Queue Name]])</f>
        <v>CONSUMER PRE BUREAU</v>
      </c>
      <c r="Q4205" s="57" t="str">
        <f>IF(tbl_raw_data[[#This Row],[time_taken_in_mins]]&lt;=20,"SLA_MET","SLA_NOT_MET")</f>
        <v>SLA_MET</v>
      </c>
    </row>
    <row r="4206" spans="1:17" ht="15" customHeight="1" x14ac:dyDescent="0.25">
      <c r="A4206" s="22" t="s">
        <v>3971</v>
      </c>
      <c r="B4206" s="12">
        <v>45156.715173611112</v>
      </c>
      <c r="C4206" s="29">
        <v>45156.722858796296</v>
      </c>
      <c r="D4206" s="16" t="s">
        <v>13</v>
      </c>
      <c r="E4206" s="16" t="s">
        <v>41</v>
      </c>
      <c r="F4206" s="30" t="s">
        <v>168</v>
      </c>
      <c r="G4206" s="106"/>
      <c r="H42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6" s="48">
        <f>tbl_raw_data[[#This Row],[Date Actioned]]-tbl_raw_data[[#This Row],[Date Tagged]]</f>
        <v>7.6851851845276542E-3</v>
      </c>
      <c r="J4206" s="50">
        <f>HOUR(tbl_raw_data[[#This Row],[time_taken]])*60+MINUTE(tbl_raw_data[[#This Row],[time_taken]])+SECOND(tbl_raw_data[[#This Row],[time_taken]])/60</f>
        <v>11.066666666666666</v>
      </c>
      <c r="K4206" s="54">
        <f>DATE(YEAR(tbl_raw_data[[#This Row],[Date Actioned]]), MONTH(tbl_raw_data[[#This Row],[Date Actioned]]), DAY(tbl_raw_data[[#This Row],[Date Actioned]]))</f>
        <v>45156</v>
      </c>
      <c r="L4206" s="55" t="str">
        <f>UPPER(TEXT(tbl_raw_data[[#This Row],[Updated_date]],"MMMM"))</f>
        <v>AUGUST</v>
      </c>
      <c r="M4206" s="55" t="str">
        <f>UPPER("Week "&amp;IF(ROUNDUP(DAY(tbl_raw_data[[#This Row],[Updated_date]])/7,0)=5,4,ROUNDUP(DAY(tbl_raw_data[[#This Row],[Updated_date]])/7,0)))</f>
        <v>WEEK 3</v>
      </c>
      <c r="N4206" s="57" t="str">
        <f>UPPER(VLOOKUP(tbl_raw_data[[#This Row],[Analyst]],[1]setting!$A$1:$B$15,2,0))</f>
        <v>MERCEDES</v>
      </c>
      <c r="O4206" s="57" t="str">
        <f>UPPER(tbl_raw_data[[#This Row],[Outcome]])</f>
        <v>APPROVE</v>
      </c>
      <c r="P4206" s="57" t="str">
        <f>UPPER(tbl_raw_data[[#This Row],[Queue Name]])</f>
        <v>CONSUMER POST BUREAU</v>
      </c>
      <c r="Q4206" s="57" t="str">
        <f>IF(tbl_raw_data[[#This Row],[time_taken_in_mins]]&lt;=20,"SLA_MET","SLA_NOT_MET")</f>
        <v>SLA_MET</v>
      </c>
    </row>
    <row r="4207" spans="1:17" ht="15" customHeight="1" x14ac:dyDescent="0.25">
      <c r="A4207" s="11" t="s">
        <v>1318</v>
      </c>
      <c r="B4207" s="12">
        <v>45156.717430555553</v>
      </c>
      <c r="C4207" s="13">
        <v>45156.721585648149</v>
      </c>
      <c r="D4207" s="14" t="s">
        <v>13</v>
      </c>
      <c r="E4207" s="14" t="s">
        <v>9</v>
      </c>
      <c r="F4207" s="14" t="s">
        <v>10</v>
      </c>
      <c r="G4207" s="111" t="s">
        <v>67</v>
      </c>
      <c r="H42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7" s="48">
        <f>tbl_raw_data[[#This Row],[Date Actioned]]-tbl_raw_data[[#This Row],[Date Tagged]]</f>
        <v>4.1550925961928442E-3</v>
      </c>
      <c r="J4207" s="50">
        <f>HOUR(tbl_raw_data[[#This Row],[time_taken]])*60+MINUTE(tbl_raw_data[[#This Row],[time_taken]])+SECOND(tbl_raw_data[[#This Row],[time_taken]])/60</f>
        <v>5.9833333333333334</v>
      </c>
      <c r="K4207" s="54">
        <f>DATE(YEAR(tbl_raw_data[[#This Row],[Date Actioned]]), MONTH(tbl_raw_data[[#This Row],[Date Actioned]]), DAY(tbl_raw_data[[#This Row],[Date Actioned]]))</f>
        <v>45156</v>
      </c>
      <c r="L4207" s="55" t="str">
        <f>UPPER(TEXT(tbl_raw_data[[#This Row],[Updated_date]],"MMMM"))</f>
        <v>AUGUST</v>
      </c>
      <c r="M4207" s="55" t="str">
        <f>UPPER("Week "&amp;IF(ROUNDUP(DAY(tbl_raw_data[[#This Row],[Updated_date]])/7,0)=5,4,ROUNDUP(DAY(tbl_raw_data[[#This Row],[Updated_date]])/7,0)))</f>
        <v>WEEK 3</v>
      </c>
      <c r="N4207" s="57" t="str">
        <f>UPPER(VLOOKUP(tbl_raw_data[[#This Row],[Analyst]],[1]setting!$A$1:$B$15,2,0))</f>
        <v>SAM</v>
      </c>
      <c r="O4207" s="57" t="str">
        <f>UPPER(tbl_raw_data[[#This Row],[Outcome]])</f>
        <v>APPROVE</v>
      </c>
      <c r="P4207" s="57" t="str">
        <f>UPPER(tbl_raw_data[[#This Row],[Queue Name]])</f>
        <v>CONSUMER PRE BUREAU</v>
      </c>
      <c r="Q4207" s="57" t="str">
        <f>IF(tbl_raw_data[[#This Row],[time_taken_in_mins]]&lt;=20,"SLA_MET","SLA_NOT_MET")</f>
        <v>SLA_MET</v>
      </c>
    </row>
    <row r="4208" spans="1:17" ht="15" customHeight="1" x14ac:dyDescent="0.25">
      <c r="A4208" s="22" t="s">
        <v>3685</v>
      </c>
      <c r="B4208" s="6">
        <v>45156.720509259256</v>
      </c>
      <c r="C4208" s="7">
        <v>45156.727789351855</v>
      </c>
      <c r="D4208" s="8" t="s">
        <v>13</v>
      </c>
      <c r="E4208" s="8" t="s">
        <v>41</v>
      </c>
      <c r="F4208" s="8" t="s">
        <v>55</v>
      </c>
      <c r="G4208" s="110" t="s">
        <v>29</v>
      </c>
      <c r="H42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08" s="48">
        <f>tbl_raw_data[[#This Row],[Date Actioned]]-tbl_raw_data[[#This Row],[Date Tagged]]</f>
        <v>7.2800925991032273E-3</v>
      </c>
      <c r="J4208" s="50">
        <f>HOUR(tbl_raw_data[[#This Row],[time_taken]])*60+MINUTE(tbl_raw_data[[#This Row],[time_taken]])+SECOND(tbl_raw_data[[#This Row],[time_taken]])/60</f>
        <v>10.483333333333333</v>
      </c>
      <c r="K4208" s="54">
        <f>DATE(YEAR(tbl_raw_data[[#This Row],[Date Actioned]]), MONTH(tbl_raw_data[[#This Row],[Date Actioned]]), DAY(tbl_raw_data[[#This Row],[Date Actioned]]))</f>
        <v>45156</v>
      </c>
      <c r="L4208" s="55" t="str">
        <f>UPPER(TEXT(tbl_raw_data[[#This Row],[Updated_date]],"MMMM"))</f>
        <v>AUGUST</v>
      </c>
      <c r="M4208" s="55" t="str">
        <f>UPPER("Week "&amp;IF(ROUNDUP(DAY(tbl_raw_data[[#This Row],[Updated_date]])/7,0)=5,4,ROUNDUP(DAY(tbl_raw_data[[#This Row],[Updated_date]])/7,0)))</f>
        <v>WEEK 3</v>
      </c>
      <c r="N4208" s="57" t="str">
        <f>UPPER(VLOOKUP(tbl_raw_data[[#This Row],[Analyst]],[1]setting!$A$1:$B$15,2,0))</f>
        <v>CAMERON</v>
      </c>
      <c r="O4208" s="57" t="str">
        <f>UPPER(tbl_raw_data[[#This Row],[Outcome]])</f>
        <v>APPROVE</v>
      </c>
      <c r="P4208" s="57" t="str">
        <f>UPPER(tbl_raw_data[[#This Row],[Queue Name]])</f>
        <v>CONSUMER POST BUREAU</v>
      </c>
      <c r="Q4208" s="57" t="str">
        <f>IF(tbl_raw_data[[#This Row],[time_taken_in_mins]]&lt;=20,"SLA_MET","SLA_NOT_MET")</f>
        <v>SLA_MET</v>
      </c>
    </row>
    <row r="4209" spans="1:17" ht="15" customHeight="1" x14ac:dyDescent="0.25">
      <c r="A4209" s="5" t="s">
        <v>2126</v>
      </c>
      <c r="B4209" s="12">
        <v>45156.723923611113</v>
      </c>
      <c r="C4209" s="29">
        <v>45156.729178240741</v>
      </c>
      <c r="D4209" s="30" t="s">
        <v>40</v>
      </c>
      <c r="E4209" s="16" t="s">
        <v>41</v>
      </c>
      <c r="F4209" s="30" t="s">
        <v>10</v>
      </c>
      <c r="G4209" s="106"/>
      <c r="H42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09" s="48">
        <f>tbl_raw_data[[#This Row],[Date Actioned]]-tbl_raw_data[[#This Row],[Date Tagged]]</f>
        <v>5.2546296283253469E-3</v>
      </c>
      <c r="J4209" s="50">
        <f>HOUR(tbl_raw_data[[#This Row],[time_taken]])*60+MINUTE(tbl_raw_data[[#This Row],[time_taken]])+SECOND(tbl_raw_data[[#This Row],[time_taken]])/60</f>
        <v>7.5666666666666664</v>
      </c>
      <c r="K4209" s="54">
        <f>DATE(YEAR(tbl_raw_data[[#This Row],[Date Actioned]]), MONTH(tbl_raw_data[[#This Row],[Date Actioned]]), DAY(tbl_raw_data[[#This Row],[Date Actioned]]))</f>
        <v>45156</v>
      </c>
      <c r="L4209" s="55" t="str">
        <f>UPPER(TEXT(tbl_raw_data[[#This Row],[Updated_date]],"MMMM"))</f>
        <v>AUGUST</v>
      </c>
      <c r="M4209" s="55" t="str">
        <f>UPPER("Week "&amp;IF(ROUNDUP(DAY(tbl_raw_data[[#This Row],[Updated_date]])/7,0)=5,4,ROUNDUP(DAY(tbl_raw_data[[#This Row],[Updated_date]])/7,0)))</f>
        <v>WEEK 3</v>
      </c>
      <c r="N4209" s="57" t="str">
        <f>UPPER(VLOOKUP(tbl_raw_data[[#This Row],[Analyst]],[1]setting!$A$1:$B$15,2,0))</f>
        <v>SAM</v>
      </c>
      <c r="O4209" s="57" t="str">
        <f>UPPER(tbl_raw_data[[#This Row],[Outcome]])</f>
        <v>WITHDRAW</v>
      </c>
      <c r="P4209" s="57" t="str">
        <f>UPPER(tbl_raw_data[[#This Row],[Queue Name]])</f>
        <v>CONSUMER POST BUREAU</v>
      </c>
      <c r="Q4209" s="57" t="str">
        <f>IF(tbl_raw_data[[#This Row],[time_taken_in_mins]]&lt;=20,"SLA_MET","SLA_NOT_MET")</f>
        <v>SLA_MET</v>
      </c>
    </row>
    <row r="4210" spans="1:17" ht="15" customHeight="1" x14ac:dyDescent="0.25">
      <c r="A4210" s="5" t="s">
        <v>4592</v>
      </c>
      <c r="B4210" s="12">
        <v>45156.730266203704</v>
      </c>
      <c r="C4210" s="13">
        <v>45156.738993055558</v>
      </c>
      <c r="D4210" s="14" t="s">
        <v>13</v>
      </c>
      <c r="E4210" s="14" t="s">
        <v>28</v>
      </c>
      <c r="F4210" s="14" t="s">
        <v>86</v>
      </c>
      <c r="G4210" s="111" t="s">
        <v>546</v>
      </c>
      <c r="H42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10" s="48">
        <f>tbl_raw_data[[#This Row],[Date Actioned]]-tbl_raw_data[[#This Row],[Date Tagged]]</f>
        <v>8.7268518545897678E-3</v>
      </c>
      <c r="J4210" s="50">
        <f>HOUR(tbl_raw_data[[#This Row],[time_taken]])*60+MINUTE(tbl_raw_data[[#This Row],[time_taken]])+SECOND(tbl_raw_data[[#This Row],[time_taken]])/60</f>
        <v>12.566666666666666</v>
      </c>
      <c r="K4210" s="54">
        <f>DATE(YEAR(tbl_raw_data[[#This Row],[Date Actioned]]), MONTH(tbl_raw_data[[#This Row],[Date Actioned]]), DAY(tbl_raw_data[[#This Row],[Date Actioned]]))</f>
        <v>45156</v>
      </c>
      <c r="L4210" s="55" t="str">
        <f>UPPER(TEXT(tbl_raw_data[[#This Row],[Updated_date]],"MMMM"))</f>
        <v>AUGUST</v>
      </c>
      <c r="M4210" s="55" t="str">
        <f>UPPER("Week "&amp;IF(ROUNDUP(DAY(tbl_raw_data[[#This Row],[Updated_date]])/7,0)=5,4,ROUNDUP(DAY(tbl_raw_data[[#This Row],[Updated_date]])/7,0)))</f>
        <v>WEEK 3</v>
      </c>
      <c r="N4210" s="57" t="str">
        <f>UPPER(VLOOKUP(tbl_raw_data[[#This Row],[Analyst]],[1]setting!$A$1:$B$15,2,0))</f>
        <v>ASIF</v>
      </c>
      <c r="O4210" s="57" t="str">
        <f>UPPER(tbl_raw_data[[#This Row],[Outcome]])</f>
        <v>APPROVE</v>
      </c>
      <c r="P4210" s="57" t="str">
        <f>UPPER(tbl_raw_data[[#This Row],[Queue Name]])</f>
        <v>CONSUMER EXISTING</v>
      </c>
      <c r="Q4210" s="57" t="str">
        <f>IF(tbl_raw_data[[#This Row],[time_taken_in_mins]]&lt;=20,"SLA_MET","SLA_NOT_MET")</f>
        <v>SLA_MET</v>
      </c>
    </row>
    <row r="4211" spans="1:17" ht="15" customHeight="1" x14ac:dyDescent="0.25">
      <c r="A4211" s="11" t="s">
        <v>1111</v>
      </c>
      <c r="B4211" s="12">
        <v>45156.737662037034</v>
      </c>
      <c r="C4211" s="25">
        <v>45156.741493055553</v>
      </c>
      <c r="D4211" s="26" t="s">
        <v>40</v>
      </c>
      <c r="E4211" s="10" t="s">
        <v>41</v>
      </c>
      <c r="F4211" s="26" t="s">
        <v>73</v>
      </c>
      <c r="G4211" s="109"/>
      <c r="H42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1" s="48">
        <f>tbl_raw_data[[#This Row],[Date Actioned]]-tbl_raw_data[[#This Row],[Date Tagged]]</f>
        <v>3.8310185191221535E-3</v>
      </c>
      <c r="J4211" s="50">
        <f>HOUR(tbl_raw_data[[#This Row],[time_taken]])*60+MINUTE(tbl_raw_data[[#This Row],[time_taken]])+SECOND(tbl_raw_data[[#This Row],[time_taken]])/60</f>
        <v>5.5166666666666666</v>
      </c>
      <c r="K4211" s="54">
        <f>DATE(YEAR(tbl_raw_data[[#This Row],[Date Actioned]]), MONTH(tbl_raw_data[[#This Row],[Date Actioned]]), DAY(tbl_raw_data[[#This Row],[Date Actioned]]))</f>
        <v>45156</v>
      </c>
      <c r="L4211" s="55" t="str">
        <f>UPPER(TEXT(tbl_raw_data[[#This Row],[Updated_date]],"MMMM"))</f>
        <v>AUGUST</v>
      </c>
      <c r="M4211" s="55" t="str">
        <f>UPPER("Week "&amp;IF(ROUNDUP(DAY(tbl_raw_data[[#This Row],[Updated_date]])/7,0)=5,4,ROUNDUP(DAY(tbl_raw_data[[#This Row],[Updated_date]])/7,0)))</f>
        <v>WEEK 3</v>
      </c>
      <c r="N4211" s="57" t="str">
        <f>UPPER(VLOOKUP(tbl_raw_data[[#This Row],[Analyst]],[1]setting!$A$1:$B$15,2,0))</f>
        <v>SHAHID</v>
      </c>
      <c r="O4211" s="57" t="str">
        <f>UPPER(tbl_raw_data[[#This Row],[Outcome]])</f>
        <v>WITHDRAW</v>
      </c>
      <c r="P4211" s="57" t="str">
        <f>UPPER(tbl_raw_data[[#This Row],[Queue Name]])</f>
        <v>CONSUMER POST BUREAU</v>
      </c>
      <c r="Q4211" s="57" t="str">
        <f>IF(tbl_raw_data[[#This Row],[time_taken_in_mins]]&lt;=20,"SLA_MET","SLA_NOT_MET")</f>
        <v>SLA_MET</v>
      </c>
    </row>
    <row r="4212" spans="1:17" ht="15" customHeight="1" x14ac:dyDescent="0.25">
      <c r="A4212" s="11" t="s">
        <v>731</v>
      </c>
      <c r="B4212" s="12">
        <v>45156.749432870369</v>
      </c>
      <c r="C4212" s="13">
        <v>45156.752650462964</v>
      </c>
      <c r="D4212" s="14" t="s">
        <v>46</v>
      </c>
      <c r="E4212" s="14" t="s">
        <v>9</v>
      </c>
      <c r="F4212" s="14" t="s">
        <v>86</v>
      </c>
      <c r="G4212" s="111" t="s">
        <v>225</v>
      </c>
      <c r="H42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12" s="48">
        <f>tbl_raw_data[[#This Row],[Date Actioned]]-tbl_raw_data[[#This Row],[Date Tagged]]</f>
        <v>3.2175925953197293E-3</v>
      </c>
      <c r="J4212" s="50">
        <f>HOUR(tbl_raw_data[[#This Row],[time_taken]])*60+MINUTE(tbl_raw_data[[#This Row],[time_taken]])+SECOND(tbl_raw_data[[#This Row],[time_taken]])/60</f>
        <v>4.6333333333333329</v>
      </c>
      <c r="K4212" s="54">
        <f>DATE(YEAR(tbl_raw_data[[#This Row],[Date Actioned]]), MONTH(tbl_raw_data[[#This Row],[Date Actioned]]), DAY(tbl_raw_data[[#This Row],[Date Actioned]]))</f>
        <v>45156</v>
      </c>
      <c r="L4212" s="55" t="str">
        <f>UPPER(TEXT(tbl_raw_data[[#This Row],[Updated_date]],"MMMM"))</f>
        <v>AUGUST</v>
      </c>
      <c r="M4212" s="55" t="str">
        <f>UPPER("Week "&amp;IF(ROUNDUP(DAY(tbl_raw_data[[#This Row],[Updated_date]])/7,0)=5,4,ROUNDUP(DAY(tbl_raw_data[[#This Row],[Updated_date]])/7,0)))</f>
        <v>WEEK 3</v>
      </c>
      <c r="N4212" s="57" t="str">
        <f>UPPER(VLOOKUP(tbl_raw_data[[#This Row],[Analyst]],[1]setting!$A$1:$B$15,2,0))</f>
        <v>ASIF</v>
      </c>
      <c r="O4212" s="57" t="str">
        <f>UPPER(tbl_raw_data[[#This Row],[Outcome]])</f>
        <v>DECLINE</v>
      </c>
      <c r="P4212" s="57" t="str">
        <f>UPPER(tbl_raw_data[[#This Row],[Queue Name]])</f>
        <v>CONSUMER PRE BUREAU</v>
      </c>
      <c r="Q4212" s="57" t="str">
        <f>IF(tbl_raw_data[[#This Row],[time_taken_in_mins]]&lt;=20,"SLA_MET","SLA_NOT_MET")</f>
        <v>SLA_MET</v>
      </c>
    </row>
    <row r="4213" spans="1:17" ht="15" customHeight="1" x14ac:dyDescent="0.25">
      <c r="A4213" s="5" t="s">
        <v>864</v>
      </c>
      <c r="B4213" s="12">
        <v>45156.761342592596</v>
      </c>
      <c r="C4213" s="25">
        <v>45156.764791666668</v>
      </c>
      <c r="D4213" s="10" t="s">
        <v>13</v>
      </c>
      <c r="E4213" s="10" t="s">
        <v>28</v>
      </c>
      <c r="F4213" s="26" t="s">
        <v>73</v>
      </c>
      <c r="G4213" s="109"/>
      <c r="H42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3" s="48">
        <f>tbl_raw_data[[#This Row],[Date Actioned]]-tbl_raw_data[[#This Row],[Date Tagged]]</f>
        <v>3.4490740727051161E-3</v>
      </c>
      <c r="J4213" s="50">
        <f>HOUR(tbl_raw_data[[#This Row],[time_taken]])*60+MINUTE(tbl_raw_data[[#This Row],[time_taken]])+SECOND(tbl_raw_data[[#This Row],[time_taken]])/60</f>
        <v>4.9666666666666668</v>
      </c>
      <c r="K4213" s="54">
        <f>DATE(YEAR(tbl_raw_data[[#This Row],[Date Actioned]]), MONTH(tbl_raw_data[[#This Row],[Date Actioned]]), DAY(tbl_raw_data[[#This Row],[Date Actioned]]))</f>
        <v>45156</v>
      </c>
      <c r="L4213" s="55" t="str">
        <f>UPPER(TEXT(tbl_raw_data[[#This Row],[Updated_date]],"MMMM"))</f>
        <v>AUGUST</v>
      </c>
      <c r="M4213" s="55" t="str">
        <f>UPPER("Week "&amp;IF(ROUNDUP(DAY(tbl_raw_data[[#This Row],[Updated_date]])/7,0)=5,4,ROUNDUP(DAY(tbl_raw_data[[#This Row],[Updated_date]])/7,0)))</f>
        <v>WEEK 3</v>
      </c>
      <c r="N4213" s="57" t="str">
        <f>UPPER(VLOOKUP(tbl_raw_data[[#This Row],[Analyst]],[1]setting!$A$1:$B$15,2,0))</f>
        <v>SHAHID</v>
      </c>
      <c r="O4213" s="57" t="str">
        <f>UPPER(tbl_raw_data[[#This Row],[Outcome]])</f>
        <v>APPROVE</v>
      </c>
      <c r="P4213" s="57" t="str">
        <f>UPPER(tbl_raw_data[[#This Row],[Queue Name]])</f>
        <v>CONSUMER EXISTING</v>
      </c>
      <c r="Q4213" s="57" t="str">
        <f>IF(tbl_raw_data[[#This Row],[time_taken_in_mins]]&lt;=20,"SLA_MET","SLA_NOT_MET")</f>
        <v>SLA_MET</v>
      </c>
    </row>
    <row r="4214" spans="1:17" ht="15" customHeight="1" x14ac:dyDescent="0.25">
      <c r="A4214" s="22" t="s">
        <v>865</v>
      </c>
      <c r="B4214" s="12">
        <v>45156.767326388886</v>
      </c>
      <c r="C4214" s="29">
        <v>45156.770775462966</v>
      </c>
      <c r="D4214" s="16" t="s">
        <v>46</v>
      </c>
      <c r="E4214" s="16" t="s">
        <v>41</v>
      </c>
      <c r="F4214" s="30" t="s">
        <v>73</v>
      </c>
      <c r="G4214" s="106"/>
      <c r="H42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4" s="48">
        <f>tbl_raw_data[[#This Row],[Date Actioned]]-tbl_raw_data[[#This Row],[Date Tagged]]</f>
        <v>3.4490740799810737E-3</v>
      </c>
      <c r="J4214" s="50">
        <f>HOUR(tbl_raw_data[[#This Row],[time_taken]])*60+MINUTE(tbl_raw_data[[#This Row],[time_taken]])+SECOND(tbl_raw_data[[#This Row],[time_taken]])/60</f>
        <v>4.9666666666666668</v>
      </c>
      <c r="K4214" s="54">
        <f>DATE(YEAR(tbl_raw_data[[#This Row],[Date Actioned]]), MONTH(tbl_raw_data[[#This Row],[Date Actioned]]), DAY(tbl_raw_data[[#This Row],[Date Actioned]]))</f>
        <v>45156</v>
      </c>
      <c r="L4214" s="55" t="str">
        <f>UPPER(TEXT(tbl_raw_data[[#This Row],[Updated_date]],"MMMM"))</f>
        <v>AUGUST</v>
      </c>
      <c r="M4214" s="55" t="str">
        <f>UPPER("Week "&amp;IF(ROUNDUP(DAY(tbl_raw_data[[#This Row],[Updated_date]])/7,0)=5,4,ROUNDUP(DAY(tbl_raw_data[[#This Row],[Updated_date]])/7,0)))</f>
        <v>WEEK 3</v>
      </c>
      <c r="N4214" s="57" t="str">
        <f>UPPER(VLOOKUP(tbl_raw_data[[#This Row],[Analyst]],[1]setting!$A$1:$B$15,2,0))</f>
        <v>SHAHID</v>
      </c>
      <c r="O4214" s="57" t="str">
        <f>UPPER(tbl_raw_data[[#This Row],[Outcome]])</f>
        <v>DECLINE</v>
      </c>
      <c r="P4214" s="57" t="str">
        <f>UPPER(tbl_raw_data[[#This Row],[Queue Name]])</f>
        <v>CONSUMER POST BUREAU</v>
      </c>
      <c r="Q4214" s="57" t="str">
        <f>IF(tbl_raw_data[[#This Row],[time_taken_in_mins]]&lt;=20,"SLA_MET","SLA_NOT_MET")</f>
        <v>SLA_MET</v>
      </c>
    </row>
    <row r="4215" spans="1:17" ht="15" customHeight="1" x14ac:dyDescent="0.25">
      <c r="A4215" s="22" t="s">
        <v>3354</v>
      </c>
      <c r="B4215" s="12">
        <v>45156.782164351855</v>
      </c>
      <c r="C4215" s="29">
        <v>45156.7890162037</v>
      </c>
      <c r="D4215" s="30" t="s">
        <v>40</v>
      </c>
      <c r="E4215" s="16" t="s">
        <v>41</v>
      </c>
      <c r="F4215" s="30" t="s">
        <v>86</v>
      </c>
      <c r="G4215" s="106"/>
      <c r="H42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5" s="48">
        <f>tbl_raw_data[[#This Row],[Date Actioned]]-tbl_raw_data[[#This Row],[Date Tagged]]</f>
        <v>6.8518518455675803E-3</v>
      </c>
      <c r="J4215" s="50">
        <f>HOUR(tbl_raw_data[[#This Row],[time_taken]])*60+MINUTE(tbl_raw_data[[#This Row],[time_taken]])+SECOND(tbl_raw_data[[#This Row],[time_taken]])/60</f>
        <v>9.8666666666666671</v>
      </c>
      <c r="K4215" s="54">
        <f>DATE(YEAR(tbl_raw_data[[#This Row],[Date Actioned]]), MONTH(tbl_raw_data[[#This Row],[Date Actioned]]), DAY(tbl_raw_data[[#This Row],[Date Actioned]]))</f>
        <v>45156</v>
      </c>
      <c r="L4215" s="55" t="str">
        <f>UPPER(TEXT(tbl_raw_data[[#This Row],[Updated_date]],"MMMM"))</f>
        <v>AUGUST</v>
      </c>
      <c r="M4215" s="55" t="str">
        <f>UPPER("Week "&amp;IF(ROUNDUP(DAY(tbl_raw_data[[#This Row],[Updated_date]])/7,0)=5,4,ROUNDUP(DAY(tbl_raw_data[[#This Row],[Updated_date]])/7,0)))</f>
        <v>WEEK 3</v>
      </c>
      <c r="N4215" s="57" t="str">
        <f>UPPER(VLOOKUP(tbl_raw_data[[#This Row],[Analyst]],[1]setting!$A$1:$B$15,2,0))</f>
        <v>ASIF</v>
      </c>
      <c r="O4215" s="57" t="str">
        <f>UPPER(tbl_raw_data[[#This Row],[Outcome]])</f>
        <v>WITHDRAW</v>
      </c>
      <c r="P4215" s="57" t="str">
        <f>UPPER(tbl_raw_data[[#This Row],[Queue Name]])</f>
        <v>CONSUMER POST BUREAU</v>
      </c>
      <c r="Q4215" s="57" t="str">
        <f>IF(tbl_raw_data[[#This Row],[time_taken_in_mins]]&lt;=20,"SLA_MET","SLA_NOT_MET")</f>
        <v>SLA_MET</v>
      </c>
    </row>
    <row r="4216" spans="1:17" ht="15" customHeight="1" x14ac:dyDescent="0.25">
      <c r="A4216" s="22" t="s">
        <v>1312</v>
      </c>
      <c r="B4216" s="12">
        <v>45156.806863425925</v>
      </c>
      <c r="C4216" s="13">
        <v>45156.811018518521</v>
      </c>
      <c r="D4216" s="14" t="s">
        <v>8</v>
      </c>
      <c r="E4216" s="14" t="s">
        <v>9</v>
      </c>
      <c r="F4216" s="14" t="s">
        <v>55</v>
      </c>
      <c r="G4216" s="111" t="s">
        <v>1313</v>
      </c>
      <c r="H42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16" s="48">
        <f>tbl_raw_data[[#This Row],[Date Actioned]]-tbl_raw_data[[#This Row],[Date Tagged]]</f>
        <v>4.1550925961928442E-3</v>
      </c>
      <c r="J4216" s="50">
        <f>HOUR(tbl_raw_data[[#This Row],[time_taken]])*60+MINUTE(tbl_raw_data[[#This Row],[time_taken]])+SECOND(tbl_raw_data[[#This Row],[time_taken]])/60</f>
        <v>5.9833333333333334</v>
      </c>
      <c r="K4216" s="54">
        <f>DATE(YEAR(tbl_raw_data[[#This Row],[Date Actioned]]), MONTH(tbl_raw_data[[#This Row],[Date Actioned]]), DAY(tbl_raw_data[[#This Row],[Date Actioned]]))</f>
        <v>45156</v>
      </c>
      <c r="L4216" s="55" t="str">
        <f>UPPER(TEXT(tbl_raw_data[[#This Row],[Updated_date]],"MMMM"))</f>
        <v>AUGUST</v>
      </c>
      <c r="M4216" s="55" t="str">
        <f>UPPER("Week "&amp;IF(ROUNDUP(DAY(tbl_raw_data[[#This Row],[Updated_date]])/7,0)=5,4,ROUNDUP(DAY(tbl_raw_data[[#This Row],[Updated_date]])/7,0)))</f>
        <v>WEEK 3</v>
      </c>
      <c r="N4216" s="57" t="str">
        <f>UPPER(VLOOKUP(tbl_raw_data[[#This Row],[Analyst]],[1]setting!$A$1:$B$15,2,0))</f>
        <v>CAMERON</v>
      </c>
      <c r="O4216" s="57" t="str">
        <f>UPPER(tbl_raw_data[[#This Row],[Outcome]])</f>
        <v>WITHDRAW</v>
      </c>
      <c r="P4216" s="57" t="str">
        <f>UPPER(tbl_raw_data[[#This Row],[Queue Name]])</f>
        <v>CONSUMER PRE BUREAU</v>
      </c>
      <c r="Q4216" s="57" t="str">
        <f>IF(tbl_raw_data[[#This Row],[time_taken_in_mins]]&lt;=20,"SLA_MET","SLA_NOT_MET")</f>
        <v>SLA_MET</v>
      </c>
    </row>
    <row r="4217" spans="1:17" ht="15" customHeight="1" x14ac:dyDescent="0.25">
      <c r="A4217" s="11" t="s">
        <v>7330</v>
      </c>
      <c r="B4217" s="12">
        <v>45156.850995370369</v>
      </c>
      <c r="C4217" s="29">
        <v>45157.361759259256</v>
      </c>
      <c r="D4217" s="16" t="s">
        <v>13</v>
      </c>
      <c r="E4217" s="16" t="s">
        <v>41</v>
      </c>
      <c r="F4217" s="30" t="s">
        <v>168</v>
      </c>
      <c r="G4217" s="106"/>
      <c r="H42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7" s="48">
        <f>tbl_raw_data[[#This Row],[Date Actioned]]-tbl_raw_data[[#This Row],[Date Tagged]]</f>
        <v>0.51076388888759539</v>
      </c>
      <c r="J4217" s="50">
        <f>HOUR(tbl_raw_data[[#This Row],[time_taken]])*60+MINUTE(tbl_raw_data[[#This Row],[time_taken]])+SECOND(tbl_raw_data[[#This Row],[time_taken]])/60</f>
        <v>735.5</v>
      </c>
      <c r="K4217" s="54">
        <f>DATE(YEAR(tbl_raw_data[[#This Row],[Date Actioned]]), MONTH(tbl_raw_data[[#This Row],[Date Actioned]]), DAY(tbl_raw_data[[#This Row],[Date Actioned]]))</f>
        <v>45157</v>
      </c>
      <c r="L4217" s="55" t="str">
        <f>UPPER(TEXT(tbl_raw_data[[#This Row],[Updated_date]],"MMMM"))</f>
        <v>AUGUST</v>
      </c>
      <c r="M4217" s="55" t="str">
        <f>UPPER("Week "&amp;IF(ROUNDUP(DAY(tbl_raw_data[[#This Row],[Updated_date]])/7,0)=5,4,ROUNDUP(DAY(tbl_raw_data[[#This Row],[Updated_date]])/7,0)))</f>
        <v>WEEK 3</v>
      </c>
      <c r="N4217" s="57" t="str">
        <f>UPPER(VLOOKUP(tbl_raw_data[[#This Row],[Analyst]],[1]setting!$A$1:$B$15,2,0))</f>
        <v>MERCEDES</v>
      </c>
      <c r="O4217" s="57" t="str">
        <f>UPPER(tbl_raw_data[[#This Row],[Outcome]])</f>
        <v>APPROVE</v>
      </c>
      <c r="P4217" s="57" t="str">
        <f>UPPER(tbl_raw_data[[#This Row],[Queue Name]])</f>
        <v>CONSUMER POST BUREAU</v>
      </c>
      <c r="Q4217" s="57" t="str">
        <f>IF(tbl_raw_data[[#This Row],[time_taken_in_mins]]&lt;=20,"SLA_MET","SLA_NOT_MET")</f>
        <v>SLA_NOT_MET</v>
      </c>
    </row>
    <row r="4218" spans="1:17" ht="15" customHeight="1" x14ac:dyDescent="0.25">
      <c r="A4218" s="5" t="s">
        <v>7337</v>
      </c>
      <c r="B4218" s="12">
        <v>45156.854791666665</v>
      </c>
      <c r="C4218" s="25">
        <v>45157.368668981479</v>
      </c>
      <c r="D4218" s="26" t="s">
        <v>40</v>
      </c>
      <c r="E4218" s="10" t="s">
        <v>41</v>
      </c>
      <c r="F4218" s="26" t="s">
        <v>10</v>
      </c>
      <c r="G4218" s="109"/>
      <c r="H42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8" s="48">
        <f>tbl_raw_data[[#This Row],[Date Actioned]]-tbl_raw_data[[#This Row],[Date Tagged]]</f>
        <v>0.51387731481372612</v>
      </c>
      <c r="J4218" s="50">
        <f>HOUR(tbl_raw_data[[#This Row],[time_taken]])*60+MINUTE(tbl_raw_data[[#This Row],[time_taken]])+SECOND(tbl_raw_data[[#This Row],[time_taken]])/60</f>
        <v>739.98333333333335</v>
      </c>
      <c r="K4218" s="54">
        <f>DATE(YEAR(tbl_raw_data[[#This Row],[Date Actioned]]), MONTH(tbl_raw_data[[#This Row],[Date Actioned]]), DAY(tbl_raw_data[[#This Row],[Date Actioned]]))</f>
        <v>45157</v>
      </c>
      <c r="L4218" s="55" t="str">
        <f>UPPER(TEXT(tbl_raw_data[[#This Row],[Updated_date]],"MMMM"))</f>
        <v>AUGUST</v>
      </c>
      <c r="M4218" s="55" t="str">
        <f>UPPER("Week "&amp;IF(ROUNDUP(DAY(tbl_raw_data[[#This Row],[Updated_date]])/7,0)=5,4,ROUNDUP(DAY(tbl_raw_data[[#This Row],[Updated_date]])/7,0)))</f>
        <v>WEEK 3</v>
      </c>
      <c r="N4218" s="57" t="str">
        <f>UPPER(VLOOKUP(tbl_raw_data[[#This Row],[Analyst]],[1]setting!$A$1:$B$15,2,0))</f>
        <v>SAM</v>
      </c>
      <c r="O4218" s="57" t="str">
        <f>UPPER(tbl_raw_data[[#This Row],[Outcome]])</f>
        <v>WITHDRAW</v>
      </c>
      <c r="P4218" s="57" t="str">
        <f>UPPER(tbl_raw_data[[#This Row],[Queue Name]])</f>
        <v>CONSUMER POST BUREAU</v>
      </c>
      <c r="Q4218" s="57" t="str">
        <f>IF(tbl_raw_data[[#This Row],[time_taken_in_mins]]&lt;=20,"SLA_MET","SLA_NOT_MET")</f>
        <v>SLA_NOT_MET</v>
      </c>
    </row>
    <row r="4219" spans="1:17" ht="15" customHeight="1" x14ac:dyDescent="0.25">
      <c r="A4219" s="11" t="s">
        <v>7332</v>
      </c>
      <c r="B4219" s="12">
        <v>45156.857974537037</v>
      </c>
      <c r="C4219" s="29">
        <v>45157.369687500002</v>
      </c>
      <c r="D4219" s="30" t="s">
        <v>40</v>
      </c>
      <c r="E4219" s="16" t="s">
        <v>41</v>
      </c>
      <c r="F4219" s="30" t="s">
        <v>168</v>
      </c>
      <c r="G4219" s="106"/>
      <c r="H42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19" s="48">
        <f>tbl_raw_data[[#This Row],[Date Actioned]]-tbl_raw_data[[#This Row],[Date Tagged]]</f>
        <v>0.51171296296524815</v>
      </c>
      <c r="J4219" s="50">
        <f>HOUR(tbl_raw_data[[#This Row],[time_taken]])*60+MINUTE(tbl_raw_data[[#This Row],[time_taken]])+SECOND(tbl_raw_data[[#This Row],[time_taken]])/60</f>
        <v>736.86666666666667</v>
      </c>
      <c r="K4219" s="54">
        <f>DATE(YEAR(tbl_raw_data[[#This Row],[Date Actioned]]), MONTH(tbl_raw_data[[#This Row],[Date Actioned]]), DAY(tbl_raw_data[[#This Row],[Date Actioned]]))</f>
        <v>45157</v>
      </c>
      <c r="L4219" s="55" t="str">
        <f>UPPER(TEXT(tbl_raw_data[[#This Row],[Updated_date]],"MMMM"))</f>
        <v>AUGUST</v>
      </c>
      <c r="M4219" s="55" t="str">
        <f>UPPER("Week "&amp;IF(ROUNDUP(DAY(tbl_raw_data[[#This Row],[Updated_date]])/7,0)=5,4,ROUNDUP(DAY(tbl_raw_data[[#This Row],[Updated_date]])/7,0)))</f>
        <v>WEEK 3</v>
      </c>
      <c r="N4219" s="57" t="str">
        <f>UPPER(VLOOKUP(tbl_raw_data[[#This Row],[Analyst]],[1]setting!$A$1:$B$15,2,0))</f>
        <v>MERCEDES</v>
      </c>
      <c r="O4219" s="57" t="str">
        <f>UPPER(tbl_raw_data[[#This Row],[Outcome]])</f>
        <v>WITHDRAW</v>
      </c>
      <c r="P4219" s="57" t="str">
        <f>UPPER(tbl_raw_data[[#This Row],[Queue Name]])</f>
        <v>CONSUMER POST BUREAU</v>
      </c>
      <c r="Q4219" s="57" t="str">
        <f>IF(tbl_raw_data[[#This Row],[time_taken_in_mins]]&lt;=20,"SLA_MET","SLA_NOT_MET")</f>
        <v>SLA_NOT_MET</v>
      </c>
    </row>
    <row r="4220" spans="1:17" ht="15" customHeight="1" x14ac:dyDescent="0.25">
      <c r="A4220" s="22" t="s">
        <v>7317</v>
      </c>
      <c r="B4220" s="12">
        <v>45156.88784722222</v>
      </c>
      <c r="C4220" s="25">
        <v>45157.376840277779</v>
      </c>
      <c r="D4220" s="26" t="s">
        <v>40</v>
      </c>
      <c r="E4220" s="10" t="s">
        <v>41</v>
      </c>
      <c r="F4220" s="26" t="s">
        <v>10</v>
      </c>
      <c r="G4220" s="109"/>
      <c r="H42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0" s="48">
        <f>tbl_raw_data[[#This Row],[Date Actioned]]-tbl_raw_data[[#This Row],[Date Tagged]]</f>
        <v>0.48899305555823958</v>
      </c>
      <c r="J4220" s="50">
        <f>HOUR(tbl_raw_data[[#This Row],[time_taken]])*60+MINUTE(tbl_raw_data[[#This Row],[time_taken]])+SECOND(tbl_raw_data[[#This Row],[time_taken]])/60</f>
        <v>704.15</v>
      </c>
      <c r="K4220" s="54">
        <f>DATE(YEAR(tbl_raw_data[[#This Row],[Date Actioned]]), MONTH(tbl_raw_data[[#This Row],[Date Actioned]]), DAY(tbl_raw_data[[#This Row],[Date Actioned]]))</f>
        <v>45157</v>
      </c>
      <c r="L4220" s="55" t="str">
        <f>UPPER(TEXT(tbl_raw_data[[#This Row],[Updated_date]],"MMMM"))</f>
        <v>AUGUST</v>
      </c>
      <c r="M4220" s="55" t="str">
        <f>UPPER("Week "&amp;IF(ROUNDUP(DAY(tbl_raw_data[[#This Row],[Updated_date]])/7,0)=5,4,ROUNDUP(DAY(tbl_raw_data[[#This Row],[Updated_date]])/7,0)))</f>
        <v>WEEK 3</v>
      </c>
      <c r="N4220" s="57" t="str">
        <f>UPPER(VLOOKUP(tbl_raw_data[[#This Row],[Analyst]],[1]setting!$A$1:$B$15,2,0))</f>
        <v>SAM</v>
      </c>
      <c r="O4220" s="57" t="str">
        <f>UPPER(tbl_raw_data[[#This Row],[Outcome]])</f>
        <v>WITHDRAW</v>
      </c>
      <c r="P4220" s="57" t="str">
        <f>UPPER(tbl_raw_data[[#This Row],[Queue Name]])</f>
        <v>CONSUMER POST BUREAU</v>
      </c>
      <c r="Q4220" s="57" t="str">
        <f>IF(tbl_raw_data[[#This Row],[time_taken_in_mins]]&lt;=20,"SLA_MET","SLA_NOT_MET")</f>
        <v>SLA_NOT_MET</v>
      </c>
    </row>
    <row r="4221" spans="1:17" ht="15" customHeight="1" x14ac:dyDescent="0.25">
      <c r="A4221" s="22" t="s">
        <v>7270</v>
      </c>
      <c r="B4221" s="12">
        <v>45157.05196759259</v>
      </c>
      <c r="C4221" s="25">
        <v>45157.377870370372</v>
      </c>
      <c r="D4221" s="10" t="s">
        <v>13</v>
      </c>
      <c r="E4221" s="10" t="s">
        <v>41</v>
      </c>
      <c r="F4221" s="26" t="s">
        <v>168</v>
      </c>
      <c r="G4221" s="109"/>
      <c r="H42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1" s="48">
        <f>tbl_raw_data[[#This Row],[Date Actioned]]-tbl_raw_data[[#This Row],[Date Tagged]]</f>
        <v>0.32590277778217569</v>
      </c>
      <c r="J4221" s="50">
        <f>HOUR(tbl_raw_data[[#This Row],[time_taken]])*60+MINUTE(tbl_raw_data[[#This Row],[time_taken]])+SECOND(tbl_raw_data[[#This Row],[time_taken]])/60</f>
        <v>469.3</v>
      </c>
      <c r="K4221" s="54">
        <f>DATE(YEAR(tbl_raw_data[[#This Row],[Date Actioned]]), MONTH(tbl_raw_data[[#This Row],[Date Actioned]]), DAY(tbl_raw_data[[#This Row],[Date Actioned]]))</f>
        <v>45157</v>
      </c>
      <c r="L4221" s="55" t="str">
        <f>UPPER(TEXT(tbl_raw_data[[#This Row],[Updated_date]],"MMMM"))</f>
        <v>AUGUST</v>
      </c>
      <c r="M4221" s="55" t="str">
        <f>UPPER("Week "&amp;IF(ROUNDUP(DAY(tbl_raw_data[[#This Row],[Updated_date]])/7,0)=5,4,ROUNDUP(DAY(tbl_raw_data[[#This Row],[Updated_date]])/7,0)))</f>
        <v>WEEK 3</v>
      </c>
      <c r="N4221" s="57" t="str">
        <f>UPPER(VLOOKUP(tbl_raw_data[[#This Row],[Analyst]],[1]setting!$A$1:$B$15,2,0))</f>
        <v>MERCEDES</v>
      </c>
      <c r="O4221" s="57" t="str">
        <f>UPPER(tbl_raw_data[[#This Row],[Outcome]])</f>
        <v>APPROVE</v>
      </c>
      <c r="P4221" s="57" t="str">
        <f>UPPER(tbl_raw_data[[#This Row],[Queue Name]])</f>
        <v>CONSUMER POST BUREAU</v>
      </c>
      <c r="Q4221" s="57" t="str">
        <f>IF(tbl_raw_data[[#This Row],[time_taken_in_mins]]&lt;=20,"SLA_MET","SLA_NOT_MET")</f>
        <v>SLA_NOT_MET</v>
      </c>
    </row>
    <row r="4222" spans="1:17" ht="15" customHeight="1" x14ac:dyDescent="0.25">
      <c r="A4222" s="5" t="s">
        <v>7248</v>
      </c>
      <c r="B4222" s="12">
        <v>45157.257557870369</v>
      </c>
      <c r="C4222" s="29">
        <v>45157.384884259256</v>
      </c>
      <c r="D4222" s="30" t="s">
        <v>40</v>
      </c>
      <c r="E4222" s="16" t="s">
        <v>41</v>
      </c>
      <c r="F4222" s="30" t="s">
        <v>10</v>
      </c>
      <c r="G4222" s="106"/>
      <c r="H42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2" s="48">
        <f>tbl_raw_data[[#This Row],[Date Actioned]]-tbl_raw_data[[#This Row],[Date Tagged]]</f>
        <v>0.12732638888701331</v>
      </c>
      <c r="J4222" s="50">
        <f>HOUR(tbl_raw_data[[#This Row],[time_taken]])*60+MINUTE(tbl_raw_data[[#This Row],[time_taken]])+SECOND(tbl_raw_data[[#This Row],[time_taken]])/60</f>
        <v>183.35</v>
      </c>
      <c r="K4222" s="54">
        <f>DATE(YEAR(tbl_raw_data[[#This Row],[Date Actioned]]), MONTH(tbl_raw_data[[#This Row],[Date Actioned]]), DAY(tbl_raw_data[[#This Row],[Date Actioned]]))</f>
        <v>45157</v>
      </c>
      <c r="L4222" s="55" t="str">
        <f>UPPER(TEXT(tbl_raw_data[[#This Row],[Updated_date]],"MMMM"))</f>
        <v>AUGUST</v>
      </c>
      <c r="M4222" s="55" t="str">
        <f>UPPER("Week "&amp;IF(ROUNDUP(DAY(tbl_raw_data[[#This Row],[Updated_date]])/7,0)=5,4,ROUNDUP(DAY(tbl_raw_data[[#This Row],[Updated_date]])/7,0)))</f>
        <v>WEEK 3</v>
      </c>
      <c r="N4222" s="57" t="str">
        <f>UPPER(VLOOKUP(tbl_raw_data[[#This Row],[Analyst]],[1]setting!$A$1:$B$15,2,0))</f>
        <v>SAM</v>
      </c>
      <c r="O4222" s="57" t="str">
        <f>UPPER(tbl_raw_data[[#This Row],[Outcome]])</f>
        <v>WITHDRAW</v>
      </c>
      <c r="P4222" s="57" t="str">
        <f>UPPER(tbl_raw_data[[#This Row],[Queue Name]])</f>
        <v>CONSUMER POST BUREAU</v>
      </c>
      <c r="Q4222" s="57" t="str">
        <f>IF(tbl_raw_data[[#This Row],[time_taken_in_mins]]&lt;=20,"SLA_MET","SLA_NOT_MET")</f>
        <v>SLA_NOT_MET</v>
      </c>
    </row>
    <row r="4223" spans="1:17" ht="15" customHeight="1" x14ac:dyDescent="0.25">
      <c r="A4223" s="5" t="s">
        <v>1110</v>
      </c>
      <c r="B4223" s="6">
        <v>45157.387013888889</v>
      </c>
      <c r="C4223" s="7">
        <v>45157.390844907408</v>
      </c>
      <c r="D4223" s="8" t="s">
        <v>13</v>
      </c>
      <c r="E4223" s="8" t="s">
        <v>28</v>
      </c>
      <c r="F4223" s="8" t="s">
        <v>10</v>
      </c>
      <c r="G4223" s="110" t="s">
        <v>29</v>
      </c>
      <c r="H42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23" s="48">
        <f>tbl_raw_data[[#This Row],[Date Actioned]]-tbl_raw_data[[#This Row],[Date Tagged]]</f>
        <v>3.8310185191221535E-3</v>
      </c>
      <c r="J4223" s="50">
        <f>HOUR(tbl_raw_data[[#This Row],[time_taken]])*60+MINUTE(tbl_raw_data[[#This Row],[time_taken]])+SECOND(tbl_raw_data[[#This Row],[time_taken]])/60</f>
        <v>5.5166666666666666</v>
      </c>
      <c r="K4223" s="54">
        <f>DATE(YEAR(tbl_raw_data[[#This Row],[Date Actioned]]), MONTH(tbl_raw_data[[#This Row],[Date Actioned]]), DAY(tbl_raw_data[[#This Row],[Date Actioned]]))</f>
        <v>45157</v>
      </c>
      <c r="L4223" s="55" t="str">
        <f>UPPER(TEXT(tbl_raw_data[[#This Row],[Updated_date]],"MMMM"))</f>
        <v>AUGUST</v>
      </c>
      <c r="M4223" s="55" t="str">
        <f>UPPER("Week "&amp;IF(ROUNDUP(DAY(tbl_raw_data[[#This Row],[Updated_date]])/7,0)=5,4,ROUNDUP(DAY(tbl_raw_data[[#This Row],[Updated_date]])/7,0)))</f>
        <v>WEEK 3</v>
      </c>
      <c r="N4223" s="57" t="str">
        <f>UPPER(VLOOKUP(tbl_raw_data[[#This Row],[Analyst]],[1]setting!$A$1:$B$15,2,0))</f>
        <v>SAM</v>
      </c>
      <c r="O4223" s="57" t="str">
        <f>UPPER(tbl_raw_data[[#This Row],[Outcome]])</f>
        <v>APPROVE</v>
      </c>
      <c r="P4223" s="57" t="str">
        <f>UPPER(tbl_raw_data[[#This Row],[Queue Name]])</f>
        <v>CONSUMER EXISTING</v>
      </c>
      <c r="Q4223" s="57" t="str">
        <f>IF(tbl_raw_data[[#This Row],[time_taken_in_mins]]&lt;=20,"SLA_MET","SLA_NOT_MET")</f>
        <v>SLA_MET</v>
      </c>
    </row>
    <row r="4224" spans="1:17" ht="39" x14ac:dyDescent="0.25">
      <c r="A4224" s="11" t="s">
        <v>1915</v>
      </c>
      <c r="B4224" s="6">
        <v>45157.411770833336</v>
      </c>
      <c r="C4224" s="7">
        <v>45157.416724537034</v>
      </c>
      <c r="D4224" s="8" t="s">
        <v>8</v>
      </c>
      <c r="E4224" s="8" t="s">
        <v>28</v>
      </c>
      <c r="F4224" s="8" t="s">
        <v>10</v>
      </c>
      <c r="G4224" s="110" t="s">
        <v>493</v>
      </c>
      <c r="H42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24" s="48">
        <f>tbl_raw_data[[#This Row],[Date Actioned]]-tbl_raw_data[[#This Row],[Date Tagged]]</f>
        <v>4.9537036975380033E-3</v>
      </c>
      <c r="J4224" s="50">
        <f>HOUR(tbl_raw_data[[#This Row],[time_taken]])*60+MINUTE(tbl_raw_data[[#This Row],[time_taken]])+SECOND(tbl_raw_data[[#This Row],[time_taken]])/60</f>
        <v>7.1333333333333337</v>
      </c>
      <c r="K4224" s="54">
        <f>DATE(YEAR(tbl_raw_data[[#This Row],[Date Actioned]]), MONTH(tbl_raw_data[[#This Row],[Date Actioned]]), DAY(tbl_raw_data[[#This Row],[Date Actioned]]))</f>
        <v>45157</v>
      </c>
      <c r="L4224" s="55" t="str">
        <f>UPPER(TEXT(tbl_raw_data[[#This Row],[Updated_date]],"MMMM"))</f>
        <v>AUGUST</v>
      </c>
      <c r="M4224" s="55" t="str">
        <f>UPPER("Week "&amp;IF(ROUNDUP(DAY(tbl_raw_data[[#This Row],[Updated_date]])/7,0)=5,4,ROUNDUP(DAY(tbl_raw_data[[#This Row],[Updated_date]])/7,0)))</f>
        <v>WEEK 3</v>
      </c>
      <c r="N4224" s="57" t="str">
        <f>UPPER(VLOOKUP(tbl_raw_data[[#This Row],[Analyst]],[1]setting!$A$1:$B$15,2,0))</f>
        <v>SAM</v>
      </c>
      <c r="O4224" s="57" t="str">
        <f>UPPER(tbl_raw_data[[#This Row],[Outcome]])</f>
        <v>WITHDRAW</v>
      </c>
      <c r="P4224" s="57" t="str">
        <f>UPPER(tbl_raw_data[[#This Row],[Queue Name]])</f>
        <v>CONSUMER EXISTING</v>
      </c>
      <c r="Q4224" s="57" t="str">
        <f>IF(tbl_raw_data[[#This Row],[time_taken_in_mins]]&lt;=20,"SLA_MET","SLA_NOT_MET")</f>
        <v>SLA_MET</v>
      </c>
    </row>
    <row r="4225" spans="1:17" ht="15" customHeight="1" x14ac:dyDescent="0.25">
      <c r="A4225" s="22" t="s">
        <v>233</v>
      </c>
      <c r="B4225" s="12">
        <v>45157.421516203707</v>
      </c>
      <c r="C4225" s="13">
        <v>45157.42355324074</v>
      </c>
      <c r="D4225" s="14" t="s">
        <v>8</v>
      </c>
      <c r="E4225" s="14" t="s">
        <v>9</v>
      </c>
      <c r="F4225" s="14" t="s">
        <v>10</v>
      </c>
      <c r="G4225" s="111" t="s">
        <v>234</v>
      </c>
      <c r="H42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25" s="48">
        <f>tbl_raw_data[[#This Row],[Date Actioned]]-tbl_raw_data[[#This Row],[Date Tagged]]</f>
        <v>2.0370370330056176E-3</v>
      </c>
      <c r="J4225" s="50">
        <f>HOUR(tbl_raw_data[[#This Row],[time_taken]])*60+MINUTE(tbl_raw_data[[#This Row],[time_taken]])+SECOND(tbl_raw_data[[#This Row],[time_taken]])/60</f>
        <v>2.9333333333333336</v>
      </c>
      <c r="K4225" s="54">
        <f>DATE(YEAR(tbl_raw_data[[#This Row],[Date Actioned]]), MONTH(tbl_raw_data[[#This Row],[Date Actioned]]), DAY(tbl_raw_data[[#This Row],[Date Actioned]]))</f>
        <v>45157</v>
      </c>
      <c r="L4225" s="55" t="str">
        <f>UPPER(TEXT(tbl_raw_data[[#This Row],[Updated_date]],"MMMM"))</f>
        <v>AUGUST</v>
      </c>
      <c r="M4225" s="55" t="str">
        <f>UPPER("Week "&amp;IF(ROUNDUP(DAY(tbl_raw_data[[#This Row],[Updated_date]])/7,0)=5,4,ROUNDUP(DAY(tbl_raw_data[[#This Row],[Updated_date]])/7,0)))</f>
        <v>WEEK 3</v>
      </c>
      <c r="N4225" s="57" t="str">
        <f>UPPER(VLOOKUP(tbl_raw_data[[#This Row],[Analyst]],[1]setting!$A$1:$B$15,2,0))</f>
        <v>SAM</v>
      </c>
      <c r="O4225" s="57" t="str">
        <f>UPPER(tbl_raw_data[[#This Row],[Outcome]])</f>
        <v>WITHDRAW</v>
      </c>
      <c r="P4225" s="57" t="str">
        <f>UPPER(tbl_raw_data[[#This Row],[Queue Name]])</f>
        <v>CONSUMER PRE BUREAU</v>
      </c>
      <c r="Q4225" s="57" t="str">
        <f>IF(tbl_raw_data[[#This Row],[time_taken_in_mins]]&lt;=20,"SLA_MET","SLA_NOT_MET")</f>
        <v>SLA_MET</v>
      </c>
    </row>
    <row r="4226" spans="1:17" ht="15" customHeight="1" x14ac:dyDescent="0.25">
      <c r="A4226" s="5" t="s">
        <v>5790</v>
      </c>
      <c r="B4226" s="6">
        <v>45157.430092592593</v>
      </c>
      <c r="C4226" s="7">
        <v>45157.441435185188</v>
      </c>
      <c r="D4226" s="8" t="s">
        <v>8</v>
      </c>
      <c r="E4226" s="8" t="s">
        <v>9</v>
      </c>
      <c r="F4226" s="8" t="s">
        <v>10</v>
      </c>
      <c r="G4226" s="110" t="s">
        <v>1052</v>
      </c>
      <c r="H42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26" s="48">
        <f>tbl_raw_data[[#This Row],[Date Actioned]]-tbl_raw_data[[#This Row],[Date Tagged]]</f>
        <v>1.1342592595610768E-2</v>
      </c>
      <c r="J4226" s="50">
        <f>HOUR(tbl_raw_data[[#This Row],[time_taken]])*60+MINUTE(tbl_raw_data[[#This Row],[time_taken]])+SECOND(tbl_raw_data[[#This Row],[time_taken]])/60</f>
        <v>16.333333333333332</v>
      </c>
      <c r="K4226" s="54">
        <f>DATE(YEAR(tbl_raw_data[[#This Row],[Date Actioned]]), MONTH(tbl_raw_data[[#This Row],[Date Actioned]]), DAY(tbl_raw_data[[#This Row],[Date Actioned]]))</f>
        <v>45157</v>
      </c>
      <c r="L4226" s="55" t="str">
        <f>UPPER(TEXT(tbl_raw_data[[#This Row],[Updated_date]],"MMMM"))</f>
        <v>AUGUST</v>
      </c>
      <c r="M4226" s="55" t="str">
        <f>UPPER("Week "&amp;IF(ROUNDUP(DAY(tbl_raw_data[[#This Row],[Updated_date]])/7,0)=5,4,ROUNDUP(DAY(tbl_raw_data[[#This Row],[Updated_date]])/7,0)))</f>
        <v>WEEK 3</v>
      </c>
      <c r="N4226" s="57" t="str">
        <f>UPPER(VLOOKUP(tbl_raw_data[[#This Row],[Analyst]],[1]setting!$A$1:$B$15,2,0))</f>
        <v>SAM</v>
      </c>
      <c r="O4226" s="57" t="str">
        <f>UPPER(tbl_raw_data[[#This Row],[Outcome]])</f>
        <v>WITHDRAW</v>
      </c>
      <c r="P4226" s="57" t="str">
        <f>UPPER(tbl_raw_data[[#This Row],[Queue Name]])</f>
        <v>CONSUMER PRE BUREAU</v>
      </c>
      <c r="Q4226" s="57" t="str">
        <f>IF(tbl_raw_data[[#This Row],[time_taken_in_mins]]&lt;=20,"SLA_MET","SLA_NOT_MET")</f>
        <v>SLA_MET</v>
      </c>
    </row>
    <row r="4227" spans="1:17" ht="15" customHeight="1" x14ac:dyDescent="0.25">
      <c r="A4227" s="11" t="s">
        <v>7246</v>
      </c>
      <c r="B4227" s="12">
        <v>45157.430092592593</v>
      </c>
      <c r="C4227" s="13">
        <v>45157.493587962963</v>
      </c>
      <c r="D4227" s="14" t="s">
        <v>8</v>
      </c>
      <c r="E4227" s="14" t="s">
        <v>41</v>
      </c>
      <c r="F4227" s="14" t="s">
        <v>14</v>
      </c>
      <c r="G4227" s="111" t="s">
        <v>7247</v>
      </c>
      <c r="H42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227" s="48">
        <f>tbl_raw_data[[#This Row],[Date Actioned]]-tbl_raw_data[[#This Row],[Date Tagged]]</f>
        <v>6.3495370370219462E-2</v>
      </c>
      <c r="J4227" s="50">
        <f>HOUR(tbl_raw_data[[#This Row],[time_taken]])*60+MINUTE(tbl_raw_data[[#This Row],[time_taken]])+SECOND(tbl_raw_data[[#This Row],[time_taken]])/60</f>
        <v>91.433333333333337</v>
      </c>
      <c r="K4227" s="54">
        <f>DATE(YEAR(tbl_raw_data[[#This Row],[Date Actioned]]), MONTH(tbl_raw_data[[#This Row],[Date Actioned]]), DAY(tbl_raw_data[[#This Row],[Date Actioned]]))</f>
        <v>45157</v>
      </c>
      <c r="L4227" s="55" t="str">
        <f>UPPER(TEXT(tbl_raw_data[[#This Row],[Updated_date]],"MMMM"))</f>
        <v>AUGUST</v>
      </c>
      <c r="M4227" s="55" t="str">
        <f>UPPER("Week "&amp;IF(ROUNDUP(DAY(tbl_raw_data[[#This Row],[Updated_date]])/7,0)=5,4,ROUNDUP(DAY(tbl_raw_data[[#This Row],[Updated_date]])/7,0)))</f>
        <v>WEEK 3</v>
      </c>
      <c r="N4227" s="57" t="str">
        <f>UPPER(VLOOKUP(tbl_raw_data[[#This Row],[Analyst]],[1]setting!$A$1:$B$15,2,0))</f>
        <v>HARDIK</v>
      </c>
      <c r="O4227" s="57" t="str">
        <f>UPPER(tbl_raw_data[[#This Row],[Outcome]])</f>
        <v>WITHDRAW</v>
      </c>
      <c r="P4227" s="57" t="str">
        <f>UPPER(tbl_raw_data[[#This Row],[Queue Name]])</f>
        <v>CONSUMER POST BUREAU</v>
      </c>
      <c r="Q4227" s="57" t="str">
        <f>IF(tbl_raw_data[[#This Row],[time_taken_in_mins]]&lt;=20,"SLA_MET","SLA_NOT_MET")</f>
        <v>SLA_NOT_MET</v>
      </c>
    </row>
    <row r="4228" spans="1:17" ht="39" x14ac:dyDescent="0.25">
      <c r="A4228" s="22" t="s">
        <v>748</v>
      </c>
      <c r="B4228" s="6">
        <v>45157.436238425929</v>
      </c>
      <c r="C4228" s="7">
        <v>45157.439479166664</v>
      </c>
      <c r="D4228" s="8" t="s">
        <v>8</v>
      </c>
      <c r="E4228" s="8" t="s">
        <v>28</v>
      </c>
      <c r="F4228" s="8" t="s">
        <v>168</v>
      </c>
      <c r="G4228" s="110" t="s">
        <v>493</v>
      </c>
      <c r="H42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28" s="48">
        <f>tbl_raw_data[[#This Row],[Date Actioned]]-tbl_raw_data[[#This Row],[Date Tagged]]</f>
        <v>3.2407407343271188E-3</v>
      </c>
      <c r="J4228" s="50">
        <f>HOUR(tbl_raw_data[[#This Row],[time_taken]])*60+MINUTE(tbl_raw_data[[#This Row],[time_taken]])+SECOND(tbl_raw_data[[#This Row],[time_taken]])/60</f>
        <v>4.666666666666667</v>
      </c>
      <c r="K4228" s="54">
        <f>DATE(YEAR(tbl_raw_data[[#This Row],[Date Actioned]]), MONTH(tbl_raw_data[[#This Row],[Date Actioned]]), DAY(tbl_raw_data[[#This Row],[Date Actioned]]))</f>
        <v>45157</v>
      </c>
      <c r="L4228" s="55" t="str">
        <f>UPPER(TEXT(tbl_raw_data[[#This Row],[Updated_date]],"MMMM"))</f>
        <v>AUGUST</v>
      </c>
      <c r="M4228" s="55" t="str">
        <f>UPPER("Week "&amp;IF(ROUNDUP(DAY(tbl_raw_data[[#This Row],[Updated_date]])/7,0)=5,4,ROUNDUP(DAY(tbl_raw_data[[#This Row],[Updated_date]])/7,0)))</f>
        <v>WEEK 3</v>
      </c>
      <c r="N4228" s="57" t="str">
        <f>UPPER(VLOOKUP(tbl_raw_data[[#This Row],[Analyst]],[1]setting!$A$1:$B$15,2,0))</f>
        <v>MERCEDES</v>
      </c>
      <c r="O4228" s="57" t="str">
        <f>UPPER(tbl_raw_data[[#This Row],[Outcome]])</f>
        <v>WITHDRAW</v>
      </c>
      <c r="P4228" s="57" t="str">
        <f>UPPER(tbl_raw_data[[#This Row],[Queue Name]])</f>
        <v>CONSUMER EXISTING</v>
      </c>
      <c r="Q4228" s="57" t="str">
        <f>IF(tbl_raw_data[[#This Row],[time_taken_in_mins]]&lt;=20,"SLA_MET","SLA_NOT_MET")</f>
        <v>SLA_MET</v>
      </c>
    </row>
    <row r="4229" spans="1:17" ht="15" customHeight="1" x14ac:dyDescent="0.25">
      <c r="A4229" s="5" t="s">
        <v>2285</v>
      </c>
      <c r="B4229" s="12">
        <v>45157.438761574071</v>
      </c>
      <c r="C4229" s="29">
        <v>45157.444201388891</v>
      </c>
      <c r="D4229" s="16" t="s">
        <v>13</v>
      </c>
      <c r="E4229" s="16" t="s">
        <v>28</v>
      </c>
      <c r="F4229" s="30" t="s">
        <v>168</v>
      </c>
      <c r="G4229" s="106"/>
      <c r="H42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29" s="48">
        <f>tbl_raw_data[[#This Row],[Date Actioned]]-tbl_raw_data[[#This Row],[Date Tagged]]</f>
        <v>5.439814820419997E-3</v>
      </c>
      <c r="J4229" s="50">
        <f>HOUR(tbl_raw_data[[#This Row],[time_taken]])*60+MINUTE(tbl_raw_data[[#This Row],[time_taken]])+SECOND(tbl_raw_data[[#This Row],[time_taken]])/60</f>
        <v>7.833333333333333</v>
      </c>
      <c r="K4229" s="54">
        <f>DATE(YEAR(tbl_raw_data[[#This Row],[Date Actioned]]), MONTH(tbl_raw_data[[#This Row],[Date Actioned]]), DAY(tbl_raw_data[[#This Row],[Date Actioned]]))</f>
        <v>45157</v>
      </c>
      <c r="L4229" s="55" t="str">
        <f>UPPER(TEXT(tbl_raw_data[[#This Row],[Updated_date]],"MMMM"))</f>
        <v>AUGUST</v>
      </c>
      <c r="M4229" s="55" t="str">
        <f>UPPER("Week "&amp;IF(ROUNDUP(DAY(tbl_raw_data[[#This Row],[Updated_date]])/7,0)=5,4,ROUNDUP(DAY(tbl_raw_data[[#This Row],[Updated_date]])/7,0)))</f>
        <v>WEEK 3</v>
      </c>
      <c r="N4229" s="57" t="str">
        <f>UPPER(VLOOKUP(tbl_raw_data[[#This Row],[Analyst]],[1]setting!$A$1:$B$15,2,0))</f>
        <v>MERCEDES</v>
      </c>
      <c r="O4229" s="57" t="str">
        <f>UPPER(tbl_raw_data[[#This Row],[Outcome]])</f>
        <v>APPROVE</v>
      </c>
      <c r="P4229" s="57" t="str">
        <f>UPPER(tbl_raw_data[[#This Row],[Queue Name]])</f>
        <v>CONSUMER EXISTING</v>
      </c>
      <c r="Q4229" s="57" t="str">
        <f>IF(tbl_raw_data[[#This Row],[time_taken_in_mins]]&lt;=20,"SLA_MET","SLA_NOT_MET")</f>
        <v>SLA_MET</v>
      </c>
    </row>
    <row r="4230" spans="1:17" ht="15" customHeight="1" x14ac:dyDescent="0.25">
      <c r="A4230" s="11" t="s">
        <v>4182</v>
      </c>
      <c r="B4230" s="12">
        <v>45157.446840277778</v>
      </c>
      <c r="C4230" s="13">
        <v>45157.454861111109</v>
      </c>
      <c r="D4230" s="14" t="s">
        <v>13</v>
      </c>
      <c r="E4230" s="14" t="s">
        <v>9</v>
      </c>
      <c r="F4230" s="14" t="s">
        <v>10</v>
      </c>
      <c r="G4230" s="111" t="s">
        <v>29</v>
      </c>
      <c r="H42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0" s="48">
        <f>tbl_raw_data[[#This Row],[Date Actioned]]-tbl_raw_data[[#This Row],[Date Tagged]]</f>
        <v>8.0208333311020397E-3</v>
      </c>
      <c r="J4230" s="50">
        <f>HOUR(tbl_raw_data[[#This Row],[time_taken]])*60+MINUTE(tbl_raw_data[[#This Row],[time_taken]])+SECOND(tbl_raw_data[[#This Row],[time_taken]])/60</f>
        <v>11.55</v>
      </c>
      <c r="K4230" s="54">
        <f>DATE(YEAR(tbl_raw_data[[#This Row],[Date Actioned]]), MONTH(tbl_raw_data[[#This Row],[Date Actioned]]), DAY(tbl_raw_data[[#This Row],[Date Actioned]]))</f>
        <v>45157</v>
      </c>
      <c r="L4230" s="55" t="str">
        <f>UPPER(TEXT(tbl_raw_data[[#This Row],[Updated_date]],"MMMM"))</f>
        <v>AUGUST</v>
      </c>
      <c r="M4230" s="55" t="str">
        <f>UPPER("Week "&amp;IF(ROUNDUP(DAY(tbl_raw_data[[#This Row],[Updated_date]])/7,0)=5,4,ROUNDUP(DAY(tbl_raw_data[[#This Row],[Updated_date]])/7,0)))</f>
        <v>WEEK 3</v>
      </c>
      <c r="N4230" s="57" t="str">
        <f>UPPER(VLOOKUP(tbl_raw_data[[#This Row],[Analyst]],[1]setting!$A$1:$B$15,2,0))</f>
        <v>SAM</v>
      </c>
      <c r="O4230" s="57" t="str">
        <f>UPPER(tbl_raw_data[[#This Row],[Outcome]])</f>
        <v>APPROVE</v>
      </c>
      <c r="P4230" s="57" t="str">
        <f>UPPER(tbl_raw_data[[#This Row],[Queue Name]])</f>
        <v>CONSUMER PRE BUREAU</v>
      </c>
      <c r="Q4230" s="57" t="str">
        <f>IF(tbl_raw_data[[#This Row],[time_taken_in_mins]]&lt;=20,"SLA_MET","SLA_NOT_MET")</f>
        <v>SLA_MET</v>
      </c>
    </row>
    <row r="4231" spans="1:17" ht="26.25" x14ac:dyDescent="0.25">
      <c r="A4231" s="5" t="s">
        <v>6281</v>
      </c>
      <c r="B4231" s="12">
        <v>45157.448576388888</v>
      </c>
      <c r="C4231" s="13">
        <v>45157.461319444446</v>
      </c>
      <c r="D4231" s="14" t="s">
        <v>8</v>
      </c>
      <c r="E4231" s="14" t="s">
        <v>28</v>
      </c>
      <c r="F4231" s="14" t="s">
        <v>10</v>
      </c>
      <c r="G4231" s="111" t="s">
        <v>6282</v>
      </c>
      <c r="H42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31" s="48">
        <f>tbl_raw_data[[#This Row],[Date Actioned]]-tbl_raw_data[[#This Row],[Date Tagged]]</f>
        <v>1.2743055558530614E-2</v>
      </c>
      <c r="J4231" s="50">
        <f>HOUR(tbl_raw_data[[#This Row],[time_taken]])*60+MINUTE(tbl_raw_data[[#This Row],[time_taken]])+SECOND(tbl_raw_data[[#This Row],[time_taken]])/60</f>
        <v>18.350000000000001</v>
      </c>
      <c r="K4231" s="54">
        <f>DATE(YEAR(tbl_raw_data[[#This Row],[Date Actioned]]), MONTH(tbl_raw_data[[#This Row],[Date Actioned]]), DAY(tbl_raw_data[[#This Row],[Date Actioned]]))</f>
        <v>45157</v>
      </c>
      <c r="L4231" s="55" t="str">
        <f>UPPER(TEXT(tbl_raw_data[[#This Row],[Updated_date]],"MMMM"))</f>
        <v>AUGUST</v>
      </c>
      <c r="M4231" s="55" t="str">
        <f>UPPER("Week "&amp;IF(ROUNDUP(DAY(tbl_raw_data[[#This Row],[Updated_date]])/7,0)=5,4,ROUNDUP(DAY(tbl_raw_data[[#This Row],[Updated_date]])/7,0)))</f>
        <v>WEEK 3</v>
      </c>
      <c r="N4231" s="57" t="str">
        <f>UPPER(VLOOKUP(tbl_raw_data[[#This Row],[Analyst]],[1]setting!$A$1:$B$15,2,0))</f>
        <v>SAM</v>
      </c>
      <c r="O4231" s="57" t="str">
        <f>UPPER(tbl_raw_data[[#This Row],[Outcome]])</f>
        <v>WITHDRAW</v>
      </c>
      <c r="P4231" s="57" t="str">
        <f>UPPER(tbl_raw_data[[#This Row],[Queue Name]])</f>
        <v>CONSUMER EXISTING</v>
      </c>
      <c r="Q4231" s="57" t="str">
        <f>IF(tbl_raw_data[[#This Row],[time_taken_in_mins]]&lt;=20,"SLA_MET","SLA_NOT_MET")</f>
        <v>SLA_MET</v>
      </c>
    </row>
    <row r="4232" spans="1:17" ht="15" customHeight="1" x14ac:dyDescent="0.25">
      <c r="A4232" s="22" t="s">
        <v>5989</v>
      </c>
      <c r="B4232" s="6">
        <v>45157.452673611115</v>
      </c>
      <c r="C4232" s="7">
        <v>45157.464513888888</v>
      </c>
      <c r="D4232" s="8" t="s">
        <v>13</v>
      </c>
      <c r="E4232" s="8" t="s">
        <v>28</v>
      </c>
      <c r="F4232" s="8" t="s">
        <v>10</v>
      </c>
      <c r="G4232" s="110" t="s">
        <v>67</v>
      </c>
      <c r="H42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2" s="48">
        <f>tbl_raw_data[[#This Row],[Date Actioned]]-tbl_raw_data[[#This Row],[Date Tagged]]</f>
        <v>1.1840277773444541E-2</v>
      </c>
      <c r="J4232" s="50">
        <f>HOUR(tbl_raw_data[[#This Row],[time_taken]])*60+MINUTE(tbl_raw_data[[#This Row],[time_taken]])+SECOND(tbl_raw_data[[#This Row],[time_taken]])/60</f>
        <v>17.05</v>
      </c>
      <c r="K4232" s="54">
        <f>DATE(YEAR(tbl_raw_data[[#This Row],[Date Actioned]]), MONTH(tbl_raw_data[[#This Row],[Date Actioned]]), DAY(tbl_raw_data[[#This Row],[Date Actioned]]))</f>
        <v>45157</v>
      </c>
      <c r="L4232" s="55" t="str">
        <f>UPPER(TEXT(tbl_raw_data[[#This Row],[Updated_date]],"MMMM"))</f>
        <v>AUGUST</v>
      </c>
      <c r="M4232" s="55" t="str">
        <f>UPPER("Week "&amp;IF(ROUNDUP(DAY(tbl_raw_data[[#This Row],[Updated_date]])/7,0)=5,4,ROUNDUP(DAY(tbl_raw_data[[#This Row],[Updated_date]])/7,0)))</f>
        <v>WEEK 3</v>
      </c>
      <c r="N4232" s="57" t="str">
        <f>UPPER(VLOOKUP(tbl_raw_data[[#This Row],[Analyst]],[1]setting!$A$1:$B$15,2,0))</f>
        <v>SAM</v>
      </c>
      <c r="O4232" s="57" t="str">
        <f>UPPER(tbl_raw_data[[#This Row],[Outcome]])</f>
        <v>APPROVE</v>
      </c>
      <c r="P4232" s="57" t="str">
        <f>UPPER(tbl_raw_data[[#This Row],[Queue Name]])</f>
        <v>CONSUMER EXISTING</v>
      </c>
      <c r="Q4232" s="57" t="str">
        <f>IF(tbl_raw_data[[#This Row],[time_taken_in_mins]]&lt;=20,"SLA_MET","SLA_NOT_MET")</f>
        <v>SLA_MET</v>
      </c>
    </row>
    <row r="4233" spans="1:17" ht="15" customHeight="1" x14ac:dyDescent="0.25">
      <c r="A4233" s="5" t="s">
        <v>6104</v>
      </c>
      <c r="B4233" s="12">
        <v>45157.456342592595</v>
      </c>
      <c r="C4233" s="13">
        <v>45157.4684837963</v>
      </c>
      <c r="D4233" s="14" t="s">
        <v>13</v>
      </c>
      <c r="E4233" s="14" t="s">
        <v>28</v>
      </c>
      <c r="F4233" s="14" t="s">
        <v>42</v>
      </c>
      <c r="G4233" s="111" t="s">
        <v>29</v>
      </c>
      <c r="H42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3" s="48">
        <f>tbl_raw_data[[#This Row],[Date Actioned]]-tbl_raw_data[[#This Row],[Date Tagged]]</f>
        <v>1.2141203704231884E-2</v>
      </c>
      <c r="J4233" s="50">
        <f>HOUR(tbl_raw_data[[#This Row],[time_taken]])*60+MINUTE(tbl_raw_data[[#This Row],[time_taken]])+SECOND(tbl_raw_data[[#This Row],[time_taken]])/60</f>
        <v>17.483333333333334</v>
      </c>
      <c r="K4233" s="54">
        <f>DATE(YEAR(tbl_raw_data[[#This Row],[Date Actioned]]), MONTH(tbl_raw_data[[#This Row],[Date Actioned]]), DAY(tbl_raw_data[[#This Row],[Date Actioned]]))</f>
        <v>45157</v>
      </c>
      <c r="L4233" s="55" t="str">
        <f>UPPER(TEXT(tbl_raw_data[[#This Row],[Updated_date]],"MMMM"))</f>
        <v>AUGUST</v>
      </c>
      <c r="M4233" s="55" t="str">
        <f>UPPER("Week "&amp;IF(ROUNDUP(DAY(tbl_raw_data[[#This Row],[Updated_date]])/7,0)=5,4,ROUNDUP(DAY(tbl_raw_data[[#This Row],[Updated_date]])/7,0)))</f>
        <v>WEEK 3</v>
      </c>
      <c r="N4233" s="57" t="str">
        <f>UPPER(VLOOKUP(tbl_raw_data[[#This Row],[Analyst]],[1]setting!$A$1:$B$15,2,0))</f>
        <v>NITESH</v>
      </c>
      <c r="O4233" s="57" t="str">
        <f>UPPER(tbl_raw_data[[#This Row],[Outcome]])</f>
        <v>APPROVE</v>
      </c>
      <c r="P4233" s="57" t="str">
        <f>UPPER(tbl_raw_data[[#This Row],[Queue Name]])</f>
        <v>CONSUMER EXISTING</v>
      </c>
      <c r="Q4233" s="57" t="str">
        <f>IF(tbl_raw_data[[#This Row],[time_taken_in_mins]]&lt;=20,"SLA_MET","SLA_NOT_MET")</f>
        <v>SLA_MET</v>
      </c>
    </row>
    <row r="4234" spans="1:17" ht="15" customHeight="1" x14ac:dyDescent="0.25">
      <c r="A4234" s="11" t="s">
        <v>5744</v>
      </c>
      <c r="B4234" s="12">
        <v>45157.461909722224</v>
      </c>
      <c r="C4234" s="25">
        <v>45157.47315972222</v>
      </c>
      <c r="D4234" s="10" t="s">
        <v>13</v>
      </c>
      <c r="E4234" s="10" t="s">
        <v>28</v>
      </c>
      <c r="F4234" s="26" t="s">
        <v>168</v>
      </c>
      <c r="G4234" s="109"/>
      <c r="H42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34" s="48">
        <f>tbl_raw_data[[#This Row],[Date Actioned]]-tbl_raw_data[[#This Row],[Date Tagged]]</f>
        <v>1.1249999995925464E-2</v>
      </c>
      <c r="J4234" s="50">
        <f>HOUR(tbl_raw_data[[#This Row],[time_taken]])*60+MINUTE(tbl_raw_data[[#This Row],[time_taken]])+SECOND(tbl_raw_data[[#This Row],[time_taken]])/60</f>
        <v>16.2</v>
      </c>
      <c r="K4234" s="54">
        <f>DATE(YEAR(tbl_raw_data[[#This Row],[Date Actioned]]), MONTH(tbl_raw_data[[#This Row],[Date Actioned]]), DAY(tbl_raw_data[[#This Row],[Date Actioned]]))</f>
        <v>45157</v>
      </c>
      <c r="L4234" s="55" t="str">
        <f>UPPER(TEXT(tbl_raw_data[[#This Row],[Updated_date]],"MMMM"))</f>
        <v>AUGUST</v>
      </c>
      <c r="M4234" s="55" t="str">
        <f>UPPER("Week "&amp;IF(ROUNDUP(DAY(tbl_raw_data[[#This Row],[Updated_date]])/7,0)=5,4,ROUNDUP(DAY(tbl_raw_data[[#This Row],[Updated_date]])/7,0)))</f>
        <v>WEEK 3</v>
      </c>
      <c r="N4234" s="57" t="str">
        <f>UPPER(VLOOKUP(tbl_raw_data[[#This Row],[Analyst]],[1]setting!$A$1:$B$15,2,0))</f>
        <v>MERCEDES</v>
      </c>
      <c r="O4234" s="57" t="str">
        <f>UPPER(tbl_raw_data[[#This Row],[Outcome]])</f>
        <v>APPROVE</v>
      </c>
      <c r="P4234" s="57" t="str">
        <f>UPPER(tbl_raw_data[[#This Row],[Queue Name]])</f>
        <v>CONSUMER EXISTING</v>
      </c>
      <c r="Q4234" s="57" t="str">
        <f>IF(tbl_raw_data[[#This Row],[time_taken_in_mins]]&lt;=20,"SLA_MET","SLA_NOT_MET")</f>
        <v>SLA_MET</v>
      </c>
    </row>
    <row r="4235" spans="1:17" ht="15" customHeight="1" x14ac:dyDescent="0.25">
      <c r="A4235" s="22" t="s">
        <v>6363</v>
      </c>
      <c r="B4235" s="12">
        <v>45157.467523148145</v>
      </c>
      <c r="C4235" s="29">
        <v>45157.480590277781</v>
      </c>
      <c r="D4235" s="16" t="s">
        <v>13</v>
      </c>
      <c r="E4235" s="16" t="s">
        <v>41</v>
      </c>
      <c r="F4235" s="30" t="s">
        <v>10</v>
      </c>
      <c r="G4235" s="106"/>
      <c r="H42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35" s="48">
        <f>tbl_raw_data[[#This Row],[Date Actioned]]-tbl_raw_data[[#This Row],[Date Tagged]]</f>
        <v>1.3067129635601304E-2</v>
      </c>
      <c r="J4235" s="50">
        <f>HOUR(tbl_raw_data[[#This Row],[time_taken]])*60+MINUTE(tbl_raw_data[[#This Row],[time_taken]])+SECOND(tbl_raw_data[[#This Row],[time_taken]])/60</f>
        <v>18.816666666666666</v>
      </c>
      <c r="K4235" s="54">
        <f>DATE(YEAR(tbl_raw_data[[#This Row],[Date Actioned]]), MONTH(tbl_raw_data[[#This Row],[Date Actioned]]), DAY(tbl_raw_data[[#This Row],[Date Actioned]]))</f>
        <v>45157</v>
      </c>
      <c r="L4235" s="55" t="str">
        <f>UPPER(TEXT(tbl_raw_data[[#This Row],[Updated_date]],"MMMM"))</f>
        <v>AUGUST</v>
      </c>
      <c r="M4235" s="55" t="str">
        <f>UPPER("Week "&amp;IF(ROUNDUP(DAY(tbl_raw_data[[#This Row],[Updated_date]])/7,0)=5,4,ROUNDUP(DAY(tbl_raw_data[[#This Row],[Updated_date]])/7,0)))</f>
        <v>WEEK 3</v>
      </c>
      <c r="N4235" s="57" t="str">
        <f>UPPER(VLOOKUP(tbl_raw_data[[#This Row],[Analyst]],[1]setting!$A$1:$B$15,2,0))</f>
        <v>SAM</v>
      </c>
      <c r="O4235" s="57" t="str">
        <f>UPPER(tbl_raw_data[[#This Row],[Outcome]])</f>
        <v>APPROVE</v>
      </c>
      <c r="P4235" s="57" t="str">
        <f>UPPER(tbl_raw_data[[#This Row],[Queue Name]])</f>
        <v>CONSUMER POST BUREAU</v>
      </c>
      <c r="Q4235" s="57" t="str">
        <f>IF(tbl_raw_data[[#This Row],[time_taken_in_mins]]&lt;=20,"SLA_MET","SLA_NOT_MET")</f>
        <v>SLA_MET</v>
      </c>
    </row>
    <row r="4236" spans="1:17" ht="15" customHeight="1" x14ac:dyDescent="0.25">
      <c r="A4236" s="11" t="s">
        <v>2667</v>
      </c>
      <c r="B4236" s="6">
        <v>45157.471516203703</v>
      </c>
      <c r="C4236" s="7">
        <v>45157.477395833332</v>
      </c>
      <c r="D4236" s="8" t="s">
        <v>13</v>
      </c>
      <c r="E4236" s="8" t="s">
        <v>28</v>
      </c>
      <c r="F4236" s="8" t="s">
        <v>14</v>
      </c>
      <c r="G4236" s="110" t="s">
        <v>29</v>
      </c>
      <c r="H42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6" s="48">
        <f>tbl_raw_data[[#This Row],[Date Actioned]]-tbl_raw_data[[#This Row],[Date Tagged]]</f>
        <v>5.8796296289074235E-3</v>
      </c>
      <c r="J4236" s="50">
        <f>HOUR(tbl_raw_data[[#This Row],[time_taken]])*60+MINUTE(tbl_raw_data[[#This Row],[time_taken]])+SECOND(tbl_raw_data[[#This Row],[time_taken]])/60</f>
        <v>8.4666666666666668</v>
      </c>
      <c r="K4236" s="54">
        <f>DATE(YEAR(tbl_raw_data[[#This Row],[Date Actioned]]), MONTH(tbl_raw_data[[#This Row],[Date Actioned]]), DAY(tbl_raw_data[[#This Row],[Date Actioned]]))</f>
        <v>45157</v>
      </c>
      <c r="L4236" s="55" t="str">
        <f>UPPER(TEXT(tbl_raw_data[[#This Row],[Updated_date]],"MMMM"))</f>
        <v>AUGUST</v>
      </c>
      <c r="M4236" s="55" t="str">
        <f>UPPER("Week "&amp;IF(ROUNDUP(DAY(tbl_raw_data[[#This Row],[Updated_date]])/7,0)=5,4,ROUNDUP(DAY(tbl_raw_data[[#This Row],[Updated_date]])/7,0)))</f>
        <v>WEEK 3</v>
      </c>
      <c r="N4236" s="57" t="str">
        <f>UPPER(VLOOKUP(tbl_raw_data[[#This Row],[Analyst]],[1]setting!$A$1:$B$15,2,0))</f>
        <v>HARDIK</v>
      </c>
      <c r="O4236" s="57" t="str">
        <f>UPPER(tbl_raw_data[[#This Row],[Outcome]])</f>
        <v>APPROVE</v>
      </c>
      <c r="P4236" s="57" t="str">
        <f>UPPER(tbl_raw_data[[#This Row],[Queue Name]])</f>
        <v>CONSUMER EXISTING</v>
      </c>
      <c r="Q4236" s="57" t="str">
        <f>IF(tbl_raw_data[[#This Row],[time_taken_in_mins]]&lt;=20,"SLA_MET","SLA_NOT_MET")</f>
        <v>SLA_MET</v>
      </c>
    </row>
    <row r="4237" spans="1:17" ht="15" customHeight="1" x14ac:dyDescent="0.25">
      <c r="A4237" s="22" t="s">
        <v>6597</v>
      </c>
      <c r="B4237" s="12">
        <v>45157.478564814817</v>
      </c>
      <c r="C4237" s="13">
        <v>45157.492928240739</v>
      </c>
      <c r="D4237" s="14" t="s">
        <v>13</v>
      </c>
      <c r="E4237" s="14" t="s">
        <v>41</v>
      </c>
      <c r="F4237" s="14" t="s">
        <v>42</v>
      </c>
      <c r="G4237" s="111" t="s">
        <v>29</v>
      </c>
      <c r="H42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7" s="48">
        <f>tbl_raw_data[[#This Row],[Date Actioned]]-tbl_raw_data[[#This Row],[Date Tagged]]</f>
        <v>1.4363425922056194E-2</v>
      </c>
      <c r="J4237" s="50">
        <f>HOUR(tbl_raw_data[[#This Row],[time_taken]])*60+MINUTE(tbl_raw_data[[#This Row],[time_taken]])+SECOND(tbl_raw_data[[#This Row],[time_taken]])/60</f>
        <v>20.683333333333334</v>
      </c>
      <c r="K4237" s="54">
        <f>DATE(YEAR(tbl_raw_data[[#This Row],[Date Actioned]]), MONTH(tbl_raw_data[[#This Row],[Date Actioned]]), DAY(tbl_raw_data[[#This Row],[Date Actioned]]))</f>
        <v>45157</v>
      </c>
      <c r="L4237" s="55" t="str">
        <f>UPPER(TEXT(tbl_raw_data[[#This Row],[Updated_date]],"MMMM"))</f>
        <v>AUGUST</v>
      </c>
      <c r="M4237" s="55" t="str">
        <f>UPPER("Week "&amp;IF(ROUNDUP(DAY(tbl_raw_data[[#This Row],[Updated_date]])/7,0)=5,4,ROUNDUP(DAY(tbl_raw_data[[#This Row],[Updated_date]])/7,0)))</f>
        <v>WEEK 3</v>
      </c>
      <c r="N4237" s="57" t="str">
        <f>UPPER(VLOOKUP(tbl_raw_data[[#This Row],[Analyst]],[1]setting!$A$1:$B$15,2,0))</f>
        <v>NITESH</v>
      </c>
      <c r="O4237" s="57" t="str">
        <f>UPPER(tbl_raw_data[[#This Row],[Outcome]])</f>
        <v>APPROVE</v>
      </c>
      <c r="P4237" s="57" t="str">
        <f>UPPER(tbl_raw_data[[#This Row],[Queue Name]])</f>
        <v>CONSUMER POST BUREAU</v>
      </c>
      <c r="Q4237" s="57" t="str">
        <f>IF(tbl_raw_data[[#This Row],[time_taken_in_mins]]&lt;=20,"SLA_MET","SLA_NOT_MET")</f>
        <v>SLA_NOT_MET</v>
      </c>
    </row>
    <row r="4238" spans="1:17" ht="15" customHeight="1" x14ac:dyDescent="0.25">
      <c r="A4238" s="22" t="s">
        <v>45</v>
      </c>
      <c r="B4238" s="6">
        <v>45157.481469907405</v>
      </c>
      <c r="C4238" s="7">
        <v>45157.482557870368</v>
      </c>
      <c r="D4238" s="8" t="s">
        <v>46</v>
      </c>
      <c r="E4238" s="8" t="s">
        <v>28</v>
      </c>
      <c r="F4238" s="8" t="s">
        <v>14</v>
      </c>
      <c r="G4238" s="110" t="s">
        <v>47</v>
      </c>
      <c r="H42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38" s="48">
        <f>tbl_raw_data[[#This Row],[Date Actioned]]-tbl_raw_data[[#This Row],[Date Tagged]]</f>
        <v>1.0879629626288079E-3</v>
      </c>
      <c r="J4238" s="50">
        <f>HOUR(tbl_raw_data[[#This Row],[time_taken]])*60+MINUTE(tbl_raw_data[[#This Row],[time_taken]])+SECOND(tbl_raw_data[[#This Row],[time_taken]])/60</f>
        <v>1.5666666666666667</v>
      </c>
      <c r="K4238" s="54">
        <f>DATE(YEAR(tbl_raw_data[[#This Row],[Date Actioned]]), MONTH(tbl_raw_data[[#This Row],[Date Actioned]]), DAY(tbl_raw_data[[#This Row],[Date Actioned]]))</f>
        <v>45157</v>
      </c>
      <c r="L4238" s="55" t="str">
        <f>UPPER(TEXT(tbl_raw_data[[#This Row],[Updated_date]],"MMMM"))</f>
        <v>AUGUST</v>
      </c>
      <c r="M4238" s="55" t="str">
        <f>UPPER("Week "&amp;IF(ROUNDUP(DAY(tbl_raw_data[[#This Row],[Updated_date]])/7,0)=5,4,ROUNDUP(DAY(tbl_raw_data[[#This Row],[Updated_date]])/7,0)))</f>
        <v>WEEK 3</v>
      </c>
      <c r="N4238" s="57" t="str">
        <f>UPPER(VLOOKUP(tbl_raw_data[[#This Row],[Analyst]],[1]setting!$A$1:$B$15,2,0))</f>
        <v>HARDIK</v>
      </c>
      <c r="O4238" s="57" t="str">
        <f>UPPER(tbl_raw_data[[#This Row],[Outcome]])</f>
        <v>DECLINE</v>
      </c>
      <c r="P4238" s="57" t="str">
        <f>UPPER(tbl_raw_data[[#This Row],[Queue Name]])</f>
        <v>CONSUMER EXISTING</v>
      </c>
      <c r="Q4238" s="57" t="str">
        <f>IF(tbl_raw_data[[#This Row],[time_taken_in_mins]]&lt;=20,"SLA_MET","SLA_NOT_MET")</f>
        <v>SLA_MET</v>
      </c>
    </row>
    <row r="4239" spans="1:17" ht="15" customHeight="1" x14ac:dyDescent="0.25">
      <c r="A4239" s="5" t="s">
        <v>1491</v>
      </c>
      <c r="B4239" s="6">
        <v>45157.482928240737</v>
      </c>
      <c r="C4239" s="7">
        <v>45157.487349537034</v>
      </c>
      <c r="D4239" s="8" t="s">
        <v>13</v>
      </c>
      <c r="E4239" s="8" t="s">
        <v>28</v>
      </c>
      <c r="F4239" s="8" t="s">
        <v>14</v>
      </c>
      <c r="G4239" s="110" t="s">
        <v>29</v>
      </c>
      <c r="H42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39" s="48">
        <f>tbl_raw_data[[#This Row],[Date Actioned]]-tbl_raw_data[[#This Row],[Date Tagged]]</f>
        <v>4.4212962966412306E-3</v>
      </c>
      <c r="J4239" s="50">
        <f>HOUR(tbl_raw_data[[#This Row],[time_taken]])*60+MINUTE(tbl_raw_data[[#This Row],[time_taken]])+SECOND(tbl_raw_data[[#This Row],[time_taken]])/60</f>
        <v>6.3666666666666663</v>
      </c>
      <c r="K4239" s="54">
        <f>DATE(YEAR(tbl_raw_data[[#This Row],[Date Actioned]]), MONTH(tbl_raw_data[[#This Row],[Date Actioned]]), DAY(tbl_raw_data[[#This Row],[Date Actioned]]))</f>
        <v>45157</v>
      </c>
      <c r="L4239" s="55" t="str">
        <f>UPPER(TEXT(tbl_raw_data[[#This Row],[Updated_date]],"MMMM"))</f>
        <v>AUGUST</v>
      </c>
      <c r="M4239" s="55" t="str">
        <f>UPPER("Week "&amp;IF(ROUNDUP(DAY(tbl_raw_data[[#This Row],[Updated_date]])/7,0)=5,4,ROUNDUP(DAY(tbl_raw_data[[#This Row],[Updated_date]])/7,0)))</f>
        <v>WEEK 3</v>
      </c>
      <c r="N4239" s="57" t="str">
        <f>UPPER(VLOOKUP(tbl_raw_data[[#This Row],[Analyst]],[1]setting!$A$1:$B$15,2,0))</f>
        <v>HARDIK</v>
      </c>
      <c r="O4239" s="57" t="str">
        <f>UPPER(tbl_raw_data[[#This Row],[Outcome]])</f>
        <v>APPROVE</v>
      </c>
      <c r="P4239" s="57" t="str">
        <f>UPPER(tbl_raw_data[[#This Row],[Queue Name]])</f>
        <v>CONSUMER EXISTING</v>
      </c>
      <c r="Q4239" s="57" t="str">
        <f>IF(tbl_raw_data[[#This Row],[time_taken_in_mins]]&lt;=20,"SLA_MET","SLA_NOT_MET")</f>
        <v>SLA_MET</v>
      </c>
    </row>
    <row r="4240" spans="1:17" ht="15" customHeight="1" x14ac:dyDescent="0.25">
      <c r="A4240" s="11" t="s">
        <v>863</v>
      </c>
      <c r="B4240" s="12">
        <v>45157.486631944441</v>
      </c>
      <c r="C4240" s="13">
        <v>45157.490081018521</v>
      </c>
      <c r="D4240" s="14" t="s">
        <v>13</v>
      </c>
      <c r="E4240" s="14" t="s">
        <v>9</v>
      </c>
      <c r="F4240" s="14" t="s">
        <v>10</v>
      </c>
      <c r="G4240" s="111" t="s">
        <v>155</v>
      </c>
      <c r="H42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40" s="48">
        <f>tbl_raw_data[[#This Row],[Date Actioned]]-tbl_raw_data[[#This Row],[Date Tagged]]</f>
        <v>3.4490740799810737E-3</v>
      </c>
      <c r="J4240" s="50">
        <f>HOUR(tbl_raw_data[[#This Row],[time_taken]])*60+MINUTE(tbl_raw_data[[#This Row],[time_taken]])+SECOND(tbl_raw_data[[#This Row],[time_taken]])/60</f>
        <v>4.9666666666666668</v>
      </c>
      <c r="K4240" s="54">
        <f>DATE(YEAR(tbl_raw_data[[#This Row],[Date Actioned]]), MONTH(tbl_raw_data[[#This Row],[Date Actioned]]), DAY(tbl_raw_data[[#This Row],[Date Actioned]]))</f>
        <v>45157</v>
      </c>
      <c r="L4240" s="55" t="str">
        <f>UPPER(TEXT(tbl_raw_data[[#This Row],[Updated_date]],"MMMM"))</f>
        <v>AUGUST</v>
      </c>
      <c r="M4240" s="55" t="str">
        <f>UPPER("Week "&amp;IF(ROUNDUP(DAY(tbl_raw_data[[#This Row],[Updated_date]])/7,0)=5,4,ROUNDUP(DAY(tbl_raw_data[[#This Row],[Updated_date]])/7,0)))</f>
        <v>WEEK 3</v>
      </c>
      <c r="N4240" s="57" t="str">
        <f>UPPER(VLOOKUP(tbl_raw_data[[#This Row],[Analyst]],[1]setting!$A$1:$B$15,2,0))</f>
        <v>SAM</v>
      </c>
      <c r="O4240" s="57" t="str">
        <f>UPPER(tbl_raw_data[[#This Row],[Outcome]])</f>
        <v>APPROVE</v>
      </c>
      <c r="P4240" s="57" t="str">
        <f>UPPER(tbl_raw_data[[#This Row],[Queue Name]])</f>
        <v>CONSUMER PRE BUREAU</v>
      </c>
      <c r="Q4240" s="57" t="str">
        <f>IF(tbl_raw_data[[#This Row],[time_taken_in_mins]]&lt;=20,"SLA_MET","SLA_NOT_MET")</f>
        <v>SLA_MET</v>
      </c>
    </row>
    <row r="4241" spans="1:17" ht="15" customHeight="1" x14ac:dyDescent="0.25">
      <c r="A4241" s="5" t="s">
        <v>3381</v>
      </c>
      <c r="B4241" s="12">
        <v>45157.490439814814</v>
      </c>
      <c r="C4241" s="13">
        <v>45157.49732638889</v>
      </c>
      <c r="D4241" s="14" t="s">
        <v>46</v>
      </c>
      <c r="E4241" s="14" t="s">
        <v>9</v>
      </c>
      <c r="F4241" s="14" t="s">
        <v>10</v>
      </c>
      <c r="G4241" s="111" t="s">
        <v>3382</v>
      </c>
      <c r="H42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241" s="48">
        <f>tbl_raw_data[[#This Row],[Date Actioned]]-tbl_raw_data[[#This Row],[Date Tagged]]</f>
        <v>6.8865740759065375E-3</v>
      </c>
      <c r="J4241" s="50">
        <f>HOUR(tbl_raw_data[[#This Row],[time_taken]])*60+MINUTE(tbl_raw_data[[#This Row],[time_taken]])+SECOND(tbl_raw_data[[#This Row],[time_taken]])/60</f>
        <v>9.9166666666666661</v>
      </c>
      <c r="K4241" s="54">
        <f>DATE(YEAR(tbl_raw_data[[#This Row],[Date Actioned]]), MONTH(tbl_raw_data[[#This Row],[Date Actioned]]), DAY(tbl_raw_data[[#This Row],[Date Actioned]]))</f>
        <v>45157</v>
      </c>
      <c r="L4241" s="55" t="str">
        <f>UPPER(TEXT(tbl_raw_data[[#This Row],[Updated_date]],"MMMM"))</f>
        <v>AUGUST</v>
      </c>
      <c r="M4241" s="55" t="str">
        <f>UPPER("Week "&amp;IF(ROUNDUP(DAY(tbl_raw_data[[#This Row],[Updated_date]])/7,0)=5,4,ROUNDUP(DAY(tbl_raw_data[[#This Row],[Updated_date]])/7,0)))</f>
        <v>WEEK 3</v>
      </c>
      <c r="N4241" s="57" t="str">
        <f>UPPER(VLOOKUP(tbl_raw_data[[#This Row],[Analyst]],[1]setting!$A$1:$B$15,2,0))</f>
        <v>SAM</v>
      </c>
      <c r="O4241" s="57" t="str">
        <f>UPPER(tbl_raw_data[[#This Row],[Outcome]])</f>
        <v>DECLINE</v>
      </c>
      <c r="P4241" s="57" t="str">
        <f>UPPER(tbl_raw_data[[#This Row],[Queue Name]])</f>
        <v>CONSUMER PRE BUREAU</v>
      </c>
      <c r="Q4241" s="57" t="str">
        <f>IF(tbl_raw_data[[#This Row],[time_taken_in_mins]]&lt;=20,"SLA_MET","SLA_NOT_MET")</f>
        <v>SLA_MET</v>
      </c>
    </row>
    <row r="4242" spans="1:17" ht="15" customHeight="1" x14ac:dyDescent="0.25">
      <c r="A4242" s="11" t="s">
        <v>2291</v>
      </c>
      <c r="B4242" s="6">
        <v>45157.498726851853</v>
      </c>
      <c r="C4242" s="7">
        <v>45157.504166666666</v>
      </c>
      <c r="D4242" s="8" t="s">
        <v>46</v>
      </c>
      <c r="E4242" s="8" t="s">
        <v>9</v>
      </c>
      <c r="F4242" s="8" t="s">
        <v>10</v>
      </c>
      <c r="G4242" s="110" t="s">
        <v>225</v>
      </c>
      <c r="H42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42" s="48">
        <f>tbl_raw_data[[#This Row],[Date Actioned]]-tbl_raw_data[[#This Row],[Date Tagged]]</f>
        <v>5.4398148131440394E-3</v>
      </c>
      <c r="J4242" s="50">
        <f>HOUR(tbl_raw_data[[#This Row],[time_taken]])*60+MINUTE(tbl_raw_data[[#This Row],[time_taken]])+SECOND(tbl_raw_data[[#This Row],[time_taken]])/60</f>
        <v>7.833333333333333</v>
      </c>
      <c r="K4242" s="54">
        <f>DATE(YEAR(tbl_raw_data[[#This Row],[Date Actioned]]), MONTH(tbl_raw_data[[#This Row],[Date Actioned]]), DAY(tbl_raw_data[[#This Row],[Date Actioned]]))</f>
        <v>45157</v>
      </c>
      <c r="L4242" s="55" t="str">
        <f>UPPER(TEXT(tbl_raw_data[[#This Row],[Updated_date]],"MMMM"))</f>
        <v>AUGUST</v>
      </c>
      <c r="M4242" s="55" t="str">
        <f>UPPER("Week "&amp;IF(ROUNDUP(DAY(tbl_raw_data[[#This Row],[Updated_date]])/7,0)=5,4,ROUNDUP(DAY(tbl_raw_data[[#This Row],[Updated_date]])/7,0)))</f>
        <v>WEEK 3</v>
      </c>
      <c r="N4242" s="57" t="str">
        <f>UPPER(VLOOKUP(tbl_raw_data[[#This Row],[Analyst]],[1]setting!$A$1:$B$15,2,0))</f>
        <v>SAM</v>
      </c>
      <c r="O4242" s="57" t="str">
        <f>UPPER(tbl_raw_data[[#This Row],[Outcome]])</f>
        <v>DECLINE</v>
      </c>
      <c r="P4242" s="57" t="str">
        <f>UPPER(tbl_raw_data[[#This Row],[Queue Name]])</f>
        <v>CONSUMER PRE BUREAU</v>
      </c>
      <c r="Q4242" s="57" t="str">
        <f>IF(tbl_raw_data[[#This Row],[time_taken_in_mins]]&lt;=20,"SLA_MET","SLA_NOT_MET")</f>
        <v>SLA_MET</v>
      </c>
    </row>
    <row r="4243" spans="1:17" ht="15" customHeight="1" x14ac:dyDescent="0.25">
      <c r="A4243" s="5" t="s">
        <v>1082</v>
      </c>
      <c r="B4243" s="12">
        <v>45157.500428240739</v>
      </c>
      <c r="C4243" s="25">
        <v>45157.504201388889</v>
      </c>
      <c r="D4243" s="10" t="s">
        <v>13</v>
      </c>
      <c r="E4243" s="10" t="s">
        <v>28</v>
      </c>
      <c r="F4243" s="26" t="s">
        <v>168</v>
      </c>
      <c r="G4243" s="109"/>
      <c r="H42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43" s="48">
        <f>tbl_raw_data[[#This Row],[Date Actioned]]-tbl_raw_data[[#This Row],[Date Tagged]]</f>
        <v>3.7731481497758068E-3</v>
      </c>
      <c r="J4243" s="50">
        <f>HOUR(tbl_raw_data[[#This Row],[time_taken]])*60+MINUTE(tbl_raw_data[[#This Row],[time_taken]])+SECOND(tbl_raw_data[[#This Row],[time_taken]])/60</f>
        <v>5.4333333333333336</v>
      </c>
      <c r="K4243" s="54">
        <f>DATE(YEAR(tbl_raw_data[[#This Row],[Date Actioned]]), MONTH(tbl_raw_data[[#This Row],[Date Actioned]]), DAY(tbl_raw_data[[#This Row],[Date Actioned]]))</f>
        <v>45157</v>
      </c>
      <c r="L4243" s="55" t="str">
        <f>UPPER(TEXT(tbl_raw_data[[#This Row],[Updated_date]],"MMMM"))</f>
        <v>AUGUST</v>
      </c>
      <c r="M4243" s="55" t="str">
        <f>UPPER("Week "&amp;IF(ROUNDUP(DAY(tbl_raw_data[[#This Row],[Updated_date]])/7,0)=5,4,ROUNDUP(DAY(tbl_raw_data[[#This Row],[Updated_date]])/7,0)))</f>
        <v>WEEK 3</v>
      </c>
      <c r="N4243" s="57" t="str">
        <f>UPPER(VLOOKUP(tbl_raw_data[[#This Row],[Analyst]],[1]setting!$A$1:$B$15,2,0))</f>
        <v>MERCEDES</v>
      </c>
      <c r="O4243" s="57" t="str">
        <f>UPPER(tbl_raw_data[[#This Row],[Outcome]])</f>
        <v>APPROVE</v>
      </c>
      <c r="P4243" s="57" t="str">
        <f>UPPER(tbl_raw_data[[#This Row],[Queue Name]])</f>
        <v>CONSUMER EXISTING</v>
      </c>
      <c r="Q4243" s="57" t="str">
        <f>IF(tbl_raw_data[[#This Row],[time_taken_in_mins]]&lt;=20,"SLA_MET","SLA_NOT_MET")</f>
        <v>SLA_MET</v>
      </c>
    </row>
    <row r="4244" spans="1:17" ht="15" customHeight="1" x14ac:dyDescent="0.25">
      <c r="A4244" s="11" t="s">
        <v>3383</v>
      </c>
      <c r="B4244" s="12">
        <v>45157.502743055556</v>
      </c>
      <c r="C4244" s="29">
        <v>45157.509629629632</v>
      </c>
      <c r="D4244" s="16" t="s">
        <v>13</v>
      </c>
      <c r="E4244" s="16" t="s">
        <v>28</v>
      </c>
      <c r="F4244" s="30" t="s">
        <v>10</v>
      </c>
      <c r="G4244" s="106"/>
      <c r="H42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44" s="48">
        <f>tbl_raw_data[[#This Row],[Date Actioned]]-tbl_raw_data[[#This Row],[Date Tagged]]</f>
        <v>6.8865740759065375E-3</v>
      </c>
      <c r="J4244" s="50">
        <f>HOUR(tbl_raw_data[[#This Row],[time_taken]])*60+MINUTE(tbl_raw_data[[#This Row],[time_taken]])+SECOND(tbl_raw_data[[#This Row],[time_taken]])/60</f>
        <v>9.9166666666666661</v>
      </c>
      <c r="K4244" s="54">
        <f>DATE(YEAR(tbl_raw_data[[#This Row],[Date Actioned]]), MONTH(tbl_raw_data[[#This Row],[Date Actioned]]), DAY(tbl_raw_data[[#This Row],[Date Actioned]]))</f>
        <v>45157</v>
      </c>
      <c r="L4244" s="55" t="str">
        <f>UPPER(TEXT(tbl_raw_data[[#This Row],[Updated_date]],"MMMM"))</f>
        <v>AUGUST</v>
      </c>
      <c r="M4244" s="55" t="str">
        <f>UPPER("Week "&amp;IF(ROUNDUP(DAY(tbl_raw_data[[#This Row],[Updated_date]])/7,0)=5,4,ROUNDUP(DAY(tbl_raw_data[[#This Row],[Updated_date]])/7,0)))</f>
        <v>WEEK 3</v>
      </c>
      <c r="N4244" s="57" t="str">
        <f>UPPER(VLOOKUP(tbl_raw_data[[#This Row],[Analyst]],[1]setting!$A$1:$B$15,2,0))</f>
        <v>SAM</v>
      </c>
      <c r="O4244" s="57" t="str">
        <f>UPPER(tbl_raw_data[[#This Row],[Outcome]])</f>
        <v>APPROVE</v>
      </c>
      <c r="P4244" s="57" t="str">
        <f>UPPER(tbl_raw_data[[#This Row],[Queue Name]])</f>
        <v>CONSUMER EXISTING</v>
      </c>
      <c r="Q4244" s="57" t="str">
        <f>IF(tbl_raw_data[[#This Row],[time_taken_in_mins]]&lt;=20,"SLA_MET","SLA_NOT_MET")</f>
        <v>SLA_MET</v>
      </c>
    </row>
    <row r="4245" spans="1:17" ht="15" customHeight="1" x14ac:dyDescent="0.25">
      <c r="A4245" s="11" t="s">
        <v>4620</v>
      </c>
      <c r="B4245" s="6">
        <v>45157.504131944443</v>
      </c>
      <c r="C4245" s="7">
        <v>45157.51290509259</v>
      </c>
      <c r="D4245" s="8" t="s">
        <v>8</v>
      </c>
      <c r="E4245" s="8" t="s">
        <v>9</v>
      </c>
      <c r="F4245" s="8" t="s">
        <v>14</v>
      </c>
      <c r="G4245" s="110" t="s">
        <v>4621</v>
      </c>
      <c r="H42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45" s="48">
        <f>tbl_raw_data[[#This Row],[Date Actioned]]-tbl_raw_data[[#This Row],[Date Tagged]]</f>
        <v>8.7731481471564621E-3</v>
      </c>
      <c r="J4245" s="50">
        <f>HOUR(tbl_raw_data[[#This Row],[time_taken]])*60+MINUTE(tbl_raw_data[[#This Row],[time_taken]])+SECOND(tbl_raw_data[[#This Row],[time_taken]])/60</f>
        <v>12.633333333333333</v>
      </c>
      <c r="K4245" s="54">
        <f>DATE(YEAR(tbl_raw_data[[#This Row],[Date Actioned]]), MONTH(tbl_raw_data[[#This Row],[Date Actioned]]), DAY(tbl_raw_data[[#This Row],[Date Actioned]]))</f>
        <v>45157</v>
      </c>
      <c r="L4245" s="55" t="str">
        <f>UPPER(TEXT(tbl_raw_data[[#This Row],[Updated_date]],"MMMM"))</f>
        <v>AUGUST</v>
      </c>
      <c r="M4245" s="55" t="str">
        <f>UPPER("Week "&amp;IF(ROUNDUP(DAY(tbl_raw_data[[#This Row],[Updated_date]])/7,0)=5,4,ROUNDUP(DAY(tbl_raw_data[[#This Row],[Updated_date]])/7,0)))</f>
        <v>WEEK 3</v>
      </c>
      <c r="N4245" s="57" t="str">
        <f>UPPER(VLOOKUP(tbl_raw_data[[#This Row],[Analyst]],[1]setting!$A$1:$B$15,2,0))</f>
        <v>HARDIK</v>
      </c>
      <c r="O4245" s="57" t="str">
        <f>UPPER(tbl_raw_data[[#This Row],[Outcome]])</f>
        <v>WITHDRAW</v>
      </c>
      <c r="P4245" s="57" t="str">
        <f>UPPER(tbl_raw_data[[#This Row],[Queue Name]])</f>
        <v>CONSUMER PRE BUREAU</v>
      </c>
      <c r="Q4245" s="57" t="str">
        <f>IF(tbl_raw_data[[#This Row],[time_taken_in_mins]]&lt;=20,"SLA_MET","SLA_NOT_MET")</f>
        <v>SLA_MET</v>
      </c>
    </row>
    <row r="4246" spans="1:17" ht="15" customHeight="1" x14ac:dyDescent="0.25">
      <c r="A4246" s="22" t="s">
        <v>5530</v>
      </c>
      <c r="B4246" s="12">
        <v>45157.505879629629</v>
      </c>
      <c r="C4246" s="13">
        <v>45157.516608796293</v>
      </c>
      <c r="D4246" s="14" t="s">
        <v>8</v>
      </c>
      <c r="E4246" s="14" t="s">
        <v>9</v>
      </c>
      <c r="F4246" s="14" t="s">
        <v>42</v>
      </c>
      <c r="G4246" s="111" t="s">
        <v>5531</v>
      </c>
      <c r="H42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46" s="48">
        <f>tbl_raw_data[[#This Row],[Date Actioned]]-tbl_raw_data[[#This Row],[Date Tagged]]</f>
        <v>1.0729166664532386E-2</v>
      </c>
      <c r="J4246" s="50">
        <f>HOUR(tbl_raw_data[[#This Row],[time_taken]])*60+MINUTE(tbl_raw_data[[#This Row],[time_taken]])+SECOND(tbl_raw_data[[#This Row],[time_taken]])/60</f>
        <v>15.45</v>
      </c>
      <c r="K4246" s="54">
        <f>DATE(YEAR(tbl_raw_data[[#This Row],[Date Actioned]]), MONTH(tbl_raw_data[[#This Row],[Date Actioned]]), DAY(tbl_raw_data[[#This Row],[Date Actioned]]))</f>
        <v>45157</v>
      </c>
      <c r="L4246" s="55" t="str">
        <f>UPPER(TEXT(tbl_raw_data[[#This Row],[Updated_date]],"MMMM"))</f>
        <v>AUGUST</v>
      </c>
      <c r="M4246" s="55" t="str">
        <f>UPPER("Week "&amp;IF(ROUNDUP(DAY(tbl_raw_data[[#This Row],[Updated_date]])/7,0)=5,4,ROUNDUP(DAY(tbl_raw_data[[#This Row],[Updated_date]])/7,0)))</f>
        <v>WEEK 3</v>
      </c>
      <c r="N4246" s="57" t="str">
        <f>UPPER(VLOOKUP(tbl_raw_data[[#This Row],[Analyst]],[1]setting!$A$1:$B$15,2,0))</f>
        <v>NITESH</v>
      </c>
      <c r="O4246" s="57" t="str">
        <f>UPPER(tbl_raw_data[[#This Row],[Outcome]])</f>
        <v>WITHDRAW</v>
      </c>
      <c r="P4246" s="57" t="str">
        <f>UPPER(tbl_raw_data[[#This Row],[Queue Name]])</f>
        <v>CONSUMER PRE BUREAU</v>
      </c>
      <c r="Q4246" s="57" t="str">
        <f>IF(tbl_raw_data[[#This Row],[time_taken_in_mins]]&lt;=20,"SLA_MET","SLA_NOT_MET")</f>
        <v>SLA_MET</v>
      </c>
    </row>
    <row r="4247" spans="1:17" ht="15" customHeight="1" x14ac:dyDescent="0.25">
      <c r="A4247" s="22" t="s">
        <v>3676</v>
      </c>
      <c r="B4247" s="6">
        <v>45157.508148148147</v>
      </c>
      <c r="C4247" s="7">
        <v>45157.515405092592</v>
      </c>
      <c r="D4247" s="8" t="s">
        <v>13</v>
      </c>
      <c r="E4247" s="8" t="s">
        <v>9</v>
      </c>
      <c r="F4247" s="8" t="s">
        <v>10</v>
      </c>
      <c r="G4247" s="110" t="s">
        <v>29</v>
      </c>
      <c r="H42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47" s="48">
        <f>tbl_raw_data[[#This Row],[Date Actioned]]-tbl_raw_data[[#This Row],[Date Tagged]]</f>
        <v>7.2569444455439225E-3</v>
      </c>
      <c r="J4247" s="50">
        <f>HOUR(tbl_raw_data[[#This Row],[time_taken]])*60+MINUTE(tbl_raw_data[[#This Row],[time_taken]])+SECOND(tbl_raw_data[[#This Row],[time_taken]])/60</f>
        <v>10.45</v>
      </c>
      <c r="K4247" s="54">
        <f>DATE(YEAR(tbl_raw_data[[#This Row],[Date Actioned]]), MONTH(tbl_raw_data[[#This Row],[Date Actioned]]), DAY(tbl_raw_data[[#This Row],[Date Actioned]]))</f>
        <v>45157</v>
      </c>
      <c r="L4247" s="55" t="str">
        <f>UPPER(TEXT(tbl_raw_data[[#This Row],[Updated_date]],"MMMM"))</f>
        <v>AUGUST</v>
      </c>
      <c r="M4247" s="55" t="str">
        <f>UPPER("Week "&amp;IF(ROUNDUP(DAY(tbl_raw_data[[#This Row],[Updated_date]])/7,0)=5,4,ROUNDUP(DAY(tbl_raw_data[[#This Row],[Updated_date]])/7,0)))</f>
        <v>WEEK 3</v>
      </c>
      <c r="N4247" s="57" t="str">
        <f>UPPER(VLOOKUP(tbl_raw_data[[#This Row],[Analyst]],[1]setting!$A$1:$B$15,2,0))</f>
        <v>SAM</v>
      </c>
      <c r="O4247" s="57" t="str">
        <f>UPPER(tbl_raw_data[[#This Row],[Outcome]])</f>
        <v>APPROVE</v>
      </c>
      <c r="P4247" s="57" t="str">
        <f>UPPER(tbl_raw_data[[#This Row],[Queue Name]])</f>
        <v>CONSUMER PRE BUREAU</v>
      </c>
      <c r="Q4247" s="57" t="str">
        <f>IF(tbl_raw_data[[#This Row],[time_taken_in_mins]]&lt;=20,"SLA_MET","SLA_NOT_MET")</f>
        <v>SLA_MET</v>
      </c>
    </row>
    <row r="4248" spans="1:17" ht="15" customHeight="1" x14ac:dyDescent="0.25">
      <c r="A4248" s="22" t="s">
        <v>2533</v>
      </c>
      <c r="B4248" s="12">
        <v>45157.508402777778</v>
      </c>
      <c r="C4248" s="25">
        <v>45157.514131944445</v>
      </c>
      <c r="D4248" s="10" t="s">
        <v>13</v>
      </c>
      <c r="E4248" s="10" t="s">
        <v>28</v>
      </c>
      <c r="F4248" s="26" t="s">
        <v>168</v>
      </c>
      <c r="G4248" s="109"/>
      <c r="H42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48" s="48">
        <f>tbl_raw_data[[#This Row],[Date Actioned]]-tbl_raw_data[[#This Row],[Date Tagged]]</f>
        <v>5.7291666671517305E-3</v>
      </c>
      <c r="J4248" s="50">
        <f>HOUR(tbl_raw_data[[#This Row],[time_taken]])*60+MINUTE(tbl_raw_data[[#This Row],[time_taken]])+SECOND(tbl_raw_data[[#This Row],[time_taken]])/60</f>
        <v>8.25</v>
      </c>
      <c r="K4248" s="54">
        <f>DATE(YEAR(tbl_raw_data[[#This Row],[Date Actioned]]), MONTH(tbl_raw_data[[#This Row],[Date Actioned]]), DAY(tbl_raw_data[[#This Row],[Date Actioned]]))</f>
        <v>45157</v>
      </c>
      <c r="L4248" s="55" t="str">
        <f>UPPER(TEXT(tbl_raw_data[[#This Row],[Updated_date]],"MMMM"))</f>
        <v>AUGUST</v>
      </c>
      <c r="M4248" s="55" t="str">
        <f>UPPER("Week "&amp;IF(ROUNDUP(DAY(tbl_raw_data[[#This Row],[Updated_date]])/7,0)=5,4,ROUNDUP(DAY(tbl_raw_data[[#This Row],[Updated_date]])/7,0)))</f>
        <v>WEEK 3</v>
      </c>
      <c r="N4248" s="57" t="str">
        <f>UPPER(VLOOKUP(tbl_raw_data[[#This Row],[Analyst]],[1]setting!$A$1:$B$15,2,0))</f>
        <v>MERCEDES</v>
      </c>
      <c r="O4248" s="57" t="str">
        <f>UPPER(tbl_raw_data[[#This Row],[Outcome]])</f>
        <v>APPROVE</v>
      </c>
      <c r="P4248" s="57" t="str">
        <f>UPPER(tbl_raw_data[[#This Row],[Queue Name]])</f>
        <v>CONSUMER EXISTING</v>
      </c>
      <c r="Q4248" s="57" t="str">
        <f>IF(tbl_raw_data[[#This Row],[time_taken_in_mins]]&lt;=20,"SLA_MET","SLA_NOT_MET")</f>
        <v>SLA_MET</v>
      </c>
    </row>
    <row r="4249" spans="1:17" ht="15" customHeight="1" x14ac:dyDescent="0.25">
      <c r="A4249" s="22" t="s">
        <v>580</v>
      </c>
      <c r="B4249" s="12">
        <v>45157.512789351851</v>
      </c>
      <c r="C4249" s="13">
        <v>45157.515740740739</v>
      </c>
      <c r="D4249" s="14" t="s">
        <v>46</v>
      </c>
      <c r="E4249" s="14" t="s">
        <v>28</v>
      </c>
      <c r="F4249" s="14" t="s">
        <v>14</v>
      </c>
      <c r="G4249" s="111" t="s">
        <v>49</v>
      </c>
      <c r="H42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49" s="48">
        <f>tbl_raw_data[[#This Row],[Date Actioned]]-tbl_raw_data[[#This Row],[Date Tagged]]</f>
        <v>2.9513888875953853E-3</v>
      </c>
      <c r="J4249" s="50">
        <f>HOUR(tbl_raw_data[[#This Row],[time_taken]])*60+MINUTE(tbl_raw_data[[#This Row],[time_taken]])+SECOND(tbl_raw_data[[#This Row],[time_taken]])/60</f>
        <v>4.25</v>
      </c>
      <c r="K4249" s="54">
        <f>DATE(YEAR(tbl_raw_data[[#This Row],[Date Actioned]]), MONTH(tbl_raw_data[[#This Row],[Date Actioned]]), DAY(tbl_raw_data[[#This Row],[Date Actioned]]))</f>
        <v>45157</v>
      </c>
      <c r="L4249" s="55" t="str">
        <f>UPPER(TEXT(tbl_raw_data[[#This Row],[Updated_date]],"MMMM"))</f>
        <v>AUGUST</v>
      </c>
      <c r="M4249" s="55" t="str">
        <f>UPPER("Week "&amp;IF(ROUNDUP(DAY(tbl_raw_data[[#This Row],[Updated_date]])/7,0)=5,4,ROUNDUP(DAY(tbl_raw_data[[#This Row],[Updated_date]])/7,0)))</f>
        <v>WEEK 3</v>
      </c>
      <c r="N4249" s="57" t="str">
        <f>UPPER(VLOOKUP(tbl_raw_data[[#This Row],[Analyst]],[1]setting!$A$1:$B$15,2,0))</f>
        <v>HARDIK</v>
      </c>
      <c r="O4249" s="57" t="str">
        <f>UPPER(tbl_raw_data[[#This Row],[Outcome]])</f>
        <v>DECLINE</v>
      </c>
      <c r="P4249" s="57" t="str">
        <f>UPPER(tbl_raw_data[[#This Row],[Queue Name]])</f>
        <v>CONSUMER EXISTING</v>
      </c>
      <c r="Q4249" s="57" t="str">
        <f>IF(tbl_raw_data[[#This Row],[time_taken_in_mins]]&lt;=20,"SLA_MET","SLA_NOT_MET")</f>
        <v>SLA_MET</v>
      </c>
    </row>
    <row r="4250" spans="1:17" ht="15" customHeight="1" x14ac:dyDescent="0.25">
      <c r="A4250" s="5" t="s">
        <v>5812</v>
      </c>
      <c r="B4250" s="12">
        <v>45157.517291666663</v>
      </c>
      <c r="C4250" s="13">
        <v>45157.528692129628</v>
      </c>
      <c r="D4250" s="14" t="s">
        <v>13</v>
      </c>
      <c r="E4250" s="14" t="s">
        <v>28</v>
      </c>
      <c r="F4250" s="14" t="s">
        <v>10</v>
      </c>
      <c r="G4250" s="111" t="s">
        <v>1016</v>
      </c>
      <c r="H42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0" s="48">
        <f>tbl_raw_data[[#This Row],[Date Actioned]]-tbl_raw_data[[#This Row],[Date Tagged]]</f>
        <v>1.1400462964957114E-2</v>
      </c>
      <c r="J4250" s="50">
        <f>HOUR(tbl_raw_data[[#This Row],[time_taken]])*60+MINUTE(tbl_raw_data[[#This Row],[time_taken]])+SECOND(tbl_raw_data[[#This Row],[time_taken]])/60</f>
        <v>16.416666666666668</v>
      </c>
      <c r="K4250" s="54">
        <f>DATE(YEAR(tbl_raw_data[[#This Row],[Date Actioned]]), MONTH(tbl_raw_data[[#This Row],[Date Actioned]]), DAY(tbl_raw_data[[#This Row],[Date Actioned]]))</f>
        <v>45157</v>
      </c>
      <c r="L4250" s="55" t="str">
        <f>UPPER(TEXT(tbl_raw_data[[#This Row],[Updated_date]],"MMMM"))</f>
        <v>AUGUST</v>
      </c>
      <c r="M4250" s="55" t="str">
        <f>UPPER("Week "&amp;IF(ROUNDUP(DAY(tbl_raw_data[[#This Row],[Updated_date]])/7,0)=5,4,ROUNDUP(DAY(tbl_raw_data[[#This Row],[Updated_date]])/7,0)))</f>
        <v>WEEK 3</v>
      </c>
      <c r="N4250" s="57" t="str">
        <f>UPPER(VLOOKUP(tbl_raw_data[[#This Row],[Analyst]],[1]setting!$A$1:$B$15,2,0))</f>
        <v>SAM</v>
      </c>
      <c r="O4250" s="57" t="str">
        <f>UPPER(tbl_raw_data[[#This Row],[Outcome]])</f>
        <v>APPROVE</v>
      </c>
      <c r="P4250" s="57" t="str">
        <f>UPPER(tbl_raw_data[[#This Row],[Queue Name]])</f>
        <v>CONSUMER EXISTING</v>
      </c>
      <c r="Q4250" s="57" t="str">
        <f>IF(tbl_raw_data[[#This Row],[time_taken_in_mins]]&lt;=20,"SLA_MET","SLA_NOT_MET")</f>
        <v>SLA_MET</v>
      </c>
    </row>
    <row r="4251" spans="1:17" ht="15" customHeight="1" x14ac:dyDescent="0.25">
      <c r="A4251" s="5" t="s">
        <v>5612</v>
      </c>
      <c r="B4251" s="6">
        <v>45157.51902777778</v>
      </c>
      <c r="C4251" s="7">
        <v>45157.529942129629</v>
      </c>
      <c r="D4251" s="8" t="s">
        <v>8</v>
      </c>
      <c r="E4251" s="8" t="s">
        <v>9</v>
      </c>
      <c r="F4251" s="8" t="s">
        <v>14</v>
      </c>
      <c r="G4251" s="110" t="s">
        <v>1052</v>
      </c>
      <c r="H42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1" s="48">
        <f>tbl_raw_data[[#This Row],[Date Actioned]]-tbl_raw_data[[#This Row],[Date Tagged]]</f>
        <v>1.0914351849351078E-2</v>
      </c>
      <c r="J4251" s="50">
        <f>HOUR(tbl_raw_data[[#This Row],[time_taken]])*60+MINUTE(tbl_raw_data[[#This Row],[time_taken]])+SECOND(tbl_raw_data[[#This Row],[time_taken]])/60</f>
        <v>15.716666666666667</v>
      </c>
      <c r="K4251" s="54">
        <f>DATE(YEAR(tbl_raw_data[[#This Row],[Date Actioned]]), MONTH(tbl_raw_data[[#This Row],[Date Actioned]]), DAY(tbl_raw_data[[#This Row],[Date Actioned]]))</f>
        <v>45157</v>
      </c>
      <c r="L4251" s="55" t="str">
        <f>UPPER(TEXT(tbl_raw_data[[#This Row],[Updated_date]],"MMMM"))</f>
        <v>AUGUST</v>
      </c>
      <c r="M4251" s="55" t="str">
        <f>UPPER("Week "&amp;IF(ROUNDUP(DAY(tbl_raw_data[[#This Row],[Updated_date]])/7,0)=5,4,ROUNDUP(DAY(tbl_raw_data[[#This Row],[Updated_date]])/7,0)))</f>
        <v>WEEK 3</v>
      </c>
      <c r="N4251" s="57" t="str">
        <f>UPPER(VLOOKUP(tbl_raw_data[[#This Row],[Analyst]],[1]setting!$A$1:$B$15,2,0))</f>
        <v>HARDIK</v>
      </c>
      <c r="O4251" s="57" t="str">
        <f>UPPER(tbl_raw_data[[#This Row],[Outcome]])</f>
        <v>WITHDRAW</v>
      </c>
      <c r="P4251" s="57" t="str">
        <f>UPPER(tbl_raw_data[[#This Row],[Queue Name]])</f>
        <v>CONSUMER PRE BUREAU</v>
      </c>
      <c r="Q4251" s="57" t="str">
        <f>IF(tbl_raw_data[[#This Row],[time_taken_in_mins]]&lt;=20,"SLA_MET","SLA_NOT_MET")</f>
        <v>SLA_MET</v>
      </c>
    </row>
    <row r="4252" spans="1:17" ht="15" customHeight="1" x14ac:dyDescent="0.25">
      <c r="A4252" s="5" t="s">
        <v>4178</v>
      </c>
      <c r="B4252" s="6">
        <v>45157.520046296297</v>
      </c>
      <c r="C4252" s="7">
        <v>45157.528067129628</v>
      </c>
      <c r="D4252" s="8" t="s">
        <v>46</v>
      </c>
      <c r="E4252" s="8" t="s">
        <v>28</v>
      </c>
      <c r="F4252" s="8" t="s">
        <v>42</v>
      </c>
      <c r="G4252" s="110" t="s">
        <v>4179</v>
      </c>
      <c r="H42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52" s="48">
        <f>tbl_raw_data[[#This Row],[Date Actioned]]-tbl_raw_data[[#This Row],[Date Tagged]]</f>
        <v>8.0208333311020397E-3</v>
      </c>
      <c r="J4252" s="50">
        <f>HOUR(tbl_raw_data[[#This Row],[time_taken]])*60+MINUTE(tbl_raw_data[[#This Row],[time_taken]])+SECOND(tbl_raw_data[[#This Row],[time_taken]])/60</f>
        <v>11.55</v>
      </c>
      <c r="K4252" s="54">
        <f>DATE(YEAR(tbl_raw_data[[#This Row],[Date Actioned]]), MONTH(tbl_raw_data[[#This Row],[Date Actioned]]), DAY(tbl_raw_data[[#This Row],[Date Actioned]]))</f>
        <v>45157</v>
      </c>
      <c r="L4252" s="55" t="str">
        <f>UPPER(TEXT(tbl_raw_data[[#This Row],[Updated_date]],"MMMM"))</f>
        <v>AUGUST</v>
      </c>
      <c r="M4252" s="55" t="str">
        <f>UPPER("Week "&amp;IF(ROUNDUP(DAY(tbl_raw_data[[#This Row],[Updated_date]])/7,0)=5,4,ROUNDUP(DAY(tbl_raw_data[[#This Row],[Updated_date]])/7,0)))</f>
        <v>WEEK 3</v>
      </c>
      <c r="N4252" s="57" t="str">
        <f>UPPER(VLOOKUP(tbl_raw_data[[#This Row],[Analyst]],[1]setting!$A$1:$B$15,2,0))</f>
        <v>NITESH</v>
      </c>
      <c r="O4252" s="57" t="str">
        <f>UPPER(tbl_raw_data[[#This Row],[Outcome]])</f>
        <v>DECLINE</v>
      </c>
      <c r="P4252" s="57" t="str">
        <f>UPPER(tbl_raw_data[[#This Row],[Queue Name]])</f>
        <v>CONSUMER EXISTING</v>
      </c>
      <c r="Q4252" s="57" t="str">
        <f>IF(tbl_raw_data[[#This Row],[time_taken_in_mins]]&lt;=20,"SLA_MET","SLA_NOT_MET")</f>
        <v>SLA_MET</v>
      </c>
    </row>
    <row r="4253" spans="1:17" ht="15" customHeight="1" x14ac:dyDescent="0.25">
      <c r="A4253" s="11" t="s">
        <v>6320</v>
      </c>
      <c r="B4253" s="12">
        <v>45157.520324074074</v>
      </c>
      <c r="C4253" s="13">
        <v>45157.53324074074</v>
      </c>
      <c r="D4253" s="14" t="s">
        <v>8</v>
      </c>
      <c r="E4253" s="14" t="s">
        <v>41</v>
      </c>
      <c r="F4253" s="14" t="s">
        <v>10</v>
      </c>
      <c r="G4253" s="111" t="s">
        <v>1052</v>
      </c>
      <c r="H42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3" s="48">
        <f>tbl_raw_data[[#This Row],[Date Actioned]]-tbl_raw_data[[#This Row],[Date Tagged]]</f>
        <v>1.2916666666569654E-2</v>
      </c>
      <c r="J4253" s="50">
        <f>HOUR(tbl_raw_data[[#This Row],[time_taken]])*60+MINUTE(tbl_raw_data[[#This Row],[time_taken]])+SECOND(tbl_raw_data[[#This Row],[time_taken]])/60</f>
        <v>18.600000000000001</v>
      </c>
      <c r="K4253" s="54">
        <f>DATE(YEAR(tbl_raw_data[[#This Row],[Date Actioned]]), MONTH(tbl_raw_data[[#This Row],[Date Actioned]]), DAY(tbl_raw_data[[#This Row],[Date Actioned]]))</f>
        <v>45157</v>
      </c>
      <c r="L4253" s="55" t="str">
        <f>UPPER(TEXT(tbl_raw_data[[#This Row],[Updated_date]],"MMMM"))</f>
        <v>AUGUST</v>
      </c>
      <c r="M4253" s="55" t="str">
        <f>UPPER("Week "&amp;IF(ROUNDUP(DAY(tbl_raw_data[[#This Row],[Updated_date]])/7,0)=5,4,ROUNDUP(DAY(tbl_raw_data[[#This Row],[Updated_date]])/7,0)))</f>
        <v>WEEK 3</v>
      </c>
      <c r="N4253" s="57" t="str">
        <f>UPPER(VLOOKUP(tbl_raw_data[[#This Row],[Analyst]],[1]setting!$A$1:$B$15,2,0))</f>
        <v>SAM</v>
      </c>
      <c r="O4253" s="57" t="str">
        <f>UPPER(tbl_raw_data[[#This Row],[Outcome]])</f>
        <v>WITHDRAW</v>
      </c>
      <c r="P4253" s="57" t="str">
        <f>UPPER(tbl_raw_data[[#This Row],[Queue Name]])</f>
        <v>CONSUMER POST BUREAU</v>
      </c>
      <c r="Q4253" s="57" t="str">
        <f>IF(tbl_raw_data[[#This Row],[time_taken_in_mins]]&lt;=20,"SLA_MET","SLA_NOT_MET")</f>
        <v>SLA_MET</v>
      </c>
    </row>
    <row r="4254" spans="1:17" ht="15" customHeight="1" x14ac:dyDescent="0.25">
      <c r="A4254" s="22" t="s">
        <v>7076</v>
      </c>
      <c r="B4254" s="6">
        <v>45157.522592592592</v>
      </c>
      <c r="C4254" s="7">
        <v>45157.542349537034</v>
      </c>
      <c r="D4254" s="8" t="s">
        <v>8</v>
      </c>
      <c r="E4254" s="8" t="s">
        <v>9</v>
      </c>
      <c r="F4254" s="8" t="s">
        <v>42</v>
      </c>
      <c r="G4254" s="110" t="s">
        <v>7077</v>
      </c>
      <c r="H42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4" s="48">
        <f>tbl_raw_data[[#This Row],[Date Actioned]]-tbl_raw_data[[#This Row],[Date Tagged]]</f>
        <v>1.9756944442633539E-2</v>
      </c>
      <c r="J4254" s="50">
        <f>HOUR(tbl_raw_data[[#This Row],[time_taken]])*60+MINUTE(tbl_raw_data[[#This Row],[time_taken]])+SECOND(tbl_raw_data[[#This Row],[time_taken]])/60</f>
        <v>28.45</v>
      </c>
      <c r="K4254" s="54">
        <f>DATE(YEAR(tbl_raw_data[[#This Row],[Date Actioned]]), MONTH(tbl_raw_data[[#This Row],[Date Actioned]]), DAY(tbl_raw_data[[#This Row],[Date Actioned]]))</f>
        <v>45157</v>
      </c>
      <c r="L4254" s="55" t="str">
        <f>UPPER(TEXT(tbl_raw_data[[#This Row],[Updated_date]],"MMMM"))</f>
        <v>AUGUST</v>
      </c>
      <c r="M4254" s="55" t="str">
        <f>UPPER("Week "&amp;IF(ROUNDUP(DAY(tbl_raw_data[[#This Row],[Updated_date]])/7,0)=5,4,ROUNDUP(DAY(tbl_raw_data[[#This Row],[Updated_date]])/7,0)))</f>
        <v>WEEK 3</v>
      </c>
      <c r="N4254" s="57" t="str">
        <f>UPPER(VLOOKUP(tbl_raw_data[[#This Row],[Analyst]],[1]setting!$A$1:$B$15,2,0))</f>
        <v>NITESH</v>
      </c>
      <c r="O4254" s="57" t="str">
        <f>UPPER(tbl_raw_data[[#This Row],[Outcome]])</f>
        <v>WITHDRAW</v>
      </c>
      <c r="P4254" s="57" t="str">
        <f>UPPER(tbl_raw_data[[#This Row],[Queue Name]])</f>
        <v>CONSUMER PRE BUREAU</v>
      </c>
      <c r="Q4254" s="57" t="str">
        <f>IF(tbl_raw_data[[#This Row],[time_taken_in_mins]]&lt;=20,"SLA_MET","SLA_NOT_MET")</f>
        <v>SLA_NOT_MET</v>
      </c>
    </row>
    <row r="4255" spans="1:17" ht="15" customHeight="1" x14ac:dyDescent="0.25">
      <c r="A4255" s="11" t="s">
        <v>6361</v>
      </c>
      <c r="B4255" s="6">
        <v>45157.524074074077</v>
      </c>
      <c r="C4255" s="7">
        <v>45157.537129629629</v>
      </c>
      <c r="D4255" s="8" t="s">
        <v>13</v>
      </c>
      <c r="E4255" s="8" t="s">
        <v>41</v>
      </c>
      <c r="F4255" s="8" t="s">
        <v>14</v>
      </c>
      <c r="G4255" s="110" t="s">
        <v>29</v>
      </c>
      <c r="H42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5" s="48">
        <f>tbl_raw_data[[#This Row],[Date Actioned]]-tbl_raw_data[[#This Row],[Date Tagged]]</f>
        <v>1.3055555551545694E-2</v>
      </c>
      <c r="J4255" s="50">
        <f>HOUR(tbl_raw_data[[#This Row],[time_taken]])*60+MINUTE(tbl_raw_data[[#This Row],[time_taken]])+SECOND(tbl_raw_data[[#This Row],[time_taken]])/60</f>
        <v>18.8</v>
      </c>
      <c r="K4255" s="54">
        <f>DATE(YEAR(tbl_raw_data[[#This Row],[Date Actioned]]), MONTH(tbl_raw_data[[#This Row],[Date Actioned]]), DAY(tbl_raw_data[[#This Row],[Date Actioned]]))</f>
        <v>45157</v>
      </c>
      <c r="L4255" s="55" t="str">
        <f>UPPER(TEXT(tbl_raw_data[[#This Row],[Updated_date]],"MMMM"))</f>
        <v>AUGUST</v>
      </c>
      <c r="M4255" s="55" t="str">
        <f>UPPER("Week "&amp;IF(ROUNDUP(DAY(tbl_raw_data[[#This Row],[Updated_date]])/7,0)=5,4,ROUNDUP(DAY(tbl_raw_data[[#This Row],[Updated_date]])/7,0)))</f>
        <v>WEEK 3</v>
      </c>
      <c r="N4255" s="57" t="str">
        <f>UPPER(VLOOKUP(tbl_raw_data[[#This Row],[Analyst]],[1]setting!$A$1:$B$15,2,0))</f>
        <v>HARDIK</v>
      </c>
      <c r="O4255" s="57" t="str">
        <f>UPPER(tbl_raw_data[[#This Row],[Outcome]])</f>
        <v>APPROVE</v>
      </c>
      <c r="P4255" s="57" t="str">
        <f>UPPER(tbl_raw_data[[#This Row],[Queue Name]])</f>
        <v>CONSUMER POST BUREAU</v>
      </c>
      <c r="Q4255" s="57" t="str">
        <f>IF(tbl_raw_data[[#This Row],[time_taken_in_mins]]&lt;=20,"SLA_MET","SLA_NOT_MET")</f>
        <v>SLA_MET</v>
      </c>
    </row>
    <row r="4256" spans="1:17" ht="15" customHeight="1" x14ac:dyDescent="0.25">
      <c r="A4256" s="22" t="s">
        <v>4194</v>
      </c>
      <c r="B4256" s="12">
        <v>45157.527372685188</v>
      </c>
      <c r="C4256" s="13">
        <v>45157.535405092596</v>
      </c>
      <c r="D4256" s="14" t="s">
        <v>13</v>
      </c>
      <c r="E4256" s="14" t="s">
        <v>28</v>
      </c>
      <c r="F4256" s="14" t="s">
        <v>10</v>
      </c>
      <c r="G4256" s="111" t="s">
        <v>29</v>
      </c>
      <c r="H42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6" s="48">
        <f>tbl_raw_data[[#This Row],[Date Actioned]]-tbl_raw_data[[#This Row],[Date Tagged]]</f>
        <v>8.0324074078816921E-3</v>
      </c>
      <c r="J4256" s="50">
        <f>HOUR(tbl_raw_data[[#This Row],[time_taken]])*60+MINUTE(tbl_raw_data[[#This Row],[time_taken]])+SECOND(tbl_raw_data[[#This Row],[time_taken]])/60</f>
        <v>11.566666666666666</v>
      </c>
      <c r="K4256" s="54">
        <f>DATE(YEAR(tbl_raw_data[[#This Row],[Date Actioned]]), MONTH(tbl_raw_data[[#This Row],[Date Actioned]]), DAY(tbl_raw_data[[#This Row],[Date Actioned]]))</f>
        <v>45157</v>
      </c>
      <c r="L4256" s="55" t="str">
        <f>UPPER(TEXT(tbl_raw_data[[#This Row],[Updated_date]],"MMMM"))</f>
        <v>AUGUST</v>
      </c>
      <c r="M4256" s="55" t="str">
        <f>UPPER("Week "&amp;IF(ROUNDUP(DAY(tbl_raw_data[[#This Row],[Updated_date]])/7,0)=5,4,ROUNDUP(DAY(tbl_raw_data[[#This Row],[Updated_date]])/7,0)))</f>
        <v>WEEK 3</v>
      </c>
      <c r="N4256" s="57" t="str">
        <f>UPPER(VLOOKUP(tbl_raw_data[[#This Row],[Analyst]],[1]setting!$A$1:$B$15,2,0))</f>
        <v>SAM</v>
      </c>
      <c r="O4256" s="57" t="str">
        <f>UPPER(tbl_raw_data[[#This Row],[Outcome]])</f>
        <v>APPROVE</v>
      </c>
      <c r="P4256" s="57" t="str">
        <f>UPPER(tbl_raw_data[[#This Row],[Queue Name]])</f>
        <v>CONSUMER EXISTING</v>
      </c>
      <c r="Q4256" s="57" t="str">
        <f>IF(tbl_raw_data[[#This Row],[time_taken_in_mins]]&lt;=20,"SLA_MET","SLA_NOT_MET")</f>
        <v>SLA_MET</v>
      </c>
    </row>
    <row r="4257" spans="1:17" ht="15" customHeight="1" x14ac:dyDescent="0.25">
      <c r="A4257" s="5" t="s">
        <v>6316</v>
      </c>
      <c r="B4257" s="6">
        <v>45157.531747685185</v>
      </c>
      <c r="C4257" s="7">
        <v>45157.544652777775</v>
      </c>
      <c r="D4257" s="8" t="s">
        <v>13</v>
      </c>
      <c r="E4257" s="8" t="s">
        <v>9</v>
      </c>
      <c r="F4257" s="8" t="s">
        <v>10</v>
      </c>
      <c r="G4257" s="110" t="s">
        <v>29</v>
      </c>
      <c r="H42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7" s="48">
        <f>tbl_raw_data[[#This Row],[Date Actioned]]-tbl_raw_data[[#This Row],[Date Tagged]]</f>
        <v>1.2905092589790002E-2</v>
      </c>
      <c r="J4257" s="50">
        <f>HOUR(tbl_raw_data[[#This Row],[time_taken]])*60+MINUTE(tbl_raw_data[[#This Row],[time_taken]])+SECOND(tbl_raw_data[[#This Row],[time_taken]])/60</f>
        <v>18.583333333333332</v>
      </c>
      <c r="K4257" s="54">
        <f>DATE(YEAR(tbl_raw_data[[#This Row],[Date Actioned]]), MONTH(tbl_raw_data[[#This Row],[Date Actioned]]), DAY(tbl_raw_data[[#This Row],[Date Actioned]]))</f>
        <v>45157</v>
      </c>
      <c r="L4257" s="55" t="str">
        <f>UPPER(TEXT(tbl_raw_data[[#This Row],[Updated_date]],"MMMM"))</f>
        <v>AUGUST</v>
      </c>
      <c r="M4257" s="55" t="str">
        <f>UPPER("Week "&amp;IF(ROUNDUP(DAY(tbl_raw_data[[#This Row],[Updated_date]])/7,0)=5,4,ROUNDUP(DAY(tbl_raw_data[[#This Row],[Updated_date]])/7,0)))</f>
        <v>WEEK 3</v>
      </c>
      <c r="N4257" s="57" t="str">
        <f>UPPER(VLOOKUP(tbl_raw_data[[#This Row],[Analyst]],[1]setting!$A$1:$B$15,2,0))</f>
        <v>SAM</v>
      </c>
      <c r="O4257" s="57" t="str">
        <f>UPPER(tbl_raw_data[[#This Row],[Outcome]])</f>
        <v>APPROVE</v>
      </c>
      <c r="P4257" s="57" t="str">
        <f>UPPER(tbl_raw_data[[#This Row],[Queue Name]])</f>
        <v>CONSUMER PRE BUREAU</v>
      </c>
      <c r="Q4257" s="57" t="str">
        <f>IF(tbl_raw_data[[#This Row],[time_taken_in_mins]]&lt;=20,"SLA_MET","SLA_NOT_MET")</f>
        <v>SLA_MET</v>
      </c>
    </row>
    <row r="4258" spans="1:17" ht="15" customHeight="1" x14ac:dyDescent="0.25">
      <c r="A4258" s="5" t="s">
        <v>4026</v>
      </c>
      <c r="B4258" s="12">
        <v>45157.532152777778</v>
      </c>
      <c r="C4258" s="13">
        <v>45157.539918981478</v>
      </c>
      <c r="D4258" s="14" t="s">
        <v>8</v>
      </c>
      <c r="E4258" s="14" t="s">
        <v>9</v>
      </c>
      <c r="F4258" s="14" t="s">
        <v>14</v>
      </c>
      <c r="G4258" s="111" t="s">
        <v>4027</v>
      </c>
      <c r="H42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58" s="48">
        <f>tbl_raw_data[[#This Row],[Date Actioned]]-tbl_raw_data[[#This Row],[Date Tagged]]</f>
        <v>7.7662037001573481E-3</v>
      </c>
      <c r="J4258" s="50">
        <f>HOUR(tbl_raw_data[[#This Row],[time_taken]])*60+MINUTE(tbl_raw_data[[#This Row],[time_taken]])+SECOND(tbl_raw_data[[#This Row],[time_taken]])/60</f>
        <v>11.183333333333334</v>
      </c>
      <c r="K4258" s="54">
        <f>DATE(YEAR(tbl_raw_data[[#This Row],[Date Actioned]]), MONTH(tbl_raw_data[[#This Row],[Date Actioned]]), DAY(tbl_raw_data[[#This Row],[Date Actioned]]))</f>
        <v>45157</v>
      </c>
      <c r="L4258" s="55" t="str">
        <f>UPPER(TEXT(tbl_raw_data[[#This Row],[Updated_date]],"MMMM"))</f>
        <v>AUGUST</v>
      </c>
      <c r="M4258" s="55" t="str">
        <f>UPPER("Week "&amp;IF(ROUNDUP(DAY(tbl_raw_data[[#This Row],[Updated_date]])/7,0)=5,4,ROUNDUP(DAY(tbl_raw_data[[#This Row],[Updated_date]])/7,0)))</f>
        <v>WEEK 3</v>
      </c>
      <c r="N4258" s="57" t="str">
        <f>UPPER(VLOOKUP(tbl_raw_data[[#This Row],[Analyst]],[1]setting!$A$1:$B$15,2,0))</f>
        <v>HARDIK</v>
      </c>
      <c r="O4258" s="57" t="str">
        <f>UPPER(tbl_raw_data[[#This Row],[Outcome]])</f>
        <v>WITHDRAW</v>
      </c>
      <c r="P4258" s="57" t="str">
        <f>UPPER(tbl_raw_data[[#This Row],[Queue Name]])</f>
        <v>CONSUMER PRE BUREAU</v>
      </c>
      <c r="Q4258" s="57" t="str">
        <f>IF(tbl_raw_data[[#This Row],[time_taken_in_mins]]&lt;=20,"SLA_MET","SLA_NOT_MET")</f>
        <v>SLA_MET</v>
      </c>
    </row>
    <row r="4259" spans="1:17" ht="15" customHeight="1" x14ac:dyDescent="0.25">
      <c r="A4259" s="11" t="s">
        <v>6254</v>
      </c>
      <c r="B4259" s="12">
        <v>45157.53266203704</v>
      </c>
      <c r="C4259" s="13">
        <v>45157.545289351852</v>
      </c>
      <c r="D4259" s="14" t="s">
        <v>13</v>
      </c>
      <c r="E4259" s="14" t="s">
        <v>28</v>
      </c>
      <c r="F4259" s="14" t="s">
        <v>14</v>
      </c>
      <c r="G4259" s="111" t="s">
        <v>29</v>
      </c>
      <c r="H42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59" s="48">
        <f>tbl_raw_data[[#This Row],[Date Actioned]]-tbl_raw_data[[#This Row],[Date Tagged]]</f>
        <v>1.2627314812561963E-2</v>
      </c>
      <c r="J4259" s="50">
        <f>HOUR(tbl_raw_data[[#This Row],[time_taken]])*60+MINUTE(tbl_raw_data[[#This Row],[time_taken]])+SECOND(tbl_raw_data[[#This Row],[time_taken]])/60</f>
        <v>18.183333333333334</v>
      </c>
      <c r="K4259" s="54">
        <f>DATE(YEAR(tbl_raw_data[[#This Row],[Date Actioned]]), MONTH(tbl_raw_data[[#This Row],[Date Actioned]]), DAY(tbl_raw_data[[#This Row],[Date Actioned]]))</f>
        <v>45157</v>
      </c>
      <c r="L4259" s="55" t="str">
        <f>UPPER(TEXT(tbl_raw_data[[#This Row],[Updated_date]],"MMMM"))</f>
        <v>AUGUST</v>
      </c>
      <c r="M4259" s="55" t="str">
        <f>UPPER("Week "&amp;IF(ROUNDUP(DAY(tbl_raw_data[[#This Row],[Updated_date]])/7,0)=5,4,ROUNDUP(DAY(tbl_raw_data[[#This Row],[Updated_date]])/7,0)))</f>
        <v>WEEK 3</v>
      </c>
      <c r="N4259" s="57" t="str">
        <f>UPPER(VLOOKUP(tbl_raw_data[[#This Row],[Analyst]],[1]setting!$A$1:$B$15,2,0))</f>
        <v>HARDIK</v>
      </c>
      <c r="O4259" s="57" t="str">
        <f>UPPER(tbl_raw_data[[#This Row],[Outcome]])</f>
        <v>APPROVE</v>
      </c>
      <c r="P4259" s="57" t="str">
        <f>UPPER(tbl_raw_data[[#This Row],[Queue Name]])</f>
        <v>CONSUMER EXISTING</v>
      </c>
      <c r="Q4259" s="57" t="str">
        <f>IF(tbl_raw_data[[#This Row],[time_taken_in_mins]]&lt;=20,"SLA_MET","SLA_NOT_MET")</f>
        <v>SLA_MET</v>
      </c>
    </row>
    <row r="4260" spans="1:17" ht="15" customHeight="1" x14ac:dyDescent="0.25">
      <c r="A4260" s="22" t="s">
        <v>2414</v>
      </c>
      <c r="B4260" s="6">
        <v>45157.540381944447</v>
      </c>
      <c r="C4260" s="7">
        <v>45157.545960648145</v>
      </c>
      <c r="D4260" s="8" t="s">
        <v>13</v>
      </c>
      <c r="E4260" s="8" t="s">
        <v>9</v>
      </c>
      <c r="F4260" s="8" t="s">
        <v>14</v>
      </c>
      <c r="G4260" s="110" t="s">
        <v>15</v>
      </c>
      <c r="H42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60" s="48">
        <f>tbl_raw_data[[#This Row],[Date Actioned]]-tbl_raw_data[[#This Row],[Date Tagged]]</f>
        <v>5.5787036981200799E-3</v>
      </c>
      <c r="J4260" s="50">
        <f>HOUR(tbl_raw_data[[#This Row],[time_taken]])*60+MINUTE(tbl_raw_data[[#This Row],[time_taken]])+SECOND(tbl_raw_data[[#This Row],[time_taken]])/60</f>
        <v>8.0333333333333332</v>
      </c>
      <c r="K4260" s="54">
        <f>DATE(YEAR(tbl_raw_data[[#This Row],[Date Actioned]]), MONTH(tbl_raw_data[[#This Row],[Date Actioned]]), DAY(tbl_raw_data[[#This Row],[Date Actioned]]))</f>
        <v>45157</v>
      </c>
      <c r="L4260" s="55" t="str">
        <f>UPPER(TEXT(tbl_raw_data[[#This Row],[Updated_date]],"MMMM"))</f>
        <v>AUGUST</v>
      </c>
      <c r="M4260" s="55" t="str">
        <f>UPPER("Week "&amp;IF(ROUNDUP(DAY(tbl_raw_data[[#This Row],[Updated_date]])/7,0)=5,4,ROUNDUP(DAY(tbl_raw_data[[#This Row],[Updated_date]])/7,0)))</f>
        <v>WEEK 3</v>
      </c>
      <c r="N4260" s="57" t="str">
        <f>UPPER(VLOOKUP(tbl_raw_data[[#This Row],[Analyst]],[1]setting!$A$1:$B$15,2,0))</f>
        <v>HARDIK</v>
      </c>
      <c r="O4260" s="57" t="str">
        <f>UPPER(tbl_raw_data[[#This Row],[Outcome]])</f>
        <v>APPROVE</v>
      </c>
      <c r="P4260" s="57" t="str">
        <f>UPPER(tbl_raw_data[[#This Row],[Queue Name]])</f>
        <v>CONSUMER PRE BUREAU</v>
      </c>
      <c r="Q4260" s="57" t="str">
        <f>IF(tbl_raw_data[[#This Row],[time_taken_in_mins]]&lt;=20,"SLA_MET","SLA_NOT_MET")</f>
        <v>SLA_MET</v>
      </c>
    </row>
    <row r="4261" spans="1:17" ht="15" customHeight="1" x14ac:dyDescent="0.25">
      <c r="A4261" s="11" t="s">
        <v>5339</v>
      </c>
      <c r="B4261" s="6">
        <v>45157.541307870371</v>
      </c>
      <c r="C4261" s="7">
        <v>45157.551585648151</v>
      </c>
      <c r="D4261" s="8" t="s">
        <v>8</v>
      </c>
      <c r="E4261" s="8" t="s">
        <v>9</v>
      </c>
      <c r="F4261" s="8" t="s">
        <v>42</v>
      </c>
      <c r="G4261" s="110" t="s">
        <v>5340</v>
      </c>
      <c r="H42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61" s="48">
        <f>tbl_raw_data[[#This Row],[Date Actioned]]-tbl_raw_data[[#This Row],[Date Tagged]]</f>
        <v>1.0277777779265307E-2</v>
      </c>
      <c r="J4261" s="50">
        <f>HOUR(tbl_raw_data[[#This Row],[time_taken]])*60+MINUTE(tbl_raw_data[[#This Row],[time_taken]])+SECOND(tbl_raw_data[[#This Row],[time_taken]])/60</f>
        <v>14.8</v>
      </c>
      <c r="K4261" s="54">
        <f>DATE(YEAR(tbl_raw_data[[#This Row],[Date Actioned]]), MONTH(tbl_raw_data[[#This Row],[Date Actioned]]), DAY(tbl_raw_data[[#This Row],[Date Actioned]]))</f>
        <v>45157</v>
      </c>
      <c r="L4261" s="55" t="str">
        <f>UPPER(TEXT(tbl_raw_data[[#This Row],[Updated_date]],"MMMM"))</f>
        <v>AUGUST</v>
      </c>
      <c r="M4261" s="55" t="str">
        <f>UPPER("Week "&amp;IF(ROUNDUP(DAY(tbl_raw_data[[#This Row],[Updated_date]])/7,0)=5,4,ROUNDUP(DAY(tbl_raw_data[[#This Row],[Updated_date]])/7,0)))</f>
        <v>WEEK 3</v>
      </c>
      <c r="N4261" s="57" t="str">
        <f>UPPER(VLOOKUP(tbl_raw_data[[#This Row],[Analyst]],[1]setting!$A$1:$B$15,2,0))</f>
        <v>NITESH</v>
      </c>
      <c r="O4261" s="57" t="str">
        <f>UPPER(tbl_raw_data[[#This Row],[Outcome]])</f>
        <v>WITHDRAW</v>
      </c>
      <c r="P4261" s="57" t="str">
        <f>UPPER(tbl_raw_data[[#This Row],[Queue Name]])</f>
        <v>CONSUMER PRE BUREAU</v>
      </c>
      <c r="Q4261" s="57" t="str">
        <f>IF(tbl_raw_data[[#This Row],[time_taken_in_mins]]&lt;=20,"SLA_MET","SLA_NOT_MET")</f>
        <v>SLA_MET</v>
      </c>
    </row>
    <row r="4262" spans="1:17" ht="15" customHeight="1" x14ac:dyDescent="0.25">
      <c r="A4262" s="11" t="s">
        <v>832</v>
      </c>
      <c r="B4262" s="12">
        <v>45157.54278935185</v>
      </c>
      <c r="C4262" s="13">
        <v>45157.54619212963</v>
      </c>
      <c r="D4262" s="14" t="s">
        <v>46</v>
      </c>
      <c r="E4262" s="14" t="s">
        <v>9</v>
      </c>
      <c r="F4262" s="14" t="s">
        <v>10</v>
      </c>
      <c r="G4262" s="111" t="s">
        <v>225</v>
      </c>
      <c r="H42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2" s="48">
        <f>tbl_raw_data[[#This Row],[Date Actioned]]-tbl_raw_data[[#This Row],[Date Tagged]]</f>
        <v>3.4027777801384218E-3</v>
      </c>
      <c r="J4262" s="50">
        <f>HOUR(tbl_raw_data[[#This Row],[time_taken]])*60+MINUTE(tbl_raw_data[[#This Row],[time_taken]])+SECOND(tbl_raw_data[[#This Row],[time_taken]])/60</f>
        <v>4.9000000000000004</v>
      </c>
      <c r="K4262" s="54">
        <f>DATE(YEAR(tbl_raw_data[[#This Row],[Date Actioned]]), MONTH(tbl_raw_data[[#This Row],[Date Actioned]]), DAY(tbl_raw_data[[#This Row],[Date Actioned]]))</f>
        <v>45157</v>
      </c>
      <c r="L4262" s="55" t="str">
        <f>UPPER(TEXT(tbl_raw_data[[#This Row],[Updated_date]],"MMMM"))</f>
        <v>AUGUST</v>
      </c>
      <c r="M4262" s="55" t="str">
        <f>UPPER("Week "&amp;IF(ROUNDUP(DAY(tbl_raw_data[[#This Row],[Updated_date]])/7,0)=5,4,ROUNDUP(DAY(tbl_raw_data[[#This Row],[Updated_date]])/7,0)))</f>
        <v>WEEK 3</v>
      </c>
      <c r="N4262" s="57" t="str">
        <f>UPPER(VLOOKUP(tbl_raw_data[[#This Row],[Analyst]],[1]setting!$A$1:$B$15,2,0))</f>
        <v>SAM</v>
      </c>
      <c r="O4262" s="57" t="str">
        <f>UPPER(tbl_raw_data[[#This Row],[Outcome]])</f>
        <v>DECLINE</v>
      </c>
      <c r="P4262" s="57" t="str">
        <f>UPPER(tbl_raw_data[[#This Row],[Queue Name]])</f>
        <v>CONSUMER PRE BUREAU</v>
      </c>
      <c r="Q4262" s="57" t="str">
        <f>IF(tbl_raw_data[[#This Row],[time_taken_in_mins]]&lt;=20,"SLA_MET","SLA_NOT_MET")</f>
        <v>SLA_MET</v>
      </c>
    </row>
    <row r="4263" spans="1:17" ht="15" customHeight="1" x14ac:dyDescent="0.25">
      <c r="A4263" s="22" t="s">
        <v>2915</v>
      </c>
      <c r="B4263" s="6">
        <v>45157.543032407404</v>
      </c>
      <c r="C4263" s="7">
        <v>45157.54928240741</v>
      </c>
      <c r="D4263" s="8" t="s">
        <v>46</v>
      </c>
      <c r="E4263" s="8" t="s">
        <v>28</v>
      </c>
      <c r="F4263" s="8" t="s">
        <v>10</v>
      </c>
      <c r="G4263" s="110" t="s">
        <v>536</v>
      </c>
      <c r="H42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63" s="48">
        <f>tbl_raw_data[[#This Row],[Date Actioned]]-tbl_raw_data[[#This Row],[Date Tagged]]</f>
        <v>6.2500000058207661E-3</v>
      </c>
      <c r="J4263" s="50">
        <f>HOUR(tbl_raw_data[[#This Row],[time_taken]])*60+MINUTE(tbl_raw_data[[#This Row],[time_taken]])+SECOND(tbl_raw_data[[#This Row],[time_taken]])/60</f>
        <v>9</v>
      </c>
      <c r="K4263" s="54">
        <f>DATE(YEAR(tbl_raw_data[[#This Row],[Date Actioned]]), MONTH(tbl_raw_data[[#This Row],[Date Actioned]]), DAY(tbl_raw_data[[#This Row],[Date Actioned]]))</f>
        <v>45157</v>
      </c>
      <c r="L4263" s="55" t="str">
        <f>UPPER(TEXT(tbl_raw_data[[#This Row],[Updated_date]],"MMMM"))</f>
        <v>AUGUST</v>
      </c>
      <c r="M4263" s="55" t="str">
        <f>UPPER("Week "&amp;IF(ROUNDUP(DAY(tbl_raw_data[[#This Row],[Updated_date]])/7,0)=5,4,ROUNDUP(DAY(tbl_raw_data[[#This Row],[Updated_date]])/7,0)))</f>
        <v>WEEK 3</v>
      </c>
      <c r="N4263" s="57" t="str">
        <f>UPPER(VLOOKUP(tbl_raw_data[[#This Row],[Analyst]],[1]setting!$A$1:$B$15,2,0))</f>
        <v>SAM</v>
      </c>
      <c r="O4263" s="57" t="str">
        <f>UPPER(tbl_raw_data[[#This Row],[Outcome]])</f>
        <v>DECLINE</v>
      </c>
      <c r="P4263" s="57" t="str">
        <f>UPPER(tbl_raw_data[[#This Row],[Queue Name]])</f>
        <v>CONSUMER EXISTING</v>
      </c>
      <c r="Q4263" s="57" t="str">
        <f>IF(tbl_raw_data[[#This Row],[time_taken_in_mins]]&lt;=20,"SLA_MET","SLA_NOT_MET")</f>
        <v>SLA_MET</v>
      </c>
    </row>
    <row r="4264" spans="1:17" ht="15" customHeight="1" x14ac:dyDescent="0.25">
      <c r="A4264" s="5" t="s">
        <v>1056</v>
      </c>
      <c r="B4264" s="12">
        <v>45157.546886574077</v>
      </c>
      <c r="C4264" s="13">
        <v>45157.550636574073</v>
      </c>
      <c r="D4264" s="14" t="s">
        <v>13</v>
      </c>
      <c r="E4264" s="14" t="s">
        <v>28</v>
      </c>
      <c r="F4264" s="14" t="s">
        <v>14</v>
      </c>
      <c r="G4264" s="111" t="s">
        <v>53</v>
      </c>
      <c r="H42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4" s="48">
        <f>tbl_raw_data[[#This Row],[Date Actioned]]-tbl_raw_data[[#This Row],[Date Tagged]]</f>
        <v>3.749999996216502E-3</v>
      </c>
      <c r="J4264" s="50">
        <f>HOUR(tbl_raw_data[[#This Row],[time_taken]])*60+MINUTE(tbl_raw_data[[#This Row],[time_taken]])+SECOND(tbl_raw_data[[#This Row],[time_taken]])/60</f>
        <v>5.4</v>
      </c>
      <c r="K4264" s="54">
        <f>DATE(YEAR(tbl_raw_data[[#This Row],[Date Actioned]]), MONTH(tbl_raw_data[[#This Row],[Date Actioned]]), DAY(tbl_raw_data[[#This Row],[Date Actioned]]))</f>
        <v>45157</v>
      </c>
      <c r="L4264" s="55" t="str">
        <f>UPPER(TEXT(tbl_raw_data[[#This Row],[Updated_date]],"MMMM"))</f>
        <v>AUGUST</v>
      </c>
      <c r="M4264" s="55" t="str">
        <f>UPPER("Week "&amp;IF(ROUNDUP(DAY(tbl_raw_data[[#This Row],[Updated_date]])/7,0)=5,4,ROUNDUP(DAY(tbl_raw_data[[#This Row],[Updated_date]])/7,0)))</f>
        <v>WEEK 3</v>
      </c>
      <c r="N4264" s="57" t="str">
        <f>UPPER(VLOOKUP(tbl_raw_data[[#This Row],[Analyst]],[1]setting!$A$1:$B$15,2,0))</f>
        <v>HARDIK</v>
      </c>
      <c r="O4264" s="57" t="str">
        <f>UPPER(tbl_raw_data[[#This Row],[Outcome]])</f>
        <v>APPROVE</v>
      </c>
      <c r="P4264" s="57" t="str">
        <f>UPPER(tbl_raw_data[[#This Row],[Queue Name]])</f>
        <v>CONSUMER EXISTING</v>
      </c>
      <c r="Q4264" s="57" t="str">
        <f>IF(tbl_raw_data[[#This Row],[time_taken_in_mins]]&lt;=20,"SLA_MET","SLA_NOT_MET")</f>
        <v>SLA_MET</v>
      </c>
    </row>
    <row r="4265" spans="1:17" ht="15" customHeight="1" x14ac:dyDescent="0.25">
      <c r="A4265" s="11" t="s">
        <v>1818</v>
      </c>
      <c r="B4265" s="6">
        <v>45157.551527777781</v>
      </c>
      <c r="C4265" s="7">
        <v>45157.556354166663</v>
      </c>
      <c r="D4265" s="8" t="s">
        <v>13</v>
      </c>
      <c r="E4265" s="8" t="s">
        <v>9</v>
      </c>
      <c r="F4265" s="8" t="s">
        <v>14</v>
      </c>
      <c r="G4265" s="110" t="s">
        <v>147</v>
      </c>
      <c r="H42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5" s="48">
        <f>tbl_raw_data[[#This Row],[Date Actioned]]-tbl_raw_data[[#This Row],[Date Tagged]]</f>
        <v>4.8263888820656575E-3</v>
      </c>
      <c r="J4265" s="50">
        <f>HOUR(tbl_raw_data[[#This Row],[time_taken]])*60+MINUTE(tbl_raw_data[[#This Row],[time_taken]])+SECOND(tbl_raw_data[[#This Row],[time_taken]])/60</f>
        <v>6.95</v>
      </c>
      <c r="K4265" s="54">
        <f>DATE(YEAR(tbl_raw_data[[#This Row],[Date Actioned]]), MONTH(tbl_raw_data[[#This Row],[Date Actioned]]), DAY(tbl_raw_data[[#This Row],[Date Actioned]]))</f>
        <v>45157</v>
      </c>
      <c r="L4265" s="55" t="str">
        <f>UPPER(TEXT(tbl_raw_data[[#This Row],[Updated_date]],"MMMM"))</f>
        <v>AUGUST</v>
      </c>
      <c r="M4265" s="55" t="str">
        <f>UPPER("Week "&amp;IF(ROUNDUP(DAY(tbl_raw_data[[#This Row],[Updated_date]])/7,0)=5,4,ROUNDUP(DAY(tbl_raw_data[[#This Row],[Updated_date]])/7,0)))</f>
        <v>WEEK 3</v>
      </c>
      <c r="N4265" s="57" t="str">
        <f>UPPER(VLOOKUP(tbl_raw_data[[#This Row],[Analyst]],[1]setting!$A$1:$B$15,2,0))</f>
        <v>HARDIK</v>
      </c>
      <c r="O4265" s="57" t="str">
        <f>UPPER(tbl_raw_data[[#This Row],[Outcome]])</f>
        <v>APPROVE</v>
      </c>
      <c r="P4265" s="57" t="str">
        <f>UPPER(tbl_raw_data[[#This Row],[Queue Name]])</f>
        <v>CONSUMER PRE BUREAU</v>
      </c>
      <c r="Q4265" s="57" t="str">
        <f>IF(tbl_raw_data[[#This Row],[time_taken_in_mins]]&lt;=20,"SLA_MET","SLA_NOT_MET")</f>
        <v>SLA_MET</v>
      </c>
    </row>
    <row r="4266" spans="1:17" ht="39" x14ac:dyDescent="0.25">
      <c r="A4266" s="22" t="s">
        <v>5959</v>
      </c>
      <c r="B4266" s="12">
        <v>45157.552523148152</v>
      </c>
      <c r="C4266" s="13">
        <v>45157.564305555556</v>
      </c>
      <c r="D4266" s="14" t="s">
        <v>8</v>
      </c>
      <c r="E4266" s="14" t="s">
        <v>28</v>
      </c>
      <c r="F4266" s="14" t="s">
        <v>42</v>
      </c>
      <c r="G4266" s="111" t="s">
        <v>493</v>
      </c>
      <c r="H42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266" s="48">
        <f>tbl_raw_data[[#This Row],[Date Actioned]]-tbl_raw_data[[#This Row],[Date Tagged]]</f>
        <v>1.1782407404098194E-2</v>
      </c>
      <c r="J4266" s="50">
        <f>HOUR(tbl_raw_data[[#This Row],[time_taken]])*60+MINUTE(tbl_raw_data[[#This Row],[time_taken]])+SECOND(tbl_raw_data[[#This Row],[time_taken]])/60</f>
        <v>16.966666666666665</v>
      </c>
      <c r="K4266" s="54">
        <f>DATE(YEAR(tbl_raw_data[[#This Row],[Date Actioned]]), MONTH(tbl_raw_data[[#This Row],[Date Actioned]]), DAY(tbl_raw_data[[#This Row],[Date Actioned]]))</f>
        <v>45157</v>
      </c>
      <c r="L4266" s="55" t="str">
        <f>UPPER(TEXT(tbl_raw_data[[#This Row],[Updated_date]],"MMMM"))</f>
        <v>AUGUST</v>
      </c>
      <c r="M4266" s="55" t="str">
        <f>UPPER("Week "&amp;IF(ROUNDUP(DAY(tbl_raw_data[[#This Row],[Updated_date]])/7,0)=5,4,ROUNDUP(DAY(tbl_raw_data[[#This Row],[Updated_date]])/7,0)))</f>
        <v>WEEK 3</v>
      </c>
      <c r="N4266" s="57" t="str">
        <f>UPPER(VLOOKUP(tbl_raw_data[[#This Row],[Analyst]],[1]setting!$A$1:$B$15,2,0))</f>
        <v>NITESH</v>
      </c>
      <c r="O4266" s="57" t="str">
        <f>UPPER(tbl_raw_data[[#This Row],[Outcome]])</f>
        <v>WITHDRAW</v>
      </c>
      <c r="P4266" s="57" t="str">
        <f>UPPER(tbl_raw_data[[#This Row],[Queue Name]])</f>
        <v>CONSUMER EXISTING</v>
      </c>
      <c r="Q4266" s="57" t="str">
        <f>IF(tbl_raw_data[[#This Row],[time_taken_in_mins]]&lt;=20,"SLA_MET","SLA_NOT_MET")</f>
        <v>SLA_MET</v>
      </c>
    </row>
    <row r="4267" spans="1:17" ht="15" customHeight="1" x14ac:dyDescent="0.25">
      <c r="A4267" s="11" t="s">
        <v>2720</v>
      </c>
      <c r="B4267" s="12">
        <v>45157.554016203707</v>
      </c>
      <c r="C4267" s="25">
        <v>45157.559976851851</v>
      </c>
      <c r="D4267" s="26" t="s">
        <v>40</v>
      </c>
      <c r="E4267" s="10" t="s">
        <v>41</v>
      </c>
      <c r="F4267" s="26" t="s">
        <v>168</v>
      </c>
      <c r="G4267" s="109"/>
      <c r="H42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67" s="48">
        <f>tbl_raw_data[[#This Row],[Date Actioned]]-tbl_raw_data[[#This Row],[Date Tagged]]</f>
        <v>5.9606481445371173E-3</v>
      </c>
      <c r="J4267" s="50">
        <f>HOUR(tbl_raw_data[[#This Row],[time_taken]])*60+MINUTE(tbl_raw_data[[#This Row],[time_taken]])+SECOND(tbl_raw_data[[#This Row],[time_taken]])/60</f>
        <v>8.5833333333333339</v>
      </c>
      <c r="K4267" s="54">
        <f>DATE(YEAR(tbl_raw_data[[#This Row],[Date Actioned]]), MONTH(tbl_raw_data[[#This Row],[Date Actioned]]), DAY(tbl_raw_data[[#This Row],[Date Actioned]]))</f>
        <v>45157</v>
      </c>
      <c r="L4267" s="55" t="str">
        <f>UPPER(TEXT(tbl_raw_data[[#This Row],[Updated_date]],"MMMM"))</f>
        <v>AUGUST</v>
      </c>
      <c r="M4267" s="55" t="str">
        <f>UPPER("Week "&amp;IF(ROUNDUP(DAY(tbl_raw_data[[#This Row],[Updated_date]])/7,0)=5,4,ROUNDUP(DAY(tbl_raw_data[[#This Row],[Updated_date]])/7,0)))</f>
        <v>WEEK 3</v>
      </c>
      <c r="N4267" s="57" t="str">
        <f>UPPER(VLOOKUP(tbl_raw_data[[#This Row],[Analyst]],[1]setting!$A$1:$B$15,2,0))</f>
        <v>MERCEDES</v>
      </c>
      <c r="O4267" s="57" t="str">
        <f>UPPER(tbl_raw_data[[#This Row],[Outcome]])</f>
        <v>WITHDRAW</v>
      </c>
      <c r="P4267" s="57" t="str">
        <f>UPPER(tbl_raw_data[[#This Row],[Queue Name]])</f>
        <v>CONSUMER POST BUREAU</v>
      </c>
      <c r="Q4267" s="57" t="str">
        <f>IF(tbl_raw_data[[#This Row],[time_taken_in_mins]]&lt;=20,"SLA_MET","SLA_NOT_MET")</f>
        <v>SLA_MET</v>
      </c>
    </row>
    <row r="4268" spans="1:17" ht="26.25" x14ac:dyDescent="0.25">
      <c r="A4268" s="5" t="s">
        <v>199</v>
      </c>
      <c r="B4268" s="6">
        <v>45157.556701388887</v>
      </c>
      <c r="C4268" s="7">
        <v>45157.558622685188</v>
      </c>
      <c r="D4268" s="8" t="s">
        <v>8</v>
      </c>
      <c r="E4268" s="8" t="s">
        <v>28</v>
      </c>
      <c r="F4268" s="8" t="s">
        <v>14</v>
      </c>
      <c r="G4268" s="110" t="s">
        <v>96</v>
      </c>
      <c r="H42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68" s="48">
        <f>tbl_raw_data[[#This Row],[Date Actioned]]-tbl_raw_data[[#This Row],[Date Tagged]]</f>
        <v>1.9212963015888818E-3</v>
      </c>
      <c r="J4268" s="50">
        <f>HOUR(tbl_raw_data[[#This Row],[time_taken]])*60+MINUTE(tbl_raw_data[[#This Row],[time_taken]])+SECOND(tbl_raw_data[[#This Row],[time_taken]])/60</f>
        <v>2.7666666666666666</v>
      </c>
      <c r="K4268" s="54">
        <f>DATE(YEAR(tbl_raw_data[[#This Row],[Date Actioned]]), MONTH(tbl_raw_data[[#This Row],[Date Actioned]]), DAY(tbl_raw_data[[#This Row],[Date Actioned]]))</f>
        <v>45157</v>
      </c>
      <c r="L4268" s="55" t="str">
        <f>UPPER(TEXT(tbl_raw_data[[#This Row],[Updated_date]],"MMMM"))</f>
        <v>AUGUST</v>
      </c>
      <c r="M4268" s="55" t="str">
        <f>UPPER("Week "&amp;IF(ROUNDUP(DAY(tbl_raw_data[[#This Row],[Updated_date]])/7,0)=5,4,ROUNDUP(DAY(tbl_raw_data[[#This Row],[Updated_date]])/7,0)))</f>
        <v>WEEK 3</v>
      </c>
      <c r="N4268" s="57" t="str">
        <f>UPPER(VLOOKUP(tbl_raw_data[[#This Row],[Analyst]],[1]setting!$A$1:$B$15,2,0))</f>
        <v>HARDIK</v>
      </c>
      <c r="O4268" s="57" t="str">
        <f>UPPER(tbl_raw_data[[#This Row],[Outcome]])</f>
        <v>WITHDRAW</v>
      </c>
      <c r="P4268" s="57" t="str">
        <f>UPPER(tbl_raw_data[[#This Row],[Queue Name]])</f>
        <v>CONSUMER EXISTING</v>
      </c>
      <c r="Q4268" s="57" t="str">
        <f>IF(tbl_raw_data[[#This Row],[time_taken_in_mins]]&lt;=20,"SLA_MET","SLA_NOT_MET")</f>
        <v>SLA_MET</v>
      </c>
    </row>
    <row r="4269" spans="1:17" ht="15" customHeight="1" x14ac:dyDescent="0.25">
      <c r="A4269" s="5" t="s">
        <v>4156</v>
      </c>
      <c r="B4269" s="12">
        <v>45157.558437500003</v>
      </c>
      <c r="C4269" s="13">
        <v>45157.566412037035</v>
      </c>
      <c r="D4269" s="14" t="s">
        <v>46</v>
      </c>
      <c r="E4269" s="14" t="s">
        <v>28</v>
      </c>
      <c r="F4269" s="14" t="s">
        <v>14</v>
      </c>
      <c r="G4269" s="111" t="s">
        <v>1150</v>
      </c>
      <c r="H42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69" s="48">
        <f>tbl_raw_data[[#This Row],[Date Actioned]]-tbl_raw_data[[#This Row],[Date Tagged]]</f>
        <v>7.9745370312593877E-3</v>
      </c>
      <c r="J4269" s="50">
        <f>HOUR(tbl_raw_data[[#This Row],[time_taken]])*60+MINUTE(tbl_raw_data[[#This Row],[time_taken]])+SECOND(tbl_raw_data[[#This Row],[time_taken]])/60</f>
        <v>11.483333333333333</v>
      </c>
      <c r="K4269" s="54">
        <f>DATE(YEAR(tbl_raw_data[[#This Row],[Date Actioned]]), MONTH(tbl_raw_data[[#This Row],[Date Actioned]]), DAY(tbl_raw_data[[#This Row],[Date Actioned]]))</f>
        <v>45157</v>
      </c>
      <c r="L4269" s="55" t="str">
        <f>UPPER(TEXT(tbl_raw_data[[#This Row],[Updated_date]],"MMMM"))</f>
        <v>AUGUST</v>
      </c>
      <c r="M4269" s="55" t="str">
        <f>UPPER("Week "&amp;IF(ROUNDUP(DAY(tbl_raw_data[[#This Row],[Updated_date]])/7,0)=5,4,ROUNDUP(DAY(tbl_raw_data[[#This Row],[Updated_date]])/7,0)))</f>
        <v>WEEK 3</v>
      </c>
      <c r="N4269" s="57" t="str">
        <f>UPPER(VLOOKUP(tbl_raw_data[[#This Row],[Analyst]],[1]setting!$A$1:$B$15,2,0))</f>
        <v>HARDIK</v>
      </c>
      <c r="O4269" s="57" t="str">
        <f>UPPER(tbl_raw_data[[#This Row],[Outcome]])</f>
        <v>DECLINE</v>
      </c>
      <c r="P4269" s="57" t="str">
        <f>UPPER(tbl_raw_data[[#This Row],[Queue Name]])</f>
        <v>CONSUMER EXISTING</v>
      </c>
      <c r="Q4269" s="57" t="str">
        <f>IF(tbl_raw_data[[#This Row],[time_taken_in_mins]]&lt;=20,"SLA_MET","SLA_NOT_MET")</f>
        <v>SLA_MET</v>
      </c>
    </row>
    <row r="4270" spans="1:17" ht="15" customHeight="1" x14ac:dyDescent="0.25">
      <c r="A4270" s="5" t="s">
        <v>822</v>
      </c>
      <c r="B4270" s="12">
        <v>45157.563854166663</v>
      </c>
      <c r="C4270" s="29">
        <v>45157.567233796297</v>
      </c>
      <c r="D4270" s="16" t="s">
        <v>13</v>
      </c>
      <c r="E4270" s="16" t="s">
        <v>28</v>
      </c>
      <c r="F4270" s="30" t="s">
        <v>10</v>
      </c>
      <c r="G4270" s="106"/>
      <c r="H42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70" s="48">
        <f>tbl_raw_data[[#This Row],[Date Actioned]]-tbl_raw_data[[#This Row],[Date Tagged]]</f>
        <v>3.3796296338550746E-3</v>
      </c>
      <c r="J4270" s="50">
        <f>HOUR(tbl_raw_data[[#This Row],[time_taken]])*60+MINUTE(tbl_raw_data[[#This Row],[time_taken]])+SECOND(tbl_raw_data[[#This Row],[time_taken]])/60</f>
        <v>4.8666666666666671</v>
      </c>
      <c r="K4270" s="54">
        <f>DATE(YEAR(tbl_raw_data[[#This Row],[Date Actioned]]), MONTH(tbl_raw_data[[#This Row],[Date Actioned]]), DAY(tbl_raw_data[[#This Row],[Date Actioned]]))</f>
        <v>45157</v>
      </c>
      <c r="L4270" s="55" t="str">
        <f>UPPER(TEXT(tbl_raw_data[[#This Row],[Updated_date]],"MMMM"))</f>
        <v>AUGUST</v>
      </c>
      <c r="M4270" s="55" t="str">
        <f>UPPER("Week "&amp;IF(ROUNDUP(DAY(tbl_raw_data[[#This Row],[Updated_date]])/7,0)=5,4,ROUNDUP(DAY(tbl_raw_data[[#This Row],[Updated_date]])/7,0)))</f>
        <v>WEEK 3</v>
      </c>
      <c r="N4270" s="57" t="str">
        <f>UPPER(VLOOKUP(tbl_raw_data[[#This Row],[Analyst]],[1]setting!$A$1:$B$15,2,0))</f>
        <v>SAM</v>
      </c>
      <c r="O4270" s="57" t="str">
        <f>UPPER(tbl_raw_data[[#This Row],[Outcome]])</f>
        <v>APPROVE</v>
      </c>
      <c r="P4270" s="57" t="str">
        <f>UPPER(tbl_raw_data[[#This Row],[Queue Name]])</f>
        <v>CONSUMER EXISTING</v>
      </c>
      <c r="Q4270" s="57" t="str">
        <f>IF(tbl_raw_data[[#This Row],[time_taken_in_mins]]&lt;=20,"SLA_MET","SLA_NOT_MET")</f>
        <v>SLA_MET</v>
      </c>
    </row>
    <row r="4271" spans="1:17" ht="15" customHeight="1" x14ac:dyDescent="0.25">
      <c r="A4271" s="11" t="s">
        <v>3697</v>
      </c>
      <c r="B4271" s="12">
        <v>45157.564525462964</v>
      </c>
      <c r="C4271" s="25">
        <v>45157.571817129632</v>
      </c>
      <c r="D4271" s="10" t="s">
        <v>13</v>
      </c>
      <c r="E4271" s="10" t="s">
        <v>28</v>
      </c>
      <c r="F4271" s="26" t="s">
        <v>168</v>
      </c>
      <c r="G4271" s="109"/>
      <c r="H42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71" s="48">
        <f>tbl_raw_data[[#This Row],[Date Actioned]]-tbl_raw_data[[#This Row],[Date Tagged]]</f>
        <v>7.291666668606922E-3</v>
      </c>
      <c r="J4271" s="50">
        <f>HOUR(tbl_raw_data[[#This Row],[time_taken]])*60+MINUTE(tbl_raw_data[[#This Row],[time_taken]])+SECOND(tbl_raw_data[[#This Row],[time_taken]])/60</f>
        <v>10.5</v>
      </c>
      <c r="K4271" s="54">
        <f>DATE(YEAR(tbl_raw_data[[#This Row],[Date Actioned]]), MONTH(tbl_raw_data[[#This Row],[Date Actioned]]), DAY(tbl_raw_data[[#This Row],[Date Actioned]]))</f>
        <v>45157</v>
      </c>
      <c r="L4271" s="55" t="str">
        <f>UPPER(TEXT(tbl_raw_data[[#This Row],[Updated_date]],"MMMM"))</f>
        <v>AUGUST</v>
      </c>
      <c r="M4271" s="55" t="str">
        <f>UPPER("Week "&amp;IF(ROUNDUP(DAY(tbl_raw_data[[#This Row],[Updated_date]])/7,0)=5,4,ROUNDUP(DAY(tbl_raw_data[[#This Row],[Updated_date]])/7,0)))</f>
        <v>WEEK 3</v>
      </c>
      <c r="N4271" s="57" t="str">
        <f>UPPER(VLOOKUP(tbl_raw_data[[#This Row],[Analyst]],[1]setting!$A$1:$B$15,2,0))</f>
        <v>MERCEDES</v>
      </c>
      <c r="O4271" s="57" t="str">
        <f>UPPER(tbl_raw_data[[#This Row],[Outcome]])</f>
        <v>APPROVE</v>
      </c>
      <c r="P4271" s="57" t="str">
        <f>UPPER(tbl_raw_data[[#This Row],[Queue Name]])</f>
        <v>CONSUMER EXISTING</v>
      </c>
      <c r="Q4271" s="57" t="str">
        <f>IF(tbl_raw_data[[#This Row],[time_taken_in_mins]]&lt;=20,"SLA_MET","SLA_NOT_MET")</f>
        <v>SLA_MET</v>
      </c>
    </row>
    <row r="4272" spans="1:17" ht="15" customHeight="1" x14ac:dyDescent="0.25">
      <c r="A4272" s="22" t="s">
        <v>775</v>
      </c>
      <c r="B4272" s="12">
        <v>45157.582499999997</v>
      </c>
      <c r="C4272" s="13">
        <v>45157.585798611108</v>
      </c>
      <c r="D4272" s="14" t="s">
        <v>13</v>
      </c>
      <c r="E4272" s="14" t="s">
        <v>28</v>
      </c>
      <c r="F4272" s="14" t="s">
        <v>14</v>
      </c>
      <c r="G4272" s="111" t="s">
        <v>29</v>
      </c>
      <c r="H42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2" s="48">
        <f>tbl_raw_data[[#This Row],[Date Actioned]]-tbl_raw_data[[#This Row],[Date Tagged]]</f>
        <v>3.2986111109494232E-3</v>
      </c>
      <c r="J4272" s="50">
        <f>HOUR(tbl_raw_data[[#This Row],[time_taken]])*60+MINUTE(tbl_raw_data[[#This Row],[time_taken]])+SECOND(tbl_raw_data[[#This Row],[time_taken]])/60</f>
        <v>4.75</v>
      </c>
      <c r="K4272" s="54">
        <f>DATE(YEAR(tbl_raw_data[[#This Row],[Date Actioned]]), MONTH(tbl_raw_data[[#This Row],[Date Actioned]]), DAY(tbl_raw_data[[#This Row],[Date Actioned]]))</f>
        <v>45157</v>
      </c>
      <c r="L4272" s="55" t="str">
        <f>UPPER(TEXT(tbl_raw_data[[#This Row],[Updated_date]],"MMMM"))</f>
        <v>AUGUST</v>
      </c>
      <c r="M4272" s="55" t="str">
        <f>UPPER("Week "&amp;IF(ROUNDUP(DAY(tbl_raw_data[[#This Row],[Updated_date]])/7,0)=5,4,ROUNDUP(DAY(tbl_raw_data[[#This Row],[Updated_date]])/7,0)))</f>
        <v>WEEK 3</v>
      </c>
      <c r="N4272" s="57" t="str">
        <f>UPPER(VLOOKUP(tbl_raw_data[[#This Row],[Analyst]],[1]setting!$A$1:$B$15,2,0))</f>
        <v>HARDIK</v>
      </c>
      <c r="O4272" s="57" t="str">
        <f>UPPER(tbl_raw_data[[#This Row],[Outcome]])</f>
        <v>APPROVE</v>
      </c>
      <c r="P4272" s="57" t="str">
        <f>UPPER(tbl_raw_data[[#This Row],[Queue Name]])</f>
        <v>CONSUMER EXISTING</v>
      </c>
      <c r="Q4272" s="57" t="str">
        <f>IF(tbl_raw_data[[#This Row],[time_taken_in_mins]]&lt;=20,"SLA_MET","SLA_NOT_MET")</f>
        <v>SLA_MET</v>
      </c>
    </row>
    <row r="4273" spans="1:17" ht="15" customHeight="1" x14ac:dyDescent="0.25">
      <c r="A4273" s="5" t="s">
        <v>418</v>
      </c>
      <c r="B4273" s="6">
        <v>45157.582743055558</v>
      </c>
      <c r="C4273" s="7">
        <v>45157.585324074076</v>
      </c>
      <c r="D4273" s="8" t="s">
        <v>13</v>
      </c>
      <c r="E4273" s="8" t="s">
        <v>28</v>
      </c>
      <c r="F4273" s="8" t="s">
        <v>10</v>
      </c>
      <c r="G4273" s="110" t="s">
        <v>53</v>
      </c>
      <c r="H42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3" s="48">
        <f>tbl_raw_data[[#This Row],[Date Actioned]]-tbl_raw_data[[#This Row],[Date Tagged]]</f>
        <v>2.5810185179580003E-3</v>
      </c>
      <c r="J4273" s="50">
        <f>HOUR(tbl_raw_data[[#This Row],[time_taken]])*60+MINUTE(tbl_raw_data[[#This Row],[time_taken]])+SECOND(tbl_raw_data[[#This Row],[time_taken]])/60</f>
        <v>3.7166666666666668</v>
      </c>
      <c r="K4273" s="54">
        <f>DATE(YEAR(tbl_raw_data[[#This Row],[Date Actioned]]), MONTH(tbl_raw_data[[#This Row],[Date Actioned]]), DAY(tbl_raw_data[[#This Row],[Date Actioned]]))</f>
        <v>45157</v>
      </c>
      <c r="L4273" s="55" t="str">
        <f>UPPER(TEXT(tbl_raw_data[[#This Row],[Updated_date]],"MMMM"))</f>
        <v>AUGUST</v>
      </c>
      <c r="M4273" s="55" t="str">
        <f>UPPER("Week "&amp;IF(ROUNDUP(DAY(tbl_raw_data[[#This Row],[Updated_date]])/7,0)=5,4,ROUNDUP(DAY(tbl_raw_data[[#This Row],[Updated_date]])/7,0)))</f>
        <v>WEEK 3</v>
      </c>
      <c r="N4273" s="57" t="str">
        <f>UPPER(VLOOKUP(tbl_raw_data[[#This Row],[Analyst]],[1]setting!$A$1:$B$15,2,0))</f>
        <v>SAM</v>
      </c>
      <c r="O4273" s="57" t="str">
        <f>UPPER(tbl_raw_data[[#This Row],[Outcome]])</f>
        <v>APPROVE</v>
      </c>
      <c r="P4273" s="57" t="str">
        <f>UPPER(tbl_raw_data[[#This Row],[Queue Name]])</f>
        <v>CONSUMER EXISTING</v>
      </c>
      <c r="Q4273" s="57" t="str">
        <f>IF(tbl_raw_data[[#This Row],[time_taken_in_mins]]&lt;=20,"SLA_MET","SLA_NOT_MET")</f>
        <v>SLA_MET</v>
      </c>
    </row>
    <row r="4274" spans="1:17" ht="39" x14ac:dyDescent="0.25">
      <c r="A4274" s="11" t="s">
        <v>3592</v>
      </c>
      <c r="B4274" s="12">
        <v>45157.583298611113</v>
      </c>
      <c r="C4274" s="13">
        <v>45157.590439814812</v>
      </c>
      <c r="D4274" s="14" t="s">
        <v>8</v>
      </c>
      <c r="E4274" s="14" t="s">
        <v>28</v>
      </c>
      <c r="F4274" s="14" t="s">
        <v>10</v>
      </c>
      <c r="G4274" s="111" t="s">
        <v>174</v>
      </c>
      <c r="H42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74" s="48">
        <f>tbl_raw_data[[#This Row],[Date Actioned]]-tbl_raw_data[[#This Row],[Date Tagged]]</f>
        <v>7.1412036995752715E-3</v>
      </c>
      <c r="J4274" s="50">
        <f>HOUR(tbl_raw_data[[#This Row],[time_taken]])*60+MINUTE(tbl_raw_data[[#This Row],[time_taken]])+SECOND(tbl_raw_data[[#This Row],[time_taken]])/60</f>
        <v>10.283333333333333</v>
      </c>
      <c r="K4274" s="54">
        <f>DATE(YEAR(tbl_raw_data[[#This Row],[Date Actioned]]), MONTH(tbl_raw_data[[#This Row],[Date Actioned]]), DAY(tbl_raw_data[[#This Row],[Date Actioned]]))</f>
        <v>45157</v>
      </c>
      <c r="L4274" s="55" t="str">
        <f>UPPER(TEXT(tbl_raw_data[[#This Row],[Updated_date]],"MMMM"))</f>
        <v>AUGUST</v>
      </c>
      <c r="M4274" s="55" t="str">
        <f>UPPER("Week "&amp;IF(ROUNDUP(DAY(tbl_raw_data[[#This Row],[Updated_date]])/7,0)=5,4,ROUNDUP(DAY(tbl_raw_data[[#This Row],[Updated_date]])/7,0)))</f>
        <v>WEEK 3</v>
      </c>
      <c r="N4274" s="57" t="str">
        <f>UPPER(VLOOKUP(tbl_raw_data[[#This Row],[Analyst]],[1]setting!$A$1:$B$15,2,0))</f>
        <v>SAM</v>
      </c>
      <c r="O4274" s="57" t="str">
        <f>UPPER(tbl_raw_data[[#This Row],[Outcome]])</f>
        <v>WITHDRAW</v>
      </c>
      <c r="P4274" s="57" t="str">
        <f>UPPER(tbl_raw_data[[#This Row],[Queue Name]])</f>
        <v>CONSUMER EXISTING</v>
      </c>
      <c r="Q4274" s="57" t="str">
        <f>IF(tbl_raw_data[[#This Row],[time_taken_in_mins]]&lt;=20,"SLA_MET","SLA_NOT_MET")</f>
        <v>SLA_MET</v>
      </c>
    </row>
    <row r="4275" spans="1:17" ht="15" customHeight="1" x14ac:dyDescent="0.25">
      <c r="A4275" s="22" t="s">
        <v>3245</v>
      </c>
      <c r="B4275" s="6">
        <v>45157.585532407407</v>
      </c>
      <c r="C4275" s="7">
        <v>45157.592268518521</v>
      </c>
      <c r="D4275" s="8" t="s">
        <v>8</v>
      </c>
      <c r="E4275" s="8" t="s">
        <v>9</v>
      </c>
      <c r="F4275" s="8" t="s">
        <v>14</v>
      </c>
      <c r="G4275" s="110" t="s">
        <v>1052</v>
      </c>
      <c r="H42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75" s="48">
        <f>tbl_raw_data[[#This Row],[Date Actioned]]-tbl_raw_data[[#This Row],[Date Tagged]]</f>
        <v>6.7361111141508445E-3</v>
      </c>
      <c r="J4275" s="50">
        <f>HOUR(tbl_raw_data[[#This Row],[time_taken]])*60+MINUTE(tbl_raw_data[[#This Row],[time_taken]])+SECOND(tbl_raw_data[[#This Row],[time_taken]])/60</f>
        <v>9.6999999999999993</v>
      </c>
      <c r="K4275" s="54">
        <f>DATE(YEAR(tbl_raw_data[[#This Row],[Date Actioned]]), MONTH(tbl_raw_data[[#This Row],[Date Actioned]]), DAY(tbl_raw_data[[#This Row],[Date Actioned]]))</f>
        <v>45157</v>
      </c>
      <c r="L4275" s="55" t="str">
        <f>UPPER(TEXT(tbl_raw_data[[#This Row],[Updated_date]],"MMMM"))</f>
        <v>AUGUST</v>
      </c>
      <c r="M4275" s="55" t="str">
        <f>UPPER("Week "&amp;IF(ROUNDUP(DAY(tbl_raw_data[[#This Row],[Updated_date]])/7,0)=5,4,ROUNDUP(DAY(tbl_raw_data[[#This Row],[Updated_date]])/7,0)))</f>
        <v>WEEK 3</v>
      </c>
      <c r="N4275" s="57" t="str">
        <f>UPPER(VLOOKUP(tbl_raw_data[[#This Row],[Analyst]],[1]setting!$A$1:$B$15,2,0))</f>
        <v>HARDIK</v>
      </c>
      <c r="O4275" s="57" t="str">
        <f>UPPER(tbl_raw_data[[#This Row],[Outcome]])</f>
        <v>WITHDRAW</v>
      </c>
      <c r="P4275" s="57" t="str">
        <f>UPPER(tbl_raw_data[[#This Row],[Queue Name]])</f>
        <v>CONSUMER PRE BUREAU</v>
      </c>
      <c r="Q4275" s="57" t="str">
        <f>IF(tbl_raw_data[[#This Row],[time_taken_in_mins]]&lt;=20,"SLA_MET","SLA_NOT_MET")</f>
        <v>SLA_MET</v>
      </c>
    </row>
    <row r="4276" spans="1:17" ht="15" customHeight="1" x14ac:dyDescent="0.25">
      <c r="A4276" s="11" t="s">
        <v>6253</v>
      </c>
      <c r="B4276" s="12">
        <v>45157.586087962962</v>
      </c>
      <c r="C4276" s="13">
        <v>45157.598692129628</v>
      </c>
      <c r="D4276" s="14" t="s">
        <v>13</v>
      </c>
      <c r="E4276" s="14" t="s">
        <v>28</v>
      </c>
      <c r="F4276" s="14" t="s">
        <v>42</v>
      </c>
      <c r="G4276" s="111" t="s">
        <v>67</v>
      </c>
      <c r="H42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6" s="48">
        <f>tbl_raw_data[[#This Row],[Date Actioned]]-tbl_raw_data[[#This Row],[Date Tagged]]</f>
        <v>1.2604166666278616E-2</v>
      </c>
      <c r="J4276" s="50">
        <f>HOUR(tbl_raw_data[[#This Row],[time_taken]])*60+MINUTE(tbl_raw_data[[#This Row],[time_taken]])+SECOND(tbl_raw_data[[#This Row],[time_taken]])/60</f>
        <v>18.149999999999999</v>
      </c>
      <c r="K4276" s="54">
        <f>DATE(YEAR(tbl_raw_data[[#This Row],[Date Actioned]]), MONTH(tbl_raw_data[[#This Row],[Date Actioned]]), DAY(tbl_raw_data[[#This Row],[Date Actioned]]))</f>
        <v>45157</v>
      </c>
      <c r="L4276" s="55" t="str">
        <f>UPPER(TEXT(tbl_raw_data[[#This Row],[Updated_date]],"MMMM"))</f>
        <v>AUGUST</v>
      </c>
      <c r="M4276" s="55" t="str">
        <f>UPPER("Week "&amp;IF(ROUNDUP(DAY(tbl_raw_data[[#This Row],[Updated_date]])/7,0)=5,4,ROUNDUP(DAY(tbl_raw_data[[#This Row],[Updated_date]])/7,0)))</f>
        <v>WEEK 3</v>
      </c>
      <c r="N4276" s="57" t="str">
        <f>UPPER(VLOOKUP(tbl_raw_data[[#This Row],[Analyst]],[1]setting!$A$1:$B$15,2,0))</f>
        <v>NITESH</v>
      </c>
      <c r="O4276" s="57" t="str">
        <f>UPPER(tbl_raw_data[[#This Row],[Outcome]])</f>
        <v>APPROVE</v>
      </c>
      <c r="P4276" s="57" t="str">
        <f>UPPER(tbl_raw_data[[#This Row],[Queue Name]])</f>
        <v>CONSUMER EXISTING</v>
      </c>
      <c r="Q4276" s="57" t="str">
        <f>IF(tbl_raw_data[[#This Row],[time_taken_in_mins]]&lt;=20,"SLA_MET","SLA_NOT_MET")</f>
        <v>SLA_MET</v>
      </c>
    </row>
    <row r="4277" spans="1:17" ht="15" customHeight="1" x14ac:dyDescent="0.25">
      <c r="A4277" s="5" t="s">
        <v>4459</v>
      </c>
      <c r="B4277" s="12">
        <v>45157.587013888886</v>
      </c>
      <c r="C4277" s="13">
        <v>45157.595509259256</v>
      </c>
      <c r="D4277" s="14" t="s">
        <v>8</v>
      </c>
      <c r="E4277" s="14" t="s">
        <v>9</v>
      </c>
      <c r="F4277" s="14" t="s">
        <v>14</v>
      </c>
      <c r="G4277" s="111" t="s">
        <v>234</v>
      </c>
      <c r="H42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77" s="48">
        <f>tbl_raw_data[[#This Row],[Date Actioned]]-tbl_raw_data[[#This Row],[Date Tagged]]</f>
        <v>8.4953703699284233E-3</v>
      </c>
      <c r="J4277" s="50">
        <f>HOUR(tbl_raw_data[[#This Row],[time_taken]])*60+MINUTE(tbl_raw_data[[#This Row],[time_taken]])+SECOND(tbl_raw_data[[#This Row],[time_taken]])/60</f>
        <v>12.233333333333333</v>
      </c>
      <c r="K4277" s="54">
        <f>DATE(YEAR(tbl_raw_data[[#This Row],[Date Actioned]]), MONTH(tbl_raw_data[[#This Row],[Date Actioned]]), DAY(tbl_raw_data[[#This Row],[Date Actioned]]))</f>
        <v>45157</v>
      </c>
      <c r="L4277" s="55" t="str">
        <f>UPPER(TEXT(tbl_raw_data[[#This Row],[Updated_date]],"MMMM"))</f>
        <v>AUGUST</v>
      </c>
      <c r="M4277" s="55" t="str">
        <f>UPPER("Week "&amp;IF(ROUNDUP(DAY(tbl_raw_data[[#This Row],[Updated_date]])/7,0)=5,4,ROUNDUP(DAY(tbl_raw_data[[#This Row],[Updated_date]])/7,0)))</f>
        <v>WEEK 3</v>
      </c>
      <c r="N4277" s="57" t="str">
        <f>UPPER(VLOOKUP(tbl_raw_data[[#This Row],[Analyst]],[1]setting!$A$1:$B$15,2,0))</f>
        <v>HARDIK</v>
      </c>
      <c r="O4277" s="57" t="str">
        <f>UPPER(tbl_raw_data[[#This Row],[Outcome]])</f>
        <v>WITHDRAW</v>
      </c>
      <c r="P4277" s="57" t="str">
        <f>UPPER(tbl_raw_data[[#This Row],[Queue Name]])</f>
        <v>CONSUMER PRE BUREAU</v>
      </c>
      <c r="Q4277" s="57" t="str">
        <f>IF(tbl_raw_data[[#This Row],[time_taken_in_mins]]&lt;=20,"SLA_MET","SLA_NOT_MET")</f>
        <v>SLA_MET</v>
      </c>
    </row>
    <row r="4278" spans="1:17" ht="15" customHeight="1" x14ac:dyDescent="0.25">
      <c r="A4278" s="22" t="s">
        <v>4433</v>
      </c>
      <c r="B4278" s="6">
        <v>45157.58966435185</v>
      </c>
      <c r="C4278" s="7">
        <v>45157.598113425927</v>
      </c>
      <c r="D4278" s="8" t="s">
        <v>13</v>
      </c>
      <c r="E4278" s="8" t="s">
        <v>9</v>
      </c>
      <c r="F4278" s="8" t="s">
        <v>10</v>
      </c>
      <c r="G4278" s="110" t="s">
        <v>67</v>
      </c>
      <c r="H42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8" s="48">
        <f>tbl_raw_data[[#This Row],[Date Actioned]]-tbl_raw_data[[#This Row],[Date Tagged]]</f>
        <v>8.449074077361729E-3</v>
      </c>
      <c r="J4278" s="50">
        <f>HOUR(tbl_raw_data[[#This Row],[time_taken]])*60+MINUTE(tbl_raw_data[[#This Row],[time_taken]])+SECOND(tbl_raw_data[[#This Row],[time_taken]])/60</f>
        <v>12.166666666666666</v>
      </c>
      <c r="K4278" s="54">
        <f>DATE(YEAR(tbl_raw_data[[#This Row],[Date Actioned]]), MONTH(tbl_raw_data[[#This Row],[Date Actioned]]), DAY(tbl_raw_data[[#This Row],[Date Actioned]]))</f>
        <v>45157</v>
      </c>
      <c r="L4278" s="55" t="str">
        <f>UPPER(TEXT(tbl_raw_data[[#This Row],[Updated_date]],"MMMM"))</f>
        <v>AUGUST</v>
      </c>
      <c r="M4278" s="55" t="str">
        <f>UPPER("Week "&amp;IF(ROUNDUP(DAY(tbl_raw_data[[#This Row],[Updated_date]])/7,0)=5,4,ROUNDUP(DAY(tbl_raw_data[[#This Row],[Updated_date]])/7,0)))</f>
        <v>WEEK 3</v>
      </c>
      <c r="N4278" s="57" t="str">
        <f>UPPER(VLOOKUP(tbl_raw_data[[#This Row],[Analyst]],[1]setting!$A$1:$B$15,2,0))</f>
        <v>SAM</v>
      </c>
      <c r="O4278" s="57" t="str">
        <f>UPPER(tbl_raw_data[[#This Row],[Outcome]])</f>
        <v>APPROVE</v>
      </c>
      <c r="P4278" s="57" t="str">
        <f>UPPER(tbl_raw_data[[#This Row],[Queue Name]])</f>
        <v>CONSUMER PRE BUREAU</v>
      </c>
      <c r="Q4278" s="57" t="str">
        <f>IF(tbl_raw_data[[#This Row],[time_taken_in_mins]]&lt;=20,"SLA_MET","SLA_NOT_MET")</f>
        <v>SLA_MET</v>
      </c>
    </row>
    <row r="4279" spans="1:17" ht="15" customHeight="1" x14ac:dyDescent="0.25">
      <c r="A4279" s="5" t="s">
        <v>3770</v>
      </c>
      <c r="B4279" s="12">
        <v>45157.590405092589</v>
      </c>
      <c r="C4279" s="13">
        <v>45157.597800925927</v>
      </c>
      <c r="D4279" s="14" t="s">
        <v>13</v>
      </c>
      <c r="E4279" s="14" t="s">
        <v>9</v>
      </c>
      <c r="F4279" s="14" t="s">
        <v>14</v>
      </c>
      <c r="G4279" s="111" t="s">
        <v>29</v>
      </c>
      <c r="H42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79" s="48">
        <f>tbl_raw_data[[#This Row],[Date Actioned]]-tbl_raw_data[[#This Row],[Date Tagged]]</f>
        <v>7.3958333377959207E-3</v>
      </c>
      <c r="J4279" s="50">
        <f>HOUR(tbl_raw_data[[#This Row],[time_taken]])*60+MINUTE(tbl_raw_data[[#This Row],[time_taken]])+SECOND(tbl_raw_data[[#This Row],[time_taken]])/60</f>
        <v>10.65</v>
      </c>
      <c r="K4279" s="54">
        <f>DATE(YEAR(tbl_raw_data[[#This Row],[Date Actioned]]), MONTH(tbl_raw_data[[#This Row],[Date Actioned]]), DAY(tbl_raw_data[[#This Row],[Date Actioned]]))</f>
        <v>45157</v>
      </c>
      <c r="L4279" s="55" t="str">
        <f>UPPER(TEXT(tbl_raw_data[[#This Row],[Updated_date]],"MMMM"))</f>
        <v>AUGUST</v>
      </c>
      <c r="M4279" s="55" t="str">
        <f>UPPER("Week "&amp;IF(ROUNDUP(DAY(tbl_raw_data[[#This Row],[Updated_date]])/7,0)=5,4,ROUNDUP(DAY(tbl_raw_data[[#This Row],[Updated_date]])/7,0)))</f>
        <v>WEEK 3</v>
      </c>
      <c r="N4279" s="57" t="str">
        <f>UPPER(VLOOKUP(tbl_raw_data[[#This Row],[Analyst]],[1]setting!$A$1:$B$15,2,0))</f>
        <v>HARDIK</v>
      </c>
      <c r="O4279" s="57" t="str">
        <f>UPPER(tbl_raw_data[[#This Row],[Outcome]])</f>
        <v>APPROVE</v>
      </c>
      <c r="P4279" s="57" t="str">
        <f>UPPER(tbl_raw_data[[#This Row],[Queue Name]])</f>
        <v>CONSUMER PRE BUREAU</v>
      </c>
      <c r="Q4279" s="57" t="str">
        <f>IF(tbl_raw_data[[#This Row],[time_taken_in_mins]]&lt;=20,"SLA_MET","SLA_NOT_MET")</f>
        <v>SLA_MET</v>
      </c>
    </row>
    <row r="4280" spans="1:17" ht="15" customHeight="1" x14ac:dyDescent="0.25">
      <c r="A4280" s="11" t="s">
        <v>1974</v>
      </c>
      <c r="B4280" s="6">
        <v>45157.595254629632</v>
      </c>
      <c r="C4280" s="7">
        <v>45157.600289351853</v>
      </c>
      <c r="D4280" s="8" t="s">
        <v>13</v>
      </c>
      <c r="E4280" s="8" t="s">
        <v>28</v>
      </c>
      <c r="F4280" s="8" t="s">
        <v>14</v>
      </c>
      <c r="G4280" s="110" t="s">
        <v>29</v>
      </c>
      <c r="H42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0" s="48">
        <f>tbl_raw_data[[#This Row],[Date Actioned]]-tbl_raw_data[[#This Row],[Date Tagged]]</f>
        <v>5.0347222204436548E-3</v>
      </c>
      <c r="J4280" s="50">
        <f>HOUR(tbl_raw_data[[#This Row],[time_taken]])*60+MINUTE(tbl_raw_data[[#This Row],[time_taken]])+SECOND(tbl_raw_data[[#This Row],[time_taken]])/60</f>
        <v>7.25</v>
      </c>
      <c r="K4280" s="54">
        <f>DATE(YEAR(tbl_raw_data[[#This Row],[Date Actioned]]), MONTH(tbl_raw_data[[#This Row],[Date Actioned]]), DAY(tbl_raw_data[[#This Row],[Date Actioned]]))</f>
        <v>45157</v>
      </c>
      <c r="L4280" s="55" t="str">
        <f>UPPER(TEXT(tbl_raw_data[[#This Row],[Updated_date]],"MMMM"))</f>
        <v>AUGUST</v>
      </c>
      <c r="M4280" s="55" t="str">
        <f>UPPER("Week "&amp;IF(ROUNDUP(DAY(tbl_raw_data[[#This Row],[Updated_date]])/7,0)=5,4,ROUNDUP(DAY(tbl_raw_data[[#This Row],[Updated_date]])/7,0)))</f>
        <v>WEEK 3</v>
      </c>
      <c r="N4280" s="57" t="str">
        <f>UPPER(VLOOKUP(tbl_raw_data[[#This Row],[Analyst]],[1]setting!$A$1:$B$15,2,0))</f>
        <v>HARDIK</v>
      </c>
      <c r="O4280" s="57" t="str">
        <f>UPPER(tbl_raw_data[[#This Row],[Outcome]])</f>
        <v>APPROVE</v>
      </c>
      <c r="P4280" s="57" t="str">
        <f>UPPER(tbl_raw_data[[#This Row],[Queue Name]])</f>
        <v>CONSUMER EXISTING</v>
      </c>
      <c r="Q4280" s="57" t="str">
        <f>IF(tbl_raw_data[[#This Row],[time_taken_in_mins]]&lt;=20,"SLA_MET","SLA_NOT_MET")</f>
        <v>SLA_MET</v>
      </c>
    </row>
    <row r="4281" spans="1:17" ht="15" customHeight="1" x14ac:dyDescent="0.25">
      <c r="A4281" s="22" t="s">
        <v>1648</v>
      </c>
      <c r="B4281" s="12">
        <v>45157.595706018517</v>
      </c>
      <c r="C4281" s="13">
        <v>45157.600324074076</v>
      </c>
      <c r="D4281" s="14" t="s">
        <v>13</v>
      </c>
      <c r="E4281" s="14" t="s">
        <v>28</v>
      </c>
      <c r="F4281" s="14" t="s">
        <v>10</v>
      </c>
      <c r="G4281" s="111" t="s">
        <v>29</v>
      </c>
      <c r="H42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1" s="48">
        <f>tbl_raw_data[[#This Row],[Date Actioned]]-tbl_raw_data[[#This Row],[Date Tagged]]</f>
        <v>4.6180555582395755E-3</v>
      </c>
      <c r="J4281" s="50">
        <f>HOUR(tbl_raw_data[[#This Row],[time_taken]])*60+MINUTE(tbl_raw_data[[#This Row],[time_taken]])+SECOND(tbl_raw_data[[#This Row],[time_taken]])/60</f>
        <v>6.65</v>
      </c>
      <c r="K4281" s="54">
        <f>DATE(YEAR(tbl_raw_data[[#This Row],[Date Actioned]]), MONTH(tbl_raw_data[[#This Row],[Date Actioned]]), DAY(tbl_raw_data[[#This Row],[Date Actioned]]))</f>
        <v>45157</v>
      </c>
      <c r="L4281" s="55" t="str">
        <f>UPPER(TEXT(tbl_raw_data[[#This Row],[Updated_date]],"MMMM"))</f>
        <v>AUGUST</v>
      </c>
      <c r="M4281" s="55" t="str">
        <f>UPPER("Week "&amp;IF(ROUNDUP(DAY(tbl_raw_data[[#This Row],[Updated_date]])/7,0)=5,4,ROUNDUP(DAY(tbl_raw_data[[#This Row],[Updated_date]])/7,0)))</f>
        <v>WEEK 3</v>
      </c>
      <c r="N4281" s="57" t="str">
        <f>UPPER(VLOOKUP(tbl_raw_data[[#This Row],[Analyst]],[1]setting!$A$1:$B$15,2,0))</f>
        <v>SAM</v>
      </c>
      <c r="O4281" s="57" t="str">
        <f>UPPER(tbl_raw_data[[#This Row],[Outcome]])</f>
        <v>APPROVE</v>
      </c>
      <c r="P4281" s="57" t="str">
        <f>UPPER(tbl_raw_data[[#This Row],[Queue Name]])</f>
        <v>CONSUMER EXISTING</v>
      </c>
      <c r="Q4281" s="57" t="str">
        <f>IF(tbl_raw_data[[#This Row],[time_taken_in_mins]]&lt;=20,"SLA_MET","SLA_NOT_MET")</f>
        <v>SLA_MET</v>
      </c>
    </row>
    <row r="4282" spans="1:17" ht="26.25" x14ac:dyDescent="0.25">
      <c r="A4282" s="11" t="s">
        <v>6789</v>
      </c>
      <c r="B4282" s="6">
        <v>45157.596956018519</v>
      </c>
      <c r="C4282" s="7">
        <v>45157.612673611111</v>
      </c>
      <c r="D4282" s="8" t="s">
        <v>8</v>
      </c>
      <c r="E4282" s="8" t="s">
        <v>28</v>
      </c>
      <c r="F4282" s="8" t="s">
        <v>42</v>
      </c>
      <c r="G4282" s="110" t="s">
        <v>6790</v>
      </c>
      <c r="H42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82" s="48">
        <f>tbl_raw_data[[#This Row],[Date Actioned]]-tbl_raw_data[[#This Row],[Date Tagged]]</f>
        <v>1.5717592592409346E-2</v>
      </c>
      <c r="J4282" s="50">
        <f>HOUR(tbl_raw_data[[#This Row],[time_taken]])*60+MINUTE(tbl_raw_data[[#This Row],[time_taken]])+SECOND(tbl_raw_data[[#This Row],[time_taken]])/60</f>
        <v>22.633333333333333</v>
      </c>
      <c r="K4282" s="54">
        <f>DATE(YEAR(tbl_raw_data[[#This Row],[Date Actioned]]), MONTH(tbl_raw_data[[#This Row],[Date Actioned]]), DAY(tbl_raw_data[[#This Row],[Date Actioned]]))</f>
        <v>45157</v>
      </c>
      <c r="L4282" s="55" t="str">
        <f>UPPER(TEXT(tbl_raw_data[[#This Row],[Updated_date]],"MMMM"))</f>
        <v>AUGUST</v>
      </c>
      <c r="M4282" s="55" t="str">
        <f>UPPER("Week "&amp;IF(ROUNDUP(DAY(tbl_raw_data[[#This Row],[Updated_date]])/7,0)=5,4,ROUNDUP(DAY(tbl_raw_data[[#This Row],[Updated_date]])/7,0)))</f>
        <v>WEEK 3</v>
      </c>
      <c r="N4282" s="57" t="str">
        <f>UPPER(VLOOKUP(tbl_raw_data[[#This Row],[Analyst]],[1]setting!$A$1:$B$15,2,0))</f>
        <v>NITESH</v>
      </c>
      <c r="O4282" s="57" t="str">
        <f>UPPER(tbl_raw_data[[#This Row],[Outcome]])</f>
        <v>WITHDRAW</v>
      </c>
      <c r="P4282" s="57" t="str">
        <f>UPPER(tbl_raw_data[[#This Row],[Queue Name]])</f>
        <v>CONSUMER EXISTING</v>
      </c>
      <c r="Q4282" s="57" t="str">
        <f>IF(tbl_raw_data[[#This Row],[time_taken_in_mins]]&lt;=20,"SLA_MET","SLA_NOT_MET")</f>
        <v>SLA_NOT_MET</v>
      </c>
    </row>
    <row r="4283" spans="1:17" ht="15" customHeight="1" x14ac:dyDescent="0.25">
      <c r="A4283" s="5" t="s">
        <v>2141</v>
      </c>
      <c r="B4283" s="6">
        <v>45157.599108796298</v>
      </c>
      <c r="C4283" s="7">
        <v>45157.604386574072</v>
      </c>
      <c r="D4283" s="8" t="s">
        <v>13</v>
      </c>
      <c r="E4283" s="8" t="s">
        <v>28</v>
      </c>
      <c r="F4283" s="8" t="s">
        <v>14</v>
      </c>
      <c r="G4283" s="110" t="s">
        <v>29</v>
      </c>
      <c r="H42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3" s="48">
        <f>tbl_raw_data[[#This Row],[Date Actioned]]-tbl_raw_data[[#This Row],[Date Tagged]]</f>
        <v>5.277777774608694E-3</v>
      </c>
      <c r="J4283" s="50">
        <f>HOUR(tbl_raw_data[[#This Row],[time_taken]])*60+MINUTE(tbl_raw_data[[#This Row],[time_taken]])+SECOND(tbl_raw_data[[#This Row],[time_taken]])/60</f>
        <v>7.6</v>
      </c>
      <c r="K4283" s="54">
        <f>DATE(YEAR(tbl_raw_data[[#This Row],[Date Actioned]]), MONTH(tbl_raw_data[[#This Row],[Date Actioned]]), DAY(tbl_raw_data[[#This Row],[Date Actioned]]))</f>
        <v>45157</v>
      </c>
      <c r="L4283" s="55" t="str">
        <f>UPPER(TEXT(tbl_raw_data[[#This Row],[Updated_date]],"MMMM"))</f>
        <v>AUGUST</v>
      </c>
      <c r="M4283" s="55" t="str">
        <f>UPPER("Week "&amp;IF(ROUNDUP(DAY(tbl_raw_data[[#This Row],[Updated_date]])/7,0)=5,4,ROUNDUP(DAY(tbl_raw_data[[#This Row],[Updated_date]])/7,0)))</f>
        <v>WEEK 3</v>
      </c>
      <c r="N4283" s="57" t="str">
        <f>UPPER(VLOOKUP(tbl_raw_data[[#This Row],[Analyst]],[1]setting!$A$1:$B$15,2,0))</f>
        <v>HARDIK</v>
      </c>
      <c r="O4283" s="57" t="str">
        <f>UPPER(tbl_raw_data[[#This Row],[Outcome]])</f>
        <v>APPROVE</v>
      </c>
      <c r="P4283" s="57" t="str">
        <f>UPPER(tbl_raw_data[[#This Row],[Queue Name]])</f>
        <v>CONSUMER EXISTING</v>
      </c>
      <c r="Q4283" s="57" t="str">
        <f>IF(tbl_raw_data[[#This Row],[time_taken_in_mins]]&lt;=20,"SLA_MET","SLA_NOT_MET")</f>
        <v>SLA_MET</v>
      </c>
    </row>
    <row r="4284" spans="1:17" ht="15" customHeight="1" x14ac:dyDescent="0.25">
      <c r="A4284" s="22" t="s">
        <v>4755</v>
      </c>
      <c r="B4284" s="12">
        <v>45157.599560185183</v>
      </c>
      <c r="C4284" s="29">
        <v>45157.608541666668</v>
      </c>
      <c r="D4284" s="16" t="s">
        <v>13</v>
      </c>
      <c r="E4284" s="16" t="s">
        <v>41</v>
      </c>
      <c r="F4284" s="30" t="s">
        <v>10</v>
      </c>
      <c r="G4284" s="106"/>
      <c r="H42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84" s="48">
        <f>tbl_raw_data[[#This Row],[Date Actioned]]-tbl_raw_data[[#This Row],[Date Tagged]]</f>
        <v>8.9814814855344594E-3</v>
      </c>
      <c r="J4284" s="50">
        <f>HOUR(tbl_raw_data[[#This Row],[time_taken]])*60+MINUTE(tbl_raw_data[[#This Row],[time_taken]])+SECOND(tbl_raw_data[[#This Row],[time_taken]])/60</f>
        <v>12.933333333333334</v>
      </c>
      <c r="K4284" s="54">
        <f>DATE(YEAR(tbl_raw_data[[#This Row],[Date Actioned]]), MONTH(tbl_raw_data[[#This Row],[Date Actioned]]), DAY(tbl_raw_data[[#This Row],[Date Actioned]]))</f>
        <v>45157</v>
      </c>
      <c r="L4284" s="55" t="str">
        <f>UPPER(TEXT(tbl_raw_data[[#This Row],[Updated_date]],"MMMM"))</f>
        <v>AUGUST</v>
      </c>
      <c r="M4284" s="55" t="str">
        <f>UPPER("Week "&amp;IF(ROUNDUP(DAY(tbl_raw_data[[#This Row],[Updated_date]])/7,0)=5,4,ROUNDUP(DAY(tbl_raw_data[[#This Row],[Updated_date]])/7,0)))</f>
        <v>WEEK 3</v>
      </c>
      <c r="N4284" s="57" t="str">
        <f>UPPER(VLOOKUP(tbl_raw_data[[#This Row],[Analyst]],[1]setting!$A$1:$B$15,2,0))</f>
        <v>SAM</v>
      </c>
      <c r="O4284" s="57" t="str">
        <f>UPPER(tbl_raw_data[[#This Row],[Outcome]])</f>
        <v>APPROVE</v>
      </c>
      <c r="P4284" s="57" t="str">
        <f>UPPER(tbl_raw_data[[#This Row],[Queue Name]])</f>
        <v>CONSUMER POST BUREAU</v>
      </c>
      <c r="Q4284" s="57" t="str">
        <f>IF(tbl_raw_data[[#This Row],[time_taken_in_mins]]&lt;=20,"SLA_MET","SLA_NOT_MET")</f>
        <v>SLA_MET</v>
      </c>
    </row>
    <row r="4285" spans="1:17" ht="15" customHeight="1" x14ac:dyDescent="0.25">
      <c r="A4285" s="22" t="s">
        <v>173</v>
      </c>
      <c r="B4285" s="12">
        <v>45157.600300925929</v>
      </c>
      <c r="C4285" s="13">
        <v>45157.602129629631</v>
      </c>
      <c r="D4285" s="14" t="s">
        <v>8</v>
      </c>
      <c r="E4285" s="14" t="s">
        <v>9</v>
      </c>
      <c r="F4285" s="14" t="s">
        <v>10</v>
      </c>
      <c r="G4285" s="111" t="s">
        <v>174</v>
      </c>
      <c r="H42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285" s="48">
        <f>tbl_raw_data[[#This Row],[Date Actioned]]-tbl_raw_data[[#This Row],[Date Tagged]]</f>
        <v>1.8287037019035779E-3</v>
      </c>
      <c r="J4285" s="50">
        <f>HOUR(tbl_raw_data[[#This Row],[time_taken]])*60+MINUTE(tbl_raw_data[[#This Row],[time_taken]])+SECOND(tbl_raw_data[[#This Row],[time_taken]])/60</f>
        <v>2.6333333333333333</v>
      </c>
      <c r="K4285" s="54">
        <f>DATE(YEAR(tbl_raw_data[[#This Row],[Date Actioned]]), MONTH(tbl_raw_data[[#This Row],[Date Actioned]]), DAY(tbl_raw_data[[#This Row],[Date Actioned]]))</f>
        <v>45157</v>
      </c>
      <c r="L4285" s="55" t="str">
        <f>UPPER(TEXT(tbl_raw_data[[#This Row],[Updated_date]],"MMMM"))</f>
        <v>AUGUST</v>
      </c>
      <c r="M4285" s="55" t="str">
        <f>UPPER("Week "&amp;IF(ROUNDUP(DAY(tbl_raw_data[[#This Row],[Updated_date]])/7,0)=5,4,ROUNDUP(DAY(tbl_raw_data[[#This Row],[Updated_date]])/7,0)))</f>
        <v>WEEK 3</v>
      </c>
      <c r="N4285" s="57" t="str">
        <f>UPPER(VLOOKUP(tbl_raw_data[[#This Row],[Analyst]],[1]setting!$A$1:$B$15,2,0))</f>
        <v>SAM</v>
      </c>
      <c r="O4285" s="57" t="str">
        <f>UPPER(tbl_raw_data[[#This Row],[Outcome]])</f>
        <v>WITHDRAW</v>
      </c>
      <c r="P4285" s="57" t="str">
        <f>UPPER(tbl_raw_data[[#This Row],[Queue Name]])</f>
        <v>CONSUMER PRE BUREAU</v>
      </c>
      <c r="Q4285" s="57" t="str">
        <f>IF(tbl_raw_data[[#This Row],[time_taken_in_mins]]&lt;=20,"SLA_MET","SLA_NOT_MET")</f>
        <v>SLA_MET</v>
      </c>
    </row>
    <row r="4286" spans="1:17" ht="15" customHeight="1" x14ac:dyDescent="0.25">
      <c r="A4286" s="11" t="s">
        <v>3654</v>
      </c>
      <c r="B4286" s="12">
        <v>45157.605231481481</v>
      </c>
      <c r="C4286" s="13">
        <v>45157.61246527778</v>
      </c>
      <c r="D4286" s="14" t="s">
        <v>13</v>
      </c>
      <c r="E4286" s="14" t="s">
        <v>41</v>
      </c>
      <c r="F4286" s="14" t="s">
        <v>10</v>
      </c>
      <c r="G4286" s="111" t="s">
        <v>67</v>
      </c>
      <c r="H42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6" s="48">
        <f>tbl_raw_data[[#This Row],[Date Actioned]]-tbl_raw_data[[#This Row],[Date Tagged]]</f>
        <v>7.2337962992605753E-3</v>
      </c>
      <c r="J4286" s="50">
        <f>HOUR(tbl_raw_data[[#This Row],[time_taken]])*60+MINUTE(tbl_raw_data[[#This Row],[time_taken]])+SECOND(tbl_raw_data[[#This Row],[time_taken]])/60</f>
        <v>10.416666666666666</v>
      </c>
      <c r="K4286" s="54">
        <f>DATE(YEAR(tbl_raw_data[[#This Row],[Date Actioned]]), MONTH(tbl_raw_data[[#This Row],[Date Actioned]]), DAY(tbl_raw_data[[#This Row],[Date Actioned]]))</f>
        <v>45157</v>
      </c>
      <c r="L4286" s="55" t="str">
        <f>UPPER(TEXT(tbl_raw_data[[#This Row],[Updated_date]],"MMMM"))</f>
        <v>AUGUST</v>
      </c>
      <c r="M4286" s="55" t="str">
        <f>UPPER("Week "&amp;IF(ROUNDUP(DAY(tbl_raw_data[[#This Row],[Updated_date]])/7,0)=5,4,ROUNDUP(DAY(tbl_raw_data[[#This Row],[Updated_date]])/7,0)))</f>
        <v>WEEK 3</v>
      </c>
      <c r="N4286" s="57" t="str">
        <f>UPPER(VLOOKUP(tbl_raw_data[[#This Row],[Analyst]],[1]setting!$A$1:$B$15,2,0))</f>
        <v>SAM</v>
      </c>
      <c r="O4286" s="57" t="str">
        <f>UPPER(tbl_raw_data[[#This Row],[Outcome]])</f>
        <v>APPROVE</v>
      </c>
      <c r="P4286" s="57" t="str">
        <f>UPPER(tbl_raw_data[[#This Row],[Queue Name]])</f>
        <v>CONSUMER POST BUREAU</v>
      </c>
      <c r="Q4286" s="57" t="str">
        <f>IF(tbl_raw_data[[#This Row],[time_taken_in_mins]]&lt;=20,"SLA_MET","SLA_NOT_MET")</f>
        <v>SLA_MET</v>
      </c>
    </row>
    <row r="4287" spans="1:17" ht="15" customHeight="1" x14ac:dyDescent="0.25">
      <c r="A4287" s="5" t="s">
        <v>1589</v>
      </c>
      <c r="B4287" s="12">
        <v>45157.607511574075</v>
      </c>
      <c r="C4287" s="25">
        <v>45157.612071759257</v>
      </c>
      <c r="D4287" s="10" t="s">
        <v>13</v>
      </c>
      <c r="E4287" s="10" t="s">
        <v>28</v>
      </c>
      <c r="F4287" s="26" t="s">
        <v>168</v>
      </c>
      <c r="G4287" s="109"/>
      <c r="H42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87" s="48">
        <f>tbl_raw_data[[#This Row],[Date Actioned]]-tbl_raw_data[[#This Row],[Date Tagged]]</f>
        <v>4.5601851816172712E-3</v>
      </c>
      <c r="J4287" s="50">
        <f>HOUR(tbl_raw_data[[#This Row],[time_taken]])*60+MINUTE(tbl_raw_data[[#This Row],[time_taken]])+SECOND(tbl_raw_data[[#This Row],[time_taken]])/60</f>
        <v>6.5666666666666664</v>
      </c>
      <c r="K4287" s="54">
        <f>DATE(YEAR(tbl_raw_data[[#This Row],[Date Actioned]]), MONTH(tbl_raw_data[[#This Row],[Date Actioned]]), DAY(tbl_raw_data[[#This Row],[Date Actioned]]))</f>
        <v>45157</v>
      </c>
      <c r="L4287" s="55" t="str">
        <f>UPPER(TEXT(tbl_raw_data[[#This Row],[Updated_date]],"MMMM"))</f>
        <v>AUGUST</v>
      </c>
      <c r="M4287" s="55" t="str">
        <f>UPPER("Week "&amp;IF(ROUNDUP(DAY(tbl_raw_data[[#This Row],[Updated_date]])/7,0)=5,4,ROUNDUP(DAY(tbl_raw_data[[#This Row],[Updated_date]])/7,0)))</f>
        <v>WEEK 3</v>
      </c>
      <c r="N4287" s="57" t="str">
        <f>UPPER(VLOOKUP(tbl_raw_data[[#This Row],[Analyst]],[1]setting!$A$1:$B$15,2,0))</f>
        <v>MERCEDES</v>
      </c>
      <c r="O4287" s="57" t="str">
        <f>UPPER(tbl_raw_data[[#This Row],[Outcome]])</f>
        <v>APPROVE</v>
      </c>
      <c r="P4287" s="57" t="str">
        <f>UPPER(tbl_raw_data[[#This Row],[Queue Name]])</f>
        <v>CONSUMER EXISTING</v>
      </c>
      <c r="Q4287" s="57" t="str">
        <f>IF(tbl_raw_data[[#This Row],[time_taken_in_mins]]&lt;=20,"SLA_MET","SLA_NOT_MET")</f>
        <v>SLA_MET</v>
      </c>
    </row>
    <row r="4288" spans="1:17" ht="39" x14ac:dyDescent="0.25">
      <c r="A4288" s="5" t="s">
        <v>4492</v>
      </c>
      <c r="B4288" s="6">
        <v>45157.610150462962</v>
      </c>
      <c r="C4288" s="7">
        <v>45157.618703703702</v>
      </c>
      <c r="D4288" s="8" t="s">
        <v>8</v>
      </c>
      <c r="E4288" s="8" t="s">
        <v>28</v>
      </c>
      <c r="F4288" s="8" t="s">
        <v>10</v>
      </c>
      <c r="G4288" s="110" t="s">
        <v>234</v>
      </c>
      <c r="H42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88" s="48">
        <f>tbl_raw_data[[#This Row],[Date Actioned]]-tbl_raw_data[[#This Row],[Date Tagged]]</f>
        <v>8.55324073927477E-3</v>
      </c>
      <c r="J4288" s="50">
        <f>HOUR(tbl_raw_data[[#This Row],[time_taken]])*60+MINUTE(tbl_raw_data[[#This Row],[time_taken]])+SECOND(tbl_raw_data[[#This Row],[time_taken]])/60</f>
        <v>12.316666666666666</v>
      </c>
      <c r="K4288" s="54">
        <f>DATE(YEAR(tbl_raw_data[[#This Row],[Date Actioned]]), MONTH(tbl_raw_data[[#This Row],[Date Actioned]]), DAY(tbl_raw_data[[#This Row],[Date Actioned]]))</f>
        <v>45157</v>
      </c>
      <c r="L4288" s="55" t="str">
        <f>UPPER(TEXT(tbl_raw_data[[#This Row],[Updated_date]],"MMMM"))</f>
        <v>AUGUST</v>
      </c>
      <c r="M4288" s="55" t="str">
        <f>UPPER("Week "&amp;IF(ROUNDUP(DAY(tbl_raw_data[[#This Row],[Updated_date]])/7,0)=5,4,ROUNDUP(DAY(tbl_raw_data[[#This Row],[Updated_date]])/7,0)))</f>
        <v>WEEK 3</v>
      </c>
      <c r="N4288" s="57" t="str">
        <f>UPPER(VLOOKUP(tbl_raw_data[[#This Row],[Analyst]],[1]setting!$A$1:$B$15,2,0))</f>
        <v>SAM</v>
      </c>
      <c r="O4288" s="57" t="str">
        <f>UPPER(tbl_raw_data[[#This Row],[Outcome]])</f>
        <v>WITHDRAW</v>
      </c>
      <c r="P4288" s="57" t="str">
        <f>UPPER(tbl_raw_data[[#This Row],[Queue Name]])</f>
        <v>CONSUMER EXISTING</v>
      </c>
      <c r="Q4288" s="57" t="str">
        <f>IF(tbl_raw_data[[#This Row],[time_taken_in_mins]]&lt;=20,"SLA_MET","SLA_NOT_MET")</f>
        <v>SLA_MET</v>
      </c>
    </row>
    <row r="4289" spans="1:17" ht="15" customHeight="1" x14ac:dyDescent="0.25">
      <c r="A4289" s="22" t="s">
        <v>2333</v>
      </c>
      <c r="B4289" s="6">
        <v>45157.61347222222</v>
      </c>
      <c r="C4289" s="7">
        <v>45157.618969907409</v>
      </c>
      <c r="D4289" s="8" t="s">
        <v>13</v>
      </c>
      <c r="E4289" s="8" t="s">
        <v>28</v>
      </c>
      <c r="F4289" s="8" t="s">
        <v>42</v>
      </c>
      <c r="G4289" s="110" t="s">
        <v>29</v>
      </c>
      <c r="H42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89" s="48">
        <f>tbl_raw_data[[#This Row],[Date Actioned]]-tbl_raw_data[[#This Row],[Date Tagged]]</f>
        <v>5.4976851897663437E-3</v>
      </c>
      <c r="J4289" s="50">
        <f>HOUR(tbl_raw_data[[#This Row],[time_taken]])*60+MINUTE(tbl_raw_data[[#This Row],[time_taken]])+SECOND(tbl_raw_data[[#This Row],[time_taken]])/60</f>
        <v>7.916666666666667</v>
      </c>
      <c r="K4289" s="54">
        <f>DATE(YEAR(tbl_raw_data[[#This Row],[Date Actioned]]), MONTH(tbl_raw_data[[#This Row],[Date Actioned]]), DAY(tbl_raw_data[[#This Row],[Date Actioned]]))</f>
        <v>45157</v>
      </c>
      <c r="L4289" s="55" t="str">
        <f>UPPER(TEXT(tbl_raw_data[[#This Row],[Updated_date]],"MMMM"))</f>
        <v>AUGUST</v>
      </c>
      <c r="M4289" s="55" t="str">
        <f>UPPER("Week "&amp;IF(ROUNDUP(DAY(tbl_raw_data[[#This Row],[Updated_date]])/7,0)=5,4,ROUNDUP(DAY(tbl_raw_data[[#This Row],[Updated_date]])/7,0)))</f>
        <v>WEEK 3</v>
      </c>
      <c r="N4289" s="57" t="str">
        <f>UPPER(VLOOKUP(tbl_raw_data[[#This Row],[Analyst]],[1]setting!$A$1:$B$15,2,0))</f>
        <v>NITESH</v>
      </c>
      <c r="O4289" s="57" t="str">
        <f>UPPER(tbl_raw_data[[#This Row],[Outcome]])</f>
        <v>APPROVE</v>
      </c>
      <c r="P4289" s="57" t="str">
        <f>UPPER(tbl_raw_data[[#This Row],[Queue Name]])</f>
        <v>CONSUMER EXISTING</v>
      </c>
      <c r="Q4289" s="57" t="str">
        <f>IF(tbl_raw_data[[#This Row],[time_taken_in_mins]]&lt;=20,"SLA_MET","SLA_NOT_MET")</f>
        <v>SLA_MET</v>
      </c>
    </row>
    <row r="4290" spans="1:17" ht="15" customHeight="1" x14ac:dyDescent="0.25">
      <c r="A4290" s="11" t="s">
        <v>6629</v>
      </c>
      <c r="B4290" s="12">
        <v>45157.61347222222</v>
      </c>
      <c r="C4290" s="13">
        <v>45157.628009259257</v>
      </c>
      <c r="D4290" s="14" t="s">
        <v>8</v>
      </c>
      <c r="E4290" s="14" t="s">
        <v>41</v>
      </c>
      <c r="F4290" s="14" t="s">
        <v>42</v>
      </c>
      <c r="G4290" s="111" t="s">
        <v>6630</v>
      </c>
      <c r="H42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90" s="48">
        <f>tbl_raw_data[[#This Row],[Date Actioned]]-tbl_raw_data[[#This Row],[Date Tagged]]</f>
        <v>1.4537037037371192E-2</v>
      </c>
      <c r="J4290" s="50">
        <f>HOUR(tbl_raw_data[[#This Row],[time_taken]])*60+MINUTE(tbl_raw_data[[#This Row],[time_taken]])+SECOND(tbl_raw_data[[#This Row],[time_taken]])/60</f>
        <v>20.933333333333334</v>
      </c>
      <c r="K4290" s="54">
        <f>DATE(YEAR(tbl_raw_data[[#This Row],[Date Actioned]]), MONTH(tbl_raw_data[[#This Row],[Date Actioned]]), DAY(tbl_raw_data[[#This Row],[Date Actioned]]))</f>
        <v>45157</v>
      </c>
      <c r="L4290" s="55" t="str">
        <f>UPPER(TEXT(tbl_raw_data[[#This Row],[Updated_date]],"MMMM"))</f>
        <v>AUGUST</v>
      </c>
      <c r="M4290" s="55" t="str">
        <f>UPPER("Week "&amp;IF(ROUNDUP(DAY(tbl_raw_data[[#This Row],[Updated_date]])/7,0)=5,4,ROUNDUP(DAY(tbl_raw_data[[#This Row],[Updated_date]])/7,0)))</f>
        <v>WEEK 3</v>
      </c>
      <c r="N4290" s="57" t="str">
        <f>UPPER(VLOOKUP(tbl_raw_data[[#This Row],[Analyst]],[1]setting!$A$1:$B$15,2,0))</f>
        <v>NITESH</v>
      </c>
      <c r="O4290" s="57" t="str">
        <f>UPPER(tbl_raw_data[[#This Row],[Outcome]])</f>
        <v>WITHDRAW</v>
      </c>
      <c r="P4290" s="57" t="str">
        <f>UPPER(tbl_raw_data[[#This Row],[Queue Name]])</f>
        <v>CONSUMER POST BUREAU</v>
      </c>
      <c r="Q4290" s="57" t="str">
        <f>IF(tbl_raw_data[[#This Row],[time_taken_in_mins]]&lt;=20,"SLA_MET","SLA_NOT_MET")</f>
        <v>SLA_NOT_MET</v>
      </c>
    </row>
    <row r="4291" spans="1:17" ht="15" customHeight="1" x14ac:dyDescent="0.25">
      <c r="A4291" s="5" t="s">
        <v>4602</v>
      </c>
      <c r="B4291" s="12">
        <v>45157.615219907406</v>
      </c>
      <c r="C4291" s="13">
        <v>45157.62395833333</v>
      </c>
      <c r="D4291" s="14" t="s">
        <v>13</v>
      </c>
      <c r="E4291" s="14" t="s">
        <v>9</v>
      </c>
      <c r="F4291" s="14" t="s">
        <v>10</v>
      </c>
      <c r="G4291" s="111" t="s">
        <v>29</v>
      </c>
      <c r="H42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1" s="48">
        <f>tbl_raw_data[[#This Row],[Date Actioned]]-tbl_raw_data[[#This Row],[Date Tagged]]</f>
        <v>8.7384259240934625E-3</v>
      </c>
      <c r="J4291" s="50">
        <f>HOUR(tbl_raw_data[[#This Row],[time_taken]])*60+MINUTE(tbl_raw_data[[#This Row],[time_taken]])+SECOND(tbl_raw_data[[#This Row],[time_taken]])/60</f>
        <v>12.583333333333334</v>
      </c>
      <c r="K4291" s="54">
        <f>DATE(YEAR(tbl_raw_data[[#This Row],[Date Actioned]]), MONTH(tbl_raw_data[[#This Row],[Date Actioned]]), DAY(tbl_raw_data[[#This Row],[Date Actioned]]))</f>
        <v>45157</v>
      </c>
      <c r="L4291" s="55" t="str">
        <f>UPPER(TEXT(tbl_raw_data[[#This Row],[Updated_date]],"MMMM"))</f>
        <v>AUGUST</v>
      </c>
      <c r="M4291" s="55" t="str">
        <f>UPPER("Week "&amp;IF(ROUNDUP(DAY(tbl_raw_data[[#This Row],[Updated_date]])/7,0)=5,4,ROUNDUP(DAY(tbl_raw_data[[#This Row],[Updated_date]])/7,0)))</f>
        <v>WEEK 3</v>
      </c>
      <c r="N4291" s="57" t="str">
        <f>UPPER(VLOOKUP(tbl_raw_data[[#This Row],[Analyst]],[1]setting!$A$1:$B$15,2,0))</f>
        <v>SAM</v>
      </c>
      <c r="O4291" s="57" t="str">
        <f>UPPER(tbl_raw_data[[#This Row],[Outcome]])</f>
        <v>APPROVE</v>
      </c>
      <c r="P4291" s="57" t="str">
        <f>UPPER(tbl_raw_data[[#This Row],[Queue Name]])</f>
        <v>CONSUMER PRE BUREAU</v>
      </c>
      <c r="Q4291" s="57" t="str">
        <f>IF(tbl_raw_data[[#This Row],[time_taken_in_mins]]&lt;=20,"SLA_MET","SLA_NOT_MET")</f>
        <v>SLA_MET</v>
      </c>
    </row>
    <row r="4292" spans="1:17" ht="15" customHeight="1" x14ac:dyDescent="0.25">
      <c r="A4292" s="11" t="s">
        <v>6523</v>
      </c>
      <c r="B4292" s="12">
        <v>45157.61613425926</v>
      </c>
      <c r="C4292" s="29">
        <v>45157.630057870374</v>
      </c>
      <c r="D4292" s="16" t="s">
        <v>13</v>
      </c>
      <c r="E4292" s="16" t="s">
        <v>28</v>
      </c>
      <c r="F4292" s="30" t="s">
        <v>55</v>
      </c>
      <c r="G4292" s="106"/>
      <c r="H42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92" s="48">
        <f>tbl_raw_data[[#This Row],[Date Actioned]]-tbl_raw_data[[#This Row],[Date Tagged]]</f>
        <v>1.3923611113568768E-2</v>
      </c>
      <c r="J4292" s="50">
        <f>HOUR(tbl_raw_data[[#This Row],[time_taken]])*60+MINUTE(tbl_raw_data[[#This Row],[time_taken]])+SECOND(tbl_raw_data[[#This Row],[time_taken]])/60</f>
        <v>20.05</v>
      </c>
      <c r="K4292" s="54">
        <f>DATE(YEAR(tbl_raw_data[[#This Row],[Date Actioned]]), MONTH(tbl_raw_data[[#This Row],[Date Actioned]]), DAY(tbl_raw_data[[#This Row],[Date Actioned]]))</f>
        <v>45157</v>
      </c>
      <c r="L4292" s="55" t="str">
        <f>UPPER(TEXT(tbl_raw_data[[#This Row],[Updated_date]],"MMMM"))</f>
        <v>AUGUST</v>
      </c>
      <c r="M4292" s="55" t="str">
        <f>UPPER("Week "&amp;IF(ROUNDUP(DAY(tbl_raw_data[[#This Row],[Updated_date]])/7,0)=5,4,ROUNDUP(DAY(tbl_raw_data[[#This Row],[Updated_date]])/7,0)))</f>
        <v>WEEK 3</v>
      </c>
      <c r="N4292" s="57" t="str">
        <f>UPPER(VLOOKUP(tbl_raw_data[[#This Row],[Analyst]],[1]setting!$A$1:$B$15,2,0))</f>
        <v>CAMERON</v>
      </c>
      <c r="O4292" s="57" t="str">
        <f>UPPER(tbl_raw_data[[#This Row],[Outcome]])</f>
        <v>APPROVE</v>
      </c>
      <c r="P4292" s="57" t="str">
        <f>UPPER(tbl_raw_data[[#This Row],[Queue Name]])</f>
        <v>CONSUMER EXISTING</v>
      </c>
      <c r="Q4292" s="57" t="str">
        <f>IF(tbl_raw_data[[#This Row],[time_taken_in_mins]]&lt;=20,"SLA_MET","SLA_NOT_MET")</f>
        <v>SLA_NOT_MET</v>
      </c>
    </row>
    <row r="4293" spans="1:17" ht="15" customHeight="1" x14ac:dyDescent="0.25">
      <c r="A4293" s="11" t="s">
        <v>5077</v>
      </c>
      <c r="B4293" s="6">
        <v>45157.618807870371</v>
      </c>
      <c r="C4293" s="7">
        <v>45157.628483796296</v>
      </c>
      <c r="D4293" s="8" t="s">
        <v>13</v>
      </c>
      <c r="E4293" s="8" t="s">
        <v>41</v>
      </c>
      <c r="F4293" s="8" t="s">
        <v>10</v>
      </c>
      <c r="G4293" s="110" t="s">
        <v>67</v>
      </c>
      <c r="H42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3" s="48">
        <f>tbl_raw_data[[#This Row],[Date Actioned]]-tbl_raw_data[[#This Row],[Date Tagged]]</f>
        <v>9.6759259249665774E-3</v>
      </c>
      <c r="J4293" s="50">
        <f>HOUR(tbl_raw_data[[#This Row],[time_taken]])*60+MINUTE(tbl_raw_data[[#This Row],[time_taken]])+SECOND(tbl_raw_data[[#This Row],[time_taken]])/60</f>
        <v>13.933333333333334</v>
      </c>
      <c r="K4293" s="54">
        <f>DATE(YEAR(tbl_raw_data[[#This Row],[Date Actioned]]), MONTH(tbl_raw_data[[#This Row],[Date Actioned]]), DAY(tbl_raw_data[[#This Row],[Date Actioned]]))</f>
        <v>45157</v>
      </c>
      <c r="L4293" s="55" t="str">
        <f>UPPER(TEXT(tbl_raw_data[[#This Row],[Updated_date]],"MMMM"))</f>
        <v>AUGUST</v>
      </c>
      <c r="M4293" s="55" t="str">
        <f>UPPER("Week "&amp;IF(ROUNDUP(DAY(tbl_raw_data[[#This Row],[Updated_date]])/7,0)=5,4,ROUNDUP(DAY(tbl_raw_data[[#This Row],[Updated_date]])/7,0)))</f>
        <v>WEEK 3</v>
      </c>
      <c r="N4293" s="57" t="str">
        <f>UPPER(VLOOKUP(tbl_raw_data[[#This Row],[Analyst]],[1]setting!$A$1:$B$15,2,0))</f>
        <v>SAM</v>
      </c>
      <c r="O4293" s="57" t="str">
        <f>UPPER(tbl_raw_data[[#This Row],[Outcome]])</f>
        <v>APPROVE</v>
      </c>
      <c r="P4293" s="57" t="str">
        <f>UPPER(tbl_raw_data[[#This Row],[Queue Name]])</f>
        <v>CONSUMER POST BUREAU</v>
      </c>
      <c r="Q4293" s="57" t="str">
        <f>IF(tbl_raw_data[[#This Row],[time_taken_in_mins]]&lt;=20,"SLA_MET","SLA_NOT_MET")</f>
        <v>SLA_MET</v>
      </c>
    </row>
    <row r="4294" spans="1:17" ht="15" customHeight="1" x14ac:dyDescent="0.25">
      <c r="A4294" s="22" t="s">
        <v>4668</v>
      </c>
      <c r="B4294" s="12">
        <v>45157.627233796295</v>
      </c>
      <c r="C4294" s="13">
        <v>45157.636064814818</v>
      </c>
      <c r="D4294" s="14" t="s">
        <v>13</v>
      </c>
      <c r="E4294" s="14" t="s">
        <v>28</v>
      </c>
      <c r="F4294" s="14" t="s">
        <v>42</v>
      </c>
      <c r="G4294" s="111" t="s">
        <v>29</v>
      </c>
      <c r="H42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4" s="48">
        <f>tbl_raw_data[[#This Row],[Date Actioned]]-tbl_raw_data[[#This Row],[Date Tagged]]</f>
        <v>8.8310185237787664E-3</v>
      </c>
      <c r="J4294" s="50">
        <f>HOUR(tbl_raw_data[[#This Row],[time_taken]])*60+MINUTE(tbl_raw_data[[#This Row],[time_taken]])+SECOND(tbl_raw_data[[#This Row],[time_taken]])/60</f>
        <v>12.716666666666667</v>
      </c>
      <c r="K4294" s="54">
        <f>DATE(YEAR(tbl_raw_data[[#This Row],[Date Actioned]]), MONTH(tbl_raw_data[[#This Row],[Date Actioned]]), DAY(tbl_raw_data[[#This Row],[Date Actioned]]))</f>
        <v>45157</v>
      </c>
      <c r="L4294" s="55" t="str">
        <f>UPPER(TEXT(tbl_raw_data[[#This Row],[Updated_date]],"MMMM"))</f>
        <v>AUGUST</v>
      </c>
      <c r="M4294" s="55" t="str">
        <f>UPPER("Week "&amp;IF(ROUNDUP(DAY(tbl_raw_data[[#This Row],[Updated_date]])/7,0)=5,4,ROUNDUP(DAY(tbl_raw_data[[#This Row],[Updated_date]])/7,0)))</f>
        <v>WEEK 3</v>
      </c>
      <c r="N4294" s="57" t="str">
        <f>UPPER(VLOOKUP(tbl_raw_data[[#This Row],[Analyst]],[1]setting!$A$1:$B$15,2,0))</f>
        <v>NITESH</v>
      </c>
      <c r="O4294" s="57" t="str">
        <f>UPPER(tbl_raw_data[[#This Row],[Outcome]])</f>
        <v>APPROVE</v>
      </c>
      <c r="P4294" s="57" t="str">
        <f>UPPER(tbl_raw_data[[#This Row],[Queue Name]])</f>
        <v>CONSUMER EXISTING</v>
      </c>
      <c r="Q4294" s="57" t="str">
        <f>IF(tbl_raw_data[[#This Row],[time_taken_in_mins]]&lt;=20,"SLA_MET","SLA_NOT_MET")</f>
        <v>SLA_MET</v>
      </c>
    </row>
    <row r="4295" spans="1:17" ht="15" customHeight="1" x14ac:dyDescent="0.25">
      <c r="A4295" s="22" t="s">
        <v>2795</v>
      </c>
      <c r="B4295" s="12">
        <v>45157.627534722225</v>
      </c>
      <c r="C4295" s="25">
        <v>45157.633599537039</v>
      </c>
      <c r="D4295" s="10" t="s">
        <v>13</v>
      </c>
      <c r="E4295" s="10" t="s">
        <v>41</v>
      </c>
      <c r="F4295" s="26" t="s">
        <v>10</v>
      </c>
      <c r="G4295" s="109"/>
      <c r="H42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95" s="48">
        <f>tbl_raw_data[[#This Row],[Date Actioned]]-tbl_raw_data[[#This Row],[Date Tagged]]</f>
        <v>6.064814813726116E-3</v>
      </c>
      <c r="J4295" s="50">
        <f>HOUR(tbl_raw_data[[#This Row],[time_taken]])*60+MINUTE(tbl_raw_data[[#This Row],[time_taken]])+SECOND(tbl_raw_data[[#This Row],[time_taken]])/60</f>
        <v>8.7333333333333325</v>
      </c>
      <c r="K4295" s="54">
        <f>DATE(YEAR(tbl_raw_data[[#This Row],[Date Actioned]]), MONTH(tbl_raw_data[[#This Row],[Date Actioned]]), DAY(tbl_raw_data[[#This Row],[Date Actioned]]))</f>
        <v>45157</v>
      </c>
      <c r="L4295" s="55" t="str">
        <f>UPPER(TEXT(tbl_raw_data[[#This Row],[Updated_date]],"MMMM"))</f>
        <v>AUGUST</v>
      </c>
      <c r="M4295" s="55" t="str">
        <f>UPPER("Week "&amp;IF(ROUNDUP(DAY(tbl_raw_data[[#This Row],[Updated_date]])/7,0)=5,4,ROUNDUP(DAY(tbl_raw_data[[#This Row],[Updated_date]])/7,0)))</f>
        <v>WEEK 3</v>
      </c>
      <c r="N4295" s="57" t="str">
        <f>UPPER(VLOOKUP(tbl_raw_data[[#This Row],[Analyst]],[1]setting!$A$1:$B$15,2,0))</f>
        <v>SAM</v>
      </c>
      <c r="O4295" s="57" t="str">
        <f>UPPER(tbl_raw_data[[#This Row],[Outcome]])</f>
        <v>APPROVE</v>
      </c>
      <c r="P4295" s="57" t="str">
        <f>UPPER(tbl_raw_data[[#This Row],[Queue Name]])</f>
        <v>CONSUMER POST BUREAU</v>
      </c>
      <c r="Q4295" s="57" t="str">
        <f>IF(tbl_raw_data[[#This Row],[time_taken_in_mins]]&lt;=20,"SLA_MET","SLA_NOT_MET")</f>
        <v>SLA_MET</v>
      </c>
    </row>
    <row r="4296" spans="1:17" ht="15" customHeight="1" x14ac:dyDescent="0.25">
      <c r="A4296" s="5" t="s">
        <v>2591</v>
      </c>
      <c r="B4296" s="12">
        <v>45157.627569444441</v>
      </c>
      <c r="C4296" s="25">
        <v>45157.633368055554</v>
      </c>
      <c r="D4296" s="10" t="s">
        <v>46</v>
      </c>
      <c r="E4296" s="10" t="s">
        <v>28</v>
      </c>
      <c r="F4296" s="26" t="s">
        <v>55</v>
      </c>
      <c r="G4296" s="109"/>
      <c r="H42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296" s="48">
        <f>tbl_raw_data[[#This Row],[Date Actioned]]-tbl_raw_data[[#This Row],[Date Tagged]]</f>
        <v>5.7986111132777296E-3</v>
      </c>
      <c r="J4296" s="50">
        <f>HOUR(tbl_raw_data[[#This Row],[time_taken]])*60+MINUTE(tbl_raw_data[[#This Row],[time_taken]])+SECOND(tbl_raw_data[[#This Row],[time_taken]])/60</f>
        <v>8.35</v>
      </c>
      <c r="K4296" s="54">
        <f>DATE(YEAR(tbl_raw_data[[#This Row],[Date Actioned]]), MONTH(tbl_raw_data[[#This Row],[Date Actioned]]), DAY(tbl_raw_data[[#This Row],[Date Actioned]]))</f>
        <v>45157</v>
      </c>
      <c r="L4296" s="55" t="str">
        <f>UPPER(TEXT(tbl_raw_data[[#This Row],[Updated_date]],"MMMM"))</f>
        <v>AUGUST</v>
      </c>
      <c r="M4296" s="55" t="str">
        <f>UPPER("Week "&amp;IF(ROUNDUP(DAY(tbl_raw_data[[#This Row],[Updated_date]])/7,0)=5,4,ROUNDUP(DAY(tbl_raw_data[[#This Row],[Updated_date]])/7,0)))</f>
        <v>WEEK 3</v>
      </c>
      <c r="N4296" s="57" t="str">
        <f>UPPER(VLOOKUP(tbl_raw_data[[#This Row],[Analyst]],[1]setting!$A$1:$B$15,2,0))</f>
        <v>CAMERON</v>
      </c>
      <c r="O4296" s="57" t="str">
        <f>UPPER(tbl_raw_data[[#This Row],[Outcome]])</f>
        <v>DECLINE</v>
      </c>
      <c r="P4296" s="57" t="str">
        <f>UPPER(tbl_raw_data[[#This Row],[Queue Name]])</f>
        <v>CONSUMER EXISTING</v>
      </c>
      <c r="Q4296" s="57" t="str">
        <f>IF(tbl_raw_data[[#This Row],[time_taken_in_mins]]&lt;=20,"SLA_MET","SLA_NOT_MET")</f>
        <v>SLA_MET</v>
      </c>
    </row>
    <row r="4297" spans="1:17" ht="15" customHeight="1" x14ac:dyDescent="0.25">
      <c r="A4297" s="22" t="s">
        <v>1057</v>
      </c>
      <c r="B4297" s="6">
        <v>45157.638368055559</v>
      </c>
      <c r="C4297" s="7">
        <v>45157.642118055555</v>
      </c>
      <c r="D4297" s="8" t="s">
        <v>8</v>
      </c>
      <c r="E4297" s="8" t="s">
        <v>9</v>
      </c>
      <c r="F4297" s="8" t="s">
        <v>14</v>
      </c>
      <c r="G4297" s="110" t="s">
        <v>1052</v>
      </c>
      <c r="H42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97" s="48">
        <f>tbl_raw_data[[#This Row],[Date Actioned]]-tbl_raw_data[[#This Row],[Date Tagged]]</f>
        <v>3.749999996216502E-3</v>
      </c>
      <c r="J4297" s="50">
        <f>HOUR(tbl_raw_data[[#This Row],[time_taken]])*60+MINUTE(tbl_raw_data[[#This Row],[time_taken]])+SECOND(tbl_raw_data[[#This Row],[time_taken]])/60</f>
        <v>5.4</v>
      </c>
      <c r="K4297" s="54">
        <f>DATE(YEAR(tbl_raw_data[[#This Row],[Date Actioned]]), MONTH(tbl_raw_data[[#This Row],[Date Actioned]]), DAY(tbl_raw_data[[#This Row],[Date Actioned]]))</f>
        <v>45157</v>
      </c>
      <c r="L4297" s="55" t="str">
        <f>UPPER(TEXT(tbl_raw_data[[#This Row],[Updated_date]],"MMMM"))</f>
        <v>AUGUST</v>
      </c>
      <c r="M4297" s="55" t="str">
        <f>UPPER("Week "&amp;IF(ROUNDUP(DAY(tbl_raw_data[[#This Row],[Updated_date]])/7,0)=5,4,ROUNDUP(DAY(tbl_raw_data[[#This Row],[Updated_date]])/7,0)))</f>
        <v>WEEK 3</v>
      </c>
      <c r="N4297" s="57" t="str">
        <f>UPPER(VLOOKUP(tbl_raw_data[[#This Row],[Analyst]],[1]setting!$A$1:$B$15,2,0))</f>
        <v>HARDIK</v>
      </c>
      <c r="O4297" s="57" t="str">
        <f>UPPER(tbl_raw_data[[#This Row],[Outcome]])</f>
        <v>WITHDRAW</v>
      </c>
      <c r="P4297" s="57" t="str">
        <f>UPPER(tbl_raw_data[[#This Row],[Queue Name]])</f>
        <v>CONSUMER PRE BUREAU</v>
      </c>
      <c r="Q4297" s="57" t="str">
        <f>IF(tbl_raw_data[[#This Row],[time_taken_in_mins]]&lt;=20,"SLA_MET","SLA_NOT_MET")</f>
        <v>SLA_MET</v>
      </c>
    </row>
    <row r="4298" spans="1:17" ht="15" customHeight="1" x14ac:dyDescent="0.25">
      <c r="A4298" s="5" t="s">
        <v>2924</v>
      </c>
      <c r="B4298" s="6">
        <v>45157.644016203703</v>
      </c>
      <c r="C4298" s="7">
        <v>45157.650289351855</v>
      </c>
      <c r="D4298" s="8" t="s">
        <v>13</v>
      </c>
      <c r="E4298" s="8" t="s">
        <v>28</v>
      </c>
      <c r="F4298" s="8" t="s">
        <v>42</v>
      </c>
      <c r="G4298" s="110" t="s">
        <v>29</v>
      </c>
      <c r="H42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298" s="48">
        <f>tbl_raw_data[[#This Row],[Date Actioned]]-tbl_raw_data[[#This Row],[Date Tagged]]</f>
        <v>6.2731481521041133E-3</v>
      </c>
      <c r="J4298" s="50">
        <f>HOUR(tbl_raw_data[[#This Row],[time_taken]])*60+MINUTE(tbl_raw_data[[#This Row],[time_taken]])+SECOND(tbl_raw_data[[#This Row],[time_taken]])/60</f>
        <v>9.0333333333333332</v>
      </c>
      <c r="K4298" s="54">
        <f>DATE(YEAR(tbl_raw_data[[#This Row],[Date Actioned]]), MONTH(tbl_raw_data[[#This Row],[Date Actioned]]), DAY(tbl_raw_data[[#This Row],[Date Actioned]]))</f>
        <v>45157</v>
      </c>
      <c r="L4298" s="55" t="str">
        <f>UPPER(TEXT(tbl_raw_data[[#This Row],[Updated_date]],"MMMM"))</f>
        <v>AUGUST</v>
      </c>
      <c r="M4298" s="55" t="str">
        <f>UPPER("Week "&amp;IF(ROUNDUP(DAY(tbl_raw_data[[#This Row],[Updated_date]])/7,0)=5,4,ROUNDUP(DAY(tbl_raw_data[[#This Row],[Updated_date]])/7,0)))</f>
        <v>WEEK 3</v>
      </c>
      <c r="N4298" s="57" t="str">
        <f>UPPER(VLOOKUP(tbl_raw_data[[#This Row],[Analyst]],[1]setting!$A$1:$B$15,2,0))</f>
        <v>NITESH</v>
      </c>
      <c r="O4298" s="57" t="str">
        <f>UPPER(tbl_raw_data[[#This Row],[Outcome]])</f>
        <v>APPROVE</v>
      </c>
      <c r="P4298" s="57" t="str">
        <f>UPPER(tbl_raw_data[[#This Row],[Queue Name]])</f>
        <v>CONSUMER EXISTING</v>
      </c>
      <c r="Q4298" s="57" t="str">
        <f>IF(tbl_raw_data[[#This Row],[time_taken_in_mins]]&lt;=20,"SLA_MET","SLA_NOT_MET")</f>
        <v>SLA_MET</v>
      </c>
    </row>
    <row r="4299" spans="1:17" ht="15" customHeight="1" x14ac:dyDescent="0.25">
      <c r="A4299" s="5" t="s">
        <v>2909</v>
      </c>
      <c r="B4299" s="12">
        <v>45157.644097222219</v>
      </c>
      <c r="C4299" s="13">
        <v>45157.650347222225</v>
      </c>
      <c r="D4299" s="14" t="s">
        <v>8</v>
      </c>
      <c r="E4299" s="14" t="s">
        <v>9</v>
      </c>
      <c r="F4299" s="14" t="s">
        <v>14</v>
      </c>
      <c r="G4299" s="111" t="s">
        <v>2910</v>
      </c>
      <c r="H42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299" s="48">
        <f>tbl_raw_data[[#This Row],[Date Actioned]]-tbl_raw_data[[#This Row],[Date Tagged]]</f>
        <v>6.2500000058207661E-3</v>
      </c>
      <c r="J4299" s="50">
        <f>HOUR(tbl_raw_data[[#This Row],[time_taken]])*60+MINUTE(tbl_raw_data[[#This Row],[time_taken]])+SECOND(tbl_raw_data[[#This Row],[time_taken]])/60</f>
        <v>9</v>
      </c>
      <c r="K4299" s="54">
        <f>DATE(YEAR(tbl_raw_data[[#This Row],[Date Actioned]]), MONTH(tbl_raw_data[[#This Row],[Date Actioned]]), DAY(tbl_raw_data[[#This Row],[Date Actioned]]))</f>
        <v>45157</v>
      </c>
      <c r="L4299" s="55" t="str">
        <f>UPPER(TEXT(tbl_raw_data[[#This Row],[Updated_date]],"MMMM"))</f>
        <v>AUGUST</v>
      </c>
      <c r="M4299" s="55" t="str">
        <f>UPPER("Week "&amp;IF(ROUNDUP(DAY(tbl_raw_data[[#This Row],[Updated_date]])/7,0)=5,4,ROUNDUP(DAY(tbl_raw_data[[#This Row],[Updated_date]])/7,0)))</f>
        <v>WEEK 3</v>
      </c>
      <c r="N4299" s="57" t="str">
        <f>UPPER(VLOOKUP(tbl_raw_data[[#This Row],[Analyst]],[1]setting!$A$1:$B$15,2,0))</f>
        <v>HARDIK</v>
      </c>
      <c r="O4299" s="57" t="str">
        <f>UPPER(tbl_raw_data[[#This Row],[Outcome]])</f>
        <v>WITHDRAW</v>
      </c>
      <c r="P4299" s="57" t="str">
        <f>UPPER(tbl_raw_data[[#This Row],[Queue Name]])</f>
        <v>CONSUMER PRE BUREAU</v>
      </c>
      <c r="Q4299" s="57" t="str">
        <f>IF(tbl_raw_data[[#This Row],[time_taken_in_mins]]&lt;=20,"SLA_MET","SLA_NOT_MET")</f>
        <v>SLA_MET</v>
      </c>
    </row>
    <row r="4300" spans="1:17" ht="15" customHeight="1" x14ac:dyDescent="0.25">
      <c r="A4300" s="11" t="s">
        <v>215</v>
      </c>
      <c r="B4300" s="12">
        <v>45157.644155092596</v>
      </c>
      <c r="C4300" s="13">
        <v>45157.646122685182</v>
      </c>
      <c r="D4300" s="14" t="s">
        <v>13</v>
      </c>
      <c r="E4300" s="14" t="s">
        <v>28</v>
      </c>
      <c r="F4300" s="14" t="s">
        <v>10</v>
      </c>
      <c r="G4300" s="111" t="s">
        <v>29</v>
      </c>
      <c r="H43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0" s="48">
        <f>tbl_raw_data[[#This Row],[Date Actioned]]-tbl_raw_data[[#This Row],[Date Tagged]]</f>
        <v>1.9675925868796185E-3</v>
      </c>
      <c r="J4300" s="50">
        <f>HOUR(tbl_raw_data[[#This Row],[time_taken]])*60+MINUTE(tbl_raw_data[[#This Row],[time_taken]])+SECOND(tbl_raw_data[[#This Row],[time_taken]])/60</f>
        <v>2.8333333333333335</v>
      </c>
      <c r="K4300" s="54">
        <f>DATE(YEAR(tbl_raw_data[[#This Row],[Date Actioned]]), MONTH(tbl_raw_data[[#This Row],[Date Actioned]]), DAY(tbl_raw_data[[#This Row],[Date Actioned]]))</f>
        <v>45157</v>
      </c>
      <c r="L4300" s="55" t="str">
        <f>UPPER(TEXT(tbl_raw_data[[#This Row],[Updated_date]],"MMMM"))</f>
        <v>AUGUST</v>
      </c>
      <c r="M4300" s="55" t="str">
        <f>UPPER("Week "&amp;IF(ROUNDUP(DAY(tbl_raw_data[[#This Row],[Updated_date]])/7,0)=5,4,ROUNDUP(DAY(tbl_raw_data[[#This Row],[Updated_date]])/7,0)))</f>
        <v>WEEK 3</v>
      </c>
      <c r="N4300" s="57" t="str">
        <f>UPPER(VLOOKUP(tbl_raw_data[[#This Row],[Analyst]],[1]setting!$A$1:$B$15,2,0))</f>
        <v>SAM</v>
      </c>
      <c r="O4300" s="57" t="str">
        <f>UPPER(tbl_raw_data[[#This Row],[Outcome]])</f>
        <v>APPROVE</v>
      </c>
      <c r="P4300" s="57" t="str">
        <f>UPPER(tbl_raw_data[[#This Row],[Queue Name]])</f>
        <v>CONSUMER EXISTING</v>
      </c>
      <c r="Q4300" s="57" t="str">
        <f>IF(tbl_raw_data[[#This Row],[time_taken_in_mins]]&lt;=20,"SLA_MET","SLA_NOT_MET")</f>
        <v>SLA_MET</v>
      </c>
    </row>
    <row r="4301" spans="1:17" ht="15" customHeight="1" x14ac:dyDescent="0.25">
      <c r="A4301" s="5" t="s">
        <v>1326</v>
      </c>
      <c r="B4301" s="12">
        <v>45157.647592592592</v>
      </c>
      <c r="C4301" s="29">
        <v>45157.651759259257</v>
      </c>
      <c r="D4301" s="16" t="s">
        <v>13</v>
      </c>
      <c r="E4301" s="16" t="s">
        <v>41</v>
      </c>
      <c r="F4301" s="30" t="s">
        <v>55</v>
      </c>
      <c r="G4301" s="106"/>
      <c r="H43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01" s="48">
        <f>tbl_raw_data[[#This Row],[Date Actioned]]-tbl_raw_data[[#This Row],[Date Tagged]]</f>
        <v>4.166666665696539E-3</v>
      </c>
      <c r="J4301" s="50">
        <f>HOUR(tbl_raw_data[[#This Row],[time_taken]])*60+MINUTE(tbl_raw_data[[#This Row],[time_taken]])+SECOND(tbl_raw_data[[#This Row],[time_taken]])/60</f>
        <v>6</v>
      </c>
      <c r="K4301" s="54">
        <f>DATE(YEAR(tbl_raw_data[[#This Row],[Date Actioned]]), MONTH(tbl_raw_data[[#This Row],[Date Actioned]]), DAY(tbl_raw_data[[#This Row],[Date Actioned]]))</f>
        <v>45157</v>
      </c>
      <c r="L4301" s="55" t="str">
        <f>UPPER(TEXT(tbl_raw_data[[#This Row],[Updated_date]],"MMMM"))</f>
        <v>AUGUST</v>
      </c>
      <c r="M4301" s="55" t="str">
        <f>UPPER("Week "&amp;IF(ROUNDUP(DAY(tbl_raw_data[[#This Row],[Updated_date]])/7,0)=5,4,ROUNDUP(DAY(tbl_raw_data[[#This Row],[Updated_date]])/7,0)))</f>
        <v>WEEK 3</v>
      </c>
      <c r="N4301" s="57" t="str">
        <f>UPPER(VLOOKUP(tbl_raw_data[[#This Row],[Analyst]],[1]setting!$A$1:$B$15,2,0))</f>
        <v>CAMERON</v>
      </c>
      <c r="O4301" s="57" t="str">
        <f>UPPER(tbl_raw_data[[#This Row],[Outcome]])</f>
        <v>APPROVE</v>
      </c>
      <c r="P4301" s="57" t="str">
        <f>UPPER(tbl_raw_data[[#This Row],[Queue Name]])</f>
        <v>CONSUMER POST BUREAU</v>
      </c>
      <c r="Q4301" s="57" t="str">
        <f>IF(tbl_raw_data[[#This Row],[time_taken_in_mins]]&lt;=20,"SLA_MET","SLA_NOT_MET")</f>
        <v>SLA_MET</v>
      </c>
    </row>
    <row r="4302" spans="1:17" ht="15" customHeight="1" x14ac:dyDescent="0.25">
      <c r="A4302" s="11" t="s">
        <v>4052</v>
      </c>
      <c r="B4302" s="12">
        <v>45157.648946759262</v>
      </c>
      <c r="C4302" s="25">
        <v>45157.656759259262</v>
      </c>
      <c r="D4302" s="10" t="s">
        <v>13</v>
      </c>
      <c r="E4302" s="10" t="s">
        <v>41</v>
      </c>
      <c r="F4302" s="26" t="s">
        <v>55</v>
      </c>
      <c r="G4302" s="109"/>
      <c r="H43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02" s="48">
        <f>tbl_raw_data[[#This Row],[Date Actioned]]-tbl_raw_data[[#This Row],[Date Tagged]]</f>
        <v>7.8125E-3</v>
      </c>
      <c r="J4302" s="50">
        <f>HOUR(tbl_raw_data[[#This Row],[time_taken]])*60+MINUTE(tbl_raw_data[[#This Row],[time_taken]])+SECOND(tbl_raw_data[[#This Row],[time_taken]])/60</f>
        <v>11.25</v>
      </c>
      <c r="K4302" s="54">
        <f>DATE(YEAR(tbl_raw_data[[#This Row],[Date Actioned]]), MONTH(tbl_raw_data[[#This Row],[Date Actioned]]), DAY(tbl_raw_data[[#This Row],[Date Actioned]]))</f>
        <v>45157</v>
      </c>
      <c r="L4302" s="55" t="str">
        <f>UPPER(TEXT(tbl_raw_data[[#This Row],[Updated_date]],"MMMM"))</f>
        <v>AUGUST</v>
      </c>
      <c r="M4302" s="55" t="str">
        <f>UPPER("Week "&amp;IF(ROUNDUP(DAY(tbl_raw_data[[#This Row],[Updated_date]])/7,0)=5,4,ROUNDUP(DAY(tbl_raw_data[[#This Row],[Updated_date]])/7,0)))</f>
        <v>WEEK 3</v>
      </c>
      <c r="N4302" s="57" t="str">
        <f>UPPER(VLOOKUP(tbl_raw_data[[#This Row],[Analyst]],[1]setting!$A$1:$B$15,2,0))</f>
        <v>CAMERON</v>
      </c>
      <c r="O4302" s="57" t="str">
        <f>UPPER(tbl_raw_data[[#This Row],[Outcome]])</f>
        <v>APPROVE</v>
      </c>
      <c r="P4302" s="57" t="str">
        <f>UPPER(tbl_raw_data[[#This Row],[Queue Name]])</f>
        <v>CONSUMER POST BUREAU</v>
      </c>
      <c r="Q4302" s="57" t="str">
        <f>IF(tbl_raw_data[[#This Row],[time_taken_in_mins]]&lt;=20,"SLA_MET","SLA_NOT_MET")</f>
        <v>SLA_MET</v>
      </c>
    </row>
    <row r="4303" spans="1:17" ht="15" customHeight="1" x14ac:dyDescent="0.25">
      <c r="A4303" s="22" t="s">
        <v>1584</v>
      </c>
      <c r="B4303" s="6">
        <v>45157.649027777778</v>
      </c>
      <c r="C4303" s="7">
        <v>45157.65357638889</v>
      </c>
      <c r="D4303" s="8" t="s">
        <v>13</v>
      </c>
      <c r="E4303" s="8" t="s">
        <v>9</v>
      </c>
      <c r="F4303" s="8" t="s">
        <v>10</v>
      </c>
      <c r="G4303" s="110" t="s">
        <v>67</v>
      </c>
      <c r="H43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3" s="48">
        <f>tbl_raw_data[[#This Row],[Date Actioned]]-tbl_raw_data[[#This Row],[Date Tagged]]</f>
        <v>4.5486111121135764E-3</v>
      </c>
      <c r="J4303" s="50">
        <f>HOUR(tbl_raw_data[[#This Row],[time_taken]])*60+MINUTE(tbl_raw_data[[#This Row],[time_taken]])+SECOND(tbl_raw_data[[#This Row],[time_taken]])/60</f>
        <v>6.55</v>
      </c>
      <c r="K4303" s="54">
        <f>DATE(YEAR(tbl_raw_data[[#This Row],[Date Actioned]]), MONTH(tbl_raw_data[[#This Row],[Date Actioned]]), DAY(tbl_raw_data[[#This Row],[Date Actioned]]))</f>
        <v>45157</v>
      </c>
      <c r="L4303" s="55" t="str">
        <f>UPPER(TEXT(tbl_raw_data[[#This Row],[Updated_date]],"MMMM"))</f>
        <v>AUGUST</v>
      </c>
      <c r="M4303" s="55" t="str">
        <f>UPPER("Week "&amp;IF(ROUNDUP(DAY(tbl_raw_data[[#This Row],[Updated_date]])/7,0)=5,4,ROUNDUP(DAY(tbl_raw_data[[#This Row],[Updated_date]])/7,0)))</f>
        <v>WEEK 3</v>
      </c>
      <c r="N4303" s="57" t="str">
        <f>UPPER(VLOOKUP(tbl_raw_data[[#This Row],[Analyst]],[1]setting!$A$1:$B$15,2,0))</f>
        <v>SAM</v>
      </c>
      <c r="O4303" s="57" t="str">
        <f>UPPER(tbl_raw_data[[#This Row],[Outcome]])</f>
        <v>APPROVE</v>
      </c>
      <c r="P4303" s="57" t="str">
        <f>UPPER(tbl_raw_data[[#This Row],[Queue Name]])</f>
        <v>CONSUMER PRE BUREAU</v>
      </c>
      <c r="Q4303" s="57" t="str">
        <f>IF(tbl_raw_data[[#This Row],[time_taken_in_mins]]&lt;=20,"SLA_MET","SLA_NOT_MET")</f>
        <v>SLA_MET</v>
      </c>
    </row>
    <row r="4304" spans="1:17" ht="26.25" x14ac:dyDescent="0.25">
      <c r="A4304" s="11" t="s">
        <v>5345</v>
      </c>
      <c r="B4304" s="6">
        <v>45157.649745370371</v>
      </c>
      <c r="C4304" s="7">
        <v>45157.660034722219</v>
      </c>
      <c r="D4304" s="8" t="s">
        <v>8</v>
      </c>
      <c r="E4304" s="8" t="s">
        <v>28</v>
      </c>
      <c r="F4304" s="8" t="s">
        <v>14</v>
      </c>
      <c r="G4304" s="110" t="s">
        <v>5346</v>
      </c>
      <c r="H43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04" s="48">
        <f>tbl_raw_data[[#This Row],[Date Actioned]]-tbl_raw_data[[#This Row],[Date Tagged]]</f>
        <v>1.0289351848769002E-2</v>
      </c>
      <c r="J4304" s="50">
        <f>HOUR(tbl_raw_data[[#This Row],[time_taken]])*60+MINUTE(tbl_raw_data[[#This Row],[time_taken]])+SECOND(tbl_raw_data[[#This Row],[time_taken]])/60</f>
        <v>14.816666666666666</v>
      </c>
      <c r="K4304" s="54">
        <f>DATE(YEAR(tbl_raw_data[[#This Row],[Date Actioned]]), MONTH(tbl_raw_data[[#This Row],[Date Actioned]]), DAY(tbl_raw_data[[#This Row],[Date Actioned]]))</f>
        <v>45157</v>
      </c>
      <c r="L4304" s="55" t="str">
        <f>UPPER(TEXT(tbl_raw_data[[#This Row],[Updated_date]],"MMMM"))</f>
        <v>AUGUST</v>
      </c>
      <c r="M4304" s="55" t="str">
        <f>UPPER("Week "&amp;IF(ROUNDUP(DAY(tbl_raw_data[[#This Row],[Updated_date]])/7,0)=5,4,ROUNDUP(DAY(tbl_raw_data[[#This Row],[Updated_date]])/7,0)))</f>
        <v>WEEK 3</v>
      </c>
      <c r="N4304" s="57" t="str">
        <f>UPPER(VLOOKUP(tbl_raw_data[[#This Row],[Analyst]],[1]setting!$A$1:$B$15,2,0))</f>
        <v>HARDIK</v>
      </c>
      <c r="O4304" s="57" t="str">
        <f>UPPER(tbl_raw_data[[#This Row],[Outcome]])</f>
        <v>WITHDRAW</v>
      </c>
      <c r="P4304" s="57" t="str">
        <f>UPPER(tbl_raw_data[[#This Row],[Queue Name]])</f>
        <v>CONSUMER EXISTING</v>
      </c>
      <c r="Q4304" s="57" t="str">
        <f>IF(tbl_raw_data[[#This Row],[time_taken_in_mins]]&lt;=20,"SLA_MET","SLA_NOT_MET")</f>
        <v>SLA_MET</v>
      </c>
    </row>
    <row r="4305" spans="1:17" ht="15" customHeight="1" x14ac:dyDescent="0.25">
      <c r="A4305" s="5" t="s">
        <v>6334</v>
      </c>
      <c r="B4305" s="12">
        <v>45157.650023148148</v>
      </c>
      <c r="C4305" s="13">
        <v>45157.662997685184</v>
      </c>
      <c r="D4305" s="14" t="s">
        <v>13</v>
      </c>
      <c r="E4305" s="14" t="s">
        <v>9</v>
      </c>
      <c r="F4305" s="14" t="s">
        <v>42</v>
      </c>
      <c r="G4305" s="111" t="s">
        <v>29</v>
      </c>
      <c r="H43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5" s="48">
        <f>tbl_raw_data[[#This Row],[Date Actioned]]-tbl_raw_data[[#This Row],[Date Tagged]]</f>
        <v>1.2974537035916001E-2</v>
      </c>
      <c r="J4305" s="50">
        <f>HOUR(tbl_raw_data[[#This Row],[time_taken]])*60+MINUTE(tbl_raw_data[[#This Row],[time_taken]])+SECOND(tbl_raw_data[[#This Row],[time_taken]])/60</f>
        <v>18.683333333333334</v>
      </c>
      <c r="K4305" s="54">
        <f>DATE(YEAR(tbl_raw_data[[#This Row],[Date Actioned]]), MONTH(tbl_raw_data[[#This Row],[Date Actioned]]), DAY(tbl_raw_data[[#This Row],[Date Actioned]]))</f>
        <v>45157</v>
      </c>
      <c r="L4305" s="55" t="str">
        <f>UPPER(TEXT(tbl_raw_data[[#This Row],[Updated_date]],"MMMM"))</f>
        <v>AUGUST</v>
      </c>
      <c r="M4305" s="55" t="str">
        <f>UPPER("Week "&amp;IF(ROUNDUP(DAY(tbl_raw_data[[#This Row],[Updated_date]])/7,0)=5,4,ROUNDUP(DAY(tbl_raw_data[[#This Row],[Updated_date]])/7,0)))</f>
        <v>WEEK 3</v>
      </c>
      <c r="N4305" s="57" t="str">
        <f>UPPER(VLOOKUP(tbl_raw_data[[#This Row],[Analyst]],[1]setting!$A$1:$B$15,2,0))</f>
        <v>NITESH</v>
      </c>
      <c r="O4305" s="57" t="str">
        <f>UPPER(tbl_raw_data[[#This Row],[Outcome]])</f>
        <v>APPROVE</v>
      </c>
      <c r="P4305" s="57" t="str">
        <f>UPPER(tbl_raw_data[[#This Row],[Queue Name]])</f>
        <v>CONSUMER PRE BUREAU</v>
      </c>
      <c r="Q4305" s="57" t="str">
        <f>IF(tbl_raw_data[[#This Row],[time_taken_in_mins]]&lt;=20,"SLA_MET","SLA_NOT_MET")</f>
        <v>SLA_MET</v>
      </c>
    </row>
    <row r="4306" spans="1:17" ht="15" customHeight="1" x14ac:dyDescent="0.25">
      <c r="A4306" s="22" t="s">
        <v>6271</v>
      </c>
      <c r="B4306" s="12">
        <v>45157.650879629633</v>
      </c>
      <c r="C4306" s="13">
        <v>45157.663587962961</v>
      </c>
      <c r="D4306" s="14" t="s">
        <v>8</v>
      </c>
      <c r="E4306" s="14" t="s">
        <v>9</v>
      </c>
      <c r="F4306" s="14" t="s">
        <v>10</v>
      </c>
      <c r="G4306" s="111" t="s">
        <v>6272</v>
      </c>
      <c r="H43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06" s="48">
        <f>tbl_raw_data[[#This Row],[Date Actioned]]-tbl_raw_data[[#This Row],[Date Tagged]]</f>
        <v>1.2708333328191657E-2</v>
      </c>
      <c r="J4306" s="50">
        <f>HOUR(tbl_raw_data[[#This Row],[time_taken]])*60+MINUTE(tbl_raw_data[[#This Row],[time_taken]])+SECOND(tbl_raw_data[[#This Row],[time_taken]])/60</f>
        <v>18.3</v>
      </c>
      <c r="K4306" s="54">
        <f>DATE(YEAR(tbl_raw_data[[#This Row],[Date Actioned]]), MONTH(tbl_raw_data[[#This Row],[Date Actioned]]), DAY(tbl_raw_data[[#This Row],[Date Actioned]]))</f>
        <v>45157</v>
      </c>
      <c r="L4306" s="55" t="str">
        <f>UPPER(TEXT(tbl_raw_data[[#This Row],[Updated_date]],"MMMM"))</f>
        <v>AUGUST</v>
      </c>
      <c r="M4306" s="55" t="str">
        <f>UPPER("Week "&amp;IF(ROUNDUP(DAY(tbl_raw_data[[#This Row],[Updated_date]])/7,0)=5,4,ROUNDUP(DAY(tbl_raw_data[[#This Row],[Updated_date]])/7,0)))</f>
        <v>WEEK 3</v>
      </c>
      <c r="N4306" s="57" t="str">
        <f>UPPER(VLOOKUP(tbl_raw_data[[#This Row],[Analyst]],[1]setting!$A$1:$B$15,2,0))</f>
        <v>SAM</v>
      </c>
      <c r="O4306" s="57" t="str">
        <f>UPPER(tbl_raw_data[[#This Row],[Outcome]])</f>
        <v>WITHDRAW</v>
      </c>
      <c r="P4306" s="57" t="str">
        <f>UPPER(tbl_raw_data[[#This Row],[Queue Name]])</f>
        <v>CONSUMER PRE BUREAU</v>
      </c>
      <c r="Q4306" s="57" t="str">
        <f>IF(tbl_raw_data[[#This Row],[time_taken_in_mins]]&lt;=20,"SLA_MET","SLA_NOT_MET")</f>
        <v>SLA_MET</v>
      </c>
    </row>
    <row r="4307" spans="1:17" ht="15" customHeight="1" x14ac:dyDescent="0.25">
      <c r="A4307" s="11" t="s">
        <v>3481</v>
      </c>
      <c r="B4307" s="6">
        <v>45157.653101851851</v>
      </c>
      <c r="C4307" s="7">
        <v>45157.660115740742</v>
      </c>
      <c r="D4307" s="8" t="s">
        <v>13</v>
      </c>
      <c r="E4307" s="8" t="s">
        <v>28</v>
      </c>
      <c r="F4307" s="8" t="s">
        <v>55</v>
      </c>
      <c r="G4307" s="110" t="s">
        <v>29</v>
      </c>
      <c r="H43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7" s="48">
        <f>tbl_raw_data[[#This Row],[Date Actioned]]-tbl_raw_data[[#This Row],[Date Tagged]]</f>
        <v>7.0138888913788833E-3</v>
      </c>
      <c r="J4307" s="50">
        <f>HOUR(tbl_raw_data[[#This Row],[time_taken]])*60+MINUTE(tbl_raw_data[[#This Row],[time_taken]])+SECOND(tbl_raw_data[[#This Row],[time_taken]])/60</f>
        <v>10.1</v>
      </c>
      <c r="K4307" s="54">
        <f>DATE(YEAR(tbl_raw_data[[#This Row],[Date Actioned]]), MONTH(tbl_raw_data[[#This Row],[Date Actioned]]), DAY(tbl_raw_data[[#This Row],[Date Actioned]]))</f>
        <v>45157</v>
      </c>
      <c r="L4307" s="55" t="str">
        <f>UPPER(TEXT(tbl_raw_data[[#This Row],[Updated_date]],"MMMM"))</f>
        <v>AUGUST</v>
      </c>
      <c r="M4307" s="55" t="str">
        <f>UPPER("Week "&amp;IF(ROUNDUP(DAY(tbl_raw_data[[#This Row],[Updated_date]])/7,0)=5,4,ROUNDUP(DAY(tbl_raw_data[[#This Row],[Updated_date]])/7,0)))</f>
        <v>WEEK 3</v>
      </c>
      <c r="N4307" s="57" t="str">
        <f>UPPER(VLOOKUP(tbl_raw_data[[#This Row],[Analyst]],[1]setting!$A$1:$B$15,2,0))</f>
        <v>CAMERON</v>
      </c>
      <c r="O4307" s="57" t="str">
        <f>UPPER(tbl_raw_data[[#This Row],[Outcome]])</f>
        <v>APPROVE</v>
      </c>
      <c r="P4307" s="57" t="str">
        <f>UPPER(tbl_raw_data[[#This Row],[Queue Name]])</f>
        <v>CONSUMER EXISTING</v>
      </c>
      <c r="Q4307" s="57" t="str">
        <f>IF(tbl_raw_data[[#This Row],[time_taken_in_mins]]&lt;=20,"SLA_MET","SLA_NOT_MET")</f>
        <v>SLA_MET</v>
      </c>
    </row>
    <row r="4308" spans="1:17" ht="15" customHeight="1" x14ac:dyDescent="0.25">
      <c r="A4308" s="22" t="s">
        <v>5409</v>
      </c>
      <c r="B4308" s="12">
        <v>45157.655543981484</v>
      </c>
      <c r="C4308" s="13">
        <v>45157.665949074071</v>
      </c>
      <c r="D4308" s="14" t="s">
        <v>13</v>
      </c>
      <c r="E4308" s="14" t="s">
        <v>9</v>
      </c>
      <c r="F4308" s="14" t="s">
        <v>14</v>
      </c>
      <c r="G4308" s="111" t="s">
        <v>29</v>
      </c>
      <c r="H43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08" s="48">
        <f>tbl_raw_data[[#This Row],[Date Actioned]]-tbl_raw_data[[#This Row],[Date Tagged]]</f>
        <v>1.0405092587461695E-2</v>
      </c>
      <c r="J4308" s="50">
        <f>HOUR(tbl_raw_data[[#This Row],[time_taken]])*60+MINUTE(tbl_raw_data[[#This Row],[time_taken]])+SECOND(tbl_raw_data[[#This Row],[time_taken]])/60</f>
        <v>14.983333333333333</v>
      </c>
      <c r="K4308" s="54">
        <f>DATE(YEAR(tbl_raw_data[[#This Row],[Date Actioned]]), MONTH(tbl_raw_data[[#This Row],[Date Actioned]]), DAY(tbl_raw_data[[#This Row],[Date Actioned]]))</f>
        <v>45157</v>
      </c>
      <c r="L4308" s="55" t="str">
        <f>UPPER(TEXT(tbl_raw_data[[#This Row],[Updated_date]],"MMMM"))</f>
        <v>AUGUST</v>
      </c>
      <c r="M4308" s="55" t="str">
        <f>UPPER("Week "&amp;IF(ROUNDUP(DAY(tbl_raw_data[[#This Row],[Updated_date]])/7,0)=5,4,ROUNDUP(DAY(tbl_raw_data[[#This Row],[Updated_date]])/7,0)))</f>
        <v>WEEK 3</v>
      </c>
      <c r="N4308" s="57" t="str">
        <f>UPPER(VLOOKUP(tbl_raw_data[[#This Row],[Analyst]],[1]setting!$A$1:$B$15,2,0))</f>
        <v>HARDIK</v>
      </c>
      <c r="O4308" s="57" t="str">
        <f>UPPER(tbl_raw_data[[#This Row],[Outcome]])</f>
        <v>APPROVE</v>
      </c>
      <c r="P4308" s="57" t="str">
        <f>UPPER(tbl_raw_data[[#This Row],[Queue Name]])</f>
        <v>CONSUMER PRE BUREAU</v>
      </c>
      <c r="Q4308" s="57" t="str">
        <f>IF(tbl_raw_data[[#This Row],[time_taken_in_mins]]&lt;=20,"SLA_MET","SLA_NOT_MET")</f>
        <v>SLA_MET</v>
      </c>
    </row>
    <row r="4309" spans="1:17" ht="15" customHeight="1" x14ac:dyDescent="0.25">
      <c r="A4309" s="5" t="s">
        <v>4219</v>
      </c>
      <c r="B4309" s="6">
        <v>45157.657546296294</v>
      </c>
      <c r="C4309" s="7">
        <v>45157.665625000001</v>
      </c>
      <c r="D4309" s="8" t="s">
        <v>8</v>
      </c>
      <c r="E4309" s="8" t="s">
        <v>9</v>
      </c>
      <c r="F4309" s="8" t="s">
        <v>55</v>
      </c>
      <c r="G4309" s="110" t="s">
        <v>4220</v>
      </c>
      <c r="H43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09" s="48">
        <f>tbl_raw_data[[#This Row],[Date Actioned]]-tbl_raw_data[[#This Row],[Date Tagged]]</f>
        <v>8.078703707724344E-3</v>
      </c>
      <c r="J4309" s="50">
        <f>HOUR(tbl_raw_data[[#This Row],[time_taken]])*60+MINUTE(tbl_raw_data[[#This Row],[time_taken]])+SECOND(tbl_raw_data[[#This Row],[time_taken]])/60</f>
        <v>11.633333333333333</v>
      </c>
      <c r="K4309" s="54">
        <f>DATE(YEAR(tbl_raw_data[[#This Row],[Date Actioned]]), MONTH(tbl_raw_data[[#This Row],[Date Actioned]]), DAY(tbl_raw_data[[#This Row],[Date Actioned]]))</f>
        <v>45157</v>
      </c>
      <c r="L4309" s="55" t="str">
        <f>UPPER(TEXT(tbl_raw_data[[#This Row],[Updated_date]],"MMMM"))</f>
        <v>AUGUST</v>
      </c>
      <c r="M4309" s="55" t="str">
        <f>UPPER("Week "&amp;IF(ROUNDUP(DAY(tbl_raw_data[[#This Row],[Updated_date]])/7,0)=5,4,ROUNDUP(DAY(tbl_raw_data[[#This Row],[Updated_date]])/7,0)))</f>
        <v>WEEK 3</v>
      </c>
      <c r="N4309" s="57" t="str">
        <f>UPPER(VLOOKUP(tbl_raw_data[[#This Row],[Analyst]],[1]setting!$A$1:$B$15,2,0))</f>
        <v>CAMERON</v>
      </c>
      <c r="O4309" s="57" t="str">
        <f>UPPER(tbl_raw_data[[#This Row],[Outcome]])</f>
        <v>WITHDRAW</v>
      </c>
      <c r="P4309" s="57" t="str">
        <f>UPPER(tbl_raw_data[[#This Row],[Queue Name]])</f>
        <v>CONSUMER PRE BUREAU</v>
      </c>
      <c r="Q4309" s="57" t="str">
        <f>IF(tbl_raw_data[[#This Row],[time_taken_in_mins]]&lt;=20,"SLA_MET","SLA_NOT_MET")</f>
        <v>SLA_MET</v>
      </c>
    </row>
    <row r="4310" spans="1:17" ht="26.25" x14ac:dyDescent="0.25">
      <c r="A4310" s="11" t="s">
        <v>5773</v>
      </c>
      <c r="B4310" s="12">
        <v>45157.660949074074</v>
      </c>
      <c r="C4310" s="13">
        <v>45157.67224537037</v>
      </c>
      <c r="D4310" s="14" t="s">
        <v>8</v>
      </c>
      <c r="E4310" s="14" t="s">
        <v>28</v>
      </c>
      <c r="F4310" s="14" t="s">
        <v>10</v>
      </c>
      <c r="G4310" s="111" t="s">
        <v>2080</v>
      </c>
      <c r="H43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0" s="48">
        <f>tbl_raw_data[[#This Row],[Date Actioned]]-tbl_raw_data[[#This Row],[Date Tagged]]</f>
        <v>1.1296296295768116E-2</v>
      </c>
      <c r="J4310" s="50">
        <f>HOUR(tbl_raw_data[[#This Row],[time_taken]])*60+MINUTE(tbl_raw_data[[#This Row],[time_taken]])+SECOND(tbl_raw_data[[#This Row],[time_taken]])/60</f>
        <v>16.266666666666666</v>
      </c>
      <c r="K4310" s="54">
        <f>DATE(YEAR(tbl_raw_data[[#This Row],[Date Actioned]]), MONTH(tbl_raw_data[[#This Row],[Date Actioned]]), DAY(tbl_raw_data[[#This Row],[Date Actioned]]))</f>
        <v>45157</v>
      </c>
      <c r="L4310" s="55" t="str">
        <f>UPPER(TEXT(tbl_raw_data[[#This Row],[Updated_date]],"MMMM"))</f>
        <v>AUGUST</v>
      </c>
      <c r="M4310" s="55" t="str">
        <f>UPPER("Week "&amp;IF(ROUNDUP(DAY(tbl_raw_data[[#This Row],[Updated_date]])/7,0)=5,4,ROUNDUP(DAY(tbl_raw_data[[#This Row],[Updated_date]])/7,0)))</f>
        <v>WEEK 3</v>
      </c>
      <c r="N4310" s="57" t="str">
        <f>UPPER(VLOOKUP(tbl_raw_data[[#This Row],[Analyst]],[1]setting!$A$1:$B$15,2,0))</f>
        <v>SAM</v>
      </c>
      <c r="O4310" s="57" t="str">
        <f>UPPER(tbl_raw_data[[#This Row],[Outcome]])</f>
        <v>WITHDRAW</v>
      </c>
      <c r="P4310" s="57" t="str">
        <f>UPPER(tbl_raw_data[[#This Row],[Queue Name]])</f>
        <v>CONSUMER EXISTING</v>
      </c>
      <c r="Q4310" s="57" t="str">
        <f>IF(tbl_raw_data[[#This Row],[time_taken_in_mins]]&lt;=20,"SLA_MET","SLA_NOT_MET")</f>
        <v>SLA_MET</v>
      </c>
    </row>
    <row r="4311" spans="1:17" ht="15" customHeight="1" x14ac:dyDescent="0.25">
      <c r="A4311" s="5" t="s">
        <v>3417</v>
      </c>
      <c r="B4311" s="6">
        <v>45157.666689814818</v>
      </c>
      <c r="C4311" s="7">
        <v>45157.673634259256</v>
      </c>
      <c r="D4311" s="8" t="s">
        <v>13</v>
      </c>
      <c r="E4311" s="8" t="s">
        <v>9</v>
      </c>
      <c r="F4311" s="8" t="s">
        <v>42</v>
      </c>
      <c r="G4311" s="110" t="s">
        <v>29</v>
      </c>
      <c r="H43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1" s="48">
        <f>tbl_raw_data[[#This Row],[Date Actioned]]-tbl_raw_data[[#This Row],[Date Tagged]]</f>
        <v>6.9444444379769266E-3</v>
      </c>
      <c r="J4311" s="50">
        <f>HOUR(tbl_raw_data[[#This Row],[time_taken]])*60+MINUTE(tbl_raw_data[[#This Row],[time_taken]])+SECOND(tbl_raw_data[[#This Row],[time_taken]])/60</f>
        <v>10</v>
      </c>
      <c r="K4311" s="54">
        <f>DATE(YEAR(tbl_raw_data[[#This Row],[Date Actioned]]), MONTH(tbl_raw_data[[#This Row],[Date Actioned]]), DAY(tbl_raw_data[[#This Row],[Date Actioned]]))</f>
        <v>45157</v>
      </c>
      <c r="L4311" s="55" t="str">
        <f>UPPER(TEXT(tbl_raw_data[[#This Row],[Updated_date]],"MMMM"))</f>
        <v>AUGUST</v>
      </c>
      <c r="M4311" s="55" t="str">
        <f>UPPER("Week "&amp;IF(ROUNDUP(DAY(tbl_raw_data[[#This Row],[Updated_date]])/7,0)=5,4,ROUNDUP(DAY(tbl_raw_data[[#This Row],[Updated_date]])/7,0)))</f>
        <v>WEEK 3</v>
      </c>
      <c r="N4311" s="57" t="str">
        <f>UPPER(VLOOKUP(tbl_raw_data[[#This Row],[Analyst]],[1]setting!$A$1:$B$15,2,0))</f>
        <v>NITESH</v>
      </c>
      <c r="O4311" s="57" t="str">
        <f>UPPER(tbl_raw_data[[#This Row],[Outcome]])</f>
        <v>APPROVE</v>
      </c>
      <c r="P4311" s="57" t="str">
        <f>UPPER(tbl_raw_data[[#This Row],[Queue Name]])</f>
        <v>CONSUMER PRE BUREAU</v>
      </c>
      <c r="Q4311" s="57" t="str">
        <f>IF(tbl_raw_data[[#This Row],[time_taken_in_mins]]&lt;=20,"SLA_MET","SLA_NOT_MET")</f>
        <v>SLA_MET</v>
      </c>
    </row>
    <row r="4312" spans="1:17" ht="15" customHeight="1" x14ac:dyDescent="0.25">
      <c r="A4312" s="11" t="s">
        <v>4458</v>
      </c>
      <c r="B4312" s="12">
        <v>45157.667407407411</v>
      </c>
      <c r="C4312" s="13">
        <v>45157.675902777781</v>
      </c>
      <c r="D4312" s="14" t="s">
        <v>13</v>
      </c>
      <c r="E4312" s="14" t="s">
        <v>28</v>
      </c>
      <c r="F4312" s="14" t="s">
        <v>14</v>
      </c>
      <c r="G4312" s="111" t="s">
        <v>29</v>
      </c>
      <c r="H43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2" s="48">
        <f>tbl_raw_data[[#This Row],[Date Actioned]]-tbl_raw_data[[#This Row],[Date Tagged]]</f>
        <v>8.4953703699284233E-3</v>
      </c>
      <c r="J4312" s="50">
        <f>HOUR(tbl_raw_data[[#This Row],[time_taken]])*60+MINUTE(tbl_raw_data[[#This Row],[time_taken]])+SECOND(tbl_raw_data[[#This Row],[time_taken]])/60</f>
        <v>12.233333333333333</v>
      </c>
      <c r="K4312" s="54">
        <f>DATE(YEAR(tbl_raw_data[[#This Row],[Date Actioned]]), MONTH(tbl_raw_data[[#This Row],[Date Actioned]]), DAY(tbl_raw_data[[#This Row],[Date Actioned]]))</f>
        <v>45157</v>
      </c>
      <c r="L4312" s="55" t="str">
        <f>UPPER(TEXT(tbl_raw_data[[#This Row],[Updated_date]],"MMMM"))</f>
        <v>AUGUST</v>
      </c>
      <c r="M4312" s="55" t="str">
        <f>UPPER("Week "&amp;IF(ROUNDUP(DAY(tbl_raw_data[[#This Row],[Updated_date]])/7,0)=5,4,ROUNDUP(DAY(tbl_raw_data[[#This Row],[Updated_date]])/7,0)))</f>
        <v>WEEK 3</v>
      </c>
      <c r="N4312" s="57" t="str">
        <f>UPPER(VLOOKUP(tbl_raw_data[[#This Row],[Analyst]],[1]setting!$A$1:$B$15,2,0))</f>
        <v>HARDIK</v>
      </c>
      <c r="O4312" s="57" t="str">
        <f>UPPER(tbl_raw_data[[#This Row],[Outcome]])</f>
        <v>APPROVE</v>
      </c>
      <c r="P4312" s="57" t="str">
        <f>UPPER(tbl_raw_data[[#This Row],[Queue Name]])</f>
        <v>CONSUMER EXISTING</v>
      </c>
      <c r="Q4312" s="57" t="str">
        <f>IF(tbl_raw_data[[#This Row],[time_taken_in_mins]]&lt;=20,"SLA_MET","SLA_NOT_MET")</f>
        <v>SLA_MET</v>
      </c>
    </row>
    <row r="4313" spans="1:17" ht="39" x14ac:dyDescent="0.25">
      <c r="A4313" s="22" t="s">
        <v>2692</v>
      </c>
      <c r="B4313" s="6">
        <v>45157.670601851853</v>
      </c>
      <c r="C4313" s="7">
        <v>45157.676504629628</v>
      </c>
      <c r="D4313" s="8" t="s">
        <v>8</v>
      </c>
      <c r="E4313" s="8" t="s">
        <v>28</v>
      </c>
      <c r="F4313" s="8" t="s">
        <v>10</v>
      </c>
      <c r="G4313" s="110" t="s">
        <v>234</v>
      </c>
      <c r="H43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3" s="48">
        <f>tbl_raw_data[[#This Row],[Date Actioned]]-tbl_raw_data[[#This Row],[Date Tagged]]</f>
        <v>5.9027777751907706E-3</v>
      </c>
      <c r="J4313" s="50">
        <f>HOUR(tbl_raw_data[[#This Row],[time_taken]])*60+MINUTE(tbl_raw_data[[#This Row],[time_taken]])+SECOND(tbl_raw_data[[#This Row],[time_taken]])/60</f>
        <v>8.5</v>
      </c>
      <c r="K4313" s="54">
        <f>DATE(YEAR(tbl_raw_data[[#This Row],[Date Actioned]]), MONTH(tbl_raw_data[[#This Row],[Date Actioned]]), DAY(tbl_raw_data[[#This Row],[Date Actioned]]))</f>
        <v>45157</v>
      </c>
      <c r="L4313" s="55" t="str">
        <f>UPPER(TEXT(tbl_raw_data[[#This Row],[Updated_date]],"MMMM"))</f>
        <v>AUGUST</v>
      </c>
      <c r="M4313" s="55" t="str">
        <f>UPPER("Week "&amp;IF(ROUNDUP(DAY(tbl_raw_data[[#This Row],[Updated_date]])/7,0)=5,4,ROUNDUP(DAY(tbl_raw_data[[#This Row],[Updated_date]])/7,0)))</f>
        <v>WEEK 3</v>
      </c>
      <c r="N4313" s="57" t="str">
        <f>UPPER(VLOOKUP(tbl_raw_data[[#This Row],[Analyst]],[1]setting!$A$1:$B$15,2,0))</f>
        <v>SAM</v>
      </c>
      <c r="O4313" s="57" t="str">
        <f>UPPER(tbl_raw_data[[#This Row],[Outcome]])</f>
        <v>WITHDRAW</v>
      </c>
      <c r="P4313" s="57" t="str">
        <f>UPPER(tbl_raw_data[[#This Row],[Queue Name]])</f>
        <v>CONSUMER EXISTING</v>
      </c>
      <c r="Q4313" s="57" t="str">
        <f>IF(tbl_raw_data[[#This Row],[time_taken_in_mins]]&lt;=20,"SLA_MET","SLA_NOT_MET")</f>
        <v>SLA_MET</v>
      </c>
    </row>
    <row r="4314" spans="1:17" ht="15" customHeight="1" x14ac:dyDescent="0.25">
      <c r="A4314" s="11" t="s">
        <v>5543</v>
      </c>
      <c r="B4314" s="12">
        <v>45157.672847222224</v>
      </c>
      <c r="C4314" s="29">
        <v>45157.683599537035</v>
      </c>
      <c r="D4314" s="16" t="s">
        <v>46</v>
      </c>
      <c r="E4314" s="16" t="s">
        <v>28</v>
      </c>
      <c r="F4314" s="30" t="s">
        <v>55</v>
      </c>
      <c r="G4314" s="106"/>
      <c r="H43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14" s="48">
        <f>tbl_raw_data[[#This Row],[Date Actioned]]-tbl_raw_data[[#This Row],[Date Tagged]]</f>
        <v>1.0752314810815733E-2</v>
      </c>
      <c r="J4314" s="50">
        <f>HOUR(tbl_raw_data[[#This Row],[time_taken]])*60+MINUTE(tbl_raw_data[[#This Row],[time_taken]])+SECOND(tbl_raw_data[[#This Row],[time_taken]])/60</f>
        <v>15.483333333333333</v>
      </c>
      <c r="K4314" s="54">
        <f>DATE(YEAR(tbl_raw_data[[#This Row],[Date Actioned]]), MONTH(tbl_raw_data[[#This Row],[Date Actioned]]), DAY(tbl_raw_data[[#This Row],[Date Actioned]]))</f>
        <v>45157</v>
      </c>
      <c r="L4314" s="55" t="str">
        <f>UPPER(TEXT(tbl_raw_data[[#This Row],[Updated_date]],"MMMM"))</f>
        <v>AUGUST</v>
      </c>
      <c r="M4314" s="55" t="str">
        <f>UPPER("Week "&amp;IF(ROUNDUP(DAY(tbl_raw_data[[#This Row],[Updated_date]])/7,0)=5,4,ROUNDUP(DAY(tbl_raw_data[[#This Row],[Updated_date]])/7,0)))</f>
        <v>WEEK 3</v>
      </c>
      <c r="N4314" s="57" t="str">
        <f>UPPER(VLOOKUP(tbl_raw_data[[#This Row],[Analyst]],[1]setting!$A$1:$B$15,2,0))</f>
        <v>CAMERON</v>
      </c>
      <c r="O4314" s="57" t="str">
        <f>UPPER(tbl_raw_data[[#This Row],[Outcome]])</f>
        <v>DECLINE</v>
      </c>
      <c r="P4314" s="57" t="str">
        <f>UPPER(tbl_raw_data[[#This Row],[Queue Name]])</f>
        <v>CONSUMER EXISTING</v>
      </c>
      <c r="Q4314" s="57" t="str">
        <f>IF(tbl_raw_data[[#This Row],[time_taken_in_mins]]&lt;=20,"SLA_MET","SLA_NOT_MET")</f>
        <v>SLA_MET</v>
      </c>
    </row>
    <row r="4315" spans="1:17" x14ac:dyDescent="0.25">
      <c r="A4315" s="5" t="s">
        <v>2802</v>
      </c>
      <c r="B4315" s="12">
        <v>45157.67523148148</v>
      </c>
      <c r="C4315" s="13">
        <v>45157.681307870371</v>
      </c>
      <c r="D4315" s="14" t="s">
        <v>8</v>
      </c>
      <c r="E4315" s="14" t="s">
        <v>28</v>
      </c>
      <c r="F4315" s="14" t="s">
        <v>14</v>
      </c>
      <c r="G4315" s="111" t="s">
        <v>2803</v>
      </c>
      <c r="H43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5" s="48">
        <f>tbl_raw_data[[#This Row],[Date Actioned]]-tbl_raw_data[[#This Row],[Date Tagged]]</f>
        <v>6.0763888905057684E-3</v>
      </c>
      <c r="J4315" s="50">
        <f>HOUR(tbl_raw_data[[#This Row],[time_taken]])*60+MINUTE(tbl_raw_data[[#This Row],[time_taken]])+SECOND(tbl_raw_data[[#This Row],[time_taken]])/60</f>
        <v>8.75</v>
      </c>
      <c r="K4315" s="54">
        <f>DATE(YEAR(tbl_raw_data[[#This Row],[Date Actioned]]), MONTH(tbl_raw_data[[#This Row],[Date Actioned]]), DAY(tbl_raw_data[[#This Row],[Date Actioned]]))</f>
        <v>45157</v>
      </c>
      <c r="L4315" s="55" t="str">
        <f>UPPER(TEXT(tbl_raw_data[[#This Row],[Updated_date]],"MMMM"))</f>
        <v>AUGUST</v>
      </c>
      <c r="M4315" s="55" t="str">
        <f>UPPER("Week "&amp;IF(ROUNDUP(DAY(tbl_raw_data[[#This Row],[Updated_date]])/7,0)=5,4,ROUNDUP(DAY(tbl_raw_data[[#This Row],[Updated_date]])/7,0)))</f>
        <v>WEEK 3</v>
      </c>
      <c r="N4315" s="57" t="str">
        <f>UPPER(VLOOKUP(tbl_raw_data[[#This Row],[Analyst]],[1]setting!$A$1:$B$15,2,0))</f>
        <v>HARDIK</v>
      </c>
      <c r="O4315" s="57" t="str">
        <f>UPPER(tbl_raw_data[[#This Row],[Outcome]])</f>
        <v>WITHDRAW</v>
      </c>
      <c r="P4315" s="57" t="str">
        <f>UPPER(tbl_raw_data[[#This Row],[Queue Name]])</f>
        <v>CONSUMER EXISTING</v>
      </c>
      <c r="Q4315" s="57" t="str">
        <f>IF(tbl_raw_data[[#This Row],[time_taken_in_mins]]&lt;=20,"SLA_MET","SLA_NOT_MET")</f>
        <v>SLA_MET</v>
      </c>
    </row>
    <row r="4316" spans="1:17" ht="15" customHeight="1" x14ac:dyDescent="0.25">
      <c r="A4316" s="22" t="s">
        <v>6378</v>
      </c>
      <c r="B4316" s="6">
        <v>45157.678449074076</v>
      </c>
      <c r="C4316" s="7">
        <v>45157.69159722222</v>
      </c>
      <c r="D4316" s="8" t="s">
        <v>13</v>
      </c>
      <c r="E4316" s="8" t="s">
        <v>28</v>
      </c>
      <c r="F4316" s="8" t="s">
        <v>42</v>
      </c>
      <c r="G4316" s="110" t="s">
        <v>6379</v>
      </c>
      <c r="H43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6" s="48">
        <f>tbl_raw_data[[#This Row],[Date Actioned]]-tbl_raw_data[[#This Row],[Date Tagged]]</f>
        <v>1.3148148143955041E-2</v>
      </c>
      <c r="J4316" s="50">
        <f>HOUR(tbl_raw_data[[#This Row],[time_taken]])*60+MINUTE(tbl_raw_data[[#This Row],[time_taken]])+SECOND(tbl_raw_data[[#This Row],[time_taken]])/60</f>
        <v>18.933333333333334</v>
      </c>
      <c r="K4316" s="54">
        <f>DATE(YEAR(tbl_raw_data[[#This Row],[Date Actioned]]), MONTH(tbl_raw_data[[#This Row],[Date Actioned]]), DAY(tbl_raw_data[[#This Row],[Date Actioned]]))</f>
        <v>45157</v>
      </c>
      <c r="L4316" s="55" t="str">
        <f>UPPER(TEXT(tbl_raw_data[[#This Row],[Updated_date]],"MMMM"))</f>
        <v>AUGUST</v>
      </c>
      <c r="M4316" s="55" t="str">
        <f>UPPER("Week "&amp;IF(ROUNDUP(DAY(tbl_raw_data[[#This Row],[Updated_date]])/7,0)=5,4,ROUNDUP(DAY(tbl_raw_data[[#This Row],[Updated_date]])/7,0)))</f>
        <v>WEEK 3</v>
      </c>
      <c r="N4316" s="57" t="str">
        <f>UPPER(VLOOKUP(tbl_raw_data[[#This Row],[Analyst]],[1]setting!$A$1:$B$15,2,0))</f>
        <v>NITESH</v>
      </c>
      <c r="O4316" s="57" t="str">
        <f>UPPER(tbl_raw_data[[#This Row],[Outcome]])</f>
        <v>APPROVE</v>
      </c>
      <c r="P4316" s="57" t="str">
        <f>UPPER(tbl_raw_data[[#This Row],[Queue Name]])</f>
        <v>CONSUMER EXISTING</v>
      </c>
      <c r="Q4316" s="57" t="str">
        <f>IF(tbl_raw_data[[#This Row],[time_taken_in_mins]]&lt;=20,"SLA_MET","SLA_NOT_MET")</f>
        <v>SLA_MET</v>
      </c>
    </row>
    <row r="4317" spans="1:17" ht="15" customHeight="1" x14ac:dyDescent="0.25">
      <c r="A4317" s="11" t="s">
        <v>1420</v>
      </c>
      <c r="B4317" s="6">
        <v>45157.678854166668</v>
      </c>
      <c r="C4317" s="7">
        <v>45157.683171296296</v>
      </c>
      <c r="D4317" s="8" t="s">
        <v>8</v>
      </c>
      <c r="E4317" s="8" t="s">
        <v>41</v>
      </c>
      <c r="F4317" s="8" t="s">
        <v>14</v>
      </c>
      <c r="G4317" s="110" t="s">
        <v>1421</v>
      </c>
      <c r="H43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7" s="48">
        <f>tbl_raw_data[[#This Row],[Date Actioned]]-tbl_raw_data[[#This Row],[Date Tagged]]</f>
        <v>4.3171296274522319E-3</v>
      </c>
      <c r="J4317" s="50">
        <f>HOUR(tbl_raw_data[[#This Row],[time_taken]])*60+MINUTE(tbl_raw_data[[#This Row],[time_taken]])+SECOND(tbl_raw_data[[#This Row],[time_taken]])/60</f>
        <v>6.2166666666666668</v>
      </c>
      <c r="K4317" s="54">
        <f>DATE(YEAR(tbl_raw_data[[#This Row],[Date Actioned]]), MONTH(tbl_raw_data[[#This Row],[Date Actioned]]), DAY(tbl_raw_data[[#This Row],[Date Actioned]]))</f>
        <v>45157</v>
      </c>
      <c r="L4317" s="55" t="str">
        <f>UPPER(TEXT(tbl_raw_data[[#This Row],[Updated_date]],"MMMM"))</f>
        <v>AUGUST</v>
      </c>
      <c r="M4317" s="55" t="str">
        <f>UPPER("Week "&amp;IF(ROUNDUP(DAY(tbl_raw_data[[#This Row],[Updated_date]])/7,0)=5,4,ROUNDUP(DAY(tbl_raw_data[[#This Row],[Updated_date]])/7,0)))</f>
        <v>WEEK 3</v>
      </c>
      <c r="N4317" s="57" t="str">
        <f>UPPER(VLOOKUP(tbl_raw_data[[#This Row],[Analyst]],[1]setting!$A$1:$B$15,2,0))</f>
        <v>HARDIK</v>
      </c>
      <c r="O4317" s="57" t="str">
        <f>UPPER(tbl_raw_data[[#This Row],[Outcome]])</f>
        <v>WITHDRAW</v>
      </c>
      <c r="P4317" s="57" t="str">
        <f>UPPER(tbl_raw_data[[#This Row],[Queue Name]])</f>
        <v>CONSUMER POST BUREAU</v>
      </c>
      <c r="Q4317" s="57" t="str">
        <f>IF(tbl_raw_data[[#This Row],[time_taken_in_mins]]&lt;=20,"SLA_MET","SLA_NOT_MET")</f>
        <v>SLA_MET</v>
      </c>
    </row>
    <row r="4318" spans="1:17" ht="15" customHeight="1" x14ac:dyDescent="0.25">
      <c r="A4318" s="5" t="s">
        <v>2897</v>
      </c>
      <c r="B4318" s="12">
        <v>45157.682314814818</v>
      </c>
      <c r="C4318" s="13">
        <v>45157.68855324074</v>
      </c>
      <c r="D4318" s="14" t="s">
        <v>13</v>
      </c>
      <c r="E4318" s="14" t="s">
        <v>9</v>
      </c>
      <c r="F4318" s="14" t="s">
        <v>14</v>
      </c>
      <c r="G4318" s="111" t="s">
        <v>29</v>
      </c>
      <c r="H43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18" s="48">
        <f>tbl_raw_data[[#This Row],[Date Actioned]]-tbl_raw_data[[#This Row],[Date Tagged]]</f>
        <v>6.2384259217651561E-3</v>
      </c>
      <c r="J4318" s="50">
        <f>HOUR(tbl_raw_data[[#This Row],[time_taken]])*60+MINUTE(tbl_raw_data[[#This Row],[time_taken]])+SECOND(tbl_raw_data[[#This Row],[time_taken]])/60</f>
        <v>8.9833333333333325</v>
      </c>
      <c r="K4318" s="54">
        <f>DATE(YEAR(tbl_raw_data[[#This Row],[Date Actioned]]), MONTH(tbl_raw_data[[#This Row],[Date Actioned]]), DAY(tbl_raw_data[[#This Row],[Date Actioned]]))</f>
        <v>45157</v>
      </c>
      <c r="L4318" s="55" t="str">
        <f>UPPER(TEXT(tbl_raw_data[[#This Row],[Updated_date]],"MMMM"))</f>
        <v>AUGUST</v>
      </c>
      <c r="M4318" s="55" t="str">
        <f>UPPER("Week "&amp;IF(ROUNDUP(DAY(tbl_raw_data[[#This Row],[Updated_date]])/7,0)=5,4,ROUNDUP(DAY(tbl_raw_data[[#This Row],[Updated_date]])/7,0)))</f>
        <v>WEEK 3</v>
      </c>
      <c r="N4318" s="57" t="str">
        <f>UPPER(VLOOKUP(tbl_raw_data[[#This Row],[Analyst]],[1]setting!$A$1:$B$15,2,0))</f>
        <v>HARDIK</v>
      </c>
      <c r="O4318" s="57" t="str">
        <f>UPPER(tbl_raw_data[[#This Row],[Outcome]])</f>
        <v>APPROVE</v>
      </c>
      <c r="P4318" s="57" t="str">
        <f>UPPER(tbl_raw_data[[#This Row],[Queue Name]])</f>
        <v>CONSUMER PRE BUREAU</v>
      </c>
      <c r="Q4318" s="57" t="str">
        <f>IF(tbl_raw_data[[#This Row],[time_taken_in_mins]]&lt;=20,"SLA_MET","SLA_NOT_MET")</f>
        <v>SLA_MET</v>
      </c>
    </row>
    <row r="4319" spans="1:17" x14ac:dyDescent="0.25">
      <c r="A4319" s="22" t="s">
        <v>2976</v>
      </c>
      <c r="B4319" s="12">
        <v>45157.683125000003</v>
      </c>
      <c r="C4319" s="13">
        <v>45157.689467592594</v>
      </c>
      <c r="D4319" s="14" t="s">
        <v>8</v>
      </c>
      <c r="E4319" s="14" t="s">
        <v>28</v>
      </c>
      <c r="F4319" s="14" t="s">
        <v>14</v>
      </c>
      <c r="G4319" s="111" t="s">
        <v>2803</v>
      </c>
      <c r="H43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19" s="48">
        <f>tbl_raw_data[[#This Row],[Date Actioned]]-tbl_raw_data[[#This Row],[Date Tagged]]</f>
        <v>6.3425925909541547E-3</v>
      </c>
      <c r="J4319" s="50">
        <f>HOUR(tbl_raw_data[[#This Row],[time_taken]])*60+MINUTE(tbl_raw_data[[#This Row],[time_taken]])+SECOND(tbl_raw_data[[#This Row],[time_taken]])/60</f>
        <v>9.1333333333333329</v>
      </c>
      <c r="K4319" s="54">
        <f>DATE(YEAR(tbl_raw_data[[#This Row],[Date Actioned]]), MONTH(tbl_raw_data[[#This Row],[Date Actioned]]), DAY(tbl_raw_data[[#This Row],[Date Actioned]]))</f>
        <v>45157</v>
      </c>
      <c r="L4319" s="55" t="str">
        <f>UPPER(TEXT(tbl_raw_data[[#This Row],[Updated_date]],"MMMM"))</f>
        <v>AUGUST</v>
      </c>
      <c r="M4319" s="55" t="str">
        <f>UPPER("Week "&amp;IF(ROUNDUP(DAY(tbl_raw_data[[#This Row],[Updated_date]])/7,0)=5,4,ROUNDUP(DAY(tbl_raw_data[[#This Row],[Updated_date]])/7,0)))</f>
        <v>WEEK 3</v>
      </c>
      <c r="N4319" s="57" t="str">
        <f>UPPER(VLOOKUP(tbl_raw_data[[#This Row],[Analyst]],[1]setting!$A$1:$B$15,2,0))</f>
        <v>HARDIK</v>
      </c>
      <c r="O4319" s="57" t="str">
        <f>UPPER(tbl_raw_data[[#This Row],[Outcome]])</f>
        <v>WITHDRAW</v>
      </c>
      <c r="P4319" s="57" t="str">
        <f>UPPER(tbl_raw_data[[#This Row],[Queue Name]])</f>
        <v>CONSUMER EXISTING</v>
      </c>
      <c r="Q4319" s="57" t="str">
        <f>IF(tbl_raw_data[[#This Row],[time_taken_in_mins]]&lt;=20,"SLA_MET","SLA_NOT_MET")</f>
        <v>SLA_MET</v>
      </c>
    </row>
    <row r="4320" spans="1:17" ht="15" customHeight="1" x14ac:dyDescent="0.25">
      <c r="A4320" s="5" t="s">
        <v>4601</v>
      </c>
      <c r="B4320" s="6">
        <v>45157.688935185186</v>
      </c>
      <c r="C4320" s="7">
        <v>45157.69767361111</v>
      </c>
      <c r="D4320" s="8" t="s">
        <v>8</v>
      </c>
      <c r="E4320" s="8" t="s">
        <v>9</v>
      </c>
      <c r="F4320" s="8" t="s">
        <v>14</v>
      </c>
      <c r="G4320" s="110" t="s">
        <v>1052</v>
      </c>
      <c r="H43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0" s="48">
        <f>tbl_raw_data[[#This Row],[Date Actioned]]-tbl_raw_data[[#This Row],[Date Tagged]]</f>
        <v>8.7384259240934625E-3</v>
      </c>
      <c r="J4320" s="50">
        <f>HOUR(tbl_raw_data[[#This Row],[time_taken]])*60+MINUTE(tbl_raw_data[[#This Row],[time_taken]])+SECOND(tbl_raw_data[[#This Row],[time_taken]])/60</f>
        <v>12.583333333333334</v>
      </c>
      <c r="K4320" s="54">
        <f>DATE(YEAR(tbl_raw_data[[#This Row],[Date Actioned]]), MONTH(tbl_raw_data[[#This Row],[Date Actioned]]), DAY(tbl_raw_data[[#This Row],[Date Actioned]]))</f>
        <v>45157</v>
      </c>
      <c r="L4320" s="55" t="str">
        <f>UPPER(TEXT(tbl_raw_data[[#This Row],[Updated_date]],"MMMM"))</f>
        <v>AUGUST</v>
      </c>
      <c r="M4320" s="55" t="str">
        <f>UPPER("Week "&amp;IF(ROUNDUP(DAY(tbl_raw_data[[#This Row],[Updated_date]])/7,0)=5,4,ROUNDUP(DAY(tbl_raw_data[[#This Row],[Updated_date]])/7,0)))</f>
        <v>WEEK 3</v>
      </c>
      <c r="N4320" s="57" t="str">
        <f>UPPER(VLOOKUP(tbl_raw_data[[#This Row],[Analyst]],[1]setting!$A$1:$B$15,2,0))</f>
        <v>HARDIK</v>
      </c>
      <c r="O4320" s="57" t="str">
        <f>UPPER(tbl_raw_data[[#This Row],[Outcome]])</f>
        <v>WITHDRAW</v>
      </c>
      <c r="P4320" s="57" t="str">
        <f>UPPER(tbl_raw_data[[#This Row],[Queue Name]])</f>
        <v>CONSUMER PRE BUREAU</v>
      </c>
      <c r="Q4320" s="57" t="str">
        <f>IF(tbl_raw_data[[#This Row],[time_taken_in_mins]]&lt;=20,"SLA_MET","SLA_NOT_MET")</f>
        <v>SLA_MET</v>
      </c>
    </row>
    <row r="4321" spans="1:17" x14ac:dyDescent="0.25">
      <c r="A4321" s="22" t="s">
        <v>6528</v>
      </c>
      <c r="B4321" s="12">
        <v>45157.696446759262</v>
      </c>
      <c r="C4321" s="29">
        <v>45157.710370370369</v>
      </c>
      <c r="D4321" s="30" t="s">
        <v>40</v>
      </c>
      <c r="E4321" s="16" t="s">
        <v>28</v>
      </c>
      <c r="F4321" s="30" t="s">
        <v>10</v>
      </c>
      <c r="G4321" s="106"/>
      <c r="H43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21" s="48">
        <f>tbl_raw_data[[#This Row],[Date Actioned]]-tbl_raw_data[[#This Row],[Date Tagged]]</f>
        <v>1.392361110629281E-2</v>
      </c>
      <c r="J4321" s="50">
        <f>HOUR(tbl_raw_data[[#This Row],[time_taken]])*60+MINUTE(tbl_raw_data[[#This Row],[time_taken]])+SECOND(tbl_raw_data[[#This Row],[time_taken]])/60</f>
        <v>20.05</v>
      </c>
      <c r="K4321" s="54">
        <f>DATE(YEAR(tbl_raw_data[[#This Row],[Date Actioned]]), MONTH(tbl_raw_data[[#This Row],[Date Actioned]]), DAY(tbl_raw_data[[#This Row],[Date Actioned]]))</f>
        <v>45157</v>
      </c>
      <c r="L4321" s="55" t="str">
        <f>UPPER(TEXT(tbl_raw_data[[#This Row],[Updated_date]],"MMMM"))</f>
        <v>AUGUST</v>
      </c>
      <c r="M4321" s="55" t="str">
        <f>UPPER("Week "&amp;IF(ROUNDUP(DAY(tbl_raw_data[[#This Row],[Updated_date]])/7,0)=5,4,ROUNDUP(DAY(tbl_raw_data[[#This Row],[Updated_date]])/7,0)))</f>
        <v>WEEK 3</v>
      </c>
      <c r="N4321" s="57" t="str">
        <f>UPPER(VLOOKUP(tbl_raw_data[[#This Row],[Analyst]],[1]setting!$A$1:$B$15,2,0))</f>
        <v>SAM</v>
      </c>
      <c r="O4321" s="57" t="str">
        <f>UPPER(tbl_raw_data[[#This Row],[Outcome]])</f>
        <v>WITHDRAW</v>
      </c>
      <c r="P4321" s="57" t="str">
        <f>UPPER(tbl_raw_data[[#This Row],[Queue Name]])</f>
        <v>CONSUMER EXISTING</v>
      </c>
      <c r="Q4321" s="57" t="str">
        <f>IF(tbl_raw_data[[#This Row],[time_taken_in_mins]]&lt;=20,"SLA_MET","SLA_NOT_MET")</f>
        <v>SLA_NOT_MET</v>
      </c>
    </row>
    <row r="4322" spans="1:17" ht="15" customHeight="1" x14ac:dyDescent="0.25">
      <c r="A4322" s="11" t="s">
        <v>4017</v>
      </c>
      <c r="B4322" s="12">
        <v>45157.700682870367</v>
      </c>
      <c r="C4322" s="13">
        <v>45157.708437499998</v>
      </c>
      <c r="D4322" s="14" t="s">
        <v>8</v>
      </c>
      <c r="E4322" s="14" t="s">
        <v>41</v>
      </c>
      <c r="F4322" s="14" t="s">
        <v>14</v>
      </c>
      <c r="G4322" s="111" t="s">
        <v>4018</v>
      </c>
      <c r="H43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2" s="48">
        <f>tbl_raw_data[[#This Row],[Date Actioned]]-tbl_raw_data[[#This Row],[Date Tagged]]</f>
        <v>7.7546296306536533E-3</v>
      </c>
      <c r="J4322" s="50">
        <f>HOUR(tbl_raw_data[[#This Row],[time_taken]])*60+MINUTE(tbl_raw_data[[#This Row],[time_taken]])+SECOND(tbl_raw_data[[#This Row],[time_taken]])/60</f>
        <v>11.166666666666666</v>
      </c>
      <c r="K4322" s="54">
        <f>DATE(YEAR(tbl_raw_data[[#This Row],[Date Actioned]]), MONTH(tbl_raw_data[[#This Row],[Date Actioned]]), DAY(tbl_raw_data[[#This Row],[Date Actioned]]))</f>
        <v>45157</v>
      </c>
      <c r="L4322" s="55" t="str">
        <f>UPPER(TEXT(tbl_raw_data[[#This Row],[Updated_date]],"MMMM"))</f>
        <v>AUGUST</v>
      </c>
      <c r="M4322" s="55" t="str">
        <f>UPPER("Week "&amp;IF(ROUNDUP(DAY(tbl_raw_data[[#This Row],[Updated_date]])/7,0)=5,4,ROUNDUP(DAY(tbl_raw_data[[#This Row],[Updated_date]])/7,0)))</f>
        <v>WEEK 3</v>
      </c>
      <c r="N4322" s="57" t="str">
        <f>UPPER(VLOOKUP(tbl_raw_data[[#This Row],[Analyst]],[1]setting!$A$1:$B$15,2,0))</f>
        <v>HARDIK</v>
      </c>
      <c r="O4322" s="57" t="str">
        <f>UPPER(tbl_raw_data[[#This Row],[Outcome]])</f>
        <v>WITHDRAW</v>
      </c>
      <c r="P4322" s="57" t="str">
        <f>UPPER(tbl_raw_data[[#This Row],[Queue Name]])</f>
        <v>CONSUMER POST BUREAU</v>
      </c>
      <c r="Q4322" s="57" t="str">
        <f>IF(tbl_raw_data[[#This Row],[time_taken_in_mins]]&lt;=20,"SLA_MET","SLA_NOT_MET")</f>
        <v>SLA_MET</v>
      </c>
    </row>
    <row r="4323" spans="1:17" x14ac:dyDescent="0.25">
      <c r="A4323" s="22" t="s">
        <v>2768</v>
      </c>
      <c r="B4323" s="6">
        <v>45157.702303240738</v>
      </c>
      <c r="C4323" s="7">
        <v>45157.708333333336</v>
      </c>
      <c r="D4323" s="8" t="s">
        <v>8</v>
      </c>
      <c r="E4323" s="8" t="s">
        <v>28</v>
      </c>
      <c r="F4323" s="8" t="s">
        <v>42</v>
      </c>
      <c r="G4323" s="110" t="s">
        <v>2769</v>
      </c>
      <c r="H43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3" s="48">
        <f>tbl_raw_data[[#This Row],[Date Actioned]]-tbl_raw_data[[#This Row],[Date Tagged]]</f>
        <v>6.030092597939074E-3</v>
      </c>
      <c r="J4323" s="50">
        <f>HOUR(tbl_raw_data[[#This Row],[time_taken]])*60+MINUTE(tbl_raw_data[[#This Row],[time_taken]])+SECOND(tbl_raw_data[[#This Row],[time_taken]])/60</f>
        <v>8.6833333333333336</v>
      </c>
      <c r="K4323" s="54">
        <f>DATE(YEAR(tbl_raw_data[[#This Row],[Date Actioned]]), MONTH(tbl_raw_data[[#This Row],[Date Actioned]]), DAY(tbl_raw_data[[#This Row],[Date Actioned]]))</f>
        <v>45157</v>
      </c>
      <c r="L4323" s="55" t="str">
        <f>UPPER(TEXT(tbl_raw_data[[#This Row],[Updated_date]],"MMMM"))</f>
        <v>AUGUST</v>
      </c>
      <c r="M4323" s="55" t="str">
        <f>UPPER("Week "&amp;IF(ROUNDUP(DAY(tbl_raw_data[[#This Row],[Updated_date]])/7,0)=5,4,ROUNDUP(DAY(tbl_raw_data[[#This Row],[Updated_date]])/7,0)))</f>
        <v>WEEK 3</v>
      </c>
      <c r="N4323" s="57" t="str">
        <f>UPPER(VLOOKUP(tbl_raw_data[[#This Row],[Analyst]],[1]setting!$A$1:$B$15,2,0))</f>
        <v>NITESH</v>
      </c>
      <c r="O4323" s="57" t="str">
        <f>UPPER(tbl_raw_data[[#This Row],[Outcome]])</f>
        <v>WITHDRAW</v>
      </c>
      <c r="P4323" s="57" t="str">
        <f>UPPER(tbl_raw_data[[#This Row],[Queue Name]])</f>
        <v>CONSUMER EXISTING</v>
      </c>
      <c r="Q4323" s="57" t="str">
        <f>IF(tbl_raw_data[[#This Row],[time_taken_in_mins]]&lt;=20,"SLA_MET","SLA_NOT_MET")</f>
        <v>SLA_MET</v>
      </c>
    </row>
    <row r="4324" spans="1:17" ht="15" customHeight="1" x14ac:dyDescent="0.25">
      <c r="A4324" s="11" t="s">
        <v>3979</v>
      </c>
      <c r="B4324" s="6">
        <v>45157.702430555553</v>
      </c>
      <c r="C4324" s="7">
        <v>45157.710127314815</v>
      </c>
      <c r="D4324" s="8" t="s">
        <v>13</v>
      </c>
      <c r="E4324" s="8" t="s">
        <v>9</v>
      </c>
      <c r="F4324" s="8" t="s">
        <v>55</v>
      </c>
      <c r="G4324" s="110" t="s">
        <v>29</v>
      </c>
      <c r="H43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4" s="48">
        <f>tbl_raw_data[[#This Row],[Date Actioned]]-tbl_raw_data[[#This Row],[Date Tagged]]</f>
        <v>7.6967592613073066E-3</v>
      </c>
      <c r="J4324" s="50">
        <f>HOUR(tbl_raw_data[[#This Row],[time_taken]])*60+MINUTE(tbl_raw_data[[#This Row],[time_taken]])+SECOND(tbl_raw_data[[#This Row],[time_taken]])/60</f>
        <v>11.083333333333334</v>
      </c>
      <c r="K4324" s="54">
        <f>DATE(YEAR(tbl_raw_data[[#This Row],[Date Actioned]]), MONTH(tbl_raw_data[[#This Row],[Date Actioned]]), DAY(tbl_raw_data[[#This Row],[Date Actioned]]))</f>
        <v>45157</v>
      </c>
      <c r="L4324" s="55" t="str">
        <f>UPPER(TEXT(tbl_raw_data[[#This Row],[Updated_date]],"MMMM"))</f>
        <v>AUGUST</v>
      </c>
      <c r="M4324" s="55" t="str">
        <f>UPPER("Week "&amp;IF(ROUNDUP(DAY(tbl_raw_data[[#This Row],[Updated_date]])/7,0)=5,4,ROUNDUP(DAY(tbl_raw_data[[#This Row],[Updated_date]])/7,0)))</f>
        <v>WEEK 3</v>
      </c>
      <c r="N4324" s="57" t="str">
        <f>UPPER(VLOOKUP(tbl_raw_data[[#This Row],[Analyst]],[1]setting!$A$1:$B$15,2,0))</f>
        <v>CAMERON</v>
      </c>
      <c r="O4324" s="57" t="str">
        <f>UPPER(tbl_raw_data[[#This Row],[Outcome]])</f>
        <v>APPROVE</v>
      </c>
      <c r="P4324" s="57" t="str">
        <f>UPPER(tbl_raw_data[[#This Row],[Queue Name]])</f>
        <v>CONSUMER PRE BUREAU</v>
      </c>
      <c r="Q4324" s="57" t="str">
        <f>IF(tbl_raw_data[[#This Row],[time_taken_in_mins]]&lt;=20,"SLA_MET","SLA_NOT_MET")</f>
        <v>SLA_MET</v>
      </c>
    </row>
    <row r="4325" spans="1:17" ht="15" customHeight="1" x14ac:dyDescent="0.25">
      <c r="A4325" s="22" t="s">
        <v>4493</v>
      </c>
      <c r="B4325" s="12">
        <v>45157.705625000002</v>
      </c>
      <c r="C4325" s="29">
        <v>45157.714178240742</v>
      </c>
      <c r="D4325" s="16" t="s">
        <v>13</v>
      </c>
      <c r="E4325" s="16" t="s">
        <v>28</v>
      </c>
      <c r="F4325" s="30" t="s">
        <v>10</v>
      </c>
      <c r="G4325" s="106"/>
      <c r="H43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25" s="48">
        <f>tbl_raw_data[[#This Row],[Date Actioned]]-tbl_raw_data[[#This Row],[Date Tagged]]</f>
        <v>8.55324073927477E-3</v>
      </c>
      <c r="J4325" s="50">
        <f>HOUR(tbl_raw_data[[#This Row],[time_taken]])*60+MINUTE(tbl_raw_data[[#This Row],[time_taken]])+SECOND(tbl_raw_data[[#This Row],[time_taken]])/60</f>
        <v>12.316666666666666</v>
      </c>
      <c r="K4325" s="54">
        <f>DATE(YEAR(tbl_raw_data[[#This Row],[Date Actioned]]), MONTH(tbl_raw_data[[#This Row],[Date Actioned]]), DAY(tbl_raw_data[[#This Row],[Date Actioned]]))</f>
        <v>45157</v>
      </c>
      <c r="L4325" s="55" t="str">
        <f>UPPER(TEXT(tbl_raw_data[[#This Row],[Updated_date]],"MMMM"))</f>
        <v>AUGUST</v>
      </c>
      <c r="M4325" s="55" t="str">
        <f>UPPER("Week "&amp;IF(ROUNDUP(DAY(tbl_raw_data[[#This Row],[Updated_date]])/7,0)=5,4,ROUNDUP(DAY(tbl_raw_data[[#This Row],[Updated_date]])/7,0)))</f>
        <v>WEEK 3</v>
      </c>
      <c r="N4325" s="57" t="str">
        <f>UPPER(VLOOKUP(tbl_raw_data[[#This Row],[Analyst]],[1]setting!$A$1:$B$15,2,0))</f>
        <v>SAM</v>
      </c>
      <c r="O4325" s="57" t="str">
        <f>UPPER(tbl_raw_data[[#This Row],[Outcome]])</f>
        <v>APPROVE</v>
      </c>
      <c r="P4325" s="57" t="str">
        <f>UPPER(tbl_raw_data[[#This Row],[Queue Name]])</f>
        <v>CONSUMER EXISTING</v>
      </c>
      <c r="Q4325" s="57" t="str">
        <f>IF(tbl_raw_data[[#This Row],[time_taken_in_mins]]&lt;=20,"SLA_MET","SLA_NOT_MET")</f>
        <v>SLA_MET</v>
      </c>
    </row>
    <row r="4326" spans="1:17" ht="15" customHeight="1" x14ac:dyDescent="0.25">
      <c r="A4326" s="22" t="s">
        <v>6166</v>
      </c>
      <c r="B4326" s="12">
        <v>45157.709224537037</v>
      </c>
      <c r="C4326" s="13">
        <v>45157.721504629626</v>
      </c>
      <c r="D4326" s="14" t="s">
        <v>13</v>
      </c>
      <c r="E4326" s="14" t="s">
        <v>41</v>
      </c>
      <c r="F4326" s="14" t="s">
        <v>42</v>
      </c>
      <c r="G4326" s="111" t="s">
        <v>29</v>
      </c>
      <c r="H43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6" s="48">
        <f>tbl_raw_data[[#This Row],[Date Actioned]]-tbl_raw_data[[#This Row],[Date Tagged]]</f>
        <v>1.2280092589207925E-2</v>
      </c>
      <c r="J4326" s="50">
        <f>HOUR(tbl_raw_data[[#This Row],[time_taken]])*60+MINUTE(tbl_raw_data[[#This Row],[time_taken]])+SECOND(tbl_raw_data[[#This Row],[time_taken]])/60</f>
        <v>17.683333333333334</v>
      </c>
      <c r="K4326" s="54">
        <f>DATE(YEAR(tbl_raw_data[[#This Row],[Date Actioned]]), MONTH(tbl_raw_data[[#This Row],[Date Actioned]]), DAY(tbl_raw_data[[#This Row],[Date Actioned]]))</f>
        <v>45157</v>
      </c>
      <c r="L4326" s="55" t="str">
        <f>UPPER(TEXT(tbl_raw_data[[#This Row],[Updated_date]],"MMMM"))</f>
        <v>AUGUST</v>
      </c>
      <c r="M4326" s="55" t="str">
        <f>UPPER("Week "&amp;IF(ROUNDUP(DAY(tbl_raw_data[[#This Row],[Updated_date]])/7,0)=5,4,ROUNDUP(DAY(tbl_raw_data[[#This Row],[Updated_date]])/7,0)))</f>
        <v>WEEK 3</v>
      </c>
      <c r="N4326" s="57" t="str">
        <f>UPPER(VLOOKUP(tbl_raw_data[[#This Row],[Analyst]],[1]setting!$A$1:$B$15,2,0))</f>
        <v>NITESH</v>
      </c>
      <c r="O4326" s="57" t="str">
        <f>UPPER(tbl_raw_data[[#This Row],[Outcome]])</f>
        <v>APPROVE</v>
      </c>
      <c r="P4326" s="57" t="str">
        <f>UPPER(tbl_raw_data[[#This Row],[Queue Name]])</f>
        <v>CONSUMER POST BUREAU</v>
      </c>
      <c r="Q4326" s="57" t="str">
        <f>IF(tbl_raw_data[[#This Row],[time_taken_in_mins]]&lt;=20,"SLA_MET","SLA_NOT_MET")</f>
        <v>SLA_MET</v>
      </c>
    </row>
    <row r="4327" spans="1:17" ht="15" customHeight="1" x14ac:dyDescent="0.25">
      <c r="A4327" s="5" t="s">
        <v>2130</v>
      </c>
      <c r="B4327" s="6">
        <v>45157.71534722222</v>
      </c>
      <c r="C4327" s="7">
        <v>45157.720613425925</v>
      </c>
      <c r="D4327" s="8" t="s">
        <v>13</v>
      </c>
      <c r="E4327" s="8" t="s">
        <v>9</v>
      </c>
      <c r="F4327" s="8" t="s">
        <v>55</v>
      </c>
      <c r="G4327" s="110" t="s">
        <v>29</v>
      </c>
      <c r="H43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27" s="48">
        <f>tbl_raw_data[[#This Row],[Date Actioned]]-tbl_raw_data[[#This Row],[Date Tagged]]</f>
        <v>5.2662037051049992E-3</v>
      </c>
      <c r="J4327" s="50">
        <f>HOUR(tbl_raw_data[[#This Row],[time_taken]])*60+MINUTE(tbl_raw_data[[#This Row],[time_taken]])+SECOND(tbl_raw_data[[#This Row],[time_taken]])/60</f>
        <v>7.583333333333333</v>
      </c>
      <c r="K4327" s="54">
        <f>DATE(YEAR(tbl_raw_data[[#This Row],[Date Actioned]]), MONTH(tbl_raw_data[[#This Row],[Date Actioned]]), DAY(tbl_raw_data[[#This Row],[Date Actioned]]))</f>
        <v>45157</v>
      </c>
      <c r="L4327" s="55" t="str">
        <f>UPPER(TEXT(tbl_raw_data[[#This Row],[Updated_date]],"MMMM"))</f>
        <v>AUGUST</v>
      </c>
      <c r="M4327" s="55" t="str">
        <f>UPPER("Week "&amp;IF(ROUNDUP(DAY(tbl_raw_data[[#This Row],[Updated_date]])/7,0)=5,4,ROUNDUP(DAY(tbl_raw_data[[#This Row],[Updated_date]])/7,0)))</f>
        <v>WEEK 3</v>
      </c>
      <c r="N4327" s="57" t="str">
        <f>UPPER(VLOOKUP(tbl_raw_data[[#This Row],[Analyst]],[1]setting!$A$1:$B$15,2,0))</f>
        <v>CAMERON</v>
      </c>
      <c r="O4327" s="57" t="str">
        <f>UPPER(tbl_raw_data[[#This Row],[Outcome]])</f>
        <v>APPROVE</v>
      </c>
      <c r="P4327" s="57" t="str">
        <f>UPPER(tbl_raw_data[[#This Row],[Queue Name]])</f>
        <v>CONSUMER PRE BUREAU</v>
      </c>
      <c r="Q4327" s="57" t="str">
        <f>IF(tbl_raw_data[[#This Row],[time_taken_in_mins]]&lt;=20,"SLA_MET","SLA_NOT_MET")</f>
        <v>SLA_MET</v>
      </c>
    </row>
    <row r="4328" spans="1:17" ht="15" customHeight="1" x14ac:dyDescent="0.25">
      <c r="A4328" s="5" t="s">
        <v>783</v>
      </c>
      <c r="B4328" s="12">
        <v>45157.717719907407</v>
      </c>
      <c r="C4328" s="13">
        <v>45157.721030092594</v>
      </c>
      <c r="D4328" s="14" t="s">
        <v>8</v>
      </c>
      <c r="E4328" s="14" t="s">
        <v>9</v>
      </c>
      <c r="F4328" s="14" t="s">
        <v>14</v>
      </c>
      <c r="G4328" s="111" t="s">
        <v>784</v>
      </c>
      <c r="H43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28" s="48">
        <f>tbl_raw_data[[#This Row],[Date Actioned]]-tbl_raw_data[[#This Row],[Date Tagged]]</f>
        <v>3.3101851877290756E-3</v>
      </c>
      <c r="J4328" s="50">
        <f>HOUR(tbl_raw_data[[#This Row],[time_taken]])*60+MINUTE(tbl_raw_data[[#This Row],[time_taken]])+SECOND(tbl_raw_data[[#This Row],[time_taken]])/60</f>
        <v>4.7666666666666666</v>
      </c>
      <c r="K4328" s="54">
        <f>DATE(YEAR(tbl_raw_data[[#This Row],[Date Actioned]]), MONTH(tbl_raw_data[[#This Row],[Date Actioned]]), DAY(tbl_raw_data[[#This Row],[Date Actioned]]))</f>
        <v>45157</v>
      </c>
      <c r="L4328" s="55" t="str">
        <f>UPPER(TEXT(tbl_raw_data[[#This Row],[Updated_date]],"MMMM"))</f>
        <v>AUGUST</v>
      </c>
      <c r="M4328" s="55" t="str">
        <f>UPPER("Week "&amp;IF(ROUNDUP(DAY(tbl_raw_data[[#This Row],[Updated_date]])/7,0)=5,4,ROUNDUP(DAY(tbl_raw_data[[#This Row],[Updated_date]])/7,0)))</f>
        <v>WEEK 3</v>
      </c>
      <c r="N4328" s="57" t="str">
        <f>UPPER(VLOOKUP(tbl_raw_data[[#This Row],[Analyst]],[1]setting!$A$1:$B$15,2,0))</f>
        <v>HARDIK</v>
      </c>
      <c r="O4328" s="57" t="str">
        <f>UPPER(tbl_raw_data[[#This Row],[Outcome]])</f>
        <v>WITHDRAW</v>
      </c>
      <c r="P4328" s="57" t="str">
        <f>UPPER(tbl_raw_data[[#This Row],[Queue Name]])</f>
        <v>CONSUMER PRE BUREAU</v>
      </c>
      <c r="Q4328" s="57" t="str">
        <f>IF(tbl_raw_data[[#This Row],[time_taken_in_mins]]&lt;=20,"SLA_MET","SLA_NOT_MET")</f>
        <v>SLA_MET</v>
      </c>
    </row>
    <row r="4329" spans="1:17" ht="15" customHeight="1" x14ac:dyDescent="0.25">
      <c r="A4329" s="5" t="s">
        <v>965</v>
      </c>
      <c r="B4329" s="12">
        <v>45157.719178240739</v>
      </c>
      <c r="C4329" s="25">
        <v>45157.72278935185</v>
      </c>
      <c r="D4329" s="26" t="s">
        <v>40</v>
      </c>
      <c r="E4329" s="10" t="s">
        <v>41</v>
      </c>
      <c r="F4329" s="26" t="s">
        <v>10</v>
      </c>
      <c r="G4329" s="109"/>
      <c r="H43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29" s="48">
        <f>tbl_raw_data[[#This Row],[Date Actioned]]-tbl_raw_data[[#This Row],[Date Tagged]]</f>
        <v>3.6111111112404615E-3</v>
      </c>
      <c r="J4329" s="50">
        <f>HOUR(tbl_raw_data[[#This Row],[time_taken]])*60+MINUTE(tbl_raw_data[[#This Row],[time_taken]])+SECOND(tbl_raw_data[[#This Row],[time_taken]])/60</f>
        <v>5.2</v>
      </c>
      <c r="K4329" s="54">
        <f>DATE(YEAR(tbl_raw_data[[#This Row],[Date Actioned]]), MONTH(tbl_raw_data[[#This Row],[Date Actioned]]), DAY(tbl_raw_data[[#This Row],[Date Actioned]]))</f>
        <v>45157</v>
      </c>
      <c r="L4329" s="55" t="str">
        <f>UPPER(TEXT(tbl_raw_data[[#This Row],[Updated_date]],"MMMM"))</f>
        <v>AUGUST</v>
      </c>
      <c r="M4329" s="55" t="str">
        <f>UPPER("Week "&amp;IF(ROUNDUP(DAY(tbl_raw_data[[#This Row],[Updated_date]])/7,0)=5,4,ROUNDUP(DAY(tbl_raw_data[[#This Row],[Updated_date]])/7,0)))</f>
        <v>WEEK 3</v>
      </c>
      <c r="N4329" s="57" t="str">
        <f>UPPER(VLOOKUP(tbl_raw_data[[#This Row],[Analyst]],[1]setting!$A$1:$B$15,2,0))</f>
        <v>SAM</v>
      </c>
      <c r="O4329" s="57" t="str">
        <f>UPPER(tbl_raw_data[[#This Row],[Outcome]])</f>
        <v>WITHDRAW</v>
      </c>
      <c r="P4329" s="57" t="str">
        <f>UPPER(tbl_raw_data[[#This Row],[Queue Name]])</f>
        <v>CONSUMER POST BUREAU</v>
      </c>
      <c r="Q4329" s="57" t="str">
        <f>IF(tbl_raw_data[[#This Row],[time_taken_in_mins]]&lt;=20,"SLA_MET","SLA_NOT_MET")</f>
        <v>SLA_MET</v>
      </c>
    </row>
    <row r="4330" spans="1:17" ht="15" customHeight="1" x14ac:dyDescent="0.25">
      <c r="A4330" s="11" t="s">
        <v>1213</v>
      </c>
      <c r="B4330" s="6">
        <v>45157.721076388887</v>
      </c>
      <c r="C4330" s="7">
        <v>45157.725081018521</v>
      </c>
      <c r="D4330" s="8" t="s">
        <v>8</v>
      </c>
      <c r="E4330" s="8" t="s">
        <v>9</v>
      </c>
      <c r="F4330" s="8" t="s">
        <v>55</v>
      </c>
      <c r="G4330" s="110" t="s">
        <v>234</v>
      </c>
      <c r="H43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30" s="48">
        <f>tbl_raw_data[[#This Row],[Date Actioned]]-tbl_raw_data[[#This Row],[Date Tagged]]</f>
        <v>4.0046296344371513E-3</v>
      </c>
      <c r="J4330" s="50">
        <f>HOUR(tbl_raw_data[[#This Row],[time_taken]])*60+MINUTE(tbl_raw_data[[#This Row],[time_taken]])+SECOND(tbl_raw_data[[#This Row],[time_taken]])/60</f>
        <v>5.7666666666666666</v>
      </c>
      <c r="K4330" s="54">
        <f>DATE(YEAR(tbl_raw_data[[#This Row],[Date Actioned]]), MONTH(tbl_raw_data[[#This Row],[Date Actioned]]), DAY(tbl_raw_data[[#This Row],[Date Actioned]]))</f>
        <v>45157</v>
      </c>
      <c r="L4330" s="55" t="str">
        <f>UPPER(TEXT(tbl_raw_data[[#This Row],[Updated_date]],"MMMM"))</f>
        <v>AUGUST</v>
      </c>
      <c r="M4330" s="55" t="str">
        <f>UPPER("Week "&amp;IF(ROUNDUP(DAY(tbl_raw_data[[#This Row],[Updated_date]])/7,0)=5,4,ROUNDUP(DAY(tbl_raw_data[[#This Row],[Updated_date]])/7,0)))</f>
        <v>WEEK 3</v>
      </c>
      <c r="N4330" s="57" t="str">
        <f>UPPER(VLOOKUP(tbl_raw_data[[#This Row],[Analyst]],[1]setting!$A$1:$B$15,2,0))</f>
        <v>CAMERON</v>
      </c>
      <c r="O4330" s="57" t="str">
        <f>UPPER(tbl_raw_data[[#This Row],[Outcome]])</f>
        <v>WITHDRAW</v>
      </c>
      <c r="P4330" s="57" t="str">
        <f>UPPER(tbl_raw_data[[#This Row],[Queue Name]])</f>
        <v>CONSUMER PRE BUREAU</v>
      </c>
      <c r="Q4330" s="57" t="str">
        <f>IF(tbl_raw_data[[#This Row],[time_taken_in_mins]]&lt;=20,"SLA_MET","SLA_NOT_MET")</f>
        <v>SLA_MET</v>
      </c>
    </row>
    <row r="4331" spans="1:17" ht="15" customHeight="1" x14ac:dyDescent="0.25">
      <c r="A4331" s="11" t="s">
        <v>1126</v>
      </c>
      <c r="B4331" s="12">
        <v>45157.724803240744</v>
      </c>
      <c r="C4331" s="13">
        <v>45157.728668981479</v>
      </c>
      <c r="D4331" s="14" t="s">
        <v>13</v>
      </c>
      <c r="E4331" s="14" t="s">
        <v>41</v>
      </c>
      <c r="F4331" s="14" t="s">
        <v>14</v>
      </c>
      <c r="G4331" s="111" t="s">
        <v>29</v>
      </c>
      <c r="H43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1" s="48">
        <f>tbl_raw_data[[#This Row],[Date Actioned]]-tbl_raw_data[[#This Row],[Date Tagged]]</f>
        <v>3.8657407349091955E-3</v>
      </c>
      <c r="J4331" s="50">
        <f>HOUR(tbl_raw_data[[#This Row],[time_taken]])*60+MINUTE(tbl_raw_data[[#This Row],[time_taken]])+SECOND(tbl_raw_data[[#This Row],[time_taken]])/60</f>
        <v>5.5666666666666664</v>
      </c>
      <c r="K4331" s="54">
        <f>DATE(YEAR(tbl_raw_data[[#This Row],[Date Actioned]]), MONTH(tbl_raw_data[[#This Row],[Date Actioned]]), DAY(tbl_raw_data[[#This Row],[Date Actioned]]))</f>
        <v>45157</v>
      </c>
      <c r="L4331" s="55" t="str">
        <f>UPPER(TEXT(tbl_raw_data[[#This Row],[Updated_date]],"MMMM"))</f>
        <v>AUGUST</v>
      </c>
      <c r="M4331" s="55" t="str">
        <f>UPPER("Week "&amp;IF(ROUNDUP(DAY(tbl_raw_data[[#This Row],[Updated_date]])/7,0)=5,4,ROUNDUP(DAY(tbl_raw_data[[#This Row],[Updated_date]])/7,0)))</f>
        <v>WEEK 3</v>
      </c>
      <c r="N4331" s="57" t="str">
        <f>UPPER(VLOOKUP(tbl_raw_data[[#This Row],[Analyst]],[1]setting!$A$1:$B$15,2,0))</f>
        <v>HARDIK</v>
      </c>
      <c r="O4331" s="57" t="str">
        <f>UPPER(tbl_raw_data[[#This Row],[Outcome]])</f>
        <v>APPROVE</v>
      </c>
      <c r="P4331" s="57" t="str">
        <f>UPPER(tbl_raw_data[[#This Row],[Queue Name]])</f>
        <v>CONSUMER POST BUREAU</v>
      </c>
      <c r="Q4331" s="57" t="str">
        <f>IF(tbl_raw_data[[#This Row],[time_taken_in_mins]]&lt;=20,"SLA_MET","SLA_NOT_MET")</f>
        <v>SLA_MET</v>
      </c>
    </row>
    <row r="4332" spans="1:17" ht="15" customHeight="1" x14ac:dyDescent="0.25">
      <c r="A4332" s="11" t="s">
        <v>1480</v>
      </c>
      <c r="B4332" s="12">
        <v>45157.739085648151</v>
      </c>
      <c r="C4332" s="29">
        <v>45157.743495370371</v>
      </c>
      <c r="D4332" s="30" t="s">
        <v>40</v>
      </c>
      <c r="E4332" s="16" t="s">
        <v>41</v>
      </c>
      <c r="F4332" s="30" t="s">
        <v>55</v>
      </c>
      <c r="G4332" s="106"/>
      <c r="H43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2" s="48">
        <f>tbl_raw_data[[#This Row],[Date Actioned]]-tbl_raw_data[[#This Row],[Date Tagged]]</f>
        <v>4.4097222198615782E-3</v>
      </c>
      <c r="J4332" s="50">
        <f>HOUR(tbl_raw_data[[#This Row],[time_taken]])*60+MINUTE(tbl_raw_data[[#This Row],[time_taken]])+SECOND(tbl_raw_data[[#This Row],[time_taken]])/60</f>
        <v>6.35</v>
      </c>
      <c r="K4332" s="54">
        <f>DATE(YEAR(tbl_raw_data[[#This Row],[Date Actioned]]), MONTH(tbl_raw_data[[#This Row],[Date Actioned]]), DAY(tbl_raw_data[[#This Row],[Date Actioned]]))</f>
        <v>45157</v>
      </c>
      <c r="L4332" s="55" t="str">
        <f>UPPER(TEXT(tbl_raw_data[[#This Row],[Updated_date]],"MMMM"))</f>
        <v>AUGUST</v>
      </c>
      <c r="M4332" s="55" t="str">
        <f>UPPER("Week "&amp;IF(ROUNDUP(DAY(tbl_raw_data[[#This Row],[Updated_date]])/7,0)=5,4,ROUNDUP(DAY(tbl_raw_data[[#This Row],[Updated_date]])/7,0)))</f>
        <v>WEEK 3</v>
      </c>
      <c r="N4332" s="57" t="str">
        <f>UPPER(VLOOKUP(tbl_raw_data[[#This Row],[Analyst]],[1]setting!$A$1:$B$15,2,0))</f>
        <v>CAMERON</v>
      </c>
      <c r="O4332" s="57" t="str">
        <f>UPPER(tbl_raw_data[[#This Row],[Outcome]])</f>
        <v>WITHDRAW</v>
      </c>
      <c r="P4332" s="57" t="str">
        <f>UPPER(tbl_raw_data[[#This Row],[Queue Name]])</f>
        <v>CONSUMER POST BUREAU</v>
      </c>
      <c r="Q4332" s="57" t="str">
        <f>IF(tbl_raw_data[[#This Row],[time_taken_in_mins]]&lt;=20,"SLA_MET","SLA_NOT_MET")</f>
        <v>SLA_MET</v>
      </c>
    </row>
    <row r="4333" spans="1:17" ht="15" customHeight="1" x14ac:dyDescent="0.25">
      <c r="A4333" s="22" t="s">
        <v>4239</v>
      </c>
      <c r="B4333" s="12">
        <v>45157.832013888888</v>
      </c>
      <c r="C4333" s="25">
        <v>45157.840127314812</v>
      </c>
      <c r="D4333" s="26" t="s">
        <v>40</v>
      </c>
      <c r="E4333" s="10" t="s">
        <v>41</v>
      </c>
      <c r="F4333" s="26" t="s">
        <v>55</v>
      </c>
      <c r="G4333" s="109"/>
      <c r="H43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3" s="48">
        <f>tbl_raw_data[[#This Row],[Date Actioned]]-tbl_raw_data[[#This Row],[Date Tagged]]</f>
        <v>8.1134259235113859E-3</v>
      </c>
      <c r="J4333" s="50">
        <f>HOUR(tbl_raw_data[[#This Row],[time_taken]])*60+MINUTE(tbl_raw_data[[#This Row],[time_taken]])+SECOND(tbl_raw_data[[#This Row],[time_taken]])/60</f>
        <v>11.683333333333334</v>
      </c>
      <c r="K4333" s="54">
        <f>DATE(YEAR(tbl_raw_data[[#This Row],[Date Actioned]]), MONTH(tbl_raw_data[[#This Row],[Date Actioned]]), DAY(tbl_raw_data[[#This Row],[Date Actioned]]))</f>
        <v>45157</v>
      </c>
      <c r="L4333" s="55" t="str">
        <f>UPPER(TEXT(tbl_raw_data[[#This Row],[Updated_date]],"MMMM"))</f>
        <v>AUGUST</v>
      </c>
      <c r="M4333" s="55" t="str">
        <f>UPPER("Week "&amp;IF(ROUNDUP(DAY(tbl_raw_data[[#This Row],[Updated_date]])/7,0)=5,4,ROUNDUP(DAY(tbl_raw_data[[#This Row],[Updated_date]])/7,0)))</f>
        <v>WEEK 3</v>
      </c>
      <c r="N4333" s="57" t="str">
        <f>UPPER(VLOOKUP(tbl_raw_data[[#This Row],[Analyst]],[1]setting!$A$1:$B$15,2,0))</f>
        <v>CAMERON</v>
      </c>
      <c r="O4333" s="57" t="str">
        <f>UPPER(tbl_raw_data[[#This Row],[Outcome]])</f>
        <v>WITHDRAW</v>
      </c>
      <c r="P4333" s="57" t="str">
        <f>UPPER(tbl_raw_data[[#This Row],[Queue Name]])</f>
        <v>CONSUMER POST BUREAU</v>
      </c>
      <c r="Q4333" s="57" t="str">
        <f>IF(tbl_raw_data[[#This Row],[time_taken_in_mins]]&lt;=20,"SLA_MET","SLA_NOT_MET")</f>
        <v>SLA_MET</v>
      </c>
    </row>
    <row r="4334" spans="1:17" ht="15" customHeight="1" x14ac:dyDescent="0.25">
      <c r="A4334" s="5" t="s">
        <v>7291</v>
      </c>
      <c r="B4334" s="12">
        <v>45157.916400462964</v>
      </c>
      <c r="C4334" s="25">
        <v>45158.361493055556</v>
      </c>
      <c r="D4334" s="10" t="s">
        <v>13</v>
      </c>
      <c r="E4334" s="10" t="s">
        <v>41</v>
      </c>
      <c r="F4334" s="26" t="s">
        <v>10</v>
      </c>
      <c r="G4334" s="109"/>
      <c r="H43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4" s="48">
        <f>tbl_raw_data[[#This Row],[Date Actioned]]-tbl_raw_data[[#This Row],[Date Tagged]]</f>
        <v>0.44509259259211831</v>
      </c>
      <c r="J4334" s="50">
        <f>HOUR(tbl_raw_data[[#This Row],[time_taken]])*60+MINUTE(tbl_raw_data[[#This Row],[time_taken]])+SECOND(tbl_raw_data[[#This Row],[time_taken]])/60</f>
        <v>640.93333333333328</v>
      </c>
      <c r="K4334" s="54">
        <f>DATE(YEAR(tbl_raw_data[[#This Row],[Date Actioned]]), MONTH(tbl_raw_data[[#This Row],[Date Actioned]]), DAY(tbl_raw_data[[#This Row],[Date Actioned]]))</f>
        <v>45158</v>
      </c>
      <c r="L4334" s="55" t="str">
        <f>UPPER(TEXT(tbl_raw_data[[#This Row],[Updated_date]],"MMMM"))</f>
        <v>AUGUST</v>
      </c>
      <c r="M4334" s="55" t="str">
        <f>UPPER("Week "&amp;IF(ROUNDUP(DAY(tbl_raw_data[[#This Row],[Updated_date]])/7,0)=5,4,ROUNDUP(DAY(tbl_raw_data[[#This Row],[Updated_date]])/7,0)))</f>
        <v>WEEK 3</v>
      </c>
      <c r="N4334" s="57" t="str">
        <f>UPPER(VLOOKUP(tbl_raw_data[[#This Row],[Analyst]],[1]setting!$A$1:$B$15,2,0))</f>
        <v>SAM</v>
      </c>
      <c r="O4334" s="57" t="str">
        <f>UPPER(tbl_raw_data[[#This Row],[Outcome]])</f>
        <v>APPROVE</v>
      </c>
      <c r="P4334" s="57" t="str">
        <f>UPPER(tbl_raw_data[[#This Row],[Queue Name]])</f>
        <v>CONSUMER POST BUREAU</v>
      </c>
      <c r="Q4334" s="57" t="str">
        <f>IF(tbl_raw_data[[#This Row],[time_taken_in_mins]]&lt;=20,"SLA_MET","SLA_NOT_MET")</f>
        <v>SLA_NOT_MET</v>
      </c>
    </row>
    <row r="4335" spans="1:17" ht="15" customHeight="1" x14ac:dyDescent="0.25">
      <c r="A4335" s="11" t="s">
        <v>7288</v>
      </c>
      <c r="B4335" s="12">
        <v>45157.926261574074</v>
      </c>
      <c r="C4335" s="29">
        <v>45158.36209490741</v>
      </c>
      <c r="D4335" s="16" t="s">
        <v>13</v>
      </c>
      <c r="E4335" s="16" t="s">
        <v>41</v>
      </c>
      <c r="F4335" s="30" t="s">
        <v>455</v>
      </c>
      <c r="G4335" s="106"/>
      <c r="H43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5" s="48">
        <f>tbl_raw_data[[#This Row],[Date Actioned]]-tbl_raw_data[[#This Row],[Date Tagged]]</f>
        <v>0.43583333333663177</v>
      </c>
      <c r="J4335" s="50">
        <f>HOUR(tbl_raw_data[[#This Row],[time_taken]])*60+MINUTE(tbl_raw_data[[#This Row],[time_taken]])+SECOND(tbl_raw_data[[#This Row],[time_taken]])/60</f>
        <v>627.6</v>
      </c>
      <c r="K4335" s="54">
        <f>DATE(YEAR(tbl_raw_data[[#This Row],[Date Actioned]]), MONTH(tbl_raw_data[[#This Row],[Date Actioned]]), DAY(tbl_raw_data[[#This Row],[Date Actioned]]))</f>
        <v>45158</v>
      </c>
      <c r="L4335" s="55" t="str">
        <f>UPPER(TEXT(tbl_raw_data[[#This Row],[Updated_date]],"MMMM"))</f>
        <v>AUGUST</v>
      </c>
      <c r="M4335" s="55" t="str">
        <f>UPPER("Week "&amp;IF(ROUNDUP(DAY(tbl_raw_data[[#This Row],[Updated_date]])/7,0)=5,4,ROUNDUP(DAY(tbl_raw_data[[#This Row],[Updated_date]])/7,0)))</f>
        <v>WEEK 3</v>
      </c>
      <c r="N4335" s="57" t="str">
        <f>UPPER(VLOOKUP(tbl_raw_data[[#This Row],[Analyst]],[1]setting!$A$1:$B$15,2,0))</f>
        <v>ROHAN</v>
      </c>
      <c r="O4335" s="57" t="str">
        <f>UPPER(tbl_raw_data[[#This Row],[Outcome]])</f>
        <v>APPROVE</v>
      </c>
      <c r="P4335" s="57" t="str">
        <f>UPPER(tbl_raw_data[[#This Row],[Queue Name]])</f>
        <v>CONSUMER POST BUREAU</v>
      </c>
      <c r="Q4335" s="57" t="str">
        <f>IF(tbl_raw_data[[#This Row],[time_taken_in_mins]]&lt;=20,"SLA_MET","SLA_NOT_MET")</f>
        <v>SLA_NOT_MET</v>
      </c>
    </row>
    <row r="4336" spans="1:17" ht="15" customHeight="1" x14ac:dyDescent="0.25">
      <c r="A4336" s="22" t="s">
        <v>7282</v>
      </c>
      <c r="B4336" s="12">
        <v>45157.985347222224</v>
      </c>
      <c r="C4336" s="25">
        <v>45158.367199074077</v>
      </c>
      <c r="D4336" s="10" t="s">
        <v>13</v>
      </c>
      <c r="E4336" s="10" t="s">
        <v>41</v>
      </c>
      <c r="F4336" s="26" t="s">
        <v>455</v>
      </c>
      <c r="G4336" s="109"/>
      <c r="H43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6" s="48">
        <f>tbl_raw_data[[#This Row],[Date Actioned]]-tbl_raw_data[[#This Row],[Date Tagged]]</f>
        <v>0.38185185185284354</v>
      </c>
      <c r="J4336" s="50">
        <f>HOUR(tbl_raw_data[[#This Row],[time_taken]])*60+MINUTE(tbl_raw_data[[#This Row],[time_taken]])+SECOND(tbl_raw_data[[#This Row],[time_taken]])/60</f>
        <v>549.86666666666667</v>
      </c>
      <c r="K4336" s="54">
        <f>DATE(YEAR(tbl_raw_data[[#This Row],[Date Actioned]]), MONTH(tbl_raw_data[[#This Row],[Date Actioned]]), DAY(tbl_raw_data[[#This Row],[Date Actioned]]))</f>
        <v>45158</v>
      </c>
      <c r="L4336" s="55" t="str">
        <f>UPPER(TEXT(tbl_raw_data[[#This Row],[Updated_date]],"MMMM"))</f>
        <v>AUGUST</v>
      </c>
      <c r="M4336" s="55" t="str">
        <f>UPPER("Week "&amp;IF(ROUNDUP(DAY(tbl_raw_data[[#This Row],[Updated_date]])/7,0)=5,4,ROUNDUP(DAY(tbl_raw_data[[#This Row],[Updated_date]])/7,0)))</f>
        <v>WEEK 3</v>
      </c>
      <c r="N4336" s="57" t="str">
        <f>UPPER(VLOOKUP(tbl_raw_data[[#This Row],[Analyst]],[1]setting!$A$1:$B$15,2,0))</f>
        <v>ROHAN</v>
      </c>
      <c r="O4336" s="57" t="str">
        <f>UPPER(tbl_raw_data[[#This Row],[Outcome]])</f>
        <v>APPROVE</v>
      </c>
      <c r="P4336" s="57" t="str">
        <f>UPPER(tbl_raw_data[[#This Row],[Queue Name]])</f>
        <v>CONSUMER POST BUREAU</v>
      </c>
      <c r="Q4336" s="57" t="str">
        <f>IF(tbl_raw_data[[#This Row],[time_taken_in_mins]]&lt;=20,"SLA_MET","SLA_NOT_MET")</f>
        <v>SLA_NOT_MET</v>
      </c>
    </row>
    <row r="4337" spans="1:17" ht="15" customHeight="1" x14ac:dyDescent="0.25">
      <c r="A4337" s="22" t="s">
        <v>793</v>
      </c>
      <c r="B4337" s="12">
        <v>45158.362569444442</v>
      </c>
      <c r="C4337" s="27">
        <v>45158.365879629629</v>
      </c>
      <c r="D4337" s="28" t="s">
        <v>13</v>
      </c>
      <c r="E4337" s="28" t="s">
        <v>41</v>
      </c>
      <c r="F4337" s="28" t="s">
        <v>10</v>
      </c>
      <c r="G4337" s="112" t="s">
        <v>67</v>
      </c>
      <c r="H43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7" s="48">
        <f>tbl_raw_data[[#This Row],[Date Actioned]]-tbl_raw_data[[#This Row],[Date Tagged]]</f>
        <v>3.3101851877290756E-3</v>
      </c>
      <c r="J4337" s="50">
        <f>HOUR(tbl_raw_data[[#This Row],[time_taken]])*60+MINUTE(tbl_raw_data[[#This Row],[time_taken]])+SECOND(tbl_raw_data[[#This Row],[time_taken]])/60</f>
        <v>4.7666666666666666</v>
      </c>
      <c r="K4337" s="54">
        <f>DATE(YEAR(tbl_raw_data[[#This Row],[Date Actioned]]), MONTH(tbl_raw_data[[#This Row],[Date Actioned]]), DAY(tbl_raw_data[[#This Row],[Date Actioned]]))</f>
        <v>45158</v>
      </c>
      <c r="L4337" s="55" t="str">
        <f>UPPER(TEXT(tbl_raw_data[[#This Row],[Updated_date]],"MMMM"))</f>
        <v>AUGUST</v>
      </c>
      <c r="M4337" s="55" t="str">
        <f>UPPER("Week "&amp;IF(ROUNDUP(DAY(tbl_raw_data[[#This Row],[Updated_date]])/7,0)=5,4,ROUNDUP(DAY(tbl_raw_data[[#This Row],[Updated_date]])/7,0)))</f>
        <v>WEEK 3</v>
      </c>
      <c r="N4337" s="57" t="str">
        <f>UPPER(VLOOKUP(tbl_raw_data[[#This Row],[Analyst]],[1]setting!$A$1:$B$15,2,0))</f>
        <v>SAM</v>
      </c>
      <c r="O4337" s="57" t="str">
        <f>UPPER(tbl_raw_data[[#This Row],[Outcome]])</f>
        <v>APPROVE</v>
      </c>
      <c r="P4337" s="57" t="str">
        <f>UPPER(tbl_raw_data[[#This Row],[Queue Name]])</f>
        <v>CONSUMER POST BUREAU</v>
      </c>
      <c r="Q4337" s="57" t="str">
        <f>IF(tbl_raw_data[[#This Row],[time_taken_in_mins]]&lt;=20,"SLA_MET","SLA_NOT_MET")</f>
        <v>SLA_MET</v>
      </c>
    </row>
    <row r="4338" spans="1:17" ht="15" customHeight="1" x14ac:dyDescent="0.25">
      <c r="A4338" s="5" t="s">
        <v>297</v>
      </c>
      <c r="B4338" s="6">
        <v>45158.367581018516</v>
      </c>
      <c r="C4338" s="23">
        <v>45158.369780092595</v>
      </c>
      <c r="D4338" s="24" t="s">
        <v>13</v>
      </c>
      <c r="E4338" s="24" t="s">
        <v>9</v>
      </c>
      <c r="F4338" s="24" t="s">
        <v>10</v>
      </c>
      <c r="G4338" s="113" t="s">
        <v>29</v>
      </c>
      <c r="H43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38" s="48">
        <f>tbl_raw_data[[#This Row],[Date Actioned]]-tbl_raw_data[[#This Row],[Date Tagged]]</f>
        <v>2.1990740788169205E-3</v>
      </c>
      <c r="J4338" s="50">
        <f>HOUR(tbl_raw_data[[#This Row],[time_taken]])*60+MINUTE(tbl_raw_data[[#This Row],[time_taken]])+SECOND(tbl_raw_data[[#This Row],[time_taken]])/60</f>
        <v>3.1666666666666665</v>
      </c>
      <c r="K4338" s="54">
        <f>DATE(YEAR(tbl_raw_data[[#This Row],[Date Actioned]]), MONTH(tbl_raw_data[[#This Row],[Date Actioned]]), DAY(tbl_raw_data[[#This Row],[Date Actioned]]))</f>
        <v>45158</v>
      </c>
      <c r="L4338" s="55" t="str">
        <f>UPPER(TEXT(tbl_raw_data[[#This Row],[Updated_date]],"MMMM"))</f>
        <v>AUGUST</v>
      </c>
      <c r="M4338" s="55" t="str">
        <f>UPPER("Week "&amp;IF(ROUNDUP(DAY(tbl_raw_data[[#This Row],[Updated_date]])/7,0)=5,4,ROUNDUP(DAY(tbl_raw_data[[#This Row],[Updated_date]])/7,0)))</f>
        <v>WEEK 3</v>
      </c>
      <c r="N4338" s="57" t="str">
        <f>UPPER(VLOOKUP(tbl_raw_data[[#This Row],[Analyst]],[1]setting!$A$1:$B$15,2,0))</f>
        <v>SAM</v>
      </c>
      <c r="O4338" s="57" t="str">
        <f>UPPER(tbl_raw_data[[#This Row],[Outcome]])</f>
        <v>APPROVE</v>
      </c>
      <c r="P4338" s="57" t="str">
        <f>UPPER(tbl_raw_data[[#This Row],[Queue Name]])</f>
        <v>CONSUMER PRE BUREAU</v>
      </c>
      <c r="Q4338" s="57" t="str">
        <f>IF(tbl_raw_data[[#This Row],[time_taken_in_mins]]&lt;=20,"SLA_MET","SLA_NOT_MET")</f>
        <v>SLA_MET</v>
      </c>
    </row>
    <row r="4339" spans="1:17" ht="15" customHeight="1" x14ac:dyDescent="0.25">
      <c r="A4339" s="11" t="s">
        <v>1342</v>
      </c>
      <c r="B4339" s="12">
        <v>45158.388275462959</v>
      </c>
      <c r="C4339" s="27">
        <v>45158.392453703702</v>
      </c>
      <c r="D4339" s="28" t="s">
        <v>13</v>
      </c>
      <c r="E4339" s="28" t="s">
        <v>28</v>
      </c>
      <c r="F4339" s="28" t="s">
        <v>455</v>
      </c>
      <c r="G4339" s="114"/>
      <c r="H43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39" s="48">
        <f>tbl_raw_data[[#This Row],[Date Actioned]]-tbl_raw_data[[#This Row],[Date Tagged]]</f>
        <v>4.1782407424761914E-3</v>
      </c>
      <c r="J4339" s="50">
        <f>HOUR(tbl_raw_data[[#This Row],[time_taken]])*60+MINUTE(tbl_raw_data[[#This Row],[time_taken]])+SECOND(tbl_raw_data[[#This Row],[time_taken]])/60</f>
        <v>6.0166666666666666</v>
      </c>
      <c r="K4339" s="54">
        <f>DATE(YEAR(tbl_raw_data[[#This Row],[Date Actioned]]), MONTH(tbl_raw_data[[#This Row],[Date Actioned]]), DAY(tbl_raw_data[[#This Row],[Date Actioned]]))</f>
        <v>45158</v>
      </c>
      <c r="L4339" s="55" t="str">
        <f>UPPER(TEXT(tbl_raw_data[[#This Row],[Updated_date]],"MMMM"))</f>
        <v>AUGUST</v>
      </c>
      <c r="M4339" s="55" t="str">
        <f>UPPER("Week "&amp;IF(ROUNDUP(DAY(tbl_raw_data[[#This Row],[Updated_date]])/7,0)=5,4,ROUNDUP(DAY(tbl_raw_data[[#This Row],[Updated_date]])/7,0)))</f>
        <v>WEEK 3</v>
      </c>
      <c r="N4339" s="57" t="str">
        <f>UPPER(VLOOKUP(tbl_raw_data[[#This Row],[Analyst]],[1]setting!$A$1:$B$15,2,0))</f>
        <v>ROHAN</v>
      </c>
      <c r="O4339" s="57" t="str">
        <f>UPPER(tbl_raw_data[[#This Row],[Outcome]])</f>
        <v>APPROVE</v>
      </c>
      <c r="P4339" s="57" t="str">
        <f>UPPER(tbl_raw_data[[#This Row],[Queue Name]])</f>
        <v>CONSUMER EXISTING</v>
      </c>
      <c r="Q4339" s="57" t="str">
        <f>IF(tbl_raw_data[[#This Row],[time_taken_in_mins]]&lt;=20,"SLA_MET","SLA_NOT_MET")</f>
        <v>SLA_MET</v>
      </c>
    </row>
    <row r="4340" spans="1:17" ht="15" customHeight="1" x14ac:dyDescent="0.25">
      <c r="A4340" s="22" t="s">
        <v>243</v>
      </c>
      <c r="B4340" s="6">
        <v>45158.394942129627</v>
      </c>
      <c r="C4340" s="23">
        <v>45158.397002314814</v>
      </c>
      <c r="D4340" s="24" t="s">
        <v>8</v>
      </c>
      <c r="E4340" s="24" t="s">
        <v>9</v>
      </c>
      <c r="F4340" s="24" t="s">
        <v>10</v>
      </c>
      <c r="G4340" s="113" t="s">
        <v>234</v>
      </c>
      <c r="H43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40" s="48">
        <f>tbl_raw_data[[#This Row],[Date Actioned]]-tbl_raw_data[[#This Row],[Date Tagged]]</f>
        <v>2.0601851865649223E-3</v>
      </c>
      <c r="J4340" s="50">
        <f>HOUR(tbl_raw_data[[#This Row],[time_taken]])*60+MINUTE(tbl_raw_data[[#This Row],[time_taken]])+SECOND(tbl_raw_data[[#This Row],[time_taken]])/60</f>
        <v>2.9666666666666668</v>
      </c>
      <c r="K4340" s="54">
        <f>DATE(YEAR(tbl_raw_data[[#This Row],[Date Actioned]]), MONTH(tbl_raw_data[[#This Row],[Date Actioned]]), DAY(tbl_raw_data[[#This Row],[Date Actioned]]))</f>
        <v>45158</v>
      </c>
      <c r="L4340" s="55" t="str">
        <f>UPPER(TEXT(tbl_raw_data[[#This Row],[Updated_date]],"MMMM"))</f>
        <v>AUGUST</v>
      </c>
      <c r="M4340" s="55" t="str">
        <f>UPPER("Week "&amp;IF(ROUNDUP(DAY(tbl_raw_data[[#This Row],[Updated_date]])/7,0)=5,4,ROUNDUP(DAY(tbl_raw_data[[#This Row],[Updated_date]])/7,0)))</f>
        <v>WEEK 3</v>
      </c>
      <c r="N4340" s="57" t="str">
        <f>UPPER(VLOOKUP(tbl_raw_data[[#This Row],[Analyst]],[1]setting!$A$1:$B$15,2,0))</f>
        <v>SAM</v>
      </c>
      <c r="O4340" s="57" t="str">
        <f>UPPER(tbl_raw_data[[#This Row],[Outcome]])</f>
        <v>WITHDRAW</v>
      </c>
      <c r="P4340" s="57" t="str">
        <f>UPPER(tbl_raw_data[[#This Row],[Queue Name]])</f>
        <v>CONSUMER PRE BUREAU</v>
      </c>
      <c r="Q4340" s="57" t="str">
        <f>IF(tbl_raw_data[[#This Row],[time_taken_in_mins]]&lt;=20,"SLA_MET","SLA_NOT_MET")</f>
        <v>SLA_MET</v>
      </c>
    </row>
    <row r="4341" spans="1:17" ht="15" customHeight="1" x14ac:dyDescent="0.25">
      <c r="A4341" s="5" t="s">
        <v>1595</v>
      </c>
      <c r="B4341" s="12">
        <v>45158.397152777776</v>
      </c>
      <c r="C4341" s="27">
        <v>45158.401724537034</v>
      </c>
      <c r="D4341" s="28" t="s">
        <v>46</v>
      </c>
      <c r="E4341" s="28" t="s">
        <v>28</v>
      </c>
      <c r="F4341" s="28" t="s">
        <v>10</v>
      </c>
      <c r="G4341" s="112" t="s">
        <v>1150</v>
      </c>
      <c r="H43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1" s="48">
        <f>tbl_raw_data[[#This Row],[Date Actioned]]-tbl_raw_data[[#This Row],[Date Tagged]]</f>
        <v>4.5717592583969235E-3</v>
      </c>
      <c r="J4341" s="50">
        <f>HOUR(tbl_raw_data[[#This Row],[time_taken]])*60+MINUTE(tbl_raw_data[[#This Row],[time_taken]])+SECOND(tbl_raw_data[[#This Row],[time_taken]])/60</f>
        <v>6.583333333333333</v>
      </c>
      <c r="K4341" s="54">
        <f>DATE(YEAR(tbl_raw_data[[#This Row],[Date Actioned]]), MONTH(tbl_raw_data[[#This Row],[Date Actioned]]), DAY(tbl_raw_data[[#This Row],[Date Actioned]]))</f>
        <v>45158</v>
      </c>
      <c r="L4341" s="55" t="str">
        <f>UPPER(TEXT(tbl_raw_data[[#This Row],[Updated_date]],"MMMM"))</f>
        <v>AUGUST</v>
      </c>
      <c r="M4341" s="55" t="str">
        <f>UPPER("Week "&amp;IF(ROUNDUP(DAY(tbl_raw_data[[#This Row],[Updated_date]])/7,0)=5,4,ROUNDUP(DAY(tbl_raw_data[[#This Row],[Updated_date]])/7,0)))</f>
        <v>WEEK 3</v>
      </c>
      <c r="N4341" s="57" t="str">
        <f>UPPER(VLOOKUP(tbl_raw_data[[#This Row],[Analyst]],[1]setting!$A$1:$B$15,2,0))</f>
        <v>SAM</v>
      </c>
      <c r="O4341" s="57" t="str">
        <f>UPPER(tbl_raw_data[[#This Row],[Outcome]])</f>
        <v>DECLINE</v>
      </c>
      <c r="P4341" s="57" t="str">
        <f>UPPER(tbl_raw_data[[#This Row],[Queue Name]])</f>
        <v>CONSUMER EXISTING</v>
      </c>
      <c r="Q4341" s="57" t="str">
        <f>IF(tbl_raw_data[[#This Row],[time_taken_in_mins]]&lt;=20,"SLA_MET","SLA_NOT_MET")</f>
        <v>SLA_MET</v>
      </c>
    </row>
    <row r="4342" spans="1:17" ht="15" customHeight="1" x14ac:dyDescent="0.25">
      <c r="A4342" s="11" t="s">
        <v>2452</v>
      </c>
      <c r="B4342" s="6">
        <v>45158.399675925924</v>
      </c>
      <c r="C4342" s="23">
        <v>45158.405289351853</v>
      </c>
      <c r="D4342" s="24" t="s">
        <v>46</v>
      </c>
      <c r="E4342" s="24" t="s">
        <v>28</v>
      </c>
      <c r="F4342" s="24" t="s">
        <v>10</v>
      </c>
      <c r="G4342" s="113" t="s">
        <v>1150</v>
      </c>
      <c r="H43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2" s="48">
        <f>tbl_raw_data[[#This Row],[Date Actioned]]-tbl_raw_data[[#This Row],[Date Tagged]]</f>
        <v>5.6134259284590371E-3</v>
      </c>
      <c r="J4342" s="50">
        <f>HOUR(tbl_raw_data[[#This Row],[time_taken]])*60+MINUTE(tbl_raw_data[[#This Row],[time_taken]])+SECOND(tbl_raw_data[[#This Row],[time_taken]])/60</f>
        <v>8.0833333333333339</v>
      </c>
      <c r="K4342" s="54">
        <f>DATE(YEAR(tbl_raw_data[[#This Row],[Date Actioned]]), MONTH(tbl_raw_data[[#This Row],[Date Actioned]]), DAY(tbl_raw_data[[#This Row],[Date Actioned]]))</f>
        <v>45158</v>
      </c>
      <c r="L4342" s="55" t="str">
        <f>UPPER(TEXT(tbl_raw_data[[#This Row],[Updated_date]],"MMMM"))</f>
        <v>AUGUST</v>
      </c>
      <c r="M4342" s="55" t="str">
        <f>UPPER("Week "&amp;IF(ROUNDUP(DAY(tbl_raw_data[[#This Row],[Updated_date]])/7,0)=5,4,ROUNDUP(DAY(tbl_raw_data[[#This Row],[Updated_date]])/7,0)))</f>
        <v>WEEK 3</v>
      </c>
      <c r="N4342" s="57" t="str">
        <f>UPPER(VLOOKUP(tbl_raw_data[[#This Row],[Analyst]],[1]setting!$A$1:$B$15,2,0))</f>
        <v>SAM</v>
      </c>
      <c r="O4342" s="57" t="str">
        <f>UPPER(tbl_raw_data[[#This Row],[Outcome]])</f>
        <v>DECLINE</v>
      </c>
      <c r="P4342" s="57" t="str">
        <f>UPPER(tbl_raw_data[[#This Row],[Queue Name]])</f>
        <v>CONSUMER EXISTING</v>
      </c>
      <c r="Q4342" s="57" t="str">
        <f>IF(tbl_raw_data[[#This Row],[time_taken_in_mins]]&lt;=20,"SLA_MET","SLA_NOT_MET")</f>
        <v>SLA_MET</v>
      </c>
    </row>
    <row r="4343" spans="1:17" ht="15" customHeight="1" x14ac:dyDescent="0.25">
      <c r="A4343" s="22" t="s">
        <v>738</v>
      </c>
      <c r="B4343" s="6">
        <v>45158.404270833336</v>
      </c>
      <c r="C4343" s="23">
        <v>45158.407500000001</v>
      </c>
      <c r="D4343" s="24" t="s">
        <v>13</v>
      </c>
      <c r="E4343" s="24" t="s">
        <v>28</v>
      </c>
      <c r="F4343" s="24" t="s">
        <v>10</v>
      </c>
      <c r="G4343" s="113" t="s">
        <v>29</v>
      </c>
      <c r="H43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3" s="48">
        <f>tbl_raw_data[[#This Row],[Date Actioned]]-tbl_raw_data[[#This Row],[Date Tagged]]</f>
        <v>3.2291666648234241E-3</v>
      </c>
      <c r="J4343" s="50">
        <f>HOUR(tbl_raw_data[[#This Row],[time_taken]])*60+MINUTE(tbl_raw_data[[#This Row],[time_taken]])+SECOND(tbl_raw_data[[#This Row],[time_taken]])/60</f>
        <v>4.6500000000000004</v>
      </c>
      <c r="K4343" s="54">
        <f>DATE(YEAR(tbl_raw_data[[#This Row],[Date Actioned]]), MONTH(tbl_raw_data[[#This Row],[Date Actioned]]), DAY(tbl_raw_data[[#This Row],[Date Actioned]]))</f>
        <v>45158</v>
      </c>
      <c r="L4343" s="55" t="str">
        <f>UPPER(TEXT(tbl_raw_data[[#This Row],[Updated_date]],"MMMM"))</f>
        <v>AUGUST</v>
      </c>
      <c r="M4343" s="55" t="str">
        <f>UPPER("Week "&amp;IF(ROUNDUP(DAY(tbl_raw_data[[#This Row],[Updated_date]])/7,0)=5,4,ROUNDUP(DAY(tbl_raw_data[[#This Row],[Updated_date]])/7,0)))</f>
        <v>WEEK 3</v>
      </c>
      <c r="N4343" s="57" t="str">
        <f>UPPER(VLOOKUP(tbl_raw_data[[#This Row],[Analyst]],[1]setting!$A$1:$B$15,2,0))</f>
        <v>SAM</v>
      </c>
      <c r="O4343" s="57" t="str">
        <f>UPPER(tbl_raw_data[[#This Row],[Outcome]])</f>
        <v>APPROVE</v>
      </c>
      <c r="P4343" s="57" t="str">
        <f>UPPER(tbl_raw_data[[#This Row],[Queue Name]])</f>
        <v>CONSUMER EXISTING</v>
      </c>
      <c r="Q4343" s="57" t="str">
        <f>IF(tbl_raw_data[[#This Row],[time_taken_in_mins]]&lt;=20,"SLA_MET","SLA_NOT_MET")</f>
        <v>SLA_MET</v>
      </c>
    </row>
    <row r="4344" spans="1:17" ht="15" customHeight="1" x14ac:dyDescent="0.25">
      <c r="A4344" s="5" t="s">
        <v>1872</v>
      </c>
      <c r="B4344" s="12">
        <v>45158.408090277779</v>
      </c>
      <c r="C4344" s="27">
        <v>45158.412986111114</v>
      </c>
      <c r="D4344" s="28" t="s">
        <v>13</v>
      </c>
      <c r="E4344" s="28" t="s">
        <v>28</v>
      </c>
      <c r="F4344" s="28" t="s">
        <v>10</v>
      </c>
      <c r="G4344" s="112" t="s">
        <v>29</v>
      </c>
      <c r="H43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4" s="48">
        <f>tbl_raw_data[[#This Row],[Date Actioned]]-tbl_raw_data[[#This Row],[Date Tagged]]</f>
        <v>4.8958333354676142E-3</v>
      </c>
      <c r="J4344" s="50">
        <f>HOUR(tbl_raw_data[[#This Row],[time_taken]])*60+MINUTE(tbl_raw_data[[#This Row],[time_taken]])+SECOND(tbl_raw_data[[#This Row],[time_taken]])/60</f>
        <v>7.05</v>
      </c>
      <c r="K4344" s="54">
        <f>DATE(YEAR(tbl_raw_data[[#This Row],[Date Actioned]]), MONTH(tbl_raw_data[[#This Row],[Date Actioned]]), DAY(tbl_raw_data[[#This Row],[Date Actioned]]))</f>
        <v>45158</v>
      </c>
      <c r="L4344" s="55" t="str">
        <f>UPPER(TEXT(tbl_raw_data[[#This Row],[Updated_date]],"MMMM"))</f>
        <v>AUGUST</v>
      </c>
      <c r="M4344" s="55" t="str">
        <f>UPPER("Week "&amp;IF(ROUNDUP(DAY(tbl_raw_data[[#This Row],[Updated_date]])/7,0)=5,4,ROUNDUP(DAY(tbl_raw_data[[#This Row],[Updated_date]])/7,0)))</f>
        <v>WEEK 3</v>
      </c>
      <c r="N4344" s="57" t="str">
        <f>UPPER(VLOOKUP(tbl_raw_data[[#This Row],[Analyst]],[1]setting!$A$1:$B$15,2,0))</f>
        <v>SAM</v>
      </c>
      <c r="O4344" s="57" t="str">
        <f>UPPER(tbl_raw_data[[#This Row],[Outcome]])</f>
        <v>APPROVE</v>
      </c>
      <c r="P4344" s="57" t="str">
        <f>UPPER(tbl_raw_data[[#This Row],[Queue Name]])</f>
        <v>CONSUMER EXISTING</v>
      </c>
      <c r="Q4344" s="57" t="str">
        <f>IF(tbl_raw_data[[#This Row],[time_taken_in_mins]]&lt;=20,"SLA_MET","SLA_NOT_MET")</f>
        <v>SLA_MET</v>
      </c>
    </row>
    <row r="4345" spans="1:17" ht="15" customHeight="1" x14ac:dyDescent="0.25">
      <c r="A4345" s="11" t="s">
        <v>2939</v>
      </c>
      <c r="B4345" s="6">
        <v>45158.413703703707</v>
      </c>
      <c r="C4345" s="23">
        <v>45158.419988425929</v>
      </c>
      <c r="D4345" s="24" t="s">
        <v>13</v>
      </c>
      <c r="E4345" s="24" t="s">
        <v>9</v>
      </c>
      <c r="F4345" s="24" t="s">
        <v>10</v>
      </c>
      <c r="G4345" s="113" t="s">
        <v>53</v>
      </c>
      <c r="H43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5" s="48">
        <f>tbl_raw_data[[#This Row],[Date Actioned]]-tbl_raw_data[[#This Row],[Date Tagged]]</f>
        <v>6.284722221607808E-3</v>
      </c>
      <c r="J4345" s="50">
        <f>HOUR(tbl_raw_data[[#This Row],[time_taken]])*60+MINUTE(tbl_raw_data[[#This Row],[time_taken]])+SECOND(tbl_raw_data[[#This Row],[time_taken]])/60</f>
        <v>9.0500000000000007</v>
      </c>
      <c r="K4345" s="54">
        <f>DATE(YEAR(tbl_raw_data[[#This Row],[Date Actioned]]), MONTH(tbl_raw_data[[#This Row],[Date Actioned]]), DAY(tbl_raw_data[[#This Row],[Date Actioned]]))</f>
        <v>45158</v>
      </c>
      <c r="L4345" s="55" t="str">
        <f>UPPER(TEXT(tbl_raw_data[[#This Row],[Updated_date]],"MMMM"))</f>
        <v>AUGUST</v>
      </c>
      <c r="M4345" s="55" t="str">
        <f>UPPER("Week "&amp;IF(ROUNDUP(DAY(tbl_raw_data[[#This Row],[Updated_date]])/7,0)=5,4,ROUNDUP(DAY(tbl_raw_data[[#This Row],[Updated_date]])/7,0)))</f>
        <v>WEEK 3</v>
      </c>
      <c r="N4345" s="57" t="str">
        <f>UPPER(VLOOKUP(tbl_raw_data[[#This Row],[Analyst]],[1]setting!$A$1:$B$15,2,0))</f>
        <v>SAM</v>
      </c>
      <c r="O4345" s="57" t="str">
        <f>UPPER(tbl_raw_data[[#This Row],[Outcome]])</f>
        <v>APPROVE</v>
      </c>
      <c r="P4345" s="57" t="str">
        <f>UPPER(tbl_raw_data[[#This Row],[Queue Name]])</f>
        <v>CONSUMER PRE BUREAU</v>
      </c>
      <c r="Q4345" s="57" t="str">
        <f>IF(tbl_raw_data[[#This Row],[time_taken_in_mins]]&lt;=20,"SLA_MET","SLA_NOT_MET")</f>
        <v>SLA_MET</v>
      </c>
    </row>
    <row r="4346" spans="1:17" ht="15" customHeight="1" x14ac:dyDescent="0.25">
      <c r="A4346" s="22" t="s">
        <v>6020</v>
      </c>
      <c r="B4346" s="12">
        <v>45158.418356481481</v>
      </c>
      <c r="C4346" s="27">
        <v>45158.430300925924</v>
      </c>
      <c r="D4346" s="28" t="s">
        <v>13</v>
      </c>
      <c r="E4346" s="28" t="s">
        <v>28</v>
      </c>
      <c r="F4346" s="28" t="s">
        <v>10</v>
      </c>
      <c r="G4346" s="112" t="s">
        <v>53</v>
      </c>
      <c r="H43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46" s="48">
        <f>tbl_raw_data[[#This Row],[Date Actioned]]-tbl_raw_data[[#This Row],[Date Tagged]]</f>
        <v>1.1944444442633539E-2</v>
      </c>
      <c r="J4346" s="50">
        <f>HOUR(tbl_raw_data[[#This Row],[time_taken]])*60+MINUTE(tbl_raw_data[[#This Row],[time_taken]])+SECOND(tbl_raw_data[[#This Row],[time_taken]])/60</f>
        <v>17.2</v>
      </c>
      <c r="K4346" s="54">
        <f>DATE(YEAR(tbl_raw_data[[#This Row],[Date Actioned]]), MONTH(tbl_raw_data[[#This Row],[Date Actioned]]), DAY(tbl_raw_data[[#This Row],[Date Actioned]]))</f>
        <v>45158</v>
      </c>
      <c r="L4346" s="55" t="str">
        <f>UPPER(TEXT(tbl_raw_data[[#This Row],[Updated_date]],"MMMM"))</f>
        <v>AUGUST</v>
      </c>
      <c r="M4346" s="55" t="str">
        <f>UPPER("Week "&amp;IF(ROUNDUP(DAY(tbl_raw_data[[#This Row],[Updated_date]])/7,0)=5,4,ROUNDUP(DAY(tbl_raw_data[[#This Row],[Updated_date]])/7,0)))</f>
        <v>WEEK 3</v>
      </c>
      <c r="N4346" s="57" t="str">
        <f>UPPER(VLOOKUP(tbl_raw_data[[#This Row],[Analyst]],[1]setting!$A$1:$B$15,2,0))</f>
        <v>SAM</v>
      </c>
      <c r="O4346" s="57" t="str">
        <f>UPPER(tbl_raw_data[[#This Row],[Outcome]])</f>
        <v>APPROVE</v>
      </c>
      <c r="P4346" s="57" t="str">
        <f>UPPER(tbl_raw_data[[#This Row],[Queue Name]])</f>
        <v>CONSUMER EXISTING</v>
      </c>
      <c r="Q4346" s="57" t="str">
        <f>IF(tbl_raw_data[[#This Row],[time_taken_in_mins]]&lt;=20,"SLA_MET","SLA_NOT_MET")</f>
        <v>SLA_MET</v>
      </c>
    </row>
    <row r="4347" spans="1:17" ht="15" customHeight="1" x14ac:dyDescent="0.25">
      <c r="A4347" s="5" t="s">
        <v>2575</v>
      </c>
      <c r="B4347" s="6">
        <v>45158.4216087963</v>
      </c>
      <c r="C4347" s="23">
        <v>45158.427384259259</v>
      </c>
      <c r="D4347" s="24" t="s">
        <v>13</v>
      </c>
      <c r="E4347" s="24" t="s">
        <v>41</v>
      </c>
      <c r="F4347" s="24" t="s">
        <v>455</v>
      </c>
      <c r="G4347" s="115"/>
      <c r="H43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47" s="48">
        <f>tbl_raw_data[[#This Row],[Date Actioned]]-tbl_raw_data[[#This Row],[Date Tagged]]</f>
        <v>5.7754629597184248E-3</v>
      </c>
      <c r="J4347" s="50">
        <f>HOUR(tbl_raw_data[[#This Row],[time_taken]])*60+MINUTE(tbl_raw_data[[#This Row],[time_taken]])+SECOND(tbl_raw_data[[#This Row],[time_taken]])/60</f>
        <v>8.3166666666666664</v>
      </c>
      <c r="K4347" s="54">
        <f>DATE(YEAR(tbl_raw_data[[#This Row],[Date Actioned]]), MONTH(tbl_raw_data[[#This Row],[Date Actioned]]), DAY(tbl_raw_data[[#This Row],[Date Actioned]]))</f>
        <v>45158</v>
      </c>
      <c r="L4347" s="55" t="str">
        <f>UPPER(TEXT(tbl_raw_data[[#This Row],[Updated_date]],"MMMM"))</f>
        <v>AUGUST</v>
      </c>
      <c r="M4347" s="55" t="str">
        <f>UPPER("Week "&amp;IF(ROUNDUP(DAY(tbl_raw_data[[#This Row],[Updated_date]])/7,0)=5,4,ROUNDUP(DAY(tbl_raw_data[[#This Row],[Updated_date]])/7,0)))</f>
        <v>WEEK 3</v>
      </c>
      <c r="N4347" s="57" t="str">
        <f>UPPER(VLOOKUP(tbl_raw_data[[#This Row],[Analyst]],[1]setting!$A$1:$B$15,2,0))</f>
        <v>ROHAN</v>
      </c>
      <c r="O4347" s="57" t="str">
        <f>UPPER(tbl_raw_data[[#This Row],[Outcome]])</f>
        <v>APPROVE</v>
      </c>
      <c r="P4347" s="57" t="str">
        <f>UPPER(tbl_raw_data[[#This Row],[Queue Name]])</f>
        <v>CONSUMER POST BUREAU</v>
      </c>
      <c r="Q4347" s="57" t="str">
        <f>IF(tbl_raw_data[[#This Row],[time_taken_in_mins]]&lt;=20,"SLA_MET","SLA_NOT_MET")</f>
        <v>SLA_MET</v>
      </c>
    </row>
    <row r="4348" spans="1:17" ht="15" customHeight="1" x14ac:dyDescent="0.25">
      <c r="A4348" s="5" t="s">
        <v>4709</v>
      </c>
      <c r="B4348" s="12">
        <v>45158.424212962964</v>
      </c>
      <c r="C4348" s="27">
        <v>45158.433113425926</v>
      </c>
      <c r="D4348" s="28" t="s">
        <v>8</v>
      </c>
      <c r="E4348" s="28" t="s">
        <v>41</v>
      </c>
      <c r="F4348" s="28" t="s">
        <v>455</v>
      </c>
      <c r="G4348" s="114"/>
      <c r="H43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48" s="48">
        <f>tbl_raw_data[[#This Row],[Date Actioned]]-tbl_raw_data[[#This Row],[Date Tagged]]</f>
        <v>8.9004629626288079E-3</v>
      </c>
      <c r="J4348" s="50">
        <f>HOUR(tbl_raw_data[[#This Row],[time_taken]])*60+MINUTE(tbl_raw_data[[#This Row],[time_taken]])+SECOND(tbl_raw_data[[#This Row],[time_taken]])/60</f>
        <v>12.816666666666666</v>
      </c>
      <c r="K4348" s="54">
        <f>DATE(YEAR(tbl_raw_data[[#This Row],[Date Actioned]]), MONTH(tbl_raw_data[[#This Row],[Date Actioned]]), DAY(tbl_raw_data[[#This Row],[Date Actioned]]))</f>
        <v>45158</v>
      </c>
      <c r="L4348" s="55" t="str">
        <f>UPPER(TEXT(tbl_raw_data[[#This Row],[Updated_date]],"MMMM"))</f>
        <v>AUGUST</v>
      </c>
      <c r="M4348" s="55" t="str">
        <f>UPPER("Week "&amp;IF(ROUNDUP(DAY(tbl_raw_data[[#This Row],[Updated_date]])/7,0)=5,4,ROUNDUP(DAY(tbl_raw_data[[#This Row],[Updated_date]])/7,0)))</f>
        <v>WEEK 3</v>
      </c>
      <c r="N4348" s="57" t="str">
        <f>UPPER(VLOOKUP(tbl_raw_data[[#This Row],[Analyst]],[1]setting!$A$1:$B$15,2,0))</f>
        <v>ROHAN</v>
      </c>
      <c r="O4348" s="57" t="str">
        <f>UPPER(tbl_raw_data[[#This Row],[Outcome]])</f>
        <v>WITHDRAW</v>
      </c>
      <c r="P4348" s="57" t="str">
        <f>UPPER(tbl_raw_data[[#This Row],[Queue Name]])</f>
        <v>CONSUMER POST BUREAU</v>
      </c>
      <c r="Q4348" s="57" t="str">
        <f>IF(tbl_raw_data[[#This Row],[time_taken_in_mins]]&lt;=20,"SLA_MET","SLA_NOT_MET")</f>
        <v>SLA_MET</v>
      </c>
    </row>
    <row r="4349" spans="1:17" ht="15" customHeight="1" x14ac:dyDescent="0.25">
      <c r="A4349" s="11" t="s">
        <v>4457</v>
      </c>
      <c r="B4349" s="12">
        <v>45158.425879629627</v>
      </c>
      <c r="C4349" s="27">
        <v>45158.434363425928</v>
      </c>
      <c r="D4349" s="28" t="s">
        <v>13</v>
      </c>
      <c r="E4349" s="28" t="s">
        <v>28</v>
      </c>
      <c r="F4349" s="28" t="s">
        <v>10</v>
      </c>
      <c r="G4349" s="114"/>
      <c r="H43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49" s="48">
        <f>tbl_raw_data[[#This Row],[Date Actioned]]-tbl_raw_data[[#This Row],[Date Tagged]]</f>
        <v>8.4837963004247285E-3</v>
      </c>
      <c r="J4349" s="50">
        <f>HOUR(tbl_raw_data[[#This Row],[time_taken]])*60+MINUTE(tbl_raw_data[[#This Row],[time_taken]])+SECOND(tbl_raw_data[[#This Row],[time_taken]])/60</f>
        <v>12.216666666666667</v>
      </c>
      <c r="K4349" s="54">
        <f>DATE(YEAR(tbl_raw_data[[#This Row],[Date Actioned]]), MONTH(tbl_raw_data[[#This Row],[Date Actioned]]), DAY(tbl_raw_data[[#This Row],[Date Actioned]]))</f>
        <v>45158</v>
      </c>
      <c r="L4349" s="55" t="str">
        <f>UPPER(TEXT(tbl_raw_data[[#This Row],[Updated_date]],"MMMM"))</f>
        <v>AUGUST</v>
      </c>
      <c r="M4349" s="55" t="str">
        <f>UPPER("Week "&amp;IF(ROUNDUP(DAY(tbl_raw_data[[#This Row],[Updated_date]])/7,0)=5,4,ROUNDUP(DAY(tbl_raw_data[[#This Row],[Updated_date]])/7,0)))</f>
        <v>WEEK 3</v>
      </c>
      <c r="N4349" s="57" t="str">
        <f>UPPER(VLOOKUP(tbl_raw_data[[#This Row],[Analyst]],[1]setting!$A$1:$B$15,2,0))</f>
        <v>SAM</v>
      </c>
      <c r="O4349" s="57" t="str">
        <f>UPPER(tbl_raw_data[[#This Row],[Outcome]])</f>
        <v>APPROVE</v>
      </c>
      <c r="P4349" s="57" t="str">
        <f>UPPER(tbl_raw_data[[#This Row],[Queue Name]])</f>
        <v>CONSUMER EXISTING</v>
      </c>
      <c r="Q4349" s="57" t="str">
        <f>IF(tbl_raw_data[[#This Row],[time_taken_in_mins]]&lt;=20,"SLA_MET","SLA_NOT_MET")</f>
        <v>SLA_MET</v>
      </c>
    </row>
    <row r="4350" spans="1:17" ht="15" customHeight="1" x14ac:dyDescent="0.25">
      <c r="A4350" s="11" t="s">
        <v>6256</v>
      </c>
      <c r="B4350" s="6">
        <v>45158.432233796295</v>
      </c>
      <c r="C4350" s="23">
        <v>45158.444872685184</v>
      </c>
      <c r="D4350" s="24" t="s">
        <v>8</v>
      </c>
      <c r="E4350" s="24" t="s">
        <v>41</v>
      </c>
      <c r="F4350" s="24" t="s">
        <v>42</v>
      </c>
      <c r="G4350" s="115"/>
      <c r="H43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0" s="48">
        <f>tbl_raw_data[[#This Row],[Date Actioned]]-tbl_raw_data[[#This Row],[Date Tagged]]</f>
        <v>1.2638888889341615E-2</v>
      </c>
      <c r="J4350" s="50">
        <f>HOUR(tbl_raw_data[[#This Row],[time_taken]])*60+MINUTE(tbl_raw_data[[#This Row],[time_taken]])+SECOND(tbl_raw_data[[#This Row],[time_taken]])/60</f>
        <v>18.2</v>
      </c>
      <c r="K4350" s="54">
        <f>DATE(YEAR(tbl_raw_data[[#This Row],[Date Actioned]]), MONTH(tbl_raw_data[[#This Row],[Date Actioned]]), DAY(tbl_raw_data[[#This Row],[Date Actioned]]))</f>
        <v>45158</v>
      </c>
      <c r="L4350" s="55" t="str">
        <f>UPPER(TEXT(tbl_raw_data[[#This Row],[Updated_date]],"MMMM"))</f>
        <v>AUGUST</v>
      </c>
      <c r="M4350" s="55" t="str">
        <f>UPPER("Week "&amp;IF(ROUNDUP(DAY(tbl_raw_data[[#This Row],[Updated_date]])/7,0)=5,4,ROUNDUP(DAY(tbl_raw_data[[#This Row],[Updated_date]])/7,0)))</f>
        <v>WEEK 3</v>
      </c>
      <c r="N4350" s="57" t="str">
        <f>UPPER(VLOOKUP(tbl_raw_data[[#This Row],[Analyst]],[1]setting!$A$1:$B$15,2,0))</f>
        <v>NITESH</v>
      </c>
      <c r="O4350" s="57" t="str">
        <f>UPPER(tbl_raw_data[[#This Row],[Outcome]])</f>
        <v>WITHDRAW</v>
      </c>
      <c r="P4350" s="57" t="str">
        <f>UPPER(tbl_raw_data[[#This Row],[Queue Name]])</f>
        <v>CONSUMER POST BUREAU</v>
      </c>
      <c r="Q4350" s="57" t="str">
        <f>IF(tbl_raw_data[[#This Row],[time_taken_in_mins]]&lt;=20,"SLA_MET","SLA_NOT_MET")</f>
        <v>SLA_MET</v>
      </c>
    </row>
    <row r="4351" spans="1:17" ht="15" customHeight="1" x14ac:dyDescent="0.25">
      <c r="A4351" s="22" t="s">
        <v>1451</v>
      </c>
      <c r="B4351" s="6">
        <v>45158.43545138889</v>
      </c>
      <c r="C4351" s="23">
        <v>45158.439814814818</v>
      </c>
      <c r="D4351" s="24" t="s">
        <v>13</v>
      </c>
      <c r="E4351" s="24" t="s">
        <v>9</v>
      </c>
      <c r="F4351" s="24" t="s">
        <v>10</v>
      </c>
      <c r="G4351" s="113" t="s">
        <v>19</v>
      </c>
      <c r="H43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1" s="48">
        <f>tbl_raw_data[[#This Row],[Date Actioned]]-tbl_raw_data[[#This Row],[Date Tagged]]</f>
        <v>4.3634259272948839E-3</v>
      </c>
      <c r="J4351" s="50">
        <f>HOUR(tbl_raw_data[[#This Row],[time_taken]])*60+MINUTE(tbl_raw_data[[#This Row],[time_taken]])+SECOND(tbl_raw_data[[#This Row],[time_taken]])/60</f>
        <v>6.2833333333333332</v>
      </c>
      <c r="K4351" s="54">
        <f>DATE(YEAR(tbl_raw_data[[#This Row],[Date Actioned]]), MONTH(tbl_raw_data[[#This Row],[Date Actioned]]), DAY(tbl_raw_data[[#This Row],[Date Actioned]]))</f>
        <v>45158</v>
      </c>
      <c r="L4351" s="55" t="str">
        <f>UPPER(TEXT(tbl_raw_data[[#This Row],[Updated_date]],"MMMM"))</f>
        <v>AUGUST</v>
      </c>
      <c r="M4351" s="55" t="str">
        <f>UPPER("Week "&amp;IF(ROUNDUP(DAY(tbl_raw_data[[#This Row],[Updated_date]])/7,0)=5,4,ROUNDUP(DAY(tbl_raw_data[[#This Row],[Updated_date]])/7,0)))</f>
        <v>WEEK 3</v>
      </c>
      <c r="N4351" s="57" t="str">
        <f>UPPER(VLOOKUP(tbl_raw_data[[#This Row],[Analyst]],[1]setting!$A$1:$B$15,2,0))</f>
        <v>SAM</v>
      </c>
      <c r="O4351" s="57" t="str">
        <f>UPPER(tbl_raw_data[[#This Row],[Outcome]])</f>
        <v>APPROVE</v>
      </c>
      <c r="P4351" s="57" t="str">
        <f>UPPER(tbl_raw_data[[#This Row],[Queue Name]])</f>
        <v>CONSUMER PRE BUREAU</v>
      </c>
      <c r="Q4351" s="57" t="str">
        <f>IF(tbl_raw_data[[#This Row],[time_taken_in_mins]]&lt;=20,"SLA_MET","SLA_NOT_MET")</f>
        <v>SLA_MET</v>
      </c>
    </row>
    <row r="4352" spans="1:17" ht="15" customHeight="1" x14ac:dyDescent="0.25">
      <c r="A4352" s="5" t="s">
        <v>4217</v>
      </c>
      <c r="B4352" s="12">
        <v>45158.437199074076</v>
      </c>
      <c r="C4352" s="27">
        <v>45158.4452662037</v>
      </c>
      <c r="D4352" s="28" t="s">
        <v>13</v>
      </c>
      <c r="E4352" s="28" t="s">
        <v>41</v>
      </c>
      <c r="F4352" s="28" t="s">
        <v>455</v>
      </c>
      <c r="G4352" s="114"/>
      <c r="H43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2" s="48">
        <f>tbl_raw_data[[#This Row],[Date Actioned]]-tbl_raw_data[[#This Row],[Date Tagged]]</f>
        <v>8.067129623668734E-3</v>
      </c>
      <c r="J4352" s="50">
        <f>HOUR(tbl_raw_data[[#This Row],[time_taken]])*60+MINUTE(tbl_raw_data[[#This Row],[time_taken]])+SECOND(tbl_raw_data[[#This Row],[time_taken]])/60</f>
        <v>11.616666666666667</v>
      </c>
      <c r="K4352" s="54">
        <f>DATE(YEAR(tbl_raw_data[[#This Row],[Date Actioned]]), MONTH(tbl_raw_data[[#This Row],[Date Actioned]]), DAY(tbl_raw_data[[#This Row],[Date Actioned]]))</f>
        <v>45158</v>
      </c>
      <c r="L4352" s="55" t="str">
        <f>UPPER(TEXT(tbl_raw_data[[#This Row],[Updated_date]],"MMMM"))</f>
        <v>AUGUST</v>
      </c>
      <c r="M4352" s="55" t="str">
        <f>UPPER("Week "&amp;IF(ROUNDUP(DAY(tbl_raw_data[[#This Row],[Updated_date]])/7,0)=5,4,ROUNDUP(DAY(tbl_raw_data[[#This Row],[Updated_date]])/7,0)))</f>
        <v>WEEK 3</v>
      </c>
      <c r="N4352" s="57" t="str">
        <f>UPPER(VLOOKUP(tbl_raw_data[[#This Row],[Analyst]],[1]setting!$A$1:$B$15,2,0))</f>
        <v>ROHAN</v>
      </c>
      <c r="O4352" s="57" t="str">
        <f>UPPER(tbl_raw_data[[#This Row],[Outcome]])</f>
        <v>APPROVE</v>
      </c>
      <c r="P4352" s="57" t="str">
        <f>UPPER(tbl_raw_data[[#This Row],[Queue Name]])</f>
        <v>CONSUMER POST BUREAU</v>
      </c>
      <c r="Q4352" s="57" t="str">
        <f>IF(tbl_raw_data[[#This Row],[time_taken_in_mins]]&lt;=20,"SLA_MET","SLA_NOT_MET")</f>
        <v>SLA_MET</v>
      </c>
    </row>
    <row r="4353" spans="1:17" ht="15" customHeight="1" x14ac:dyDescent="0.25">
      <c r="A4353" s="11" t="s">
        <v>6660</v>
      </c>
      <c r="B4353" s="6">
        <v>45158.437754629631</v>
      </c>
      <c r="C4353" s="23">
        <v>45158.45244212963</v>
      </c>
      <c r="D4353" s="24" t="s">
        <v>13</v>
      </c>
      <c r="E4353" s="24" t="s">
        <v>28</v>
      </c>
      <c r="F4353" s="24" t="s">
        <v>455</v>
      </c>
      <c r="G4353" s="115"/>
      <c r="H43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3" s="48">
        <f>tbl_raw_data[[#This Row],[Date Actioned]]-tbl_raw_data[[#This Row],[Date Tagged]]</f>
        <v>1.4687499999126885E-2</v>
      </c>
      <c r="J4353" s="50">
        <f>HOUR(tbl_raw_data[[#This Row],[time_taken]])*60+MINUTE(tbl_raw_data[[#This Row],[time_taken]])+SECOND(tbl_raw_data[[#This Row],[time_taken]])/60</f>
        <v>21.15</v>
      </c>
      <c r="K4353" s="54">
        <f>DATE(YEAR(tbl_raw_data[[#This Row],[Date Actioned]]), MONTH(tbl_raw_data[[#This Row],[Date Actioned]]), DAY(tbl_raw_data[[#This Row],[Date Actioned]]))</f>
        <v>45158</v>
      </c>
      <c r="L4353" s="55" t="str">
        <f>UPPER(TEXT(tbl_raw_data[[#This Row],[Updated_date]],"MMMM"))</f>
        <v>AUGUST</v>
      </c>
      <c r="M4353" s="55" t="str">
        <f>UPPER("Week "&amp;IF(ROUNDUP(DAY(tbl_raw_data[[#This Row],[Updated_date]])/7,0)=5,4,ROUNDUP(DAY(tbl_raw_data[[#This Row],[Updated_date]])/7,0)))</f>
        <v>WEEK 3</v>
      </c>
      <c r="N4353" s="57" t="str">
        <f>UPPER(VLOOKUP(tbl_raw_data[[#This Row],[Analyst]],[1]setting!$A$1:$B$15,2,0))</f>
        <v>ROHAN</v>
      </c>
      <c r="O4353" s="57" t="str">
        <f>UPPER(tbl_raw_data[[#This Row],[Outcome]])</f>
        <v>APPROVE</v>
      </c>
      <c r="P4353" s="57" t="str">
        <f>UPPER(tbl_raw_data[[#This Row],[Queue Name]])</f>
        <v>CONSUMER EXISTING</v>
      </c>
      <c r="Q4353" s="57" t="str">
        <f>IF(tbl_raw_data[[#This Row],[time_taken_in_mins]]&lt;=20,"SLA_MET","SLA_NOT_MET")</f>
        <v>SLA_NOT_MET</v>
      </c>
    </row>
    <row r="4354" spans="1:17" ht="15" customHeight="1" x14ac:dyDescent="0.25">
      <c r="A4354" s="22" t="s">
        <v>4093</v>
      </c>
      <c r="B4354" s="12">
        <v>45158.439942129633</v>
      </c>
      <c r="C4354" s="27">
        <v>45158.447789351849</v>
      </c>
      <c r="D4354" s="28" t="s">
        <v>13</v>
      </c>
      <c r="E4354" s="28" t="s">
        <v>9</v>
      </c>
      <c r="F4354" s="28" t="s">
        <v>10</v>
      </c>
      <c r="G4354" s="112" t="s">
        <v>29</v>
      </c>
      <c r="H43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4" s="48">
        <f>tbl_raw_data[[#This Row],[Date Actioned]]-tbl_raw_data[[#This Row],[Date Tagged]]</f>
        <v>7.8472222157870419E-3</v>
      </c>
      <c r="J4354" s="50">
        <f>HOUR(tbl_raw_data[[#This Row],[time_taken]])*60+MINUTE(tbl_raw_data[[#This Row],[time_taken]])+SECOND(tbl_raw_data[[#This Row],[time_taken]])/60</f>
        <v>11.3</v>
      </c>
      <c r="K4354" s="54">
        <f>DATE(YEAR(tbl_raw_data[[#This Row],[Date Actioned]]), MONTH(tbl_raw_data[[#This Row],[Date Actioned]]), DAY(tbl_raw_data[[#This Row],[Date Actioned]]))</f>
        <v>45158</v>
      </c>
      <c r="L4354" s="55" t="str">
        <f>UPPER(TEXT(tbl_raw_data[[#This Row],[Updated_date]],"MMMM"))</f>
        <v>AUGUST</v>
      </c>
      <c r="M4354" s="55" t="str">
        <f>UPPER("Week "&amp;IF(ROUNDUP(DAY(tbl_raw_data[[#This Row],[Updated_date]])/7,0)=5,4,ROUNDUP(DAY(tbl_raw_data[[#This Row],[Updated_date]])/7,0)))</f>
        <v>WEEK 3</v>
      </c>
      <c r="N4354" s="57" t="str">
        <f>UPPER(VLOOKUP(tbl_raw_data[[#This Row],[Analyst]],[1]setting!$A$1:$B$15,2,0))</f>
        <v>SAM</v>
      </c>
      <c r="O4354" s="57" t="str">
        <f>UPPER(tbl_raw_data[[#This Row],[Outcome]])</f>
        <v>APPROVE</v>
      </c>
      <c r="P4354" s="57" t="str">
        <f>UPPER(tbl_raw_data[[#This Row],[Queue Name]])</f>
        <v>CONSUMER PRE BUREAU</v>
      </c>
      <c r="Q4354" s="57" t="str">
        <f>IF(tbl_raw_data[[#This Row],[time_taken_in_mins]]&lt;=20,"SLA_MET","SLA_NOT_MET")</f>
        <v>SLA_MET</v>
      </c>
    </row>
    <row r="4355" spans="1:17" ht="15" customHeight="1" x14ac:dyDescent="0.25">
      <c r="A4355" s="22" t="s">
        <v>3539</v>
      </c>
      <c r="B4355" s="12">
        <v>45158.441168981481</v>
      </c>
      <c r="C4355" s="27">
        <v>45158.448240740741</v>
      </c>
      <c r="D4355" s="28" t="s">
        <v>46</v>
      </c>
      <c r="E4355" s="28" t="s">
        <v>28</v>
      </c>
      <c r="F4355" s="28" t="s">
        <v>55</v>
      </c>
      <c r="G4355" s="112" t="s">
        <v>151</v>
      </c>
      <c r="H43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5" s="48">
        <f>tbl_raw_data[[#This Row],[Date Actioned]]-tbl_raw_data[[#This Row],[Date Tagged]]</f>
        <v>7.07175926072523E-3</v>
      </c>
      <c r="J4355" s="50">
        <f>HOUR(tbl_raw_data[[#This Row],[time_taken]])*60+MINUTE(tbl_raw_data[[#This Row],[time_taken]])+SECOND(tbl_raw_data[[#This Row],[time_taken]])/60</f>
        <v>10.183333333333334</v>
      </c>
      <c r="K4355" s="54">
        <f>DATE(YEAR(tbl_raw_data[[#This Row],[Date Actioned]]), MONTH(tbl_raw_data[[#This Row],[Date Actioned]]), DAY(tbl_raw_data[[#This Row],[Date Actioned]]))</f>
        <v>45158</v>
      </c>
      <c r="L4355" s="55" t="str">
        <f>UPPER(TEXT(tbl_raw_data[[#This Row],[Updated_date]],"MMMM"))</f>
        <v>AUGUST</v>
      </c>
      <c r="M4355" s="55" t="str">
        <f>UPPER("Week "&amp;IF(ROUNDUP(DAY(tbl_raw_data[[#This Row],[Updated_date]])/7,0)=5,4,ROUNDUP(DAY(tbl_raw_data[[#This Row],[Updated_date]])/7,0)))</f>
        <v>WEEK 3</v>
      </c>
      <c r="N4355" s="57" t="str">
        <f>UPPER(VLOOKUP(tbl_raw_data[[#This Row],[Analyst]],[1]setting!$A$1:$B$15,2,0))</f>
        <v>CAMERON</v>
      </c>
      <c r="O4355" s="57" t="str">
        <f>UPPER(tbl_raw_data[[#This Row],[Outcome]])</f>
        <v>DECLINE</v>
      </c>
      <c r="P4355" s="57" t="str">
        <f>UPPER(tbl_raw_data[[#This Row],[Queue Name]])</f>
        <v>CONSUMER EXISTING</v>
      </c>
      <c r="Q4355" s="57" t="str">
        <f>IF(tbl_raw_data[[#This Row],[time_taken_in_mins]]&lt;=20,"SLA_MET","SLA_NOT_MET")</f>
        <v>SLA_MET</v>
      </c>
    </row>
    <row r="4356" spans="1:17" ht="15" customHeight="1" x14ac:dyDescent="0.25">
      <c r="A4356" s="5" t="s">
        <v>6890</v>
      </c>
      <c r="B4356" s="6">
        <v>45158.441365740742</v>
      </c>
      <c r="C4356" s="23">
        <v>45158.458078703705</v>
      </c>
      <c r="D4356" s="24" t="s">
        <v>13</v>
      </c>
      <c r="E4356" s="24" t="s">
        <v>28</v>
      </c>
      <c r="F4356" s="24" t="s">
        <v>42</v>
      </c>
      <c r="G4356" s="115"/>
      <c r="H43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56" s="48">
        <f>tbl_raw_data[[#This Row],[Date Actioned]]-tbl_raw_data[[#This Row],[Date Tagged]]</f>
        <v>1.6712962962628808E-2</v>
      </c>
      <c r="J4356" s="50">
        <f>HOUR(tbl_raw_data[[#This Row],[time_taken]])*60+MINUTE(tbl_raw_data[[#This Row],[time_taken]])+SECOND(tbl_raw_data[[#This Row],[time_taken]])/60</f>
        <v>24.066666666666666</v>
      </c>
      <c r="K4356" s="54">
        <f>DATE(YEAR(tbl_raw_data[[#This Row],[Date Actioned]]), MONTH(tbl_raw_data[[#This Row],[Date Actioned]]), DAY(tbl_raw_data[[#This Row],[Date Actioned]]))</f>
        <v>45158</v>
      </c>
      <c r="L4356" s="55" t="str">
        <f>UPPER(TEXT(tbl_raw_data[[#This Row],[Updated_date]],"MMMM"))</f>
        <v>AUGUST</v>
      </c>
      <c r="M4356" s="55" t="str">
        <f>UPPER("Week "&amp;IF(ROUNDUP(DAY(tbl_raw_data[[#This Row],[Updated_date]])/7,0)=5,4,ROUNDUP(DAY(tbl_raw_data[[#This Row],[Updated_date]])/7,0)))</f>
        <v>WEEK 3</v>
      </c>
      <c r="N4356" s="57" t="str">
        <f>UPPER(VLOOKUP(tbl_raw_data[[#This Row],[Analyst]],[1]setting!$A$1:$B$15,2,0))</f>
        <v>NITESH</v>
      </c>
      <c r="O4356" s="57" t="str">
        <f>UPPER(tbl_raw_data[[#This Row],[Outcome]])</f>
        <v>APPROVE</v>
      </c>
      <c r="P4356" s="57" t="str">
        <f>UPPER(tbl_raw_data[[#This Row],[Queue Name]])</f>
        <v>CONSUMER EXISTING</v>
      </c>
      <c r="Q4356" s="57" t="str">
        <f>IF(tbl_raw_data[[#This Row],[time_taken_in_mins]]&lt;=20,"SLA_MET","SLA_NOT_MET")</f>
        <v>SLA_NOT_MET</v>
      </c>
    </row>
    <row r="4357" spans="1:17" ht="15" customHeight="1" x14ac:dyDescent="0.25">
      <c r="A4357" s="22" t="s">
        <v>3857</v>
      </c>
      <c r="B4357" s="12">
        <v>45158.442662037036</v>
      </c>
      <c r="C4357" s="27">
        <v>45158.450173611112</v>
      </c>
      <c r="D4357" s="28" t="s">
        <v>8</v>
      </c>
      <c r="E4357" s="28" t="s">
        <v>9</v>
      </c>
      <c r="F4357" s="28" t="s">
        <v>10</v>
      </c>
      <c r="G4357" s="112" t="s">
        <v>234</v>
      </c>
      <c r="H43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57" s="48">
        <f>tbl_raw_data[[#This Row],[Date Actioned]]-tbl_raw_data[[#This Row],[Date Tagged]]</f>
        <v>7.5115740764886141E-3</v>
      </c>
      <c r="J4357" s="50">
        <f>HOUR(tbl_raw_data[[#This Row],[time_taken]])*60+MINUTE(tbl_raw_data[[#This Row],[time_taken]])+SECOND(tbl_raw_data[[#This Row],[time_taken]])/60</f>
        <v>10.816666666666666</v>
      </c>
      <c r="K4357" s="54">
        <f>DATE(YEAR(tbl_raw_data[[#This Row],[Date Actioned]]), MONTH(tbl_raw_data[[#This Row],[Date Actioned]]), DAY(tbl_raw_data[[#This Row],[Date Actioned]]))</f>
        <v>45158</v>
      </c>
      <c r="L4357" s="55" t="str">
        <f>UPPER(TEXT(tbl_raw_data[[#This Row],[Updated_date]],"MMMM"))</f>
        <v>AUGUST</v>
      </c>
      <c r="M4357" s="55" t="str">
        <f>UPPER("Week "&amp;IF(ROUNDUP(DAY(tbl_raw_data[[#This Row],[Updated_date]])/7,0)=5,4,ROUNDUP(DAY(tbl_raw_data[[#This Row],[Updated_date]])/7,0)))</f>
        <v>WEEK 3</v>
      </c>
      <c r="N4357" s="57" t="str">
        <f>UPPER(VLOOKUP(tbl_raw_data[[#This Row],[Analyst]],[1]setting!$A$1:$B$15,2,0))</f>
        <v>SAM</v>
      </c>
      <c r="O4357" s="57" t="str">
        <f>UPPER(tbl_raw_data[[#This Row],[Outcome]])</f>
        <v>WITHDRAW</v>
      </c>
      <c r="P4357" s="57" t="str">
        <f>UPPER(tbl_raw_data[[#This Row],[Queue Name]])</f>
        <v>CONSUMER PRE BUREAU</v>
      </c>
      <c r="Q4357" s="57" t="str">
        <f>IF(tbl_raw_data[[#This Row],[time_taken_in_mins]]&lt;=20,"SLA_MET","SLA_NOT_MET")</f>
        <v>SLA_MET</v>
      </c>
    </row>
    <row r="4358" spans="1:17" ht="15" customHeight="1" x14ac:dyDescent="0.25">
      <c r="A4358" s="11" t="s">
        <v>1380</v>
      </c>
      <c r="B4358" s="12">
        <v>45158.449328703704</v>
      </c>
      <c r="C4358" s="27">
        <v>45158.453576388885</v>
      </c>
      <c r="D4358" s="28" t="s">
        <v>13</v>
      </c>
      <c r="E4358" s="28" t="s">
        <v>28</v>
      </c>
      <c r="F4358" s="28" t="s">
        <v>55</v>
      </c>
      <c r="G4358" s="112" t="s">
        <v>29</v>
      </c>
      <c r="H43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8" s="48">
        <f>tbl_raw_data[[#This Row],[Date Actioned]]-tbl_raw_data[[#This Row],[Date Tagged]]</f>
        <v>4.2476851813262329E-3</v>
      </c>
      <c r="J4358" s="50">
        <f>HOUR(tbl_raw_data[[#This Row],[time_taken]])*60+MINUTE(tbl_raw_data[[#This Row],[time_taken]])+SECOND(tbl_raw_data[[#This Row],[time_taken]])/60</f>
        <v>6.1166666666666663</v>
      </c>
      <c r="K4358" s="54">
        <f>DATE(YEAR(tbl_raw_data[[#This Row],[Date Actioned]]), MONTH(tbl_raw_data[[#This Row],[Date Actioned]]), DAY(tbl_raw_data[[#This Row],[Date Actioned]]))</f>
        <v>45158</v>
      </c>
      <c r="L4358" s="55" t="str">
        <f>UPPER(TEXT(tbl_raw_data[[#This Row],[Updated_date]],"MMMM"))</f>
        <v>AUGUST</v>
      </c>
      <c r="M4358" s="55" t="str">
        <f>UPPER("Week "&amp;IF(ROUNDUP(DAY(tbl_raw_data[[#This Row],[Updated_date]])/7,0)=5,4,ROUNDUP(DAY(tbl_raw_data[[#This Row],[Updated_date]])/7,0)))</f>
        <v>WEEK 3</v>
      </c>
      <c r="N4358" s="57" t="str">
        <f>UPPER(VLOOKUP(tbl_raw_data[[#This Row],[Analyst]],[1]setting!$A$1:$B$15,2,0))</f>
        <v>CAMERON</v>
      </c>
      <c r="O4358" s="57" t="str">
        <f>UPPER(tbl_raw_data[[#This Row],[Outcome]])</f>
        <v>APPROVE</v>
      </c>
      <c r="P4358" s="57" t="str">
        <f>UPPER(tbl_raw_data[[#This Row],[Queue Name]])</f>
        <v>CONSUMER EXISTING</v>
      </c>
      <c r="Q4358" s="57" t="str">
        <f>IF(tbl_raw_data[[#This Row],[time_taken_in_mins]]&lt;=20,"SLA_MET","SLA_NOT_MET")</f>
        <v>SLA_MET</v>
      </c>
    </row>
    <row r="4359" spans="1:17" ht="15" customHeight="1" x14ac:dyDescent="0.25">
      <c r="A4359" s="5" t="s">
        <v>2139</v>
      </c>
      <c r="B4359" s="6">
        <v>45158.452997685185</v>
      </c>
      <c r="C4359" s="23">
        <v>45158.458275462966</v>
      </c>
      <c r="D4359" s="24" t="s">
        <v>46</v>
      </c>
      <c r="E4359" s="24" t="s">
        <v>41</v>
      </c>
      <c r="F4359" s="24" t="s">
        <v>55</v>
      </c>
      <c r="G4359" s="113" t="s">
        <v>2140</v>
      </c>
      <c r="H43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59" s="48">
        <f>tbl_raw_data[[#This Row],[Date Actioned]]-tbl_raw_data[[#This Row],[Date Tagged]]</f>
        <v>5.2777777818846516E-3</v>
      </c>
      <c r="J4359" s="50">
        <f>HOUR(tbl_raw_data[[#This Row],[time_taken]])*60+MINUTE(tbl_raw_data[[#This Row],[time_taken]])+SECOND(tbl_raw_data[[#This Row],[time_taken]])/60</f>
        <v>7.6</v>
      </c>
      <c r="K4359" s="54">
        <f>DATE(YEAR(tbl_raw_data[[#This Row],[Date Actioned]]), MONTH(tbl_raw_data[[#This Row],[Date Actioned]]), DAY(tbl_raw_data[[#This Row],[Date Actioned]]))</f>
        <v>45158</v>
      </c>
      <c r="L4359" s="55" t="str">
        <f>UPPER(TEXT(tbl_raw_data[[#This Row],[Updated_date]],"MMMM"))</f>
        <v>AUGUST</v>
      </c>
      <c r="M4359" s="55" t="str">
        <f>UPPER("Week "&amp;IF(ROUNDUP(DAY(tbl_raw_data[[#This Row],[Updated_date]])/7,0)=5,4,ROUNDUP(DAY(tbl_raw_data[[#This Row],[Updated_date]])/7,0)))</f>
        <v>WEEK 3</v>
      </c>
      <c r="N4359" s="57" t="str">
        <f>UPPER(VLOOKUP(tbl_raw_data[[#This Row],[Analyst]],[1]setting!$A$1:$B$15,2,0))</f>
        <v>CAMERON</v>
      </c>
      <c r="O4359" s="57" t="str">
        <f>UPPER(tbl_raw_data[[#This Row],[Outcome]])</f>
        <v>DECLINE</v>
      </c>
      <c r="P4359" s="57" t="str">
        <f>UPPER(tbl_raw_data[[#This Row],[Queue Name]])</f>
        <v>CONSUMER POST BUREAU</v>
      </c>
      <c r="Q4359" s="57" t="str">
        <f>IF(tbl_raw_data[[#This Row],[time_taken_in_mins]]&lt;=20,"SLA_MET","SLA_NOT_MET")</f>
        <v>SLA_MET</v>
      </c>
    </row>
    <row r="4360" spans="1:17" ht="15" customHeight="1" x14ac:dyDescent="0.25">
      <c r="A4360" s="22" t="s">
        <v>5950</v>
      </c>
      <c r="B4360" s="6">
        <v>45158.4534375</v>
      </c>
      <c r="C4360" s="23">
        <v>45158.465185185189</v>
      </c>
      <c r="D4360" s="24" t="s">
        <v>13</v>
      </c>
      <c r="E4360" s="24" t="s">
        <v>28</v>
      </c>
      <c r="F4360" s="24" t="s">
        <v>455</v>
      </c>
      <c r="G4360" s="115"/>
      <c r="H43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0" s="48">
        <f>tbl_raw_data[[#This Row],[Date Actioned]]-tbl_raw_data[[#This Row],[Date Tagged]]</f>
        <v>1.1747685188311152E-2</v>
      </c>
      <c r="J4360" s="50">
        <f>HOUR(tbl_raw_data[[#This Row],[time_taken]])*60+MINUTE(tbl_raw_data[[#This Row],[time_taken]])+SECOND(tbl_raw_data[[#This Row],[time_taken]])/60</f>
        <v>16.916666666666668</v>
      </c>
      <c r="K4360" s="54">
        <f>DATE(YEAR(tbl_raw_data[[#This Row],[Date Actioned]]), MONTH(tbl_raw_data[[#This Row],[Date Actioned]]), DAY(tbl_raw_data[[#This Row],[Date Actioned]]))</f>
        <v>45158</v>
      </c>
      <c r="L4360" s="55" t="str">
        <f>UPPER(TEXT(tbl_raw_data[[#This Row],[Updated_date]],"MMMM"))</f>
        <v>AUGUST</v>
      </c>
      <c r="M4360" s="55" t="str">
        <f>UPPER("Week "&amp;IF(ROUNDUP(DAY(tbl_raw_data[[#This Row],[Updated_date]])/7,0)=5,4,ROUNDUP(DAY(tbl_raw_data[[#This Row],[Updated_date]])/7,0)))</f>
        <v>WEEK 3</v>
      </c>
      <c r="N4360" s="57" t="str">
        <f>UPPER(VLOOKUP(tbl_raw_data[[#This Row],[Analyst]],[1]setting!$A$1:$B$15,2,0))</f>
        <v>ROHAN</v>
      </c>
      <c r="O4360" s="57" t="str">
        <f>UPPER(tbl_raw_data[[#This Row],[Outcome]])</f>
        <v>APPROVE</v>
      </c>
      <c r="P4360" s="57" t="str">
        <f>UPPER(tbl_raw_data[[#This Row],[Queue Name]])</f>
        <v>CONSUMER EXISTING</v>
      </c>
      <c r="Q4360" s="57" t="str">
        <f>IF(tbl_raw_data[[#This Row],[time_taken_in_mins]]&lt;=20,"SLA_MET","SLA_NOT_MET")</f>
        <v>SLA_MET</v>
      </c>
    </row>
    <row r="4361" spans="1:17" ht="26.25" x14ac:dyDescent="0.25">
      <c r="A4361" s="5" t="s">
        <v>162</v>
      </c>
      <c r="B4361" s="6">
        <v>45158.454756944448</v>
      </c>
      <c r="C4361" s="23">
        <v>45158.456493055557</v>
      </c>
      <c r="D4361" s="24" t="s">
        <v>8</v>
      </c>
      <c r="E4361" s="24" t="s">
        <v>28</v>
      </c>
      <c r="F4361" s="24" t="s">
        <v>10</v>
      </c>
      <c r="G4361" s="113" t="s">
        <v>96</v>
      </c>
      <c r="H43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61" s="48">
        <f>tbl_raw_data[[#This Row],[Date Actioned]]-tbl_raw_data[[#This Row],[Date Tagged]]</f>
        <v>1.7361111094942316E-3</v>
      </c>
      <c r="J4361" s="50">
        <f>HOUR(tbl_raw_data[[#This Row],[time_taken]])*60+MINUTE(tbl_raw_data[[#This Row],[time_taken]])+SECOND(tbl_raw_data[[#This Row],[time_taken]])/60</f>
        <v>2.5</v>
      </c>
      <c r="K4361" s="54">
        <f>DATE(YEAR(tbl_raw_data[[#This Row],[Date Actioned]]), MONTH(tbl_raw_data[[#This Row],[Date Actioned]]), DAY(tbl_raw_data[[#This Row],[Date Actioned]]))</f>
        <v>45158</v>
      </c>
      <c r="L4361" s="55" t="str">
        <f>UPPER(TEXT(tbl_raw_data[[#This Row],[Updated_date]],"MMMM"))</f>
        <v>AUGUST</v>
      </c>
      <c r="M4361" s="55" t="str">
        <f>UPPER("Week "&amp;IF(ROUNDUP(DAY(tbl_raw_data[[#This Row],[Updated_date]])/7,0)=5,4,ROUNDUP(DAY(tbl_raw_data[[#This Row],[Updated_date]])/7,0)))</f>
        <v>WEEK 3</v>
      </c>
      <c r="N4361" s="57" t="str">
        <f>UPPER(VLOOKUP(tbl_raw_data[[#This Row],[Analyst]],[1]setting!$A$1:$B$15,2,0))</f>
        <v>SAM</v>
      </c>
      <c r="O4361" s="57" t="str">
        <f>UPPER(tbl_raw_data[[#This Row],[Outcome]])</f>
        <v>WITHDRAW</v>
      </c>
      <c r="P4361" s="57" t="str">
        <f>UPPER(tbl_raw_data[[#This Row],[Queue Name]])</f>
        <v>CONSUMER EXISTING</v>
      </c>
      <c r="Q4361" s="57" t="str">
        <f>IF(tbl_raw_data[[#This Row],[time_taken_in_mins]]&lt;=20,"SLA_MET","SLA_NOT_MET")</f>
        <v>SLA_MET</v>
      </c>
    </row>
    <row r="4362" spans="1:17" ht="15" customHeight="1" x14ac:dyDescent="0.25">
      <c r="A4362" s="11" t="s">
        <v>6285</v>
      </c>
      <c r="B4362" s="12">
        <v>45158.458043981482</v>
      </c>
      <c r="C4362" s="27">
        <v>45158.470810185187</v>
      </c>
      <c r="D4362" s="28" t="s">
        <v>8</v>
      </c>
      <c r="E4362" s="28" t="s">
        <v>41</v>
      </c>
      <c r="F4362" s="28" t="s">
        <v>42</v>
      </c>
      <c r="G4362" s="114"/>
      <c r="H43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2" s="48">
        <f>tbl_raw_data[[#This Row],[Date Actioned]]-tbl_raw_data[[#This Row],[Date Tagged]]</f>
        <v>1.2766203704813961E-2</v>
      </c>
      <c r="J4362" s="50">
        <f>HOUR(tbl_raw_data[[#This Row],[time_taken]])*60+MINUTE(tbl_raw_data[[#This Row],[time_taken]])+SECOND(tbl_raw_data[[#This Row],[time_taken]])/60</f>
        <v>18.383333333333333</v>
      </c>
      <c r="K4362" s="54">
        <f>DATE(YEAR(tbl_raw_data[[#This Row],[Date Actioned]]), MONTH(tbl_raw_data[[#This Row],[Date Actioned]]), DAY(tbl_raw_data[[#This Row],[Date Actioned]]))</f>
        <v>45158</v>
      </c>
      <c r="L4362" s="55" t="str">
        <f>UPPER(TEXT(tbl_raw_data[[#This Row],[Updated_date]],"MMMM"))</f>
        <v>AUGUST</v>
      </c>
      <c r="M4362" s="55" t="str">
        <f>UPPER("Week "&amp;IF(ROUNDUP(DAY(tbl_raw_data[[#This Row],[Updated_date]])/7,0)=5,4,ROUNDUP(DAY(tbl_raw_data[[#This Row],[Updated_date]])/7,0)))</f>
        <v>WEEK 3</v>
      </c>
      <c r="N4362" s="57" t="str">
        <f>UPPER(VLOOKUP(tbl_raw_data[[#This Row],[Analyst]],[1]setting!$A$1:$B$15,2,0))</f>
        <v>NITESH</v>
      </c>
      <c r="O4362" s="57" t="str">
        <f>UPPER(tbl_raw_data[[#This Row],[Outcome]])</f>
        <v>WITHDRAW</v>
      </c>
      <c r="P4362" s="57" t="str">
        <f>UPPER(tbl_raw_data[[#This Row],[Queue Name]])</f>
        <v>CONSUMER POST BUREAU</v>
      </c>
      <c r="Q4362" s="57" t="str">
        <f>IF(tbl_raw_data[[#This Row],[time_taken_in_mins]]&lt;=20,"SLA_MET","SLA_NOT_MET")</f>
        <v>SLA_MET</v>
      </c>
    </row>
    <row r="4363" spans="1:17" ht="15" customHeight="1" x14ac:dyDescent="0.25">
      <c r="A4363" s="22" t="s">
        <v>2521</v>
      </c>
      <c r="B4363" s="6">
        <v>45158.459120370368</v>
      </c>
      <c r="C4363" s="23">
        <v>45158.464837962965</v>
      </c>
      <c r="D4363" s="24" t="s">
        <v>8</v>
      </c>
      <c r="E4363" s="24" t="s">
        <v>41</v>
      </c>
      <c r="F4363" s="24" t="s">
        <v>14</v>
      </c>
      <c r="G4363" s="113" t="s">
        <v>1052</v>
      </c>
      <c r="H43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63" s="48">
        <f>tbl_raw_data[[#This Row],[Date Actioned]]-tbl_raw_data[[#This Row],[Date Tagged]]</f>
        <v>5.7175925976480357E-3</v>
      </c>
      <c r="J4363" s="50">
        <f>HOUR(tbl_raw_data[[#This Row],[time_taken]])*60+MINUTE(tbl_raw_data[[#This Row],[time_taken]])+SECOND(tbl_raw_data[[#This Row],[time_taken]])/60</f>
        <v>8.2333333333333325</v>
      </c>
      <c r="K4363" s="54">
        <f>DATE(YEAR(tbl_raw_data[[#This Row],[Date Actioned]]), MONTH(tbl_raw_data[[#This Row],[Date Actioned]]), DAY(tbl_raw_data[[#This Row],[Date Actioned]]))</f>
        <v>45158</v>
      </c>
      <c r="L4363" s="55" t="str">
        <f>UPPER(TEXT(tbl_raw_data[[#This Row],[Updated_date]],"MMMM"))</f>
        <v>AUGUST</v>
      </c>
      <c r="M4363" s="55" t="str">
        <f>UPPER("Week "&amp;IF(ROUNDUP(DAY(tbl_raw_data[[#This Row],[Updated_date]])/7,0)=5,4,ROUNDUP(DAY(tbl_raw_data[[#This Row],[Updated_date]])/7,0)))</f>
        <v>WEEK 3</v>
      </c>
      <c r="N4363" s="57" t="str">
        <f>UPPER(VLOOKUP(tbl_raw_data[[#This Row],[Analyst]],[1]setting!$A$1:$B$15,2,0))</f>
        <v>HARDIK</v>
      </c>
      <c r="O4363" s="57" t="str">
        <f>UPPER(tbl_raw_data[[#This Row],[Outcome]])</f>
        <v>WITHDRAW</v>
      </c>
      <c r="P4363" s="57" t="str">
        <f>UPPER(tbl_raw_data[[#This Row],[Queue Name]])</f>
        <v>CONSUMER POST BUREAU</v>
      </c>
      <c r="Q4363" s="57" t="str">
        <f>IF(tbl_raw_data[[#This Row],[time_taken_in_mins]]&lt;=20,"SLA_MET","SLA_NOT_MET")</f>
        <v>SLA_MET</v>
      </c>
    </row>
    <row r="4364" spans="1:17" ht="15" customHeight="1" x14ac:dyDescent="0.25">
      <c r="A4364" s="5" t="s">
        <v>328</v>
      </c>
      <c r="B4364" s="12">
        <v>45158.464270833334</v>
      </c>
      <c r="C4364" s="27">
        <v>45158.466597222221</v>
      </c>
      <c r="D4364" s="28" t="s">
        <v>13</v>
      </c>
      <c r="E4364" s="28" t="s">
        <v>28</v>
      </c>
      <c r="F4364" s="28" t="s">
        <v>55</v>
      </c>
      <c r="G4364" s="112" t="s">
        <v>53</v>
      </c>
      <c r="H43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64" s="48">
        <f>tbl_raw_data[[#This Row],[Date Actioned]]-tbl_raw_data[[#This Row],[Date Tagged]]</f>
        <v>2.3263888870133087E-3</v>
      </c>
      <c r="J4364" s="50">
        <f>HOUR(tbl_raw_data[[#This Row],[time_taken]])*60+MINUTE(tbl_raw_data[[#This Row],[time_taken]])+SECOND(tbl_raw_data[[#This Row],[time_taken]])/60</f>
        <v>3.35</v>
      </c>
      <c r="K4364" s="54">
        <f>DATE(YEAR(tbl_raw_data[[#This Row],[Date Actioned]]), MONTH(tbl_raw_data[[#This Row],[Date Actioned]]), DAY(tbl_raw_data[[#This Row],[Date Actioned]]))</f>
        <v>45158</v>
      </c>
      <c r="L4364" s="55" t="str">
        <f>UPPER(TEXT(tbl_raw_data[[#This Row],[Updated_date]],"MMMM"))</f>
        <v>AUGUST</v>
      </c>
      <c r="M4364" s="55" t="str">
        <f>UPPER("Week "&amp;IF(ROUNDUP(DAY(tbl_raw_data[[#This Row],[Updated_date]])/7,0)=5,4,ROUNDUP(DAY(tbl_raw_data[[#This Row],[Updated_date]])/7,0)))</f>
        <v>WEEK 3</v>
      </c>
      <c r="N4364" s="57" t="str">
        <f>UPPER(VLOOKUP(tbl_raw_data[[#This Row],[Analyst]],[1]setting!$A$1:$B$15,2,0))</f>
        <v>CAMERON</v>
      </c>
      <c r="O4364" s="57" t="str">
        <f>UPPER(tbl_raw_data[[#This Row],[Outcome]])</f>
        <v>APPROVE</v>
      </c>
      <c r="P4364" s="57" t="str">
        <f>UPPER(tbl_raw_data[[#This Row],[Queue Name]])</f>
        <v>CONSUMER EXISTING</v>
      </c>
      <c r="Q4364" s="57" t="str">
        <f>IF(tbl_raw_data[[#This Row],[time_taken_in_mins]]&lt;=20,"SLA_MET","SLA_NOT_MET")</f>
        <v>SLA_MET</v>
      </c>
    </row>
    <row r="4365" spans="1:17" ht="15" customHeight="1" x14ac:dyDescent="0.25">
      <c r="A4365" s="5" t="s">
        <v>3159</v>
      </c>
      <c r="B4365" s="12">
        <v>45158.466006944444</v>
      </c>
      <c r="C4365" s="27">
        <v>45158.472615740742</v>
      </c>
      <c r="D4365" s="28" t="s">
        <v>8</v>
      </c>
      <c r="E4365" s="28" t="s">
        <v>41</v>
      </c>
      <c r="F4365" s="28" t="s">
        <v>455</v>
      </c>
      <c r="G4365" s="114"/>
      <c r="H43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5" s="48">
        <f>tbl_raw_data[[#This Row],[Date Actioned]]-tbl_raw_data[[#This Row],[Date Tagged]]</f>
        <v>6.6087962986784987E-3</v>
      </c>
      <c r="J4365" s="50">
        <f>HOUR(tbl_raw_data[[#This Row],[time_taken]])*60+MINUTE(tbl_raw_data[[#This Row],[time_taken]])+SECOND(tbl_raw_data[[#This Row],[time_taken]])/60</f>
        <v>9.5166666666666675</v>
      </c>
      <c r="K4365" s="54">
        <f>DATE(YEAR(tbl_raw_data[[#This Row],[Date Actioned]]), MONTH(tbl_raw_data[[#This Row],[Date Actioned]]), DAY(tbl_raw_data[[#This Row],[Date Actioned]]))</f>
        <v>45158</v>
      </c>
      <c r="L4365" s="55" t="str">
        <f>UPPER(TEXT(tbl_raw_data[[#This Row],[Updated_date]],"MMMM"))</f>
        <v>AUGUST</v>
      </c>
      <c r="M4365" s="55" t="str">
        <f>UPPER("Week "&amp;IF(ROUNDUP(DAY(tbl_raw_data[[#This Row],[Updated_date]])/7,0)=5,4,ROUNDUP(DAY(tbl_raw_data[[#This Row],[Updated_date]])/7,0)))</f>
        <v>WEEK 3</v>
      </c>
      <c r="N4365" s="57" t="str">
        <f>UPPER(VLOOKUP(tbl_raw_data[[#This Row],[Analyst]],[1]setting!$A$1:$B$15,2,0))</f>
        <v>ROHAN</v>
      </c>
      <c r="O4365" s="57" t="str">
        <f>UPPER(tbl_raw_data[[#This Row],[Outcome]])</f>
        <v>WITHDRAW</v>
      </c>
      <c r="P4365" s="57" t="str">
        <f>UPPER(tbl_raw_data[[#This Row],[Queue Name]])</f>
        <v>CONSUMER POST BUREAU</v>
      </c>
      <c r="Q4365" s="57" t="str">
        <f>IF(tbl_raw_data[[#This Row],[time_taken_in_mins]]&lt;=20,"SLA_MET","SLA_NOT_MET")</f>
        <v>SLA_MET</v>
      </c>
    </row>
    <row r="4366" spans="1:17" ht="26.25" x14ac:dyDescent="0.25">
      <c r="A4366" s="11" t="s">
        <v>477</v>
      </c>
      <c r="B4366" s="6">
        <v>45158.466087962966</v>
      </c>
      <c r="C4366" s="23">
        <v>45158.468831018516</v>
      </c>
      <c r="D4366" s="24" t="s">
        <v>8</v>
      </c>
      <c r="E4366" s="24" t="s">
        <v>28</v>
      </c>
      <c r="F4366" s="24" t="s">
        <v>55</v>
      </c>
      <c r="G4366" s="113" t="s">
        <v>478</v>
      </c>
      <c r="H43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66" s="48">
        <f>tbl_raw_data[[#This Row],[Date Actioned]]-tbl_raw_data[[#This Row],[Date Tagged]]</f>
        <v>2.743055549217388E-3</v>
      </c>
      <c r="J4366" s="50">
        <f>HOUR(tbl_raw_data[[#This Row],[time_taken]])*60+MINUTE(tbl_raw_data[[#This Row],[time_taken]])+SECOND(tbl_raw_data[[#This Row],[time_taken]])/60</f>
        <v>3.95</v>
      </c>
      <c r="K4366" s="54">
        <f>DATE(YEAR(tbl_raw_data[[#This Row],[Date Actioned]]), MONTH(tbl_raw_data[[#This Row],[Date Actioned]]), DAY(tbl_raw_data[[#This Row],[Date Actioned]]))</f>
        <v>45158</v>
      </c>
      <c r="L4366" s="55" t="str">
        <f>UPPER(TEXT(tbl_raw_data[[#This Row],[Updated_date]],"MMMM"))</f>
        <v>AUGUST</v>
      </c>
      <c r="M4366" s="55" t="str">
        <f>UPPER("Week "&amp;IF(ROUNDUP(DAY(tbl_raw_data[[#This Row],[Updated_date]])/7,0)=5,4,ROUNDUP(DAY(tbl_raw_data[[#This Row],[Updated_date]])/7,0)))</f>
        <v>WEEK 3</v>
      </c>
      <c r="N4366" s="57" t="str">
        <f>UPPER(VLOOKUP(tbl_raw_data[[#This Row],[Analyst]],[1]setting!$A$1:$B$15,2,0))</f>
        <v>CAMERON</v>
      </c>
      <c r="O4366" s="57" t="str">
        <f>UPPER(tbl_raw_data[[#This Row],[Outcome]])</f>
        <v>WITHDRAW</v>
      </c>
      <c r="P4366" s="57" t="str">
        <f>UPPER(tbl_raw_data[[#This Row],[Queue Name]])</f>
        <v>CONSUMER EXISTING</v>
      </c>
      <c r="Q4366" s="57" t="str">
        <f>IF(tbl_raw_data[[#This Row],[time_taken_in_mins]]&lt;=20,"SLA_MET","SLA_NOT_MET")</f>
        <v>SLA_MET</v>
      </c>
    </row>
    <row r="4367" spans="1:17" ht="39" x14ac:dyDescent="0.25">
      <c r="A4367" s="22" t="s">
        <v>1356</v>
      </c>
      <c r="B4367" s="12">
        <v>45158.470011574071</v>
      </c>
      <c r="C4367" s="27">
        <v>45158.474224537036</v>
      </c>
      <c r="D4367" s="28" t="s">
        <v>8</v>
      </c>
      <c r="E4367" s="28" t="s">
        <v>28</v>
      </c>
      <c r="F4367" s="28" t="s">
        <v>55</v>
      </c>
      <c r="G4367" s="112" t="s">
        <v>1357</v>
      </c>
      <c r="H43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367" s="48">
        <f>tbl_raw_data[[#This Row],[Date Actioned]]-tbl_raw_data[[#This Row],[Date Tagged]]</f>
        <v>4.2129629655391909E-3</v>
      </c>
      <c r="J4367" s="50">
        <f>HOUR(tbl_raw_data[[#This Row],[time_taken]])*60+MINUTE(tbl_raw_data[[#This Row],[time_taken]])+SECOND(tbl_raw_data[[#This Row],[time_taken]])/60</f>
        <v>6.0666666666666664</v>
      </c>
      <c r="K4367" s="54">
        <f>DATE(YEAR(tbl_raw_data[[#This Row],[Date Actioned]]), MONTH(tbl_raw_data[[#This Row],[Date Actioned]]), DAY(tbl_raw_data[[#This Row],[Date Actioned]]))</f>
        <v>45158</v>
      </c>
      <c r="L4367" s="55" t="str">
        <f>UPPER(TEXT(tbl_raw_data[[#This Row],[Updated_date]],"MMMM"))</f>
        <v>AUGUST</v>
      </c>
      <c r="M4367" s="55" t="str">
        <f>UPPER("Week "&amp;IF(ROUNDUP(DAY(tbl_raw_data[[#This Row],[Updated_date]])/7,0)=5,4,ROUNDUP(DAY(tbl_raw_data[[#This Row],[Updated_date]])/7,0)))</f>
        <v>WEEK 3</v>
      </c>
      <c r="N4367" s="57" t="str">
        <f>UPPER(VLOOKUP(tbl_raw_data[[#This Row],[Analyst]],[1]setting!$A$1:$B$15,2,0))</f>
        <v>CAMERON</v>
      </c>
      <c r="O4367" s="57" t="str">
        <f>UPPER(tbl_raw_data[[#This Row],[Outcome]])</f>
        <v>WITHDRAW</v>
      </c>
      <c r="P4367" s="57" t="str">
        <f>UPPER(tbl_raw_data[[#This Row],[Queue Name]])</f>
        <v>CONSUMER EXISTING</v>
      </c>
      <c r="Q4367" s="57" t="str">
        <f>IF(tbl_raw_data[[#This Row],[time_taken_in_mins]]&lt;=20,"SLA_MET","SLA_NOT_MET")</f>
        <v>SLA_MET</v>
      </c>
    </row>
    <row r="4368" spans="1:17" ht="15" customHeight="1" x14ac:dyDescent="0.25">
      <c r="A4368" s="11" t="s">
        <v>2615</v>
      </c>
      <c r="B4368" s="6">
        <v>45158.474942129629</v>
      </c>
      <c r="C4368" s="23">
        <v>45158.480763888889</v>
      </c>
      <c r="D4368" s="24" t="s">
        <v>13</v>
      </c>
      <c r="E4368" s="24" t="s">
        <v>41</v>
      </c>
      <c r="F4368" s="24" t="s">
        <v>254</v>
      </c>
      <c r="G4368" s="115"/>
      <c r="H43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68" s="48">
        <f>tbl_raw_data[[#This Row],[Date Actioned]]-tbl_raw_data[[#This Row],[Date Tagged]]</f>
        <v>5.8217592595610768E-3</v>
      </c>
      <c r="J4368" s="50">
        <f>HOUR(tbl_raw_data[[#This Row],[time_taken]])*60+MINUTE(tbl_raw_data[[#This Row],[time_taken]])+SECOND(tbl_raw_data[[#This Row],[time_taken]])/60</f>
        <v>8.3833333333333329</v>
      </c>
      <c r="K4368" s="54">
        <f>DATE(YEAR(tbl_raw_data[[#This Row],[Date Actioned]]), MONTH(tbl_raw_data[[#This Row],[Date Actioned]]), DAY(tbl_raw_data[[#This Row],[Date Actioned]]))</f>
        <v>45158</v>
      </c>
      <c r="L4368" s="55" t="str">
        <f>UPPER(TEXT(tbl_raw_data[[#This Row],[Updated_date]],"MMMM"))</f>
        <v>AUGUST</v>
      </c>
      <c r="M4368" s="55" t="str">
        <f>UPPER("Week "&amp;IF(ROUNDUP(DAY(tbl_raw_data[[#This Row],[Updated_date]])/7,0)=5,4,ROUNDUP(DAY(tbl_raw_data[[#This Row],[Updated_date]])/7,0)))</f>
        <v>WEEK 3</v>
      </c>
      <c r="N4368" s="57" t="str">
        <f>UPPER(VLOOKUP(tbl_raw_data[[#This Row],[Analyst]],[1]setting!$A$1:$B$15,2,0))</f>
        <v>FARDIN</v>
      </c>
      <c r="O4368" s="57" t="str">
        <f>UPPER(tbl_raw_data[[#This Row],[Outcome]])</f>
        <v>APPROVE</v>
      </c>
      <c r="P4368" s="57" t="str">
        <f>UPPER(tbl_raw_data[[#This Row],[Queue Name]])</f>
        <v>CONSUMER POST BUREAU</v>
      </c>
      <c r="Q4368" s="57" t="str">
        <f>IF(tbl_raw_data[[#This Row],[time_taken_in_mins]]&lt;=20,"SLA_MET","SLA_NOT_MET")</f>
        <v>SLA_MET</v>
      </c>
    </row>
    <row r="4369" spans="1:17" ht="15" customHeight="1" x14ac:dyDescent="0.25">
      <c r="A4369" s="22" t="s">
        <v>982</v>
      </c>
      <c r="B4369" s="12">
        <v>45158.475081018521</v>
      </c>
      <c r="C4369" s="27">
        <v>45158.478726851848</v>
      </c>
      <c r="D4369" s="28" t="s">
        <v>13</v>
      </c>
      <c r="E4369" s="28" t="s">
        <v>28</v>
      </c>
      <c r="F4369" s="28" t="s">
        <v>10</v>
      </c>
      <c r="G4369" s="112" t="s">
        <v>53</v>
      </c>
      <c r="H43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69" s="48">
        <f>tbl_raw_data[[#This Row],[Date Actioned]]-tbl_raw_data[[#This Row],[Date Tagged]]</f>
        <v>3.6458333270275034E-3</v>
      </c>
      <c r="J4369" s="50">
        <f>HOUR(tbl_raw_data[[#This Row],[time_taken]])*60+MINUTE(tbl_raw_data[[#This Row],[time_taken]])+SECOND(tbl_raw_data[[#This Row],[time_taken]])/60</f>
        <v>5.25</v>
      </c>
      <c r="K4369" s="54">
        <f>DATE(YEAR(tbl_raw_data[[#This Row],[Date Actioned]]), MONTH(tbl_raw_data[[#This Row],[Date Actioned]]), DAY(tbl_raw_data[[#This Row],[Date Actioned]]))</f>
        <v>45158</v>
      </c>
      <c r="L4369" s="55" t="str">
        <f>UPPER(TEXT(tbl_raw_data[[#This Row],[Updated_date]],"MMMM"))</f>
        <v>AUGUST</v>
      </c>
      <c r="M4369" s="55" t="str">
        <f>UPPER("Week "&amp;IF(ROUNDUP(DAY(tbl_raw_data[[#This Row],[Updated_date]])/7,0)=5,4,ROUNDUP(DAY(tbl_raw_data[[#This Row],[Updated_date]])/7,0)))</f>
        <v>WEEK 3</v>
      </c>
      <c r="N4369" s="57" t="str">
        <f>UPPER(VLOOKUP(tbl_raw_data[[#This Row],[Analyst]],[1]setting!$A$1:$B$15,2,0))</f>
        <v>SAM</v>
      </c>
      <c r="O4369" s="57" t="str">
        <f>UPPER(tbl_raw_data[[#This Row],[Outcome]])</f>
        <v>APPROVE</v>
      </c>
      <c r="P4369" s="57" t="str">
        <f>UPPER(tbl_raw_data[[#This Row],[Queue Name]])</f>
        <v>CONSUMER EXISTING</v>
      </c>
      <c r="Q4369" s="57" t="str">
        <f>IF(tbl_raw_data[[#This Row],[time_taken_in_mins]]&lt;=20,"SLA_MET","SLA_NOT_MET")</f>
        <v>SLA_MET</v>
      </c>
    </row>
    <row r="4370" spans="1:17" ht="15" customHeight="1" x14ac:dyDescent="0.25">
      <c r="A4370" s="5" t="s">
        <v>5338</v>
      </c>
      <c r="B4370" s="6">
        <v>45158.477951388886</v>
      </c>
      <c r="C4370" s="23">
        <v>45158.488229166665</v>
      </c>
      <c r="D4370" s="24" t="s">
        <v>13</v>
      </c>
      <c r="E4370" s="24" t="s">
        <v>28</v>
      </c>
      <c r="F4370" s="24" t="s">
        <v>14</v>
      </c>
      <c r="G4370" s="113" t="s">
        <v>29</v>
      </c>
      <c r="H43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0" s="48">
        <f>tbl_raw_data[[#This Row],[Date Actioned]]-tbl_raw_data[[#This Row],[Date Tagged]]</f>
        <v>1.0277777779265307E-2</v>
      </c>
      <c r="J4370" s="50">
        <f>HOUR(tbl_raw_data[[#This Row],[time_taken]])*60+MINUTE(tbl_raw_data[[#This Row],[time_taken]])+SECOND(tbl_raw_data[[#This Row],[time_taken]])/60</f>
        <v>14.8</v>
      </c>
      <c r="K4370" s="54">
        <f>DATE(YEAR(tbl_raw_data[[#This Row],[Date Actioned]]), MONTH(tbl_raw_data[[#This Row],[Date Actioned]]), DAY(tbl_raw_data[[#This Row],[Date Actioned]]))</f>
        <v>45158</v>
      </c>
      <c r="L4370" s="55" t="str">
        <f>UPPER(TEXT(tbl_raw_data[[#This Row],[Updated_date]],"MMMM"))</f>
        <v>AUGUST</v>
      </c>
      <c r="M4370" s="55" t="str">
        <f>UPPER("Week "&amp;IF(ROUNDUP(DAY(tbl_raw_data[[#This Row],[Updated_date]])/7,0)=5,4,ROUNDUP(DAY(tbl_raw_data[[#This Row],[Updated_date]])/7,0)))</f>
        <v>WEEK 3</v>
      </c>
      <c r="N4370" s="57" t="str">
        <f>UPPER(VLOOKUP(tbl_raw_data[[#This Row],[Analyst]],[1]setting!$A$1:$B$15,2,0))</f>
        <v>HARDIK</v>
      </c>
      <c r="O4370" s="57" t="str">
        <f>UPPER(tbl_raw_data[[#This Row],[Outcome]])</f>
        <v>APPROVE</v>
      </c>
      <c r="P4370" s="57" t="str">
        <f>UPPER(tbl_raw_data[[#This Row],[Queue Name]])</f>
        <v>CONSUMER EXISTING</v>
      </c>
      <c r="Q4370" s="57" t="str">
        <f>IF(tbl_raw_data[[#This Row],[time_taken_in_mins]]&lt;=20,"SLA_MET","SLA_NOT_MET")</f>
        <v>SLA_MET</v>
      </c>
    </row>
    <row r="4371" spans="1:17" ht="15" customHeight="1" x14ac:dyDescent="0.25">
      <c r="A4371" s="11" t="s">
        <v>5061</v>
      </c>
      <c r="B4371" s="12">
        <v>45158.478530092594</v>
      </c>
      <c r="C4371" s="27">
        <v>45158.48814814815</v>
      </c>
      <c r="D4371" s="28" t="s">
        <v>13</v>
      </c>
      <c r="E4371" s="28" t="s">
        <v>41</v>
      </c>
      <c r="F4371" s="28" t="s">
        <v>42</v>
      </c>
      <c r="G4371" s="114"/>
      <c r="H43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1" s="48">
        <f>tbl_raw_data[[#This Row],[Date Actioned]]-tbl_raw_data[[#This Row],[Date Tagged]]</f>
        <v>9.6180555556202307E-3</v>
      </c>
      <c r="J4371" s="50">
        <f>HOUR(tbl_raw_data[[#This Row],[time_taken]])*60+MINUTE(tbl_raw_data[[#This Row],[time_taken]])+SECOND(tbl_raw_data[[#This Row],[time_taken]])/60</f>
        <v>13.85</v>
      </c>
      <c r="K4371" s="54">
        <f>DATE(YEAR(tbl_raw_data[[#This Row],[Date Actioned]]), MONTH(tbl_raw_data[[#This Row],[Date Actioned]]), DAY(tbl_raw_data[[#This Row],[Date Actioned]]))</f>
        <v>45158</v>
      </c>
      <c r="L4371" s="55" t="str">
        <f>UPPER(TEXT(tbl_raw_data[[#This Row],[Updated_date]],"MMMM"))</f>
        <v>AUGUST</v>
      </c>
      <c r="M4371" s="55" t="str">
        <f>UPPER("Week "&amp;IF(ROUNDUP(DAY(tbl_raw_data[[#This Row],[Updated_date]])/7,0)=5,4,ROUNDUP(DAY(tbl_raw_data[[#This Row],[Updated_date]])/7,0)))</f>
        <v>WEEK 3</v>
      </c>
      <c r="N4371" s="57" t="str">
        <f>UPPER(VLOOKUP(tbl_raw_data[[#This Row],[Analyst]],[1]setting!$A$1:$B$15,2,0))</f>
        <v>NITESH</v>
      </c>
      <c r="O4371" s="57" t="str">
        <f>UPPER(tbl_raw_data[[#This Row],[Outcome]])</f>
        <v>APPROVE</v>
      </c>
      <c r="P4371" s="57" t="str">
        <f>UPPER(tbl_raw_data[[#This Row],[Queue Name]])</f>
        <v>CONSUMER POST BUREAU</v>
      </c>
      <c r="Q4371" s="57" t="str">
        <f>IF(tbl_raw_data[[#This Row],[time_taken_in_mins]]&lt;=20,"SLA_MET","SLA_NOT_MET")</f>
        <v>SLA_MET</v>
      </c>
    </row>
    <row r="4372" spans="1:17" ht="15" customHeight="1" x14ac:dyDescent="0.25">
      <c r="A4372" s="22" t="s">
        <v>3708</v>
      </c>
      <c r="B4372" s="6">
        <v>45158.478888888887</v>
      </c>
      <c r="C4372" s="23">
        <v>45158.486192129632</v>
      </c>
      <c r="D4372" s="24" t="s">
        <v>13</v>
      </c>
      <c r="E4372" s="24" t="s">
        <v>28</v>
      </c>
      <c r="F4372" s="24" t="s">
        <v>10</v>
      </c>
      <c r="G4372" s="113" t="s">
        <v>53</v>
      </c>
      <c r="H43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2" s="48">
        <f>tbl_raw_data[[#This Row],[Date Actioned]]-tbl_raw_data[[#This Row],[Date Tagged]]</f>
        <v>7.3032407453865744E-3</v>
      </c>
      <c r="J4372" s="50">
        <f>HOUR(tbl_raw_data[[#This Row],[time_taken]])*60+MINUTE(tbl_raw_data[[#This Row],[time_taken]])+SECOND(tbl_raw_data[[#This Row],[time_taken]])/60</f>
        <v>10.516666666666667</v>
      </c>
      <c r="K4372" s="54">
        <f>DATE(YEAR(tbl_raw_data[[#This Row],[Date Actioned]]), MONTH(tbl_raw_data[[#This Row],[Date Actioned]]), DAY(tbl_raw_data[[#This Row],[Date Actioned]]))</f>
        <v>45158</v>
      </c>
      <c r="L4372" s="55" t="str">
        <f>UPPER(TEXT(tbl_raw_data[[#This Row],[Updated_date]],"MMMM"))</f>
        <v>AUGUST</v>
      </c>
      <c r="M4372" s="55" t="str">
        <f>UPPER("Week "&amp;IF(ROUNDUP(DAY(tbl_raw_data[[#This Row],[Updated_date]])/7,0)=5,4,ROUNDUP(DAY(tbl_raw_data[[#This Row],[Updated_date]])/7,0)))</f>
        <v>WEEK 3</v>
      </c>
      <c r="N4372" s="57" t="str">
        <f>UPPER(VLOOKUP(tbl_raw_data[[#This Row],[Analyst]],[1]setting!$A$1:$B$15,2,0))</f>
        <v>SAM</v>
      </c>
      <c r="O4372" s="57" t="str">
        <f>UPPER(tbl_raw_data[[#This Row],[Outcome]])</f>
        <v>APPROVE</v>
      </c>
      <c r="P4372" s="57" t="str">
        <f>UPPER(tbl_raw_data[[#This Row],[Queue Name]])</f>
        <v>CONSUMER EXISTING</v>
      </c>
      <c r="Q4372" s="57" t="str">
        <f>IF(tbl_raw_data[[#This Row],[time_taken_in_mins]]&lt;=20,"SLA_MET","SLA_NOT_MET")</f>
        <v>SLA_MET</v>
      </c>
    </row>
    <row r="4373" spans="1:17" ht="15" customHeight="1" x14ac:dyDescent="0.25">
      <c r="A4373" s="5" t="s">
        <v>2335</v>
      </c>
      <c r="B4373" s="6">
        <v>45158.47928240741</v>
      </c>
      <c r="C4373" s="23">
        <v>45158.484791666669</v>
      </c>
      <c r="D4373" s="24" t="s">
        <v>8</v>
      </c>
      <c r="E4373" s="24" t="s">
        <v>9</v>
      </c>
      <c r="F4373" s="24" t="s">
        <v>55</v>
      </c>
      <c r="G4373" s="113" t="s">
        <v>488</v>
      </c>
      <c r="H43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73" s="48">
        <f>tbl_raw_data[[#This Row],[Date Actioned]]-tbl_raw_data[[#This Row],[Date Tagged]]</f>
        <v>5.5092592592700385E-3</v>
      </c>
      <c r="J4373" s="50">
        <f>HOUR(tbl_raw_data[[#This Row],[time_taken]])*60+MINUTE(tbl_raw_data[[#This Row],[time_taken]])+SECOND(tbl_raw_data[[#This Row],[time_taken]])/60</f>
        <v>7.9333333333333336</v>
      </c>
      <c r="K4373" s="54">
        <f>DATE(YEAR(tbl_raw_data[[#This Row],[Date Actioned]]), MONTH(tbl_raw_data[[#This Row],[Date Actioned]]), DAY(tbl_raw_data[[#This Row],[Date Actioned]]))</f>
        <v>45158</v>
      </c>
      <c r="L4373" s="55" t="str">
        <f>UPPER(TEXT(tbl_raw_data[[#This Row],[Updated_date]],"MMMM"))</f>
        <v>AUGUST</v>
      </c>
      <c r="M4373" s="55" t="str">
        <f>UPPER("Week "&amp;IF(ROUNDUP(DAY(tbl_raw_data[[#This Row],[Updated_date]])/7,0)=5,4,ROUNDUP(DAY(tbl_raw_data[[#This Row],[Updated_date]])/7,0)))</f>
        <v>WEEK 3</v>
      </c>
      <c r="N4373" s="57" t="str">
        <f>UPPER(VLOOKUP(tbl_raw_data[[#This Row],[Analyst]],[1]setting!$A$1:$B$15,2,0))</f>
        <v>CAMERON</v>
      </c>
      <c r="O4373" s="57" t="str">
        <f>UPPER(tbl_raw_data[[#This Row],[Outcome]])</f>
        <v>WITHDRAW</v>
      </c>
      <c r="P4373" s="57" t="str">
        <f>UPPER(tbl_raw_data[[#This Row],[Queue Name]])</f>
        <v>CONSUMER PRE BUREAU</v>
      </c>
      <c r="Q4373" s="57" t="str">
        <f>IF(tbl_raw_data[[#This Row],[time_taken_in_mins]]&lt;=20,"SLA_MET","SLA_NOT_MET")</f>
        <v>SLA_MET</v>
      </c>
    </row>
    <row r="4374" spans="1:17" ht="15" customHeight="1" x14ac:dyDescent="0.25">
      <c r="A4374" s="5" t="s">
        <v>4321</v>
      </c>
      <c r="B4374" s="12">
        <v>45158.48170138889</v>
      </c>
      <c r="C4374" s="27">
        <v>45158.489953703705</v>
      </c>
      <c r="D4374" s="28" t="s">
        <v>13</v>
      </c>
      <c r="E4374" s="28" t="s">
        <v>41</v>
      </c>
      <c r="F4374" s="28" t="s">
        <v>254</v>
      </c>
      <c r="G4374" s="114"/>
      <c r="H43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4" s="48">
        <f>tbl_raw_data[[#This Row],[Date Actioned]]-tbl_raw_data[[#This Row],[Date Tagged]]</f>
        <v>8.2523148157633841E-3</v>
      </c>
      <c r="J4374" s="50">
        <f>HOUR(tbl_raw_data[[#This Row],[time_taken]])*60+MINUTE(tbl_raw_data[[#This Row],[time_taken]])+SECOND(tbl_raw_data[[#This Row],[time_taken]])/60</f>
        <v>11.883333333333333</v>
      </c>
      <c r="K4374" s="54">
        <f>DATE(YEAR(tbl_raw_data[[#This Row],[Date Actioned]]), MONTH(tbl_raw_data[[#This Row],[Date Actioned]]), DAY(tbl_raw_data[[#This Row],[Date Actioned]]))</f>
        <v>45158</v>
      </c>
      <c r="L4374" s="55" t="str">
        <f>UPPER(TEXT(tbl_raw_data[[#This Row],[Updated_date]],"MMMM"))</f>
        <v>AUGUST</v>
      </c>
      <c r="M4374" s="55" t="str">
        <f>UPPER("Week "&amp;IF(ROUNDUP(DAY(tbl_raw_data[[#This Row],[Updated_date]])/7,0)=5,4,ROUNDUP(DAY(tbl_raw_data[[#This Row],[Updated_date]])/7,0)))</f>
        <v>WEEK 3</v>
      </c>
      <c r="N4374" s="57" t="str">
        <f>UPPER(VLOOKUP(tbl_raw_data[[#This Row],[Analyst]],[1]setting!$A$1:$B$15,2,0))</f>
        <v>FARDIN</v>
      </c>
      <c r="O4374" s="57" t="str">
        <f>UPPER(tbl_raw_data[[#This Row],[Outcome]])</f>
        <v>APPROVE</v>
      </c>
      <c r="P4374" s="57" t="str">
        <f>UPPER(tbl_raw_data[[#This Row],[Queue Name]])</f>
        <v>CONSUMER POST BUREAU</v>
      </c>
      <c r="Q4374" s="57" t="str">
        <f>IF(tbl_raw_data[[#This Row],[time_taken_in_mins]]&lt;=20,"SLA_MET","SLA_NOT_MET")</f>
        <v>SLA_MET</v>
      </c>
    </row>
    <row r="4375" spans="1:17" ht="26.25" x14ac:dyDescent="0.25">
      <c r="A4375" s="11" t="s">
        <v>5214</v>
      </c>
      <c r="B4375" s="12">
        <v>45158.482418981483</v>
      </c>
      <c r="C4375" s="27">
        <v>45158.4924537037</v>
      </c>
      <c r="D4375" s="28" t="s">
        <v>8</v>
      </c>
      <c r="E4375" s="28" t="s">
        <v>28</v>
      </c>
      <c r="F4375" s="28" t="s">
        <v>55</v>
      </c>
      <c r="G4375" s="112" t="s">
        <v>96</v>
      </c>
      <c r="H43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75" s="48">
        <f>tbl_raw_data[[#This Row],[Date Actioned]]-tbl_raw_data[[#This Row],[Date Tagged]]</f>
        <v>1.003472221782431E-2</v>
      </c>
      <c r="J4375" s="50">
        <f>HOUR(tbl_raw_data[[#This Row],[time_taken]])*60+MINUTE(tbl_raw_data[[#This Row],[time_taken]])+SECOND(tbl_raw_data[[#This Row],[time_taken]])/60</f>
        <v>14.45</v>
      </c>
      <c r="K4375" s="54">
        <f>DATE(YEAR(tbl_raw_data[[#This Row],[Date Actioned]]), MONTH(tbl_raw_data[[#This Row],[Date Actioned]]), DAY(tbl_raw_data[[#This Row],[Date Actioned]]))</f>
        <v>45158</v>
      </c>
      <c r="L4375" s="55" t="str">
        <f>UPPER(TEXT(tbl_raw_data[[#This Row],[Updated_date]],"MMMM"))</f>
        <v>AUGUST</v>
      </c>
      <c r="M4375" s="55" t="str">
        <f>UPPER("Week "&amp;IF(ROUNDUP(DAY(tbl_raw_data[[#This Row],[Updated_date]])/7,0)=5,4,ROUNDUP(DAY(tbl_raw_data[[#This Row],[Updated_date]])/7,0)))</f>
        <v>WEEK 3</v>
      </c>
      <c r="N4375" s="57" t="str">
        <f>UPPER(VLOOKUP(tbl_raw_data[[#This Row],[Analyst]],[1]setting!$A$1:$B$15,2,0))</f>
        <v>CAMERON</v>
      </c>
      <c r="O4375" s="57" t="str">
        <f>UPPER(tbl_raw_data[[#This Row],[Outcome]])</f>
        <v>WITHDRAW</v>
      </c>
      <c r="P4375" s="57" t="str">
        <f>UPPER(tbl_raw_data[[#This Row],[Queue Name]])</f>
        <v>CONSUMER EXISTING</v>
      </c>
      <c r="Q4375" s="57" t="str">
        <f>IF(tbl_raw_data[[#This Row],[time_taken_in_mins]]&lt;=20,"SLA_MET","SLA_NOT_MET")</f>
        <v>SLA_MET</v>
      </c>
    </row>
    <row r="4376" spans="1:17" ht="15" customHeight="1" x14ac:dyDescent="0.25">
      <c r="A4376" s="11" t="s">
        <v>6206</v>
      </c>
      <c r="B4376" s="6">
        <v>45158.483518518522</v>
      </c>
      <c r="C4376" s="23">
        <v>45158.49596064815</v>
      </c>
      <c r="D4376" s="24" t="s">
        <v>13</v>
      </c>
      <c r="E4376" s="24" t="s">
        <v>41</v>
      </c>
      <c r="F4376" s="24" t="s">
        <v>168</v>
      </c>
      <c r="G4376" s="115"/>
      <c r="H43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6" s="48">
        <f>tbl_raw_data[[#This Row],[Date Actioned]]-tbl_raw_data[[#This Row],[Date Tagged]]</f>
        <v>1.244212962774327E-2</v>
      </c>
      <c r="J4376" s="50">
        <f>HOUR(tbl_raw_data[[#This Row],[time_taken]])*60+MINUTE(tbl_raw_data[[#This Row],[time_taken]])+SECOND(tbl_raw_data[[#This Row],[time_taken]])/60</f>
        <v>17.916666666666668</v>
      </c>
      <c r="K4376" s="54">
        <f>DATE(YEAR(tbl_raw_data[[#This Row],[Date Actioned]]), MONTH(tbl_raw_data[[#This Row],[Date Actioned]]), DAY(tbl_raw_data[[#This Row],[Date Actioned]]))</f>
        <v>45158</v>
      </c>
      <c r="L4376" s="55" t="str">
        <f>UPPER(TEXT(tbl_raw_data[[#This Row],[Updated_date]],"MMMM"))</f>
        <v>AUGUST</v>
      </c>
      <c r="M4376" s="55" t="str">
        <f>UPPER("Week "&amp;IF(ROUNDUP(DAY(tbl_raw_data[[#This Row],[Updated_date]])/7,0)=5,4,ROUNDUP(DAY(tbl_raw_data[[#This Row],[Updated_date]])/7,0)))</f>
        <v>WEEK 3</v>
      </c>
      <c r="N4376" s="57" t="str">
        <f>UPPER(VLOOKUP(tbl_raw_data[[#This Row],[Analyst]],[1]setting!$A$1:$B$15,2,0))</f>
        <v>MERCEDES</v>
      </c>
      <c r="O4376" s="57" t="str">
        <f>UPPER(tbl_raw_data[[#This Row],[Outcome]])</f>
        <v>APPROVE</v>
      </c>
      <c r="P4376" s="57" t="str">
        <f>UPPER(tbl_raw_data[[#This Row],[Queue Name]])</f>
        <v>CONSUMER POST BUREAU</v>
      </c>
      <c r="Q4376" s="57" t="str">
        <f>IF(tbl_raw_data[[#This Row],[time_taken_in_mins]]&lt;=20,"SLA_MET","SLA_NOT_MET")</f>
        <v>SLA_MET</v>
      </c>
    </row>
    <row r="4377" spans="1:17" ht="15" customHeight="1" x14ac:dyDescent="0.25">
      <c r="A4377" s="11" t="s">
        <v>5150</v>
      </c>
      <c r="B4377" s="12">
        <v>45158.484375</v>
      </c>
      <c r="C4377" s="27">
        <v>45158.494247685187</v>
      </c>
      <c r="D4377" s="28" t="s">
        <v>46</v>
      </c>
      <c r="E4377" s="28" t="s">
        <v>28</v>
      </c>
      <c r="F4377" s="28" t="s">
        <v>10</v>
      </c>
      <c r="G4377" s="112" t="s">
        <v>5151</v>
      </c>
      <c r="H43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7" s="48">
        <f>tbl_raw_data[[#This Row],[Date Actioned]]-tbl_raw_data[[#This Row],[Date Tagged]]</f>
        <v>9.8726851865649223E-3</v>
      </c>
      <c r="J4377" s="50">
        <f>HOUR(tbl_raw_data[[#This Row],[time_taken]])*60+MINUTE(tbl_raw_data[[#This Row],[time_taken]])+SECOND(tbl_raw_data[[#This Row],[time_taken]])/60</f>
        <v>14.216666666666667</v>
      </c>
      <c r="K4377" s="54">
        <f>DATE(YEAR(tbl_raw_data[[#This Row],[Date Actioned]]), MONTH(tbl_raw_data[[#This Row],[Date Actioned]]), DAY(tbl_raw_data[[#This Row],[Date Actioned]]))</f>
        <v>45158</v>
      </c>
      <c r="L4377" s="55" t="str">
        <f>UPPER(TEXT(tbl_raw_data[[#This Row],[Updated_date]],"MMMM"))</f>
        <v>AUGUST</v>
      </c>
      <c r="M4377" s="55" t="str">
        <f>UPPER("Week "&amp;IF(ROUNDUP(DAY(tbl_raw_data[[#This Row],[Updated_date]])/7,0)=5,4,ROUNDUP(DAY(tbl_raw_data[[#This Row],[Updated_date]])/7,0)))</f>
        <v>WEEK 3</v>
      </c>
      <c r="N4377" s="57" t="str">
        <f>UPPER(VLOOKUP(tbl_raw_data[[#This Row],[Analyst]],[1]setting!$A$1:$B$15,2,0))</f>
        <v>SAM</v>
      </c>
      <c r="O4377" s="57" t="str">
        <f>UPPER(tbl_raw_data[[#This Row],[Outcome]])</f>
        <v>DECLINE</v>
      </c>
      <c r="P4377" s="57" t="str">
        <f>UPPER(tbl_raw_data[[#This Row],[Queue Name]])</f>
        <v>CONSUMER EXISTING</v>
      </c>
      <c r="Q4377" s="57" t="str">
        <f>IF(tbl_raw_data[[#This Row],[time_taken_in_mins]]&lt;=20,"SLA_MET","SLA_NOT_MET")</f>
        <v>SLA_MET</v>
      </c>
    </row>
    <row r="4378" spans="1:17" ht="15" customHeight="1" x14ac:dyDescent="0.25">
      <c r="A4378" s="22" t="s">
        <v>5347</v>
      </c>
      <c r="B4378" s="12">
        <v>45158.485682870371</v>
      </c>
      <c r="C4378" s="27">
        <v>45158.495972222219</v>
      </c>
      <c r="D4378" s="28" t="s">
        <v>13</v>
      </c>
      <c r="E4378" s="28" t="s">
        <v>9</v>
      </c>
      <c r="F4378" s="28" t="s">
        <v>14</v>
      </c>
      <c r="G4378" s="112" t="s">
        <v>21</v>
      </c>
      <c r="H43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78" s="48">
        <f>tbl_raw_data[[#This Row],[Date Actioned]]-tbl_raw_data[[#This Row],[Date Tagged]]</f>
        <v>1.0289351848769002E-2</v>
      </c>
      <c r="J4378" s="50">
        <f>HOUR(tbl_raw_data[[#This Row],[time_taken]])*60+MINUTE(tbl_raw_data[[#This Row],[time_taken]])+SECOND(tbl_raw_data[[#This Row],[time_taken]])/60</f>
        <v>14.816666666666666</v>
      </c>
      <c r="K4378" s="54">
        <f>DATE(YEAR(tbl_raw_data[[#This Row],[Date Actioned]]), MONTH(tbl_raw_data[[#This Row],[Date Actioned]]), DAY(tbl_raw_data[[#This Row],[Date Actioned]]))</f>
        <v>45158</v>
      </c>
      <c r="L4378" s="55" t="str">
        <f>UPPER(TEXT(tbl_raw_data[[#This Row],[Updated_date]],"MMMM"))</f>
        <v>AUGUST</v>
      </c>
      <c r="M4378" s="55" t="str">
        <f>UPPER("Week "&amp;IF(ROUNDUP(DAY(tbl_raw_data[[#This Row],[Updated_date]])/7,0)=5,4,ROUNDUP(DAY(tbl_raw_data[[#This Row],[Updated_date]])/7,0)))</f>
        <v>WEEK 3</v>
      </c>
      <c r="N4378" s="57" t="str">
        <f>UPPER(VLOOKUP(tbl_raw_data[[#This Row],[Analyst]],[1]setting!$A$1:$B$15,2,0))</f>
        <v>HARDIK</v>
      </c>
      <c r="O4378" s="57" t="str">
        <f>UPPER(tbl_raw_data[[#This Row],[Outcome]])</f>
        <v>APPROVE</v>
      </c>
      <c r="P4378" s="57" t="str">
        <f>UPPER(tbl_raw_data[[#This Row],[Queue Name]])</f>
        <v>CONSUMER PRE BUREAU</v>
      </c>
      <c r="Q4378" s="57" t="str">
        <f>IF(tbl_raw_data[[#This Row],[time_taken_in_mins]]&lt;=20,"SLA_MET","SLA_NOT_MET")</f>
        <v>SLA_MET</v>
      </c>
    </row>
    <row r="4379" spans="1:17" ht="15" customHeight="1" x14ac:dyDescent="0.25">
      <c r="A4379" s="5" t="s">
        <v>4055</v>
      </c>
      <c r="B4379" s="6">
        <v>45158.491296296299</v>
      </c>
      <c r="C4379" s="23">
        <v>45158.499108796299</v>
      </c>
      <c r="D4379" s="24" t="s">
        <v>13</v>
      </c>
      <c r="E4379" s="24" t="s">
        <v>41</v>
      </c>
      <c r="F4379" s="24" t="s">
        <v>254</v>
      </c>
      <c r="G4379" s="115"/>
      <c r="H43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79" s="48">
        <f>tbl_raw_data[[#This Row],[Date Actioned]]-tbl_raw_data[[#This Row],[Date Tagged]]</f>
        <v>7.8125E-3</v>
      </c>
      <c r="J4379" s="50">
        <f>HOUR(tbl_raw_data[[#This Row],[time_taken]])*60+MINUTE(tbl_raw_data[[#This Row],[time_taken]])+SECOND(tbl_raw_data[[#This Row],[time_taken]])/60</f>
        <v>11.25</v>
      </c>
      <c r="K4379" s="54">
        <f>DATE(YEAR(tbl_raw_data[[#This Row],[Date Actioned]]), MONTH(tbl_raw_data[[#This Row],[Date Actioned]]), DAY(tbl_raw_data[[#This Row],[Date Actioned]]))</f>
        <v>45158</v>
      </c>
      <c r="L4379" s="55" t="str">
        <f>UPPER(TEXT(tbl_raw_data[[#This Row],[Updated_date]],"MMMM"))</f>
        <v>AUGUST</v>
      </c>
      <c r="M4379" s="55" t="str">
        <f>UPPER("Week "&amp;IF(ROUNDUP(DAY(tbl_raw_data[[#This Row],[Updated_date]])/7,0)=5,4,ROUNDUP(DAY(tbl_raw_data[[#This Row],[Updated_date]])/7,0)))</f>
        <v>WEEK 3</v>
      </c>
      <c r="N4379" s="57" t="str">
        <f>UPPER(VLOOKUP(tbl_raw_data[[#This Row],[Analyst]],[1]setting!$A$1:$B$15,2,0))</f>
        <v>FARDIN</v>
      </c>
      <c r="O4379" s="57" t="str">
        <f>UPPER(tbl_raw_data[[#This Row],[Outcome]])</f>
        <v>APPROVE</v>
      </c>
      <c r="P4379" s="57" t="str">
        <f>UPPER(tbl_raw_data[[#This Row],[Queue Name]])</f>
        <v>CONSUMER POST BUREAU</v>
      </c>
      <c r="Q4379" s="57" t="str">
        <f>IF(tbl_raw_data[[#This Row],[time_taken_in_mins]]&lt;=20,"SLA_MET","SLA_NOT_MET")</f>
        <v>SLA_MET</v>
      </c>
    </row>
    <row r="4380" spans="1:17" ht="15" customHeight="1" x14ac:dyDescent="0.25">
      <c r="A4380" s="11" t="s">
        <v>4154</v>
      </c>
      <c r="B4380" s="12">
        <v>45158.492592592593</v>
      </c>
      <c r="C4380" s="27">
        <v>45158.500555555554</v>
      </c>
      <c r="D4380" s="28" t="s">
        <v>13</v>
      </c>
      <c r="E4380" s="28" t="s">
        <v>41</v>
      </c>
      <c r="F4380" s="28" t="s">
        <v>10</v>
      </c>
      <c r="G4380" s="114"/>
      <c r="H43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80" s="48">
        <f>tbl_raw_data[[#This Row],[Date Actioned]]-tbl_raw_data[[#This Row],[Date Tagged]]</f>
        <v>7.962962961755693E-3</v>
      </c>
      <c r="J4380" s="50">
        <f>HOUR(tbl_raw_data[[#This Row],[time_taken]])*60+MINUTE(tbl_raw_data[[#This Row],[time_taken]])+SECOND(tbl_raw_data[[#This Row],[time_taken]])/60</f>
        <v>11.466666666666667</v>
      </c>
      <c r="K4380" s="54">
        <f>DATE(YEAR(tbl_raw_data[[#This Row],[Date Actioned]]), MONTH(tbl_raw_data[[#This Row],[Date Actioned]]), DAY(tbl_raw_data[[#This Row],[Date Actioned]]))</f>
        <v>45158</v>
      </c>
      <c r="L4380" s="55" t="str">
        <f>UPPER(TEXT(tbl_raw_data[[#This Row],[Updated_date]],"MMMM"))</f>
        <v>AUGUST</v>
      </c>
      <c r="M4380" s="55" t="str">
        <f>UPPER("Week "&amp;IF(ROUNDUP(DAY(tbl_raw_data[[#This Row],[Updated_date]])/7,0)=5,4,ROUNDUP(DAY(tbl_raw_data[[#This Row],[Updated_date]])/7,0)))</f>
        <v>WEEK 3</v>
      </c>
      <c r="N4380" s="57" t="str">
        <f>UPPER(VLOOKUP(tbl_raw_data[[#This Row],[Analyst]],[1]setting!$A$1:$B$15,2,0))</f>
        <v>SAM</v>
      </c>
      <c r="O4380" s="57" t="str">
        <f>UPPER(tbl_raw_data[[#This Row],[Outcome]])</f>
        <v>APPROVE</v>
      </c>
      <c r="P4380" s="57" t="str">
        <f>UPPER(tbl_raw_data[[#This Row],[Queue Name]])</f>
        <v>CONSUMER POST BUREAU</v>
      </c>
      <c r="Q4380" s="57" t="str">
        <f>IF(tbl_raw_data[[#This Row],[time_taken_in_mins]]&lt;=20,"SLA_MET","SLA_NOT_MET")</f>
        <v>SLA_MET</v>
      </c>
    </row>
    <row r="4381" spans="1:17" ht="15" customHeight="1" x14ac:dyDescent="0.25">
      <c r="A4381" s="22" t="s">
        <v>4647</v>
      </c>
      <c r="B4381" s="6">
        <v>45158.499155092592</v>
      </c>
      <c r="C4381" s="23">
        <v>45158.507962962962</v>
      </c>
      <c r="D4381" s="24" t="s">
        <v>13</v>
      </c>
      <c r="E4381" s="24" t="s">
        <v>28</v>
      </c>
      <c r="F4381" s="24" t="s">
        <v>14</v>
      </c>
      <c r="G4381" s="113" t="s">
        <v>29</v>
      </c>
      <c r="H43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1" s="48">
        <f>tbl_raw_data[[#This Row],[Date Actioned]]-tbl_raw_data[[#This Row],[Date Tagged]]</f>
        <v>8.8078703702194616E-3</v>
      </c>
      <c r="J4381" s="50">
        <f>HOUR(tbl_raw_data[[#This Row],[time_taken]])*60+MINUTE(tbl_raw_data[[#This Row],[time_taken]])+SECOND(tbl_raw_data[[#This Row],[time_taken]])/60</f>
        <v>12.683333333333334</v>
      </c>
      <c r="K4381" s="54">
        <f>DATE(YEAR(tbl_raw_data[[#This Row],[Date Actioned]]), MONTH(tbl_raw_data[[#This Row],[Date Actioned]]), DAY(tbl_raw_data[[#This Row],[Date Actioned]]))</f>
        <v>45158</v>
      </c>
      <c r="L4381" s="55" t="str">
        <f>UPPER(TEXT(tbl_raw_data[[#This Row],[Updated_date]],"MMMM"))</f>
        <v>AUGUST</v>
      </c>
      <c r="M4381" s="55" t="str">
        <f>UPPER("Week "&amp;IF(ROUNDUP(DAY(tbl_raw_data[[#This Row],[Updated_date]])/7,0)=5,4,ROUNDUP(DAY(tbl_raw_data[[#This Row],[Updated_date]])/7,0)))</f>
        <v>WEEK 3</v>
      </c>
      <c r="N4381" s="57" t="str">
        <f>UPPER(VLOOKUP(tbl_raw_data[[#This Row],[Analyst]],[1]setting!$A$1:$B$15,2,0))</f>
        <v>HARDIK</v>
      </c>
      <c r="O4381" s="57" t="str">
        <f>UPPER(tbl_raw_data[[#This Row],[Outcome]])</f>
        <v>APPROVE</v>
      </c>
      <c r="P4381" s="57" t="str">
        <f>UPPER(tbl_raw_data[[#This Row],[Queue Name]])</f>
        <v>CONSUMER EXISTING</v>
      </c>
      <c r="Q4381" s="57" t="str">
        <f>IF(tbl_raw_data[[#This Row],[time_taken_in_mins]]&lt;=20,"SLA_MET","SLA_NOT_MET")</f>
        <v>SLA_MET</v>
      </c>
    </row>
    <row r="4382" spans="1:17" ht="15" customHeight="1" x14ac:dyDescent="0.25">
      <c r="A4382" s="5" t="s">
        <v>2178</v>
      </c>
      <c r="B4382" s="12">
        <v>45158.50309027778</v>
      </c>
      <c r="C4382" s="27">
        <v>45158.508414351854</v>
      </c>
      <c r="D4382" s="28" t="s">
        <v>13</v>
      </c>
      <c r="E4382" s="28" t="s">
        <v>41</v>
      </c>
      <c r="F4382" s="28" t="s">
        <v>455</v>
      </c>
      <c r="G4382" s="114"/>
      <c r="H43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82" s="48">
        <f>tbl_raw_data[[#This Row],[Date Actioned]]-tbl_raw_data[[#This Row],[Date Tagged]]</f>
        <v>5.324074074451346E-3</v>
      </c>
      <c r="J4382" s="50">
        <f>HOUR(tbl_raw_data[[#This Row],[time_taken]])*60+MINUTE(tbl_raw_data[[#This Row],[time_taken]])+SECOND(tbl_raw_data[[#This Row],[time_taken]])/60</f>
        <v>7.666666666666667</v>
      </c>
      <c r="K4382" s="54">
        <f>DATE(YEAR(tbl_raw_data[[#This Row],[Date Actioned]]), MONTH(tbl_raw_data[[#This Row],[Date Actioned]]), DAY(tbl_raw_data[[#This Row],[Date Actioned]]))</f>
        <v>45158</v>
      </c>
      <c r="L4382" s="55" t="str">
        <f>UPPER(TEXT(tbl_raw_data[[#This Row],[Updated_date]],"MMMM"))</f>
        <v>AUGUST</v>
      </c>
      <c r="M4382" s="55" t="str">
        <f>UPPER("Week "&amp;IF(ROUNDUP(DAY(tbl_raw_data[[#This Row],[Updated_date]])/7,0)=5,4,ROUNDUP(DAY(tbl_raw_data[[#This Row],[Updated_date]])/7,0)))</f>
        <v>WEEK 3</v>
      </c>
      <c r="N4382" s="57" t="str">
        <f>UPPER(VLOOKUP(tbl_raw_data[[#This Row],[Analyst]],[1]setting!$A$1:$B$15,2,0))</f>
        <v>ROHAN</v>
      </c>
      <c r="O4382" s="57" t="str">
        <f>UPPER(tbl_raw_data[[#This Row],[Outcome]])</f>
        <v>APPROVE</v>
      </c>
      <c r="P4382" s="57" t="str">
        <f>UPPER(tbl_raw_data[[#This Row],[Queue Name]])</f>
        <v>CONSUMER POST BUREAU</v>
      </c>
      <c r="Q4382" s="57" t="str">
        <f>IF(tbl_raw_data[[#This Row],[time_taken_in_mins]]&lt;=20,"SLA_MET","SLA_NOT_MET")</f>
        <v>SLA_MET</v>
      </c>
    </row>
    <row r="4383" spans="1:17" ht="15" customHeight="1" x14ac:dyDescent="0.25">
      <c r="A4383" s="22" t="s">
        <v>1607</v>
      </c>
      <c r="B4383" s="6">
        <v>45158.50582175926</v>
      </c>
      <c r="C4383" s="23">
        <v>45158.510405092595</v>
      </c>
      <c r="D4383" s="24" t="s">
        <v>8</v>
      </c>
      <c r="E4383" s="24" t="s">
        <v>9</v>
      </c>
      <c r="F4383" s="24" t="s">
        <v>10</v>
      </c>
      <c r="G4383" s="113" t="s">
        <v>174</v>
      </c>
      <c r="H43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383" s="48">
        <f>tbl_raw_data[[#This Row],[Date Actioned]]-tbl_raw_data[[#This Row],[Date Tagged]]</f>
        <v>4.5833333351765759E-3</v>
      </c>
      <c r="J4383" s="50">
        <f>HOUR(tbl_raw_data[[#This Row],[time_taken]])*60+MINUTE(tbl_raw_data[[#This Row],[time_taken]])+SECOND(tbl_raw_data[[#This Row],[time_taken]])/60</f>
        <v>6.6</v>
      </c>
      <c r="K4383" s="54">
        <f>DATE(YEAR(tbl_raw_data[[#This Row],[Date Actioned]]), MONTH(tbl_raw_data[[#This Row],[Date Actioned]]), DAY(tbl_raw_data[[#This Row],[Date Actioned]]))</f>
        <v>45158</v>
      </c>
      <c r="L4383" s="55" t="str">
        <f>UPPER(TEXT(tbl_raw_data[[#This Row],[Updated_date]],"MMMM"))</f>
        <v>AUGUST</v>
      </c>
      <c r="M4383" s="55" t="str">
        <f>UPPER("Week "&amp;IF(ROUNDUP(DAY(tbl_raw_data[[#This Row],[Updated_date]])/7,0)=5,4,ROUNDUP(DAY(tbl_raw_data[[#This Row],[Updated_date]])/7,0)))</f>
        <v>WEEK 3</v>
      </c>
      <c r="N4383" s="57" t="str">
        <f>UPPER(VLOOKUP(tbl_raw_data[[#This Row],[Analyst]],[1]setting!$A$1:$B$15,2,0))</f>
        <v>SAM</v>
      </c>
      <c r="O4383" s="57" t="str">
        <f>UPPER(tbl_raw_data[[#This Row],[Outcome]])</f>
        <v>WITHDRAW</v>
      </c>
      <c r="P4383" s="57" t="str">
        <f>UPPER(tbl_raw_data[[#This Row],[Queue Name]])</f>
        <v>CONSUMER PRE BUREAU</v>
      </c>
      <c r="Q4383" s="57" t="str">
        <f>IF(tbl_raw_data[[#This Row],[time_taken_in_mins]]&lt;=20,"SLA_MET","SLA_NOT_MET")</f>
        <v>SLA_MET</v>
      </c>
    </row>
    <row r="4384" spans="1:17" ht="51.75" x14ac:dyDescent="0.25">
      <c r="A4384" s="5" t="s">
        <v>2730</v>
      </c>
      <c r="B4384" s="12">
        <v>45158.505960648145</v>
      </c>
      <c r="C4384" s="27">
        <v>45158.511944444443</v>
      </c>
      <c r="D4384" s="28" t="s">
        <v>8</v>
      </c>
      <c r="E4384" s="28" t="s">
        <v>28</v>
      </c>
      <c r="F4384" s="28" t="s">
        <v>55</v>
      </c>
      <c r="G4384" s="112" t="s">
        <v>1052</v>
      </c>
      <c r="H43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84" s="48">
        <f>tbl_raw_data[[#This Row],[Date Actioned]]-tbl_raw_data[[#This Row],[Date Tagged]]</f>
        <v>5.9837962980964221E-3</v>
      </c>
      <c r="J4384" s="50">
        <f>HOUR(tbl_raw_data[[#This Row],[time_taken]])*60+MINUTE(tbl_raw_data[[#This Row],[time_taken]])+SECOND(tbl_raw_data[[#This Row],[time_taken]])/60</f>
        <v>8.6166666666666671</v>
      </c>
      <c r="K4384" s="54">
        <f>DATE(YEAR(tbl_raw_data[[#This Row],[Date Actioned]]), MONTH(tbl_raw_data[[#This Row],[Date Actioned]]), DAY(tbl_raw_data[[#This Row],[Date Actioned]]))</f>
        <v>45158</v>
      </c>
      <c r="L4384" s="55" t="str">
        <f>UPPER(TEXT(tbl_raw_data[[#This Row],[Updated_date]],"MMMM"))</f>
        <v>AUGUST</v>
      </c>
      <c r="M4384" s="55" t="str">
        <f>UPPER("Week "&amp;IF(ROUNDUP(DAY(tbl_raw_data[[#This Row],[Updated_date]])/7,0)=5,4,ROUNDUP(DAY(tbl_raw_data[[#This Row],[Updated_date]])/7,0)))</f>
        <v>WEEK 3</v>
      </c>
      <c r="N4384" s="57" t="str">
        <f>UPPER(VLOOKUP(tbl_raw_data[[#This Row],[Analyst]],[1]setting!$A$1:$B$15,2,0))</f>
        <v>CAMERON</v>
      </c>
      <c r="O4384" s="57" t="str">
        <f>UPPER(tbl_raw_data[[#This Row],[Outcome]])</f>
        <v>WITHDRAW</v>
      </c>
      <c r="P4384" s="57" t="str">
        <f>UPPER(tbl_raw_data[[#This Row],[Queue Name]])</f>
        <v>CONSUMER EXISTING</v>
      </c>
      <c r="Q4384" s="57" t="str">
        <f>IF(tbl_raw_data[[#This Row],[time_taken_in_mins]]&lt;=20,"SLA_MET","SLA_NOT_MET")</f>
        <v>SLA_MET</v>
      </c>
    </row>
    <row r="4385" spans="1:17" ht="15" customHeight="1" x14ac:dyDescent="0.25">
      <c r="A4385" s="11" t="s">
        <v>2217</v>
      </c>
      <c r="B4385" s="6">
        <v>45158.506238425929</v>
      </c>
      <c r="C4385" s="23">
        <v>45158.511608796296</v>
      </c>
      <c r="D4385" s="24" t="s">
        <v>13</v>
      </c>
      <c r="E4385" s="24" t="s">
        <v>9</v>
      </c>
      <c r="F4385" s="24" t="s">
        <v>254</v>
      </c>
      <c r="G4385" s="113" t="s">
        <v>29</v>
      </c>
      <c r="H43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5" s="48">
        <f>tbl_raw_data[[#This Row],[Date Actioned]]-tbl_raw_data[[#This Row],[Date Tagged]]</f>
        <v>5.3703703670180403E-3</v>
      </c>
      <c r="J4385" s="50">
        <f>HOUR(tbl_raw_data[[#This Row],[time_taken]])*60+MINUTE(tbl_raw_data[[#This Row],[time_taken]])+SECOND(tbl_raw_data[[#This Row],[time_taken]])/60</f>
        <v>7.7333333333333334</v>
      </c>
      <c r="K4385" s="54">
        <f>DATE(YEAR(tbl_raw_data[[#This Row],[Date Actioned]]), MONTH(tbl_raw_data[[#This Row],[Date Actioned]]), DAY(tbl_raw_data[[#This Row],[Date Actioned]]))</f>
        <v>45158</v>
      </c>
      <c r="L4385" s="55" t="str">
        <f>UPPER(TEXT(tbl_raw_data[[#This Row],[Updated_date]],"MMMM"))</f>
        <v>AUGUST</v>
      </c>
      <c r="M4385" s="55" t="str">
        <f>UPPER("Week "&amp;IF(ROUNDUP(DAY(tbl_raw_data[[#This Row],[Updated_date]])/7,0)=5,4,ROUNDUP(DAY(tbl_raw_data[[#This Row],[Updated_date]])/7,0)))</f>
        <v>WEEK 3</v>
      </c>
      <c r="N4385" s="57" t="str">
        <f>UPPER(VLOOKUP(tbl_raw_data[[#This Row],[Analyst]],[1]setting!$A$1:$B$15,2,0))</f>
        <v>FARDIN</v>
      </c>
      <c r="O4385" s="57" t="str">
        <f>UPPER(tbl_raw_data[[#This Row],[Outcome]])</f>
        <v>APPROVE</v>
      </c>
      <c r="P4385" s="57" t="str">
        <f>UPPER(tbl_raw_data[[#This Row],[Queue Name]])</f>
        <v>CONSUMER PRE BUREAU</v>
      </c>
      <c r="Q4385" s="57" t="str">
        <f>IF(tbl_raw_data[[#This Row],[time_taken_in_mins]]&lt;=20,"SLA_MET","SLA_NOT_MET")</f>
        <v>SLA_MET</v>
      </c>
    </row>
    <row r="4386" spans="1:17" ht="15" customHeight="1" x14ac:dyDescent="0.25">
      <c r="A4386" s="22" t="s">
        <v>1118</v>
      </c>
      <c r="B4386" s="12">
        <v>45158.509884259256</v>
      </c>
      <c r="C4386" s="27">
        <v>45158.513738425929</v>
      </c>
      <c r="D4386" s="28" t="s">
        <v>13</v>
      </c>
      <c r="E4386" s="28" t="s">
        <v>28</v>
      </c>
      <c r="F4386" s="28" t="s">
        <v>14</v>
      </c>
      <c r="G4386" s="112" t="s">
        <v>29</v>
      </c>
      <c r="H43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6" s="48">
        <f>tbl_raw_data[[#This Row],[Date Actioned]]-tbl_raw_data[[#This Row],[Date Tagged]]</f>
        <v>3.8541666726814583E-3</v>
      </c>
      <c r="J4386" s="50">
        <f>HOUR(tbl_raw_data[[#This Row],[time_taken]])*60+MINUTE(tbl_raw_data[[#This Row],[time_taken]])+SECOND(tbl_raw_data[[#This Row],[time_taken]])/60</f>
        <v>5.55</v>
      </c>
      <c r="K4386" s="54">
        <f>DATE(YEAR(tbl_raw_data[[#This Row],[Date Actioned]]), MONTH(tbl_raw_data[[#This Row],[Date Actioned]]), DAY(tbl_raw_data[[#This Row],[Date Actioned]]))</f>
        <v>45158</v>
      </c>
      <c r="L4386" s="55" t="str">
        <f>UPPER(TEXT(tbl_raw_data[[#This Row],[Updated_date]],"MMMM"))</f>
        <v>AUGUST</v>
      </c>
      <c r="M4386" s="55" t="str">
        <f>UPPER("Week "&amp;IF(ROUNDUP(DAY(tbl_raw_data[[#This Row],[Updated_date]])/7,0)=5,4,ROUNDUP(DAY(tbl_raw_data[[#This Row],[Updated_date]])/7,0)))</f>
        <v>WEEK 3</v>
      </c>
      <c r="N4386" s="57" t="str">
        <f>UPPER(VLOOKUP(tbl_raw_data[[#This Row],[Analyst]],[1]setting!$A$1:$B$15,2,0))</f>
        <v>HARDIK</v>
      </c>
      <c r="O4386" s="57" t="str">
        <f>UPPER(tbl_raw_data[[#This Row],[Outcome]])</f>
        <v>APPROVE</v>
      </c>
      <c r="P4386" s="57" t="str">
        <f>UPPER(tbl_raw_data[[#This Row],[Queue Name]])</f>
        <v>CONSUMER EXISTING</v>
      </c>
      <c r="Q4386" s="57" t="str">
        <f>IF(tbl_raw_data[[#This Row],[time_taken_in_mins]]&lt;=20,"SLA_MET","SLA_NOT_MET")</f>
        <v>SLA_MET</v>
      </c>
    </row>
    <row r="4387" spans="1:17" ht="15" customHeight="1" x14ac:dyDescent="0.25">
      <c r="A4387" s="5" t="s">
        <v>1658</v>
      </c>
      <c r="B4387" s="6">
        <v>45158.511759259258</v>
      </c>
      <c r="C4387" s="23">
        <v>45158.516388888886</v>
      </c>
      <c r="D4387" s="24" t="s">
        <v>13</v>
      </c>
      <c r="E4387" s="24" t="s">
        <v>28</v>
      </c>
      <c r="F4387" s="24" t="s">
        <v>10</v>
      </c>
      <c r="G4387" s="113" t="s">
        <v>29</v>
      </c>
      <c r="H43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7" s="48">
        <f>tbl_raw_data[[#This Row],[Date Actioned]]-tbl_raw_data[[#This Row],[Date Tagged]]</f>
        <v>4.6296296277432702E-3</v>
      </c>
      <c r="J4387" s="50">
        <f>HOUR(tbl_raw_data[[#This Row],[time_taken]])*60+MINUTE(tbl_raw_data[[#This Row],[time_taken]])+SECOND(tbl_raw_data[[#This Row],[time_taken]])/60</f>
        <v>6.666666666666667</v>
      </c>
      <c r="K4387" s="54">
        <f>DATE(YEAR(tbl_raw_data[[#This Row],[Date Actioned]]), MONTH(tbl_raw_data[[#This Row],[Date Actioned]]), DAY(tbl_raw_data[[#This Row],[Date Actioned]]))</f>
        <v>45158</v>
      </c>
      <c r="L4387" s="55" t="str">
        <f>UPPER(TEXT(tbl_raw_data[[#This Row],[Updated_date]],"MMMM"))</f>
        <v>AUGUST</v>
      </c>
      <c r="M4387" s="55" t="str">
        <f>UPPER("Week "&amp;IF(ROUNDUP(DAY(tbl_raw_data[[#This Row],[Updated_date]])/7,0)=5,4,ROUNDUP(DAY(tbl_raw_data[[#This Row],[Updated_date]])/7,0)))</f>
        <v>WEEK 3</v>
      </c>
      <c r="N4387" s="57" t="str">
        <f>UPPER(VLOOKUP(tbl_raw_data[[#This Row],[Analyst]],[1]setting!$A$1:$B$15,2,0))</f>
        <v>SAM</v>
      </c>
      <c r="O4387" s="57" t="str">
        <f>UPPER(tbl_raw_data[[#This Row],[Outcome]])</f>
        <v>APPROVE</v>
      </c>
      <c r="P4387" s="57" t="str">
        <f>UPPER(tbl_raw_data[[#This Row],[Queue Name]])</f>
        <v>CONSUMER EXISTING</v>
      </c>
      <c r="Q4387" s="57" t="str">
        <f>IF(tbl_raw_data[[#This Row],[time_taken_in_mins]]&lt;=20,"SLA_MET","SLA_NOT_MET")</f>
        <v>SLA_MET</v>
      </c>
    </row>
    <row r="4388" spans="1:17" ht="15" customHeight="1" x14ac:dyDescent="0.25">
      <c r="A4388" s="11" t="s">
        <v>6205</v>
      </c>
      <c r="B4388" s="12">
        <v>45158.513749999998</v>
      </c>
      <c r="C4388" s="27">
        <v>45158.526192129626</v>
      </c>
      <c r="D4388" s="28" t="s">
        <v>13</v>
      </c>
      <c r="E4388" s="28" t="s">
        <v>9</v>
      </c>
      <c r="F4388" s="28" t="s">
        <v>254</v>
      </c>
      <c r="G4388" s="112" t="s">
        <v>29</v>
      </c>
      <c r="H43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8" s="48">
        <f>tbl_raw_data[[#This Row],[Date Actioned]]-tbl_raw_data[[#This Row],[Date Tagged]]</f>
        <v>1.244212962774327E-2</v>
      </c>
      <c r="J4388" s="50">
        <f>HOUR(tbl_raw_data[[#This Row],[time_taken]])*60+MINUTE(tbl_raw_data[[#This Row],[time_taken]])+SECOND(tbl_raw_data[[#This Row],[time_taken]])/60</f>
        <v>17.916666666666668</v>
      </c>
      <c r="K4388" s="54">
        <f>DATE(YEAR(tbl_raw_data[[#This Row],[Date Actioned]]), MONTH(tbl_raw_data[[#This Row],[Date Actioned]]), DAY(tbl_raw_data[[#This Row],[Date Actioned]]))</f>
        <v>45158</v>
      </c>
      <c r="L4388" s="55" t="str">
        <f>UPPER(TEXT(tbl_raw_data[[#This Row],[Updated_date]],"MMMM"))</f>
        <v>AUGUST</v>
      </c>
      <c r="M4388" s="55" t="str">
        <f>UPPER("Week "&amp;IF(ROUNDUP(DAY(tbl_raw_data[[#This Row],[Updated_date]])/7,0)=5,4,ROUNDUP(DAY(tbl_raw_data[[#This Row],[Updated_date]])/7,0)))</f>
        <v>WEEK 3</v>
      </c>
      <c r="N4388" s="57" t="str">
        <f>UPPER(VLOOKUP(tbl_raw_data[[#This Row],[Analyst]],[1]setting!$A$1:$B$15,2,0))</f>
        <v>FARDIN</v>
      </c>
      <c r="O4388" s="57" t="str">
        <f>UPPER(tbl_raw_data[[#This Row],[Outcome]])</f>
        <v>APPROVE</v>
      </c>
      <c r="P4388" s="57" t="str">
        <f>UPPER(tbl_raw_data[[#This Row],[Queue Name]])</f>
        <v>CONSUMER PRE BUREAU</v>
      </c>
      <c r="Q4388" s="57" t="str">
        <f>IF(tbl_raw_data[[#This Row],[time_taken_in_mins]]&lt;=20,"SLA_MET","SLA_NOT_MET")</f>
        <v>SLA_MET</v>
      </c>
    </row>
    <row r="4389" spans="1:17" ht="15" customHeight="1" x14ac:dyDescent="0.25">
      <c r="A4389" s="22" t="s">
        <v>2234</v>
      </c>
      <c r="B4389" s="6">
        <v>45158.522175925929</v>
      </c>
      <c r="C4389" s="23">
        <v>45158.527557870373</v>
      </c>
      <c r="D4389" s="24" t="s">
        <v>13</v>
      </c>
      <c r="E4389" s="24" t="s">
        <v>9</v>
      </c>
      <c r="F4389" s="24" t="s">
        <v>10</v>
      </c>
      <c r="G4389" s="113" t="s">
        <v>67</v>
      </c>
      <c r="H43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89" s="48">
        <f>tbl_raw_data[[#This Row],[Date Actioned]]-tbl_raw_data[[#This Row],[Date Tagged]]</f>
        <v>5.3819444437976927E-3</v>
      </c>
      <c r="J4389" s="50">
        <f>HOUR(tbl_raw_data[[#This Row],[time_taken]])*60+MINUTE(tbl_raw_data[[#This Row],[time_taken]])+SECOND(tbl_raw_data[[#This Row],[time_taken]])/60</f>
        <v>7.75</v>
      </c>
      <c r="K4389" s="54">
        <f>DATE(YEAR(tbl_raw_data[[#This Row],[Date Actioned]]), MONTH(tbl_raw_data[[#This Row],[Date Actioned]]), DAY(tbl_raw_data[[#This Row],[Date Actioned]]))</f>
        <v>45158</v>
      </c>
      <c r="L4389" s="55" t="str">
        <f>UPPER(TEXT(tbl_raw_data[[#This Row],[Updated_date]],"MMMM"))</f>
        <v>AUGUST</v>
      </c>
      <c r="M4389" s="55" t="str">
        <f>UPPER("Week "&amp;IF(ROUNDUP(DAY(tbl_raw_data[[#This Row],[Updated_date]])/7,0)=5,4,ROUNDUP(DAY(tbl_raw_data[[#This Row],[Updated_date]])/7,0)))</f>
        <v>WEEK 3</v>
      </c>
      <c r="N4389" s="57" t="str">
        <f>UPPER(VLOOKUP(tbl_raw_data[[#This Row],[Analyst]],[1]setting!$A$1:$B$15,2,0))</f>
        <v>SAM</v>
      </c>
      <c r="O4389" s="57" t="str">
        <f>UPPER(tbl_raw_data[[#This Row],[Outcome]])</f>
        <v>APPROVE</v>
      </c>
      <c r="P4389" s="57" t="str">
        <f>UPPER(tbl_raw_data[[#This Row],[Queue Name]])</f>
        <v>CONSUMER PRE BUREAU</v>
      </c>
      <c r="Q4389" s="57" t="str">
        <f>IF(tbl_raw_data[[#This Row],[time_taken_in_mins]]&lt;=20,"SLA_MET","SLA_NOT_MET")</f>
        <v>SLA_MET</v>
      </c>
    </row>
    <row r="4390" spans="1:17" ht="15" customHeight="1" x14ac:dyDescent="0.25">
      <c r="A4390" s="5" t="s">
        <v>3871</v>
      </c>
      <c r="B4390" s="12">
        <v>45158.525208333333</v>
      </c>
      <c r="C4390" s="27">
        <v>45158.532743055555</v>
      </c>
      <c r="D4390" s="28" t="s">
        <v>13</v>
      </c>
      <c r="E4390" s="28" t="s">
        <v>41</v>
      </c>
      <c r="F4390" s="28" t="s">
        <v>254</v>
      </c>
      <c r="G4390" s="114"/>
      <c r="H43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0" s="48">
        <f>tbl_raw_data[[#This Row],[Date Actioned]]-tbl_raw_data[[#This Row],[Date Tagged]]</f>
        <v>7.5347222227719612E-3</v>
      </c>
      <c r="J4390" s="50">
        <f>HOUR(tbl_raw_data[[#This Row],[time_taken]])*60+MINUTE(tbl_raw_data[[#This Row],[time_taken]])+SECOND(tbl_raw_data[[#This Row],[time_taken]])/60</f>
        <v>10.85</v>
      </c>
      <c r="K4390" s="54">
        <f>DATE(YEAR(tbl_raw_data[[#This Row],[Date Actioned]]), MONTH(tbl_raw_data[[#This Row],[Date Actioned]]), DAY(tbl_raw_data[[#This Row],[Date Actioned]]))</f>
        <v>45158</v>
      </c>
      <c r="L4390" s="55" t="str">
        <f>UPPER(TEXT(tbl_raw_data[[#This Row],[Updated_date]],"MMMM"))</f>
        <v>AUGUST</v>
      </c>
      <c r="M4390" s="55" t="str">
        <f>UPPER("Week "&amp;IF(ROUNDUP(DAY(tbl_raw_data[[#This Row],[Updated_date]])/7,0)=5,4,ROUNDUP(DAY(tbl_raw_data[[#This Row],[Updated_date]])/7,0)))</f>
        <v>WEEK 3</v>
      </c>
      <c r="N4390" s="57" t="str">
        <f>UPPER(VLOOKUP(tbl_raw_data[[#This Row],[Analyst]],[1]setting!$A$1:$B$15,2,0))</f>
        <v>FARDIN</v>
      </c>
      <c r="O4390" s="57" t="str">
        <f>UPPER(tbl_raw_data[[#This Row],[Outcome]])</f>
        <v>APPROVE</v>
      </c>
      <c r="P4390" s="57" t="str">
        <f>UPPER(tbl_raw_data[[#This Row],[Queue Name]])</f>
        <v>CONSUMER POST BUREAU</v>
      </c>
      <c r="Q4390" s="57" t="str">
        <f>IF(tbl_raw_data[[#This Row],[time_taken_in_mins]]&lt;=20,"SLA_MET","SLA_NOT_MET")</f>
        <v>SLA_MET</v>
      </c>
    </row>
    <row r="4391" spans="1:17" ht="15" customHeight="1" x14ac:dyDescent="0.25">
      <c r="A4391" s="11" t="s">
        <v>2816</v>
      </c>
      <c r="B4391" s="6">
        <v>45158.525856481479</v>
      </c>
      <c r="C4391" s="23">
        <v>45158.531944444447</v>
      </c>
      <c r="D4391" s="24" t="s">
        <v>8</v>
      </c>
      <c r="E4391" s="24" t="s">
        <v>9</v>
      </c>
      <c r="F4391" s="24" t="s">
        <v>14</v>
      </c>
      <c r="G4391" s="113" t="s">
        <v>2817</v>
      </c>
      <c r="H43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391" s="48">
        <f>tbl_raw_data[[#This Row],[Date Actioned]]-tbl_raw_data[[#This Row],[Date Tagged]]</f>
        <v>6.0879629672854207E-3</v>
      </c>
      <c r="J4391" s="50">
        <f>HOUR(tbl_raw_data[[#This Row],[time_taken]])*60+MINUTE(tbl_raw_data[[#This Row],[time_taken]])+SECOND(tbl_raw_data[[#This Row],[time_taken]])/60</f>
        <v>8.7666666666666675</v>
      </c>
      <c r="K4391" s="54">
        <f>DATE(YEAR(tbl_raw_data[[#This Row],[Date Actioned]]), MONTH(tbl_raw_data[[#This Row],[Date Actioned]]), DAY(tbl_raw_data[[#This Row],[Date Actioned]]))</f>
        <v>45158</v>
      </c>
      <c r="L4391" s="55" t="str">
        <f>UPPER(TEXT(tbl_raw_data[[#This Row],[Updated_date]],"MMMM"))</f>
        <v>AUGUST</v>
      </c>
      <c r="M4391" s="55" t="str">
        <f>UPPER("Week "&amp;IF(ROUNDUP(DAY(tbl_raw_data[[#This Row],[Updated_date]])/7,0)=5,4,ROUNDUP(DAY(tbl_raw_data[[#This Row],[Updated_date]])/7,0)))</f>
        <v>WEEK 3</v>
      </c>
      <c r="N4391" s="57" t="str">
        <f>UPPER(VLOOKUP(tbl_raw_data[[#This Row],[Analyst]],[1]setting!$A$1:$B$15,2,0))</f>
        <v>HARDIK</v>
      </c>
      <c r="O4391" s="57" t="str">
        <f>UPPER(tbl_raw_data[[#This Row],[Outcome]])</f>
        <v>WITHDRAW</v>
      </c>
      <c r="P4391" s="57" t="str">
        <f>UPPER(tbl_raw_data[[#This Row],[Queue Name]])</f>
        <v>CONSUMER PRE BUREAU</v>
      </c>
      <c r="Q4391" s="57" t="str">
        <f>IF(tbl_raw_data[[#This Row],[time_taken_in_mins]]&lt;=20,"SLA_MET","SLA_NOT_MET")</f>
        <v>SLA_MET</v>
      </c>
    </row>
    <row r="4392" spans="1:17" ht="15" customHeight="1" x14ac:dyDescent="0.25">
      <c r="A4392" s="22" t="s">
        <v>324</v>
      </c>
      <c r="B4392" s="6">
        <v>45158.528124999997</v>
      </c>
      <c r="C4392" s="23">
        <v>45158.530428240738</v>
      </c>
      <c r="D4392" s="24" t="s">
        <v>46</v>
      </c>
      <c r="E4392" s="24" t="s">
        <v>28</v>
      </c>
      <c r="F4392" s="24" t="s">
        <v>10</v>
      </c>
      <c r="G4392" s="115"/>
      <c r="H43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2" s="48">
        <f>tbl_raw_data[[#This Row],[Date Actioned]]-tbl_raw_data[[#This Row],[Date Tagged]]</f>
        <v>2.3032407407299615E-3</v>
      </c>
      <c r="J4392" s="50">
        <f>HOUR(tbl_raw_data[[#This Row],[time_taken]])*60+MINUTE(tbl_raw_data[[#This Row],[time_taken]])+SECOND(tbl_raw_data[[#This Row],[time_taken]])/60</f>
        <v>3.3166666666666664</v>
      </c>
      <c r="K4392" s="54">
        <f>DATE(YEAR(tbl_raw_data[[#This Row],[Date Actioned]]), MONTH(tbl_raw_data[[#This Row],[Date Actioned]]), DAY(tbl_raw_data[[#This Row],[Date Actioned]]))</f>
        <v>45158</v>
      </c>
      <c r="L4392" s="55" t="str">
        <f>UPPER(TEXT(tbl_raw_data[[#This Row],[Updated_date]],"MMMM"))</f>
        <v>AUGUST</v>
      </c>
      <c r="M4392" s="55" t="str">
        <f>UPPER("Week "&amp;IF(ROUNDUP(DAY(tbl_raw_data[[#This Row],[Updated_date]])/7,0)=5,4,ROUNDUP(DAY(tbl_raw_data[[#This Row],[Updated_date]])/7,0)))</f>
        <v>WEEK 3</v>
      </c>
      <c r="N4392" s="57" t="str">
        <f>UPPER(VLOOKUP(tbl_raw_data[[#This Row],[Analyst]],[1]setting!$A$1:$B$15,2,0))</f>
        <v>SAM</v>
      </c>
      <c r="O4392" s="57" t="str">
        <f>UPPER(tbl_raw_data[[#This Row],[Outcome]])</f>
        <v>DECLINE</v>
      </c>
      <c r="P4392" s="57" t="str">
        <f>UPPER(tbl_raw_data[[#This Row],[Queue Name]])</f>
        <v>CONSUMER EXISTING</v>
      </c>
      <c r="Q4392" s="57" t="str">
        <f>IF(tbl_raw_data[[#This Row],[time_taken_in_mins]]&lt;=20,"SLA_MET","SLA_NOT_MET")</f>
        <v>SLA_MET</v>
      </c>
    </row>
    <row r="4393" spans="1:17" ht="15" customHeight="1" x14ac:dyDescent="0.25">
      <c r="A4393" s="11" t="s">
        <v>1620</v>
      </c>
      <c r="B4393" s="6">
        <v>45158.528981481482</v>
      </c>
      <c r="C4393" s="23">
        <v>45158.533576388887</v>
      </c>
      <c r="D4393" s="24" t="s">
        <v>13</v>
      </c>
      <c r="E4393" s="24" t="s">
        <v>41</v>
      </c>
      <c r="F4393" s="24" t="s">
        <v>10</v>
      </c>
      <c r="G4393" s="115"/>
      <c r="H43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3" s="48">
        <f>tbl_raw_data[[#This Row],[Date Actioned]]-tbl_raw_data[[#This Row],[Date Tagged]]</f>
        <v>4.5949074046802707E-3</v>
      </c>
      <c r="J4393" s="50">
        <f>HOUR(tbl_raw_data[[#This Row],[time_taken]])*60+MINUTE(tbl_raw_data[[#This Row],[time_taken]])+SECOND(tbl_raw_data[[#This Row],[time_taken]])/60</f>
        <v>6.6166666666666671</v>
      </c>
      <c r="K4393" s="54">
        <f>DATE(YEAR(tbl_raw_data[[#This Row],[Date Actioned]]), MONTH(tbl_raw_data[[#This Row],[Date Actioned]]), DAY(tbl_raw_data[[#This Row],[Date Actioned]]))</f>
        <v>45158</v>
      </c>
      <c r="L4393" s="55" t="str">
        <f>UPPER(TEXT(tbl_raw_data[[#This Row],[Updated_date]],"MMMM"))</f>
        <v>AUGUST</v>
      </c>
      <c r="M4393" s="55" t="str">
        <f>UPPER("Week "&amp;IF(ROUNDUP(DAY(tbl_raw_data[[#This Row],[Updated_date]])/7,0)=5,4,ROUNDUP(DAY(tbl_raw_data[[#This Row],[Updated_date]])/7,0)))</f>
        <v>WEEK 3</v>
      </c>
      <c r="N4393" s="57" t="str">
        <f>UPPER(VLOOKUP(tbl_raw_data[[#This Row],[Analyst]],[1]setting!$A$1:$B$15,2,0))</f>
        <v>SAM</v>
      </c>
      <c r="O4393" s="57" t="str">
        <f>UPPER(tbl_raw_data[[#This Row],[Outcome]])</f>
        <v>APPROVE</v>
      </c>
      <c r="P4393" s="57" t="str">
        <f>UPPER(tbl_raw_data[[#This Row],[Queue Name]])</f>
        <v>CONSUMER POST BUREAU</v>
      </c>
      <c r="Q4393" s="57" t="str">
        <f>IF(tbl_raw_data[[#This Row],[time_taken_in_mins]]&lt;=20,"SLA_MET","SLA_NOT_MET")</f>
        <v>SLA_MET</v>
      </c>
    </row>
    <row r="4394" spans="1:17" ht="15" customHeight="1" x14ac:dyDescent="0.25">
      <c r="A4394" s="22" t="s">
        <v>1784</v>
      </c>
      <c r="B4394" s="12">
        <v>45158.531111111108</v>
      </c>
      <c r="C4394" s="27">
        <v>45158.535902777781</v>
      </c>
      <c r="D4394" s="28" t="s">
        <v>13</v>
      </c>
      <c r="E4394" s="28" t="s">
        <v>28</v>
      </c>
      <c r="F4394" s="28" t="s">
        <v>14</v>
      </c>
      <c r="G4394" s="112" t="s">
        <v>29</v>
      </c>
      <c r="H43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4" s="48">
        <f>tbl_raw_data[[#This Row],[Date Actioned]]-tbl_raw_data[[#This Row],[Date Tagged]]</f>
        <v>4.7916666735545732E-3</v>
      </c>
      <c r="J4394" s="50">
        <f>HOUR(tbl_raw_data[[#This Row],[time_taken]])*60+MINUTE(tbl_raw_data[[#This Row],[time_taken]])+SECOND(tbl_raw_data[[#This Row],[time_taken]])/60</f>
        <v>6.9</v>
      </c>
      <c r="K4394" s="54">
        <f>DATE(YEAR(tbl_raw_data[[#This Row],[Date Actioned]]), MONTH(tbl_raw_data[[#This Row],[Date Actioned]]), DAY(tbl_raw_data[[#This Row],[Date Actioned]]))</f>
        <v>45158</v>
      </c>
      <c r="L4394" s="55" t="str">
        <f>UPPER(TEXT(tbl_raw_data[[#This Row],[Updated_date]],"MMMM"))</f>
        <v>AUGUST</v>
      </c>
      <c r="M4394" s="55" t="str">
        <f>UPPER("Week "&amp;IF(ROUNDUP(DAY(tbl_raw_data[[#This Row],[Updated_date]])/7,0)=5,4,ROUNDUP(DAY(tbl_raw_data[[#This Row],[Updated_date]])/7,0)))</f>
        <v>WEEK 3</v>
      </c>
      <c r="N4394" s="57" t="str">
        <f>UPPER(VLOOKUP(tbl_raw_data[[#This Row],[Analyst]],[1]setting!$A$1:$B$15,2,0))</f>
        <v>HARDIK</v>
      </c>
      <c r="O4394" s="57" t="str">
        <f>UPPER(tbl_raw_data[[#This Row],[Outcome]])</f>
        <v>APPROVE</v>
      </c>
      <c r="P4394" s="57" t="str">
        <f>UPPER(tbl_raw_data[[#This Row],[Queue Name]])</f>
        <v>CONSUMER EXISTING</v>
      </c>
      <c r="Q4394" s="57" t="str">
        <f>IF(tbl_raw_data[[#This Row],[time_taken_in_mins]]&lt;=20,"SLA_MET","SLA_NOT_MET")</f>
        <v>SLA_MET</v>
      </c>
    </row>
    <row r="4395" spans="1:17" ht="15" customHeight="1" x14ac:dyDescent="0.25">
      <c r="A4395" s="5" t="s">
        <v>4564</v>
      </c>
      <c r="B4395" s="6">
        <v>45158.533136574071</v>
      </c>
      <c r="C4395" s="23">
        <v>45158.541817129626</v>
      </c>
      <c r="D4395" s="24" t="s">
        <v>13</v>
      </c>
      <c r="E4395" s="24" t="s">
        <v>28</v>
      </c>
      <c r="F4395" s="24" t="s">
        <v>55</v>
      </c>
      <c r="G4395" s="113" t="s">
        <v>29</v>
      </c>
      <c r="H43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5" s="48">
        <f>tbl_raw_data[[#This Row],[Date Actioned]]-tbl_raw_data[[#This Row],[Date Tagged]]</f>
        <v>8.6805555547471158E-3</v>
      </c>
      <c r="J4395" s="50">
        <f>HOUR(tbl_raw_data[[#This Row],[time_taken]])*60+MINUTE(tbl_raw_data[[#This Row],[time_taken]])+SECOND(tbl_raw_data[[#This Row],[time_taken]])/60</f>
        <v>12.5</v>
      </c>
      <c r="K4395" s="54">
        <f>DATE(YEAR(tbl_raw_data[[#This Row],[Date Actioned]]), MONTH(tbl_raw_data[[#This Row],[Date Actioned]]), DAY(tbl_raw_data[[#This Row],[Date Actioned]]))</f>
        <v>45158</v>
      </c>
      <c r="L4395" s="55" t="str">
        <f>UPPER(TEXT(tbl_raw_data[[#This Row],[Updated_date]],"MMMM"))</f>
        <v>AUGUST</v>
      </c>
      <c r="M4395" s="55" t="str">
        <f>UPPER("Week "&amp;IF(ROUNDUP(DAY(tbl_raw_data[[#This Row],[Updated_date]])/7,0)=5,4,ROUNDUP(DAY(tbl_raw_data[[#This Row],[Updated_date]])/7,0)))</f>
        <v>WEEK 3</v>
      </c>
      <c r="N4395" s="57" t="str">
        <f>UPPER(VLOOKUP(tbl_raw_data[[#This Row],[Analyst]],[1]setting!$A$1:$B$15,2,0))</f>
        <v>CAMERON</v>
      </c>
      <c r="O4395" s="57" t="str">
        <f>UPPER(tbl_raw_data[[#This Row],[Outcome]])</f>
        <v>APPROVE</v>
      </c>
      <c r="P4395" s="57" t="str">
        <f>UPPER(tbl_raw_data[[#This Row],[Queue Name]])</f>
        <v>CONSUMER EXISTING</v>
      </c>
      <c r="Q4395" s="57" t="str">
        <f>IF(tbl_raw_data[[#This Row],[time_taken_in_mins]]&lt;=20,"SLA_MET","SLA_NOT_MET")</f>
        <v>SLA_MET</v>
      </c>
    </row>
    <row r="4396" spans="1:17" ht="15" customHeight="1" x14ac:dyDescent="0.25">
      <c r="A4396" s="22" t="s">
        <v>4754</v>
      </c>
      <c r="B4396" s="12">
        <v>45158.533159722225</v>
      </c>
      <c r="C4396" s="27">
        <v>45158.542141203703</v>
      </c>
      <c r="D4396" s="28" t="s">
        <v>8</v>
      </c>
      <c r="E4396" s="28" t="s">
        <v>41</v>
      </c>
      <c r="F4396" s="28" t="s">
        <v>10</v>
      </c>
      <c r="G4396" s="114"/>
      <c r="H43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6" s="48">
        <f>tbl_raw_data[[#This Row],[Date Actioned]]-tbl_raw_data[[#This Row],[Date Tagged]]</f>
        <v>8.9814814782585017E-3</v>
      </c>
      <c r="J4396" s="50">
        <f>HOUR(tbl_raw_data[[#This Row],[time_taken]])*60+MINUTE(tbl_raw_data[[#This Row],[time_taken]])+SECOND(tbl_raw_data[[#This Row],[time_taken]])/60</f>
        <v>12.933333333333334</v>
      </c>
      <c r="K4396" s="54">
        <f>DATE(YEAR(tbl_raw_data[[#This Row],[Date Actioned]]), MONTH(tbl_raw_data[[#This Row],[Date Actioned]]), DAY(tbl_raw_data[[#This Row],[Date Actioned]]))</f>
        <v>45158</v>
      </c>
      <c r="L4396" s="55" t="str">
        <f>UPPER(TEXT(tbl_raw_data[[#This Row],[Updated_date]],"MMMM"))</f>
        <v>AUGUST</v>
      </c>
      <c r="M4396" s="55" t="str">
        <f>UPPER("Week "&amp;IF(ROUNDUP(DAY(tbl_raw_data[[#This Row],[Updated_date]])/7,0)=5,4,ROUNDUP(DAY(tbl_raw_data[[#This Row],[Updated_date]])/7,0)))</f>
        <v>WEEK 3</v>
      </c>
      <c r="N4396" s="57" t="str">
        <f>UPPER(VLOOKUP(tbl_raw_data[[#This Row],[Analyst]],[1]setting!$A$1:$B$15,2,0))</f>
        <v>SAM</v>
      </c>
      <c r="O4396" s="57" t="str">
        <f>UPPER(tbl_raw_data[[#This Row],[Outcome]])</f>
        <v>WITHDRAW</v>
      </c>
      <c r="P4396" s="57" t="str">
        <f>UPPER(tbl_raw_data[[#This Row],[Queue Name]])</f>
        <v>CONSUMER POST BUREAU</v>
      </c>
      <c r="Q4396" s="57" t="str">
        <f>IF(tbl_raw_data[[#This Row],[time_taken_in_mins]]&lt;=20,"SLA_MET","SLA_NOT_MET")</f>
        <v>SLA_MET</v>
      </c>
    </row>
    <row r="4397" spans="1:17" ht="15" customHeight="1" x14ac:dyDescent="0.25">
      <c r="A4397" s="11" t="s">
        <v>899</v>
      </c>
      <c r="B4397" s="12">
        <v>45158.533310185187</v>
      </c>
      <c r="C4397" s="27">
        <v>45158.536817129629</v>
      </c>
      <c r="D4397" s="28" t="s">
        <v>13</v>
      </c>
      <c r="E4397" s="28" t="s">
        <v>9</v>
      </c>
      <c r="F4397" s="28" t="s">
        <v>254</v>
      </c>
      <c r="G4397" s="112" t="s">
        <v>29</v>
      </c>
      <c r="H43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7" s="48">
        <f>tbl_raw_data[[#This Row],[Date Actioned]]-tbl_raw_data[[#This Row],[Date Tagged]]</f>
        <v>3.5069444420514628E-3</v>
      </c>
      <c r="J4397" s="50">
        <f>HOUR(tbl_raw_data[[#This Row],[time_taken]])*60+MINUTE(tbl_raw_data[[#This Row],[time_taken]])+SECOND(tbl_raw_data[[#This Row],[time_taken]])/60</f>
        <v>5.05</v>
      </c>
      <c r="K4397" s="54">
        <f>DATE(YEAR(tbl_raw_data[[#This Row],[Date Actioned]]), MONTH(tbl_raw_data[[#This Row],[Date Actioned]]), DAY(tbl_raw_data[[#This Row],[Date Actioned]]))</f>
        <v>45158</v>
      </c>
      <c r="L4397" s="55" t="str">
        <f>UPPER(TEXT(tbl_raw_data[[#This Row],[Updated_date]],"MMMM"))</f>
        <v>AUGUST</v>
      </c>
      <c r="M4397" s="55" t="str">
        <f>UPPER("Week "&amp;IF(ROUNDUP(DAY(tbl_raw_data[[#This Row],[Updated_date]])/7,0)=5,4,ROUNDUP(DAY(tbl_raw_data[[#This Row],[Updated_date]])/7,0)))</f>
        <v>WEEK 3</v>
      </c>
      <c r="N4397" s="57" t="str">
        <f>UPPER(VLOOKUP(tbl_raw_data[[#This Row],[Analyst]],[1]setting!$A$1:$B$15,2,0))</f>
        <v>FARDIN</v>
      </c>
      <c r="O4397" s="57" t="str">
        <f>UPPER(tbl_raw_data[[#This Row],[Outcome]])</f>
        <v>APPROVE</v>
      </c>
      <c r="P4397" s="57" t="str">
        <f>UPPER(tbl_raw_data[[#This Row],[Queue Name]])</f>
        <v>CONSUMER PRE BUREAU</v>
      </c>
      <c r="Q4397" s="57" t="str">
        <f>IF(tbl_raw_data[[#This Row],[time_taken_in_mins]]&lt;=20,"SLA_MET","SLA_NOT_MET")</f>
        <v>SLA_MET</v>
      </c>
    </row>
    <row r="4398" spans="1:17" ht="15" customHeight="1" x14ac:dyDescent="0.25">
      <c r="A4398" s="22" t="s">
        <v>7018</v>
      </c>
      <c r="B4398" s="6">
        <v>45158.533402777779</v>
      </c>
      <c r="C4398" s="23">
        <v>45158.551851851851</v>
      </c>
      <c r="D4398" s="24" t="s">
        <v>13</v>
      </c>
      <c r="E4398" s="24" t="s">
        <v>28</v>
      </c>
      <c r="F4398" s="24" t="s">
        <v>42</v>
      </c>
      <c r="G4398" s="115"/>
      <c r="H43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398" s="48">
        <f>tbl_raw_data[[#This Row],[Date Actioned]]-tbl_raw_data[[#This Row],[Date Tagged]]</f>
        <v>1.844907407212304E-2</v>
      </c>
      <c r="J4398" s="50">
        <f>HOUR(tbl_raw_data[[#This Row],[time_taken]])*60+MINUTE(tbl_raw_data[[#This Row],[time_taken]])+SECOND(tbl_raw_data[[#This Row],[time_taken]])/60</f>
        <v>26.566666666666666</v>
      </c>
      <c r="K4398" s="54">
        <f>DATE(YEAR(tbl_raw_data[[#This Row],[Date Actioned]]), MONTH(tbl_raw_data[[#This Row],[Date Actioned]]), DAY(tbl_raw_data[[#This Row],[Date Actioned]]))</f>
        <v>45158</v>
      </c>
      <c r="L4398" s="55" t="str">
        <f>UPPER(TEXT(tbl_raw_data[[#This Row],[Updated_date]],"MMMM"))</f>
        <v>AUGUST</v>
      </c>
      <c r="M4398" s="55" t="str">
        <f>UPPER("Week "&amp;IF(ROUNDUP(DAY(tbl_raw_data[[#This Row],[Updated_date]])/7,0)=5,4,ROUNDUP(DAY(tbl_raw_data[[#This Row],[Updated_date]])/7,0)))</f>
        <v>WEEK 3</v>
      </c>
      <c r="N4398" s="57" t="str">
        <f>UPPER(VLOOKUP(tbl_raw_data[[#This Row],[Analyst]],[1]setting!$A$1:$B$15,2,0))</f>
        <v>NITESH</v>
      </c>
      <c r="O4398" s="57" t="str">
        <f>UPPER(tbl_raw_data[[#This Row],[Outcome]])</f>
        <v>APPROVE</v>
      </c>
      <c r="P4398" s="57" t="str">
        <f>UPPER(tbl_raw_data[[#This Row],[Queue Name]])</f>
        <v>CONSUMER EXISTING</v>
      </c>
      <c r="Q4398" s="57" t="str">
        <f>IF(tbl_raw_data[[#This Row],[time_taken_in_mins]]&lt;=20,"SLA_MET","SLA_NOT_MET")</f>
        <v>SLA_NOT_MET</v>
      </c>
    </row>
    <row r="4399" spans="1:17" ht="15" customHeight="1" x14ac:dyDescent="0.25">
      <c r="A4399" s="5" t="s">
        <v>212</v>
      </c>
      <c r="B4399" s="12">
        <v>45158.543287037035</v>
      </c>
      <c r="C4399" s="27">
        <v>45158.545243055552</v>
      </c>
      <c r="D4399" s="28" t="s">
        <v>13</v>
      </c>
      <c r="E4399" s="28" t="s">
        <v>28</v>
      </c>
      <c r="F4399" s="28" t="s">
        <v>10</v>
      </c>
      <c r="G4399" s="112" t="s">
        <v>53</v>
      </c>
      <c r="H43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399" s="48">
        <f>tbl_raw_data[[#This Row],[Date Actioned]]-tbl_raw_data[[#This Row],[Date Tagged]]</f>
        <v>1.9560185173759237E-3</v>
      </c>
      <c r="J4399" s="50">
        <f>HOUR(tbl_raw_data[[#This Row],[time_taken]])*60+MINUTE(tbl_raw_data[[#This Row],[time_taken]])+SECOND(tbl_raw_data[[#This Row],[time_taken]])/60</f>
        <v>2.8166666666666664</v>
      </c>
      <c r="K4399" s="54">
        <f>DATE(YEAR(tbl_raw_data[[#This Row],[Date Actioned]]), MONTH(tbl_raw_data[[#This Row],[Date Actioned]]), DAY(tbl_raw_data[[#This Row],[Date Actioned]]))</f>
        <v>45158</v>
      </c>
      <c r="L4399" s="55" t="str">
        <f>UPPER(TEXT(tbl_raw_data[[#This Row],[Updated_date]],"MMMM"))</f>
        <v>AUGUST</v>
      </c>
      <c r="M4399" s="55" t="str">
        <f>UPPER("Week "&amp;IF(ROUNDUP(DAY(tbl_raw_data[[#This Row],[Updated_date]])/7,0)=5,4,ROUNDUP(DAY(tbl_raw_data[[#This Row],[Updated_date]])/7,0)))</f>
        <v>WEEK 3</v>
      </c>
      <c r="N4399" s="57" t="str">
        <f>UPPER(VLOOKUP(tbl_raw_data[[#This Row],[Analyst]],[1]setting!$A$1:$B$15,2,0))</f>
        <v>SAM</v>
      </c>
      <c r="O4399" s="57" t="str">
        <f>UPPER(tbl_raw_data[[#This Row],[Outcome]])</f>
        <v>APPROVE</v>
      </c>
      <c r="P4399" s="57" t="str">
        <f>UPPER(tbl_raw_data[[#This Row],[Queue Name]])</f>
        <v>CONSUMER EXISTING</v>
      </c>
      <c r="Q4399" s="57" t="str">
        <f>IF(tbl_raw_data[[#This Row],[time_taken_in_mins]]&lt;=20,"SLA_MET","SLA_NOT_MET")</f>
        <v>SLA_MET</v>
      </c>
    </row>
    <row r="4400" spans="1:17" ht="15" customHeight="1" x14ac:dyDescent="0.25">
      <c r="A4400" s="11" t="s">
        <v>4692</v>
      </c>
      <c r="B4400" s="6">
        <v>45158.543900462966</v>
      </c>
      <c r="C4400" s="23">
        <v>45158.552777777775</v>
      </c>
      <c r="D4400" s="24" t="s">
        <v>13</v>
      </c>
      <c r="E4400" s="24" t="s">
        <v>41</v>
      </c>
      <c r="F4400" s="24" t="s">
        <v>254</v>
      </c>
      <c r="G4400" s="115"/>
      <c r="H44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00" s="48">
        <f>tbl_raw_data[[#This Row],[Date Actioned]]-tbl_raw_data[[#This Row],[Date Tagged]]</f>
        <v>8.8773148090695031E-3</v>
      </c>
      <c r="J4400" s="50">
        <f>HOUR(tbl_raw_data[[#This Row],[time_taken]])*60+MINUTE(tbl_raw_data[[#This Row],[time_taken]])+SECOND(tbl_raw_data[[#This Row],[time_taken]])/60</f>
        <v>12.783333333333333</v>
      </c>
      <c r="K4400" s="54">
        <f>DATE(YEAR(tbl_raw_data[[#This Row],[Date Actioned]]), MONTH(tbl_raw_data[[#This Row],[Date Actioned]]), DAY(tbl_raw_data[[#This Row],[Date Actioned]]))</f>
        <v>45158</v>
      </c>
      <c r="L4400" s="55" t="str">
        <f>UPPER(TEXT(tbl_raw_data[[#This Row],[Updated_date]],"MMMM"))</f>
        <v>AUGUST</v>
      </c>
      <c r="M4400" s="55" t="str">
        <f>UPPER("Week "&amp;IF(ROUNDUP(DAY(tbl_raw_data[[#This Row],[Updated_date]])/7,0)=5,4,ROUNDUP(DAY(tbl_raw_data[[#This Row],[Updated_date]])/7,0)))</f>
        <v>WEEK 3</v>
      </c>
      <c r="N4400" s="57" t="str">
        <f>UPPER(VLOOKUP(tbl_raw_data[[#This Row],[Analyst]],[1]setting!$A$1:$B$15,2,0))</f>
        <v>FARDIN</v>
      </c>
      <c r="O4400" s="57" t="str">
        <f>UPPER(tbl_raw_data[[#This Row],[Outcome]])</f>
        <v>APPROVE</v>
      </c>
      <c r="P4400" s="57" t="str">
        <f>UPPER(tbl_raw_data[[#This Row],[Queue Name]])</f>
        <v>CONSUMER POST BUREAU</v>
      </c>
      <c r="Q4400" s="57" t="str">
        <f>IF(tbl_raw_data[[#This Row],[time_taken_in_mins]]&lt;=20,"SLA_MET","SLA_NOT_MET")</f>
        <v>SLA_MET</v>
      </c>
    </row>
    <row r="4401" spans="1:17" ht="15" customHeight="1" x14ac:dyDescent="0.25">
      <c r="A4401" s="22" t="s">
        <v>2664</v>
      </c>
      <c r="B4401" s="12">
        <v>45158.544305555559</v>
      </c>
      <c r="C4401" s="27">
        <v>45158.550185185188</v>
      </c>
      <c r="D4401" s="28" t="s">
        <v>13</v>
      </c>
      <c r="E4401" s="28" t="s">
        <v>9</v>
      </c>
      <c r="F4401" s="28" t="s">
        <v>55</v>
      </c>
      <c r="G4401" s="112" t="s">
        <v>29</v>
      </c>
      <c r="H44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1" s="48">
        <f>tbl_raw_data[[#This Row],[Date Actioned]]-tbl_raw_data[[#This Row],[Date Tagged]]</f>
        <v>5.8796296289074235E-3</v>
      </c>
      <c r="J4401" s="50">
        <f>HOUR(tbl_raw_data[[#This Row],[time_taken]])*60+MINUTE(tbl_raw_data[[#This Row],[time_taken]])+SECOND(tbl_raw_data[[#This Row],[time_taken]])/60</f>
        <v>8.4666666666666668</v>
      </c>
      <c r="K4401" s="54">
        <f>DATE(YEAR(tbl_raw_data[[#This Row],[Date Actioned]]), MONTH(tbl_raw_data[[#This Row],[Date Actioned]]), DAY(tbl_raw_data[[#This Row],[Date Actioned]]))</f>
        <v>45158</v>
      </c>
      <c r="L4401" s="55" t="str">
        <f>UPPER(TEXT(tbl_raw_data[[#This Row],[Updated_date]],"MMMM"))</f>
        <v>AUGUST</v>
      </c>
      <c r="M4401" s="55" t="str">
        <f>UPPER("Week "&amp;IF(ROUNDUP(DAY(tbl_raw_data[[#This Row],[Updated_date]])/7,0)=5,4,ROUNDUP(DAY(tbl_raw_data[[#This Row],[Updated_date]])/7,0)))</f>
        <v>WEEK 3</v>
      </c>
      <c r="N4401" s="57" t="str">
        <f>UPPER(VLOOKUP(tbl_raw_data[[#This Row],[Analyst]],[1]setting!$A$1:$B$15,2,0))</f>
        <v>CAMERON</v>
      </c>
      <c r="O4401" s="57" t="str">
        <f>UPPER(tbl_raw_data[[#This Row],[Outcome]])</f>
        <v>APPROVE</v>
      </c>
      <c r="P4401" s="57" t="str">
        <f>UPPER(tbl_raw_data[[#This Row],[Queue Name]])</f>
        <v>CONSUMER PRE BUREAU</v>
      </c>
      <c r="Q4401" s="57" t="str">
        <f>IF(tbl_raw_data[[#This Row],[time_taken_in_mins]]&lt;=20,"SLA_MET","SLA_NOT_MET")</f>
        <v>SLA_MET</v>
      </c>
    </row>
    <row r="4402" spans="1:17" ht="15" customHeight="1" x14ac:dyDescent="0.25">
      <c r="A4402" s="5" t="s">
        <v>1279</v>
      </c>
      <c r="B4402" s="6">
        <v>45158.544386574074</v>
      </c>
      <c r="C4402" s="23">
        <v>45158.548472222225</v>
      </c>
      <c r="D4402" s="24" t="s">
        <v>13</v>
      </c>
      <c r="E4402" s="24" t="s">
        <v>9</v>
      </c>
      <c r="F4402" s="24" t="s">
        <v>10</v>
      </c>
      <c r="G4402" s="113" t="s">
        <v>67</v>
      </c>
      <c r="H44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2" s="48">
        <f>tbl_raw_data[[#This Row],[Date Actioned]]-tbl_raw_data[[#This Row],[Date Tagged]]</f>
        <v>4.0856481500668451E-3</v>
      </c>
      <c r="J4402" s="50">
        <f>HOUR(tbl_raw_data[[#This Row],[time_taken]])*60+MINUTE(tbl_raw_data[[#This Row],[time_taken]])+SECOND(tbl_raw_data[[#This Row],[time_taken]])/60</f>
        <v>5.8833333333333329</v>
      </c>
      <c r="K4402" s="54">
        <f>DATE(YEAR(tbl_raw_data[[#This Row],[Date Actioned]]), MONTH(tbl_raw_data[[#This Row],[Date Actioned]]), DAY(tbl_raw_data[[#This Row],[Date Actioned]]))</f>
        <v>45158</v>
      </c>
      <c r="L4402" s="55" t="str">
        <f>UPPER(TEXT(tbl_raw_data[[#This Row],[Updated_date]],"MMMM"))</f>
        <v>AUGUST</v>
      </c>
      <c r="M4402" s="55" t="str">
        <f>UPPER("Week "&amp;IF(ROUNDUP(DAY(tbl_raw_data[[#This Row],[Updated_date]])/7,0)=5,4,ROUNDUP(DAY(tbl_raw_data[[#This Row],[Updated_date]])/7,0)))</f>
        <v>WEEK 3</v>
      </c>
      <c r="N4402" s="57" t="str">
        <f>UPPER(VLOOKUP(tbl_raw_data[[#This Row],[Analyst]],[1]setting!$A$1:$B$15,2,0))</f>
        <v>SAM</v>
      </c>
      <c r="O4402" s="57" t="str">
        <f>UPPER(tbl_raw_data[[#This Row],[Outcome]])</f>
        <v>APPROVE</v>
      </c>
      <c r="P4402" s="57" t="str">
        <f>UPPER(tbl_raw_data[[#This Row],[Queue Name]])</f>
        <v>CONSUMER PRE BUREAU</v>
      </c>
      <c r="Q4402" s="57" t="str">
        <f>IF(tbl_raw_data[[#This Row],[time_taken_in_mins]]&lt;=20,"SLA_MET","SLA_NOT_MET")</f>
        <v>SLA_MET</v>
      </c>
    </row>
    <row r="4403" spans="1:17" ht="15" customHeight="1" x14ac:dyDescent="0.25">
      <c r="A4403" s="11" t="s">
        <v>4726</v>
      </c>
      <c r="B4403" s="12">
        <v>45158.548761574071</v>
      </c>
      <c r="C4403" s="27">
        <v>45158.557696759257</v>
      </c>
      <c r="D4403" s="28" t="s">
        <v>13</v>
      </c>
      <c r="E4403" s="28" t="s">
        <v>28</v>
      </c>
      <c r="F4403" s="28" t="s">
        <v>168</v>
      </c>
      <c r="G4403" s="114"/>
      <c r="H44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03" s="48">
        <f>tbl_raw_data[[#This Row],[Date Actioned]]-tbl_raw_data[[#This Row],[Date Tagged]]</f>
        <v>8.9351851856918074E-3</v>
      </c>
      <c r="J4403" s="50">
        <f>HOUR(tbl_raw_data[[#This Row],[time_taken]])*60+MINUTE(tbl_raw_data[[#This Row],[time_taken]])+SECOND(tbl_raw_data[[#This Row],[time_taken]])/60</f>
        <v>12.866666666666667</v>
      </c>
      <c r="K4403" s="54">
        <f>DATE(YEAR(tbl_raw_data[[#This Row],[Date Actioned]]), MONTH(tbl_raw_data[[#This Row],[Date Actioned]]), DAY(tbl_raw_data[[#This Row],[Date Actioned]]))</f>
        <v>45158</v>
      </c>
      <c r="L4403" s="55" t="str">
        <f>UPPER(TEXT(tbl_raw_data[[#This Row],[Updated_date]],"MMMM"))</f>
        <v>AUGUST</v>
      </c>
      <c r="M4403" s="55" t="str">
        <f>UPPER("Week "&amp;IF(ROUNDUP(DAY(tbl_raw_data[[#This Row],[Updated_date]])/7,0)=5,4,ROUNDUP(DAY(tbl_raw_data[[#This Row],[Updated_date]])/7,0)))</f>
        <v>WEEK 3</v>
      </c>
      <c r="N4403" s="57" t="str">
        <f>UPPER(VLOOKUP(tbl_raw_data[[#This Row],[Analyst]],[1]setting!$A$1:$B$15,2,0))</f>
        <v>MERCEDES</v>
      </c>
      <c r="O4403" s="57" t="str">
        <f>UPPER(tbl_raw_data[[#This Row],[Outcome]])</f>
        <v>APPROVE</v>
      </c>
      <c r="P4403" s="57" t="str">
        <f>UPPER(tbl_raw_data[[#This Row],[Queue Name]])</f>
        <v>CONSUMER EXISTING</v>
      </c>
      <c r="Q4403" s="57" t="str">
        <f>IF(tbl_raw_data[[#This Row],[time_taken_in_mins]]&lt;=20,"SLA_MET","SLA_NOT_MET")</f>
        <v>SLA_MET</v>
      </c>
    </row>
    <row r="4404" spans="1:17" ht="15" customHeight="1" x14ac:dyDescent="0.25">
      <c r="A4404" s="22" t="s">
        <v>54</v>
      </c>
      <c r="B4404" s="6">
        <v>45158.551886574074</v>
      </c>
      <c r="C4404" s="23">
        <v>45158.552997685183</v>
      </c>
      <c r="D4404" s="24" t="s">
        <v>13</v>
      </c>
      <c r="E4404" s="24" t="s">
        <v>9</v>
      </c>
      <c r="F4404" s="24" t="s">
        <v>55</v>
      </c>
      <c r="G4404" s="113" t="s">
        <v>29</v>
      </c>
      <c r="H44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4" s="48">
        <f>tbl_raw_data[[#This Row],[Date Actioned]]-tbl_raw_data[[#This Row],[Date Tagged]]</f>
        <v>1.111111108912155E-3</v>
      </c>
      <c r="J4404" s="50">
        <f>HOUR(tbl_raw_data[[#This Row],[time_taken]])*60+MINUTE(tbl_raw_data[[#This Row],[time_taken]])+SECOND(tbl_raw_data[[#This Row],[time_taken]])/60</f>
        <v>1.6</v>
      </c>
      <c r="K4404" s="54">
        <f>DATE(YEAR(tbl_raw_data[[#This Row],[Date Actioned]]), MONTH(tbl_raw_data[[#This Row],[Date Actioned]]), DAY(tbl_raw_data[[#This Row],[Date Actioned]]))</f>
        <v>45158</v>
      </c>
      <c r="L4404" s="55" t="str">
        <f>UPPER(TEXT(tbl_raw_data[[#This Row],[Updated_date]],"MMMM"))</f>
        <v>AUGUST</v>
      </c>
      <c r="M4404" s="55" t="str">
        <f>UPPER("Week "&amp;IF(ROUNDUP(DAY(tbl_raw_data[[#This Row],[Updated_date]])/7,0)=5,4,ROUNDUP(DAY(tbl_raw_data[[#This Row],[Updated_date]])/7,0)))</f>
        <v>WEEK 3</v>
      </c>
      <c r="N4404" s="57" t="str">
        <f>UPPER(VLOOKUP(tbl_raw_data[[#This Row],[Analyst]],[1]setting!$A$1:$B$15,2,0))</f>
        <v>CAMERON</v>
      </c>
      <c r="O4404" s="57" t="str">
        <f>UPPER(tbl_raw_data[[#This Row],[Outcome]])</f>
        <v>APPROVE</v>
      </c>
      <c r="P4404" s="57" t="str">
        <f>UPPER(tbl_raw_data[[#This Row],[Queue Name]])</f>
        <v>CONSUMER PRE BUREAU</v>
      </c>
      <c r="Q4404" s="57" t="str">
        <f>IF(tbl_raw_data[[#This Row],[time_taken_in_mins]]&lt;=20,"SLA_MET","SLA_NOT_MET")</f>
        <v>SLA_MET</v>
      </c>
    </row>
    <row r="4405" spans="1:17" ht="15" customHeight="1" x14ac:dyDescent="0.25">
      <c r="A4405" s="5" t="s">
        <v>4619</v>
      </c>
      <c r="B4405" s="12">
        <v>45158.552719907406</v>
      </c>
      <c r="C4405" s="27">
        <v>45158.561493055553</v>
      </c>
      <c r="D4405" s="28" t="s">
        <v>13</v>
      </c>
      <c r="E4405" s="28" t="s">
        <v>28</v>
      </c>
      <c r="F4405" s="28" t="s">
        <v>254</v>
      </c>
      <c r="G4405" s="112" t="s">
        <v>29</v>
      </c>
      <c r="H44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5" s="48">
        <f>tbl_raw_data[[#This Row],[Date Actioned]]-tbl_raw_data[[#This Row],[Date Tagged]]</f>
        <v>8.7731481471564621E-3</v>
      </c>
      <c r="J4405" s="50">
        <f>HOUR(tbl_raw_data[[#This Row],[time_taken]])*60+MINUTE(tbl_raw_data[[#This Row],[time_taken]])+SECOND(tbl_raw_data[[#This Row],[time_taken]])/60</f>
        <v>12.633333333333333</v>
      </c>
      <c r="K4405" s="54">
        <f>DATE(YEAR(tbl_raw_data[[#This Row],[Date Actioned]]), MONTH(tbl_raw_data[[#This Row],[Date Actioned]]), DAY(tbl_raw_data[[#This Row],[Date Actioned]]))</f>
        <v>45158</v>
      </c>
      <c r="L4405" s="55" t="str">
        <f>UPPER(TEXT(tbl_raw_data[[#This Row],[Updated_date]],"MMMM"))</f>
        <v>AUGUST</v>
      </c>
      <c r="M4405" s="55" t="str">
        <f>UPPER("Week "&amp;IF(ROUNDUP(DAY(tbl_raw_data[[#This Row],[Updated_date]])/7,0)=5,4,ROUNDUP(DAY(tbl_raw_data[[#This Row],[Updated_date]])/7,0)))</f>
        <v>WEEK 3</v>
      </c>
      <c r="N4405" s="57" t="str">
        <f>UPPER(VLOOKUP(tbl_raw_data[[#This Row],[Analyst]],[1]setting!$A$1:$B$15,2,0))</f>
        <v>FARDIN</v>
      </c>
      <c r="O4405" s="57" t="str">
        <f>UPPER(tbl_raw_data[[#This Row],[Outcome]])</f>
        <v>APPROVE</v>
      </c>
      <c r="P4405" s="57" t="str">
        <f>UPPER(tbl_raw_data[[#This Row],[Queue Name]])</f>
        <v>CONSUMER EXISTING</v>
      </c>
      <c r="Q4405" s="57" t="str">
        <f>IF(tbl_raw_data[[#This Row],[time_taken_in_mins]]&lt;=20,"SLA_MET","SLA_NOT_MET")</f>
        <v>SLA_MET</v>
      </c>
    </row>
    <row r="4406" spans="1:17" ht="15" customHeight="1" x14ac:dyDescent="0.25">
      <c r="A4406" s="11" t="s">
        <v>5057</v>
      </c>
      <c r="B4406" s="6">
        <v>45158.553229166668</v>
      </c>
      <c r="C4406" s="23">
        <v>45158.562847222223</v>
      </c>
      <c r="D4406" s="24" t="s">
        <v>13</v>
      </c>
      <c r="E4406" s="24" t="s">
        <v>28</v>
      </c>
      <c r="F4406" s="24" t="s">
        <v>55</v>
      </c>
      <c r="G4406" s="113" t="s">
        <v>5058</v>
      </c>
      <c r="H44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6" s="48">
        <f>tbl_raw_data[[#This Row],[Date Actioned]]-tbl_raw_data[[#This Row],[Date Tagged]]</f>
        <v>9.6180555556202307E-3</v>
      </c>
      <c r="J4406" s="50">
        <f>HOUR(tbl_raw_data[[#This Row],[time_taken]])*60+MINUTE(tbl_raw_data[[#This Row],[time_taken]])+SECOND(tbl_raw_data[[#This Row],[time_taken]])/60</f>
        <v>13.85</v>
      </c>
      <c r="K4406" s="54">
        <f>DATE(YEAR(tbl_raw_data[[#This Row],[Date Actioned]]), MONTH(tbl_raw_data[[#This Row],[Date Actioned]]), DAY(tbl_raw_data[[#This Row],[Date Actioned]]))</f>
        <v>45158</v>
      </c>
      <c r="L4406" s="55" t="str">
        <f>UPPER(TEXT(tbl_raw_data[[#This Row],[Updated_date]],"MMMM"))</f>
        <v>AUGUST</v>
      </c>
      <c r="M4406" s="55" t="str">
        <f>UPPER("Week "&amp;IF(ROUNDUP(DAY(tbl_raw_data[[#This Row],[Updated_date]])/7,0)=5,4,ROUNDUP(DAY(tbl_raw_data[[#This Row],[Updated_date]])/7,0)))</f>
        <v>WEEK 3</v>
      </c>
      <c r="N4406" s="57" t="str">
        <f>UPPER(VLOOKUP(tbl_raw_data[[#This Row],[Analyst]],[1]setting!$A$1:$B$15,2,0))</f>
        <v>CAMERON</v>
      </c>
      <c r="O4406" s="57" t="str">
        <f>UPPER(tbl_raw_data[[#This Row],[Outcome]])</f>
        <v>APPROVE</v>
      </c>
      <c r="P4406" s="57" t="str">
        <f>UPPER(tbl_raw_data[[#This Row],[Queue Name]])</f>
        <v>CONSUMER EXISTING</v>
      </c>
      <c r="Q4406" s="57" t="str">
        <f>IF(tbl_raw_data[[#This Row],[time_taken_in_mins]]&lt;=20,"SLA_MET","SLA_NOT_MET")</f>
        <v>SLA_MET</v>
      </c>
    </row>
    <row r="4407" spans="1:17" ht="15" customHeight="1" x14ac:dyDescent="0.25">
      <c r="A4407" s="22" t="s">
        <v>4837</v>
      </c>
      <c r="B4407" s="12">
        <v>45158.553252314814</v>
      </c>
      <c r="C4407" s="27">
        <v>45158.562407407408</v>
      </c>
      <c r="D4407" s="28" t="s">
        <v>13</v>
      </c>
      <c r="E4407" s="28" t="s">
        <v>28</v>
      </c>
      <c r="F4407" s="28" t="s">
        <v>14</v>
      </c>
      <c r="G4407" s="112" t="s">
        <v>29</v>
      </c>
      <c r="H44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7" s="48">
        <f>tbl_raw_data[[#This Row],[Date Actioned]]-tbl_raw_data[[#This Row],[Date Tagged]]</f>
        <v>9.1550925935734995E-3</v>
      </c>
      <c r="J4407" s="50">
        <f>HOUR(tbl_raw_data[[#This Row],[time_taken]])*60+MINUTE(tbl_raw_data[[#This Row],[time_taken]])+SECOND(tbl_raw_data[[#This Row],[time_taken]])/60</f>
        <v>13.183333333333334</v>
      </c>
      <c r="K4407" s="54">
        <f>DATE(YEAR(tbl_raw_data[[#This Row],[Date Actioned]]), MONTH(tbl_raw_data[[#This Row],[Date Actioned]]), DAY(tbl_raw_data[[#This Row],[Date Actioned]]))</f>
        <v>45158</v>
      </c>
      <c r="L4407" s="55" t="str">
        <f>UPPER(TEXT(tbl_raw_data[[#This Row],[Updated_date]],"MMMM"))</f>
        <v>AUGUST</v>
      </c>
      <c r="M4407" s="55" t="str">
        <f>UPPER("Week "&amp;IF(ROUNDUP(DAY(tbl_raw_data[[#This Row],[Updated_date]])/7,0)=5,4,ROUNDUP(DAY(tbl_raw_data[[#This Row],[Updated_date]])/7,0)))</f>
        <v>WEEK 3</v>
      </c>
      <c r="N4407" s="57" t="str">
        <f>UPPER(VLOOKUP(tbl_raw_data[[#This Row],[Analyst]],[1]setting!$A$1:$B$15,2,0))</f>
        <v>HARDIK</v>
      </c>
      <c r="O4407" s="57" t="str">
        <f>UPPER(tbl_raw_data[[#This Row],[Outcome]])</f>
        <v>APPROVE</v>
      </c>
      <c r="P4407" s="57" t="str">
        <f>UPPER(tbl_raw_data[[#This Row],[Queue Name]])</f>
        <v>CONSUMER EXISTING</v>
      </c>
      <c r="Q4407" s="57" t="str">
        <f>IF(tbl_raw_data[[#This Row],[time_taken_in_mins]]&lt;=20,"SLA_MET","SLA_NOT_MET")</f>
        <v>SLA_MET</v>
      </c>
    </row>
    <row r="4408" spans="1:17" ht="15" customHeight="1" x14ac:dyDescent="0.25">
      <c r="A4408" s="5" t="s">
        <v>5504</v>
      </c>
      <c r="B4408" s="6">
        <v>45158.554386574076</v>
      </c>
      <c r="C4408" s="23">
        <v>45158.565046296295</v>
      </c>
      <c r="D4408" s="24" t="s">
        <v>13</v>
      </c>
      <c r="E4408" s="24" t="s">
        <v>28</v>
      </c>
      <c r="F4408" s="24" t="s">
        <v>254</v>
      </c>
      <c r="G4408" s="113" t="s">
        <v>29</v>
      </c>
      <c r="H44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08" s="48">
        <f>tbl_raw_data[[#This Row],[Date Actioned]]-tbl_raw_data[[#This Row],[Date Tagged]]</f>
        <v>1.0659722218406387E-2</v>
      </c>
      <c r="J4408" s="50">
        <f>HOUR(tbl_raw_data[[#This Row],[time_taken]])*60+MINUTE(tbl_raw_data[[#This Row],[time_taken]])+SECOND(tbl_raw_data[[#This Row],[time_taken]])/60</f>
        <v>15.35</v>
      </c>
      <c r="K4408" s="54">
        <f>DATE(YEAR(tbl_raw_data[[#This Row],[Date Actioned]]), MONTH(tbl_raw_data[[#This Row],[Date Actioned]]), DAY(tbl_raw_data[[#This Row],[Date Actioned]]))</f>
        <v>45158</v>
      </c>
      <c r="L4408" s="55" t="str">
        <f>UPPER(TEXT(tbl_raw_data[[#This Row],[Updated_date]],"MMMM"))</f>
        <v>AUGUST</v>
      </c>
      <c r="M4408" s="55" t="str">
        <f>UPPER("Week "&amp;IF(ROUNDUP(DAY(tbl_raw_data[[#This Row],[Updated_date]])/7,0)=5,4,ROUNDUP(DAY(tbl_raw_data[[#This Row],[Updated_date]])/7,0)))</f>
        <v>WEEK 3</v>
      </c>
      <c r="N4408" s="57" t="str">
        <f>UPPER(VLOOKUP(tbl_raw_data[[#This Row],[Analyst]],[1]setting!$A$1:$B$15,2,0))</f>
        <v>FARDIN</v>
      </c>
      <c r="O4408" s="57" t="str">
        <f>UPPER(tbl_raw_data[[#This Row],[Outcome]])</f>
        <v>APPROVE</v>
      </c>
      <c r="P4408" s="57" t="str">
        <f>UPPER(tbl_raw_data[[#This Row],[Queue Name]])</f>
        <v>CONSUMER EXISTING</v>
      </c>
      <c r="Q4408" s="57" t="str">
        <f>IF(tbl_raw_data[[#This Row],[time_taken_in_mins]]&lt;=20,"SLA_MET","SLA_NOT_MET")</f>
        <v>SLA_MET</v>
      </c>
    </row>
    <row r="4409" spans="1:17" ht="15" customHeight="1" x14ac:dyDescent="0.25">
      <c r="A4409" s="5" t="s">
        <v>6451</v>
      </c>
      <c r="B4409" s="12">
        <v>45158.555763888886</v>
      </c>
      <c r="C4409" s="27">
        <v>45158.569224537037</v>
      </c>
      <c r="D4409" s="28" t="s">
        <v>46</v>
      </c>
      <c r="E4409" s="28" t="s">
        <v>28</v>
      </c>
      <c r="F4409" s="28" t="s">
        <v>10</v>
      </c>
      <c r="G4409" s="112" t="s">
        <v>536</v>
      </c>
      <c r="H44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09" s="48">
        <f>tbl_raw_data[[#This Row],[Date Actioned]]-tbl_raw_data[[#This Row],[Date Tagged]]</f>
        <v>1.3460648151522037E-2</v>
      </c>
      <c r="J4409" s="50">
        <f>HOUR(tbl_raw_data[[#This Row],[time_taken]])*60+MINUTE(tbl_raw_data[[#This Row],[time_taken]])+SECOND(tbl_raw_data[[#This Row],[time_taken]])/60</f>
        <v>19.383333333333333</v>
      </c>
      <c r="K4409" s="54">
        <f>DATE(YEAR(tbl_raw_data[[#This Row],[Date Actioned]]), MONTH(tbl_raw_data[[#This Row],[Date Actioned]]), DAY(tbl_raw_data[[#This Row],[Date Actioned]]))</f>
        <v>45158</v>
      </c>
      <c r="L4409" s="55" t="str">
        <f>UPPER(TEXT(tbl_raw_data[[#This Row],[Updated_date]],"MMMM"))</f>
        <v>AUGUST</v>
      </c>
      <c r="M4409" s="55" t="str">
        <f>UPPER("Week "&amp;IF(ROUNDUP(DAY(tbl_raw_data[[#This Row],[Updated_date]])/7,0)=5,4,ROUNDUP(DAY(tbl_raw_data[[#This Row],[Updated_date]])/7,0)))</f>
        <v>WEEK 3</v>
      </c>
      <c r="N4409" s="57" t="str">
        <f>UPPER(VLOOKUP(tbl_raw_data[[#This Row],[Analyst]],[1]setting!$A$1:$B$15,2,0))</f>
        <v>SAM</v>
      </c>
      <c r="O4409" s="57" t="str">
        <f>UPPER(tbl_raw_data[[#This Row],[Outcome]])</f>
        <v>DECLINE</v>
      </c>
      <c r="P4409" s="57" t="str">
        <f>UPPER(tbl_raw_data[[#This Row],[Queue Name]])</f>
        <v>CONSUMER EXISTING</v>
      </c>
      <c r="Q4409" s="57" t="str">
        <f>IF(tbl_raw_data[[#This Row],[time_taken_in_mins]]&lt;=20,"SLA_MET","SLA_NOT_MET")</f>
        <v>SLA_MET</v>
      </c>
    </row>
    <row r="4410" spans="1:17" ht="15" customHeight="1" x14ac:dyDescent="0.25">
      <c r="A4410" s="5" t="s">
        <v>4537</v>
      </c>
      <c r="B4410" s="6">
        <v>45158.561597222222</v>
      </c>
      <c r="C4410" s="23">
        <v>45158.570231481484</v>
      </c>
      <c r="D4410" s="24" t="s">
        <v>8</v>
      </c>
      <c r="E4410" s="24" t="s">
        <v>9</v>
      </c>
      <c r="F4410" s="24" t="s">
        <v>455</v>
      </c>
      <c r="G4410" s="113" t="s">
        <v>4538</v>
      </c>
      <c r="H44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10" s="48">
        <f>tbl_raw_data[[#This Row],[Date Actioned]]-tbl_raw_data[[#This Row],[Date Tagged]]</f>
        <v>8.6342592621804215E-3</v>
      </c>
      <c r="J4410" s="50">
        <f>HOUR(tbl_raw_data[[#This Row],[time_taken]])*60+MINUTE(tbl_raw_data[[#This Row],[time_taken]])+SECOND(tbl_raw_data[[#This Row],[time_taken]])/60</f>
        <v>12.433333333333334</v>
      </c>
      <c r="K4410" s="54">
        <f>DATE(YEAR(tbl_raw_data[[#This Row],[Date Actioned]]), MONTH(tbl_raw_data[[#This Row],[Date Actioned]]), DAY(tbl_raw_data[[#This Row],[Date Actioned]]))</f>
        <v>45158</v>
      </c>
      <c r="L4410" s="55" t="str">
        <f>UPPER(TEXT(tbl_raw_data[[#This Row],[Updated_date]],"MMMM"))</f>
        <v>AUGUST</v>
      </c>
      <c r="M4410" s="55" t="str">
        <f>UPPER("Week "&amp;IF(ROUNDUP(DAY(tbl_raw_data[[#This Row],[Updated_date]])/7,0)=5,4,ROUNDUP(DAY(tbl_raw_data[[#This Row],[Updated_date]])/7,0)))</f>
        <v>WEEK 3</v>
      </c>
      <c r="N4410" s="57" t="str">
        <f>UPPER(VLOOKUP(tbl_raw_data[[#This Row],[Analyst]],[1]setting!$A$1:$B$15,2,0))</f>
        <v>ROHAN</v>
      </c>
      <c r="O4410" s="57" t="str">
        <f>UPPER(tbl_raw_data[[#This Row],[Outcome]])</f>
        <v>WITHDRAW</v>
      </c>
      <c r="P4410" s="57" t="str">
        <f>UPPER(tbl_raw_data[[#This Row],[Queue Name]])</f>
        <v>CONSUMER PRE BUREAU</v>
      </c>
      <c r="Q4410" s="57" t="str">
        <f>IF(tbl_raw_data[[#This Row],[time_taken_in_mins]]&lt;=20,"SLA_MET","SLA_NOT_MET")</f>
        <v>SLA_MET</v>
      </c>
    </row>
    <row r="4411" spans="1:17" ht="15" customHeight="1" x14ac:dyDescent="0.25">
      <c r="A4411" s="11" t="s">
        <v>490</v>
      </c>
      <c r="B4411" s="12">
        <v>45158.566770833335</v>
      </c>
      <c r="C4411" s="27">
        <v>45158.569525462961</v>
      </c>
      <c r="D4411" s="28" t="s">
        <v>13</v>
      </c>
      <c r="E4411" s="28" t="s">
        <v>9</v>
      </c>
      <c r="F4411" s="28" t="s">
        <v>14</v>
      </c>
      <c r="G4411" s="112" t="s">
        <v>29</v>
      </c>
      <c r="H44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1" s="48">
        <f>tbl_raw_data[[#This Row],[Date Actioned]]-tbl_raw_data[[#This Row],[Date Tagged]]</f>
        <v>2.7546296259970404E-3</v>
      </c>
      <c r="J4411" s="50">
        <f>HOUR(tbl_raw_data[[#This Row],[time_taken]])*60+MINUTE(tbl_raw_data[[#This Row],[time_taken]])+SECOND(tbl_raw_data[[#This Row],[time_taken]])/60</f>
        <v>3.9666666666666668</v>
      </c>
      <c r="K4411" s="54">
        <f>DATE(YEAR(tbl_raw_data[[#This Row],[Date Actioned]]), MONTH(tbl_raw_data[[#This Row],[Date Actioned]]), DAY(tbl_raw_data[[#This Row],[Date Actioned]]))</f>
        <v>45158</v>
      </c>
      <c r="L4411" s="55" t="str">
        <f>UPPER(TEXT(tbl_raw_data[[#This Row],[Updated_date]],"MMMM"))</f>
        <v>AUGUST</v>
      </c>
      <c r="M4411" s="55" t="str">
        <f>UPPER("Week "&amp;IF(ROUNDUP(DAY(tbl_raw_data[[#This Row],[Updated_date]])/7,0)=5,4,ROUNDUP(DAY(tbl_raw_data[[#This Row],[Updated_date]])/7,0)))</f>
        <v>WEEK 3</v>
      </c>
      <c r="N4411" s="57" t="str">
        <f>UPPER(VLOOKUP(tbl_raw_data[[#This Row],[Analyst]],[1]setting!$A$1:$B$15,2,0))</f>
        <v>HARDIK</v>
      </c>
      <c r="O4411" s="57" t="str">
        <f>UPPER(tbl_raw_data[[#This Row],[Outcome]])</f>
        <v>APPROVE</v>
      </c>
      <c r="P4411" s="57" t="str">
        <f>UPPER(tbl_raw_data[[#This Row],[Queue Name]])</f>
        <v>CONSUMER PRE BUREAU</v>
      </c>
      <c r="Q4411" s="57" t="str">
        <f>IF(tbl_raw_data[[#This Row],[time_taken_in_mins]]&lt;=20,"SLA_MET","SLA_NOT_MET")</f>
        <v>SLA_MET</v>
      </c>
    </row>
    <row r="4412" spans="1:17" ht="15" customHeight="1" x14ac:dyDescent="0.25">
      <c r="A4412" s="22" t="s">
        <v>5163</v>
      </c>
      <c r="B4412" s="6">
        <v>45158.569930555554</v>
      </c>
      <c r="C4412" s="23">
        <v>45158.579837962963</v>
      </c>
      <c r="D4412" s="24" t="s">
        <v>13</v>
      </c>
      <c r="E4412" s="24" t="s">
        <v>28</v>
      </c>
      <c r="F4412" s="24" t="s">
        <v>254</v>
      </c>
      <c r="G4412" s="115"/>
      <c r="H44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12" s="48">
        <f>tbl_raw_data[[#This Row],[Date Actioned]]-tbl_raw_data[[#This Row],[Date Tagged]]</f>
        <v>9.9074074096279219E-3</v>
      </c>
      <c r="J4412" s="50">
        <f>HOUR(tbl_raw_data[[#This Row],[time_taken]])*60+MINUTE(tbl_raw_data[[#This Row],[time_taken]])+SECOND(tbl_raw_data[[#This Row],[time_taken]])/60</f>
        <v>14.266666666666667</v>
      </c>
      <c r="K4412" s="54">
        <f>DATE(YEAR(tbl_raw_data[[#This Row],[Date Actioned]]), MONTH(tbl_raw_data[[#This Row],[Date Actioned]]), DAY(tbl_raw_data[[#This Row],[Date Actioned]]))</f>
        <v>45158</v>
      </c>
      <c r="L4412" s="55" t="str">
        <f>UPPER(TEXT(tbl_raw_data[[#This Row],[Updated_date]],"MMMM"))</f>
        <v>AUGUST</v>
      </c>
      <c r="M4412" s="55" t="str">
        <f>UPPER("Week "&amp;IF(ROUNDUP(DAY(tbl_raw_data[[#This Row],[Updated_date]])/7,0)=5,4,ROUNDUP(DAY(tbl_raw_data[[#This Row],[Updated_date]])/7,0)))</f>
        <v>WEEK 3</v>
      </c>
      <c r="N4412" s="57" t="str">
        <f>UPPER(VLOOKUP(tbl_raw_data[[#This Row],[Analyst]],[1]setting!$A$1:$B$15,2,0))</f>
        <v>FARDIN</v>
      </c>
      <c r="O4412" s="57" t="str">
        <f>UPPER(tbl_raw_data[[#This Row],[Outcome]])</f>
        <v>APPROVE</v>
      </c>
      <c r="P4412" s="57" t="str">
        <f>UPPER(tbl_raw_data[[#This Row],[Queue Name]])</f>
        <v>CONSUMER EXISTING</v>
      </c>
      <c r="Q4412" s="57" t="str">
        <f>IF(tbl_raw_data[[#This Row],[time_taken_in_mins]]&lt;=20,"SLA_MET","SLA_NOT_MET")</f>
        <v>SLA_MET</v>
      </c>
    </row>
    <row r="4413" spans="1:17" ht="15" customHeight="1" x14ac:dyDescent="0.25">
      <c r="A4413" s="5" t="s">
        <v>3562</v>
      </c>
      <c r="B4413" s="12">
        <v>45158.570949074077</v>
      </c>
      <c r="C4413" s="27">
        <v>45158.578043981484</v>
      </c>
      <c r="D4413" s="28" t="s">
        <v>13</v>
      </c>
      <c r="E4413" s="28" t="s">
        <v>28</v>
      </c>
      <c r="F4413" s="28" t="s">
        <v>10</v>
      </c>
      <c r="G4413" s="112" t="s">
        <v>3563</v>
      </c>
      <c r="H44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3" s="48">
        <f>tbl_raw_data[[#This Row],[Date Actioned]]-tbl_raw_data[[#This Row],[Date Tagged]]</f>
        <v>7.0949074070085771E-3</v>
      </c>
      <c r="J4413" s="50">
        <f>HOUR(tbl_raw_data[[#This Row],[time_taken]])*60+MINUTE(tbl_raw_data[[#This Row],[time_taken]])+SECOND(tbl_raw_data[[#This Row],[time_taken]])/60</f>
        <v>10.216666666666667</v>
      </c>
      <c r="K4413" s="54">
        <f>DATE(YEAR(tbl_raw_data[[#This Row],[Date Actioned]]), MONTH(tbl_raw_data[[#This Row],[Date Actioned]]), DAY(tbl_raw_data[[#This Row],[Date Actioned]]))</f>
        <v>45158</v>
      </c>
      <c r="L4413" s="55" t="str">
        <f>UPPER(TEXT(tbl_raw_data[[#This Row],[Updated_date]],"MMMM"))</f>
        <v>AUGUST</v>
      </c>
      <c r="M4413" s="55" t="str">
        <f>UPPER("Week "&amp;IF(ROUNDUP(DAY(tbl_raw_data[[#This Row],[Updated_date]])/7,0)=5,4,ROUNDUP(DAY(tbl_raw_data[[#This Row],[Updated_date]])/7,0)))</f>
        <v>WEEK 3</v>
      </c>
      <c r="N4413" s="57" t="str">
        <f>UPPER(VLOOKUP(tbl_raw_data[[#This Row],[Analyst]],[1]setting!$A$1:$B$15,2,0))</f>
        <v>SAM</v>
      </c>
      <c r="O4413" s="57" t="str">
        <f>UPPER(tbl_raw_data[[#This Row],[Outcome]])</f>
        <v>APPROVE</v>
      </c>
      <c r="P4413" s="57" t="str">
        <f>UPPER(tbl_raw_data[[#This Row],[Queue Name]])</f>
        <v>CONSUMER EXISTING</v>
      </c>
      <c r="Q4413" s="57" t="str">
        <f>IF(tbl_raw_data[[#This Row],[time_taken_in_mins]]&lt;=20,"SLA_MET","SLA_NOT_MET")</f>
        <v>SLA_MET</v>
      </c>
    </row>
    <row r="4414" spans="1:17" ht="15" customHeight="1" x14ac:dyDescent="0.25">
      <c r="A4414" s="11" t="s">
        <v>4948</v>
      </c>
      <c r="B4414" s="6">
        <v>45158.57135416667</v>
      </c>
      <c r="C4414" s="23">
        <v>45158.580706018518</v>
      </c>
      <c r="D4414" s="24" t="s">
        <v>46</v>
      </c>
      <c r="E4414" s="24" t="s">
        <v>41</v>
      </c>
      <c r="F4414" s="24" t="s">
        <v>14</v>
      </c>
      <c r="G4414" s="113" t="s">
        <v>2140</v>
      </c>
      <c r="H44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4" s="48">
        <f>tbl_raw_data[[#This Row],[Date Actioned]]-tbl_raw_data[[#This Row],[Date Tagged]]</f>
        <v>9.3518518478958867E-3</v>
      </c>
      <c r="J4414" s="50">
        <f>HOUR(tbl_raw_data[[#This Row],[time_taken]])*60+MINUTE(tbl_raw_data[[#This Row],[time_taken]])+SECOND(tbl_raw_data[[#This Row],[time_taken]])/60</f>
        <v>13.466666666666667</v>
      </c>
      <c r="K4414" s="54">
        <f>DATE(YEAR(tbl_raw_data[[#This Row],[Date Actioned]]), MONTH(tbl_raw_data[[#This Row],[Date Actioned]]), DAY(tbl_raw_data[[#This Row],[Date Actioned]]))</f>
        <v>45158</v>
      </c>
      <c r="L4414" s="55" t="str">
        <f>UPPER(TEXT(tbl_raw_data[[#This Row],[Updated_date]],"MMMM"))</f>
        <v>AUGUST</v>
      </c>
      <c r="M4414" s="55" t="str">
        <f>UPPER("Week "&amp;IF(ROUNDUP(DAY(tbl_raw_data[[#This Row],[Updated_date]])/7,0)=5,4,ROUNDUP(DAY(tbl_raw_data[[#This Row],[Updated_date]])/7,0)))</f>
        <v>WEEK 3</v>
      </c>
      <c r="N4414" s="57" t="str">
        <f>UPPER(VLOOKUP(tbl_raw_data[[#This Row],[Analyst]],[1]setting!$A$1:$B$15,2,0))</f>
        <v>HARDIK</v>
      </c>
      <c r="O4414" s="57" t="str">
        <f>UPPER(tbl_raw_data[[#This Row],[Outcome]])</f>
        <v>DECLINE</v>
      </c>
      <c r="P4414" s="57" t="str">
        <f>UPPER(tbl_raw_data[[#This Row],[Queue Name]])</f>
        <v>CONSUMER POST BUREAU</v>
      </c>
      <c r="Q4414" s="57" t="str">
        <f>IF(tbl_raw_data[[#This Row],[time_taken_in_mins]]&lt;=20,"SLA_MET","SLA_NOT_MET")</f>
        <v>SLA_MET</v>
      </c>
    </row>
    <row r="4415" spans="1:17" ht="15" customHeight="1" x14ac:dyDescent="0.25">
      <c r="A4415" s="11" t="s">
        <v>6847</v>
      </c>
      <c r="B4415" s="6">
        <v>45158.575740740744</v>
      </c>
      <c r="C4415" s="23">
        <v>45158.592037037037</v>
      </c>
      <c r="D4415" s="24" t="s">
        <v>13</v>
      </c>
      <c r="E4415" s="24" t="s">
        <v>28</v>
      </c>
      <c r="F4415" s="24" t="s">
        <v>42</v>
      </c>
      <c r="G4415" s="115"/>
      <c r="H44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15" s="48">
        <f>tbl_raw_data[[#This Row],[Date Actioned]]-tbl_raw_data[[#This Row],[Date Tagged]]</f>
        <v>1.6296296293148771E-2</v>
      </c>
      <c r="J4415" s="50">
        <f>HOUR(tbl_raw_data[[#This Row],[time_taken]])*60+MINUTE(tbl_raw_data[[#This Row],[time_taken]])+SECOND(tbl_raw_data[[#This Row],[time_taken]])/60</f>
        <v>23.466666666666665</v>
      </c>
      <c r="K4415" s="54">
        <f>DATE(YEAR(tbl_raw_data[[#This Row],[Date Actioned]]), MONTH(tbl_raw_data[[#This Row],[Date Actioned]]), DAY(tbl_raw_data[[#This Row],[Date Actioned]]))</f>
        <v>45158</v>
      </c>
      <c r="L4415" s="55" t="str">
        <f>UPPER(TEXT(tbl_raw_data[[#This Row],[Updated_date]],"MMMM"))</f>
        <v>AUGUST</v>
      </c>
      <c r="M4415" s="55" t="str">
        <f>UPPER("Week "&amp;IF(ROUNDUP(DAY(tbl_raw_data[[#This Row],[Updated_date]])/7,0)=5,4,ROUNDUP(DAY(tbl_raw_data[[#This Row],[Updated_date]])/7,0)))</f>
        <v>WEEK 3</v>
      </c>
      <c r="N4415" s="57" t="str">
        <f>UPPER(VLOOKUP(tbl_raw_data[[#This Row],[Analyst]],[1]setting!$A$1:$B$15,2,0))</f>
        <v>NITESH</v>
      </c>
      <c r="O4415" s="57" t="str">
        <f>UPPER(tbl_raw_data[[#This Row],[Outcome]])</f>
        <v>APPROVE</v>
      </c>
      <c r="P4415" s="57" t="str">
        <f>UPPER(tbl_raw_data[[#This Row],[Queue Name]])</f>
        <v>CONSUMER EXISTING</v>
      </c>
      <c r="Q4415" s="57" t="str">
        <f>IF(tbl_raw_data[[#This Row],[time_taken_in_mins]]&lt;=20,"SLA_MET","SLA_NOT_MET")</f>
        <v>SLA_NOT_MET</v>
      </c>
    </row>
    <row r="4416" spans="1:17" ht="15" customHeight="1" x14ac:dyDescent="0.25">
      <c r="A4416" s="22" t="s">
        <v>4298</v>
      </c>
      <c r="B4416" s="12">
        <v>45158.577731481484</v>
      </c>
      <c r="C4416" s="27">
        <v>45158.5859375</v>
      </c>
      <c r="D4416" s="28" t="s">
        <v>46</v>
      </c>
      <c r="E4416" s="28" t="s">
        <v>9</v>
      </c>
      <c r="F4416" s="28" t="s">
        <v>10</v>
      </c>
      <c r="G4416" s="112" t="s">
        <v>995</v>
      </c>
      <c r="H44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6" s="48">
        <f>tbl_raw_data[[#This Row],[Date Actioned]]-tbl_raw_data[[#This Row],[Date Tagged]]</f>
        <v>8.2060185159207322E-3</v>
      </c>
      <c r="J4416" s="50">
        <f>HOUR(tbl_raw_data[[#This Row],[time_taken]])*60+MINUTE(tbl_raw_data[[#This Row],[time_taken]])+SECOND(tbl_raw_data[[#This Row],[time_taken]])/60</f>
        <v>11.816666666666666</v>
      </c>
      <c r="K4416" s="54">
        <f>DATE(YEAR(tbl_raw_data[[#This Row],[Date Actioned]]), MONTH(tbl_raw_data[[#This Row],[Date Actioned]]), DAY(tbl_raw_data[[#This Row],[Date Actioned]]))</f>
        <v>45158</v>
      </c>
      <c r="L4416" s="55" t="str">
        <f>UPPER(TEXT(tbl_raw_data[[#This Row],[Updated_date]],"MMMM"))</f>
        <v>AUGUST</v>
      </c>
      <c r="M4416" s="55" t="str">
        <f>UPPER("Week "&amp;IF(ROUNDUP(DAY(tbl_raw_data[[#This Row],[Updated_date]])/7,0)=5,4,ROUNDUP(DAY(tbl_raw_data[[#This Row],[Updated_date]])/7,0)))</f>
        <v>WEEK 3</v>
      </c>
      <c r="N4416" s="57" t="str">
        <f>UPPER(VLOOKUP(tbl_raw_data[[#This Row],[Analyst]],[1]setting!$A$1:$B$15,2,0))</f>
        <v>SAM</v>
      </c>
      <c r="O4416" s="57" t="str">
        <f>UPPER(tbl_raw_data[[#This Row],[Outcome]])</f>
        <v>DECLINE</v>
      </c>
      <c r="P4416" s="57" t="str">
        <f>UPPER(tbl_raw_data[[#This Row],[Queue Name]])</f>
        <v>CONSUMER PRE BUREAU</v>
      </c>
      <c r="Q4416" s="57" t="str">
        <f>IF(tbl_raw_data[[#This Row],[time_taken_in_mins]]&lt;=20,"SLA_MET","SLA_NOT_MET")</f>
        <v>SLA_MET</v>
      </c>
    </row>
    <row r="4417" spans="1:17" ht="15" customHeight="1" x14ac:dyDescent="0.25">
      <c r="A4417" s="22" t="s">
        <v>5601</v>
      </c>
      <c r="B4417" s="12">
        <v>45158.577916666669</v>
      </c>
      <c r="C4417" s="27">
        <v>45158.588819444441</v>
      </c>
      <c r="D4417" s="28" t="s">
        <v>13</v>
      </c>
      <c r="E4417" s="28" t="s">
        <v>28</v>
      </c>
      <c r="F4417" s="28" t="s">
        <v>254</v>
      </c>
      <c r="G4417" s="114"/>
      <c r="H44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17" s="48">
        <f>tbl_raw_data[[#This Row],[Date Actioned]]-tbl_raw_data[[#This Row],[Date Tagged]]</f>
        <v>1.0902777772571426E-2</v>
      </c>
      <c r="J4417" s="50">
        <f>HOUR(tbl_raw_data[[#This Row],[time_taken]])*60+MINUTE(tbl_raw_data[[#This Row],[time_taken]])+SECOND(tbl_raw_data[[#This Row],[time_taken]])/60</f>
        <v>15.7</v>
      </c>
      <c r="K4417" s="54">
        <f>DATE(YEAR(tbl_raw_data[[#This Row],[Date Actioned]]), MONTH(tbl_raw_data[[#This Row],[Date Actioned]]), DAY(tbl_raw_data[[#This Row],[Date Actioned]]))</f>
        <v>45158</v>
      </c>
      <c r="L4417" s="55" t="str">
        <f>UPPER(TEXT(tbl_raw_data[[#This Row],[Updated_date]],"MMMM"))</f>
        <v>AUGUST</v>
      </c>
      <c r="M4417" s="55" t="str">
        <f>UPPER("Week "&amp;IF(ROUNDUP(DAY(tbl_raw_data[[#This Row],[Updated_date]])/7,0)=5,4,ROUNDUP(DAY(tbl_raw_data[[#This Row],[Updated_date]])/7,0)))</f>
        <v>WEEK 3</v>
      </c>
      <c r="N4417" s="57" t="str">
        <f>UPPER(VLOOKUP(tbl_raw_data[[#This Row],[Analyst]],[1]setting!$A$1:$B$15,2,0))</f>
        <v>FARDIN</v>
      </c>
      <c r="O4417" s="57" t="str">
        <f>UPPER(tbl_raw_data[[#This Row],[Outcome]])</f>
        <v>APPROVE</v>
      </c>
      <c r="P4417" s="57" t="str">
        <f>UPPER(tbl_raw_data[[#This Row],[Queue Name]])</f>
        <v>CONSUMER EXISTING</v>
      </c>
      <c r="Q4417" s="57" t="str">
        <f>IF(tbl_raw_data[[#This Row],[time_taken_in_mins]]&lt;=20,"SLA_MET","SLA_NOT_MET")</f>
        <v>SLA_MET</v>
      </c>
    </row>
    <row r="4418" spans="1:17" ht="15" customHeight="1" x14ac:dyDescent="0.25">
      <c r="A4418" s="11" t="s">
        <v>4353</v>
      </c>
      <c r="B4418" s="12">
        <v>45158.578136574077</v>
      </c>
      <c r="C4418" s="27">
        <v>45158.586446759262</v>
      </c>
      <c r="D4418" s="28" t="s">
        <v>8</v>
      </c>
      <c r="E4418" s="28" t="s">
        <v>41</v>
      </c>
      <c r="F4418" s="28" t="s">
        <v>55</v>
      </c>
      <c r="G4418" s="112" t="s">
        <v>488</v>
      </c>
      <c r="H44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18" s="48">
        <f>tbl_raw_data[[#This Row],[Date Actioned]]-tbl_raw_data[[#This Row],[Date Tagged]]</f>
        <v>8.3101851851097308E-3</v>
      </c>
      <c r="J4418" s="50">
        <f>HOUR(tbl_raw_data[[#This Row],[time_taken]])*60+MINUTE(tbl_raw_data[[#This Row],[time_taken]])+SECOND(tbl_raw_data[[#This Row],[time_taken]])/60</f>
        <v>11.966666666666667</v>
      </c>
      <c r="K4418" s="54">
        <f>DATE(YEAR(tbl_raw_data[[#This Row],[Date Actioned]]), MONTH(tbl_raw_data[[#This Row],[Date Actioned]]), DAY(tbl_raw_data[[#This Row],[Date Actioned]]))</f>
        <v>45158</v>
      </c>
      <c r="L4418" s="55" t="str">
        <f>UPPER(TEXT(tbl_raw_data[[#This Row],[Updated_date]],"MMMM"))</f>
        <v>AUGUST</v>
      </c>
      <c r="M4418" s="55" t="str">
        <f>UPPER("Week "&amp;IF(ROUNDUP(DAY(tbl_raw_data[[#This Row],[Updated_date]])/7,0)=5,4,ROUNDUP(DAY(tbl_raw_data[[#This Row],[Updated_date]])/7,0)))</f>
        <v>WEEK 3</v>
      </c>
      <c r="N4418" s="57" t="str">
        <f>UPPER(VLOOKUP(tbl_raw_data[[#This Row],[Analyst]],[1]setting!$A$1:$B$15,2,0))</f>
        <v>CAMERON</v>
      </c>
      <c r="O4418" s="57" t="str">
        <f>UPPER(tbl_raw_data[[#This Row],[Outcome]])</f>
        <v>WITHDRAW</v>
      </c>
      <c r="P4418" s="57" t="str">
        <f>UPPER(tbl_raw_data[[#This Row],[Queue Name]])</f>
        <v>CONSUMER POST BUREAU</v>
      </c>
      <c r="Q4418" s="57" t="str">
        <f>IF(tbl_raw_data[[#This Row],[time_taken_in_mins]]&lt;=20,"SLA_MET","SLA_NOT_MET")</f>
        <v>SLA_MET</v>
      </c>
    </row>
    <row r="4419" spans="1:17" ht="15" customHeight="1" x14ac:dyDescent="0.25">
      <c r="A4419" s="5" t="s">
        <v>2003</v>
      </c>
      <c r="B4419" s="6">
        <v>45158.580671296295</v>
      </c>
      <c r="C4419" s="23">
        <v>45158.585740740738</v>
      </c>
      <c r="D4419" s="24" t="s">
        <v>46</v>
      </c>
      <c r="E4419" s="24" t="s">
        <v>28</v>
      </c>
      <c r="F4419" s="24" t="s">
        <v>14</v>
      </c>
      <c r="G4419" s="113" t="s">
        <v>2004</v>
      </c>
      <c r="H44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19" s="48">
        <f>tbl_raw_data[[#This Row],[Date Actioned]]-tbl_raw_data[[#This Row],[Date Tagged]]</f>
        <v>5.0694444435066544E-3</v>
      </c>
      <c r="J4419" s="50">
        <f>HOUR(tbl_raw_data[[#This Row],[time_taken]])*60+MINUTE(tbl_raw_data[[#This Row],[time_taken]])+SECOND(tbl_raw_data[[#This Row],[time_taken]])/60</f>
        <v>7.3</v>
      </c>
      <c r="K4419" s="54">
        <f>DATE(YEAR(tbl_raw_data[[#This Row],[Date Actioned]]), MONTH(tbl_raw_data[[#This Row],[Date Actioned]]), DAY(tbl_raw_data[[#This Row],[Date Actioned]]))</f>
        <v>45158</v>
      </c>
      <c r="L4419" s="55" t="str">
        <f>UPPER(TEXT(tbl_raw_data[[#This Row],[Updated_date]],"MMMM"))</f>
        <v>AUGUST</v>
      </c>
      <c r="M4419" s="55" t="str">
        <f>UPPER("Week "&amp;IF(ROUNDUP(DAY(tbl_raw_data[[#This Row],[Updated_date]])/7,0)=5,4,ROUNDUP(DAY(tbl_raw_data[[#This Row],[Updated_date]])/7,0)))</f>
        <v>WEEK 3</v>
      </c>
      <c r="N4419" s="57" t="str">
        <f>UPPER(VLOOKUP(tbl_raw_data[[#This Row],[Analyst]],[1]setting!$A$1:$B$15,2,0))</f>
        <v>HARDIK</v>
      </c>
      <c r="O4419" s="57" t="str">
        <f>UPPER(tbl_raw_data[[#This Row],[Outcome]])</f>
        <v>DECLINE</v>
      </c>
      <c r="P4419" s="57" t="str">
        <f>UPPER(tbl_raw_data[[#This Row],[Queue Name]])</f>
        <v>CONSUMER EXISTING</v>
      </c>
      <c r="Q4419" s="57" t="str">
        <f>IF(tbl_raw_data[[#This Row],[time_taken_in_mins]]&lt;=20,"SLA_MET","SLA_NOT_MET")</f>
        <v>SLA_MET</v>
      </c>
    </row>
    <row r="4420" spans="1:17" ht="15" customHeight="1" x14ac:dyDescent="0.25">
      <c r="A4420" s="5" t="s">
        <v>5616</v>
      </c>
      <c r="B4420" s="6">
        <v>45158.588194444441</v>
      </c>
      <c r="C4420" s="23">
        <v>45158.599120370367</v>
      </c>
      <c r="D4420" s="24" t="s">
        <v>13</v>
      </c>
      <c r="E4420" s="24" t="s">
        <v>28</v>
      </c>
      <c r="F4420" s="24" t="s">
        <v>254</v>
      </c>
      <c r="G4420" s="115"/>
      <c r="H44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20" s="48">
        <f>tbl_raw_data[[#This Row],[Date Actioned]]-tbl_raw_data[[#This Row],[Date Tagged]]</f>
        <v>1.0925925926130731E-2</v>
      </c>
      <c r="J4420" s="50">
        <f>HOUR(tbl_raw_data[[#This Row],[time_taken]])*60+MINUTE(tbl_raw_data[[#This Row],[time_taken]])+SECOND(tbl_raw_data[[#This Row],[time_taken]])/60</f>
        <v>15.733333333333333</v>
      </c>
      <c r="K4420" s="54">
        <f>DATE(YEAR(tbl_raw_data[[#This Row],[Date Actioned]]), MONTH(tbl_raw_data[[#This Row],[Date Actioned]]), DAY(tbl_raw_data[[#This Row],[Date Actioned]]))</f>
        <v>45158</v>
      </c>
      <c r="L4420" s="55" t="str">
        <f>UPPER(TEXT(tbl_raw_data[[#This Row],[Updated_date]],"MMMM"))</f>
        <v>AUGUST</v>
      </c>
      <c r="M4420" s="55" t="str">
        <f>UPPER("Week "&amp;IF(ROUNDUP(DAY(tbl_raw_data[[#This Row],[Updated_date]])/7,0)=5,4,ROUNDUP(DAY(tbl_raw_data[[#This Row],[Updated_date]])/7,0)))</f>
        <v>WEEK 3</v>
      </c>
      <c r="N4420" s="57" t="str">
        <f>UPPER(VLOOKUP(tbl_raw_data[[#This Row],[Analyst]],[1]setting!$A$1:$B$15,2,0))</f>
        <v>FARDIN</v>
      </c>
      <c r="O4420" s="57" t="str">
        <f>UPPER(tbl_raw_data[[#This Row],[Outcome]])</f>
        <v>APPROVE</v>
      </c>
      <c r="P4420" s="57" t="str">
        <f>UPPER(tbl_raw_data[[#This Row],[Queue Name]])</f>
        <v>CONSUMER EXISTING</v>
      </c>
      <c r="Q4420" s="57" t="str">
        <f>IF(tbl_raw_data[[#This Row],[time_taken_in_mins]]&lt;=20,"SLA_MET","SLA_NOT_MET")</f>
        <v>SLA_MET</v>
      </c>
    </row>
    <row r="4421" spans="1:17" ht="15" customHeight="1" x14ac:dyDescent="0.25">
      <c r="A4421" s="11" t="s">
        <v>4015</v>
      </c>
      <c r="B4421" s="12">
        <v>45158.589201388888</v>
      </c>
      <c r="C4421" s="27">
        <v>45158.596944444442</v>
      </c>
      <c r="D4421" s="28" t="s">
        <v>13</v>
      </c>
      <c r="E4421" s="28" t="s">
        <v>28</v>
      </c>
      <c r="F4421" s="28" t="s">
        <v>455</v>
      </c>
      <c r="G4421" s="112" t="s">
        <v>29</v>
      </c>
      <c r="H44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1" s="48">
        <f>tbl_raw_data[[#This Row],[Date Actioned]]-tbl_raw_data[[#This Row],[Date Tagged]]</f>
        <v>7.7430555538740009E-3</v>
      </c>
      <c r="J4421" s="50">
        <f>HOUR(tbl_raw_data[[#This Row],[time_taken]])*60+MINUTE(tbl_raw_data[[#This Row],[time_taken]])+SECOND(tbl_raw_data[[#This Row],[time_taken]])/60</f>
        <v>11.15</v>
      </c>
      <c r="K4421" s="54">
        <f>DATE(YEAR(tbl_raw_data[[#This Row],[Date Actioned]]), MONTH(tbl_raw_data[[#This Row],[Date Actioned]]), DAY(tbl_raw_data[[#This Row],[Date Actioned]]))</f>
        <v>45158</v>
      </c>
      <c r="L4421" s="55" t="str">
        <f>UPPER(TEXT(tbl_raw_data[[#This Row],[Updated_date]],"MMMM"))</f>
        <v>AUGUST</v>
      </c>
      <c r="M4421" s="55" t="str">
        <f>UPPER("Week "&amp;IF(ROUNDUP(DAY(tbl_raw_data[[#This Row],[Updated_date]])/7,0)=5,4,ROUNDUP(DAY(tbl_raw_data[[#This Row],[Updated_date]])/7,0)))</f>
        <v>WEEK 3</v>
      </c>
      <c r="N4421" s="57" t="str">
        <f>UPPER(VLOOKUP(tbl_raw_data[[#This Row],[Analyst]],[1]setting!$A$1:$B$15,2,0))</f>
        <v>ROHAN</v>
      </c>
      <c r="O4421" s="57" t="str">
        <f>UPPER(tbl_raw_data[[#This Row],[Outcome]])</f>
        <v>APPROVE</v>
      </c>
      <c r="P4421" s="57" t="str">
        <f>UPPER(tbl_raw_data[[#This Row],[Queue Name]])</f>
        <v>CONSUMER EXISTING</v>
      </c>
      <c r="Q4421" s="57" t="str">
        <f>IF(tbl_raw_data[[#This Row],[time_taken_in_mins]]&lt;=20,"SLA_MET","SLA_NOT_MET")</f>
        <v>SLA_MET</v>
      </c>
    </row>
    <row r="4422" spans="1:17" ht="15" customHeight="1" x14ac:dyDescent="0.25">
      <c r="A4422" s="22" t="s">
        <v>4257</v>
      </c>
      <c r="B4422" s="6">
        <v>45158.589537037034</v>
      </c>
      <c r="C4422" s="23">
        <v>45158.597685185188</v>
      </c>
      <c r="D4422" s="24" t="s">
        <v>8</v>
      </c>
      <c r="E4422" s="24" t="s">
        <v>41</v>
      </c>
      <c r="F4422" s="24" t="s">
        <v>55</v>
      </c>
      <c r="G4422" s="113" t="s">
        <v>4258</v>
      </c>
      <c r="H44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22" s="48">
        <f>tbl_raw_data[[#This Row],[Date Actioned]]-tbl_raw_data[[#This Row],[Date Tagged]]</f>
        <v>8.1481481538503431E-3</v>
      </c>
      <c r="J4422" s="50">
        <f>HOUR(tbl_raw_data[[#This Row],[time_taken]])*60+MINUTE(tbl_raw_data[[#This Row],[time_taken]])+SECOND(tbl_raw_data[[#This Row],[time_taken]])/60</f>
        <v>11.733333333333333</v>
      </c>
      <c r="K4422" s="54">
        <f>DATE(YEAR(tbl_raw_data[[#This Row],[Date Actioned]]), MONTH(tbl_raw_data[[#This Row],[Date Actioned]]), DAY(tbl_raw_data[[#This Row],[Date Actioned]]))</f>
        <v>45158</v>
      </c>
      <c r="L4422" s="55" t="str">
        <f>UPPER(TEXT(tbl_raw_data[[#This Row],[Updated_date]],"MMMM"))</f>
        <v>AUGUST</v>
      </c>
      <c r="M4422" s="55" t="str">
        <f>UPPER("Week "&amp;IF(ROUNDUP(DAY(tbl_raw_data[[#This Row],[Updated_date]])/7,0)=5,4,ROUNDUP(DAY(tbl_raw_data[[#This Row],[Updated_date]])/7,0)))</f>
        <v>WEEK 3</v>
      </c>
      <c r="N4422" s="57" t="str">
        <f>UPPER(VLOOKUP(tbl_raw_data[[#This Row],[Analyst]],[1]setting!$A$1:$B$15,2,0))</f>
        <v>CAMERON</v>
      </c>
      <c r="O4422" s="57" t="str">
        <f>UPPER(tbl_raw_data[[#This Row],[Outcome]])</f>
        <v>WITHDRAW</v>
      </c>
      <c r="P4422" s="57" t="str">
        <f>UPPER(tbl_raw_data[[#This Row],[Queue Name]])</f>
        <v>CONSUMER POST BUREAU</v>
      </c>
      <c r="Q4422" s="57" t="str">
        <f>IF(tbl_raw_data[[#This Row],[time_taken_in_mins]]&lt;=20,"SLA_MET","SLA_NOT_MET")</f>
        <v>SLA_MET</v>
      </c>
    </row>
    <row r="4423" spans="1:17" ht="15" customHeight="1" x14ac:dyDescent="0.25">
      <c r="A4423" s="5" t="s">
        <v>3352</v>
      </c>
      <c r="B4423" s="12">
        <v>45158.590092592596</v>
      </c>
      <c r="C4423" s="27">
        <v>45158.596932870372</v>
      </c>
      <c r="D4423" s="28" t="s">
        <v>8</v>
      </c>
      <c r="E4423" s="28" t="s">
        <v>9</v>
      </c>
      <c r="F4423" s="28" t="s">
        <v>10</v>
      </c>
      <c r="G4423" s="112" t="s">
        <v>234</v>
      </c>
      <c r="H44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23" s="48">
        <f>tbl_raw_data[[#This Row],[Date Actioned]]-tbl_raw_data[[#This Row],[Date Tagged]]</f>
        <v>6.8402777760638855E-3</v>
      </c>
      <c r="J4423" s="50">
        <f>HOUR(tbl_raw_data[[#This Row],[time_taken]])*60+MINUTE(tbl_raw_data[[#This Row],[time_taken]])+SECOND(tbl_raw_data[[#This Row],[time_taken]])/60</f>
        <v>9.85</v>
      </c>
      <c r="K4423" s="54">
        <f>DATE(YEAR(tbl_raw_data[[#This Row],[Date Actioned]]), MONTH(tbl_raw_data[[#This Row],[Date Actioned]]), DAY(tbl_raw_data[[#This Row],[Date Actioned]]))</f>
        <v>45158</v>
      </c>
      <c r="L4423" s="55" t="str">
        <f>UPPER(TEXT(tbl_raw_data[[#This Row],[Updated_date]],"MMMM"))</f>
        <v>AUGUST</v>
      </c>
      <c r="M4423" s="55" t="str">
        <f>UPPER("Week "&amp;IF(ROUNDUP(DAY(tbl_raw_data[[#This Row],[Updated_date]])/7,0)=5,4,ROUNDUP(DAY(tbl_raw_data[[#This Row],[Updated_date]])/7,0)))</f>
        <v>WEEK 3</v>
      </c>
      <c r="N4423" s="57" t="str">
        <f>UPPER(VLOOKUP(tbl_raw_data[[#This Row],[Analyst]],[1]setting!$A$1:$B$15,2,0))</f>
        <v>SAM</v>
      </c>
      <c r="O4423" s="57" t="str">
        <f>UPPER(tbl_raw_data[[#This Row],[Outcome]])</f>
        <v>WITHDRAW</v>
      </c>
      <c r="P4423" s="57" t="str">
        <f>UPPER(tbl_raw_data[[#This Row],[Queue Name]])</f>
        <v>CONSUMER PRE BUREAU</v>
      </c>
      <c r="Q4423" s="57" t="str">
        <f>IF(tbl_raw_data[[#This Row],[time_taken_in_mins]]&lt;=20,"SLA_MET","SLA_NOT_MET")</f>
        <v>SLA_MET</v>
      </c>
    </row>
    <row r="4424" spans="1:17" ht="15" customHeight="1" x14ac:dyDescent="0.25">
      <c r="A4424" s="22" t="s">
        <v>6210</v>
      </c>
      <c r="B4424" s="6">
        <v>45158.593148148146</v>
      </c>
      <c r="C4424" s="23">
        <v>45158.605590277781</v>
      </c>
      <c r="D4424" s="24" t="s">
        <v>13</v>
      </c>
      <c r="E4424" s="24" t="s">
        <v>28</v>
      </c>
      <c r="F4424" s="24" t="s">
        <v>455</v>
      </c>
      <c r="G4424" s="115"/>
      <c r="H44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24" s="48">
        <f>tbl_raw_data[[#This Row],[Date Actioned]]-tbl_raw_data[[#This Row],[Date Tagged]]</f>
        <v>1.2442129635019228E-2</v>
      </c>
      <c r="J4424" s="50">
        <f>HOUR(tbl_raw_data[[#This Row],[time_taken]])*60+MINUTE(tbl_raw_data[[#This Row],[time_taken]])+SECOND(tbl_raw_data[[#This Row],[time_taken]])/60</f>
        <v>17.916666666666668</v>
      </c>
      <c r="K4424" s="54">
        <f>DATE(YEAR(tbl_raw_data[[#This Row],[Date Actioned]]), MONTH(tbl_raw_data[[#This Row],[Date Actioned]]), DAY(tbl_raw_data[[#This Row],[Date Actioned]]))</f>
        <v>45158</v>
      </c>
      <c r="L4424" s="55" t="str">
        <f>UPPER(TEXT(tbl_raw_data[[#This Row],[Updated_date]],"MMMM"))</f>
        <v>AUGUST</v>
      </c>
      <c r="M4424" s="55" t="str">
        <f>UPPER("Week "&amp;IF(ROUNDUP(DAY(tbl_raw_data[[#This Row],[Updated_date]])/7,0)=5,4,ROUNDUP(DAY(tbl_raw_data[[#This Row],[Updated_date]])/7,0)))</f>
        <v>WEEK 3</v>
      </c>
      <c r="N4424" s="57" t="str">
        <f>UPPER(VLOOKUP(tbl_raw_data[[#This Row],[Analyst]],[1]setting!$A$1:$B$15,2,0))</f>
        <v>ROHAN</v>
      </c>
      <c r="O4424" s="57" t="str">
        <f>UPPER(tbl_raw_data[[#This Row],[Outcome]])</f>
        <v>APPROVE</v>
      </c>
      <c r="P4424" s="57" t="str">
        <f>UPPER(tbl_raw_data[[#This Row],[Queue Name]])</f>
        <v>CONSUMER EXISTING</v>
      </c>
      <c r="Q4424" s="57" t="str">
        <f>IF(tbl_raw_data[[#This Row],[time_taken_in_mins]]&lt;=20,"SLA_MET","SLA_NOT_MET")</f>
        <v>SLA_MET</v>
      </c>
    </row>
    <row r="4425" spans="1:17" ht="15" customHeight="1" x14ac:dyDescent="0.25">
      <c r="A4425" s="11" t="s">
        <v>5164</v>
      </c>
      <c r="B4425" s="12">
        <v>45158.594537037039</v>
      </c>
      <c r="C4425" s="27">
        <v>45158.604444444441</v>
      </c>
      <c r="D4425" s="28" t="s">
        <v>46</v>
      </c>
      <c r="E4425" s="28" t="s">
        <v>41</v>
      </c>
      <c r="F4425" s="28" t="s">
        <v>42</v>
      </c>
      <c r="G4425" s="112" t="s">
        <v>508</v>
      </c>
      <c r="H44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5" s="48">
        <f>tbl_raw_data[[#This Row],[Date Actioned]]-tbl_raw_data[[#This Row],[Date Tagged]]</f>
        <v>9.9074074023519643E-3</v>
      </c>
      <c r="J4425" s="50">
        <f>HOUR(tbl_raw_data[[#This Row],[time_taken]])*60+MINUTE(tbl_raw_data[[#This Row],[time_taken]])+SECOND(tbl_raw_data[[#This Row],[time_taken]])/60</f>
        <v>14.266666666666667</v>
      </c>
      <c r="K4425" s="54">
        <f>DATE(YEAR(tbl_raw_data[[#This Row],[Date Actioned]]), MONTH(tbl_raw_data[[#This Row],[Date Actioned]]), DAY(tbl_raw_data[[#This Row],[Date Actioned]]))</f>
        <v>45158</v>
      </c>
      <c r="L4425" s="55" t="str">
        <f>UPPER(TEXT(tbl_raw_data[[#This Row],[Updated_date]],"MMMM"))</f>
        <v>AUGUST</v>
      </c>
      <c r="M4425" s="55" t="str">
        <f>UPPER("Week "&amp;IF(ROUNDUP(DAY(tbl_raw_data[[#This Row],[Updated_date]])/7,0)=5,4,ROUNDUP(DAY(tbl_raw_data[[#This Row],[Updated_date]])/7,0)))</f>
        <v>WEEK 3</v>
      </c>
      <c r="N4425" s="57" t="str">
        <f>UPPER(VLOOKUP(tbl_raw_data[[#This Row],[Analyst]],[1]setting!$A$1:$B$15,2,0))</f>
        <v>NITESH</v>
      </c>
      <c r="O4425" s="57" t="str">
        <f>UPPER(tbl_raw_data[[#This Row],[Outcome]])</f>
        <v>DECLINE</v>
      </c>
      <c r="P4425" s="57" t="str">
        <f>UPPER(tbl_raw_data[[#This Row],[Queue Name]])</f>
        <v>CONSUMER POST BUREAU</v>
      </c>
      <c r="Q4425" s="57" t="str">
        <f>IF(tbl_raw_data[[#This Row],[time_taken_in_mins]]&lt;=20,"SLA_MET","SLA_NOT_MET")</f>
        <v>SLA_MET</v>
      </c>
    </row>
    <row r="4426" spans="1:17" ht="15" customHeight="1" x14ac:dyDescent="0.25">
      <c r="A4426" s="22" t="s">
        <v>1752</v>
      </c>
      <c r="B4426" s="6">
        <v>45158.597199074073</v>
      </c>
      <c r="C4426" s="23">
        <v>45158.601921296293</v>
      </c>
      <c r="D4426" s="24" t="s">
        <v>46</v>
      </c>
      <c r="E4426" s="24" t="s">
        <v>28</v>
      </c>
      <c r="F4426" s="24" t="s">
        <v>10</v>
      </c>
      <c r="G4426" s="113" t="s">
        <v>1150</v>
      </c>
      <c r="H44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6" s="48">
        <f>tbl_raw_data[[#This Row],[Date Actioned]]-tbl_raw_data[[#This Row],[Date Tagged]]</f>
        <v>4.7222222201526165E-3</v>
      </c>
      <c r="J4426" s="50">
        <f>HOUR(tbl_raw_data[[#This Row],[time_taken]])*60+MINUTE(tbl_raw_data[[#This Row],[time_taken]])+SECOND(tbl_raw_data[[#This Row],[time_taken]])/60</f>
        <v>6.8</v>
      </c>
      <c r="K4426" s="54">
        <f>DATE(YEAR(tbl_raw_data[[#This Row],[Date Actioned]]), MONTH(tbl_raw_data[[#This Row],[Date Actioned]]), DAY(tbl_raw_data[[#This Row],[Date Actioned]]))</f>
        <v>45158</v>
      </c>
      <c r="L4426" s="55" t="str">
        <f>UPPER(TEXT(tbl_raw_data[[#This Row],[Updated_date]],"MMMM"))</f>
        <v>AUGUST</v>
      </c>
      <c r="M4426" s="55" t="str">
        <f>UPPER("Week "&amp;IF(ROUNDUP(DAY(tbl_raw_data[[#This Row],[Updated_date]])/7,0)=5,4,ROUNDUP(DAY(tbl_raw_data[[#This Row],[Updated_date]])/7,0)))</f>
        <v>WEEK 3</v>
      </c>
      <c r="N4426" s="57" t="str">
        <f>UPPER(VLOOKUP(tbl_raw_data[[#This Row],[Analyst]],[1]setting!$A$1:$B$15,2,0))</f>
        <v>SAM</v>
      </c>
      <c r="O4426" s="57" t="str">
        <f>UPPER(tbl_raw_data[[#This Row],[Outcome]])</f>
        <v>DECLINE</v>
      </c>
      <c r="P4426" s="57" t="str">
        <f>UPPER(tbl_raw_data[[#This Row],[Queue Name]])</f>
        <v>CONSUMER EXISTING</v>
      </c>
      <c r="Q4426" s="57" t="str">
        <f>IF(tbl_raw_data[[#This Row],[time_taken_in_mins]]&lt;=20,"SLA_MET","SLA_NOT_MET")</f>
        <v>SLA_MET</v>
      </c>
    </row>
    <row r="4427" spans="1:17" ht="15" customHeight="1" x14ac:dyDescent="0.25">
      <c r="A4427" s="5" t="s">
        <v>3229</v>
      </c>
      <c r="B4427" s="12">
        <v>45158.597743055558</v>
      </c>
      <c r="C4427" s="27">
        <v>45158.604467592595</v>
      </c>
      <c r="D4427" s="28" t="s">
        <v>13</v>
      </c>
      <c r="E4427" s="28" t="s">
        <v>28</v>
      </c>
      <c r="F4427" s="28" t="s">
        <v>55</v>
      </c>
      <c r="G4427" s="112" t="s">
        <v>29</v>
      </c>
      <c r="H44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7" s="48">
        <f>tbl_raw_data[[#This Row],[Date Actioned]]-tbl_raw_data[[#This Row],[Date Tagged]]</f>
        <v>6.7245370373711921E-3</v>
      </c>
      <c r="J4427" s="50">
        <f>HOUR(tbl_raw_data[[#This Row],[time_taken]])*60+MINUTE(tbl_raw_data[[#This Row],[time_taken]])+SECOND(tbl_raw_data[[#This Row],[time_taken]])/60</f>
        <v>9.6833333333333336</v>
      </c>
      <c r="K4427" s="54">
        <f>DATE(YEAR(tbl_raw_data[[#This Row],[Date Actioned]]), MONTH(tbl_raw_data[[#This Row],[Date Actioned]]), DAY(tbl_raw_data[[#This Row],[Date Actioned]]))</f>
        <v>45158</v>
      </c>
      <c r="L4427" s="55" t="str">
        <f>UPPER(TEXT(tbl_raw_data[[#This Row],[Updated_date]],"MMMM"))</f>
        <v>AUGUST</v>
      </c>
      <c r="M4427" s="55" t="str">
        <f>UPPER("Week "&amp;IF(ROUNDUP(DAY(tbl_raw_data[[#This Row],[Updated_date]])/7,0)=5,4,ROUNDUP(DAY(tbl_raw_data[[#This Row],[Updated_date]])/7,0)))</f>
        <v>WEEK 3</v>
      </c>
      <c r="N4427" s="57" t="str">
        <f>UPPER(VLOOKUP(tbl_raw_data[[#This Row],[Analyst]],[1]setting!$A$1:$B$15,2,0))</f>
        <v>CAMERON</v>
      </c>
      <c r="O4427" s="57" t="str">
        <f>UPPER(tbl_raw_data[[#This Row],[Outcome]])</f>
        <v>APPROVE</v>
      </c>
      <c r="P4427" s="57" t="str">
        <f>UPPER(tbl_raw_data[[#This Row],[Queue Name]])</f>
        <v>CONSUMER EXISTING</v>
      </c>
      <c r="Q4427" s="57" t="str">
        <f>IF(tbl_raw_data[[#This Row],[time_taken_in_mins]]&lt;=20,"SLA_MET","SLA_NOT_MET")</f>
        <v>SLA_MET</v>
      </c>
    </row>
    <row r="4428" spans="1:17" ht="15" customHeight="1" x14ac:dyDescent="0.25">
      <c r="A4428" s="11" t="s">
        <v>1684</v>
      </c>
      <c r="B4428" s="6">
        <v>45158.597800925927</v>
      </c>
      <c r="C4428" s="23">
        <v>45158.602453703701</v>
      </c>
      <c r="D4428" s="24" t="s">
        <v>13</v>
      </c>
      <c r="E4428" s="24" t="s">
        <v>28</v>
      </c>
      <c r="F4428" s="24" t="s">
        <v>14</v>
      </c>
      <c r="G4428" s="113" t="s">
        <v>29</v>
      </c>
      <c r="H44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28" s="48">
        <f>tbl_raw_data[[#This Row],[Date Actioned]]-tbl_raw_data[[#This Row],[Date Tagged]]</f>
        <v>4.6527777740266174E-3</v>
      </c>
      <c r="J4428" s="50">
        <f>HOUR(tbl_raw_data[[#This Row],[time_taken]])*60+MINUTE(tbl_raw_data[[#This Row],[time_taken]])+SECOND(tbl_raw_data[[#This Row],[time_taken]])/60</f>
        <v>6.7</v>
      </c>
      <c r="K4428" s="54">
        <f>DATE(YEAR(tbl_raw_data[[#This Row],[Date Actioned]]), MONTH(tbl_raw_data[[#This Row],[Date Actioned]]), DAY(tbl_raw_data[[#This Row],[Date Actioned]]))</f>
        <v>45158</v>
      </c>
      <c r="L4428" s="55" t="str">
        <f>UPPER(TEXT(tbl_raw_data[[#This Row],[Updated_date]],"MMMM"))</f>
        <v>AUGUST</v>
      </c>
      <c r="M4428" s="55" t="str">
        <f>UPPER("Week "&amp;IF(ROUNDUP(DAY(tbl_raw_data[[#This Row],[Updated_date]])/7,0)=5,4,ROUNDUP(DAY(tbl_raw_data[[#This Row],[Updated_date]])/7,0)))</f>
        <v>WEEK 3</v>
      </c>
      <c r="N4428" s="57" t="str">
        <f>UPPER(VLOOKUP(tbl_raw_data[[#This Row],[Analyst]],[1]setting!$A$1:$B$15,2,0))</f>
        <v>HARDIK</v>
      </c>
      <c r="O4428" s="57" t="str">
        <f>UPPER(tbl_raw_data[[#This Row],[Outcome]])</f>
        <v>APPROVE</v>
      </c>
      <c r="P4428" s="57" t="str">
        <f>UPPER(tbl_raw_data[[#This Row],[Queue Name]])</f>
        <v>CONSUMER EXISTING</v>
      </c>
      <c r="Q4428" s="57" t="str">
        <f>IF(tbl_raw_data[[#This Row],[time_taken_in_mins]]&lt;=20,"SLA_MET","SLA_NOT_MET")</f>
        <v>SLA_MET</v>
      </c>
    </row>
    <row r="4429" spans="1:17" ht="15" customHeight="1" x14ac:dyDescent="0.25">
      <c r="A4429" s="11" t="s">
        <v>5602</v>
      </c>
      <c r="B4429" s="6">
        <v>45158.598645833335</v>
      </c>
      <c r="C4429" s="23">
        <v>45158.609548611108</v>
      </c>
      <c r="D4429" s="24" t="s">
        <v>8</v>
      </c>
      <c r="E4429" s="24" t="s">
        <v>41</v>
      </c>
      <c r="F4429" s="24" t="s">
        <v>254</v>
      </c>
      <c r="G4429" s="113" t="s">
        <v>5603</v>
      </c>
      <c r="H44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429" s="48">
        <f>tbl_raw_data[[#This Row],[Date Actioned]]-tbl_raw_data[[#This Row],[Date Tagged]]</f>
        <v>1.0902777772571426E-2</v>
      </c>
      <c r="J4429" s="50">
        <f>HOUR(tbl_raw_data[[#This Row],[time_taken]])*60+MINUTE(tbl_raw_data[[#This Row],[time_taken]])+SECOND(tbl_raw_data[[#This Row],[time_taken]])/60</f>
        <v>15.7</v>
      </c>
      <c r="K4429" s="54">
        <f>DATE(YEAR(tbl_raw_data[[#This Row],[Date Actioned]]), MONTH(tbl_raw_data[[#This Row],[Date Actioned]]), DAY(tbl_raw_data[[#This Row],[Date Actioned]]))</f>
        <v>45158</v>
      </c>
      <c r="L4429" s="55" t="str">
        <f>UPPER(TEXT(tbl_raw_data[[#This Row],[Updated_date]],"MMMM"))</f>
        <v>AUGUST</v>
      </c>
      <c r="M4429" s="55" t="str">
        <f>UPPER("Week "&amp;IF(ROUNDUP(DAY(tbl_raw_data[[#This Row],[Updated_date]])/7,0)=5,4,ROUNDUP(DAY(tbl_raw_data[[#This Row],[Updated_date]])/7,0)))</f>
        <v>WEEK 3</v>
      </c>
      <c r="N4429" s="57" t="str">
        <f>UPPER(VLOOKUP(tbl_raw_data[[#This Row],[Analyst]],[1]setting!$A$1:$B$15,2,0))</f>
        <v>FARDIN</v>
      </c>
      <c r="O4429" s="57" t="str">
        <f>UPPER(tbl_raw_data[[#This Row],[Outcome]])</f>
        <v>WITHDRAW</v>
      </c>
      <c r="P4429" s="57" t="str">
        <f>UPPER(tbl_raw_data[[#This Row],[Queue Name]])</f>
        <v>CONSUMER POST BUREAU</v>
      </c>
      <c r="Q4429" s="57" t="str">
        <f>IF(tbl_raw_data[[#This Row],[time_taken_in_mins]]&lt;=20,"SLA_MET","SLA_NOT_MET")</f>
        <v>SLA_MET</v>
      </c>
    </row>
    <row r="4430" spans="1:17" ht="15" customHeight="1" x14ac:dyDescent="0.25">
      <c r="A4430" s="22" t="s">
        <v>3682</v>
      </c>
      <c r="B4430" s="12">
        <v>45158.599074074074</v>
      </c>
      <c r="C4430" s="27">
        <v>45158.606342592589</v>
      </c>
      <c r="D4430" s="28" t="s">
        <v>13</v>
      </c>
      <c r="E4430" s="28" t="s">
        <v>28</v>
      </c>
      <c r="F4430" s="28" t="s">
        <v>10</v>
      </c>
      <c r="G4430" s="112" t="s">
        <v>546</v>
      </c>
      <c r="H44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0" s="48">
        <f>tbl_raw_data[[#This Row],[Date Actioned]]-tbl_raw_data[[#This Row],[Date Tagged]]</f>
        <v>7.2685185150476173E-3</v>
      </c>
      <c r="J4430" s="50">
        <f>HOUR(tbl_raw_data[[#This Row],[time_taken]])*60+MINUTE(tbl_raw_data[[#This Row],[time_taken]])+SECOND(tbl_raw_data[[#This Row],[time_taken]])/60</f>
        <v>10.466666666666667</v>
      </c>
      <c r="K4430" s="54">
        <f>DATE(YEAR(tbl_raw_data[[#This Row],[Date Actioned]]), MONTH(tbl_raw_data[[#This Row],[Date Actioned]]), DAY(tbl_raw_data[[#This Row],[Date Actioned]]))</f>
        <v>45158</v>
      </c>
      <c r="L4430" s="55" t="str">
        <f>UPPER(TEXT(tbl_raw_data[[#This Row],[Updated_date]],"MMMM"))</f>
        <v>AUGUST</v>
      </c>
      <c r="M4430" s="55" t="str">
        <f>UPPER("Week "&amp;IF(ROUNDUP(DAY(tbl_raw_data[[#This Row],[Updated_date]])/7,0)=5,4,ROUNDUP(DAY(tbl_raw_data[[#This Row],[Updated_date]])/7,0)))</f>
        <v>WEEK 3</v>
      </c>
      <c r="N4430" s="57" t="str">
        <f>UPPER(VLOOKUP(tbl_raw_data[[#This Row],[Analyst]],[1]setting!$A$1:$B$15,2,0))</f>
        <v>SAM</v>
      </c>
      <c r="O4430" s="57" t="str">
        <f>UPPER(tbl_raw_data[[#This Row],[Outcome]])</f>
        <v>APPROVE</v>
      </c>
      <c r="P4430" s="57" t="str">
        <f>UPPER(tbl_raw_data[[#This Row],[Queue Name]])</f>
        <v>CONSUMER EXISTING</v>
      </c>
      <c r="Q4430" s="57" t="str">
        <f>IF(tbl_raw_data[[#This Row],[time_taken_in_mins]]&lt;=20,"SLA_MET","SLA_NOT_MET")</f>
        <v>SLA_MET</v>
      </c>
    </row>
    <row r="4431" spans="1:17" ht="15" customHeight="1" x14ac:dyDescent="0.25">
      <c r="A4431" s="5" t="s">
        <v>6146</v>
      </c>
      <c r="B4431" s="12">
        <v>45158.600277777776</v>
      </c>
      <c r="C4431" s="27">
        <v>45158.612523148149</v>
      </c>
      <c r="D4431" s="28" t="s">
        <v>46</v>
      </c>
      <c r="E4431" s="28" t="s">
        <v>28</v>
      </c>
      <c r="F4431" s="28" t="s">
        <v>14</v>
      </c>
      <c r="G4431" s="112" t="s">
        <v>6147</v>
      </c>
      <c r="H44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1" s="48">
        <f>tbl_raw_data[[#This Row],[Date Actioned]]-tbl_raw_data[[#This Row],[Date Tagged]]</f>
        <v>1.2245370373420883E-2</v>
      </c>
      <c r="J4431" s="50">
        <f>HOUR(tbl_raw_data[[#This Row],[time_taken]])*60+MINUTE(tbl_raw_data[[#This Row],[time_taken]])+SECOND(tbl_raw_data[[#This Row],[time_taken]])/60</f>
        <v>17.633333333333333</v>
      </c>
      <c r="K4431" s="54">
        <f>DATE(YEAR(tbl_raw_data[[#This Row],[Date Actioned]]), MONTH(tbl_raw_data[[#This Row],[Date Actioned]]), DAY(tbl_raw_data[[#This Row],[Date Actioned]]))</f>
        <v>45158</v>
      </c>
      <c r="L4431" s="55" t="str">
        <f>UPPER(TEXT(tbl_raw_data[[#This Row],[Updated_date]],"MMMM"))</f>
        <v>AUGUST</v>
      </c>
      <c r="M4431" s="55" t="str">
        <f>UPPER("Week "&amp;IF(ROUNDUP(DAY(tbl_raw_data[[#This Row],[Updated_date]])/7,0)=5,4,ROUNDUP(DAY(tbl_raw_data[[#This Row],[Updated_date]])/7,0)))</f>
        <v>WEEK 3</v>
      </c>
      <c r="N4431" s="57" t="str">
        <f>UPPER(VLOOKUP(tbl_raw_data[[#This Row],[Analyst]],[1]setting!$A$1:$B$15,2,0))</f>
        <v>HARDIK</v>
      </c>
      <c r="O4431" s="57" t="str">
        <f>UPPER(tbl_raw_data[[#This Row],[Outcome]])</f>
        <v>DECLINE</v>
      </c>
      <c r="P4431" s="57" t="str">
        <f>UPPER(tbl_raw_data[[#This Row],[Queue Name]])</f>
        <v>CONSUMER EXISTING</v>
      </c>
      <c r="Q4431" s="57" t="str">
        <f>IF(tbl_raw_data[[#This Row],[time_taken_in_mins]]&lt;=20,"SLA_MET","SLA_NOT_MET")</f>
        <v>SLA_MET</v>
      </c>
    </row>
    <row r="4432" spans="1:17" ht="15" customHeight="1" x14ac:dyDescent="0.25">
      <c r="A4432" s="22" t="s">
        <v>5004</v>
      </c>
      <c r="B4432" s="12">
        <v>45158.603958333333</v>
      </c>
      <c r="C4432" s="27">
        <v>45158.613437499997</v>
      </c>
      <c r="D4432" s="28" t="s">
        <v>8</v>
      </c>
      <c r="E4432" s="28" t="s">
        <v>9</v>
      </c>
      <c r="F4432" s="28" t="s">
        <v>10</v>
      </c>
      <c r="G4432" s="112" t="s">
        <v>1052</v>
      </c>
      <c r="H44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32" s="48">
        <f>tbl_raw_data[[#This Row],[Date Actioned]]-tbl_raw_data[[#This Row],[Date Tagged]]</f>
        <v>9.4791666633682325E-3</v>
      </c>
      <c r="J4432" s="50">
        <f>HOUR(tbl_raw_data[[#This Row],[time_taken]])*60+MINUTE(tbl_raw_data[[#This Row],[time_taken]])+SECOND(tbl_raw_data[[#This Row],[time_taken]])/60</f>
        <v>13.65</v>
      </c>
      <c r="K4432" s="54">
        <f>DATE(YEAR(tbl_raw_data[[#This Row],[Date Actioned]]), MONTH(tbl_raw_data[[#This Row],[Date Actioned]]), DAY(tbl_raw_data[[#This Row],[Date Actioned]]))</f>
        <v>45158</v>
      </c>
      <c r="L4432" s="55" t="str">
        <f>UPPER(TEXT(tbl_raw_data[[#This Row],[Updated_date]],"MMMM"))</f>
        <v>AUGUST</v>
      </c>
      <c r="M4432" s="55" t="str">
        <f>UPPER("Week "&amp;IF(ROUNDUP(DAY(tbl_raw_data[[#This Row],[Updated_date]])/7,0)=5,4,ROUNDUP(DAY(tbl_raw_data[[#This Row],[Updated_date]])/7,0)))</f>
        <v>WEEK 3</v>
      </c>
      <c r="N4432" s="57" t="str">
        <f>UPPER(VLOOKUP(tbl_raw_data[[#This Row],[Analyst]],[1]setting!$A$1:$B$15,2,0))</f>
        <v>SAM</v>
      </c>
      <c r="O4432" s="57" t="str">
        <f>UPPER(tbl_raw_data[[#This Row],[Outcome]])</f>
        <v>WITHDRAW</v>
      </c>
      <c r="P4432" s="57" t="str">
        <f>UPPER(tbl_raw_data[[#This Row],[Queue Name]])</f>
        <v>CONSUMER PRE BUREAU</v>
      </c>
      <c r="Q4432" s="57" t="str">
        <f>IF(tbl_raw_data[[#This Row],[time_taken_in_mins]]&lt;=20,"SLA_MET","SLA_NOT_MET")</f>
        <v>SLA_MET</v>
      </c>
    </row>
    <row r="4433" spans="1:17" ht="15" customHeight="1" x14ac:dyDescent="0.25">
      <c r="A4433" s="11" t="s">
        <v>2629</v>
      </c>
      <c r="B4433" s="6">
        <v>45158.607048611113</v>
      </c>
      <c r="C4433" s="23">
        <v>45158.612881944442</v>
      </c>
      <c r="D4433" s="24" t="s">
        <v>46</v>
      </c>
      <c r="E4433" s="24" t="s">
        <v>28</v>
      </c>
      <c r="F4433" s="24" t="s">
        <v>42</v>
      </c>
      <c r="G4433" s="113" t="s">
        <v>634</v>
      </c>
      <c r="H44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3" s="48">
        <f>tbl_raw_data[[#This Row],[Date Actioned]]-tbl_raw_data[[#This Row],[Date Tagged]]</f>
        <v>5.8333333290647715E-3</v>
      </c>
      <c r="J4433" s="50">
        <f>HOUR(tbl_raw_data[[#This Row],[time_taken]])*60+MINUTE(tbl_raw_data[[#This Row],[time_taken]])+SECOND(tbl_raw_data[[#This Row],[time_taken]])/60</f>
        <v>8.4</v>
      </c>
      <c r="K4433" s="54">
        <f>DATE(YEAR(tbl_raw_data[[#This Row],[Date Actioned]]), MONTH(tbl_raw_data[[#This Row],[Date Actioned]]), DAY(tbl_raw_data[[#This Row],[Date Actioned]]))</f>
        <v>45158</v>
      </c>
      <c r="L4433" s="55" t="str">
        <f>UPPER(TEXT(tbl_raw_data[[#This Row],[Updated_date]],"MMMM"))</f>
        <v>AUGUST</v>
      </c>
      <c r="M4433" s="55" t="str">
        <f>UPPER("Week "&amp;IF(ROUNDUP(DAY(tbl_raw_data[[#This Row],[Updated_date]])/7,0)=5,4,ROUNDUP(DAY(tbl_raw_data[[#This Row],[Updated_date]])/7,0)))</f>
        <v>WEEK 3</v>
      </c>
      <c r="N4433" s="57" t="str">
        <f>UPPER(VLOOKUP(tbl_raw_data[[#This Row],[Analyst]],[1]setting!$A$1:$B$15,2,0))</f>
        <v>NITESH</v>
      </c>
      <c r="O4433" s="57" t="str">
        <f>UPPER(tbl_raw_data[[#This Row],[Outcome]])</f>
        <v>DECLINE</v>
      </c>
      <c r="P4433" s="57" t="str">
        <f>UPPER(tbl_raw_data[[#This Row],[Queue Name]])</f>
        <v>CONSUMER EXISTING</v>
      </c>
      <c r="Q4433" s="57" t="str">
        <f>IF(tbl_raw_data[[#This Row],[time_taken_in_mins]]&lt;=20,"SLA_MET","SLA_NOT_MET")</f>
        <v>SLA_MET</v>
      </c>
    </row>
    <row r="4434" spans="1:17" ht="15" customHeight="1" x14ac:dyDescent="0.25">
      <c r="A4434" s="22" t="s">
        <v>507</v>
      </c>
      <c r="B4434" s="12">
        <v>45158.610937500001</v>
      </c>
      <c r="C4434" s="27">
        <v>45158.613738425927</v>
      </c>
      <c r="D4434" s="28" t="s">
        <v>46</v>
      </c>
      <c r="E4434" s="28" t="s">
        <v>41</v>
      </c>
      <c r="F4434" s="28" t="s">
        <v>55</v>
      </c>
      <c r="G4434" s="112" t="s">
        <v>508</v>
      </c>
      <c r="H44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4" s="48">
        <f>tbl_raw_data[[#This Row],[Date Actioned]]-tbl_raw_data[[#This Row],[Date Tagged]]</f>
        <v>2.8009259258396924E-3</v>
      </c>
      <c r="J4434" s="50">
        <f>HOUR(tbl_raw_data[[#This Row],[time_taken]])*60+MINUTE(tbl_raw_data[[#This Row],[time_taken]])+SECOND(tbl_raw_data[[#This Row],[time_taken]])/60</f>
        <v>4.0333333333333332</v>
      </c>
      <c r="K4434" s="54">
        <f>DATE(YEAR(tbl_raw_data[[#This Row],[Date Actioned]]), MONTH(tbl_raw_data[[#This Row],[Date Actioned]]), DAY(tbl_raw_data[[#This Row],[Date Actioned]]))</f>
        <v>45158</v>
      </c>
      <c r="L4434" s="55" t="str">
        <f>UPPER(TEXT(tbl_raw_data[[#This Row],[Updated_date]],"MMMM"))</f>
        <v>AUGUST</v>
      </c>
      <c r="M4434" s="55" t="str">
        <f>UPPER("Week "&amp;IF(ROUNDUP(DAY(tbl_raw_data[[#This Row],[Updated_date]])/7,0)=5,4,ROUNDUP(DAY(tbl_raw_data[[#This Row],[Updated_date]])/7,0)))</f>
        <v>WEEK 3</v>
      </c>
      <c r="N4434" s="57" t="str">
        <f>UPPER(VLOOKUP(tbl_raw_data[[#This Row],[Analyst]],[1]setting!$A$1:$B$15,2,0))</f>
        <v>CAMERON</v>
      </c>
      <c r="O4434" s="57" t="str">
        <f>UPPER(tbl_raw_data[[#This Row],[Outcome]])</f>
        <v>DECLINE</v>
      </c>
      <c r="P4434" s="57" t="str">
        <f>UPPER(tbl_raw_data[[#This Row],[Queue Name]])</f>
        <v>CONSUMER POST BUREAU</v>
      </c>
      <c r="Q4434" s="57" t="str">
        <f>IF(tbl_raw_data[[#This Row],[time_taken_in_mins]]&lt;=20,"SLA_MET","SLA_NOT_MET")</f>
        <v>SLA_MET</v>
      </c>
    </row>
    <row r="4435" spans="1:17" ht="15" customHeight="1" x14ac:dyDescent="0.25">
      <c r="A4435" s="5" t="s">
        <v>1428</v>
      </c>
      <c r="B4435" s="6">
        <v>45158.61105324074</v>
      </c>
      <c r="C4435" s="23">
        <v>45158.615381944444</v>
      </c>
      <c r="D4435" s="24" t="s">
        <v>13</v>
      </c>
      <c r="E4435" s="24" t="s">
        <v>28</v>
      </c>
      <c r="F4435" s="24" t="s">
        <v>455</v>
      </c>
      <c r="G4435" s="115"/>
      <c r="H44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35" s="48">
        <f>tbl_raw_data[[#This Row],[Date Actioned]]-tbl_raw_data[[#This Row],[Date Tagged]]</f>
        <v>4.3287037042318843E-3</v>
      </c>
      <c r="J4435" s="50">
        <f>HOUR(tbl_raw_data[[#This Row],[time_taken]])*60+MINUTE(tbl_raw_data[[#This Row],[time_taken]])+SECOND(tbl_raw_data[[#This Row],[time_taken]])/60</f>
        <v>6.2333333333333334</v>
      </c>
      <c r="K4435" s="54">
        <f>DATE(YEAR(tbl_raw_data[[#This Row],[Date Actioned]]), MONTH(tbl_raw_data[[#This Row],[Date Actioned]]), DAY(tbl_raw_data[[#This Row],[Date Actioned]]))</f>
        <v>45158</v>
      </c>
      <c r="L4435" s="55" t="str">
        <f>UPPER(TEXT(tbl_raw_data[[#This Row],[Updated_date]],"MMMM"))</f>
        <v>AUGUST</v>
      </c>
      <c r="M4435" s="55" t="str">
        <f>UPPER("Week "&amp;IF(ROUNDUP(DAY(tbl_raw_data[[#This Row],[Updated_date]])/7,0)=5,4,ROUNDUP(DAY(tbl_raw_data[[#This Row],[Updated_date]])/7,0)))</f>
        <v>WEEK 3</v>
      </c>
      <c r="N4435" s="57" t="str">
        <f>UPPER(VLOOKUP(tbl_raw_data[[#This Row],[Analyst]],[1]setting!$A$1:$B$15,2,0))</f>
        <v>ROHAN</v>
      </c>
      <c r="O4435" s="57" t="str">
        <f>UPPER(tbl_raw_data[[#This Row],[Outcome]])</f>
        <v>APPROVE</v>
      </c>
      <c r="P4435" s="57" t="str">
        <f>UPPER(tbl_raw_data[[#This Row],[Queue Name]])</f>
        <v>CONSUMER EXISTING</v>
      </c>
      <c r="Q4435" s="57" t="str">
        <f>IF(tbl_raw_data[[#This Row],[time_taken_in_mins]]&lt;=20,"SLA_MET","SLA_NOT_MET")</f>
        <v>SLA_MET</v>
      </c>
    </row>
    <row r="4436" spans="1:17" ht="15" customHeight="1" x14ac:dyDescent="0.25">
      <c r="A4436" s="11" t="s">
        <v>2872</v>
      </c>
      <c r="B4436" s="12">
        <v>45158.611203703702</v>
      </c>
      <c r="C4436" s="27">
        <v>45158.617395833331</v>
      </c>
      <c r="D4436" s="28" t="s">
        <v>13</v>
      </c>
      <c r="E4436" s="28" t="s">
        <v>28</v>
      </c>
      <c r="F4436" s="28" t="s">
        <v>14</v>
      </c>
      <c r="G4436" s="112" t="s">
        <v>29</v>
      </c>
      <c r="H44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6" s="48">
        <f>tbl_raw_data[[#This Row],[Date Actioned]]-tbl_raw_data[[#This Row],[Date Tagged]]</f>
        <v>6.1921296291984618E-3</v>
      </c>
      <c r="J4436" s="50">
        <f>HOUR(tbl_raw_data[[#This Row],[time_taken]])*60+MINUTE(tbl_raw_data[[#This Row],[time_taken]])+SECOND(tbl_raw_data[[#This Row],[time_taken]])/60</f>
        <v>8.9166666666666661</v>
      </c>
      <c r="K4436" s="54">
        <f>DATE(YEAR(tbl_raw_data[[#This Row],[Date Actioned]]), MONTH(tbl_raw_data[[#This Row],[Date Actioned]]), DAY(tbl_raw_data[[#This Row],[Date Actioned]]))</f>
        <v>45158</v>
      </c>
      <c r="L4436" s="55" t="str">
        <f>UPPER(TEXT(tbl_raw_data[[#This Row],[Updated_date]],"MMMM"))</f>
        <v>AUGUST</v>
      </c>
      <c r="M4436" s="55" t="str">
        <f>UPPER("Week "&amp;IF(ROUNDUP(DAY(tbl_raw_data[[#This Row],[Updated_date]])/7,0)=5,4,ROUNDUP(DAY(tbl_raw_data[[#This Row],[Updated_date]])/7,0)))</f>
        <v>WEEK 3</v>
      </c>
      <c r="N4436" s="57" t="str">
        <f>UPPER(VLOOKUP(tbl_raw_data[[#This Row],[Analyst]],[1]setting!$A$1:$B$15,2,0))</f>
        <v>HARDIK</v>
      </c>
      <c r="O4436" s="57" t="str">
        <f>UPPER(tbl_raw_data[[#This Row],[Outcome]])</f>
        <v>APPROVE</v>
      </c>
      <c r="P4436" s="57" t="str">
        <f>UPPER(tbl_raw_data[[#This Row],[Queue Name]])</f>
        <v>CONSUMER EXISTING</v>
      </c>
      <c r="Q4436" s="57" t="str">
        <f>IF(tbl_raw_data[[#This Row],[time_taken_in_mins]]&lt;=20,"SLA_MET","SLA_NOT_MET")</f>
        <v>SLA_MET</v>
      </c>
    </row>
    <row r="4437" spans="1:17" ht="15" customHeight="1" x14ac:dyDescent="0.25">
      <c r="A4437" s="5" t="s">
        <v>4970</v>
      </c>
      <c r="B4437" s="6">
        <v>45158.612812500003</v>
      </c>
      <c r="C4437" s="23">
        <v>45158.622210648151</v>
      </c>
      <c r="D4437" s="24" t="s">
        <v>8</v>
      </c>
      <c r="E4437" s="24" t="s">
        <v>9</v>
      </c>
      <c r="F4437" s="24" t="s">
        <v>10</v>
      </c>
      <c r="G4437" s="113" t="s">
        <v>4971</v>
      </c>
      <c r="H44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437" s="48">
        <f>tbl_raw_data[[#This Row],[Date Actioned]]-tbl_raw_data[[#This Row],[Date Tagged]]</f>
        <v>9.3981481477385387E-3</v>
      </c>
      <c r="J4437" s="50">
        <f>HOUR(tbl_raw_data[[#This Row],[time_taken]])*60+MINUTE(tbl_raw_data[[#This Row],[time_taken]])+SECOND(tbl_raw_data[[#This Row],[time_taken]])/60</f>
        <v>13.533333333333333</v>
      </c>
      <c r="K4437" s="54">
        <f>DATE(YEAR(tbl_raw_data[[#This Row],[Date Actioned]]), MONTH(tbl_raw_data[[#This Row],[Date Actioned]]), DAY(tbl_raw_data[[#This Row],[Date Actioned]]))</f>
        <v>45158</v>
      </c>
      <c r="L4437" s="55" t="str">
        <f>UPPER(TEXT(tbl_raw_data[[#This Row],[Updated_date]],"MMMM"))</f>
        <v>AUGUST</v>
      </c>
      <c r="M4437" s="55" t="str">
        <f>UPPER("Week "&amp;IF(ROUNDUP(DAY(tbl_raw_data[[#This Row],[Updated_date]])/7,0)=5,4,ROUNDUP(DAY(tbl_raw_data[[#This Row],[Updated_date]])/7,0)))</f>
        <v>WEEK 3</v>
      </c>
      <c r="N4437" s="57" t="str">
        <f>UPPER(VLOOKUP(tbl_raw_data[[#This Row],[Analyst]],[1]setting!$A$1:$B$15,2,0))</f>
        <v>SAM</v>
      </c>
      <c r="O4437" s="57" t="str">
        <f>UPPER(tbl_raw_data[[#This Row],[Outcome]])</f>
        <v>WITHDRAW</v>
      </c>
      <c r="P4437" s="57" t="str">
        <f>UPPER(tbl_raw_data[[#This Row],[Queue Name]])</f>
        <v>CONSUMER PRE BUREAU</v>
      </c>
      <c r="Q4437" s="57" t="str">
        <f>IF(tbl_raw_data[[#This Row],[time_taken_in_mins]]&lt;=20,"SLA_MET","SLA_NOT_MET")</f>
        <v>SLA_MET</v>
      </c>
    </row>
    <row r="4438" spans="1:17" ht="15" customHeight="1" x14ac:dyDescent="0.25">
      <c r="A4438" s="5" t="s">
        <v>4051</v>
      </c>
      <c r="B4438" s="6">
        <v>45158.615185185183</v>
      </c>
      <c r="C4438" s="23">
        <v>45158.622997685183</v>
      </c>
      <c r="D4438" s="24" t="s">
        <v>46</v>
      </c>
      <c r="E4438" s="24" t="s">
        <v>28</v>
      </c>
      <c r="F4438" s="24" t="s">
        <v>55</v>
      </c>
      <c r="G4438" s="113" t="s">
        <v>1150</v>
      </c>
      <c r="H44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38" s="48">
        <f>tbl_raw_data[[#This Row],[Date Actioned]]-tbl_raw_data[[#This Row],[Date Tagged]]</f>
        <v>7.8125E-3</v>
      </c>
      <c r="J4438" s="50">
        <f>HOUR(tbl_raw_data[[#This Row],[time_taken]])*60+MINUTE(tbl_raw_data[[#This Row],[time_taken]])+SECOND(tbl_raw_data[[#This Row],[time_taken]])/60</f>
        <v>11.25</v>
      </c>
      <c r="K4438" s="54">
        <f>DATE(YEAR(tbl_raw_data[[#This Row],[Date Actioned]]), MONTH(tbl_raw_data[[#This Row],[Date Actioned]]), DAY(tbl_raw_data[[#This Row],[Date Actioned]]))</f>
        <v>45158</v>
      </c>
      <c r="L4438" s="55" t="str">
        <f>UPPER(TEXT(tbl_raw_data[[#This Row],[Updated_date]],"MMMM"))</f>
        <v>AUGUST</v>
      </c>
      <c r="M4438" s="55" t="str">
        <f>UPPER("Week "&amp;IF(ROUNDUP(DAY(tbl_raw_data[[#This Row],[Updated_date]])/7,0)=5,4,ROUNDUP(DAY(tbl_raw_data[[#This Row],[Updated_date]])/7,0)))</f>
        <v>WEEK 3</v>
      </c>
      <c r="N4438" s="57" t="str">
        <f>UPPER(VLOOKUP(tbl_raw_data[[#This Row],[Analyst]],[1]setting!$A$1:$B$15,2,0))</f>
        <v>CAMERON</v>
      </c>
      <c r="O4438" s="57" t="str">
        <f>UPPER(tbl_raw_data[[#This Row],[Outcome]])</f>
        <v>DECLINE</v>
      </c>
      <c r="P4438" s="57" t="str">
        <f>UPPER(tbl_raw_data[[#This Row],[Queue Name]])</f>
        <v>CONSUMER EXISTING</v>
      </c>
      <c r="Q4438" s="57" t="str">
        <f>IF(tbl_raw_data[[#This Row],[time_taken_in_mins]]&lt;=20,"SLA_MET","SLA_NOT_MET")</f>
        <v>SLA_MET</v>
      </c>
    </row>
    <row r="4439" spans="1:17" ht="15" customHeight="1" x14ac:dyDescent="0.25">
      <c r="A4439" s="11" t="s">
        <v>5759</v>
      </c>
      <c r="B4439" s="12">
        <v>45158.615636574075</v>
      </c>
      <c r="C4439" s="27">
        <v>45158.626921296294</v>
      </c>
      <c r="D4439" s="28" t="s">
        <v>8</v>
      </c>
      <c r="E4439" s="28" t="s">
        <v>41</v>
      </c>
      <c r="F4439" s="28" t="s">
        <v>254</v>
      </c>
      <c r="G4439" s="114"/>
      <c r="H44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39" s="48">
        <f>tbl_raw_data[[#This Row],[Date Actioned]]-tbl_raw_data[[#This Row],[Date Tagged]]</f>
        <v>1.1284722218988463E-2</v>
      </c>
      <c r="J4439" s="50">
        <f>HOUR(tbl_raw_data[[#This Row],[time_taken]])*60+MINUTE(tbl_raw_data[[#This Row],[time_taken]])+SECOND(tbl_raw_data[[#This Row],[time_taken]])/60</f>
        <v>16.25</v>
      </c>
      <c r="K4439" s="54">
        <f>DATE(YEAR(tbl_raw_data[[#This Row],[Date Actioned]]), MONTH(tbl_raw_data[[#This Row],[Date Actioned]]), DAY(tbl_raw_data[[#This Row],[Date Actioned]]))</f>
        <v>45158</v>
      </c>
      <c r="L4439" s="55" t="str">
        <f>UPPER(TEXT(tbl_raw_data[[#This Row],[Updated_date]],"MMMM"))</f>
        <v>AUGUST</v>
      </c>
      <c r="M4439" s="55" t="str">
        <f>UPPER("Week "&amp;IF(ROUNDUP(DAY(tbl_raw_data[[#This Row],[Updated_date]])/7,0)=5,4,ROUNDUP(DAY(tbl_raw_data[[#This Row],[Updated_date]])/7,0)))</f>
        <v>WEEK 3</v>
      </c>
      <c r="N4439" s="57" t="str">
        <f>UPPER(VLOOKUP(tbl_raw_data[[#This Row],[Analyst]],[1]setting!$A$1:$B$15,2,0))</f>
        <v>FARDIN</v>
      </c>
      <c r="O4439" s="57" t="str">
        <f>UPPER(tbl_raw_data[[#This Row],[Outcome]])</f>
        <v>WITHDRAW</v>
      </c>
      <c r="P4439" s="57" t="str">
        <f>UPPER(tbl_raw_data[[#This Row],[Queue Name]])</f>
        <v>CONSUMER POST BUREAU</v>
      </c>
      <c r="Q4439" s="57" t="str">
        <f>IF(tbl_raw_data[[#This Row],[time_taken_in_mins]]&lt;=20,"SLA_MET","SLA_NOT_MET")</f>
        <v>SLA_MET</v>
      </c>
    </row>
    <row r="4440" spans="1:17" ht="15" customHeight="1" x14ac:dyDescent="0.25">
      <c r="A4440" s="11" t="s">
        <v>4224</v>
      </c>
      <c r="B4440" s="12">
        <v>45158.617708333331</v>
      </c>
      <c r="C4440" s="27">
        <v>45158.625787037039</v>
      </c>
      <c r="D4440" s="28" t="s">
        <v>46</v>
      </c>
      <c r="E4440" s="28" t="s">
        <v>41</v>
      </c>
      <c r="F4440" s="28" t="s">
        <v>14</v>
      </c>
      <c r="G4440" s="112" t="s">
        <v>3071</v>
      </c>
      <c r="H44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0" s="48">
        <f>tbl_raw_data[[#This Row],[Date Actioned]]-tbl_raw_data[[#This Row],[Date Tagged]]</f>
        <v>8.078703707724344E-3</v>
      </c>
      <c r="J4440" s="50">
        <f>HOUR(tbl_raw_data[[#This Row],[time_taken]])*60+MINUTE(tbl_raw_data[[#This Row],[time_taken]])+SECOND(tbl_raw_data[[#This Row],[time_taken]])/60</f>
        <v>11.633333333333333</v>
      </c>
      <c r="K4440" s="54">
        <f>DATE(YEAR(tbl_raw_data[[#This Row],[Date Actioned]]), MONTH(tbl_raw_data[[#This Row],[Date Actioned]]), DAY(tbl_raw_data[[#This Row],[Date Actioned]]))</f>
        <v>45158</v>
      </c>
      <c r="L4440" s="55" t="str">
        <f>UPPER(TEXT(tbl_raw_data[[#This Row],[Updated_date]],"MMMM"))</f>
        <v>AUGUST</v>
      </c>
      <c r="M4440" s="55" t="str">
        <f>UPPER("Week "&amp;IF(ROUNDUP(DAY(tbl_raw_data[[#This Row],[Updated_date]])/7,0)=5,4,ROUNDUP(DAY(tbl_raw_data[[#This Row],[Updated_date]])/7,0)))</f>
        <v>WEEK 3</v>
      </c>
      <c r="N4440" s="57" t="str">
        <f>UPPER(VLOOKUP(tbl_raw_data[[#This Row],[Analyst]],[1]setting!$A$1:$B$15,2,0))</f>
        <v>HARDIK</v>
      </c>
      <c r="O4440" s="57" t="str">
        <f>UPPER(tbl_raw_data[[#This Row],[Outcome]])</f>
        <v>DECLINE</v>
      </c>
      <c r="P4440" s="57" t="str">
        <f>UPPER(tbl_raw_data[[#This Row],[Queue Name]])</f>
        <v>CONSUMER POST BUREAU</v>
      </c>
      <c r="Q4440" s="57" t="str">
        <f>IF(tbl_raw_data[[#This Row],[time_taken_in_mins]]&lt;=20,"SLA_MET","SLA_NOT_MET")</f>
        <v>SLA_MET</v>
      </c>
    </row>
    <row r="4441" spans="1:17" ht="15" customHeight="1" x14ac:dyDescent="0.25">
      <c r="A4441" s="22" t="s">
        <v>6763</v>
      </c>
      <c r="B4441" s="6">
        <v>45158.618414351855</v>
      </c>
      <c r="C4441" s="23">
        <v>45158.63385416667</v>
      </c>
      <c r="D4441" s="24" t="s">
        <v>46</v>
      </c>
      <c r="E4441" s="24" t="s">
        <v>9</v>
      </c>
      <c r="F4441" s="24" t="s">
        <v>10</v>
      </c>
      <c r="G4441" s="113" t="s">
        <v>225</v>
      </c>
      <c r="H44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1" s="48">
        <f>tbl_raw_data[[#This Row],[Date Actioned]]-tbl_raw_data[[#This Row],[Date Tagged]]</f>
        <v>1.5439814815181307E-2</v>
      </c>
      <c r="J4441" s="50">
        <f>HOUR(tbl_raw_data[[#This Row],[time_taken]])*60+MINUTE(tbl_raw_data[[#This Row],[time_taken]])+SECOND(tbl_raw_data[[#This Row],[time_taken]])/60</f>
        <v>22.233333333333334</v>
      </c>
      <c r="K4441" s="54">
        <f>DATE(YEAR(tbl_raw_data[[#This Row],[Date Actioned]]), MONTH(tbl_raw_data[[#This Row],[Date Actioned]]), DAY(tbl_raw_data[[#This Row],[Date Actioned]]))</f>
        <v>45158</v>
      </c>
      <c r="L4441" s="55" t="str">
        <f>UPPER(TEXT(tbl_raw_data[[#This Row],[Updated_date]],"MMMM"))</f>
        <v>AUGUST</v>
      </c>
      <c r="M4441" s="55" t="str">
        <f>UPPER("Week "&amp;IF(ROUNDUP(DAY(tbl_raw_data[[#This Row],[Updated_date]])/7,0)=5,4,ROUNDUP(DAY(tbl_raw_data[[#This Row],[Updated_date]])/7,0)))</f>
        <v>WEEK 3</v>
      </c>
      <c r="N4441" s="57" t="str">
        <f>UPPER(VLOOKUP(tbl_raw_data[[#This Row],[Analyst]],[1]setting!$A$1:$B$15,2,0))</f>
        <v>SAM</v>
      </c>
      <c r="O4441" s="57" t="str">
        <f>UPPER(tbl_raw_data[[#This Row],[Outcome]])</f>
        <v>DECLINE</v>
      </c>
      <c r="P4441" s="57" t="str">
        <f>UPPER(tbl_raw_data[[#This Row],[Queue Name]])</f>
        <v>CONSUMER PRE BUREAU</v>
      </c>
      <c r="Q4441" s="57" t="str">
        <f>IF(tbl_raw_data[[#This Row],[time_taken_in_mins]]&lt;=20,"SLA_MET","SLA_NOT_MET")</f>
        <v>SLA_NOT_MET</v>
      </c>
    </row>
    <row r="4442" spans="1:17" ht="39" x14ac:dyDescent="0.25">
      <c r="A4442" s="22" t="s">
        <v>5800</v>
      </c>
      <c r="B4442" s="6">
        <v>45158.619884259257</v>
      </c>
      <c r="C4442" s="23">
        <v>45158.631261574075</v>
      </c>
      <c r="D4442" s="24" t="s">
        <v>8</v>
      </c>
      <c r="E4442" s="24" t="s">
        <v>28</v>
      </c>
      <c r="F4442" s="24" t="s">
        <v>55</v>
      </c>
      <c r="G4442" s="113" t="s">
        <v>5801</v>
      </c>
      <c r="H44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442" s="48">
        <f>tbl_raw_data[[#This Row],[Date Actioned]]-tbl_raw_data[[#This Row],[Date Tagged]]</f>
        <v>1.1377314818673767E-2</v>
      </c>
      <c r="J4442" s="50">
        <f>HOUR(tbl_raw_data[[#This Row],[time_taken]])*60+MINUTE(tbl_raw_data[[#This Row],[time_taken]])+SECOND(tbl_raw_data[[#This Row],[time_taken]])/60</f>
        <v>16.383333333333333</v>
      </c>
      <c r="K4442" s="54">
        <f>DATE(YEAR(tbl_raw_data[[#This Row],[Date Actioned]]), MONTH(tbl_raw_data[[#This Row],[Date Actioned]]), DAY(tbl_raw_data[[#This Row],[Date Actioned]]))</f>
        <v>45158</v>
      </c>
      <c r="L4442" s="55" t="str">
        <f>UPPER(TEXT(tbl_raw_data[[#This Row],[Updated_date]],"MMMM"))</f>
        <v>AUGUST</v>
      </c>
      <c r="M4442" s="55" t="str">
        <f>UPPER("Week "&amp;IF(ROUNDUP(DAY(tbl_raw_data[[#This Row],[Updated_date]])/7,0)=5,4,ROUNDUP(DAY(tbl_raw_data[[#This Row],[Updated_date]])/7,0)))</f>
        <v>WEEK 3</v>
      </c>
      <c r="N4442" s="57" t="str">
        <f>UPPER(VLOOKUP(tbl_raw_data[[#This Row],[Analyst]],[1]setting!$A$1:$B$15,2,0))</f>
        <v>CAMERON</v>
      </c>
      <c r="O4442" s="57" t="str">
        <f>UPPER(tbl_raw_data[[#This Row],[Outcome]])</f>
        <v>WITHDRAW</v>
      </c>
      <c r="P4442" s="57" t="str">
        <f>UPPER(tbl_raw_data[[#This Row],[Queue Name]])</f>
        <v>CONSUMER EXISTING</v>
      </c>
      <c r="Q4442" s="57" t="str">
        <f>IF(tbl_raw_data[[#This Row],[time_taken_in_mins]]&lt;=20,"SLA_MET","SLA_NOT_MET")</f>
        <v>SLA_MET</v>
      </c>
    </row>
    <row r="4443" spans="1:17" ht="15" customHeight="1" x14ac:dyDescent="0.25">
      <c r="A4443" s="5" t="s">
        <v>5774</v>
      </c>
      <c r="B4443" s="12">
        <v>45158.623773148145</v>
      </c>
      <c r="C4443" s="27">
        <v>45158.635081018518</v>
      </c>
      <c r="D4443" s="28" t="s">
        <v>8</v>
      </c>
      <c r="E4443" s="28" t="s">
        <v>41</v>
      </c>
      <c r="F4443" s="28" t="s">
        <v>254</v>
      </c>
      <c r="G4443" s="114"/>
      <c r="H44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43" s="48">
        <f>tbl_raw_data[[#This Row],[Date Actioned]]-tbl_raw_data[[#This Row],[Date Tagged]]</f>
        <v>1.1307870372547768E-2</v>
      </c>
      <c r="J4443" s="50">
        <f>HOUR(tbl_raw_data[[#This Row],[time_taken]])*60+MINUTE(tbl_raw_data[[#This Row],[time_taken]])+SECOND(tbl_raw_data[[#This Row],[time_taken]])/60</f>
        <v>16.283333333333335</v>
      </c>
      <c r="K4443" s="54">
        <f>DATE(YEAR(tbl_raw_data[[#This Row],[Date Actioned]]), MONTH(tbl_raw_data[[#This Row],[Date Actioned]]), DAY(tbl_raw_data[[#This Row],[Date Actioned]]))</f>
        <v>45158</v>
      </c>
      <c r="L4443" s="55" t="str">
        <f>UPPER(TEXT(tbl_raw_data[[#This Row],[Updated_date]],"MMMM"))</f>
        <v>AUGUST</v>
      </c>
      <c r="M4443" s="55" t="str">
        <f>UPPER("Week "&amp;IF(ROUNDUP(DAY(tbl_raw_data[[#This Row],[Updated_date]])/7,0)=5,4,ROUNDUP(DAY(tbl_raw_data[[#This Row],[Updated_date]])/7,0)))</f>
        <v>WEEK 3</v>
      </c>
      <c r="N4443" s="57" t="str">
        <f>UPPER(VLOOKUP(tbl_raw_data[[#This Row],[Analyst]],[1]setting!$A$1:$B$15,2,0))</f>
        <v>FARDIN</v>
      </c>
      <c r="O4443" s="57" t="str">
        <f>UPPER(tbl_raw_data[[#This Row],[Outcome]])</f>
        <v>WITHDRAW</v>
      </c>
      <c r="P4443" s="57" t="str">
        <f>UPPER(tbl_raw_data[[#This Row],[Queue Name]])</f>
        <v>CONSUMER POST BUREAU</v>
      </c>
      <c r="Q4443" s="57" t="str">
        <f>IF(tbl_raw_data[[#This Row],[time_taken_in_mins]]&lt;=20,"SLA_MET","SLA_NOT_MET")</f>
        <v>SLA_MET</v>
      </c>
    </row>
    <row r="4444" spans="1:17" ht="15" customHeight="1" x14ac:dyDescent="0.25">
      <c r="A4444" s="11" t="s">
        <v>6226</v>
      </c>
      <c r="B4444" s="6">
        <v>45158.625706018516</v>
      </c>
      <c r="C4444" s="23">
        <v>45158.638229166667</v>
      </c>
      <c r="D4444" s="24" t="s">
        <v>8</v>
      </c>
      <c r="E4444" s="24" t="s">
        <v>9</v>
      </c>
      <c r="F4444" s="24" t="s">
        <v>14</v>
      </c>
      <c r="G4444" s="113" t="s">
        <v>6227</v>
      </c>
      <c r="H44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4" s="48">
        <f>tbl_raw_data[[#This Row],[Date Actioned]]-tbl_raw_data[[#This Row],[Date Tagged]]</f>
        <v>1.2523148150648922E-2</v>
      </c>
      <c r="J4444" s="50">
        <f>HOUR(tbl_raw_data[[#This Row],[time_taken]])*60+MINUTE(tbl_raw_data[[#This Row],[time_taken]])+SECOND(tbl_raw_data[[#This Row],[time_taken]])/60</f>
        <v>18.033333333333335</v>
      </c>
      <c r="K4444" s="54">
        <f>DATE(YEAR(tbl_raw_data[[#This Row],[Date Actioned]]), MONTH(tbl_raw_data[[#This Row],[Date Actioned]]), DAY(tbl_raw_data[[#This Row],[Date Actioned]]))</f>
        <v>45158</v>
      </c>
      <c r="L4444" s="55" t="str">
        <f>UPPER(TEXT(tbl_raw_data[[#This Row],[Updated_date]],"MMMM"))</f>
        <v>AUGUST</v>
      </c>
      <c r="M4444" s="55" t="str">
        <f>UPPER("Week "&amp;IF(ROUNDUP(DAY(tbl_raw_data[[#This Row],[Updated_date]])/7,0)=5,4,ROUNDUP(DAY(tbl_raw_data[[#This Row],[Updated_date]])/7,0)))</f>
        <v>WEEK 3</v>
      </c>
      <c r="N4444" s="57" t="str">
        <f>UPPER(VLOOKUP(tbl_raw_data[[#This Row],[Analyst]],[1]setting!$A$1:$B$15,2,0))</f>
        <v>HARDIK</v>
      </c>
      <c r="O4444" s="57" t="str">
        <f>UPPER(tbl_raw_data[[#This Row],[Outcome]])</f>
        <v>WITHDRAW</v>
      </c>
      <c r="P4444" s="57" t="str">
        <f>UPPER(tbl_raw_data[[#This Row],[Queue Name]])</f>
        <v>CONSUMER PRE BUREAU</v>
      </c>
      <c r="Q4444" s="57" t="str">
        <f>IF(tbl_raw_data[[#This Row],[time_taken_in_mins]]&lt;=20,"SLA_MET","SLA_NOT_MET")</f>
        <v>SLA_MET</v>
      </c>
    </row>
    <row r="4445" spans="1:17" ht="15" customHeight="1" x14ac:dyDescent="0.25">
      <c r="A4445" s="5" t="s">
        <v>5030</v>
      </c>
      <c r="B4445" s="12">
        <v>45158.628819444442</v>
      </c>
      <c r="C4445" s="27">
        <v>45158.638379629629</v>
      </c>
      <c r="D4445" s="28" t="s">
        <v>46</v>
      </c>
      <c r="E4445" s="28" t="s">
        <v>28</v>
      </c>
      <c r="F4445" s="28" t="s">
        <v>55</v>
      </c>
      <c r="G4445" s="112" t="s">
        <v>1150</v>
      </c>
      <c r="H44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5" s="48">
        <f>tbl_raw_data[[#This Row],[Date Actioned]]-tbl_raw_data[[#This Row],[Date Tagged]]</f>
        <v>9.560185186273884E-3</v>
      </c>
      <c r="J4445" s="50">
        <f>HOUR(tbl_raw_data[[#This Row],[time_taken]])*60+MINUTE(tbl_raw_data[[#This Row],[time_taken]])+SECOND(tbl_raw_data[[#This Row],[time_taken]])/60</f>
        <v>13.766666666666667</v>
      </c>
      <c r="K4445" s="54">
        <f>DATE(YEAR(tbl_raw_data[[#This Row],[Date Actioned]]), MONTH(tbl_raw_data[[#This Row],[Date Actioned]]), DAY(tbl_raw_data[[#This Row],[Date Actioned]]))</f>
        <v>45158</v>
      </c>
      <c r="L4445" s="55" t="str">
        <f>UPPER(TEXT(tbl_raw_data[[#This Row],[Updated_date]],"MMMM"))</f>
        <v>AUGUST</v>
      </c>
      <c r="M4445" s="55" t="str">
        <f>UPPER("Week "&amp;IF(ROUNDUP(DAY(tbl_raw_data[[#This Row],[Updated_date]])/7,0)=5,4,ROUNDUP(DAY(tbl_raw_data[[#This Row],[Updated_date]])/7,0)))</f>
        <v>WEEK 3</v>
      </c>
      <c r="N4445" s="57" t="str">
        <f>UPPER(VLOOKUP(tbl_raw_data[[#This Row],[Analyst]],[1]setting!$A$1:$B$15,2,0))</f>
        <v>CAMERON</v>
      </c>
      <c r="O4445" s="57" t="str">
        <f>UPPER(tbl_raw_data[[#This Row],[Outcome]])</f>
        <v>DECLINE</v>
      </c>
      <c r="P4445" s="57" t="str">
        <f>UPPER(tbl_raw_data[[#This Row],[Queue Name]])</f>
        <v>CONSUMER EXISTING</v>
      </c>
      <c r="Q4445" s="57" t="str">
        <f>IF(tbl_raw_data[[#This Row],[time_taken_in_mins]]&lt;=20,"SLA_MET","SLA_NOT_MET")</f>
        <v>SLA_MET</v>
      </c>
    </row>
    <row r="4446" spans="1:17" ht="15" customHeight="1" x14ac:dyDescent="0.25">
      <c r="A4446" s="22" t="s">
        <v>4898</v>
      </c>
      <c r="B4446" s="6">
        <v>45158.630694444444</v>
      </c>
      <c r="C4446" s="23">
        <v>45158.63994212963</v>
      </c>
      <c r="D4446" s="24" t="s">
        <v>13</v>
      </c>
      <c r="E4446" s="24" t="s">
        <v>9</v>
      </c>
      <c r="F4446" s="24" t="s">
        <v>254</v>
      </c>
      <c r="G4446" s="113" t="s">
        <v>29</v>
      </c>
      <c r="H44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46" s="48">
        <f>tbl_raw_data[[#This Row],[Date Actioned]]-tbl_raw_data[[#This Row],[Date Tagged]]</f>
        <v>9.2476851859828457E-3</v>
      </c>
      <c r="J4446" s="50">
        <f>HOUR(tbl_raw_data[[#This Row],[time_taken]])*60+MINUTE(tbl_raw_data[[#This Row],[time_taken]])+SECOND(tbl_raw_data[[#This Row],[time_taken]])/60</f>
        <v>13.316666666666666</v>
      </c>
      <c r="K4446" s="54">
        <f>DATE(YEAR(tbl_raw_data[[#This Row],[Date Actioned]]), MONTH(tbl_raw_data[[#This Row],[Date Actioned]]), DAY(tbl_raw_data[[#This Row],[Date Actioned]]))</f>
        <v>45158</v>
      </c>
      <c r="L4446" s="55" t="str">
        <f>UPPER(TEXT(tbl_raw_data[[#This Row],[Updated_date]],"MMMM"))</f>
        <v>AUGUST</v>
      </c>
      <c r="M4446" s="55" t="str">
        <f>UPPER("Week "&amp;IF(ROUNDUP(DAY(tbl_raw_data[[#This Row],[Updated_date]])/7,0)=5,4,ROUNDUP(DAY(tbl_raw_data[[#This Row],[Updated_date]])/7,0)))</f>
        <v>WEEK 3</v>
      </c>
      <c r="N4446" s="57" t="str">
        <f>UPPER(VLOOKUP(tbl_raw_data[[#This Row],[Analyst]],[1]setting!$A$1:$B$15,2,0))</f>
        <v>FARDIN</v>
      </c>
      <c r="O4446" s="57" t="str">
        <f>UPPER(tbl_raw_data[[#This Row],[Outcome]])</f>
        <v>APPROVE</v>
      </c>
      <c r="P4446" s="57" t="str">
        <f>UPPER(tbl_raw_data[[#This Row],[Queue Name]])</f>
        <v>CONSUMER PRE BUREAU</v>
      </c>
      <c r="Q4446" s="57" t="str">
        <f>IF(tbl_raw_data[[#This Row],[time_taken_in_mins]]&lt;=20,"SLA_MET","SLA_NOT_MET")</f>
        <v>SLA_MET</v>
      </c>
    </row>
    <row r="4447" spans="1:17" ht="15" customHeight="1" x14ac:dyDescent="0.25">
      <c r="A4447" s="22" t="s">
        <v>2894</v>
      </c>
      <c r="B4447" s="12">
        <v>45158.636157407411</v>
      </c>
      <c r="C4447" s="27">
        <v>45158.642384259256</v>
      </c>
      <c r="D4447" s="28" t="s">
        <v>8</v>
      </c>
      <c r="E4447" s="28" t="s">
        <v>41</v>
      </c>
      <c r="F4447" s="28" t="s">
        <v>14</v>
      </c>
      <c r="G4447" s="112" t="s">
        <v>2895</v>
      </c>
      <c r="H44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7" s="48">
        <f>tbl_raw_data[[#This Row],[Date Actioned]]-tbl_raw_data[[#This Row],[Date Tagged]]</f>
        <v>6.2268518449855037E-3</v>
      </c>
      <c r="J4447" s="50">
        <f>HOUR(tbl_raw_data[[#This Row],[time_taken]])*60+MINUTE(tbl_raw_data[[#This Row],[time_taken]])+SECOND(tbl_raw_data[[#This Row],[time_taken]])/60</f>
        <v>8.9666666666666668</v>
      </c>
      <c r="K4447" s="54">
        <f>DATE(YEAR(tbl_raw_data[[#This Row],[Date Actioned]]), MONTH(tbl_raw_data[[#This Row],[Date Actioned]]), DAY(tbl_raw_data[[#This Row],[Date Actioned]]))</f>
        <v>45158</v>
      </c>
      <c r="L4447" s="55" t="str">
        <f>UPPER(TEXT(tbl_raw_data[[#This Row],[Updated_date]],"MMMM"))</f>
        <v>AUGUST</v>
      </c>
      <c r="M4447" s="55" t="str">
        <f>UPPER("Week "&amp;IF(ROUNDUP(DAY(tbl_raw_data[[#This Row],[Updated_date]])/7,0)=5,4,ROUNDUP(DAY(tbl_raw_data[[#This Row],[Updated_date]])/7,0)))</f>
        <v>WEEK 3</v>
      </c>
      <c r="N4447" s="57" t="str">
        <f>UPPER(VLOOKUP(tbl_raw_data[[#This Row],[Analyst]],[1]setting!$A$1:$B$15,2,0))</f>
        <v>HARDIK</v>
      </c>
      <c r="O4447" s="57" t="str">
        <f>UPPER(tbl_raw_data[[#This Row],[Outcome]])</f>
        <v>WITHDRAW</v>
      </c>
      <c r="P4447" s="57" t="str">
        <f>UPPER(tbl_raw_data[[#This Row],[Queue Name]])</f>
        <v>CONSUMER POST BUREAU</v>
      </c>
      <c r="Q4447" s="57" t="str">
        <f>IF(tbl_raw_data[[#This Row],[time_taken_in_mins]]&lt;=20,"SLA_MET","SLA_NOT_MET")</f>
        <v>SLA_MET</v>
      </c>
    </row>
    <row r="4448" spans="1:17" ht="15" customHeight="1" x14ac:dyDescent="0.25">
      <c r="A4448" s="5" t="s">
        <v>2518</v>
      </c>
      <c r="B4448" s="6">
        <v>45158.640555555554</v>
      </c>
      <c r="C4448" s="23">
        <v>45158.646273148152</v>
      </c>
      <c r="D4448" s="24" t="s">
        <v>8</v>
      </c>
      <c r="E4448" s="24" t="s">
        <v>9</v>
      </c>
      <c r="F4448" s="24" t="s">
        <v>254</v>
      </c>
      <c r="G4448" s="113" t="s">
        <v>1068</v>
      </c>
      <c r="H44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8" s="48">
        <f>tbl_raw_data[[#This Row],[Date Actioned]]-tbl_raw_data[[#This Row],[Date Tagged]]</f>
        <v>5.7175925976480357E-3</v>
      </c>
      <c r="J4448" s="50">
        <f>HOUR(tbl_raw_data[[#This Row],[time_taken]])*60+MINUTE(tbl_raw_data[[#This Row],[time_taken]])+SECOND(tbl_raw_data[[#This Row],[time_taken]])/60</f>
        <v>8.2333333333333325</v>
      </c>
      <c r="K4448" s="54">
        <f>DATE(YEAR(tbl_raw_data[[#This Row],[Date Actioned]]), MONTH(tbl_raw_data[[#This Row],[Date Actioned]]), DAY(tbl_raw_data[[#This Row],[Date Actioned]]))</f>
        <v>45158</v>
      </c>
      <c r="L4448" s="55" t="str">
        <f>UPPER(TEXT(tbl_raw_data[[#This Row],[Updated_date]],"MMMM"))</f>
        <v>AUGUST</v>
      </c>
      <c r="M4448" s="55" t="str">
        <f>UPPER("Week "&amp;IF(ROUNDUP(DAY(tbl_raw_data[[#This Row],[Updated_date]])/7,0)=5,4,ROUNDUP(DAY(tbl_raw_data[[#This Row],[Updated_date]])/7,0)))</f>
        <v>WEEK 3</v>
      </c>
      <c r="N4448" s="57" t="str">
        <f>UPPER(VLOOKUP(tbl_raw_data[[#This Row],[Analyst]],[1]setting!$A$1:$B$15,2,0))</f>
        <v>FARDIN</v>
      </c>
      <c r="O4448" s="57" t="str">
        <f>UPPER(tbl_raw_data[[#This Row],[Outcome]])</f>
        <v>WITHDRAW</v>
      </c>
      <c r="P4448" s="57" t="str">
        <f>UPPER(tbl_raw_data[[#This Row],[Queue Name]])</f>
        <v>CONSUMER PRE BUREAU</v>
      </c>
      <c r="Q4448" s="57" t="str">
        <f>IF(tbl_raw_data[[#This Row],[time_taken_in_mins]]&lt;=20,"SLA_MET","SLA_NOT_MET")</f>
        <v>SLA_MET</v>
      </c>
    </row>
    <row r="4449" spans="1:17" ht="15" customHeight="1" x14ac:dyDescent="0.25">
      <c r="A4449" s="11" t="s">
        <v>3541</v>
      </c>
      <c r="B4449" s="12">
        <v>45158.645231481481</v>
      </c>
      <c r="C4449" s="27">
        <v>45158.652303240742</v>
      </c>
      <c r="D4449" s="28" t="s">
        <v>8</v>
      </c>
      <c r="E4449" s="28" t="s">
        <v>9</v>
      </c>
      <c r="F4449" s="28" t="s">
        <v>14</v>
      </c>
      <c r="G4449" s="112" t="s">
        <v>3542</v>
      </c>
      <c r="H44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49" s="48">
        <f>tbl_raw_data[[#This Row],[Date Actioned]]-tbl_raw_data[[#This Row],[Date Tagged]]</f>
        <v>7.07175926072523E-3</v>
      </c>
      <c r="J4449" s="50">
        <f>HOUR(tbl_raw_data[[#This Row],[time_taken]])*60+MINUTE(tbl_raw_data[[#This Row],[time_taken]])+SECOND(tbl_raw_data[[#This Row],[time_taken]])/60</f>
        <v>10.183333333333334</v>
      </c>
      <c r="K4449" s="54">
        <f>DATE(YEAR(tbl_raw_data[[#This Row],[Date Actioned]]), MONTH(tbl_raw_data[[#This Row],[Date Actioned]]), DAY(tbl_raw_data[[#This Row],[Date Actioned]]))</f>
        <v>45158</v>
      </c>
      <c r="L4449" s="55" t="str">
        <f>UPPER(TEXT(tbl_raw_data[[#This Row],[Updated_date]],"MMMM"))</f>
        <v>AUGUST</v>
      </c>
      <c r="M4449" s="55" t="str">
        <f>UPPER("Week "&amp;IF(ROUNDUP(DAY(tbl_raw_data[[#This Row],[Updated_date]])/7,0)=5,4,ROUNDUP(DAY(tbl_raw_data[[#This Row],[Updated_date]])/7,0)))</f>
        <v>WEEK 3</v>
      </c>
      <c r="N4449" s="57" t="str">
        <f>UPPER(VLOOKUP(tbl_raw_data[[#This Row],[Analyst]],[1]setting!$A$1:$B$15,2,0))</f>
        <v>HARDIK</v>
      </c>
      <c r="O4449" s="57" t="str">
        <f>UPPER(tbl_raw_data[[#This Row],[Outcome]])</f>
        <v>WITHDRAW</v>
      </c>
      <c r="P4449" s="57" t="str">
        <f>UPPER(tbl_raw_data[[#This Row],[Queue Name]])</f>
        <v>CONSUMER PRE BUREAU</v>
      </c>
      <c r="Q4449" s="57" t="str">
        <f>IF(tbl_raw_data[[#This Row],[time_taken_in_mins]]&lt;=20,"SLA_MET","SLA_NOT_MET")</f>
        <v>SLA_MET</v>
      </c>
    </row>
    <row r="4450" spans="1:17" ht="15" customHeight="1" x14ac:dyDescent="0.25">
      <c r="A4450" s="5" t="s">
        <v>3214</v>
      </c>
      <c r="B4450" s="12">
        <v>45158.647233796299</v>
      </c>
      <c r="C4450" s="27">
        <v>45158.653912037036</v>
      </c>
      <c r="D4450" s="28" t="s">
        <v>13</v>
      </c>
      <c r="E4450" s="28" t="s">
        <v>41</v>
      </c>
      <c r="F4450" s="28" t="s">
        <v>10</v>
      </c>
      <c r="G4450" s="112" t="s">
        <v>546</v>
      </c>
      <c r="H44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0" s="48">
        <f>tbl_raw_data[[#This Row],[Date Actioned]]-tbl_raw_data[[#This Row],[Date Tagged]]</f>
        <v>6.6782407375285402E-3</v>
      </c>
      <c r="J4450" s="50">
        <f>HOUR(tbl_raw_data[[#This Row],[time_taken]])*60+MINUTE(tbl_raw_data[[#This Row],[time_taken]])+SECOND(tbl_raw_data[[#This Row],[time_taken]])/60</f>
        <v>9.6166666666666671</v>
      </c>
      <c r="K4450" s="54">
        <f>DATE(YEAR(tbl_raw_data[[#This Row],[Date Actioned]]), MONTH(tbl_raw_data[[#This Row],[Date Actioned]]), DAY(tbl_raw_data[[#This Row],[Date Actioned]]))</f>
        <v>45158</v>
      </c>
      <c r="L4450" s="55" t="str">
        <f>UPPER(TEXT(tbl_raw_data[[#This Row],[Updated_date]],"MMMM"))</f>
        <v>AUGUST</v>
      </c>
      <c r="M4450" s="55" t="str">
        <f>UPPER("Week "&amp;IF(ROUNDUP(DAY(tbl_raw_data[[#This Row],[Updated_date]])/7,0)=5,4,ROUNDUP(DAY(tbl_raw_data[[#This Row],[Updated_date]])/7,0)))</f>
        <v>WEEK 3</v>
      </c>
      <c r="N4450" s="57" t="str">
        <f>UPPER(VLOOKUP(tbl_raw_data[[#This Row],[Analyst]],[1]setting!$A$1:$B$15,2,0))</f>
        <v>SAM</v>
      </c>
      <c r="O4450" s="57" t="str">
        <f>UPPER(tbl_raw_data[[#This Row],[Outcome]])</f>
        <v>APPROVE</v>
      </c>
      <c r="P4450" s="57" t="str">
        <f>UPPER(tbl_raw_data[[#This Row],[Queue Name]])</f>
        <v>CONSUMER POST BUREAU</v>
      </c>
      <c r="Q4450" s="57" t="str">
        <f>IF(tbl_raw_data[[#This Row],[time_taken_in_mins]]&lt;=20,"SLA_MET","SLA_NOT_MET")</f>
        <v>SLA_MET</v>
      </c>
    </row>
    <row r="4451" spans="1:17" ht="15" customHeight="1" x14ac:dyDescent="0.25">
      <c r="A4451" s="22" t="s">
        <v>4412</v>
      </c>
      <c r="B4451" s="6">
        <v>45158.647453703707</v>
      </c>
      <c r="C4451" s="23">
        <v>45158.655856481484</v>
      </c>
      <c r="D4451" s="24" t="s">
        <v>8</v>
      </c>
      <c r="E4451" s="24" t="s">
        <v>9</v>
      </c>
      <c r="F4451" s="24" t="s">
        <v>10</v>
      </c>
      <c r="G4451" s="113" t="s">
        <v>234</v>
      </c>
      <c r="H44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51" s="48">
        <f>tbl_raw_data[[#This Row],[Date Actioned]]-tbl_raw_data[[#This Row],[Date Tagged]]</f>
        <v>8.4027777775190771E-3</v>
      </c>
      <c r="J4451" s="50">
        <f>HOUR(tbl_raw_data[[#This Row],[time_taken]])*60+MINUTE(tbl_raw_data[[#This Row],[time_taken]])+SECOND(tbl_raw_data[[#This Row],[time_taken]])/60</f>
        <v>12.1</v>
      </c>
      <c r="K4451" s="54">
        <f>DATE(YEAR(tbl_raw_data[[#This Row],[Date Actioned]]), MONTH(tbl_raw_data[[#This Row],[Date Actioned]]), DAY(tbl_raw_data[[#This Row],[Date Actioned]]))</f>
        <v>45158</v>
      </c>
      <c r="L4451" s="55" t="str">
        <f>UPPER(TEXT(tbl_raw_data[[#This Row],[Updated_date]],"MMMM"))</f>
        <v>AUGUST</v>
      </c>
      <c r="M4451" s="55" t="str">
        <f>UPPER("Week "&amp;IF(ROUNDUP(DAY(tbl_raw_data[[#This Row],[Updated_date]])/7,0)=5,4,ROUNDUP(DAY(tbl_raw_data[[#This Row],[Updated_date]])/7,0)))</f>
        <v>WEEK 3</v>
      </c>
      <c r="N4451" s="57" t="str">
        <f>UPPER(VLOOKUP(tbl_raw_data[[#This Row],[Analyst]],[1]setting!$A$1:$B$15,2,0))</f>
        <v>SAM</v>
      </c>
      <c r="O4451" s="57" t="str">
        <f>UPPER(tbl_raw_data[[#This Row],[Outcome]])</f>
        <v>WITHDRAW</v>
      </c>
      <c r="P4451" s="57" t="str">
        <f>UPPER(tbl_raw_data[[#This Row],[Queue Name]])</f>
        <v>CONSUMER PRE BUREAU</v>
      </c>
      <c r="Q4451" s="57" t="str">
        <f>IF(tbl_raw_data[[#This Row],[time_taken_in_mins]]&lt;=20,"SLA_MET","SLA_NOT_MET")</f>
        <v>SLA_MET</v>
      </c>
    </row>
    <row r="4452" spans="1:17" ht="15" customHeight="1" x14ac:dyDescent="0.25">
      <c r="A4452" s="11" t="s">
        <v>6261</v>
      </c>
      <c r="B4452" s="6">
        <v>45158.649571759262</v>
      </c>
      <c r="C4452" s="23">
        <v>45158.662233796298</v>
      </c>
      <c r="D4452" s="24" t="s">
        <v>13</v>
      </c>
      <c r="E4452" s="24" t="s">
        <v>28</v>
      </c>
      <c r="F4452" s="24" t="s">
        <v>254</v>
      </c>
      <c r="G4452" s="115"/>
      <c r="H44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52" s="48">
        <f>tbl_raw_data[[#This Row],[Date Actioned]]-tbl_raw_data[[#This Row],[Date Tagged]]</f>
        <v>1.2662037035624962E-2</v>
      </c>
      <c r="J4452" s="50">
        <f>HOUR(tbl_raw_data[[#This Row],[time_taken]])*60+MINUTE(tbl_raw_data[[#This Row],[time_taken]])+SECOND(tbl_raw_data[[#This Row],[time_taken]])/60</f>
        <v>18.233333333333334</v>
      </c>
      <c r="K4452" s="54">
        <f>DATE(YEAR(tbl_raw_data[[#This Row],[Date Actioned]]), MONTH(tbl_raw_data[[#This Row],[Date Actioned]]), DAY(tbl_raw_data[[#This Row],[Date Actioned]]))</f>
        <v>45158</v>
      </c>
      <c r="L4452" s="55" t="str">
        <f>UPPER(TEXT(tbl_raw_data[[#This Row],[Updated_date]],"MMMM"))</f>
        <v>AUGUST</v>
      </c>
      <c r="M4452" s="55" t="str">
        <f>UPPER("Week "&amp;IF(ROUNDUP(DAY(tbl_raw_data[[#This Row],[Updated_date]])/7,0)=5,4,ROUNDUP(DAY(tbl_raw_data[[#This Row],[Updated_date]])/7,0)))</f>
        <v>WEEK 3</v>
      </c>
      <c r="N4452" s="57" t="str">
        <f>UPPER(VLOOKUP(tbl_raw_data[[#This Row],[Analyst]],[1]setting!$A$1:$B$15,2,0))</f>
        <v>FARDIN</v>
      </c>
      <c r="O4452" s="57" t="str">
        <f>UPPER(tbl_raw_data[[#This Row],[Outcome]])</f>
        <v>APPROVE</v>
      </c>
      <c r="P4452" s="57" t="str">
        <f>UPPER(tbl_raw_data[[#This Row],[Queue Name]])</f>
        <v>CONSUMER EXISTING</v>
      </c>
      <c r="Q4452" s="57" t="str">
        <f>IF(tbl_raw_data[[#This Row],[time_taken_in_mins]]&lt;=20,"SLA_MET","SLA_NOT_MET")</f>
        <v>SLA_MET</v>
      </c>
    </row>
    <row r="4453" spans="1:17" ht="51.75" x14ac:dyDescent="0.25">
      <c r="A4453" s="5" t="s">
        <v>6873</v>
      </c>
      <c r="B4453" s="12">
        <v>45158.650960648149</v>
      </c>
      <c r="C4453" s="27">
        <v>45158.667546296296</v>
      </c>
      <c r="D4453" s="28" t="s">
        <v>8</v>
      </c>
      <c r="E4453" s="28" t="s">
        <v>28</v>
      </c>
      <c r="F4453" s="28" t="s">
        <v>42</v>
      </c>
      <c r="G4453" s="112" t="s">
        <v>6874</v>
      </c>
      <c r="H44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453" s="48">
        <f>tbl_raw_data[[#This Row],[Date Actioned]]-tbl_raw_data[[#This Row],[Date Tagged]]</f>
        <v>1.6585648147156462E-2</v>
      </c>
      <c r="J4453" s="50">
        <f>HOUR(tbl_raw_data[[#This Row],[time_taken]])*60+MINUTE(tbl_raw_data[[#This Row],[time_taken]])+SECOND(tbl_raw_data[[#This Row],[time_taken]])/60</f>
        <v>23.883333333333333</v>
      </c>
      <c r="K4453" s="54">
        <f>DATE(YEAR(tbl_raw_data[[#This Row],[Date Actioned]]), MONTH(tbl_raw_data[[#This Row],[Date Actioned]]), DAY(tbl_raw_data[[#This Row],[Date Actioned]]))</f>
        <v>45158</v>
      </c>
      <c r="L4453" s="55" t="str">
        <f>UPPER(TEXT(tbl_raw_data[[#This Row],[Updated_date]],"MMMM"))</f>
        <v>AUGUST</v>
      </c>
      <c r="M4453" s="55" t="str">
        <f>UPPER("Week "&amp;IF(ROUNDUP(DAY(tbl_raw_data[[#This Row],[Updated_date]])/7,0)=5,4,ROUNDUP(DAY(tbl_raw_data[[#This Row],[Updated_date]])/7,0)))</f>
        <v>WEEK 3</v>
      </c>
      <c r="N4453" s="57" t="str">
        <f>UPPER(VLOOKUP(tbl_raw_data[[#This Row],[Analyst]],[1]setting!$A$1:$B$15,2,0))</f>
        <v>NITESH</v>
      </c>
      <c r="O4453" s="57" t="str">
        <f>UPPER(tbl_raw_data[[#This Row],[Outcome]])</f>
        <v>WITHDRAW</v>
      </c>
      <c r="P4453" s="57" t="str">
        <f>UPPER(tbl_raw_data[[#This Row],[Queue Name]])</f>
        <v>CONSUMER EXISTING</v>
      </c>
      <c r="Q4453" s="57" t="str">
        <f>IF(tbl_raw_data[[#This Row],[time_taken_in_mins]]&lt;=20,"SLA_MET","SLA_NOT_MET")</f>
        <v>SLA_NOT_MET</v>
      </c>
    </row>
    <row r="4454" spans="1:17" ht="15" customHeight="1" x14ac:dyDescent="0.25">
      <c r="A4454" s="11" t="s">
        <v>4961</v>
      </c>
      <c r="B4454" s="6">
        <v>45158.653078703705</v>
      </c>
      <c r="C4454" s="23">
        <v>45158.662453703706</v>
      </c>
      <c r="D4454" s="24" t="s">
        <v>8</v>
      </c>
      <c r="E4454" s="24" t="s">
        <v>9</v>
      </c>
      <c r="F4454" s="24" t="s">
        <v>10</v>
      </c>
      <c r="G4454" s="113" t="s">
        <v>4962</v>
      </c>
      <c r="H44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54" s="48">
        <f>tbl_raw_data[[#This Row],[Date Actioned]]-tbl_raw_data[[#This Row],[Date Tagged]]</f>
        <v>9.3750000014551915E-3</v>
      </c>
      <c r="J4454" s="50">
        <f>HOUR(tbl_raw_data[[#This Row],[time_taken]])*60+MINUTE(tbl_raw_data[[#This Row],[time_taken]])+SECOND(tbl_raw_data[[#This Row],[time_taken]])/60</f>
        <v>13.5</v>
      </c>
      <c r="K4454" s="54">
        <f>DATE(YEAR(tbl_raw_data[[#This Row],[Date Actioned]]), MONTH(tbl_raw_data[[#This Row],[Date Actioned]]), DAY(tbl_raw_data[[#This Row],[Date Actioned]]))</f>
        <v>45158</v>
      </c>
      <c r="L4454" s="55" t="str">
        <f>UPPER(TEXT(tbl_raw_data[[#This Row],[Updated_date]],"MMMM"))</f>
        <v>AUGUST</v>
      </c>
      <c r="M4454" s="55" t="str">
        <f>UPPER("Week "&amp;IF(ROUNDUP(DAY(tbl_raw_data[[#This Row],[Updated_date]])/7,0)=5,4,ROUNDUP(DAY(tbl_raw_data[[#This Row],[Updated_date]])/7,0)))</f>
        <v>WEEK 3</v>
      </c>
      <c r="N4454" s="57" t="str">
        <f>UPPER(VLOOKUP(tbl_raw_data[[#This Row],[Analyst]],[1]setting!$A$1:$B$15,2,0))</f>
        <v>SAM</v>
      </c>
      <c r="O4454" s="57" t="str">
        <f>UPPER(tbl_raw_data[[#This Row],[Outcome]])</f>
        <v>WITHDRAW</v>
      </c>
      <c r="P4454" s="57" t="str">
        <f>UPPER(tbl_raw_data[[#This Row],[Queue Name]])</f>
        <v>CONSUMER PRE BUREAU</v>
      </c>
      <c r="Q4454" s="57" t="str">
        <f>IF(tbl_raw_data[[#This Row],[time_taken_in_mins]]&lt;=20,"SLA_MET","SLA_NOT_MET")</f>
        <v>SLA_MET</v>
      </c>
    </row>
    <row r="4455" spans="1:17" ht="15" customHeight="1" x14ac:dyDescent="0.25">
      <c r="A4455" s="11" t="s">
        <v>6859</v>
      </c>
      <c r="B4455" s="6">
        <v>45158.658425925925</v>
      </c>
      <c r="C4455" s="23">
        <v>45158.674814814818</v>
      </c>
      <c r="D4455" s="24" t="s">
        <v>46</v>
      </c>
      <c r="E4455" s="24" t="s">
        <v>9</v>
      </c>
      <c r="F4455" s="24" t="s">
        <v>10</v>
      </c>
      <c r="G4455" s="113" t="s">
        <v>225</v>
      </c>
      <c r="H44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5" s="48">
        <f>tbl_raw_data[[#This Row],[Date Actioned]]-tbl_raw_data[[#This Row],[Date Tagged]]</f>
        <v>1.6388888892834075E-2</v>
      </c>
      <c r="J4455" s="50">
        <f>HOUR(tbl_raw_data[[#This Row],[time_taken]])*60+MINUTE(tbl_raw_data[[#This Row],[time_taken]])+SECOND(tbl_raw_data[[#This Row],[time_taken]])/60</f>
        <v>23.6</v>
      </c>
      <c r="K4455" s="54">
        <f>DATE(YEAR(tbl_raw_data[[#This Row],[Date Actioned]]), MONTH(tbl_raw_data[[#This Row],[Date Actioned]]), DAY(tbl_raw_data[[#This Row],[Date Actioned]]))</f>
        <v>45158</v>
      </c>
      <c r="L4455" s="55" t="str">
        <f>UPPER(TEXT(tbl_raw_data[[#This Row],[Updated_date]],"MMMM"))</f>
        <v>AUGUST</v>
      </c>
      <c r="M4455" s="55" t="str">
        <f>UPPER("Week "&amp;IF(ROUNDUP(DAY(tbl_raw_data[[#This Row],[Updated_date]])/7,0)=5,4,ROUNDUP(DAY(tbl_raw_data[[#This Row],[Updated_date]])/7,0)))</f>
        <v>WEEK 3</v>
      </c>
      <c r="N4455" s="57" t="str">
        <f>UPPER(VLOOKUP(tbl_raw_data[[#This Row],[Analyst]],[1]setting!$A$1:$B$15,2,0))</f>
        <v>SAM</v>
      </c>
      <c r="O4455" s="57" t="str">
        <f>UPPER(tbl_raw_data[[#This Row],[Outcome]])</f>
        <v>DECLINE</v>
      </c>
      <c r="P4455" s="57" t="str">
        <f>UPPER(tbl_raw_data[[#This Row],[Queue Name]])</f>
        <v>CONSUMER PRE BUREAU</v>
      </c>
      <c r="Q4455" s="57" t="str">
        <f>IF(tbl_raw_data[[#This Row],[time_taken_in_mins]]&lt;=20,"SLA_MET","SLA_NOT_MET")</f>
        <v>SLA_NOT_MET</v>
      </c>
    </row>
    <row r="4456" spans="1:17" ht="15" customHeight="1" x14ac:dyDescent="0.25">
      <c r="A4456" s="22" t="s">
        <v>5047</v>
      </c>
      <c r="B4456" s="12">
        <v>45158.659247685187</v>
      </c>
      <c r="C4456" s="27">
        <v>45158.668842592589</v>
      </c>
      <c r="D4456" s="28" t="s">
        <v>46</v>
      </c>
      <c r="E4456" s="28" t="s">
        <v>28</v>
      </c>
      <c r="F4456" s="28" t="s">
        <v>55</v>
      </c>
      <c r="G4456" s="112" t="s">
        <v>47</v>
      </c>
      <c r="H44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56" s="48">
        <f>tbl_raw_data[[#This Row],[Date Actioned]]-tbl_raw_data[[#This Row],[Date Tagged]]</f>
        <v>9.594907402060926E-3</v>
      </c>
      <c r="J4456" s="50">
        <f>HOUR(tbl_raw_data[[#This Row],[time_taken]])*60+MINUTE(tbl_raw_data[[#This Row],[time_taken]])+SECOND(tbl_raw_data[[#This Row],[time_taken]])/60</f>
        <v>13.816666666666666</v>
      </c>
      <c r="K4456" s="54">
        <f>DATE(YEAR(tbl_raw_data[[#This Row],[Date Actioned]]), MONTH(tbl_raw_data[[#This Row],[Date Actioned]]), DAY(tbl_raw_data[[#This Row],[Date Actioned]]))</f>
        <v>45158</v>
      </c>
      <c r="L4456" s="55" t="str">
        <f>UPPER(TEXT(tbl_raw_data[[#This Row],[Updated_date]],"MMMM"))</f>
        <v>AUGUST</v>
      </c>
      <c r="M4456" s="55" t="str">
        <f>UPPER("Week "&amp;IF(ROUNDUP(DAY(tbl_raw_data[[#This Row],[Updated_date]])/7,0)=5,4,ROUNDUP(DAY(tbl_raw_data[[#This Row],[Updated_date]])/7,0)))</f>
        <v>WEEK 3</v>
      </c>
      <c r="N4456" s="57" t="str">
        <f>UPPER(VLOOKUP(tbl_raw_data[[#This Row],[Analyst]],[1]setting!$A$1:$B$15,2,0))</f>
        <v>CAMERON</v>
      </c>
      <c r="O4456" s="57" t="str">
        <f>UPPER(tbl_raw_data[[#This Row],[Outcome]])</f>
        <v>DECLINE</v>
      </c>
      <c r="P4456" s="57" t="str">
        <f>UPPER(tbl_raw_data[[#This Row],[Queue Name]])</f>
        <v>CONSUMER EXISTING</v>
      </c>
      <c r="Q4456" s="57" t="str">
        <f>IF(tbl_raw_data[[#This Row],[time_taken_in_mins]]&lt;=20,"SLA_MET","SLA_NOT_MET")</f>
        <v>SLA_MET</v>
      </c>
    </row>
    <row r="4457" spans="1:17" ht="15" customHeight="1" x14ac:dyDescent="0.25">
      <c r="A4457" s="22" t="s">
        <v>2781</v>
      </c>
      <c r="B4457" s="12">
        <v>45158.660254629627</v>
      </c>
      <c r="C4457" s="27">
        <v>45158.666307870371</v>
      </c>
      <c r="D4457" s="28" t="s">
        <v>8</v>
      </c>
      <c r="E4457" s="28" t="s">
        <v>41</v>
      </c>
      <c r="F4457" s="28" t="s">
        <v>254</v>
      </c>
      <c r="G4457" s="114"/>
      <c r="H44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57" s="48">
        <f>tbl_raw_data[[#This Row],[Date Actioned]]-tbl_raw_data[[#This Row],[Date Tagged]]</f>
        <v>6.0532407442224212E-3</v>
      </c>
      <c r="J4457" s="50">
        <f>HOUR(tbl_raw_data[[#This Row],[time_taken]])*60+MINUTE(tbl_raw_data[[#This Row],[time_taken]])+SECOND(tbl_raw_data[[#This Row],[time_taken]])/60</f>
        <v>8.7166666666666668</v>
      </c>
      <c r="K4457" s="54">
        <f>DATE(YEAR(tbl_raw_data[[#This Row],[Date Actioned]]), MONTH(tbl_raw_data[[#This Row],[Date Actioned]]), DAY(tbl_raw_data[[#This Row],[Date Actioned]]))</f>
        <v>45158</v>
      </c>
      <c r="L4457" s="55" t="str">
        <f>UPPER(TEXT(tbl_raw_data[[#This Row],[Updated_date]],"MMMM"))</f>
        <v>AUGUST</v>
      </c>
      <c r="M4457" s="55" t="str">
        <f>UPPER("Week "&amp;IF(ROUNDUP(DAY(tbl_raw_data[[#This Row],[Updated_date]])/7,0)=5,4,ROUNDUP(DAY(tbl_raw_data[[#This Row],[Updated_date]])/7,0)))</f>
        <v>WEEK 3</v>
      </c>
      <c r="N4457" s="57" t="str">
        <f>UPPER(VLOOKUP(tbl_raw_data[[#This Row],[Analyst]],[1]setting!$A$1:$B$15,2,0))</f>
        <v>FARDIN</v>
      </c>
      <c r="O4457" s="57" t="str">
        <f>UPPER(tbl_raw_data[[#This Row],[Outcome]])</f>
        <v>WITHDRAW</v>
      </c>
      <c r="P4457" s="57" t="str">
        <f>UPPER(tbl_raw_data[[#This Row],[Queue Name]])</f>
        <v>CONSUMER POST BUREAU</v>
      </c>
      <c r="Q4457" s="57" t="str">
        <f>IF(tbl_raw_data[[#This Row],[time_taken_in_mins]]&lt;=20,"SLA_MET","SLA_NOT_MET")</f>
        <v>SLA_MET</v>
      </c>
    </row>
    <row r="4458" spans="1:17" ht="15" customHeight="1" x14ac:dyDescent="0.25">
      <c r="A4458" s="22" t="s">
        <v>6241</v>
      </c>
      <c r="B4458" s="12">
        <v>45158.663518518515</v>
      </c>
      <c r="C4458" s="27">
        <v>45158.676076388889</v>
      </c>
      <c r="D4458" s="28" t="s">
        <v>13</v>
      </c>
      <c r="E4458" s="28" t="s">
        <v>41</v>
      </c>
      <c r="F4458" s="28" t="s">
        <v>254</v>
      </c>
      <c r="G4458" s="112" t="s">
        <v>29</v>
      </c>
      <c r="H44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8" s="48">
        <f>tbl_raw_data[[#This Row],[Date Actioned]]-tbl_raw_data[[#This Row],[Date Tagged]]</f>
        <v>1.2557870373711921E-2</v>
      </c>
      <c r="J4458" s="50">
        <f>HOUR(tbl_raw_data[[#This Row],[time_taken]])*60+MINUTE(tbl_raw_data[[#This Row],[time_taken]])+SECOND(tbl_raw_data[[#This Row],[time_taken]])/60</f>
        <v>18.083333333333332</v>
      </c>
      <c r="K4458" s="54">
        <f>DATE(YEAR(tbl_raw_data[[#This Row],[Date Actioned]]), MONTH(tbl_raw_data[[#This Row],[Date Actioned]]), DAY(tbl_raw_data[[#This Row],[Date Actioned]]))</f>
        <v>45158</v>
      </c>
      <c r="L4458" s="55" t="str">
        <f>UPPER(TEXT(tbl_raw_data[[#This Row],[Updated_date]],"MMMM"))</f>
        <v>AUGUST</v>
      </c>
      <c r="M4458" s="55" t="str">
        <f>UPPER("Week "&amp;IF(ROUNDUP(DAY(tbl_raw_data[[#This Row],[Updated_date]])/7,0)=5,4,ROUNDUP(DAY(tbl_raw_data[[#This Row],[Updated_date]])/7,0)))</f>
        <v>WEEK 3</v>
      </c>
      <c r="N4458" s="57" t="str">
        <f>UPPER(VLOOKUP(tbl_raw_data[[#This Row],[Analyst]],[1]setting!$A$1:$B$15,2,0))</f>
        <v>FARDIN</v>
      </c>
      <c r="O4458" s="57" t="str">
        <f>UPPER(tbl_raw_data[[#This Row],[Outcome]])</f>
        <v>APPROVE</v>
      </c>
      <c r="P4458" s="57" t="str">
        <f>UPPER(tbl_raw_data[[#This Row],[Queue Name]])</f>
        <v>CONSUMER POST BUREAU</v>
      </c>
      <c r="Q4458" s="57" t="str">
        <f>IF(tbl_raw_data[[#This Row],[time_taken_in_mins]]&lt;=20,"SLA_MET","SLA_NOT_MET")</f>
        <v>SLA_MET</v>
      </c>
    </row>
    <row r="4459" spans="1:17" ht="15" customHeight="1" x14ac:dyDescent="0.25">
      <c r="A4459" s="5" t="s">
        <v>5183</v>
      </c>
      <c r="B4459" s="6">
        <v>45158.665370370371</v>
      </c>
      <c r="C4459" s="23">
        <v>45158.675335648149</v>
      </c>
      <c r="D4459" s="24" t="s">
        <v>13</v>
      </c>
      <c r="E4459" s="24" t="s">
        <v>28</v>
      </c>
      <c r="F4459" s="24" t="s">
        <v>55</v>
      </c>
      <c r="G4459" s="113" t="s">
        <v>29</v>
      </c>
      <c r="H44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59" s="48">
        <f>tbl_raw_data[[#This Row],[Date Actioned]]-tbl_raw_data[[#This Row],[Date Tagged]]</f>
        <v>9.9652777789742686E-3</v>
      </c>
      <c r="J4459" s="50">
        <f>HOUR(tbl_raw_data[[#This Row],[time_taken]])*60+MINUTE(tbl_raw_data[[#This Row],[time_taken]])+SECOND(tbl_raw_data[[#This Row],[time_taken]])/60</f>
        <v>14.35</v>
      </c>
      <c r="K4459" s="54">
        <f>DATE(YEAR(tbl_raw_data[[#This Row],[Date Actioned]]), MONTH(tbl_raw_data[[#This Row],[Date Actioned]]), DAY(tbl_raw_data[[#This Row],[Date Actioned]]))</f>
        <v>45158</v>
      </c>
      <c r="L4459" s="55" t="str">
        <f>UPPER(TEXT(tbl_raw_data[[#This Row],[Updated_date]],"MMMM"))</f>
        <v>AUGUST</v>
      </c>
      <c r="M4459" s="55" t="str">
        <f>UPPER("Week "&amp;IF(ROUNDUP(DAY(tbl_raw_data[[#This Row],[Updated_date]])/7,0)=5,4,ROUNDUP(DAY(tbl_raw_data[[#This Row],[Updated_date]])/7,0)))</f>
        <v>WEEK 3</v>
      </c>
      <c r="N4459" s="57" t="str">
        <f>UPPER(VLOOKUP(tbl_raw_data[[#This Row],[Analyst]],[1]setting!$A$1:$B$15,2,0))</f>
        <v>CAMERON</v>
      </c>
      <c r="O4459" s="57" t="str">
        <f>UPPER(tbl_raw_data[[#This Row],[Outcome]])</f>
        <v>APPROVE</v>
      </c>
      <c r="P4459" s="57" t="str">
        <f>UPPER(tbl_raw_data[[#This Row],[Queue Name]])</f>
        <v>CONSUMER EXISTING</v>
      </c>
      <c r="Q4459" s="57" t="str">
        <f>IF(tbl_raw_data[[#This Row],[time_taken_in_mins]]&lt;=20,"SLA_MET","SLA_NOT_MET")</f>
        <v>SLA_MET</v>
      </c>
    </row>
    <row r="4460" spans="1:17" ht="39" x14ac:dyDescent="0.25">
      <c r="A4460" s="5" t="s">
        <v>6561</v>
      </c>
      <c r="B4460" s="6">
        <v>45158.665648148148</v>
      </c>
      <c r="C4460" s="23">
        <v>45158.679803240739</v>
      </c>
      <c r="D4460" s="24" t="s">
        <v>8</v>
      </c>
      <c r="E4460" s="24" t="s">
        <v>28</v>
      </c>
      <c r="F4460" s="24" t="s">
        <v>42</v>
      </c>
      <c r="G4460" s="113" t="s">
        <v>6562</v>
      </c>
      <c r="H44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0" s="48">
        <f>tbl_raw_data[[#This Row],[Date Actioned]]-tbl_raw_data[[#This Row],[Date Tagged]]</f>
        <v>1.4155092590954155E-2</v>
      </c>
      <c r="J4460" s="50">
        <f>HOUR(tbl_raw_data[[#This Row],[time_taken]])*60+MINUTE(tbl_raw_data[[#This Row],[time_taken]])+SECOND(tbl_raw_data[[#This Row],[time_taken]])/60</f>
        <v>20.383333333333333</v>
      </c>
      <c r="K4460" s="54">
        <f>DATE(YEAR(tbl_raw_data[[#This Row],[Date Actioned]]), MONTH(tbl_raw_data[[#This Row],[Date Actioned]]), DAY(tbl_raw_data[[#This Row],[Date Actioned]]))</f>
        <v>45158</v>
      </c>
      <c r="L4460" s="55" t="str">
        <f>UPPER(TEXT(tbl_raw_data[[#This Row],[Updated_date]],"MMMM"))</f>
        <v>AUGUST</v>
      </c>
      <c r="M4460" s="55" t="str">
        <f>UPPER("Week "&amp;IF(ROUNDUP(DAY(tbl_raw_data[[#This Row],[Updated_date]])/7,0)=5,4,ROUNDUP(DAY(tbl_raw_data[[#This Row],[Updated_date]])/7,0)))</f>
        <v>WEEK 3</v>
      </c>
      <c r="N4460" s="57" t="str">
        <f>UPPER(VLOOKUP(tbl_raw_data[[#This Row],[Analyst]],[1]setting!$A$1:$B$15,2,0))</f>
        <v>NITESH</v>
      </c>
      <c r="O4460" s="57" t="str">
        <f>UPPER(tbl_raw_data[[#This Row],[Outcome]])</f>
        <v>WITHDRAW</v>
      </c>
      <c r="P4460" s="57" t="str">
        <f>UPPER(tbl_raw_data[[#This Row],[Queue Name]])</f>
        <v>CONSUMER EXISTING</v>
      </c>
      <c r="Q4460" s="57" t="str">
        <f>IF(tbl_raw_data[[#This Row],[time_taken_in_mins]]&lt;=20,"SLA_MET","SLA_NOT_MET")</f>
        <v>SLA_NOT_MET</v>
      </c>
    </row>
    <row r="4461" spans="1:17" ht="15" customHeight="1" x14ac:dyDescent="0.25">
      <c r="A4461" s="5" t="s">
        <v>4608</v>
      </c>
      <c r="B4461" s="6">
        <v>45158.668483796297</v>
      </c>
      <c r="C4461" s="23">
        <v>45158.677233796298</v>
      </c>
      <c r="D4461" s="24" t="s">
        <v>46</v>
      </c>
      <c r="E4461" s="24" t="s">
        <v>28</v>
      </c>
      <c r="F4461" s="24" t="s">
        <v>14</v>
      </c>
      <c r="G4461" s="113" t="s">
        <v>387</v>
      </c>
      <c r="H44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1" s="48">
        <f>tbl_raw_data[[#This Row],[Date Actioned]]-tbl_raw_data[[#This Row],[Date Tagged]]</f>
        <v>8.7500000008731149E-3</v>
      </c>
      <c r="J4461" s="50">
        <f>HOUR(tbl_raw_data[[#This Row],[time_taken]])*60+MINUTE(tbl_raw_data[[#This Row],[time_taken]])+SECOND(tbl_raw_data[[#This Row],[time_taken]])/60</f>
        <v>12.6</v>
      </c>
      <c r="K4461" s="54">
        <f>DATE(YEAR(tbl_raw_data[[#This Row],[Date Actioned]]), MONTH(tbl_raw_data[[#This Row],[Date Actioned]]), DAY(tbl_raw_data[[#This Row],[Date Actioned]]))</f>
        <v>45158</v>
      </c>
      <c r="L4461" s="55" t="str">
        <f>UPPER(TEXT(tbl_raw_data[[#This Row],[Updated_date]],"MMMM"))</f>
        <v>AUGUST</v>
      </c>
      <c r="M4461" s="55" t="str">
        <f>UPPER("Week "&amp;IF(ROUNDUP(DAY(tbl_raw_data[[#This Row],[Updated_date]])/7,0)=5,4,ROUNDUP(DAY(tbl_raw_data[[#This Row],[Updated_date]])/7,0)))</f>
        <v>WEEK 3</v>
      </c>
      <c r="N4461" s="57" t="str">
        <f>UPPER(VLOOKUP(tbl_raw_data[[#This Row],[Analyst]],[1]setting!$A$1:$B$15,2,0))</f>
        <v>HARDIK</v>
      </c>
      <c r="O4461" s="57" t="str">
        <f>UPPER(tbl_raw_data[[#This Row],[Outcome]])</f>
        <v>DECLINE</v>
      </c>
      <c r="P4461" s="57" t="str">
        <f>UPPER(tbl_raw_data[[#This Row],[Queue Name]])</f>
        <v>CONSUMER EXISTING</v>
      </c>
      <c r="Q4461" s="57" t="str">
        <f>IF(tbl_raw_data[[#This Row],[time_taken_in_mins]]&lt;=20,"SLA_MET","SLA_NOT_MET")</f>
        <v>SLA_MET</v>
      </c>
    </row>
    <row r="4462" spans="1:17" ht="15" customHeight="1" x14ac:dyDescent="0.25">
      <c r="A4462" s="11" t="s">
        <v>2983</v>
      </c>
      <c r="B4462" s="12">
        <v>45158.670613425929</v>
      </c>
      <c r="C4462" s="27">
        <v>45158.67695601852</v>
      </c>
      <c r="D4462" s="28" t="s">
        <v>8</v>
      </c>
      <c r="E4462" s="28" t="s">
        <v>9</v>
      </c>
      <c r="F4462" s="28" t="s">
        <v>10</v>
      </c>
      <c r="G4462" s="112" t="s">
        <v>234</v>
      </c>
      <c r="H44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2" s="48">
        <f>tbl_raw_data[[#This Row],[Date Actioned]]-tbl_raw_data[[#This Row],[Date Tagged]]</f>
        <v>6.3425925909541547E-3</v>
      </c>
      <c r="J4462" s="50">
        <f>HOUR(tbl_raw_data[[#This Row],[time_taken]])*60+MINUTE(tbl_raw_data[[#This Row],[time_taken]])+SECOND(tbl_raw_data[[#This Row],[time_taken]])/60</f>
        <v>9.1333333333333329</v>
      </c>
      <c r="K4462" s="54">
        <f>DATE(YEAR(tbl_raw_data[[#This Row],[Date Actioned]]), MONTH(tbl_raw_data[[#This Row],[Date Actioned]]), DAY(tbl_raw_data[[#This Row],[Date Actioned]]))</f>
        <v>45158</v>
      </c>
      <c r="L4462" s="55" t="str">
        <f>UPPER(TEXT(tbl_raw_data[[#This Row],[Updated_date]],"MMMM"))</f>
        <v>AUGUST</v>
      </c>
      <c r="M4462" s="55" t="str">
        <f>UPPER("Week "&amp;IF(ROUNDUP(DAY(tbl_raw_data[[#This Row],[Updated_date]])/7,0)=5,4,ROUNDUP(DAY(tbl_raw_data[[#This Row],[Updated_date]])/7,0)))</f>
        <v>WEEK 3</v>
      </c>
      <c r="N4462" s="57" t="str">
        <f>UPPER(VLOOKUP(tbl_raw_data[[#This Row],[Analyst]],[1]setting!$A$1:$B$15,2,0))</f>
        <v>SAM</v>
      </c>
      <c r="O4462" s="57" t="str">
        <f>UPPER(tbl_raw_data[[#This Row],[Outcome]])</f>
        <v>WITHDRAW</v>
      </c>
      <c r="P4462" s="57" t="str">
        <f>UPPER(tbl_raw_data[[#This Row],[Queue Name]])</f>
        <v>CONSUMER PRE BUREAU</v>
      </c>
      <c r="Q4462" s="57" t="str">
        <f>IF(tbl_raw_data[[#This Row],[time_taken_in_mins]]&lt;=20,"SLA_MET","SLA_NOT_MET")</f>
        <v>SLA_MET</v>
      </c>
    </row>
    <row r="4463" spans="1:17" ht="15" customHeight="1" x14ac:dyDescent="0.25">
      <c r="A4463" s="11" t="s">
        <v>5188</v>
      </c>
      <c r="B4463" s="12">
        <v>45158.670891203707</v>
      </c>
      <c r="C4463" s="27">
        <v>45158.680868055555</v>
      </c>
      <c r="D4463" s="28" t="s">
        <v>13</v>
      </c>
      <c r="E4463" s="28" t="s">
        <v>28</v>
      </c>
      <c r="F4463" s="28" t="s">
        <v>55</v>
      </c>
      <c r="G4463" s="112" t="s">
        <v>29</v>
      </c>
      <c r="H44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3" s="48">
        <f>tbl_raw_data[[#This Row],[Date Actioned]]-tbl_raw_data[[#This Row],[Date Tagged]]</f>
        <v>9.9768518484779634E-3</v>
      </c>
      <c r="J4463" s="50">
        <f>HOUR(tbl_raw_data[[#This Row],[time_taken]])*60+MINUTE(tbl_raw_data[[#This Row],[time_taken]])+SECOND(tbl_raw_data[[#This Row],[time_taken]])/60</f>
        <v>14.366666666666667</v>
      </c>
      <c r="K4463" s="54">
        <f>DATE(YEAR(tbl_raw_data[[#This Row],[Date Actioned]]), MONTH(tbl_raw_data[[#This Row],[Date Actioned]]), DAY(tbl_raw_data[[#This Row],[Date Actioned]]))</f>
        <v>45158</v>
      </c>
      <c r="L4463" s="55" t="str">
        <f>UPPER(TEXT(tbl_raw_data[[#This Row],[Updated_date]],"MMMM"))</f>
        <v>AUGUST</v>
      </c>
      <c r="M4463" s="55" t="str">
        <f>UPPER("Week "&amp;IF(ROUNDUP(DAY(tbl_raw_data[[#This Row],[Updated_date]])/7,0)=5,4,ROUNDUP(DAY(tbl_raw_data[[#This Row],[Updated_date]])/7,0)))</f>
        <v>WEEK 3</v>
      </c>
      <c r="N4463" s="57" t="str">
        <f>UPPER(VLOOKUP(tbl_raw_data[[#This Row],[Analyst]],[1]setting!$A$1:$B$15,2,0))</f>
        <v>CAMERON</v>
      </c>
      <c r="O4463" s="57" t="str">
        <f>UPPER(tbl_raw_data[[#This Row],[Outcome]])</f>
        <v>APPROVE</v>
      </c>
      <c r="P4463" s="57" t="str">
        <f>UPPER(tbl_raw_data[[#This Row],[Queue Name]])</f>
        <v>CONSUMER EXISTING</v>
      </c>
      <c r="Q4463" s="57" t="str">
        <f>IF(tbl_raw_data[[#This Row],[time_taken_in_mins]]&lt;=20,"SLA_MET","SLA_NOT_MET")</f>
        <v>SLA_MET</v>
      </c>
    </row>
    <row r="4464" spans="1:17" ht="15" customHeight="1" x14ac:dyDescent="0.25">
      <c r="A4464" s="22" t="s">
        <v>3642</v>
      </c>
      <c r="B4464" s="6">
        <v>45158.672881944447</v>
      </c>
      <c r="C4464" s="23">
        <v>45158.680092592593</v>
      </c>
      <c r="D4464" s="24" t="s">
        <v>8</v>
      </c>
      <c r="E4464" s="24" t="s">
        <v>9</v>
      </c>
      <c r="F4464" s="24" t="s">
        <v>10</v>
      </c>
      <c r="G4464" s="113" t="s">
        <v>1052</v>
      </c>
      <c r="H44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4" s="48">
        <f>tbl_raw_data[[#This Row],[Date Actioned]]-tbl_raw_data[[#This Row],[Date Tagged]]</f>
        <v>7.2106481457012706E-3</v>
      </c>
      <c r="J4464" s="50">
        <f>HOUR(tbl_raw_data[[#This Row],[time_taken]])*60+MINUTE(tbl_raw_data[[#This Row],[time_taken]])+SECOND(tbl_raw_data[[#This Row],[time_taken]])/60</f>
        <v>10.383333333333333</v>
      </c>
      <c r="K4464" s="54">
        <f>DATE(YEAR(tbl_raw_data[[#This Row],[Date Actioned]]), MONTH(tbl_raw_data[[#This Row],[Date Actioned]]), DAY(tbl_raw_data[[#This Row],[Date Actioned]]))</f>
        <v>45158</v>
      </c>
      <c r="L4464" s="55" t="str">
        <f>UPPER(TEXT(tbl_raw_data[[#This Row],[Updated_date]],"MMMM"))</f>
        <v>AUGUST</v>
      </c>
      <c r="M4464" s="55" t="str">
        <f>UPPER("Week "&amp;IF(ROUNDUP(DAY(tbl_raw_data[[#This Row],[Updated_date]])/7,0)=5,4,ROUNDUP(DAY(tbl_raw_data[[#This Row],[Updated_date]])/7,0)))</f>
        <v>WEEK 3</v>
      </c>
      <c r="N4464" s="57" t="str">
        <f>UPPER(VLOOKUP(tbl_raw_data[[#This Row],[Analyst]],[1]setting!$A$1:$B$15,2,0))</f>
        <v>SAM</v>
      </c>
      <c r="O4464" s="57" t="str">
        <f>UPPER(tbl_raw_data[[#This Row],[Outcome]])</f>
        <v>WITHDRAW</v>
      </c>
      <c r="P4464" s="57" t="str">
        <f>UPPER(tbl_raw_data[[#This Row],[Queue Name]])</f>
        <v>CONSUMER PRE BUREAU</v>
      </c>
      <c r="Q4464" s="57" t="str">
        <f>IF(tbl_raw_data[[#This Row],[time_taken_in_mins]]&lt;=20,"SLA_MET","SLA_NOT_MET")</f>
        <v>SLA_MET</v>
      </c>
    </row>
    <row r="4465" spans="1:17" ht="15" customHeight="1" x14ac:dyDescent="0.25">
      <c r="A4465" s="5" t="s">
        <v>5096</v>
      </c>
      <c r="B4465" s="12">
        <v>45158.673425925925</v>
      </c>
      <c r="C4465" s="27">
        <v>45158.683182870373</v>
      </c>
      <c r="D4465" s="28" t="s">
        <v>8</v>
      </c>
      <c r="E4465" s="28" t="s">
        <v>9</v>
      </c>
      <c r="F4465" s="28" t="s">
        <v>14</v>
      </c>
      <c r="G4465" s="112" t="s">
        <v>5097</v>
      </c>
      <c r="H44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5" s="48">
        <f>tbl_raw_data[[#This Row],[Date Actioned]]-tbl_raw_data[[#This Row],[Date Tagged]]</f>
        <v>9.7569444478722289E-3</v>
      </c>
      <c r="J4465" s="50">
        <f>HOUR(tbl_raw_data[[#This Row],[time_taken]])*60+MINUTE(tbl_raw_data[[#This Row],[time_taken]])+SECOND(tbl_raw_data[[#This Row],[time_taken]])/60</f>
        <v>14.05</v>
      </c>
      <c r="K4465" s="54">
        <f>DATE(YEAR(tbl_raw_data[[#This Row],[Date Actioned]]), MONTH(tbl_raw_data[[#This Row],[Date Actioned]]), DAY(tbl_raw_data[[#This Row],[Date Actioned]]))</f>
        <v>45158</v>
      </c>
      <c r="L4465" s="55" t="str">
        <f>UPPER(TEXT(tbl_raw_data[[#This Row],[Updated_date]],"MMMM"))</f>
        <v>AUGUST</v>
      </c>
      <c r="M4465" s="55" t="str">
        <f>UPPER("Week "&amp;IF(ROUNDUP(DAY(tbl_raw_data[[#This Row],[Updated_date]])/7,0)=5,4,ROUNDUP(DAY(tbl_raw_data[[#This Row],[Updated_date]])/7,0)))</f>
        <v>WEEK 3</v>
      </c>
      <c r="N4465" s="57" t="str">
        <f>UPPER(VLOOKUP(tbl_raw_data[[#This Row],[Analyst]],[1]setting!$A$1:$B$15,2,0))</f>
        <v>HARDIK</v>
      </c>
      <c r="O4465" s="57" t="str">
        <f>UPPER(tbl_raw_data[[#This Row],[Outcome]])</f>
        <v>WITHDRAW</v>
      </c>
      <c r="P4465" s="57" t="str">
        <f>UPPER(tbl_raw_data[[#This Row],[Queue Name]])</f>
        <v>CONSUMER PRE BUREAU</v>
      </c>
      <c r="Q4465" s="57" t="str">
        <f>IF(tbl_raw_data[[#This Row],[time_taken_in_mins]]&lt;=20,"SLA_MET","SLA_NOT_MET")</f>
        <v>SLA_MET</v>
      </c>
    </row>
    <row r="4466" spans="1:17" ht="15" customHeight="1" x14ac:dyDescent="0.25">
      <c r="A4466" s="22" t="s">
        <v>5251</v>
      </c>
      <c r="B4466" s="6">
        <v>45158.674502314818</v>
      </c>
      <c r="C4466" s="23">
        <v>45158.684618055559</v>
      </c>
      <c r="D4466" s="24" t="s">
        <v>13</v>
      </c>
      <c r="E4466" s="24" t="s">
        <v>28</v>
      </c>
      <c r="F4466" s="24" t="s">
        <v>10</v>
      </c>
      <c r="G4466" s="113" t="s">
        <v>546</v>
      </c>
      <c r="H44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6" s="48">
        <f>tbl_raw_data[[#This Row],[Date Actioned]]-tbl_raw_data[[#This Row],[Date Tagged]]</f>
        <v>1.0115740740729962E-2</v>
      </c>
      <c r="J4466" s="50">
        <f>HOUR(tbl_raw_data[[#This Row],[time_taken]])*60+MINUTE(tbl_raw_data[[#This Row],[time_taken]])+SECOND(tbl_raw_data[[#This Row],[time_taken]])/60</f>
        <v>14.566666666666666</v>
      </c>
      <c r="K4466" s="54">
        <f>DATE(YEAR(tbl_raw_data[[#This Row],[Date Actioned]]), MONTH(tbl_raw_data[[#This Row],[Date Actioned]]), DAY(tbl_raw_data[[#This Row],[Date Actioned]]))</f>
        <v>45158</v>
      </c>
      <c r="L4466" s="55" t="str">
        <f>UPPER(TEXT(tbl_raw_data[[#This Row],[Updated_date]],"MMMM"))</f>
        <v>AUGUST</v>
      </c>
      <c r="M4466" s="55" t="str">
        <f>UPPER("Week "&amp;IF(ROUNDUP(DAY(tbl_raw_data[[#This Row],[Updated_date]])/7,0)=5,4,ROUNDUP(DAY(tbl_raw_data[[#This Row],[Updated_date]])/7,0)))</f>
        <v>WEEK 3</v>
      </c>
      <c r="N4466" s="57" t="str">
        <f>UPPER(VLOOKUP(tbl_raw_data[[#This Row],[Analyst]],[1]setting!$A$1:$B$15,2,0))</f>
        <v>SAM</v>
      </c>
      <c r="O4466" s="57" t="str">
        <f>UPPER(tbl_raw_data[[#This Row],[Outcome]])</f>
        <v>APPROVE</v>
      </c>
      <c r="P4466" s="57" t="str">
        <f>UPPER(tbl_raw_data[[#This Row],[Queue Name]])</f>
        <v>CONSUMER EXISTING</v>
      </c>
      <c r="Q4466" s="57" t="str">
        <f>IF(tbl_raw_data[[#This Row],[time_taken_in_mins]]&lt;=20,"SLA_MET","SLA_NOT_MET")</f>
        <v>SLA_MET</v>
      </c>
    </row>
    <row r="4467" spans="1:17" ht="15" customHeight="1" x14ac:dyDescent="0.25">
      <c r="A4467" s="5" t="s">
        <v>1739</v>
      </c>
      <c r="B4467" s="12">
        <v>45158.675949074073</v>
      </c>
      <c r="C4467" s="27">
        <v>45158.680659722224</v>
      </c>
      <c r="D4467" s="28" t="s">
        <v>13</v>
      </c>
      <c r="E4467" s="28" t="s">
        <v>41</v>
      </c>
      <c r="F4467" s="28" t="s">
        <v>254</v>
      </c>
      <c r="G4467" s="114"/>
      <c r="H44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67" s="48">
        <f>tbl_raw_data[[#This Row],[Date Actioned]]-tbl_raw_data[[#This Row],[Date Tagged]]</f>
        <v>4.7106481506489217E-3</v>
      </c>
      <c r="J4467" s="50">
        <f>HOUR(tbl_raw_data[[#This Row],[time_taken]])*60+MINUTE(tbl_raw_data[[#This Row],[time_taken]])+SECOND(tbl_raw_data[[#This Row],[time_taken]])/60</f>
        <v>6.7833333333333332</v>
      </c>
      <c r="K4467" s="54">
        <f>DATE(YEAR(tbl_raw_data[[#This Row],[Date Actioned]]), MONTH(tbl_raw_data[[#This Row],[Date Actioned]]), DAY(tbl_raw_data[[#This Row],[Date Actioned]]))</f>
        <v>45158</v>
      </c>
      <c r="L4467" s="55" t="str">
        <f>UPPER(TEXT(tbl_raw_data[[#This Row],[Updated_date]],"MMMM"))</f>
        <v>AUGUST</v>
      </c>
      <c r="M4467" s="55" t="str">
        <f>UPPER("Week "&amp;IF(ROUNDUP(DAY(tbl_raw_data[[#This Row],[Updated_date]])/7,0)=5,4,ROUNDUP(DAY(tbl_raw_data[[#This Row],[Updated_date]])/7,0)))</f>
        <v>WEEK 3</v>
      </c>
      <c r="N4467" s="57" t="str">
        <f>UPPER(VLOOKUP(tbl_raw_data[[#This Row],[Analyst]],[1]setting!$A$1:$B$15,2,0))</f>
        <v>FARDIN</v>
      </c>
      <c r="O4467" s="57" t="str">
        <f>UPPER(tbl_raw_data[[#This Row],[Outcome]])</f>
        <v>APPROVE</v>
      </c>
      <c r="P4467" s="57" t="str">
        <f>UPPER(tbl_raw_data[[#This Row],[Queue Name]])</f>
        <v>CONSUMER POST BUREAU</v>
      </c>
      <c r="Q4467" s="57" t="str">
        <f>IF(tbl_raw_data[[#This Row],[time_taken_in_mins]]&lt;=20,"SLA_MET","SLA_NOT_MET")</f>
        <v>SLA_MET</v>
      </c>
    </row>
    <row r="4468" spans="1:17" ht="15" customHeight="1" x14ac:dyDescent="0.25">
      <c r="A4468" s="11" t="s">
        <v>2877</v>
      </c>
      <c r="B4468" s="6">
        <v>45158.678530092591</v>
      </c>
      <c r="C4468" s="23">
        <v>45158.684733796297</v>
      </c>
      <c r="D4468" s="24" t="s">
        <v>13</v>
      </c>
      <c r="E4468" s="24" t="s">
        <v>28</v>
      </c>
      <c r="F4468" s="24" t="s">
        <v>55</v>
      </c>
      <c r="G4468" s="113" t="s">
        <v>29</v>
      </c>
      <c r="H44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68" s="48">
        <f>tbl_raw_data[[#This Row],[Date Actioned]]-tbl_raw_data[[#This Row],[Date Tagged]]</f>
        <v>6.2037037059781142E-3</v>
      </c>
      <c r="J4468" s="50">
        <f>HOUR(tbl_raw_data[[#This Row],[time_taken]])*60+MINUTE(tbl_raw_data[[#This Row],[time_taken]])+SECOND(tbl_raw_data[[#This Row],[time_taken]])/60</f>
        <v>8.9333333333333336</v>
      </c>
      <c r="K4468" s="54">
        <f>DATE(YEAR(tbl_raw_data[[#This Row],[Date Actioned]]), MONTH(tbl_raw_data[[#This Row],[Date Actioned]]), DAY(tbl_raw_data[[#This Row],[Date Actioned]]))</f>
        <v>45158</v>
      </c>
      <c r="L4468" s="55" t="str">
        <f>UPPER(TEXT(tbl_raw_data[[#This Row],[Updated_date]],"MMMM"))</f>
        <v>AUGUST</v>
      </c>
      <c r="M4468" s="55" t="str">
        <f>UPPER("Week "&amp;IF(ROUNDUP(DAY(tbl_raw_data[[#This Row],[Updated_date]])/7,0)=5,4,ROUNDUP(DAY(tbl_raw_data[[#This Row],[Updated_date]])/7,0)))</f>
        <v>WEEK 3</v>
      </c>
      <c r="N4468" s="57" t="str">
        <f>UPPER(VLOOKUP(tbl_raw_data[[#This Row],[Analyst]],[1]setting!$A$1:$B$15,2,0))</f>
        <v>CAMERON</v>
      </c>
      <c r="O4468" s="57" t="str">
        <f>UPPER(tbl_raw_data[[#This Row],[Outcome]])</f>
        <v>APPROVE</v>
      </c>
      <c r="P4468" s="57" t="str">
        <f>UPPER(tbl_raw_data[[#This Row],[Queue Name]])</f>
        <v>CONSUMER EXISTING</v>
      </c>
      <c r="Q4468" s="57" t="str">
        <f>IF(tbl_raw_data[[#This Row],[time_taken_in_mins]]&lt;=20,"SLA_MET","SLA_NOT_MET")</f>
        <v>SLA_MET</v>
      </c>
    </row>
    <row r="4469" spans="1:17" ht="15" customHeight="1" x14ac:dyDescent="0.25">
      <c r="A4469" s="11" t="s">
        <v>6593</v>
      </c>
      <c r="B4469" s="6">
        <v>45158.680810185186</v>
      </c>
      <c r="C4469" s="23">
        <v>45158.695150462961</v>
      </c>
      <c r="D4469" s="24" t="s">
        <v>8</v>
      </c>
      <c r="E4469" s="24" t="s">
        <v>9</v>
      </c>
      <c r="F4469" s="24" t="s">
        <v>42</v>
      </c>
      <c r="G4469" s="113" t="s">
        <v>6594</v>
      </c>
      <c r="H44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69" s="48">
        <f>tbl_raw_data[[#This Row],[Date Actioned]]-tbl_raw_data[[#This Row],[Date Tagged]]</f>
        <v>1.4340277775772847E-2</v>
      </c>
      <c r="J4469" s="50">
        <f>HOUR(tbl_raw_data[[#This Row],[time_taken]])*60+MINUTE(tbl_raw_data[[#This Row],[time_taken]])+SECOND(tbl_raw_data[[#This Row],[time_taken]])/60</f>
        <v>20.65</v>
      </c>
      <c r="K4469" s="54">
        <f>DATE(YEAR(tbl_raw_data[[#This Row],[Date Actioned]]), MONTH(tbl_raw_data[[#This Row],[Date Actioned]]), DAY(tbl_raw_data[[#This Row],[Date Actioned]]))</f>
        <v>45158</v>
      </c>
      <c r="L4469" s="55" t="str">
        <f>UPPER(TEXT(tbl_raw_data[[#This Row],[Updated_date]],"MMMM"))</f>
        <v>AUGUST</v>
      </c>
      <c r="M4469" s="55" t="str">
        <f>UPPER("Week "&amp;IF(ROUNDUP(DAY(tbl_raw_data[[#This Row],[Updated_date]])/7,0)=5,4,ROUNDUP(DAY(tbl_raw_data[[#This Row],[Updated_date]])/7,0)))</f>
        <v>WEEK 3</v>
      </c>
      <c r="N4469" s="57" t="str">
        <f>UPPER(VLOOKUP(tbl_raw_data[[#This Row],[Analyst]],[1]setting!$A$1:$B$15,2,0))</f>
        <v>NITESH</v>
      </c>
      <c r="O4469" s="57" t="str">
        <f>UPPER(tbl_raw_data[[#This Row],[Outcome]])</f>
        <v>WITHDRAW</v>
      </c>
      <c r="P4469" s="57" t="str">
        <f>UPPER(tbl_raw_data[[#This Row],[Queue Name]])</f>
        <v>CONSUMER PRE BUREAU</v>
      </c>
      <c r="Q4469" s="57" t="str">
        <f>IF(tbl_raw_data[[#This Row],[time_taken_in_mins]]&lt;=20,"SLA_MET","SLA_NOT_MET")</f>
        <v>SLA_NOT_MET</v>
      </c>
    </row>
    <row r="4470" spans="1:17" x14ac:dyDescent="0.25">
      <c r="A4470" s="22" t="s">
        <v>7171</v>
      </c>
      <c r="B4470" s="12">
        <v>45158.682002314818</v>
      </c>
      <c r="C4470" s="27">
        <v>45158.70516203704</v>
      </c>
      <c r="D4470" s="28" t="s">
        <v>8</v>
      </c>
      <c r="E4470" s="28" t="s">
        <v>28</v>
      </c>
      <c r="F4470" s="28" t="s">
        <v>14</v>
      </c>
      <c r="G4470" s="112" t="s">
        <v>7172</v>
      </c>
      <c r="H44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70" s="48">
        <f>tbl_raw_data[[#This Row],[Date Actioned]]-tbl_raw_data[[#This Row],[Date Tagged]]</f>
        <v>2.3159722222771961E-2</v>
      </c>
      <c r="J4470" s="50">
        <f>HOUR(tbl_raw_data[[#This Row],[time_taken]])*60+MINUTE(tbl_raw_data[[#This Row],[time_taken]])+SECOND(tbl_raw_data[[#This Row],[time_taken]])/60</f>
        <v>33.35</v>
      </c>
      <c r="K4470" s="54">
        <f>DATE(YEAR(tbl_raw_data[[#This Row],[Date Actioned]]), MONTH(tbl_raw_data[[#This Row],[Date Actioned]]), DAY(tbl_raw_data[[#This Row],[Date Actioned]]))</f>
        <v>45158</v>
      </c>
      <c r="L4470" s="55" t="str">
        <f>UPPER(TEXT(tbl_raw_data[[#This Row],[Updated_date]],"MMMM"))</f>
        <v>AUGUST</v>
      </c>
      <c r="M4470" s="55" t="str">
        <f>UPPER("Week "&amp;IF(ROUNDUP(DAY(tbl_raw_data[[#This Row],[Updated_date]])/7,0)=5,4,ROUNDUP(DAY(tbl_raw_data[[#This Row],[Updated_date]])/7,0)))</f>
        <v>WEEK 3</v>
      </c>
      <c r="N4470" s="57" t="str">
        <f>UPPER(VLOOKUP(tbl_raw_data[[#This Row],[Analyst]],[1]setting!$A$1:$B$15,2,0))</f>
        <v>HARDIK</v>
      </c>
      <c r="O4470" s="57" t="str">
        <f>UPPER(tbl_raw_data[[#This Row],[Outcome]])</f>
        <v>WITHDRAW</v>
      </c>
      <c r="P4470" s="57" t="str">
        <f>UPPER(tbl_raw_data[[#This Row],[Queue Name]])</f>
        <v>CONSUMER EXISTING</v>
      </c>
      <c r="Q4470" s="57" t="str">
        <f>IF(tbl_raw_data[[#This Row],[time_taken_in_mins]]&lt;=20,"SLA_MET","SLA_NOT_MET")</f>
        <v>SLA_NOT_MET</v>
      </c>
    </row>
    <row r="4471" spans="1:17" ht="15" customHeight="1" x14ac:dyDescent="0.25">
      <c r="A4471" s="11" t="s">
        <v>2607</v>
      </c>
      <c r="B4471" s="12">
        <v>45158.682546296295</v>
      </c>
      <c r="C4471" s="27">
        <v>45158.688356481478</v>
      </c>
      <c r="D4471" s="28" t="s">
        <v>46</v>
      </c>
      <c r="E4471" s="28" t="s">
        <v>28</v>
      </c>
      <c r="F4471" s="28" t="s">
        <v>10</v>
      </c>
      <c r="G4471" s="112" t="s">
        <v>448</v>
      </c>
      <c r="H44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1" s="48">
        <f>tbl_raw_data[[#This Row],[Date Actioned]]-tbl_raw_data[[#This Row],[Date Tagged]]</f>
        <v>5.8101851827814244E-3</v>
      </c>
      <c r="J4471" s="50">
        <f>HOUR(tbl_raw_data[[#This Row],[time_taken]])*60+MINUTE(tbl_raw_data[[#This Row],[time_taken]])+SECOND(tbl_raw_data[[#This Row],[time_taken]])/60</f>
        <v>8.3666666666666671</v>
      </c>
      <c r="K4471" s="54">
        <f>DATE(YEAR(tbl_raw_data[[#This Row],[Date Actioned]]), MONTH(tbl_raw_data[[#This Row],[Date Actioned]]), DAY(tbl_raw_data[[#This Row],[Date Actioned]]))</f>
        <v>45158</v>
      </c>
      <c r="L4471" s="55" t="str">
        <f>UPPER(TEXT(tbl_raw_data[[#This Row],[Updated_date]],"MMMM"))</f>
        <v>AUGUST</v>
      </c>
      <c r="M4471" s="55" t="str">
        <f>UPPER("Week "&amp;IF(ROUNDUP(DAY(tbl_raw_data[[#This Row],[Updated_date]])/7,0)=5,4,ROUNDUP(DAY(tbl_raw_data[[#This Row],[Updated_date]])/7,0)))</f>
        <v>WEEK 3</v>
      </c>
      <c r="N4471" s="57" t="str">
        <f>UPPER(VLOOKUP(tbl_raw_data[[#This Row],[Analyst]],[1]setting!$A$1:$B$15,2,0))</f>
        <v>SAM</v>
      </c>
      <c r="O4471" s="57" t="str">
        <f>UPPER(tbl_raw_data[[#This Row],[Outcome]])</f>
        <v>DECLINE</v>
      </c>
      <c r="P4471" s="57" t="str">
        <f>UPPER(tbl_raw_data[[#This Row],[Queue Name]])</f>
        <v>CONSUMER EXISTING</v>
      </c>
      <c r="Q4471" s="57" t="str">
        <f>IF(tbl_raw_data[[#This Row],[time_taken_in_mins]]&lt;=20,"SLA_MET","SLA_NOT_MET")</f>
        <v>SLA_MET</v>
      </c>
    </row>
    <row r="4472" spans="1:17" ht="15" customHeight="1" x14ac:dyDescent="0.25">
      <c r="A4472" s="22" t="s">
        <v>5965</v>
      </c>
      <c r="B4472" s="6">
        <v>45158.683217592596</v>
      </c>
      <c r="C4472" s="23">
        <v>45158.695011574076</v>
      </c>
      <c r="D4472" s="24" t="s">
        <v>46</v>
      </c>
      <c r="E4472" s="24" t="s">
        <v>41</v>
      </c>
      <c r="F4472" s="24" t="s">
        <v>55</v>
      </c>
      <c r="G4472" s="113" t="s">
        <v>225</v>
      </c>
      <c r="H44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2" s="48">
        <f>tbl_raw_data[[#This Row],[Date Actioned]]-tbl_raw_data[[#This Row],[Date Tagged]]</f>
        <v>1.1793981480877846E-2</v>
      </c>
      <c r="J4472" s="50">
        <f>HOUR(tbl_raw_data[[#This Row],[time_taken]])*60+MINUTE(tbl_raw_data[[#This Row],[time_taken]])+SECOND(tbl_raw_data[[#This Row],[time_taken]])/60</f>
        <v>16.983333333333334</v>
      </c>
      <c r="K4472" s="54">
        <f>DATE(YEAR(tbl_raw_data[[#This Row],[Date Actioned]]), MONTH(tbl_raw_data[[#This Row],[Date Actioned]]), DAY(tbl_raw_data[[#This Row],[Date Actioned]]))</f>
        <v>45158</v>
      </c>
      <c r="L4472" s="55" t="str">
        <f>UPPER(TEXT(tbl_raw_data[[#This Row],[Updated_date]],"MMMM"))</f>
        <v>AUGUST</v>
      </c>
      <c r="M4472" s="55" t="str">
        <f>UPPER("Week "&amp;IF(ROUNDUP(DAY(tbl_raw_data[[#This Row],[Updated_date]])/7,0)=5,4,ROUNDUP(DAY(tbl_raw_data[[#This Row],[Updated_date]])/7,0)))</f>
        <v>WEEK 3</v>
      </c>
      <c r="N4472" s="57" t="str">
        <f>UPPER(VLOOKUP(tbl_raw_data[[#This Row],[Analyst]],[1]setting!$A$1:$B$15,2,0))</f>
        <v>CAMERON</v>
      </c>
      <c r="O4472" s="57" t="str">
        <f>UPPER(tbl_raw_data[[#This Row],[Outcome]])</f>
        <v>DECLINE</v>
      </c>
      <c r="P4472" s="57" t="str">
        <f>UPPER(tbl_raw_data[[#This Row],[Queue Name]])</f>
        <v>CONSUMER POST BUREAU</v>
      </c>
      <c r="Q4472" s="57" t="str">
        <f>IF(tbl_raw_data[[#This Row],[time_taken_in_mins]]&lt;=20,"SLA_MET","SLA_NOT_MET")</f>
        <v>SLA_MET</v>
      </c>
    </row>
    <row r="4473" spans="1:17" ht="15" customHeight="1" x14ac:dyDescent="0.25">
      <c r="A4473" s="22" t="s">
        <v>6659</v>
      </c>
      <c r="B4473" s="12">
        <v>45158.685069444444</v>
      </c>
      <c r="C4473" s="27">
        <v>45158.699756944443</v>
      </c>
      <c r="D4473" s="28" t="s">
        <v>13</v>
      </c>
      <c r="E4473" s="28" t="s">
        <v>41</v>
      </c>
      <c r="F4473" s="28" t="s">
        <v>168</v>
      </c>
      <c r="G4473" s="114"/>
      <c r="H44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73" s="48">
        <f>tbl_raw_data[[#This Row],[Date Actioned]]-tbl_raw_data[[#This Row],[Date Tagged]]</f>
        <v>1.4687499999126885E-2</v>
      </c>
      <c r="J4473" s="50">
        <f>HOUR(tbl_raw_data[[#This Row],[time_taken]])*60+MINUTE(tbl_raw_data[[#This Row],[time_taken]])+SECOND(tbl_raw_data[[#This Row],[time_taken]])/60</f>
        <v>21.15</v>
      </c>
      <c r="K4473" s="54">
        <f>DATE(YEAR(tbl_raw_data[[#This Row],[Date Actioned]]), MONTH(tbl_raw_data[[#This Row],[Date Actioned]]), DAY(tbl_raw_data[[#This Row],[Date Actioned]]))</f>
        <v>45158</v>
      </c>
      <c r="L4473" s="55" t="str">
        <f>UPPER(TEXT(tbl_raw_data[[#This Row],[Updated_date]],"MMMM"))</f>
        <v>AUGUST</v>
      </c>
      <c r="M4473" s="55" t="str">
        <f>UPPER("Week "&amp;IF(ROUNDUP(DAY(tbl_raw_data[[#This Row],[Updated_date]])/7,0)=5,4,ROUNDUP(DAY(tbl_raw_data[[#This Row],[Updated_date]])/7,0)))</f>
        <v>WEEK 3</v>
      </c>
      <c r="N4473" s="57" t="str">
        <f>UPPER(VLOOKUP(tbl_raw_data[[#This Row],[Analyst]],[1]setting!$A$1:$B$15,2,0))</f>
        <v>MERCEDES</v>
      </c>
      <c r="O4473" s="57" t="str">
        <f>UPPER(tbl_raw_data[[#This Row],[Outcome]])</f>
        <v>APPROVE</v>
      </c>
      <c r="P4473" s="57" t="str">
        <f>UPPER(tbl_raw_data[[#This Row],[Queue Name]])</f>
        <v>CONSUMER POST BUREAU</v>
      </c>
      <c r="Q4473" s="57" t="str">
        <f>IF(tbl_raw_data[[#This Row],[time_taken_in_mins]]&lt;=20,"SLA_MET","SLA_NOT_MET")</f>
        <v>SLA_NOT_MET</v>
      </c>
    </row>
    <row r="4474" spans="1:17" ht="15" customHeight="1" x14ac:dyDescent="0.25">
      <c r="A4474" s="5" t="s">
        <v>6155</v>
      </c>
      <c r="B4474" s="12">
        <v>45158.685081018521</v>
      </c>
      <c r="C4474" s="27">
        <v>45158.697337962964</v>
      </c>
      <c r="D4474" s="28" t="s">
        <v>46</v>
      </c>
      <c r="E4474" s="28" t="s">
        <v>28</v>
      </c>
      <c r="F4474" s="28" t="s">
        <v>10</v>
      </c>
      <c r="G4474" s="112" t="s">
        <v>1150</v>
      </c>
      <c r="H44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4" s="48">
        <f>tbl_raw_data[[#This Row],[Date Actioned]]-tbl_raw_data[[#This Row],[Date Tagged]]</f>
        <v>1.2256944442924578E-2</v>
      </c>
      <c r="J4474" s="50">
        <f>HOUR(tbl_raw_data[[#This Row],[time_taken]])*60+MINUTE(tbl_raw_data[[#This Row],[time_taken]])+SECOND(tbl_raw_data[[#This Row],[time_taken]])/60</f>
        <v>17.649999999999999</v>
      </c>
      <c r="K4474" s="54">
        <f>DATE(YEAR(tbl_raw_data[[#This Row],[Date Actioned]]), MONTH(tbl_raw_data[[#This Row],[Date Actioned]]), DAY(tbl_raw_data[[#This Row],[Date Actioned]]))</f>
        <v>45158</v>
      </c>
      <c r="L4474" s="55" t="str">
        <f>UPPER(TEXT(tbl_raw_data[[#This Row],[Updated_date]],"MMMM"))</f>
        <v>AUGUST</v>
      </c>
      <c r="M4474" s="55" t="str">
        <f>UPPER("Week "&amp;IF(ROUNDUP(DAY(tbl_raw_data[[#This Row],[Updated_date]])/7,0)=5,4,ROUNDUP(DAY(tbl_raw_data[[#This Row],[Updated_date]])/7,0)))</f>
        <v>WEEK 3</v>
      </c>
      <c r="N4474" s="57" t="str">
        <f>UPPER(VLOOKUP(tbl_raw_data[[#This Row],[Analyst]],[1]setting!$A$1:$B$15,2,0))</f>
        <v>SAM</v>
      </c>
      <c r="O4474" s="57" t="str">
        <f>UPPER(tbl_raw_data[[#This Row],[Outcome]])</f>
        <v>DECLINE</v>
      </c>
      <c r="P4474" s="57" t="str">
        <f>UPPER(tbl_raw_data[[#This Row],[Queue Name]])</f>
        <v>CONSUMER EXISTING</v>
      </c>
      <c r="Q4474" s="57" t="str">
        <f>IF(tbl_raw_data[[#This Row],[time_taken_in_mins]]&lt;=20,"SLA_MET","SLA_NOT_MET")</f>
        <v>SLA_MET</v>
      </c>
    </row>
    <row r="4475" spans="1:17" ht="15" customHeight="1" x14ac:dyDescent="0.25">
      <c r="A4475" s="5" t="s">
        <v>6045</v>
      </c>
      <c r="B4475" s="6">
        <v>45158.687210648146</v>
      </c>
      <c r="C4475" s="23">
        <v>45158.699247685188</v>
      </c>
      <c r="D4475" s="24" t="s">
        <v>13</v>
      </c>
      <c r="E4475" s="24" t="s">
        <v>9</v>
      </c>
      <c r="F4475" s="24" t="s">
        <v>55</v>
      </c>
      <c r="G4475" s="113" t="s">
        <v>21</v>
      </c>
      <c r="H44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5" s="48">
        <f>tbl_raw_data[[#This Row],[Date Actioned]]-tbl_raw_data[[#This Row],[Date Tagged]]</f>
        <v>1.2037037042318843E-2</v>
      </c>
      <c r="J4475" s="50">
        <f>HOUR(tbl_raw_data[[#This Row],[time_taken]])*60+MINUTE(tbl_raw_data[[#This Row],[time_taken]])+SECOND(tbl_raw_data[[#This Row],[time_taken]])/60</f>
        <v>17.333333333333332</v>
      </c>
      <c r="K4475" s="54">
        <f>DATE(YEAR(tbl_raw_data[[#This Row],[Date Actioned]]), MONTH(tbl_raw_data[[#This Row],[Date Actioned]]), DAY(tbl_raw_data[[#This Row],[Date Actioned]]))</f>
        <v>45158</v>
      </c>
      <c r="L4475" s="55" t="str">
        <f>UPPER(TEXT(tbl_raw_data[[#This Row],[Updated_date]],"MMMM"))</f>
        <v>AUGUST</v>
      </c>
      <c r="M4475" s="55" t="str">
        <f>UPPER("Week "&amp;IF(ROUNDUP(DAY(tbl_raw_data[[#This Row],[Updated_date]])/7,0)=5,4,ROUNDUP(DAY(tbl_raw_data[[#This Row],[Updated_date]])/7,0)))</f>
        <v>WEEK 3</v>
      </c>
      <c r="N4475" s="57" t="str">
        <f>UPPER(VLOOKUP(tbl_raw_data[[#This Row],[Analyst]],[1]setting!$A$1:$B$15,2,0))</f>
        <v>CAMERON</v>
      </c>
      <c r="O4475" s="57" t="str">
        <f>UPPER(tbl_raw_data[[#This Row],[Outcome]])</f>
        <v>APPROVE</v>
      </c>
      <c r="P4475" s="57" t="str">
        <f>UPPER(tbl_raw_data[[#This Row],[Queue Name]])</f>
        <v>CONSUMER PRE BUREAU</v>
      </c>
      <c r="Q4475" s="57" t="str">
        <f>IF(tbl_raw_data[[#This Row],[time_taken_in_mins]]&lt;=20,"SLA_MET","SLA_NOT_MET")</f>
        <v>SLA_MET</v>
      </c>
    </row>
    <row r="4476" spans="1:17" ht="15" customHeight="1" x14ac:dyDescent="0.25">
      <c r="A4476" s="11" t="s">
        <v>6737</v>
      </c>
      <c r="B4476" s="6">
        <v>45158.687696759262</v>
      </c>
      <c r="C4476" s="23">
        <v>45158.702835648146</v>
      </c>
      <c r="D4476" s="24" t="s">
        <v>46</v>
      </c>
      <c r="E4476" s="24" t="s">
        <v>28</v>
      </c>
      <c r="F4476" s="24" t="s">
        <v>42</v>
      </c>
      <c r="G4476" s="113" t="s">
        <v>246</v>
      </c>
      <c r="H44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76" s="48">
        <f>tbl_raw_data[[#This Row],[Date Actioned]]-tbl_raw_data[[#This Row],[Date Tagged]]</f>
        <v>1.5138888884393964E-2</v>
      </c>
      <c r="J4476" s="50">
        <f>HOUR(tbl_raw_data[[#This Row],[time_taken]])*60+MINUTE(tbl_raw_data[[#This Row],[time_taken]])+SECOND(tbl_raw_data[[#This Row],[time_taken]])/60</f>
        <v>21.8</v>
      </c>
      <c r="K4476" s="54">
        <f>DATE(YEAR(tbl_raw_data[[#This Row],[Date Actioned]]), MONTH(tbl_raw_data[[#This Row],[Date Actioned]]), DAY(tbl_raw_data[[#This Row],[Date Actioned]]))</f>
        <v>45158</v>
      </c>
      <c r="L4476" s="55" t="str">
        <f>UPPER(TEXT(tbl_raw_data[[#This Row],[Updated_date]],"MMMM"))</f>
        <v>AUGUST</v>
      </c>
      <c r="M4476" s="55" t="str">
        <f>UPPER("Week "&amp;IF(ROUNDUP(DAY(tbl_raw_data[[#This Row],[Updated_date]])/7,0)=5,4,ROUNDUP(DAY(tbl_raw_data[[#This Row],[Updated_date]])/7,0)))</f>
        <v>WEEK 3</v>
      </c>
      <c r="N4476" s="57" t="str">
        <f>UPPER(VLOOKUP(tbl_raw_data[[#This Row],[Analyst]],[1]setting!$A$1:$B$15,2,0))</f>
        <v>NITESH</v>
      </c>
      <c r="O4476" s="57" t="str">
        <f>UPPER(tbl_raw_data[[#This Row],[Outcome]])</f>
        <v>DECLINE</v>
      </c>
      <c r="P4476" s="57" t="str">
        <f>UPPER(tbl_raw_data[[#This Row],[Queue Name]])</f>
        <v>CONSUMER EXISTING</v>
      </c>
      <c r="Q4476" s="57" t="str">
        <f>IF(tbl_raw_data[[#This Row],[time_taken_in_mins]]&lt;=20,"SLA_MET","SLA_NOT_MET")</f>
        <v>SLA_NOT_MET</v>
      </c>
    </row>
    <row r="4477" spans="1:17" ht="15" customHeight="1" x14ac:dyDescent="0.25">
      <c r="A4477" s="5" t="s">
        <v>6007</v>
      </c>
      <c r="B4477" s="6">
        <v>45158.691655092596</v>
      </c>
      <c r="C4477" s="23">
        <v>45158.703587962962</v>
      </c>
      <c r="D4477" s="24" t="s">
        <v>8</v>
      </c>
      <c r="E4477" s="24" t="s">
        <v>9</v>
      </c>
      <c r="F4477" s="24" t="s">
        <v>254</v>
      </c>
      <c r="G4477" s="113" t="s">
        <v>6008</v>
      </c>
      <c r="H44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477" s="48">
        <f>tbl_raw_data[[#This Row],[Date Actioned]]-tbl_raw_data[[#This Row],[Date Tagged]]</f>
        <v>1.1932870365853887E-2</v>
      </c>
      <c r="J4477" s="50">
        <f>HOUR(tbl_raw_data[[#This Row],[time_taken]])*60+MINUTE(tbl_raw_data[[#This Row],[time_taken]])+SECOND(tbl_raw_data[[#This Row],[time_taken]])/60</f>
        <v>17.183333333333334</v>
      </c>
      <c r="K4477" s="54">
        <f>DATE(YEAR(tbl_raw_data[[#This Row],[Date Actioned]]), MONTH(tbl_raw_data[[#This Row],[Date Actioned]]), DAY(tbl_raw_data[[#This Row],[Date Actioned]]))</f>
        <v>45158</v>
      </c>
      <c r="L4477" s="55" t="str">
        <f>UPPER(TEXT(tbl_raw_data[[#This Row],[Updated_date]],"MMMM"))</f>
        <v>AUGUST</v>
      </c>
      <c r="M4477" s="55" t="str">
        <f>UPPER("Week "&amp;IF(ROUNDUP(DAY(tbl_raw_data[[#This Row],[Updated_date]])/7,0)=5,4,ROUNDUP(DAY(tbl_raw_data[[#This Row],[Updated_date]])/7,0)))</f>
        <v>WEEK 3</v>
      </c>
      <c r="N4477" s="57" t="str">
        <f>UPPER(VLOOKUP(tbl_raw_data[[#This Row],[Analyst]],[1]setting!$A$1:$B$15,2,0))</f>
        <v>FARDIN</v>
      </c>
      <c r="O4477" s="57" t="str">
        <f>UPPER(tbl_raw_data[[#This Row],[Outcome]])</f>
        <v>WITHDRAW</v>
      </c>
      <c r="P4477" s="57" t="str">
        <f>UPPER(tbl_raw_data[[#This Row],[Queue Name]])</f>
        <v>CONSUMER PRE BUREAU</v>
      </c>
      <c r="Q4477" s="57" t="str">
        <f>IF(tbl_raw_data[[#This Row],[time_taken_in_mins]]&lt;=20,"SLA_MET","SLA_NOT_MET")</f>
        <v>SLA_MET</v>
      </c>
    </row>
    <row r="4478" spans="1:17" ht="15" customHeight="1" x14ac:dyDescent="0.25">
      <c r="A4478" s="11" t="s">
        <v>5043</v>
      </c>
      <c r="B4478" s="12">
        <v>45158.695208333331</v>
      </c>
      <c r="C4478" s="27">
        <v>45158.704780092594</v>
      </c>
      <c r="D4478" s="28" t="s">
        <v>8</v>
      </c>
      <c r="E4478" s="28" t="s">
        <v>9</v>
      </c>
      <c r="F4478" s="28" t="s">
        <v>10</v>
      </c>
      <c r="G4478" s="112" t="s">
        <v>3920</v>
      </c>
      <c r="H44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78" s="48">
        <f>tbl_raw_data[[#This Row],[Date Actioned]]-tbl_raw_data[[#This Row],[Date Tagged]]</f>
        <v>9.5717592630535364E-3</v>
      </c>
      <c r="J4478" s="50">
        <f>HOUR(tbl_raw_data[[#This Row],[time_taken]])*60+MINUTE(tbl_raw_data[[#This Row],[time_taken]])+SECOND(tbl_raw_data[[#This Row],[time_taken]])/60</f>
        <v>13.783333333333333</v>
      </c>
      <c r="K4478" s="54">
        <f>DATE(YEAR(tbl_raw_data[[#This Row],[Date Actioned]]), MONTH(tbl_raw_data[[#This Row],[Date Actioned]]), DAY(tbl_raw_data[[#This Row],[Date Actioned]]))</f>
        <v>45158</v>
      </c>
      <c r="L4478" s="55" t="str">
        <f>UPPER(TEXT(tbl_raw_data[[#This Row],[Updated_date]],"MMMM"))</f>
        <v>AUGUST</v>
      </c>
      <c r="M4478" s="55" t="str">
        <f>UPPER("Week "&amp;IF(ROUNDUP(DAY(tbl_raw_data[[#This Row],[Updated_date]])/7,0)=5,4,ROUNDUP(DAY(tbl_raw_data[[#This Row],[Updated_date]])/7,0)))</f>
        <v>WEEK 3</v>
      </c>
      <c r="N4478" s="57" t="str">
        <f>UPPER(VLOOKUP(tbl_raw_data[[#This Row],[Analyst]],[1]setting!$A$1:$B$15,2,0))</f>
        <v>SAM</v>
      </c>
      <c r="O4478" s="57" t="str">
        <f>UPPER(tbl_raw_data[[#This Row],[Outcome]])</f>
        <v>WITHDRAW</v>
      </c>
      <c r="P4478" s="57" t="str">
        <f>UPPER(tbl_raw_data[[#This Row],[Queue Name]])</f>
        <v>CONSUMER PRE BUREAU</v>
      </c>
      <c r="Q4478" s="57" t="str">
        <f>IF(tbl_raw_data[[#This Row],[time_taken_in_mins]]&lt;=20,"SLA_MET","SLA_NOT_MET")</f>
        <v>SLA_MET</v>
      </c>
    </row>
    <row r="4479" spans="1:17" ht="15" customHeight="1" x14ac:dyDescent="0.25">
      <c r="A4479" s="11" t="s">
        <v>4699</v>
      </c>
      <c r="B4479" s="12">
        <v>45158.696423611109</v>
      </c>
      <c r="C4479" s="27">
        <v>45158.705312500002</v>
      </c>
      <c r="D4479" s="28" t="s">
        <v>13</v>
      </c>
      <c r="E4479" s="28" t="s">
        <v>41</v>
      </c>
      <c r="F4479" s="28" t="s">
        <v>168</v>
      </c>
      <c r="G4479" s="114"/>
      <c r="H44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79" s="48">
        <f>tbl_raw_data[[#This Row],[Date Actioned]]-tbl_raw_data[[#This Row],[Date Tagged]]</f>
        <v>8.8888888931251131E-3</v>
      </c>
      <c r="J4479" s="50">
        <f>HOUR(tbl_raw_data[[#This Row],[time_taken]])*60+MINUTE(tbl_raw_data[[#This Row],[time_taken]])+SECOND(tbl_raw_data[[#This Row],[time_taken]])/60</f>
        <v>12.8</v>
      </c>
      <c r="K4479" s="54">
        <f>DATE(YEAR(tbl_raw_data[[#This Row],[Date Actioned]]), MONTH(tbl_raw_data[[#This Row],[Date Actioned]]), DAY(tbl_raw_data[[#This Row],[Date Actioned]]))</f>
        <v>45158</v>
      </c>
      <c r="L4479" s="55" t="str">
        <f>UPPER(TEXT(tbl_raw_data[[#This Row],[Updated_date]],"MMMM"))</f>
        <v>AUGUST</v>
      </c>
      <c r="M4479" s="55" t="str">
        <f>UPPER("Week "&amp;IF(ROUNDUP(DAY(tbl_raw_data[[#This Row],[Updated_date]])/7,0)=5,4,ROUNDUP(DAY(tbl_raw_data[[#This Row],[Updated_date]])/7,0)))</f>
        <v>WEEK 3</v>
      </c>
      <c r="N4479" s="57" t="str">
        <f>UPPER(VLOOKUP(tbl_raw_data[[#This Row],[Analyst]],[1]setting!$A$1:$B$15,2,0))</f>
        <v>MERCEDES</v>
      </c>
      <c r="O4479" s="57" t="str">
        <f>UPPER(tbl_raw_data[[#This Row],[Outcome]])</f>
        <v>APPROVE</v>
      </c>
      <c r="P4479" s="57" t="str">
        <f>UPPER(tbl_raw_data[[#This Row],[Queue Name]])</f>
        <v>CONSUMER POST BUREAU</v>
      </c>
      <c r="Q4479" s="57" t="str">
        <f>IF(tbl_raw_data[[#This Row],[time_taken_in_mins]]&lt;=20,"SLA_MET","SLA_NOT_MET")</f>
        <v>SLA_MET</v>
      </c>
    </row>
    <row r="4480" spans="1:17" ht="15" customHeight="1" x14ac:dyDescent="0.25">
      <c r="A4480" s="22" t="s">
        <v>6979</v>
      </c>
      <c r="B4480" s="6">
        <v>45158.698333333334</v>
      </c>
      <c r="C4480" s="23">
        <v>45158.716307870367</v>
      </c>
      <c r="D4480" s="24" t="s">
        <v>13</v>
      </c>
      <c r="E4480" s="24" t="s">
        <v>28</v>
      </c>
      <c r="F4480" s="24" t="s">
        <v>42</v>
      </c>
      <c r="G4480" s="113" t="s">
        <v>29</v>
      </c>
      <c r="H44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0" s="48">
        <f>tbl_raw_data[[#This Row],[Date Actioned]]-tbl_raw_data[[#This Row],[Date Tagged]]</f>
        <v>1.7974537033296656E-2</v>
      </c>
      <c r="J4480" s="50">
        <f>HOUR(tbl_raw_data[[#This Row],[time_taken]])*60+MINUTE(tbl_raw_data[[#This Row],[time_taken]])+SECOND(tbl_raw_data[[#This Row],[time_taken]])/60</f>
        <v>25.883333333333333</v>
      </c>
      <c r="K4480" s="54">
        <f>DATE(YEAR(tbl_raw_data[[#This Row],[Date Actioned]]), MONTH(tbl_raw_data[[#This Row],[Date Actioned]]), DAY(tbl_raw_data[[#This Row],[Date Actioned]]))</f>
        <v>45158</v>
      </c>
      <c r="L4480" s="55" t="str">
        <f>UPPER(TEXT(tbl_raw_data[[#This Row],[Updated_date]],"MMMM"))</f>
        <v>AUGUST</v>
      </c>
      <c r="M4480" s="55" t="str">
        <f>UPPER("Week "&amp;IF(ROUNDUP(DAY(tbl_raw_data[[#This Row],[Updated_date]])/7,0)=5,4,ROUNDUP(DAY(tbl_raw_data[[#This Row],[Updated_date]])/7,0)))</f>
        <v>WEEK 3</v>
      </c>
      <c r="N4480" s="57" t="str">
        <f>UPPER(VLOOKUP(tbl_raw_data[[#This Row],[Analyst]],[1]setting!$A$1:$B$15,2,0))</f>
        <v>NITESH</v>
      </c>
      <c r="O4480" s="57" t="str">
        <f>UPPER(tbl_raw_data[[#This Row],[Outcome]])</f>
        <v>APPROVE</v>
      </c>
      <c r="P4480" s="57" t="str">
        <f>UPPER(tbl_raw_data[[#This Row],[Queue Name]])</f>
        <v>CONSUMER EXISTING</v>
      </c>
      <c r="Q4480" s="57" t="str">
        <f>IF(tbl_raw_data[[#This Row],[time_taken_in_mins]]&lt;=20,"SLA_MET","SLA_NOT_MET")</f>
        <v>SLA_NOT_MET</v>
      </c>
    </row>
    <row r="4481" spans="1:17" ht="15" customHeight="1" x14ac:dyDescent="0.25">
      <c r="A4481" s="5" t="s">
        <v>5696</v>
      </c>
      <c r="B4481" s="12">
        <v>45158.700659722221</v>
      </c>
      <c r="C4481" s="27">
        <v>45158.711770833332</v>
      </c>
      <c r="D4481" s="28" t="s">
        <v>13</v>
      </c>
      <c r="E4481" s="28" t="s">
        <v>41</v>
      </c>
      <c r="F4481" s="28" t="s">
        <v>168</v>
      </c>
      <c r="G4481" s="114"/>
      <c r="H44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81" s="48">
        <f>tbl_raw_data[[#This Row],[Date Actioned]]-tbl_raw_data[[#This Row],[Date Tagged]]</f>
        <v>1.1111111110949423E-2</v>
      </c>
      <c r="J4481" s="50">
        <f>HOUR(tbl_raw_data[[#This Row],[time_taken]])*60+MINUTE(tbl_raw_data[[#This Row],[time_taken]])+SECOND(tbl_raw_data[[#This Row],[time_taken]])/60</f>
        <v>16</v>
      </c>
      <c r="K4481" s="54">
        <f>DATE(YEAR(tbl_raw_data[[#This Row],[Date Actioned]]), MONTH(tbl_raw_data[[#This Row],[Date Actioned]]), DAY(tbl_raw_data[[#This Row],[Date Actioned]]))</f>
        <v>45158</v>
      </c>
      <c r="L4481" s="55" t="str">
        <f>UPPER(TEXT(tbl_raw_data[[#This Row],[Updated_date]],"MMMM"))</f>
        <v>AUGUST</v>
      </c>
      <c r="M4481" s="55" t="str">
        <f>UPPER("Week "&amp;IF(ROUNDUP(DAY(tbl_raw_data[[#This Row],[Updated_date]])/7,0)=5,4,ROUNDUP(DAY(tbl_raw_data[[#This Row],[Updated_date]])/7,0)))</f>
        <v>WEEK 3</v>
      </c>
      <c r="N4481" s="57" t="str">
        <f>UPPER(VLOOKUP(tbl_raw_data[[#This Row],[Analyst]],[1]setting!$A$1:$B$15,2,0))</f>
        <v>MERCEDES</v>
      </c>
      <c r="O4481" s="57" t="str">
        <f>UPPER(tbl_raw_data[[#This Row],[Outcome]])</f>
        <v>APPROVE</v>
      </c>
      <c r="P4481" s="57" t="str">
        <f>UPPER(tbl_raw_data[[#This Row],[Queue Name]])</f>
        <v>CONSUMER POST BUREAU</v>
      </c>
      <c r="Q4481" s="57" t="str">
        <f>IF(tbl_raw_data[[#This Row],[time_taken_in_mins]]&lt;=20,"SLA_MET","SLA_NOT_MET")</f>
        <v>SLA_MET</v>
      </c>
    </row>
    <row r="4482" spans="1:17" ht="15" customHeight="1" x14ac:dyDescent="0.25">
      <c r="A4482" s="22" t="s">
        <v>4438</v>
      </c>
      <c r="B4482" s="6">
        <v>45158.70385416667</v>
      </c>
      <c r="C4482" s="23">
        <v>45158.712314814817</v>
      </c>
      <c r="D4482" s="24" t="s">
        <v>8</v>
      </c>
      <c r="E4482" s="24" t="s">
        <v>9</v>
      </c>
      <c r="F4482" s="24" t="s">
        <v>254</v>
      </c>
      <c r="G4482" s="113" t="s">
        <v>234</v>
      </c>
      <c r="H44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2" s="48">
        <f>tbl_raw_data[[#This Row],[Date Actioned]]-tbl_raw_data[[#This Row],[Date Tagged]]</f>
        <v>8.4606481468654238E-3</v>
      </c>
      <c r="J4482" s="50">
        <f>HOUR(tbl_raw_data[[#This Row],[time_taken]])*60+MINUTE(tbl_raw_data[[#This Row],[time_taken]])+SECOND(tbl_raw_data[[#This Row],[time_taken]])/60</f>
        <v>12.183333333333334</v>
      </c>
      <c r="K4482" s="54">
        <f>DATE(YEAR(tbl_raw_data[[#This Row],[Date Actioned]]), MONTH(tbl_raw_data[[#This Row],[Date Actioned]]), DAY(tbl_raw_data[[#This Row],[Date Actioned]]))</f>
        <v>45158</v>
      </c>
      <c r="L4482" s="55" t="str">
        <f>UPPER(TEXT(tbl_raw_data[[#This Row],[Updated_date]],"MMMM"))</f>
        <v>AUGUST</v>
      </c>
      <c r="M4482" s="55" t="str">
        <f>UPPER("Week "&amp;IF(ROUNDUP(DAY(tbl_raw_data[[#This Row],[Updated_date]])/7,0)=5,4,ROUNDUP(DAY(tbl_raw_data[[#This Row],[Updated_date]])/7,0)))</f>
        <v>WEEK 3</v>
      </c>
      <c r="N4482" s="57" t="str">
        <f>UPPER(VLOOKUP(tbl_raw_data[[#This Row],[Analyst]],[1]setting!$A$1:$B$15,2,0))</f>
        <v>FARDIN</v>
      </c>
      <c r="O4482" s="57" t="str">
        <f>UPPER(tbl_raw_data[[#This Row],[Outcome]])</f>
        <v>WITHDRAW</v>
      </c>
      <c r="P4482" s="57" t="str">
        <f>UPPER(tbl_raw_data[[#This Row],[Queue Name]])</f>
        <v>CONSUMER PRE BUREAU</v>
      </c>
      <c r="Q4482" s="57" t="str">
        <f>IF(tbl_raw_data[[#This Row],[time_taken_in_mins]]&lt;=20,"SLA_MET","SLA_NOT_MET")</f>
        <v>SLA_MET</v>
      </c>
    </row>
    <row r="4483" spans="1:17" ht="15" customHeight="1" x14ac:dyDescent="0.25">
      <c r="A4483" s="11" t="s">
        <v>698</v>
      </c>
      <c r="B4483" s="6">
        <v>45158.705995370372</v>
      </c>
      <c r="C4483" s="23">
        <v>45158.709155092591</v>
      </c>
      <c r="D4483" s="24" t="s">
        <v>13</v>
      </c>
      <c r="E4483" s="24" t="s">
        <v>28</v>
      </c>
      <c r="F4483" s="24" t="s">
        <v>10</v>
      </c>
      <c r="G4483" s="113" t="s">
        <v>53</v>
      </c>
      <c r="H44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3" s="48">
        <f>tbl_raw_data[[#This Row],[Date Actioned]]-tbl_raw_data[[#This Row],[Date Tagged]]</f>
        <v>3.159722218697425E-3</v>
      </c>
      <c r="J4483" s="50">
        <f>HOUR(tbl_raw_data[[#This Row],[time_taken]])*60+MINUTE(tbl_raw_data[[#This Row],[time_taken]])+SECOND(tbl_raw_data[[#This Row],[time_taken]])/60</f>
        <v>4.55</v>
      </c>
      <c r="K4483" s="54">
        <f>DATE(YEAR(tbl_raw_data[[#This Row],[Date Actioned]]), MONTH(tbl_raw_data[[#This Row],[Date Actioned]]), DAY(tbl_raw_data[[#This Row],[Date Actioned]]))</f>
        <v>45158</v>
      </c>
      <c r="L4483" s="55" t="str">
        <f>UPPER(TEXT(tbl_raw_data[[#This Row],[Updated_date]],"MMMM"))</f>
        <v>AUGUST</v>
      </c>
      <c r="M4483" s="55" t="str">
        <f>UPPER("Week "&amp;IF(ROUNDUP(DAY(tbl_raw_data[[#This Row],[Updated_date]])/7,0)=5,4,ROUNDUP(DAY(tbl_raw_data[[#This Row],[Updated_date]])/7,0)))</f>
        <v>WEEK 3</v>
      </c>
      <c r="N4483" s="57" t="str">
        <f>UPPER(VLOOKUP(tbl_raw_data[[#This Row],[Analyst]],[1]setting!$A$1:$B$15,2,0))</f>
        <v>SAM</v>
      </c>
      <c r="O4483" s="57" t="str">
        <f>UPPER(tbl_raw_data[[#This Row],[Outcome]])</f>
        <v>APPROVE</v>
      </c>
      <c r="P4483" s="57" t="str">
        <f>UPPER(tbl_raw_data[[#This Row],[Queue Name]])</f>
        <v>CONSUMER EXISTING</v>
      </c>
      <c r="Q4483" s="57" t="str">
        <f>IF(tbl_raw_data[[#This Row],[time_taken_in_mins]]&lt;=20,"SLA_MET","SLA_NOT_MET")</f>
        <v>SLA_MET</v>
      </c>
    </row>
    <row r="4484" spans="1:17" ht="15" customHeight="1" x14ac:dyDescent="0.25">
      <c r="A4484" s="5" t="s">
        <v>3919</v>
      </c>
      <c r="B4484" s="12">
        <v>45158.70652777778</v>
      </c>
      <c r="C4484" s="27">
        <v>45158.714131944442</v>
      </c>
      <c r="D4484" s="28" t="s">
        <v>8</v>
      </c>
      <c r="E4484" s="28" t="s">
        <v>9</v>
      </c>
      <c r="F4484" s="28" t="s">
        <v>14</v>
      </c>
      <c r="G4484" s="112" t="s">
        <v>3920</v>
      </c>
      <c r="H44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4" s="48">
        <f>tbl_raw_data[[#This Row],[Date Actioned]]-tbl_raw_data[[#This Row],[Date Tagged]]</f>
        <v>7.6041666616220027E-3</v>
      </c>
      <c r="J4484" s="50">
        <f>HOUR(tbl_raw_data[[#This Row],[time_taken]])*60+MINUTE(tbl_raw_data[[#This Row],[time_taken]])+SECOND(tbl_raw_data[[#This Row],[time_taken]])/60</f>
        <v>10.95</v>
      </c>
      <c r="K4484" s="54">
        <f>DATE(YEAR(tbl_raw_data[[#This Row],[Date Actioned]]), MONTH(tbl_raw_data[[#This Row],[Date Actioned]]), DAY(tbl_raw_data[[#This Row],[Date Actioned]]))</f>
        <v>45158</v>
      </c>
      <c r="L4484" s="55" t="str">
        <f>UPPER(TEXT(tbl_raw_data[[#This Row],[Updated_date]],"MMMM"))</f>
        <v>AUGUST</v>
      </c>
      <c r="M4484" s="55" t="str">
        <f>UPPER("Week "&amp;IF(ROUNDUP(DAY(tbl_raw_data[[#This Row],[Updated_date]])/7,0)=5,4,ROUNDUP(DAY(tbl_raw_data[[#This Row],[Updated_date]])/7,0)))</f>
        <v>WEEK 3</v>
      </c>
      <c r="N4484" s="57" t="str">
        <f>UPPER(VLOOKUP(tbl_raw_data[[#This Row],[Analyst]],[1]setting!$A$1:$B$15,2,0))</f>
        <v>HARDIK</v>
      </c>
      <c r="O4484" s="57" t="str">
        <f>UPPER(tbl_raw_data[[#This Row],[Outcome]])</f>
        <v>WITHDRAW</v>
      </c>
      <c r="P4484" s="57" t="str">
        <f>UPPER(tbl_raw_data[[#This Row],[Queue Name]])</f>
        <v>CONSUMER PRE BUREAU</v>
      </c>
      <c r="Q4484" s="57" t="str">
        <f>IF(tbl_raw_data[[#This Row],[time_taken_in_mins]]&lt;=20,"SLA_MET","SLA_NOT_MET")</f>
        <v>SLA_MET</v>
      </c>
    </row>
    <row r="4485" spans="1:17" ht="15" customHeight="1" x14ac:dyDescent="0.25">
      <c r="A4485" s="22" t="s">
        <v>3203</v>
      </c>
      <c r="B4485" s="12">
        <v>45158.708287037036</v>
      </c>
      <c r="C4485" s="27">
        <v>45158.714953703704</v>
      </c>
      <c r="D4485" s="28" t="s">
        <v>13</v>
      </c>
      <c r="E4485" s="28" t="s">
        <v>41</v>
      </c>
      <c r="F4485" s="28" t="s">
        <v>455</v>
      </c>
      <c r="G4485" s="114"/>
      <c r="H44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85" s="48">
        <f>tbl_raw_data[[#This Row],[Date Actioned]]-tbl_raw_data[[#This Row],[Date Tagged]]</f>
        <v>6.6666666680248454E-3</v>
      </c>
      <c r="J4485" s="50">
        <f>HOUR(tbl_raw_data[[#This Row],[time_taken]])*60+MINUTE(tbl_raw_data[[#This Row],[time_taken]])+SECOND(tbl_raw_data[[#This Row],[time_taken]])/60</f>
        <v>9.6</v>
      </c>
      <c r="K4485" s="54">
        <f>DATE(YEAR(tbl_raw_data[[#This Row],[Date Actioned]]), MONTH(tbl_raw_data[[#This Row],[Date Actioned]]), DAY(tbl_raw_data[[#This Row],[Date Actioned]]))</f>
        <v>45158</v>
      </c>
      <c r="L4485" s="55" t="str">
        <f>UPPER(TEXT(tbl_raw_data[[#This Row],[Updated_date]],"MMMM"))</f>
        <v>AUGUST</v>
      </c>
      <c r="M4485" s="55" t="str">
        <f>UPPER("Week "&amp;IF(ROUNDUP(DAY(tbl_raw_data[[#This Row],[Updated_date]])/7,0)=5,4,ROUNDUP(DAY(tbl_raw_data[[#This Row],[Updated_date]])/7,0)))</f>
        <v>WEEK 3</v>
      </c>
      <c r="N4485" s="57" t="str">
        <f>UPPER(VLOOKUP(tbl_raw_data[[#This Row],[Analyst]],[1]setting!$A$1:$B$15,2,0))</f>
        <v>ROHAN</v>
      </c>
      <c r="O4485" s="57" t="str">
        <f>UPPER(tbl_raw_data[[#This Row],[Outcome]])</f>
        <v>APPROVE</v>
      </c>
      <c r="P4485" s="57" t="str">
        <f>UPPER(tbl_raw_data[[#This Row],[Queue Name]])</f>
        <v>CONSUMER POST BUREAU</v>
      </c>
      <c r="Q4485" s="57" t="str">
        <f>IF(tbl_raw_data[[#This Row],[time_taken_in_mins]]&lt;=20,"SLA_MET","SLA_NOT_MET")</f>
        <v>SLA_MET</v>
      </c>
    </row>
    <row r="4486" spans="1:17" ht="15" customHeight="1" x14ac:dyDescent="0.25">
      <c r="A4486" s="5" t="s">
        <v>3611</v>
      </c>
      <c r="B4486" s="6">
        <v>45158.708680555559</v>
      </c>
      <c r="C4486" s="23">
        <v>45158.715856481482</v>
      </c>
      <c r="D4486" s="24" t="s">
        <v>13</v>
      </c>
      <c r="E4486" s="24" t="s">
        <v>28</v>
      </c>
      <c r="F4486" s="24" t="s">
        <v>10</v>
      </c>
      <c r="G4486" s="113" t="s">
        <v>546</v>
      </c>
      <c r="H44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6" s="48">
        <f>tbl_raw_data[[#This Row],[Date Actioned]]-tbl_raw_data[[#This Row],[Date Tagged]]</f>
        <v>7.175925922638271E-3</v>
      </c>
      <c r="J4486" s="50">
        <f>HOUR(tbl_raw_data[[#This Row],[time_taken]])*60+MINUTE(tbl_raw_data[[#This Row],[time_taken]])+SECOND(tbl_raw_data[[#This Row],[time_taken]])/60</f>
        <v>10.333333333333334</v>
      </c>
      <c r="K4486" s="54">
        <f>DATE(YEAR(tbl_raw_data[[#This Row],[Date Actioned]]), MONTH(tbl_raw_data[[#This Row],[Date Actioned]]), DAY(tbl_raw_data[[#This Row],[Date Actioned]]))</f>
        <v>45158</v>
      </c>
      <c r="L4486" s="55" t="str">
        <f>UPPER(TEXT(tbl_raw_data[[#This Row],[Updated_date]],"MMMM"))</f>
        <v>AUGUST</v>
      </c>
      <c r="M4486" s="55" t="str">
        <f>UPPER("Week "&amp;IF(ROUNDUP(DAY(tbl_raw_data[[#This Row],[Updated_date]])/7,0)=5,4,ROUNDUP(DAY(tbl_raw_data[[#This Row],[Updated_date]])/7,0)))</f>
        <v>WEEK 3</v>
      </c>
      <c r="N4486" s="57" t="str">
        <f>UPPER(VLOOKUP(tbl_raw_data[[#This Row],[Analyst]],[1]setting!$A$1:$B$15,2,0))</f>
        <v>SAM</v>
      </c>
      <c r="O4486" s="57" t="str">
        <f>UPPER(tbl_raw_data[[#This Row],[Outcome]])</f>
        <v>APPROVE</v>
      </c>
      <c r="P4486" s="57" t="str">
        <f>UPPER(tbl_raw_data[[#This Row],[Queue Name]])</f>
        <v>CONSUMER EXISTING</v>
      </c>
      <c r="Q4486" s="57" t="str">
        <f>IF(tbl_raw_data[[#This Row],[time_taken_in_mins]]&lt;=20,"SLA_MET","SLA_NOT_MET")</f>
        <v>SLA_MET</v>
      </c>
    </row>
    <row r="4487" spans="1:17" ht="15" customHeight="1" x14ac:dyDescent="0.25">
      <c r="A4487" s="11" t="s">
        <v>5955</v>
      </c>
      <c r="B4487" s="12">
        <v>45158.708807870367</v>
      </c>
      <c r="C4487" s="27">
        <v>45158.720578703702</v>
      </c>
      <c r="D4487" s="28" t="s">
        <v>13</v>
      </c>
      <c r="E4487" s="28" t="s">
        <v>28</v>
      </c>
      <c r="F4487" s="28" t="s">
        <v>254</v>
      </c>
      <c r="G4487" s="112" t="s">
        <v>29</v>
      </c>
      <c r="H44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87" s="48">
        <f>tbl_raw_data[[#This Row],[Date Actioned]]-tbl_raw_data[[#This Row],[Date Tagged]]</f>
        <v>1.1770833334594499E-2</v>
      </c>
      <c r="J4487" s="50">
        <f>HOUR(tbl_raw_data[[#This Row],[time_taken]])*60+MINUTE(tbl_raw_data[[#This Row],[time_taken]])+SECOND(tbl_raw_data[[#This Row],[time_taken]])/60</f>
        <v>16.95</v>
      </c>
      <c r="K4487" s="54">
        <f>DATE(YEAR(tbl_raw_data[[#This Row],[Date Actioned]]), MONTH(tbl_raw_data[[#This Row],[Date Actioned]]), DAY(tbl_raw_data[[#This Row],[Date Actioned]]))</f>
        <v>45158</v>
      </c>
      <c r="L4487" s="55" t="str">
        <f>UPPER(TEXT(tbl_raw_data[[#This Row],[Updated_date]],"MMMM"))</f>
        <v>AUGUST</v>
      </c>
      <c r="M4487" s="55" t="str">
        <f>UPPER("Week "&amp;IF(ROUNDUP(DAY(tbl_raw_data[[#This Row],[Updated_date]])/7,0)=5,4,ROUNDUP(DAY(tbl_raw_data[[#This Row],[Updated_date]])/7,0)))</f>
        <v>WEEK 3</v>
      </c>
      <c r="N4487" s="57" t="str">
        <f>UPPER(VLOOKUP(tbl_raw_data[[#This Row],[Analyst]],[1]setting!$A$1:$B$15,2,0))</f>
        <v>FARDIN</v>
      </c>
      <c r="O4487" s="57" t="str">
        <f>UPPER(tbl_raw_data[[#This Row],[Outcome]])</f>
        <v>APPROVE</v>
      </c>
      <c r="P4487" s="57" t="str">
        <f>UPPER(tbl_raw_data[[#This Row],[Queue Name]])</f>
        <v>CONSUMER EXISTING</v>
      </c>
      <c r="Q4487" s="57" t="str">
        <f>IF(tbl_raw_data[[#This Row],[time_taken_in_mins]]&lt;=20,"SLA_MET","SLA_NOT_MET")</f>
        <v>SLA_MET</v>
      </c>
    </row>
    <row r="4488" spans="1:17" ht="51.75" x14ac:dyDescent="0.25">
      <c r="A4488" s="11" t="s">
        <v>4212</v>
      </c>
      <c r="B4488" s="6">
        <v>45158.712152777778</v>
      </c>
      <c r="C4488" s="23">
        <v>45158.720219907409</v>
      </c>
      <c r="D4488" s="24" t="s">
        <v>8</v>
      </c>
      <c r="E4488" s="24" t="s">
        <v>28</v>
      </c>
      <c r="F4488" s="24" t="s">
        <v>55</v>
      </c>
      <c r="G4488" s="113" t="s">
        <v>4213</v>
      </c>
      <c r="H44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488" s="48">
        <f>tbl_raw_data[[#This Row],[Date Actioned]]-tbl_raw_data[[#This Row],[Date Tagged]]</f>
        <v>8.0671296309446916E-3</v>
      </c>
      <c r="J4488" s="50">
        <f>HOUR(tbl_raw_data[[#This Row],[time_taken]])*60+MINUTE(tbl_raw_data[[#This Row],[time_taken]])+SECOND(tbl_raw_data[[#This Row],[time_taken]])/60</f>
        <v>11.616666666666667</v>
      </c>
      <c r="K4488" s="54">
        <f>DATE(YEAR(tbl_raw_data[[#This Row],[Date Actioned]]), MONTH(tbl_raw_data[[#This Row],[Date Actioned]]), DAY(tbl_raw_data[[#This Row],[Date Actioned]]))</f>
        <v>45158</v>
      </c>
      <c r="L4488" s="55" t="str">
        <f>UPPER(TEXT(tbl_raw_data[[#This Row],[Updated_date]],"MMMM"))</f>
        <v>AUGUST</v>
      </c>
      <c r="M4488" s="55" t="str">
        <f>UPPER("Week "&amp;IF(ROUNDUP(DAY(tbl_raw_data[[#This Row],[Updated_date]])/7,0)=5,4,ROUNDUP(DAY(tbl_raw_data[[#This Row],[Updated_date]])/7,0)))</f>
        <v>WEEK 3</v>
      </c>
      <c r="N4488" s="57" t="str">
        <f>UPPER(VLOOKUP(tbl_raw_data[[#This Row],[Analyst]],[1]setting!$A$1:$B$15,2,0))</f>
        <v>CAMERON</v>
      </c>
      <c r="O4488" s="57" t="str">
        <f>UPPER(tbl_raw_data[[#This Row],[Outcome]])</f>
        <v>WITHDRAW</v>
      </c>
      <c r="P4488" s="57" t="str">
        <f>UPPER(tbl_raw_data[[#This Row],[Queue Name]])</f>
        <v>CONSUMER EXISTING</v>
      </c>
      <c r="Q4488" s="57" t="str">
        <f>IF(tbl_raw_data[[#This Row],[time_taken_in_mins]]&lt;=20,"SLA_MET","SLA_NOT_MET")</f>
        <v>SLA_MET</v>
      </c>
    </row>
    <row r="4489" spans="1:17" ht="15" customHeight="1" x14ac:dyDescent="0.25">
      <c r="A4489" s="22" t="s">
        <v>5958</v>
      </c>
      <c r="B4489" s="12">
        <v>45158.712291666663</v>
      </c>
      <c r="C4489" s="27">
        <v>45158.724062499998</v>
      </c>
      <c r="D4489" s="28" t="s">
        <v>8</v>
      </c>
      <c r="E4489" s="28" t="s">
        <v>9</v>
      </c>
      <c r="F4489" s="28" t="s">
        <v>14</v>
      </c>
      <c r="G4489" s="112" t="s">
        <v>488</v>
      </c>
      <c r="H44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89" s="48">
        <f>tbl_raw_data[[#This Row],[Date Actioned]]-tbl_raw_data[[#This Row],[Date Tagged]]</f>
        <v>1.1770833334594499E-2</v>
      </c>
      <c r="J4489" s="50">
        <f>HOUR(tbl_raw_data[[#This Row],[time_taken]])*60+MINUTE(tbl_raw_data[[#This Row],[time_taken]])+SECOND(tbl_raw_data[[#This Row],[time_taken]])/60</f>
        <v>16.95</v>
      </c>
      <c r="K4489" s="54">
        <f>DATE(YEAR(tbl_raw_data[[#This Row],[Date Actioned]]), MONTH(tbl_raw_data[[#This Row],[Date Actioned]]), DAY(tbl_raw_data[[#This Row],[Date Actioned]]))</f>
        <v>45158</v>
      </c>
      <c r="L4489" s="55" t="str">
        <f>UPPER(TEXT(tbl_raw_data[[#This Row],[Updated_date]],"MMMM"))</f>
        <v>AUGUST</v>
      </c>
      <c r="M4489" s="55" t="str">
        <f>UPPER("Week "&amp;IF(ROUNDUP(DAY(tbl_raw_data[[#This Row],[Updated_date]])/7,0)=5,4,ROUNDUP(DAY(tbl_raw_data[[#This Row],[Updated_date]])/7,0)))</f>
        <v>WEEK 3</v>
      </c>
      <c r="N4489" s="57" t="str">
        <f>UPPER(VLOOKUP(tbl_raw_data[[#This Row],[Analyst]],[1]setting!$A$1:$B$15,2,0))</f>
        <v>HARDIK</v>
      </c>
      <c r="O4489" s="57" t="str">
        <f>UPPER(tbl_raw_data[[#This Row],[Outcome]])</f>
        <v>WITHDRAW</v>
      </c>
      <c r="P4489" s="57" t="str">
        <f>UPPER(tbl_raw_data[[#This Row],[Queue Name]])</f>
        <v>CONSUMER PRE BUREAU</v>
      </c>
      <c r="Q4489" s="57" t="str">
        <f>IF(tbl_raw_data[[#This Row],[time_taken_in_mins]]&lt;=20,"SLA_MET","SLA_NOT_MET")</f>
        <v>SLA_MET</v>
      </c>
    </row>
    <row r="4490" spans="1:17" ht="15" customHeight="1" x14ac:dyDescent="0.25">
      <c r="A4490" s="22" t="s">
        <v>4712</v>
      </c>
      <c r="B4490" s="6">
        <v>45158.713090277779</v>
      </c>
      <c r="C4490" s="23">
        <v>45158.721990740742</v>
      </c>
      <c r="D4490" s="24" t="s">
        <v>13</v>
      </c>
      <c r="E4490" s="24" t="s">
        <v>28</v>
      </c>
      <c r="F4490" s="24" t="s">
        <v>10</v>
      </c>
      <c r="G4490" s="113" t="s">
        <v>546</v>
      </c>
      <c r="H44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0" s="48">
        <f>tbl_raw_data[[#This Row],[Date Actioned]]-tbl_raw_data[[#This Row],[Date Tagged]]</f>
        <v>8.9004629626288079E-3</v>
      </c>
      <c r="J4490" s="50">
        <f>HOUR(tbl_raw_data[[#This Row],[time_taken]])*60+MINUTE(tbl_raw_data[[#This Row],[time_taken]])+SECOND(tbl_raw_data[[#This Row],[time_taken]])/60</f>
        <v>12.816666666666666</v>
      </c>
      <c r="K4490" s="54">
        <f>DATE(YEAR(tbl_raw_data[[#This Row],[Date Actioned]]), MONTH(tbl_raw_data[[#This Row],[Date Actioned]]), DAY(tbl_raw_data[[#This Row],[Date Actioned]]))</f>
        <v>45158</v>
      </c>
      <c r="L4490" s="55" t="str">
        <f>UPPER(TEXT(tbl_raw_data[[#This Row],[Updated_date]],"MMMM"))</f>
        <v>AUGUST</v>
      </c>
      <c r="M4490" s="55" t="str">
        <f>UPPER("Week "&amp;IF(ROUNDUP(DAY(tbl_raw_data[[#This Row],[Updated_date]])/7,0)=5,4,ROUNDUP(DAY(tbl_raw_data[[#This Row],[Updated_date]])/7,0)))</f>
        <v>WEEK 3</v>
      </c>
      <c r="N4490" s="57" t="str">
        <f>UPPER(VLOOKUP(tbl_raw_data[[#This Row],[Analyst]],[1]setting!$A$1:$B$15,2,0))</f>
        <v>SAM</v>
      </c>
      <c r="O4490" s="57" t="str">
        <f>UPPER(tbl_raw_data[[#This Row],[Outcome]])</f>
        <v>APPROVE</v>
      </c>
      <c r="P4490" s="57" t="str">
        <f>UPPER(tbl_raw_data[[#This Row],[Queue Name]])</f>
        <v>CONSUMER EXISTING</v>
      </c>
      <c r="Q4490" s="57" t="str">
        <f>IF(tbl_raw_data[[#This Row],[time_taken_in_mins]]&lt;=20,"SLA_MET","SLA_NOT_MET")</f>
        <v>SLA_MET</v>
      </c>
    </row>
    <row r="4491" spans="1:17" ht="15" customHeight="1" x14ac:dyDescent="0.25">
      <c r="A4491" s="5" t="s">
        <v>5165</v>
      </c>
      <c r="B4491" s="12">
        <v>45158.713900462964</v>
      </c>
      <c r="C4491" s="27">
        <v>45158.723819444444</v>
      </c>
      <c r="D4491" s="28" t="s">
        <v>13</v>
      </c>
      <c r="E4491" s="28" t="s">
        <v>9</v>
      </c>
      <c r="F4491" s="28" t="s">
        <v>55</v>
      </c>
      <c r="G4491" s="112" t="s">
        <v>29</v>
      </c>
      <c r="H44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1" s="48">
        <f>tbl_raw_data[[#This Row],[Date Actioned]]-tbl_raw_data[[#This Row],[Date Tagged]]</f>
        <v>9.9189814791316167E-3</v>
      </c>
      <c r="J4491" s="50">
        <f>HOUR(tbl_raw_data[[#This Row],[time_taken]])*60+MINUTE(tbl_raw_data[[#This Row],[time_taken]])+SECOND(tbl_raw_data[[#This Row],[time_taken]])/60</f>
        <v>14.283333333333333</v>
      </c>
      <c r="K4491" s="54">
        <f>DATE(YEAR(tbl_raw_data[[#This Row],[Date Actioned]]), MONTH(tbl_raw_data[[#This Row],[Date Actioned]]), DAY(tbl_raw_data[[#This Row],[Date Actioned]]))</f>
        <v>45158</v>
      </c>
      <c r="L4491" s="55" t="str">
        <f>UPPER(TEXT(tbl_raw_data[[#This Row],[Updated_date]],"MMMM"))</f>
        <v>AUGUST</v>
      </c>
      <c r="M4491" s="55" t="str">
        <f>UPPER("Week "&amp;IF(ROUNDUP(DAY(tbl_raw_data[[#This Row],[Updated_date]])/7,0)=5,4,ROUNDUP(DAY(tbl_raw_data[[#This Row],[Updated_date]])/7,0)))</f>
        <v>WEEK 3</v>
      </c>
      <c r="N4491" s="57" t="str">
        <f>UPPER(VLOOKUP(tbl_raw_data[[#This Row],[Analyst]],[1]setting!$A$1:$B$15,2,0))</f>
        <v>CAMERON</v>
      </c>
      <c r="O4491" s="57" t="str">
        <f>UPPER(tbl_raw_data[[#This Row],[Outcome]])</f>
        <v>APPROVE</v>
      </c>
      <c r="P4491" s="57" t="str">
        <f>UPPER(tbl_raw_data[[#This Row],[Queue Name]])</f>
        <v>CONSUMER PRE BUREAU</v>
      </c>
      <c r="Q4491" s="57" t="str">
        <f>IF(tbl_raw_data[[#This Row],[time_taken_in_mins]]&lt;=20,"SLA_MET","SLA_NOT_MET")</f>
        <v>SLA_MET</v>
      </c>
    </row>
    <row r="4492" spans="1:17" ht="15" customHeight="1" x14ac:dyDescent="0.25">
      <c r="A4492" s="11" t="s">
        <v>5095</v>
      </c>
      <c r="B4492" s="6">
        <v>45158.714502314811</v>
      </c>
      <c r="C4492" s="23">
        <v>45158.724259259259</v>
      </c>
      <c r="D4492" s="24" t="s">
        <v>13</v>
      </c>
      <c r="E4492" s="24" t="s">
        <v>9</v>
      </c>
      <c r="F4492" s="24" t="s">
        <v>254</v>
      </c>
      <c r="G4492" s="113" t="s">
        <v>29</v>
      </c>
      <c r="H44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2" s="48">
        <f>tbl_raw_data[[#This Row],[Date Actioned]]-tbl_raw_data[[#This Row],[Date Tagged]]</f>
        <v>9.7569444478722289E-3</v>
      </c>
      <c r="J4492" s="50">
        <f>HOUR(tbl_raw_data[[#This Row],[time_taken]])*60+MINUTE(tbl_raw_data[[#This Row],[time_taken]])+SECOND(tbl_raw_data[[#This Row],[time_taken]])/60</f>
        <v>14.05</v>
      </c>
      <c r="K4492" s="54">
        <f>DATE(YEAR(tbl_raw_data[[#This Row],[Date Actioned]]), MONTH(tbl_raw_data[[#This Row],[Date Actioned]]), DAY(tbl_raw_data[[#This Row],[Date Actioned]]))</f>
        <v>45158</v>
      </c>
      <c r="L4492" s="55" t="str">
        <f>UPPER(TEXT(tbl_raw_data[[#This Row],[Updated_date]],"MMMM"))</f>
        <v>AUGUST</v>
      </c>
      <c r="M4492" s="55" t="str">
        <f>UPPER("Week "&amp;IF(ROUNDUP(DAY(tbl_raw_data[[#This Row],[Updated_date]])/7,0)=5,4,ROUNDUP(DAY(tbl_raw_data[[#This Row],[Updated_date]])/7,0)))</f>
        <v>WEEK 3</v>
      </c>
      <c r="N4492" s="57" t="str">
        <f>UPPER(VLOOKUP(tbl_raw_data[[#This Row],[Analyst]],[1]setting!$A$1:$B$15,2,0))</f>
        <v>FARDIN</v>
      </c>
      <c r="O4492" s="57" t="str">
        <f>UPPER(tbl_raw_data[[#This Row],[Outcome]])</f>
        <v>APPROVE</v>
      </c>
      <c r="P4492" s="57" t="str">
        <f>UPPER(tbl_raw_data[[#This Row],[Queue Name]])</f>
        <v>CONSUMER PRE BUREAU</v>
      </c>
      <c r="Q4492" s="57" t="str">
        <f>IF(tbl_raw_data[[#This Row],[time_taken_in_mins]]&lt;=20,"SLA_MET","SLA_NOT_MET")</f>
        <v>SLA_MET</v>
      </c>
    </row>
    <row r="4493" spans="1:17" x14ac:dyDescent="0.25">
      <c r="A4493" s="5" t="s">
        <v>7097</v>
      </c>
      <c r="B4493" s="6">
        <v>45158.716909722221</v>
      </c>
      <c r="C4493" s="23">
        <v>45158.737222222226</v>
      </c>
      <c r="D4493" s="24" t="s">
        <v>8</v>
      </c>
      <c r="E4493" s="24" t="s">
        <v>28</v>
      </c>
      <c r="F4493" s="24" t="s">
        <v>42</v>
      </c>
      <c r="G4493" s="113" t="s">
        <v>7098</v>
      </c>
      <c r="H44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3" s="48">
        <f>tbl_raw_data[[#This Row],[Date Actioned]]-tbl_raw_data[[#This Row],[Date Tagged]]</f>
        <v>2.0312500004365575E-2</v>
      </c>
      <c r="J4493" s="50">
        <f>HOUR(tbl_raw_data[[#This Row],[time_taken]])*60+MINUTE(tbl_raw_data[[#This Row],[time_taken]])+SECOND(tbl_raw_data[[#This Row],[time_taken]])/60</f>
        <v>29.25</v>
      </c>
      <c r="K4493" s="54">
        <f>DATE(YEAR(tbl_raw_data[[#This Row],[Date Actioned]]), MONTH(tbl_raw_data[[#This Row],[Date Actioned]]), DAY(tbl_raw_data[[#This Row],[Date Actioned]]))</f>
        <v>45158</v>
      </c>
      <c r="L4493" s="55" t="str">
        <f>UPPER(TEXT(tbl_raw_data[[#This Row],[Updated_date]],"MMMM"))</f>
        <v>AUGUST</v>
      </c>
      <c r="M4493" s="55" t="str">
        <f>UPPER("Week "&amp;IF(ROUNDUP(DAY(tbl_raw_data[[#This Row],[Updated_date]])/7,0)=5,4,ROUNDUP(DAY(tbl_raw_data[[#This Row],[Updated_date]])/7,0)))</f>
        <v>WEEK 3</v>
      </c>
      <c r="N4493" s="57" t="str">
        <f>UPPER(VLOOKUP(tbl_raw_data[[#This Row],[Analyst]],[1]setting!$A$1:$B$15,2,0))</f>
        <v>NITESH</v>
      </c>
      <c r="O4493" s="57" t="str">
        <f>UPPER(tbl_raw_data[[#This Row],[Outcome]])</f>
        <v>WITHDRAW</v>
      </c>
      <c r="P4493" s="57" t="str">
        <f>UPPER(tbl_raw_data[[#This Row],[Queue Name]])</f>
        <v>CONSUMER EXISTING</v>
      </c>
      <c r="Q4493" s="57" t="str">
        <f>IF(tbl_raw_data[[#This Row],[time_taken_in_mins]]&lt;=20,"SLA_MET","SLA_NOT_MET")</f>
        <v>SLA_NOT_MET</v>
      </c>
    </row>
    <row r="4494" spans="1:17" ht="15" customHeight="1" x14ac:dyDescent="0.25">
      <c r="A4494" s="22" t="s">
        <v>4925</v>
      </c>
      <c r="B4494" s="12">
        <v>45158.717372685183</v>
      </c>
      <c r="C4494" s="27">
        <v>45158.726655092592</v>
      </c>
      <c r="D4494" s="28" t="s">
        <v>46</v>
      </c>
      <c r="E4494" s="28" t="s">
        <v>41</v>
      </c>
      <c r="F4494" s="28" t="s">
        <v>10</v>
      </c>
      <c r="G4494" s="112" t="s">
        <v>225</v>
      </c>
      <c r="H44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4" s="48">
        <f>tbl_raw_data[[#This Row],[Date Actioned]]-tbl_raw_data[[#This Row],[Date Tagged]]</f>
        <v>9.2824074090458453E-3</v>
      </c>
      <c r="J4494" s="50">
        <f>HOUR(tbl_raw_data[[#This Row],[time_taken]])*60+MINUTE(tbl_raw_data[[#This Row],[time_taken]])+SECOND(tbl_raw_data[[#This Row],[time_taken]])/60</f>
        <v>13.366666666666667</v>
      </c>
      <c r="K4494" s="54">
        <f>DATE(YEAR(tbl_raw_data[[#This Row],[Date Actioned]]), MONTH(tbl_raw_data[[#This Row],[Date Actioned]]), DAY(tbl_raw_data[[#This Row],[Date Actioned]]))</f>
        <v>45158</v>
      </c>
      <c r="L4494" s="55" t="str">
        <f>UPPER(TEXT(tbl_raw_data[[#This Row],[Updated_date]],"MMMM"))</f>
        <v>AUGUST</v>
      </c>
      <c r="M4494" s="55" t="str">
        <f>UPPER("Week "&amp;IF(ROUNDUP(DAY(tbl_raw_data[[#This Row],[Updated_date]])/7,0)=5,4,ROUNDUP(DAY(tbl_raw_data[[#This Row],[Updated_date]])/7,0)))</f>
        <v>WEEK 3</v>
      </c>
      <c r="N4494" s="57" t="str">
        <f>UPPER(VLOOKUP(tbl_raw_data[[#This Row],[Analyst]],[1]setting!$A$1:$B$15,2,0))</f>
        <v>SAM</v>
      </c>
      <c r="O4494" s="57" t="str">
        <f>UPPER(tbl_raw_data[[#This Row],[Outcome]])</f>
        <v>DECLINE</v>
      </c>
      <c r="P4494" s="57" t="str">
        <f>UPPER(tbl_raw_data[[#This Row],[Queue Name]])</f>
        <v>CONSUMER POST BUREAU</v>
      </c>
      <c r="Q4494" s="57" t="str">
        <f>IF(tbl_raw_data[[#This Row],[time_taken_in_mins]]&lt;=20,"SLA_MET","SLA_NOT_MET")</f>
        <v>SLA_MET</v>
      </c>
    </row>
    <row r="4495" spans="1:17" ht="26.25" x14ac:dyDescent="0.25">
      <c r="A4495" s="11" t="s">
        <v>6028</v>
      </c>
      <c r="B4495" s="12">
        <v>45158.717905092592</v>
      </c>
      <c r="C4495" s="27">
        <v>45158.729895833334</v>
      </c>
      <c r="D4495" s="28" t="s">
        <v>8</v>
      </c>
      <c r="E4495" s="28" t="s">
        <v>28</v>
      </c>
      <c r="F4495" s="28" t="s">
        <v>55</v>
      </c>
      <c r="G4495" s="112" t="s">
        <v>6029</v>
      </c>
      <c r="H44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5" s="48">
        <f>tbl_raw_data[[#This Row],[Date Actioned]]-tbl_raw_data[[#This Row],[Date Tagged]]</f>
        <v>1.1990740742476191E-2</v>
      </c>
      <c r="J4495" s="50">
        <f>HOUR(tbl_raw_data[[#This Row],[time_taken]])*60+MINUTE(tbl_raw_data[[#This Row],[time_taken]])+SECOND(tbl_raw_data[[#This Row],[time_taken]])/60</f>
        <v>17.266666666666666</v>
      </c>
      <c r="K4495" s="54">
        <f>DATE(YEAR(tbl_raw_data[[#This Row],[Date Actioned]]), MONTH(tbl_raw_data[[#This Row],[Date Actioned]]), DAY(tbl_raw_data[[#This Row],[Date Actioned]]))</f>
        <v>45158</v>
      </c>
      <c r="L4495" s="55" t="str">
        <f>UPPER(TEXT(tbl_raw_data[[#This Row],[Updated_date]],"MMMM"))</f>
        <v>AUGUST</v>
      </c>
      <c r="M4495" s="55" t="str">
        <f>UPPER("Week "&amp;IF(ROUNDUP(DAY(tbl_raw_data[[#This Row],[Updated_date]])/7,0)=5,4,ROUNDUP(DAY(tbl_raw_data[[#This Row],[Updated_date]])/7,0)))</f>
        <v>WEEK 3</v>
      </c>
      <c r="N4495" s="57" t="str">
        <f>UPPER(VLOOKUP(tbl_raw_data[[#This Row],[Analyst]],[1]setting!$A$1:$B$15,2,0))</f>
        <v>CAMERON</v>
      </c>
      <c r="O4495" s="57" t="str">
        <f>UPPER(tbl_raw_data[[#This Row],[Outcome]])</f>
        <v>WITHDRAW</v>
      </c>
      <c r="P4495" s="57" t="str">
        <f>UPPER(tbl_raw_data[[#This Row],[Queue Name]])</f>
        <v>CONSUMER EXISTING</v>
      </c>
      <c r="Q4495" s="57" t="str">
        <f>IF(tbl_raw_data[[#This Row],[time_taken_in_mins]]&lt;=20,"SLA_MET","SLA_NOT_MET")</f>
        <v>SLA_MET</v>
      </c>
    </row>
    <row r="4496" spans="1:17" ht="15" customHeight="1" x14ac:dyDescent="0.25">
      <c r="A4496" s="22" t="s">
        <v>6189</v>
      </c>
      <c r="B4496" s="12">
        <v>45158.718784722223</v>
      </c>
      <c r="C4496" s="27">
        <v>45158.731168981481</v>
      </c>
      <c r="D4496" s="28" t="s">
        <v>13</v>
      </c>
      <c r="E4496" s="28" t="s">
        <v>41</v>
      </c>
      <c r="F4496" s="28" t="s">
        <v>168</v>
      </c>
      <c r="G4496" s="114"/>
      <c r="H44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496" s="48">
        <f>tbl_raw_data[[#This Row],[Date Actioned]]-tbl_raw_data[[#This Row],[Date Tagged]]</f>
        <v>1.2384259258396924E-2</v>
      </c>
      <c r="J4496" s="50">
        <f>HOUR(tbl_raw_data[[#This Row],[time_taken]])*60+MINUTE(tbl_raw_data[[#This Row],[time_taken]])+SECOND(tbl_raw_data[[#This Row],[time_taken]])/60</f>
        <v>17.833333333333332</v>
      </c>
      <c r="K4496" s="54">
        <f>DATE(YEAR(tbl_raw_data[[#This Row],[Date Actioned]]), MONTH(tbl_raw_data[[#This Row],[Date Actioned]]), DAY(tbl_raw_data[[#This Row],[Date Actioned]]))</f>
        <v>45158</v>
      </c>
      <c r="L4496" s="55" t="str">
        <f>UPPER(TEXT(tbl_raw_data[[#This Row],[Updated_date]],"MMMM"))</f>
        <v>AUGUST</v>
      </c>
      <c r="M4496" s="55" t="str">
        <f>UPPER("Week "&amp;IF(ROUNDUP(DAY(tbl_raw_data[[#This Row],[Updated_date]])/7,0)=5,4,ROUNDUP(DAY(tbl_raw_data[[#This Row],[Updated_date]])/7,0)))</f>
        <v>WEEK 3</v>
      </c>
      <c r="N4496" s="57" t="str">
        <f>UPPER(VLOOKUP(tbl_raw_data[[#This Row],[Analyst]],[1]setting!$A$1:$B$15,2,0))</f>
        <v>MERCEDES</v>
      </c>
      <c r="O4496" s="57" t="str">
        <f>UPPER(tbl_raw_data[[#This Row],[Outcome]])</f>
        <v>APPROVE</v>
      </c>
      <c r="P4496" s="57" t="str">
        <f>UPPER(tbl_raw_data[[#This Row],[Queue Name]])</f>
        <v>CONSUMER POST BUREAU</v>
      </c>
      <c r="Q4496" s="57" t="str">
        <f>IF(tbl_raw_data[[#This Row],[time_taken_in_mins]]&lt;=20,"SLA_MET","SLA_NOT_MET")</f>
        <v>SLA_MET</v>
      </c>
    </row>
    <row r="4497" spans="1:17" ht="15" customHeight="1" x14ac:dyDescent="0.25">
      <c r="A4497" s="22" t="s">
        <v>7031</v>
      </c>
      <c r="B4497" s="6">
        <v>45158.71912037037</v>
      </c>
      <c r="C4497" s="23">
        <v>45158.737800925926</v>
      </c>
      <c r="D4497" s="24" t="s">
        <v>8</v>
      </c>
      <c r="E4497" s="24" t="s">
        <v>9</v>
      </c>
      <c r="F4497" s="24" t="s">
        <v>14</v>
      </c>
      <c r="G4497" s="113" t="s">
        <v>7032</v>
      </c>
      <c r="H44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7" s="48">
        <f>tbl_raw_data[[#This Row],[Date Actioned]]-tbl_raw_data[[#This Row],[Date Tagged]]</f>
        <v>1.8680555556784384E-2</v>
      </c>
      <c r="J4497" s="50">
        <f>HOUR(tbl_raw_data[[#This Row],[time_taken]])*60+MINUTE(tbl_raw_data[[#This Row],[time_taken]])+SECOND(tbl_raw_data[[#This Row],[time_taken]])/60</f>
        <v>26.9</v>
      </c>
      <c r="K4497" s="54">
        <f>DATE(YEAR(tbl_raw_data[[#This Row],[Date Actioned]]), MONTH(tbl_raw_data[[#This Row],[Date Actioned]]), DAY(tbl_raw_data[[#This Row],[Date Actioned]]))</f>
        <v>45158</v>
      </c>
      <c r="L4497" s="55" t="str">
        <f>UPPER(TEXT(tbl_raw_data[[#This Row],[Updated_date]],"MMMM"))</f>
        <v>AUGUST</v>
      </c>
      <c r="M4497" s="55" t="str">
        <f>UPPER("Week "&amp;IF(ROUNDUP(DAY(tbl_raw_data[[#This Row],[Updated_date]])/7,0)=5,4,ROUNDUP(DAY(tbl_raw_data[[#This Row],[Updated_date]])/7,0)))</f>
        <v>WEEK 3</v>
      </c>
      <c r="N4497" s="57" t="str">
        <f>UPPER(VLOOKUP(tbl_raw_data[[#This Row],[Analyst]],[1]setting!$A$1:$B$15,2,0))</f>
        <v>HARDIK</v>
      </c>
      <c r="O4497" s="57" t="str">
        <f>UPPER(tbl_raw_data[[#This Row],[Outcome]])</f>
        <v>WITHDRAW</v>
      </c>
      <c r="P4497" s="57" t="str">
        <f>UPPER(tbl_raw_data[[#This Row],[Queue Name]])</f>
        <v>CONSUMER PRE BUREAU</v>
      </c>
      <c r="Q4497" s="57" t="str">
        <f>IF(tbl_raw_data[[#This Row],[time_taken_in_mins]]&lt;=20,"SLA_MET","SLA_NOT_MET")</f>
        <v>SLA_NOT_MET</v>
      </c>
    </row>
    <row r="4498" spans="1:17" ht="15" customHeight="1" x14ac:dyDescent="0.25">
      <c r="A4498" s="5" t="s">
        <v>6026</v>
      </c>
      <c r="B4498" s="12">
        <v>45158.720300925925</v>
      </c>
      <c r="C4498" s="27">
        <v>45158.73228009259</v>
      </c>
      <c r="D4498" s="28" t="s">
        <v>8</v>
      </c>
      <c r="E4498" s="28" t="s">
        <v>9</v>
      </c>
      <c r="F4498" s="28" t="s">
        <v>254</v>
      </c>
      <c r="G4498" s="112" t="s">
        <v>6027</v>
      </c>
      <c r="H44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498" s="48">
        <f>tbl_raw_data[[#This Row],[Date Actioned]]-tbl_raw_data[[#This Row],[Date Tagged]]</f>
        <v>1.1979166665696539E-2</v>
      </c>
      <c r="J4498" s="50">
        <f>HOUR(tbl_raw_data[[#This Row],[time_taken]])*60+MINUTE(tbl_raw_data[[#This Row],[time_taken]])+SECOND(tbl_raw_data[[#This Row],[time_taken]])/60</f>
        <v>17.25</v>
      </c>
      <c r="K4498" s="54">
        <f>DATE(YEAR(tbl_raw_data[[#This Row],[Date Actioned]]), MONTH(tbl_raw_data[[#This Row],[Date Actioned]]), DAY(tbl_raw_data[[#This Row],[Date Actioned]]))</f>
        <v>45158</v>
      </c>
      <c r="L4498" s="55" t="str">
        <f>UPPER(TEXT(tbl_raw_data[[#This Row],[Updated_date]],"MMMM"))</f>
        <v>AUGUST</v>
      </c>
      <c r="M4498" s="55" t="str">
        <f>UPPER("Week "&amp;IF(ROUNDUP(DAY(tbl_raw_data[[#This Row],[Updated_date]])/7,0)=5,4,ROUNDUP(DAY(tbl_raw_data[[#This Row],[Updated_date]])/7,0)))</f>
        <v>WEEK 3</v>
      </c>
      <c r="N4498" s="57" t="str">
        <f>UPPER(VLOOKUP(tbl_raw_data[[#This Row],[Analyst]],[1]setting!$A$1:$B$15,2,0))</f>
        <v>FARDIN</v>
      </c>
      <c r="O4498" s="57" t="str">
        <f>UPPER(tbl_raw_data[[#This Row],[Outcome]])</f>
        <v>WITHDRAW</v>
      </c>
      <c r="P4498" s="57" t="str">
        <f>UPPER(tbl_raw_data[[#This Row],[Queue Name]])</f>
        <v>CONSUMER PRE BUREAU</v>
      </c>
      <c r="Q4498" s="57" t="str">
        <f>IF(tbl_raw_data[[#This Row],[time_taken_in_mins]]&lt;=20,"SLA_MET","SLA_NOT_MET")</f>
        <v>SLA_MET</v>
      </c>
    </row>
    <row r="4499" spans="1:17" ht="15" customHeight="1" x14ac:dyDescent="0.25">
      <c r="A4499" s="5" t="s">
        <v>6738</v>
      </c>
      <c r="B4499" s="6">
        <v>45158.720312500001</v>
      </c>
      <c r="C4499" s="23">
        <v>45158.735462962963</v>
      </c>
      <c r="D4499" s="24" t="s">
        <v>46</v>
      </c>
      <c r="E4499" s="24" t="s">
        <v>28</v>
      </c>
      <c r="F4499" s="24" t="s">
        <v>10</v>
      </c>
      <c r="G4499" s="113" t="s">
        <v>225</v>
      </c>
      <c r="H44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499" s="48">
        <f>tbl_raw_data[[#This Row],[Date Actioned]]-tbl_raw_data[[#This Row],[Date Tagged]]</f>
        <v>1.5150462961173616E-2</v>
      </c>
      <c r="J4499" s="50">
        <f>HOUR(tbl_raw_data[[#This Row],[time_taken]])*60+MINUTE(tbl_raw_data[[#This Row],[time_taken]])+SECOND(tbl_raw_data[[#This Row],[time_taken]])/60</f>
        <v>21.816666666666666</v>
      </c>
      <c r="K4499" s="54">
        <f>DATE(YEAR(tbl_raw_data[[#This Row],[Date Actioned]]), MONTH(tbl_raw_data[[#This Row],[Date Actioned]]), DAY(tbl_raw_data[[#This Row],[Date Actioned]]))</f>
        <v>45158</v>
      </c>
      <c r="L4499" s="55" t="str">
        <f>UPPER(TEXT(tbl_raw_data[[#This Row],[Updated_date]],"MMMM"))</f>
        <v>AUGUST</v>
      </c>
      <c r="M4499" s="55" t="str">
        <f>UPPER("Week "&amp;IF(ROUNDUP(DAY(tbl_raw_data[[#This Row],[Updated_date]])/7,0)=5,4,ROUNDUP(DAY(tbl_raw_data[[#This Row],[Updated_date]])/7,0)))</f>
        <v>WEEK 3</v>
      </c>
      <c r="N4499" s="57" t="str">
        <f>UPPER(VLOOKUP(tbl_raw_data[[#This Row],[Analyst]],[1]setting!$A$1:$B$15,2,0))</f>
        <v>SAM</v>
      </c>
      <c r="O4499" s="57" t="str">
        <f>UPPER(tbl_raw_data[[#This Row],[Outcome]])</f>
        <v>DECLINE</v>
      </c>
      <c r="P4499" s="57" t="str">
        <f>UPPER(tbl_raw_data[[#This Row],[Queue Name]])</f>
        <v>CONSUMER EXISTING</v>
      </c>
      <c r="Q4499" s="57" t="str">
        <f>IF(tbl_raw_data[[#This Row],[time_taken_in_mins]]&lt;=20,"SLA_MET","SLA_NOT_MET")</f>
        <v>SLA_NOT_MET</v>
      </c>
    </row>
    <row r="4500" spans="1:17" ht="15" customHeight="1" x14ac:dyDescent="0.25">
      <c r="A4500" s="11" t="s">
        <v>5784</v>
      </c>
      <c r="B4500" s="6">
        <v>45158.722060185188</v>
      </c>
      <c r="C4500" s="23">
        <v>45158.733391203707</v>
      </c>
      <c r="D4500" s="24" t="s">
        <v>8</v>
      </c>
      <c r="E4500" s="24" t="s">
        <v>41</v>
      </c>
      <c r="F4500" s="24" t="s">
        <v>55</v>
      </c>
      <c r="G4500" s="113" t="s">
        <v>5785</v>
      </c>
      <c r="H45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00" s="48">
        <f>tbl_raw_data[[#This Row],[Date Actioned]]-tbl_raw_data[[#This Row],[Date Tagged]]</f>
        <v>1.1331018518831115E-2</v>
      </c>
      <c r="J4500" s="50">
        <f>HOUR(tbl_raw_data[[#This Row],[time_taken]])*60+MINUTE(tbl_raw_data[[#This Row],[time_taken]])+SECOND(tbl_raw_data[[#This Row],[time_taken]])/60</f>
        <v>16.316666666666666</v>
      </c>
      <c r="K4500" s="54">
        <f>DATE(YEAR(tbl_raw_data[[#This Row],[Date Actioned]]), MONTH(tbl_raw_data[[#This Row],[Date Actioned]]), DAY(tbl_raw_data[[#This Row],[Date Actioned]]))</f>
        <v>45158</v>
      </c>
      <c r="L4500" s="55" t="str">
        <f>UPPER(TEXT(tbl_raw_data[[#This Row],[Updated_date]],"MMMM"))</f>
        <v>AUGUST</v>
      </c>
      <c r="M4500" s="55" t="str">
        <f>UPPER("Week "&amp;IF(ROUNDUP(DAY(tbl_raw_data[[#This Row],[Updated_date]])/7,0)=5,4,ROUNDUP(DAY(tbl_raw_data[[#This Row],[Updated_date]])/7,0)))</f>
        <v>WEEK 3</v>
      </c>
      <c r="N4500" s="57" t="str">
        <f>UPPER(VLOOKUP(tbl_raw_data[[#This Row],[Analyst]],[1]setting!$A$1:$B$15,2,0))</f>
        <v>CAMERON</v>
      </c>
      <c r="O4500" s="57" t="str">
        <f>UPPER(tbl_raw_data[[#This Row],[Outcome]])</f>
        <v>WITHDRAW</v>
      </c>
      <c r="P4500" s="57" t="str">
        <f>UPPER(tbl_raw_data[[#This Row],[Queue Name]])</f>
        <v>CONSUMER POST BUREAU</v>
      </c>
      <c r="Q4500" s="57" t="str">
        <f>IF(tbl_raw_data[[#This Row],[time_taken_in_mins]]&lt;=20,"SLA_MET","SLA_NOT_MET")</f>
        <v>SLA_MET</v>
      </c>
    </row>
    <row r="4501" spans="1:17" ht="15" customHeight="1" x14ac:dyDescent="0.25">
      <c r="A4501" s="11" t="s">
        <v>6665</v>
      </c>
      <c r="B4501" s="12">
        <v>45158.722986111112</v>
      </c>
      <c r="C4501" s="27">
        <v>45158.737696759257</v>
      </c>
      <c r="D4501" s="28" t="s">
        <v>46</v>
      </c>
      <c r="E4501" s="28" t="s">
        <v>28</v>
      </c>
      <c r="F4501" s="28" t="s">
        <v>254</v>
      </c>
      <c r="G4501" s="112" t="s">
        <v>448</v>
      </c>
      <c r="H45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1" s="48">
        <f>tbl_raw_data[[#This Row],[Date Actioned]]-tbl_raw_data[[#This Row],[Date Tagged]]</f>
        <v>1.4710648145410232E-2</v>
      </c>
      <c r="J4501" s="50">
        <f>HOUR(tbl_raw_data[[#This Row],[time_taken]])*60+MINUTE(tbl_raw_data[[#This Row],[time_taken]])+SECOND(tbl_raw_data[[#This Row],[time_taken]])/60</f>
        <v>21.183333333333334</v>
      </c>
      <c r="K4501" s="54">
        <f>DATE(YEAR(tbl_raw_data[[#This Row],[Date Actioned]]), MONTH(tbl_raw_data[[#This Row],[Date Actioned]]), DAY(tbl_raw_data[[#This Row],[Date Actioned]]))</f>
        <v>45158</v>
      </c>
      <c r="L4501" s="55" t="str">
        <f>UPPER(TEXT(tbl_raw_data[[#This Row],[Updated_date]],"MMMM"))</f>
        <v>AUGUST</v>
      </c>
      <c r="M4501" s="55" t="str">
        <f>UPPER("Week "&amp;IF(ROUNDUP(DAY(tbl_raw_data[[#This Row],[Updated_date]])/7,0)=5,4,ROUNDUP(DAY(tbl_raw_data[[#This Row],[Updated_date]])/7,0)))</f>
        <v>WEEK 3</v>
      </c>
      <c r="N4501" s="57" t="str">
        <f>UPPER(VLOOKUP(tbl_raw_data[[#This Row],[Analyst]],[1]setting!$A$1:$B$15,2,0))</f>
        <v>FARDIN</v>
      </c>
      <c r="O4501" s="57" t="str">
        <f>UPPER(tbl_raw_data[[#This Row],[Outcome]])</f>
        <v>DECLINE</v>
      </c>
      <c r="P4501" s="57" t="str">
        <f>UPPER(tbl_raw_data[[#This Row],[Queue Name]])</f>
        <v>CONSUMER EXISTING</v>
      </c>
      <c r="Q4501" s="57" t="str">
        <f>IF(tbl_raw_data[[#This Row],[time_taken_in_mins]]&lt;=20,"SLA_MET","SLA_NOT_MET")</f>
        <v>SLA_NOT_MET</v>
      </c>
    </row>
    <row r="4502" spans="1:17" ht="15" customHeight="1" x14ac:dyDescent="0.25">
      <c r="A4502" s="22" t="s">
        <v>6609</v>
      </c>
      <c r="B4502" s="12">
        <v>45158.724675925929</v>
      </c>
      <c r="C4502" s="27">
        <v>45158.739155092589</v>
      </c>
      <c r="D4502" s="28" t="s">
        <v>8</v>
      </c>
      <c r="E4502" s="28" t="s">
        <v>41</v>
      </c>
      <c r="F4502" s="28" t="s">
        <v>168</v>
      </c>
      <c r="G4502" s="114"/>
      <c r="H45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02" s="48">
        <f>tbl_raw_data[[#This Row],[Date Actioned]]-tbl_raw_data[[#This Row],[Date Tagged]]</f>
        <v>1.4479166660748888E-2</v>
      </c>
      <c r="J4502" s="50">
        <f>HOUR(tbl_raw_data[[#This Row],[time_taken]])*60+MINUTE(tbl_raw_data[[#This Row],[time_taken]])+SECOND(tbl_raw_data[[#This Row],[time_taken]])/60</f>
        <v>20.85</v>
      </c>
      <c r="K4502" s="54">
        <f>DATE(YEAR(tbl_raw_data[[#This Row],[Date Actioned]]), MONTH(tbl_raw_data[[#This Row],[Date Actioned]]), DAY(tbl_raw_data[[#This Row],[Date Actioned]]))</f>
        <v>45158</v>
      </c>
      <c r="L4502" s="55" t="str">
        <f>UPPER(TEXT(tbl_raw_data[[#This Row],[Updated_date]],"MMMM"))</f>
        <v>AUGUST</v>
      </c>
      <c r="M4502" s="55" t="str">
        <f>UPPER("Week "&amp;IF(ROUNDUP(DAY(tbl_raw_data[[#This Row],[Updated_date]])/7,0)=5,4,ROUNDUP(DAY(tbl_raw_data[[#This Row],[Updated_date]])/7,0)))</f>
        <v>WEEK 3</v>
      </c>
      <c r="N4502" s="57" t="str">
        <f>UPPER(VLOOKUP(tbl_raw_data[[#This Row],[Analyst]],[1]setting!$A$1:$B$15,2,0))</f>
        <v>MERCEDES</v>
      </c>
      <c r="O4502" s="57" t="str">
        <f>UPPER(tbl_raw_data[[#This Row],[Outcome]])</f>
        <v>WITHDRAW</v>
      </c>
      <c r="P4502" s="57" t="str">
        <f>UPPER(tbl_raw_data[[#This Row],[Queue Name]])</f>
        <v>CONSUMER POST BUREAU</v>
      </c>
      <c r="Q4502" s="57" t="str">
        <f>IF(tbl_raw_data[[#This Row],[time_taken_in_mins]]&lt;=20,"SLA_MET","SLA_NOT_MET")</f>
        <v>SLA_NOT_MET</v>
      </c>
    </row>
    <row r="4503" spans="1:17" ht="51.75" x14ac:dyDescent="0.25">
      <c r="A4503" s="5" t="s">
        <v>5954</v>
      </c>
      <c r="B4503" s="6">
        <v>45158.725393518522</v>
      </c>
      <c r="C4503" s="23">
        <v>45158.737164351849</v>
      </c>
      <c r="D4503" s="24" t="s">
        <v>8</v>
      </c>
      <c r="E4503" s="24" t="s">
        <v>28</v>
      </c>
      <c r="F4503" s="24" t="s">
        <v>55</v>
      </c>
      <c r="G4503" s="113" t="s">
        <v>1052</v>
      </c>
      <c r="H45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03" s="48">
        <f>tbl_raw_data[[#This Row],[Date Actioned]]-tbl_raw_data[[#This Row],[Date Tagged]]</f>
        <v>1.1770833327318542E-2</v>
      </c>
      <c r="J4503" s="50">
        <f>HOUR(tbl_raw_data[[#This Row],[time_taken]])*60+MINUTE(tbl_raw_data[[#This Row],[time_taken]])+SECOND(tbl_raw_data[[#This Row],[time_taken]])/60</f>
        <v>16.95</v>
      </c>
      <c r="K4503" s="54">
        <f>DATE(YEAR(tbl_raw_data[[#This Row],[Date Actioned]]), MONTH(tbl_raw_data[[#This Row],[Date Actioned]]), DAY(tbl_raw_data[[#This Row],[Date Actioned]]))</f>
        <v>45158</v>
      </c>
      <c r="L4503" s="55" t="str">
        <f>UPPER(TEXT(tbl_raw_data[[#This Row],[Updated_date]],"MMMM"))</f>
        <v>AUGUST</v>
      </c>
      <c r="M4503" s="55" t="str">
        <f>UPPER("Week "&amp;IF(ROUNDUP(DAY(tbl_raw_data[[#This Row],[Updated_date]])/7,0)=5,4,ROUNDUP(DAY(tbl_raw_data[[#This Row],[Updated_date]])/7,0)))</f>
        <v>WEEK 3</v>
      </c>
      <c r="N4503" s="57" t="str">
        <f>UPPER(VLOOKUP(tbl_raw_data[[#This Row],[Analyst]],[1]setting!$A$1:$B$15,2,0))</f>
        <v>CAMERON</v>
      </c>
      <c r="O4503" s="57" t="str">
        <f>UPPER(tbl_raw_data[[#This Row],[Outcome]])</f>
        <v>WITHDRAW</v>
      </c>
      <c r="P4503" s="57" t="str">
        <f>UPPER(tbl_raw_data[[#This Row],[Queue Name]])</f>
        <v>CONSUMER EXISTING</v>
      </c>
      <c r="Q4503" s="57" t="str">
        <f>IF(tbl_raw_data[[#This Row],[time_taken_in_mins]]&lt;=20,"SLA_MET","SLA_NOT_MET")</f>
        <v>SLA_MET</v>
      </c>
    </row>
    <row r="4504" spans="1:17" ht="15" customHeight="1" x14ac:dyDescent="0.25">
      <c r="A4504" s="5" t="s">
        <v>5576</v>
      </c>
      <c r="B4504" s="6">
        <v>45158.733437499999</v>
      </c>
      <c r="C4504" s="23">
        <v>45158.744259259256</v>
      </c>
      <c r="D4504" s="24" t="s">
        <v>13</v>
      </c>
      <c r="E4504" s="24" t="s">
        <v>41</v>
      </c>
      <c r="F4504" s="24" t="s">
        <v>55</v>
      </c>
      <c r="G4504" s="113" t="s">
        <v>29</v>
      </c>
      <c r="H45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4" s="48">
        <f>tbl_raw_data[[#This Row],[Date Actioned]]-tbl_raw_data[[#This Row],[Date Tagged]]</f>
        <v>1.0821759256941732E-2</v>
      </c>
      <c r="J4504" s="50">
        <f>HOUR(tbl_raw_data[[#This Row],[time_taken]])*60+MINUTE(tbl_raw_data[[#This Row],[time_taken]])+SECOND(tbl_raw_data[[#This Row],[time_taken]])/60</f>
        <v>15.583333333333334</v>
      </c>
      <c r="K4504" s="54">
        <f>DATE(YEAR(tbl_raw_data[[#This Row],[Date Actioned]]), MONTH(tbl_raw_data[[#This Row],[Date Actioned]]), DAY(tbl_raw_data[[#This Row],[Date Actioned]]))</f>
        <v>45158</v>
      </c>
      <c r="L4504" s="55" t="str">
        <f>UPPER(TEXT(tbl_raw_data[[#This Row],[Updated_date]],"MMMM"))</f>
        <v>AUGUST</v>
      </c>
      <c r="M4504" s="55" t="str">
        <f>UPPER("Week "&amp;IF(ROUNDUP(DAY(tbl_raw_data[[#This Row],[Updated_date]])/7,0)=5,4,ROUNDUP(DAY(tbl_raw_data[[#This Row],[Updated_date]])/7,0)))</f>
        <v>WEEK 3</v>
      </c>
      <c r="N4504" s="57" t="str">
        <f>UPPER(VLOOKUP(tbl_raw_data[[#This Row],[Analyst]],[1]setting!$A$1:$B$15,2,0))</f>
        <v>CAMERON</v>
      </c>
      <c r="O4504" s="57" t="str">
        <f>UPPER(tbl_raw_data[[#This Row],[Outcome]])</f>
        <v>APPROVE</v>
      </c>
      <c r="P4504" s="57" t="str">
        <f>UPPER(tbl_raw_data[[#This Row],[Queue Name]])</f>
        <v>CONSUMER POST BUREAU</v>
      </c>
      <c r="Q4504" s="57" t="str">
        <f>IF(tbl_raw_data[[#This Row],[time_taken_in_mins]]&lt;=20,"SLA_MET","SLA_NOT_MET")</f>
        <v>SLA_MET</v>
      </c>
    </row>
    <row r="4505" spans="1:17" ht="15" customHeight="1" x14ac:dyDescent="0.25">
      <c r="A4505" s="11" t="s">
        <v>6438</v>
      </c>
      <c r="B4505" s="12">
        <v>45158.735138888886</v>
      </c>
      <c r="C4505" s="27">
        <v>45158.748553240737</v>
      </c>
      <c r="D4505" s="28" t="s">
        <v>13</v>
      </c>
      <c r="E4505" s="28" t="s">
        <v>41</v>
      </c>
      <c r="F4505" s="28" t="s">
        <v>14</v>
      </c>
      <c r="G4505" s="112" t="s">
        <v>29</v>
      </c>
      <c r="H45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5" s="48">
        <f>tbl_raw_data[[#This Row],[Date Actioned]]-tbl_raw_data[[#This Row],[Date Tagged]]</f>
        <v>1.3414351851679385E-2</v>
      </c>
      <c r="J4505" s="50">
        <f>HOUR(tbl_raw_data[[#This Row],[time_taken]])*60+MINUTE(tbl_raw_data[[#This Row],[time_taken]])+SECOND(tbl_raw_data[[#This Row],[time_taken]])/60</f>
        <v>19.316666666666666</v>
      </c>
      <c r="K4505" s="54">
        <f>DATE(YEAR(tbl_raw_data[[#This Row],[Date Actioned]]), MONTH(tbl_raw_data[[#This Row],[Date Actioned]]), DAY(tbl_raw_data[[#This Row],[Date Actioned]]))</f>
        <v>45158</v>
      </c>
      <c r="L4505" s="55" t="str">
        <f>UPPER(TEXT(tbl_raw_data[[#This Row],[Updated_date]],"MMMM"))</f>
        <v>AUGUST</v>
      </c>
      <c r="M4505" s="55" t="str">
        <f>UPPER("Week "&amp;IF(ROUNDUP(DAY(tbl_raw_data[[#This Row],[Updated_date]])/7,0)=5,4,ROUNDUP(DAY(tbl_raw_data[[#This Row],[Updated_date]])/7,0)))</f>
        <v>WEEK 3</v>
      </c>
      <c r="N4505" s="57" t="str">
        <f>UPPER(VLOOKUP(tbl_raw_data[[#This Row],[Analyst]],[1]setting!$A$1:$B$15,2,0))</f>
        <v>HARDIK</v>
      </c>
      <c r="O4505" s="57" t="str">
        <f>UPPER(tbl_raw_data[[#This Row],[Outcome]])</f>
        <v>APPROVE</v>
      </c>
      <c r="P4505" s="57" t="str">
        <f>UPPER(tbl_raw_data[[#This Row],[Queue Name]])</f>
        <v>CONSUMER POST BUREAU</v>
      </c>
      <c r="Q4505" s="57" t="str">
        <f>IF(tbl_raw_data[[#This Row],[time_taken_in_mins]]&lt;=20,"SLA_MET","SLA_NOT_MET")</f>
        <v>SLA_MET</v>
      </c>
    </row>
    <row r="4506" spans="1:17" ht="15" customHeight="1" x14ac:dyDescent="0.25">
      <c r="A4506" s="22" t="s">
        <v>2893</v>
      </c>
      <c r="B4506" s="6">
        <v>45158.737071759257</v>
      </c>
      <c r="C4506" s="23">
        <v>45158.743298611109</v>
      </c>
      <c r="D4506" s="24" t="s">
        <v>13</v>
      </c>
      <c r="E4506" s="24" t="s">
        <v>41</v>
      </c>
      <c r="F4506" s="24" t="s">
        <v>254</v>
      </c>
      <c r="G4506" s="115"/>
      <c r="H45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06" s="48">
        <f>tbl_raw_data[[#This Row],[Date Actioned]]-tbl_raw_data[[#This Row],[Date Tagged]]</f>
        <v>6.2268518522614613E-3</v>
      </c>
      <c r="J4506" s="50">
        <f>HOUR(tbl_raw_data[[#This Row],[time_taken]])*60+MINUTE(tbl_raw_data[[#This Row],[time_taken]])+SECOND(tbl_raw_data[[#This Row],[time_taken]])/60</f>
        <v>8.9666666666666668</v>
      </c>
      <c r="K4506" s="54">
        <f>DATE(YEAR(tbl_raw_data[[#This Row],[Date Actioned]]), MONTH(tbl_raw_data[[#This Row],[Date Actioned]]), DAY(tbl_raw_data[[#This Row],[Date Actioned]]))</f>
        <v>45158</v>
      </c>
      <c r="L4506" s="55" t="str">
        <f>UPPER(TEXT(tbl_raw_data[[#This Row],[Updated_date]],"MMMM"))</f>
        <v>AUGUST</v>
      </c>
      <c r="M4506" s="55" t="str">
        <f>UPPER("Week "&amp;IF(ROUNDUP(DAY(tbl_raw_data[[#This Row],[Updated_date]])/7,0)=5,4,ROUNDUP(DAY(tbl_raw_data[[#This Row],[Updated_date]])/7,0)))</f>
        <v>WEEK 3</v>
      </c>
      <c r="N4506" s="57" t="str">
        <f>UPPER(VLOOKUP(tbl_raw_data[[#This Row],[Analyst]],[1]setting!$A$1:$B$15,2,0))</f>
        <v>FARDIN</v>
      </c>
      <c r="O4506" s="57" t="str">
        <f>UPPER(tbl_raw_data[[#This Row],[Outcome]])</f>
        <v>APPROVE</v>
      </c>
      <c r="P4506" s="57" t="str">
        <f>UPPER(tbl_raw_data[[#This Row],[Queue Name]])</f>
        <v>CONSUMER POST BUREAU</v>
      </c>
      <c r="Q4506" s="57" t="str">
        <f>IF(tbl_raw_data[[#This Row],[time_taken_in_mins]]&lt;=20,"SLA_MET","SLA_NOT_MET")</f>
        <v>SLA_MET</v>
      </c>
    </row>
    <row r="4507" spans="1:17" ht="15" customHeight="1" x14ac:dyDescent="0.25">
      <c r="A4507" s="5" t="s">
        <v>5056</v>
      </c>
      <c r="B4507" s="12">
        <v>45158.740914351853</v>
      </c>
      <c r="C4507" s="27">
        <v>45158.750520833331</v>
      </c>
      <c r="D4507" s="28" t="s">
        <v>13</v>
      </c>
      <c r="E4507" s="28" t="s">
        <v>28</v>
      </c>
      <c r="F4507" s="28" t="s">
        <v>42</v>
      </c>
      <c r="G4507" s="112" t="s">
        <v>546</v>
      </c>
      <c r="H45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7" s="48">
        <f>tbl_raw_data[[#This Row],[Date Actioned]]-tbl_raw_data[[#This Row],[Date Tagged]]</f>
        <v>9.6064814788405783E-3</v>
      </c>
      <c r="J4507" s="50">
        <f>HOUR(tbl_raw_data[[#This Row],[time_taken]])*60+MINUTE(tbl_raw_data[[#This Row],[time_taken]])+SECOND(tbl_raw_data[[#This Row],[time_taken]])/60</f>
        <v>13.833333333333334</v>
      </c>
      <c r="K4507" s="54">
        <f>DATE(YEAR(tbl_raw_data[[#This Row],[Date Actioned]]), MONTH(tbl_raw_data[[#This Row],[Date Actioned]]), DAY(tbl_raw_data[[#This Row],[Date Actioned]]))</f>
        <v>45158</v>
      </c>
      <c r="L4507" s="55" t="str">
        <f>UPPER(TEXT(tbl_raw_data[[#This Row],[Updated_date]],"MMMM"))</f>
        <v>AUGUST</v>
      </c>
      <c r="M4507" s="55" t="str">
        <f>UPPER("Week "&amp;IF(ROUNDUP(DAY(tbl_raw_data[[#This Row],[Updated_date]])/7,0)=5,4,ROUNDUP(DAY(tbl_raw_data[[#This Row],[Updated_date]])/7,0)))</f>
        <v>WEEK 3</v>
      </c>
      <c r="N4507" s="57" t="str">
        <f>UPPER(VLOOKUP(tbl_raw_data[[#This Row],[Analyst]],[1]setting!$A$1:$B$15,2,0))</f>
        <v>NITESH</v>
      </c>
      <c r="O4507" s="57" t="str">
        <f>UPPER(tbl_raw_data[[#This Row],[Outcome]])</f>
        <v>APPROVE</v>
      </c>
      <c r="P4507" s="57" t="str">
        <f>UPPER(tbl_raw_data[[#This Row],[Queue Name]])</f>
        <v>CONSUMER EXISTING</v>
      </c>
      <c r="Q4507" s="57" t="str">
        <f>IF(tbl_raw_data[[#This Row],[time_taken_in_mins]]&lt;=20,"SLA_MET","SLA_NOT_MET")</f>
        <v>SLA_MET</v>
      </c>
    </row>
    <row r="4508" spans="1:17" ht="15" customHeight="1" x14ac:dyDescent="0.25">
      <c r="A4508" s="11" t="s">
        <v>5758</v>
      </c>
      <c r="B4508" s="6">
        <v>45158.742731481485</v>
      </c>
      <c r="C4508" s="23">
        <v>45158.754016203704</v>
      </c>
      <c r="D4508" s="24" t="s">
        <v>13</v>
      </c>
      <c r="E4508" s="24" t="s">
        <v>9</v>
      </c>
      <c r="F4508" s="24" t="s">
        <v>254</v>
      </c>
      <c r="G4508" s="113" t="s">
        <v>546</v>
      </c>
      <c r="H45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8" s="48">
        <f>tbl_raw_data[[#This Row],[Date Actioned]]-tbl_raw_data[[#This Row],[Date Tagged]]</f>
        <v>1.1284722218988463E-2</v>
      </c>
      <c r="J4508" s="50">
        <f>HOUR(tbl_raw_data[[#This Row],[time_taken]])*60+MINUTE(tbl_raw_data[[#This Row],[time_taken]])+SECOND(tbl_raw_data[[#This Row],[time_taken]])/60</f>
        <v>16.25</v>
      </c>
      <c r="K4508" s="54">
        <f>DATE(YEAR(tbl_raw_data[[#This Row],[Date Actioned]]), MONTH(tbl_raw_data[[#This Row],[Date Actioned]]), DAY(tbl_raw_data[[#This Row],[Date Actioned]]))</f>
        <v>45158</v>
      </c>
      <c r="L4508" s="55" t="str">
        <f>UPPER(TEXT(tbl_raw_data[[#This Row],[Updated_date]],"MMMM"))</f>
        <v>AUGUST</v>
      </c>
      <c r="M4508" s="55" t="str">
        <f>UPPER("Week "&amp;IF(ROUNDUP(DAY(tbl_raw_data[[#This Row],[Updated_date]])/7,0)=5,4,ROUNDUP(DAY(tbl_raw_data[[#This Row],[Updated_date]])/7,0)))</f>
        <v>WEEK 3</v>
      </c>
      <c r="N4508" s="57" t="str">
        <f>UPPER(VLOOKUP(tbl_raw_data[[#This Row],[Analyst]],[1]setting!$A$1:$B$15,2,0))</f>
        <v>FARDIN</v>
      </c>
      <c r="O4508" s="57" t="str">
        <f>UPPER(tbl_raw_data[[#This Row],[Outcome]])</f>
        <v>APPROVE</v>
      </c>
      <c r="P4508" s="57" t="str">
        <f>UPPER(tbl_raw_data[[#This Row],[Queue Name]])</f>
        <v>CONSUMER PRE BUREAU</v>
      </c>
      <c r="Q4508" s="57" t="str">
        <f>IF(tbl_raw_data[[#This Row],[time_taken_in_mins]]&lt;=20,"SLA_MET","SLA_NOT_MET")</f>
        <v>SLA_MET</v>
      </c>
    </row>
    <row r="4509" spans="1:17" ht="15" customHeight="1" x14ac:dyDescent="0.25">
      <c r="A4509" s="22" t="s">
        <v>877</v>
      </c>
      <c r="B4509" s="12">
        <v>45158.743715277778</v>
      </c>
      <c r="C4509" s="27">
        <v>45158.747187499997</v>
      </c>
      <c r="D4509" s="28" t="s">
        <v>13</v>
      </c>
      <c r="E4509" s="28" t="s">
        <v>28</v>
      </c>
      <c r="F4509" s="28" t="s">
        <v>55</v>
      </c>
      <c r="G4509" s="112" t="s">
        <v>29</v>
      </c>
      <c r="H45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09" s="48">
        <f>tbl_raw_data[[#This Row],[Date Actioned]]-tbl_raw_data[[#This Row],[Date Tagged]]</f>
        <v>3.4722222189884633E-3</v>
      </c>
      <c r="J4509" s="50">
        <f>HOUR(tbl_raw_data[[#This Row],[time_taken]])*60+MINUTE(tbl_raw_data[[#This Row],[time_taken]])+SECOND(tbl_raw_data[[#This Row],[time_taken]])/60</f>
        <v>5</v>
      </c>
      <c r="K4509" s="54">
        <f>DATE(YEAR(tbl_raw_data[[#This Row],[Date Actioned]]), MONTH(tbl_raw_data[[#This Row],[Date Actioned]]), DAY(tbl_raw_data[[#This Row],[Date Actioned]]))</f>
        <v>45158</v>
      </c>
      <c r="L4509" s="55" t="str">
        <f>UPPER(TEXT(tbl_raw_data[[#This Row],[Updated_date]],"MMMM"))</f>
        <v>AUGUST</v>
      </c>
      <c r="M4509" s="55" t="str">
        <f>UPPER("Week "&amp;IF(ROUNDUP(DAY(tbl_raw_data[[#This Row],[Updated_date]])/7,0)=5,4,ROUNDUP(DAY(tbl_raw_data[[#This Row],[Updated_date]])/7,0)))</f>
        <v>WEEK 3</v>
      </c>
      <c r="N4509" s="57" t="str">
        <f>UPPER(VLOOKUP(tbl_raw_data[[#This Row],[Analyst]],[1]setting!$A$1:$B$15,2,0))</f>
        <v>CAMERON</v>
      </c>
      <c r="O4509" s="57" t="str">
        <f>UPPER(tbl_raw_data[[#This Row],[Outcome]])</f>
        <v>APPROVE</v>
      </c>
      <c r="P4509" s="57" t="str">
        <f>UPPER(tbl_raw_data[[#This Row],[Queue Name]])</f>
        <v>CONSUMER EXISTING</v>
      </c>
      <c r="Q4509" s="57" t="str">
        <f>IF(tbl_raw_data[[#This Row],[time_taken_in_mins]]&lt;=20,"SLA_MET","SLA_NOT_MET")</f>
        <v>SLA_MET</v>
      </c>
    </row>
    <row r="4510" spans="1:17" ht="15" customHeight="1" x14ac:dyDescent="0.25">
      <c r="A4510" s="22" t="s">
        <v>6914</v>
      </c>
      <c r="B4510" s="6">
        <v>45158.744108796294</v>
      </c>
      <c r="C4510" s="23">
        <v>45158.761203703703</v>
      </c>
      <c r="D4510" s="24" t="s">
        <v>46</v>
      </c>
      <c r="E4510" s="24" t="s">
        <v>9</v>
      </c>
      <c r="F4510" s="24" t="s">
        <v>55</v>
      </c>
      <c r="G4510" s="113" t="s">
        <v>225</v>
      </c>
      <c r="H45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0" s="48">
        <f>tbl_raw_data[[#This Row],[Date Actioned]]-tbl_raw_data[[#This Row],[Date Tagged]]</f>
        <v>1.7094907409045845E-2</v>
      </c>
      <c r="J4510" s="50">
        <f>HOUR(tbl_raw_data[[#This Row],[time_taken]])*60+MINUTE(tbl_raw_data[[#This Row],[time_taken]])+SECOND(tbl_raw_data[[#This Row],[time_taken]])/60</f>
        <v>24.616666666666667</v>
      </c>
      <c r="K4510" s="54">
        <f>DATE(YEAR(tbl_raw_data[[#This Row],[Date Actioned]]), MONTH(tbl_raw_data[[#This Row],[Date Actioned]]), DAY(tbl_raw_data[[#This Row],[Date Actioned]]))</f>
        <v>45158</v>
      </c>
      <c r="L4510" s="55" t="str">
        <f>UPPER(TEXT(tbl_raw_data[[#This Row],[Updated_date]],"MMMM"))</f>
        <v>AUGUST</v>
      </c>
      <c r="M4510" s="55" t="str">
        <f>UPPER("Week "&amp;IF(ROUNDUP(DAY(tbl_raw_data[[#This Row],[Updated_date]])/7,0)=5,4,ROUNDUP(DAY(tbl_raw_data[[#This Row],[Updated_date]])/7,0)))</f>
        <v>WEEK 3</v>
      </c>
      <c r="N4510" s="57" t="str">
        <f>UPPER(VLOOKUP(tbl_raw_data[[#This Row],[Analyst]],[1]setting!$A$1:$B$15,2,0))</f>
        <v>CAMERON</v>
      </c>
      <c r="O4510" s="57" t="str">
        <f>UPPER(tbl_raw_data[[#This Row],[Outcome]])</f>
        <v>DECLINE</v>
      </c>
      <c r="P4510" s="57" t="str">
        <f>UPPER(tbl_raw_data[[#This Row],[Queue Name]])</f>
        <v>CONSUMER PRE BUREAU</v>
      </c>
      <c r="Q4510" s="57" t="str">
        <f>IF(tbl_raw_data[[#This Row],[time_taken_in_mins]]&lt;=20,"SLA_MET","SLA_NOT_MET")</f>
        <v>SLA_NOT_MET</v>
      </c>
    </row>
    <row r="4511" spans="1:17" ht="15" customHeight="1" x14ac:dyDescent="0.25">
      <c r="A4511" s="5" t="s">
        <v>1222</v>
      </c>
      <c r="B4511" s="12">
        <v>45158.750104166669</v>
      </c>
      <c r="C4511" s="27">
        <v>45158.754120370373</v>
      </c>
      <c r="D4511" s="28" t="s">
        <v>46</v>
      </c>
      <c r="E4511" s="28" t="s">
        <v>9</v>
      </c>
      <c r="F4511" s="28" t="s">
        <v>14</v>
      </c>
      <c r="G4511" s="112" t="s">
        <v>424</v>
      </c>
      <c r="H45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1" s="48">
        <f>tbl_raw_data[[#This Row],[Date Actioned]]-tbl_raw_data[[#This Row],[Date Tagged]]</f>
        <v>4.016203703940846E-3</v>
      </c>
      <c r="J4511" s="50">
        <f>HOUR(tbl_raw_data[[#This Row],[time_taken]])*60+MINUTE(tbl_raw_data[[#This Row],[time_taken]])+SECOND(tbl_raw_data[[#This Row],[time_taken]])/60</f>
        <v>5.7833333333333332</v>
      </c>
      <c r="K4511" s="54">
        <f>DATE(YEAR(tbl_raw_data[[#This Row],[Date Actioned]]), MONTH(tbl_raw_data[[#This Row],[Date Actioned]]), DAY(tbl_raw_data[[#This Row],[Date Actioned]]))</f>
        <v>45158</v>
      </c>
      <c r="L4511" s="55" t="str">
        <f>UPPER(TEXT(tbl_raw_data[[#This Row],[Updated_date]],"MMMM"))</f>
        <v>AUGUST</v>
      </c>
      <c r="M4511" s="55" t="str">
        <f>UPPER("Week "&amp;IF(ROUNDUP(DAY(tbl_raw_data[[#This Row],[Updated_date]])/7,0)=5,4,ROUNDUP(DAY(tbl_raw_data[[#This Row],[Updated_date]])/7,0)))</f>
        <v>WEEK 3</v>
      </c>
      <c r="N4511" s="57" t="str">
        <f>UPPER(VLOOKUP(tbl_raw_data[[#This Row],[Analyst]],[1]setting!$A$1:$B$15,2,0))</f>
        <v>HARDIK</v>
      </c>
      <c r="O4511" s="57" t="str">
        <f>UPPER(tbl_raw_data[[#This Row],[Outcome]])</f>
        <v>DECLINE</v>
      </c>
      <c r="P4511" s="57" t="str">
        <f>UPPER(tbl_raw_data[[#This Row],[Queue Name]])</f>
        <v>CONSUMER PRE BUREAU</v>
      </c>
      <c r="Q4511" s="57" t="str">
        <f>IF(tbl_raw_data[[#This Row],[time_taken_in_mins]]&lt;=20,"SLA_MET","SLA_NOT_MET")</f>
        <v>SLA_MET</v>
      </c>
    </row>
    <row r="4512" spans="1:17" ht="15" customHeight="1" x14ac:dyDescent="0.25">
      <c r="A4512" s="5" t="s">
        <v>4499</v>
      </c>
      <c r="B4512" s="6">
        <v>45158.751018518517</v>
      </c>
      <c r="C4512" s="23">
        <v>45158.759594907409</v>
      </c>
      <c r="D4512" s="24" t="s">
        <v>13</v>
      </c>
      <c r="E4512" s="24" t="s">
        <v>9</v>
      </c>
      <c r="F4512" s="24" t="s">
        <v>14</v>
      </c>
      <c r="G4512" s="113" t="s">
        <v>67</v>
      </c>
      <c r="H45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2" s="48">
        <f>tbl_raw_data[[#This Row],[Date Actioned]]-tbl_raw_data[[#This Row],[Date Tagged]]</f>
        <v>8.5763888928340748E-3</v>
      </c>
      <c r="J4512" s="50">
        <f>HOUR(tbl_raw_data[[#This Row],[time_taken]])*60+MINUTE(tbl_raw_data[[#This Row],[time_taken]])+SECOND(tbl_raw_data[[#This Row],[time_taken]])/60</f>
        <v>12.35</v>
      </c>
      <c r="K4512" s="54">
        <f>DATE(YEAR(tbl_raw_data[[#This Row],[Date Actioned]]), MONTH(tbl_raw_data[[#This Row],[Date Actioned]]), DAY(tbl_raw_data[[#This Row],[Date Actioned]]))</f>
        <v>45158</v>
      </c>
      <c r="L4512" s="55" t="str">
        <f>UPPER(TEXT(tbl_raw_data[[#This Row],[Updated_date]],"MMMM"))</f>
        <v>AUGUST</v>
      </c>
      <c r="M4512" s="55" t="str">
        <f>UPPER("Week "&amp;IF(ROUNDUP(DAY(tbl_raw_data[[#This Row],[Updated_date]])/7,0)=5,4,ROUNDUP(DAY(tbl_raw_data[[#This Row],[Updated_date]])/7,0)))</f>
        <v>WEEK 3</v>
      </c>
      <c r="N4512" s="57" t="str">
        <f>UPPER(VLOOKUP(tbl_raw_data[[#This Row],[Analyst]],[1]setting!$A$1:$B$15,2,0))</f>
        <v>HARDIK</v>
      </c>
      <c r="O4512" s="57" t="str">
        <f>UPPER(tbl_raw_data[[#This Row],[Outcome]])</f>
        <v>APPROVE</v>
      </c>
      <c r="P4512" s="57" t="str">
        <f>UPPER(tbl_raw_data[[#This Row],[Queue Name]])</f>
        <v>CONSUMER PRE BUREAU</v>
      </c>
      <c r="Q4512" s="57" t="str">
        <f>IF(tbl_raw_data[[#This Row],[time_taken_in_mins]]&lt;=20,"SLA_MET","SLA_NOT_MET")</f>
        <v>SLA_MET</v>
      </c>
    </row>
    <row r="4513" spans="1:17" ht="15" customHeight="1" x14ac:dyDescent="0.25">
      <c r="A4513" s="11" t="s">
        <v>4639</v>
      </c>
      <c r="B4513" s="12">
        <v>45158.751064814816</v>
      </c>
      <c r="C4513" s="27">
        <v>45158.75986111111</v>
      </c>
      <c r="D4513" s="28" t="s">
        <v>13</v>
      </c>
      <c r="E4513" s="28" t="s">
        <v>41</v>
      </c>
      <c r="F4513" s="28" t="s">
        <v>254</v>
      </c>
      <c r="G4513" s="114"/>
      <c r="H45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13" s="48">
        <f>tbl_raw_data[[#This Row],[Date Actioned]]-tbl_raw_data[[#This Row],[Date Tagged]]</f>
        <v>8.7962962934398092E-3</v>
      </c>
      <c r="J4513" s="50">
        <f>HOUR(tbl_raw_data[[#This Row],[time_taken]])*60+MINUTE(tbl_raw_data[[#This Row],[time_taken]])+SECOND(tbl_raw_data[[#This Row],[time_taken]])/60</f>
        <v>12.666666666666666</v>
      </c>
      <c r="K4513" s="54">
        <f>DATE(YEAR(tbl_raw_data[[#This Row],[Date Actioned]]), MONTH(tbl_raw_data[[#This Row],[Date Actioned]]), DAY(tbl_raw_data[[#This Row],[Date Actioned]]))</f>
        <v>45158</v>
      </c>
      <c r="L4513" s="55" t="str">
        <f>UPPER(TEXT(tbl_raw_data[[#This Row],[Updated_date]],"MMMM"))</f>
        <v>AUGUST</v>
      </c>
      <c r="M4513" s="55" t="str">
        <f>UPPER("Week "&amp;IF(ROUNDUP(DAY(tbl_raw_data[[#This Row],[Updated_date]])/7,0)=5,4,ROUNDUP(DAY(tbl_raw_data[[#This Row],[Updated_date]])/7,0)))</f>
        <v>WEEK 3</v>
      </c>
      <c r="N4513" s="57" t="str">
        <f>UPPER(VLOOKUP(tbl_raw_data[[#This Row],[Analyst]],[1]setting!$A$1:$B$15,2,0))</f>
        <v>FARDIN</v>
      </c>
      <c r="O4513" s="57" t="str">
        <f>UPPER(tbl_raw_data[[#This Row],[Outcome]])</f>
        <v>APPROVE</v>
      </c>
      <c r="P4513" s="57" t="str">
        <f>UPPER(tbl_raw_data[[#This Row],[Queue Name]])</f>
        <v>CONSUMER POST BUREAU</v>
      </c>
      <c r="Q4513" s="57" t="str">
        <f>IF(tbl_raw_data[[#This Row],[time_taken_in_mins]]&lt;=20,"SLA_MET","SLA_NOT_MET")</f>
        <v>SLA_MET</v>
      </c>
    </row>
    <row r="4514" spans="1:17" ht="15" customHeight="1" x14ac:dyDescent="0.25">
      <c r="A4514" s="22" t="s">
        <v>6416</v>
      </c>
      <c r="B4514" s="6">
        <v>45158.751840277779</v>
      </c>
      <c r="C4514" s="23">
        <v>45158.765115740738</v>
      </c>
      <c r="D4514" s="24" t="s">
        <v>13</v>
      </c>
      <c r="E4514" s="24" t="s">
        <v>9</v>
      </c>
      <c r="F4514" s="24" t="s">
        <v>14</v>
      </c>
      <c r="G4514" s="113" t="s">
        <v>21</v>
      </c>
      <c r="H45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4" s="48">
        <f>tbl_raw_data[[#This Row],[Date Actioned]]-tbl_raw_data[[#This Row],[Date Tagged]]</f>
        <v>1.3275462959427387E-2</v>
      </c>
      <c r="J4514" s="50">
        <f>HOUR(tbl_raw_data[[#This Row],[time_taken]])*60+MINUTE(tbl_raw_data[[#This Row],[time_taken]])+SECOND(tbl_raw_data[[#This Row],[time_taken]])/60</f>
        <v>19.116666666666667</v>
      </c>
      <c r="K4514" s="54">
        <f>DATE(YEAR(tbl_raw_data[[#This Row],[Date Actioned]]), MONTH(tbl_raw_data[[#This Row],[Date Actioned]]), DAY(tbl_raw_data[[#This Row],[Date Actioned]]))</f>
        <v>45158</v>
      </c>
      <c r="L4514" s="55" t="str">
        <f>UPPER(TEXT(tbl_raw_data[[#This Row],[Updated_date]],"MMMM"))</f>
        <v>AUGUST</v>
      </c>
      <c r="M4514" s="55" t="str">
        <f>UPPER("Week "&amp;IF(ROUNDUP(DAY(tbl_raw_data[[#This Row],[Updated_date]])/7,0)=5,4,ROUNDUP(DAY(tbl_raw_data[[#This Row],[Updated_date]])/7,0)))</f>
        <v>WEEK 3</v>
      </c>
      <c r="N4514" s="57" t="str">
        <f>UPPER(VLOOKUP(tbl_raw_data[[#This Row],[Analyst]],[1]setting!$A$1:$B$15,2,0))</f>
        <v>HARDIK</v>
      </c>
      <c r="O4514" s="57" t="str">
        <f>UPPER(tbl_raw_data[[#This Row],[Outcome]])</f>
        <v>APPROVE</v>
      </c>
      <c r="P4514" s="57" t="str">
        <f>UPPER(tbl_raw_data[[#This Row],[Queue Name]])</f>
        <v>CONSUMER PRE BUREAU</v>
      </c>
      <c r="Q4514" s="57" t="str">
        <f>IF(tbl_raw_data[[#This Row],[time_taken_in_mins]]&lt;=20,"SLA_MET","SLA_NOT_MET")</f>
        <v>SLA_MET</v>
      </c>
    </row>
    <row r="4515" spans="1:17" ht="26.25" x14ac:dyDescent="0.25">
      <c r="A4515" s="11" t="s">
        <v>5396</v>
      </c>
      <c r="B4515" s="12">
        <v>45158.755532407406</v>
      </c>
      <c r="C4515" s="27">
        <v>45158.765902777777</v>
      </c>
      <c r="D4515" s="28" t="s">
        <v>8</v>
      </c>
      <c r="E4515" s="28" t="s">
        <v>28</v>
      </c>
      <c r="F4515" s="28" t="s">
        <v>55</v>
      </c>
      <c r="G4515" s="112" t="s">
        <v>96</v>
      </c>
      <c r="H45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15" s="48">
        <f>tbl_raw_data[[#This Row],[Date Actioned]]-tbl_raw_data[[#This Row],[Date Tagged]]</f>
        <v>1.0370370371674653E-2</v>
      </c>
      <c r="J4515" s="50">
        <f>HOUR(tbl_raw_data[[#This Row],[time_taken]])*60+MINUTE(tbl_raw_data[[#This Row],[time_taken]])+SECOND(tbl_raw_data[[#This Row],[time_taken]])/60</f>
        <v>14.933333333333334</v>
      </c>
      <c r="K4515" s="54">
        <f>DATE(YEAR(tbl_raw_data[[#This Row],[Date Actioned]]), MONTH(tbl_raw_data[[#This Row],[Date Actioned]]), DAY(tbl_raw_data[[#This Row],[Date Actioned]]))</f>
        <v>45158</v>
      </c>
      <c r="L4515" s="55" t="str">
        <f>UPPER(TEXT(tbl_raw_data[[#This Row],[Updated_date]],"MMMM"))</f>
        <v>AUGUST</v>
      </c>
      <c r="M4515" s="55" t="str">
        <f>UPPER("Week "&amp;IF(ROUNDUP(DAY(tbl_raw_data[[#This Row],[Updated_date]])/7,0)=5,4,ROUNDUP(DAY(tbl_raw_data[[#This Row],[Updated_date]])/7,0)))</f>
        <v>WEEK 3</v>
      </c>
      <c r="N4515" s="57" t="str">
        <f>UPPER(VLOOKUP(tbl_raw_data[[#This Row],[Analyst]],[1]setting!$A$1:$B$15,2,0))</f>
        <v>CAMERON</v>
      </c>
      <c r="O4515" s="57" t="str">
        <f>UPPER(tbl_raw_data[[#This Row],[Outcome]])</f>
        <v>WITHDRAW</v>
      </c>
      <c r="P4515" s="57" t="str">
        <f>UPPER(tbl_raw_data[[#This Row],[Queue Name]])</f>
        <v>CONSUMER EXISTING</v>
      </c>
      <c r="Q4515" s="57" t="str">
        <f>IF(tbl_raw_data[[#This Row],[time_taken_in_mins]]&lt;=20,"SLA_MET","SLA_NOT_MET")</f>
        <v>SLA_MET</v>
      </c>
    </row>
    <row r="4516" spans="1:17" ht="15" customHeight="1" x14ac:dyDescent="0.25">
      <c r="A4516" s="11" t="s">
        <v>6430</v>
      </c>
      <c r="B4516" s="6">
        <v>45158.757939814815</v>
      </c>
      <c r="C4516" s="23">
        <v>45158.771307870367</v>
      </c>
      <c r="D4516" s="24" t="s">
        <v>46</v>
      </c>
      <c r="E4516" s="24" t="s">
        <v>41</v>
      </c>
      <c r="F4516" s="24" t="s">
        <v>1160</v>
      </c>
      <c r="G4516" s="113" t="s">
        <v>225</v>
      </c>
      <c r="H45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6" s="48">
        <f>tbl_raw_data[[#This Row],[Date Actioned]]-tbl_raw_data[[#This Row],[Date Tagged]]</f>
        <v>1.3368055551836733E-2</v>
      </c>
      <c r="J4516" s="50">
        <f>HOUR(tbl_raw_data[[#This Row],[time_taken]])*60+MINUTE(tbl_raw_data[[#This Row],[time_taken]])+SECOND(tbl_raw_data[[#This Row],[time_taken]])/60</f>
        <v>19.25</v>
      </c>
      <c r="K4516" s="54">
        <f>DATE(YEAR(tbl_raw_data[[#This Row],[Date Actioned]]), MONTH(tbl_raw_data[[#This Row],[Date Actioned]]), DAY(tbl_raw_data[[#This Row],[Date Actioned]]))</f>
        <v>45158</v>
      </c>
      <c r="L4516" s="55" t="str">
        <f>UPPER(TEXT(tbl_raw_data[[#This Row],[Updated_date]],"MMMM"))</f>
        <v>AUGUST</v>
      </c>
      <c r="M4516" s="55" t="str">
        <f>UPPER("Week "&amp;IF(ROUNDUP(DAY(tbl_raw_data[[#This Row],[Updated_date]])/7,0)=5,4,ROUNDUP(DAY(tbl_raw_data[[#This Row],[Updated_date]])/7,0)))</f>
        <v>WEEK 3</v>
      </c>
      <c r="N4516" s="57" t="str">
        <f>UPPER(VLOOKUP(tbl_raw_data[[#This Row],[Analyst]],[1]setting!$A$1:$B$15,2,0))</f>
        <v>JULIA</v>
      </c>
      <c r="O4516" s="57" t="str">
        <f>UPPER(tbl_raw_data[[#This Row],[Outcome]])</f>
        <v>DECLINE</v>
      </c>
      <c r="P4516" s="57" t="str">
        <f>UPPER(tbl_raw_data[[#This Row],[Queue Name]])</f>
        <v>CONSUMER POST BUREAU</v>
      </c>
      <c r="Q4516" s="57" t="str">
        <f>IF(tbl_raw_data[[#This Row],[time_taken_in_mins]]&lt;=20,"SLA_MET","SLA_NOT_MET")</f>
        <v>SLA_MET</v>
      </c>
    </row>
    <row r="4517" spans="1:17" ht="15" customHeight="1" x14ac:dyDescent="0.25">
      <c r="A4517" s="5" t="s">
        <v>4854</v>
      </c>
      <c r="B4517" s="12">
        <v>45158.762743055559</v>
      </c>
      <c r="C4517" s="27">
        <v>45158.771932870368</v>
      </c>
      <c r="D4517" s="28" t="s">
        <v>13</v>
      </c>
      <c r="E4517" s="28" t="s">
        <v>28</v>
      </c>
      <c r="F4517" s="28" t="s">
        <v>14</v>
      </c>
      <c r="G4517" s="112" t="s">
        <v>29</v>
      </c>
      <c r="H45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17" s="48">
        <f>tbl_raw_data[[#This Row],[Date Actioned]]-tbl_raw_data[[#This Row],[Date Tagged]]</f>
        <v>9.1898148093605414E-3</v>
      </c>
      <c r="J4517" s="50">
        <f>HOUR(tbl_raw_data[[#This Row],[time_taken]])*60+MINUTE(tbl_raw_data[[#This Row],[time_taken]])+SECOND(tbl_raw_data[[#This Row],[time_taken]])/60</f>
        <v>13.233333333333333</v>
      </c>
      <c r="K4517" s="54">
        <f>DATE(YEAR(tbl_raw_data[[#This Row],[Date Actioned]]), MONTH(tbl_raw_data[[#This Row],[Date Actioned]]), DAY(tbl_raw_data[[#This Row],[Date Actioned]]))</f>
        <v>45158</v>
      </c>
      <c r="L4517" s="55" t="str">
        <f>UPPER(TEXT(tbl_raw_data[[#This Row],[Updated_date]],"MMMM"))</f>
        <v>AUGUST</v>
      </c>
      <c r="M4517" s="55" t="str">
        <f>UPPER("Week "&amp;IF(ROUNDUP(DAY(tbl_raw_data[[#This Row],[Updated_date]])/7,0)=5,4,ROUNDUP(DAY(tbl_raw_data[[#This Row],[Updated_date]])/7,0)))</f>
        <v>WEEK 3</v>
      </c>
      <c r="N4517" s="57" t="str">
        <f>UPPER(VLOOKUP(tbl_raw_data[[#This Row],[Analyst]],[1]setting!$A$1:$B$15,2,0))</f>
        <v>HARDIK</v>
      </c>
      <c r="O4517" s="57" t="str">
        <f>UPPER(tbl_raw_data[[#This Row],[Outcome]])</f>
        <v>APPROVE</v>
      </c>
      <c r="P4517" s="57" t="str">
        <f>UPPER(tbl_raw_data[[#This Row],[Queue Name]])</f>
        <v>CONSUMER EXISTING</v>
      </c>
      <c r="Q4517" s="57" t="str">
        <f>IF(tbl_raw_data[[#This Row],[time_taken_in_mins]]&lt;=20,"SLA_MET","SLA_NOT_MET")</f>
        <v>SLA_MET</v>
      </c>
    </row>
    <row r="4518" spans="1:17" ht="39" x14ac:dyDescent="0.25">
      <c r="A4518" s="22" t="s">
        <v>2527</v>
      </c>
      <c r="B4518" s="6">
        <v>45158.764641203707</v>
      </c>
      <c r="C4518" s="23">
        <v>45158.770370370374</v>
      </c>
      <c r="D4518" s="24" t="s">
        <v>8</v>
      </c>
      <c r="E4518" s="24" t="s">
        <v>28</v>
      </c>
      <c r="F4518" s="24" t="s">
        <v>55</v>
      </c>
      <c r="G4518" s="113" t="s">
        <v>493</v>
      </c>
      <c r="H45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18" s="48">
        <f>tbl_raw_data[[#This Row],[Date Actioned]]-tbl_raw_data[[#This Row],[Date Tagged]]</f>
        <v>5.7291666671517305E-3</v>
      </c>
      <c r="J4518" s="50">
        <f>HOUR(tbl_raw_data[[#This Row],[time_taken]])*60+MINUTE(tbl_raw_data[[#This Row],[time_taken]])+SECOND(tbl_raw_data[[#This Row],[time_taken]])/60</f>
        <v>8.25</v>
      </c>
      <c r="K4518" s="54">
        <f>DATE(YEAR(tbl_raw_data[[#This Row],[Date Actioned]]), MONTH(tbl_raw_data[[#This Row],[Date Actioned]]), DAY(tbl_raw_data[[#This Row],[Date Actioned]]))</f>
        <v>45158</v>
      </c>
      <c r="L4518" s="55" t="str">
        <f>UPPER(TEXT(tbl_raw_data[[#This Row],[Updated_date]],"MMMM"))</f>
        <v>AUGUST</v>
      </c>
      <c r="M4518" s="55" t="str">
        <f>UPPER("Week "&amp;IF(ROUNDUP(DAY(tbl_raw_data[[#This Row],[Updated_date]])/7,0)=5,4,ROUNDUP(DAY(tbl_raw_data[[#This Row],[Updated_date]])/7,0)))</f>
        <v>WEEK 3</v>
      </c>
      <c r="N4518" s="57" t="str">
        <f>UPPER(VLOOKUP(tbl_raw_data[[#This Row],[Analyst]],[1]setting!$A$1:$B$15,2,0))</f>
        <v>CAMERON</v>
      </c>
      <c r="O4518" s="57" t="str">
        <f>UPPER(tbl_raw_data[[#This Row],[Outcome]])</f>
        <v>WITHDRAW</v>
      </c>
      <c r="P4518" s="57" t="str">
        <f>UPPER(tbl_raw_data[[#This Row],[Queue Name]])</f>
        <v>CONSUMER EXISTING</v>
      </c>
      <c r="Q4518" s="57" t="str">
        <f>IF(tbl_raw_data[[#This Row],[time_taken_in_mins]]&lt;=20,"SLA_MET","SLA_NOT_MET")</f>
        <v>SLA_MET</v>
      </c>
    </row>
    <row r="4519" spans="1:17" ht="15" customHeight="1" x14ac:dyDescent="0.25">
      <c r="A4519" s="5" t="s">
        <v>3926</v>
      </c>
      <c r="B4519" s="12">
        <v>45158.768495370372</v>
      </c>
      <c r="C4519" s="27">
        <v>45158.77611111111</v>
      </c>
      <c r="D4519" s="28" t="s">
        <v>8</v>
      </c>
      <c r="E4519" s="28" t="s">
        <v>9</v>
      </c>
      <c r="F4519" s="28" t="s">
        <v>55</v>
      </c>
      <c r="G4519" s="112" t="s">
        <v>3927</v>
      </c>
      <c r="H45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19" s="48">
        <f>tbl_raw_data[[#This Row],[Date Actioned]]-tbl_raw_data[[#This Row],[Date Tagged]]</f>
        <v>7.6157407384016551E-3</v>
      </c>
      <c r="J4519" s="50">
        <f>HOUR(tbl_raw_data[[#This Row],[time_taken]])*60+MINUTE(tbl_raw_data[[#This Row],[time_taken]])+SECOND(tbl_raw_data[[#This Row],[time_taken]])/60</f>
        <v>10.966666666666667</v>
      </c>
      <c r="K4519" s="54">
        <f>DATE(YEAR(tbl_raw_data[[#This Row],[Date Actioned]]), MONTH(tbl_raw_data[[#This Row],[Date Actioned]]), DAY(tbl_raw_data[[#This Row],[Date Actioned]]))</f>
        <v>45158</v>
      </c>
      <c r="L4519" s="55" t="str">
        <f>UPPER(TEXT(tbl_raw_data[[#This Row],[Updated_date]],"MMMM"))</f>
        <v>AUGUST</v>
      </c>
      <c r="M4519" s="55" t="str">
        <f>UPPER("Week "&amp;IF(ROUNDUP(DAY(tbl_raw_data[[#This Row],[Updated_date]])/7,0)=5,4,ROUNDUP(DAY(tbl_raw_data[[#This Row],[Updated_date]])/7,0)))</f>
        <v>WEEK 3</v>
      </c>
      <c r="N4519" s="57" t="str">
        <f>UPPER(VLOOKUP(tbl_raw_data[[#This Row],[Analyst]],[1]setting!$A$1:$B$15,2,0))</f>
        <v>CAMERON</v>
      </c>
      <c r="O4519" s="57" t="str">
        <f>UPPER(tbl_raw_data[[#This Row],[Outcome]])</f>
        <v>WITHDRAW</v>
      </c>
      <c r="P4519" s="57" t="str">
        <f>UPPER(tbl_raw_data[[#This Row],[Queue Name]])</f>
        <v>CONSUMER PRE BUREAU</v>
      </c>
      <c r="Q4519" s="57" t="str">
        <f>IF(tbl_raw_data[[#This Row],[time_taken_in_mins]]&lt;=20,"SLA_MET","SLA_NOT_MET")</f>
        <v>SLA_MET</v>
      </c>
    </row>
    <row r="4520" spans="1:17" ht="39" x14ac:dyDescent="0.25">
      <c r="A4520" s="11" t="s">
        <v>5013</v>
      </c>
      <c r="B4520" s="6">
        <v>45158.772766203707</v>
      </c>
      <c r="C4520" s="23">
        <v>45158.782268518517</v>
      </c>
      <c r="D4520" s="24" t="s">
        <v>8</v>
      </c>
      <c r="E4520" s="24" t="s">
        <v>28</v>
      </c>
      <c r="F4520" s="24" t="s">
        <v>42</v>
      </c>
      <c r="G4520" s="113" t="s">
        <v>493</v>
      </c>
      <c r="H45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20" s="48">
        <f>tbl_raw_data[[#This Row],[Date Actioned]]-tbl_raw_data[[#This Row],[Date Tagged]]</f>
        <v>9.5023148096515797E-3</v>
      </c>
      <c r="J4520" s="50">
        <f>HOUR(tbl_raw_data[[#This Row],[time_taken]])*60+MINUTE(tbl_raw_data[[#This Row],[time_taken]])+SECOND(tbl_raw_data[[#This Row],[time_taken]])/60</f>
        <v>13.683333333333334</v>
      </c>
      <c r="K4520" s="54">
        <f>DATE(YEAR(tbl_raw_data[[#This Row],[Date Actioned]]), MONTH(tbl_raw_data[[#This Row],[Date Actioned]]), DAY(tbl_raw_data[[#This Row],[Date Actioned]]))</f>
        <v>45158</v>
      </c>
      <c r="L4520" s="55" t="str">
        <f>UPPER(TEXT(tbl_raw_data[[#This Row],[Updated_date]],"MMMM"))</f>
        <v>AUGUST</v>
      </c>
      <c r="M4520" s="55" t="str">
        <f>UPPER("Week "&amp;IF(ROUNDUP(DAY(tbl_raw_data[[#This Row],[Updated_date]])/7,0)=5,4,ROUNDUP(DAY(tbl_raw_data[[#This Row],[Updated_date]])/7,0)))</f>
        <v>WEEK 3</v>
      </c>
      <c r="N4520" s="57" t="str">
        <f>UPPER(VLOOKUP(tbl_raw_data[[#This Row],[Analyst]],[1]setting!$A$1:$B$15,2,0))</f>
        <v>NITESH</v>
      </c>
      <c r="O4520" s="57" t="str">
        <f>UPPER(tbl_raw_data[[#This Row],[Outcome]])</f>
        <v>WITHDRAW</v>
      </c>
      <c r="P4520" s="57" t="str">
        <f>UPPER(tbl_raw_data[[#This Row],[Queue Name]])</f>
        <v>CONSUMER EXISTING</v>
      </c>
      <c r="Q4520" s="57" t="str">
        <f>IF(tbl_raw_data[[#This Row],[time_taken_in_mins]]&lt;=20,"SLA_MET","SLA_NOT_MET")</f>
        <v>SLA_MET</v>
      </c>
    </row>
    <row r="4521" spans="1:17" ht="15" customHeight="1" x14ac:dyDescent="0.25">
      <c r="A4521" s="22" t="s">
        <v>4389</v>
      </c>
      <c r="B4521" s="12">
        <v>45158.776018518518</v>
      </c>
      <c r="C4521" s="27">
        <v>45158.784375000003</v>
      </c>
      <c r="D4521" s="28" t="s">
        <v>46</v>
      </c>
      <c r="E4521" s="28" t="s">
        <v>41</v>
      </c>
      <c r="F4521" s="28" t="s">
        <v>1160</v>
      </c>
      <c r="G4521" s="112" t="s">
        <v>225</v>
      </c>
      <c r="H45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1" s="48">
        <f>tbl_raw_data[[#This Row],[Date Actioned]]-tbl_raw_data[[#This Row],[Date Tagged]]</f>
        <v>8.3564814849523827E-3</v>
      </c>
      <c r="J4521" s="50">
        <f>HOUR(tbl_raw_data[[#This Row],[time_taken]])*60+MINUTE(tbl_raw_data[[#This Row],[time_taken]])+SECOND(tbl_raw_data[[#This Row],[time_taken]])/60</f>
        <v>12.033333333333333</v>
      </c>
      <c r="K4521" s="54">
        <f>DATE(YEAR(tbl_raw_data[[#This Row],[Date Actioned]]), MONTH(tbl_raw_data[[#This Row],[Date Actioned]]), DAY(tbl_raw_data[[#This Row],[Date Actioned]]))</f>
        <v>45158</v>
      </c>
      <c r="L4521" s="55" t="str">
        <f>UPPER(TEXT(tbl_raw_data[[#This Row],[Updated_date]],"MMMM"))</f>
        <v>AUGUST</v>
      </c>
      <c r="M4521" s="55" t="str">
        <f>UPPER("Week "&amp;IF(ROUNDUP(DAY(tbl_raw_data[[#This Row],[Updated_date]])/7,0)=5,4,ROUNDUP(DAY(tbl_raw_data[[#This Row],[Updated_date]])/7,0)))</f>
        <v>WEEK 3</v>
      </c>
      <c r="N4521" s="57" t="str">
        <f>UPPER(VLOOKUP(tbl_raw_data[[#This Row],[Analyst]],[1]setting!$A$1:$B$15,2,0))</f>
        <v>JULIA</v>
      </c>
      <c r="O4521" s="57" t="str">
        <f>UPPER(tbl_raw_data[[#This Row],[Outcome]])</f>
        <v>DECLINE</v>
      </c>
      <c r="P4521" s="57" t="str">
        <f>UPPER(tbl_raw_data[[#This Row],[Queue Name]])</f>
        <v>CONSUMER POST BUREAU</v>
      </c>
      <c r="Q4521" s="57" t="str">
        <f>IF(tbl_raw_data[[#This Row],[time_taken_in_mins]]&lt;=20,"SLA_MET","SLA_NOT_MET")</f>
        <v>SLA_MET</v>
      </c>
    </row>
    <row r="4522" spans="1:17" ht="15" customHeight="1" x14ac:dyDescent="0.25">
      <c r="A4522" s="22" t="s">
        <v>3670</v>
      </c>
      <c r="B4522" s="12">
        <v>45158.79005787037</v>
      </c>
      <c r="C4522" s="27">
        <v>45158.797314814816</v>
      </c>
      <c r="D4522" s="28" t="s">
        <v>8</v>
      </c>
      <c r="E4522" s="28" t="s">
        <v>9</v>
      </c>
      <c r="F4522" s="28" t="s">
        <v>14</v>
      </c>
      <c r="G4522" s="112" t="s">
        <v>3671</v>
      </c>
      <c r="H45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22" s="48">
        <f>tbl_raw_data[[#This Row],[Date Actioned]]-tbl_raw_data[[#This Row],[Date Tagged]]</f>
        <v>7.2569444455439225E-3</v>
      </c>
      <c r="J4522" s="50">
        <f>HOUR(tbl_raw_data[[#This Row],[time_taken]])*60+MINUTE(tbl_raw_data[[#This Row],[time_taken]])+SECOND(tbl_raw_data[[#This Row],[time_taken]])/60</f>
        <v>10.45</v>
      </c>
      <c r="K4522" s="54">
        <f>DATE(YEAR(tbl_raw_data[[#This Row],[Date Actioned]]), MONTH(tbl_raw_data[[#This Row],[Date Actioned]]), DAY(tbl_raw_data[[#This Row],[Date Actioned]]))</f>
        <v>45158</v>
      </c>
      <c r="L4522" s="55" t="str">
        <f>UPPER(TEXT(tbl_raw_data[[#This Row],[Updated_date]],"MMMM"))</f>
        <v>AUGUST</v>
      </c>
      <c r="M4522" s="55" t="str">
        <f>UPPER("Week "&amp;IF(ROUNDUP(DAY(tbl_raw_data[[#This Row],[Updated_date]])/7,0)=5,4,ROUNDUP(DAY(tbl_raw_data[[#This Row],[Updated_date]])/7,0)))</f>
        <v>WEEK 3</v>
      </c>
      <c r="N4522" s="57" t="str">
        <f>UPPER(VLOOKUP(tbl_raw_data[[#This Row],[Analyst]],[1]setting!$A$1:$B$15,2,0))</f>
        <v>HARDIK</v>
      </c>
      <c r="O4522" s="57" t="str">
        <f>UPPER(tbl_raw_data[[#This Row],[Outcome]])</f>
        <v>WITHDRAW</v>
      </c>
      <c r="P4522" s="57" t="str">
        <f>UPPER(tbl_raw_data[[#This Row],[Queue Name]])</f>
        <v>CONSUMER PRE BUREAU</v>
      </c>
      <c r="Q4522" s="57" t="str">
        <f>IF(tbl_raw_data[[#This Row],[time_taken_in_mins]]&lt;=20,"SLA_MET","SLA_NOT_MET")</f>
        <v>SLA_MET</v>
      </c>
    </row>
    <row r="4523" spans="1:17" ht="15" customHeight="1" x14ac:dyDescent="0.25">
      <c r="A4523" s="5" t="s">
        <v>5984</v>
      </c>
      <c r="B4523" s="6">
        <v>45158.791562500002</v>
      </c>
      <c r="C4523" s="23">
        <v>45158.803391203706</v>
      </c>
      <c r="D4523" s="24" t="s">
        <v>8</v>
      </c>
      <c r="E4523" s="24" t="s">
        <v>41</v>
      </c>
      <c r="F4523" s="24" t="s">
        <v>254</v>
      </c>
      <c r="G4523" s="115"/>
      <c r="H45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23" s="48">
        <f>tbl_raw_data[[#This Row],[Date Actioned]]-tbl_raw_data[[#This Row],[Date Tagged]]</f>
        <v>1.1828703703940846E-2</v>
      </c>
      <c r="J4523" s="50">
        <f>HOUR(tbl_raw_data[[#This Row],[time_taken]])*60+MINUTE(tbl_raw_data[[#This Row],[time_taken]])+SECOND(tbl_raw_data[[#This Row],[time_taken]])/60</f>
        <v>17.033333333333335</v>
      </c>
      <c r="K4523" s="54">
        <f>DATE(YEAR(tbl_raw_data[[#This Row],[Date Actioned]]), MONTH(tbl_raw_data[[#This Row],[Date Actioned]]), DAY(tbl_raw_data[[#This Row],[Date Actioned]]))</f>
        <v>45158</v>
      </c>
      <c r="L4523" s="55" t="str">
        <f>UPPER(TEXT(tbl_raw_data[[#This Row],[Updated_date]],"MMMM"))</f>
        <v>AUGUST</v>
      </c>
      <c r="M4523" s="55" t="str">
        <f>UPPER("Week "&amp;IF(ROUNDUP(DAY(tbl_raw_data[[#This Row],[Updated_date]])/7,0)=5,4,ROUNDUP(DAY(tbl_raw_data[[#This Row],[Updated_date]])/7,0)))</f>
        <v>WEEK 3</v>
      </c>
      <c r="N4523" s="57" t="str">
        <f>UPPER(VLOOKUP(tbl_raw_data[[#This Row],[Analyst]],[1]setting!$A$1:$B$15,2,0))</f>
        <v>FARDIN</v>
      </c>
      <c r="O4523" s="57" t="str">
        <f>UPPER(tbl_raw_data[[#This Row],[Outcome]])</f>
        <v>WITHDRAW</v>
      </c>
      <c r="P4523" s="57" t="str">
        <f>UPPER(tbl_raw_data[[#This Row],[Queue Name]])</f>
        <v>CONSUMER POST BUREAU</v>
      </c>
      <c r="Q4523" s="57" t="str">
        <f>IF(tbl_raw_data[[#This Row],[time_taken_in_mins]]&lt;=20,"SLA_MET","SLA_NOT_MET")</f>
        <v>SLA_MET</v>
      </c>
    </row>
    <row r="4524" spans="1:17" ht="15" customHeight="1" x14ac:dyDescent="0.25">
      <c r="A4524" s="11" t="s">
        <v>3087</v>
      </c>
      <c r="B4524" s="6">
        <v>45158.804548611108</v>
      </c>
      <c r="C4524" s="23">
        <v>45158.811064814814</v>
      </c>
      <c r="D4524" s="24" t="s">
        <v>13</v>
      </c>
      <c r="E4524" s="24" t="s">
        <v>28</v>
      </c>
      <c r="F4524" s="24" t="s">
        <v>14</v>
      </c>
      <c r="G4524" s="113" t="s">
        <v>29</v>
      </c>
      <c r="H45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4" s="48">
        <f>tbl_raw_data[[#This Row],[Date Actioned]]-tbl_raw_data[[#This Row],[Date Tagged]]</f>
        <v>6.5162037062691525E-3</v>
      </c>
      <c r="J4524" s="50">
        <f>HOUR(tbl_raw_data[[#This Row],[time_taken]])*60+MINUTE(tbl_raw_data[[#This Row],[time_taken]])+SECOND(tbl_raw_data[[#This Row],[time_taken]])/60</f>
        <v>9.3833333333333329</v>
      </c>
      <c r="K4524" s="54">
        <f>DATE(YEAR(tbl_raw_data[[#This Row],[Date Actioned]]), MONTH(tbl_raw_data[[#This Row],[Date Actioned]]), DAY(tbl_raw_data[[#This Row],[Date Actioned]]))</f>
        <v>45158</v>
      </c>
      <c r="L4524" s="55" t="str">
        <f>UPPER(TEXT(tbl_raw_data[[#This Row],[Updated_date]],"MMMM"))</f>
        <v>AUGUST</v>
      </c>
      <c r="M4524" s="55" t="str">
        <f>UPPER("Week "&amp;IF(ROUNDUP(DAY(tbl_raw_data[[#This Row],[Updated_date]])/7,0)=5,4,ROUNDUP(DAY(tbl_raw_data[[#This Row],[Updated_date]])/7,0)))</f>
        <v>WEEK 3</v>
      </c>
      <c r="N4524" s="57" t="str">
        <f>UPPER(VLOOKUP(tbl_raw_data[[#This Row],[Analyst]],[1]setting!$A$1:$B$15,2,0))</f>
        <v>HARDIK</v>
      </c>
      <c r="O4524" s="57" t="str">
        <f>UPPER(tbl_raw_data[[#This Row],[Outcome]])</f>
        <v>APPROVE</v>
      </c>
      <c r="P4524" s="57" t="str">
        <f>UPPER(tbl_raw_data[[#This Row],[Queue Name]])</f>
        <v>CONSUMER EXISTING</v>
      </c>
      <c r="Q4524" s="57" t="str">
        <f>IF(tbl_raw_data[[#This Row],[time_taken_in_mins]]&lt;=20,"SLA_MET","SLA_NOT_MET")</f>
        <v>SLA_MET</v>
      </c>
    </row>
    <row r="4525" spans="1:17" ht="15" customHeight="1" x14ac:dyDescent="0.25">
      <c r="A4525" s="22" t="s">
        <v>3120</v>
      </c>
      <c r="B4525" s="12">
        <v>45158.805486111109</v>
      </c>
      <c r="C4525" s="27">
        <v>45158.812048611115</v>
      </c>
      <c r="D4525" s="28" t="s">
        <v>13</v>
      </c>
      <c r="E4525" s="28" t="s">
        <v>28</v>
      </c>
      <c r="F4525" s="28" t="s">
        <v>55</v>
      </c>
      <c r="G4525" s="112" t="s">
        <v>2147</v>
      </c>
      <c r="H45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5" s="48">
        <f>tbl_raw_data[[#This Row],[Date Actioned]]-tbl_raw_data[[#This Row],[Date Tagged]]</f>
        <v>6.5625000061118044E-3</v>
      </c>
      <c r="J4525" s="50">
        <f>HOUR(tbl_raw_data[[#This Row],[time_taken]])*60+MINUTE(tbl_raw_data[[#This Row],[time_taken]])+SECOND(tbl_raw_data[[#This Row],[time_taken]])/60</f>
        <v>9.4499999999999993</v>
      </c>
      <c r="K4525" s="54">
        <f>DATE(YEAR(tbl_raw_data[[#This Row],[Date Actioned]]), MONTH(tbl_raw_data[[#This Row],[Date Actioned]]), DAY(tbl_raw_data[[#This Row],[Date Actioned]]))</f>
        <v>45158</v>
      </c>
      <c r="L4525" s="55" t="str">
        <f>UPPER(TEXT(tbl_raw_data[[#This Row],[Updated_date]],"MMMM"))</f>
        <v>AUGUST</v>
      </c>
      <c r="M4525" s="55" t="str">
        <f>UPPER("Week "&amp;IF(ROUNDUP(DAY(tbl_raw_data[[#This Row],[Updated_date]])/7,0)=5,4,ROUNDUP(DAY(tbl_raw_data[[#This Row],[Updated_date]])/7,0)))</f>
        <v>WEEK 3</v>
      </c>
      <c r="N4525" s="57" t="str">
        <f>UPPER(VLOOKUP(tbl_raw_data[[#This Row],[Analyst]],[1]setting!$A$1:$B$15,2,0))</f>
        <v>CAMERON</v>
      </c>
      <c r="O4525" s="57" t="str">
        <f>UPPER(tbl_raw_data[[#This Row],[Outcome]])</f>
        <v>APPROVE</v>
      </c>
      <c r="P4525" s="57" t="str">
        <f>UPPER(tbl_raw_data[[#This Row],[Queue Name]])</f>
        <v>CONSUMER EXISTING</v>
      </c>
      <c r="Q4525" s="57" t="str">
        <f>IF(tbl_raw_data[[#This Row],[time_taken_in_mins]]&lt;=20,"SLA_MET","SLA_NOT_MET")</f>
        <v>SLA_MET</v>
      </c>
    </row>
    <row r="4526" spans="1:17" ht="15" customHeight="1" x14ac:dyDescent="0.25">
      <c r="A4526" s="5" t="s">
        <v>3949</v>
      </c>
      <c r="B4526" s="6">
        <v>45158.807476851849</v>
      </c>
      <c r="C4526" s="23">
        <v>45158.815115740741</v>
      </c>
      <c r="D4526" s="24" t="s">
        <v>46</v>
      </c>
      <c r="E4526" s="24" t="s">
        <v>28</v>
      </c>
      <c r="F4526" s="24" t="s">
        <v>254</v>
      </c>
      <c r="G4526" s="113" t="s">
        <v>1150</v>
      </c>
      <c r="H45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6" s="48">
        <f>tbl_raw_data[[#This Row],[Date Actioned]]-tbl_raw_data[[#This Row],[Date Tagged]]</f>
        <v>7.6388888919609599E-3</v>
      </c>
      <c r="J4526" s="50">
        <f>HOUR(tbl_raw_data[[#This Row],[time_taken]])*60+MINUTE(tbl_raw_data[[#This Row],[time_taken]])+SECOND(tbl_raw_data[[#This Row],[time_taken]])/60</f>
        <v>11</v>
      </c>
      <c r="K4526" s="54">
        <f>DATE(YEAR(tbl_raw_data[[#This Row],[Date Actioned]]), MONTH(tbl_raw_data[[#This Row],[Date Actioned]]), DAY(tbl_raw_data[[#This Row],[Date Actioned]]))</f>
        <v>45158</v>
      </c>
      <c r="L4526" s="55" t="str">
        <f>UPPER(TEXT(tbl_raw_data[[#This Row],[Updated_date]],"MMMM"))</f>
        <v>AUGUST</v>
      </c>
      <c r="M4526" s="55" t="str">
        <f>UPPER("Week "&amp;IF(ROUNDUP(DAY(tbl_raw_data[[#This Row],[Updated_date]])/7,0)=5,4,ROUNDUP(DAY(tbl_raw_data[[#This Row],[Updated_date]])/7,0)))</f>
        <v>WEEK 3</v>
      </c>
      <c r="N4526" s="57" t="str">
        <f>UPPER(VLOOKUP(tbl_raw_data[[#This Row],[Analyst]],[1]setting!$A$1:$B$15,2,0))</f>
        <v>FARDIN</v>
      </c>
      <c r="O4526" s="57" t="str">
        <f>UPPER(tbl_raw_data[[#This Row],[Outcome]])</f>
        <v>DECLINE</v>
      </c>
      <c r="P4526" s="57" t="str">
        <f>UPPER(tbl_raw_data[[#This Row],[Queue Name]])</f>
        <v>CONSUMER EXISTING</v>
      </c>
      <c r="Q4526" s="57" t="str">
        <f>IF(tbl_raw_data[[#This Row],[time_taken_in_mins]]&lt;=20,"SLA_MET","SLA_NOT_MET")</f>
        <v>SLA_MET</v>
      </c>
    </row>
    <row r="4527" spans="1:17" ht="15" customHeight="1" x14ac:dyDescent="0.25">
      <c r="A4527" s="5" t="s">
        <v>4171</v>
      </c>
      <c r="B4527" s="6">
        <v>45158.81349537037</v>
      </c>
      <c r="C4527" s="23">
        <v>45158.821504629632</v>
      </c>
      <c r="D4527" s="24" t="s">
        <v>13</v>
      </c>
      <c r="E4527" s="24" t="s">
        <v>41</v>
      </c>
      <c r="F4527" s="24" t="s">
        <v>14</v>
      </c>
      <c r="G4527" s="115"/>
      <c r="H45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27" s="48">
        <f>tbl_raw_data[[#This Row],[Date Actioned]]-tbl_raw_data[[#This Row],[Date Tagged]]</f>
        <v>8.0092592615983449E-3</v>
      </c>
      <c r="J4527" s="50">
        <f>HOUR(tbl_raw_data[[#This Row],[time_taken]])*60+MINUTE(tbl_raw_data[[#This Row],[time_taken]])+SECOND(tbl_raw_data[[#This Row],[time_taken]])/60</f>
        <v>11.533333333333333</v>
      </c>
      <c r="K4527" s="54">
        <f>DATE(YEAR(tbl_raw_data[[#This Row],[Date Actioned]]), MONTH(tbl_raw_data[[#This Row],[Date Actioned]]), DAY(tbl_raw_data[[#This Row],[Date Actioned]]))</f>
        <v>45158</v>
      </c>
      <c r="L4527" s="55" t="str">
        <f>UPPER(TEXT(tbl_raw_data[[#This Row],[Updated_date]],"MMMM"))</f>
        <v>AUGUST</v>
      </c>
      <c r="M4527" s="55" t="str">
        <f>UPPER("Week "&amp;IF(ROUNDUP(DAY(tbl_raw_data[[#This Row],[Updated_date]])/7,0)=5,4,ROUNDUP(DAY(tbl_raw_data[[#This Row],[Updated_date]])/7,0)))</f>
        <v>WEEK 3</v>
      </c>
      <c r="N4527" s="57" t="str">
        <f>UPPER(VLOOKUP(tbl_raw_data[[#This Row],[Analyst]],[1]setting!$A$1:$B$15,2,0))</f>
        <v>HARDIK</v>
      </c>
      <c r="O4527" s="57" t="str">
        <f>UPPER(tbl_raw_data[[#This Row],[Outcome]])</f>
        <v>APPROVE</v>
      </c>
      <c r="P4527" s="57" t="str">
        <f>UPPER(tbl_raw_data[[#This Row],[Queue Name]])</f>
        <v>CONSUMER POST BUREAU</v>
      </c>
      <c r="Q4527" s="57" t="str">
        <f>IF(tbl_raw_data[[#This Row],[time_taken_in_mins]]&lt;=20,"SLA_MET","SLA_NOT_MET")</f>
        <v>SLA_MET</v>
      </c>
    </row>
    <row r="4528" spans="1:17" ht="39" x14ac:dyDescent="0.25">
      <c r="A4528" s="11" t="s">
        <v>3635</v>
      </c>
      <c r="B4528" s="12">
        <v>45158.816180555557</v>
      </c>
      <c r="C4528" s="27">
        <v>45158.823391203703</v>
      </c>
      <c r="D4528" s="28" t="s">
        <v>8</v>
      </c>
      <c r="E4528" s="28" t="s">
        <v>28</v>
      </c>
      <c r="F4528" s="28" t="s">
        <v>254</v>
      </c>
      <c r="G4528" s="112" t="s">
        <v>3636</v>
      </c>
      <c r="H45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28" s="48">
        <f>tbl_raw_data[[#This Row],[Date Actioned]]-tbl_raw_data[[#This Row],[Date Tagged]]</f>
        <v>7.2106481457012706E-3</v>
      </c>
      <c r="J4528" s="50">
        <f>HOUR(tbl_raw_data[[#This Row],[time_taken]])*60+MINUTE(tbl_raw_data[[#This Row],[time_taken]])+SECOND(tbl_raw_data[[#This Row],[time_taken]])/60</f>
        <v>10.383333333333333</v>
      </c>
      <c r="K4528" s="54">
        <f>DATE(YEAR(tbl_raw_data[[#This Row],[Date Actioned]]), MONTH(tbl_raw_data[[#This Row],[Date Actioned]]), DAY(tbl_raw_data[[#This Row],[Date Actioned]]))</f>
        <v>45158</v>
      </c>
      <c r="L4528" s="55" t="str">
        <f>UPPER(TEXT(tbl_raw_data[[#This Row],[Updated_date]],"MMMM"))</f>
        <v>AUGUST</v>
      </c>
      <c r="M4528" s="55" t="str">
        <f>UPPER("Week "&amp;IF(ROUNDUP(DAY(tbl_raw_data[[#This Row],[Updated_date]])/7,0)=5,4,ROUNDUP(DAY(tbl_raw_data[[#This Row],[Updated_date]])/7,0)))</f>
        <v>WEEK 3</v>
      </c>
      <c r="N4528" s="57" t="str">
        <f>UPPER(VLOOKUP(tbl_raw_data[[#This Row],[Analyst]],[1]setting!$A$1:$B$15,2,0))</f>
        <v>FARDIN</v>
      </c>
      <c r="O4528" s="57" t="str">
        <f>UPPER(tbl_raw_data[[#This Row],[Outcome]])</f>
        <v>WITHDRAW</v>
      </c>
      <c r="P4528" s="57" t="str">
        <f>UPPER(tbl_raw_data[[#This Row],[Queue Name]])</f>
        <v>CONSUMER EXISTING</v>
      </c>
      <c r="Q4528" s="57" t="str">
        <f>IF(tbl_raw_data[[#This Row],[time_taken_in_mins]]&lt;=20,"SLA_MET","SLA_NOT_MET")</f>
        <v>SLA_MET</v>
      </c>
    </row>
    <row r="4529" spans="1:17" ht="15" customHeight="1" x14ac:dyDescent="0.25">
      <c r="A4529" s="11" t="s">
        <v>4221</v>
      </c>
      <c r="B4529" s="12">
        <v>45158.823611111111</v>
      </c>
      <c r="C4529" s="27">
        <v>45158.831689814811</v>
      </c>
      <c r="D4529" s="28" t="s">
        <v>13</v>
      </c>
      <c r="E4529" s="28" t="s">
        <v>41</v>
      </c>
      <c r="F4529" s="28" t="s">
        <v>254</v>
      </c>
      <c r="G4529" s="112" t="s">
        <v>546</v>
      </c>
      <c r="H45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29" s="48">
        <f>tbl_raw_data[[#This Row],[Date Actioned]]-tbl_raw_data[[#This Row],[Date Tagged]]</f>
        <v>8.0787037004483864E-3</v>
      </c>
      <c r="J4529" s="50">
        <f>HOUR(tbl_raw_data[[#This Row],[time_taken]])*60+MINUTE(tbl_raw_data[[#This Row],[time_taken]])+SECOND(tbl_raw_data[[#This Row],[time_taken]])/60</f>
        <v>11.633333333333333</v>
      </c>
      <c r="K4529" s="54">
        <f>DATE(YEAR(tbl_raw_data[[#This Row],[Date Actioned]]), MONTH(tbl_raw_data[[#This Row],[Date Actioned]]), DAY(tbl_raw_data[[#This Row],[Date Actioned]]))</f>
        <v>45158</v>
      </c>
      <c r="L4529" s="55" t="str">
        <f>UPPER(TEXT(tbl_raw_data[[#This Row],[Updated_date]],"MMMM"))</f>
        <v>AUGUST</v>
      </c>
      <c r="M4529" s="55" t="str">
        <f>UPPER("Week "&amp;IF(ROUNDUP(DAY(tbl_raw_data[[#This Row],[Updated_date]])/7,0)=5,4,ROUNDUP(DAY(tbl_raw_data[[#This Row],[Updated_date]])/7,0)))</f>
        <v>WEEK 3</v>
      </c>
      <c r="N4529" s="57" t="str">
        <f>UPPER(VLOOKUP(tbl_raw_data[[#This Row],[Analyst]],[1]setting!$A$1:$B$15,2,0))</f>
        <v>FARDIN</v>
      </c>
      <c r="O4529" s="57" t="str">
        <f>UPPER(tbl_raw_data[[#This Row],[Outcome]])</f>
        <v>APPROVE</v>
      </c>
      <c r="P4529" s="57" t="str">
        <f>UPPER(tbl_raw_data[[#This Row],[Queue Name]])</f>
        <v>CONSUMER POST BUREAU</v>
      </c>
      <c r="Q4529" s="57" t="str">
        <f>IF(tbl_raw_data[[#This Row],[time_taken_in_mins]]&lt;=20,"SLA_MET","SLA_NOT_MET")</f>
        <v>SLA_MET</v>
      </c>
    </row>
    <row r="4530" spans="1:17" ht="15" customHeight="1" x14ac:dyDescent="0.25">
      <c r="A4530" s="11" t="s">
        <v>2791</v>
      </c>
      <c r="B4530" s="12">
        <v>45158.824999999997</v>
      </c>
      <c r="C4530" s="27">
        <v>45158.831064814818</v>
      </c>
      <c r="D4530" s="28" t="s">
        <v>46</v>
      </c>
      <c r="E4530" s="28" t="s">
        <v>28</v>
      </c>
      <c r="F4530" s="28" t="s">
        <v>14</v>
      </c>
      <c r="G4530" s="112" t="s">
        <v>1150</v>
      </c>
      <c r="H45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0" s="48">
        <f>tbl_raw_data[[#This Row],[Date Actioned]]-tbl_raw_data[[#This Row],[Date Tagged]]</f>
        <v>6.0648148210020736E-3</v>
      </c>
      <c r="J4530" s="50">
        <f>HOUR(tbl_raw_data[[#This Row],[time_taken]])*60+MINUTE(tbl_raw_data[[#This Row],[time_taken]])+SECOND(tbl_raw_data[[#This Row],[time_taken]])/60</f>
        <v>8.7333333333333325</v>
      </c>
      <c r="K4530" s="54">
        <f>DATE(YEAR(tbl_raw_data[[#This Row],[Date Actioned]]), MONTH(tbl_raw_data[[#This Row],[Date Actioned]]), DAY(tbl_raw_data[[#This Row],[Date Actioned]]))</f>
        <v>45158</v>
      </c>
      <c r="L4530" s="55" t="str">
        <f>UPPER(TEXT(tbl_raw_data[[#This Row],[Updated_date]],"MMMM"))</f>
        <v>AUGUST</v>
      </c>
      <c r="M4530" s="55" t="str">
        <f>UPPER("Week "&amp;IF(ROUNDUP(DAY(tbl_raw_data[[#This Row],[Updated_date]])/7,0)=5,4,ROUNDUP(DAY(tbl_raw_data[[#This Row],[Updated_date]])/7,0)))</f>
        <v>WEEK 3</v>
      </c>
      <c r="N4530" s="57" t="str">
        <f>UPPER(VLOOKUP(tbl_raw_data[[#This Row],[Analyst]],[1]setting!$A$1:$B$15,2,0))</f>
        <v>HARDIK</v>
      </c>
      <c r="O4530" s="57" t="str">
        <f>UPPER(tbl_raw_data[[#This Row],[Outcome]])</f>
        <v>DECLINE</v>
      </c>
      <c r="P4530" s="57" t="str">
        <f>UPPER(tbl_raw_data[[#This Row],[Queue Name]])</f>
        <v>CONSUMER EXISTING</v>
      </c>
      <c r="Q4530" s="57" t="str">
        <f>IF(tbl_raw_data[[#This Row],[time_taken_in_mins]]&lt;=20,"SLA_MET","SLA_NOT_MET")</f>
        <v>SLA_MET</v>
      </c>
    </row>
    <row r="4531" spans="1:17" ht="15" customHeight="1" x14ac:dyDescent="0.25">
      <c r="A4531" s="22" t="s">
        <v>7294</v>
      </c>
      <c r="B4531" s="6">
        <v>45158.894525462965</v>
      </c>
      <c r="C4531" s="23">
        <v>45159.345243055555</v>
      </c>
      <c r="D4531" s="24" t="s">
        <v>8</v>
      </c>
      <c r="E4531" s="24" t="s">
        <v>41</v>
      </c>
      <c r="F4531" s="24" t="s">
        <v>10</v>
      </c>
      <c r="G4531" s="115"/>
      <c r="H45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1" s="48">
        <f>tbl_raw_data[[#This Row],[Date Actioned]]-tbl_raw_data[[#This Row],[Date Tagged]]</f>
        <v>0.45071759259008104</v>
      </c>
      <c r="J4531" s="50">
        <f>HOUR(tbl_raw_data[[#This Row],[time_taken]])*60+MINUTE(tbl_raw_data[[#This Row],[time_taken]])+SECOND(tbl_raw_data[[#This Row],[time_taken]])/60</f>
        <v>649.0333333333333</v>
      </c>
      <c r="K4531" s="54">
        <f>DATE(YEAR(tbl_raw_data[[#This Row],[Date Actioned]]), MONTH(tbl_raw_data[[#This Row],[Date Actioned]]), DAY(tbl_raw_data[[#This Row],[Date Actioned]]))</f>
        <v>45159</v>
      </c>
      <c r="L4531" s="55" t="str">
        <f>UPPER(TEXT(tbl_raw_data[[#This Row],[Updated_date]],"MMMM"))</f>
        <v>AUGUST</v>
      </c>
      <c r="M4531" s="55" t="str">
        <f>UPPER("Week "&amp;IF(ROUNDUP(DAY(tbl_raw_data[[#This Row],[Updated_date]])/7,0)=5,4,ROUNDUP(DAY(tbl_raw_data[[#This Row],[Updated_date]])/7,0)))</f>
        <v>WEEK 3</v>
      </c>
      <c r="N4531" s="57" t="str">
        <f>UPPER(VLOOKUP(tbl_raw_data[[#This Row],[Analyst]],[1]setting!$A$1:$B$15,2,0))</f>
        <v>SAM</v>
      </c>
      <c r="O4531" s="57" t="str">
        <f>UPPER(tbl_raw_data[[#This Row],[Outcome]])</f>
        <v>WITHDRAW</v>
      </c>
      <c r="P4531" s="57" t="str">
        <f>UPPER(tbl_raw_data[[#This Row],[Queue Name]])</f>
        <v>CONSUMER POST BUREAU</v>
      </c>
      <c r="Q4531" s="57" t="str">
        <f>IF(tbl_raw_data[[#This Row],[time_taken_in_mins]]&lt;=20,"SLA_MET","SLA_NOT_MET")</f>
        <v>SLA_NOT_MET</v>
      </c>
    </row>
    <row r="4532" spans="1:17" ht="15" customHeight="1" x14ac:dyDescent="0.25">
      <c r="A4532" s="5" t="s">
        <v>7278</v>
      </c>
      <c r="B4532" s="12">
        <v>45158.989803240744</v>
      </c>
      <c r="C4532" s="27">
        <v>45159.351898148147</v>
      </c>
      <c r="D4532" s="28" t="s">
        <v>8</v>
      </c>
      <c r="E4532" s="28" t="s">
        <v>41</v>
      </c>
      <c r="F4532" s="28" t="s">
        <v>10</v>
      </c>
      <c r="G4532" s="114"/>
      <c r="H45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2" s="48">
        <f>tbl_raw_data[[#This Row],[Date Actioned]]-tbl_raw_data[[#This Row],[Date Tagged]]</f>
        <v>0.36209490740293404</v>
      </c>
      <c r="J4532" s="50">
        <f>HOUR(tbl_raw_data[[#This Row],[time_taken]])*60+MINUTE(tbl_raw_data[[#This Row],[time_taken]])+SECOND(tbl_raw_data[[#This Row],[time_taken]])/60</f>
        <v>521.41666666666663</v>
      </c>
      <c r="K4532" s="54">
        <f>DATE(YEAR(tbl_raw_data[[#This Row],[Date Actioned]]), MONTH(tbl_raw_data[[#This Row],[Date Actioned]]), DAY(tbl_raw_data[[#This Row],[Date Actioned]]))</f>
        <v>45159</v>
      </c>
      <c r="L4532" s="55" t="str">
        <f>UPPER(TEXT(tbl_raw_data[[#This Row],[Updated_date]],"MMMM"))</f>
        <v>AUGUST</v>
      </c>
      <c r="M4532" s="55" t="str">
        <f>UPPER("Week "&amp;IF(ROUNDUP(DAY(tbl_raw_data[[#This Row],[Updated_date]])/7,0)=5,4,ROUNDUP(DAY(tbl_raw_data[[#This Row],[Updated_date]])/7,0)))</f>
        <v>WEEK 3</v>
      </c>
      <c r="N4532" s="57" t="str">
        <f>UPPER(VLOOKUP(tbl_raw_data[[#This Row],[Analyst]],[1]setting!$A$1:$B$15,2,0))</f>
        <v>SAM</v>
      </c>
      <c r="O4532" s="57" t="str">
        <f>UPPER(tbl_raw_data[[#This Row],[Outcome]])</f>
        <v>WITHDRAW</v>
      </c>
      <c r="P4532" s="57" t="str">
        <f>UPPER(tbl_raw_data[[#This Row],[Queue Name]])</f>
        <v>CONSUMER POST BUREAU</v>
      </c>
      <c r="Q4532" s="57" t="str">
        <f>IF(tbl_raw_data[[#This Row],[time_taken_in_mins]]&lt;=20,"SLA_MET","SLA_NOT_MET")</f>
        <v>SLA_NOT_MET</v>
      </c>
    </row>
    <row r="4533" spans="1:17" ht="15" customHeight="1" x14ac:dyDescent="0.25">
      <c r="A4533" s="22" t="s">
        <v>7279</v>
      </c>
      <c r="B4533" s="6">
        <v>45158.994988425926</v>
      </c>
      <c r="C4533" s="23">
        <v>45159.361805555556</v>
      </c>
      <c r="D4533" s="24" t="s">
        <v>13</v>
      </c>
      <c r="E4533" s="24" t="s">
        <v>41</v>
      </c>
      <c r="F4533" s="24" t="s">
        <v>455</v>
      </c>
      <c r="G4533" s="115"/>
      <c r="H45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3" s="48">
        <f>tbl_raw_data[[#This Row],[Date Actioned]]-tbl_raw_data[[#This Row],[Date Tagged]]</f>
        <v>0.36681712963036261</v>
      </c>
      <c r="J4533" s="50">
        <f>HOUR(tbl_raw_data[[#This Row],[time_taken]])*60+MINUTE(tbl_raw_data[[#This Row],[time_taken]])+SECOND(tbl_raw_data[[#This Row],[time_taken]])/60</f>
        <v>528.2166666666667</v>
      </c>
      <c r="K4533" s="54">
        <f>DATE(YEAR(tbl_raw_data[[#This Row],[Date Actioned]]), MONTH(tbl_raw_data[[#This Row],[Date Actioned]]), DAY(tbl_raw_data[[#This Row],[Date Actioned]]))</f>
        <v>45159</v>
      </c>
      <c r="L4533" s="55" t="str">
        <f>UPPER(TEXT(tbl_raw_data[[#This Row],[Updated_date]],"MMMM"))</f>
        <v>AUGUST</v>
      </c>
      <c r="M4533" s="55" t="str">
        <f>UPPER("Week "&amp;IF(ROUNDUP(DAY(tbl_raw_data[[#This Row],[Updated_date]])/7,0)=5,4,ROUNDUP(DAY(tbl_raw_data[[#This Row],[Updated_date]])/7,0)))</f>
        <v>WEEK 3</v>
      </c>
      <c r="N4533" s="57" t="str">
        <f>UPPER(VLOOKUP(tbl_raw_data[[#This Row],[Analyst]],[1]setting!$A$1:$B$15,2,0))</f>
        <v>ROHAN</v>
      </c>
      <c r="O4533" s="57" t="str">
        <f>UPPER(tbl_raw_data[[#This Row],[Outcome]])</f>
        <v>APPROVE</v>
      </c>
      <c r="P4533" s="57" t="str">
        <f>UPPER(tbl_raw_data[[#This Row],[Queue Name]])</f>
        <v>CONSUMER POST BUREAU</v>
      </c>
      <c r="Q4533" s="57" t="str">
        <f>IF(tbl_raw_data[[#This Row],[time_taken_in_mins]]&lt;=20,"SLA_MET","SLA_NOT_MET")</f>
        <v>SLA_NOT_MET</v>
      </c>
    </row>
    <row r="4534" spans="1:17" ht="15" customHeight="1" x14ac:dyDescent="0.25">
      <c r="A4534" s="22" t="s">
        <v>7258</v>
      </c>
      <c r="B4534" s="12">
        <v>45159.121678240743</v>
      </c>
      <c r="C4534" s="27">
        <v>45159.376076388886</v>
      </c>
      <c r="D4534" s="28" t="s">
        <v>46</v>
      </c>
      <c r="E4534" s="28" t="s">
        <v>41</v>
      </c>
      <c r="F4534" s="28" t="s">
        <v>455</v>
      </c>
      <c r="G4534" s="114"/>
      <c r="H45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34" s="48">
        <f>tbl_raw_data[[#This Row],[Date Actioned]]-tbl_raw_data[[#This Row],[Date Tagged]]</f>
        <v>0.25439814814308193</v>
      </c>
      <c r="J4534" s="50">
        <f>HOUR(tbl_raw_data[[#This Row],[time_taken]])*60+MINUTE(tbl_raw_data[[#This Row],[time_taken]])+SECOND(tbl_raw_data[[#This Row],[time_taken]])/60</f>
        <v>366.33333333333331</v>
      </c>
      <c r="K4534" s="54">
        <f>DATE(YEAR(tbl_raw_data[[#This Row],[Date Actioned]]), MONTH(tbl_raw_data[[#This Row],[Date Actioned]]), DAY(tbl_raw_data[[#This Row],[Date Actioned]]))</f>
        <v>45159</v>
      </c>
      <c r="L4534" s="55" t="str">
        <f>UPPER(TEXT(tbl_raw_data[[#This Row],[Updated_date]],"MMMM"))</f>
        <v>AUGUST</v>
      </c>
      <c r="M4534" s="55" t="str">
        <f>UPPER("Week "&amp;IF(ROUNDUP(DAY(tbl_raw_data[[#This Row],[Updated_date]])/7,0)=5,4,ROUNDUP(DAY(tbl_raw_data[[#This Row],[Updated_date]])/7,0)))</f>
        <v>WEEK 3</v>
      </c>
      <c r="N4534" s="57" t="str">
        <f>UPPER(VLOOKUP(tbl_raw_data[[#This Row],[Analyst]],[1]setting!$A$1:$B$15,2,0))</f>
        <v>ROHAN</v>
      </c>
      <c r="O4534" s="57" t="str">
        <f>UPPER(tbl_raw_data[[#This Row],[Outcome]])</f>
        <v>DECLINE</v>
      </c>
      <c r="P4534" s="57" t="str">
        <f>UPPER(tbl_raw_data[[#This Row],[Queue Name]])</f>
        <v>CONSUMER POST BUREAU</v>
      </c>
      <c r="Q4534" s="57" t="str">
        <f>IF(tbl_raw_data[[#This Row],[time_taken_in_mins]]&lt;=20,"SLA_MET","SLA_NOT_MET")</f>
        <v>SLA_NOT_MET</v>
      </c>
    </row>
    <row r="4535" spans="1:17" ht="15" customHeight="1" x14ac:dyDescent="0.25">
      <c r="A4535" s="22" t="s">
        <v>7163</v>
      </c>
      <c r="B4535" s="6">
        <v>45159.344421296293</v>
      </c>
      <c r="C4535" s="23">
        <v>45159.366759259261</v>
      </c>
      <c r="D4535" s="24" t="s">
        <v>8</v>
      </c>
      <c r="E4535" s="24" t="s">
        <v>9</v>
      </c>
      <c r="F4535" s="24" t="s">
        <v>10</v>
      </c>
      <c r="G4535" s="113" t="s">
        <v>1052</v>
      </c>
      <c r="H45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35" s="48">
        <f>tbl_raw_data[[#This Row],[Date Actioned]]-tbl_raw_data[[#This Row],[Date Tagged]]</f>
        <v>2.2337962967867497E-2</v>
      </c>
      <c r="J4535" s="50">
        <f>HOUR(tbl_raw_data[[#This Row],[time_taken]])*60+MINUTE(tbl_raw_data[[#This Row],[time_taken]])+SECOND(tbl_raw_data[[#This Row],[time_taken]])/60</f>
        <v>32.166666666666664</v>
      </c>
      <c r="K4535" s="54">
        <f>DATE(YEAR(tbl_raw_data[[#This Row],[Date Actioned]]), MONTH(tbl_raw_data[[#This Row],[Date Actioned]]), DAY(tbl_raw_data[[#This Row],[Date Actioned]]))</f>
        <v>45159</v>
      </c>
      <c r="L4535" s="55" t="str">
        <f>UPPER(TEXT(tbl_raw_data[[#This Row],[Updated_date]],"MMMM"))</f>
        <v>AUGUST</v>
      </c>
      <c r="M4535" s="55" t="str">
        <f>UPPER("Week "&amp;IF(ROUNDUP(DAY(tbl_raw_data[[#This Row],[Updated_date]])/7,0)=5,4,ROUNDUP(DAY(tbl_raw_data[[#This Row],[Updated_date]])/7,0)))</f>
        <v>WEEK 3</v>
      </c>
      <c r="N4535" s="57" t="str">
        <f>UPPER(VLOOKUP(tbl_raw_data[[#This Row],[Analyst]],[1]setting!$A$1:$B$15,2,0))</f>
        <v>SAM</v>
      </c>
      <c r="O4535" s="57" t="str">
        <f>UPPER(tbl_raw_data[[#This Row],[Outcome]])</f>
        <v>WITHDRAW</v>
      </c>
      <c r="P4535" s="57" t="str">
        <f>UPPER(tbl_raw_data[[#This Row],[Queue Name]])</f>
        <v>CONSUMER PRE BUREAU</v>
      </c>
      <c r="Q4535" s="57" t="str">
        <f>IF(tbl_raw_data[[#This Row],[time_taken_in_mins]]&lt;=20,"SLA_MET","SLA_NOT_MET")</f>
        <v>SLA_NOT_MET</v>
      </c>
    </row>
    <row r="4536" spans="1:17" ht="15" customHeight="1" x14ac:dyDescent="0.25">
      <c r="A4536" s="5" t="s">
        <v>2865</v>
      </c>
      <c r="B4536" s="6">
        <v>45159.383657407408</v>
      </c>
      <c r="C4536" s="23">
        <v>45159.389837962961</v>
      </c>
      <c r="D4536" s="24" t="s">
        <v>46</v>
      </c>
      <c r="E4536" s="24" t="s">
        <v>28</v>
      </c>
      <c r="F4536" s="24" t="s">
        <v>10</v>
      </c>
      <c r="G4536" s="113" t="s">
        <v>448</v>
      </c>
      <c r="H45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6" s="48">
        <f>tbl_raw_data[[#This Row],[Date Actioned]]-tbl_raw_data[[#This Row],[Date Tagged]]</f>
        <v>6.1805555524188094E-3</v>
      </c>
      <c r="J4536" s="50">
        <f>HOUR(tbl_raw_data[[#This Row],[time_taken]])*60+MINUTE(tbl_raw_data[[#This Row],[time_taken]])+SECOND(tbl_raw_data[[#This Row],[time_taken]])/60</f>
        <v>8.9</v>
      </c>
      <c r="K4536" s="54">
        <f>DATE(YEAR(tbl_raw_data[[#This Row],[Date Actioned]]), MONTH(tbl_raw_data[[#This Row],[Date Actioned]]), DAY(tbl_raw_data[[#This Row],[Date Actioned]]))</f>
        <v>45159</v>
      </c>
      <c r="L4536" s="55" t="str">
        <f>UPPER(TEXT(tbl_raw_data[[#This Row],[Updated_date]],"MMMM"))</f>
        <v>AUGUST</v>
      </c>
      <c r="M4536" s="55" t="str">
        <f>UPPER("Week "&amp;IF(ROUNDUP(DAY(tbl_raw_data[[#This Row],[Updated_date]])/7,0)=5,4,ROUNDUP(DAY(tbl_raw_data[[#This Row],[Updated_date]])/7,0)))</f>
        <v>WEEK 3</v>
      </c>
      <c r="N4536" s="57" t="str">
        <f>UPPER(VLOOKUP(tbl_raw_data[[#This Row],[Analyst]],[1]setting!$A$1:$B$15,2,0))</f>
        <v>SAM</v>
      </c>
      <c r="O4536" s="57" t="str">
        <f>UPPER(tbl_raw_data[[#This Row],[Outcome]])</f>
        <v>DECLINE</v>
      </c>
      <c r="P4536" s="57" t="str">
        <f>UPPER(tbl_raw_data[[#This Row],[Queue Name]])</f>
        <v>CONSUMER EXISTING</v>
      </c>
      <c r="Q4536" s="57" t="str">
        <f>IF(tbl_raw_data[[#This Row],[time_taken_in_mins]]&lt;=20,"SLA_MET","SLA_NOT_MET")</f>
        <v>SLA_MET</v>
      </c>
    </row>
    <row r="4537" spans="1:17" ht="15" customHeight="1" x14ac:dyDescent="0.25">
      <c r="A4537" s="11" t="s">
        <v>2891</v>
      </c>
      <c r="B4537" s="6">
        <v>45159.394479166665</v>
      </c>
      <c r="C4537" s="23">
        <v>45159.400694444441</v>
      </c>
      <c r="D4537" s="24" t="s">
        <v>13</v>
      </c>
      <c r="E4537" s="24" t="s">
        <v>9</v>
      </c>
      <c r="F4537" s="24" t="s">
        <v>10</v>
      </c>
      <c r="G4537" s="113" t="s">
        <v>53</v>
      </c>
      <c r="H45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7" s="48">
        <f>tbl_raw_data[[#This Row],[Date Actioned]]-tbl_raw_data[[#This Row],[Date Tagged]]</f>
        <v>6.2152777754818089E-3</v>
      </c>
      <c r="J4537" s="50">
        <f>HOUR(tbl_raw_data[[#This Row],[time_taken]])*60+MINUTE(tbl_raw_data[[#This Row],[time_taken]])+SECOND(tbl_raw_data[[#This Row],[time_taken]])/60</f>
        <v>8.9499999999999993</v>
      </c>
      <c r="K4537" s="54">
        <f>DATE(YEAR(tbl_raw_data[[#This Row],[Date Actioned]]), MONTH(tbl_raw_data[[#This Row],[Date Actioned]]), DAY(tbl_raw_data[[#This Row],[Date Actioned]]))</f>
        <v>45159</v>
      </c>
      <c r="L4537" s="55" t="str">
        <f>UPPER(TEXT(tbl_raw_data[[#This Row],[Updated_date]],"MMMM"))</f>
        <v>AUGUST</v>
      </c>
      <c r="M4537" s="55" t="str">
        <f>UPPER("Week "&amp;IF(ROUNDUP(DAY(tbl_raw_data[[#This Row],[Updated_date]])/7,0)=5,4,ROUNDUP(DAY(tbl_raw_data[[#This Row],[Updated_date]])/7,0)))</f>
        <v>WEEK 3</v>
      </c>
      <c r="N4537" s="57" t="str">
        <f>UPPER(VLOOKUP(tbl_raw_data[[#This Row],[Analyst]],[1]setting!$A$1:$B$15,2,0))</f>
        <v>SAM</v>
      </c>
      <c r="O4537" s="57" t="str">
        <f>UPPER(tbl_raw_data[[#This Row],[Outcome]])</f>
        <v>APPROVE</v>
      </c>
      <c r="P4537" s="57" t="str">
        <f>UPPER(tbl_raw_data[[#This Row],[Queue Name]])</f>
        <v>CONSUMER PRE BUREAU</v>
      </c>
      <c r="Q4537" s="57" t="str">
        <f>IF(tbl_raw_data[[#This Row],[time_taken_in_mins]]&lt;=20,"SLA_MET","SLA_NOT_MET")</f>
        <v>SLA_MET</v>
      </c>
    </row>
    <row r="4538" spans="1:17" ht="15" customHeight="1" x14ac:dyDescent="0.25">
      <c r="A4538" s="11" t="s">
        <v>1679</v>
      </c>
      <c r="B4538" s="12">
        <v>45159.404872685183</v>
      </c>
      <c r="C4538" s="27">
        <v>45159.409513888888</v>
      </c>
      <c r="D4538" s="28" t="s">
        <v>46</v>
      </c>
      <c r="E4538" s="28" t="s">
        <v>28</v>
      </c>
      <c r="F4538" s="28" t="s">
        <v>10</v>
      </c>
      <c r="G4538" s="112" t="s">
        <v>1150</v>
      </c>
      <c r="H45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8" s="48">
        <f>tbl_raw_data[[#This Row],[Date Actioned]]-tbl_raw_data[[#This Row],[Date Tagged]]</f>
        <v>4.6412037045229226E-3</v>
      </c>
      <c r="J4538" s="50">
        <f>HOUR(tbl_raw_data[[#This Row],[time_taken]])*60+MINUTE(tbl_raw_data[[#This Row],[time_taken]])+SECOND(tbl_raw_data[[#This Row],[time_taken]])/60</f>
        <v>6.6833333333333336</v>
      </c>
      <c r="K4538" s="54">
        <f>DATE(YEAR(tbl_raw_data[[#This Row],[Date Actioned]]), MONTH(tbl_raw_data[[#This Row],[Date Actioned]]), DAY(tbl_raw_data[[#This Row],[Date Actioned]]))</f>
        <v>45159</v>
      </c>
      <c r="L4538" s="55" t="str">
        <f>UPPER(TEXT(tbl_raw_data[[#This Row],[Updated_date]],"MMMM"))</f>
        <v>AUGUST</v>
      </c>
      <c r="M4538" s="55" t="str">
        <f>UPPER("Week "&amp;IF(ROUNDUP(DAY(tbl_raw_data[[#This Row],[Updated_date]])/7,0)=5,4,ROUNDUP(DAY(tbl_raw_data[[#This Row],[Updated_date]])/7,0)))</f>
        <v>WEEK 3</v>
      </c>
      <c r="N4538" s="57" t="str">
        <f>UPPER(VLOOKUP(tbl_raw_data[[#This Row],[Analyst]],[1]setting!$A$1:$B$15,2,0))</f>
        <v>SAM</v>
      </c>
      <c r="O4538" s="57" t="str">
        <f>UPPER(tbl_raw_data[[#This Row],[Outcome]])</f>
        <v>DECLINE</v>
      </c>
      <c r="P4538" s="57" t="str">
        <f>UPPER(tbl_raw_data[[#This Row],[Queue Name]])</f>
        <v>CONSUMER EXISTING</v>
      </c>
      <c r="Q4538" s="57" t="str">
        <f>IF(tbl_raw_data[[#This Row],[time_taken_in_mins]]&lt;=20,"SLA_MET","SLA_NOT_MET")</f>
        <v>SLA_MET</v>
      </c>
    </row>
    <row r="4539" spans="1:17" ht="15" customHeight="1" x14ac:dyDescent="0.25">
      <c r="A4539" s="22" t="s">
        <v>4021</v>
      </c>
      <c r="B4539" s="12">
        <v>45159.406585648147</v>
      </c>
      <c r="C4539" s="27">
        <v>45159.414340277777</v>
      </c>
      <c r="D4539" s="28" t="s">
        <v>13</v>
      </c>
      <c r="E4539" s="28" t="s">
        <v>9</v>
      </c>
      <c r="F4539" s="28" t="s">
        <v>10</v>
      </c>
      <c r="G4539" s="112" t="s">
        <v>67</v>
      </c>
      <c r="H45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39" s="48">
        <f>tbl_raw_data[[#This Row],[Date Actioned]]-tbl_raw_data[[#This Row],[Date Tagged]]</f>
        <v>7.7546296306536533E-3</v>
      </c>
      <c r="J4539" s="50">
        <f>HOUR(tbl_raw_data[[#This Row],[time_taken]])*60+MINUTE(tbl_raw_data[[#This Row],[time_taken]])+SECOND(tbl_raw_data[[#This Row],[time_taken]])/60</f>
        <v>11.166666666666666</v>
      </c>
      <c r="K4539" s="54">
        <f>DATE(YEAR(tbl_raw_data[[#This Row],[Date Actioned]]), MONTH(tbl_raw_data[[#This Row],[Date Actioned]]), DAY(tbl_raw_data[[#This Row],[Date Actioned]]))</f>
        <v>45159</v>
      </c>
      <c r="L4539" s="55" t="str">
        <f>UPPER(TEXT(tbl_raw_data[[#This Row],[Updated_date]],"MMMM"))</f>
        <v>AUGUST</v>
      </c>
      <c r="M4539" s="55" t="str">
        <f>UPPER("Week "&amp;IF(ROUNDUP(DAY(tbl_raw_data[[#This Row],[Updated_date]])/7,0)=5,4,ROUNDUP(DAY(tbl_raw_data[[#This Row],[Updated_date]])/7,0)))</f>
        <v>WEEK 3</v>
      </c>
      <c r="N4539" s="57" t="str">
        <f>UPPER(VLOOKUP(tbl_raw_data[[#This Row],[Analyst]],[1]setting!$A$1:$B$15,2,0))</f>
        <v>SAM</v>
      </c>
      <c r="O4539" s="57" t="str">
        <f>UPPER(tbl_raw_data[[#This Row],[Outcome]])</f>
        <v>APPROVE</v>
      </c>
      <c r="P4539" s="57" t="str">
        <f>UPPER(tbl_raw_data[[#This Row],[Queue Name]])</f>
        <v>CONSUMER PRE BUREAU</v>
      </c>
      <c r="Q4539" s="57" t="str">
        <f>IF(tbl_raw_data[[#This Row],[time_taken_in_mins]]&lt;=20,"SLA_MET","SLA_NOT_MET")</f>
        <v>SLA_MET</v>
      </c>
    </row>
    <row r="4540" spans="1:17" ht="15" customHeight="1" x14ac:dyDescent="0.25">
      <c r="A4540" s="5" t="s">
        <v>6735</v>
      </c>
      <c r="B4540" s="12">
        <v>45159.409467592595</v>
      </c>
      <c r="C4540" s="27">
        <v>45159.424583333333</v>
      </c>
      <c r="D4540" s="28" t="s">
        <v>8</v>
      </c>
      <c r="E4540" s="28" t="s">
        <v>9</v>
      </c>
      <c r="F4540" s="28" t="s">
        <v>10</v>
      </c>
      <c r="G4540" s="112" t="s">
        <v>6736</v>
      </c>
      <c r="H45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40" s="48">
        <f>tbl_raw_data[[#This Row],[Date Actioned]]-tbl_raw_data[[#This Row],[Date Tagged]]</f>
        <v>1.5115740738110617E-2</v>
      </c>
      <c r="J4540" s="50">
        <f>HOUR(tbl_raw_data[[#This Row],[time_taken]])*60+MINUTE(tbl_raw_data[[#This Row],[time_taken]])+SECOND(tbl_raw_data[[#This Row],[time_taken]])/60</f>
        <v>21.766666666666666</v>
      </c>
      <c r="K4540" s="54">
        <f>DATE(YEAR(tbl_raw_data[[#This Row],[Date Actioned]]), MONTH(tbl_raw_data[[#This Row],[Date Actioned]]), DAY(tbl_raw_data[[#This Row],[Date Actioned]]))</f>
        <v>45159</v>
      </c>
      <c r="L4540" s="55" t="str">
        <f>UPPER(TEXT(tbl_raw_data[[#This Row],[Updated_date]],"MMMM"))</f>
        <v>AUGUST</v>
      </c>
      <c r="M4540" s="55" t="str">
        <f>UPPER("Week "&amp;IF(ROUNDUP(DAY(tbl_raw_data[[#This Row],[Updated_date]])/7,0)=5,4,ROUNDUP(DAY(tbl_raw_data[[#This Row],[Updated_date]])/7,0)))</f>
        <v>WEEK 3</v>
      </c>
      <c r="N4540" s="57" t="str">
        <f>UPPER(VLOOKUP(tbl_raw_data[[#This Row],[Analyst]],[1]setting!$A$1:$B$15,2,0))</f>
        <v>SAM</v>
      </c>
      <c r="O4540" s="57" t="str">
        <f>UPPER(tbl_raw_data[[#This Row],[Outcome]])</f>
        <v>WITHDRAW</v>
      </c>
      <c r="P4540" s="57" t="str">
        <f>UPPER(tbl_raw_data[[#This Row],[Queue Name]])</f>
        <v>CONSUMER PRE BUREAU</v>
      </c>
      <c r="Q4540" s="57" t="str">
        <f>IF(tbl_raw_data[[#This Row],[time_taken_in_mins]]&lt;=20,"SLA_MET","SLA_NOT_MET")</f>
        <v>SLA_NOT_MET</v>
      </c>
    </row>
    <row r="4541" spans="1:17" ht="15" customHeight="1" x14ac:dyDescent="0.25">
      <c r="A4541" s="22" t="s">
        <v>6494</v>
      </c>
      <c r="B4541" s="6">
        <v>45159.411828703705</v>
      </c>
      <c r="C4541" s="23">
        <v>45159.425567129627</v>
      </c>
      <c r="D4541" s="24" t="s">
        <v>46</v>
      </c>
      <c r="E4541" s="24" t="s">
        <v>41</v>
      </c>
      <c r="F4541" s="24" t="s">
        <v>455</v>
      </c>
      <c r="G4541" s="113" t="s">
        <v>225</v>
      </c>
      <c r="H45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1" s="48">
        <f>tbl_raw_data[[#This Row],[Date Actioned]]-tbl_raw_data[[#This Row],[Date Tagged]]</f>
        <v>1.3738425921474118E-2</v>
      </c>
      <c r="J4541" s="50">
        <f>HOUR(tbl_raw_data[[#This Row],[time_taken]])*60+MINUTE(tbl_raw_data[[#This Row],[time_taken]])+SECOND(tbl_raw_data[[#This Row],[time_taken]])/60</f>
        <v>19.783333333333335</v>
      </c>
      <c r="K4541" s="54">
        <f>DATE(YEAR(tbl_raw_data[[#This Row],[Date Actioned]]), MONTH(tbl_raw_data[[#This Row],[Date Actioned]]), DAY(tbl_raw_data[[#This Row],[Date Actioned]]))</f>
        <v>45159</v>
      </c>
      <c r="L4541" s="55" t="str">
        <f>UPPER(TEXT(tbl_raw_data[[#This Row],[Updated_date]],"MMMM"))</f>
        <v>AUGUST</v>
      </c>
      <c r="M4541" s="55" t="str">
        <f>UPPER("Week "&amp;IF(ROUNDUP(DAY(tbl_raw_data[[#This Row],[Updated_date]])/7,0)=5,4,ROUNDUP(DAY(tbl_raw_data[[#This Row],[Updated_date]])/7,0)))</f>
        <v>WEEK 3</v>
      </c>
      <c r="N4541" s="57" t="str">
        <f>UPPER(VLOOKUP(tbl_raw_data[[#This Row],[Analyst]],[1]setting!$A$1:$B$15,2,0))</f>
        <v>ROHAN</v>
      </c>
      <c r="O4541" s="57" t="str">
        <f>UPPER(tbl_raw_data[[#This Row],[Outcome]])</f>
        <v>DECLINE</v>
      </c>
      <c r="P4541" s="57" t="str">
        <f>UPPER(tbl_raw_data[[#This Row],[Queue Name]])</f>
        <v>CONSUMER POST BUREAU</v>
      </c>
      <c r="Q4541" s="57" t="str">
        <f>IF(tbl_raw_data[[#This Row],[time_taken_in_mins]]&lt;=20,"SLA_MET","SLA_NOT_MET")</f>
        <v>SLA_MET</v>
      </c>
    </row>
    <row r="4542" spans="1:17" ht="15" customHeight="1" x14ac:dyDescent="0.25">
      <c r="A4542" s="5" t="s">
        <v>3643</v>
      </c>
      <c r="B4542" s="6">
        <v>45159.420231481483</v>
      </c>
      <c r="C4542" s="23">
        <v>45159.427442129629</v>
      </c>
      <c r="D4542" s="24" t="s">
        <v>13</v>
      </c>
      <c r="E4542" s="24" t="s">
        <v>28</v>
      </c>
      <c r="F4542" s="24" t="s">
        <v>10</v>
      </c>
      <c r="G4542" s="113" t="s">
        <v>53</v>
      </c>
      <c r="H45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2" s="48">
        <f>tbl_raw_data[[#This Row],[Date Actioned]]-tbl_raw_data[[#This Row],[Date Tagged]]</f>
        <v>7.2106481457012706E-3</v>
      </c>
      <c r="J4542" s="50">
        <f>HOUR(tbl_raw_data[[#This Row],[time_taken]])*60+MINUTE(tbl_raw_data[[#This Row],[time_taken]])+SECOND(tbl_raw_data[[#This Row],[time_taken]])/60</f>
        <v>10.383333333333333</v>
      </c>
      <c r="K4542" s="54">
        <f>DATE(YEAR(tbl_raw_data[[#This Row],[Date Actioned]]), MONTH(tbl_raw_data[[#This Row],[Date Actioned]]), DAY(tbl_raw_data[[#This Row],[Date Actioned]]))</f>
        <v>45159</v>
      </c>
      <c r="L4542" s="55" t="str">
        <f>UPPER(TEXT(tbl_raw_data[[#This Row],[Updated_date]],"MMMM"))</f>
        <v>AUGUST</v>
      </c>
      <c r="M4542" s="55" t="str">
        <f>UPPER("Week "&amp;IF(ROUNDUP(DAY(tbl_raw_data[[#This Row],[Updated_date]])/7,0)=5,4,ROUNDUP(DAY(tbl_raw_data[[#This Row],[Updated_date]])/7,0)))</f>
        <v>WEEK 3</v>
      </c>
      <c r="N4542" s="57" t="str">
        <f>UPPER(VLOOKUP(tbl_raw_data[[#This Row],[Analyst]],[1]setting!$A$1:$B$15,2,0))</f>
        <v>SAM</v>
      </c>
      <c r="O4542" s="57" t="str">
        <f>UPPER(tbl_raw_data[[#This Row],[Outcome]])</f>
        <v>APPROVE</v>
      </c>
      <c r="P4542" s="57" t="str">
        <f>UPPER(tbl_raw_data[[#This Row],[Queue Name]])</f>
        <v>CONSUMER EXISTING</v>
      </c>
      <c r="Q4542" s="57" t="str">
        <f>IF(tbl_raw_data[[#This Row],[time_taken_in_mins]]&lt;=20,"SLA_MET","SLA_NOT_MET")</f>
        <v>SLA_MET</v>
      </c>
    </row>
    <row r="4543" spans="1:17" ht="15" customHeight="1" x14ac:dyDescent="0.25">
      <c r="A4543" s="11" t="s">
        <v>365</v>
      </c>
      <c r="B4543" s="12">
        <v>45159.427546296298</v>
      </c>
      <c r="C4543" s="27">
        <v>45159.429976851854</v>
      </c>
      <c r="D4543" s="28" t="s">
        <v>13</v>
      </c>
      <c r="E4543" s="28" t="s">
        <v>28</v>
      </c>
      <c r="F4543" s="28" t="s">
        <v>10</v>
      </c>
      <c r="G4543" s="112" t="s">
        <v>67</v>
      </c>
      <c r="H45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3" s="48">
        <f>tbl_raw_data[[#This Row],[Date Actioned]]-tbl_raw_data[[#This Row],[Date Tagged]]</f>
        <v>2.4305555562023073E-3</v>
      </c>
      <c r="J4543" s="50">
        <f>HOUR(tbl_raw_data[[#This Row],[time_taken]])*60+MINUTE(tbl_raw_data[[#This Row],[time_taken]])+SECOND(tbl_raw_data[[#This Row],[time_taken]])/60</f>
        <v>3.5</v>
      </c>
      <c r="K4543" s="54">
        <f>DATE(YEAR(tbl_raw_data[[#This Row],[Date Actioned]]), MONTH(tbl_raw_data[[#This Row],[Date Actioned]]), DAY(tbl_raw_data[[#This Row],[Date Actioned]]))</f>
        <v>45159</v>
      </c>
      <c r="L4543" s="55" t="str">
        <f>UPPER(TEXT(tbl_raw_data[[#This Row],[Updated_date]],"MMMM"))</f>
        <v>AUGUST</v>
      </c>
      <c r="M4543" s="55" t="str">
        <f>UPPER("Week "&amp;IF(ROUNDUP(DAY(tbl_raw_data[[#This Row],[Updated_date]])/7,0)=5,4,ROUNDUP(DAY(tbl_raw_data[[#This Row],[Updated_date]])/7,0)))</f>
        <v>WEEK 3</v>
      </c>
      <c r="N4543" s="57" t="str">
        <f>UPPER(VLOOKUP(tbl_raw_data[[#This Row],[Analyst]],[1]setting!$A$1:$B$15,2,0))</f>
        <v>SAM</v>
      </c>
      <c r="O4543" s="57" t="str">
        <f>UPPER(tbl_raw_data[[#This Row],[Outcome]])</f>
        <v>APPROVE</v>
      </c>
      <c r="P4543" s="57" t="str">
        <f>UPPER(tbl_raw_data[[#This Row],[Queue Name]])</f>
        <v>CONSUMER EXISTING</v>
      </c>
      <c r="Q4543" s="57" t="str">
        <f>IF(tbl_raw_data[[#This Row],[time_taken_in_mins]]&lt;=20,"SLA_MET","SLA_NOT_MET")</f>
        <v>SLA_MET</v>
      </c>
    </row>
    <row r="4544" spans="1:17" ht="15" customHeight="1" x14ac:dyDescent="0.25">
      <c r="A4544" s="22" t="s">
        <v>4949</v>
      </c>
      <c r="B4544" s="6">
        <v>45159.428923611114</v>
      </c>
      <c r="C4544" s="23">
        <v>45159.438275462962</v>
      </c>
      <c r="D4544" s="24" t="s">
        <v>13</v>
      </c>
      <c r="E4544" s="24" t="s">
        <v>28</v>
      </c>
      <c r="F4544" s="24" t="s">
        <v>455</v>
      </c>
      <c r="G4544" s="113" t="s">
        <v>53</v>
      </c>
      <c r="H45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4" s="48">
        <f>tbl_raw_data[[#This Row],[Date Actioned]]-tbl_raw_data[[#This Row],[Date Tagged]]</f>
        <v>9.3518518478958867E-3</v>
      </c>
      <c r="J4544" s="50">
        <f>HOUR(tbl_raw_data[[#This Row],[time_taken]])*60+MINUTE(tbl_raw_data[[#This Row],[time_taken]])+SECOND(tbl_raw_data[[#This Row],[time_taken]])/60</f>
        <v>13.466666666666667</v>
      </c>
      <c r="K4544" s="54">
        <f>DATE(YEAR(tbl_raw_data[[#This Row],[Date Actioned]]), MONTH(tbl_raw_data[[#This Row],[Date Actioned]]), DAY(tbl_raw_data[[#This Row],[Date Actioned]]))</f>
        <v>45159</v>
      </c>
      <c r="L4544" s="55" t="str">
        <f>UPPER(TEXT(tbl_raw_data[[#This Row],[Updated_date]],"MMMM"))</f>
        <v>AUGUST</v>
      </c>
      <c r="M4544" s="55" t="str">
        <f>UPPER("Week "&amp;IF(ROUNDUP(DAY(tbl_raw_data[[#This Row],[Updated_date]])/7,0)=5,4,ROUNDUP(DAY(tbl_raw_data[[#This Row],[Updated_date]])/7,0)))</f>
        <v>WEEK 3</v>
      </c>
      <c r="N4544" s="57" t="str">
        <f>UPPER(VLOOKUP(tbl_raw_data[[#This Row],[Analyst]],[1]setting!$A$1:$B$15,2,0))</f>
        <v>ROHAN</v>
      </c>
      <c r="O4544" s="57" t="str">
        <f>UPPER(tbl_raw_data[[#This Row],[Outcome]])</f>
        <v>APPROVE</v>
      </c>
      <c r="P4544" s="57" t="str">
        <f>UPPER(tbl_raw_data[[#This Row],[Queue Name]])</f>
        <v>CONSUMER EXISTING</v>
      </c>
      <c r="Q4544" s="57" t="str">
        <f>IF(tbl_raw_data[[#This Row],[time_taken_in_mins]]&lt;=20,"SLA_MET","SLA_NOT_MET")</f>
        <v>SLA_MET</v>
      </c>
    </row>
    <row r="4545" spans="1:17" ht="15" customHeight="1" x14ac:dyDescent="0.25">
      <c r="A4545" s="5" t="s">
        <v>1015</v>
      </c>
      <c r="B4545" s="12">
        <v>45159.429594907408</v>
      </c>
      <c r="C4545" s="27">
        <v>45159.433287037034</v>
      </c>
      <c r="D4545" s="28" t="s">
        <v>13</v>
      </c>
      <c r="E4545" s="28" t="s">
        <v>28</v>
      </c>
      <c r="F4545" s="28" t="s">
        <v>10</v>
      </c>
      <c r="G4545" s="112" t="s">
        <v>1016</v>
      </c>
      <c r="H45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5" s="48">
        <f>tbl_raw_data[[#This Row],[Date Actioned]]-tbl_raw_data[[#This Row],[Date Tagged]]</f>
        <v>3.6921296268701553E-3</v>
      </c>
      <c r="J4545" s="50">
        <f>HOUR(tbl_raw_data[[#This Row],[time_taken]])*60+MINUTE(tbl_raw_data[[#This Row],[time_taken]])+SECOND(tbl_raw_data[[#This Row],[time_taken]])/60</f>
        <v>5.3166666666666664</v>
      </c>
      <c r="K4545" s="54">
        <f>DATE(YEAR(tbl_raw_data[[#This Row],[Date Actioned]]), MONTH(tbl_raw_data[[#This Row],[Date Actioned]]), DAY(tbl_raw_data[[#This Row],[Date Actioned]]))</f>
        <v>45159</v>
      </c>
      <c r="L4545" s="55" t="str">
        <f>UPPER(TEXT(tbl_raw_data[[#This Row],[Updated_date]],"MMMM"))</f>
        <v>AUGUST</v>
      </c>
      <c r="M4545" s="55" t="str">
        <f>UPPER("Week "&amp;IF(ROUNDUP(DAY(tbl_raw_data[[#This Row],[Updated_date]])/7,0)=5,4,ROUNDUP(DAY(tbl_raw_data[[#This Row],[Updated_date]])/7,0)))</f>
        <v>WEEK 3</v>
      </c>
      <c r="N4545" s="57" t="str">
        <f>UPPER(VLOOKUP(tbl_raw_data[[#This Row],[Analyst]],[1]setting!$A$1:$B$15,2,0))</f>
        <v>SAM</v>
      </c>
      <c r="O4545" s="57" t="str">
        <f>UPPER(tbl_raw_data[[#This Row],[Outcome]])</f>
        <v>APPROVE</v>
      </c>
      <c r="P4545" s="57" t="str">
        <f>UPPER(tbl_raw_data[[#This Row],[Queue Name]])</f>
        <v>CONSUMER EXISTING</v>
      </c>
      <c r="Q4545" s="57" t="str">
        <f>IF(tbl_raw_data[[#This Row],[time_taken_in_mins]]&lt;=20,"SLA_MET","SLA_NOT_MET")</f>
        <v>SLA_MET</v>
      </c>
    </row>
    <row r="4546" spans="1:17" ht="15" customHeight="1" x14ac:dyDescent="0.25">
      <c r="A4546" s="11" t="s">
        <v>5288</v>
      </c>
      <c r="B4546" s="6">
        <v>45159.431134259263</v>
      </c>
      <c r="C4546" s="23">
        <v>45159.441307870373</v>
      </c>
      <c r="D4546" s="24" t="s">
        <v>8</v>
      </c>
      <c r="E4546" s="24" t="s">
        <v>9</v>
      </c>
      <c r="F4546" s="24" t="s">
        <v>10</v>
      </c>
      <c r="G4546" s="113" t="s">
        <v>1052</v>
      </c>
      <c r="H45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46" s="48">
        <f>tbl_raw_data[[#This Row],[Date Actioned]]-tbl_raw_data[[#This Row],[Date Tagged]]</f>
        <v>1.0173611110076308E-2</v>
      </c>
      <c r="J4546" s="50">
        <f>HOUR(tbl_raw_data[[#This Row],[time_taken]])*60+MINUTE(tbl_raw_data[[#This Row],[time_taken]])+SECOND(tbl_raw_data[[#This Row],[time_taken]])/60</f>
        <v>14.65</v>
      </c>
      <c r="K4546" s="54">
        <f>DATE(YEAR(tbl_raw_data[[#This Row],[Date Actioned]]), MONTH(tbl_raw_data[[#This Row],[Date Actioned]]), DAY(tbl_raw_data[[#This Row],[Date Actioned]]))</f>
        <v>45159</v>
      </c>
      <c r="L4546" s="55" t="str">
        <f>UPPER(TEXT(tbl_raw_data[[#This Row],[Updated_date]],"MMMM"))</f>
        <v>AUGUST</v>
      </c>
      <c r="M4546" s="55" t="str">
        <f>UPPER("Week "&amp;IF(ROUNDUP(DAY(tbl_raw_data[[#This Row],[Updated_date]])/7,0)=5,4,ROUNDUP(DAY(tbl_raw_data[[#This Row],[Updated_date]])/7,0)))</f>
        <v>WEEK 3</v>
      </c>
      <c r="N4546" s="57" t="str">
        <f>UPPER(VLOOKUP(tbl_raw_data[[#This Row],[Analyst]],[1]setting!$A$1:$B$15,2,0))</f>
        <v>SAM</v>
      </c>
      <c r="O4546" s="57" t="str">
        <f>UPPER(tbl_raw_data[[#This Row],[Outcome]])</f>
        <v>WITHDRAW</v>
      </c>
      <c r="P4546" s="57" t="str">
        <f>UPPER(tbl_raw_data[[#This Row],[Queue Name]])</f>
        <v>CONSUMER PRE BUREAU</v>
      </c>
      <c r="Q4546" s="57" t="str">
        <f>IF(tbl_raw_data[[#This Row],[time_taken_in_mins]]&lt;=20,"SLA_MET","SLA_NOT_MET")</f>
        <v>SLA_MET</v>
      </c>
    </row>
    <row r="4547" spans="1:17" ht="26.25" x14ac:dyDescent="0.25">
      <c r="A4547" s="22" t="s">
        <v>4308</v>
      </c>
      <c r="B4547" s="12">
        <v>45159.432488425926</v>
      </c>
      <c r="C4547" s="27">
        <v>45159.440717592595</v>
      </c>
      <c r="D4547" s="28" t="s">
        <v>8</v>
      </c>
      <c r="E4547" s="28" t="s">
        <v>28</v>
      </c>
      <c r="F4547" s="28" t="s">
        <v>55</v>
      </c>
      <c r="G4547" s="112" t="s">
        <v>96</v>
      </c>
      <c r="H45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47" s="48">
        <f>tbl_raw_data[[#This Row],[Date Actioned]]-tbl_raw_data[[#This Row],[Date Tagged]]</f>
        <v>8.2291666694800369E-3</v>
      </c>
      <c r="J4547" s="50">
        <f>HOUR(tbl_raw_data[[#This Row],[time_taken]])*60+MINUTE(tbl_raw_data[[#This Row],[time_taken]])+SECOND(tbl_raw_data[[#This Row],[time_taken]])/60</f>
        <v>11.85</v>
      </c>
      <c r="K4547" s="54">
        <f>DATE(YEAR(tbl_raw_data[[#This Row],[Date Actioned]]), MONTH(tbl_raw_data[[#This Row],[Date Actioned]]), DAY(tbl_raw_data[[#This Row],[Date Actioned]]))</f>
        <v>45159</v>
      </c>
      <c r="L4547" s="55" t="str">
        <f>UPPER(TEXT(tbl_raw_data[[#This Row],[Updated_date]],"MMMM"))</f>
        <v>AUGUST</v>
      </c>
      <c r="M4547" s="55" t="str">
        <f>UPPER("Week "&amp;IF(ROUNDUP(DAY(tbl_raw_data[[#This Row],[Updated_date]])/7,0)=5,4,ROUNDUP(DAY(tbl_raw_data[[#This Row],[Updated_date]])/7,0)))</f>
        <v>WEEK 3</v>
      </c>
      <c r="N4547" s="57" t="str">
        <f>UPPER(VLOOKUP(tbl_raw_data[[#This Row],[Analyst]],[1]setting!$A$1:$B$15,2,0))</f>
        <v>CAMERON</v>
      </c>
      <c r="O4547" s="57" t="str">
        <f>UPPER(tbl_raw_data[[#This Row],[Outcome]])</f>
        <v>WITHDRAW</v>
      </c>
      <c r="P4547" s="57" t="str">
        <f>UPPER(tbl_raw_data[[#This Row],[Queue Name]])</f>
        <v>CONSUMER EXISTING</v>
      </c>
      <c r="Q4547" s="57" t="str">
        <f>IF(tbl_raw_data[[#This Row],[time_taken_in_mins]]&lt;=20,"SLA_MET","SLA_NOT_MET")</f>
        <v>SLA_MET</v>
      </c>
    </row>
    <row r="4548" spans="1:17" ht="15" customHeight="1" x14ac:dyDescent="0.25">
      <c r="A4548" s="11" t="s">
        <v>5319</v>
      </c>
      <c r="B4548" s="6">
        <v>45159.434305555558</v>
      </c>
      <c r="C4548" s="23">
        <v>45159.444548611114</v>
      </c>
      <c r="D4548" s="24" t="s">
        <v>13</v>
      </c>
      <c r="E4548" s="24" t="s">
        <v>28</v>
      </c>
      <c r="F4548" s="24" t="s">
        <v>55</v>
      </c>
      <c r="G4548" s="113" t="s">
        <v>53</v>
      </c>
      <c r="H45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8" s="48">
        <f>tbl_raw_data[[#This Row],[Date Actioned]]-tbl_raw_data[[#This Row],[Date Tagged]]</f>
        <v>1.0243055556202307E-2</v>
      </c>
      <c r="J4548" s="50">
        <f>HOUR(tbl_raw_data[[#This Row],[time_taken]])*60+MINUTE(tbl_raw_data[[#This Row],[time_taken]])+SECOND(tbl_raw_data[[#This Row],[time_taken]])/60</f>
        <v>14.75</v>
      </c>
      <c r="K4548" s="54">
        <f>DATE(YEAR(tbl_raw_data[[#This Row],[Date Actioned]]), MONTH(tbl_raw_data[[#This Row],[Date Actioned]]), DAY(tbl_raw_data[[#This Row],[Date Actioned]]))</f>
        <v>45159</v>
      </c>
      <c r="L4548" s="55" t="str">
        <f>UPPER(TEXT(tbl_raw_data[[#This Row],[Updated_date]],"MMMM"))</f>
        <v>AUGUST</v>
      </c>
      <c r="M4548" s="55" t="str">
        <f>UPPER("Week "&amp;IF(ROUNDUP(DAY(tbl_raw_data[[#This Row],[Updated_date]])/7,0)=5,4,ROUNDUP(DAY(tbl_raw_data[[#This Row],[Updated_date]])/7,0)))</f>
        <v>WEEK 3</v>
      </c>
      <c r="N4548" s="57" t="str">
        <f>UPPER(VLOOKUP(tbl_raw_data[[#This Row],[Analyst]],[1]setting!$A$1:$B$15,2,0))</f>
        <v>CAMERON</v>
      </c>
      <c r="O4548" s="57" t="str">
        <f>UPPER(tbl_raw_data[[#This Row],[Outcome]])</f>
        <v>APPROVE</v>
      </c>
      <c r="P4548" s="57" t="str">
        <f>UPPER(tbl_raw_data[[#This Row],[Queue Name]])</f>
        <v>CONSUMER EXISTING</v>
      </c>
      <c r="Q4548" s="57" t="str">
        <f>IF(tbl_raw_data[[#This Row],[time_taken_in_mins]]&lt;=20,"SLA_MET","SLA_NOT_MET")</f>
        <v>SLA_MET</v>
      </c>
    </row>
    <row r="4549" spans="1:17" ht="15" customHeight="1" x14ac:dyDescent="0.25">
      <c r="A4549" s="22" t="s">
        <v>6550</v>
      </c>
      <c r="B4549" s="12">
        <v>45159.438148148147</v>
      </c>
      <c r="C4549" s="27">
        <v>45159.452222222222</v>
      </c>
      <c r="D4549" s="28" t="s">
        <v>13</v>
      </c>
      <c r="E4549" s="28" t="s">
        <v>28</v>
      </c>
      <c r="F4549" s="28" t="s">
        <v>10</v>
      </c>
      <c r="G4549" s="112" t="s">
        <v>67</v>
      </c>
      <c r="H45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49" s="48">
        <f>tbl_raw_data[[#This Row],[Date Actioned]]-tbl_raw_data[[#This Row],[Date Tagged]]</f>
        <v>1.4074074075324461E-2</v>
      </c>
      <c r="J4549" s="50">
        <f>HOUR(tbl_raw_data[[#This Row],[time_taken]])*60+MINUTE(tbl_raw_data[[#This Row],[time_taken]])+SECOND(tbl_raw_data[[#This Row],[time_taken]])/60</f>
        <v>20.266666666666666</v>
      </c>
      <c r="K4549" s="54">
        <f>DATE(YEAR(tbl_raw_data[[#This Row],[Date Actioned]]), MONTH(tbl_raw_data[[#This Row],[Date Actioned]]), DAY(tbl_raw_data[[#This Row],[Date Actioned]]))</f>
        <v>45159</v>
      </c>
      <c r="L4549" s="55" t="str">
        <f>UPPER(TEXT(tbl_raw_data[[#This Row],[Updated_date]],"MMMM"))</f>
        <v>AUGUST</v>
      </c>
      <c r="M4549" s="55" t="str">
        <f>UPPER("Week "&amp;IF(ROUNDUP(DAY(tbl_raw_data[[#This Row],[Updated_date]])/7,0)=5,4,ROUNDUP(DAY(tbl_raw_data[[#This Row],[Updated_date]])/7,0)))</f>
        <v>WEEK 3</v>
      </c>
      <c r="N4549" s="57" t="str">
        <f>UPPER(VLOOKUP(tbl_raw_data[[#This Row],[Analyst]],[1]setting!$A$1:$B$15,2,0))</f>
        <v>SAM</v>
      </c>
      <c r="O4549" s="57" t="str">
        <f>UPPER(tbl_raw_data[[#This Row],[Outcome]])</f>
        <v>APPROVE</v>
      </c>
      <c r="P4549" s="57" t="str">
        <f>UPPER(tbl_raw_data[[#This Row],[Queue Name]])</f>
        <v>CONSUMER EXISTING</v>
      </c>
      <c r="Q4549" s="57" t="str">
        <f>IF(tbl_raw_data[[#This Row],[time_taken_in_mins]]&lt;=20,"SLA_MET","SLA_NOT_MET")</f>
        <v>SLA_NOT_MET</v>
      </c>
    </row>
    <row r="4550" spans="1:17" ht="15" customHeight="1" x14ac:dyDescent="0.25">
      <c r="A4550" s="5" t="s">
        <v>6425</v>
      </c>
      <c r="B4550" s="6">
        <v>45159.439467592594</v>
      </c>
      <c r="C4550" s="23">
        <v>45159.452789351853</v>
      </c>
      <c r="D4550" s="24" t="s">
        <v>13</v>
      </c>
      <c r="E4550" s="24" t="s">
        <v>41</v>
      </c>
      <c r="F4550" s="24" t="s">
        <v>55</v>
      </c>
      <c r="G4550" s="113" t="s">
        <v>29</v>
      </c>
      <c r="H45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0" s="48">
        <f>tbl_raw_data[[#This Row],[Date Actioned]]-tbl_raw_data[[#This Row],[Date Tagged]]</f>
        <v>1.3321759259270038E-2</v>
      </c>
      <c r="J4550" s="50">
        <f>HOUR(tbl_raw_data[[#This Row],[time_taken]])*60+MINUTE(tbl_raw_data[[#This Row],[time_taken]])+SECOND(tbl_raw_data[[#This Row],[time_taken]])/60</f>
        <v>19.183333333333334</v>
      </c>
      <c r="K4550" s="54">
        <f>DATE(YEAR(tbl_raw_data[[#This Row],[Date Actioned]]), MONTH(tbl_raw_data[[#This Row],[Date Actioned]]), DAY(tbl_raw_data[[#This Row],[Date Actioned]]))</f>
        <v>45159</v>
      </c>
      <c r="L4550" s="55" t="str">
        <f>UPPER(TEXT(tbl_raw_data[[#This Row],[Updated_date]],"MMMM"))</f>
        <v>AUGUST</v>
      </c>
      <c r="M4550" s="55" t="str">
        <f>UPPER("Week "&amp;IF(ROUNDUP(DAY(tbl_raw_data[[#This Row],[Updated_date]])/7,0)=5,4,ROUNDUP(DAY(tbl_raw_data[[#This Row],[Updated_date]])/7,0)))</f>
        <v>WEEK 3</v>
      </c>
      <c r="N4550" s="57" t="str">
        <f>UPPER(VLOOKUP(tbl_raw_data[[#This Row],[Analyst]],[1]setting!$A$1:$B$15,2,0))</f>
        <v>CAMERON</v>
      </c>
      <c r="O4550" s="57" t="str">
        <f>UPPER(tbl_raw_data[[#This Row],[Outcome]])</f>
        <v>APPROVE</v>
      </c>
      <c r="P4550" s="57" t="str">
        <f>UPPER(tbl_raw_data[[#This Row],[Queue Name]])</f>
        <v>CONSUMER POST BUREAU</v>
      </c>
      <c r="Q4550" s="57" t="str">
        <f>IF(tbl_raw_data[[#This Row],[time_taken_in_mins]]&lt;=20,"SLA_MET","SLA_NOT_MET")</f>
        <v>SLA_MET</v>
      </c>
    </row>
    <row r="4551" spans="1:17" ht="15" customHeight="1" x14ac:dyDescent="0.25">
      <c r="A4551" s="11" t="s">
        <v>6952</v>
      </c>
      <c r="B4551" s="12">
        <v>45159.441828703704</v>
      </c>
      <c r="C4551" s="27">
        <v>45159.459467592591</v>
      </c>
      <c r="D4551" s="28" t="s">
        <v>13</v>
      </c>
      <c r="E4551" s="28" t="s">
        <v>28</v>
      </c>
      <c r="F4551" s="28" t="s">
        <v>10</v>
      </c>
      <c r="G4551" s="112" t="s">
        <v>67</v>
      </c>
      <c r="H45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1" s="48">
        <f>tbl_raw_data[[#This Row],[Date Actioned]]-tbl_raw_data[[#This Row],[Date Tagged]]</f>
        <v>1.763888888672227E-2</v>
      </c>
      <c r="J4551" s="50">
        <f>HOUR(tbl_raw_data[[#This Row],[time_taken]])*60+MINUTE(tbl_raw_data[[#This Row],[time_taken]])+SECOND(tbl_raw_data[[#This Row],[time_taken]])/60</f>
        <v>25.4</v>
      </c>
      <c r="K4551" s="54">
        <f>DATE(YEAR(tbl_raw_data[[#This Row],[Date Actioned]]), MONTH(tbl_raw_data[[#This Row],[Date Actioned]]), DAY(tbl_raw_data[[#This Row],[Date Actioned]]))</f>
        <v>45159</v>
      </c>
      <c r="L4551" s="55" t="str">
        <f>UPPER(TEXT(tbl_raw_data[[#This Row],[Updated_date]],"MMMM"))</f>
        <v>AUGUST</v>
      </c>
      <c r="M4551" s="55" t="str">
        <f>UPPER("Week "&amp;IF(ROUNDUP(DAY(tbl_raw_data[[#This Row],[Updated_date]])/7,0)=5,4,ROUNDUP(DAY(tbl_raw_data[[#This Row],[Updated_date]])/7,0)))</f>
        <v>WEEK 3</v>
      </c>
      <c r="N4551" s="57" t="str">
        <f>UPPER(VLOOKUP(tbl_raw_data[[#This Row],[Analyst]],[1]setting!$A$1:$B$15,2,0))</f>
        <v>SAM</v>
      </c>
      <c r="O4551" s="57" t="str">
        <f>UPPER(tbl_raw_data[[#This Row],[Outcome]])</f>
        <v>APPROVE</v>
      </c>
      <c r="P4551" s="57" t="str">
        <f>UPPER(tbl_raw_data[[#This Row],[Queue Name]])</f>
        <v>CONSUMER EXISTING</v>
      </c>
      <c r="Q4551" s="57" t="str">
        <f>IF(tbl_raw_data[[#This Row],[time_taken_in_mins]]&lt;=20,"SLA_MET","SLA_NOT_MET")</f>
        <v>SLA_NOT_MET</v>
      </c>
    </row>
    <row r="4552" spans="1:17" ht="15" customHeight="1" x14ac:dyDescent="0.25">
      <c r="A4552" s="22" t="s">
        <v>5736</v>
      </c>
      <c r="B4552" s="6">
        <v>45159.443310185183</v>
      </c>
      <c r="C4552" s="23">
        <v>45159.45453703704</v>
      </c>
      <c r="D4552" s="24" t="s">
        <v>13</v>
      </c>
      <c r="E4552" s="24" t="s">
        <v>41</v>
      </c>
      <c r="F4552" s="24" t="s">
        <v>455</v>
      </c>
      <c r="G4552" s="115"/>
      <c r="H45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2" s="48">
        <f>tbl_raw_data[[#This Row],[Date Actioned]]-tbl_raw_data[[#This Row],[Date Tagged]]</f>
        <v>1.1226851856918074E-2</v>
      </c>
      <c r="J4552" s="50">
        <f>HOUR(tbl_raw_data[[#This Row],[time_taken]])*60+MINUTE(tbl_raw_data[[#This Row],[time_taken]])+SECOND(tbl_raw_data[[#This Row],[time_taken]])/60</f>
        <v>16.166666666666668</v>
      </c>
      <c r="K4552" s="54">
        <f>DATE(YEAR(tbl_raw_data[[#This Row],[Date Actioned]]), MONTH(tbl_raw_data[[#This Row],[Date Actioned]]), DAY(tbl_raw_data[[#This Row],[Date Actioned]]))</f>
        <v>45159</v>
      </c>
      <c r="L4552" s="55" t="str">
        <f>UPPER(TEXT(tbl_raw_data[[#This Row],[Updated_date]],"MMMM"))</f>
        <v>AUGUST</v>
      </c>
      <c r="M4552" s="55" t="str">
        <f>UPPER("Week "&amp;IF(ROUNDUP(DAY(tbl_raw_data[[#This Row],[Updated_date]])/7,0)=5,4,ROUNDUP(DAY(tbl_raw_data[[#This Row],[Updated_date]])/7,0)))</f>
        <v>WEEK 3</v>
      </c>
      <c r="N4552" s="57" t="str">
        <f>UPPER(VLOOKUP(tbl_raw_data[[#This Row],[Analyst]],[1]setting!$A$1:$B$15,2,0))</f>
        <v>ROHAN</v>
      </c>
      <c r="O4552" s="57" t="str">
        <f>UPPER(tbl_raw_data[[#This Row],[Outcome]])</f>
        <v>APPROVE</v>
      </c>
      <c r="P4552" s="57" t="str">
        <f>UPPER(tbl_raw_data[[#This Row],[Queue Name]])</f>
        <v>CONSUMER POST BUREAU</v>
      </c>
      <c r="Q4552" s="57" t="str">
        <f>IF(tbl_raw_data[[#This Row],[time_taken_in_mins]]&lt;=20,"SLA_MET","SLA_NOT_MET")</f>
        <v>SLA_MET</v>
      </c>
    </row>
    <row r="4553" spans="1:17" ht="15" customHeight="1" x14ac:dyDescent="0.25">
      <c r="A4553" s="5" t="s">
        <v>2832</v>
      </c>
      <c r="B4553" s="12">
        <v>45159.449374999997</v>
      </c>
      <c r="C4553" s="27">
        <v>45159.455497685187</v>
      </c>
      <c r="D4553" s="28" t="s">
        <v>13</v>
      </c>
      <c r="E4553" s="28" t="s">
        <v>28</v>
      </c>
      <c r="F4553" s="28" t="s">
        <v>55</v>
      </c>
      <c r="G4553" s="112" t="s">
        <v>29</v>
      </c>
      <c r="H45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3" s="48">
        <f>tbl_raw_data[[#This Row],[Date Actioned]]-tbl_raw_data[[#This Row],[Date Tagged]]</f>
        <v>6.1226851903484203E-3</v>
      </c>
      <c r="J4553" s="50">
        <f>HOUR(tbl_raw_data[[#This Row],[time_taken]])*60+MINUTE(tbl_raw_data[[#This Row],[time_taken]])+SECOND(tbl_raw_data[[#This Row],[time_taken]])/60</f>
        <v>8.8166666666666664</v>
      </c>
      <c r="K4553" s="54">
        <f>DATE(YEAR(tbl_raw_data[[#This Row],[Date Actioned]]), MONTH(tbl_raw_data[[#This Row],[Date Actioned]]), DAY(tbl_raw_data[[#This Row],[Date Actioned]]))</f>
        <v>45159</v>
      </c>
      <c r="L4553" s="55" t="str">
        <f>UPPER(TEXT(tbl_raw_data[[#This Row],[Updated_date]],"MMMM"))</f>
        <v>AUGUST</v>
      </c>
      <c r="M4553" s="55" t="str">
        <f>UPPER("Week "&amp;IF(ROUNDUP(DAY(tbl_raw_data[[#This Row],[Updated_date]])/7,0)=5,4,ROUNDUP(DAY(tbl_raw_data[[#This Row],[Updated_date]])/7,0)))</f>
        <v>WEEK 3</v>
      </c>
      <c r="N4553" s="57" t="str">
        <f>UPPER(VLOOKUP(tbl_raw_data[[#This Row],[Analyst]],[1]setting!$A$1:$B$15,2,0))</f>
        <v>CAMERON</v>
      </c>
      <c r="O4553" s="57" t="str">
        <f>UPPER(tbl_raw_data[[#This Row],[Outcome]])</f>
        <v>APPROVE</v>
      </c>
      <c r="P4553" s="57" t="str">
        <f>UPPER(tbl_raw_data[[#This Row],[Queue Name]])</f>
        <v>CONSUMER EXISTING</v>
      </c>
      <c r="Q4553" s="57" t="str">
        <f>IF(tbl_raw_data[[#This Row],[time_taken_in_mins]]&lt;=20,"SLA_MET","SLA_NOT_MET")</f>
        <v>SLA_MET</v>
      </c>
    </row>
    <row r="4554" spans="1:17" ht="15" customHeight="1" x14ac:dyDescent="0.25">
      <c r="A4554" s="5" t="s">
        <v>5281</v>
      </c>
      <c r="B4554" s="6">
        <v>45159.450891203705</v>
      </c>
      <c r="C4554" s="23">
        <v>45159.461053240739</v>
      </c>
      <c r="D4554" s="24" t="s">
        <v>8</v>
      </c>
      <c r="E4554" s="24" t="s">
        <v>9</v>
      </c>
      <c r="F4554" s="24" t="s">
        <v>55</v>
      </c>
      <c r="G4554" s="113" t="s">
        <v>1052</v>
      </c>
      <c r="H45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54" s="48">
        <f>tbl_raw_data[[#This Row],[Date Actioned]]-tbl_raw_data[[#This Row],[Date Tagged]]</f>
        <v>1.0162037033296656E-2</v>
      </c>
      <c r="J4554" s="50">
        <f>HOUR(tbl_raw_data[[#This Row],[time_taken]])*60+MINUTE(tbl_raw_data[[#This Row],[time_taken]])+SECOND(tbl_raw_data[[#This Row],[time_taken]])/60</f>
        <v>14.633333333333333</v>
      </c>
      <c r="K4554" s="54">
        <f>DATE(YEAR(tbl_raw_data[[#This Row],[Date Actioned]]), MONTH(tbl_raw_data[[#This Row],[Date Actioned]]), DAY(tbl_raw_data[[#This Row],[Date Actioned]]))</f>
        <v>45159</v>
      </c>
      <c r="L4554" s="55" t="str">
        <f>UPPER(TEXT(tbl_raw_data[[#This Row],[Updated_date]],"MMMM"))</f>
        <v>AUGUST</v>
      </c>
      <c r="M4554" s="55" t="str">
        <f>UPPER("Week "&amp;IF(ROUNDUP(DAY(tbl_raw_data[[#This Row],[Updated_date]])/7,0)=5,4,ROUNDUP(DAY(tbl_raw_data[[#This Row],[Updated_date]])/7,0)))</f>
        <v>WEEK 3</v>
      </c>
      <c r="N4554" s="57" t="str">
        <f>UPPER(VLOOKUP(tbl_raw_data[[#This Row],[Analyst]],[1]setting!$A$1:$B$15,2,0))</f>
        <v>CAMERON</v>
      </c>
      <c r="O4554" s="57" t="str">
        <f>UPPER(tbl_raw_data[[#This Row],[Outcome]])</f>
        <v>WITHDRAW</v>
      </c>
      <c r="P4554" s="57" t="str">
        <f>UPPER(tbl_raw_data[[#This Row],[Queue Name]])</f>
        <v>CONSUMER PRE BUREAU</v>
      </c>
      <c r="Q4554" s="57" t="str">
        <f>IF(tbl_raw_data[[#This Row],[time_taken_in_mins]]&lt;=20,"SLA_MET","SLA_NOT_MET")</f>
        <v>SLA_MET</v>
      </c>
    </row>
    <row r="4555" spans="1:17" ht="15" customHeight="1" x14ac:dyDescent="0.25">
      <c r="A4555" s="11" t="s">
        <v>6010</v>
      </c>
      <c r="B4555" s="6">
        <v>45159.451481481483</v>
      </c>
      <c r="C4555" s="23">
        <v>45159.463414351849</v>
      </c>
      <c r="D4555" s="24" t="s">
        <v>13</v>
      </c>
      <c r="E4555" s="24" t="s">
        <v>41</v>
      </c>
      <c r="F4555" s="24" t="s">
        <v>455</v>
      </c>
      <c r="G4555" s="115"/>
      <c r="H45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5" s="48">
        <f>tbl_raw_data[[#This Row],[Date Actioned]]-tbl_raw_data[[#This Row],[Date Tagged]]</f>
        <v>1.1932870365853887E-2</v>
      </c>
      <c r="J4555" s="50">
        <f>HOUR(tbl_raw_data[[#This Row],[time_taken]])*60+MINUTE(tbl_raw_data[[#This Row],[time_taken]])+SECOND(tbl_raw_data[[#This Row],[time_taken]])/60</f>
        <v>17.183333333333334</v>
      </c>
      <c r="K4555" s="54">
        <f>DATE(YEAR(tbl_raw_data[[#This Row],[Date Actioned]]), MONTH(tbl_raw_data[[#This Row],[Date Actioned]]), DAY(tbl_raw_data[[#This Row],[Date Actioned]]))</f>
        <v>45159</v>
      </c>
      <c r="L4555" s="55" t="str">
        <f>UPPER(TEXT(tbl_raw_data[[#This Row],[Updated_date]],"MMMM"))</f>
        <v>AUGUST</v>
      </c>
      <c r="M4555" s="55" t="str">
        <f>UPPER("Week "&amp;IF(ROUNDUP(DAY(tbl_raw_data[[#This Row],[Updated_date]])/7,0)=5,4,ROUNDUP(DAY(tbl_raw_data[[#This Row],[Updated_date]])/7,0)))</f>
        <v>WEEK 3</v>
      </c>
      <c r="N4555" s="57" t="str">
        <f>UPPER(VLOOKUP(tbl_raw_data[[#This Row],[Analyst]],[1]setting!$A$1:$B$15,2,0))</f>
        <v>ROHAN</v>
      </c>
      <c r="O4555" s="57" t="str">
        <f>UPPER(tbl_raw_data[[#This Row],[Outcome]])</f>
        <v>APPROVE</v>
      </c>
      <c r="P4555" s="57" t="str">
        <f>UPPER(tbl_raw_data[[#This Row],[Queue Name]])</f>
        <v>CONSUMER POST BUREAU</v>
      </c>
      <c r="Q4555" s="57" t="str">
        <f>IF(tbl_raw_data[[#This Row],[time_taken_in_mins]]&lt;=20,"SLA_MET","SLA_NOT_MET")</f>
        <v>SLA_MET</v>
      </c>
    </row>
    <row r="4556" spans="1:17" ht="15" customHeight="1" x14ac:dyDescent="0.25">
      <c r="A4556" s="22" t="s">
        <v>6975</v>
      </c>
      <c r="B4556" s="12">
        <v>45159.45212962963</v>
      </c>
      <c r="C4556" s="27">
        <v>45159.470057870371</v>
      </c>
      <c r="D4556" s="28" t="s">
        <v>13</v>
      </c>
      <c r="E4556" s="28" t="s">
        <v>41</v>
      </c>
      <c r="F4556" s="28" t="s">
        <v>455</v>
      </c>
      <c r="G4556" s="114"/>
      <c r="H45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6" s="48">
        <f>tbl_raw_data[[#This Row],[Date Actioned]]-tbl_raw_data[[#This Row],[Date Tagged]]</f>
        <v>1.7928240740729962E-2</v>
      </c>
      <c r="J4556" s="50">
        <f>HOUR(tbl_raw_data[[#This Row],[time_taken]])*60+MINUTE(tbl_raw_data[[#This Row],[time_taken]])+SECOND(tbl_raw_data[[#This Row],[time_taken]])/60</f>
        <v>25.816666666666666</v>
      </c>
      <c r="K4556" s="54">
        <f>DATE(YEAR(tbl_raw_data[[#This Row],[Date Actioned]]), MONTH(tbl_raw_data[[#This Row],[Date Actioned]]), DAY(tbl_raw_data[[#This Row],[Date Actioned]]))</f>
        <v>45159</v>
      </c>
      <c r="L4556" s="55" t="str">
        <f>UPPER(TEXT(tbl_raw_data[[#This Row],[Updated_date]],"MMMM"))</f>
        <v>AUGUST</v>
      </c>
      <c r="M4556" s="55" t="str">
        <f>UPPER("Week "&amp;IF(ROUNDUP(DAY(tbl_raw_data[[#This Row],[Updated_date]])/7,0)=5,4,ROUNDUP(DAY(tbl_raw_data[[#This Row],[Updated_date]])/7,0)))</f>
        <v>WEEK 3</v>
      </c>
      <c r="N4556" s="57" t="str">
        <f>UPPER(VLOOKUP(tbl_raw_data[[#This Row],[Analyst]],[1]setting!$A$1:$B$15,2,0))</f>
        <v>ROHAN</v>
      </c>
      <c r="O4556" s="57" t="str">
        <f>UPPER(tbl_raw_data[[#This Row],[Outcome]])</f>
        <v>APPROVE</v>
      </c>
      <c r="P4556" s="57" t="str">
        <f>UPPER(tbl_raw_data[[#This Row],[Queue Name]])</f>
        <v>CONSUMER POST BUREAU</v>
      </c>
      <c r="Q4556" s="57" t="str">
        <f>IF(tbl_raw_data[[#This Row],[time_taken_in_mins]]&lt;=20,"SLA_MET","SLA_NOT_MET")</f>
        <v>SLA_NOT_MET</v>
      </c>
    </row>
    <row r="4557" spans="1:17" ht="15" customHeight="1" x14ac:dyDescent="0.25">
      <c r="A4557" s="5" t="s">
        <v>4730</v>
      </c>
      <c r="B4557" s="12">
        <v>45159.452418981484</v>
      </c>
      <c r="C4557" s="27">
        <v>45159.461354166669</v>
      </c>
      <c r="D4557" s="28" t="s">
        <v>46</v>
      </c>
      <c r="E4557" s="28" t="s">
        <v>28</v>
      </c>
      <c r="F4557" s="28" t="s">
        <v>10</v>
      </c>
      <c r="G4557" s="112" t="s">
        <v>1150</v>
      </c>
      <c r="H45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7" s="48">
        <f>tbl_raw_data[[#This Row],[Date Actioned]]-tbl_raw_data[[#This Row],[Date Tagged]]</f>
        <v>8.9351851856918074E-3</v>
      </c>
      <c r="J4557" s="50">
        <f>HOUR(tbl_raw_data[[#This Row],[time_taken]])*60+MINUTE(tbl_raw_data[[#This Row],[time_taken]])+SECOND(tbl_raw_data[[#This Row],[time_taken]])/60</f>
        <v>12.866666666666667</v>
      </c>
      <c r="K4557" s="54">
        <f>DATE(YEAR(tbl_raw_data[[#This Row],[Date Actioned]]), MONTH(tbl_raw_data[[#This Row],[Date Actioned]]), DAY(tbl_raw_data[[#This Row],[Date Actioned]]))</f>
        <v>45159</v>
      </c>
      <c r="L4557" s="55" t="str">
        <f>UPPER(TEXT(tbl_raw_data[[#This Row],[Updated_date]],"MMMM"))</f>
        <v>AUGUST</v>
      </c>
      <c r="M4557" s="55" t="str">
        <f>UPPER("Week "&amp;IF(ROUNDUP(DAY(tbl_raw_data[[#This Row],[Updated_date]])/7,0)=5,4,ROUNDUP(DAY(tbl_raw_data[[#This Row],[Updated_date]])/7,0)))</f>
        <v>WEEK 3</v>
      </c>
      <c r="N4557" s="57" t="str">
        <f>UPPER(VLOOKUP(tbl_raw_data[[#This Row],[Analyst]],[1]setting!$A$1:$B$15,2,0))</f>
        <v>SAM</v>
      </c>
      <c r="O4557" s="57" t="str">
        <f>UPPER(tbl_raw_data[[#This Row],[Outcome]])</f>
        <v>DECLINE</v>
      </c>
      <c r="P4557" s="57" t="str">
        <f>UPPER(tbl_raw_data[[#This Row],[Queue Name]])</f>
        <v>CONSUMER EXISTING</v>
      </c>
      <c r="Q4557" s="57" t="str">
        <f>IF(tbl_raw_data[[#This Row],[time_taken_in_mins]]&lt;=20,"SLA_MET","SLA_NOT_MET")</f>
        <v>SLA_MET</v>
      </c>
    </row>
    <row r="4558" spans="1:17" ht="15" customHeight="1" x14ac:dyDescent="0.25">
      <c r="A4558" s="11" t="s">
        <v>6233</v>
      </c>
      <c r="B4558" s="6">
        <v>45159.454884259256</v>
      </c>
      <c r="C4558" s="23">
        <v>45159.467430555553</v>
      </c>
      <c r="D4558" s="24" t="s">
        <v>46</v>
      </c>
      <c r="E4558" s="24" t="s">
        <v>28</v>
      </c>
      <c r="F4558" s="24" t="s">
        <v>14</v>
      </c>
      <c r="G4558" s="113" t="s">
        <v>1150</v>
      </c>
      <c r="H45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58" s="48">
        <f>tbl_raw_data[[#This Row],[Date Actioned]]-tbl_raw_data[[#This Row],[Date Tagged]]</f>
        <v>1.2546296296932269E-2</v>
      </c>
      <c r="J4558" s="50">
        <f>HOUR(tbl_raw_data[[#This Row],[time_taken]])*60+MINUTE(tbl_raw_data[[#This Row],[time_taken]])+SECOND(tbl_raw_data[[#This Row],[time_taken]])/60</f>
        <v>18.066666666666666</v>
      </c>
      <c r="K4558" s="54">
        <f>DATE(YEAR(tbl_raw_data[[#This Row],[Date Actioned]]), MONTH(tbl_raw_data[[#This Row],[Date Actioned]]), DAY(tbl_raw_data[[#This Row],[Date Actioned]]))</f>
        <v>45159</v>
      </c>
      <c r="L4558" s="55" t="str">
        <f>UPPER(TEXT(tbl_raw_data[[#This Row],[Updated_date]],"MMMM"))</f>
        <v>AUGUST</v>
      </c>
      <c r="M4558" s="55" t="str">
        <f>UPPER("Week "&amp;IF(ROUNDUP(DAY(tbl_raw_data[[#This Row],[Updated_date]])/7,0)=5,4,ROUNDUP(DAY(tbl_raw_data[[#This Row],[Updated_date]])/7,0)))</f>
        <v>WEEK 3</v>
      </c>
      <c r="N4558" s="57" t="str">
        <f>UPPER(VLOOKUP(tbl_raw_data[[#This Row],[Analyst]],[1]setting!$A$1:$B$15,2,0))</f>
        <v>HARDIK</v>
      </c>
      <c r="O4558" s="57" t="str">
        <f>UPPER(tbl_raw_data[[#This Row],[Outcome]])</f>
        <v>DECLINE</v>
      </c>
      <c r="P4558" s="57" t="str">
        <f>UPPER(tbl_raw_data[[#This Row],[Queue Name]])</f>
        <v>CONSUMER EXISTING</v>
      </c>
      <c r="Q4558" s="57" t="str">
        <f>IF(tbl_raw_data[[#This Row],[time_taken_in_mins]]&lt;=20,"SLA_MET","SLA_NOT_MET")</f>
        <v>SLA_MET</v>
      </c>
    </row>
    <row r="4559" spans="1:17" ht="15" customHeight="1" x14ac:dyDescent="0.25">
      <c r="A4559" s="5" t="s">
        <v>7186</v>
      </c>
      <c r="B4559" s="6">
        <v>45159.456099537034</v>
      </c>
      <c r="C4559" s="23">
        <v>45159.480567129627</v>
      </c>
      <c r="D4559" s="24" t="s">
        <v>13</v>
      </c>
      <c r="E4559" s="24" t="s">
        <v>28</v>
      </c>
      <c r="F4559" s="24" t="s">
        <v>254</v>
      </c>
      <c r="G4559" s="115"/>
      <c r="H45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59" s="48">
        <f>tbl_raw_data[[#This Row],[Date Actioned]]-tbl_raw_data[[#This Row],[Date Tagged]]</f>
        <v>2.4467592593282461E-2</v>
      </c>
      <c r="J4559" s="50">
        <f>HOUR(tbl_raw_data[[#This Row],[time_taken]])*60+MINUTE(tbl_raw_data[[#This Row],[time_taken]])+SECOND(tbl_raw_data[[#This Row],[time_taken]])/60</f>
        <v>35.233333333333334</v>
      </c>
      <c r="K4559" s="54">
        <f>DATE(YEAR(tbl_raw_data[[#This Row],[Date Actioned]]), MONTH(tbl_raw_data[[#This Row],[Date Actioned]]), DAY(tbl_raw_data[[#This Row],[Date Actioned]]))</f>
        <v>45159</v>
      </c>
      <c r="L4559" s="55" t="str">
        <f>UPPER(TEXT(tbl_raw_data[[#This Row],[Updated_date]],"MMMM"))</f>
        <v>AUGUST</v>
      </c>
      <c r="M4559" s="55" t="str">
        <f>UPPER("Week "&amp;IF(ROUNDUP(DAY(tbl_raw_data[[#This Row],[Updated_date]])/7,0)=5,4,ROUNDUP(DAY(tbl_raw_data[[#This Row],[Updated_date]])/7,0)))</f>
        <v>WEEK 3</v>
      </c>
      <c r="N4559" s="57" t="str">
        <f>UPPER(VLOOKUP(tbl_raw_data[[#This Row],[Analyst]],[1]setting!$A$1:$B$15,2,0))</f>
        <v>FARDIN</v>
      </c>
      <c r="O4559" s="57" t="str">
        <f>UPPER(tbl_raw_data[[#This Row],[Outcome]])</f>
        <v>APPROVE</v>
      </c>
      <c r="P4559" s="57" t="str">
        <f>UPPER(tbl_raw_data[[#This Row],[Queue Name]])</f>
        <v>CONSUMER EXISTING</v>
      </c>
      <c r="Q4559" s="57" t="str">
        <f>IF(tbl_raw_data[[#This Row],[time_taken_in_mins]]&lt;=20,"SLA_MET","SLA_NOT_MET")</f>
        <v>SLA_NOT_MET</v>
      </c>
    </row>
    <row r="4560" spans="1:17" ht="15" customHeight="1" x14ac:dyDescent="0.25">
      <c r="A4560" s="11" t="s">
        <v>6251</v>
      </c>
      <c r="B4560" s="12">
        <v>45159.461724537039</v>
      </c>
      <c r="C4560" s="27">
        <v>45159.474328703705</v>
      </c>
      <c r="D4560" s="28" t="s">
        <v>8</v>
      </c>
      <c r="E4560" s="28" t="s">
        <v>41</v>
      </c>
      <c r="F4560" s="28" t="s">
        <v>55</v>
      </c>
      <c r="G4560" s="112" t="s">
        <v>6252</v>
      </c>
      <c r="H45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60" s="48">
        <f>tbl_raw_data[[#This Row],[Date Actioned]]-tbl_raw_data[[#This Row],[Date Tagged]]</f>
        <v>1.2604166666278616E-2</v>
      </c>
      <c r="J4560" s="50">
        <f>HOUR(tbl_raw_data[[#This Row],[time_taken]])*60+MINUTE(tbl_raw_data[[#This Row],[time_taken]])+SECOND(tbl_raw_data[[#This Row],[time_taken]])/60</f>
        <v>18.149999999999999</v>
      </c>
      <c r="K4560" s="54">
        <f>DATE(YEAR(tbl_raw_data[[#This Row],[Date Actioned]]), MONTH(tbl_raw_data[[#This Row],[Date Actioned]]), DAY(tbl_raw_data[[#This Row],[Date Actioned]]))</f>
        <v>45159</v>
      </c>
      <c r="L4560" s="55" t="str">
        <f>UPPER(TEXT(tbl_raw_data[[#This Row],[Updated_date]],"MMMM"))</f>
        <v>AUGUST</v>
      </c>
      <c r="M4560" s="55" t="str">
        <f>UPPER("Week "&amp;IF(ROUNDUP(DAY(tbl_raw_data[[#This Row],[Updated_date]])/7,0)=5,4,ROUNDUP(DAY(tbl_raw_data[[#This Row],[Updated_date]])/7,0)))</f>
        <v>WEEK 3</v>
      </c>
      <c r="N4560" s="57" t="str">
        <f>UPPER(VLOOKUP(tbl_raw_data[[#This Row],[Analyst]],[1]setting!$A$1:$B$15,2,0))</f>
        <v>CAMERON</v>
      </c>
      <c r="O4560" s="57" t="str">
        <f>UPPER(tbl_raw_data[[#This Row],[Outcome]])</f>
        <v>WITHDRAW</v>
      </c>
      <c r="P4560" s="57" t="str">
        <f>UPPER(tbl_raw_data[[#This Row],[Queue Name]])</f>
        <v>CONSUMER POST BUREAU</v>
      </c>
      <c r="Q4560" s="57" t="str">
        <f>IF(tbl_raw_data[[#This Row],[time_taken_in_mins]]&lt;=20,"SLA_MET","SLA_NOT_MET")</f>
        <v>SLA_MET</v>
      </c>
    </row>
    <row r="4561" spans="1:17" ht="15" customHeight="1" x14ac:dyDescent="0.25">
      <c r="A4561" s="22" t="s">
        <v>4757</v>
      </c>
      <c r="B4561" s="6">
        <v>45159.467418981483</v>
      </c>
      <c r="C4561" s="23">
        <v>45159.476412037038</v>
      </c>
      <c r="D4561" s="24" t="s">
        <v>8</v>
      </c>
      <c r="E4561" s="24" t="s">
        <v>41</v>
      </c>
      <c r="F4561" s="24" t="s">
        <v>14</v>
      </c>
      <c r="G4561" s="113" t="s">
        <v>1052</v>
      </c>
      <c r="H45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1" s="48">
        <f>tbl_raw_data[[#This Row],[Date Actioned]]-tbl_raw_data[[#This Row],[Date Tagged]]</f>
        <v>8.9930555550381541E-3</v>
      </c>
      <c r="J4561" s="50">
        <f>HOUR(tbl_raw_data[[#This Row],[time_taken]])*60+MINUTE(tbl_raw_data[[#This Row],[time_taken]])+SECOND(tbl_raw_data[[#This Row],[time_taken]])/60</f>
        <v>12.95</v>
      </c>
      <c r="K4561" s="54">
        <f>DATE(YEAR(tbl_raw_data[[#This Row],[Date Actioned]]), MONTH(tbl_raw_data[[#This Row],[Date Actioned]]), DAY(tbl_raw_data[[#This Row],[Date Actioned]]))</f>
        <v>45159</v>
      </c>
      <c r="L4561" s="55" t="str">
        <f>UPPER(TEXT(tbl_raw_data[[#This Row],[Updated_date]],"MMMM"))</f>
        <v>AUGUST</v>
      </c>
      <c r="M4561" s="55" t="str">
        <f>UPPER("Week "&amp;IF(ROUNDUP(DAY(tbl_raw_data[[#This Row],[Updated_date]])/7,0)=5,4,ROUNDUP(DAY(tbl_raw_data[[#This Row],[Updated_date]])/7,0)))</f>
        <v>WEEK 3</v>
      </c>
      <c r="N4561" s="57" t="str">
        <f>UPPER(VLOOKUP(tbl_raw_data[[#This Row],[Analyst]],[1]setting!$A$1:$B$15,2,0))</f>
        <v>HARDIK</v>
      </c>
      <c r="O4561" s="57" t="str">
        <f>UPPER(tbl_raw_data[[#This Row],[Outcome]])</f>
        <v>WITHDRAW</v>
      </c>
      <c r="P4561" s="57" t="str">
        <f>UPPER(tbl_raw_data[[#This Row],[Queue Name]])</f>
        <v>CONSUMER POST BUREAU</v>
      </c>
      <c r="Q4561" s="57" t="str">
        <f>IF(tbl_raw_data[[#This Row],[time_taken_in_mins]]&lt;=20,"SLA_MET","SLA_NOT_MET")</f>
        <v>SLA_MET</v>
      </c>
    </row>
    <row r="4562" spans="1:17" ht="15" customHeight="1" x14ac:dyDescent="0.25">
      <c r="A4562" s="11" t="s">
        <v>611</v>
      </c>
      <c r="B4562" s="12">
        <v>45159.470613425925</v>
      </c>
      <c r="C4562" s="27">
        <v>45159.473634259259</v>
      </c>
      <c r="D4562" s="28" t="s">
        <v>13</v>
      </c>
      <c r="E4562" s="28" t="s">
        <v>28</v>
      </c>
      <c r="F4562" s="28" t="s">
        <v>168</v>
      </c>
      <c r="G4562" s="114"/>
      <c r="H45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62" s="48">
        <f>tbl_raw_data[[#This Row],[Date Actioned]]-tbl_raw_data[[#This Row],[Date Tagged]]</f>
        <v>3.0208333337213844E-3</v>
      </c>
      <c r="J4562" s="50">
        <f>HOUR(tbl_raw_data[[#This Row],[time_taken]])*60+MINUTE(tbl_raw_data[[#This Row],[time_taken]])+SECOND(tbl_raw_data[[#This Row],[time_taken]])/60</f>
        <v>4.3499999999999996</v>
      </c>
      <c r="K4562" s="54">
        <f>DATE(YEAR(tbl_raw_data[[#This Row],[Date Actioned]]), MONTH(tbl_raw_data[[#This Row],[Date Actioned]]), DAY(tbl_raw_data[[#This Row],[Date Actioned]]))</f>
        <v>45159</v>
      </c>
      <c r="L4562" s="55" t="str">
        <f>UPPER(TEXT(tbl_raw_data[[#This Row],[Updated_date]],"MMMM"))</f>
        <v>AUGUST</v>
      </c>
      <c r="M4562" s="55" t="str">
        <f>UPPER("Week "&amp;IF(ROUNDUP(DAY(tbl_raw_data[[#This Row],[Updated_date]])/7,0)=5,4,ROUNDUP(DAY(tbl_raw_data[[#This Row],[Updated_date]])/7,0)))</f>
        <v>WEEK 3</v>
      </c>
      <c r="N4562" s="57" t="str">
        <f>UPPER(VLOOKUP(tbl_raw_data[[#This Row],[Analyst]],[1]setting!$A$1:$B$15,2,0))</f>
        <v>MERCEDES</v>
      </c>
      <c r="O4562" s="57" t="str">
        <f>UPPER(tbl_raw_data[[#This Row],[Outcome]])</f>
        <v>APPROVE</v>
      </c>
      <c r="P4562" s="57" t="str">
        <f>UPPER(tbl_raw_data[[#This Row],[Queue Name]])</f>
        <v>CONSUMER EXISTING</v>
      </c>
      <c r="Q4562" s="57" t="str">
        <f>IF(tbl_raw_data[[#This Row],[time_taken_in_mins]]&lt;=20,"SLA_MET","SLA_NOT_MET")</f>
        <v>SLA_MET</v>
      </c>
    </row>
    <row r="4563" spans="1:17" ht="51.75" x14ac:dyDescent="0.25">
      <c r="A4563" s="5" t="s">
        <v>5292</v>
      </c>
      <c r="B4563" s="12">
        <v>45159.474953703706</v>
      </c>
      <c r="C4563" s="27">
        <v>45159.485138888886</v>
      </c>
      <c r="D4563" s="28" t="s">
        <v>8</v>
      </c>
      <c r="E4563" s="28" t="s">
        <v>28</v>
      </c>
      <c r="F4563" s="28" t="s">
        <v>10</v>
      </c>
      <c r="G4563" s="112" t="s">
        <v>1052</v>
      </c>
      <c r="H45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3" s="48">
        <f>tbl_raw_data[[#This Row],[Date Actioned]]-tbl_raw_data[[#This Row],[Date Tagged]]</f>
        <v>1.0185185179580003E-2</v>
      </c>
      <c r="J4563" s="50">
        <f>HOUR(tbl_raw_data[[#This Row],[time_taken]])*60+MINUTE(tbl_raw_data[[#This Row],[time_taken]])+SECOND(tbl_raw_data[[#This Row],[time_taken]])/60</f>
        <v>14.666666666666666</v>
      </c>
      <c r="K4563" s="54">
        <f>DATE(YEAR(tbl_raw_data[[#This Row],[Date Actioned]]), MONTH(tbl_raw_data[[#This Row],[Date Actioned]]), DAY(tbl_raw_data[[#This Row],[Date Actioned]]))</f>
        <v>45159</v>
      </c>
      <c r="L4563" s="55" t="str">
        <f>UPPER(TEXT(tbl_raw_data[[#This Row],[Updated_date]],"MMMM"))</f>
        <v>AUGUST</v>
      </c>
      <c r="M4563" s="55" t="str">
        <f>UPPER("Week "&amp;IF(ROUNDUP(DAY(tbl_raw_data[[#This Row],[Updated_date]])/7,0)=5,4,ROUNDUP(DAY(tbl_raw_data[[#This Row],[Updated_date]])/7,0)))</f>
        <v>WEEK 3</v>
      </c>
      <c r="N4563" s="57" t="str">
        <f>UPPER(VLOOKUP(tbl_raw_data[[#This Row],[Analyst]],[1]setting!$A$1:$B$15,2,0))</f>
        <v>SAM</v>
      </c>
      <c r="O4563" s="57" t="str">
        <f>UPPER(tbl_raw_data[[#This Row],[Outcome]])</f>
        <v>WITHDRAW</v>
      </c>
      <c r="P4563" s="57" t="str">
        <f>UPPER(tbl_raw_data[[#This Row],[Queue Name]])</f>
        <v>CONSUMER EXISTING</v>
      </c>
      <c r="Q4563" s="57" t="str">
        <f>IF(tbl_raw_data[[#This Row],[time_taken_in_mins]]&lt;=20,"SLA_MET","SLA_NOT_MET")</f>
        <v>SLA_MET</v>
      </c>
    </row>
    <row r="4564" spans="1:17" ht="15" customHeight="1" x14ac:dyDescent="0.25">
      <c r="A4564" s="11" t="s">
        <v>5140</v>
      </c>
      <c r="B4564" s="6">
        <v>45159.476087962961</v>
      </c>
      <c r="C4564" s="23">
        <v>45159.485949074071</v>
      </c>
      <c r="D4564" s="24" t="s">
        <v>8</v>
      </c>
      <c r="E4564" s="24" t="s">
        <v>9</v>
      </c>
      <c r="F4564" s="24" t="s">
        <v>55</v>
      </c>
      <c r="G4564" s="113" t="s">
        <v>488</v>
      </c>
      <c r="H45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64" s="48">
        <f>tbl_raw_data[[#This Row],[Date Actioned]]-tbl_raw_data[[#This Row],[Date Tagged]]</f>
        <v>9.8611111097852699E-3</v>
      </c>
      <c r="J4564" s="50">
        <f>HOUR(tbl_raw_data[[#This Row],[time_taken]])*60+MINUTE(tbl_raw_data[[#This Row],[time_taken]])+SECOND(tbl_raw_data[[#This Row],[time_taken]])/60</f>
        <v>14.2</v>
      </c>
      <c r="K4564" s="54">
        <f>DATE(YEAR(tbl_raw_data[[#This Row],[Date Actioned]]), MONTH(tbl_raw_data[[#This Row],[Date Actioned]]), DAY(tbl_raw_data[[#This Row],[Date Actioned]]))</f>
        <v>45159</v>
      </c>
      <c r="L4564" s="55" t="str">
        <f>UPPER(TEXT(tbl_raw_data[[#This Row],[Updated_date]],"MMMM"))</f>
        <v>AUGUST</v>
      </c>
      <c r="M4564" s="55" t="str">
        <f>UPPER("Week "&amp;IF(ROUNDUP(DAY(tbl_raw_data[[#This Row],[Updated_date]])/7,0)=5,4,ROUNDUP(DAY(tbl_raw_data[[#This Row],[Updated_date]])/7,0)))</f>
        <v>WEEK 3</v>
      </c>
      <c r="N4564" s="57" t="str">
        <f>UPPER(VLOOKUP(tbl_raw_data[[#This Row],[Analyst]],[1]setting!$A$1:$B$15,2,0))</f>
        <v>CAMERON</v>
      </c>
      <c r="O4564" s="57" t="str">
        <f>UPPER(tbl_raw_data[[#This Row],[Outcome]])</f>
        <v>WITHDRAW</v>
      </c>
      <c r="P4564" s="57" t="str">
        <f>UPPER(tbl_raw_data[[#This Row],[Queue Name]])</f>
        <v>CONSUMER PRE BUREAU</v>
      </c>
      <c r="Q4564" s="57" t="str">
        <f>IF(tbl_raw_data[[#This Row],[time_taken_in_mins]]&lt;=20,"SLA_MET","SLA_NOT_MET")</f>
        <v>SLA_MET</v>
      </c>
    </row>
    <row r="4565" spans="1:17" ht="15" customHeight="1" x14ac:dyDescent="0.25">
      <c r="A4565" s="22" t="s">
        <v>4091</v>
      </c>
      <c r="B4565" s="6">
        <v>45159.485706018517</v>
      </c>
      <c r="C4565" s="23">
        <v>45159.49355324074</v>
      </c>
      <c r="D4565" s="24" t="s">
        <v>13</v>
      </c>
      <c r="E4565" s="24" t="s">
        <v>28</v>
      </c>
      <c r="F4565" s="24" t="s">
        <v>228</v>
      </c>
      <c r="G4565" s="115"/>
      <c r="H45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65" s="48">
        <f>tbl_raw_data[[#This Row],[Date Actioned]]-tbl_raw_data[[#This Row],[Date Tagged]]</f>
        <v>7.8472222230629995E-3</v>
      </c>
      <c r="J4565" s="50">
        <f>HOUR(tbl_raw_data[[#This Row],[time_taken]])*60+MINUTE(tbl_raw_data[[#This Row],[time_taken]])+SECOND(tbl_raw_data[[#This Row],[time_taken]])/60</f>
        <v>11.3</v>
      </c>
      <c r="K4565" s="54">
        <f>DATE(YEAR(tbl_raw_data[[#This Row],[Date Actioned]]), MONTH(tbl_raw_data[[#This Row],[Date Actioned]]), DAY(tbl_raw_data[[#This Row],[Date Actioned]]))</f>
        <v>45159</v>
      </c>
      <c r="L4565" s="55" t="str">
        <f>UPPER(TEXT(tbl_raw_data[[#This Row],[Updated_date]],"MMMM"))</f>
        <v>AUGUST</v>
      </c>
      <c r="M4565" s="55" t="str">
        <f>UPPER("Week "&amp;IF(ROUNDUP(DAY(tbl_raw_data[[#This Row],[Updated_date]])/7,0)=5,4,ROUNDUP(DAY(tbl_raw_data[[#This Row],[Updated_date]])/7,0)))</f>
        <v>WEEK 3</v>
      </c>
      <c r="N4565" s="57" t="str">
        <f>UPPER(VLOOKUP(tbl_raw_data[[#This Row],[Analyst]],[1]setting!$A$1:$B$15,2,0))</f>
        <v>OUADIR</v>
      </c>
      <c r="O4565" s="57" t="str">
        <f>UPPER(tbl_raw_data[[#This Row],[Outcome]])</f>
        <v>APPROVE</v>
      </c>
      <c r="P4565" s="57" t="str">
        <f>UPPER(tbl_raw_data[[#This Row],[Queue Name]])</f>
        <v>CONSUMER EXISTING</v>
      </c>
      <c r="Q4565" s="57" t="str">
        <f>IF(tbl_raw_data[[#This Row],[time_taken_in_mins]]&lt;=20,"SLA_MET","SLA_NOT_MET")</f>
        <v>SLA_MET</v>
      </c>
    </row>
    <row r="4566" spans="1:17" ht="15" customHeight="1" x14ac:dyDescent="0.25">
      <c r="A4566" s="5" t="s">
        <v>3093</v>
      </c>
      <c r="B4566" s="12">
        <v>45159.49728009259</v>
      </c>
      <c r="C4566" s="27">
        <v>45159.503807870373</v>
      </c>
      <c r="D4566" s="28" t="s">
        <v>13</v>
      </c>
      <c r="E4566" s="28" t="s">
        <v>28</v>
      </c>
      <c r="F4566" s="28" t="s">
        <v>14</v>
      </c>
      <c r="G4566" s="112" t="s">
        <v>29</v>
      </c>
      <c r="H45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66" s="48">
        <f>tbl_raw_data[[#This Row],[Date Actioned]]-tbl_raw_data[[#This Row],[Date Tagged]]</f>
        <v>6.5277777830488048E-3</v>
      </c>
      <c r="J4566" s="50">
        <f>HOUR(tbl_raw_data[[#This Row],[time_taken]])*60+MINUTE(tbl_raw_data[[#This Row],[time_taken]])+SECOND(tbl_raw_data[[#This Row],[time_taken]])/60</f>
        <v>9.4</v>
      </c>
      <c r="K4566" s="54">
        <f>DATE(YEAR(tbl_raw_data[[#This Row],[Date Actioned]]), MONTH(tbl_raw_data[[#This Row],[Date Actioned]]), DAY(tbl_raw_data[[#This Row],[Date Actioned]]))</f>
        <v>45159</v>
      </c>
      <c r="L4566" s="55" t="str">
        <f>UPPER(TEXT(tbl_raw_data[[#This Row],[Updated_date]],"MMMM"))</f>
        <v>AUGUST</v>
      </c>
      <c r="M4566" s="55" t="str">
        <f>UPPER("Week "&amp;IF(ROUNDUP(DAY(tbl_raw_data[[#This Row],[Updated_date]])/7,0)=5,4,ROUNDUP(DAY(tbl_raw_data[[#This Row],[Updated_date]])/7,0)))</f>
        <v>WEEK 3</v>
      </c>
      <c r="N4566" s="57" t="str">
        <f>UPPER(VLOOKUP(tbl_raw_data[[#This Row],[Analyst]],[1]setting!$A$1:$B$15,2,0))</f>
        <v>HARDIK</v>
      </c>
      <c r="O4566" s="57" t="str">
        <f>UPPER(tbl_raw_data[[#This Row],[Outcome]])</f>
        <v>APPROVE</v>
      </c>
      <c r="P4566" s="57" t="str">
        <f>UPPER(tbl_raw_data[[#This Row],[Queue Name]])</f>
        <v>CONSUMER EXISTING</v>
      </c>
      <c r="Q4566" s="57" t="str">
        <f>IF(tbl_raw_data[[#This Row],[time_taken_in_mins]]&lt;=20,"SLA_MET","SLA_NOT_MET")</f>
        <v>SLA_MET</v>
      </c>
    </row>
    <row r="4567" spans="1:17" ht="15" customHeight="1" x14ac:dyDescent="0.25">
      <c r="A4567" s="22" t="s">
        <v>2850</v>
      </c>
      <c r="B4567" s="12">
        <v>45159.498726851853</v>
      </c>
      <c r="C4567" s="27">
        <v>45159.504872685182</v>
      </c>
      <c r="D4567" s="28" t="s">
        <v>8</v>
      </c>
      <c r="E4567" s="28" t="s">
        <v>9</v>
      </c>
      <c r="F4567" s="28" t="s">
        <v>55</v>
      </c>
      <c r="G4567" s="112" t="s">
        <v>2851</v>
      </c>
      <c r="H45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67" s="48">
        <f>tbl_raw_data[[#This Row],[Date Actioned]]-tbl_raw_data[[#This Row],[Date Tagged]]</f>
        <v>6.1458333293558098E-3</v>
      </c>
      <c r="J4567" s="50">
        <f>HOUR(tbl_raw_data[[#This Row],[time_taken]])*60+MINUTE(tbl_raw_data[[#This Row],[time_taken]])+SECOND(tbl_raw_data[[#This Row],[time_taken]])/60</f>
        <v>8.85</v>
      </c>
      <c r="K4567" s="54">
        <f>DATE(YEAR(tbl_raw_data[[#This Row],[Date Actioned]]), MONTH(tbl_raw_data[[#This Row],[Date Actioned]]), DAY(tbl_raw_data[[#This Row],[Date Actioned]]))</f>
        <v>45159</v>
      </c>
      <c r="L4567" s="55" t="str">
        <f>UPPER(TEXT(tbl_raw_data[[#This Row],[Updated_date]],"MMMM"))</f>
        <v>AUGUST</v>
      </c>
      <c r="M4567" s="55" t="str">
        <f>UPPER("Week "&amp;IF(ROUNDUP(DAY(tbl_raw_data[[#This Row],[Updated_date]])/7,0)=5,4,ROUNDUP(DAY(tbl_raw_data[[#This Row],[Updated_date]])/7,0)))</f>
        <v>WEEK 3</v>
      </c>
      <c r="N4567" s="57" t="str">
        <f>UPPER(VLOOKUP(tbl_raw_data[[#This Row],[Analyst]],[1]setting!$A$1:$B$15,2,0))</f>
        <v>CAMERON</v>
      </c>
      <c r="O4567" s="57" t="str">
        <f>UPPER(tbl_raw_data[[#This Row],[Outcome]])</f>
        <v>WITHDRAW</v>
      </c>
      <c r="P4567" s="57" t="str">
        <f>UPPER(tbl_raw_data[[#This Row],[Queue Name]])</f>
        <v>CONSUMER PRE BUREAU</v>
      </c>
      <c r="Q4567" s="57" t="str">
        <f>IF(tbl_raw_data[[#This Row],[time_taken_in_mins]]&lt;=20,"SLA_MET","SLA_NOT_MET")</f>
        <v>SLA_MET</v>
      </c>
    </row>
    <row r="4568" spans="1:17" ht="39" x14ac:dyDescent="0.25">
      <c r="A4568" s="5" t="s">
        <v>4903</v>
      </c>
      <c r="B4568" s="6">
        <v>45159.499421296299</v>
      </c>
      <c r="C4568" s="23">
        <v>45159.508680555555</v>
      </c>
      <c r="D4568" s="24" t="s">
        <v>8</v>
      </c>
      <c r="E4568" s="24" t="s">
        <v>28</v>
      </c>
      <c r="F4568" s="24" t="s">
        <v>254</v>
      </c>
      <c r="G4568" s="113" t="s">
        <v>493</v>
      </c>
      <c r="H45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68" s="48">
        <f>tbl_raw_data[[#This Row],[Date Actioned]]-tbl_raw_data[[#This Row],[Date Tagged]]</f>
        <v>9.2592592554865405E-3</v>
      </c>
      <c r="J4568" s="50">
        <f>HOUR(tbl_raw_data[[#This Row],[time_taken]])*60+MINUTE(tbl_raw_data[[#This Row],[time_taken]])+SECOND(tbl_raw_data[[#This Row],[time_taken]])/60</f>
        <v>13.333333333333334</v>
      </c>
      <c r="K4568" s="54">
        <f>DATE(YEAR(tbl_raw_data[[#This Row],[Date Actioned]]), MONTH(tbl_raw_data[[#This Row],[Date Actioned]]), DAY(tbl_raw_data[[#This Row],[Date Actioned]]))</f>
        <v>45159</v>
      </c>
      <c r="L4568" s="55" t="str">
        <f>UPPER(TEXT(tbl_raw_data[[#This Row],[Updated_date]],"MMMM"))</f>
        <v>AUGUST</v>
      </c>
      <c r="M4568" s="55" t="str">
        <f>UPPER("Week "&amp;IF(ROUNDUP(DAY(tbl_raw_data[[#This Row],[Updated_date]])/7,0)=5,4,ROUNDUP(DAY(tbl_raw_data[[#This Row],[Updated_date]])/7,0)))</f>
        <v>WEEK 3</v>
      </c>
      <c r="N4568" s="57" t="str">
        <f>UPPER(VLOOKUP(tbl_raw_data[[#This Row],[Analyst]],[1]setting!$A$1:$B$15,2,0))</f>
        <v>FARDIN</v>
      </c>
      <c r="O4568" s="57" t="str">
        <f>UPPER(tbl_raw_data[[#This Row],[Outcome]])</f>
        <v>WITHDRAW</v>
      </c>
      <c r="P4568" s="57" t="str">
        <f>UPPER(tbl_raw_data[[#This Row],[Queue Name]])</f>
        <v>CONSUMER EXISTING</v>
      </c>
      <c r="Q4568" s="57" t="str">
        <f>IF(tbl_raw_data[[#This Row],[time_taken_in_mins]]&lt;=20,"SLA_MET","SLA_NOT_MET")</f>
        <v>SLA_MET</v>
      </c>
    </row>
    <row r="4569" spans="1:17" ht="15" customHeight="1" x14ac:dyDescent="0.25">
      <c r="A4569" s="11" t="s">
        <v>6445</v>
      </c>
      <c r="B4569" s="6">
        <v>45159.500972222224</v>
      </c>
      <c r="C4569" s="23">
        <v>45159.514409722222</v>
      </c>
      <c r="D4569" s="24" t="s">
        <v>13</v>
      </c>
      <c r="E4569" s="24" t="s">
        <v>28</v>
      </c>
      <c r="F4569" s="24" t="s">
        <v>14</v>
      </c>
      <c r="G4569" s="113" t="s">
        <v>67</v>
      </c>
      <c r="H45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69" s="48">
        <f>tbl_raw_data[[#This Row],[Date Actioned]]-tbl_raw_data[[#This Row],[Date Tagged]]</f>
        <v>1.3437499997962732E-2</v>
      </c>
      <c r="J4569" s="50">
        <f>HOUR(tbl_raw_data[[#This Row],[time_taken]])*60+MINUTE(tbl_raw_data[[#This Row],[time_taken]])+SECOND(tbl_raw_data[[#This Row],[time_taken]])/60</f>
        <v>19.350000000000001</v>
      </c>
      <c r="K4569" s="54">
        <f>DATE(YEAR(tbl_raw_data[[#This Row],[Date Actioned]]), MONTH(tbl_raw_data[[#This Row],[Date Actioned]]), DAY(tbl_raw_data[[#This Row],[Date Actioned]]))</f>
        <v>45159</v>
      </c>
      <c r="L4569" s="55" t="str">
        <f>UPPER(TEXT(tbl_raw_data[[#This Row],[Updated_date]],"MMMM"))</f>
        <v>AUGUST</v>
      </c>
      <c r="M4569" s="55" t="str">
        <f>UPPER("Week "&amp;IF(ROUNDUP(DAY(tbl_raw_data[[#This Row],[Updated_date]])/7,0)=5,4,ROUNDUP(DAY(tbl_raw_data[[#This Row],[Updated_date]])/7,0)))</f>
        <v>WEEK 3</v>
      </c>
      <c r="N4569" s="57" t="str">
        <f>UPPER(VLOOKUP(tbl_raw_data[[#This Row],[Analyst]],[1]setting!$A$1:$B$15,2,0))</f>
        <v>HARDIK</v>
      </c>
      <c r="O4569" s="57" t="str">
        <f>UPPER(tbl_raw_data[[#This Row],[Outcome]])</f>
        <v>APPROVE</v>
      </c>
      <c r="P4569" s="57" t="str">
        <f>UPPER(tbl_raw_data[[#This Row],[Queue Name]])</f>
        <v>CONSUMER EXISTING</v>
      </c>
      <c r="Q4569" s="57" t="str">
        <f>IF(tbl_raw_data[[#This Row],[time_taken_in_mins]]&lt;=20,"SLA_MET","SLA_NOT_MET")</f>
        <v>SLA_MET</v>
      </c>
    </row>
    <row r="4570" spans="1:17" ht="15" customHeight="1" x14ac:dyDescent="0.25">
      <c r="A4570" s="22" t="s">
        <v>6107</v>
      </c>
      <c r="B4570" s="12">
        <v>45159.501655092594</v>
      </c>
      <c r="C4570" s="27">
        <v>45159.513807870368</v>
      </c>
      <c r="D4570" s="28" t="s">
        <v>46</v>
      </c>
      <c r="E4570" s="28" t="s">
        <v>28</v>
      </c>
      <c r="F4570" s="28" t="s">
        <v>455</v>
      </c>
      <c r="G4570" s="114"/>
      <c r="H45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0" s="48">
        <f>tbl_raw_data[[#This Row],[Date Actioned]]-tbl_raw_data[[#This Row],[Date Tagged]]</f>
        <v>1.2152777773735579E-2</v>
      </c>
      <c r="J4570" s="50">
        <f>HOUR(tbl_raw_data[[#This Row],[time_taken]])*60+MINUTE(tbl_raw_data[[#This Row],[time_taken]])+SECOND(tbl_raw_data[[#This Row],[time_taken]])/60</f>
        <v>17.5</v>
      </c>
      <c r="K4570" s="54">
        <f>DATE(YEAR(tbl_raw_data[[#This Row],[Date Actioned]]), MONTH(tbl_raw_data[[#This Row],[Date Actioned]]), DAY(tbl_raw_data[[#This Row],[Date Actioned]]))</f>
        <v>45159</v>
      </c>
      <c r="L4570" s="55" t="str">
        <f>UPPER(TEXT(tbl_raw_data[[#This Row],[Updated_date]],"MMMM"))</f>
        <v>AUGUST</v>
      </c>
      <c r="M4570" s="55" t="str">
        <f>UPPER("Week "&amp;IF(ROUNDUP(DAY(tbl_raw_data[[#This Row],[Updated_date]])/7,0)=5,4,ROUNDUP(DAY(tbl_raw_data[[#This Row],[Updated_date]])/7,0)))</f>
        <v>WEEK 3</v>
      </c>
      <c r="N4570" s="57" t="str">
        <f>UPPER(VLOOKUP(tbl_raw_data[[#This Row],[Analyst]],[1]setting!$A$1:$B$15,2,0))</f>
        <v>ROHAN</v>
      </c>
      <c r="O4570" s="57" t="str">
        <f>UPPER(tbl_raw_data[[#This Row],[Outcome]])</f>
        <v>DECLINE</v>
      </c>
      <c r="P4570" s="57" t="str">
        <f>UPPER(tbl_raw_data[[#This Row],[Queue Name]])</f>
        <v>CONSUMER EXISTING</v>
      </c>
      <c r="Q4570" s="57" t="str">
        <f>IF(tbl_raw_data[[#This Row],[time_taken_in_mins]]&lt;=20,"SLA_MET","SLA_NOT_MET")</f>
        <v>SLA_MET</v>
      </c>
    </row>
    <row r="4571" spans="1:17" ht="15" customHeight="1" x14ac:dyDescent="0.25">
      <c r="A4571" s="5" t="s">
        <v>3201</v>
      </c>
      <c r="B4571" s="6">
        <v>45159.50408564815</v>
      </c>
      <c r="C4571" s="23">
        <v>45159.510752314818</v>
      </c>
      <c r="D4571" s="24" t="s">
        <v>46</v>
      </c>
      <c r="E4571" s="24" t="s">
        <v>28</v>
      </c>
      <c r="F4571" s="24" t="s">
        <v>55</v>
      </c>
      <c r="G4571" s="113" t="s">
        <v>693</v>
      </c>
      <c r="H45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571" s="48">
        <f>tbl_raw_data[[#This Row],[Date Actioned]]-tbl_raw_data[[#This Row],[Date Tagged]]</f>
        <v>6.6666666680248454E-3</v>
      </c>
      <c r="J4571" s="50">
        <f>HOUR(tbl_raw_data[[#This Row],[time_taken]])*60+MINUTE(tbl_raw_data[[#This Row],[time_taken]])+SECOND(tbl_raw_data[[#This Row],[time_taken]])/60</f>
        <v>9.6</v>
      </c>
      <c r="K4571" s="54">
        <f>DATE(YEAR(tbl_raw_data[[#This Row],[Date Actioned]]), MONTH(tbl_raw_data[[#This Row],[Date Actioned]]), DAY(tbl_raw_data[[#This Row],[Date Actioned]]))</f>
        <v>45159</v>
      </c>
      <c r="L4571" s="55" t="str">
        <f>UPPER(TEXT(tbl_raw_data[[#This Row],[Updated_date]],"MMMM"))</f>
        <v>AUGUST</v>
      </c>
      <c r="M4571" s="55" t="str">
        <f>UPPER("Week "&amp;IF(ROUNDUP(DAY(tbl_raw_data[[#This Row],[Updated_date]])/7,0)=5,4,ROUNDUP(DAY(tbl_raw_data[[#This Row],[Updated_date]])/7,0)))</f>
        <v>WEEK 3</v>
      </c>
      <c r="N4571" s="57" t="str">
        <f>UPPER(VLOOKUP(tbl_raw_data[[#This Row],[Analyst]],[1]setting!$A$1:$B$15,2,0))</f>
        <v>CAMERON</v>
      </c>
      <c r="O4571" s="57" t="str">
        <f>UPPER(tbl_raw_data[[#This Row],[Outcome]])</f>
        <v>DECLINE</v>
      </c>
      <c r="P4571" s="57" t="str">
        <f>UPPER(tbl_raw_data[[#This Row],[Queue Name]])</f>
        <v>CONSUMER EXISTING</v>
      </c>
      <c r="Q4571" s="57" t="str">
        <f>IF(tbl_raw_data[[#This Row],[time_taken_in_mins]]&lt;=20,"SLA_MET","SLA_NOT_MET")</f>
        <v>SLA_MET</v>
      </c>
    </row>
    <row r="4572" spans="1:17" ht="15" customHeight="1" x14ac:dyDescent="0.25">
      <c r="A4572" s="11" t="s">
        <v>1933</v>
      </c>
      <c r="B4572" s="12">
        <v>45159.505960648145</v>
      </c>
      <c r="C4572" s="27">
        <v>45159.510949074072</v>
      </c>
      <c r="D4572" s="28" t="s">
        <v>8</v>
      </c>
      <c r="E4572" s="28" t="s">
        <v>41</v>
      </c>
      <c r="F4572" s="28" t="s">
        <v>168</v>
      </c>
      <c r="G4572" s="114"/>
      <c r="H45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2" s="48">
        <f>tbl_raw_data[[#This Row],[Date Actioned]]-tbl_raw_data[[#This Row],[Date Tagged]]</f>
        <v>4.9884259278769605E-3</v>
      </c>
      <c r="J4572" s="50">
        <f>HOUR(tbl_raw_data[[#This Row],[time_taken]])*60+MINUTE(tbl_raw_data[[#This Row],[time_taken]])+SECOND(tbl_raw_data[[#This Row],[time_taken]])/60</f>
        <v>7.1833333333333336</v>
      </c>
      <c r="K4572" s="54">
        <f>DATE(YEAR(tbl_raw_data[[#This Row],[Date Actioned]]), MONTH(tbl_raw_data[[#This Row],[Date Actioned]]), DAY(tbl_raw_data[[#This Row],[Date Actioned]]))</f>
        <v>45159</v>
      </c>
      <c r="L4572" s="55" t="str">
        <f>UPPER(TEXT(tbl_raw_data[[#This Row],[Updated_date]],"MMMM"))</f>
        <v>AUGUST</v>
      </c>
      <c r="M4572" s="55" t="str">
        <f>UPPER("Week "&amp;IF(ROUNDUP(DAY(tbl_raw_data[[#This Row],[Updated_date]])/7,0)=5,4,ROUNDUP(DAY(tbl_raw_data[[#This Row],[Updated_date]])/7,0)))</f>
        <v>WEEK 3</v>
      </c>
      <c r="N4572" s="57" t="str">
        <f>UPPER(VLOOKUP(tbl_raw_data[[#This Row],[Analyst]],[1]setting!$A$1:$B$15,2,0))</f>
        <v>MERCEDES</v>
      </c>
      <c r="O4572" s="57" t="str">
        <f>UPPER(tbl_raw_data[[#This Row],[Outcome]])</f>
        <v>WITHDRAW</v>
      </c>
      <c r="P4572" s="57" t="str">
        <f>UPPER(tbl_raw_data[[#This Row],[Queue Name]])</f>
        <v>CONSUMER POST BUREAU</v>
      </c>
      <c r="Q4572" s="57" t="str">
        <f>IF(tbl_raw_data[[#This Row],[time_taken_in_mins]]&lt;=20,"SLA_MET","SLA_NOT_MET")</f>
        <v>SLA_MET</v>
      </c>
    </row>
    <row r="4573" spans="1:17" ht="15" customHeight="1" x14ac:dyDescent="0.25">
      <c r="A4573" s="11" t="s">
        <v>2627</v>
      </c>
      <c r="B4573" s="12">
        <v>45159.507870370369</v>
      </c>
      <c r="C4573" s="27">
        <v>45159.513703703706</v>
      </c>
      <c r="D4573" s="28" t="s">
        <v>46</v>
      </c>
      <c r="E4573" s="28" t="s">
        <v>41</v>
      </c>
      <c r="F4573" s="28" t="s">
        <v>254</v>
      </c>
      <c r="G4573" s="112" t="s">
        <v>2140</v>
      </c>
      <c r="H45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3" s="48">
        <f>tbl_raw_data[[#This Row],[Date Actioned]]-tbl_raw_data[[#This Row],[Date Tagged]]</f>
        <v>5.8333333363407291E-3</v>
      </c>
      <c r="J4573" s="50">
        <f>HOUR(tbl_raw_data[[#This Row],[time_taken]])*60+MINUTE(tbl_raw_data[[#This Row],[time_taken]])+SECOND(tbl_raw_data[[#This Row],[time_taken]])/60</f>
        <v>8.4</v>
      </c>
      <c r="K4573" s="54">
        <f>DATE(YEAR(tbl_raw_data[[#This Row],[Date Actioned]]), MONTH(tbl_raw_data[[#This Row],[Date Actioned]]), DAY(tbl_raw_data[[#This Row],[Date Actioned]]))</f>
        <v>45159</v>
      </c>
      <c r="L4573" s="55" t="str">
        <f>UPPER(TEXT(tbl_raw_data[[#This Row],[Updated_date]],"MMMM"))</f>
        <v>AUGUST</v>
      </c>
      <c r="M4573" s="55" t="str">
        <f>UPPER("Week "&amp;IF(ROUNDUP(DAY(tbl_raw_data[[#This Row],[Updated_date]])/7,0)=5,4,ROUNDUP(DAY(tbl_raw_data[[#This Row],[Updated_date]])/7,0)))</f>
        <v>WEEK 3</v>
      </c>
      <c r="N4573" s="57" t="str">
        <f>UPPER(VLOOKUP(tbl_raw_data[[#This Row],[Analyst]],[1]setting!$A$1:$B$15,2,0))</f>
        <v>FARDIN</v>
      </c>
      <c r="O4573" s="57" t="str">
        <f>UPPER(tbl_raw_data[[#This Row],[Outcome]])</f>
        <v>DECLINE</v>
      </c>
      <c r="P4573" s="57" t="str">
        <f>UPPER(tbl_raw_data[[#This Row],[Queue Name]])</f>
        <v>CONSUMER POST BUREAU</v>
      </c>
      <c r="Q4573" s="57" t="str">
        <f>IF(tbl_raw_data[[#This Row],[time_taken_in_mins]]&lt;=20,"SLA_MET","SLA_NOT_MET")</f>
        <v>SLA_MET</v>
      </c>
    </row>
    <row r="4574" spans="1:17" ht="15" customHeight="1" x14ac:dyDescent="0.25">
      <c r="A4574" s="22" t="s">
        <v>5311</v>
      </c>
      <c r="B4574" s="6">
        <v>45159.509131944447</v>
      </c>
      <c r="C4574" s="23">
        <v>45159.51935185185</v>
      </c>
      <c r="D4574" s="24" t="s">
        <v>8</v>
      </c>
      <c r="E4574" s="24" t="s">
        <v>41</v>
      </c>
      <c r="F4574" s="24" t="s">
        <v>55</v>
      </c>
      <c r="G4574" s="113" t="s">
        <v>5312</v>
      </c>
      <c r="H45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74" s="48">
        <f>tbl_raw_data[[#This Row],[Date Actioned]]-tbl_raw_data[[#This Row],[Date Tagged]]</f>
        <v>1.0219907402643003E-2</v>
      </c>
      <c r="J4574" s="50">
        <f>HOUR(tbl_raw_data[[#This Row],[time_taken]])*60+MINUTE(tbl_raw_data[[#This Row],[time_taken]])+SECOND(tbl_raw_data[[#This Row],[time_taken]])/60</f>
        <v>14.716666666666667</v>
      </c>
      <c r="K4574" s="54">
        <f>DATE(YEAR(tbl_raw_data[[#This Row],[Date Actioned]]), MONTH(tbl_raw_data[[#This Row],[Date Actioned]]), DAY(tbl_raw_data[[#This Row],[Date Actioned]]))</f>
        <v>45159</v>
      </c>
      <c r="L4574" s="55" t="str">
        <f>UPPER(TEXT(tbl_raw_data[[#This Row],[Updated_date]],"MMMM"))</f>
        <v>AUGUST</v>
      </c>
      <c r="M4574" s="55" t="str">
        <f>UPPER("Week "&amp;IF(ROUNDUP(DAY(tbl_raw_data[[#This Row],[Updated_date]])/7,0)=5,4,ROUNDUP(DAY(tbl_raw_data[[#This Row],[Updated_date]])/7,0)))</f>
        <v>WEEK 3</v>
      </c>
      <c r="N4574" s="57" t="str">
        <f>UPPER(VLOOKUP(tbl_raw_data[[#This Row],[Analyst]],[1]setting!$A$1:$B$15,2,0))</f>
        <v>CAMERON</v>
      </c>
      <c r="O4574" s="57" t="str">
        <f>UPPER(tbl_raw_data[[#This Row],[Outcome]])</f>
        <v>WITHDRAW</v>
      </c>
      <c r="P4574" s="57" t="str">
        <f>UPPER(tbl_raw_data[[#This Row],[Queue Name]])</f>
        <v>CONSUMER POST BUREAU</v>
      </c>
      <c r="Q4574" s="57" t="str">
        <f>IF(tbl_raw_data[[#This Row],[time_taken_in_mins]]&lt;=20,"SLA_MET","SLA_NOT_MET")</f>
        <v>SLA_MET</v>
      </c>
    </row>
    <row r="4575" spans="1:17" ht="15" customHeight="1" x14ac:dyDescent="0.25">
      <c r="A4575" s="22" t="s">
        <v>3909</v>
      </c>
      <c r="B4575" s="6">
        <v>45159.510150462964</v>
      </c>
      <c r="C4575" s="23">
        <v>45159.517731481479</v>
      </c>
      <c r="D4575" s="24" t="s">
        <v>46</v>
      </c>
      <c r="E4575" s="24" t="s">
        <v>28</v>
      </c>
      <c r="F4575" s="24" t="s">
        <v>228</v>
      </c>
      <c r="G4575" s="115"/>
      <c r="H45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5" s="48">
        <f>tbl_raw_data[[#This Row],[Date Actioned]]-tbl_raw_data[[#This Row],[Date Tagged]]</f>
        <v>7.5810185153386556E-3</v>
      </c>
      <c r="J4575" s="50">
        <f>HOUR(tbl_raw_data[[#This Row],[time_taken]])*60+MINUTE(tbl_raw_data[[#This Row],[time_taken]])+SECOND(tbl_raw_data[[#This Row],[time_taken]])/60</f>
        <v>10.916666666666666</v>
      </c>
      <c r="K4575" s="54">
        <f>DATE(YEAR(tbl_raw_data[[#This Row],[Date Actioned]]), MONTH(tbl_raw_data[[#This Row],[Date Actioned]]), DAY(tbl_raw_data[[#This Row],[Date Actioned]]))</f>
        <v>45159</v>
      </c>
      <c r="L4575" s="55" t="str">
        <f>UPPER(TEXT(tbl_raw_data[[#This Row],[Updated_date]],"MMMM"))</f>
        <v>AUGUST</v>
      </c>
      <c r="M4575" s="55" t="str">
        <f>UPPER("Week "&amp;IF(ROUNDUP(DAY(tbl_raw_data[[#This Row],[Updated_date]])/7,0)=5,4,ROUNDUP(DAY(tbl_raw_data[[#This Row],[Updated_date]])/7,0)))</f>
        <v>WEEK 3</v>
      </c>
      <c r="N4575" s="57" t="str">
        <f>UPPER(VLOOKUP(tbl_raw_data[[#This Row],[Analyst]],[1]setting!$A$1:$B$15,2,0))</f>
        <v>OUADIR</v>
      </c>
      <c r="O4575" s="57" t="str">
        <f>UPPER(tbl_raw_data[[#This Row],[Outcome]])</f>
        <v>DECLINE</v>
      </c>
      <c r="P4575" s="57" t="str">
        <f>UPPER(tbl_raw_data[[#This Row],[Queue Name]])</f>
        <v>CONSUMER EXISTING</v>
      </c>
      <c r="Q4575" s="57" t="str">
        <f>IF(tbl_raw_data[[#This Row],[time_taken_in_mins]]&lt;=20,"SLA_MET","SLA_NOT_MET")</f>
        <v>SLA_MET</v>
      </c>
    </row>
    <row r="4576" spans="1:17" ht="15" customHeight="1" x14ac:dyDescent="0.25">
      <c r="A4576" s="22" t="s">
        <v>4724</v>
      </c>
      <c r="B4576" s="12">
        <v>45159.513865740744</v>
      </c>
      <c r="C4576" s="27">
        <v>45159.522800925923</v>
      </c>
      <c r="D4576" s="28" t="s">
        <v>13</v>
      </c>
      <c r="E4576" s="28" t="s">
        <v>41</v>
      </c>
      <c r="F4576" s="28" t="s">
        <v>254</v>
      </c>
      <c r="G4576" s="114"/>
      <c r="H45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76" s="48">
        <f>tbl_raw_data[[#This Row],[Date Actioned]]-tbl_raw_data[[#This Row],[Date Tagged]]</f>
        <v>8.9351851784158498E-3</v>
      </c>
      <c r="J4576" s="50">
        <f>HOUR(tbl_raw_data[[#This Row],[time_taken]])*60+MINUTE(tbl_raw_data[[#This Row],[time_taken]])+SECOND(tbl_raw_data[[#This Row],[time_taken]])/60</f>
        <v>12.866666666666667</v>
      </c>
      <c r="K4576" s="54">
        <f>DATE(YEAR(tbl_raw_data[[#This Row],[Date Actioned]]), MONTH(tbl_raw_data[[#This Row],[Date Actioned]]), DAY(tbl_raw_data[[#This Row],[Date Actioned]]))</f>
        <v>45159</v>
      </c>
      <c r="L4576" s="55" t="str">
        <f>UPPER(TEXT(tbl_raw_data[[#This Row],[Updated_date]],"MMMM"))</f>
        <v>AUGUST</v>
      </c>
      <c r="M4576" s="55" t="str">
        <f>UPPER("Week "&amp;IF(ROUNDUP(DAY(tbl_raw_data[[#This Row],[Updated_date]])/7,0)=5,4,ROUNDUP(DAY(tbl_raw_data[[#This Row],[Updated_date]])/7,0)))</f>
        <v>WEEK 3</v>
      </c>
      <c r="N4576" s="57" t="str">
        <f>UPPER(VLOOKUP(tbl_raw_data[[#This Row],[Analyst]],[1]setting!$A$1:$B$15,2,0))</f>
        <v>FARDIN</v>
      </c>
      <c r="O4576" s="57" t="str">
        <f>UPPER(tbl_raw_data[[#This Row],[Outcome]])</f>
        <v>APPROVE</v>
      </c>
      <c r="P4576" s="57" t="str">
        <f>UPPER(tbl_raw_data[[#This Row],[Queue Name]])</f>
        <v>CONSUMER POST BUREAU</v>
      </c>
      <c r="Q4576" s="57" t="str">
        <f>IF(tbl_raw_data[[#This Row],[time_taken_in_mins]]&lt;=20,"SLA_MET","SLA_NOT_MET")</f>
        <v>SLA_MET</v>
      </c>
    </row>
    <row r="4577" spans="1:17" ht="15" customHeight="1" x14ac:dyDescent="0.25">
      <c r="A4577" s="5" t="s">
        <v>2481</v>
      </c>
      <c r="B4577" s="12">
        <v>45159.516527777778</v>
      </c>
      <c r="C4577" s="27">
        <v>45159.522187499999</v>
      </c>
      <c r="D4577" s="28" t="s">
        <v>8</v>
      </c>
      <c r="E4577" s="28" t="s">
        <v>9</v>
      </c>
      <c r="F4577" s="28" t="s">
        <v>10</v>
      </c>
      <c r="G4577" s="112" t="s">
        <v>2482</v>
      </c>
      <c r="H45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577" s="48">
        <f>tbl_raw_data[[#This Row],[Date Actioned]]-tbl_raw_data[[#This Row],[Date Tagged]]</f>
        <v>5.6597222210257314E-3</v>
      </c>
      <c r="J4577" s="50">
        <f>HOUR(tbl_raw_data[[#This Row],[time_taken]])*60+MINUTE(tbl_raw_data[[#This Row],[time_taken]])+SECOND(tbl_raw_data[[#This Row],[time_taken]])/60</f>
        <v>8.15</v>
      </c>
      <c r="K4577" s="54">
        <f>DATE(YEAR(tbl_raw_data[[#This Row],[Date Actioned]]), MONTH(tbl_raw_data[[#This Row],[Date Actioned]]), DAY(tbl_raw_data[[#This Row],[Date Actioned]]))</f>
        <v>45159</v>
      </c>
      <c r="L4577" s="55" t="str">
        <f>UPPER(TEXT(tbl_raw_data[[#This Row],[Updated_date]],"MMMM"))</f>
        <v>AUGUST</v>
      </c>
      <c r="M4577" s="55" t="str">
        <f>UPPER("Week "&amp;IF(ROUNDUP(DAY(tbl_raw_data[[#This Row],[Updated_date]])/7,0)=5,4,ROUNDUP(DAY(tbl_raw_data[[#This Row],[Updated_date]])/7,0)))</f>
        <v>WEEK 3</v>
      </c>
      <c r="N4577" s="57" t="str">
        <f>UPPER(VLOOKUP(tbl_raw_data[[#This Row],[Analyst]],[1]setting!$A$1:$B$15,2,0))</f>
        <v>SAM</v>
      </c>
      <c r="O4577" s="57" t="str">
        <f>UPPER(tbl_raw_data[[#This Row],[Outcome]])</f>
        <v>WITHDRAW</v>
      </c>
      <c r="P4577" s="57" t="str">
        <f>UPPER(tbl_raw_data[[#This Row],[Queue Name]])</f>
        <v>CONSUMER PRE BUREAU</v>
      </c>
      <c r="Q4577" s="57" t="str">
        <f>IF(tbl_raw_data[[#This Row],[time_taken_in_mins]]&lt;=20,"SLA_MET","SLA_NOT_MET")</f>
        <v>SLA_MET</v>
      </c>
    </row>
    <row r="4578" spans="1:17" ht="15" customHeight="1" x14ac:dyDescent="0.25">
      <c r="A4578" s="5" t="s">
        <v>4323</v>
      </c>
      <c r="B4578" s="6">
        <v>45159.520497685182</v>
      </c>
      <c r="C4578" s="23">
        <v>45159.528749999998</v>
      </c>
      <c r="D4578" s="24" t="s">
        <v>13</v>
      </c>
      <c r="E4578" s="24" t="s">
        <v>28</v>
      </c>
      <c r="F4578" s="24" t="s">
        <v>10</v>
      </c>
      <c r="G4578" s="113" t="s">
        <v>53</v>
      </c>
      <c r="H45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8" s="48">
        <f>tbl_raw_data[[#This Row],[Date Actioned]]-tbl_raw_data[[#This Row],[Date Tagged]]</f>
        <v>8.2523148157633841E-3</v>
      </c>
      <c r="J4578" s="50">
        <f>HOUR(tbl_raw_data[[#This Row],[time_taken]])*60+MINUTE(tbl_raw_data[[#This Row],[time_taken]])+SECOND(tbl_raw_data[[#This Row],[time_taken]])/60</f>
        <v>11.883333333333333</v>
      </c>
      <c r="K4578" s="54">
        <f>DATE(YEAR(tbl_raw_data[[#This Row],[Date Actioned]]), MONTH(tbl_raw_data[[#This Row],[Date Actioned]]), DAY(tbl_raw_data[[#This Row],[Date Actioned]]))</f>
        <v>45159</v>
      </c>
      <c r="L4578" s="55" t="str">
        <f>UPPER(TEXT(tbl_raw_data[[#This Row],[Updated_date]],"MMMM"))</f>
        <v>AUGUST</v>
      </c>
      <c r="M4578" s="55" t="str">
        <f>UPPER("Week "&amp;IF(ROUNDUP(DAY(tbl_raw_data[[#This Row],[Updated_date]])/7,0)=5,4,ROUNDUP(DAY(tbl_raw_data[[#This Row],[Updated_date]])/7,0)))</f>
        <v>WEEK 3</v>
      </c>
      <c r="N4578" s="57" t="str">
        <f>UPPER(VLOOKUP(tbl_raw_data[[#This Row],[Analyst]],[1]setting!$A$1:$B$15,2,0))</f>
        <v>SAM</v>
      </c>
      <c r="O4578" s="57" t="str">
        <f>UPPER(tbl_raw_data[[#This Row],[Outcome]])</f>
        <v>APPROVE</v>
      </c>
      <c r="P4578" s="57" t="str">
        <f>UPPER(tbl_raw_data[[#This Row],[Queue Name]])</f>
        <v>CONSUMER EXISTING</v>
      </c>
      <c r="Q4578" s="57" t="str">
        <f>IF(tbl_raw_data[[#This Row],[time_taken_in_mins]]&lt;=20,"SLA_MET","SLA_NOT_MET")</f>
        <v>SLA_MET</v>
      </c>
    </row>
    <row r="4579" spans="1:17" ht="15" customHeight="1" x14ac:dyDescent="0.25">
      <c r="A4579" s="11" t="s">
        <v>3186</v>
      </c>
      <c r="B4579" s="12">
        <v>45159.521331018521</v>
      </c>
      <c r="C4579" s="27">
        <v>45159.527974537035</v>
      </c>
      <c r="D4579" s="28" t="s">
        <v>13</v>
      </c>
      <c r="E4579" s="28" t="s">
        <v>9</v>
      </c>
      <c r="F4579" s="28" t="s">
        <v>14</v>
      </c>
      <c r="G4579" s="112" t="s">
        <v>546</v>
      </c>
      <c r="H45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79" s="48">
        <f>tbl_raw_data[[#This Row],[Date Actioned]]-tbl_raw_data[[#This Row],[Date Tagged]]</f>
        <v>6.6435185144655406E-3</v>
      </c>
      <c r="J4579" s="50">
        <f>HOUR(tbl_raw_data[[#This Row],[time_taken]])*60+MINUTE(tbl_raw_data[[#This Row],[time_taken]])+SECOND(tbl_raw_data[[#This Row],[time_taken]])/60</f>
        <v>9.5666666666666664</v>
      </c>
      <c r="K4579" s="54">
        <f>DATE(YEAR(tbl_raw_data[[#This Row],[Date Actioned]]), MONTH(tbl_raw_data[[#This Row],[Date Actioned]]), DAY(tbl_raw_data[[#This Row],[Date Actioned]]))</f>
        <v>45159</v>
      </c>
      <c r="L4579" s="55" t="str">
        <f>UPPER(TEXT(tbl_raw_data[[#This Row],[Updated_date]],"MMMM"))</f>
        <v>AUGUST</v>
      </c>
      <c r="M4579" s="55" t="str">
        <f>UPPER("Week "&amp;IF(ROUNDUP(DAY(tbl_raw_data[[#This Row],[Updated_date]])/7,0)=5,4,ROUNDUP(DAY(tbl_raw_data[[#This Row],[Updated_date]])/7,0)))</f>
        <v>WEEK 3</v>
      </c>
      <c r="N4579" s="57" t="str">
        <f>UPPER(VLOOKUP(tbl_raw_data[[#This Row],[Analyst]],[1]setting!$A$1:$B$15,2,0))</f>
        <v>HARDIK</v>
      </c>
      <c r="O4579" s="57" t="str">
        <f>UPPER(tbl_raw_data[[#This Row],[Outcome]])</f>
        <v>APPROVE</v>
      </c>
      <c r="P4579" s="57" t="str">
        <f>UPPER(tbl_raw_data[[#This Row],[Queue Name]])</f>
        <v>CONSUMER PRE BUREAU</v>
      </c>
      <c r="Q4579" s="57" t="str">
        <f>IF(tbl_raw_data[[#This Row],[time_taken_in_mins]]&lt;=20,"SLA_MET","SLA_NOT_MET")</f>
        <v>SLA_MET</v>
      </c>
    </row>
    <row r="4580" spans="1:17" ht="15" customHeight="1" x14ac:dyDescent="0.25">
      <c r="A4580" s="22" t="s">
        <v>5882</v>
      </c>
      <c r="B4580" s="6">
        <v>45159.52134259259</v>
      </c>
      <c r="C4580" s="23">
        <v>45159.532905092594</v>
      </c>
      <c r="D4580" s="24" t="s">
        <v>13</v>
      </c>
      <c r="E4580" s="24" t="s">
        <v>41</v>
      </c>
      <c r="F4580" s="24" t="s">
        <v>228</v>
      </c>
      <c r="G4580" s="113" t="s">
        <v>29</v>
      </c>
      <c r="H45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0" s="48">
        <f>tbl_raw_data[[#This Row],[Date Actioned]]-tbl_raw_data[[#This Row],[Date Tagged]]</f>
        <v>1.156250000349246E-2</v>
      </c>
      <c r="J4580" s="50">
        <f>HOUR(tbl_raw_data[[#This Row],[time_taken]])*60+MINUTE(tbl_raw_data[[#This Row],[time_taken]])+SECOND(tbl_raw_data[[#This Row],[time_taken]])/60</f>
        <v>16.649999999999999</v>
      </c>
      <c r="K4580" s="54">
        <f>DATE(YEAR(tbl_raw_data[[#This Row],[Date Actioned]]), MONTH(tbl_raw_data[[#This Row],[Date Actioned]]), DAY(tbl_raw_data[[#This Row],[Date Actioned]]))</f>
        <v>45159</v>
      </c>
      <c r="L4580" s="55" t="str">
        <f>UPPER(TEXT(tbl_raw_data[[#This Row],[Updated_date]],"MMMM"))</f>
        <v>AUGUST</v>
      </c>
      <c r="M4580" s="55" t="str">
        <f>UPPER("Week "&amp;IF(ROUNDUP(DAY(tbl_raw_data[[#This Row],[Updated_date]])/7,0)=5,4,ROUNDUP(DAY(tbl_raw_data[[#This Row],[Updated_date]])/7,0)))</f>
        <v>WEEK 3</v>
      </c>
      <c r="N4580" s="57" t="str">
        <f>UPPER(VLOOKUP(tbl_raw_data[[#This Row],[Analyst]],[1]setting!$A$1:$B$15,2,0))</f>
        <v>OUADIR</v>
      </c>
      <c r="O4580" s="57" t="str">
        <f>UPPER(tbl_raw_data[[#This Row],[Outcome]])</f>
        <v>APPROVE</v>
      </c>
      <c r="P4580" s="57" t="str">
        <f>UPPER(tbl_raw_data[[#This Row],[Queue Name]])</f>
        <v>CONSUMER POST BUREAU</v>
      </c>
      <c r="Q4580" s="57" t="str">
        <f>IF(tbl_raw_data[[#This Row],[time_taken_in_mins]]&lt;=20,"SLA_MET","SLA_NOT_MET")</f>
        <v>SLA_MET</v>
      </c>
    </row>
    <row r="4581" spans="1:17" ht="15" customHeight="1" x14ac:dyDescent="0.25">
      <c r="A4581" s="11" t="s">
        <v>2150</v>
      </c>
      <c r="B4581" s="6">
        <v>45159.522581018522</v>
      </c>
      <c r="C4581" s="23">
        <v>45159.527870370373</v>
      </c>
      <c r="D4581" s="24" t="s">
        <v>8</v>
      </c>
      <c r="E4581" s="24" t="s">
        <v>41</v>
      </c>
      <c r="F4581" s="24" t="s">
        <v>254</v>
      </c>
      <c r="G4581" s="115"/>
      <c r="H45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1" s="48">
        <f>tbl_raw_data[[#This Row],[Date Actioned]]-tbl_raw_data[[#This Row],[Date Tagged]]</f>
        <v>5.2893518513883464E-3</v>
      </c>
      <c r="J4581" s="50">
        <f>HOUR(tbl_raw_data[[#This Row],[time_taken]])*60+MINUTE(tbl_raw_data[[#This Row],[time_taken]])+SECOND(tbl_raw_data[[#This Row],[time_taken]])/60</f>
        <v>7.6166666666666671</v>
      </c>
      <c r="K4581" s="54">
        <f>DATE(YEAR(tbl_raw_data[[#This Row],[Date Actioned]]), MONTH(tbl_raw_data[[#This Row],[Date Actioned]]), DAY(tbl_raw_data[[#This Row],[Date Actioned]]))</f>
        <v>45159</v>
      </c>
      <c r="L4581" s="55" t="str">
        <f>UPPER(TEXT(tbl_raw_data[[#This Row],[Updated_date]],"MMMM"))</f>
        <v>AUGUST</v>
      </c>
      <c r="M4581" s="55" t="str">
        <f>UPPER("Week "&amp;IF(ROUNDUP(DAY(tbl_raw_data[[#This Row],[Updated_date]])/7,0)=5,4,ROUNDUP(DAY(tbl_raw_data[[#This Row],[Updated_date]])/7,0)))</f>
        <v>WEEK 3</v>
      </c>
      <c r="N4581" s="57" t="str">
        <f>UPPER(VLOOKUP(tbl_raw_data[[#This Row],[Analyst]],[1]setting!$A$1:$B$15,2,0))</f>
        <v>FARDIN</v>
      </c>
      <c r="O4581" s="57" t="str">
        <f>UPPER(tbl_raw_data[[#This Row],[Outcome]])</f>
        <v>WITHDRAW</v>
      </c>
      <c r="P4581" s="57" t="str">
        <f>UPPER(tbl_raw_data[[#This Row],[Queue Name]])</f>
        <v>CONSUMER POST BUREAU</v>
      </c>
      <c r="Q4581" s="57" t="str">
        <f>IF(tbl_raw_data[[#This Row],[time_taken_in_mins]]&lt;=20,"SLA_MET","SLA_NOT_MET")</f>
        <v>SLA_MET</v>
      </c>
    </row>
    <row r="4582" spans="1:17" ht="15" customHeight="1" x14ac:dyDescent="0.25">
      <c r="A4582" s="5" t="s">
        <v>6424</v>
      </c>
      <c r="B4582" s="12">
        <v>45159.523981481485</v>
      </c>
      <c r="C4582" s="27">
        <v>45159.537291666667</v>
      </c>
      <c r="D4582" s="28" t="s">
        <v>13</v>
      </c>
      <c r="E4582" s="28" t="s">
        <v>9</v>
      </c>
      <c r="F4582" s="28" t="s">
        <v>14</v>
      </c>
      <c r="G4582" s="112" t="s">
        <v>546</v>
      </c>
      <c r="H45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2" s="48">
        <f>tbl_raw_data[[#This Row],[Date Actioned]]-tbl_raw_data[[#This Row],[Date Tagged]]</f>
        <v>1.3310185182490386E-2</v>
      </c>
      <c r="J4582" s="50">
        <f>HOUR(tbl_raw_data[[#This Row],[time_taken]])*60+MINUTE(tbl_raw_data[[#This Row],[time_taken]])+SECOND(tbl_raw_data[[#This Row],[time_taken]])/60</f>
        <v>19.166666666666668</v>
      </c>
      <c r="K4582" s="54">
        <f>DATE(YEAR(tbl_raw_data[[#This Row],[Date Actioned]]), MONTH(tbl_raw_data[[#This Row],[Date Actioned]]), DAY(tbl_raw_data[[#This Row],[Date Actioned]]))</f>
        <v>45159</v>
      </c>
      <c r="L4582" s="55" t="str">
        <f>UPPER(TEXT(tbl_raw_data[[#This Row],[Updated_date]],"MMMM"))</f>
        <v>AUGUST</v>
      </c>
      <c r="M4582" s="55" t="str">
        <f>UPPER("Week "&amp;IF(ROUNDUP(DAY(tbl_raw_data[[#This Row],[Updated_date]])/7,0)=5,4,ROUNDUP(DAY(tbl_raw_data[[#This Row],[Updated_date]])/7,0)))</f>
        <v>WEEK 3</v>
      </c>
      <c r="N4582" s="57" t="str">
        <f>UPPER(VLOOKUP(tbl_raw_data[[#This Row],[Analyst]],[1]setting!$A$1:$B$15,2,0))</f>
        <v>HARDIK</v>
      </c>
      <c r="O4582" s="57" t="str">
        <f>UPPER(tbl_raw_data[[#This Row],[Outcome]])</f>
        <v>APPROVE</v>
      </c>
      <c r="P4582" s="57" t="str">
        <f>UPPER(tbl_raw_data[[#This Row],[Queue Name]])</f>
        <v>CONSUMER PRE BUREAU</v>
      </c>
      <c r="Q4582" s="57" t="str">
        <f>IF(tbl_raw_data[[#This Row],[time_taken_in_mins]]&lt;=20,"SLA_MET","SLA_NOT_MET")</f>
        <v>SLA_MET</v>
      </c>
    </row>
    <row r="4583" spans="1:17" ht="15" customHeight="1" x14ac:dyDescent="0.25">
      <c r="A4583" s="22" t="s">
        <v>4877</v>
      </c>
      <c r="B4583" s="12">
        <v>45159.524548611109</v>
      </c>
      <c r="C4583" s="27">
        <v>45159.533773148149</v>
      </c>
      <c r="D4583" s="28" t="s">
        <v>8</v>
      </c>
      <c r="E4583" s="28" t="s">
        <v>9</v>
      </c>
      <c r="F4583" s="28" t="s">
        <v>10</v>
      </c>
      <c r="G4583" s="112" t="s">
        <v>234</v>
      </c>
      <c r="H45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583" s="48">
        <f>tbl_raw_data[[#This Row],[Date Actioned]]-tbl_raw_data[[#This Row],[Date Tagged]]</f>
        <v>9.2245370396994986E-3</v>
      </c>
      <c r="J4583" s="50">
        <f>HOUR(tbl_raw_data[[#This Row],[time_taken]])*60+MINUTE(tbl_raw_data[[#This Row],[time_taken]])+SECOND(tbl_raw_data[[#This Row],[time_taken]])/60</f>
        <v>13.283333333333333</v>
      </c>
      <c r="K4583" s="54">
        <f>DATE(YEAR(tbl_raw_data[[#This Row],[Date Actioned]]), MONTH(tbl_raw_data[[#This Row],[Date Actioned]]), DAY(tbl_raw_data[[#This Row],[Date Actioned]]))</f>
        <v>45159</v>
      </c>
      <c r="L4583" s="55" t="str">
        <f>UPPER(TEXT(tbl_raw_data[[#This Row],[Updated_date]],"MMMM"))</f>
        <v>AUGUST</v>
      </c>
      <c r="M4583" s="55" t="str">
        <f>UPPER("Week "&amp;IF(ROUNDUP(DAY(tbl_raw_data[[#This Row],[Updated_date]])/7,0)=5,4,ROUNDUP(DAY(tbl_raw_data[[#This Row],[Updated_date]])/7,0)))</f>
        <v>WEEK 3</v>
      </c>
      <c r="N4583" s="57" t="str">
        <f>UPPER(VLOOKUP(tbl_raw_data[[#This Row],[Analyst]],[1]setting!$A$1:$B$15,2,0))</f>
        <v>SAM</v>
      </c>
      <c r="O4583" s="57" t="str">
        <f>UPPER(tbl_raw_data[[#This Row],[Outcome]])</f>
        <v>WITHDRAW</v>
      </c>
      <c r="P4583" s="57" t="str">
        <f>UPPER(tbl_raw_data[[#This Row],[Queue Name]])</f>
        <v>CONSUMER PRE BUREAU</v>
      </c>
      <c r="Q4583" s="57" t="str">
        <f>IF(tbl_raw_data[[#This Row],[time_taken_in_mins]]&lt;=20,"SLA_MET","SLA_NOT_MET")</f>
        <v>SLA_MET</v>
      </c>
    </row>
    <row r="4584" spans="1:17" ht="15" customHeight="1" x14ac:dyDescent="0.25">
      <c r="A4584" s="11" t="s">
        <v>5657</v>
      </c>
      <c r="B4584" s="6">
        <v>45159.52684027778</v>
      </c>
      <c r="C4584" s="23">
        <v>45159.537858796299</v>
      </c>
      <c r="D4584" s="24" t="s">
        <v>13</v>
      </c>
      <c r="E4584" s="24" t="s">
        <v>28</v>
      </c>
      <c r="F4584" s="24" t="s">
        <v>10</v>
      </c>
      <c r="G4584" s="113" t="s">
        <v>1016</v>
      </c>
      <c r="H45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4" s="48">
        <f>tbl_raw_data[[#This Row],[Date Actioned]]-tbl_raw_data[[#This Row],[Date Tagged]]</f>
        <v>1.1018518518540077E-2</v>
      </c>
      <c r="J4584" s="50">
        <f>HOUR(tbl_raw_data[[#This Row],[time_taken]])*60+MINUTE(tbl_raw_data[[#This Row],[time_taken]])+SECOND(tbl_raw_data[[#This Row],[time_taken]])/60</f>
        <v>15.866666666666667</v>
      </c>
      <c r="K4584" s="54">
        <f>DATE(YEAR(tbl_raw_data[[#This Row],[Date Actioned]]), MONTH(tbl_raw_data[[#This Row],[Date Actioned]]), DAY(tbl_raw_data[[#This Row],[Date Actioned]]))</f>
        <v>45159</v>
      </c>
      <c r="L4584" s="55" t="str">
        <f>UPPER(TEXT(tbl_raw_data[[#This Row],[Updated_date]],"MMMM"))</f>
        <v>AUGUST</v>
      </c>
      <c r="M4584" s="55" t="str">
        <f>UPPER("Week "&amp;IF(ROUNDUP(DAY(tbl_raw_data[[#This Row],[Updated_date]])/7,0)=5,4,ROUNDUP(DAY(tbl_raw_data[[#This Row],[Updated_date]])/7,0)))</f>
        <v>WEEK 3</v>
      </c>
      <c r="N4584" s="57" t="str">
        <f>UPPER(VLOOKUP(tbl_raw_data[[#This Row],[Analyst]],[1]setting!$A$1:$B$15,2,0))</f>
        <v>SAM</v>
      </c>
      <c r="O4584" s="57" t="str">
        <f>UPPER(tbl_raw_data[[#This Row],[Outcome]])</f>
        <v>APPROVE</v>
      </c>
      <c r="P4584" s="57" t="str">
        <f>UPPER(tbl_raw_data[[#This Row],[Queue Name]])</f>
        <v>CONSUMER EXISTING</v>
      </c>
      <c r="Q4584" s="57" t="str">
        <f>IF(tbl_raw_data[[#This Row],[time_taken_in_mins]]&lt;=20,"SLA_MET","SLA_NOT_MET")</f>
        <v>SLA_MET</v>
      </c>
    </row>
    <row r="4585" spans="1:17" ht="15" customHeight="1" x14ac:dyDescent="0.25">
      <c r="A4585" s="22" t="s">
        <v>3844</v>
      </c>
      <c r="B4585" s="12">
        <v>45159.528055555558</v>
      </c>
      <c r="C4585" s="27">
        <v>45159.535555555558</v>
      </c>
      <c r="D4585" s="28" t="s">
        <v>13</v>
      </c>
      <c r="E4585" s="28" t="s">
        <v>41</v>
      </c>
      <c r="F4585" s="28" t="s">
        <v>254</v>
      </c>
      <c r="G4585" s="114"/>
      <c r="H45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5" s="48">
        <f>tbl_raw_data[[#This Row],[Date Actioned]]-tbl_raw_data[[#This Row],[Date Tagged]]</f>
        <v>7.4999999997089617E-3</v>
      </c>
      <c r="J4585" s="50">
        <f>HOUR(tbl_raw_data[[#This Row],[time_taken]])*60+MINUTE(tbl_raw_data[[#This Row],[time_taken]])+SECOND(tbl_raw_data[[#This Row],[time_taken]])/60</f>
        <v>10.8</v>
      </c>
      <c r="K4585" s="54">
        <f>DATE(YEAR(tbl_raw_data[[#This Row],[Date Actioned]]), MONTH(tbl_raw_data[[#This Row],[Date Actioned]]), DAY(tbl_raw_data[[#This Row],[Date Actioned]]))</f>
        <v>45159</v>
      </c>
      <c r="L4585" s="55" t="str">
        <f>UPPER(TEXT(tbl_raw_data[[#This Row],[Updated_date]],"MMMM"))</f>
        <v>AUGUST</v>
      </c>
      <c r="M4585" s="55" t="str">
        <f>UPPER("Week "&amp;IF(ROUNDUP(DAY(tbl_raw_data[[#This Row],[Updated_date]])/7,0)=5,4,ROUNDUP(DAY(tbl_raw_data[[#This Row],[Updated_date]])/7,0)))</f>
        <v>WEEK 3</v>
      </c>
      <c r="N4585" s="57" t="str">
        <f>UPPER(VLOOKUP(tbl_raw_data[[#This Row],[Analyst]],[1]setting!$A$1:$B$15,2,0))</f>
        <v>FARDIN</v>
      </c>
      <c r="O4585" s="57" t="str">
        <f>UPPER(tbl_raw_data[[#This Row],[Outcome]])</f>
        <v>APPROVE</v>
      </c>
      <c r="P4585" s="57" t="str">
        <f>UPPER(tbl_raw_data[[#This Row],[Queue Name]])</f>
        <v>CONSUMER POST BUREAU</v>
      </c>
      <c r="Q4585" s="57" t="str">
        <f>IF(tbl_raw_data[[#This Row],[time_taken_in_mins]]&lt;=20,"SLA_MET","SLA_NOT_MET")</f>
        <v>SLA_MET</v>
      </c>
    </row>
    <row r="4586" spans="1:17" ht="15" customHeight="1" x14ac:dyDescent="0.25">
      <c r="A4586" s="5" t="s">
        <v>3292</v>
      </c>
      <c r="B4586" s="6">
        <v>45159.531574074077</v>
      </c>
      <c r="C4586" s="23">
        <v>45159.538356481484</v>
      </c>
      <c r="D4586" s="24" t="s">
        <v>13</v>
      </c>
      <c r="E4586" s="24" t="s">
        <v>41</v>
      </c>
      <c r="F4586" s="24" t="s">
        <v>455</v>
      </c>
      <c r="G4586" s="115"/>
      <c r="H45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6" s="48">
        <f>tbl_raw_data[[#This Row],[Date Actioned]]-tbl_raw_data[[#This Row],[Date Tagged]]</f>
        <v>6.7824074067175388E-3</v>
      </c>
      <c r="J4586" s="50">
        <f>HOUR(tbl_raw_data[[#This Row],[time_taken]])*60+MINUTE(tbl_raw_data[[#This Row],[time_taken]])+SECOND(tbl_raw_data[[#This Row],[time_taken]])/60</f>
        <v>9.7666666666666675</v>
      </c>
      <c r="K4586" s="54">
        <f>DATE(YEAR(tbl_raw_data[[#This Row],[Date Actioned]]), MONTH(tbl_raw_data[[#This Row],[Date Actioned]]), DAY(tbl_raw_data[[#This Row],[Date Actioned]]))</f>
        <v>45159</v>
      </c>
      <c r="L4586" s="55" t="str">
        <f>UPPER(TEXT(tbl_raw_data[[#This Row],[Updated_date]],"MMMM"))</f>
        <v>AUGUST</v>
      </c>
      <c r="M4586" s="55" t="str">
        <f>UPPER("Week "&amp;IF(ROUNDUP(DAY(tbl_raw_data[[#This Row],[Updated_date]])/7,0)=5,4,ROUNDUP(DAY(tbl_raw_data[[#This Row],[Updated_date]])/7,0)))</f>
        <v>WEEK 3</v>
      </c>
      <c r="N4586" s="57" t="str">
        <f>UPPER(VLOOKUP(tbl_raw_data[[#This Row],[Analyst]],[1]setting!$A$1:$B$15,2,0))</f>
        <v>ROHAN</v>
      </c>
      <c r="O4586" s="57" t="str">
        <f>UPPER(tbl_raw_data[[#This Row],[Outcome]])</f>
        <v>APPROVE</v>
      </c>
      <c r="P4586" s="57" t="str">
        <f>UPPER(tbl_raw_data[[#This Row],[Queue Name]])</f>
        <v>CONSUMER POST BUREAU</v>
      </c>
      <c r="Q4586" s="57" t="str">
        <f>IF(tbl_raw_data[[#This Row],[time_taken_in_mins]]&lt;=20,"SLA_MET","SLA_NOT_MET")</f>
        <v>SLA_MET</v>
      </c>
    </row>
    <row r="4587" spans="1:17" ht="15" customHeight="1" x14ac:dyDescent="0.25">
      <c r="A4587" s="5" t="s">
        <v>6318</v>
      </c>
      <c r="B4587" s="12">
        <v>45159.532546296294</v>
      </c>
      <c r="C4587" s="27">
        <v>45159.54546296296</v>
      </c>
      <c r="D4587" s="28" t="s">
        <v>46</v>
      </c>
      <c r="E4587" s="28" t="s">
        <v>41</v>
      </c>
      <c r="F4587" s="28" t="s">
        <v>254</v>
      </c>
      <c r="G4587" s="114"/>
      <c r="H45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7" s="48">
        <f>tbl_raw_data[[#This Row],[Date Actioned]]-tbl_raw_data[[#This Row],[Date Tagged]]</f>
        <v>1.2916666666569654E-2</v>
      </c>
      <c r="J4587" s="50">
        <f>HOUR(tbl_raw_data[[#This Row],[time_taken]])*60+MINUTE(tbl_raw_data[[#This Row],[time_taken]])+SECOND(tbl_raw_data[[#This Row],[time_taken]])/60</f>
        <v>18.600000000000001</v>
      </c>
      <c r="K4587" s="54">
        <f>DATE(YEAR(tbl_raw_data[[#This Row],[Date Actioned]]), MONTH(tbl_raw_data[[#This Row],[Date Actioned]]), DAY(tbl_raw_data[[#This Row],[Date Actioned]]))</f>
        <v>45159</v>
      </c>
      <c r="L4587" s="55" t="str">
        <f>UPPER(TEXT(tbl_raw_data[[#This Row],[Updated_date]],"MMMM"))</f>
        <v>AUGUST</v>
      </c>
      <c r="M4587" s="55" t="str">
        <f>UPPER("Week "&amp;IF(ROUNDUP(DAY(tbl_raw_data[[#This Row],[Updated_date]])/7,0)=5,4,ROUNDUP(DAY(tbl_raw_data[[#This Row],[Updated_date]])/7,0)))</f>
        <v>WEEK 3</v>
      </c>
      <c r="N4587" s="57" t="str">
        <f>UPPER(VLOOKUP(tbl_raw_data[[#This Row],[Analyst]],[1]setting!$A$1:$B$15,2,0))</f>
        <v>FARDIN</v>
      </c>
      <c r="O4587" s="57" t="str">
        <f>UPPER(tbl_raw_data[[#This Row],[Outcome]])</f>
        <v>DECLINE</v>
      </c>
      <c r="P4587" s="57" t="str">
        <f>UPPER(tbl_raw_data[[#This Row],[Queue Name]])</f>
        <v>CONSUMER POST BUREAU</v>
      </c>
      <c r="Q4587" s="57" t="str">
        <f>IF(tbl_raw_data[[#This Row],[time_taken_in_mins]]&lt;=20,"SLA_MET","SLA_NOT_MET")</f>
        <v>SLA_MET</v>
      </c>
    </row>
    <row r="4588" spans="1:17" ht="15" customHeight="1" x14ac:dyDescent="0.25">
      <c r="A4588" s="11" t="s">
        <v>5348</v>
      </c>
      <c r="B4588" s="6">
        <v>45159.532916666663</v>
      </c>
      <c r="C4588" s="23">
        <v>45159.543206018519</v>
      </c>
      <c r="D4588" s="24" t="s">
        <v>46</v>
      </c>
      <c r="E4588" s="24" t="s">
        <v>41</v>
      </c>
      <c r="F4588" s="24" t="s">
        <v>14</v>
      </c>
      <c r="G4588" s="113" t="s">
        <v>225</v>
      </c>
      <c r="H45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88" s="48">
        <f>tbl_raw_data[[#This Row],[Date Actioned]]-tbl_raw_data[[#This Row],[Date Tagged]]</f>
        <v>1.0289351856044959E-2</v>
      </c>
      <c r="J4588" s="50">
        <f>HOUR(tbl_raw_data[[#This Row],[time_taken]])*60+MINUTE(tbl_raw_data[[#This Row],[time_taken]])+SECOND(tbl_raw_data[[#This Row],[time_taken]])/60</f>
        <v>14.816666666666666</v>
      </c>
      <c r="K4588" s="54">
        <f>DATE(YEAR(tbl_raw_data[[#This Row],[Date Actioned]]), MONTH(tbl_raw_data[[#This Row],[Date Actioned]]), DAY(tbl_raw_data[[#This Row],[Date Actioned]]))</f>
        <v>45159</v>
      </c>
      <c r="L4588" s="55" t="str">
        <f>UPPER(TEXT(tbl_raw_data[[#This Row],[Updated_date]],"MMMM"))</f>
        <v>AUGUST</v>
      </c>
      <c r="M4588" s="55" t="str">
        <f>UPPER("Week "&amp;IF(ROUNDUP(DAY(tbl_raw_data[[#This Row],[Updated_date]])/7,0)=5,4,ROUNDUP(DAY(tbl_raw_data[[#This Row],[Updated_date]])/7,0)))</f>
        <v>WEEK 3</v>
      </c>
      <c r="N4588" s="57" t="str">
        <f>UPPER(VLOOKUP(tbl_raw_data[[#This Row],[Analyst]],[1]setting!$A$1:$B$15,2,0))</f>
        <v>HARDIK</v>
      </c>
      <c r="O4588" s="57" t="str">
        <f>UPPER(tbl_raw_data[[#This Row],[Outcome]])</f>
        <v>DECLINE</v>
      </c>
      <c r="P4588" s="57" t="str">
        <f>UPPER(tbl_raw_data[[#This Row],[Queue Name]])</f>
        <v>CONSUMER POST BUREAU</v>
      </c>
      <c r="Q4588" s="57" t="str">
        <f>IF(tbl_raw_data[[#This Row],[time_taken_in_mins]]&lt;=20,"SLA_MET","SLA_NOT_MET")</f>
        <v>SLA_MET</v>
      </c>
    </row>
    <row r="4589" spans="1:17" ht="15" customHeight="1" x14ac:dyDescent="0.25">
      <c r="A4589" s="22" t="s">
        <v>4875</v>
      </c>
      <c r="B4589" s="12">
        <v>45159.532997685186</v>
      </c>
      <c r="C4589" s="27">
        <v>45159.542222222219</v>
      </c>
      <c r="D4589" s="28" t="s">
        <v>46</v>
      </c>
      <c r="E4589" s="28" t="s">
        <v>41</v>
      </c>
      <c r="F4589" s="28" t="s">
        <v>168</v>
      </c>
      <c r="G4589" s="114"/>
      <c r="H45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89" s="48">
        <f>tbl_raw_data[[#This Row],[Date Actioned]]-tbl_raw_data[[#This Row],[Date Tagged]]</f>
        <v>9.2245370324235409E-3</v>
      </c>
      <c r="J4589" s="50">
        <f>HOUR(tbl_raw_data[[#This Row],[time_taken]])*60+MINUTE(tbl_raw_data[[#This Row],[time_taken]])+SECOND(tbl_raw_data[[#This Row],[time_taken]])/60</f>
        <v>13.283333333333333</v>
      </c>
      <c r="K4589" s="54">
        <f>DATE(YEAR(tbl_raw_data[[#This Row],[Date Actioned]]), MONTH(tbl_raw_data[[#This Row],[Date Actioned]]), DAY(tbl_raw_data[[#This Row],[Date Actioned]]))</f>
        <v>45159</v>
      </c>
      <c r="L4589" s="55" t="str">
        <f>UPPER(TEXT(tbl_raw_data[[#This Row],[Updated_date]],"MMMM"))</f>
        <v>AUGUST</v>
      </c>
      <c r="M4589" s="55" t="str">
        <f>UPPER("Week "&amp;IF(ROUNDUP(DAY(tbl_raw_data[[#This Row],[Updated_date]])/7,0)=5,4,ROUNDUP(DAY(tbl_raw_data[[#This Row],[Updated_date]])/7,0)))</f>
        <v>WEEK 3</v>
      </c>
      <c r="N4589" s="57" t="str">
        <f>UPPER(VLOOKUP(tbl_raw_data[[#This Row],[Analyst]],[1]setting!$A$1:$B$15,2,0))</f>
        <v>MERCEDES</v>
      </c>
      <c r="O4589" s="57" t="str">
        <f>UPPER(tbl_raw_data[[#This Row],[Outcome]])</f>
        <v>DECLINE</v>
      </c>
      <c r="P4589" s="57" t="str">
        <f>UPPER(tbl_raw_data[[#This Row],[Queue Name]])</f>
        <v>CONSUMER POST BUREAU</v>
      </c>
      <c r="Q4589" s="57" t="str">
        <f>IF(tbl_raw_data[[#This Row],[time_taken_in_mins]]&lt;=20,"SLA_MET","SLA_NOT_MET")</f>
        <v>SLA_MET</v>
      </c>
    </row>
    <row r="4590" spans="1:17" ht="15" customHeight="1" x14ac:dyDescent="0.25">
      <c r="A4590" s="11" t="s">
        <v>4351</v>
      </c>
      <c r="B4590" s="12">
        <v>45159.533634259256</v>
      </c>
      <c r="C4590" s="27">
        <v>45159.541932870372</v>
      </c>
      <c r="D4590" s="28" t="s">
        <v>13</v>
      </c>
      <c r="E4590" s="28" t="s">
        <v>28</v>
      </c>
      <c r="F4590" s="28" t="s">
        <v>455</v>
      </c>
      <c r="G4590" s="114"/>
      <c r="H45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590" s="48">
        <f>tbl_raw_data[[#This Row],[Date Actioned]]-tbl_raw_data[[#This Row],[Date Tagged]]</f>
        <v>8.298611115606036E-3</v>
      </c>
      <c r="J4590" s="50">
        <f>HOUR(tbl_raw_data[[#This Row],[time_taken]])*60+MINUTE(tbl_raw_data[[#This Row],[time_taken]])+SECOND(tbl_raw_data[[#This Row],[time_taken]])/60</f>
        <v>11.95</v>
      </c>
      <c r="K4590" s="54">
        <f>DATE(YEAR(tbl_raw_data[[#This Row],[Date Actioned]]), MONTH(tbl_raw_data[[#This Row],[Date Actioned]]), DAY(tbl_raw_data[[#This Row],[Date Actioned]]))</f>
        <v>45159</v>
      </c>
      <c r="L4590" s="55" t="str">
        <f>UPPER(TEXT(tbl_raw_data[[#This Row],[Updated_date]],"MMMM"))</f>
        <v>AUGUST</v>
      </c>
      <c r="M4590" s="55" t="str">
        <f>UPPER("Week "&amp;IF(ROUNDUP(DAY(tbl_raw_data[[#This Row],[Updated_date]])/7,0)=5,4,ROUNDUP(DAY(tbl_raw_data[[#This Row],[Updated_date]])/7,0)))</f>
        <v>WEEK 3</v>
      </c>
      <c r="N4590" s="57" t="str">
        <f>UPPER(VLOOKUP(tbl_raw_data[[#This Row],[Analyst]],[1]setting!$A$1:$B$15,2,0))</f>
        <v>ROHAN</v>
      </c>
      <c r="O4590" s="57" t="str">
        <f>UPPER(tbl_raw_data[[#This Row],[Outcome]])</f>
        <v>APPROVE</v>
      </c>
      <c r="P4590" s="57" t="str">
        <f>UPPER(tbl_raw_data[[#This Row],[Queue Name]])</f>
        <v>CONSUMER EXISTING</v>
      </c>
      <c r="Q4590" s="57" t="str">
        <f>IF(tbl_raw_data[[#This Row],[time_taken_in_mins]]&lt;=20,"SLA_MET","SLA_NOT_MET")</f>
        <v>SLA_MET</v>
      </c>
    </row>
    <row r="4591" spans="1:17" ht="15" customHeight="1" x14ac:dyDescent="0.25">
      <c r="A4591" s="5" t="s">
        <v>3799</v>
      </c>
      <c r="B4591" s="6">
        <v>45159.533807870372</v>
      </c>
      <c r="C4591" s="23">
        <v>45159.541250000002</v>
      </c>
      <c r="D4591" s="24" t="s">
        <v>46</v>
      </c>
      <c r="E4591" s="24" t="s">
        <v>28</v>
      </c>
      <c r="F4591" s="24" t="s">
        <v>10</v>
      </c>
      <c r="G4591" s="113" t="s">
        <v>1150</v>
      </c>
      <c r="H45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1" s="48">
        <f>tbl_raw_data[[#This Row],[Date Actioned]]-tbl_raw_data[[#This Row],[Date Tagged]]</f>
        <v>7.442129630362615E-3</v>
      </c>
      <c r="J4591" s="50">
        <f>HOUR(tbl_raw_data[[#This Row],[time_taken]])*60+MINUTE(tbl_raw_data[[#This Row],[time_taken]])+SECOND(tbl_raw_data[[#This Row],[time_taken]])/60</f>
        <v>10.716666666666667</v>
      </c>
      <c r="K4591" s="54">
        <f>DATE(YEAR(tbl_raw_data[[#This Row],[Date Actioned]]), MONTH(tbl_raw_data[[#This Row],[Date Actioned]]), DAY(tbl_raw_data[[#This Row],[Date Actioned]]))</f>
        <v>45159</v>
      </c>
      <c r="L4591" s="55" t="str">
        <f>UPPER(TEXT(tbl_raw_data[[#This Row],[Updated_date]],"MMMM"))</f>
        <v>AUGUST</v>
      </c>
      <c r="M4591" s="55" t="str">
        <f>UPPER("Week "&amp;IF(ROUNDUP(DAY(tbl_raw_data[[#This Row],[Updated_date]])/7,0)=5,4,ROUNDUP(DAY(tbl_raw_data[[#This Row],[Updated_date]])/7,0)))</f>
        <v>WEEK 3</v>
      </c>
      <c r="N4591" s="57" t="str">
        <f>UPPER(VLOOKUP(tbl_raw_data[[#This Row],[Analyst]],[1]setting!$A$1:$B$15,2,0))</f>
        <v>SAM</v>
      </c>
      <c r="O4591" s="57" t="str">
        <f>UPPER(tbl_raw_data[[#This Row],[Outcome]])</f>
        <v>DECLINE</v>
      </c>
      <c r="P4591" s="57" t="str">
        <f>UPPER(tbl_raw_data[[#This Row],[Queue Name]])</f>
        <v>CONSUMER EXISTING</v>
      </c>
      <c r="Q4591" s="57" t="str">
        <f>IF(tbl_raw_data[[#This Row],[time_taken_in_mins]]&lt;=20,"SLA_MET","SLA_NOT_MET")</f>
        <v>SLA_MET</v>
      </c>
    </row>
    <row r="4592" spans="1:17" ht="15" customHeight="1" x14ac:dyDescent="0.25">
      <c r="A4592" s="11" t="s">
        <v>4786</v>
      </c>
      <c r="B4592" s="12">
        <v>45159.534456018519</v>
      </c>
      <c r="C4592" s="27">
        <v>45159.543483796297</v>
      </c>
      <c r="D4592" s="28" t="s">
        <v>46</v>
      </c>
      <c r="E4592" s="28" t="s">
        <v>28</v>
      </c>
      <c r="F4592" s="28" t="s">
        <v>228</v>
      </c>
      <c r="G4592" s="112" t="s">
        <v>4787</v>
      </c>
      <c r="H45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2" s="48">
        <f>tbl_raw_data[[#This Row],[Date Actioned]]-tbl_raw_data[[#This Row],[Date Tagged]]</f>
        <v>9.0277777781011537E-3</v>
      </c>
      <c r="J4592" s="50">
        <f>HOUR(tbl_raw_data[[#This Row],[time_taken]])*60+MINUTE(tbl_raw_data[[#This Row],[time_taken]])+SECOND(tbl_raw_data[[#This Row],[time_taken]])/60</f>
        <v>13</v>
      </c>
      <c r="K4592" s="54">
        <f>DATE(YEAR(tbl_raw_data[[#This Row],[Date Actioned]]), MONTH(tbl_raw_data[[#This Row],[Date Actioned]]), DAY(tbl_raw_data[[#This Row],[Date Actioned]]))</f>
        <v>45159</v>
      </c>
      <c r="L4592" s="55" t="str">
        <f>UPPER(TEXT(tbl_raw_data[[#This Row],[Updated_date]],"MMMM"))</f>
        <v>AUGUST</v>
      </c>
      <c r="M4592" s="55" t="str">
        <f>UPPER("Week "&amp;IF(ROUNDUP(DAY(tbl_raw_data[[#This Row],[Updated_date]])/7,0)=5,4,ROUNDUP(DAY(tbl_raw_data[[#This Row],[Updated_date]])/7,0)))</f>
        <v>WEEK 3</v>
      </c>
      <c r="N4592" s="57" t="str">
        <f>UPPER(VLOOKUP(tbl_raw_data[[#This Row],[Analyst]],[1]setting!$A$1:$B$15,2,0))</f>
        <v>OUADIR</v>
      </c>
      <c r="O4592" s="57" t="str">
        <f>UPPER(tbl_raw_data[[#This Row],[Outcome]])</f>
        <v>DECLINE</v>
      </c>
      <c r="P4592" s="57" t="str">
        <f>UPPER(tbl_raw_data[[#This Row],[Queue Name]])</f>
        <v>CONSUMER EXISTING</v>
      </c>
      <c r="Q4592" s="57" t="str">
        <f>IF(tbl_raw_data[[#This Row],[time_taken_in_mins]]&lt;=20,"SLA_MET","SLA_NOT_MET")</f>
        <v>SLA_MET</v>
      </c>
    </row>
    <row r="4593" spans="1:17" ht="15" customHeight="1" x14ac:dyDescent="0.25">
      <c r="A4593" s="22" t="s">
        <v>5870</v>
      </c>
      <c r="B4593" s="6">
        <v>45159.534884259258</v>
      </c>
      <c r="C4593" s="23">
        <v>45159.546412037038</v>
      </c>
      <c r="D4593" s="24" t="s">
        <v>13</v>
      </c>
      <c r="E4593" s="24" t="s">
        <v>28</v>
      </c>
      <c r="F4593" s="24" t="s">
        <v>10</v>
      </c>
      <c r="G4593" s="113" t="s">
        <v>546</v>
      </c>
      <c r="H45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3" s="48">
        <f>tbl_raw_data[[#This Row],[Date Actioned]]-tbl_raw_data[[#This Row],[Date Tagged]]</f>
        <v>1.152777778042946E-2</v>
      </c>
      <c r="J4593" s="50">
        <f>HOUR(tbl_raw_data[[#This Row],[time_taken]])*60+MINUTE(tbl_raw_data[[#This Row],[time_taken]])+SECOND(tbl_raw_data[[#This Row],[time_taken]])/60</f>
        <v>16.600000000000001</v>
      </c>
      <c r="K4593" s="54">
        <f>DATE(YEAR(tbl_raw_data[[#This Row],[Date Actioned]]), MONTH(tbl_raw_data[[#This Row],[Date Actioned]]), DAY(tbl_raw_data[[#This Row],[Date Actioned]]))</f>
        <v>45159</v>
      </c>
      <c r="L4593" s="55" t="str">
        <f>UPPER(TEXT(tbl_raw_data[[#This Row],[Updated_date]],"MMMM"))</f>
        <v>AUGUST</v>
      </c>
      <c r="M4593" s="55" t="str">
        <f>UPPER("Week "&amp;IF(ROUNDUP(DAY(tbl_raw_data[[#This Row],[Updated_date]])/7,0)=5,4,ROUNDUP(DAY(tbl_raw_data[[#This Row],[Updated_date]])/7,0)))</f>
        <v>WEEK 3</v>
      </c>
      <c r="N4593" s="57" t="str">
        <f>UPPER(VLOOKUP(tbl_raw_data[[#This Row],[Analyst]],[1]setting!$A$1:$B$15,2,0))</f>
        <v>SAM</v>
      </c>
      <c r="O4593" s="57" t="str">
        <f>UPPER(tbl_raw_data[[#This Row],[Outcome]])</f>
        <v>APPROVE</v>
      </c>
      <c r="P4593" s="57" t="str">
        <f>UPPER(tbl_raw_data[[#This Row],[Queue Name]])</f>
        <v>CONSUMER EXISTING</v>
      </c>
      <c r="Q4593" s="57" t="str">
        <f>IF(tbl_raw_data[[#This Row],[time_taken_in_mins]]&lt;=20,"SLA_MET","SLA_NOT_MET")</f>
        <v>SLA_MET</v>
      </c>
    </row>
    <row r="4594" spans="1:17" ht="15" customHeight="1" x14ac:dyDescent="0.25">
      <c r="A4594" s="22" t="s">
        <v>6770</v>
      </c>
      <c r="B4594" s="6">
        <v>45159.53528935185</v>
      </c>
      <c r="C4594" s="23">
        <v>45159.550787037035</v>
      </c>
      <c r="D4594" s="24" t="s">
        <v>46</v>
      </c>
      <c r="E4594" s="24" t="s">
        <v>28</v>
      </c>
      <c r="F4594" s="24" t="s">
        <v>14</v>
      </c>
      <c r="G4594" s="113" t="s">
        <v>1150</v>
      </c>
      <c r="H45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4" s="48">
        <f>tbl_raw_data[[#This Row],[Date Actioned]]-tbl_raw_data[[#This Row],[Date Tagged]]</f>
        <v>1.5497685184527654E-2</v>
      </c>
      <c r="J4594" s="50">
        <f>HOUR(tbl_raw_data[[#This Row],[time_taken]])*60+MINUTE(tbl_raw_data[[#This Row],[time_taken]])+SECOND(tbl_raw_data[[#This Row],[time_taken]])/60</f>
        <v>22.316666666666666</v>
      </c>
      <c r="K4594" s="54">
        <f>DATE(YEAR(tbl_raw_data[[#This Row],[Date Actioned]]), MONTH(tbl_raw_data[[#This Row],[Date Actioned]]), DAY(tbl_raw_data[[#This Row],[Date Actioned]]))</f>
        <v>45159</v>
      </c>
      <c r="L4594" s="55" t="str">
        <f>UPPER(TEXT(tbl_raw_data[[#This Row],[Updated_date]],"MMMM"))</f>
        <v>AUGUST</v>
      </c>
      <c r="M4594" s="55" t="str">
        <f>UPPER("Week "&amp;IF(ROUNDUP(DAY(tbl_raw_data[[#This Row],[Updated_date]])/7,0)=5,4,ROUNDUP(DAY(tbl_raw_data[[#This Row],[Updated_date]])/7,0)))</f>
        <v>WEEK 3</v>
      </c>
      <c r="N4594" s="57" t="str">
        <f>UPPER(VLOOKUP(tbl_raw_data[[#This Row],[Analyst]],[1]setting!$A$1:$B$15,2,0))</f>
        <v>HARDIK</v>
      </c>
      <c r="O4594" s="57" t="str">
        <f>UPPER(tbl_raw_data[[#This Row],[Outcome]])</f>
        <v>DECLINE</v>
      </c>
      <c r="P4594" s="57" t="str">
        <f>UPPER(tbl_raw_data[[#This Row],[Queue Name]])</f>
        <v>CONSUMER EXISTING</v>
      </c>
      <c r="Q4594" s="57" t="str">
        <f>IF(tbl_raw_data[[#This Row],[time_taken_in_mins]]&lt;=20,"SLA_MET","SLA_NOT_MET")</f>
        <v>SLA_NOT_MET</v>
      </c>
    </row>
    <row r="4595" spans="1:17" ht="15" customHeight="1" x14ac:dyDescent="0.25">
      <c r="A4595" s="5" t="s">
        <v>5527</v>
      </c>
      <c r="B4595" s="12">
        <v>45159.540092592593</v>
      </c>
      <c r="C4595" s="27">
        <v>45159.550810185188</v>
      </c>
      <c r="D4595" s="28" t="s">
        <v>13</v>
      </c>
      <c r="E4595" s="28" t="s">
        <v>41</v>
      </c>
      <c r="F4595" s="28" t="s">
        <v>455</v>
      </c>
      <c r="G4595" s="112" t="s">
        <v>29</v>
      </c>
      <c r="H45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5" s="48">
        <f>tbl_raw_data[[#This Row],[Date Actioned]]-tbl_raw_data[[#This Row],[Date Tagged]]</f>
        <v>1.0717592595028691E-2</v>
      </c>
      <c r="J4595" s="50">
        <f>HOUR(tbl_raw_data[[#This Row],[time_taken]])*60+MINUTE(tbl_raw_data[[#This Row],[time_taken]])+SECOND(tbl_raw_data[[#This Row],[time_taken]])/60</f>
        <v>15.433333333333334</v>
      </c>
      <c r="K4595" s="54">
        <f>DATE(YEAR(tbl_raw_data[[#This Row],[Date Actioned]]), MONTH(tbl_raw_data[[#This Row],[Date Actioned]]), DAY(tbl_raw_data[[#This Row],[Date Actioned]]))</f>
        <v>45159</v>
      </c>
      <c r="L4595" s="55" t="str">
        <f>UPPER(TEXT(tbl_raw_data[[#This Row],[Updated_date]],"MMMM"))</f>
        <v>AUGUST</v>
      </c>
      <c r="M4595" s="55" t="str">
        <f>UPPER("Week "&amp;IF(ROUNDUP(DAY(tbl_raw_data[[#This Row],[Updated_date]])/7,0)=5,4,ROUNDUP(DAY(tbl_raw_data[[#This Row],[Updated_date]])/7,0)))</f>
        <v>WEEK 3</v>
      </c>
      <c r="N4595" s="57" t="str">
        <f>UPPER(VLOOKUP(tbl_raw_data[[#This Row],[Analyst]],[1]setting!$A$1:$B$15,2,0))</f>
        <v>ROHAN</v>
      </c>
      <c r="O4595" s="57" t="str">
        <f>UPPER(tbl_raw_data[[#This Row],[Outcome]])</f>
        <v>APPROVE</v>
      </c>
      <c r="P4595" s="57" t="str">
        <f>UPPER(tbl_raw_data[[#This Row],[Queue Name]])</f>
        <v>CONSUMER POST BUREAU</v>
      </c>
      <c r="Q4595" s="57" t="str">
        <f>IF(tbl_raw_data[[#This Row],[time_taken_in_mins]]&lt;=20,"SLA_MET","SLA_NOT_MET")</f>
        <v>SLA_MET</v>
      </c>
    </row>
    <row r="4596" spans="1:17" ht="15" customHeight="1" x14ac:dyDescent="0.25">
      <c r="A4596" s="11" t="s">
        <v>2777</v>
      </c>
      <c r="B4596" s="6">
        <v>45159.543495370373</v>
      </c>
      <c r="C4596" s="23">
        <v>45159.549537037034</v>
      </c>
      <c r="D4596" s="24" t="s">
        <v>13</v>
      </c>
      <c r="E4596" s="24" t="s">
        <v>28</v>
      </c>
      <c r="F4596" s="24" t="s">
        <v>10</v>
      </c>
      <c r="G4596" s="113" t="s">
        <v>53</v>
      </c>
      <c r="H45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6" s="48">
        <f>tbl_raw_data[[#This Row],[Date Actioned]]-tbl_raw_data[[#This Row],[Date Tagged]]</f>
        <v>6.0416666601668112E-3</v>
      </c>
      <c r="J4596" s="50">
        <f>HOUR(tbl_raw_data[[#This Row],[time_taken]])*60+MINUTE(tbl_raw_data[[#This Row],[time_taken]])+SECOND(tbl_raw_data[[#This Row],[time_taken]])/60</f>
        <v>8.6999999999999993</v>
      </c>
      <c r="K4596" s="54">
        <f>DATE(YEAR(tbl_raw_data[[#This Row],[Date Actioned]]), MONTH(tbl_raw_data[[#This Row],[Date Actioned]]), DAY(tbl_raw_data[[#This Row],[Date Actioned]]))</f>
        <v>45159</v>
      </c>
      <c r="L4596" s="55" t="str">
        <f>UPPER(TEXT(tbl_raw_data[[#This Row],[Updated_date]],"MMMM"))</f>
        <v>AUGUST</v>
      </c>
      <c r="M4596" s="55" t="str">
        <f>UPPER("Week "&amp;IF(ROUNDUP(DAY(tbl_raw_data[[#This Row],[Updated_date]])/7,0)=5,4,ROUNDUP(DAY(tbl_raw_data[[#This Row],[Updated_date]])/7,0)))</f>
        <v>WEEK 3</v>
      </c>
      <c r="N4596" s="57" t="str">
        <f>UPPER(VLOOKUP(tbl_raw_data[[#This Row],[Analyst]],[1]setting!$A$1:$B$15,2,0))</f>
        <v>SAM</v>
      </c>
      <c r="O4596" s="57" t="str">
        <f>UPPER(tbl_raw_data[[#This Row],[Outcome]])</f>
        <v>APPROVE</v>
      </c>
      <c r="P4596" s="57" t="str">
        <f>UPPER(tbl_raw_data[[#This Row],[Queue Name]])</f>
        <v>CONSUMER EXISTING</v>
      </c>
      <c r="Q4596" s="57" t="str">
        <f>IF(tbl_raw_data[[#This Row],[time_taken_in_mins]]&lt;=20,"SLA_MET","SLA_NOT_MET")</f>
        <v>SLA_MET</v>
      </c>
    </row>
    <row r="4597" spans="1:17" ht="15" customHeight="1" x14ac:dyDescent="0.25">
      <c r="A4597" s="22" t="s">
        <v>4443</v>
      </c>
      <c r="B4597" s="12">
        <v>45159.543923611112</v>
      </c>
      <c r="C4597" s="27">
        <v>45159.552384259259</v>
      </c>
      <c r="D4597" s="28" t="s">
        <v>13</v>
      </c>
      <c r="E4597" s="28" t="s">
        <v>28</v>
      </c>
      <c r="F4597" s="28" t="s">
        <v>228</v>
      </c>
      <c r="G4597" s="112" t="s">
        <v>29</v>
      </c>
      <c r="H45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7" s="48">
        <f>tbl_raw_data[[#This Row],[Date Actioned]]-tbl_raw_data[[#This Row],[Date Tagged]]</f>
        <v>8.4606481468654238E-3</v>
      </c>
      <c r="J4597" s="50">
        <f>HOUR(tbl_raw_data[[#This Row],[time_taken]])*60+MINUTE(tbl_raw_data[[#This Row],[time_taken]])+SECOND(tbl_raw_data[[#This Row],[time_taken]])/60</f>
        <v>12.183333333333334</v>
      </c>
      <c r="K4597" s="54">
        <f>DATE(YEAR(tbl_raw_data[[#This Row],[Date Actioned]]), MONTH(tbl_raw_data[[#This Row],[Date Actioned]]), DAY(tbl_raw_data[[#This Row],[Date Actioned]]))</f>
        <v>45159</v>
      </c>
      <c r="L4597" s="55" t="str">
        <f>UPPER(TEXT(tbl_raw_data[[#This Row],[Updated_date]],"MMMM"))</f>
        <v>AUGUST</v>
      </c>
      <c r="M4597" s="55" t="str">
        <f>UPPER("Week "&amp;IF(ROUNDUP(DAY(tbl_raw_data[[#This Row],[Updated_date]])/7,0)=5,4,ROUNDUP(DAY(tbl_raw_data[[#This Row],[Updated_date]])/7,0)))</f>
        <v>WEEK 3</v>
      </c>
      <c r="N4597" s="57" t="str">
        <f>UPPER(VLOOKUP(tbl_raw_data[[#This Row],[Analyst]],[1]setting!$A$1:$B$15,2,0))</f>
        <v>OUADIR</v>
      </c>
      <c r="O4597" s="57" t="str">
        <f>UPPER(tbl_raw_data[[#This Row],[Outcome]])</f>
        <v>APPROVE</v>
      </c>
      <c r="P4597" s="57" t="str">
        <f>UPPER(tbl_raw_data[[#This Row],[Queue Name]])</f>
        <v>CONSUMER EXISTING</v>
      </c>
      <c r="Q4597" s="57" t="str">
        <f>IF(tbl_raw_data[[#This Row],[time_taken_in_mins]]&lt;=20,"SLA_MET","SLA_NOT_MET")</f>
        <v>SLA_MET</v>
      </c>
    </row>
    <row r="4598" spans="1:17" ht="15" customHeight="1" x14ac:dyDescent="0.25">
      <c r="A4598" s="5" t="s">
        <v>4427</v>
      </c>
      <c r="B4598" s="6">
        <v>45159.544965277775</v>
      </c>
      <c r="C4598" s="23">
        <v>45159.553414351853</v>
      </c>
      <c r="D4598" s="24" t="s">
        <v>13</v>
      </c>
      <c r="E4598" s="24" t="s">
        <v>41</v>
      </c>
      <c r="F4598" s="24" t="s">
        <v>254</v>
      </c>
      <c r="G4598" s="113" t="s">
        <v>29</v>
      </c>
      <c r="H45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8" s="48">
        <f>tbl_raw_data[[#This Row],[Date Actioned]]-tbl_raw_data[[#This Row],[Date Tagged]]</f>
        <v>8.449074077361729E-3</v>
      </c>
      <c r="J4598" s="50">
        <f>HOUR(tbl_raw_data[[#This Row],[time_taken]])*60+MINUTE(tbl_raw_data[[#This Row],[time_taken]])+SECOND(tbl_raw_data[[#This Row],[time_taken]])/60</f>
        <v>12.166666666666666</v>
      </c>
      <c r="K4598" s="54">
        <f>DATE(YEAR(tbl_raw_data[[#This Row],[Date Actioned]]), MONTH(tbl_raw_data[[#This Row],[Date Actioned]]), DAY(tbl_raw_data[[#This Row],[Date Actioned]]))</f>
        <v>45159</v>
      </c>
      <c r="L4598" s="55" t="str">
        <f>UPPER(TEXT(tbl_raw_data[[#This Row],[Updated_date]],"MMMM"))</f>
        <v>AUGUST</v>
      </c>
      <c r="M4598" s="55" t="str">
        <f>UPPER("Week "&amp;IF(ROUNDUP(DAY(tbl_raw_data[[#This Row],[Updated_date]])/7,0)=5,4,ROUNDUP(DAY(tbl_raw_data[[#This Row],[Updated_date]])/7,0)))</f>
        <v>WEEK 3</v>
      </c>
      <c r="N4598" s="57" t="str">
        <f>UPPER(VLOOKUP(tbl_raw_data[[#This Row],[Analyst]],[1]setting!$A$1:$B$15,2,0))</f>
        <v>FARDIN</v>
      </c>
      <c r="O4598" s="57" t="str">
        <f>UPPER(tbl_raw_data[[#This Row],[Outcome]])</f>
        <v>APPROVE</v>
      </c>
      <c r="P4598" s="57" t="str">
        <f>UPPER(tbl_raw_data[[#This Row],[Queue Name]])</f>
        <v>CONSUMER POST BUREAU</v>
      </c>
      <c r="Q4598" s="57" t="str">
        <f>IF(tbl_raw_data[[#This Row],[time_taken_in_mins]]&lt;=20,"SLA_MET","SLA_NOT_MET")</f>
        <v>SLA_MET</v>
      </c>
    </row>
    <row r="4599" spans="1:17" ht="15" customHeight="1" x14ac:dyDescent="0.25">
      <c r="A4599" s="11" t="s">
        <v>2759</v>
      </c>
      <c r="B4599" s="12">
        <v>45159.546516203707</v>
      </c>
      <c r="C4599" s="27">
        <v>45159.552534722221</v>
      </c>
      <c r="D4599" s="28" t="s">
        <v>13</v>
      </c>
      <c r="E4599" s="28" t="s">
        <v>28</v>
      </c>
      <c r="F4599" s="28" t="s">
        <v>10</v>
      </c>
      <c r="G4599" s="112" t="s">
        <v>67</v>
      </c>
      <c r="H45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599" s="48">
        <f>tbl_raw_data[[#This Row],[Date Actioned]]-tbl_raw_data[[#This Row],[Date Tagged]]</f>
        <v>6.018518513883464E-3</v>
      </c>
      <c r="J4599" s="50">
        <f>HOUR(tbl_raw_data[[#This Row],[time_taken]])*60+MINUTE(tbl_raw_data[[#This Row],[time_taken]])+SECOND(tbl_raw_data[[#This Row],[time_taken]])/60</f>
        <v>8.6666666666666661</v>
      </c>
      <c r="K4599" s="54">
        <f>DATE(YEAR(tbl_raw_data[[#This Row],[Date Actioned]]), MONTH(tbl_raw_data[[#This Row],[Date Actioned]]), DAY(tbl_raw_data[[#This Row],[Date Actioned]]))</f>
        <v>45159</v>
      </c>
      <c r="L4599" s="55" t="str">
        <f>UPPER(TEXT(tbl_raw_data[[#This Row],[Updated_date]],"MMMM"))</f>
        <v>AUGUST</v>
      </c>
      <c r="M4599" s="55" t="str">
        <f>UPPER("Week "&amp;IF(ROUNDUP(DAY(tbl_raw_data[[#This Row],[Updated_date]])/7,0)=5,4,ROUNDUP(DAY(tbl_raw_data[[#This Row],[Updated_date]])/7,0)))</f>
        <v>WEEK 3</v>
      </c>
      <c r="N4599" s="57" t="str">
        <f>UPPER(VLOOKUP(tbl_raw_data[[#This Row],[Analyst]],[1]setting!$A$1:$B$15,2,0))</f>
        <v>SAM</v>
      </c>
      <c r="O4599" s="57" t="str">
        <f>UPPER(tbl_raw_data[[#This Row],[Outcome]])</f>
        <v>APPROVE</v>
      </c>
      <c r="P4599" s="57" t="str">
        <f>UPPER(tbl_raw_data[[#This Row],[Queue Name]])</f>
        <v>CONSUMER EXISTING</v>
      </c>
      <c r="Q4599" s="57" t="str">
        <f>IF(tbl_raw_data[[#This Row],[time_taken_in_mins]]&lt;=20,"SLA_MET","SLA_NOT_MET")</f>
        <v>SLA_MET</v>
      </c>
    </row>
    <row r="4600" spans="1:17" ht="15" customHeight="1" x14ac:dyDescent="0.25">
      <c r="A4600" s="22" t="s">
        <v>4640</v>
      </c>
      <c r="B4600" s="6">
        <v>45159.547384259262</v>
      </c>
      <c r="C4600" s="23">
        <v>45159.556180555555</v>
      </c>
      <c r="D4600" s="24" t="s">
        <v>13</v>
      </c>
      <c r="E4600" s="24" t="s">
        <v>9</v>
      </c>
      <c r="F4600" s="24" t="s">
        <v>14</v>
      </c>
      <c r="G4600" s="113" t="s">
        <v>67</v>
      </c>
      <c r="H46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0" s="48">
        <f>tbl_raw_data[[#This Row],[Date Actioned]]-tbl_raw_data[[#This Row],[Date Tagged]]</f>
        <v>8.7962962934398092E-3</v>
      </c>
      <c r="J4600" s="50">
        <f>HOUR(tbl_raw_data[[#This Row],[time_taken]])*60+MINUTE(tbl_raw_data[[#This Row],[time_taken]])+SECOND(tbl_raw_data[[#This Row],[time_taken]])/60</f>
        <v>12.666666666666666</v>
      </c>
      <c r="K4600" s="54">
        <f>DATE(YEAR(tbl_raw_data[[#This Row],[Date Actioned]]), MONTH(tbl_raw_data[[#This Row],[Date Actioned]]), DAY(tbl_raw_data[[#This Row],[Date Actioned]]))</f>
        <v>45159</v>
      </c>
      <c r="L4600" s="55" t="str">
        <f>UPPER(TEXT(tbl_raw_data[[#This Row],[Updated_date]],"MMMM"))</f>
        <v>AUGUST</v>
      </c>
      <c r="M4600" s="55" t="str">
        <f>UPPER("Week "&amp;IF(ROUNDUP(DAY(tbl_raw_data[[#This Row],[Updated_date]])/7,0)=5,4,ROUNDUP(DAY(tbl_raw_data[[#This Row],[Updated_date]])/7,0)))</f>
        <v>WEEK 3</v>
      </c>
      <c r="N4600" s="57" t="str">
        <f>UPPER(VLOOKUP(tbl_raw_data[[#This Row],[Analyst]],[1]setting!$A$1:$B$15,2,0))</f>
        <v>HARDIK</v>
      </c>
      <c r="O4600" s="57" t="str">
        <f>UPPER(tbl_raw_data[[#This Row],[Outcome]])</f>
        <v>APPROVE</v>
      </c>
      <c r="P4600" s="57" t="str">
        <f>UPPER(tbl_raw_data[[#This Row],[Queue Name]])</f>
        <v>CONSUMER PRE BUREAU</v>
      </c>
      <c r="Q4600" s="57" t="str">
        <f>IF(tbl_raw_data[[#This Row],[time_taken_in_mins]]&lt;=20,"SLA_MET","SLA_NOT_MET")</f>
        <v>SLA_MET</v>
      </c>
    </row>
    <row r="4601" spans="1:17" ht="39" x14ac:dyDescent="0.25">
      <c r="A4601" s="5" t="s">
        <v>4254</v>
      </c>
      <c r="B4601" s="6">
        <v>45159.547847222224</v>
      </c>
      <c r="C4601" s="23">
        <v>45159.555983796294</v>
      </c>
      <c r="D4601" s="24" t="s">
        <v>8</v>
      </c>
      <c r="E4601" s="24" t="s">
        <v>28</v>
      </c>
      <c r="F4601" s="24" t="s">
        <v>455</v>
      </c>
      <c r="G4601" s="113" t="s">
        <v>493</v>
      </c>
      <c r="H46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601" s="48">
        <f>tbl_raw_data[[#This Row],[Date Actioned]]-tbl_raw_data[[#This Row],[Date Tagged]]</f>
        <v>8.1365740697947331E-3</v>
      </c>
      <c r="J4601" s="50">
        <f>HOUR(tbl_raw_data[[#This Row],[time_taken]])*60+MINUTE(tbl_raw_data[[#This Row],[time_taken]])+SECOND(tbl_raw_data[[#This Row],[time_taken]])/60</f>
        <v>11.716666666666667</v>
      </c>
      <c r="K4601" s="54">
        <f>DATE(YEAR(tbl_raw_data[[#This Row],[Date Actioned]]), MONTH(tbl_raw_data[[#This Row],[Date Actioned]]), DAY(tbl_raw_data[[#This Row],[Date Actioned]]))</f>
        <v>45159</v>
      </c>
      <c r="L4601" s="55" t="str">
        <f>UPPER(TEXT(tbl_raw_data[[#This Row],[Updated_date]],"MMMM"))</f>
        <v>AUGUST</v>
      </c>
      <c r="M4601" s="55" t="str">
        <f>UPPER("Week "&amp;IF(ROUNDUP(DAY(tbl_raw_data[[#This Row],[Updated_date]])/7,0)=5,4,ROUNDUP(DAY(tbl_raw_data[[#This Row],[Updated_date]])/7,0)))</f>
        <v>WEEK 3</v>
      </c>
      <c r="N4601" s="57" t="str">
        <f>UPPER(VLOOKUP(tbl_raw_data[[#This Row],[Analyst]],[1]setting!$A$1:$B$15,2,0))</f>
        <v>ROHAN</v>
      </c>
      <c r="O4601" s="57" t="str">
        <f>UPPER(tbl_raw_data[[#This Row],[Outcome]])</f>
        <v>WITHDRAW</v>
      </c>
      <c r="P4601" s="57" t="str">
        <f>UPPER(tbl_raw_data[[#This Row],[Queue Name]])</f>
        <v>CONSUMER EXISTING</v>
      </c>
      <c r="Q4601" s="57" t="str">
        <f>IF(tbl_raw_data[[#This Row],[time_taken_in_mins]]&lt;=20,"SLA_MET","SLA_NOT_MET")</f>
        <v>SLA_MET</v>
      </c>
    </row>
    <row r="4602" spans="1:17" ht="15" customHeight="1" x14ac:dyDescent="0.25">
      <c r="A4602" s="5" t="s">
        <v>2956</v>
      </c>
      <c r="B4602" s="12">
        <v>45159.549317129633</v>
      </c>
      <c r="C4602" s="27">
        <v>45159.555636574078</v>
      </c>
      <c r="D4602" s="28" t="s">
        <v>46</v>
      </c>
      <c r="E4602" s="28" t="s">
        <v>28</v>
      </c>
      <c r="F4602" s="28" t="s">
        <v>55</v>
      </c>
      <c r="G4602" s="112" t="s">
        <v>508</v>
      </c>
      <c r="H46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2" s="48">
        <f>tbl_raw_data[[#This Row],[Date Actioned]]-tbl_raw_data[[#This Row],[Date Tagged]]</f>
        <v>6.3194444446708076E-3</v>
      </c>
      <c r="J4602" s="50">
        <f>HOUR(tbl_raw_data[[#This Row],[time_taken]])*60+MINUTE(tbl_raw_data[[#This Row],[time_taken]])+SECOND(tbl_raw_data[[#This Row],[time_taken]])/60</f>
        <v>9.1</v>
      </c>
      <c r="K4602" s="54">
        <f>DATE(YEAR(tbl_raw_data[[#This Row],[Date Actioned]]), MONTH(tbl_raw_data[[#This Row],[Date Actioned]]), DAY(tbl_raw_data[[#This Row],[Date Actioned]]))</f>
        <v>45159</v>
      </c>
      <c r="L4602" s="55" t="str">
        <f>UPPER(TEXT(tbl_raw_data[[#This Row],[Updated_date]],"MMMM"))</f>
        <v>AUGUST</v>
      </c>
      <c r="M4602" s="55" t="str">
        <f>UPPER("Week "&amp;IF(ROUNDUP(DAY(tbl_raw_data[[#This Row],[Updated_date]])/7,0)=5,4,ROUNDUP(DAY(tbl_raw_data[[#This Row],[Updated_date]])/7,0)))</f>
        <v>WEEK 3</v>
      </c>
      <c r="N4602" s="57" t="str">
        <f>UPPER(VLOOKUP(tbl_raw_data[[#This Row],[Analyst]],[1]setting!$A$1:$B$15,2,0))</f>
        <v>CAMERON</v>
      </c>
      <c r="O4602" s="57" t="str">
        <f>UPPER(tbl_raw_data[[#This Row],[Outcome]])</f>
        <v>DECLINE</v>
      </c>
      <c r="P4602" s="57" t="str">
        <f>UPPER(tbl_raw_data[[#This Row],[Queue Name]])</f>
        <v>CONSUMER EXISTING</v>
      </c>
      <c r="Q4602" s="57" t="str">
        <f>IF(tbl_raw_data[[#This Row],[time_taken_in_mins]]&lt;=20,"SLA_MET","SLA_NOT_MET")</f>
        <v>SLA_MET</v>
      </c>
    </row>
    <row r="4603" spans="1:17" ht="15" customHeight="1" x14ac:dyDescent="0.25">
      <c r="A4603" s="11" t="s">
        <v>2513</v>
      </c>
      <c r="B4603" s="12">
        <v>45159.551180555558</v>
      </c>
      <c r="C4603" s="27">
        <v>45159.556886574072</v>
      </c>
      <c r="D4603" s="28" t="s">
        <v>8</v>
      </c>
      <c r="E4603" s="28" t="s">
        <v>9</v>
      </c>
      <c r="F4603" s="28" t="s">
        <v>10</v>
      </c>
      <c r="G4603" s="112" t="s">
        <v>2514</v>
      </c>
      <c r="H46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03" s="48">
        <f>tbl_raw_data[[#This Row],[Date Actioned]]-tbl_raw_data[[#This Row],[Date Tagged]]</f>
        <v>5.7060185135924257E-3</v>
      </c>
      <c r="J4603" s="50">
        <f>HOUR(tbl_raw_data[[#This Row],[time_taken]])*60+MINUTE(tbl_raw_data[[#This Row],[time_taken]])+SECOND(tbl_raw_data[[#This Row],[time_taken]])/60</f>
        <v>8.2166666666666668</v>
      </c>
      <c r="K4603" s="54">
        <f>DATE(YEAR(tbl_raw_data[[#This Row],[Date Actioned]]), MONTH(tbl_raw_data[[#This Row],[Date Actioned]]), DAY(tbl_raw_data[[#This Row],[Date Actioned]]))</f>
        <v>45159</v>
      </c>
      <c r="L4603" s="55" t="str">
        <f>UPPER(TEXT(tbl_raw_data[[#This Row],[Updated_date]],"MMMM"))</f>
        <v>AUGUST</v>
      </c>
      <c r="M4603" s="55" t="str">
        <f>UPPER("Week "&amp;IF(ROUNDUP(DAY(tbl_raw_data[[#This Row],[Updated_date]])/7,0)=5,4,ROUNDUP(DAY(tbl_raw_data[[#This Row],[Updated_date]])/7,0)))</f>
        <v>WEEK 3</v>
      </c>
      <c r="N4603" s="57" t="str">
        <f>UPPER(VLOOKUP(tbl_raw_data[[#This Row],[Analyst]],[1]setting!$A$1:$B$15,2,0))</f>
        <v>SAM</v>
      </c>
      <c r="O4603" s="57" t="str">
        <f>UPPER(tbl_raw_data[[#This Row],[Outcome]])</f>
        <v>WITHDRAW</v>
      </c>
      <c r="P4603" s="57" t="str">
        <f>UPPER(tbl_raw_data[[#This Row],[Queue Name]])</f>
        <v>CONSUMER PRE BUREAU</v>
      </c>
      <c r="Q4603" s="57" t="str">
        <f>IF(tbl_raw_data[[#This Row],[time_taken_in_mins]]&lt;=20,"SLA_MET","SLA_NOT_MET")</f>
        <v>SLA_MET</v>
      </c>
    </row>
    <row r="4604" spans="1:17" ht="15" customHeight="1" x14ac:dyDescent="0.25">
      <c r="A4604" s="5" t="s">
        <v>7219</v>
      </c>
      <c r="B4604" s="12">
        <v>45159.555601851855</v>
      </c>
      <c r="C4604" s="27">
        <v>45159.584004629629</v>
      </c>
      <c r="D4604" s="28" t="s">
        <v>13</v>
      </c>
      <c r="E4604" s="28" t="s">
        <v>41</v>
      </c>
      <c r="F4604" s="28" t="s">
        <v>55</v>
      </c>
      <c r="G4604" s="112" t="s">
        <v>29</v>
      </c>
      <c r="H46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4" s="48">
        <f>tbl_raw_data[[#This Row],[Date Actioned]]-tbl_raw_data[[#This Row],[Date Tagged]]</f>
        <v>2.8402777774317656E-2</v>
      </c>
      <c r="J4604" s="50">
        <f>HOUR(tbl_raw_data[[#This Row],[time_taken]])*60+MINUTE(tbl_raw_data[[#This Row],[time_taken]])+SECOND(tbl_raw_data[[#This Row],[time_taken]])/60</f>
        <v>40.9</v>
      </c>
      <c r="K4604" s="54">
        <f>DATE(YEAR(tbl_raw_data[[#This Row],[Date Actioned]]), MONTH(tbl_raw_data[[#This Row],[Date Actioned]]), DAY(tbl_raw_data[[#This Row],[Date Actioned]]))</f>
        <v>45159</v>
      </c>
      <c r="L4604" s="55" t="str">
        <f>UPPER(TEXT(tbl_raw_data[[#This Row],[Updated_date]],"MMMM"))</f>
        <v>AUGUST</v>
      </c>
      <c r="M4604" s="55" t="str">
        <f>UPPER("Week "&amp;IF(ROUNDUP(DAY(tbl_raw_data[[#This Row],[Updated_date]])/7,0)=5,4,ROUNDUP(DAY(tbl_raw_data[[#This Row],[Updated_date]])/7,0)))</f>
        <v>WEEK 3</v>
      </c>
      <c r="N4604" s="57" t="str">
        <f>UPPER(VLOOKUP(tbl_raw_data[[#This Row],[Analyst]],[1]setting!$A$1:$B$15,2,0))</f>
        <v>CAMERON</v>
      </c>
      <c r="O4604" s="57" t="str">
        <f>UPPER(tbl_raw_data[[#This Row],[Outcome]])</f>
        <v>APPROVE</v>
      </c>
      <c r="P4604" s="57" t="str">
        <f>UPPER(tbl_raw_data[[#This Row],[Queue Name]])</f>
        <v>CONSUMER POST BUREAU</v>
      </c>
      <c r="Q4604" s="57" t="str">
        <f>IF(tbl_raw_data[[#This Row],[time_taken_in_mins]]&lt;=20,"SLA_MET","SLA_NOT_MET")</f>
        <v>SLA_NOT_MET</v>
      </c>
    </row>
    <row r="4605" spans="1:17" ht="15" customHeight="1" x14ac:dyDescent="0.25">
      <c r="A4605" s="11" t="s">
        <v>4476</v>
      </c>
      <c r="B4605" s="6">
        <v>45159.55574074074</v>
      </c>
      <c r="C4605" s="23">
        <v>45159.564259259256</v>
      </c>
      <c r="D4605" s="24" t="s">
        <v>46</v>
      </c>
      <c r="E4605" s="24" t="s">
        <v>28</v>
      </c>
      <c r="F4605" s="24" t="s">
        <v>455</v>
      </c>
      <c r="G4605" s="113" t="s">
        <v>448</v>
      </c>
      <c r="H46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5" s="48">
        <f>tbl_raw_data[[#This Row],[Date Actioned]]-tbl_raw_data[[#This Row],[Date Tagged]]</f>
        <v>8.5185185162117705E-3</v>
      </c>
      <c r="J4605" s="50">
        <f>HOUR(tbl_raw_data[[#This Row],[time_taken]])*60+MINUTE(tbl_raw_data[[#This Row],[time_taken]])+SECOND(tbl_raw_data[[#This Row],[time_taken]])/60</f>
        <v>12.266666666666667</v>
      </c>
      <c r="K4605" s="54">
        <f>DATE(YEAR(tbl_raw_data[[#This Row],[Date Actioned]]), MONTH(tbl_raw_data[[#This Row],[Date Actioned]]), DAY(tbl_raw_data[[#This Row],[Date Actioned]]))</f>
        <v>45159</v>
      </c>
      <c r="L4605" s="55" t="str">
        <f>UPPER(TEXT(tbl_raw_data[[#This Row],[Updated_date]],"MMMM"))</f>
        <v>AUGUST</v>
      </c>
      <c r="M4605" s="55" t="str">
        <f>UPPER("Week "&amp;IF(ROUNDUP(DAY(tbl_raw_data[[#This Row],[Updated_date]])/7,0)=5,4,ROUNDUP(DAY(tbl_raw_data[[#This Row],[Updated_date]])/7,0)))</f>
        <v>WEEK 3</v>
      </c>
      <c r="N4605" s="57" t="str">
        <f>UPPER(VLOOKUP(tbl_raw_data[[#This Row],[Analyst]],[1]setting!$A$1:$B$15,2,0))</f>
        <v>ROHAN</v>
      </c>
      <c r="O4605" s="57" t="str">
        <f>UPPER(tbl_raw_data[[#This Row],[Outcome]])</f>
        <v>DECLINE</v>
      </c>
      <c r="P4605" s="57" t="str">
        <f>UPPER(tbl_raw_data[[#This Row],[Queue Name]])</f>
        <v>CONSUMER EXISTING</v>
      </c>
      <c r="Q4605" s="57" t="str">
        <f>IF(tbl_raw_data[[#This Row],[time_taken_in_mins]]&lt;=20,"SLA_MET","SLA_NOT_MET")</f>
        <v>SLA_MET</v>
      </c>
    </row>
    <row r="4606" spans="1:17" ht="15" customHeight="1" x14ac:dyDescent="0.25">
      <c r="A4606" s="11" t="s">
        <v>989</v>
      </c>
      <c r="B4606" s="6">
        <v>45159.556192129632</v>
      </c>
      <c r="C4606" s="23">
        <v>45159.559861111113</v>
      </c>
      <c r="D4606" s="24" t="s">
        <v>13</v>
      </c>
      <c r="E4606" s="24" t="s">
        <v>9</v>
      </c>
      <c r="F4606" s="24" t="s">
        <v>55</v>
      </c>
      <c r="G4606" s="113" t="s">
        <v>29</v>
      </c>
      <c r="H46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6" s="48">
        <f>tbl_raw_data[[#This Row],[Date Actioned]]-tbl_raw_data[[#This Row],[Date Tagged]]</f>
        <v>3.6689814805868082E-3</v>
      </c>
      <c r="J4606" s="50">
        <f>HOUR(tbl_raw_data[[#This Row],[time_taken]])*60+MINUTE(tbl_raw_data[[#This Row],[time_taken]])+SECOND(tbl_raw_data[[#This Row],[time_taken]])/60</f>
        <v>5.2833333333333332</v>
      </c>
      <c r="K4606" s="54">
        <f>DATE(YEAR(tbl_raw_data[[#This Row],[Date Actioned]]), MONTH(tbl_raw_data[[#This Row],[Date Actioned]]), DAY(tbl_raw_data[[#This Row],[Date Actioned]]))</f>
        <v>45159</v>
      </c>
      <c r="L4606" s="55" t="str">
        <f>UPPER(TEXT(tbl_raw_data[[#This Row],[Updated_date]],"MMMM"))</f>
        <v>AUGUST</v>
      </c>
      <c r="M4606" s="55" t="str">
        <f>UPPER("Week "&amp;IF(ROUNDUP(DAY(tbl_raw_data[[#This Row],[Updated_date]])/7,0)=5,4,ROUNDUP(DAY(tbl_raw_data[[#This Row],[Updated_date]])/7,0)))</f>
        <v>WEEK 3</v>
      </c>
      <c r="N4606" s="57" t="str">
        <f>UPPER(VLOOKUP(tbl_raw_data[[#This Row],[Analyst]],[1]setting!$A$1:$B$15,2,0))</f>
        <v>CAMERON</v>
      </c>
      <c r="O4606" s="57" t="str">
        <f>UPPER(tbl_raw_data[[#This Row],[Outcome]])</f>
        <v>APPROVE</v>
      </c>
      <c r="P4606" s="57" t="str">
        <f>UPPER(tbl_raw_data[[#This Row],[Queue Name]])</f>
        <v>CONSUMER PRE BUREAU</v>
      </c>
      <c r="Q4606" s="57" t="str">
        <f>IF(tbl_raw_data[[#This Row],[time_taken_in_mins]]&lt;=20,"SLA_MET","SLA_NOT_MET")</f>
        <v>SLA_MET</v>
      </c>
    </row>
    <row r="4607" spans="1:17" ht="15" customHeight="1" x14ac:dyDescent="0.25">
      <c r="A4607" s="22" t="s">
        <v>5441</v>
      </c>
      <c r="B4607" s="12">
        <v>45159.55667824074</v>
      </c>
      <c r="C4607" s="27">
        <v>45159.567164351851</v>
      </c>
      <c r="D4607" s="28" t="s">
        <v>13</v>
      </c>
      <c r="E4607" s="28" t="s">
        <v>28</v>
      </c>
      <c r="F4607" s="28" t="s">
        <v>228</v>
      </c>
      <c r="G4607" s="114"/>
      <c r="H46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07" s="48">
        <f>tbl_raw_data[[#This Row],[Date Actioned]]-tbl_raw_data[[#This Row],[Date Tagged]]</f>
        <v>1.0486111110367347E-2</v>
      </c>
      <c r="J4607" s="50">
        <f>HOUR(tbl_raw_data[[#This Row],[time_taken]])*60+MINUTE(tbl_raw_data[[#This Row],[time_taken]])+SECOND(tbl_raw_data[[#This Row],[time_taken]])/60</f>
        <v>15.1</v>
      </c>
      <c r="K4607" s="54">
        <f>DATE(YEAR(tbl_raw_data[[#This Row],[Date Actioned]]), MONTH(tbl_raw_data[[#This Row],[Date Actioned]]), DAY(tbl_raw_data[[#This Row],[Date Actioned]]))</f>
        <v>45159</v>
      </c>
      <c r="L4607" s="55" t="str">
        <f>UPPER(TEXT(tbl_raw_data[[#This Row],[Updated_date]],"MMMM"))</f>
        <v>AUGUST</v>
      </c>
      <c r="M4607" s="55" t="str">
        <f>UPPER("Week "&amp;IF(ROUNDUP(DAY(tbl_raw_data[[#This Row],[Updated_date]])/7,0)=5,4,ROUNDUP(DAY(tbl_raw_data[[#This Row],[Updated_date]])/7,0)))</f>
        <v>WEEK 3</v>
      </c>
      <c r="N4607" s="57" t="str">
        <f>UPPER(VLOOKUP(tbl_raw_data[[#This Row],[Analyst]],[1]setting!$A$1:$B$15,2,0))</f>
        <v>OUADIR</v>
      </c>
      <c r="O4607" s="57" t="str">
        <f>UPPER(tbl_raw_data[[#This Row],[Outcome]])</f>
        <v>APPROVE</v>
      </c>
      <c r="P4607" s="57" t="str">
        <f>UPPER(tbl_raw_data[[#This Row],[Queue Name]])</f>
        <v>CONSUMER EXISTING</v>
      </c>
      <c r="Q4607" s="57" t="str">
        <f>IF(tbl_raw_data[[#This Row],[time_taken_in_mins]]&lt;=20,"SLA_MET","SLA_NOT_MET")</f>
        <v>SLA_MET</v>
      </c>
    </row>
    <row r="4608" spans="1:17" ht="15" customHeight="1" x14ac:dyDescent="0.25">
      <c r="A4608" s="22" t="s">
        <v>1963</v>
      </c>
      <c r="B4608" s="6">
        <v>45159.557604166665</v>
      </c>
      <c r="C4608" s="23">
        <v>45159.562627314815</v>
      </c>
      <c r="D4608" s="24" t="s">
        <v>8</v>
      </c>
      <c r="E4608" s="24" t="s">
        <v>9</v>
      </c>
      <c r="F4608" s="24" t="s">
        <v>14</v>
      </c>
      <c r="G4608" s="113" t="s">
        <v>1964</v>
      </c>
      <c r="H46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08" s="48">
        <f>tbl_raw_data[[#This Row],[Date Actioned]]-tbl_raw_data[[#This Row],[Date Tagged]]</f>
        <v>5.02314815093996E-3</v>
      </c>
      <c r="J4608" s="50">
        <f>HOUR(tbl_raw_data[[#This Row],[time_taken]])*60+MINUTE(tbl_raw_data[[#This Row],[time_taken]])+SECOND(tbl_raw_data[[#This Row],[time_taken]])/60</f>
        <v>7.2333333333333334</v>
      </c>
      <c r="K4608" s="54">
        <f>DATE(YEAR(tbl_raw_data[[#This Row],[Date Actioned]]), MONTH(tbl_raw_data[[#This Row],[Date Actioned]]), DAY(tbl_raw_data[[#This Row],[Date Actioned]]))</f>
        <v>45159</v>
      </c>
      <c r="L4608" s="55" t="str">
        <f>UPPER(TEXT(tbl_raw_data[[#This Row],[Updated_date]],"MMMM"))</f>
        <v>AUGUST</v>
      </c>
      <c r="M4608" s="55" t="str">
        <f>UPPER("Week "&amp;IF(ROUNDUP(DAY(tbl_raw_data[[#This Row],[Updated_date]])/7,0)=5,4,ROUNDUP(DAY(tbl_raw_data[[#This Row],[Updated_date]])/7,0)))</f>
        <v>WEEK 3</v>
      </c>
      <c r="N4608" s="57" t="str">
        <f>UPPER(VLOOKUP(tbl_raw_data[[#This Row],[Analyst]],[1]setting!$A$1:$B$15,2,0))</f>
        <v>HARDIK</v>
      </c>
      <c r="O4608" s="57" t="str">
        <f>UPPER(tbl_raw_data[[#This Row],[Outcome]])</f>
        <v>WITHDRAW</v>
      </c>
      <c r="P4608" s="57" t="str">
        <f>UPPER(tbl_raw_data[[#This Row],[Queue Name]])</f>
        <v>CONSUMER PRE BUREAU</v>
      </c>
      <c r="Q4608" s="57" t="str">
        <f>IF(tbl_raw_data[[#This Row],[time_taken_in_mins]]&lt;=20,"SLA_MET","SLA_NOT_MET")</f>
        <v>SLA_MET</v>
      </c>
    </row>
    <row r="4609" spans="1:17" ht="15" customHeight="1" x14ac:dyDescent="0.25">
      <c r="A4609" s="5" t="s">
        <v>588</v>
      </c>
      <c r="B4609" s="6">
        <v>45159.558182870373</v>
      </c>
      <c r="C4609" s="23">
        <v>45159.561145833337</v>
      </c>
      <c r="D4609" s="24" t="s">
        <v>13</v>
      </c>
      <c r="E4609" s="24" t="s">
        <v>28</v>
      </c>
      <c r="F4609" s="24" t="s">
        <v>10</v>
      </c>
      <c r="G4609" s="113" t="s">
        <v>546</v>
      </c>
      <c r="H46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09" s="48">
        <f>tbl_raw_data[[#This Row],[Date Actioned]]-tbl_raw_data[[#This Row],[Date Tagged]]</f>
        <v>2.9629629643750377E-3</v>
      </c>
      <c r="J4609" s="50">
        <f>HOUR(tbl_raw_data[[#This Row],[time_taken]])*60+MINUTE(tbl_raw_data[[#This Row],[time_taken]])+SECOND(tbl_raw_data[[#This Row],[time_taken]])/60</f>
        <v>4.2666666666666666</v>
      </c>
      <c r="K4609" s="54">
        <f>DATE(YEAR(tbl_raw_data[[#This Row],[Date Actioned]]), MONTH(tbl_raw_data[[#This Row],[Date Actioned]]), DAY(tbl_raw_data[[#This Row],[Date Actioned]]))</f>
        <v>45159</v>
      </c>
      <c r="L4609" s="55" t="str">
        <f>UPPER(TEXT(tbl_raw_data[[#This Row],[Updated_date]],"MMMM"))</f>
        <v>AUGUST</v>
      </c>
      <c r="M4609" s="55" t="str">
        <f>UPPER("Week "&amp;IF(ROUNDUP(DAY(tbl_raw_data[[#This Row],[Updated_date]])/7,0)=5,4,ROUNDUP(DAY(tbl_raw_data[[#This Row],[Updated_date]])/7,0)))</f>
        <v>WEEK 3</v>
      </c>
      <c r="N4609" s="57" t="str">
        <f>UPPER(VLOOKUP(tbl_raw_data[[#This Row],[Analyst]],[1]setting!$A$1:$B$15,2,0))</f>
        <v>SAM</v>
      </c>
      <c r="O4609" s="57" t="str">
        <f>UPPER(tbl_raw_data[[#This Row],[Outcome]])</f>
        <v>APPROVE</v>
      </c>
      <c r="P4609" s="57" t="str">
        <f>UPPER(tbl_raw_data[[#This Row],[Queue Name]])</f>
        <v>CONSUMER EXISTING</v>
      </c>
      <c r="Q4609" s="57" t="str">
        <f>IF(tbl_raw_data[[#This Row],[time_taken_in_mins]]&lt;=20,"SLA_MET","SLA_NOT_MET")</f>
        <v>SLA_MET</v>
      </c>
    </row>
    <row r="4610" spans="1:17" ht="15" customHeight="1" x14ac:dyDescent="0.25">
      <c r="A4610" s="11" t="s">
        <v>958</v>
      </c>
      <c r="B4610" s="12">
        <v>45159.560416666667</v>
      </c>
      <c r="C4610" s="27">
        <v>45159.564027777778</v>
      </c>
      <c r="D4610" s="28" t="s">
        <v>13</v>
      </c>
      <c r="E4610" s="28" t="s">
        <v>9</v>
      </c>
      <c r="F4610" s="28" t="s">
        <v>55</v>
      </c>
      <c r="G4610" s="112" t="s">
        <v>959</v>
      </c>
      <c r="H46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10" s="48">
        <f>tbl_raw_data[[#This Row],[Date Actioned]]-tbl_raw_data[[#This Row],[Date Tagged]]</f>
        <v>3.6111111112404615E-3</v>
      </c>
      <c r="J4610" s="50">
        <f>HOUR(tbl_raw_data[[#This Row],[time_taken]])*60+MINUTE(tbl_raw_data[[#This Row],[time_taken]])+SECOND(tbl_raw_data[[#This Row],[time_taken]])/60</f>
        <v>5.2</v>
      </c>
      <c r="K4610" s="54">
        <f>DATE(YEAR(tbl_raw_data[[#This Row],[Date Actioned]]), MONTH(tbl_raw_data[[#This Row],[Date Actioned]]), DAY(tbl_raw_data[[#This Row],[Date Actioned]]))</f>
        <v>45159</v>
      </c>
      <c r="L4610" s="55" t="str">
        <f>UPPER(TEXT(tbl_raw_data[[#This Row],[Updated_date]],"MMMM"))</f>
        <v>AUGUST</v>
      </c>
      <c r="M4610" s="55" t="str">
        <f>UPPER("Week "&amp;IF(ROUNDUP(DAY(tbl_raw_data[[#This Row],[Updated_date]])/7,0)=5,4,ROUNDUP(DAY(tbl_raw_data[[#This Row],[Updated_date]])/7,0)))</f>
        <v>WEEK 3</v>
      </c>
      <c r="N4610" s="57" t="str">
        <f>UPPER(VLOOKUP(tbl_raw_data[[#This Row],[Analyst]],[1]setting!$A$1:$B$15,2,0))</f>
        <v>CAMERON</v>
      </c>
      <c r="O4610" s="57" t="str">
        <f>UPPER(tbl_raw_data[[#This Row],[Outcome]])</f>
        <v>APPROVE</v>
      </c>
      <c r="P4610" s="57" t="str">
        <f>UPPER(tbl_raw_data[[#This Row],[Queue Name]])</f>
        <v>CONSUMER PRE BUREAU</v>
      </c>
      <c r="Q4610" s="57" t="str">
        <f>IF(tbl_raw_data[[#This Row],[time_taken_in_mins]]&lt;=20,"SLA_MET","SLA_NOT_MET")</f>
        <v>SLA_MET</v>
      </c>
    </row>
    <row r="4611" spans="1:17" ht="15" customHeight="1" x14ac:dyDescent="0.25">
      <c r="A4611" s="22" t="s">
        <v>3018</v>
      </c>
      <c r="B4611" s="12">
        <v>45159.5621875</v>
      </c>
      <c r="C4611" s="27">
        <v>45159.568599537037</v>
      </c>
      <c r="D4611" s="28" t="s">
        <v>46</v>
      </c>
      <c r="E4611" s="28" t="s">
        <v>41</v>
      </c>
      <c r="F4611" s="28" t="s">
        <v>254</v>
      </c>
      <c r="G4611" s="114"/>
      <c r="H46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11" s="48">
        <f>tbl_raw_data[[#This Row],[Date Actioned]]-tbl_raw_data[[#This Row],[Date Tagged]]</f>
        <v>6.4120370370801538E-3</v>
      </c>
      <c r="J4611" s="50">
        <f>HOUR(tbl_raw_data[[#This Row],[time_taken]])*60+MINUTE(tbl_raw_data[[#This Row],[time_taken]])+SECOND(tbl_raw_data[[#This Row],[time_taken]])/60</f>
        <v>9.2333333333333325</v>
      </c>
      <c r="K4611" s="54">
        <f>DATE(YEAR(tbl_raw_data[[#This Row],[Date Actioned]]), MONTH(tbl_raw_data[[#This Row],[Date Actioned]]), DAY(tbl_raw_data[[#This Row],[Date Actioned]]))</f>
        <v>45159</v>
      </c>
      <c r="L4611" s="55" t="str">
        <f>UPPER(TEXT(tbl_raw_data[[#This Row],[Updated_date]],"MMMM"))</f>
        <v>AUGUST</v>
      </c>
      <c r="M4611" s="55" t="str">
        <f>UPPER("Week "&amp;IF(ROUNDUP(DAY(tbl_raw_data[[#This Row],[Updated_date]])/7,0)=5,4,ROUNDUP(DAY(tbl_raw_data[[#This Row],[Updated_date]])/7,0)))</f>
        <v>WEEK 3</v>
      </c>
      <c r="N4611" s="57" t="str">
        <f>UPPER(VLOOKUP(tbl_raw_data[[#This Row],[Analyst]],[1]setting!$A$1:$B$15,2,0))</f>
        <v>FARDIN</v>
      </c>
      <c r="O4611" s="57" t="str">
        <f>UPPER(tbl_raw_data[[#This Row],[Outcome]])</f>
        <v>DECLINE</v>
      </c>
      <c r="P4611" s="57" t="str">
        <f>UPPER(tbl_raw_data[[#This Row],[Queue Name]])</f>
        <v>CONSUMER POST BUREAU</v>
      </c>
      <c r="Q4611" s="57" t="str">
        <f>IF(tbl_raw_data[[#This Row],[time_taken_in_mins]]&lt;=20,"SLA_MET","SLA_NOT_MET")</f>
        <v>SLA_MET</v>
      </c>
    </row>
    <row r="4612" spans="1:17" ht="15" customHeight="1" x14ac:dyDescent="0.25">
      <c r="A4612" s="5" t="s">
        <v>5378</v>
      </c>
      <c r="B4612" s="12">
        <v>45159.564282407409</v>
      </c>
      <c r="C4612" s="27">
        <v>45159.574618055558</v>
      </c>
      <c r="D4612" s="28" t="s">
        <v>8</v>
      </c>
      <c r="E4612" s="28" t="s">
        <v>9</v>
      </c>
      <c r="F4612" s="28" t="s">
        <v>14</v>
      </c>
      <c r="G4612" s="112" t="s">
        <v>1052</v>
      </c>
      <c r="H46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2" s="48">
        <f>tbl_raw_data[[#This Row],[Date Actioned]]-tbl_raw_data[[#This Row],[Date Tagged]]</f>
        <v>1.0335648148611654E-2</v>
      </c>
      <c r="J4612" s="50">
        <f>HOUR(tbl_raw_data[[#This Row],[time_taken]])*60+MINUTE(tbl_raw_data[[#This Row],[time_taken]])+SECOND(tbl_raw_data[[#This Row],[time_taken]])/60</f>
        <v>14.883333333333333</v>
      </c>
      <c r="K4612" s="54">
        <f>DATE(YEAR(tbl_raw_data[[#This Row],[Date Actioned]]), MONTH(tbl_raw_data[[#This Row],[Date Actioned]]), DAY(tbl_raw_data[[#This Row],[Date Actioned]]))</f>
        <v>45159</v>
      </c>
      <c r="L4612" s="55" t="str">
        <f>UPPER(TEXT(tbl_raw_data[[#This Row],[Updated_date]],"MMMM"))</f>
        <v>AUGUST</v>
      </c>
      <c r="M4612" s="55" t="str">
        <f>UPPER("Week "&amp;IF(ROUNDUP(DAY(tbl_raw_data[[#This Row],[Updated_date]])/7,0)=5,4,ROUNDUP(DAY(tbl_raw_data[[#This Row],[Updated_date]])/7,0)))</f>
        <v>WEEK 3</v>
      </c>
      <c r="N4612" s="57" t="str">
        <f>UPPER(VLOOKUP(tbl_raw_data[[#This Row],[Analyst]],[1]setting!$A$1:$B$15,2,0))</f>
        <v>HARDIK</v>
      </c>
      <c r="O4612" s="57" t="str">
        <f>UPPER(tbl_raw_data[[#This Row],[Outcome]])</f>
        <v>WITHDRAW</v>
      </c>
      <c r="P4612" s="57" t="str">
        <f>UPPER(tbl_raw_data[[#This Row],[Queue Name]])</f>
        <v>CONSUMER PRE BUREAU</v>
      </c>
      <c r="Q4612" s="57" t="str">
        <f>IF(tbl_raw_data[[#This Row],[time_taken_in_mins]]&lt;=20,"SLA_MET","SLA_NOT_MET")</f>
        <v>SLA_MET</v>
      </c>
    </row>
    <row r="4613" spans="1:17" ht="15" customHeight="1" x14ac:dyDescent="0.25">
      <c r="A4613" s="5" t="s">
        <v>413</v>
      </c>
      <c r="B4613" s="6">
        <v>45159.565763888888</v>
      </c>
      <c r="C4613" s="23">
        <v>45159.568344907406</v>
      </c>
      <c r="D4613" s="24" t="s">
        <v>46</v>
      </c>
      <c r="E4613" s="24" t="s">
        <v>28</v>
      </c>
      <c r="F4613" s="24" t="s">
        <v>55</v>
      </c>
      <c r="G4613" s="113" t="s">
        <v>47</v>
      </c>
      <c r="H46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3" s="48">
        <f>tbl_raw_data[[#This Row],[Date Actioned]]-tbl_raw_data[[#This Row],[Date Tagged]]</f>
        <v>2.5810185179580003E-3</v>
      </c>
      <c r="J4613" s="50">
        <f>HOUR(tbl_raw_data[[#This Row],[time_taken]])*60+MINUTE(tbl_raw_data[[#This Row],[time_taken]])+SECOND(tbl_raw_data[[#This Row],[time_taken]])/60</f>
        <v>3.7166666666666668</v>
      </c>
      <c r="K4613" s="54">
        <f>DATE(YEAR(tbl_raw_data[[#This Row],[Date Actioned]]), MONTH(tbl_raw_data[[#This Row],[Date Actioned]]), DAY(tbl_raw_data[[#This Row],[Date Actioned]]))</f>
        <v>45159</v>
      </c>
      <c r="L4613" s="55" t="str">
        <f>UPPER(TEXT(tbl_raw_data[[#This Row],[Updated_date]],"MMMM"))</f>
        <v>AUGUST</v>
      </c>
      <c r="M4613" s="55" t="str">
        <f>UPPER("Week "&amp;IF(ROUNDUP(DAY(tbl_raw_data[[#This Row],[Updated_date]])/7,0)=5,4,ROUNDUP(DAY(tbl_raw_data[[#This Row],[Updated_date]])/7,0)))</f>
        <v>WEEK 3</v>
      </c>
      <c r="N4613" s="57" t="str">
        <f>UPPER(VLOOKUP(tbl_raw_data[[#This Row],[Analyst]],[1]setting!$A$1:$B$15,2,0))</f>
        <v>CAMERON</v>
      </c>
      <c r="O4613" s="57" t="str">
        <f>UPPER(tbl_raw_data[[#This Row],[Outcome]])</f>
        <v>DECLINE</v>
      </c>
      <c r="P4613" s="57" t="str">
        <f>UPPER(tbl_raw_data[[#This Row],[Queue Name]])</f>
        <v>CONSUMER EXISTING</v>
      </c>
      <c r="Q4613" s="57" t="str">
        <f>IF(tbl_raw_data[[#This Row],[time_taken_in_mins]]&lt;=20,"SLA_MET","SLA_NOT_MET")</f>
        <v>SLA_MET</v>
      </c>
    </row>
    <row r="4614" spans="1:17" ht="15" customHeight="1" x14ac:dyDescent="0.25">
      <c r="A4614" s="22" t="s">
        <v>4614</v>
      </c>
      <c r="B4614" s="6">
        <v>45159.566828703704</v>
      </c>
      <c r="C4614" s="23">
        <v>45159.575590277775</v>
      </c>
      <c r="D4614" s="24" t="s">
        <v>13</v>
      </c>
      <c r="E4614" s="24" t="s">
        <v>9</v>
      </c>
      <c r="F4614" s="24" t="s">
        <v>55</v>
      </c>
      <c r="G4614" s="113" t="s">
        <v>155</v>
      </c>
      <c r="H46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14" s="48">
        <f>tbl_raw_data[[#This Row],[Date Actioned]]-tbl_raw_data[[#This Row],[Date Tagged]]</f>
        <v>8.7615740703768097E-3</v>
      </c>
      <c r="J4614" s="50">
        <f>HOUR(tbl_raw_data[[#This Row],[time_taken]])*60+MINUTE(tbl_raw_data[[#This Row],[time_taken]])+SECOND(tbl_raw_data[[#This Row],[time_taken]])/60</f>
        <v>12.616666666666667</v>
      </c>
      <c r="K4614" s="54">
        <f>DATE(YEAR(tbl_raw_data[[#This Row],[Date Actioned]]), MONTH(tbl_raw_data[[#This Row],[Date Actioned]]), DAY(tbl_raw_data[[#This Row],[Date Actioned]]))</f>
        <v>45159</v>
      </c>
      <c r="L4614" s="55" t="str">
        <f>UPPER(TEXT(tbl_raw_data[[#This Row],[Updated_date]],"MMMM"))</f>
        <v>AUGUST</v>
      </c>
      <c r="M4614" s="55" t="str">
        <f>UPPER("Week "&amp;IF(ROUNDUP(DAY(tbl_raw_data[[#This Row],[Updated_date]])/7,0)=5,4,ROUNDUP(DAY(tbl_raw_data[[#This Row],[Updated_date]])/7,0)))</f>
        <v>WEEK 3</v>
      </c>
      <c r="N4614" s="57" t="str">
        <f>UPPER(VLOOKUP(tbl_raw_data[[#This Row],[Analyst]],[1]setting!$A$1:$B$15,2,0))</f>
        <v>CAMERON</v>
      </c>
      <c r="O4614" s="57" t="str">
        <f>UPPER(tbl_raw_data[[#This Row],[Outcome]])</f>
        <v>APPROVE</v>
      </c>
      <c r="P4614" s="57" t="str">
        <f>UPPER(tbl_raw_data[[#This Row],[Queue Name]])</f>
        <v>CONSUMER PRE BUREAU</v>
      </c>
      <c r="Q4614" s="57" t="str">
        <f>IF(tbl_raw_data[[#This Row],[time_taken_in_mins]]&lt;=20,"SLA_MET","SLA_NOT_MET")</f>
        <v>SLA_MET</v>
      </c>
    </row>
    <row r="4615" spans="1:17" ht="15" customHeight="1" x14ac:dyDescent="0.25">
      <c r="A4615" s="11" t="s">
        <v>6443</v>
      </c>
      <c r="B4615" s="12">
        <v>45159.569108796299</v>
      </c>
      <c r="C4615" s="27">
        <v>45159.58253472222</v>
      </c>
      <c r="D4615" s="28" t="s">
        <v>46</v>
      </c>
      <c r="E4615" s="28" t="s">
        <v>9</v>
      </c>
      <c r="F4615" s="28" t="s">
        <v>254</v>
      </c>
      <c r="G4615" s="112" t="s">
        <v>6444</v>
      </c>
      <c r="H46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615" s="48">
        <f>tbl_raw_data[[#This Row],[Date Actioned]]-tbl_raw_data[[#This Row],[Date Tagged]]</f>
        <v>1.3425925921183079E-2</v>
      </c>
      <c r="J4615" s="50">
        <f>HOUR(tbl_raw_data[[#This Row],[time_taken]])*60+MINUTE(tbl_raw_data[[#This Row],[time_taken]])+SECOND(tbl_raw_data[[#This Row],[time_taken]])/60</f>
        <v>19.333333333333332</v>
      </c>
      <c r="K4615" s="54">
        <f>DATE(YEAR(tbl_raw_data[[#This Row],[Date Actioned]]), MONTH(tbl_raw_data[[#This Row],[Date Actioned]]), DAY(tbl_raw_data[[#This Row],[Date Actioned]]))</f>
        <v>45159</v>
      </c>
      <c r="L4615" s="55" t="str">
        <f>UPPER(TEXT(tbl_raw_data[[#This Row],[Updated_date]],"MMMM"))</f>
        <v>AUGUST</v>
      </c>
      <c r="M4615" s="55" t="str">
        <f>UPPER("Week "&amp;IF(ROUNDUP(DAY(tbl_raw_data[[#This Row],[Updated_date]])/7,0)=5,4,ROUNDUP(DAY(tbl_raw_data[[#This Row],[Updated_date]])/7,0)))</f>
        <v>WEEK 3</v>
      </c>
      <c r="N4615" s="57" t="str">
        <f>UPPER(VLOOKUP(tbl_raw_data[[#This Row],[Analyst]],[1]setting!$A$1:$B$15,2,0))</f>
        <v>FARDIN</v>
      </c>
      <c r="O4615" s="57" t="str">
        <f>UPPER(tbl_raw_data[[#This Row],[Outcome]])</f>
        <v>DECLINE</v>
      </c>
      <c r="P4615" s="57" t="str">
        <f>UPPER(tbl_raw_data[[#This Row],[Queue Name]])</f>
        <v>CONSUMER PRE BUREAU</v>
      </c>
      <c r="Q4615" s="57" t="str">
        <f>IF(tbl_raw_data[[#This Row],[time_taken_in_mins]]&lt;=20,"SLA_MET","SLA_NOT_MET")</f>
        <v>SLA_MET</v>
      </c>
    </row>
    <row r="4616" spans="1:17" ht="51.75" x14ac:dyDescent="0.25">
      <c r="A4616" s="11" t="s">
        <v>4979</v>
      </c>
      <c r="B4616" s="6">
        <v>45159.569918981484</v>
      </c>
      <c r="C4616" s="23">
        <v>45159.579340277778</v>
      </c>
      <c r="D4616" s="24" t="s">
        <v>8</v>
      </c>
      <c r="E4616" s="24" t="s">
        <v>28</v>
      </c>
      <c r="F4616" s="24" t="s">
        <v>55</v>
      </c>
      <c r="G4616" s="113" t="s">
        <v>1052</v>
      </c>
      <c r="H46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6" s="48">
        <f>tbl_raw_data[[#This Row],[Date Actioned]]-tbl_raw_data[[#This Row],[Date Tagged]]</f>
        <v>9.4212962940218858E-3</v>
      </c>
      <c r="J4616" s="50">
        <f>HOUR(tbl_raw_data[[#This Row],[time_taken]])*60+MINUTE(tbl_raw_data[[#This Row],[time_taken]])+SECOND(tbl_raw_data[[#This Row],[time_taken]])/60</f>
        <v>13.566666666666666</v>
      </c>
      <c r="K4616" s="54">
        <f>DATE(YEAR(tbl_raw_data[[#This Row],[Date Actioned]]), MONTH(tbl_raw_data[[#This Row],[Date Actioned]]), DAY(tbl_raw_data[[#This Row],[Date Actioned]]))</f>
        <v>45159</v>
      </c>
      <c r="L4616" s="55" t="str">
        <f>UPPER(TEXT(tbl_raw_data[[#This Row],[Updated_date]],"MMMM"))</f>
        <v>AUGUST</v>
      </c>
      <c r="M4616" s="55" t="str">
        <f>UPPER("Week "&amp;IF(ROUNDUP(DAY(tbl_raw_data[[#This Row],[Updated_date]])/7,0)=5,4,ROUNDUP(DAY(tbl_raw_data[[#This Row],[Updated_date]])/7,0)))</f>
        <v>WEEK 3</v>
      </c>
      <c r="N4616" s="57" t="str">
        <f>UPPER(VLOOKUP(tbl_raw_data[[#This Row],[Analyst]],[1]setting!$A$1:$B$15,2,0))</f>
        <v>CAMERON</v>
      </c>
      <c r="O4616" s="57" t="str">
        <f>UPPER(tbl_raw_data[[#This Row],[Outcome]])</f>
        <v>WITHDRAW</v>
      </c>
      <c r="P4616" s="57" t="str">
        <f>UPPER(tbl_raw_data[[#This Row],[Queue Name]])</f>
        <v>CONSUMER EXISTING</v>
      </c>
      <c r="Q4616" s="57" t="str">
        <f>IF(tbl_raw_data[[#This Row],[time_taken_in_mins]]&lt;=20,"SLA_MET","SLA_NOT_MET")</f>
        <v>SLA_MET</v>
      </c>
    </row>
    <row r="4617" spans="1:17" ht="15" customHeight="1" x14ac:dyDescent="0.25">
      <c r="A4617" s="5" t="s">
        <v>6905</v>
      </c>
      <c r="B4617" s="12">
        <v>45159.571134259262</v>
      </c>
      <c r="C4617" s="27">
        <v>45159.587962962964</v>
      </c>
      <c r="D4617" s="28" t="s">
        <v>13</v>
      </c>
      <c r="E4617" s="28" t="s">
        <v>41</v>
      </c>
      <c r="F4617" s="28" t="s">
        <v>228</v>
      </c>
      <c r="G4617" s="114"/>
      <c r="H46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17" s="48">
        <f>tbl_raw_data[[#This Row],[Date Actioned]]-tbl_raw_data[[#This Row],[Date Tagged]]</f>
        <v>1.6828703701321501E-2</v>
      </c>
      <c r="J4617" s="50">
        <f>HOUR(tbl_raw_data[[#This Row],[time_taken]])*60+MINUTE(tbl_raw_data[[#This Row],[time_taken]])+SECOND(tbl_raw_data[[#This Row],[time_taken]])/60</f>
        <v>24.233333333333334</v>
      </c>
      <c r="K4617" s="54">
        <f>DATE(YEAR(tbl_raw_data[[#This Row],[Date Actioned]]), MONTH(tbl_raw_data[[#This Row],[Date Actioned]]), DAY(tbl_raw_data[[#This Row],[Date Actioned]]))</f>
        <v>45159</v>
      </c>
      <c r="L4617" s="55" t="str">
        <f>UPPER(TEXT(tbl_raw_data[[#This Row],[Updated_date]],"MMMM"))</f>
        <v>AUGUST</v>
      </c>
      <c r="M4617" s="55" t="str">
        <f>UPPER("Week "&amp;IF(ROUNDUP(DAY(tbl_raw_data[[#This Row],[Updated_date]])/7,0)=5,4,ROUNDUP(DAY(tbl_raw_data[[#This Row],[Updated_date]])/7,0)))</f>
        <v>WEEK 3</v>
      </c>
      <c r="N4617" s="57" t="str">
        <f>UPPER(VLOOKUP(tbl_raw_data[[#This Row],[Analyst]],[1]setting!$A$1:$B$15,2,0))</f>
        <v>OUADIR</v>
      </c>
      <c r="O4617" s="57" t="str">
        <f>UPPER(tbl_raw_data[[#This Row],[Outcome]])</f>
        <v>APPROVE</v>
      </c>
      <c r="P4617" s="57" t="str">
        <f>UPPER(tbl_raw_data[[#This Row],[Queue Name]])</f>
        <v>CONSUMER POST BUREAU</v>
      </c>
      <c r="Q4617" s="57" t="str">
        <f>IF(tbl_raw_data[[#This Row],[time_taken_in_mins]]&lt;=20,"SLA_MET","SLA_NOT_MET")</f>
        <v>SLA_NOT_MET</v>
      </c>
    </row>
    <row r="4618" spans="1:17" ht="15" customHeight="1" x14ac:dyDescent="0.25">
      <c r="A4618" s="11" t="s">
        <v>4596</v>
      </c>
      <c r="B4618" s="6">
        <v>45159.573240740741</v>
      </c>
      <c r="C4618" s="23">
        <v>45159.581967592596</v>
      </c>
      <c r="D4618" s="24" t="s">
        <v>13</v>
      </c>
      <c r="E4618" s="24" t="s">
        <v>28</v>
      </c>
      <c r="F4618" s="24" t="s">
        <v>14</v>
      </c>
      <c r="G4618" s="113" t="s">
        <v>29</v>
      </c>
      <c r="H46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18" s="48">
        <f>tbl_raw_data[[#This Row],[Date Actioned]]-tbl_raw_data[[#This Row],[Date Tagged]]</f>
        <v>8.7268518545897678E-3</v>
      </c>
      <c r="J4618" s="50">
        <f>HOUR(tbl_raw_data[[#This Row],[time_taken]])*60+MINUTE(tbl_raw_data[[#This Row],[time_taken]])+SECOND(tbl_raw_data[[#This Row],[time_taken]])/60</f>
        <v>12.566666666666666</v>
      </c>
      <c r="K4618" s="54">
        <f>DATE(YEAR(tbl_raw_data[[#This Row],[Date Actioned]]), MONTH(tbl_raw_data[[#This Row],[Date Actioned]]), DAY(tbl_raw_data[[#This Row],[Date Actioned]]))</f>
        <v>45159</v>
      </c>
      <c r="L4618" s="55" t="str">
        <f>UPPER(TEXT(tbl_raw_data[[#This Row],[Updated_date]],"MMMM"))</f>
        <v>AUGUST</v>
      </c>
      <c r="M4618" s="55" t="str">
        <f>UPPER("Week "&amp;IF(ROUNDUP(DAY(tbl_raw_data[[#This Row],[Updated_date]])/7,0)=5,4,ROUNDUP(DAY(tbl_raw_data[[#This Row],[Updated_date]])/7,0)))</f>
        <v>WEEK 3</v>
      </c>
      <c r="N4618" s="57" t="str">
        <f>UPPER(VLOOKUP(tbl_raw_data[[#This Row],[Analyst]],[1]setting!$A$1:$B$15,2,0))</f>
        <v>HARDIK</v>
      </c>
      <c r="O4618" s="57" t="str">
        <f>UPPER(tbl_raw_data[[#This Row],[Outcome]])</f>
        <v>APPROVE</v>
      </c>
      <c r="P4618" s="57" t="str">
        <f>UPPER(tbl_raw_data[[#This Row],[Queue Name]])</f>
        <v>CONSUMER EXISTING</v>
      </c>
      <c r="Q4618" s="57" t="str">
        <f>IF(tbl_raw_data[[#This Row],[time_taken_in_mins]]&lt;=20,"SLA_MET","SLA_NOT_MET")</f>
        <v>SLA_MET</v>
      </c>
    </row>
    <row r="4619" spans="1:17" ht="26.25" x14ac:dyDescent="0.25">
      <c r="A4619" s="22" t="s">
        <v>6485</v>
      </c>
      <c r="B4619" s="12">
        <v>45159.573935185188</v>
      </c>
      <c r="C4619" s="27">
        <v>45159.587604166663</v>
      </c>
      <c r="D4619" s="28" t="s">
        <v>8</v>
      </c>
      <c r="E4619" s="28" t="s">
        <v>28</v>
      </c>
      <c r="F4619" s="28" t="s">
        <v>10</v>
      </c>
      <c r="G4619" s="112" t="s">
        <v>96</v>
      </c>
      <c r="H46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19" s="48">
        <f>tbl_raw_data[[#This Row],[Date Actioned]]-tbl_raw_data[[#This Row],[Date Tagged]]</f>
        <v>1.3668981475348119E-2</v>
      </c>
      <c r="J4619" s="50">
        <f>HOUR(tbl_raw_data[[#This Row],[time_taken]])*60+MINUTE(tbl_raw_data[[#This Row],[time_taken]])+SECOND(tbl_raw_data[[#This Row],[time_taken]])/60</f>
        <v>19.683333333333334</v>
      </c>
      <c r="K4619" s="54">
        <f>DATE(YEAR(tbl_raw_data[[#This Row],[Date Actioned]]), MONTH(tbl_raw_data[[#This Row],[Date Actioned]]), DAY(tbl_raw_data[[#This Row],[Date Actioned]]))</f>
        <v>45159</v>
      </c>
      <c r="L4619" s="55" t="str">
        <f>UPPER(TEXT(tbl_raw_data[[#This Row],[Updated_date]],"MMMM"))</f>
        <v>AUGUST</v>
      </c>
      <c r="M4619" s="55" t="str">
        <f>UPPER("Week "&amp;IF(ROUNDUP(DAY(tbl_raw_data[[#This Row],[Updated_date]])/7,0)=5,4,ROUNDUP(DAY(tbl_raw_data[[#This Row],[Updated_date]])/7,0)))</f>
        <v>WEEK 3</v>
      </c>
      <c r="N4619" s="57" t="str">
        <f>UPPER(VLOOKUP(tbl_raw_data[[#This Row],[Analyst]],[1]setting!$A$1:$B$15,2,0))</f>
        <v>SAM</v>
      </c>
      <c r="O4619" s="57" t="str">
        <f>UPPER(tbl_raw_data[[#This Row],[Outcome]])</f>
        <v>WITHDRAW</v>
      </c>
      <c r="P4619" s="57" t="str">
        <f>UPPER(tbl_raw_data[[#This Row],[Queue Name]])</f>
        <v>CONSUMER EXISTING</v>
      </c>
      <c r="Q4619" s="57" t="str">
        <f>IF(tbl_raw_data[[#This Row],[time_taken_in_mins]]&lt;=20,"SLA_MET","SLA_NOT_MET")</f>
        <v>SLA_MET</v>
      </c>
    </row>
    <row r="4620" spans="1:17" ht="15" customHeight="1" x14ac:dyDescent="0.25">
      <c r="A4620" s="5" t="s">
        <v>6108</v>
      </c>
      <c r="B4620" s="6">
        <v>45159.574606481481</v>
      </c>
      <c r="C4620" s="23">
        <v>45159.586770833332</v>
      </c>
      <c r="D4620" s="24" t="s">
        <v>8</v>
      </c>
      <c r="E4620" s="24" t="s">
        <v>9</v>
      </c>
      <c r="F4620" s="24" t="s">
        <v>14</v>
      </c>
      <c r="G4620" s="113" t="s">
        <v>6109</v>
      </c>
      <c r="H46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20" s="48">
        <f>tbl_raw_data[[#This Row],[Date Actioned]]-tbl_raw_data[[#This Row],[Date Tagged]]</f>
        <v>1.2164351850515231E-2</v>
      </c>
      <c r="J4620" s="50">
        <f>HOUR(tbl_raw_data[[#This Row],[time_taken]])*60+MINUTE(tbl_raw_data[[#This Row],[time_taken]])+SECOND(tbl_raw_data[[#This Row],[time_taken]])/60</f>
        <v>17.516666666666666</v>
      </c>
      <c r="K4620" s="54">
        <f>DATE(YEAR(tbl_raw_data[[#This Row],[Date Actioned]]), MONTH(tbl_raw_data[[#This Row],[Date Actioned]]), DAY(tbl_raw_data[[#This Row],[Date Actioned]]))</f>
        <v>45159</v>
      </c>
      <c r="L4620" s="55" t="str">
        <f>UPPER(TEXT(tbl_raw_data[[#This Row],[Updated_date]],"MMMM"))</f>
        <v>AUGUST</v>
      </c>
      <c r="M4620" s="55" t="str">
        <f>UPPER("Week "&amp;IF(ROUNDUP(DAY(tbl_raw_data[[#This Row],[Updated_date]])/7,0)=5,4,ROUNDUP(DAY(tbl_raw_data[[#This Row],[Updated_date]])/7,0)))</f>
        <v>WEEK 3</v>
      </c>
      <c r="N4620" s="57" t="str">
        <f>UPPER(VLOOKUP(tbl_raw_data[[#This Row],[Analyst]],[1]setting!$A$1:$B$15,2,0))</f>
        <v>HARDIK</v>
      </c>
      <c r="O4620" s="57" t="str">
        <f>UPPER(tbl_raw_data[[#This Row],[Outcome]])</f>
        <v>WITHDRAW</v>
      </c>
      <c r="P4620" s="57" t="str">
        <f>UPPER(tbl_raw_data[[#This Row],[Queue Name]])</f>
        <v>CONSUMER PRE BUREAU</v>
      </c>
      <c r="Q4620" s="57" t="str">
        <f>IF(tbl_raw_data[[#This Row],[time_taken_in_mins]]&lt;=20,"SLA_MET","SLA_NOT_MET")</f>
        <v>SLA_MET</v>
      </c>
    </row>
    <row r="4621" spans="1:17" ht="15" customHeight="1" x14ac:dyDescent="0.25">
      <c r="A4621" s="22" t="s">
        <v>5611</v>
      </c>
      <c r="B4621" s="12">
        <v>45159.577719907407</v>
      </c>
      <c r="C4621" s="27">
        <v>45159.588634259257</v>
      </c>
      <c r="D4621" s="28" t="s">
        <v>13</v>
      </c>
      <c r="E4621" s="28" t="s">
        <v>28</v>
      </c>
      <c r="F4621" s="28" t="s">
        <v>55</v>
      </c>
      <c r="G4621" s="112" t="s">
        <v>959</v>
      </c>
      <c r="H46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1" s="48">
        <f>tbl_raw_data[[#This Row],[Date Actioned]]-tbl_raw_data[[#This Row],[Date Tagged]]</f>
        <v>1.0914351849351078E-2</v>
      </c>
      <c r="J4621" s="50">
        <f>HOUR(tbl_raw_data[[#This Row],[time_taken]])*60+MINUTE(tbl_raw_data[[#This Row],[time_taken]])+SECOND(tbl_raw_data[[#This Row],[time_taken]])/60</f>
        <v>15.716666666666667</v>
      </c>
      <c r="K4621" s="54">
        <f>DATE(YEAR(tbl_raw_data[[#This Row],[Date Actioned]]), MONTH(tbl_raw_data[[#This Row],[Date Actioned]]), DAY(tbl_raw_data[[#This Row],[Date Actioned]]))</f>
        <v>45159</v>
      </c>
      <c r="L4621" s="55" t="str">
        <f>UPPER(TEXT(tbl_raw_data[[#This Row],[Updated_date]],"MMMM"))</f>
        <v>AUGUST</v>
      </c>
      <c r="M4621" s="55" t="str">
        <f>UPPER("Week "&amp;IF(ROUNDUP(DAY(tbl_raw_data[[#This Row],[Updated_date]])/7,0)=5,4,ROUNDUP(DAY(tbl_raw_data[[#This Row],[Updated_date]])/7,0)))</f>
        <v>WEEK 3</v>
      </c>
      <c r="N4621" s="57" t="str">
        <f>UPPER(VLOOKUP(tbl_raw_data[[#This Row],[Analyst]],[1]setting!$A$1:$B$15,2,0))</f>
        <v>CAMERON</v>
      </c>
      <c r="O4621" s="57" t="str">
        <f>UPPER(tbl_raw_data[[#This Row],[Outcome]])</f>
        <v>APPROVE</v>
      </c>
      <c r="P4621" s="57" t="str">
        <f>UPPER(tbl_raw_data[[#This Row],[Queue Name]])</f>
        <v>CONSUMER EXISTING</v>
      </c>
      <c r="Q4621" s="57" t="str">
        <f>IF(tbl_raw_data[[#This Row],[time_taken_in_mins]]&lt;=20,"SLA_MET","SLA_NOT_MET")</f>
        <v>SLA_MET</v>
      </c>
    </row>
    <row r="4622" spans="1:17" ht="15" customHeight="1" x14ac:dyDescent="0.25">
      <c r="A4622" s="5" t="s">
        <v>6546</v>
      </c>
      <c r="B4622" s="6">
        <v>45159.578055555554</v>
      </c>
      <c r="C4622" s="23">
        <v>45159.592094907406</v>
      </c>
      <c r="D4622" s="24" t="s">
        <v>13</v>
      </c>
      <c r="E4622" s="24" t="s">
        <v>41</v>
      </c>
      <c r="F4622" s="24" t="s">
        <v>455</v>
      </c>
      <c r="G4622" s="115"/>
      <c r="H46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2" s="48">
        <f>tbl_raw_data[[#This Row],[Date Actioned]]-tbl_raw_data[[#This Row],[Date Tagged]]</f>
        <v>1.4039351852261461E-2</v>
      </c>
      <c r="J4622" s="50">
        <f>HOUR(tbl_raw_data[[#This Row],[time_taken]])*60+MINUTE(tbl_raw_data[[#This Row],[time_taken]])+SECOND(tbl_raw_data[[#This Row],[time_taken]])/60</f>
        <v>20.216666666666665</v>
      </c>
      <c r="K4622" s="54">
        <f>DATE(YEAR(tbl_raw_data[[#This Row],[Date Actioned]]), MONTH(tbl_raw_data[[#This Row],[Date Actioned]]), DAY(tbl_raw_data[[#This Row],[Date Actioned]]))</f>
        <v>45159</v>
      </c>
      <c r="L4622" s="55" t="str">
        <f>UPPER(TEXT(tbl_raw_data[[#This Row],[Updated_date]],"MMMM"))</f>
        <v>AUGUST</v>
      </c>
      <c r="M4622" s="55" t="str">
        <f>UPPER("Week "&amp;IF(ROUNDUP(DAY(tbl_raw_data[[#This Row],[Updated_date]])/7,0)=5,4,ROUNDUP(DAY(tbl_raw_data[[#This Row],[Updated_date]])/7,0)))</f>
        <v>WEEK 3</v>
      </c>
      <c r="N4622" s="57" t="str">
        <f>UPPER(VLOOKUP(tbl_raw_data[[#This Row],[Analyst]],[1]setting!$A$1:$B$15,2,0))</f>
        <v>ROHAN</v>
      </c>
      <c r="O4622" s="57" t="str">
        <f>UPPER(tbl_raw_data[[#This Row],[Outcome]])</f>
        <v>APPROVE</v>
      </c>
      <c r="P4622" s="57" t="str">
        <f>UPPER(tbl_raw_data[[#This Row],[Queue Name]])</f>
        <v>CONSUMER POST BUREAU</v>
      </c>
      <c r="Q4622" s="57" t="str">
        <f>IF(tbl_raw_data[[#This Row],[time_taken_in_mins]]&lt;=20,"SLA_MET","SLA_NOT_MET")</f>
        <v>SLA_NOT_MET</v>
      </c>
    </row>
    <row r="4623" spans="1:17" ht="15" customHeight="1" x14ac:dyDescent="0.25">
      <c r="A4623" s="11" t="s">
        <v>5407</v>
      </c>
      <c r="B4623" s="12">
        <v>45159.582627314812</v>
      </c>
      <c r="C4623" s="27">
        <v>45159.593032407407</v>
      </c>
      <c r="D4623" s="28" t="s">
        <v>8</v>
      </c>
      <c r="E4623" s="28" t="s">
        <v>41</v>
      </c>
      <c r="F4623" s="28" t="s">
        <v>254</v>
      </c>
      <c r="G4623" s="112" t="s">
        <v>5408</v>
      </c>
      <c r="H46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623" s="48">
        <f>tbl_raw_data[[#This Row],[Date Actioned]]-tbl_raw_data[[#This Row],[Date Tagged]]</f>
        <v>1.0405092594737653E-2</v>
      </c>
      <c r="J4623" s="50">
        <f>HOUR(tbl_raw_data[[#This Row],[time_taken]])*60+MINUTE(tbl_raw_data[[#This Row],[time_taken]])+SECOND(tbl_raw_data[[#This Row],[time_taken]])/60</f>
        <v>14.983333333333333</v>
      </c>
      <c r="K4623" s="54">
        <f>DATE(YEAR(tbl_raw_data[[#This Row],[Date Actioned]]), MONTH(tbl_raw_data[[#This Row],[Date Actioned]]), DAY(tbl_raw_data[[#This Row],[Date Actioned]]))</f>
        <v>45159</v>
      </c>
      <c r="L4623" s="55" t="str">
        <f>UPPER(TEXT(tbl_raw_data[[#This Row],[Updated_date]],"MMMM"))</f>
        <v>AUGUST</v>
      </c>
      <c r="M4623" s="55" t="str">
        <f>UPPER("Week "&amp;IF(ROUNDUP(DAY(tbl_raw_data[[#This Row],[Updated_date]])/7,0)=5,4,ROUNDUP(DAY(tbl_raw_data[[#This Row],[Updated_date]])/7,0)))</f>
        <v>WEEK 3</v>
      </c>
      <c r="N4623" s="57" t="str">
        <f>UPPER(VLOOKUP(tbl_raw_data[[#This Row],[Analyst]],[1]setting!$A$1:$B$15,2,0))</f>
        <v>FARDIN</v>
      </c>
      <c r="O4623" s="57" t="str">
        <f>UPPER(tbl_raw_data[[#This Row],[Outcome]])</f>
        <v>WITHDRAW</v>
      </c>
      <c r="P4623" s="57" t="str">
        <f>UPPER(tbl_raw_data[[#This Row],[Queue Name]])</f>
        <v>CONSUMER POST BUREAU</v>
      </c>
      <c r="Q4623" s="57" t="str">
        <f>IF(tbl_raw_data[[#This Row],[time_taken_in_mins]]&lt;=20,"SLA_MET","SLA_NOT_MET")</f>
        <v>SLA_MET</v>
      </c>
    </row>
    <row r="4624" spans="1:17" ht="15" customHeight="1" x14ac:dyDescent="0.25">
      <c r="A4624" s="22" t="s">
        <v>5390</v>
      </c>
      <c r="B4624" s="6">
        <v>45159.585057870368</v>
      </c>
      <c r="C4624" s="23">
        <v>45159.595416666663</v>
      </c>
      <c r="D4624" s="24" t="s">
        <v>46</v>
      </c>
      <c r="E4624" s="24" t="s">
        <v>28</v>
      </c>
      <c r="F4624" s="24" t="s">
        <v>14</v>
      </c>
      <c r="G4624" s="113" t="s">
        <v>448</v>
      </c>
      <c r="H46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4" s="48">
        <f>tbl_raw_data[[#This Row],[Date Actioned]]-tbl_raw_data[[#This Row],[Date Tagged]]</f>
        <v>1.0358796294895001E-2</v>
      </c>
      <c r="J4624" s="50">
        <f>HOUR(tbl_raw_data[[#This Row],[time_taken]])*60+MINUTE(tbl_raw_data[[#This Row],[time_taken]])+SECOND(tbl_raw_data[[#This Row],[time_taken]])/60</f>
        <v>14.916666666666666</v>
      </c>
      <c r="K4624" s="54">
        <f>DATE(YEAR(tbl_raw_data[[#This Row],[Date Actioned]]), MONTH(tbl_raw_data[[#This Row],[Date Actioned]]), DAY(tbl_raw_data[[#This Row],[Date Actioned]]))</f>
        <v>45159</v>
      </c>
      <c r="L4624" s="55" t="str">
        <f>UPPER(TEXT(tbl_raw_data[[#This Row],[Updated_date]],"MMMM"))</f>
        <v>AUGUST</v>
      </c>
      <c r="M4624" s="55" t="str">
        <f>UPPER("Week "&amp;IF(ROUNDUP(DAY(tbl_raw_data[[#This Row],[Updated_date]])/7,0)=5,4,ROUNDUP(DAY(tbl_raw_data[[#This Row],[Updated_date]])/7,0)))</f>
        <v>WEEK 3</v>
      </c>
      <c r="N4624" s="57" t="str">
        <f>UPPER(VLOOKUP(tbl_raw_data[[#This Row],[Analyst]],[1]setting!$A$1:$B$15,2,0))</f>
        <v>HARDIK</v>
      </c>
      <c r="O4624" s="57" t="str">
        <f>UPPER(tbl_raw_data[[#This Row],[Outcome]])</f>
        <v>DECLINE</v>
      </c>
      <c r="P4624" s="57" t="str">
        <f>UPPER(tbl_raw_data[[#This Row],[Queue Name]])</f>
        <v>CONSUMER EXISTING</v>
      </c>
      <c r="Q4624" s="57" t="str">
        <f>IF(tbl_raw_data[[#This Row],[time_taken_in_mins]]&lt;=20,"SLA_MET","SLA_NOT_MET")</f>
        <v>SLA_MET</v>
      </c>
    </row>
    <row r="4625" spans="1:17" ht="15" customHeight="1" x14ac:dyDescent="0.25">
      <c r="A4625" s="11" t="s">
        <v>3850</v>
      </c>
      <c r="B4625" s="12">
        <v>45159.585335648146</v>
      </c>
      <c r="C4625" s="27">
        <v>45159.592835648145</v>
      </c>
      <c r="D4625" s="28" t="s">
        <v>13</v>
      </c>
      <c r="E4625" s="28" t="s">
        <v>28</v>
      </c>
      <c r="F4625" s="28" t="s">
        <v>10</v>
      </c>
      <c r="G4625" s="112" t="s">
        <v>53</v>
      </c>
      <c r="H46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5" s="48">
        <f>tbl_raw_data[[#This Row],[Date Actioned]]-tbl_raw_data[[#This Row],[Date Tagged]]</f>
        <v>7.4999999997089617E-3</v>
      </c>
      <c r="J4625" s="50">
        <f>HOUR(tbl_raw_data[[#This Row],[time_taken]])*60+MINUTE(tbl_raw_data[[#This Row],[time_taken]])+SECOND(tbl_raw_data[[#This Row],[time_taken]])/60</f>
        <v>10.8</v>
      </c>
      <c r="K4625" s="54">
        <f>DATE(YEAR(tbl_raw_data[[#This Row],[Date Actioned]]), MONTH(tbl_raw_data[[#This Row],[Date Actioned]]), DAY(tbl_raw_data[[#This Row],[Date Actioned]]))</f>
        <v>45159</v>
      </c>
      <c r="L4625" s="55" t="str">
        <f>UPPER(TEXT(tbl_raw_data[[#This Row],[Updated_date]],"MMMM"))</f>
        <v>AUGUST</v>
      </c>
      <c r="M4625" s="55" t="str">
        <f>UPPER("Week "&amp;IF(ROUNDUP(DAY(tbl_raw_data[[#This Row],[Updated_date]])/7,0)=5,4,ROUNDUP(DAY(tbl_raw_data[[#This Row],[Updated_date]])/7,0)))</f>
        <v>WEEK 3</v>
      </c>
      <c r="N4625" s="57" t="str">
        <f>UPPER(VLOOKUP(tbl_raw_data[[#This Row],[Analyst]],[1]setting!$A$1:$B$15,2,0))</f>
        <v>SAM</v>
      </c>
      <c r="O4625" s="57" t="str">
        <f>UPPER(tbl_raw_data[[#This Row],[Outcome]])</f>
        <v>APPROVE</v>
      </c>
      <c r="P4625" s="57" t="str">
        <f>UPPER(tbl_raw_data[[#This Row],[Queue Name]])</f>
        <v>CONSUMER EXISTING</v>
      </c>
      <c r="Q4625" s="57" t="str">
        <f>IF(tbl_raw_data[[#This Row],[time_taken_in_mins]]&lt;=20,"SLA_MET","SLA_NOT_MET")</f>
        <v>SLA_MET</v>
      </c>
    </row>
    <row r="4626" spans="1:17" ht="15" customHeight="1" x14ac:dyDescent="0.25">
      <c r="A4626" s="22" t="s">
        <v>4772</v>
      </c>
      <c r="B4626" s="6">
        <v>45159.585706018515</v>
      </c>
      <c r="C4626" s="23">
        <v>45159.594710648147</v>
      </c>
      <c r="D4626" s="24" t="s">
        <v>13</v>
      </c>
      <c r="E4626" s="24" t="s">
        <v>41</v>
      </c>
      <c r="F4626" s="24" t="s">
        <v>168</v>
      </c>
      <c r="G4626" s="115"/>
      <c r="H46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6" s="48">
        <f>tbl_raw_data[[#This Row],[Date Actioned]]-tbl_raw_data[[#This Row],[Date Tagged]]</f>
        <v>9.0046296318178065E-3</v>
      </c>
      <c r="J4626" s="50">
        <f>HOUR(tbl_raw_data[[#This Row],[time_taken]])*60+MINUTE(tbl_raw_data[[#This Row],[time_taken]])+SECOND(tbl_raw_data[[#This Row],[time_taken]])/60</f>
        <v>12.966666666666667</v>
      </c>
      <c r="K4626" s="54">
        <f>DATE(YEAR(tbl_raw_data[[#This Row],[Date Actioned]]), MONTH(tbl_raw_data[[#This Row],[Date Actioned]]), DAY(tbl_raw_data[[#This Row],[Date Actioned]]))</f>
        <v>45159</v>
      </c>
      <c r="L4626" s="55" t="str">
        <f>UPPER(TEXT(tbl_raw_data[[#This Row],[Updated_date]],"MMMM"))</f>
        <v>AUGUST</v>
      </c>
      <c r="M4626" s="55" t="str">
        <f>UPPER("Week "&amp;IF(ROUNDUP(DAY(tbl_raw_data[[#This Row],[Updated_date]])/7,0)=5,4,ROUNDUP(DAY(tbl_raw_data[[#This Row],[Updated_date]])/7,0)))</f>
        <v>WEEK 3</v>
      </c>
      <c r="N4626" s="57" t="str">
        <f>UPPER(VLOOKUP(tbl_raw_data[[#This Row],[Analyst]],[1]setting!$A$1:$B$15,2,0))</f>
        <v>MERCEDES</v>
      </c>
      <c r="O4626" s="57" t="str">
        <f>UPPER(tbl_raw_data[[#This Row],[Outcome]])</f>
        <v>APPROVE</v>
      </c>
      <c r="P4626" s="57" t="str">
        <f>UPPER(tbl_raw_data[[#This Row],[Queue Name]])</f>
        <v>CONSUMER POST BUREAU</v>
      </c>
      <c r="Q4626" s="57" t="str">
        <f>IF(tbl_raw_data[[#This Row],[time_taken_in_mins]]&lt;=20,"SLA_MET","SLA_NOT_MET")</f>
        <v>SLA_MET</v>
      </c>
    </row>
    <row r="4627" spans="1:17" ht="15" customHeight="1" x14ac:dyDescent="0.25">
      <c r="A4627" s="5" t="s">
        <v>5983</v>
      </c>
      <c r="B4627" s="12">
        <v>45159.586354166669</v>
      </c>
      <c r="C4627" s="27">
        <v>45159.598171296297</v>
      </c>
      <c r="D4627" s="28" t="s">
        <v>46</v>
      </c>
      <c r="E4627" s="28" t="s">
        <v>28</v>
      </c>
      <c r="F4627" s="28" t="s">
        <v>10</v>
      </c>
      <c r="G4627" s="112" t="s">
        <v>387</v>
      </c>
      <c r="H46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7" s="48">
        <f>tbl_raw_data[[#This Row],[Date Actioned]]-tbl_raw_data[[#This Row],[Date Tagged]]</f>
        <v>1.1817129627161194E-2</v>
      </c>
      <c r="J4627" s="50">
        <f>HOUR(tbl_raw_data[[#This Row],[time_taken]])*60+MINUTE(tbl_raw_data[[#This Row],[time_taken]])+SECOND(tbl_raw_data[[#This Row],[time_taken]])/60</f>
        <v>17.016666666666666</v>
      </c>
      <c r="K4627" s="54">
        <f>DATE(YEAR(tbl_raw_data[[#This Row],[Date Actioned]]), MONTH(tbl_raw_data[[#This Row],[Date Actioned]]), DAY(tbl_raw_data[[#This Row],[Date Actioned]]))</f>
        <v>45159</v>
      </c>
      <c r="L4627" s="55" t="str">
        <f>UPPER(TEXT(tbl_raw_data[[#This Row],[Updated_date]],"MMMM"))</f>
        <v>AUGUST</v>
      </c>
      <c r="M4627" s="55" t="str">
        <f>UPPER("Week "&amp;IF(ROUNDUP(DAY(tbl_raw_data[[#This Row],[Updated_date]])/7,0)=5,4,ROUNDUP(DAY(tbl_raw_data[[#This Row],[Updated_date]])/7,0)))</f>
        <v>WEEK 3</v>
      </c>
      <c r="N4627" s="57" t="str">
        <f>UPPER(VLOOKUP(tbl_raw_data[[#This Row],[Analyst]],[1]setting!$A$1:$B$15,2,0))</f>
        <v>SAM</v>
      </c>
      <c r="O4627" s="57" t="str">
        <f>UPPER(tbl_raw_data[[#This Row],[Outcome]])</f>
        <v>DECLINE</v>
      </c>
      <c r="P4627" s="57" t="str">
        <f>UPPER(tbl_raw_data[[#This Row],[Queue Name]])</f>
        <v>CONSUMER EXISTING</v>
      </c>
      <c r="Q4627" s="57" t="str">
        <f>IF(tbl_raw_data[[#This Row],[time_taken_in_mins]]&lt;=20,"SLA_MET","SLA_NOT_MET")</f>
        <v>SLA_MET</v>
      </c>
    </row>
    <row r="4628" spans="1:17" ht="15" customHeight="1" x14ac:dyDescent="0.25">
      <c r="A4628" s="5" t="s">
        <v>6723</v>
      </c>
      <c r="B4628" s="12">
        <v>45159.586481481485</v>
      </c>
      <c r="C4628" s="27">
        <v>45159.601527777777</v>
      </c>
      <c r="D4628" s="28" t="s">
        <v>13</v>
      </c>
      <c r="E4628" s="28" t="s">
        <v>41</v>
      </c>
      <c r="F4628" s="28" t="s">
        <v>254</v>
      </c>
      <c r="G4628" s="112" t="s">
        <v>546</v>
      </c>
      <c r="H46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28" s="48">
        <f>tbl_raw_data[[#This Row],[Date Actioned]]-tbl_raw_data[[#This Row],[Date Tagged]]</f>
        <v>1.5046296291984618E-2</v>
      </c>
      <c r="J4628" s="50">
        <f>HOUR(tbl_raw_data[[#This Row],[time_taken]])*60+MINUTE(tbl_raw_data[[#This Row],[time_taken]])+SECOND(tbl_raw_data[[#This Row],[time_taken]])/60</f>
        <v>21.666666666666668</v>
      </c>
      <c r="K4628" s="54">
        <f>DATE(YEAR(tbl_raw_data[[#This Row],[Date Actioned]]), MONTH(tbl_raw_data[[#This Row],[Date Actioned]]), DAY(tbl_raw_data[[#This Row],[Date Actioned]]))</f>
        <v>45159</v>
      </c>
      <c r="L4628" s="55" t="str">
        <f>UPPER(TEXT(tbl_raw_data[[#This Row],[Updated_date]],"MMMM"))</f>
        <v>AUGUST</v>
      </c>
      <c r="M4628" s="55" t="str">
        <f>UPPER("Week "&amp;IF(ROUNDUP(DAY(tbl_raw_data[[#This Row],[Updated_date]])/7,0)=5,4,ROUNDUP(DAY(tbl_raw_data[[#This Row],[Updated_date]])/7,0)))</f>
        <v>WEEK 3</v>
      </c>
      <c r="N4628" s="57" t="str">
        <f>UPPER(VLOOKUP(tbl_raw_data[[#This Row],[Analyst]],[1]setting!$A$1:$B$15,2,0))</f>
        <v>FARDIN</v>
      </c>
      <c r="O4628" s="57" t="str">
        <f>UPPER(tbl_raw_data[[#This Row],[Outcome]])</f>
        <v>APPROVE</v>
      </c>
      <c r="P4628" s="57" t="str">
        <f>UPPER(tbl_raw_data[[#This Row],[Queue Name]])</f>
        <v>CONSUMER POST BUREAU</v>
      </c>
      <c r="Q4628" s="57" t="str">
        <f>IF(tbl_raw_data[[#This Row],[time_taken_in_mins]]&lt;=20,"SLA_MET","SLA_NOT_MET")</f>
        <v>SLA_NOT_MET</v>
      </c>
    </row>
    <row r="4629" spans="1:17" ht="15" customHeight="1" x14ac:dyDescent="0.25">
      <c r="A4629" s="11" t="s">
        <v>5351</v>
      </c>
      <c r="B4629" s="6">
        <v>45159.588692129626</v>
      </c>
      <c r="C4629" s="23">
        <v>45159.598981481482</v>
      </c>
      <c r="D4629" s="24" t="s">
        <v>13</v>
      </c>
      <c r="E4629" s="24" t="s">
        <v>28</v>
      </c>
      <c r="F4629" s="24" t="s">
        <v>168</v>
      </c>
      <c r="G4629" s="115"/>
      <c r="H46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29" s="48">
        <f>tbl_raw_data[[#This Row],[Date Actioned]]-tbl_raw_data[[#This Row],[Date Tagged]]</f>
        <v>1.0289351856044959E-2</v>
      </c>
      <c r="J4629" s="50">
        <f>HOUR(tbl_raw_data[[#This Row],[time_taken]])*60+MINUTE(tbl_raw_data[[#This Row],[time_taken]])+SECOND(tbl_raw_data[[#This Row],[time_taken]])/60</f>
        <v>14.816666666666666</v>
      </c>
      <c r="K4629" s="54">
        <f>DATE(YEAR(tbl_raw_data[[#This Row],[Date Actioned]]), MONTH(tbl_raw_data[[#This Row],[Date Actioned]]), DAY(tbl_raw_data[[#This Row],[Date Actioned]]))</f>
        <v>45159</v>
      </c>
      <c r="L4629" s="55" t="str">
        <f>UPPER(TEXT(tbl_raw_data[[#This Row],[Updated_date]],"MMMM"))</f>
        <v>AUGUST</v>
      </c>
      <c r="M4629" s="55" t="str">
        <f>UPPER("Week "&amp;IF(ROUNDUP(DAY(tbl_raw_data[[#This Row],[Updated_date]])/7,0)=5,4,ROUNDUP(DAY(tbl_raw_data[[#This Row],[Updated_date]])/7,0)))</f>
        <v>WEEK 3</v>
      </c>
      <c r="N4629" s="57" t="str">
        <f>UPPER(VLOOKUP(tbl_raw_data[[#This Row],[Analyst]],[1]setting!$A$1:$B$15,2,0))</f>
        <v>MERCEDES</v>
      </c>
      <c r="O4629" s="57" t="str">
        <f>UPPER(tbl_raw_data[[#This Row],[Outcome]])</f>
        <v>APPROVE</v>
      </c>
      <c r="P4629" s="57" t="str">
        <f>UPPER(tbl_raw_data[[#This Row],[Queue Name]])</f>
        <v>CONSUMER EXISTING</v>
      </c>
      <c r="Q4629" s="57" t="str">
        <f>IF(tbl_raw_data[[#This Row],[time_taken_in_mins]]&lt;=20,"SLA_MET","SLA_NOT_MET")</f>
        <v>SLA_MET</v>
      </c>
    </row>
    <row r="4630" spans="1:17" ht="15" customHeight="1" x14ac:dyDescent="0.25">
      <c r="A4630" s="22" t="s">
        <v>6333</v>
      </c>
      <c r="B4630" s="12">
        <v>45159.589641203704</v>
      </c>
      <c r="C4630" s="27">
        <v>45159.60261574074</v>
      </c>
      <c r="D4630" s="28" t="s">
        <v>13</v>
      </c>
      <c r="E4630" s="28" t="s">
        <v>28</v>
      </c>
      <c r="F4630" s="28" t="s">
        <v>14</v>
      </c>
      <c r="G4630" s="112" t="s">
        <v>29</v>
      </c>
      <c r="H46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0" s="48">
        <f>tbl_raw_data[[#This Row],[Date Actioned]]-tbl_raw_data[[#This Row],[Date Tagged]]</f>
        <v>1.2974537035916001E-2</v>
      </c>
      <c r="J4630" s="50">
        <f>HOUR(tbl_raw_data[[#This Row],[time_taken]])*60+MINUTE(tbl_raw_data[[#This Row],[time_taken]])+SECOND(tbl_raw_data[[#This Row],[time_taken]])/60</f>
        <v>18.683333333333334</v>
      </c>
      <c r="K4630" s="54">
        <f>DATE(YEAR(tbl_raw_data[[#This Row],[Date Actioned]]), MONTH(tbl_raw_data[[#This Row],[Date Actioned]]), DAY(tbl_raw_data[[#This Row],[Date Actioned]]))</f>
        <v>45159</v>
      </c>
      <c r="L4630" s="55" t="str">
        <f>UPPER(TEXT(tbl_raw_data[[#This Row],[Updated_date]],"MMMM"))</f>
        <v>AUGUST</v>
      </c>
      <c r="M4630" s="55" t="str">
        <f>UPPER("Week "&amp;IF(ROUNDUP(DAY(tbl_raw_data[[#This Row],[Updated_date]])/7,0)=5,4,ROUNDUP(DAY(tbl_raw_data[[#This Row],[Updated_date]])/7,0)))</f>
        <v>WEEK 3</v>
      </c>
      <c r="N4630" s="57" t="str">
        <f>UPPER(VLOOKUP(tbl_raw_data[[#This Row],[Analyst]],[1]setting!$A$1:$B$15,2,0))</f>
        <v>HARDIK</v>
      </c>
      <c r="O4630" s="57" t="str">
        <f>UPPER(tbl_raw_data[[#This Row],[Outcome]])</f>
        <v>APPROVE</v>
      </c>
      <c r="P4630" s="57" t="str">
        <f>UPPER(tbl_raw_data[[#This Row],[Queue Name]])</f>
        <v>CONSUMER EXISTING</v>
      </c>
      <c r="Q4630" s="57" t="str">
        <f>IF(tbl_raw_data[[#This Row],[time_taken_in_mins]]&lt;=20,"SLA_MET","SLA_NOT_MET")</f>
        <v>SLA_MET</v>
      </c>
    </row>
    <row r="4631" spans="1:17" ht="15" customHeight="1" x14ac:dyDescent="0.25">
      <c r="A4631" s="5" t="s">
        <v>6804</v>
      </c>
      <c r="B4631" s="6">
        <v>45159.590069444443</v>
      </c>
      <c r="C4631" s="23">
        <v>45159.605902777781</v>
      </c>
      <c r="D4631" s="24" t="s">
        <v>13</v>
      </c>
      <c r="E4631" s="24" t="s">
        <v>41</v>
      </c>
      <c r="F4631" s="24" t="s">
        <v>10</v>
      </c>
      <c r="G4631" s="113" t="s">
        <v>546</v>
      </c>
      <c r="H46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1" s="48">
        <f>tbl_raw_data[[#This Row],[Date Actioned]]-tbl_raw_data[[#This Row],[Date Tagged]]</f>
        <v>1.5833333338377997E-2</v>
      </c>
      <c r="J4631" s="50">
        <f>HOUR(tbl_raw_data[[#This Row],[time_taken]])*60+MINUTE(tbl_raw_data[[#This Row],[time_taken]])+SECOND(tbl_raw_data[[#This Row],[time_taken]])/60</f>
        <v>22.8</v>
      </c>
      <c r="K4631" s="54">
        <f>DATE(YEAR(tbl_raw_data[[#This Row],[Date Actioned]]), MONTH(tbl_raw_data[[#This Row],[Date Actioned]]), DAY(tbl_raw_data[[#This Row],[Date Actioned]]))</f>
        <v>45159</v>
      </c>
      <c r="L4631" s="55" t="str">
        <f>UPPER(TEXT(tbl_raw_data[[#This Row],[Updated_date]],"MMMM"))</f>
        <v>AUGUST</v>
      </c>
      <c r="M4631" s="55" t="str">
        <f>UPPER("Week "&amp;IF(ROUNDUP(DAY(tbl_raw_data[[#This Row],[Updated_date]])/7,0)=5,4,ROUNDUP(DAY(tbl_raw_data[[#This Row],[Updated_date]])/7,0)))</f>
        <v>WEEK 3</v>
      </c>
      <c r="N4631" s="57" t="str">
        <f>UPPER(VLOOKUP(tbl_raw_data[[#This Row],[Analyst]],[1]setting!$A$1:$B$15,2,0))</f>
        <v>SAM</v>
      </c>
      <c r="O4631" s="57" t="str">
        <f>UPPER(tbl_raw_data[[#This Row],[Outcome]])</f>
        <v>APPROVE</v>
      </c>
      <c r="P4631" s="57" t="str">
        <f>UPPER(tbl_raw_data[[#This Row],[Queue Name]])</f>
        <v>CONSUMER POST BUREAU</v>
      </c>
      <c r="Q4631" s="57" t="str">
        <f>IF(tbl_raw_data[[#This Row],[time_taken_in_mins]]&lt;=20,"SLA_MET","SLA_NOT_MET")</f>
        <v>SLA_NOT_MET</v>
      </c>
    </row>
    <row r="4632" spans="1:17" ht="15" customHeight="1" x14ac:dyDescent="0.25">
      <c r="A4632" s="11" t="s">
        <v>6759</v>
      </c>
      <c r="B4632" s="12">
        <v>45159.591365740744</v>
      </c>
      <c r="C4632" s="27">
        <v>45159.606805555559</v>
      </c>
      <c r="D4632" s="28" t="s">
        <v>13</v>
      </c>
      <c r="E4632" s="28" t="s">
        <v>28</v>
      </c>
      <c r="F4632" s="28" t="s">
        <v>168</v>
      </c>
      <c r="G4632" s="114"/>
      <c r="H46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32" s="48">
        <f>tbl_raw_data[[#This Row],[Date Actioned]]-tbl_raw_data[[#This Row],[Date Tagged]]</f>
        <v>1.5439814815181307E-2</v>
      </c>
      <c r="J4632" s="50">
        <f>HOUR(tbl_raw_data[[#This Row],[time_taken]])*60+MINUTE(tbl_raw_data[[#This Row],[time_taken]])+SECOND(tbl_raw_data[[#This Row],[time_taken]])/60</f>
        <v>22.233333333333334</v>
      </c>
      <c r="K4632" s="54">
        <f>DATE(YEAR(tbl_raw_data[[#This Row],[Date Actioned]]), MONTH(tbl_raw_data[[#This Row],[Date Actioned]]), DAY(tbl_raw_data[[#This Row],[Date Actioned]]))</f>
        <v>45159</v>
      </c>
      <c r="L4632" s="55" t="str">
        <f>UPPER(TEXT(tbl_raw_data[[#This Row],[Updated_date]],"MMMM"))</f>
        <v>AUGUST</v>
      </c>
      <c r="M4632" s="55" t="str">
        <f>UPPER("Week "&amp;IF(ROUNDUP(DAY(tbl_raw_data[[#This Row],[Updated_date]])/7,0)=5,4,ROUNDUP(DAY(tbl_raw_data[[#This Row],[Updated_date]])/7,0)))</f>
        <v>WEEK 3</v>
      </c>
      <c r="N4632" s="57" t="str">
        <f>UPPER(VLOOKUP(tbl_raw_data[[#This Row],[Analyst]],[1]setting!$A$1:$B$15,2,0))</f>
        <v>MERCEDES</v>
      </c>
      <c r="O4632" s="57" t="str">
        <f>UPPER(tbl_raw_data[[#This Row],[Outcome]])</f>
        <v>APPROVE</v>
      </c>
      <c r="P4632" s="57" t="str">
        <f>UPPER(tbl_raw_data[[#This Row],[Queue Name]])</f>
        <v>CONSUMER EXISTING</v>
      </c>
      <c r="Q4632" s="57" t="str">
        <f>IF(tbl_raw_data[[#This Row],[time_taken_in_mins]]&lt;=20,"SLA_MET","SLA_NOT_MET")</f>
        <v>SLA_NOT_MET</v>
      </c>
    </row>
    <row r="4633" spans="1:17" ht="15" customHeight="1" x14ac:dyDescent="0.25">
      <c r="A4633" s="22" t="s">
        <v>6488</v>
      </c>
      <c r="B4633" s="6">
        <v>45159.593923611108</v>
      </c>
      <c r="C4633" s="23">
        <v>45159.607604166667</v>
      </c>
      <c r="D4633" s="24" t="s">
        <v>13</v>
      </c>
      <c r="E4633" s="24" t="s">
        <v>28</v>
      </c>
      <c r="F4633" s="24" t="s">
        <v>254</v>
      </c>
      <c r="G4633" s="113" t="s">
        <v>29</v>
      </c>
      <c r="H46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3" s="48">
        <f>tbl_raw_data[[#This Row],[Date Actioned]]-tbl_raw_data[[#This Row],[Date Tagged]]</f>
        <v>1.3680555559403729E-2</v>
      </c>
      <c r="J4633" s="50">
        <f>HOUR(tbl_raw_data[[#This Row],[time_taken]])*60+MINUTE(tbl_raw_data[[#This Row],[time_taken]])+SECOND(tbl_raw_data[[#This Row],[time_taken]])/60</f>
        <v>19.7</v>
      </c>
      <c r="K4633" s="54">
        <f>DATE(YEAR(tbl_raw_data[[#This Row],[Date Actioned]]), MONTH(tbl_raw_data[[#This Row],[Date Actioned]]), DAY(tbl_raw_data[[#This Row],[Date Actioned]]))</f>
        <v>45159</v>
      </c>
      <c r="L4633" s="55" t="str">
        <f>UPPER(TEXT(tbl_raw_data[[#This Row],[Updated_date]],"MMMM"))</f>
        <v>AUGUST</v>
      </c>
      <c r="M4633" s="55" t="str">
        <f>UPPER("Week "&amp;IF(ROUNDUP(DAY(tbl_raw_data[[#This Row],[Updated_date]])/7,0)=5,4,ROUNDUP(DAY(tbl_raw_data[[#This Row],[Updated_date]])/7,0)))</f>
        <v>WEEK 3</v>
      </c>
      <c r="N4633" s="57" t="str">
        <f>UPPER(VLOOKUP(tbl_raw_data[[#This Row],[Analyst]],[1]setting!$A$1:$B$15,2,0))</f>
        <v>FARDIN</v>
      </c>
      <c r="O4633" s="57" t="str">
        <f>UPPER(tbl_raw_data[[#This Row],[Outcome]])</f>
        <v>APPROVE</v>
      </c>
      <c r="P4633" s="57" t="str">
        <f>UPPER(tbl_raw_data[[#This Row],[Queue Name]])</f>
        <v>CONSUMER EXISTING</v>
      </c>
      <c r="Q4633" s="57" t="str">
        <f>IF(tbl_raw_data[[#This Row],[time_taken_in_mins]]&lt;=20,"SLA_MET","SLA_NOT_MET")</f>
        <v>SLA_MET</v>
      </c>
    </row>
    <row r="4634" spans="1:17" ht="15" customHeight="1" x14ac:dyDescent="0.25">
      <c r="A4634" s="5" t="s">
        <v>5250</v>
      </c>
      <c r="B4634" s="12">
        <v>45159.597291666665</v>
      </c>
      <c r="C4634" s="27">
        <v>45159.607395833336</v>
      </c>
      <c r="D4634" s="28" t="s">
        <v>13</v>
      </c>
      <c r="E4634" s="28" t="s">
        <v>28</v>
      </c>
      <c r="F4634" s="28" t="s">
        <v>455</v>
      </c>
      <c r="G4634" s="112" t="s">
        <v>29</v>
      </c>
      <c r="H46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4" s="48">
        <f>tbl_raw_data[[#This Row],[Date Actioned]]-tbl_raw_data[[#This Row],[Date Tagged]]</f>
        <v>1.0104166671226267E-2</v>
      </c>
      <c r="J4634" s="50">
        <f>HOUR(tbl_raw_data[[#This Row],[time_taken]])*60+MINUTE(tbl_raw_data[[#This Row],[time_taken]])+SECOND(tbl_raw_data[[#This Row],[time_taken]])/60</f>
        <v>14.55</v>
      </c>
      <c r="K4634" s="54">
        <f>DATE(YEAR(tbl_raw_data[[#This Row],[Date Actioned]]), MONTH(tbl_raw_data[[#This Row],[Date Actioned]]), DAY(tbl_raw_data[[#This Row],[Date Actioned]]))</f>
        <v>45159</v>
      </c>
      <c r="L4634" s="55" t="str">
        <f>UPPER(TEXT(tbl_raw_data[[#This Row],[Updated_date]],"MMMM"))</f>
        <v>AUGUST</v>
      </c>
      <c r="M4634" s="55" t="str">
        <f>UPPER("Week "&amp;IF(ROUNDUP(DAY(tbl_raw_data[[#This Row],[Updated_date]])/7,0)=5,4,ROUNDUP(DAY(tbl_raw_data[[#This Row],[Updated_date]])/7,0)))</f>
        <v>WEEK 3</v>
      </c>
      <c r="N4634" s="57" t="str">
        <f>UPPER(VLOOKUP(tbl_raw_data[[#This Row],[Analyst]],[1]setting!$A$1:$B$15,2,0))</f>
        <v>ROHAN</v>
      </c>
      <c r="O4634" s="57" t="str">
        <f>UPPER(tbl_raw_data[[#This Row],[Outcome]])</f>
        <v>APPROVE</v>
      </c>
      <c r="P4634" s="57" t="str">
        <f>UPPER(tbl_raw_data[[#This Row],[Queue Name]])</f>
        <v>CONSUMER EXISTING</v>
      </c>
      <c r="Q4634" s="57" t="str">
        <f>IF(tbl_raw_data[[#This Row],[time_taken_in_mins]]&lt;=20,"SLA_MET","SLA_NOT_MET")</f>
        <v>SLA_MET</v>
      </c>
    </row>
    <row r="4635" spans="1:17" ht="15" customHeight="1" x14ac:dyDescent="0.25">
      <c r="A4635" s="22" t="s">
        <v>3696</v>
      </c>
      <c r="B4635" s="6">
        <v>45159.598773148151</v>
      </c>
      <c r="C4635" s="23">
        <v>45159.606064814812</v>
      </c>
      <c r="D4635" s="24" t="s">
        <v>8</v>
      </c>
      <c r="E4635" s="24" t="s">
        <v>9</v>
      </c>
      <c r="F4635" s="24" t="s">
        <v>14</v>
      </c>
      <c r="G4635" s="113" t="s">
        <v>1052</v>
      </c>
      <c r="H46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5" s="48">
        <f>tbl_raw_data[[#This Row],[Date Actioned]]-tbl_raw_data[[#This Row],[Date Tagged]]</f>
        <v>7.2916666613309644E-3</v>
      </c>
      <c r="J4635" s="50">
        <f>HOUR(tbl_raw_data[[#This Row],[time_taken]])*60+MINUTE(tbl_raw_data[[#This Row],[time_taken]])+SECOND(tbl_raw_data[[#This Row],[time_taken]])/60</f>
        <v>10.5</v>
      </c>
      <c r="K4635" s="54">
        <f>DATE(YEAR(tbl_raw_data[[#This Row],[Date Actioned]]), MONTH(tbl_raw_data[[#This Row],[Date Actioned]]), DAY(tbl_raw_data[[#This Row],[Date Actioned]]))</f>
        <v>45159</v>
      </c>
      <c r="L4635" s="55" t="str">
        <f>UPPER(TEXT(tbl_raw_data[[#This Row],[Updated_date]],"MMMM"))</f>
        <v>AUGUST</v>
      </c>
      <c r="M4635" s="55" t="str">
        <f>UPPER("Week "&amp;IF(ROUNDUP(DAY(tbl_raw_data[[#This Row],[Updated_date]])/7,0)=5,4,ROUNDUP(DAY(tbl_raw_data[[#This Row],[Updated_date]])/7,0)))</f>
        <v>WEEK 3</v>
      </c>
      <c r="N4635" s="57" t="str">
        <f>UPPER(VLOOKUP(tbl_raw_data[[#This Row],[Analyst]],[1]setting!$A$1:$B$15,2,0))</f>
        <v>HARDIK</v>
      </c>
      <c r="O4635" s="57" t="str">
        <f>UPPER(tbl_raw_data[[#This Row],[Outcome]])</f>
        <v>WITHDRAW</v>
      </c>
      <c r="P4635" s="57" t="str">
        <f>UPPER(tbl_raw_data[[#This Row],[Queue Name]])</f>
        <v>CONSUMER PRE BUREAU</v>
      </c>
      <c r="Q4635" s="57" t="str">
        <f>IF(tbl_raw_data[[#This Row],[time_taken_in_mins]]&lt;=20,"SLA_MET","SLA_NOT_MET")</f>
        <v>SLA_MET</v>
      </c>
    </row>
    <row r="4636" spans="1:17" ht="15" customHeight="1" x14ac:dyDescent="0.25">
      <c r="A4636" s="5" t="s">
        <v>902</v>
      </c>
      <c r="B4636" s="12">
        <v>45159.60359953704</v>
      </c>
      <c r="C4636" s="27">
        <v>45159.607106481482</v>
      </c>
      <c r="D4636" s="28" t="s">
        <v>8</v>
      </c>
      <c r="E4636" s="28" t="s">
        <v>9</v>
      </c>
      <c r="F4636" s="28" t="s">
        <v>10</v>
      </c>
      <c r="G4636" s="112" t="s">
        <v>234</v>
      </c>
      <c r="H46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6" s="48">
        <f>tbl_raw_data[[#This Row],[Date Actioned]]-tbl_raw_data[[#This Row],[Date Tagged]]</f>
        <v>3.5069444420514628E-3</v>
      </c>
      <c r="J4636" s="50">
        <f>HOUR(tbl_raw_data[[#This Row],[time_taken]])*60+MINUTE(tbl_raw_data[[#This Row],[time_taken]])+SECOND(tbl_raw_data[[#This Row],[time_taken]])/60</f>
        <v>5.05</v>
      </c>
      <c r="K4636" s="54">
        <f>DATE(YEAR(tbl_raw_data[[#This Row],[Date Actioned]]), MONTH(tbl_raw_data[[#This Row],[Date Actioned]]), DAY(tbl_raw_data[[#This Row],[Date Actioned]]))</f>
        <v>45159</v>
      </c>
      <c r="L4636" s="55" t="str">
        <f>UPPER(TEXT(tbl_raw_data[[#This Row],[Updated_date]],"MMMM"))</f>
        <v>AUGUST</v>
      </c>
      <c r="M4636" s="55" t="str">
        <f>UPPER("Week "&amp;IF(ROUNDUP(DAY(tbl_raw_data[[#This Row],[Updated_date]])/7,0)=5,4,ROUNDUP(DAY(tbl_raw_data[[#This Row],[Updated_date]])/7,0)))</f>
        <v>WEEK 3</v>
      </c>
      <c r="N4636" s="57" t="str">
        <f>UPPER(VLOOKUP(tbl_raw_data[[#This Row],[Analyst]],[1]setting!$A$1:$B$15,2,0))</f>
        <v>SAM</v>
      </c>
      <c r="O4636" s="57" t="str">
        <f>UPPER(tbl_raw_data[[#This Row],[Outcome]])</f>
        <v>WITHDRAW</v>
      </c>
      <c r="P4636" s="57" t="str">
        <f>UPPER(tbl_raw_data[[#This Row],[Queue Name]])</f>
        <v>CONSUMER PRE BUREAU</v>
      </c>
      <c r="Q4636" s="57" t="str">
        <f>IF(tbl_raw_data[[#This Row],[time_taken_in_mins]]&lt;=20,"SLA_MET","SLA_NOT_MET")</f>
        <v>SLA_MET</v>
      </c>
    </row>
    <row r="4637" spans="1:17" ht="15" customHeight="1" x14ac:dyDescent="0.25">
      <c r="A4637" s="11" t="s">
        <v>487</v>
      </c>
      <c r="B4637" s="6">
        <v>45159.613321759258</v>
      </c>
      <c r="C4637" s="23">
        <v>45159.616076388891</v>
      </c>
      <c r="D4637" s="24" t="s">
        <v>8</v>
      </c>
      <c r="E4637" s="24" t="s">
        <v>9</v>
      </c>
      <c r="F4637" s="24" t="s">
        <v>55</v>
      </c>
      <c r="G4637" s="113" t="s">
        <v>488</v>
      </c>
      <c r="H46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7" s="48">
        <f>tbl_raw_data[[#This Row],[Date Actioned]]-tbl_raw_data[[#This Row],[Date Tagged]]</f>
        <v>2.754629633272998E-3</v>
      </c>
      <c r="J4637" s="50">
        <f>HOUR(tbl_raw_data[[#This Row],[time_taken]])*60+MINUTE(tbl_raw_data[[#This Row],[time_taken]])+SECOND(tbl_raw_data[[#This Row],[time_taken]])/60</f>
        <v>3.9666666666666668</v>
      </c>
      <c r="K4637" s="54">
        <f>DATE(YEAR(tbl_raw_data[[#This Row],[Date Actioned]]), MONTH(tbl_raw_data[[#This Row],[Date Actioned]]), DAY(tbl_raw_data[[#This Row],[Date Actioned]]))</f>
        <v>45159</v>
      </c>
      <c r="L4637" s="55" t="str">
        <f>UPPER(TEXT(tbl_raw_data[[#This Row],[Updated_date]],"MMMM"))</f>
        <v>AUGUST</v>
      </c>
      <c r="M4637" s="55" t="str">
        <f>UPPER("Week "&amp;IF(ROUNDUP(DAY(tbl_raw_data[[#This Row],[Updated_date]])/7,0)=5,4,ROUNDUP(DAY(tbl_raw_data[[#This Row],[Updated_date]])/7,0)))</f>
        <v>WEEK 3</v>
      </c>
      <c r="N4637" s="57" t="str">
        <f>UPPER(VLOOKUP(tbl_raw_data[[#This Row],[Analyst]],[1]setting!$A$1:$B$15,2,0))</f>
        <v>CAMERON</v>
      </c>
      <c r="O4637" s="57" t="str">
        <f>UPPER(tbl_raw_data[[#This Row],[Outcome]])</f>
        <v>WITHDRAW</v>
      </c>
      <c r="P4637" s="57" t="str">
        <f>UPPER(tbl_raw_data[[#This Row],[Queue Name]])</f>
        <v>CONSUMER PRE BUREAU</v>
      </c>
      <c r="Q4637" s="57" t="str">
        <f>IF(tbl_raw_data[[#This Row],[time_taken_in_mins]]&lt;=20,"SLA_MET","SLA_NOT_MET")</f>
        <v>SLA_MET</v>
      </c>
    </row>
    <row r="4638" spans="1:17" ht="39" x14ac:dyDescent="0.25">
      <c r="A4638" s="22" t="s">
        <v>3778</v>
      </c>
      <c r="B4638" s="12">
        <v>45159.613333333335</v>
      </c>
      <c r="C4638" s="27">
        <v>45159.620740740742</v>
      </c>
      <c r="D4638" s="28" t="s">
        <v>8</v>
      </c>
      <c r="E4638" s="28" t="s">
        <v>28</v>
      </c>
      <c r="F4638" s="28" t="s">
        <v>10</v>
      </c>
      <c r="G4638" s="112" t="s">
        <v>234</v>
      </c>
      <c r="H46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38" s="48">
        <f>tbl_raw_data[[#This Row],[Date Actioned]]-tbl_raw_data[[#This Row],[Date Tagged]]</f>
        <v>7.4074074072996154E-3</v>
      </c>
      <c r="J4638" s="50">
        <f>HOUR(tbl_raw_data[[#This Row],[time_taken]])*60+MINUTE(tbl_raw_data[[#This Row],[time_taken]])+SECOND(tbl_raw_data[[#This Row],[time_taken]])/60</f>
        <v>10.666666666666666</v>
      </c>
      <c r="K4638" s="54">
        <f>DATE(YEAR(tbl_raw_data[[#This Row],[Date Actioned]]), MONTH(tbl_raw_data[[#This Row],[Date Actioned]]), DAY(tbl_raw_data[[#This Row],[Date Actioned]]))</f>
        <v>45159</v>
      </c>
      <c r="L4638" s="55" t="str">
        <f>UPPER(TEXT(tbl_raw_data[[#This Row],[Updated_date]],"MMMM"))</f>
        <v>AUGUST</v>
      </c>
      <c r="M4638" s="55" t="str">
        <f>UPPER("Week "&amp;IF(ROUNDUP(DAY(tbl_raw_data[[#This Row],[Updated_date]])/7,0)=5,4,ROUNDUP(DAY(tbl_raw_data[[#This Row],[Updated_date]])/7,0)))</f>
        <v>WEEK 3</v>
      </c>
      <c r="N4638" s="57" t="str">
        <f>UPPER(VLOOKUP(tbl_raw_data[[#This Row],[Analyst]],[1]setting!$A$1:$B$15,2,0))</f>
        <v>SAM</v>
      </c>
      <c r="O4638" s="57" t="str">
        <f>UPPER(tbl_raw_data[[#This Row],[Outcome]])</f>
        <v>WITHDRAW</v>
      </c>
      <c r="P4638" s="57" t="str">
        <f>UPPER(tbl_raw_data[[#This Row],[Queue Name]])</f>
        <v>CONSUMER EXISTING</v>
      </c>
      <c r="Q4638" s="57" t="str">
        <f>IF(tbl_raw_data[[#This Row],[time_taken_in_mins]]&lt;=20,"SLA_MET","SLA_NOT_MET")</f>
        <v>SLA_MET</v>
      </c>
    </row>
    <row r="4639" spans="1:17" ht="15" customHeight="1" x14ac:dyDescent="0.25">
      <c r="A4639" s="11" t="s">
        <v>4215</v>
      </c>
      <c r="B4639" s="6">
        <v>45159.615185185183</v>
      </c>
      <c r="C4639" s="23">
        <v>45159.623252314814</v>
      </c>
      <c r="D4639" s="24" t="s">
        <v>13</v>
      </c>
      <c r="E4639" s="24" t="s">
        <v>28</v>
      </c>
      <c r="F4639" s="24" t="s">
        <v>254</v>
      </c>
      <c r="G4639" s="113" t="s">
        <v>53</v>
      </c>
      <c r="H46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39" s="48">
        <f>tbl_raw_data[[#This Row],[Date Actioned]]-tbl_raw_data[[#This Row],[Date Tagged]]</f>
        <v>8.0671296309446916E-3</v>
      </c>
      <c r="J4639" s="50">
        <f>HOUR(tbl_raw_data[[#This Row],[time_taken]])*60+MINUTE(tbl_raw_data[[#This Row],[time_taken]])+SECOND(tbl_raw_data[[#This Row],[time_taken]])/60</f>
        <v>11.616666666666667</v>
      </c>
      <c r="K4639" s="54">
        <f>DATE(YEAR(tbl_raw_data[[#This Row],[Date Actioned]]), MONTH(tbl_raw_data[[#This Row],[Date Actioned]]), DAY(tbl_raw_data[[#This Row],[Date Actioned]]))</f>
        <v>45159</v>
      </c>
      <c r="L4639" s="55" t="str">
        <f>UPPER(TEXT(tbl_raw_data[[#This Row],[Updated_date]],"MMMM"))</f>
        <v>AUGUST</v>
      </c>
      <c r="M4639" s="55" t="str">
        <f>UPPER("Week "&amp;IF(ROUNDUP(DAY(tbl_raw_data[[#This Row],[Updated_date]])/7,0)=5,4,ROUNDUP(DAY(tbl_raw_data[[#This Row],[Updated_date]])/7,0)))</f>
        <v>WEEK 3</v>
      </c>
      <c r="N4639" s="57" t="str">
        <f>UPPER(VLOOKUP(tbl_raw_data[[#This Row],[Analyst]],[1]setting!$A$1:$B$15,2,0))</f>
        <v>FARDIN</v>
      </c>
      <c r="O4639" s="57" t="str">
        <f>UPPER(tbl_raw_data[[#This Row],[Outcome]])</f>
        <v>APPROVE</v>
      </c>
      <c r="P4639" s="57" t="str">
        <f>UPPER(tbl_raw_data[[#This Row],[Queue Name]])</f>
        <v>CONSUMER EXISTING</v>
      </c>
      <c r="Q4639" s="57" t="str">
        <f>IF(tbl_raw_data[[#This Row],[time_taken_in_mins]]&lt;=20,"SLA_MET","SLA_NOT_MET")</f>
        <v>SLA_MET</v>
      </c>
    </row>
    <row r="4640" spans="1:17" ht="15" customHeight="1" x14ac:dyDescent="0.25">
      <c r="A4640" s="22" t="s">
        <v>2701</v>
      </c>
      <c r="B4640" s="12">
        <v>45159.616377314815</v>
      </c>
      <c r="C4640" s="27">
        <v>45159.622303240743</v>
      </c>
      <c r="D4640" s="28" t="s">
        <v>13</v>
      </c>
      <c r="E4640" s="28" t="s">
        <v>28</v>
      </c>
      <c r="F4640" s="28" t="s">
        <v>168</v>
      </c>
      <c r="G4640" s="114"/>
      <c r="H46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0" s="48">
        <f>tbl_raw_data[[#This Row],[Date Actioned]]-tbl_raw_data[[#This Row],[Date Tagged]]</f>
        <v>5.9259259287500754E-3</v>
      </c>
      <c r="J4640" s="50">
        <f>HOUR(tbl_raw_data[[#This Row],[time_taken]])*60+MINUTE(tbl_raw_data[[#This Row],[time_taken]])+SECOND(tbl_raw_data[[#This Row],[time_taken]])/60</f>
        <v>8.5333333333333332</v>
      </c>
      <c r="K4640" s="54">
        <f>DATE(YEAR(tbl_raw_data[[#This Row],[Date Actioned]]), MONTH(tbl_raw_data[[#This Row],[Date Actioned]]), DAY(tbl_raw_data[[#This Row],[Date Actioned]]))</f>
        <v>45159</v>
      </c>
      <c r="L4640" s="55" t="str">
        <f>UPPER(TEXT(tbl_raw_data[[#This Row],[Updated_date]],"MMMM"))</f>
        <v>AUGUST</v>
      </c>
      <c r="M4640" s="55" t="str">
        <f>UPPER("Week "&amp;IF(ROUNDUP(DAY(tbl_raw_data[[#This Row],[Updated_date]])/7,0)=5,4,ROUNDUP(DAY(tbl_raw_data[[#This Row],[Updated_date]])/7,0)))</f>
        <v>WEEK 3</v>
      </c>
      <c r="N4640" s="57" t="str">
        <f>UPPER(VLOOKUP(tbl_raw_data[[#This Row],[Analyst]],[1]setting!$A$1:$B$15,2,0))</f>
        <v>MERCEDES</v>
      </c>
      <c r="O4640" s="57" t="str">
        <f>UPPER(tbl_raw_data[[#This Row],[Outcome]])</f>
        <v>APPROVE</v>
      </c>
      <c r="P4640" s="57" t="str">
        <f>UPPER(tbl_raw_data[[#This Row],[Queue Name]])</f>
        <v>CONSUMER EXISTING</v>
      </c>
      <c r="Q4640" s="57" t="str">
        <f>IF(tbl_raw_data[[#This Row],[time_taken_in_mins]]&lt;=20,"SLA_MET","SLA_NOT_MET")</f>
        <v>SLA_MET</v>
      </c>
    </row>
    <row r="4641" spans="1:17" ht="15" customHeight="1" x14ac:dyDescent="0.25">
      <c r="A4641" s="5" t="s">
        <v>853</v>
      </c>
      <c r="B4641" s="6">
        <v>45159.617314814815</v>
      </c>
      <c r="C4641" s="23">
        <v>45159.620752314811</v>
      </c>
      <c r="D4641" s="24" t="s">
        <v>8</v>
      </c>
      <c r="E4641" s="24" t="s">
        <v>41</v>
      </c>
      <c r="F4641" s="24" t="s">
        <v>55</v>
      </c>
      <c r="G4641" s="113" t="s">
        <v>854</v>
      </c>
      <c r="H46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41" s="48">
        <f>tbl_raw_data[[#This Row],[Date Actioned]]-tbl_raw_data[[#This Row],[Date Tagged]]</f>
        <v>3.4374999959254637E-3</v>
      </c>
      <c r="J4641" s="50">
        <f>HOUR(tbl_raw_data[[#This Row],[time_taken]])*60+MINUTE(tbl_raw_data[[#This Row],[time_taken]])+SECOND(tbl_raw_data[[#This Row],[time_taken]])/60</f>
        <v>4.95</v>
      </c>
      <c r="K4641" s="54">
        <f>DATE(YEAR(tbl_raw_data[[#This Row],[Date Actioned]]), MONTH(tbl_raw_data[[#This Row],[Date Actioned]]), DAY(tbl_raw_data[[#This Row],[Date Actioned]]))</f>
        <v>45159</v>
      </c>
      <c r="L4641" s="55" t="str">
        <f>UPPER(TEXT(tbl_raw_data[[#This Row],[Updated_date]],"MMMM"))</f>
        <v>AUGUST</v>
      </c>
      <c r="M4641" s="55" t="str">
        <f>UPPER("Week "&amp;IF(ROUNDUP(DAY(tbl_raw_data[[#This Row],[Updated_date]])/7,0)=5,4,ROUNDUP(DAY(tbl_raw_data[[#This Row],[Updated_date]])/7,0)))</f>
        <v>WEEK 3</v>
      </c>
      <c r="N4641" s="57" t="str">
        <f>UPPER(VLOOKUP(tbl_raw_data[[#This Row],[Analyst]],[1]setting!$A$1:$B$15,2,0))</f>
        <v>CAMERON</v>
      </c>
      <c r="O4641" s="57" t="str">
        <f>UPPER(tbl_raw_data[[#This Row],[Outcome]])</f>
        <v>WITHDRAW</v>
      </c>
      <c r="P4641" s="57" t="str">
        <f>UPPER(tbl_raw_data[[#This Row],[Queue Name]])</f>
        <v>CONSUMER POST BUREAU</v>
      </c>
      <c r="Q4641" s="57" t="str">
        <f>IF(tbl_raw_data[[#This Row],[time_taken_in_mins]]&lt;=20,"SLA_MET","SLA_NOT_MET")</f>
        <v>SLA_MET</v>
      </c>
    </row>
    <row r="4642" spans="1:17" ht="15" customHeight="1" x14ac:dyDescent="0.25">
      <c r="A4642" s="11" t="s">
        <v>4951</v>
      </c>
      <c r="B4642" s="6">
        <v>45159.619305555556</v>
      </c>
      <c r="C4642" s="23">
        <v>45159.628657407404</v>
      </c>
      <c r="D4642" s="24" t="s">
        <v>46</v>
      </c>
      <c r="E4642" s="24" t="s">
        <v>28</v>
      </c>
      <c r="F4642" s="24" t="s">
        <v>10</v>
      </c>
      <c r="G4642" s="113" t="s">
        <v>448</v>
      </c>
      <c r="H46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2" s="48">
        <f>tbl_raw_data[[#This Row],[Date Actioned]]-tbl_raw_data[[#This Row],[Date Tagged]]</f>
        <v>9.3518518478958867E-3</v>
      </c>
      <c r="J4642" s="50">
        <f>HOUR(tbl_raw_data[[#This Row],[time_taken]])*60+MINUTE(tbl_raw_data[[#This Row],[time_taken]])+SECOND(tbl_raw_data[[#This Row],[time_taken]])/60</f>
        <v>13.466666666666667</v>
      </c>
      <c r="K4642" s="54">
        <f>DATE(YEAR(tbl_raw_data[[#This Row],[Date Actioned]]), MONTH(tbl_raw_data[[#This Row],[Date Actioned]]), DAY(tbl_raw_data[[#This Row],[Date Actioned]]))</f>
        <v>45159</v>
      </c>
      <c r="L4642" s="55" t="str">
        <f>UPPER(TEXT(tbl_raw_data[[#This Row],[Updated_date]],"MMMM"))</f>
        <v>AUGUST</v>
      </c>
      <c r="M4642" s="55" t="str">
        <f>UPPER("Week "&amp;IF(ROUNDUP(DAY(tbl_raw_data[[#This Row],[Updated_date]])/7,0)=5,4,ROUNDUP(DAY(tbl_raw_data[[#This Row],[Updated_date]])/7,0)))</f>
        <v>WEEK 3</v>
      </c>
      <c r="N4642" s="57" t="str">
        <f>UPPER(VLOOKUP(tbl_raw_data[[#This Row],[Analyst]],[1]setting!$A$1:$B$15,2,0))</f>
        <v>SAM</v>
      </c>
      <c r="O4642" s="57" t="str">
        <f>UPPER(tbl_raw_data[[#This Row],[Outcome]])</f>
        <v>DECLINE</v>
      </c>
      <c r="P4642" s="57" t="str">
        <f>UPPER(tbl_raw_data[[#This Row],[Queue Name]])</f>
        <v>CONSUMER EXISTING</v>
      </c>
      <c r="Q4642" s="57" t="str">
        <f>IF(tbl_raw_data[[#This Row],[time_taken_in_mins]]&lt;=20,"SLA_MET","SLA_NOT_MET")</f>
        <v>SLA_MET</v>
      </c>
    </row>
    <row r="4643" spans="1:17" ht="15" customHeight="1" x14ac:dyDescent="0.25">
      <c r="A4643" s="5" t="s">
        <v>4067</v>
      </c>
      <c r="B4643" s="6">
        <v>45159.619502314818</v>
      </c>
      <c r="C4643" s="23">
        <v>45159.627326388887</v>
      </c>
      <c r="D4643" s="24" t="s">
        <v>13</v>
      </c>
      <c r="E4643" s="24" t="s">
        <v>28</v>
      </c>
      <c r="F4643" s="24" t="s">
        <v>55</v>
      </c>
      <c r="G4643" s="115"/>
      <c r="H46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3" s="48">
        <f>tbl_raw_data[[#This Row],[Date Actioned]]-tbl_raw_data[[#This Row],[Date Tagged]]</f>
        <v>7.8240740695036948E-3</v>
      </c>
      <c r="J4643" s="50">
        <f>HOUR(tbl_raw_data[[#This Row],[time_taken]])*60+MINUTE(tbl_raw_data[[#This Row],[time_taken]])+SECOND(tbl_raw_data[[#This Row],[time_taken]])/60</f>
        <v>11.266666666666667</v>
      </c>
      <c r="K4643" s="54">
        <f>DATE(YEAR(tbl_raw_data[[#This Row],[Date Actioned]]), MONTH(tbl_raw_data[[#This Row],[Date Actioned]]), DAY(tbl_raw_data[[#This Row],[Date Actioned]]))</f>
        <v>45159</v>
      </c>
      <c r="L4643" s="55" t="str">
        <f>UPPER(TEXT(tbl_raw_data[[#This Row],[Updated_date]],"MMMM"))</f>
        <v>AUGUST</v>
      </c>
      <c r="M4643" s="55" t="str">
        <f>UPPER("Week "&amp;IF(ROUNDUP(DAY(tbl_raw_data[[#This Row],[Updated_date]])/7,0)=5,4,ROUNDUP(DAY(tbl_raw_data[[#This Row],[Updated_date]])/7,0)))</f>
        <v>WEEK 3</v>
      </c>
      <c r="N4643" s="57" t="str">
        <f>UPPER(VLOOKUP(tbl_raw_data[[#This Row],[Analyst]],[1]setting!$A$1:$B$15,2,0))</f>
        <v>CAMERON</v>
      </c>
      <c r="O4643" s="57" t="str">
        <f>UPPER(tbl_raw_data[[#This Row],[Outcome]])</f>
        <v>APPROVE</v>
      </c>
      <c r="P4643" s="57" t="str">
        <f>UPPER(tbl_raw_data[[#This Row],[Queue Name]])</f>
        <v>CONSUMER EXISTING</v>
      </c>
      <c r="Q4643" s="57" t="str">
        <f>IF(tbl_raw_data[[#This Row],[time_taken_in_mins]]&lt;=20,"SLA_MET","SLA_NOT_MET")</f>
        <v>SLA_MET</v>
      </c>
    </row>
    <row r="4644" spans="1:17" ht="15" customHeight="1" x14ac:dyDescent="0.25">
      <c r="A4644" s="11" t="s">
        <v>5031</v>
      </c>
      <c r="B4644" s="12">
        <v>45159.621435185189</v>
      </c>
      <c r="C4644" s="27">
        <v>45159.630995370368</v>
      </c>
      <c r="D4644" s="28" t="s">
        <v>13</v>
      </c>
      <c r="E4644" s="28" t="s">
        <v>9</v>
      </c>
      <c r="F4644" s="28" t="s">
        <v>254</v>
      </c>
      <c r="G4644" s="112" t="s">
        <v>546</v>
      </c>
      <c r="H46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4" s="48">
        <f>tbl_raw_data[[#This Row],[Date Actioned]]-tbl_raw_data[[#This Row],[Date Tagged]]</f>
        <v>9.5601851789979264E-3</v>
      </c>
      <c r="J4644" s="50">
        <f>HOUR(tbl_raw_data[[#This Row],[time_taken]])*60+MINUTE(tbl_raw_data[[#This Row],[time_taken]])+SECOND(tbl_raw_data[[#This Row],[time_taken]])/60</f>
        <v>13.766666666666667</v>
      </c>
      <c r="K4644" s="54">
        <f>DATE(YEAR(tbl_raw_data[[#This Row],[Date Actioned]]), MONTH(tbl_raw_data[[#This Row],[Date Actioned]]), DAY(tbl_raw_data[[#This Row],[Date Actioned]]))</f>
        <v>45159</v>
      </c>
      <c r="L4644" s="55" t="str">
        <f>UPPER(TEXT(tbl_raw_data[[#This Row],[Updated_date]],"MMMM"))</f>
        <v>AUGUST</v>
      </c>
      <c r="M4644" s="55" t="str">
        <f>UPPER("Week "&amp;IF(ROUNDUP(DAY(tbl_raw_data[[#This Row],[Updated_date]])/7,0)=5,4,ROUNDUP(DAY(tbl_raw_data[[#This Row],[Updated_date]])/7,0)))</f>
        <v>WEEK 3</v>
      </c>
      <c r="N4644" s="57" t="str">
        <f>UPPER(VLOOKUP(tbl_raw_data[[#This Row],[Analyst]],[1]setting!$A$1:$B$15,2,0))</f>
        <v>FARDIN</v>
      </c>
      <c r="O4644" s="57" t="str">
        <f>UPPER(tbl_raw_data[[#This Row],[Outcome]])</f>
        <v>APPROVE</v>
      </c>
      <c r="P4644" s="57" t="str">
        <f>UPPER(tbl_raw_data[[#This Row],[Queue Name]])</f>
        <v>CONSUMER PRE BUREAU</v>
      </c>
      <c r="Q4644" s="57" t="str">
        <f>IF(tbl_raw_data[[#This Row],[time_taken_in_mins]]&lt;=20,"SLA_MET","SLA_NOT_MET")</f>
        <v>SLA_MET</v>
      </c>
    </row>
    <row r="4645" spans="1:17" ht="15" customHeight="1" x14ac:dyDescent="0.25">
      <c r="A4645" s="22" t="s">
        <v>6234</v>
      </c>
      <c r="B4645" s="12">
        <v>45159.622256944444</v>
      </c>
      <c r="C4645" s="27">
        <v>45159.63480324074</v>
      </c>
      <c r="D4645" s="28" t="s">
        <v>46</v>
      </c>
      <c r="E4645" s="28" t="s">
        <v>28</v>
      </c>
      <c r="F4645" s="28" t="s">
        <v>14</v>
      </c>
      <c r="G4645" s="112" t="s">
        <v>1150</v>
      </c>
      <c r="H46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5" s="48">
        <f>tbl_raw_data[[#This Row],[Date Actioned]]-tbl_raw_data[[#This Row],[Date Tagged]]</f>
        <v>1.2546296296932269E-2</v>
      </c>
      <c r="J4645" s="50">
        <f>HOUR(tbl_raw_data[[#This Row],[time_taken]])*60+MINUTE(tbl_raw_data[[#This Row],[time_taken]])+SECOND(tbl_raw_data[[#This Row],[time_taken]])/60</f>
        <v>18.066666666666666</v>
      </c>
      <c r="K4645" s="54">
        <f>DATE(YEAR(tbl_raw_data[[#This Row],[Date Actioned]]), MONTH(tbl_raw_data[[#This Row],[Date Actioned]]), DAY(tbl_raw_data[[#This Row],[Date Actioned]]))</f>
        <v>45159</v>
      </c>
      <c r="L4645" s="55" t="str">
        <f>UPPER(TEXT(tbl_raw_data[[#This Row],[Updated_date]],"MMMM"))</f>
        <v>AUGUST</v>
      </c>
      <c r="M4645" s="55" t="str">
        <f>UPPER("Week "&amp;IF(ROUNDUP(DAY(tbl_raw_data[[#This Row],[Updated_date]])/7,0)=5,4,ROUNDUP(DAY(tbl_raw_data[[#This Row],[Updated_date]])/7,0)))</f>
        <v>WEEK 3</v>
      </c>
      <c r="N4645" s="57" t="str">
        <f>UPPER(VLOOKUP(tbl_raw_data[[#This Row],[Analyst]],[1]setting!$A$1:$B$15,2,0))</f>
        <v>HARDIK</v>
      </c>
      <c r="O4645" s="57" t="str">
        <f>UPPER(tbl_raw_data[[#This Row],[Outcome]])</f>
        <v>DECLINE</v>
      </c>
      <c r="P4645" s="57" t="str">
        <f>UPPER(tbl_raw_data[[#This Row],[Queue Name]])</f>
        <v>CONSUMER EXISTING</v>
      </c>
      <c r="Q4645" s="57" t="str">
        <f>IF(tbl_raw_data[[#This Row],[time_taken_in_mins]]&lt;=20,"SLA_MET","SLA_NOT_MET")</f>
        <v>SLA_MET</v>
      </c>
    </row>
    <row r="4646" spans="1:17" ht="15" customHeight="1" x14ac:dyDescent="0.25">
      <c r="A4646" s="22" t="s">
        <v>5091</v>
      </c>
      <c r="B4646" s="6">
        <v>45159.623298611114</v>
      </c>
      <c r="C4646" s="23">
        <v>45159.633032407408</v>
      </c>
      <c r="D4646" s="24" t="s">
        <v>13</v>
      </c>
      <c r="E4646" s="24" t="s">
        <v>41</v>
      </c>
      <c r="F4646" s="24" t="s">
        <v>55</v>
      </c>
      <c r="G4646" s="115"/>
      <c r="H46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6" s="48">
        <f>tbl_raw_data[[#This Row],[Date Actioned]]-tbl_raw_data[[#This Row],[Date Tagged]]</f>
        <v>9.7337962943129241E-3</v>
      </c>
      <c r="J4646" s="50">
        <f>HOUR(tbl_raw_data[[#This Row],[time_taken]])*60+MINUTE(tbl_raw_data[[#This Row],[time_taken]])+SECOND(tbl_raw_data[[#This Row],[time_taken]])/60</f>
        <v>14.016666666666667</v>
      </c>
      <c r="K4646" s="54">
        <f>DATE(YEAR(tbl_raw_data[[#This Row],[Date Actioned]]), MONTH(tbl_raw_data[[#This Row],[Date Actioned]]), DAY(tbl_raw_data[[#This Row],[Date Actioned]]))</f>
        <v>45159</v>
      </c>
      <c r="L4646" s="55" t="str">
        <f>UPPER(TEXT(tbl_raw_data[[#This Row],[Updated_date]],"MMMM"))</f>
        <v>AUGUST</v>
      </c>
      <c r="M4646" s="55" t="str">
        <f>UPPER("Week "&amp;IF(ROUNDUP(DAY(tbl_raw_data[[#This Row],[Updated_date]])/7,0)=5,4,ROUNDUP(DAY(tbl_raw_data[[#This Row],[Updated_date]])/7,0)))</f>
        <v>WEEK 3</v>
      </c>
      <c r="N4646" s="57" t="str">
        <f>UPPER(VLOOKUP(tbl_raw_data[[#This Row],[Analyst]],[1]setting!$A$1:$B$15,2,0))</f>
        <v>CAMERON</v>
      </c>
      <c r="O4646" s="57" t="str">
        <f>UPPER(tbl_raw_data[[#This Row],[Outcome]])</f>
        <v>APPROVE</v>
      </c>
      <c r="P4646" s="57" t="str">
        <f>UPPER(tbl_raw_data[[#This Row],[Queue Name]])</f>
        <v>CONSUMER POST BUREAU</v>
      </c>
      <c r="Q4646" s="57" t="str">
        <f>IF(tbl_raw_data[[#This Row],[time_taken_in_mins]]&lt;=20,"SLA_MET","SLA_NOT_MET")</f>
        <v>SLA_MET</v>
      </c>
    </row>
    <row r="4647" spans="1:17" ht="15" customHeight="1" x14ac:dyDescent="0.25">
      <c r="A4647" s="5" t="s">
        <v>5088</v>
      </c>
      <c r="B4647" s="6">
        <v>45159.626018518517</v>
      </c>
      <c r="C4647" s="23">
        <v>45159.635740740741</v>
      </c>
      <c r="D4647" s="24" t="s">
        <v>46</v>
      </c>
      <c r="E4647" s="24" t="s">
        <v>28</v>
      </c>
      <c r="F4647" s="24" t="s">
        <v>455</v>
      </c>
      <c r="G4647" s="115"/>
      <c r="H46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47" s="48">
        <f>tbl_raw_data[[#This Row],[Date Actioned]]-tbl_raw_data[[#This Row],[Date Tagged]]</f>
        <v>9.7222222248092294E-3</v>
      </c>
      <c r="J4647" s="50">
        <f>HOUR(tbl_raw_data[[#This Row],[time_taken]])*60+MINUTE(tbl_raw_data[[#This Row],[time_taken]])+SECOND(tbl_raw_data[[#This Row],[time_taken]])/60</f>
        <v>14</v>
      </c>
      <c r="K4647" s="54">
        <f>DATE(YEAR(tbl_raw_data[[#This Row],[Date Actioned]]), MONTH(tbl_raw_data[[#This Row],[Date Actioned]]), DAY(tbl_raw_data[[#This Row],[Date Actioned]]))</f>
        <v>45159</v>
      </c>
      <c r="L4647" s="55" t="str">
        <f>UPPER(TEXT(tbl_raw_data[[#This Row],[Updated_date]],"MMMM"))</f>
        <v>AUGUST</v>
      </c>
      <c r="M4647" s="55" t="str">
        <f>UPPER("Week "&amp;IF(ROUNDUP(DAY(tbl_raw_data[[#This Row],[Updated_date]])/7,0)=5,4,ROUNDUP(DAY(tbl_raw_data[[#This Row],[Updated_date]])/7,0)))</f>
        <v>WEEK 3</v>
      </c>
      <c r="N4647" s="57" t="str">
        <f>UPPER(VLOOKUP(tbl_raw_data[[#This Row],[Analyst]],[1]setting!$A$1:$B$15,2,0))</f>
        <v>ROHAN</v>
      </c>
      <c r="O4647" s="57" t="str">
        <f>UPPER(tbl_raw_data[[#This Row],[Outcome]])</f>
        <v>DECLINE</v>
      </c>
      <c r="P4647" s="57" t="str">
        <f>UPPER(tbl_raw_data[[#This Row],[Queue Name]])</f>
        <v>CONSUMER EXISTING</v>
      </c>
      <c r="Q4647" s="57" t="str">
        <f>IF(tbl_raw_data[[#This Row],[time_taken_in_mins]]&lt;=20,"SLA_MET","SLA_NOT_MET")</f>
        <v>SLA_MET</v>
      </c>
    </row>
    <row r="4648" spans="1:17" ht="15" customHeight="1" x14ac:dyDescent="0.25">
      <c r="A4648" s="5" t="s">
        <v>6672</v>
      </c>
      <c r="B4648" s="12">
        <v>45159.626539351855</v>
      </c>
      <c r="C4648" s="27">
        <v>45159.641273148147</v>
      </c>
      <c r="D4648" s="28" t="s">
        <v>13</v>
      </c>
      <c r="E4648" s="28" t="s">
        <v>9</v>
      </c>
      <c r="F4648" s="28" t="s">
        <v>10</v>
      </c>
      <c r="G4648" s="112" t="s">
        <v>53</v>
      </c>
      <c r="H46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8" s="48">
        <f>tbl_raw_data[[#This Row],[Date Actioned]]-tbl_raw_data[[#This Row],[Date Tagged]]</f>
        <v>1.4733796291693579E-2</v>
      </c>
      <c r="J4648" s="50">
        <f>HOUR(tbl_raw_data[[#This Row],[time_taken]])*60+MINUTE(tbl_raw_data[[#This Row],[time_taken]])+SECOND(tbl_raw_data[[#This Row],[time_taken]])/60</f>
        <v>21.216666666666665</v>
      </c>
      <c r="K4648" s="54">
        <f>DATE(YEAR(tbl_raw_data[[#This Row],[Date Actioned]]), MONTH(tbl_raw_data[[#This Row],[Date Actioned]]), DAY(tbl_raw_data[[#This Row],[Date Actioned]]))</f>
        <v>45159</v>
      </c>
      <c r="L4648" s="55" t="str">
        <f>UPPER(TEXT(tbl_raw_data[[#This Row],[Updated_date]],"MMMM"))</f>
        <v>AUGUST</v>
      </c>
      <c r="M4648" s="55" t="str">
        <f>UPPER("Week "&amp;IF(ROUNDUP(DAY(tbl_raw_data[[#This Row],[Updated_date]])/7,0)=5,4,ROUNDUP(DAY(tbl_raw_data[[#This Row],[Updated_date]])/7,0)))</f>
        <v>WEEK 3</v>
      </c>
      <c r="N4648" s="57" t="str">
        <f>UPPER(VLOOKUP(tbl_raw_data[[#This Row],[Analyst]],[1]setting!$A$1:$B$15,2,0))</f>
        <v>SAM</v>
      </c>
      <c r="O4648" s="57" t="str">
        <f>UPPER(tbl_raw_data[[#This Row],[Outcome]])</f>
        <v>APPROVE</v>
      </c>
      <c r="P4648" s="57" t="str">
        <f>UPPER(tbl_raw_data[[#This Row],[Queue Name]])</f>
        <v>CONSUMER PRE BUREAU</v>
      </c>
      <c r="Q4648" s="57" t="str">
        <f>IF(tbl_raw_data[[#This Row],[time_taken_in_mins]]&lt;=20,"SLA_MET","SLA_NOT_MET")</f>
        <v>SLA_NOT_MET</v>
      </c>
    </row>
    <row r="4649" spans="1:17" ht="15" customHeight="1" x14ac:dyDescent="0.25">
      <c r="A4649" s="11" t="s">
        <v>6023</v>
      </c>
      <c r="B4649" s="6">
        <v>45159.630277777775</v>
      </c>
      <c r="C4649" s="23">
        <v>45159.642245370371</v>
      </c>
      <c r="D4649" s="24" t="s">
        <v>13</v>
      </c>
      <c r="E4649" s="24" t="s">
        <v>9</v>
      </c>
      <c r="F4649" s="24" t="s">
        <v>254</v>
      </c>
      <c r="G4649" s="113" t="s">
        <v>67</v>
      </c>
      <c r="H46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49" s="48">
        <f>tbl_raw_data[[#This Row],[Date Actioned]]-tbl_raw_data[[#This Row],[Date Tagged]]</f>
        <v>1.1967592596192844E-2</v>
      </c>
      <c r="J4649" s="50">
        <f>HOUR(tbl_raw_data[[#This Row],[time_taken]])*60+MINUTE(tbl_raw_data[[#This Row],[time_taken]])+SECOND(tbl_raw_data[[#This Row],[time_taken]])/60</f>
        <v>17.233333333333334</v>
      </c>
      <c r="K4649" s="54">
        <f>DATE(YEAR(tbl_raw_data[[#This Row],[Date Actioned]]), MONTH(tbl_raw_data[[#This Row],[Date Actioned]]), DAY(tbl_raw_data[[#This Row],[Date Actioned]]))</f>
        <v>45159</v>
      </c>
      <c r="L4649" s="55" t="str">
        <f>UPPER(TEXT(tbl_raw_data[[#This Row],[Updated_date]],"MMMM"))</f>
        <v>AUGUST</v>
      </c>
      <c r="M4649" s="55" t="str">
        <f>UPPER("Week "&amp;IF(ROUNDUP(DAY(tbl_raw_data[[#This Row],[Updated_date]])/7,0)=5,4,ROUNDUP(DAY(tbl_raw_data[[#This Row],[Updated_date]])/7,0)))</f>
        <v>WEEK 3</v>
      </c>
      <c r="N4649" s="57" t="str">
        <f>UPPER(VLOOKUP(tbl_raw_data[[#This Row],[Analyst]],[1]setting!$A$1:$B$15,2,0))</f>
        <v>FARDIN</v>
      </c>
      <c r="O4649" s="57" t="str">
        <f>UPPER(tbl_raw_data[[#This Row],[Outcome]])</f>
        <v>APPROVE</v>
      </c>
      <c r="P4649" s="57" t="str">
        <f>UPPER(tbl_raw_data[[#This Row],[Queue Name]])</f>
        <v>CONSUMER PRE BUREAU</v>
      </c>
      <c r="Q4649" s="57" t="str">
        <f>IF(tbl_raw_data[[#This Row],[time_taken_in_mins]]&lt;=20,"SLA_MET","SLA_NOT_MET")</f>
        <v>SLA_MET</v>
      </c>
    </row>
    <row r="4650" spans="1:17" ht="15" customHeight="1" x14ac:dyDescent="0.25">
      <c r="A4650" s="11" t="s">
        <v>1346</v>
      </c>
      <c r="B4650" s="12">
        <v>45159.634270833332</v>
      </c>
      <c r="C4650" s="27">
        <v>45159.638460648152</v>
      </c>
      <c r="D4650" s="28" t="s">
        <v>46</v>
      </c>
      <c r="E4650" s="28" t="s">
        <v>28</v>
      </c>
      <c r="F4650" s="28" t="s">
        <v>14</v>
      </c>
      <c r="G4650" s="112" t="s">
        <v>424</v>
      </c>
      <c r="H46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50" s="48">
        <f>tbl_raw_data[[#This Row],[Date Actioned]]-tbl_raw_data[[#This Row],[Date Tagged]]</f>
        <v>4.1898148192558438E-3</v>
      </c>
      <c r="J4650" s="50">
        <f>HOUR(tbl_raw_data[[#This Row],[time_taken]])*60+MINUTE(tbl_raw_data[[#This Row],[time_taken]])+SECOND(tbl_raw_data[[#This Row],[time_taken]])/60</f>
        <v>6.0333333333333332</v>
      </c>
      <c r="K4650" s="54">
        <f>DATE(YEAR(tbl_raw_data[[#This Row],[Date Actioned]]), MONTH(tbl_raw_data[[#This Row],[Date Actioned]]), DAY(tbl_raw_data[[#This Row],[Date Actioned]]))</f>
        <v>45159</v>
      </c>
      <c r="L4650" s="55" t="str">
        <f>UPPER(TEXT(tbl_raw_data[[#This Row],[Updated_date]],"MMMM"))</f>
        <v>AUGUST</v>
      </c>
      <c r="M4650" s="55" t="str">
        <f>UPPER("Week "&amp;IF(ROUNDUP(DAY(tbl_raw_data[[#This Row],[Updated_date]])/7,0)=5,4,ROUNDUP(DAY(tbl_raw_data[[#This Row],[Updated_date]])/7,0)))</f>
        <v>WEEK 3</v>
      </c>
      <c r="N4650" s="57" t="str">
        <f>UPPER(VLOOKUP(tbl_raw_data[[#This Row],[Analyst]],[1]setting!$A$1:$B$15,2,0))</f>
        <v>HARDIK</v>
      </c>
      <c r="O4650" s="57" t="str">
        <f>UPPER(tbl_raw_data[[#This Row],[Outcome]])</f>
        <v>DECLINE</v>
      </c>
      <c r="P4650" s="57" t="str">
        <f>UPPER(tbl_raw_data[[#This Row],[Queue Name]])</f>
        <v>CONSUMER EXISTING</v>
      </c>
      <c r="Q4650" s="57" t="str">
        <f>IF(tbl_raw_data[[#This Row],[time_taken_in_mins]]&lt;=20,"SLA_MET","SLA_NOT_MET")</f>
        <v>SLA_MET</v>
      </c>
    </row>
    <row r="4651" spans="1:17" ht="15" customHeight="1" x14ac:dyDescent="0.25">
      <c r="A4651" s="11" t="s">
        <v>4768</v>
      </c>
      <c r="B4651" s="12">
        <v>45159.634409722225</v>
      </c>
      <c r="C4651" s="27">
        <v>45159.643414351849</v>
      </c>
      <c r="D4651" s="28" t="s">
        <v>8</v>
      </c>
      <c r="E4651" s="28" t="s">
        <v>9</v>
      </c>
      <c r="F4651" s="28" t="s">
        <v>14</v>
      </c>
      <c r="G4651" s="112" t="s">
        <v>234</v>
      </c>
      <c r="H46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1" s="48">
        <f>tbl_raw_data[[#This Row],[Date Actioned]]-tbl_raw_data[[#This Row],[Date Tagged]]</f>
        <v>9.0046296245418489E-3</v>
      </c>
      <c r="J4651" s="50">
        <f>HOUR(tbl_raw_data[[#This Row],[time_taken]])*60+MINUTE(tbl_raw_data[[#This Row],[time_taken]])+SECOND(tbl_raw_data[[#This Row],[time_taken]])/60</f>
        <v>12.966666666666667</v>
      </c>
      <c r="K4651" s="54">
        <f>DATE(YEAR(tbl_raw_data[[#This Row],[Date Actioned]]), MONTH(tbl_raw_data[[#This Row],[Date Actioned]]), DAY(tbl_raw_data[[#This Row],[Date Actioned]]))</f>
        <v>45159</v>
      </c>
      <c r="L4651" s="55" t="str">
        <f>UPPER(TEXT(tbl_raw_data[[#This Row],[Updated_date]],"MMMM"))</f>
        <v>AUGUST</v>
      </c>
      <c r="M4651" s="55" t="str">
        <f>UPPER("Week "&amp;IF(ROUNDUP(DAY(tbl_raw_data[[#This Row],[Updated_date]])/7,0)=5,4,ROUNDUP(DAY(tbl_raw_data[[#This Row],[Updated_date]])/7,0)))</f>
        <v>WEEK 3</v>
      </c>
      <c r="N4651" s="57" t="str">
        <f>UPPER(VLOOKUP(tbl_raw_data[[#This Row],[Analyst]],[1]setting!$A$1:$B$15,2,0))</f>
        <v>HARDIK</v>
      </c>
      <c r="O4651" s="57" t="str">
        <f>UPPER(tbl_raw_data[[#This Row],[Outcome]])</f>
        <v>WITHDRAW</v>
      </c>
      <c r="P4651" s="57" t="str">
        <f>UPPER(tbl_raw_data[[#This Row],[Queue Name]])</f>
        <v>CONSUMER PRE BUREAU</v>
      </c>
      <c r="Q4651" s="57" t="str">
        <f>IF(tbl_raw_data[[#This Row],[time_taken_in_mins]]&lt;=20,"SLA_MET","SLA_NOT_MET")</f>
        <v>SLA_MET</v>
      </c>
    </row>
    <row r="4652" spans="1:17" ht="15" customHeight="1" x14ac:dyDescent="0.25">
      <c r="A4652" s="22" t="s">
        <v>6151</v>
      </c>
      <c r="B4652" s="12">
        <v>45159.635451388887</v>
      </c>
      <c r="C4652" s="27">
        <v>45159.64770833333</v>
      </c>
      <c r="D4652" s="28" t="s">
        <v>13</v>
      </c>
      <c r="E4652" s="28" t="s">
        <v>28</v>
      </c>
      <c r="F4652" s="28" t="s">
        <v>455</v>
      </c>
      <c r="G4652" s="114"/>
      <c r="H46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52" s="48">
        <f>tbl_raw_data[[#This Row],[Date Actioned]]-tbl_raw_data[[#This Row],[Date Tagged]]</f>
        <v>1.2256944442924578E-2</v>
      </c>
      <c r="J4652" s="50">
        <f>HOUR(tbl_raw_data[[#This Row],[time_taken]])*60+MINUTE(tbl_raw_data[[#This Row],[time_taken]])+SECOND(tbl_raw_data[[#This Row],[time_taken]])/60</f>
        <v>17.649999999999999</v>
      </c>
      <c r="K4652" s="54">
        <f>DATE(YEAR(tbl_raw_data[[#This Row],[Date Actioned]]), MONTH(tbl_raw_data[[#This Row],[Date Actioned]]), DAY(tbl_raw_data[[#This Row],[Date Actioned]]))</f>
        <v>45159</v>
      </c>
      <c r="L4652" s="55" t="str">
        <f>UPPER(TEXT(tbl_raw_data[[#This Row],[Updated_date]],"MMMM"))</f>
        <v>AUGUST</v>
      </c>
      <c r="M4652" s="55" t="str">
        <f>UPPER("Week "&amp;IF(ROUNDUP(DAY(tbl_raw_data[[#This Row],[Updated_date]])/7,0)=5,4,ROUNDUP(DAY(tbl_raw_data[[#This Row],[Updated_date]])/7,0)))</f>
        <v>WEEK 3</v>
      </c>
      <c r="N4652" s="57" t="str">
        <f>UPPER(VLOOKUP(tbl_raw_data[[#This Row],[Analyst]],[1]setting!$A$1:$B$15,2,0))</f>
        <v>ROHAN</v>
      </c>
      <c r="O4652" s="57" t="str">
        <f>UPPER(tbl_raw_data[[#This Row],[Outcome]])</f>
        <v>APPROVE</v>
      </c>
      <c r="P4652" s="57" t="str">
        <f>UPPER(tbl_raw_data[[#This Row],[Queue Name]])</f>
        <v>CONSUMER EXISTING</v>
      </c>
      <c r="Q4652" s="57" t="str">
        <f>IF(tbl_raw_data[[#This Row],[time_taken_in_mins]]&lt;=20,"SLA_MET","SLA_NOT_MET")</f>
        <v>SLA_MET</v>
      </c>
    </row>
    <row r="4653" spans="1:17" ht="15" customHeight="1" x14ac:dyDescent="0.25">
      <c r="A4653" s="22" t="s">
        <v>5093</v>
      </c>
      <c r="B4653" s="6">
        <v>45159.635671296295</v>
      </c>
      <c r="C4653" s="23">
        <v>45159.645416666666</v>
      </c>
      <c r="D4653" s="24" t="s">
        <v>8</v>
      </c>
      <c r="E4653" s="24" t="s">
        <v>41</v>
      </c>
      <c r="F4653" s="24" t="s">
        <v>55</v>
      </c>
      <c r="G4653" s="113" t="s">
        <v>660</v>
      </c>
      <c r="H46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653" s="48">
        <f>tbl_raw_data[[#This Row],[Date Actioned]]-tbl_raw_data[[#This Row],[Date Tagged]]</f>
        <v>9.7453703710925765E-3</v>
      </c>
      <c r="J4653" s="50">
        <f>HOUR(tbl_raw_data[[#This Row],[time_taken]])*60+MINUTE(tbl_raw_data[[#This Row],[time_taken]])+SECOND(tbl_raw_data[[#This Row],[time_taken]])/60</f>
        <v>14.033333333333333</v>
      </c>
      <c r="K4653" s="54">
        <f>DATE(YEAR(tbl_raw_data[[#This Row],[Date Actioned]]), MONTH(tbl_raw_data[[#This Row],[Date Actioned]]), DAY(tbl_raw_data[[#This Row],[Date Actioned]]))</f>
        <v>45159</v>
      </c>
      <c r="L4653" s="55" t="str">
        <f>UPPER(TEXT(tbl_raw_data[[#This Row],[Updated_date]],"MMMM"))</f>
        <v>AUGUST</v>
      </c>
      <c r="M4653" s="55" t="str">
        <f>UPPER("Week "&amp;IF(ROUNDUP(DAY(tbl_raw_data[[#This Row],[Updated_date]])/7,0)=5,4,ROUNDUP(DAY(tbl_raw_data[[#This Row],[Updated_date]])/7,0)))</f>
        <v>WEEK 3</v>
      </c>
      <c r="N4653" s="57" t="str">
        <f>UPPER(VLOOKUP(tbl_raw_data[[#This Row],[Analyst]],[1]setting!$A$1:$B$15,2,0))</f>
        <v>CAMERON</v>
      </c>
      <c r="O4653" s="57" t="str">
        <f>UPPER(tbl_raw_data[[#This Row],[Outcome]])</f>
        <v>WITHDRAW</v>
      </c>
      <c r="P4653" s="57" t="str">
        <f>UPPER(tbl_raw_data[[#This Row],[Queue Name]])</f>
        <v>CONSUMER POST BUREAU</v>
      </c>
      <c r="Q4653" s="57" t="str">
        <f>IF(tbl_raw_data[[#This Row],[time_taken_in_mins]]&lt;=20,"SLA_MET","SLA_NOT_MET")</f>
        <v>SLA_MET</v>
      </c>
    </row>
    <row r="4654" spans="1:17" ht="15" customHeight="1" x14ac:dyDescent="0.25">
      <c r="A4654" s="5" t="s">
        <v>6015</v>
      </c>
      <c r="B4654" s="12">
        <v>45159.636874999997</v>
      </c>
      <c r="C4654" s="27">
        <v>45159.64880787037</v>
      </c>
      <c r="D4654" s="28" t="s">
        <v>8</v>
      </c>
      <c r="E4654" s="28" t="s">
        <v>9</v>
      </c>
      <c r="F4654" s="28" t="s">
        <v>10</v>
      </c>
      <c r="G4654" s="112" t="s">
        <v>1052</v>
      </c>
      <c r="H46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4" s="48">
        <f>tbl_raw_data[[#This Row],[Date Actioned]]-tbl_raw_data[[#This Row],[Date Tagged]]</f>
        <v>1.1932870373129845E-2</v>
      </c>
      <c r="J4654" s="50">
        <f>HOUR(tbl_raw_data[[#This Row],[time_taken]])*60+MINUTE(tbl_raw_data[[#This Row],[time_taken]])+SECOND(tbl_raw_data[[#This Row],[time_taken]])/60</f>
        <v>17.183333333333334</v>
      </c>
      <c r="K4654" s="54">
        <f>DATE(YEAR(tbl_raw_data[[#This Row],[Date Actioned]]), MONTH(tbl_raw_data[[#This Row],[Date Actioned]]), DAY(tbl_raw_data[[#This Row],[Date Actioned]]))</f>
        <v>45159</v>
      </c>
      <c r="L4654" s="55" t="str">
        <f>UPPER(TEXT(tbl_raw_data[[#This Row],[Updated_date]],"MMMM"))</f>
        <v>AUGUST</v>
      </c>
      <c r="M4654" s="55" t="str">
        <f>UPPER("Week "&amp;IF(ROUNDUP(DAY(tbl_raw_data[[#This Row],[Updated_date]])/7,0)=5,4,ROUNDUP(DAY(tbl_raw_data[[#This Row],[Updated_date]])/7,0)))</f>
        <v>WEEK 3</v>
      </c>
      <c r="N4654" s="57" t="str">
        <f>UPPER(VLOOKUP(tbl_raw_data[[#This Row],[Analyst]],[1]setting!$A$1:$B$15,2,0))</f>
        <v>SAM</v>
      </c>
      <c r="O4654" s="57" t="str">
        <f>UPPER(tbl_raw_data[[#This Row],[Outcome]])</f>
        <v>WITHDRAW</v>
      </c>
      <c r="P4654" s="57" t="str">
        <f>UPPER(tbl_raw_data[[#This Row],[Queue Name]])</f>
        <v>CONSUMER PRE BUREAU</v>
      </c>
      <c r="Q4654" s="57" t="str">
        <f>IF(tbl_raw_data[[#This Row],[time_taken_in_mins]]&lt;=20,"SLA_MET","SLA_NOT_MET")</f>
        <v>SLA_MET</v>
      </c>
    </row>
    <row r="4655" spans="1:17" ht="15" customHeight="1" x14ac:dyDescent="0.25">
      <c r="A4655" s="22" t="s">
        <v>4789</v>
      </c>
      <c r="B4655" s="6">
        <v>45159.640902777777</v>
      </c>
      <c r="C4655" s="23">
        <v>45159.649942129632</v>
      </c>
      <c r="D4655" s="24" t="s">
        <v>46</v>
      </c>
      <c r="E4655" s="24" t="s">
        <v>41</v>
      </c>
      <c r="F4655" s="24" t="s">
        <v>254</v>
      </c>
      <c r="G4655" s="115"/>
      <c r="H46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55" s="48">
        <f>tbl_raw_data[[#This Row],[Date Actioned]]-tbl_raw_data[[#This Row],[Date Tagged]]</f>
        <v>9.0393518548808061E-3</v>
      </c>
      <c r="J4655" s="50">
        <f>HOUR(tbl_raw_data[[#This Row],[time_taken]])*60+MINUTE(tbl_raw_data[[#This Row],[time_taken]])+SECOND(tbl_raw_data[[#This Row],[time_taken]])/60</f>
        <v>13.016666666666667</v>
      </c>
      <c r="K4655" s="54">
        <f>DATE(YEAR(tbl_raw_data[[#This Row],[Date Actioned]]), MONTH(tbl_raw_data[[#This Row],[Date Actioned]]), DAY(tbl_raw_data[[#This Row],[Date Actioned]]))</f>
        <v>45159</v>
      </c>
      <c r="L4655" s="55" t="str">
        <f>UPPER(TEXT(tbl_raw_data[[#This Row],[Updated_date]],"MMMM"))</f>
        <v>AUGUST</v>
      </c>
      <c r="M4655" s="55" t="str">
        <f>UPPER("Week "&amp;IF(ROUNDUP(DAY(tbl_raw_data[[#This Row],[Updated_date]])/7,0)=5,4,ROUNDUP(DAY(tbl_raw_data[[#This Row],[Updated_date]])/7,0)))</f>
        <v>WEEK 3</v>
      </c>
      <c r="N4655" s="57" t="str">
        <f>UPPER(VLOOKUP(tbl_raw_data[[#This Row],[Analyst]],[1]setting!$A$1:$B$15,2,0))</f>
        <v>FARDIN</v>
      </c>
      <c r="O4655" s="57" t="str">
        <f>UPPER(tbl_raw_data[[#This Row],[Outcome]])</f>
        <v>DECLINE</v>
      </c>
      <c r="P4655" s="57" t="str">
        <f>UPPER(tbl_raw_data[[#This Row],[Queue Name]])</f>
        <v>CONSUMER POST BUREAU</v>
      </c>
      <c r="Q4655" s="57" t="str">
        <f>IF(tbl_raw_data[[#This Row],[time_taken_in_mins]]&lt;=20,"SLA_MET","SLA_NOT_MET")</f>
        <v>SLA_MET</v>
      </c>
    </row>
    <row r="4656" spans="1:17" ht="15" customHeight="1" x14ac:dyDescent="0.25">
      <c r="A4656" s="11" t="s">
        <v>2998</v>
      </c>
      <c r="B4656" s="6">
        <v>45159.644131944442</v>
      </c>
      <c r="C4656" s="23">
        <v>45159.650509259256</v>
      </c>
      <c r="D4656" s="24" t="s">
        <v>8</v>
      </c>
      <c r="E4656" s="24" t="s">
        <v>9</v>
      </c>
      <c r="F4656" s="24" t="s">
        <v>55</v>
      </c>
      <c r="G4656" s="113" t="s">
        <v>234</v>
      </c>
      <c r="H46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6" s="48">
        <f>tbl_raw_data[[#This Row],[Date Actioned]]-tbl_raw_data[[#This Row],[Date Tagged]]</f>
        <v>6.3773148140171543E-3</v>
      </c>
      <c r="J4656" s="50">
        <f>HOUR(tbl_raw_data[[#This Row],[time_taken]])*60+MINUTE(tbl_raw_data[[#This Row],[time_taken]])+SECOND(tbl_raw_data[[#This Row],[time_taken]])/60</f>
        <v>9.1833333333333336</v>
      </c>
      <c r="K4656" s="54">
        <f>DATE(YEAR(tbl_raw_data[[#This Row],[Date Actioned]]), MONTH(tbl_raw_data[[#This Row],[Date Actioned]]), DAY(tbl_raw_data[[#This Row],[Date Actioned]]))</f>
        <v>45159</v>
      </c>
      <c r="L4656" s="55" t="str">
        <f>UPPER(TEXT(tbl_raw_data[[#This Row],[Updated_date]],"MMMM"))</f>
        <v>AUGUST</v>
      </c>
      <c r="M4656" s="55" t="str">
        <f>UPPER("Week "&amp;IF(ROUNDUP(DAY(tbl_raw_data[[#This Row],[Updated_date]])/7,0)=5,4,ROUNDUP(DAY(tbl_raw_data[[#This Row],[Updated_date]])/7,0)))</f>
        <v>WEEK 3</v>
      </c>
      <c r="N4656" s="57" t="str">
        <f>UPPER(VLOOKUP(tbl_raw_data[[#This Row],[Analyst]],[1]setting!$A$1:$B$15,2,0))</f>
        <v>CAMERON</v>
      </c>
      <c r="O4656" s="57" t="str">
        <f>UPPER(tbl_raw_data[[#This Row],[Outcome]])</f>
        <v>WITHDRAW</v>
      </c>
      <c r="P4656" s="57" t="str">
        <f>UPPER(tbl_raw_data[[#This Row],[Queue Name]])</f>
        <v>CONSUMER PRE BUREAU</v>
      </c>
      <c r="Q4656" s="57" t="str">
        <f>IF(tbl_raw_data[[#This Row],[time_taken_in_mins]]&lt;=20,"SLA_MET","SLA_NOT_MET")</f>
        <v>SLA_MET</v>
      </c>
    </row>
    <row r="4657" spans="1:17" ht="15" customHeight="1" x14ac:dyDescent="0.25">
      <c r="A4657" s="5" t="s">
        <v>6819</v>
      </c>
      <c r="B4657" s="6">
        <v>45159.644537037035</v>
      </c>
      <c r="C4657" s="23">
        <v>45159.660567129627</v>
      </c>
      <c r="D4657" s="24" t="s">
        <v>13</v>
      </c>
      <c r="E4657" s="24" t="s">
        <v>9</v>
      </c>
      <c r="F4657" s="24" t="s">
        <v>14</v>
      </c>
      <c r="G4657" s="113" t="s">
        <v>19</v>
      </c>
      <c r="H46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57" s="48">
        <f>tbl_raw_data[[#This Row],[Date Actioned]]-tbl_raw_data[[#This Row],[Date Tagged]]</f>
        <v>1.6030092592700385E-2</v>
      </c>
      <c r="J4657" s="50">
        <f>HOUR(tbl_raw_data[[#This Row],[time_taken]])*60+MINUTE(tbl_raw_data[[#This Row],[time_taken]])+SECOND(tbl_raw_data[[#This Row],[time_taken]])/60</f>
        <v>23.083333333333332</v>
      </c>
      <c r="K4657" s="54">
        <f>DATE(YEAR(tbl_raw_data[[#This Row],[Date Actioned]]), MONTH(tbl_raw_data[[#This Row],[Date Actioned]]), DAY(tbl_raw_data[[#This Row],[Date Actioned]]))</f>
        <v>45159</v>
      </c>
      <c r="L4657" s="55" t="str">
        <f>UPPER(TEXT(tbl_raw_data[[#This Row],[Updated_date]],"MMMM"))</f>
        <v>AUGUST</v>
      </c>
      <c r="M4657" s="55" t="str">
        <f>UPPER("Week "&amp;IF(ROUNDUP(DAY(tbl_raw_data[[#This Row],[Updated_date]])/7,0)=5,4,ROUNDUP(DAY(tbl_raw_data[[#This Row],[Updated_date]])/7,0)))</f>
        <v>WEEK 3</v>
      </c>
      <c r="N4657" s="57" t="str">
        <f>UPPER(VLOOKUP(tbl_raw_data[[#This Row],[Analyst]],[1]setting!$A$1:$B$15,2,0))</f>
        <v>HARDIK</v>
      </c>
      <c r="O4657" s="57" t="str">
        <f>UPPER(tbl_raw_data[[#This Row],[Outcome]])</f>
        <v>APPROVE</v>
      </c>
      <c r="P4657" s="57" t="str">
        <f>UPPER(tbl_raw_data[[#This Row],[Queue Name]])</f>
        <v>CONSUMER PRE BUREAU</v>
      </c>
      <c r="Q4657" s="57" t="str">
        <f>IF(tbl_raw_data[[#This Row],[time_taken_in_mins]]&lt;=20,"SLA_MET","SLA_NOT_MET")</f>
        <v>SLA_NOT_MET</v>
      </c>
    </row>
    <row r="4658" spans="1:17" ht="15" customHeight="1" x14ac:dyDescent="0.25">
      <c r="A4658" s="5" t="s">
        <v>6725</v>
      </c>
      <c r="B4658" s="12">
        <v>45159.646134259259</v>
      </c>
      <c r="C4658" s="27">
        <v>45159.661203703705</v>
      </c>
      <c r="D4658" s="28" t="s">
        <v>46</v>
      </c>
      <c r="E4658" s="28" t="s">
        <v>41</v>
      </c>
      <c r="F4658" s="28" t="s">
        <v>10</v>
      </c>
      <c r="G4658" s="112" t="s">
        <v>225</v>
      </c>
      <c r="H46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58" s="48">
        <f>tbl_raw_data[[#This Row],[Date Actioned]]-tbl_raw_data[[#This Row],[Date Tagged]]</f>
        <v>1.5069444445543922E-2</v>
      </c>
      <c r="J4658" s="50">
        <f>HOUR(tbl_raw_data[[#This Row],[time_taken]])*60+MINUTE(tbl_raw_data[[#This Row],[time_taken]])+SECOND(tbl_raw_data[[#This Row],[time_taken]])/60</f>
        <v>21.7</v>
      </c>
      <c r="K4658" s="54">
        <f>DATE(YEAR(tbl_raw_data[[#This Row],[Date Actioned]]), MONTH(tbl_raw_data[[#This Row],[Date Actioned]]), DAY(tbl_raw_data[[#This Row],[Date Actioned]]))</f>
        <v>45159</v>
      </c>
      <c r="L4658" s="55" t="str">
        <f>UPPER(TEXT(tbl_raw_data[[#This Row],[Updated_date]],"MMMM"))</f>
        <v>AUGUST</v>
      </c>
      <c r="M4658" s="55" t="str">
        <f>UPPER("Week "&amp;IF(ROUNDUP(DAY(tbl_raw_data[[#This Row],[Updated_date]])/7,0)=5,4,ROUNDUP(DAY(tbl_raw_data[[#This Row],[Updated_date]])/7,0)))</f>
        <v>WEEK 3</v>
      </c>
      <c r="N4658" s="57" t="str">
        <f>UPPER(VLOOKUP(tbl_raw_data[[#This Row],[Analyst]],[1]setting!$A$1:$B$15,2,0))</f>
        <v>SAM</v>
      </c>
      <c r="O4658" s="57" t="str">
        <f>UPPER(tbl_raw_data[[#This Row],[Outcome]])</f>
        <v>DECLINE</v>
      </c>
      <c r="P4658" s="57" t="str">
        <f>UPPER(tbl_raw_data[[#This Row],[Queue Name]])</f>
        <v>CONSUMER POST BUREAU</v>
      </c>
      <c r="Q4658" s="57" t="str">
        <f>IF(tbl_raw_data[[#This Row],[time_taken_in_mins]]&lt;=20,"SLA_MET","SLA_NOT_MET")</f>
        <v>SLA_NOT_MET</v>
      </c>
    </row>
    <row r="4659" spans="1:17" ht="15" customHeight="1" x14ac:dyDescent="0.25">
      <c r="A4659" s="22" t="s">
        <v>3928</v>
      </c>
      <c r="B4659" s="12">
        <v>45159.646817129629</v>
      </c>
      <c r="C4659" s="27">
        <v>45159.654432870368</v>
      </c>
      <c r="D4659" s="28" t="s">
        <v>8</v>
      </c>
      <c r="E4659" s="28" t="s">
        <v>9</v>
      </c>
      <c r="F4659" s="28" t="s">
        <v>55</v>
      </c>
      <c r="G4659" s="112" t="s">
        <v>96</v>
      </c>
      <c r="H46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59" s="48">
        <f>tbl_raw_data[[#This Row],[Date Actioned]]-tbl_raw_data[[#This Row],[Date Tagged]]</f>
        <v>7.6157407384016551E-3</v>
      </c>
      <c r="J4659" s="50">
        <f>HOUR(tbl_raw_data[[#This Row],[time_taken]])*60+MINUTE(tbl_raw_data[[#This Row],[time_taken]])+SECOND(tbl_raw_data[[#This Row],[time_taken]])/60</f>
        <v>10.966666666666667</v>
      </c>
      <c r="K4659" s="54">
        <f>DATE(YEAR(tbl_raw_data[[#This Row],[Date Actioned]]), MONTH(tbl_raw_data[[#This Row],[Date Actioned]]), DAY(tbl_raw_data[[#This Row],[Date Actioned]]))</f>
        <v>45159</v>
      </c>
      <c r="L4659" s="55" t="str">
        <f>UPPER(TEXT(tbl_raw_data[[#This Row],[Updated_date]],"MMMM"))</f>
        <v>AUGUST</v>
      </c>
      <c r="M4659" s="55" t="str">
        <f>UPPER("Week "&amp;IF(ROUNDUP(DAY(tbl_raw_data[[#This Row],[Updated_date]])/7,0)=5,4,ROUNDUP(DAY(tbl_raw_data[[#This Row],[Updated_date]])/7,0)))</f>
        <v>WEEK 3</v>
      </c>
      <c r="N4659" s="57" t="str">
        <f>UPPER(VLOOKUP(tbl_raw_data[[#This Row],[Analyst]],[1]setting!$A$1:$B$15,2,0))</f>
        <v>CAMERON</v>
      </c>
      <c r="O4659" s="57" t="str">
        <f>UPPER(tbl_raw_data[[#This Row],[Outcome]])</f>
        <v>WITHDRAW</v>
      </c>
      <c r="P4659" s="57" t="str">
        <f>UPPER(tbl_raw_data[[#This Row],[Queue Name]])</f>
        <v>CONSUMER PRE BUREAU</v>
      </c>
      <c r="Q4659" s="57" t="str">
        <f>IF(tbl_raw_data[[#This Row],[time_taken_in_mins]]&lt;=20,"SLA_MET","SLA_NOT_MET")</f>
        <v>SLA_MET</v>
      </c>
    </row>
    <row r="4660" spans="1:17" ht="26.25" x14ac:dyDescent="0.25">
      <c r="A4660" s="5" t="s">
        <v>5005</v>
      </c>
      <c r="B4660" s="6">
        <v>45159.647291666668</v>
      </c>
      <c r="C4660" s="23">
        <v>45159.656782407408</v>
      </c>
      <c r="D4660" s="24" t="s">
        <v>8</v>
      </c>
      <c r="E4660" s="24" t="s">
        <v>28</v>
      </c>
      <c r="F4660" s="24" t="s">
        <v>254</v>
      </c>
      <c r="G4660" s="113" t="s">
        <v>1155</v>
      </c>
      <c r="H46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60" s="48">
        <f>tbl_raw_data[[#This Row],[Date Actioned]]-tbl_raw_data[[#This Row],[Date Tagged]]</f>
        <v>9.4907407401478849E-3</v>
      </c>
      <c r="J4660" s="50">
        <f>HOUR(tbl_raw_data[[#This Row],[time_taken]])*60+MINUTE(tbl_raw_data[[#This Row],[time_taken]])+SECOND(tbl_raw_data[[#This Row],[time_taken]])/60</f>
        <v>13.666666666666666</v>
      </c>
      <c r="K4660" s="54">
        <f>DATE(YEAR(tbl_raw_data[[#This Row],[Date Actioned]]), MONTH(tbl_raw_data[[#This Row],[Date Actioned]]), DAY(tbl_raw_data[[#This Row],[Date Actioned]]))</f>
        <v>45159</v>
      </c>
      <c r="L4660" s="55" t="str">
        <f>UPPER(TEXT(tbl_raw_data[[#This Row],[Updated_date]],"MMMM"))</f>
        <v>AUGUST</v>
      </c>
      <c r="M4660" s="55" t="str">
        <f>UPPER("Week "&amp;IF(ROUNDUP(DAY(tbl_raw_data[[#This Row],[Updated_date]])/7,0)=5,4,ROUNDUP(DAY(tbl_raw_data[[#This Row],[Updated_date]])/7,0)))</f>
        <v>WEEK 3</v>
      </c>
      <c r="N4660" s="57" t="str">
        <f>UPPER(VLOOKUP(tbl_raw_data[[#This Row],[Analyst]],[1]setting!$A$1:$B$15,2,0))</f>
        <v>FARDIN</v>
      </c>
      <c r="O4660" s="57" t="str">
        <f>UPPER(tbl_raw_data[[#This Row],[Outcome]])</f>
        <v>WITHDRAW</v>
      </c>
      <c r="P4660" s="57" t="str">
        <f>UPPER(tbl_raw_data[[#This Row],[Queue Name]])</f>
        <v>CONSUMER EXISTING</v>
      </c>
      <c r="Q4660" s="57" t="str">
        <f>IF(tbl_raw_data[[#This Row],[time_taken_in_mins]]&lt;=20,"SLA_MET","SLA_NOT_MET")</f>
        <v>SLA_MET</v>
      </c>
    </row>
    <row r="4661" spans="1:17" ht="15" customHeight="1" x14ac:dyDescent="0.25">
      <c r="A4661" s="11" t="s">
        <v>5847</v>
      </c>
      <c r="B4661" s="12">
        <v>45159.650150462963</v>
      </c>
      <c r="C4661" s="27">
        <v>45159.661631944444</v>
      </c>
      <c r="D4661" s="28" t="s">
        <v>8</v>
      </c>
      <c r="E4661" s="28" t="s">
        <v>9</v>
      </c>
      <c r="F4661" s="28" t="s">
        <v>55</v>
      </c>
      <c r="G4661" s="112" t="s">
        <v>5848</v>
      </c>
      <c r="H46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61" s="48">
        <f>tbl_raw_data[[#This Row],[Date Actioned]]-tbl_raw_data[[#This Row],[Date Tagged]]</f>
        <v>1.1481481480586808E-2</v>
      </c>
      <c r="J4661" s="50">
        <f>HOUR(tbl_raw_data[[#This Row],[time_taken]])*60+MINUTE(tbl_raw_data[[#This Row],[time_taken]])+SECOND(tbl_raw_data[[#This Row],[time_taken]])/60</f>
        <v>16.533333333333335</v>
      </c>
      <c r="K4661" s="54">
        <f>DATE(YEAR(tbl_raw_data[[#This Row],[Date Actioned]]), MONTH(tbl_raw_data[[#This Row],[Date Actioned]]), DAY(tbl_raw_data[[#This Row],[Date Actioned]]))</f>
        <v>45159</v>
      </c>
      <c r="L4661" s="55" t="str">
        <f>UPPER(TEXT(tbl_raw_data[[#This Row],[Updated_date]],"MMMM"))</f>
        <v>AUGUST</v>
      </c>
      <c r="M4661" s="55" t="str">
        <f>UPPER("Week "&amp;IF(ROUNDUP(DAY(tbl_raw_data[[#This Row],[Updated_date]])/7,0)=5,4,ROUNDUP(DAY(tbl_raw_data[[#This Row],[Updated_date]])/7,0)))</f>
        <v>WEEK 3</v>
      </c>
      <c r="N4661" s="57" t="str">
        <f>UPPER(VLOOKUP(tbl_raw_data[[#This Row],[Analyst]],[1]setting!$A$1:$B$15,2,0))</f>
        <v>CAMERON</v>
      </c>
      <c r="O4661" s="57" t="str">
        <f>UPPER(tbl_raw_data[[#This Row],[Outcome]])</f>
        <v>WITHDRAW</v>
      </c>
      <c r="P4661" s="57" t="str">
        <f>UPPER(tbl_raw_data[[#This Row],[Queue Name]])</f>
        <v>CONSUMER PRE BUREAU</v>
      </c>
      <c r="Q4661" s="57" t="str">
        <f>IF(tbl_raw_data[[#This Row],[time_taken_in_mins]]&lt;=20,"SLA_MET","SLA_NOT_MET")</f>
        <v>SLA_MET</v>
      </c>
    </row>
    <row r="4662" spans="1:17" ht="15" customHeight="1" x14ac:dyDescent="0.25">
      <c r="A4662" s="11" t="s">
        <v>5670</v>
      </c>
      <c r="B4662" s="12">
        <v>45159.652986111112</v>
      </c>
      <c r="C4662" s="27">
        <v>45159.664039351854</v>
      </c>
      <c r="D4662" s="28" t="s">
        <v>13</v>
      </c>
      <c r="E4662" s="28" t="s">
        <v>41</v>
      </c>
      <c r="F4662" s="28" t="s">
        <v>228</v>
      </c>
      <c r="G4662" s="114"/>
      <c r="H46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62" s="48">
        <f>tbl_raw_data[[#This Row],[Date Actioned]]-tbl_raw_data[[#This Row],[Date Tagged]]</f>
        <v>1.1053240741603076E-2</v>
      </c>
      <c r="J4662" s="50">
        <f>HOUR(tbl_raw_data[[#This Row],[time_taken]])*60+MINUTE(tbl_raw_data[[#This Row],[time_taken]])+SECOND(tbl_raw_data[[#This Row],[time_taken]])/60</f>
        <v>15.916666666666666</v>
      </c>
      <c r="K4662" s="54">
        <f>DATE(YEAR(tbl_raw_data[[#This Row],[Date Actioned]]), MONTH(tbl_raw_data[[#This Row],[Date Actioned]]), DAY(tbl_raw_data[[#This Row],[Date Actioned]]))</f>
        <v>45159</v>
      </c>
      <c r="L4662" s="55" t="str">
        <f>UPPER(TEXT(tbl_raw_data[[#This Row],[Updated_date]],"MMMM"))</f>
        <v>AUGUST</v>
      </c>
      <c r="M4662" s="55" t="str">
        <f>UPPER("Week "&amp;IF(ROUNDUP(DAY(tbl_raw_data[[#This Row],[Updated_date]])/7,0)=5,4,ROUNDUP(DAY(tbl_raw_data[[#This Row],[Updated_date]])/7,0)))</f>
        <v>WEEK 3</v>
      </c>
      <c r="N4662" s="57" t="str">
        <f>UPPER(VLOOKUP(tbl_raw_data[[#This Row],[Analyst]],[1]setting!$A$1:$B$15,2,0))</f>
        <v>OUADIR</v>
      </c>
      <c r="O4662" s="57" t="str">
        <f>UPPER(tbl_raw_data[[#This Row],[Outcome]])</f>
        <v>APPROVE</v>
      </c>
      <c r="P4662" s="57" t="str">
        <f>UPPER(tbl_raw_data[[#This Row],[Queue Name]])</f>
        <v>CONSUMER POST BUREAU</v>
      </c>
      <c r="Q4662" s="57" t="str">
        <f>IF(tbl_raw_data[[#This Row],[time_taken_in_mins]]&lt;=20,"SLA_MET","SLA_NOT_MET")</f>
        <v>SLA_MET</v>
      </c>
    </row>
    <row r="4663" spans="1:17" ht="15" customHeight="1" x14ac:dyDescent="0.25">
      <c r="A4663" s="22" t="s">
        <v>5196</v>
      </c>
      <c r="B4663" s="6">
        <v>45159.654282407406</v>
      </c>
      <c r="C4663" s="23">
        <v>45159.664282407408</v>
      </c>
      <c r="D4663" s="24" t="s">
        <v>8</v>
      </c>
      <c r="E4663" s="24" t="s">
        <v>41</v>
      </c>
      <c r="F4663" s="24" t="s">
        <v>168</v>
      </c>
      <c r="G4663" s="115"/>
      <c r="H46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63" s="48">
        <f>tbl_raw_data[[#This Row],[Date Actioned]]-tbl_raw_data[[#This Row],[Date Tagged]]</f>
        <v>1.0000000002037268E-2</v>
      </c>
      <c r="J4663" s="50">
        <f>HOUR(tbl_raw_data[[#This Row],[time_taken]])*60+MINUTE(tbl_raw_data[[#This Row],[time_taken]])+SECOND(tbl_raw_data[[#This Row],[time_taken]])/60</f>
        <v>14.4</v>
      </c>
      <c r="K4663" s="54">
        <f>DATE(YEAR(tbl_raw_data[[#This Row],[Date Actioned]]), MONTH(tbl_raw_data[[#This Row],[Date Actioned]]), DAY(tbl_raw_data[[#This Row],[Date Actioned]]))</f>
        <v>45159</v>
      </c>
      <c r="L4663" s="55" t="str">
        <f>UPPER(TEXT(tbl_raw_data[[#This Row],[Updated_date]],"MMMM"))</f>
        <v>AUGUST</v>
      </c>
      <c r="M4663" s="55" t="str">
        <f>UPPER("Week "&amp;IF(ROUNDUP(DAY(tbl_raw_data[[#This Row],[Updated_date]])/7,0)=5,4,ROUNDUP(DAY(tbl_raw_data[[#This Row],[Updated_date]])/7,0)))</f>
        <v>WEEK 3</v>
      </c>
      <c r="N4663" s="57" t="str">
        <f>UPPER(VLOOKUP(tbl_raw_data[[#This Row],[Analyst]],[1]setting!$A$1:$B$15,2,0))</f>
        <v>MERCEDES</v>
      </c>
      <c r="O4663" s="57" t="str">
        <f>UPPER(tbl_raw_data[[#This Row],[Outcome]])</f>
        <v>WITHDRAW</v>
      </c>
      <c r="P4663" s="57" t="str">
        <f>UPPER(tbl_raw_data[[#This Row],[Queue Name]])</f>
        <v>CONSUMER POST BUREAU</v>
      </c>
      <c r="Q4663" s="57" t="str">
        <f>IF(tbl_raw_data[[#This Row],[time_taken_in_mins]]&lt;=20,"SLA_MET","SLA_NOT_MET")</f>
        <v>SLA_MET</v>
      </c>
    </row>
    <row r="4664" spans="1:17" ht="15" customHeight="1" x14ac:dyDescent="0.25">
      <c r="A4664" s="22" t="s">
        <v>3603</v>
      </c>
      <c r="B4664" s="6">
        <v>45159.655763888892</v>
      </c>
      <c r="C4664" s="23">
        <v>45159.662928240738</v>
      </c>
      <c r="D4664" s="24" t="s">
        <v>13</v>
      </c>
      <c r="E4664" s="24" t="s">
        <v>41</v>
      </c>
      <c r="F4664" s="24" t="s">
        <v>254</v>
      </c>
      <c r="G4664" s="113" t="s">
        <v>29</v>
      </c>
      <c r="H46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4" s="48">
        <f>tbl_raw_data[[#This Row],[Date Actioned]]-tbl_raw_data[[#This Row],[Date Tagged]]</f>
        <v>7.1643518458586186E-3</v>
      </c>
      <c r="J4664" s="50">
        <f>HOUR(tbl_raw_data[[#This Row],[time_taken]])*60+MINUTE(tbl_raw_data[[#This Row],[time_taken]])+SECOND(tbl_raw_data[[#This Row],[time_taken]])/60</f>
        <v>10.316666666666666</v>
      </c>
      <c r="K4664" s="54">
        <f>DATE(YEAR(tbl_raw_data[[#This Row],[Date Actioned]]), MONTH(tbl_raw_data[[#This Row],[Date Actioned]]), DAY(tbl_raw_data[[#This Row],[Date Actioned]]))</f>
        <v>45159</v>
      </c>
      <c r="L4664" s="55" t="str">
        <f>UPPER(TEXT(tbl_raw_data[[#This Row],[Updated_date]],"MMMM"))</f>
        <v>AUGUST</v>
      </c>
      <c r="M4664" s="55" t="str">
        <f>UPPER("Week "&amp;IF(ROUNDUP(DAY(tbl_raw_data[[#This Row],[Updated_date]])/7,0)=5,4,ROUNDUP(DAY(tbl_raw_data[[#This Row],[Updated_date]])/7,0)))</f>
        <v>WEEK 3</v>
      </c>
      <c r="N4664" s="57" t="str">
        <f>UPPER(VLOOKUP(tbl_raw_data[[#This Row],[Analyst]],[1]setting!$A$1:$B$15,2,0))</f>
        <v>FARDIN</v>
      </c>
      <c r="O4664" s="57" t="str">
        <f>UPPER(tbl_raw_data[[#This Row],[Outcome]])</f>
        <v>APPROVE</v>
      </c>
      <c r="P4664" s="57" t="str">
        <f>UPPER(tbl_raw_data[[#This Row],[Queue Name]])</f>
        <v>CONSUMER POST BUREAU</v>
      </c>
      <c r="Q4664" s="57" t="str">
        <f>IF(tbl_raw_data[[#This Row],[time_taken_in_mins]]&lt;=20,"SLA_MET","SLA_NOT_MET")</f>
        <v>SLA_MET</v>
      </c>
    </row>
    <row r="4665" spans="1:17" ht="15" customHeight="1" x14ac:dyDescent="0.25">
      <c r="A4665" s="5" t="s">
        <v>5586</v>
      </c>
      <c r="B4665" s="12">
        <v>45159.655844907407</v>
      </c>
      <c r="C4665" s="27">
        <v>45159.666701388887</v>
      </c>
      <c r="D4665" s="28" t="s">
        <v>13</v>
      </c>
      <c r="E4665" s="28" t="s">
        <v>9</v>
      </c>
      <c r="F4665" s="28" t="s">
        <v>14</v>
      </c>
      <c r="G4665" s="112" t="s">
        <v>29</v>
      </c>
      <c r="H46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5" s="48">
        <f>tbl_raw_data[[#This Row],[Date Actioned]]-tbl_raw_data[[#This Row],[Date Tagged]]</f>
        <v>1.0856481480004732E-2</v>
      </c>
      <c r="J4665" s="50">
        <f>HOUR(tbl_raw_data[[#This Row],[time_taken]])*60+MINUTE(tbl_raw_data[[#This Row],[time_taken]])+SECOND(tbl_raw_data[[#This Row],[time_taken]])/60</f>
        <v>15.633333333333333</v>
      </c>
      <c r="K4665" s="54">
        <f>DATE(YEAR(tbl_raw_data[[#This Row],[Date Actioned]]), MONTH(tbl_raw_data[[#This Row],[Date Actioned]]), DAY(tbl_raw_data[[#This Row],[Date Actioned]]))</f>
        <v>45159</v>
      </c>
      <c r="L4665" s="55" t="str">
        <f>UPPER(TEXT(tbl_raw_data[[#This Row],[Updated_date]],"MMMM"))</f>
        <v>AUGUST</v>
      </c>
      <c r="M4665" s="55" t="str">
        <f>UPPER("Week "&amp;IF(ROUNDUP(DAY(tbl_raw_data[[#This Row],[Updated_date]])/7,0)=5,4,ROUNDUP(DAY(tbl_raw_data[[#This Row],[Updated_date]])/7,0)))</f>
        <v>WEEK 3</v>
      </c>
      <c r="N4665" s="57" t="str">
        <f>UPPER(VLOOKUP(tbl_raw_data[[#This Row],[Analyst]],[1]setting!$A$1:$B$15,2,0))</f>
        <v>HARDIK</v>
      </c>
      <c r="O4665" s="57" t="str">
        <f>UPPER(tbl_raw_data[[#This Row],[Outcome]])</f>
        <v>APPROVE</v>
      </c>
      <c r="P4665" s="57" t="str">
        <f>UPPER(tbl_raw_data[[#This Row],[Queue Name]])</f>
        <v>CONSUMER PRE BUREAU</v>
      </c>
      <c r="Q4665" s="57" t="str">
        <f>IF(tbl_raw_data[[#This Row],[time_taken_in_mins]]&lt;=20,"SLA_MET","SLA_NOT_MET")</f>
        <v>SLA_MET</v>
      </c>
    </row>
    <row r="4666" spans="1:17" ht="15" customHeight="1" x14ac:dyDescent="0.25">
      <c r="A4666" s="11" t="s">
        <v>3892</v>
      </c>
      <c r="B4666" s="6">
        <v>45159.657465277778</v>
      </c>
      <c r="C4666" s="23">
        <v>45159.665023148147</v>
      </c>
      <c r="D4666" s="24" t="s">
        <v>46</v>
      </c>
      <c r="E4666" s="24" t="s">
        <v>9</v>
      </c>
      <c r="F4666" s="24" t="s">
        <v>10</v>
      </c>
      <c r="G4666" s="113" t="s">
        <v>3071</v>
      </c>
      <c r="H46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6" s="48">
        <f>tbl_raw_data[[#This Row],[Date Actioned]]-tbl_raw_data[[#This Row],[Date Tagged]]</f>
        <v>7.5578703690553084E-3</v>
      </c>
      <c r="J4666" s="50">
        <f>HOUR(tbl_raw_data[[#This Row],[time_taken]])*60+MINUTE(tbl_raw_data[[#This Row],[time_taken]])+SECOND(tbl_raw_data[[#This Row],[time_taken]])/60</f>
        <v>10.883333333333333</v>
      </c>
      <c r="K4666" s="54">
        <f>DATE(YEAR(tbl_raw_data[[#This Row],[Date Actioned]]), MONTH(tbl_raw_data[[#This Row],[Date Actioned]]), DAY(tbl_raw_data[[#This Row],[Date Actioned]]))</f>
        <v>45159</v>
      </c>
      <c r="L4666" s="55" t="str">
        <f>UPPER(TEXT(tbl_raw_data[[#This Row],[Updated_date]],"MMMM"))</f>
        <v>AUGUST</v>
      </c>
      <c r="M4666" s="55" t="str">
        <f>UPPER("Week "&amp;IF(ROUNDUP(DAY(tbl_raw_data[[#This Row],[Updated_date]])/7,0)=5,4,ROUNDUP(DAY(tbl_raw_data[[#This Row],[Updated_date]])/7,0)))</f>
        <v>WEEK 3</v>
      </c>
      <c r="N4666" s="57" t="str">
        <f>UPPER(VLOOKUP(tbl_raw_data[[#This Row],[Analyst]],[1]setting!$A$1:$B$15,2,0))</f>
        <v>SAM</v>
      </c>
      <c r="O4666" s="57" t="str">
        <f>UPPER(tbl_raw_data[[#This Row],[Outcome]])</f>
        <v>DECLINE</v>
      </c>
      <c r="P4666" s="57" t="str">
        <f>UPPER(tbl_raw_data[[#This Row],[Queue Name]])</f>
        <v>CONSUMER PRE BUREAU</v>
      </c>
      <c r="Q4666" s="57" t="str">
        <f>IF(tbl_raw_data[[#This Row],[time_taken_in_mins]]&lt;=20,"SLA_MET","SLA_NOT_MET")</f>
        <v>SLA_MET</v>
      </c>
    </row>
    <row r="4667" spans="1:17" ht="15" customHeight="1" x14ac:dyDescent="0.25">
      <c r="A4667" s="11" t="s">
        <v>5154</v>
      </c>
      <c r="B4667" s="6">
        <v>45159.658009259256</v>
      </c>
      <c r="C4667" s="23">
        <v>45159.667893518519</v>
      </c>
      <c r="D4667" s="24" t="s">
        <v>13</v>
      </c>
      <c r="E4667" s="24" t="s">
        <v>9</v>
      </c>
      <c r="F4667" s="24" t="s">
        <v>254</v>
      </c>
      <c r="G4667" s="113" t="s">
        <v>29</v>
      </c>
      <c r="H46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7" s="48">
        <f>tbl_raw_data[[#This Row],[Date Actioned]]-tbl_raw_data[[#This Row],[Date Tagged]]</f>
        <v>9.8842592633445747E-3</v>
      </c>
      <c r="J4667" s="50">
        <f>HOUR(tbl_raw_data[[#This Row],[time_taken]])*60+MINUTE(tbl_raw_data[[#This Row],[time_taken]])+SECOND(tbl_raw_data[[#This Row],[time_taken]])/60</f>
        <v>14.233333333333333</v>
      </c>
      <c r="K4667" s="54">
        <f>DATE(YEAR(tbl_raw_data[[#This Row],[Date Actioned]]), MONTH(tbl_raw_data[[#This Row],[Date Actioned]]), DAY(tbl_raw_data[[#This Row],[Date Actioned]]))</f>
        <v>45159</v>
      </c>
      <c r="L4667" s="55" t="str">
        <f>UPPER(TEXT(tbl_raw_data[[#This Row],[Updated_date]],"MMMM"))</f>
        <v>AUGUST</v>
      </c>
      <c r="M4667" s="55" t="str">
        <f>UPPER("Week "&amp;IF(ROUNDUP(DAY(tbl_raw_data[[#This Row],[Updated_date]])/7,0)=5,4,ROUNDUP(DAY(tbl_raw_data[[#This Row],[Updated_date]])/7,0)))</f>
        <v>WEEK 3</v>
      </c>
      <c r="N4667" s="57" t="str">
        <f>UPPER(VLOOKUP(tbl_raw_data[[#This Row],[Analyst]],[1]setting!$A$1:$B$15,2,0))</f>
        <v>FARDIN</v>
      </c>
      <c r="O4667" s="57" t="str">
        <f>UPPER(tbl_raw_data[[#This Row],[Outcome]])</f>
        <v>APPROVE</v>
      </c>
      <c r="P4667" s="57" t="str">
        <f>UPPER(tbl_raw_data[[#This Row],[Queue Name]])</f>
        <v>CONSUMER PRE BUREAU</v>
      </c>
      <c r="Q4667" s="57" t="str">
        <f>IF(tbl_raw_data[[#This Row],[time_taken_in_mins]]&lt;=20,"SLA_MET","SLA_NOT_MET")</f>
        <v>SLA_MET</v>
      </c>
    </row>
    <row r="4668" spans="1:17" ht="15" customHeight="1" x14ac:dyDescent="0.25">
      <c r="A4668" s="22" t="s">
        <v>6001</v>
      </c>
      <c r="B4668" s="12">
        <v>45159.658009259256</v>
      </c>
      <c r="C4668" s="27">
        <v>45159.669930555552</v>
      </c>
      <c r="D4668" s="28" t="s">
        <v>13</v>
      </c>
      <c r="E4668" s="28" t="s">
        <v>9</v>
      </c>
      <c r="F4668" s="28" t="s">
        <v>55</v>
      </c>
      <c r="G4668" s="112" t="s">
        <v>147</v>
      </c>
      <c r="H46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8" s="48">
        <f>tbl_raw_data[[#This Row],[Date Actioned]]-tbl_raw_data[[#This Row],[Date Tagged]]</f>
        <v>1.1921296296350192E-2</v>
      </c>
      <c r="J4668" s="50">
        <f>HOUR(tbl_raw_data[[#This Row],[time_taken]])*60+MINUTE(tbl_raw_data[[#This Row],[time_taken]])+SECOND(tbl_raw_data[[#This Row],[time_taken]])/60</f>
        <v>17.166666666666668</v>
      </c>
      <c r="K4668" s="54">
        <f>DATE(YEAR(tbl_raw_data[[#This Row],[Date Actioned]]), MONTH(tbl_raw_data[[#This Row],[Date Actioned]]), DAY(tbl_raw_data[[#This Row],[Date Actioned]]))</f>
        <v>45159</v>
      </c>
      <c r="L4668" s="55" t="str">
        <f>UPPER(TEXT(tbl_raw_data[[#This Row],[Updated_date]],"MMMM"))</f>
        <v>AUGUST</v>
      </c>
      <c r="M4668" s="55" t="str">
        <f>UPPER("Week "&amp;IF(ROUNDUP(DAY(tbl_raw_data[[#This Row],[Updated_date]])/7,0)=5,4,ROUNDUP(DAY(tbl_raw_data[[#This Row],[Updated_date]])/7,0)))</f>
        <v>WEEK 3</v>
      </c>
      <c r="N4668" s="57" t="str">
        <f>UPPER(VLOOKUP(tbl_raw_data[[#This Row],[Analyst]],[1]setting!$A$1:$B$15,2,0))</f>
        <v>CAMERON</v>
      </c>
      <c r="O4668" s="57" t="str">
        <f>UPPER(tbl_raw_data[[#This Row],[Outcome]])</f>
        <v>APPROVE</v>
      </c>
      <c r="P4668" s="57" t="str">
        <f>UPPER(tbl_raw_data[[#This Row],[Queue Name]])</f>
        <v>CONSUMER PRE BUREAU</v>
      </c>
      <c r="Q4668" s="57" t="str">
        <f>IF(tbl_raw_data[[#This Row],[time_taken_in_mins]]&lt;=20,"SLA_MET","SLA_NOT_MET")</f>
        <v>SLA_MET</v>
      </c>
    </row>
    <row r="4669" spans="1:17" ht="15" customHeight="1" x14ac:dyDescent="0.25">
      <c r="A4669" s="5" t="s">
        <v>6507</v>
      </c>
      <c r="B4669" s="6">
        <v>45159.658946759257</v>
      </c>
      <c r="C4669" s="23">
        <v>45159.672777777778</v>
      </c>
      <c r="D4669" s="24" t="s">
        <v>13</v>
      </c>
      <c r="E4669" s="24" t="s">
        <v>41</v>
      </c>
      <c r="F4669" s="24" t="s">
        <v>168</v>
      </c>
      <c r="G4669" s="113" t="s">
        <v>29</v>
      </c>
      <c r="H46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69" s="48">
        <f>tbl_raw_data[[#This Row],[Date Actioned]]-tbl_raw_data[[#This Row],[Date Tagged]]</f>
        <v>1.3831018521159422E-2</v>
      </c>
      <c r="J4669" s="50">
        <f>HOUR(tbl_raw_data[[#This Row],[time_taken]])*60+MINUTE(tbl_raw_data[[#This Row],[time_taken]])+SECOND(tbl_raw_data[[#This Row],[time_taken]])/60</f>
        <v>19.916666666666668</v>
      </c>
      <c r="K4669" s="54">
        <f>DATE(YEAR(tbl_raw_data[[#This Row],[Date Actioned]]), MONTH(tbl_raw_data[[#This Row],[Date Actioned]]), DAY(tbl_raw_data[[#This Row],[Date Actioned]]))</f>
        <v>45159</v>
      </c>
      <c r="L4669" s="55" t="str">
        <f>UPPER(TEXT(tbl_raw_data[[#This Row],[Updated_date]],"MMMM"))</f>
        <v>AUGUST</v>
      </c>
      <c r="M4669" s="55" t="str">
        <f>UPPER("Week "&amp;IF(ROUNDUP(DAY(tbl_raw_data[[#This Row],[Updated_date]])/7,0)=5,4,ROUNDUP(DAY(tbl_raw_data[[#This Row],[Updated_date]])/7,0)))</f>
        <v>WEEK 3</v>
      </c>
      <c r="N4669" s="57" t="str">
        <f>UPPER(VLOOKUP(tbl_raw_data[[#This Row],[Analyst]],[1]setting!$A$1:$B$15,2,0))</f>
        <v>MERCEDES</v>
      </c>
      <c r="O4669" s="57" t="str">
        <f>UPPER(tbl_raw_data[[#This Row],[Outcome]])</f>
        <v>APPROVE</v>
      </c>
      <c r="P4669" s="57" t="str">
        <f>UPPER(tbl_raw_data[[#This Row],[Queue Name]])</f>
        <v>CONSUMER POST BUREAU</v>
      </c>
      <c r="Q4669" s="57" t="str">
        <f>IF(tbl_raw_data[[#This Row],[time_taken_in_mins]]&lt;=20,"SLA_MET","SLA_NOT_MET")</f>
        <v>SLA_MET</v>
      </c>
    </row>
    <row r="4670" spans="1:17" ht="15" customHeight="1" x14ac:dyDescent="0.25">
      <c r="A4670" s="11" t="s">
        <v>6603</v>
      </c>
      <c r="B4670" s="12">
        <v>45159.659062500003</v>
      </c>
      <c r="C4670" s="27">
        <v>45159.673460648148</v>
      </c>
      <c r="D4670" s="28" t="s">
        <v>13</v>
      </c>
      <c r="E4670" s="28" t="s">
        <v>41</v>
      </c>
      <c r="F4670" s="28" t="s">
        <v>14</v>
      </c>
      <c r="G4670" s="112" t="s">
        <v>21</v>
      </c>
      <c r="H46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0" s="48">
        <f>tbl_raw_data[[#This Row],[Date Actioned]]-tbl_raw_data[[#This Row],[Date Tagged]]</f>
        <v>1.4398148145119194E-2</v>
      </c>
      <c r="J4670" s="50">
        <f>HOUR(tbl_raw_data[[#This Row],[time_taken]])*60+MINUTE(tbl_raw_data[[#This Row],[time_taken]])+SECOND(tbl_raw_data[[#This Row],[time_taken]])/60</f>
        <v>20.733333333333334</v>
      </c>
      <c r="K4670" s="54">
        <f>DATE(YEAR(tbl_raw_data[[#This Row],[Date Actioned]]), MONTH(tbl_raw_data[[#This Row],[Date Actioned]]), DAY(tbl_raw_data[[#This Row],[Date Actioned]]))</f>
        <v>45159</v>
      </c>
      <c r="L4670" s="55" t="str">
        <f>UPPER(TEXT(tbl_raw_data[[#This Row],[Updated_date]],"MMMM"))</f>
        <v>AUGUST</v>
      </c>
      <c r="M4670" s="55" t="str">
        <f>UPPER("Week "&amp;IF(ROUNDUP(DAY(tbl_raw_data[[#This Row],[Updated_date]])/7,0)=5,4,ROUNDUP(DAY(tbl_raw_data[[#This Row],[Updated_date]])/7,0)))</f>
        <v>WEEK 3</v>
      </c>
      <c r="N4670" s="57" t="str">
        <f>UPPER(VLOOKUP(tbl_raw_data[[#This Row],[Analyst]],[1]setting!$A$1:$B$15,2,0))</f>
        <v>HARDIK</v>
      </c>
      <c r="O4670" s="57" t="str">
        <f>UPPER(tbl_raw_data[[#This Row],[Outcome]])</f>
        <v>APPROVE</v>
      </c>
      <c r="P4670" s="57" t="str">
        <f>UPPER(tbl_raw_data[[#This Row],[Queue Name]])</f>
        <v>CONSUMER POST BUREAU</v>
      </c>
      <c r="Q4670" s="57" t="str">
        <f>IF(tbl_raw_data[[#This Row],[time_taken_in_mins]]&lt;=20,"SLA_MET","SLA_NOT_MET")</f>
        <v>SLA_NOT_MET</v>
      </c>
    </row>
    <row r="4671" spans="1:17" ht="15" customHeight="1" x14ac:dyDescent="0.25">
      <c r="A4671" s="5" t="s">
        <v>4390</v>
      </c>
      <c r="B4671" s="12">
        <v>45159.659895833334</v>
      </c>
      <c r="C4671" s="27">
        <v>45159.668252314812</v>
      </c>
      <c r="D4671" s="28" t="s">
        <v>8</v>
      </c>
      <c r="E4671" s="28" t="s">
        <v>9</v>
      </c>
      <c r="F4671" s="28" t="s">
        <v>1160</v>
      </c>
      <c r="G4671" s="112" t="s">
        <v>234</v>
      </c>
      <c r="H46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1" s="48">
        <f>tbl_raw_data[[#This Row],[Date Actioned]]-tbl_raw_data[[#This Row],[Date Tagged]]</f>
        <v>8.3564814776764251E-3</v>
      </c>
      <c r="J4671" s="50">
        <f>HOUR(tbl_raw_data[[#This Row],[time_taken]])*60+MINUTE(tbl_raw_data[[#This Row],[time_taken]])+SECOND(tbl_raw_data[[#This Row],[time_taken]])/60</f>
        <v>12.033333333333333</v>
      </c>
      <c r="K4671" s="54">
        <f>DATE(YEAR(tbl_raw_data[[#This Row],[Date Actioned]]), MONTH(tbl_raw_data[[#This Row],[Date Actioned]]), DAY(tbl_raw_data[[#This Row],[Date Actioned]]))</f>
        <v>45159</v>
      </c>
      <c r="L4671" s="55" t="str">
        <f>UPPER(TEXT(tbl_raw_data[[#This Row],[Updated_date]],"MMMM"))</f>
        <v>AUGUST</v>
      </c>
      <c r="M4671" s="55" t="str">
        <f>UPPER("Week "&amp;IF(ROUNDUP(DAY(tbl_raw_data[[#This Row],[Updated_date]])/7,0)=5,4,ROUNDUP(DAY(tbl_raw_data[[#This Row],[Updated_date]])/7,0)))</f>
        <v>WEEK 3</v>
      </c>
      <c r="N4671" s="57" t="str">
        <f>UPPER(VLOOKUP(tbl_raw_data[[#This Row],[Analyst]],[1]setting!$A$1:$B$15,2,0))</f>
        <v>JULIA</v>
      </c>
      <c r="O4671" s="57" t="str">
        <f>UPPER(tbl_raw_data[[#This Row],[Outcome]])</f>
        <v>WITHDRAW</v>
      </c>
      <c r="P4671" s="57" t="str">
        <f>UPPER(tbl_raw_data[[#This Row],[Queue Name]])</f>
        <v>CONSUMER PRE BUREAU</v>
      </c>
      <c r="Q4671" s="57" t="str">
        <f>IF(tbl_raw_data[[#This Row],[time_taken_in_mins]]&lt;=20,"SLA_MET","SLA_NOT_MET")</f>
        <v>SLA_MET</v>
      </c>
    </row>
    <row r="4672" spans="1:17" ht="15" customHeight="1" x14ac:dyDescent="0.25">
      <c r="A4672" s="22" t="s">
        <v>5685</v>
      </c>
      <c r="B4672" s="6">
        <v>45159.66070601852</v>
      </c>
      <c r="C4672" s="23">
        <v>45159.671793981484</v>
      </c>
      <c r="D4672" s="24" t="s">
        <v>13</v>
      </c>
      <c r="E4672" s="24" t="s">
        <v>28</v>
      </c>
      <c r="F4672" s="24" t="s">
        <v>10</v>
      </c>
      <c r="G4672" s="113" t="s">
        <v>67</v>
      </c>
      <c r="H46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2" s="48">
        <f>tbl_raw_data[[#This Row],[Date Actioned]]-tbl_raw_data[[#This Row],[Date Tagged]]</f>
        <v>1.1087962964666076E-2</v>
      </c>
      <c r="J4672" s="50">
        <f>HOUR(tbl_raw_data[[#This Row],[time_taken]])*60+MINUTE(tbl_raw_data[[#This Row],[time_taken]])+SECOND(tbl_raw_data[[#This Row],[time_taken]])/60</f>
        <v>15.966666666666667</v>
      </c>
      <c r="K4672" s="54">
        <f>DATE(YEAR(tbl_raw_data[[#This Row],[Date Actioned]]), MONTH(tbl_raw_data[[#This Row],[Date Actioned]]), DAY(tbl_raw_data[[#This Row],[Date Actioned]]))</f>
        <v>45159</v>
      </c>
      <c r="L4672" s="55" t="str">
        <f>UPPER(TEXT(tbl_raw_data[[#This Row],[Updated_date]],"MMMM"))</f>
        <v>AUGUST</v>
      </c>
      <c r="M4672" s="55" t="str">
        <f>UPPER("Week "&amp;IF(ROUNDUP(DAY(tbl_raw_data[[#This Row],[Updated_date]])/7,0)=5,4,ROUNDUP(DAY(tbl_raw_data[[#This Row],[Updated_date]])/7,0)))</f>
        <v>WEEK 3</v>
      </c>
      <c r="N4672" s="57" t="str">
        <f>UPPER(VLOOKUP(tbl_raw_data[[#This Row],[Analyst]],[1]setting!$A$1:$B$15,2,0))</f>
        <v>SAM</v>
      </c>
      <c r="O4672" s="57" t="str">
        <f>UPPER(tbl_raw_data[[#This Row],[Outcome]])</f>
        <v>APPROVE</v>
      </c>
      <c r="P4672" s="57" t="str">
        <f>UPPER(tbl_raw_data[[#This Row],[Queue Name]])</f>
        <v>CONSUMER EXISTING</v>
      </c>
      <c r="Q4672" s="57" t="str">
        <f>IF(tbl_raw_data[[#This Row],[time_taken_in_mins]]&lt;=20,"SLA_MET","SLA_NOT_MET")</f>
        <v>SLA_MET</v>
      </c>
    </row>
    <row r="4673" spans="1:17" ht="15" customHeight="1" x14ac:dyDescent="0.25">
      <c r="A4673" s="11" t="s">
        <v>6667</v>
      </c>
      <c r="B4673" s="6">
        <v>45159.660798611112</v>
      </c>
      <c r="C4673" s="23">
        <v>45159.675509259258</v>
      </c>
      <c r="D4673" s="24" t="s">
        <v>8</v>
      </c>
      <c r="E4673" s="24" t="s">
        <v>9</v>
      </c>
      <c r="F4673" s="24" t="s">
        <v>1160</v>
      </c>
      <c r="G4673" s="113" t="s">
        <v>6668</v>
      </c>
      <c r="H46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3" s="48">
        <f>tbl_raw_data[[#This Row],[Date Actioned]]-tbl_raw_data[[#This Row],[Date Tagged]]</f>
        <v>1.4710648145410232E-2</v>
      </c>
      <c r="J4673" s="50">
        <f>HOUR(tbl_raw_data[[#This Row],[time_taken]])*60+MINUTE(tbl_raw_data[[#This Row],[time_taken]])+SECOND(tbl_raw_data[[#This Row],[time_taken]])/60</f>
        <v>21.183333333333334</v>
      </c>
      <c r="K4673" s="54">
        <f>DATE(YEAR(tbl_raw_data[[#This Row],[Date Actioned]]), MONTH(tbl_raw_data[[#This Row],[Date Actioned]]), DAY(tbl_raw_data[[#This Row],[Date Actioned]]))</f>
        <v>45159</v>
      </c>
      <c r="L4673" s="55" t="str">
        <f>UPPER(TEXT(tbl_raw_data[[#This Row],[Updated_date]],"MMMM"))</f>
        <v>AUGUST</v>
      </c>
      <c r="M4673" s="55" t="str">
        <f>UPPER("Week "&amp;IF(ROUNDUP(DAY(tbl_raw_data[[#This Row],[Updated_date]])/7,0)=5,4,ROUNDUP(DAY(tbl_raw_data[[#This Row],[Updated_date]])/7,0)))</f>
        <v>WEEK 3</v>
      </c>
      <c r="N4673" s="57" t="str">
        <f>UPPER(VLOOKUP(tbl_raw_data[[#This Row],[Analyst]],[1]setting!$A$1:$B$15,2,0))</f>
        <v>JULIA</v>
      </c>
      <c r="O4673" s="57" t="str">
        <f>UPPER(tbl_raw_data[[#This Row],[Outcome]])</f>
        <v>WITHDRAW</v>
      </c>
      <c r="P4673" s="57" t="str">
        <f>UPPER(tbl_raw_data[[#This Row],[Queue Name]])</f>
        <v>CONSUMER PRE BUREAU</v>
      </c>
      <c r="Q4673" s="57" t="str">
        <f>IF(tbl_raw_data[[#This Row],[time_taken_in_mins]]&lt;=20,"SLA_MET","SLA_NOT_MET")</f>
        <v>SLA_NOT_MET</v>
      </c>
    </row>
    <row r="4674" spans="1:17" ht="15" customHeight="1" x14ac:dyDescent="0.25">
      <c r="A4674" s="22" t="s">
        <v>3612</v>
      </c>
      <c r="B4674" s="12">
        <v>45159.661504629628</v>
      </c>
      <c r="C4674" s="27">
        <v>45159.668680555558</v>
      </c>
      <c r="D4674" s="28" t="s">
        <v>8</v>
      </c>
      <c r="E4674" s="28" t="s">
        <v>9</v>
      </c>
      <c r="F4674" s="28" t="s">
        <v>10</v>
      </c>
      <c r="G4674" s="112" t="s">
        <v>1052</v>
      </c>
      <c r="H46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4" s="48">
        <f>tbl_raw_data[[#This Row],[Date Actioned]]-tbl_raw_data[[#This Row],[Date Tagged]]</f>
        <v>7.1759259299142286E-3</v>
      </c>
      <c r="J4674" s="50">
        <f>HOUR(tbl_raw_data[[#This Row],[time_taken]])*60+MINUTE(tbl_raw_data[[#This Row],[time_taken]])+SECOND(tbl_raw_data[[#This Row],[time_taken]])/60</f>
        <v>10.333333333333334</v>
      </c>
      <c r="K4674" s="54">
        <f>DATE(YEAR(tbl_raw_data[[#This Row],[Date Actioned]]), MONTH(tbl_raw_data[[#This Row],[Date Actioned]]), DAY(tbl_raw_data[[#This Row],[Date Actioned]]))</f>
        <v>45159</v>
      </c>
      <c r="L4674" s="55" t="str">
        <f>UPPER(TEXT(tbl_raw_data[[#This Row],[Updated_date]],"MMMM"))</f>
        <v>AUGUST</v>
      </c>
      <c r="M4674" s="55" t="str">
        <f>UPPER("Week "&amp;IF(ROUNDUP(DAY(tbl_raw_data[[#This Row],[Updated_date]])/7,0)=5,4,ROUNDUP(DAY(tbl_raw_data[[#This Row],[Updated_date]])/7,0)))</f>
        <v>WEEK 3</v>
      </c>
      <c r="N4674" s="57" t="str">
        <f>UPPER(VLOOKUP(tbl_raw_data[[#This Row],[Analyst]],[1]setting!$A$1:$B$15,2,0))</f>
        <v>SAM</v>
      </c>
      <c r="O4674" s="57" t="str">
        <f>UPPER(tbl_raw_data[[#This Row],[Outcome]])</f>
        <v>WITHDRAW</v>
      </c>
      <c r="P4674" s="57" t="str">
        <f>UPPER(tbl_raw_data[[#This Row],[Queue Name]])</f>
        <v>CONSUMER PRE BUREAU</v>
      </c>
      <c r="Q4674" s="57" t="str">
        <f>IF(tbl_raw_data[[#This Row],[time_taken_in_mins]]&lt;=20,"SLA_MET","SLA_NOT_MET")</f>
        <v>SLA_MET</v>
      </c>
    </row>
    <row r="4675" spans="1:17" ht="15" customHeight="1" x14ac:dyDescent="0.25">
      <c r="A4675" s="5" t="s">
        <v>5615</v>
      </c>
      <c r="B4675" s="6">
        <v>45159.666284722225</v>
      </c>
      <c r="C4675" s="23">
        <v>45159.677199074074</v>
      </c>
      <c r="D4675" s="24" t="s">
        <v>8</v>
      </c>
      <c r="E4675" s="24" t="s">
        <v>9</v>
      </c>
      <c r="F4675" s="24" t="s">
        <v>455</v>
      </c>
      <c r="G4675" s="113" t="s">
        <v>488</v>
      </c>
      <c r="H46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5" s="48">
        <f>tbl_raw_data[[#This Row],[Date Actioned]]-tbl_raw_data[[#This Row],[Date Tagged]]</f>
        <v>1.0914351849351078E-2</v>
      </c>
      <c r="J4675" s="50">
        <f>HOUR(tbl_raw_data[[#This Row],[time_taken]])*60+MINUTE(tbl_raw_data[[#This Row],[time_taken]])+SECOND(tbl_raw_data[[#This Row],[time_taken]])/60</f>
        <v>15.716666666666667</v>
      </c>
      <c r="K4675" s="54">
        <f>DATE(YEAR(tbl_raw_data[[#This Row],[Date Actioned]]), MONTH(tbl_raw_data[[#This Row],[Date Actioned]]), DAY(tbl_raw_data[[#This Row],[Date Actioned]]))</f>
        <v>45159</v>
      </c>
      <c r="L4675" s="55" t="str">
        <f>UPPER(TEXT(tbl_raw_data[[#This Row],[Updated_date]],"MMMM"))</f>
        <v>AUGUST</v>
      </c>
      <c r="M4675" s="55" t="str">
        <f>UPPER("Week "&amp;IF(ROUNDUP(DAY(tbl_raw_data[[#This Row],[Updated_date]])/7,0)=5,4,ROUNDUP(DAY(tbl_raw_data[[#This Row],[Updated_date]])/7,0)))</f>
        <v>WEEK 3</v>
      </c>
      <c r="N4675" s="57" t="str">
        <f>UPPER(VLOOKUP(tbl_raw_data[[#This Row],[Analyst]],[1]setting!$A$1:$B$15,2,0))</f>
        <v>ROHAN</v>
      </c>
      <c r="O4675" s="57" t="str">
        <f>UPPER(tbl_raw_data[[#This Row],[Outcome]])</f>
        <v>WITHDRAW</v>
      </c>
      <c r="P4675" s="57" t="str">
        <f>UPPER(tbl_raw_data[[#This Row],[Queue Name]])</f>
        <v>CONSUMER PRE BUREAU</v>
      </c>
      <c r="Q4675" s="57" t="str">
        <f>IF(tbl_raw_data[[#This Row],[time_taken_in_mins]]&lt;=20,"SLA_MET","SLA_NOT_MET")</f>
        <v>SLA_MET</v>
      </c>
    </row>
    <row r="4676" spans="1:17" ht="15" customHeight="1" x14ac:dyDescent="0.25">
      <c r="A4676" s="5" t="s">
        <v>3090</v>
      </c>
      <c r="B4676" s="12">
        <v>45159.668310185189</v>
      </c>
      <c r="C4676" s="27">
        <v>45159.674837962964</v>
      </c>
      <c r="D4676" s="28" t="s">
        <v>13</v>
      </c>
      <c r="E4676" s="28" t="s">
        <v>28</v>
      </c>
      <c r="F4676" s="28" t="s">
        <v>55</v>
      </c>
      <c r="G4676" s="112" t="s">
        <v>29</v>
      </c>
      <c r="H46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6" s="48">
        <f>tbl_raw_data[[#This Row],[Date Actioned]]-tbl_raw_data[[#This Row],[Date Tagged]]</f>
        <v>6.5277777757728472E-3</v>
      </c>
      <c r="J4676" s="50">
        <f>HOUR(tbl_raw_data[[#This Row],[time_taken]])*60+MINUTE(tbl_raw_data[[#This Row],[time_taken]])+SECOND(tbl_raw_data[[#This Row],[time_taken]])/60</f>
        <v>9.4</v>
      </c>
      <c r="K4676" s="54">
        <f>DATE(YEAR(tbl_raw_data[[#This Row],[Date Actioned]]), MONTH(tbl_raw_data[[#This Row],[Date Actioned]]), DAY(tbl_raw_data[[#This Row],[Date Actioned]]))</f>
        <v>45159</v>
      </c>
      <c r="L4676" s="55" t="str">
        <f>UPPER(TEXT(tbl_raw_data[[#This Row],[Updated_date]],"MMMM"))</f>
        <v>AUGUST</v>
      </c>
      <c r="M4676" s="55" t="str">
        <f>UPPER("Week "&amp;IF(ROUNDUP(DAY(tbl_raw_data[[#This Row],[Updated_date]])/7,0)=5,4,ROUNDUP(DAY(tbl_raw_data[[#This Row],[Updated_date]])/7,0)))</f>
        <v>WEEK 3</v>
      </c>
      <c r="N4676" s="57" t="str">
        <f>UPPER(VLOOKUP(tbl_raw_data[[#This Row],[Analyst]],[1]setting!$A$1:$B$15,2,0))</f>
        <v>CAMERON</v>
      </c>
      <c r="O4676" s="57" t="str">
        <f>UPPER(tbl_raw_data[[#This Row],[Outcome]])</f>
        <v>APPROVE</v>
      </c>
      <c r="P4676" s="57" t="str">
        <f>UPPER(tbl_raw_data[[#This Row],[Queue Name]])</f>
        <v>CONSUMER EXISTING</v>
      </c>
      <c r="Q4676" s="57" t="str">
        <f>IF(tbl_raw_data[[#This Row],[time_taken_in_mins]]&lt;=20,"SLA_MET","SLA_NOT_MET")</f>
        <v>SLA_MET</v>
      </c>
    </row>
    <row r="4677" spans="1:17" ht="15" customHeight="1" x14ac:dyDescent="0.25">
      <c r="A4677" s="22" t="s">
        <v>5045</v>
      </c>
      <c r="B4677" s="12">
        <v>45159.668935185182</v>
      </c>
      <c r="C4677" s="27">
        <v>45159.678518518522</v>
      </c>
      <c r="D4677" s="28" t="s">
        <v>46</v>
      </c>
      <c r="E4677" s="28" t="s">
        <v>28</v>
      </c>
      <c r="F4677" s="28" t="s">
        <v>10</v>
      </c>
      <c r="G4677" s="112" t="s">
        <v>387</v>
      </c>
      <c r="H46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77" s="48">
        <f>tbl_raw_data[[#This Row],[Date Actioned]]-tbl_raw_data[[#This Row],[Date Tagged]]</f>
        <v>9.5833333398331888E-3</v>
      </c>
      <c r="J4677" s="50">
        <f>HOUR(tbl_raw_data[[#This Row],[time_taken]])*60+MINUTE(tbl_raw_data[[#This Row],[time_taken]])+SECOND(tbl_raw_data[[#This Row],[time_taken]])/60</f>
        <v>13.8</v>
      </c>
      <c r="K4677" s="54">
        <f>DATE(YEAR(tbl_raw_data[[#This Row],[Date Actioned]]), MONTH(tbl_raw_data[[#This Row],[Date Actioned]]), DAY(tbl_raw_data[[#This Row],[Date Actioned]]))</f>
        <v>45159</v>
      </c>
      <c r="L4677" s="55" t="str">
        <f>UPPER(TEXT(tbl_raw_data[[#This Row],[Updated_date]],"MMMM"))</f>
        <v>AUGUST</v>
      </c>
      <c r="M4677" s="55" t="str">
        <f>UPPER("Week "&amp;IF(ROUNDUP(DAY(tbl_raw_data[[#This Row],[Updated_date]])/7,0)=5,4,ROUNDUP(DAY(tbl_raw_data[[#This Row],[Updated_date]])/7,0)))</f>
        <v>WEEK 3</v>
      </c>
      <c r="N4677" s="57" t="str">
        <f>UPPER(VLOOKUP(tbl_raw_data[[#This Row],[Analyst]],[1]setting!$A$1:$B$15,2,0))</f>
        <v>SAM</v>
      </c>
      <c r="O4677" s="57" t="str">
        <f>UPPER(tbl_raw_data[[#This Row],[Outcome]])</f>
        <v>DECLINE</v>
      </c>
      <c r="P4677" s="57" t="str">
        <f>UPPER(tbl_raw_data[[#This Row],[Queue Name]])</f>
        <v>CONSUMER EXISTING</v>
      </c>
      <c r="Q4677" s="57" t="str">
        <f>IF(tbl_raw_data[[#This Row],[time_taken_in_mins]]&lt;=20,"SLA_MET","SLA_NOT_MET")</f>
        <v>SLA_MET</v>
      </c>
    </row>
    <row r="4678" spans="1:17" ht="15" customHeight="1" x14ac:dyDescent="0.25">
      <c r="A4678" s="11" t="s">
        <v>3788</v>
      </c>
      <c r="B4678" s="12">
        <v>45159.670023148145</v>
      </c>
      <c r="C4678" s="27">
        <v>45159.677442129629</v>
      </c>
      <c r="D4678" s="28" t="s">
        <v>8</v>
      </c>
      <c r="E4678" s="28" t="s">
        <v>9</v>
      </c>
      <c r="F4678" s="28" t="s">
        <v>168</v>
      </c>
      <c r="G4678" s="112" t="s">
        <v>3789</v>
      </c>
      <c r="H46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8" s="48">
        <f>tbl_raw_data[[#This Row],[Date Actioned]]-tbl_raw_data[[#This Row],[Date Tagged]]</f>
        <v>7.4189814840792678E-3</v>
      </c>
      <c r="J4678" s="50">
        <f>HOUR(tbl_raw_data[[#This Row],[time_taken]])*60+MINUTE(tbl_raw_data[[#This Row],[time_taken]])+SECOND(tbl_raw_data[[#This Row],[time_taken]])/60</f>
        <v>10.683333333333334</v>
      </c>
      <c r="K4678" s="54">
        <f>DATE(YEAR(tbl_raw_data[[#This Row],[Date Actioned]]), MONTH(tbl_raw_data[[#This Row],[Date Actioned]]), DAY(tbl_raw_data[[#This Row],[Date Actioned]]))</f>
        <v>45159</v>
      </c>
      <c r="L4678" s="55" t="str">
        <f>UPPER(TEXT(tbl_raw_data[[#This Row],[Updated_date]],"MMMM"))</f>
        <v>AUGUST</v>
      </c>
      <c r="M4678" s="55" t="str">
        <f>UPPER("Week "&amp;IF(ROUNDUP(DAY(tbl_raw_data[[#This Row],[Updated_date]])/7,0)=5,4,ROUNDUP(DAY(tbl_raw_data[[#This Row],[Updated_date]])/7,0)))</f>
        <v>WEEK 3</v>
      </c>
      <c r="N4678" s="57" t="str">
        <f>UPPER(VLOOKUP(tbl_raw_data[[#This Row],[Analyst]],[1]setting!$A$1:$B$15,2,0))</f>
        <v>MERCEDES</v>
      </c>
      <c r="O4678" s="57" t="str">
        <f>UPPER(tbl_raw_data[[#This Row],[Outcome]])</f>
        <v>WITHDRAW</v>
      </c>
      <c r="P4678" s="57" t="str">
        <f>UPPER(tbl_raw_data[[#This Row],[Queue Name]])</f>
        <v>CONSUMER PRE BUREAU</v>
      </c>
      <c r="Q4678" s="57" t="str">
        <f>IF(tbl_raw_data[[#This Row],[time_taken_in_mins]]&lt;=20,"SLA_MET","SLA_NOT_MET")</f>
        <v>SLA_MET</v>
      </c>
    </row>
    <row r="4679" spans="1:17" x14ac:dyDescent="0.25">
      <c r="A4679" s="22" t="s">
        <v>5887</v>
      </c>
      <c r="B4679" s="6">
        <v>45159.670046296298</v>
      </c>
      <c r="C4679" s="23">
        <v>45159.681631944448</v>
      </c>
      <c r="D4679" s="24" t="s">
        <v>8</v>
      </c>
      <c r="E4679" s="24" t="s">
        <v>28</v>
      </c>
      <c r="F4679" s="24" t="s">
        <v>14</v>
      </c>
      <c r="G4679" s="113" t="s">
        <v>5888</v>
      </c>
      <c r="H46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79" s="48">
        <f>tbl_raw_data[[#This Row],[Date Actioned]]-tbl_raw_data[[#This Row],[Date Tagged]]</f>
        <v>1.1585648149775807E-2</v>
      </c>
      <c r="J4679" s="50">
        <f>HOUR(tbl_raw_data[[#This Row],[time_taken]])*60+MINUTE(tbl_raw_data[[#This Row],[time_taken]])+SECOND(tbl_raw_data[[#This Row],[time_taken]])/60</f>
        <v>16.683333333333334</v>
      </c>
      <c r="K4679" s="54">
        <f>DATE(YEAR(tbl_raw_data[[#This Row],[Date Actioned]]), MONTH(tbl_raw_data[[#This Row],[Date Actioned]]), DAY(tbl_raw_data[[#This Row],[Date Actioned]]))</f>
        <v>45159</v>
      </c>
      <c r="L4679" s="55" t="str">
        <f>UPPER(TEXT(tbl_raw_data[[#This Row],[Updated_date]],"MMMM"))</f>
        <v>AUGUST</v>
      </c>
      <c r="M4679" s="55" t="str">
        <f>UPPER("Week "&amp;IF(ROUNDUP(DAY(tbl_raw_data[[#This Row],[Updated_date]])/7,0)=5,4,ROUNDUP(DAY(tbl_raw_data[[#This Row],[Updated_date]])/7,0)))</f>
        <v>WEEK 3</v>
      </c>
      <c r="N4679" s="57" t="str">
        <f>UPPER(VLOOKUP(tbl_raw_data[[#This Row],[Analyst]],[1]setting!$A$1:$B$15,2,0))</f>
        <v>HARDIK</v>
      </c>
      <c r="O4679" s="57" t="str">
        <f>UPPER(tbl_raw_data[[#This Row],[Outcome]])</f>
        <v>WITHDRAW</v>
      </c>
      <c r="P4679" s="57" t="str">
        <f>UPPER(tbl_raw_data[[#This Row],[Queue Name]])</f>
        <v>CONSUMER EXISTING</v>
      </c>
      <c r="Q4679" s="57" t="str">
        <f>IF(tbl_raw_data[[#This Row],[time_taken_in_mins]]&lt;=20,"SLA_MET","SLA_NOT_MET")</f>
        <v>SLA_MET</v>
      </c>
    </row>
    <row r="4680" spans="1:17" ht="15" customHeight="1" x14ac:dyDescent="0.25">
      <c r="A4680" s="5" t="s">
        <v>4512</v>
      </c>
      <c r="B4680" s="6">
        <v>45159.673275462963</v>
      </c>
      <c r="C4680" s="23">
        <v>45159.681875000002</v>
      </c>
      <c r="D4680" s="24" t="s">
        <v>46</v>
      </c>
      <c r="E4680" s="24" t="s">
        <v>28</v>
      </c>
      <c r="F4680" s="24" t="s">
        <v>55</v>
      </c>
      <c r="G4680" s="113" t="s">
        <v>448</v>
      </c>
      <c r="H46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0" s="48">
        <f>tbl_raw_data[[#This Row],[Date Actioned]]-tbl_raw_data[[#This Row],[Date Tagged]]</f>
        <v>8.599537039117422E-3</v>
      </c>
      <c r="J4680" s="50">
        <f>HOUR(tbl_raw_data[[#This Row],[time_taken]])*60+MINUTE(tbl_raw_data[[#This Row],[time_taken]])+SECOND(tbl_raw_data[[#This Row],[time_taken]])/60</f>
        <v>12.383333333333333</v>
      </c>
      <c r="K4680" s="54">
        <f>DATE(YEAR(tbl_raw_data[[#This Row],[Date Actioned]]), MONTH(tbl_raw_data[[#This Row],[Date Actioned]]), DAY(tbl_raw_data[[#This Row],[Date Actioned]]))</f>
        <v>45159</v>
      </c>
      <c r="L4680" s="55" t="str">
        <f>UPPER(TEXT(tbl_raw_data[[#This Row],[Updated_date]],"MMMM"))</f>
        <v>AUGUST</v>
      </c>
      <c r="M4680" s="55" t="str">
        <f>UPPER("Week "&amp;IF(ROUNDUP(DAY(tbl_raw_data[[#This Row],[Updated_date]])/7,0)=5,4,ROUNDUP(DAY(tbl_raw_data[[#This Row],[Updated_date]])/7,0)))</f>
        <v>WEEK 3</v>
      </c>
      <c r="N4680" s="57" t="str">
        <f>UPPER(VLOOKUP(tbl_raw_data[[#This Row],[Analyst]],[1]setting!$A$1:$B$15,2,0))</f>
        <v>CAMERON</v>
      </c>
      <c r="O4680" s="57" t="str">
        <f>UPPER(tbl_raw_data[[#This Row],[Outcome]])</f>
        <v>DECLINE</v>
      </c>
      <c r="P4680" s="57" t="str">
        <f>UPPER(tbl_raw_data[[#This Row],[Queue Name]])</f>
        <v>CONSUMER EXISTING</v>
      </c>
      <c r="Q4680" s="57" t="str">
        <f>IF(tbl_raw_data[[#This Row],[time_taken_in_mins]]&lt;=20,"SLA_MET","SLA_NOT_MET")</f>
        <v>SLA_MET</v>
      </c>
    </row>
    <row r="4681" spans="1:17" ht="15" customHeight="1" x14ac:dyDescent="0.25">
      <c r="A4681" s="11" t="s">
        <v>4475</v>
      </c>
      <c r="B4681" s="6">
        <v>45159.676759259259</v>
      </c>
      <c r="C4681" s="23">
        <v>45159.685277777775</v>
      </c>
      <c r="D4681" s="24" t="s">
        <v>13</v>
      </c>
      <c r="E4681" s="24" t="s">
        <v>41</v>
      </c>
      <c r="F4681" s="24" t="s">
        <v>455</v>
      </c>
      <c r="G4681" s="115"/>
      <c r="H46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81" s="48">
        <f>tbl_raw_data[[#This Row],[Date Actioned]]-tbl_raw_data[[#This Row],[Date Tagged]]</f>
        <v>8.5185185162117705E-3</v>
      </c>
      <c r="J4681" s="50">
        <f>HOUR(tbl_raw_data[[#This Row],[time_taken]])*60+MINUTE(tbl_raw_data[[#This Row],[time_taken]])+SECOND(tbl_raw_data[[#This Row],[time_taken]])/60</f>
        <v>12.266666666666667</v>
      </c>
      <c r="K4681" s="54">
        <f>DATE(YEAR(tbl_raw_data[[#This Row],[Date Actioned]]), MONTH(tbl_raw_data[[#This Row],[Date Actioned]]), DAY(tbl_raw_data[[#This Row],[Date Actioned]]))</f>
        <v>45159</v>
      </c>
      <c r="L4681" s="55" t="str">
        <f>UPPER(TEXT(tbl_raw_data[[#This Row],[Updated_date]],"MMMM"))</f>
        <v>AUGUST</v>
      </c>
      <c r="M4681" s="55" t="str">
        <f>UPPER("Week "&amp;IF(ROUNDUP(DAY(tbl_raw_data[[#This Row],[Updated_date]])/7,0)=5,4,ROUNDUP(DAY(tbl_raw_data[[#This Row],[Updated_date]])/7,0)))</f>
        <v>WEEK 3</v>
      </c>
      <c r="N4681" s="57" t="str">
        <f>UPPER(VLOOKUP(tbl_raw_data[[#This Row],[Analyst]],[1]setting!$A$1:$B$15,2,0))</f>
        <v>ROHAN</v>
      </c>
      <c r="O4681" s="57" t="str">
        <f>UPPER(tbl_raw_data[[#This Row],[Outcome]])</f>
        <v>APPROVE</v>
      </c>
      <c r="P4681" s="57" t="str">
        <f>UPPER(tbl_raw_data[[#This Row],[Queue Name]])</f>
        <v>CONSUMER POST BUREAU</v>
      </c>
      <c r="Q4681" s="57" t="str">
        <f>IF(tbl_raw_data[[#This Row],[time_taken_in_mins]]&lt;=20,"SLA_MET","SLA_NOT_MET")</f>
        <v>SLA_MET</v>
      </c>
    </row>
    <row r="4682" spans="1:17" ht="15" customHeight="1" x14ac:dyDescent="0.25">
      <c r="A4682" s="22" t="s">
        <v>3514</v>
      </c>
      <c r="B4682" s="12">
        <v>45159.677743055552</v>
      </c>
      <c r="C4682" s="27">
        <v>45159.684791666667</v>
      </c>
      <c r="D4682" s="28" t="s">
        <v>13</v>
      </c>
      <c r="E4682" s="28" t="s">
        <v>28</v>
      </c>
      <c r="F4682" s="28" t="s">
        <v>168</v>
      </c>
      <c r="G4682" s="112" t="s">
        <v>29</v>
      </c>
      <c r="H46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2" s="48">
        <f>tbl_raw_data[[#This Row],[Date Actioned]]-tbl_raw_data[[#This Row],[Date Tagged]]</f>
        <v>7.0486111144418828E-3</v>
      </c>
      <c r="J4682" s="50">
        <f>HOUR(tbl_raw_data[[#This Row],[time_taken]])*60+MINUTE(tbl_raw_data[[#This Row],[time_taken]])+SECOND(tbl_raw_data[[#This Row],[time_taken]])/60</f>
        <v>10.15</v>
      </c>
      <c r="K4682" s="54">
        <f>DATE(YEAR(tbl_raw_data[[#This Row],[Date Actioned]]), MONTH(tbl_raw_data[[#This Row],[Date Actioned]]), DAY(tbl_raw_data[[#This Row],[Date Actioned]]))</f>
        <v>45159</v>
      </c>
      <c r="L4682" s="55" t="str">
        <f>UPPER(TEXT(tbl_raw_data[[#This Row],[Updated_date]],"MMMM"))</f>
        <v>AUGUST</v>
      </c>
      <c r="M4682" s="55" t="str">
        <f>UPPER("Week "&amp;IF(ROUNDUP(DAY(tbl_raw_data[[#This Row],[Updated_date]])/7,0)=5,4,ROUNDUP(DAY(tbl_raw_data[[#This Row],[Updated_date]])/7,0)))</f>
        <v>WEEK 3</v>
      </c>
      <c r="N4682" s="57" t="str">
        <f>UPPER(VLOOKUP(tbl_raw_data[[#This Row],[Analyst]],[1]setting!$A$1:$B$15,2,0))</f>
        <v>MERCEDES</v>
      </c>
      <c r="O4682" s="57" t="str">
        <f>UPPER(tbl_raw_data[[#This Row],[Outcome]])</f>
        <v>APPROVE</v>
      </c>
      <c r="P4682" s="57" t="str">
        <f>UPPER(tbl_raw_data[[#This Row],[Queue Name]])</f>
        <v>CONSUMER EXISTING</v>
      </c>
      <c r="Q4682" s="57" t="str">
        <f>IF(tbl_raw_data[[#This Row],[time_taken_in_mins]]&lt;=20,"SLA_MET","SLA_NOT_MET")</f>
        <v>SLA_MET</v>
      </c>
    </row>
    <row r="4683" spans="1:17" ht="15" customHeight="1" x14ac:dyDescent="0.25">
      <c r="A4683" s="5" t="s">
        <v>795</v>
      </c>
      <c r="B4683" s="12">
        <v>45159.678287037037</v>
      </c>
      <c r="C4683" s="27">
        <v>45159.681608796294</v>
      </c>
      <c r="D4683" s="28" t="s">
        <v>8</v>
      </c>
      <c r="E4683" s="28" t="s">
        <v>41</v>
      </c>
      <c r="F4683" s="28" t="s">
        <v>10</v>
      </c>
      <c r="G4683" s="112" t="s">
        <v>796</v>
      </c>
      <c r="H46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83" s="48">
        <f>tbl_raw_data[[#This Row],[Date Actioned]]-tbl_raw_data[[#This Row],[Date Tagged]]</f>
        <v>3.3217592572327703E-3</v>
      </c>
      <c r="J4683" s="50">
        <f>HOUR(tbl_raw_data[[#This Row],[time_taken]])*60+MINUTE(tbl_raw_data[[#This Row],[time_taken]])+SECOND(tbl_raw_data[[#This Row],[time_taken]])/60</f>
        <v>4.7833333333333332</v>
      </c>
      <c r="K4683" s="54">
        <f>DATE(YEAR(tbl_raw_data[[#This Row],[Date Actioned]]), MONTH(tbl_raw_data[[#This Row],[Date Actioned]]), DAY(tbl_raw_data[[#This Row],[Date Actioned]]))</f>
        <v>45159</v>
      </c>
      <c r="L4683" s="55" t="str">
        <f>UPPER(TEXT(tbl_raw_data[[#This Row],[Updated_date]],"MMMM"))</f>
        <v>AUGUST</v>
      </c>
      <c r="M4683" s="55" t="str">
        <f>UPPER("Week "&amp;IF(ROUNDUP(DAY(tbl_raw_data[[#This Row],[Updated_date]])/7,0)=5,4,ROUNDUP(DAY(tbl_raw_data[[#This Row],[Updated_date]])/7,0)))</f>
        <v>WEEK 3</v>
      </c>
      <c r="N4683" s="57" t="str">
        <f>UPPER(VLOOKUP(tbl_raw_data[[#This Row],[Analyst]],[1]setting!$A$1:$B$15,2,0))</f>
        <v>SAM</v>
      </c>
      <c r="O4683" s="57" t="str">
        <f>UPPER(tbl_raw_data[[#This Row],[Outcome]])</f>
        <v>WITHDRAW</v>
      </c>
      <c r="P4683" s="57" t="str">
        <f>UPPER(tbl_raw_data[[#This Row],[Queue Name]])</f>
        <v>CONSUMER POST BUREAU</v>
      </c>
      <c r="Q4683" s="57" t="str">
        <f>IF(tbl_raw_data[[#This Row],[time_taken_in_mins]]&lt;=20,"SLA_MET","SLA_NOT_MET")</f>
        <v>SLA_MET</v>
      </c>
    </row>
    <row r="4684" spans="1:17" ht="15" customHeight="1" x14ac:dyDescent="0.25">
      <c r="A4684" s="5" t="s">
        <v>3908</v>
      </c>
      <c r="B4684" s="6">
        <v>45159.678553240738</v>
      </c>
      <c r="C4684" s="23">
        <v>45159.68613425926</v>
      </c>
      <c r="D4684" s="24" t="s">
        <v>13</v>
      </c>
      <c r="E4684" s="24" t="s">
        <v>28</v>
      </c>
      <c r="F4684" s="24" t="s">
        <v>14</v>
      </c>
      <c r="G4684" s="113" t="s">
        <v>29</v>
      </c>
      <c r="H46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4" s="48">
        <f>tbl_raw_data[[#This Row],[Date Actioned]]-tbl_raw_data[[#This Row],[Date Tagged]]</f>
        <v>7.5810185226146132E-3</v>
      </c>
      <c r="J4684" s="50">
        <f>HOUR(tbl_raw_data[[#This Row],[time_taken]])*60+MINUTE(tbl_raw_data[[#This Row],[time_taken]])+SECOND(tbl_raw_data[[#This Row],[time_taken]])/60</f>
        <v>10.916666666666666</v>
      </c>
      <c r="K4684" s="54">
        <f>DATE(YEAR(tbl_raw_data[[#This Row],[Date Actioned]]), MONTH(tbl_raw_data[[#This Row],[Date Actioned]]), DAY(tbl_raw_data[[#This Row],[Date Actioned]]))</f>
        <v>45159</v>
      </c>
      <c r="L4684" s="55" t="str">
        <f>UPPER(TEXT(tbl_raw_data[[#This Row],[Updated_date]],"MMMM"))</f>
        <v>AUGUST</v>
      </c>
      <c r="M4684" s="55" t="str">
        <f>UPPER("Week "&amp;IF(ROUNDUP(DAY(tbl_raw_data[[#This Row],[Updated_date]])/7,0)=5,4,ROUNDUP(DAY(tbl_raw_data[[#This Row],[Updated_date]])/7,0)))</f>
        <v>WEEK 3</v>
      </c>
      <c r="N4684" s="57" t="str">
        <f>UPPER(VLOOKUP(tbl_raw_data[[#This Row],[Analyst]],[1]setting!$A$1:$B$15,2,0))</f>
        <v>HARDIK</v>
      </c>
      <c r="O4684" s="57" t="str">
        <f>UPPER(tbl_raw_data[[#This Row],[Outcome]])</f>
        <v>APPROVE</v>
      </c>
      <c r="P4684" s="57" t="str">
        <f>UPPER(tbl_raw_data[[#This Row],[Queue Name]])</f>
        <v>CONSUMER EXISTING</v>
      </c>
      <c r="Q4684" s="57" t="str">
        <f>IF(tbl_raw_data[[#This Row],[time_taken_in_mins]]&lt;=20,"SLA_MET","SLA_NOT_MET")</f>
        <v>SLA_MET</v>
      </c>
    </row>
    <row r="4685" spans="1:17" ht="15" customHeight="1" x14ac:dyDescent="0.25">
      <c r="A4685" s="11" t="s">
        <v>5419</v>
      </c>
      <c r="B4685" s="12">
        <v>45159.679745370369</v>
      </c>
      <c r="C4685" s="27">
        <v>45159.690150462964</v>
      </c>
      <c r="D4685" s="28" t="s">
        <v>13</v>
      </c>
      <c r="E4685" s="28" t="s">
        <v>41</v>
      </c>
      <c r="F4685" s="28" t="s">
        <v>455</v>
      </c>
      <c r="G4685" s="114"/>
      <c r="H46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85" s="48">
        <f>tbl_raw_data[[#This Row],[Date Actioned]]-tbl_raw_data[[#This Row],[Date Tagged]]</f>
        <v>1.0405092594737653E-2</v>
      </c>
      <c r="J4685" s="50">
        <f>HOUR(tbl_raw_data[[#This Row],[time_taken]])*60+MINUTE(tbl_raw_data[[#This Row],[time_taken]])+SECOND(tbl_raw_data[[#This Row],[time_taken]])/60</f>
        <v>14.983333333333333</v>
      </c>
      <c r="K4685" s="54">
        <f>DATE(YEAR(tbl_raw_data[[#This Row],[Date Actioned]]), MONTH(tbl_raw_data[[#This Row],[Date Actioned]]), DAY(tbl_raw_data[[#This Row],[Date Actioned]]))</f>
        <v>45159</v>
      </c>
      <c r="L4685" s="55" t="str">
        <f>UPPER(TEXT(tbl_raw_data[[#This Row],[Updated_date]],"MMMM"))</f>
        <v>AUGUST</v>
      </c>
      <c r="M4685" s="55" t="str">
        <f>UPPER("Week "&amp;IF(ROUNDUP(DAY(tbl_raw_data[[#This Row],[Updated_date]])/7,0)=5,4,ROUNDUP(DAY(tbl_raw_data[[#This Row],[Updated_date]])/7,0)))</f>
        <v>WEEK 3</v>
      </c>
      <c r="N4685" s="57" t="str">
        <f>UPPER(VLOOKUP(tbl_raw_data[[#This Row],[Analyst]],[1]setting!$A$1:$B$15,2,0))</f>
        <v>ROHAN</v>
      </c>
      <c r="O4685" s="57" t="str">
        <f>UPPER(tbl_raw_data[[#This Row],[Outcome]])</f>
        <v>APPROVE</v>
      </c>
      <c r="P4685" s="57" t="str">
        <f>UPPER(tbl_raw_data[[#This Row],[Queue Name]])</f>
        <v>CONSUMER POST BUREAU</v>
      </c>
      <c r="Q4685" s="57" t="str">
        <f>IF(tbl_raw_data[[#This Row],[time_taken_in_mins]]&lt;=20,"SLA_MET","SLA_NOT_MET")</f>
        <v>SLA_MET</v>
      </c>
    </row>
    <row r="4686" spans="1:17" ht="15" customHeight="1" x14ac:dyDescent="0.25">
      <c r="A4686" s="11" t="s">
        <v>5461</v>
      </c>
      <c r="B4686" s="6">
        <v>45159.679768518516</v>
      </c>
      <c r="C4686" s="23">
        <v>45159.690324074072</v>
      </c>
      <c r="D4686" s="24" t="s">
        <v>8</v>
      </c>
      <c r="E4686" s="24" t="s">
        <v>9</v>
      </c>
      <c r="F4686" s="24" t="s">
        <v>254</v>
      </c>
      <c r="G4686" s="113" t="s">
        <v>5462</v>
      </c>
      <c r="H46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6" s="48">
        <f>tbl_raw_data[[#This Row],[Date Actioned]]-tbl_raw_data[[#This Row],[Date Tagged]]</f>
        <v>1.0555555556493346E-2</v>
      </c>
      <c r="J4686" s="50">
        <f>HOUR(tbl_raw_data[[#This Row],[time_taken]])*60+MINUTE(tbl_raw_data[[#This Row],[time_taken]])+SECOND(tbl_raw_data[[#This Row],[time_taken]])/60</f>
        <v>15.2</v>
      </c>
      <c r="K4686" s="54">
        <f>DATE(YEAR(tbl_raw_data[[#This Row],[Date Actioned]]), MONTH(tbl_raw_data[[#This Row],[Date Actioned]]), DAY(tbl_raw_data[[#This Row],[Date Actioned]]))</f>
        <v>45159</v>
      </c>
      <c r="L4686" s="55" t="str">
        <f>UPPER(TEXT(tbl_raw_data[[#This Row],[Updated_date]],"MMMM"))</f>
        <v>AUGUST</v>
      </c>
      <c r="M4686" s="55" t="str">
        <f>UPPER("Week "&amp;IF(ROUNDUP(DAY(tbl_raw_data[[#This Row],[Updated_date]])/7,0)=5,4,ROUNDUP(DAY(tbl_raw_data[[#This Row],[Updated_date]])/7,0)))</f>
        <v>WEEK 3</v>
      </c>
      <c r="N4686" s="57" t="str">
        <f>UPPER(VLOOKUP(tbl_raw_data[[#This Row],[Analyst]],[1]setting!$A$1:$B$15,2,0))</f>
        <v>FARDIN</v>
      </c>
      <c r="O4686" s="57" t="str">
        <f>UPPER(tbl_raw_data[[#This Row],[Outcome]])</f>
        <v>WITHDRAW</v>
      </c>
      <c r="P4686" s="57" t="str">
        <f>UPPER(tbl_raw_data[[#This Row],[Queue Name]])</f>
        <v>CONSUMER PRE BUREAU</v>
      </c>
      <c r="Q4686" s="57" t="str">
        <f>IF(tbl_raw_data[[#This Row],[time_taken_in_mins]]&lt;=20,"SLA_MET","SLA_NOT_MET")</f>
        <v>SLA_MET</v>
      </c>
    </row>
    <row r="4687" spans="1:17" ht="15" customHeight="1" x14ac:dyDescent="0.25">
      <c r="A4687" s="22" t="s">
        <v>6579</v>
      </c>
      <c r="B4687" s="6">
        <v>45159.683067129627</v>
      </c>
      <c r="C4687" s="23">
        <v>45159.697291666664</v>
      </c>
      <c r="D4687" s="24" t="s">
        <v>13</v>
      </c>
      <c r="E4687" s="24" t="s">
        <v>41</v>
      </c>
      <c r="F4687" s="24" t="s">
        <v>455</v>
      </c>
      <c r="G4687" s="115"/>
      <c r="H46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87" s="48">
        <f>tbl_raw_data[[#This Row],[Date Actioned]]-tbl_raw_data[[#This Row],[Date Tagged]]</f>
        <v>1.4224537037080154E-2</v>
      </c>
      <c r="J4687" s="50">
        <f>HOUR(tbl_raw_data[[#This Row],[time_taken]])*60+MINUTE(tbl_raw_data[[#This Row],[time_taken]])+SECOND(tbl_raw_data[[#This Row],[time_taken]])/60</f>
        <v>20.483333333333334</v>
      </c>
      <c r="K4687" s="54">
        <f>DATE(YEAR(tbl_raw_data[[#This Row],[Date Actioned]]), MONTH(tbl_raw_data[[#This Row],[Date Actioned]]), DAY(tbl_raw_data[[#This Row],[Date Actioned]]))</f>
        <v>45159</v>
      </c>
      <c r="L4687" s="55" t="str">
        <f>UPPER(TEXT(tbl_raw_data[[#This Row],[Updated_date]],"MMMM"))</f>
        <v>AUGUST</v>
      </c>
      <c r="M4687" s="55" t="str">
        <f>UPPER("Week "&amp;IF(ROUNDUP(DAY(tbl_raw_data[[#This Row],[Updated_date]])/7,0)=5,4,ROUNDUP(DAY(tbl_raw_data[[#This Row],[Updated_date]])/7,0)))</f>
        <v>WEEK 3</v>
      </c>
      <c r="N4687" s="57" t="str">
        <f>UPPER(VLOOKUP(tbl_raw_data[[#This Row],[Analyst]],[1]setting!$A$1:$B$15,2,0))</f>
        <v>ROHAN</v>
      </c>
      <c r="O4687" s="57" t="str">
        <f>UPPER(tbl_raw_data[[#This Row],[Outcome]])</f>
        <v>APPROVE</v>
      </c>
      <c r="P4687" s="57" t="str">
        <f>UPPER(tbl_raw_data[[#This Row],[Queue Name]])</f>
        <v>CONSUMER POST BUREAU</v>
      </c>
      <c r="Q4687" s="57" t="str">
        <f>IF(tbl_raw_data[[#This Row],[time_taken_in_mins]]&lt;=20,"SLA_MET","SLA_NOT_MET")</f>
        <v>SLA_NOT_MET</v>
      </c>
    </row>
    <row r="4688" spans="1:17" ht="15" customHeight="1" x14ac:dyDescent="0.25">
      <c r="A4688" s="5" t="s">
        <v>2934</v>
      </c>
      <c r="B4688" s="12">
        <v>45159.684513888889</v>
      </c>
      <c r="C4688" s="27">
        <v>45159.690798611111</v>
      </c>
      <c r="D4688" s="28" t="s">
        <v>13</v>
      </c>
      <c r="E4688" s="28" t="s">
        <v>28</v>
      </c>
      <c r="F4688" s="28" t="s">
        <v>14</v>
      </c>
      <c r="G4688" s="112" t="s">
        <v>29</v>
      </c>
      <c r="H46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8" s="48">
        <f>tbl_raw_data[[#This Row],[Date Actioned]]-tbl_raw_data[[#This Row],[Date Tagged]]</f>
        <v>6.284722221607808E-3</v>
      </c>
      <c r="J4688" s="50">
        <f>HOUR(tbl_raw_data[[#This Row],[time_taken]])*60+MINUTE(tbl_raw_data[[#This Row],[time_taken]])+SECOND(tbl_raw_data[[#This Row],[time_taken]])/60</f>
        <v>9.0500000000000007</v>
      </c>
      <c r="K4688" s="54">
        <f>DATE(YEAR(tbl_raw_data[[#This Row],[Date Actioned]]), MONTH(tbl_raw_data[[#This Row],[Date Actioned]]), DAY(tbl_raw_data[[#This Row],[Date Actioned]]))</f>
        <v>45159</v>
      </c>
      <c r="L4688" s="55" t="str">
        <f>UPPER(TEXT(tbl_raw_data[[#This Row],[Updated_date]],"MMMM"))</f>
        <v>AUGUST</v>
      </c>
      <c r="M4688" s="55" t="str">
        <f>UPPER("Week "&amp;IF(ROUNDUP(DAY(tbl_raw_data[[#This Row],[Updated_date]])/7,0)=5,4,ROUNDUP(DAY(tbl_raw_data[[#This Row],[Updated_date]])/7,0)))</f>
        <v>WEEK 3</v>
      </c>
      <c r="N4688" s="57" t="str">
        <f>UPPER(VLOOKUP(tbl_raw_data[[#This Row],[Analyst]],[1]setting!$A$1:$B$15,2,0))</f>
        <v>HARDIK</v>
      </c>
      <c r="O4688" s="57" t="str">
        <f>UPPER(tbl_raw_data[[#This Row],[Outcome]])</f>
        <v>APPROVE</v>
      </c>
      <c r="P4688" s="57" t="str">
        <f>UPPER(tbl_raw_data[[#This Row],[Queue Name]])</f>
        <v>CONSUMER EXISTING</v>
      </c>
      <c r="Q4688" s="57" t="str">
        <f>IF(tbl_raw_data[[#This Row],[time_taken_in_mins]]&lt;=20,"SLA_MET","SLA_NOT_MET")</f>
        <v>SLA_MET</v>
      </c>
    </row>
    <row r="4689" spans="1:17" ht="15" customHeight="1" x14ac:dyDescent="0.25">
      <c r="A4689" s="11" t="s">
        <v>1354</v>
      </c>
      <c r="B4689" s="6">
        <v>45159.686006944445</v>
      </c>
      <c r="C4689" s="23">
        <v>45159.690208333333</v>
      </c>
      <c r="D4689" s="24" t="s">
        <v>13</v>
      </c>
      <c r="E4689" s="24" t="s">
        <v>28</v>
      </c>
      <c r="F4689" s="24" t="s">
        <v>168</v>
      </c>
      <c r="G4689" s="113" t="s">
        <v>29</v>
      </c>
      <c r="H46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89" s="48">
        <f>tbl_raw_data[[#This Row],[Date Actioned]]-tbl_raw_data[[#This Row],[Date Tagged]]</f>
        <v>4.2013888887595385E-3</v>
      </c>
      <c r="J4689" s="50">
        <f>HOUR(tbl_raw_data[[#This Row],[time_taken]])*60+MINUTE(tbl_raw_data[[#This Row],[time_taken]])+SECOND(tbl_raw_data[[#This Row],[time_taken]])/60</f>
        <v>6.05</v>
      </c>
      <c r="K4689" s="54">
        <f>DATE(YEAR(tbl_raw_data[[#This Row],[Date Actioned]]), MONTH(tbl_raw_data[[#This Row],[Date Actioned]]), DAY(tbl_raw_data[[#This Row],[Date Actioned]]))</f>
        <v>45159</v>
      </c>
      <c r="L4689" s="55" t="str">
        <f>UPPER(TEXT(tbl_raw_data[[#This Row],[Updated_date]],"MMMM"))</f>
        <v>AUGUST</v>
      </c>
      <c r="M4689" s="55" t="str">
        <f>UPPER("Week "&amp;IF(ROUNDUP(DAY(tbl_raw_data[[#This Row],[Updated_date]])/7,0)=5,4,ROUNDUP(DAY(tbl_raw_data[[#This Row],[Updated_date]])/7,0)))</f>
        <v>WEEK 3</v>
      </c>
      <c r="N4689" s="57" t="str">
        <f>UPPER(VLOOKUP(tbl_raw_data[[#This Row],[Analyst]],[1]setting!$A$1:$B$15,2,0))</f>
        <v>MERCEDES</v>
      </c>
      <c r="O4689" s="57" t="str">
        <f>UPPER(tbl_raw_data[[#This Row],[Outcome]])</f>
        <v>APPROVE</v>
      </c>
      <c r="P4689" s="57" t="str">
        <f>UPPER(tbl_raw_data[[#This Row],[Queue Name]])</f>
        <v>CONSUMER EXISTING</v>
      </c>
      <c r="Q4689" s="57" t="str">
        <f>IF(tbl_raw_data[[#This Row],[time_taken_in_mins]]&lt;=20,"SLA_MET","SLA_NOT_MET")</f>
        <v>SLA_MET</v>
      </c>
    </row>
    <row r="4690" spans="1:17" ht="15" customHeight="1" x14ac:dyDescent="0.25">
      <c r="A4690" s="22" t="s">
        <v>5920</v>
      </c>
      <c r="B4690" s="12">
        <v>45159.686006944445</v>
      </c>
      <c r="C4690" s="27">
        <v>45159.697696759256</v>
      </c>
      <c r="D4690" s="28" t="s">
        <v>8</v>
      </c>
      <c r="E4690" s="28" t="s">
        <v>9</v>
      </c>
      <c r="F4690" s="28" t="s">
        <v>10</v>
      </c>
      <c r="G4690" s="112" t="s">
        <v>5921</v>
      </c>
      <c r="H46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90" s="48">
        <f>tbl_raw_data[[#This Row],[Date Actioned]]-tbl_raw_data[[#This Row],[Date Tagged]]</f>
        <v>1.1689814811688848E-2</v>
      </c>
      <c r="J4690" s="50">
        <f>HOUR(tbl_raw_data[[#This Row],[time_taken]])*60+MINUTE(tbl_raw_data[[#This Row],[time_taken]])+SECOND(tbl_raw_data[[#This Row],[time_taken]])/60</f>
        <v>16.833333333333332</v>
      </c>
      <c r="K4690" s="54">
        <f>DATE(YEAR(tbl_raw_data[[#This Row],[Date Actioned]]), MONTH(tbl_raw_data[[#This Row],[Date Actioned]]), DAY(tbl_raw_data[[#This Row],[Date Actioned]]))</f>
        <v>45159</v>
      </c>
      <c r="L4690" s="55" t="str">
        <f>UPPER(TEXT(tbl_raw_data[[#This Row],[Updated_date]],"MMMM"))</f>
        <v>AUGUST</v>
      </c>
      <c r="M4690" s="55" t="str">
        <f>UPPER("Week "&amp;IF(ROUNDUP(DAY(tbl_raw_data[[#This Row],[Updated_date]])/7,0)=5,4,ROUNDUP(DAY(tbl_raw_data[[#This Row],[Updated_date]])/7,0)))</f>
        <v>WEEK 3</v>
      </c>
      <c r="N4690" s="57" t="str">
        <f>UPPER(VLOOKUP(tbl_raw_data[[#This Row],[Analyst]],[1]setting!$A$1:$B$15,2,0))</f>
        <v>SAM</v>
      </c>
      <c r="O4690" s="57" t="str">
        <f>UPPER(tbl_raw_data[[#This Row],[Outcome]])</f>
        <v>WITHDRAW</v>
      </c>
      <c r="P4690" s="57" t="str">
        <f>UPPER(tbl_raw_data[[#This Row],[Queue Name]])</f>
        <v>CONSUMER PRE BUREAU</v>
      </c>
      <c r="Q4690" s="57" t="str">
        <f>IF(tbl_raw_data[[#This Row],[time_taken_in_mins]]&lt;=20,"SLA_MET","SLA_NOT_MET")</f>
        <v>SLA_MET</v>
      </c>
    </row>
    <row r="4691" spans="1:17" ht="15" customHeight="1" x14ac:dyDescent="0.25">
      <c r="A4691" s="5" t="s">
        <v>5915</v>
      </c>
      <c r="B4691" s="6">
        <v>45159.686620370368</v>
      </c>
      <c r="C4691" s="23">
        <v>45159.698298611111</v>
      </c>
      <c r="D4691" s="24" t="s">
        <v>8</v>
      </c>
      <c r="E4691" s="24" t="s">
        <v>41</v>
      </c>
      <c r="F4691" s="24" t="s">
        <v>168</v>
      </c>
      <c r="G4691" s="115"/>
      <c r="H46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91" s="48">
        <f>tbl_raw_data[[#This Row],[Date Actioned]]-tbl_raw_data[[#This Row],[Date Tagged]]</f>
        <v>1.1678240742185153E-2</v>
      </c>
      <c r="J4691" s="50">
        <f>HOUR(tbl_raw_data[[#This Row],[time_taken]])*60+MINUTE(tbl_raw_data[[#This Row],[time_taken]])+SECOND(tbl_raw_data[[#This Row],[time_taken]])/60</f>
        <v>16.816666666666666</v>
      </c>
      <c r="K4691" s="54">
        <f>DATE(YEAR(tbl_raw_data[[#This Row],[Date Actioned]]), MONTH(tbl_raw_data[[#This Row],[Date Actioned]]), DAY(tbl_raw_data[[#This Row],[Date Actioned]]))</f>
        <v>45159</v>
      </c>
      <c r="L4691" s="55" t="str">
        <f>UPPER(TEXT(tbl_raw_data[[#This Row],[Updated_date]],"MMMM"))</f>
        <v>AUGUST</v>
      </c>
      <c r="M4691" s="55" t="str">
        <f>UPPER("Week "&amp;IF(ROUNDUP(DAY(tbl_raw_data[[#This Row],[Updated_date]])/7,0)=5,4,ROUNDUP(DAY(tbl_raw_data[[#This Row],[Updated_date]])/7,0)))</f>
        <v>WEEK 3</v>
      </c>
      <c r="N4691" s="57" t="str">
        <f>UPPER(VLOOKUP(tbl_raw_data[[#This Row],[Analyst]],[1]setting!$A$1:$B$15,2,0))</f>
        <v>MERCEDES</v>
      </c>
      <c r="O4691" s="57" t="str">
        <f>UPPER(tbl_raw_data[[#This Row],[Outcome]])</f>
        <v>WITHDRAW</v>
      </c>
      <c r="P4691" s="57" t="str">
        <f>UPPER(tbl_raw_data[[#This Row],[Queue Name]])</f>
        <v>CONSUMER POST BUREAU</v>
      </c>
      <c r="Q4691" s="57" t="str">
        <f>IF(tbl_raw_data[[#This Row],[time_taken_in_mins]]&lt;=20,"SLA_MET","SLA_NOT_MET")</f>
        <v>SLA_MET</v>
      </c>
    </row>
    <row r="4692" spans="1:17" ht="15" customHeight="1" x14ac:dyDescent="0.25">
      <c r="A4692" s="11" t="s">
        <v>3408</v>
      </c>
      <c r="B4692" s="12">
        <v>45159.687476851854</v>
      </c>
      <c r="C4692" s="27">
        <v>45159.694409722222</v>
      </c>
      <c r="D4692" s="28" t="s">
        <v>8</v>
      </c>
      <c r="E4692" s="28" t="s">
        <v>9</v>
      </c>
      <c r="F4692" s="28" t="s">
        <v>168</v>
      </c>
      <c r="G4692" s="112" t="s">
        <v>3409</v>
      </c>
      <c r="H46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92" s="48">
        <f>tbl_raw_data[[#This Row],[Date Actioned]]-tbl_raw_data[[#This Row],[Date Tagged]]</f>
        <v>6.9328703684732318E-3</v>
      </c>
      <c r="J4692" s="50">
        <f>HOUR(tbl_raw_data[[#This Row],[time_taken]])*60+MINUTE(tbl_raw_data[[#This Row],[time_taken]])+SECOND(tbl_raw_data[[#This Row],[time_taken]])/60</f>
        <v>9.9833333333333325</v>
      </c>
      <c r="K4692" s="54">
        <f>DATE(YEAR(tbl_raw_data[[#This Row],[Date Actioned]]), MONTH(tbl_raw_data[[#This Row],[Date Actioned]]), DAY(tbl_raw_data[[#This Row],[Date Actioned]]))</f>
        <v>45159</v>
      </c>
      <c r="L4692" s="55" t="str">
        <f>UPPER(TEXT(tbl_raw_data[[#This Row],[Updated_date]],"MMMM"))</f>
        <v>AUGUST</v>
      </c>
      <c r="M4692" s="55" t="str">
        <f>UPPER("Week "&amp;IF(ROUNDUP(DAY(tbl_raw_data[[#This Row],[Updated_date]])/7,0)=5,4,ROUNDUP(DAY(tbl_raw_data[[#This Row],[Updated_date]])/7,0)))</f>
        <v>WEEK 3</v>
      </c>
      <c r="N4692" s="57" t="str">
        <f>UPPER(VLOOKUP(tbl_raw_data[[#This Row],[Analyst]],[1]setting!$A$1:$B$15,2,0))</f>
        <v>MERCEDES</v>
      </c>
      <c r="O4692" s="57" t="str">
        <f>UPPER(tbl_raw_data[[#This Row],[Outcome]])</f>
        <v>WITHDRAW</v>
      </c>
      <c r="P4692" s="57" t="str">
        <f>UPPER(tbl_raw_data[[#This Row],[Queue Name]])</f>
        <v>CONSUMER PRE BUREAU</v>
      </c>
      <c r="Q4692" s="57" t="str">
        <f>IF(tbl_raw_data[[#This Row],[time_taken_in_mins]]&lt;=20,"SLA_MET","SLA_NOT_MET")</f>
        <v>SLA_MET</v>
      </c>
    </row>
    <row r="4693" spans="1:17" ht="15" customHeight="1" x14ac:dyDescent="0.25">
      <c r="A4693" s="22" t="s">
        <v>3934</v>
      </c>
      <c r="B4693" s="6">
        <v>45159.6877662037</v>
      </c>
      <c r="C4693" s="23">
        <v>45159.695381944446</v>
      </c>
      <c r="D4693" s="24" t="s">
        <v>8</v>
      </c>
      <c r="E4693" s="24" t="s">
        <v>9</v>
      </c>
      <c r="F4693" s="24" t="s">
        <v>14</v>
      </c>
      <c r="G4693" s="113" t="s">
        <v>1052</v>
      </c>
      <c r="H46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693" s="48">
        <f>tbl_raw_data[[#This Row],[Date Actioned]]-tbl_raw_data[[#This Row],[Date Tagged]]</f>
        <v>7.6157407456776127E-3</v>
      </c>
      <c r="J4693" s="50">
        <f>HOUR(tbl_raw_data[[#This Row],[time_taken]])*60+MINUTE(tbl_raw_data[[#This Row],[time_taken]])+SECOND(tbl_raw_data[[#This Row],[time_taken]])/60</f>
        <v>10.966666666666667</v>
      </c>
      <c r="K4693" s="54">
        <f>DATE(YEAR(tbl_raw_data[[#This Row],[Date Actioned]]), MONTH(tbl_raw_data[[#This Row],[Date Actioned]]), DAY(tbl_raw_data[[#This Row],[Date Actioned]]))</f>
        <v>45159</v>
      </c>
      <c r="L4693" s="55" t="str">
        <f>UPPER(TEXT(tbl_raw_data[[#This Row],[Updated_date]],"MMMM"))</f>
        <v>AUGUST</v>
      </c>
      <c r="M4693" s="55" t="str">
        <f>UPPER("Week "&amp;IF(ROUNDUP(DAY(tbl_raw_data[[#This Row],[Updated_date]])/7,0)=5,4,ROUNDUP(DAY(tbl_raw_data[[#This Row],[Updated_date]])/7,0)))</f>
        <v>WEEK 3</v>
      </c>
      <c r="N4693" s="57" t="str">
        <f>UPPER(VLOOKUP(tbl_raw_data[[#This Row],[Analyst]],[1]setting!$A$1:$B$15,2,0))</f>
        <v>HARDIK</v>
      </c>
      <c r="O4693" s="57" t="str">
        <f>UPPER(tbl_raw_data[[#This Row],[Outcome]])</f>
        <v>WITHDRAW</v>
      </c>
      <c r="P4693" s="57" t="str">
        <f>UPPER(tbl_raw_data[[#This Row],[Queue Name]])</f>
        <v>CONSUMER PRE BUREAU</v>
      </c>
      <c r="Q4693" s="57" t="str">
        <f>IF(tbl_raw_data[[#This Row],[time_taken_in_mins]]&lt;=20,"SLA_MET","SLA_NOT_MET")</f>
        <v>SLA_MET</v>
      </c>
    </row>
    <row r="4694" spans="1:17" ht="15" customHeight="1" x14ac:dyDescent="0.25">
      <c r="A4694" s="11" t="s">
        <v>5222</v>
      </c>
      <c r="B4694" s="12">
        <v>45159.688842592594</v>
      </c>
      <c r="C4694" s="27">
        <v>45159.698900462965</v>
      </c>
      <c r="D4694" s="28" t="s">
        <v>46</v>
      </c>
      <c r="E4694" s="28" t="s">
        <v>9</v>
      </c>
      <c r="F4694" s="28" t="s">
        <v>1160</v>
      </c>
      <c r="G4694" s="112" t="s">
        <v>225</v>
      </c>
      <c r="H46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4" s="48">
        <f>tbl_raw_data[[#This Row],[Date Actioned]]-tbl_raw_data[[#This Row],[Date Tagged]]</f>
        <v>1.0057870371383615E-2</v>
      </c>
      <c r="J4694" s="50">
        <f>HOUR(tbl_raw_data[[#This Row],[time_taken]])*60+MINUTE(tbl_raw_data[[#This Row],[time_taken]])+SECOND(tbl_raw_data[[#This Row],[time_taken]])/60</f>
        <v>14.483333333333333</v>
      </c>
      <c r="K4694" s="54">
        <f>DATE(YEAR(tbl_raw_data[[#This Row],[Date Actioned]]), MONTH(tbl_raw_data[[#This Row],[Date Actioned]]), DAY(tbl_raw_data[[#This Row],[Date Actioned]]))</f>
        <v>45159</v>
      </c>
      <c r="L4694" s="55" t="str">
        <f>UPPER(TEXT(tbl_raw_data[[#This Row],[Updated_date]],"MMMM"))</f>
        <v>AUGUST</v>
      </c>
      <c r="M4694" s="55" t="str">
        <f>UPPER("Week "&amp;IF(ROUNDUP(DAY(tbl_raw_data[[#This Row],[Updated_date]])/7,0)=5,4,ROUNDUP(DAY(tbl_raw_data[[#This Row],[Updated_date]])/7,0)))</f>
        <v>WEEK 3</v>
      </c>
      <c r="N4694" s="57" t="str">
        <f>UPPER(VLOOKUP(tbl_raw_data[[#This Row],[Analyst]],[1]setting!$A$1:$B$15,2,0))</f>
        <v>JULIA</v>
      </c>
      <c r="O4694" s="57" t="str">
        <f>UPPER(tbl_raw_data[[#This Row],[Outcome]])</f>
        <v>DECLINE</v>
      </c>
      <c r="P4694" s="57" t="str">
        <f>UPPER(tbl_raw_data[[#This Row],[Queue Name]])</f>
        <v>CONSUMER PRE BUREAU</v>
      </c>
      <c r="Q4694" s="57" t="str">
        <f>IF(tbl_raw_data[[#This Row],[time_taken_in_mins]]&lt;=20,"SLA_MET","SLA_NOT_MET")</f>
        <v>SLA_MET</v>
      </c>
    </row>
    <row r="4695" spans="1:17" ht="15" customHeight="1" x14ac:dyDescent="0.25">
      <c r="A4695" s="5" t="s">
        <v>7012</v>
      </c>
      <c r="B4695" s="12">
        <v>45159.689074074071</v>
      </c>
      <c r="C4695" s="27">
        <v>45159.707453703704</v>
      </c>
      <c r="D4695" s="28" t="s">
        <v>8</v>
      </c>
      <c r="E4695" s="28" t="s">
        <v>41</v>
      </c>
      <c r="F4695" s="28" t="s">
        <v>455</v>
      </c>
      <c r="G4695" s="114"/>
      <c r="H46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95" s="48">
        <f>tbl_raw_data[[#This Row],[Date Actioned]]-tbl_raw_data[[#This Row],[Date Tagged]]</f>
        <v>1.8379629633272998E-2</v>
      </c>
      <c r="J4695" s="50">
        <f>HOUR(tbl_raw_data[[#This Row],[time_taken]])*60+MINUTE(tbl_raw_data[[#This Row],[time_taken]])+SECOND(tbl_raw_data[[#This Row],[time_taken]])/60</f>
        <v>26.466666666666665</v>
      </c>
      <c r="K4695" s="54">
        <f>DATE(YEAR(tbl_raw_data[[#This Row],[Date Actioned]]), MONTH(tbl_raw_data[[#This Row],[Date Actioned]]), DAY(tbl_raw_data[[#This Row],[Date Actioned]]))</f>
        <v>45159</v>
      </c>
      <c r="L4695" s="55" t="str">
        <f>UPPER(TEXT(tbl_raw_data[[#This Row],[Updated_date]],"MMMM"))</f>
        <v>AUGUST</v>
      </c>
      <c r="M4695" s="55" t="str">
        <f>UPPER("Week "&amp;IF(ROUNDUP(DAY(tbl_raw_data[[#This Row],[Updated_date]])/7,0)=5,4,ROUNDUP(DAY(tbl_raw_data[[#This Row],[Updated_date]])/7,0)))</f>
        <v>WEEK 3</v>
      </c>
      <c r="N4695" s="57" t="str">
        <f>UPPER(VLOOKUP(tbl_raw_data[[#This Row],[Analyst]],[1]setting!$A$1:$B$15,2,0))</f>
        <v>ROHAN</v>
      </c>
      <c r="O4695" s="57" t="str">
        <f>UPPER(tbl_raw_data[[#This Row],[Outcome]])</f>
        <v>WITHDRAW</v>
      </c>
      <c r="P4695" s="57" t="str">
        <f>UPPER(tbl_raw_data[[#This Row],[Queue Name]])</f>
        <v>CONSUMER POST BUREAU</v>
      </c>
      <c r="Q4695" s="57" t="str">
        <f>IF(tbl_raw_data[[#This Row],[time_taken_in_mins]]&lt;=20,"SLA_MET","SLA_NOT_MET")</f>
        <v>SLA_NOT_MET</v>
      </c>
    </row>
    <row r="4696" spans="1:17" ht="15" customHeight="1" x14ac:dyDescent="0.25">
      <c r="A4696" s="22" t="s">
        <v>6042</v>
      </c>
      <c r="B4696" s="12">
        <v>45159.689375000002</v>
      </c>
      <c r="C4696" s="27">
        <v>45159.70140046296</v>
      </c>
      <c r="D4696" s="28" t="s">
        <v>13</v>
      </c>
      <c r="E4696" s="28" t="s">
        <v>9</v>
      </c>
      <c r="F4696" s="28" t="s">
        <v>14</v>
      </c>
      <c r="G4696" s="112" t="s">
        <v>21</v>
      </c>
      <c r="H46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6" s="48">
        <f>tbl_raw_data[[#This Row],[Date Actioned]]-tbl_raw_data[[#This Row],[Date Tagged]]</f>
        <v>1.2025462958263233E-2</v>
      </c>
      <c r="J4696" s="50">
        <f>HOUR(tbl_raw_data[[#This Row],[time_taken]])*60+MINUTE(tbl_raw_data[[#This Row],[time_taken]])+SECOND(tbl_raw_data[[#This Row],[time_taken]])/60</f>
        <v>17.316666666666666</v>
      </c>
      <c r="K4696" s="54">
        <f>DATE(YEAR(tbl_raw_data[[#This Row],[Date Actioned]]), MONTH(tbl_raw_data[[#This Row],[Date Actioned]]), DAY(tbl_raw_data[[#This Row],[Date Actioned]]))</f>
        <v>45159</v>
      </c>
      <c r="L4696" s="55" t="str">
        <f>UPPER(TEXT(tbl_raw_data[[#This Row],[Updated_date]],"MMMM"))</f>
        <v>AUGUST</v>
      </c>
      <c r="M4696" s="55" t="str">
        <f>UPPER("Week "&amp;IF(ROUNDUP(DAY(tbl_raw_data[[#This Row],[Updated_date]])/7,0)=5,4,ROUNDUP(DAY(tbl_raw_data[[#This Row],[Updated_date]])/7,0)))</f>
        <v>WEEK 3</v>
      </c>
      <c r="N4696" s="57" t="str">
        <f>UPPER(VLOOKUP(tbl_raw_data[[#This Row],[Analyst]],[1]setting!$A$1:$B$15,2,0))</f>
        <v>HARDIK</v>
      </c>
      <c r="O4696" s="57" t="str">
        <f>UPPER(tbl_raw_data[[#This Row],[Outcome]])</f>
        <v>APPROVE</v>
      </c>
      <c r="P4696" s="57" t="str">
        <f>UPPER(tbl_raw_data[[#This Row],[Queue Name]])</f>
        <v>CONSUMER PRE BUREAU</v>
      </c>
      <c r="Q4696" s="57" t="str">
        <f>IF(tbl_raw_data[[#This Row],[time_taken_in_mins]]&lt;=20,"SLA_MET","SLA_NOT_MET")</f>
        <v>SLA_MET</v>
      </c>
    </row>
    <row r="4697" spans="1:17" ht="15" customHeight="1" x14ac:dyDescent="0.25">
      <c r="A4697" s="5" t="s">
        <v>4673</v>
      </c>
      <c r="B4697" s="6">
        <v>45159.691412037035</v>
      </c>
      <c r="C4697" s="23">
        <v>45159.700254629628</v>
      </c>
      <c r="D4697" s="24" t="s">
        <v>13</v>
      </c>
      <c r="E4697" s="24" t="s">
        <v>9</v>
      </c>
      <c r="F4697" s="24" t="s">
        <v>254</v>
      </c>
      <c r="G4697" s="113" t="s">
        <v>546</v>
      </c>
      <c r="H46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7" s="48">
        <f>tbl_raw_data[[#This Row],[Date Actioned]]-tbl_raw_data[[#This Row],[Date Tagged]]</f>
        <v>8.8425925932824612E-3</v>
      </c>
      <c r="J4697" s="50">
        <f>HOUR(tbl_raw_data[[#This Row],[time_taken]])*60+MINUTE(tbl_raw_data[[#This Row],[time_taken]])+SECOND(tbl_raw_data[[#This Row],[time_taken]])/60</f>
        <v>12.733333333333333</v>
      </c>
      <c r="K4697" s="54">
        <f>DATE(YEAR(tbl_raw_data[[#This Row],[Date Actioned]]), MONTH(tbl_raw_data[[#This Row],[Date Actioned]]), DAY(tbl_raw_data[[#This Row],[Date Actioned]]))</f>
        <v>45159</v>
      </c>
      <c r="L4697" s="55" t="str">
        <f>UPPER(TEXT(tbl_raw_data[[#This Row],[Updated_date]],"MMMM"))</f>
        <v>AUGUST</v>
      </c>
      <c r="M4697" s="55" t="str">
        <f>UPPER("Week "&amp;IF(ROUNDUP(DAY(tbl_raw_data[[#This Row],[Updated_date]])/7,0)=5,4,ROUNDUP(DAY(tbl_raw_data[[#This Row],[Updated_date]])/7,0)))</f>
        <v>WEEK 3</v>
      </c>
      <c r="N4697" s="57" t="str">
        <f>UPPER(VLOOKUP(tbl_raw_data[[#This Row],[Analyst]],[1]setting!$A$1:$B$15,2,0))</f>
        <v>FARDIN</v>
      </c>
      <c r="O4697" s="57" t="str">
        <f>UPPER(tbl_raw_data[[#This Row],[Outcome]])</f>
        <v>APPROVE</v>
      </c>
      <c r="P4697" s="57" t="str">
        <f>UPPER(tbl_raw_data[[#This Row],[Queue Name]])</f>
        <v>CONSUMER PRE BUREAU</v>
      </c>
      <c r="Q4697" s="57" t="str">
        <f>IF(tbl_raw_data[[#This Row],[time_taken_in_mins]]&lt;=20,"SLA_MET","SLA_NOT_MET")</f>
        <v>SLA_MET</v>
      </c>
    </row>
    <row r="4698" spans="1:17" ht="15" customHeight="1" x14ac:dyDescent="0.25">
      <c r="A4698" s="22" t="s">
        <v>5899</v>
      </c>
      <c r="B4698" s="6">
        <v>45159.694537037038</v>
      </c>
      <c r="C4698" s="23">
        <v>45159.706157407411</v>
      </c>
      <c r="D4698" s="24" t="s">
        <v>46</v>
      </c>
      <c r="E4698" s="24" t="s">
        <v>9</v>
      </c>
      <c r="F4698" s="24" t="s">
        <v>10</v>
      </c>
      <c r="G4698" s="113" t="s">
        <v>3071</v>
      </c>
      <c r="H46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698" s="48">
        <f>tbl_raw_data[[#This Row],[Date Actioned]]-tbl_raw_data[[#This Row],[Date Tagged]]</f>
        <v>1.1620370372838806E-2</v>
      </c>
      <c r="J4698" s="50">
        <f>HOUR(tbl_raw_data[[#This Row],[time_taken]])*60+MINUTE(tbl_raw_data[[#This Row],[time_taken]])+SECOND(tbl_raw_data[[#This Row],[time_taken]])/60</f>
        <v>16.733333333333334</v>
      </c>
      <c r="K4698" s="54">
        <f>DATE(YEAR(tbl_raw_data[[#This Row],[Date Actioned]]), MONTH(tbl_raw_data[[#This Row],[Date Actioned]]), DAY(tbl_raw_data[[#This Row],[Date Actioned]]))</f>
        <v>45159</v>
      </c>
      <c r="L4698" s="55" t="str">
        <f>UPPER(TEXT(tbl_raw_data[[#This Row],[Updated_date]],"MMMM"))</f>
        <v>AUGUST</v>
      </c>
      <c r="M4698" s="55" t="str">
        <f>UPPER("Week "&amp;IF(ROUNDUP(DAY(tbl_raw_data[[#This Row],[Updated_date]])/7,0)=5,4,ROUNDUP(DAY(tbl_raw_data[[#This Row],[Updated_date]])/7,0)))</f>
        <v>WEEK 3</v>
      </c>
      <c r="N4698" s="57" t="str">
        <f>UPPER(VLOOKUP(tbl_raw_data[[#This Row],[Analyst]],[1]setting!$A$1:$B$15,2,0))</f>
        <v>SAM</v>
      </c>
      <c r="O4698" s="57" t="str">
        <f>UPPER(tbl_raw_data[[#This Row],[Outcome]])</f>
        <v>DECLINE</v>
      </c>
      <c r="P4698" s="57" t="str">
        <f>UPPER(tbl_raw_data[[#This Row],[Queue Name]])</f>
        <v>CONSUMER PRE BUREAU</v>
      </c>
      <c r="Q4698" s="57" t="str">
        <f>IF(tbl_raw_data[[#This Row],[time_taken_in_mins]]&lt;=20,"SLA_MET","SLA_NOT_MET")</f>
        <v>SLA_MET</v>
      </c>
    </row>
    <row r="4699" spans="1:17" ht="15" customHeight="1" x14ac:dyDescent="0.25">
      <c r="A4699" s="11" t="s">
        <v>2702</v>
      </c>
      <c r="B4699" s="12">
        <v>45159.696064814816</v>
      </c>
      <c r="C4699" s="27">
        <v>45159.701990740738</v>
      </c>
      <c r="D4699" s="28" t="s">
        <v>13</v>
      </c>
      <c r="E4699" s="28" t="s">
        <v>41</v>
      </c>
      <c r="F4699" s="28" t="s">
        <v>168</v>
      </c>
      <c r="G4699" s="114"/>
      <c r="H46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699" s="48">
        <f>tbl_raw_data[[#This Row],[Date Actioned]]-tbl_raw_data[[#This Row],[Date Tagged]]</f>
        <v>5.9259259214741178E-3</v>
      </c>
      <c r="J4699" s="50">
        <f>HOUR(tbl_raw_data[[#This Row],[time_taken]])*60+MINUTE(tbl_raw_data[[#This Row],[time_taken]])+SECOND(tbl_raw_data[[#This Row],[time_taken]])/60</f>
        <v>8.5333333333333332</v>
      </c>
      <c r="K4699" s="54">
        <f>DATE(YEAR(tbl_raw_data[[#This Row],[Date Actioned]]), MONTH(tbl_raw_data[[#This Row],[Date Actioned]]), DAY(tbl_raw_data[[#This Row],[Date Actioned]]))</f>
        <v>45159</v>
      </c>
      <c r="L4699" s="55" t="str">
        <f>UPPER(TEXT(tbl_raw_data[[#This Row],[Updated_date]],"MMMM"))</f>
        <v>AUGUST</v>
      </c>
      <c r="M4699" s="55" t="str">
        <f>UPPER("Week "&amp;IF(ROUNDUP(DAY(tbl_raw_data[[#This Row],[Updated_date]])/7,0)=5,4,ROUNDUP(DAY(tbl_raw_data[[#This Row],[Updated_date]])/7,0)))</f>
        <v>WEEK 3</v>
      </c>
      <c r="N4699" s="57" t="str">
        <f>UPPER(VLOOKUP(tbl_raw_data[[#This Row],[Analyst]],[1]setting!$A$1:$B$15,2,0))</f>
        <v>MERCEDES</v>
      </c>
      <c r="O4699" s="57" t="str">
        <f>UPPER(tbl_raw_data[[#This Row],[Outcome]])</f>
        <v>APPROVE</v>
      </c>
      <c r="P4699" s="57" t="str">
        <f>UPPER(tbl_raw_data[[#This Row],[Queue Name]])</f>
        <v>CONSUMER POST BUREAU</v>
      </c>
      <c r="Q4699" s="57" t="str">
        <f>IF(tbl_raw_data[[#This Row],[time_taken_in_mins]]&lt;=20,"SLA_MET","SLA_NOT_MET")</f>
        <v>SLA_MET</v>
      </c>
    </row>
    <row r="4700" spans="1:17" ht="15" customHeight="1" x14ac:dyDescent="0.25">
      <c r="A4700" s="22" t="s">
        <v>3033</v>
      </c>
      <c r="B4700" s="6">
        <v>45159.701608796298</v>
      </c>
      <c r="C4700" s="23">
        <v>45159.708043981482</v>
      </c>
      <c r="D4700" s="24" t="s">
        <v>13</v>
      </c>
      <c r="E4700" s="24" t="s">
        <v>41</v>
      </c>
      <c r="F4700" s="24" t="s">
        <v>168</v>
      </c>
      <c r="G4700" s="115"/>
      <c r="H47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0" s="48">
        <f>tbl_raw_data[[#This Row],[Date Actioned]]-tbl_raw_data[[#This Row],[Date Tagged]]</f>
        <v>6.435185183363501E-3</v>
      </c>
      <c r="J4700" s="50">
        <f>HOUR(tbl_raw_data[[#This Row],[time_taken]])*60+MINUTE(tbl_raw_data[[#This Row],[time_taken]])+SECOND(tbl_raw_data[[#This Row],[time_taken]])/60</f>
        <v>9.2666666666666675</v>
      </c>
      <c r="K4700" s="54">
        <f>DATE(YEAR(tbl_raw_data[[#This Row],[Date Actioned]]), MONTH(tbl_raw_data[[#This Row],[Date Actioned]]), DAY(tbl_raw_data[[#This Row],[Date Actioned]]))</f>
        <v>45159</v>
      </c>
      <c r="L4700" s="55" t="str">
        <f>UPPER(TEXT(tbl_raw_data[[#This Row],[Updated_date]],"MMMM"))</f>
        <v>AUGUST</v>
      </c>
      <c r="M4700" s="55" t="str">
        <f>UPPER("Week "&amp;IF(ROUNDUP(DAY(tbl_raw_data[[#This Row],[Updated_date]])/7,0)=5,4,ROUNDUP(DAY(tbl_raw_data[[#This Row],[Updated_date]])/7,0)))</f>
        <v>WEEK 3</v>
      </c>
      <c r="N4700" s="57" t="str">
        <f>UPPER(VLOOKUP(tbl_raw_data[[#This Row],[Analyst]],[1]setting!$A$1:$B$15,2,0))</f>
        <v>MERCEDES</v>
      </c>
      <c r="O4700" s="57" t="str">
        <f>UPPER(tbl_raw_data[[#This Row],[Outcome]])</f>
        <v>APPROVE</v>
      </c>
      <c r="P4700" s="57" t="str">
        <f>UPPER(tbl_raw_data[[#This Row],[Queue Name]])</f>
        <v>CONSUMER POST BUREAU</v>
      </c>
      <c r="Q4700" s="57" t="str">
        <f>IF(tbl_raw_data[[#This Row],[time_taken_in_mins]]&lt;=20,"SLA_MET","SLA_NOT_MET")</f>
        <v>SLA_MET</v>
      </c>
    </row>
    <row r="4701" spans="1:17" ht="15" customHeight="1" x14ac:dyDescent="0.25">
      <c r="A4701" s="5" t="s">
        <v>4646</v>
      </c>
      <c r="B4701" s="12">
        <v>45159.702569444446</v>
      </c>
      <c r="C4701" s="27">
        <v>45159.711377314816</v>
      </c>
      <c r="D4701" s="28" t="s">
        <v>13</v>
      </c>
      <c r="E4701" s="28" t="s">
        <v>28</v>
      </c>
      <c r="F4701" s="28" t="s">
        <v>254</v>
      </c>
      <c r="G4701" s="114"/>
      <c r="H47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1" s="48">
        <f>tbl_raw_data[[#This Row],[Date Actioned]]-tbl_raw_data[[#This Row],[Date Tagged]]</f>
        <v>8.8078703702194616E-3</v>
      </c>
      <c r="J4701" s="50">
        <f>HOUR(tbl_raw_data[[#This Row],[time_taken]])*60+MINUTE(tbl_raw_data[[#This Row],[time_taken]])+SECOND(tbl_raw_data[[#This Row],[time_taken]])/60</f>
        <v>12.683333333333334</v>
      </c>
      <c r="K4701" s="54">
        <f>DATE(YEAR(tbl_raw_data[[#This Row],[Date Actioned]]), MONTH(tbl_raw_data[[#This Row],[Date Actioned]]), DAY(tbl_raw_data[[#This Row],[Date Actioned]]))</f>
        <v>45159</v>
      </c>
      <c r="L4701" s="55" t="str">
        <f>UPPER(TEXT(tbl_raw_data[[#This Row],[Updated_date]],"MMMM"))</f>
        <v>AUGUST</v>
      </c>
      <c r="M4701" s="55" t="str">
        <f>UPPER("Week "&amp;IF(ROUNDUP(DAY(tbl_raw_data[[#This Row],[Updated_date]])/7,0)=5,4,ROUNDUP(DAY(tbl_raw_data[[#This Row],[Updated_date]])/7,0)))</f>
        <v>WEEK 3</v>
      </c>
      <c r="N4701" s="57" t="str">
        <f>UPPER(VLOOKUP(tbl_raw_data[[#This Row],[Analyst]],[1]setting!$A$1:$B$15,2,0))</f>
        <v>FARDIN</v>
      </c>
      <c r="O4701" s="57" t="str">
        <f>UPPER(tbl_raw_data[[#This Row],[Outcome]])</f>
        <v>APPROVE</v>
      </c>
      <c r="P4701" s="57" t="str">
        <f>UPPER(tbl_raw_data[[#This Row],[Queue Name]])</f>
        <v>CONSUMER EXISTING</v>
      </c>
      <c r="Q4701" s="57" t="str">
        <f>IF(tbl_raw_data[[#This Row],[time_taken_in_mins]]&lt;=20,"SLA_MET","SLA_NOT_MET")</f>
        <v>SLA_MET</v>
      </c>
    </row>
    <row r="4702" spans="1:17" ht="15" customHeight="1" x14ac:dyDescent="0.25">
      <c r="A4702" s="11" t="s">
        <v>4309</v>
      </c>
      <c r="B4702" s="6">
        <v>45159.705821759257</v>
      </c>
      <c r="C4702" s="23">
        <v>45159.714050925926</v>
      </c>
      <c r="D4702" s="24" t="s">
        <v>8</v>
      </c>
      <c r="E4702" s="24" t="s">
        <v>41</v>
      </c>
      <c r="F4702" s="24" t="s">
        <v>55</v>
      </c>
      <c r="G4702" s="115"/>
      <c r="H47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2" s="48">
        <f>tbl_raw_data[[#This Row],[Date Actioned]]-tbl_raw_data[[#This Row],[Date Tagged]]</f>
        <v>8.2291666694800369E-3</v>
      </c>
      <c r="J4702" s="50">
        <f>HOUR(tbl_raw_data[[#This Row],[time_taken]])*60+MINUTE(tbl_raw_data[[#This Row],[time_taken]])+SECOND(tbl_raw_data[[#This Row],[time_taken]])/60</f>
        <v>11.85</v>
      </c>
      <c r="K4702" s="54">
        <f>DATE(YEAR(tbl_raw_data[[#This Row],[Date Actioned]]), MONTH(tbl_raw_data[[#This Row],[Date Actioned]]), DAY(tbl_raw_data[[#This Row],[Date Actioned]]))</f>
        <v>45159</v>
      </c>
      <c r="L4702" s="55" t="str">
        <f>UPPER(TEXT(tbl_raw_data[[#This Row],[Updated_date]],"MMMM"))</f>
        <v>AUGUST</v>
      </c>
      <c r="M4702" s="55" t="str">
        <f>UPPER("Week "&amp;IF(ROUNDUP(DAY(tbl_raw_data[[#This Row],[Updated_date]])/7,0)=5,4,ROUNDUP(DAY(tbl_raw_data[[#This Row],[Updated_date]])/7,0)))</f>
        <v>WEEK 3</v>
      </c>
      <c r="N4702" s="57" t="str">
        <f>UPPER(VLOOKUP(tbl_raw_data[[#This Row],[Analyst]],[1]setting!$A$1:$B$15,2,0))</f>
        <v>CAMERON</v>
      </c>
      <c r="O4702" s="57" t="str">
        <f>UPPER(tbl_raw_data[[#This Row],[Outcome]])</f>
        <v>WITHDRAW</v>
      </c>
      <c r="P4702" s="57" t="str">
        <f>UPPER(tbl_raw_data[[#This Row],[Queue Name]])</f>
        <v>CONSUMER POST BUREAU</v>
      </c>
      <c r="Q4702" s="57" t="str">
        <f>IF(tbl_raw_data[[#This Row],[time_taken_in_mins]]&lt;=20,"SLA_MET","SLA_NOT_MET")</f>
        <v>SLA_MET</v>
      </c>
    </row>
    <row r="4703" spans="1:17" ht="15" customHeight="1" x14ac:dyDescent="0.25">
      <c r="A4703" s="11" t="s">
        <v>2292</v>
      </c>
      <c r="B4703" s="6">
        <v>45159.709560185183</v>
      </c>
      <c r="C4703" s="23">
        <v>45159.714999999997</v>
      </c>
      <c r="D4703" s="24" t="s">
        <v>13</v>
      </c>
      <c r="E4703" s="24" t="s">
        <v>28</v>
      </c>
      <c r="F4703" s="24" t="s">
        <v>10</v>
      </c>
      <c r="G4703" s="113" t="s">
        <v>546</v>
      </c>
      <c r="H47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3" s="48">
        <f>tbl_raw_data[[#This Row],[Date Actioned]]-tbl_raw_data[[#This Row],[Date Tagged]]</f>
        <v>5.4398148131440394E-3</v>
      </c>
      <c r="J4703" s="50">
        <f>HOUR(tbl_raw_data[[#This Row],[time_taken]])*60+MINUTE(tbl_raw_data[[#This Row],[time_taken]])+SECOND(tbl_raw_data[[#This Row],[time_taken]])/60</f>
        <v>7.833333333333333</v>
      </c>
      <c r="K4703" s="54">
        <f>DATE(YEAR(tbl_raw_data[[#This Row],[Date Actioned]]), MONTH(tbl_raw_data[[#This Row],[Date Actioned]]), DAY(tbl_raw_data[[#This Row],[Date Actioned]]))</f>
        <v>45159</v>
      </c>
      <c r="L4703" s="55" t="str">
        <f>UPPER(TEXT(tbl_raw_data[[#This Row],[Updated_date]],"MMMM"))</f>
        <v>AUGUST</v>
      </c>
      <c r="M4703" s="55" t="str">
        <f>UPPER("Week "&amp;IF(ROUNDUP(DAY(tbl_raw_data[[#This Row],[Updated_date]])/7,0)=5,4,ROUNDUP(DAY(tbl_raw_data[[#This Row],[Updated_date]])/7,0)))</f>
        <v>WEEK 3</v>
      </c>
      <c r="N4703" s="57" t="str">
        <f>UPPER(VLOOKUP(tbl_raw_data[[#This Row],[Analyst]],[1]setting!$A$1:$B$15,2,0))</f>
        <v>SAM</v>
      </c>
      <c r="O4703" s="57" t="str">
        <f>UPPER(tbl_raw_data[[#This Row],[Outcome]])</f>
        <v>APPROVE</v>
      </c>
      <c r="P4703" s="57" t="str">
        <f>UPPER(tbl_raw_data[[#This Row],[Queue Name]])</f>
        <v>CONSUMER EXISTING</v>
      </c>
      <c r="Q4703" s="57" t="str">
        <f>IF(tbl_raw_data[[#This Row],[time_taken_in_mins]]&lt;=20,"SLA_MET","SLA_NOT_MET")</f>
        <v>SLA_MET</v>
      </c>
    </row>
    <row r="4704" spans="1:17" ht="15" customHeight="1" x14ac:dyDescent="0.25">
      <c r="A4704" s="22" t="s">
        <v>5889</v>
      </c>
      <c r="B4704" s="12">
        <v>45159.709675925929</v>
      </c>
      <c r="C4704" s="27">
        <v>45159.721261574072</v>
      </c>
      <c r="D4704" s="28" t="s">
        <v>8</v>
      </c>
      <c r="E4704" s="28" t="s">
        <v>9</v>
      </c>
      <c r="F4704" s="28" t="s">
        <v>10</v>
      </c>
      <c r="G4704" s="112" t="s">
        <v>5890</v>
      </c>
      <c r="H47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04" s="48">
        <f>tbl_raw_data[[#This Row],[Date Actioned]]-tbl_raw_data[[#This Row],[Date Tagged]]</f>
        <v>1.1585648142499849E-2</v>
      </c>
      <c r="J4704" s="50">
        <f>HOUR(tbl_raw_data[[#This Row],[time_taken]])*60+MINUTE(tbl_raw_data[[#This Row],[time_taken]])+SECOND(tbl_raw_data[[#This Row],[time_taken]])/60</f>
        <v>16.683333333333334</v>
      </c>
      <c r="K4704" s="54">
        <f>DATE(YEAR(tbl_raw_data[[#This Row],[Date Actioned]]), MONTH(tbl_raw_data[[#This Row],[Date Actioned]]), DAY(tbl_raw_data[[#This Row],[Date Actioned]]))</f>
        <v>45159</v>
      </c>
      <c r="L4704" s="55" t="str">
        <f>UPPER(TEXT(tbl_raw_data[[#This Row],[Updated_date]],"MMMM"))</f>
        <v>AUGUST</v>
      </c>
      <c r="M4704" s="55" t="str">
        <f>UPPER("Week "&amp;IF(ROUNDUP(DAY(tbl_raw_data[[#This Row],[Updated_date]])/7,0)=5,4,ROUNDUP(DAY(tbl_raw_data[[#This Row],[Updated_date]])/7,0)))</f>
        <v>WEEK 3</v>
      </c>
      <c r="N4704" s="57" t="str">
        <f>UPPER(VLOOKUP(tbl_raw_data[[#This Row],[Analyst]],[1]setting!$A$1:$B$15,2,0))</f>
        <v>SAM</v>
      </c>
      <c r="O4704" s="57" t="str">
        <f>UPPER(tbl_raw_data[[#This Row],[Outcome]])</f>
        <v>WITHDRAW</v>
      </c>
      <c r="P4704" s="57" t="str">
        <f>UPPER(tbl_raw_data[[#This Row],[Queue Name]])</f>
        <v>CONSUMER PRE BUREAU</v>
      </c>
      <c r="Q4704" s="57" t="str">
        <f>IF(tbl_raw_data[[#This Row],[time_taken_in_mins]]&lt;=20,"SLA_MET","SLA_NOT_MET")</f>
        <v>SLA_MET</v>
      </c>
    </row>
    <row r="4705" spans="1:17" ht="15" customHeight="1" x14ac:dyDescent="0.25">
      <c r="A4705" s="22" t="s">
        <v>5219</v>
      </c>
      <c r="B4705" s="12">
        <v>45159.710694444446</v>
      </c>
      <c r="C4705" s="27">
        <v>45159.72074074074</v>
      </c>
      <c r="D4705" s="28" t="s">
        <v>13</v>
      </c>
      <c r="E4705" s="28" t="s">
        <v>41</v>
      </c>
      <c r="F4705" s="28" t="s">
        <v>254</v>
      </c>
      <c r="G4705" s="114"/>
      <c r="H47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5" s="48">
        <f>tbl_raw_data[[#This Row],[Date Actioned]]-tbl_raw_data[[#This Row],[Date Tagged]]</f>
        <v>1.0046296294603962E-2</v>
      </c>
      <c r="J4705" s="50">
        <f>HOUR(tbl_raw_data[[#This Row],[time_taken]])*60+MINUTE(tbl_raw_data[[#This Row],[time_taken]])+SECOND(tbl_raw_data[[#This Row],[time_taken]])/60</f>
        <v>14.466666666666667</v>
      </c>
      <c r="K4705" s="54">
        <f>DATE(YEAR(tbl_raw_data[[#This Row],[Date Actioned]]), MONTH(tbl_raw_data[[#This Row],[Date Actioned]]), DAY(tbl_raw_data[[#This Row],[Date Actioned]]))</f>
        <v>45159</v>
      </c>
      <c r="L4705" s="55" t="str">
        <f>UPPER(TEXT(tbl_raw_data[[#This Row],[Updated_date]],"MMMM"))</f>
        <v>AUGUST</v>
      </c>
      <c r="M4705" s="55" t="str">
        <f>UPPER("Week "&amp;IF(ROUNDUP(DAY(tbl_raw_data[[#This Row],[Updated_date]])/7,0)=5,4,ROUNDUP(DAY(tbl_raw_data[[#This Row],[Updated_date]])/7,0)))</f>
        <v>WEEK 3</v>
      </c>
      <c r="N4705" s="57" t="str">
        <f>UPPER(VLOOKUP(tbl_raw_data[[#This Row],[Analyst]],[1]setting!$A$1:$B$15,2,0))</f>
        <v>FARDIN</v>
      </c>
      <c r="O4705" s="57" t="str">
        <f>UPPER(tbl_raw_data[[#This Row],[Outcome]])</f>
        <v>APPROVE</v>
      </c>
      <c r="P4705" s="57" t="str">
        <f>UPPER(tbl_raw_data[[#This Row],[Queue Name]])</f>
        <v>CONSUMER POST BUREAU</v>
      </c>
      <c r="Q4705" s="57" t="str">
        <f>IF(tbl_raw_data[[#This Row],[time_taken_in_mins]]&lt;=20,"SLA_MET","SLA_NOT_MET")</f>
        <v>SLA_MET</v>
      </c>
    </row>
    <row r="4706" spans="1:17" ht="15" customHeight="1" x14ac:dyDescent="0.25">
      <c r="A4706" s="5" t="s">
        <v>2685</v>
      </c>
      <c r="B4706" s="6">
        <v>45159.712858796294</v>
      </c>
      <c r="C4706" s="23">
        <v>45159.718761574077</v>
      </c>
      <c r="D4706" s="24" t="s">
        <v>13</v>
      </c>
      <c r="E4706" s="24" t="s">
        <v>28</v>
      </c>
      <c r="F4706" s="24" t="s">
        <v>55</v>
      </c>
      <c r="G4706" s="115"/>
      <c r="H47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06" s="48">
        <f>tbl_raw_data[[#This Row],[Date Actioned]]-tbl_raw_data[[#This Row],[Date Tagged]]</f>
        <v>5.9027777824667282E-3</v>
      </c>
      <c r="J4706" s="50">
        <f>HOUR(tbl_raw_data[[#This Row],[time_taken]])*60+MINUTE(tbl_raw_data[[#This Row],[time_taken]])+SECOND(tbl_raw_data[[#This Row],[time_taken]])/60</f>
        <v>8.5</v>
      </c>
      <c r="K4706" s="54">
        <f>DATE(YEAR(tbl_raw_data[[#This Row],[Date Actioned]]), MONTH(tbl_raw_data[[#This Row],[Date Actioned]]), DAY(tbl_raw_data[[#This Row],[Date Actioned]]))</f>
        <v>45159</v>
      </c>
      <c r="L4706" s="55" t="str">
        <f>UPPER(TEXT(tbl_raw_data[[#This Row],[Updated_date]],"MMMM"))</f>
        <v>AUGUST</v>
      </c>
      <c r="M4706" s="55" t="str">
        <f>UPPER("Week "&amp;IF(ROUNDUP(DAY(tbl_raw_data[[#This Row],[Updated_date]])/7,0)=5,4,ROUNDUP(DAY(tbl_raw_data[[#This Row],[Updated_date]])/7,0)))</f>
        <v>WEEK 3</v>
      </c>
      <c r="N4706" s="57" t="str">
        <f>UPPER(VLOOKUP(tbl_raw_data[[#This Row],[Analyst]],[1]setting!$A$1:$B$15,2,0))</f>
        <v>CAMERON</v>
      </c>
      <c r="O4706" s="57" t="str">
        <f>UPPER(tbl_raw_data[[#This Row],[Outcome]])</f>
        <v>APPROVE</v>
      </c>
      <c r="P4706" s="57" t="str">
        <f>UPPER(tbl_raw_data[[#This Row],[Queue Name]])</f>
        <v>CONSUMER EXISTING</v>
      </c>
      <c r="Q4706" s="57" t="str">
        <f>IF(tbl_raw_data[[#This Row],[time_taken_in_mins]]&lt;=20,"SLA_MET","SLA_NOT_MET")</f>
        <v>SLA_MET</v>
      </c>
    </row>
    <row r="4707" spans="1:17" ht="15" customHeight="1" x14ac:dyDescent="0.25">
      <c r="A4707" s="11" t="s">
        <v>6439</v>
      </c>
      <c r="B4707" s="12">
        <v>45159.712905092594</v>
      </c>
      <c r="C4707" s="27">
        <v>45159.726319444446</v>
      </c>
      <c r="D4707" s="28" t="s">
        <v>13</v>
      </c>
      <c r="E4707" s="28" t="s">
        <v>9</v>
      </c>
      <c r="F4707" s="28" t="s">
        <v>14</v>
      </c>
      <c r="G4707" s="112" t="s">
        <v>21</v>
      </c>
      <c r="H47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7" s="48">
        <f>tbl_raw_data[[#This Row],[Date Actioned]]-tbl_raw_data[[#This Row],[Date Tagged]]</f>
        <v>1.3414351851679385E-2</v>
      </c>
      <c r="J4707" s="50">
        <f>HOUR(tbl_raw_data[[#This Row],[time_taken]])*60+MINUTE(tbl_raw_data[[#This Row],[time_taken]])+SECOND(tbl_raw_data[[#This Row],[time_taken]])/60</f>
        <v>19.316666666666666</v>
      </c>
      <c r="K4707" s="54">
        <f>DATE(YEAR(tbl_raw_data[[#This Row],[Date Actioned]]), MONTH(tbl_raw_data[[#This Row],[Date Actioned]]), DAY(tbl_raw_data[[#This Row],[Date Actioned]]))</f>
        <v>45159</v>
      </c>
      <c r="L4707" s="55" t="str">
        <f>UPPER(TEXT(tbl_raw_data[[#This Row],[Updated_date]],"MMMM"))</f>
        <v>AUGUST</v>
      </c>
      <c r="M4707" s="55" t="str">
        <f>UPPER("Week "&amp;IF(ROUNDUP(DAY(tbl_raw_data[[#This Row],[Updated_date]])/7,0)=5,4,ROUNDUP(DAY(tbl_raw_data[[#This Row],[Updated_date]])/7,0)))</f>
        <v>WEEK 3</v>
      </c>
      <c r="N4707" s="57" t="str">
        <f>UPPER(VLOOKUP(tbl_raw_data[[#This Row],[Analyst]],[1]setting!$A$1:$B$15,2,0))</f>
        <v>HARDIK</v>
      </c>
      <c r="O4707" s="57" t="str">
        <f>UPPER(tbl_raw_data[[#This Row],[Outcome]])</f>
        <v>APPROVE</v>
      </c>
      <c r="P4707" s="57" t="str">
        <f>UPPER(tbl_raw_data[[#This Row],[Queue Name]])</f>
        <v>CONSUMER PRE BUREAU</v>
      </c>
      <c r="Q4707" s="57" t="str">
        <f>IF(tbl_raw_data[[#This Row],[time_taken_in_mins]]&lt;=20,"SLA_MET","SLA_NOT_MET")</f>
        <v>SLA_MET</v>
      </c>
    </row>
    <row r="4708" spans="1:17" ht="15" customHeight="1" x14ac:dyDescent="0.25">
      <c r="A4708" s="5" t="s">
        <v>3373</v>
      </c>
      <c r="B4708" s="6">
        <v>45159.714282407411</v>
      </c>
      <c r="C4708" s="23">
        <v>45159.721168981479</v>
      </c>
      <c r="D4708" s="24" t="s">
        <v>8</v>
      </c>
      <c r="E4708" s="24" t="s">
        <v>41</v>
      </c>
      <c r="F4708" s="24" t="s">
        <v>55</v>
      </c>
      <c r="G4708" s="113" t="s">
        <v>3374</v>
      </c>
      <c r="H47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08" s="48">
        <f>tbl_raw_data[[#This Row],[Date Actioned]]-tbl_raw_data[[#This Row],[Date Tagged]]</f>
        <v>6.8865740686305799E-3</v>
      </c>
      <c r="J4708" s="50">
        <f>HOUR(tbl_raw_data[[#This Row],[time_taken]])*60+MINUTE(tbl_raw_data[[#This Row],[time_taken]])+SECOND(tbl_raw_data[[#This Row],[time_taken]])/60</f>
        <v>9.9166666666666661</v>
      </c>
      <c r="K4708" s="54">
        <f>DATE(YEAR(tbl_raw_data[[#This Row],[Date Actioned]]), MONTH(tbl_raw_data[[#This Row],[Date Actioned]]), DAY(tbl_raw_data[[#This Row],[Date Actioned]]))</f>
        <v>45159</v>
      </c>
      <c r="L4708" s="55" t="str">
        <f>UPPER(TEXT(tbl_raw_data[[#This Row],[Updated_date]],"MMMM"))</f>
        <v>AUGUST</v>
      </c>
      <c r="M4708" s="55" t="str">
        <f>UPPER("Week "&amp;IF(ROUNDUP(DAY(tbl_raw_data[[#This Row],[Updated_date]])/7,0)=5,4,ROUNDUP(DAY(tbl_raw_data[[#This Row],[Updated_date]])/7,0)))</f>
        <v>WEEK 3</v>
      </c>
      <c r="N4708" s="57" t="str">
        <f>UPPER(VLOOKUP(tbl_raw_data[[#This Row],[Analyst]],[1]setting!$A$1:$B$15,2,0))</f>
        <v>CAMERON</v>
      </c>
      <c r="O4708" s="57" t="str">
        <f>UPPER(tbl_raw_data[[#This Row],[Outcome]])</f>
        <v>WITHDRAW</v>
      </c>
      <c r="P4708" s="57" t="str">
        <f>UPPER(tbl_raw_data[[#This Row],[Queue Name]])</f>
        <v>CONSUMER POST BUREAU</v>
      </c>
      <c r="Q4708" s="57" t="str">
        <f>IF(tbl_raw_data[[#This Row],[time_taken_in_mins]]&lt;=20,"SLA_MET","SLA_NOT_MET")</f>
        <v>SLA_MET</v>
      </c>
    </row>
    <row r="4709" spans="1:17" ht="15" customHeight="1" x14ac:dyDescent="0.25">
      <c r="A4709" s="22" t="s">
        <v>4991</v>
      </c>
      <c r="B4709" s="6">
        <v>45159.717511574076</v>
      </c>
      <c r="C4709" s="23">
        <v>45159.726967592593</v>
      </c>
      <c r="D4709" s="24" t="s">
        <v>13</v>
      </c>
      <c r="E4709" s="24" t="s">
        <v>28</v>
      </c>
      <c r="F4709" s="24" t="s">
        <v>55</v>
      </c>
      <c r="G4709" s="113" t="s">
        <v>53</v>
      </c>
      <c r="H47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09" s="48">
        <f>tbl_raw_data[[#This Row],[Date Actioned]]-tbl_raw_data[[#This Row],[Date Tagged]]</f>
        <v>9.4560185170848854E-3</v>
      </c>
      <c r="J4709" s="50">
        <f>HOUR(tbl_raw_data[[#This Row],[time_taken]])*60+MINUTE(tbl_raw_data[[#This Row],[time_taken]])+SECOND(tbl_raw_data[[#This Row],[time_taken]])/60</f>
        <v>13.616666666666667</v>
      </c>
      <c r="K4709" s="54">
        <f>DATE(YEAR(tbl_raw_data[[#This Row],[Date Actioned]]), MONTH(tbl_raw_data[[#This Row],[Date Actioned]]), DAY(tbl_raw_data[[#This Row],[Date Actioned]]))</f>
        <v>45159</v>
      </c>
      <c r="L4709" s="55" t="str">
        <f>UPPER(TEXT(tbl_raw_data[[#This Row],[Updated_date]],"MMMM"))</f>
        <v>AUGUST</v>
      </c>
      <c r="M4709" s="55" t="str">
        <f>UPPER("Week "&amp;IF(ROUNDUP(DAY(tbl_raw_data[[#This Row],[Updated_date]])/7,0)=5,4,ROUNDUP(DAY(tbl_raw_data[[#This Row],[Updated_date]])/7,0)))</f>
        <v>WEEK 3</v>
      </c>
      <c r="N4709" s="57" t="str">
        <f>UPPER(VLOOKUP(tbl_raw_data[[#This Row],[Analyst]],[1]setting!$A$1:$B$15,2,0))</f>
        <v>CAMERON</v>
      </c>
      <c r="O4709" s="57" t="str">
        <f>UPPER(tbl_raw_data[[#This Row],[Outcome]])</f>
        <v>APPROVE</v>
      </c>
      <c r="P4709" s="57" t="str">
        <f>UPPER(tbl_raw_data[[#This Row],[Queue Name]])</f>
        <v>CONSUMER EXISTING</v>
      </c>
      <c r="Q4709" s="57" t="str">
        <f>IF(tbl_raw_data[[#This Row],[time_taken_in_mins]]&lt;=20,"SLA_MET","SLA_NOT_MET")</f>
        <v>SLA_MET</v>
      </c>
    </row>
    <row r="4710" spans="1:17" ht="15" customHeight="1" x14ac:dyDescent="0.25">
      <c r="A4710" s="5" t="s">
        <v>2856</v>
      </c>
      <c r="B4710" s="12">
        <v>45159.717789351853</v>
      </c>
      <c r="C4710" s="27">
        <v>45159.723946759259</v>
      </c>
      <c r="D4710" s="28" t="s">
        <v>46</v>
      </c>
      <c r="E4710" s="28" t="s">
        <v>28</v>
      </c>
      <c r="F4710" s="28" t="s">
        <v>10</v>
      </c>
      <c r="G4710" s="112" t="s">
        <v>387</v>
      </c>
      <c r="H47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0" s="48">
        <f>tbl_raw_data[[#This Row],[Date Actioned]]-tbl_raw_data[[#This Row],[Date Tagged]]</f>
        <v>6.1574074061354622E-3</v>
      </c>
      <c r="J4710" s="50">
        <f>HOUR(tbl_raw_data[[#This Row],[time_taken]])*60+MINUTE(tbl_raw_data[[#This Row],[time_taken]])+SECOND(tbl_raw_data[[#This Row],[time_taken]])/60</f>
        <v>8.8666666666666671</v>
      </c>
      <c r="K4710" s="54">
        <f>DATE(YEAR(tbl_raw_data[[#This Row],[Date Actioned]]), MONTH(tbl_raw_data[[#This Row],[Date Actioned]]), DAY(tbl_raw_data[[#This Row],[Date Actioned]]))</f>
        <v>45159</v>
      </c>
      <c r="L4710" s="55" t="str">
        <f>UPPER(TEXT(tbl_raw_data[[#This Row],[Updated_date]],"MMMM"))</f>
        <v>AUGUST</v>
      </c>
      <c r="M4710" s="55" t="str">
        <f>UPPER("Week "&amp;IF(ROUNDUP(DAY(tbl_raw_data[[#This Row],[Updated_date]])/7,0)=5,4,ROUNDUP(DAY(tbl_raw_data[[#This Row],[Updated_date]])/7,0)))</f>
        <v>WEEK 3</v>
      </c>
      <c r="N4710" s="57" t="str">
        <f>UPPER(VLOOKUP(tbl_raw_data[[#This Row],[Analyst]],[1]setting!$A$1:$B$15,2,0))</f>
        <v>SAM</v>
      </c>
      <c r="O4710" s="57" t="str">
        <f>UPPER(tbl_raw_data[[#This Row],[Outcome]])</f>
        <v>DECLINE</v>
      </c>
      <c r="P4710" s="57" t="str">
        <f>UPPER(tbl_raw_data[[#This Row],[Queue Name]])</f>
        <v>CONSUMER EXISTING</v>
      </c>
      <c r="Q4710" s="57" t="str">
        <f>IF(tbl_raw_data[[#This Row],[time_taken_in_mins]]&lt;=20,"SLA_MET","SLA_NOT_MET")</f>
        <v>SLA_MET</v>
      </c>
    </row>
    <row r="4711" spans="1:17" ht="15" customHeight="1" x14ac:dyDescent="0.25">
      <c r="A4711" s="5" t="s">
        <v>4478</v>
      </c>
      <c r="B4711" s="12">
        <v>45159.719270833331</v>
      </c>
      <c r="C4711" s="27">
        <v>45159.727800925924</v>
      </c>
      <c r="D4711" s="28" t="s">
        <v>13</v>
      </c>
      <c r="E4711" s="28" t="s">
        <v>28</v>
      </c>
      <c r="F4711" s="28" t="s">
        <v>254</v>
      </c>
      <c r="G4711" s="112" t="s">
        <v>29</v>
      </c>
      <c r="H47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1" s="48">
        <f>tbl_raw_data[[#This Row],[Date Actioned]]-tbl_raw_data[[#This Row],[Date Tagged]]</f>
        <v>8.5300925929914229E-3</v>
      </c>
      <c r="J4711" s="50">
        <f>HOUR(tbl_raw_data[[#This Row],[time_taken]])*60+MINUTE(tbl_raw_data[[#This Row],[time_taken]])+SECOND(tbl_raw_data[[#This Row],[time_taken]])/60</f>
        <v>12.283333333333333</v>
      </c>
      <c r="K4711" s="54">
        <f>DATE(YEAR(tbl_raw_data[[#This Row],[Date Actioned]]), MONTH(tbl_raw_data[[#This Row],[Date Actioned]]), DAY(tbl_raw_data[[#This Row],[Date Actioned]]))</f>
        <v>45159</v>
      </c>
      <c r="L4711" s="55" t="str">
        <f>UPPER(TEXT(tbl_raw_data[[#This Row],[Updated_date]],"MMMM"))</f>
        <v>AUGUST</v>
      </c>
      <c r="M4711" s="55" t="str">
        <f>UPPER("Week "&amp;IF(ROUNDUP(DAY(tbl_raw_data[[#This Row],[Updated_date]])/7,0)=5,4,ROUNDUP(DAY(tbl_raw_data[[#This Row],[Updated_date]])/7,0)))</f>
        <v>WEEK 3</v>
      </c>
      <c r="N4711" s="57" t="str">
        <f>UPPER(VLOOKUP(tbl_raw_data[[#This Row],[Analyst]],[1]setting!$A$1:$B$15,2,0))</f>
        <v>FARDIN</v>
      </c>
      <c r="O4711" s="57" t="str">
        <f>UPPER(tbl_raw_data[[#This Row],[Outcome]])</f>
        <v>APPROVE</v>
      </c>
      <c r="P4711" s="57" t="str">
        <f>UPPER(tbl_raw_data[[#This Row],[Queue Name]])</f>
        <v>CONSUMER EXISTING</v>
      </c>
      <c r="Q4711" s="57" t="str">
        <f>IF(tbl_raw_data[[#This Row],[time_taken_in_mins]]&lt;=20,"SLA_MET","SLA_NOT_MET")</f>
        <v>SLA_MET</v>
      </c>
    </row>
    <row r="4712" spans="1:17" ht="15" customHeight="1" x14ac:dyDescent="0.25">
      <c r="A4712" s="11" t="s">
        <v>4195</v>
      </c>
      <c r="B4712" s="12">
        <v>45159.719398148147</v>
      </c>
      <c r="C4712" s="27">
        <v>45159.727430555555</v>
      </c>
      <c r="D4712" s="28" t="s">
        <v>8</v>
      </c>
      <c r="E4712" s="28" t="s">
        <v>9</v>
      </c>
      <c r="F4712" s="28" t="s">
        <v>10</v>
      </c>
      <c r="G4712" s="112" t="s">
        <v>234</v>
      </c>
      <c r="H47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12" s="48">
        <f>tbl_raw_data[[#This Row],[Date Actioned]]-tbl_raw_data[[#This Row],[Date Tagged]]</f>
        <v>8.0324074078816921E-3</v>
      </c>
      <c r="J4712" s="50">
        <f>HOUR(tbl_raw_data[[#This Row],[time_taken]])*60+MINUTE(tbl_raw_data[[#This Row],[time_taken]])+SECOND(tbl_raw_data[[#This Row],[time_taken]])/60</f>
        <v>11.566666666666666</v>
      </c>
      <c r="K4712" s="54">
        <f>DATE(YEAR(tbl_raw_data[[#This Row],[Date Actioned]]), MONTH(tbl_raw_data[[#This Row],[Date Actioned]]), DAY(tbl_raw_data[[#This Row],[Date Actioned]]))</f>
        <v>45159</v>
      </c>
      <c r="L4712" s="55" t="str">
        <f>UPPER(TEXT(tbl_raw_data[[#This Row],[Updated_date]],"MMMM"))</f>
        <v>AUGUST</v>
      </c>
      <c r="M4712" s="55" t="str">
        <f>UPPER("Week "&amp;IF(ROUNDUP(DAY(tbl_raw_data[[#This Row],[Updated_date]])/7,0)=5,4,ROUNDUP(DAY(tbl_raw_data[[#This Row],[Updated_date]])/7,0)))</f>
        <v>WEEK 3</v>
      </c>
      <c r="N4712" s="57" t="str">
        <f>UPPER(VLOOKUP(tbl_raw_data[[#This Row],[Analyst]],[1]setting!$A$1:$B$15,2,0))</f>
        <v>SAM</v>
      </c>
      <c r="O4712" s="57" t="str">
        <f>UPPER(tbl_raw_data[[#This Row],[Outcome]])</f>
        <v>WITHDRAW</v>
      </c>
      <c r="P4712" s="57" t="str">
        <f>UPPER(tbl_raw_data[[#This Row],[Queue Name]])</f>
        <v>CONSUMER PRE BUREAU</v>
      </c>
      <c r="Q4712" s="57" t="str">
        <f>IF(tbl_raw_data[[#This Row],[time_taken_in_mins]]&lt;=20,"SLA_MET","SLA_NOT_MET")</f>
        <v>SLA_MET</v>
      </c>
    </row>
    <row r="4713" spans="1:17" ht="15" customHeight="1" x14ac:dyDescent="0.25">
      <c r="A4713" s="11" t="s">
        <v>4675</v>
      </c>
      <c r="B4713" s="6">
        <v>45159.723298611112</v>
      </c>
      <c r="C4713" s="23">
        <v>45159.732141203705</v>
      </c>
      <c r="D4713" s="24" t="s">
        <v>13</v>
      </c>
      <c r="E4713" s="24" t="s">
        <v>41</v>
      </c>
      <c r="F4713" s="24" t="s">
        <v>168</v>
      </c>
      <c r="G4713" s="115"/>
      <c r="H47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13" s="48">
        <f>tbl_raw_data[[#This Row],[Date Actioned]]-tbl_raw_data[[#This Row],[Date Tagged]]</f>
        <v>8.8425925932824612E-3</v>
      </c>
      <c r="J4713" s="50">
        <f>HOUR(tbl_raw_data[[#This Row],[time_taken]])*60+MINUTE(tbl_raw_data[[#This Row],[time_taken]])+SECOND(tbl_raw_data[[#This Row],[time_taken]])/60</f>
        <v>12.733333333333333</v>
      </c>
      <c r="K4713" s="54">
        <f>DATE(YEAR(tbl_raw_data[[#This Row],[Date Actioned]]), MONTH(tbl_raw_data[[#This Row],[Date Actioned]]), DAY(tbl_raw_data[[#This Row],[Date Actioned]]))</f>
        <v>45159</v>
      </c>
      <c r="L4713" s="55" t="str">
        <f>UPPER(TEXT(tbl_raw_data[[#This Row],[Updated_date]],"MMMM"))</f>
        <v>AUGUST</v>
      </c>
      <c r="M4713" s="55" t="str">
        <f>UPPER("Week "&amp;IF(ROUNDUP(DAY(tbl_raw_data[[#This Row],[Updated_date]])/7,0)=5,4,ROUNDUP(DAY(tbl_raw_data[[#This Row],[Updated_date]])/7,0)))</f>
        <v>WEEK 3</v>
      </c>
      <c r="N4713" s="57" t="str">
        <f>UPPER(VLOOKUP(tbl_raw_data[[#This Row],[Analyst]],[1]setting!$A$1:$B$15,2,0))</f>
        <v>MERCEDES</v>
      </c>
      <c r="O4713" s="57" t="str">
        <f>UPPER(tbl_raw_data[[#This Row],[Outcome]])</f>
        <v>APPROVE</v>
      </c>
      <c r="P4713" s="57" t="str">
        <f>UPPER(tbl_raw_data[[#This Row],[Queue Name]])</f>
        <v>CONSUMER POST BUREAU</v>
      </c>
      <c r="Q4713" s="57" t="str">
        <f>IF(tbl_raw_data[[#This Row],[time_taken_in_mins]]&lt;=20,"SLA_MET","SLA_NOT_MET")</f>
        <v>SLA_MET</v>
      </c>
    </row>
    <row r="4714" spans="1:17" ht="15" customHeight="1" x14ac:dyDescent="0.25">
      <c r="A4714" s="22" t="s">
        <v>5055</v>
      </c>
      <c r="B4714" s="12">
        <v>45159.726863425924</v>
      </c>
      <c r="C4714" s="27">
        <v>45159.73646990741</v>
      </c>
      <c r="D4714" s="28" t="s">
        <v>13</v>
      </c>
      <c r="E4714" s="28" t="s">
        <v>41</v>
      </c>
      <c r="F4714" s="28" t="s">
        <v>254</v>
      </c>
      <c r="G4714" s="114"/>
      <c r="H47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14" s="48">
        <f>tbl_raw_data[[#This Row],[Date Actioned]]-tbl_raw_data[[#This Row],[Date Tagged]]</f>
        <v>9.606481486116536E-3</v>
      </c>
      <c r="J4714" s="50">
        <f>HOUR(tbl_raw_data[[#This Row],[time_taken]])*60+MINUTE(tbl_raw_data[[#This Row],[time_taken]])+SECOND(tbl_raw_data[[#This Row],[time_taken]])/60</f>
        <v>13.833333333333334</v>
      </c>
      <c r="K4714" s="54">
        <f>DATE(YEAR(tbl_raw_data[[#This Row],[Date Actioned]]), MONTH(tbl_raw_data[[#This Row],[Date Actioned]]), DAY(tbl_raw_data[[#This Row],[Date Actioned]]))</f>
        <v>45159</v>
      </c>
      <c r="L4714" s="55" t="str">
        <f>UPPER(TEXT(tbl_raw_data[[#This Row],[Updated_date]],"MMMM"))</f>
        <v>AUGUST</v>
      </c>
      <c r="M4714" s="55" t="str">
        <f>UPPER("Week "&amp;IF(ROUNDUP(DAY(tbl_raw_data[[#This Row],[Updated_date]])/7,0)=5,4,ROUNDUP(DAY(tbl_raw_data[[#This Row],[Updated_date]])/7,0)))</f>
        <v>WEEK 3</v>
      </c>
      <c r="N4714" s="57" t="str">
        <f>UPPER(VLOOKUP(tbl_raw_data[[#This Row],[Analyst]],[1]setting!$A$1:$B$15,2,0))</f>
        <v>FARDIN</v>
      </c>
      <c r="O4714" s="57" t="str">
        <f>UPPER(tbl_raw_data[[#This Row],[Outcome]])</f>
        <v>APPROVE</v>
      </c>
      <c r="P4714" s="57" t="str">
        <f>UPPER(tbl_raw_data[[#This Row],[Queue Name]])</f>
        <v>CONSUMER POST BUREAU</v>
      </c>
      <c r="Q4714" s="57" t="str">
        <f>IF(tbl_raw_data[[#This Row],[time_taken_in_mins]]&lt;=20,"SLA_MET","SLA_NOT_MET")</f>
        <v>SLA_MET</v>
      </c>
    </row>
    <row r="4715" spans="1:17" ht="15" customHeight="1" x14ac:dyDescent="0.25">
      <c r="A4715" s="5" t="s">
        <v>6995</v>
      </c>
      <c r="B4715" s="6">
        <v>45159.730914351851</v>
      </c>
      <c r="C4715" s="23">
        <v>45159.749074074076</v>
      </c>
      <c r="D4715" s="24" t="s">
        <v>13</v>
      </c>
      <c r="E4715" s="24" t="s">
        <v>41</v>
      </c>
      <c r="F4715" s="24" t="s">
        <v>228</v>
      </c>
      <c r="G4715" s="115"/>
      <c r="H47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15" s="48">
        <f>tbl_raw_data[[#This Row],[Date Actioned]]-tbl_raw_data[[#This Row],[Date Tagged]]</f>
        <v>1.8159722225391306E-2</v>
      </c>
      <c r="J4715" s="50">
        <f>HOUR(tbl_raw_data[[#This Row],[time_taken]])*60+MINUTE(tbl_raw_data[[#This Row],[time_taken]])+SECOND(tbl_raw_data[[#This Row],[time_taken]])/60</f>
        <v>26.15</v>
      </c>
      <c r="K4715" s="54">
        <f>DATE(YEAR(tbl_raw_data[[#This Row],[Date Actioned]]), MONTH(tbl_raw_data[[#This Row],[Date Actioned]]), DAY(tbl_raw_data[[#This Row],[Date Actioned]]))</f>
        <v>45159</v>
      </c>
      <c r="L4715" s="55" t="str">
        <f>UPPER(TEXT(tbl_raw_data[[#This Row],[Updated_date]],"MMMM"))</f>
        <v>AUGUST</v>
      </c>
      <c r="M4715" s="55" t="str">
        <f>UPPER("Week "&amp;IF(ROUNDUP(DAY(tbl_raw_data[[#This Row],[Updated_date]])/7,0)=5,4,ROUNDUP(DAY(tbl_raw_data[[#This Row],[Updated_date]])/7,0)))</f>
        <v>WEEK 3</v>
      </c>
      <c r="N4715" s="57" t="str">
        <f>UPPER(VLOOKUP(tbl_raw_data[[#This Row],[Analyst]],[1]setting!$A$1:$B$15,2,0))</f>
        <v>OUADIR</v>
      </c>
      <c r="O4715" s="57" t="str">
        <f>UPPER(tbl_raw_data[[#This Row],[Outcome]])</f>
        <v>APPROVE</v>
      </c>
      <c r="P4715" s="57" t="str">
        <f>UPPER(tbl_raw_data[[#This Row],[Queue Name]])</f>
        <v>CONSUMER POST BUREAU</v>
      </c>
      <c r="Q4715" s="57" t="str">
        <f>IF(tbl_raw_data[[#This Row],[time_taken_in_mins]]&lt;=20,"SLA_MET","SLA_NOT_MET")</f>
        <v>SLA_NOT_MET</v>
      </c>
    </row>
    <row r="4716" spans="1:17" ht="15" customHeight="1" x14ac:dyDescent="0.25">
      <c r="A4716" s="11" t="s">
        <v>1395</v>
      </c>
      <c r="B4716" s="6">
        <v>45159.733796296299</v>
      </c>
      <c r="C4716" s="23">
        <v>45159.738067129627</v>
      </c>
      <c r="D4716" s="24" t="s">
        <v>46</v>
      </c>
      <c r="E4716" s="24" t="s">
        <v>41</v>
      </c>
      <c r="F4716" s="24" t="s">
        <v>14</v>
      </c>
      <c r="G4716" s="113" t="s">
        <v>1396</v>
      </c>
      <c r="H47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6" s="48">
        <f>tbl_raw_data[[#This Row],[Date Actioned]]-tbl_raw_data[[#This Row],[Date Tagged]]</f>
        <v>4.27083332760958E-3</v>
      </c>
      <c r="J4716" s="50">
        <f>HOUR(tbl_raw_data[[#This Row],[time_taken]])*60+MINUTE(tbl_raw_data[[#This Row],[time_taken]])+SECOND(tbl_raw_data[[#This Row],[time_taken]])/60</f>
        <v>6.15</v>
      </c>
      <c r="K4716" s="54">
        <f>DATE(YEAR(tbl_raw_data[[#This Row],[Date Actioned]]), MONTH(tbl_raw_data[[#This Row],[Date Actioned]]), DAY(tbl_raw_data[[#This Row],[Date Actioned]]))</f>
        <v>45159</v>
      </c>
      <c r="L4716" s="55" t="str">
        <f>UPPER(TEXT(tbl_raw_data[[#This Row],[Updated_date]],"MMMM"))</f>
        <v>AUGUST</v>
      </c>
      <c r="M4716" s="55" t="str">
        <f>UPPER("Week "&amp;IF(ROUNDUP(DAY(tbl_raw_data[[#This Row],[Updated_date]])/7,0)=5,4,ROUNDUP(DAY(tbl_raw_data[[#This Row],[Updated_date]])/7,0)))</f>
        <v>WEEK 3</v>
      </c>
      <c r="N4716" s="57" t="str">
        <f>UPPER(VLOOKUP(tbl_raw_data[[#This Row],[Analyst]],[1]setting!$A$1:$B$15,2,0))</f>
        <v>HARDIK</v>
      </c>
      <c r="O4716" s="57" t="str">
        <f>UPPER(tbl_raw_data[[#This Row],[Outcome]])</f>
        <v>DECLINE</v>
      </c>
      <c r="P4716" s="57" t="str">
        <f>UPPER(tbl_raw_data[[#This Row],[Queue Name]])</f>
        <v>CONSUMER POST BUREAU</v>
      </c>
      <c r="Q4716" s="57" t="str">
        <f>IF(tbl_raw_data[[#This Row],[time_taken_in_mins]]&lt;=20,"SLA_MET","SLA_NOT_MET")</f>
        <v>SLA_MET</v>
      </c>
    </row>
    <row r="4717" spans="1:17" ht="15" customHeight="1" x14ac:dyDescent="0.25">
      <c r="A4717" s="22" t="s">
        <v>2686</v>
      </c>
      <c r="B4717" s="6">
        <v>45159.733935185184</v>
      </c>
      <c r="C4717" s="23">
        <v>45159.739837962959</v>
      </c>
      <c r="D4717" s="24" t="s">
        <v>8</v>
      </c>
      <c r="E4717" s="24" t="s">
        <v>9</v>
      </c>
      <c r="F4717" s="24" t="s">
        <v>55</v>
      </c>
      <c r="G4717" s="113" t="s">
        <v>2687</v>
      </c>
      <c r="H47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17" s="48">
        <f>tbl_raw_data[[#This Row],[Date Actioned]]-tbl_raw_data[[#This Row],[Date Tagged]]</f>
        <v>5.9027777751907706E-3</v>
      </c>
      <c r="J4717" s="50">
        <f>HOUR(tbl_raw_data[[#This Row],[time_taken]])*60+MINUTE(tbl_raw_data[[#This Row],[time_taken]])+SECOND(tbl_raw_data[[#This Row],[time_taken]])/60</f>
        <v>8.5</v>
      </c>
      <c r="K4717" s="54">
        <f>DATE(YEAR(tbl_raw_data[[#This Row],[Date Actioned]]), MONTH(tbl_raw_data[[#This Row],[Date Actioned]]), DAY(tbl_raw_data[[#This Row],[Date Actioned]]))</f>
        <v>45159</v>
      </c>
      <c r="L4717" s="55" t="str">
        <f>UPPER(TEXT(tbl_raw_data[[#This Row],[Updated_date]],"MMMM"))</f>
        <v>AUGUST</v>
      </c>
      <c r="M4717" s="55" t="str">
        <f>UPPER("Week "&amp;IF(ROUNDUP(DAY(tbl_raw_data[[#This Row],[Updated_date]])/7,0)=5,4,ROUNDUP(DAY(tbl_raw_data[[#This Row],[Updated_date]])/7,0)))</f>
        <v>WEEK 3</v>
      </c>
      <c r="N4717" s="57" t="str">
        <f>UPPER(VLOOKUP(tbl_raw_data[[#This Row],[Analyst]],[1]setting!$A$1:$B$15,2,0))</f>
        <v>CAMERON</v>
      </c>
      <c r="O4717" s="57" t="str">
        <f>UPPER(tbl_raw_data[[#This Row],[Outcome]])</f>
        <v>WITHDRAW</v>
      </c>
      <c r="P4717" s="57" t="str">
        <f>UPPER(tbl_raw_data[[#This Row],[Queue Name]])</f>
        <v>CONSUMER PRE BUREAU</v>
      </c>
      <c r="Q4717" s="57" t="str">
        <f>IF(tbl_raw_data[[#This Row],[time_taken_in_mins]]&lt;=20,"SLA_MET","SLA_NOT_MET")</f>
        <v>SLA_MET</v>
      </c>
    </row>
    <row r="4718" spans="1:17" ht="15" customHeight="1" x14ac:dyDescent="0.25">
      <c r="A4718" s="5" t="s">
        <v>3553</v>
      </c>
      <c r="B4718" s="12">
        <v>45159.734490740739</v>
      </c>
      <c r="C4718" s="27">
        <v>45159.741574074076</v>
      </c>
      <c r="D4718" s="28" t="s">
        <v>8</v>
      </c>
      <c r="E4718" s="28" t="s">
        <v>9</v>
      </c>
      <c r="F4718" s="28" t="s">
        <v>1160</v>
      </c>
      <c r="G4718" s="112" t="s">
        <v>174</v>
      </c>
      <c r="H47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18" s="48">
        <f>tbl_raw_data[[#This Row],[Date Actioned]]-tbl_raw_data[[#This Row],[Date Tagged]]</f>
        <v>7.0833333375048824E-3</v>
      </c>
      <c r="J4718" s="50">
        <f>HOUR(tbl_raw_data[[#This Row],[time_taken]])*60+MINUTE(tbl_raw_data[[#This Row],[time_taken]])+SECOND(tbl_raw_data[[#This Row],[time_taken]])/60</f>
        <v>10.199999999999999</v>
      </c>
      <c r="K4718" s="54">
        <f>DATE(YEAR(tbl_raw_data[[#This Row],[Date Actioned]]), MONTH(tbl_raw_data[[#This Row],[Date Actioned]]), DAY(tbl_raw_data[[#This Row],[Date Actioned]]))</f>
        <v>45159</v>
      </c>
      <c r="L4718" s="55" t="str">
        <f>UPPER(TEXT(tbl_raw_data[[#This Row],[Updated_date]],"MMMM"))</f>
        <v>AUGUST</v>
      </c>
      <c r="M4718" s="55" t="str">
        <f>UPPER("Week "&amp;IF(ROUNDUP(DAY(tbl_raw_data[[#This Row],[Updated_date]])/7,0)=5,4,ROUNDUP(DAY(tbl_raw_data[[#This Row],[Updated_date]])/7,0)))</f>
        <v>WEEK 3</v>
      </c>
      <c r="N4718" s="57" t="str">
        <f>UPPER(VLOOKUP(tbl_raw_data[[#This Row],[Analyst]],[1]setting!$A$1:$B$15,2,0))</f>
        <v>JULIA</v>
      </c>
      <c r="O4718" s="57" t="str">
        <f>UPPER(tbl_raw_data[[#This Row],[Outcome]])</f>
        <v>WITHDRAW</v>
      </c>
      <c r="P4718" s="57" t="str">
        <f>UPPER(tbl_raw_data[[#This Row],[Queue Name]])</f>
        <v>CONSUMER PRE BUREAU</v>
      </c>
      <c r="Q4718" s="57" t="str">
        <f>IF(tbl_raw_data[[#This Row],[time_taken_in_mins]]&lt;=20,"SLA_MET","SLA_NOT_MET")</f>
        <v>SLA_MET</v>
      </c>
    </row>
    <row r="4719" spans="1:17" ht="15" customHeight="1" x14ac:dyDescent="0.25">
      <c r="A4719" s="11" t="s">
        <v>6355</v>
      </c>
      <c r="B4719" s="12">
        <v>45159.73809027778</v>
      </c>
      <c r="C4719" s="27">
        <v>45159.751134259262</v>
      </c>
      <c r="D4719" s="28" t="s">
        <v>13</v>
      </c>
      <c r="E4719" s="28" t="s">
        <v>9</v>
      </c>
      <c r="F4719" s="28" t="s">
        <v>55</v>
      </c>
      <c r="G4719" s="112" t="s">
        <v>29</v>
      </c>
      <c r="H47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19" s="48">
        <f>tbl_raw_data[[#This Row],[Date Actioned]]-tbl_raw_data[[#This Row],[Date Tagged]]</f>
        <v>1.3043981482042E-2</v>
      </c>
      <c r="J4719" s="50">
        <f>HOUR(tbl_raw_data[[#This Row],[time_taken]])*60+MINUTE(tbl_raw_data[[#This Row],[time_taken]])+SECOND(tbl_raw_data[[#This Row],[time_taken]])/60</f>
        <v>18.783333333333335</v>
      </c>
      <c r="K4719" s="54">
        <f>DATE(YEAR(tbl_raw_data[[#This Row],[Date Actioned]]), MONTH(tbl_raw_data[[#This Row],[Date Actioned]]), DAY(tbl_raw_data[[#This Row],[Date Actioned]]))</f>
        <v>45159</v>
      </c>
      <c r="L4719" s="55" t="str">
        <f>UPPER(TEXT(tbl_raw_data[[#This Row],[Updated_date]],"MMMM"))</f>
        <v>AUGUST</v>
      </c>
      <c r="M4719" s="55" t="str">
        <f>UPPER("Week "&amp;IF(ROUNDUP(DAY(tbl_raw_data[[#This Row],[Updated_date]])/7,0)=5,4,ROUNDUP(DAY(tbl_raw_data[[#This Row],[Updated_date]])/7,0)))</f>
        <v>WEEK 3</v>
      </c>
      <c r="N4719" s="57" t="str">
        <f>UPPER(VLOOKUP(tbl_raw_data[[#This Row],[Analyst]],[1]setting!$A$1:$B$15,2,0))</f>
        <v>CAMERON</v>
      </c>
      <c r="O4719" s="57" t="str">
        <f>UPPER(tbl_raw_data[[#This Row],[Outcome]])</f>
        <v>APPROVE</v>
      </c>
      <c r="P4719" s="57" t="str">
        <f>UPPER(tbl_raw_data[[#This Row],[Queue Name]])</f>
        <v>CONSUMER PRE BUREAU</v>
      </c>
      <c r="Q4719" s="57" t="str">
        <f>IF(tbl_raw_data[[#This Row],[time_taken_in_mins]]&lt;=20,"SLA_MET","SLA_NOT_MET")</f>
        <v>SLA_MET</v>
      </c>
    </row>
    <row r="4720" spans="1:17" ht="15" customHeight="1" x14ac:dyDescent="0.25">
      <c r="A4720" s="22" t="s">
        <v>2788</v>
      </c>
      <c r="B4720" s="6">
        <v>45159.739884259259</v>
      </c>
      <c r="C4720" s="23">
        <v>45159.745949074073</v>
      </c>
      <c r="D4720" s="24" t="s">
        <v>13</v>
      </c>
      <c r="E4720" s="24" t="s">
        <v>41</v>
      </c>
      <c r="F4720" s="24" t="s">
        <v>254</v>
      </c>
      <c r="G4720" s="113" t="s">
        <v>67</v>
      </c>
      <c r="H47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20" s="48">
        <f>tbl_raw_data[[#This Row],[Date Actioned]]-tbl_raw_data[[#This Row],[Date Tagged]]</f>
        <v>6.064814813726116E-3</v>
      </c>
      <c r="J4720" s="50">
        <f>HOUR(tbl_raw_data[[#This Row],[time_taken]])*60+MINUTE(tbl_raw_data[[#This Row],[time_taken]])+SECOND(tbl_raw_data[[#This Row],[time_taken]])/60</f>
        <v>8.7333333333333325</v>
      </c>
      <c r="K4720" s="54">
        <f>DATE(YEAR(tbl_raw_data[[#This Row],[Date Actioned]]), MONTH(tbl_raw_data[[#This Row],[Date Actioned]]), DAY(tbl_raw_data[[#This Row],[Date Actioned]]))</f>
        <v>45159</v>
      </c>
      <c r="L4720" s="55" t="str">
        <f>UPPER(TEXT(tbl_raw_data[[#This Row],[Updated_date]],"MMMM"))</f>
        <v>AUGUST</v>
      </c>
      <c r="M4720" s="55" t="str">
        <f>UPPER("Week "&amp;IF(ROUNDUP(DAY(tbl_raw_data[[#This Row],[Updated_date]])/7,0)=5,4,ROUNDUP(DAY(tbl_raw_data[[#This Row],[Updated_date]])/7,0)))</f>
        <v>WEEK 3</v>
      </c>
      <c r="N4720" s="57" t="str">
        <f>UPPER(VLOOKUP(tbl_raw_data[[#This Row],[Analyst]],[1]setting!$A$1:$B$15,2,0))</f>
        <v>FARDIN</v>
      </c>
      <c r="O4720" s="57" t="str">
        <f>UPPER(tbl_raw_data[[#This Row],[Outcome]])</f>
        <v>APPROVE</v>
      </c>
      <c r="P4720" s="57" t="str">
        <f>UPPER(tbl_raw_data[[#This Row],[Queue Name]])</f>
        <v>CONSUMER POST BUREAU</v>
      </c>
      <c r="Q4720" s="57" t="str">
        <f>IF(tbl_raw_data[[#This Row],[time_taken_in_mins]]&lt;=20,"SLA_MET","SLA_NOT_MET")</f>
        <v>SLA_MET</v>
      </c>
    </row>
    <row r="4721" spans="1:17" ht="15" customHeight="1" x14ac:dyDescent="0.25">
      <c r="A4721" s="5" t="s">
        <v>5486</v>
      </c>
      <c r="B4721" s="12">
        <v>45159.742303240739</v>
      </c>
      <c r="C4721" s="27">
        <v>45159.752916666665</v>
      </c>
      <c r="D4721" s="28" t="s">
        <v>13</v>
      </c>
      <c r="E4721" s="28" t="s">
        <v>9</v>
      </c>
      <c r="F4721" s="28" t="s">
        <v>14</v>
      </c>
      <c r="G4721" s="112" t="s">
        <v>29</v>
      </c>
      <c r="H47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21" s="48">
        <f>tbl_raw_data[[#This Row],[Date Actioned]]-tbl_raw_data[[#This Row],[Date Tagged]]</f>
        <v>1.0613425925839692E-2</v>
      </c>
      <c r="J4721" s="50">
        <f>HOUR(tbl_raw_data[[#This Row],[time_taken]])*60+MINUTE(tbl_raw_data[[#This Row],[time_taken]])+SECOND(tbl_raw_data[[#This Row],[time_taken]])/60</f>
        <v>15.283333333333333</v>
      </c>
      <c r="K4721" s="54">
        <f>DATE(YEAR(tbl_raw_data[[#This Row],[Date Actioned]]), MONTH(tbl_raw_data[[#This Row],[Date Actioned]]), DAY(tbl_raw_data[[#This Row],[Date Actioned]]))</f>
        <v>45159</v>
      </c>
      <c r="L4721" s="55" t="str">
        <f>UPPER(TEXT(tbl_raw_data[[#This Row],[Updated_date]],"MMMM"))</f>
        <v>AUGUST</v>
      </c>
      <c r="M4721" s="55" t="str">
        <f>UPPER("Week "&amp;IF(ROUNDUP(DAY(tbl_raw_data[[#This Row],[Updated_date]])/7,0)=5,4,ROUNDUP(DAY(tbl_raw_data[[#This Row],[Updated_date]])/7,0)))</f>
        <v>WEEK 3</v>
      </c>
      <c r="N4721" s="57" t="str">
        <f>UPPER(VLOOKUP(tbl_raw_data[[#This Row],[Analyst]],[1]setting!$A$1:$B$15,2,0))</f>
        <v>HARDIK</v>
      </c>
      <c r="O4721" s="57" t="str">
        <f>UPPER(tbl_raw_data[[#This Row],[Outcome]])</f>
        <v>APPROVE</v>
      </c>
      <c r="P4721" s="57" t="str">
        <f>UPPER(tbl_raw_data[[#This Row],[Queue Name]])</f>
        <v>CONSUMER PRE BUREAU</v>
      </c>
      <c r="Q4721" s="57" t="str">
        <f>IF(tbl_raw_data[[#This Row],[time_taken_in_mins]]&lt;=20,"SLA_MET","SLA_NOT_MET")</f>
        <v>SLA_MET</v>
      </c>
    </row>
    <row r="4722" spans="1:17" ht="15" customHeight="1" x14ac:dyDescent="0.25">
      <c r="A4722" s="11" t="s">
        <v>2504</v>
      </c>
      <c r="B4722" s="6">
        <v>45159.746238425927</v>
      </c>
      <c r="C4722" s="23">
        <v>45159.751944444448</v>
      </c>
      <c r="D4722" s="24" t="s">
        <v>13</v>
      </c>
      <c r="E4722" s="24" t="s">
        <v>41</v>
      </c>
      <c r="F4722" s="24" t="s">
        <v>254</v>
      </c>
      <c r="G4722" s="115"/>
      <c r="H47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2" s="48">
        <f>tbl_raw_data[[#This Row],[Date Actioned]]-tbl_raw_data[[#This Row],[Date Tagged]]</f>
        <v>5.7060185208683833E-3</v>
      </c>
      <c r="J4722" s="50">
        <f>HOUR(tbl_raw_data[[#This Row],[time_taken]])*60+MINUTE(tbl_raw_data[[#This Row],[time_taken]])+SECOND(tbl_raw_data[[#This Row],[time_taken]])/60</f>
        <v>8.2166666666666668</v>
      </c>
      <c r="K4722" s="54">
        <f>DATE(YEAR(tbl_raw_data[[#This Row],[Date Actioned]]), MONTH(tbl_raw_data[[#This Row],[Date Actioned]]), DAY(tbl_raw_data[[#This Row],[Date Actioned]]))</f>
        <v>45159</v>
      </c>
      <c r="L4722" s="55" t="str">
        <f>UPPER(TEXT(tbl_raw_data[[#This Row],[Updated_date]],"MMMM"))</f>
        <v>AUGUST</v>
      </c>
      <c r="M4722" s="55" t="str">
        <f>UPPER("Week "&amp;IF(ROUNDUP(DAY(tbl_raw_data[[#This Row],[Updated_date]])/7,0)=5,4,ROUNDUP(DAY(tbl_raw_data[[#This Row],[Updated_date]])/7,0)))</f>
        <v>WEEK 3</v>
      </c>
      <c r="N4722" s="57" t="str">
        <f>UPPER(VLOOKUP(tbl_raw_data[[#This Row],[Analyst]],[1]setting!$A$1:$B$15,2,0))</f>
        <v>FARDIN</v>
      </c>
      <c r="O4722" s="57" t="str">
        <f>UPPER(tbl_raw_data[[#This Row],[Outcome]])</f>
        <v>APPROVE</v>
      </c>
      <c r="P4722" s="57" t="str">
        <f>UPPER(tbl_raw_data[[#This Row],[Queue Name]])</f>
        <v>CONSUMER POST BUREAU</v>
      </c>
      <c r="Q4722" s="57" t="str">
        <f>IF(tbl_raw_data[[#This Row],[time_taken_in_mins]]&lt;=20,"SLA_MET","SLA_NOT_MET")</f>
        <v>SLA_MET</v>
      </c>
    </row>
    <row r="4723" spans="1:17" ht="15" customHeight="1" x14ac:dyDescent="0.25">
      <c r="A4723" s="22" t="s">
        <v>4124</v>
      </c>
      <c r="B4723" s="12">
        <v>45159.752812500003</v>
      </c>
      <c r="C4723" s="27">
        <v>45159.760729166665</v>
      </c>
      <c r="D4723" s="28" t="s">
        <v>13</v>
      </c>
      <c r="E4723" s="28" t="s">
        <v>41</v>
      </c>
      <c r="F4723" s="28" t="s">
        <v>254</v>
      </c>
      <c r="G4723" s="114"/>
      <c r="H47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3" s="48">
        <f>tbl_raw_data[[#This Row],[Date Actioned]]-tbl_raw_data[[#This Row],[Date Tagged]]</f>
        <v>7.916666661913041E-3</v>
      </c>
      <c r="J4723" s="50">
        <f>HOUR(tbl_raw_data[[#This Row],[time_taken]])*60+MINUTE(tbl_raw_data[[#This Row],[time_taken]])+SECOND(tbl_raw_data[[#This Row],[time_taken]])/60</f>
        <v>11.4</v>
      </c>
      <c r="K4723" s="54">
        <f>DATE(YEAR(tbl_raw_data[[#This Row],[Date Actioned]]), MONTH(tbl_raw_data[[#This Row],[Date Actioned]]), DAY(tbl_raw_data[[#This Row],[Date Actioned]]))</f>
        <v>45159</v>
      </c>
      <c r="L4723" s="55" t="str">
        <f>UPPER(TEXT(tbl_raw_data[[#This Row],[Updated_date]],"MMMM"))</f>
        <v>AUGUST</v>
      </c>
      <c r="M4723" s="55" t="str">
        <f>UPPER("Week "&amp;IF(ROUNDUP(DAY(tbl_raw_data[[#This Row],[Updated_date]])/7,0)=5,4,ROUNDUP(DAY(tbl_raw_data[[#This Row],[Updated_date]])/7,0)))</f>
        <v>WEEK 3</v>
      </c>
      <c r="N4723" s="57" t="str">
        <f>UPPER(VLOOKUP(tbl_raw_data[[#This Row],[Analyst]],[1]setting!$A$1:$B$15,2,0))</f>
        <v>FARDIN</v>
      </c>
      <c r="O4723" s="57" t="str">
        <f>UPPER(tbl_raw_data[[#This Row],[Outcome]])</f>
        <v>APPROVE</v>
      </c>
      <c r="P4723" s="57" t="str">
        <f>UPPER(tbl_raw_data[[#This Row],[Queue Name]])</f>
        <v>CONSUMER POST BUREAU</v>
      </c>
      <c r="Q4723" s="57" t="str">
        <f>IF(tbl_raw_data[[#This Row],[time_taken_in_mins]]&lt;=20,"SLA_MET","SLA_NOT_MET")</f>
        <v>SLA_MET</v>
      </c>
    </row>
    <row r="4724" spans="1:17" ht="15" customHeight="1" x14ac:dyDescent="0.25">
      <c r="A4724" s="5" t="s">
        <v>2728</v>
      </c>
      <c r="B4724" s="6">
        <v>45159.767268518517</v>
      </c>
      <c r="C4724" s="23">
        <v>45159.773240740738</v>
      </c>
      <c r="D4724" s="24" t="s">
        <v>13</v>
      </c>
      <c r="E4724" s="24" t="s">
        <v>41</v>
      </c>
      <c r="F4724" s="24" t="s">
        <v>228</v>
      </c>
      <c r="G4724" s="115"/>
      <c r="H47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4" s="48">
        <f>tbl_raw_data[[#This Row],[Date Actioned]]-tbl_raw_data[[#This Row],[Date Tagged]]</f>
        <v>5.9722222213167697E-3</v>
      </c>
      <c r="J4724" s="50">
        <f>HOUR(tbl_raw_data[[#This Row],[time_taken]])*60+MINUTE(tbl_raw_data[[#This Row],[time_taken]])+SECOND(tbl_raw_data[[#This Row],[time_taken]])/60</f>
        <v>8.6</v>
      </c>
      <c r="K4724" s="54">
        <f>DATE(YEAR(tbl_raw_data[[#This Row],[Date Actioned]]), MONTH(tbl_raw_data[[#This Row],[Date Actioned]]), DAY(tbl_raw_data[[#This Row],[Date Actioned]]))</f>
        <v>45159</v>
      </c>
      <c r="L4724" s="55" t="str">
        <f>UPPER(TEXT(tbl_raw_data[[#This Row],[Updated_date]],"MMMM"))</f>
        <v>AUGUST</v>
      </c>
      <c r="M4724" s="55" t="str">
        <f>UPPER("Week "&amp;IF(ROUNDUP(DAY(tbl_raw_data[[#This Row],[Updated_date]])/7,0)=5,4,ROUNDUP(DAY(tbl_raw_data[[#This Row],[Updated_date]])/7,0)))</f>
        <v>WEEK 3</v>
      </c>
      <c r="N4724" s="57" t="str">
        <f>UPPER(VLOOKUP(tbl_raw_data[[#This Row],[Analyst]],[1]setting!$A$1:$B$15,2,0))</f>
        <v>OUADIR</v>
      </c>
      <c r="O4724" s="57" t="str">
        <f>UPPER(tbl_raw_data[[#This Row],[Outcome]])</f>
        <v>APPROVE</v>
      </c>
      <c r="P4724" s="57" t="str">
        <f>UPPER(tbl_raw_data[[#This Row],[Queue Name]])</f>
        <v>CONSUMER POST BUREAU</v>
      </c>
      <c r="Q4724" s="57" t="str">
        <f>IF(tbl_raw_data[[#This Row],[time_taken_in_mins]]&lt;=20,"SLA_MET","SLA_NOT_MET")</f>
        <v>SLA_MET</v>
      </c>
    </row>
    <row r="4725" spans="1:17" ht="15" customHeight="1" x14ac:dyDescent="0.25">
      <c r="A4725" s="11" t="s">
        <v>1394</v>
      </c>
      <c r="B4725" s="6">
        <v>45159.767534722225</v>
      </c>
      <c r="C4725" s="23">
        <v>45159.771805555552</v>
      </c>
      <c r="D4725" s="24" t="s">
        <v>8</v>
      </c>
      <c r="E4725" s="24" t="s">
        <v>41</v>
      </c>
      <c r="F4725" s="24" t="s">
        <v>55</v>
      </c>
      <c r="G4725" s="115"/>
      <c r="H47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5" s="48">
        <f>tbl_raw_data[[#This Row],[Date Actioned]]-tbl_raw_data[[#This Row],[Date Tagged]]</f>
        <v>4.27083332760958E-3</v>
      </c>
      <c r="J4725" s="50">
        <f>HOUR(tbl_raw_data[[#This Row],[time_taken]])*60+MINUTE(tbl_raw_data[[#This Row],[time_taken]])+SECOND(tbl_raw_data[[#This Row],[time_taken]])/60</f>
        <v>6.15</v>
      </c>
      <c r="K4725" s="54">
        <f>DATE(YEAR(tbl_raw_data[[#This Row],[Date Actioned]]), MONTH(tbl_raw_data[[#This Row],[Date Actioned]]), DAY(tbl_raw_data[[#This Row],[Date Actioned]]))</f>
        <v>45159</v>
      </c>
      <c r="L4725" s="55" t="str">
        <f>UPPER(TEXT(tbl_raw_data[[#This Row],[Updated_date]],"MMMM"))</f>
        <v>AUGUST</v>
      </c>
      <c r="M4725" s="55" t="str">
        <f>UPPER("Week "&amp;IF(ROUNDUP(DAY(tbl_raw_data[[#This Row],[Updated_date]])/7,0)=5,4,ROUNDUP(DAY(tbl_raw_data[[#This Row],[Updated_date]])/7,0)))</f>
        <v>WEEK 3</v>
      </c>
      <c r="N4725" s="57" t="str">
        <f>UPPER(VLOOKUP(tbl_raw_data[[#This Row],[Analyst]],[1]setting!$A$1:$B$15,2,0))</f>
        <v>CAMERON</v>
      </c>
      <c r="O4725" s="57" t="str">
        <f>UPPER(tbl_raw_data[[#This Row],[Outcome]])</f>
        <v>WITHDRAW</v>
      </c>
      <c r="P4725" s="57" t="str">
        <f>UPPER(tbl_raw_data[[#This Row],[Queue Name]])</f>
        <v>CONSUMER POST BUREAU</v>
      </c>
      <c r="Q4725" s="57" t="str">
        <f>IF(tbl_raw_data[[#This Row],[time_taken_in_mins]]&lt;=20,"SLA_MET","SLA_NOT_MET")</f>
        <v>SLA_MET</v>
      </c>
    </row>
    <row r="4726" spans="1:17" ht="15" customHeight="1" x14ac:dyDescent="0.25">
      <c r="A4726" s="22" t="s">
        <v>3836</v>
      </c>
      <c r="B4726" s="12">
        <v>45159.776354166665</v>
      </c>
      <c r="C4726" s="27">
        <v>45159.783842592595</v>
      </c>
      <c r="D4726" s="28" t="s">
        <v>46</v>
      </c>
      <c r="E4726" s="28" t="s">
        <v>28</v>
      </c>
      <c r="F4726" s="28" t="s">
        <v>254</v>
      </c>
      <c r="G4726" s="114"/>
      <c r="H47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6" s="48">
        <f>tbl_raw_data[[#This Row],[Date Actioned]]-tbl_raw_data[[#This Row],[Date Tagged]]</f>
        <v>7.4884259302052669E-3</v>
      </c>
      <c r="J4726" s="50">
        <f>HOUR(tbl_raw_data[[#This Row],[time_taken]])*60+MINUTE(tbl_raw_data[[#This Row],[time_taken]])+SECOND(tbl_raw_data[[#This Row],[time_taken]])/60</f>
        <v>10.783333333333333</v>
      </c>
      <c r="K4726" s="54">
        <f>DATE(YEAR(tbl_raw_data[[#This Row],[Date Actioned]]), MONTH(tbl_raw_data[[#This Row],[Date Actioned]]), DAY(tbl_raw_data[[#This Row],[Date Actioned]]))</f>
        <v>45159</v>
      </c>
      <c r="L4726" s="55" t="str">
        <f>UPPER(TEXT(tbl_raw_data[[#This Row],[Updated_date]],"MMMM"))</f>
        <v>AUGUST</v>
      </c>
      <c r="M4726" s="55" t="str">
        <f>UPPER("Week "&amp;IF(ROUNDUP(DAY(tbl_raw_data[[#This Row],[Updated_date]])/7,0)=5,4,ROUNDUP(DAY(tbl_raw_data[[#This Row],[Updated_date]])/7,0)))</f>
        <v>WEEK 3</v>
      </c>
      <c r="N4726" s="57" t="str">
        <f>UPPER(VLOOKUP(tbl_raw_data[[#This Row],[Analyst]],[1]setting!$A$1:$B$15,2,0))</f>
        <v>FARDIN</v>
      </c>
      <c r="O4726" s="57" t="str">
        <f>UPPER(tbl_raw_data[[#This Row],[Outcome]])</f>
        <v>DECLINE</v>
      </c>
      <c r="P4726" s="57" t="str">
        <f>UPPER(tbl_raw_data[[#This Row],[Queue Name]])</f>
        <v>CONSUMER EXISTING</v>
      </c>
      <c r="Q4726" s="57" t="str">
        <f>IF(tbl_raw_data[[#This Row],[time_taken_in_mins]]&lt;=20,"SLA_MET","SLA_NOT_MET")</f>
        <v>SLA_MET</v>
      </c>
    </row>
    <row r="4727" spans="1:17" ht="15" customHeight="1" x14ac:dyDescent="0.25">
      <c r="A4727" s="5" t="s">
        <v>5817</v>
      </c>
      <c r="B4727" s="6">
        <v>45159.779548611114</v>
      </c>
      <c r="C4727" s="23">
        <v>45159.790960648148</v>
      </c>
      <c r="D4727" s="24" t="s">
        <v>46</v>
      </c>
      <c r="E4727" s="24" t="s">
        <v>41</v>
      </c>
      <c r="F4727" s="24" t="s">
        <v>228</v>
      </c>
      <c r="G4727" s="115"/>
      <c r="H47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7" s="48">
        <f>tbl_raw_data[[#This Row],[Date Actioned]]-tbl_raw_data[[#This Row],[Date Tagged]]</f>
        <v>1.1412037034460809E-2</v>
      </c>
      <c r="J4727" s="50">
        <f>HOUR(tbl_raw_data[[#This Row],[time_taken]])*60+MINUTE(tbl_raw_data[[#This Row],[time_taken]])+SECOND(tbl_raw_data[[#This Row],[time_taken]])/60</f>
        <v>16.433333333333334</v>
      </c>
      <c r="K4727" s="54">
        <f>DATE(YEAR(tbl_raw_data[[#This Row],[Date Actioned]]), MONTH(tbl_raw_data[[#This Row],[Date Actioned]]), DAY(tbl_raw_data[[#This Row],[Date Actioned]]))</f>
        <v>45159</v>
      </c>
      <c r="L4727" s="55" t="str">
        <f>UPPER(TEXT(tbl_raw_data[[#This Row],[Updated_date]],"MMMM"))</f>
        <v>AUGUST</v>
      </c>
      <c r="M4727" s="55" t="str">
        <f>UPPER("Week "&amp;IF(ROUNDUP(DAY(tbl_raw_data[[#This Row],[Updated_date]])/7,0)=5,4,ROUNDUP(DAY(tbl_raw_data[[#This Row],[Updated_date]])/7,0)))</f>
        <v>WEEK 3</v>
      </c>
      <c r="N4727" s="57" t="str">
        <f>UPPER(VLOOKUP(tbl_raw_data[[#This Row],[Analyst]],[1]setting!$A$1:$B$15,2,0))</f>
        <v>OUADIR</v>
      </c>
      <c r="O4727" s="57" t="str">
        <f>UPPER(tbl_raw_data[[#This Row],[Outcome]])</f>
        <v>DECLINE</v>
      </c>
      <c r="P4727" s="57" t="str">
        <f>UPPER(tbl_raw_data[[#This Row],[Queue Name]])</f>
        <v>CONSUMER POST BUREAU</v>
      </c>
      <c r="Q4727" s="57" t="str">
        <f>IF(tbl_raw_data[[#This Row],[time_taken_in_mins]]&lt;=20,"SLA_MET","SLA_NOT_MET")</f>
        <v>SLA_MET</v>
      </c>
    </row>
    <row r="4728" spans="1:17" ht="15" customHeight="1" x14ac:dyDescent="0.25">
      <c r="A4728" s="22" t="s">
        <v>2445</v>
      </c>
      <c r="B4728" s="12">
        <v>45159.789479166669</v>
      </c>
      <c r="C4728" s="27">
        <v>45159.795092592591</v>
      </c>
      <c r="D4728" s="28" t="s">
        <v>8</v>
      </c>
      <c r="E4728" s="28" t="s">
        <v>9</v>
      </c>
      <c r="F4728" s="28" t="s">
        <v>55</v>
      </c>
      <c r="G4728" s="112" t="s">
        <v>234</v>
      </c>
      <c r="H47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28" s="48">
        <f>tbl_raw_data[[#This Row],[Date Actioned]]-tbl_raw_data[[#This Row],[Date Tagged]]</f>
        <v>5.6134259211830795E-3</v>
      </c>
      <c r="J4728" s="50">
        <f>HOUR(tbl_raw_data[[#This Row],[time_taken]])*60+MINUTE(tbl_raw_data[[#This Row],[time_taken]])+SECOND(tbl_raw_data[[#This Row],[time_taken]])/60</f>
        <v>8.0833333333333339</v>
      </c>
      <c r="K4728" s="54">
        <f>DATE(YEAR(tbl_raw_data[[#This Row],[Date Actioned]]), MONTH(tbl_raw_data[[#This Row],[Date Actioned]]), DAY(tbl_raw_data[[#This Row],[Date Actioned]]))</f>
        <v>45159</v>
      </c>
      <c r="L4728" s="55" t="str">
        <f>UPPER(TEXT(tbl_raw_data[[#This Row],[Updated_date]],"MMMM"))</f>
        <v>AUGUST</v>
      </c>
      <c r="M4728" s="55" t="str">
        <f>UPPER("Week "&amp;IF(ROUNDUP(DAY(tbl_raw_data[[#This Row],[Updated_date]])/7,0)=5,4,ROUNDUP(DAY(tbl_raw_data[[#This Row],[Updated_date]])/7,0)))</f>
        <v>WEEK 3</v>
      </c>
      <c r="N4728" s="57" t="str">
        <f>UPPER(VLOOKUP(tbl_raw_data[[#This Row],[Analyst]],[1]setting!$A$1:$B$15,2,0))</f>
        <v>CAMERON</v>
      </c>
      <c r="O4728" s="57" t="str">
        <f>UPPER(tbl_raw_data[[#This Row],[Outcome]])</f>
        <v>WITHDRAW</v>
      </c>
      <c r="P4728" s="57" t="str">
        <f>UPPER(tbl_raw_data[[#This Row],[Queue Name]])</f>
        <v>CONSUMER PRE BUREAU</v>
      </c>
      <c r="Q4728" s="57" t="str">
        <f>IF(tbl_raw_data[[#This Row],[time_taken_in_mins]]&lt;=20,"SLA_MET","SLA_NOT_MET")</f>
        <v>SLA_MET</v>
      </c>
    </row>
    <row r="4729" spans="1:17" ht="15" customHeight="1" x14ac:dyDescent="0.25">
      <c r="A4729" s="5" t="s">
        <v>2783</v>
      </c>
      <c r="B4729" s="6">
        <v>45159.790671296294</v>
      </c>
      <c r="C4729" s="23">
        <v>45159.796724537038</v>
      </c>
      <c r="D4729" s="24" t="s">
        <v>8</v>
      </c>
      <c r="E4729" s="24" t="s">
        <v>41</v>
      </c>
      <c r="F4729" s="24" t="s">
        <v>228</v>
      </c>
      <c r="G4729" s="115"/>
      <c r="H47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29" s="48">
        <f>tbl_raw_data[[#This Row],[Date Actioned]]-tbl_raw_data[[#This Row],[Date Tagged]]</f>
        <v>6.0532407442224212E-3</v>
      </c>
      <c r="J4729" s="50">
        <f>HOUR(tbl_raw_data[[#This Row],[time_taken]])*60+MINUTE(tbl_raw_data[[#This Row],[time_taken]])+SECOND(tbl_raw_data[[#This Row],[time_taken]])/60</f>
        <v>8.7166666666666668</v>
      </c>
      <c r="K4729" s="54">
        <f>DATE(YEAR(tbl_raw_data[[#This Row],[Date Actioned]]), MONTH(tbl_raw_data[[#This Row],[Date Actioned]]), DAY(tbl_raw_data[[#This Row],[Date Actioned]]))</f>
        <v>45159</v>
      </c>
      <c r="L4729" s="55" t="str">
        <f>UPPER(TEXT(tbl_raw_data[[#This Row],[Updated_date]],"MMMM"))</f>
        <v>AUGUST</v>
      </c>
      <c r="M4729" s="55" t="str">
        <f>UPPER("Week "&amp;IF(ROUNDUP(DAY(tbl_raw_data[[#This Row],[Updated_date]])/7,0)=5,4,ROUNDUP(DAY(tbl_raw_data[[#This Row],[Updated_date]])/7,0)))</f>
        <v>WEEK 3</v>
      </c>
      <c r="N4729" s="57" t="str">
        <f>UPPER(VLOOKUP(tbl_raw_data[[#This Row],[Analyst]],[1]setting!$A$1:$B$15,2,0))</f>
        <v>OUADIR</v>
      </c>
      <c r="O4729" s="57" t="str">
        <f>UPPER(tbl_raw_data[[#This Row],[Outcome]])</f>
        <v>WITHDRAW</v>
      </c>
      <c r="P4729" s="57" t="str">
        <f>UPPER(tbl_raw_data[[#This Row],[Queue Name]])</f>
        <v>CONSUMER POST BUREAU</v>
      </c>
      <c r="Q4729" s="57" t="str">
        <f>IF(tbl_raw_data[[#This Row],[time_taken_in_mins]]&lt;=20,"SLA_MET","SLA_NOT_MET")</f>
        <v>SLA_MET</v>
      </c>
    </row>
    <row r="4730" spans="1:17" ht="15" customHeight="1" x14ac:dyDescent="0.25">
      <c r="A4730" s="11" t="s">
        <v>3983</v>
      </c>
      <c r="B4730" s="12">
        <v>45159.793842592589</v>
      </c>
      <c r="C4730" s="27">
        <v>45159.801550925928</v>
      </c>
      <c r="D4730" s="28" t="s">
        <v>13</v>
      </c>
      <c r="E4730" s="28" t="s">
        <v>9</v>
      </c>
      <c r="F4730" s="28" t="s">
        <v>254</v>
      </c>
      <c r="G4730" s="112" t="s">
        <v>147</v>
      </c>
      <c r="H47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0" s="48">
        <f>tbl_raw_data[[#This Row],[Date Actioned]]-tbl_raw_data[[#This Row],[Date Tagged]]</f>
        <v>7.708333338086959E-3</v>
      </c>
      <c r="J4730" s="50">
        <f>HOUR(tbl_raw_data[[#This Row],[time_taken]])*60+MINUTE(tbl_raw_data[[#This Row],[time_taken]])+SECOND(tbl_raw_data[[#This Row],[time_taken]])/60</f>
        <v>11.1</v>
      </c>
      <c r="K4730" s="54">
        <f>DATE(YEAR(tbl_raw_data[[#This Row],[Date Actioned]]), MONTH(tbl_raw_data[[#This Row],[Date Actioned]]), DAY(tbl_raw_data[[#This Row],[Date Actioned]]))</f>
        <v>45159</v>
      </c>
      <c r="L4730" s="55" t="str">
        <f>UPPER(TEXT(tbl_raw_data[[#This Row],[Updated_date]],"MMMM"))</f>
        <v>AUGUST</v>
      </c>
      <c r="M4730" s="55" t="str">
        <f>UPPER("Week "&amp;IF(ROUNDUP(DAY(tbl_raw_data[[#This Row],[Updated_date]])/7,0)=5,4,ROUNDUP(DAY(tbl_raw_data[[#This Row],[Updated_date]])/7,0)))</f>
        <v>WEEK 3</v>
      </c>
      <c r="N4730" s="57" t="str">
        <f>UPPER(VLOOKUP(tbl_raw_data[[#This Row],[Analyst]],[1]setting!$A$1:$B$15,2,0))</f>
        <v>FARDIN</v>
      </c>
      <c r="O4730" s="57" t="str">
        <f>UPPER(tbl_raw_data[[#This Row],[Outcome]])</f>
        <v>APPROVE</v>
      </c>
      <c r="P4730" s="57" t="str">
        <f>UPPER(tbl_raw_data[[#This Row],[Queue Name]])</f>
        <v>CONSUMER PRE BUREAU</v>
      </c>
      <c r="Q4730" s="57" t="str">
        <f>IF(tbl_raw_data[[#This Row],[time_taken_in_mins]]&lt;=20,"SLA_MET","SLA_NOT_MET")</f>
        <v>SLA_MET</v>
      </c>
    </row>
    <row r="4731" spans="1:17" ht="15" customHeight="1" x14ac:dyDescent="0.25">
      <c r="A4731" s="11" t="s">
        <v>4056</v>
      </c>
      <c r="B4731" s="12">
        <v>45159.803715277776</v>
      </c>
      <c r="C4731" s="27">
        <v>45159.811527777776</v>
      </c>
      <c r="D4731" s="28" t="s">
        <v>8</v>
      </c>
      <c r="E4731" s="28" t="s">
        <v>41</v>
      </c>
      <c r="F4731" s="28" t="s">
        <v>254</v>
      </c>
      <c r="G4731" s="114"/>
      <c r="H47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1" s="48">
        <f>tbl_raw_data[[#This Row],[Date Actioned]]-tbl_raw_data[[#This Row],[Date Tagged]]</f>
        <v>7.8125E-3</v>
      </c>
      <c r="J4731" s="50">
        <f>HOUR(tbl_raw_data[[#This Row],[time_taken]])*60+MINUTE(tbl_raw_data[[#This Row],[time_taken]])+SECOND(tbl_raw_data[[#This Row],[time_taken]])/60</f>
        <v>11.25</v>
      </c>
      <c r="K4731" s="54">
        <f>DATE(YEAR(tbl_raw_data[[#This Row],[Date Actioned]]), MONTH(tbl_raw_data[[#This Row],[Date Actioned]]), DAY(tbl_raw_data[[#This Row],[Date Actioned]]))</f>
        <v>45159</v>
      </c>
      <c r="L4731" s="55" t="str">
        <f>UPPER(TEXT(tbl_raw_data[[#This Row],[Updated_date]],"MMMM"))</f>
        <v>AUGUST</v>
      </c>
      <c r="M4731" s="55" t="str">
        <f>UPPER("Week "&amp;IF(ROUNDUP(DAY(tbl_raw_data[[#This Row],[Updated_date]])/7,0)=5,4,ROUNDUP(DAY(tbl_raw_data[[#This Row],[Updated_date]])/7,0)))</f>
        <v>WEEK 3</v>
      </c>
      <c r="N4731" s="57" t="str">
        <f>UPPER(VLOOKUP(tbl_raw_data[[#This Row],[Analyst]],[1]setting!$A$1:$B$15,2,0))</f>
        <v>FARDIN</v>
      </c>
      <c r="O4731" s="57" t="str">
        <f>UPPER(tbl_raw_data[[#This Row],[Outcome]])</f>
        <v>WITHDRAW</v>
      </c>
      <c r="P4731" s="57" t="str">
        <f>UPPER(tbl_raw_data[[#This Row],[Queue Name]])</f>
        <v>CONSUMER POST BUREAU</v>
      </c>
      <c r="Q4731" s="57" t="str">
        <f>IF(tbl_raw_data[[#This Row],[time_taken_in_mins]]&lt;=20,"SLA_MET","SLA_NOT_MET")</f>
        <v>SLA_MET</v>
      </c>
    </row>
    <row r="4732" spans="1:17" ht="15" customHeight="1" x14ac:dyDescent="0.25">
      <c r="A4732" s="22" t="s">
        <v>6514</v>
      </c>
      <c r="B4732" s="6">
        <v>45159.812326388892</v>
      </c>
      <c r="C4732" s="23">
        <v>45159.826226851852</v>
      </c>
      <c r="D4732" s="24" t="s">
        <v>13</v>
      </c>
      <c r="E4732" s="24" t="s">
        <v>3064</v>
      </c>
      <c r="F4732" s="24" t="s">
        <v>254</v>
      </c>
      <c r="G4732" s="113" t="s">
        <v>67</v>
      </c>
      <c r="H47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2" s="48">
        <f>tbl_raw_data[[#This Row],[Date Actioned]]-tbl_raw_data[[#This Row],[Date Tagged]]</f>
        <v>1.3900462960009463E-2</v>
      </c>
      <c r="J4732" s="50">
        <f>HOUR(tbl_raw_data[[#This Row],[time_taken]])*60+MINUTE(tbl_raw_data[[#This Row],[time_taken]])+SECOND(tbl_raw_data[[#This Row],[time_taken]])/60</f>
        <v>20.016666666666666</v>
      </c>
      <c r="K4732" s="54">
        <f>DATE(YEAR(tbl_raw_data[[#This Row],[Date Actioned]]), MONTH(tbl_raw_data[[#This Row],[Date Actioned]]), DAY(tbl_raw_data[[#This Row],[Date Actioned]]))</f>
        <v>45159</v>
      </c>
      <c r="L4732" s="55" t="str">
        <f>UPPER(TEXT(tbl_raw_data[[#This Row],[Updated_date]],"MMMM"))</f>
        <v>AUGUST</v>
      </c>
      <c r="M4732" s="55" t="str">
        <f>UPPER("Week "&amp;IF(ROUNDUP(DAY(tbl_raw_data[[#This Row],[Updated_date]])/7,0)=5,4,ROUNDUP(DAY(tbl_raw_data[[#This Row],[Updated_date]])/7,0)))</f>
        <v>WEEK 3</v>
      </c>
      <c r="N4732" s="57" t="str">
        <f>UPPER(VLOOKUP(tbl_raw_data[[#This Row],[Analyst]],[1]setting!$A$1:$B$15,2,0))</f>
        <v>FARDIN</v>
      </c>
      <c r="O4732" s="57" t="str">
        <f>UPPER(tbl_raw_data[[#This Row],[Outcome]])</f>
        <v>APPROVE</v>
      </c>
      <c r="P4732" s="57" t="str">
        <f>UPPER(tbl_raw_data[[#This Row],[Queue Name]])</f>
        <v>VISA CHECK</v>
      </c>
      <c r="Q4732" s="57" t="str">
        <f>IF(tbl_raw_data[[#This Row],[time_taken_in_mins]]&lt;=20,"SLA_MET","SLA_NOT_MET")</f>
        <v>SLA_NOT_MET</v>
      </c>
    </row>
    <row r="4733" spans="1:17" ht="15" customHeight="1" x14ac:dyDescent="0.25">
      <c r="A4733" s="22" t="s">
        <v>3872</v>
      </c>
      <c r="B4733" s="6">
        <v>45159.816481481481</v>
      </c>
      <c r="C4733" s="23">
        <v>45159.824016203704</v>
      </c>
      <c r="D4733" s="24" t="s">
        <v>8</v>
      </c>
      <c r="E4733" s="24" t="s">
        <v>41</v>
      </c>
      <c r="F4733" s="24" t="s">
        <v>14</v>
      </c>
      <c r="G4733" s="113" t="s">
        <v>225</v>
      </c>
      <c r="H47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3" s="48">
        <f>tbl_raw_data[[#This Row],[Date Actioned]]-tbl_raw_data[[#This Row],[Date Tagged]]</f>
        <v>7.5347222227719612E-3</v>
      </c>
      <c r="J4733" s="50">
        <f>HOUR(tbl_raw_data[[#This Row],[time_taken]])*60+MINUTE(tbl_raw_data[[#This Row],[time_taken]])+SECOND(tbl_raw_data[[#This Row],[time_taken]])/60</f>
        <v>10.85</v>
      </c>
      <c r="K4733" s="54">
        <f>DATE(YEAR(tbl_raw_data[[#This Row],[Date Actioned]]), MONTH(tbl_raw_data[[#This Row],[Date Actioned]]), DAY(tbl_raw_data[[#This Row],[Date Actioned]]))</f>
        <v>45159</v>
      </c>
      <c r="L4733" s="55" t="str">
        <f>UPPER(TEXT(tbl_raw_data[[#This Row],[Updated_date]],"MMMM"))</f>
        <v>AUGUST</v>
      </c>
      <c r="M4733" s="55" t="str">
        <f>UPPER("Week "&amp;IF(ROUNDUP(DAY(tbl_raw_data[[#This Row],[Updated_date]])/7,0)=5,4,ROUNDUP(DAY(tbl_raw_data[[#This Row],[Updated_date]])/7,0)))</f>
        <v>WEEK 3</v>
      </c>
      <c r="N4733" s="57" t="str">
        <f>UPPER(VLOOKUP(tbl_raw_data[[#This Row],[Analyst]],[1]setting!$A$1:$B$15,2,0))</f>
        <v>HARDIK</v>
      </c>
      <c r="O4733" s="57" t="str">
        <f>UPPER(tbl_raw_data[[#This Row],[Outcome]])</f>
        <v>WITHDRAW</v>
      </c>
      <c r="P4733" s="57" t="str">
        <f>UPPER(tbl_raw_data[[#This Row],[Queue Name]])</f>
        <v>CONSUMER POST BUREAU</v>
      </c>
      <c r="Q4733" s="57" t="str">
        <f>IF(tbl_raw_data[[#This Row],[time_taken_in_mins]]&lt;=20,"SLA_MET","SLA_NOT_MET")</f>
        <v>SLA_MET</v>
      </c>
    </row>
    <row r="4734" spans="1:17" ht="15" customHeight="1" x14ac:dyDescent="0.25">
      <c r="A4734" s="5" t="s">
        <v>2951</v>
      </c>
      <c r="B4734" s="12">
        <v>45159.823437500003</v>
      </c>
      <c r="C4734" s="27">
        <v>45159.829745370371</v>
      </c>
      <c r="D4734" s="28" t="s">
        <v>8</v>
      </c>
      <c r="E4734" s="28" t="s">
        <v>9</v>
      </c>
      <c r="F4734" s="28" t="s">
        <v>14</v>
      </c>
      <c r="G4734" s="112" t="s">
        <v>1052</v>
      </c>
      <c r="H47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34" s="48">
        <f>tbl_raw_data[[#This Row],[Date Actioned]]-tbl_raw_data[[#This Row],[Date Tagged]]</f>
        <v>6.3078703678911552E-3</v>
      </c>
      <c r="J4734" s="50">
        <f>HOUR(tbl_raw_data[[#This Row],[time_taken]])*60+MINUTE(tbl_raw_data[[#This Row],[time_taken]])+SECOND(tbl_raw_data[[#This Row],[time_taken]])/60</f>
        <v>9.0833333333333339</v>
      </c>
      <c r="K4734" s="54">
        <f>DATE(YEAR(tbl_raw_data[[#This Row],[Date Actioned]]), MONTH(tbl_raw_data[[#This Row],[Date Actioned]]), DAY(tbl_raw_data[[#This Row],[Date Actioned]]))</f>
        <v>45159</v>
      </c>
      <c r="L4734" s="55" t="str">
        <f>UPPER(TEXT(tbl_raw_data[[#This Row],[Updated_date]],"MMMM"))</f>
        <v>AUGUST</v>
      </c>
      <c r="M4734" s="55" t="str">
        <f>UPPER("Week "&amp;IF(ROUNDUP(DAY(tbl_raw_data[[#This Row],[Updated_date]])/7,0)=5,4,ROUNDUP(DAY(tbl_raw_data[[#This Row],[Updated_date]])/7,0)))</f>
        <v>WEEK 3</v>
      </c>
      <c r="N4734" s="57" t="str">
        <f>UPPER(VLOOKUP(tbl_raw_data[[#This Row],[Analyst]],[1]setting!$A$1:$B$15,2,0))</f>
        <v>HARDIK</v>
      </c>
      <c r="O4734" s="57" t="str">
        <f>UPPER(tbl_raw_data[[#This Row],[Outcome]])</f>
        <v>WITHDRAW</v>
      </c>
      <c r="P4734" s="57" t="str">
        <f>UPPER(tbl_raw_data[[#This Row],[Queue Name]])</f>
        <v>CONSUMER PRE BUREAU</v>
      </c>
      <c r="Q4734" s="57" t="str">
        <f>IF(tbl_raw_data[[#This Row],[time_taken_in_mins]]&lt;=20,"SLA_MET","SLA_NOT_MET")</f>
        <v>SLA_MET</v>
      </c>
    </row>
    <row r="4735" spans="1:17" ht="15" customHeight="1" x14ac:dyDescent="0.25">
      <c r="A4735" s="5" t="s">
        <v>4575</v>
      </c>
      <c r="B4735" s="12">
        <v>45159.825648148151</v>
      </c>
      <c r="C4735" s="27">
        <v>45159.834340277775</v>
      </c>
      <c r="D4735" s="28" t="s">
        <v>13</v>
      </c>
      <c r="E4735" s="28" t="s">
        <v>41</v>
      </c>
      <c r="F4735" s="28" t="s">
        <v>228</v>
      </c>
      <c r="G4735" s="114"/>
      <c r="H47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5" s="48">
        <f>tbl_raw_data[[#This Row],[Date Actioned]]-tbl_raw_data[[#This Row],[Date Tagged]]</f>
        <v>8.6921296242508106E-3</v>
      </c>
      <c r="J4735" s="50">
        <f>HOUR(tbl_raw_data[[#This Row],[time_taken]])*60+MINUTE(tbl_raw_data[[#This Row],[time_taken]])+SECOND(tbl_raw_data[[#This Row],[time_taken]])/60</f>
        <v>12.516666666666667</v>
      </c>
      <c r="K4735" s="54">
        <f>DATE(YEAR(tbl_raw_data[[#This Row],[Date Actioned]]), MONTH(tbl_raw_data[[#This Row],[Date Actioned]]), DAY(tbl_raw_data[[#This Row],[Date Actioned]]))</f>
        <v>45159</v>
      </c>
      <c r="L4735" s="55" t="str">
        <f>UPPER(TEXT(tbl_raw_data[[#This Row],[Updated_date]],"MMMM"))</f>
        <v>AUGUST</v>
      </c>
      <c r="M4735" s="55" t="str">
        <f>UPPER("Week "&amp;IF(ROUNDUP(DAY(tbl_raw_data[[#This Row],[Updated_date]])/7,0)=5,4,ROUNDUP(DAY(tbl_raw_data[[#This Row],[Updated_date]])/7,0)))</f>
        <v>WEEK 3</v>
      </c>
      <c r="N4735" s="57" t="str">
        <f>UPPER(VLOOKUP(tbl_raw_data[[#This Row],[Analyst]],[1]setting!$A$1:$B$15,2,0))</f>
        <v>OUADIR</v>
      </c>
      <c r="O4735" s="57" t="str">
        <f>UPPER(tbl_raw_data[[#This Row],[Outcome]])</f>
        <v>APPROVE</v>
      </c>
      <c r="P4735" s="57" t="str">
        <f>UPPER(tbl_raw_data[[#This Row],[Queue Name]])</f>
        <v>CONSUMER POST BUREAU</v>
      </c>
      <c r="Q4735" s="57" t="str">
        <f>IF(tbl_raw_data[[#This Row],[time_taken_in_mins]]&lt;=20,"SLA_MET","SLA_NOT_MET")</f>
        <v>SLA_MET</v>
      </c>
    </row>
    <row r="4736" spans="1:17" ht="15" customHeight="1" x14ac:dyDescent="0.25">
      <c r="A4736" s="11" t="s">
        <v>1654</v>
      </c>
      <c r="B4736" s="12">
        <v>45159.826909722222</v>
      </c>
      <c r="C4736" s="27">
        <v>45159.83153935185</v>
      </c>
      <c r="D4736" s="28" t="s">
        <v>46</v>
      </c>
      <c r="E4736" s="28" t="s">
        <v>28</v>
      </c>
      <c r="F4736" s="28" t="s">
        <v>254</v>
      </c>
      <c r="G4736" s="112" t="s">
        <v>634</v>
      </c>
      <c r="H47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36" s="48">
        <f>tbl_raw_data[[#This Row],[Date Actioned]]-tbl_raw_data[[#This Row],[Date Tagged]]</f>
        <v>4.6296296277432702E-3</v>
      </c>
      <c r="J4736" s="50">
        <f>HOUR(tbl_raw_data[[#This Row],[time_taken]])*60+MINUTE(tbl_raw_data[[#This Row],[time_taken]])+SECOND(tbl_raw_data[[#This Row],[time_taken]])/60</f>
        <v>6.666666666666667</v>
      </c>
      <c r="K4736" s="54">
        <f>DATE(YEAR(tbl_raw_data[[#This Row],[Date Actioned]]), MONTH(tbl_raw_data[[#This Row],[Date Actioned]]), DAY(tbl_raw_data[[#This Row],[Date Actioned]]))</f>
        <v>45159</v>
      </c>
      <c r="L4736" s="55" t="str">
        <f>UPPER(TEXT(tbl_raw_data[[#This Row],[Updated_date]],"MMMM"))</f>
        <v>AUGUST</v>
      </c>
      <c r="M4736" s="55" t="str">
        <f>UPPER("Week "&amp;IF(ROUNDUP(DAY(tbl_raw_data[[#This Row],[Updated_date]])/7,0)=5,4,ROUNDUP(DAY(tbl_raw_data[[#This Row],[Updated_date]])/7,0)))</f>
        <v>WEEK 3</v>
      </c>
      <c r="N4736" s="57" t="str">
        <f>UPPER(VLOOKUP(tbl_raw_data[[#This Row],[Analyst]],[1]setting!$A$1:$B$15,2,0))</f>
        <v>FARDIN</v>
      </c>
      <c r="O4736" s="57" t="str">
        <f>UPPER(tbl_raw_data[[#This Row],[Outcome]])</f>
        <v>DECLINE</v>
      </c>
      <c r="P4736" s="57" t="str">
        <f>UPPER(tbl_raw_data[[#This Row],[Queue Name]])</f>
        <v>CONSUMER EXISTING</v>
      </c>
      <c r="Q4736" s="57" t="str">
        <f>IF(tbl_raw_data[[#This Row],[time_taken_in_mins]]&lt;=20,"SLA_MET","SLA_NOT_MET")</f>
        <v>SLA_MET</v>
      </c>
    </row>
    <row r="4737" spans="1:17" ht="15" customHeight="1" x14ac:dyDescent="0.25">
      <c r="A4737" s="11" t="s">
        <v>7327</v>
      </c>
      <c r="B4737" s="6">
        <v>45159.86074074074</v>
      </c>
      <c r="C4737" s="23">
        <v>45160.366736111115</v>
      </c>
      <c r="D4737" s="24" t="s">
        <v>13</v>
      </c>
      <c r="E4737" s="24" t="s">
        <v>41</v>
      </c>
      <c r="F4737" s="24" t="s">
        <v>455</v>
      </c>
      <c r="G4737" s="115"/>
      <c r="H47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7" s="48">
        <f>tbl_raw_data[[#This Row],[Date Actioned]]-tbl_raw_data[[#This Row],[Date Tagged]]</f>
        <v>0.50599537037487607</v>
      </c>
      <c r="J4737" s="50">
        <f>HOUR(tbl_raw_data[[#This Row],[time_taken]])*60+MINUTE(tbl_raw_data[[#This Row],[time_taken]])+SECOND(tbl_raw_data[[#This Row],[time_taken]])/60</f>
        <v>728.63333333333333</v>
      </c>
      <c r="K4737" s="54">
        <f>DATE(YEAR(tbl_raw_data[[#This Row],[Date Actioned]]), MONTH(tbl_raw_data[[#This Row],[Date Actioned]]), DAY(tbl_raw_data[[#This Row],[Date Actioned]]))</f>
        <v>45160</v>
      </c>
      <c r="L4737" s="55" t="str">
        <f>UPPER(TEXT(tbl_raw_data[[#This Row],[Updated_date]],"MMMM"))</f>
        <v>AUGUST</v>
      </c>
      <c r="M4737" s="55" t="str">
        <f>UPPER("Week "&amp;IF(ROUNDUP(DAY(tbl_raw_data[[#This Row],[Updated_date]])/7,0)=5,4,ROUNDUP(DAY(tbl_raw_data[[#This Row],[Updated_date]])/7,0)))</f>
        <v>WEEK 4</v>
      </c>
      <c r="N4737" s="57" t="str">
        <f>UPPER(VLOOKUP(tbl_raw_data[[#This Row],[Analyst]],[1]setting!$A$1:$B$15,2,0))</f>
        <v>ROHAN</v>
      </c>
      <c r="O4737" s="57" t="str">
        <f>UPPER(tbl_raw_data[[#This Row],[Outcome]])</f>
        <v>APPROVE</v>
      </c>
      <c r="P4737" s="57" t="str">
        <f>UPPER(tbl_raw_data[[#This Row],[Queue Name]])</f>
        <v>CONSUMER POST BUREAU</v>
      </c>
      <c r="Q4737" s="57" t="str">
        <f>IF(tbl_raw_data[[#This Row],[time_taken_in_mins]]&lt;=20,"SLA_MET","SLA_NOT_MET")</f>
        <v>SLA_NOT_MET</v>
      </c>
    </row>
    <row r="4738" spans="1:17" ht="15" customHeight="1" x14ac:dyDescent="0.25">
      <c r="A4738" s="22" t="s">
        <v>7277</v>
      </c>
      <c r="B4738" s="12">
        <v>45160.02783564815</v>
      </c>
      <c r="C4738" s="27">
        <v>45160.371168981481</v>
      </c>
      <c r="D4738" s="28" t="s">
        <v>8</v>
      </c>
      <c r="E4738" s="28" t="s">
        <v>41</v>
      </c>
      <c r="F4738" s="28" t="s">
        <v>42</v>
      </c>
      <c r="G4738" s="114"/>
      <c r="H47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8" s="48">
        <f>tbl_raw_data[[#This Row],[Date Actioned]]-tbl_raw_data[[#This Row],[Date Tagged]]</f>
        <v>0.34333333333051996</v>
      </c>
      <c r="J4738" s="50">
        <f>HOUR(tbl_raw_data[[#This Row],[time_taken]])*60+MINUTE(tbl_raw_data[[#This Row],[time_taken]])+SECOND(tbl_raw_data[[#This Row],[time_taken]])/60</f>
        <v>494.4</v>
      </c>
      <c r="K4738" s="54">
        <f>DATE(YEAR(tbl_raw_data[[#This Row],[Date Actioned]]), MONTH(tbl_raw_data[[#This Row],[Date Actioned]]), DAY(tbl_raw_data[[#This Row],[Date Actioned]]))</f>
        <v>45160</v>
      </c>
      <c r="L4738" s="55" t="str">
        <f>UPPER(TEXT(tbl_raw_data[[#This Row],[Updated_date]],"MMMM"))</f>
        <v>AUGUST</v>
      </c>
      <c r="M4738" s="55" t="str">
        <f>UPPER("Week "&amp;IF(ROUNDUP(DAY(tbl_raw_data[[#This Row],[Updated_date]])/7,0)=5,4,ROUNDUP(DAY(tbl_raw_data[[#This Row],[Updated_date]])/7,0)))</f>
        <v>WEEK 4</v>
      </c>
      <c r="N4738" s="57" t="str">
        <f>UPPER(VLOOKUP(tbl_raw_data[[#This Row],[Analyst]],[1]setting!$A$1:$B$15,2,0))</f>
        <v>NITESH</v>
      </c>
      <c r="O4738" s="57" t="str">
        <f>UPPER(tbl_raw_data[[#This Row],[Outcome]])</f>
        <v>WITHDRAW</v>
      </c>
      <c r="P4738" s="57" t="str">
        <f>UPPER(tbl_raw_data[[#This Row],[Queue Name]])</f>
        <v>CONSUMER POST BUREAU</v>
      </c>
      <c r="Q4738" s="57" t="str">
        <f>IF(tbl_raw_data[[#This Row],[time_taken_in_mins]]&lt;=20,"SLA_MET","SLA_NOT_MET")</f>
        <v>SLA_NOT_MET</v>
      </c>
    </row>
    <row r="4739" spans="1:17" ht="15" customHeight="1" x14ac:dyDescent="0.25">
      <c r="A4739" s="5" t="s">
        <v>7193</v>
      </c>
      <c r="B4739" s="6">
        <v>45160.382557870369</v>
      </c>
      <c r="C4739" s="23">
        <v>45160.407488425924</v>
      </c>
      <c r="D4739" s="24" t="s">
        <v>8</v>
      </c>
      <c r="E4739" s="24" t="s">
        <v>41</v>
      </c>
      <c r="F4739" s="24" t="s">
        <v>455</v>
      </c>
      <c r="G4739" s="115"/>
      <c r="H47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39" s="48">
        <f>tbl_raw_data[[#This Row],[Date Actioned]]-tbl_raw_data[[#This Row],[Date Tagged]]</f>
        <v>2.4930555555329192E-2</v>
      </c>
      <c r="J4739" s="50">
        <f>HOUR(tbl_raw_data[[#This Row],[time_taken]])*60+MINUTE(tbl_raw_data[[#This Row],[time_taken]])+SECOND(tbl_raw_data[[#This Row],[time_taken]])/60</f>
        <v>35.9</v>
      </c>
      <c r="K4739" s="54">
        <f>DATE(YEAR(tbl_raw_data[[#This Row],[Date Actioned]]), MONTH(tbl_raw_data[[#This Row],[Date Actioned]]), DAY(tbl_raw_data[[#This Row],[Date Actioned]]))</f>
        <v>45160</v>
      </c>
      <c r="L4739" s="55" t="str">
        <f>UPPER(TEXT(tbl_raw_data[[#This Row],[Updated_date]],"MMMM"))</f>
        <v>AUGUST</v>
      </c>
      <c r="M4739" s="55" t="str">
        <f>UPPER("Week "&amp;IF(ROUNDUP(DAY(tbl_raw_data[[#This Row],[Updated_date]])/7,0)=5,4,ROUNDUP(DAY(tbl_raw_data[[#This Row],[Updated_date]])/7,0)))</f>
        <v>WEEK 4</v>
      </c>
      <c r="N4739" s="57" t="str">
        <f>UPPER(VLOOKUP(tbl_raw_data[[#This Row],[Analyst]],[1]setting!$A$1:$B$15,2,0))</f>
        <v>ROHAN</v>
      </c>
      <c r="O4739" s="57" t="str">
        <f>UPPER(tbl_raw_data[[#This Row],[Outcome]])</f>
        <v>WITHDRAW</v>
      </c>
      <c r="P4739" s="57" t="str">
        <f>UPPER(tbl_raw_data[[#This Row],[Queue Name]])</f>
        <v>CONSUMER POST BUREAU</v>
      </c>
      <c r="Q4739" s="57" t="str">
        <f>IF(tbl_raw_data[[#This Row],[time_taken_in_mins]]&lt;=20,"SLA_MET","SLA_NOT_MET")</f>
        <v>SLA_NOT_MET</v>
      </c>
    </row>
    <row r="4740" spans="1:17" ht="39" x14ac:dyDescent="0.25">
      <c r="A4740" s="11" t="s">
        <v>5697</v>
      </c>
      <c r="B4740" s="12">
        <v>45160.3905787037</v>
      </c>
      <c r="C4740" s="27">
        <v>45160.401689814818</v>
      </c>
      <c r="D4740" s="28" t="s">
        <v>8</v>
      </c>
      <c r="E4740" s="28" t="s">
        <v>28</v>
      </c>
      <c r="F4740" s="28" t="s">
        <v>168</v>
      </c>
      <c r="G4740" s="112" t="s">
        <v>493</v>
      </c>
      <c r="H47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40" s="48">
        <f>tbl_raw_data[[#This Row],[Date Actioned]]-tbl_raw_data[[#This Row],[Date Tagged]]</f>
        <v>1.1111111118225381E-2</v>
      </c>
      <c r="J4740" s="50">
        <f>HOUR(tbl_raw_data[[#This Row],[time_taken]])*60+MINUTE(tbl_raw_data[[#This Row],[time_taken]])+SECOND(tbl_raw_data[[#This Row],[time_taken]])/60</f>
        <v>16</v>
      </c>
      <c r="K4740" s="54">
        <f>DATE(YEAR(tbl_raw_data[[#This Row],[Date Actioned]]), MONTH(tbl_raw_data[[#This Row],[Date Actioned]]), DAY(tbl_raw_data[[#This Row],[Date Actioned]]))</f>
        <v>45160</v>
      </c>
      <c r="L4740" s="55" t="str">
        <f>UPPER(TEXT(tbl_raw_data[[#This Row],[Updated_date]],"MMMM"))</f>
        <v>AUGUST</v>
      </c>
      <c r="M4740" s="55" t="str">
        <f>UPPER("Week "&amp;IF(ROUNDUP(DAY(tbl_raw_data[[#This Row],[Updated_date]])/7,0)=5,4,ROUNDUP(DAY(tbl_raw_data[[#This Row],[Updated_date]])/7,0)))</f>
        <v>WEEK 4</v>
      </c>
      <c r="N4740" s="57" t="str">
        <f>UPPER(VLOOKUP(tbl_raw_data[[#This Row],[Analyst]],[1]setting!$A$1:$B$15,2,0))</f>
        <v>MERCEDES</v>
      </c>
      <c r="O4740" s="57" t="str">
        <f>UPPER(tbl_raw_data[[#This Row],[Outcome]])</f>
        <v>WITHDRAW</v>
      </c>
      <c r="P4740" s="57" t="str">
        <f>UPPER(tbl_raw_data[[#This Row],[Queue Name]])</f>
        <v>CONSUMER EXISTING</v>
      </c>
      <c r="Q4740" s="57" t="str">
        <f>IF(tbl_raw_data[[#This Row],[time_taken_in_mins]]&lt;=20,"SLA_MET","SLA_NOT_MET")</f>
        <v>SLA_MET</v>
      </c>
    </row>
    <row r="4741" spans="1:17" ht="15" customHeight="1" x14ac:dyDescent="0.25">
      <c r="A4741" s="11" t="s">
        <v>5426</v>
      </c>
      <c r="B4741" s="6">
        <v>45160.390659722223</v>
      </c>
      <c r="C4741" s="23">
        <v>45160.40111111111</v>
      </c>
      <c r="D4741" s="24" t="s">
        <v>13</v>
      </c>
      <c r="E4741" s="24" t="s">
        <v>41</v>
      </c>
      <c r="F4741" s="24" t="s">
        <v>42</v>
      </c>
      <c r="G4741" s="115"/>
      <c r="H47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1" s="48">
        <f>tbl_raw_data[[#This Row],[Date Actioned]]-tbl_raw_data[[#This Row],[Date Tagged]]</f>
        <v>1.0451388887304347E-2</v>
      </c>
      <c r="J4741" s="50">
        <f>HOUR(tbl_raw_data[[#This Row],[time_taken]])*60+MINUTE(tbl_raw_data[[#This Row],[time_taken]])+SECOND(tbl_raw_data[[#This Row],[time_taken]])/60</f>
        <v>15.05</v>
      </c>
      <c r="K4741" s="54">
        <f>DATE(YEAR(tbl_raw_data[[#This Row],[Date Actioned]]), MONTH(tbl_raw_data[[#This Row],[Date Actioned]]), DAY(tbl_raw_data[[#This Row],[Date Actioned]]))</f>
        <v>45160</v>
      </c>
      <c r="L4741" s="55" t="str">
        <f>UPPER(TEXT(tbl_raw_data[[#This Row],[Updated_date]],"MMMM"))</f>
        <v>AUGUST</v>
      </c>
      <c r="M4741" s="55" t="str">
        <f>UPPER("Week "&amp;IF(ROUNDUP(DAY(tbl_raw_data[[#This Row],[Updated_date]])/7,0)=5,4,ROUNDUP(DAY(tbl_raw_data[[#This Row],[Updated_date]])/7,0)))</f>
        <v>WEEK 4</v>
      </c>
      <c r="N4741" s="57" t="str">
        <f>UPPER(VLOOKUP(tbl_raw_data[[#This Row],[Analyst]],[1]setting!$A$1:$B$15,2,0))</f>
        <v>NITESH</v>
      </c>
      <c r="O4741" s="57" t="str">
        <f>UPPER(tbl_raw_data[[#This Row],[Outcome]])</f>
        <v>APPROVE</v>
      </c>
      <c r="P4741" s="57" t="str">
        <f>UPPER(tbl_raw_data[[#This Row],[Queue Name]])</f>
        <v>CONSUMER POST BUREAU</v>
      </c>
      <c r="Q4741" s="57" t="str">
        <f>IF(tbl_raw_data[[#This Row],[time_taken_in_mins]]&lt;=20,"SLA_MET","SLA_NOT_MET")</f>
        <v>SLA_MET</v>
      </c>
    </row>
    <row r="4742" spans="1:17" ht="15" customHeight="1" x14ac:dyDescent="0.25">
      <c r="A4742" s="22" t="s">
        <v>7059</v>
      </c>
      <c r="B4742" s="12">
        <v>45160.391099537039</v>
      </c>
      <c r="C4742" s="27">
        <v>45160.410266203704</v>
      </c>
      <c r="D4742" s="28" t="s">
        <v>13</v>
      </c>
      <c r="E4742" s="28" t="s">
        <v>28</v>
      </c>
      <c r="F4742" s="28" t="s">
        <v>168</v>
      </c>
      <c r="G4742" s="112" t="s">
        <v>7060</v>
      </c>
      <c r="H47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42" s="48">
        <f>tbl_raw_data[[#This Row],[Date Actioned]]-tbl_raw_data[[#This Row],[Date Tagged]]</f>
        <v>1.9166666665114462E-2</v>
      </c>
      <c r="J4742" s="50">
        <f>HOUR(tbl_raw_data[[#This Row],[time_taken]])*60+MINUTE(tbl_raw_data[[#This Row],[time_taken]])+SECOND(tbl_raw_data[[#This Row],[time_taken]])/60</f>
        <v>27.6</v>
      </c>
      <c r="K4742" s="54">
        <f>DATE(YEAR(tbl_raw_data[[#This Row],[Date Actioned]]), MONTH(tbl_raw_data[[#This Row],[Date Actioned]]), DAY(tbl_raw_data[[#This Row],[Date Actioned]]))</f>
        <v>45160</v>
      </c>
      <c r="L4742" s="55" t="str">
        <f>UPPER(TEXT(tbl_raw_data[[#This Row],[Updated_date]],"MMMM"))</f>
        <v>AUGUST</v>
      </c>
      <c r="M4742" s="55" t="str">
        <f>UPPER("Week "&amp;IF(ROUNDUP(DAY(tbl_raw_data[[#This Row],[Updated_date]])/7,0)=5,4,ROUNDUP(DAY(tbl_raw_data[[#This Row],[Updated_date]])/7,0)))</f>
        <v>WEEK 4</v>
      </c>
      <c r="N4742" s="57" t="str">
        <f>UPPER(VLOOKUP(tbl_raw_data[[#This Row],[Analyst]],[1]setting!$A$1:$B$15,2,0))</f>
        <v>MERCEDES</v>
      </c>
      <c r="O4742" s="57" t="str">
        <f>UPPER(tbl_raw_data[[#This Row],[Outcome]])</f>
        <v>APPROVE</v>
      </c>
      <c r="P4742" s="57" t="str">
        <f>UPPER(tbl_raw_data[[#This Row],[Queue Name]])</f>
        <v>CONSUMER EXISTING</v>
      </c>
      <c r="Q4742" s="57" t="str">
        <f>IF(tbl_raw_data[[#This Row],[time_taken_in_mins]]&lt;=20,"SLA_MET","SLA_NOT_MET")</f>
        <v>SLA_NOT_MET</v>
      </c>
    </row>
    <row r="4743" spans="1:17" ht="15" customHeight="1" x14ac:dyDescent="0.25">
      <c r="A4743" s="5" t="s">
        <v>7190</v>
      </c>
      <c r="B4743" s="6">
        <v>45160.39230324074</v>
      </c>
      <c r="C4743" s="23">
        <v>45160.416886574072</v>
      </c>
      <c r="D4743" s="24" t="s">
        <v>13</v>
      </c>
      <c r="E4743" s="24" t="s">
        <v>28</v>
      </c>
      <c r="F4743" s="24" t="s">
        <v>42</v>
      </c>
      <c r="G4743" s="115"/>
      <c r="H47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3" s="48">
        <f>tbl_raw_data[[#This Row],[Date Actioned]]-tbl_raw_data[[#This Row],[Date Tagged]]</f>
        <v>2.4583333331975155E-2</v>
      </c>
      <c r="J4743" s="50">
        <f>HOUR(tbl_raw_data[[#This Row],[time_taken]])*60+MINUTE(tbl_raw_data[[#This Row],[time_taken]])+SECOND(tbl_raw_data[[#This Row],[time_taken]])/60</f>
        <v>35.4</v>
      </c>
      <c r="K4743" s="54">
        <f>DATE(YEAR(tbl_raw_data[[#This Row],[Date Actioned]]), MONTH(tbl_raw_data[[#This Row],[Date Actioned]]), DAY(tbl_raw_data[[#This Row],[Date Actioned]]))</f>
        <v>45160</v>
      </c>
      <c r="L4743" s="55" t="str">
        <f>UPPER(TEXT(tbl_raw_data[[#This Row],[Updated_date]],"MMMM"))</f>
        <v>AUGUST</v>
      </c>
      <c r="M4743" s="55" t="str">
        <f>UPPER("Week "&amp;IF(ROUNDUP(DAY(tbl_raw_data[[#This Row],[Updated_date]])/7,0)=5,4,ROUNDUP(DAY(tbl_raw_data[[#This Row],[Updated_date]])/7,0)))</f>
        <v>WEEK 4</v>
      </c>
      <c r="N4743" s="57" t="str">
        <f>UPPER(VLOOKUP(tbl_raw_data[[#This Row],[Analyst]],[1]setting!$A$1:$B$15,2,0))</f>
        <v>NITESH</v>
      </c>
      <c r="O4743" s="57" t="str">
        <f>UPPER(tbl_raw_data[[#This Row],[Outcome]])</f>
        <v>APPROVE</v>
      </c>
      <c r="P4743" s="57" t="str">
        <f>UPPER(tbl_raw_data[[#This Row],[Queue Name]])</f>
        <v>CONSUMER EXISTING</v>
      </c>
      <c r="Q4743" s="57" t="str">
        <f>IF(tbl_raw_data[[#This Row],[time_taken_in_mins]]&lt;=20,"SLA_MET","SLA_NOT_MET")</f>
        <v>SLA_NOT_MET</v>
      </c>
    </row>
    <row r="4744" spans="1:17" ht="51.75" x14ac:dyDescent="0.25">
      <c r="A4744" s="22" t="s">
        <v>7192</v>
      </c>
      <c r="B4744" s="6">
        <v>45160.393587962964</v>
      </c>
      <c r="C4744" s="23">
        <v>45160.41847222222</v>
      </c>
      <c r="D4744" s="24" t="s">
        <v>8</v>
      </c>
      <c r="E4744" s="24" t="s">
        <v>28</v>
      </c>
      <c r="F4744" s="24" t="s">
        <v>168</v>
      </c>
      <c r="G4744" s="113" t="s">
        <v>1052</v>
      </c>
      <c r="H47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44" s="48">
        <f>tbl_raw_data[[#This Row],[Date Actioned]]-tbl_raw_data[[#This Row],[Date Tagged]]</f>
        <v>2.488425925548654E-2</v>
      </c>
      <c r="J4744" s="50">
        <f>HOUR(tbl_raw_data[[#This Row],[time_taken]])*60+MINUTE(tbl_raw_data[[#This Row],[time_taken]])+SECOND(tbl_raw_data[[#This Row],[time_taken]])/60</f>
        <v>35.833333333333336</v>
      </c>
      <c r="K4744" s="54">
        <f>DATE(YEAR(tbl_raw_data[[#This Row],[Date Actioned]]), MONTH(tbl_raw_data[[#This Row],[Date Actioned]]), DAY(tbl_raw_data[[#This Row],[Date Actioned]]))</f>
        <v>45160</v>
      </c>
      <c r="L4744" s="55" t="str">
        <f>UPPER(TEXT(tbl_raw_data[[#This Row],[Updated_date]],"MMMM"))</f>
        <v>AUGUST</v>
      </c>
      <c r="M4744" s="55" t="str">
        <f>UPPER("Week "&amp;IF(ROUNDUP(DAY(tbl_raw_data[[#This Row],[Updated_date]])/7,0)=5,4,ROUNDUP(DAY(tbl_raw_data[[#This Row],[Updated_date]])/7,0)))</f>
        <v>WEEK 4</v>
      </c>
      <c r="N4744" s="57" t="str">
        <f>UPPER(VLOOKUP(tbl_raw_data[[#This Row],[Analyst]],[1]setting!$A$1:$B$15,2,0))</f>
        <v>MERCEDES</v>
      </c>
      <c r="O4744" s="57" t="str">
        <f>UPPER(tbl_raw_data[[#This Row],[Outcome]])</f>
        <v>WITHDRAW</v>
      </c>
      <c r="P4744" s="57" t="str">
        <f>UPPER(tbl_raw_data[[#This Row],[Queue Name]])</f>
        <v>CONSUMER EXISTING</v>
      </c>
      <c r="Q4744" s="57" t="str">
        <f>IF(tbl_raw_data[[#This Row],[time_taken_in_mins]]&lt;=20,"SLA_MET","SLA_NOT_MET")</f>
        <v>SLA_NOT_MET</v>
      </c>
    </row>
    <row r="4745" spans="1:17" ht="15" customHeight="1" x14ac:dyDescent="0.25">
      <c r="A4745" s="11" t="s">
        <v>6329</v>
      </c>
      <c r="B4745" s="12">
        <v>45160.397337962961</v>
      </c>
      <c r="C4745" s="27">
        <v>45160.410277777781</v>
      </c>
      <c r="D4745" s="28" t="s">
        <v>46</v>
      </c>
      <c r="E4745" s="28" t="s">
        <v>28</v>
      </c>
      <c r="F4745" s="28" t="s">
        <v>455</v>
      </c>
      <c r="G4745" s="114"/>
      <c r="H47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5" s="48">
        <f>tbl_raw_data[[#This Row],[Date Actioned]]-tbl_raw_data[[#This Row],[Date Tagged]]</f>
        <v>1.2939814820128959E-2</v>
      </c>
      <c r="J4745" s="50">
        <f>HOUR(tbl_raw_data[[#This Row],[time_taken]])*60+MINUTE(tbl_raw_data[[#This Row],[time_taken]])+SECOND(tbl_raw_data[[#This Row],[time_taken]])/60</f>
        <v>18.633333333333333</v>
      </c>
      <c r="K4745" s="54">
        <f>DATE(YEAR(tbl_raw_data[[#This Row],[Date Actioned]]), MONTH(tbl_raw_data[[#This Row],[Date Actioned]]), DAY(tbl_raw_data[[#This Row],[Date Actioned]]))</f>
        <v>45160</v>
      </c>
      <c r="L4745" s="55" t="str">
        <f>UPPER(TEXT(tbl_raw_data[[#This Row],[Updated_date]],"MMMM"))</f>
        <v>AUGUST</v>
      </c>
      <c r="M4745" s="55" t="str">
        <f>UPPER("Week "&amp;IF(ROUNDUP(DAY(tbl_raw_data[[#This Row],[Updated_date]])/7,0)=5,4,ROUNDUP(DAY(tbl_raw_data[[#This Row],[Updated_date]])/7,0)))</f>
        <v>WEEK 4</v>
      </c>
      <c r="N4745" s="57" t="str">
        <f>UPPER(VLOOKUP(tbl_raw_data[[#This Row],[Analyst]],[1]setting!$A$1:$B$15,2,0))</f>
        <v>ROHAN</v>
      </c>
      <c r="O4745" s="57" t="str">
        <f>UPPER(tbl_raw_data[[#This Row],[Outcome]])</f>
        <v>DECLINE</v>
      </c>
      <c r="P4745" s="57" t="str">
        <f>UPPER(tbl_raw_data[[#This Row],[Queue Name]])</f>
        <v>CONSUMER EXISTING</v>
      </c>
      <c r="Q4745" s="57" t="str">
        <f>IF(tbl_raw_data[[#This Row],[time_taken_in_mins]]&lt;=20,"SLA_MET","SLA_NOT_MET")</f>
        <v>SLA_MET</v>
      </c>
    </row>
    <row r="4746" spans="1:17" ht="15" customHeight="1" x14ac:dyDescent="0.25">
      <c r="A4746" s="11" t="s">
        <v>7024</v>
      </c>
      <c r="B4746" s="12">
        <v>45160.409791666665</v>
      </c>
      <c r="C4746" s="27">
        <v>45160.428310185183</v>
      </c>
      <c r="D4746" s="28" t="s">
        <v>13</v>
      </c>
      <c r="E4746" s="28" t="s">
        <v>41</v>
      </c>
      <c r="F4746" s="28" t="s">
        <v>42</v>
      </c>
      <c r="G4746" s="114"/>
      <c r="H47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6" s="48">
        <f>tbl_raw_data[[#This Row],[Date Actioned]]-tbl_raw_data[[#This Row],[Date Tagged]]</f>
        <v>1.8518518518249039E-2</v>
      </c>
      <c r="J4746" s="50">
        <f>HOUR(tbl_raw_data[[#This Row],[time_taken]])*60+MINUTE(tbl_raw_data[[#This Row],[time_taken]])+SECOND(tbl_raw_data[[#This Row],[time_taken]])/60</f>
        <v>26.666666666666668</v>
      </c>
      <c r="K4746" s="54">
        <f>DATE(YEAR(tbl_raw_data[[#This Row],[Date Actioned]]), MONTH(tbl_raw_data[[#This Row],[Date Actioned]]), DAY(tbl_raw_data[[#This Row],[Date Actioned]]))</f>
        <v>45160</v>
      </c>
      <c r="L4746" s="55" t="str">
        <f>UPPER(TEXT(tbl_raw_data[[#This Row],[Updated_date]],"MMMM"))</f>
        <v>AUGUST</v>
      </c>
      <c r="M4746" s="55" t="str">
        <f>UPPER("Week "&amp;IF(ROUNDUP(DAY(tbl_raw_data[[#This Row],[Updated_date]])/7,0)=5,4,ROUNDUP(DAY(tbl_raw_data[[#This Row],[Updated_date]])/7,0)))</f>
        <v>WEEK 4</v>
      </c>
      <c r="N4746" s="57" t="str">
        <f>UPPER(VLOOKUP(tbl_raw_data[[#This Row],[Analyst]],[1]setting!$A$1:$B$15,2,0))</f>
        <v>NITESH</v>
      </c>
      <c r="O4746" s="57" t="str">
        <f>UPPER(tbl_raw_data[[#This Row],[Outcome]])</f>
        <v>APPROVE</v>
      </c>
      <c r="P4746" s="57" t="str">
        <f>UPPER(tbl_raw_data[[#This Row],[Queue Name]])</f>
        <v>CONSUMER POST BUREAU</v>
      </c>
      <c r="Q4746" s="57" t="str">
        <f>IF(tbl_raw_data[[#This Row],[time_taken_in_mins]]&lt;=20,"SLA_MET","SLA_NOT_MET")</f>
        <v>SLA_NOT_MET</v>
      </c>
    </row>
    <row r="4747" spans="1:17" ht="15" customHeight="1" x14ac:dyDescent="0.25">
      <c r="A4747" s="22" t="s">
        <v>5569</v>
      </c>
      <c r="B4747" s="6">
        <v>45160.409849537034</v>
      </c>
      <c r="C4747" s="23">
        <v>45160.420659722222</v>
      </c>
      <c r="D4747" s="24" t="s">
        <v>13</v>
      </c>
      <c r="E4747" s="24" t="s">
        <v>28</v>
      </c>
      <c r="F4747" s="24" t="s">
        <v>168</v>
      </c>
      <c r="G4747" s="113" t="s">
        <v>29</v>
      </c>
      <c r="H47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47" s="48">
        <f>tbl_raw_data[[#This Row],[Date Actioned]]-tbl_raw_data[[#This Row],[Date Tagged]]</f>
        <v>1.0810185187438037E-2</v>
      </c>
      <c r="J4747" s="50">
        <f>HOUR(tbl_raw_data[[#This Row],[time_taken]])*60+MINUTE(tbl_raw_data[[#This Row],[time_taken]])+SECOND(tbl_raw_data[[#This Row],[time_taken]])/60</f>
        <v>15.566666666666666</v>
      </c>
      <c r="K4747" s="54">
        <f>DATE(YEAR(tbl_raw_data[[#This Row],[Date Actioned]]), MONTH(tbl_raw_data[[#This Row],[Date Actioned]]), DAY(tbl_raw_data[[#This Row],[Date Actioned]]))</f>
        <v>45160</v>
      </c>
      <c r="L4747" s="55" t="str">
        <f>UPPER(TEXT(tbl_raw_data[[#This Row],[Updated_date]],"MMMM"))</f>
        <v>AUGUST</v>
      </c>
      <c r="M4747" s="55" t="str">
        <f>UPPER("Week "&amp;IF(ROUNDUP(DAY(tbl_raw_data[[#This Row],[Updated_date]])/7,0)=5,4,ROUNDUP(DAY(tbl_raw_data[[#This Row],[Updated_date]])/7,0)))</f>
        <v>WEEK 4</v>
      </c>
      <c r="N4747" s="57" t="str">
        <f>UPPER(VLOOKUP(tbl_raw_data[[#This Row],[Analyst]],[1]setting!$A$1:$B$15,2,0))</f>
        <v>MERCEDES</v>
      </c>
      <c r="O4747" s="57" t="str">
        <f>UPPER(tbl_raw_data[[#This Row],[Outcome]])</f>
        <v>APPROVE</v>
      </c>
      <c r="P4747" s="57" t="str">
        <f>UPPER(tbl_raw_data[[#This Row],[Queue Name]])</f>
        <v>CONSUMER EXISTING</v>
      </c>
      <c r="Q4747" s="57" t="str">
        <f>IF(tbl_raw_data[[#This Row],[time_taken_in_mins]]&lt;=20,"SLA_MET","SLA_NOT_MET")</f>
        <v>SLA_MET</v>
      </c>
    </row>
    <row r="4748" spans="1:17" ht="15" customHeight="1" x14ac:dyDescent="0.25">
      <c r="A4748" s="5" t="s">
        <v>7180</v>
      </c>
      <c r="B4748" s="12">
        <v>45160.410370370373</v>
      </c>
      <c r="C4748" s="27">
        <v>45160.434490740743</v>
      </c>
      <c r="D4748" s="28" t="s">
        <v>13</v>
      </c>
      <c r="E4748" s="28" t="s">
        <v>28</v>
      </c>
      <c r="F4748" s="28" t="s">
        <v>455</v>
      </c>
      <c r="G4748" s="112" t="s">
        <v>183</v>
      </c>
      <c r="H47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48" s="48">
        <f>tbl_raw_data[[#This Row],[Date Actioned]]-tbl_raw_data[[#This Row],[Date Tagged]]</f>
        <v>2.4120370369928423E-2</v>
      </c>
      <c r="J4748" s="50">
        <f>HOUR(tbl_raw_data[[#This Row],[time_taken]])*60+MINUTE(tbl_raw_data[[#This Row],[time_taken]])+SECOND(tbl_raw_data[[#This Row],[time_taken]])/60</f>
        <v>34.733333333333334</v>
      </c>
      <c r="K4748" s="54">
        <f>DATE(YEAR(tbl_raw_data[[#This Row],[Date Actioned]]), MONTH(tbl_raw_data[[#This Row],[Date Actioned]]), DAY(tbl_raw_data[[#This Row],[Date Actioned]]))</f>
        <v>45160</v>
      </c>
      <c r="L4748" s="55" t="str">
        <f>UPPER(TEXT(tbl_raw_data[[#This Row],[Updated_date]],"MMMM"))</f>
        <v>AUGUST</v>
      </c>
      <c r="M4748" s="55" t="str">
        <f>UPPER("Week "&amp;IF(ROUNDUP(DAY(tbl_raw_data[[#This Row],[Updated_date]])/7,0)=5,4,ROUNDUP(DAY(tbl_raw_data[[#This Row],[Updated_date]])/7,0)))</f>
        <v>WEEK 4</v>
      </c>
      <c r="N4748" s="57" t="str">
        <f>UPPER(VLOOKUP(tbl_raw_data[[#This Row],[Analyst]],[1]setting!$A$1:$B$15,2,0))</f>
        <v>ROHAN</v>
      </c>
      <c r="O4748" s="57" t="str">
        <f>UPPER(tbl_raw_data[[#This Row],[Outcome]])</f>
        <v>APPROVE</v>
      </c>
      <c r="P4748" s="57" t="str">
        <f>UPPER(tbl_raw_data[[#This Row],[Queue Name]])</f>
        <v>CONSUMER EXISTING</v>
      </c>
      <c r="Q4748" s="57" t="str">
        <f>IF(tbl_raw_data[[#This Row],[time_taken_in_mins]]&lt;=20,"SLA_MET","SLA_NOT_MET")</f>
        <v>SLA_NOT_MET</v>
      </c>
    </row>
    <row r="4749" spans="1:17" ht="15" customHeight="1" x14ac:dyDescent="0.25">
      <c r="A4749" s="5" t="s">
        <v>3873</v>
      </c>
      <c r="B4749" s="12">
        <v>45160.415034722224</v>
      </c>
      <c r="C4749" s="27">
        <v>45160.422569444447</v>
      </c>
      <c r="D4749" s="28" t="s">
        <v>8</v>
      </c>
      <c r="E4749" s="28" t="s">
        <v>41</v>
      </c>
      <c r="F4749" s="28" t="s">
        <v>168</v>
      </c>
      <c r="G4749" s="114"/>
      <c r="H47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49" s="48">
        <f>tbl_raw_data[[#This Row],[Date Actioned]]-tbl_raw_data[[#This Row],[Date Tagged]]</f>
        <v>7.5347222227719612E-3</v>
      </c>
      <c r="J4749" s="50">
        <f>HOUR(tbl_raw_data[[#This Row],[time_taken]])*60+MINUTE(tbl_raw_data[[#This Row],[time_taken]])+SECOND(tbl_raw_data[[#This Row],[time_taken]])/60</f>
        <v>10.85</v>
      </c>
      <c r="K4749" s="54">
        <f>DATE(YEAR(tbl_raw_data[[#This Row],[Date Actioned]]), MONTH(tbl_raw_data[[#This Row],[Date Actioned]]), DAY(tbl_raw_data[[#This Row],[Date Actioned]]))</f>
        <v>45160</v>
      </c>
      <c r="L4749" s="55" t="str">
        <f>UPPER(TEXT(tbl_raw_data[[#This Row],[Updated_date]],"MMMM"))</f>
        <v>AUGUST</v>
      </c>
      <c r="M4749" s="55" t="str">
        <f>UPPER("Week "&amp;IF(ROUNDUP(DAY(tbl_raw_data[[#This Row],[Updated_date]])/7,0)=5,4,ROUNDUP(DAY(tbl_raw_data[[#This Row],[Updated_date]])/7,0)))</f>
        <v>WEEK 4</v>
      </c>
      <c r="N4749" s="57" t="str">
        <f>UPPER(VLOOKUP(tbl_raw_data[[#This Row],[Analyst]],[1]setting!$A$1:$B$15,2,0))</f>
        <v>MERCEDES</v>
      </c>
      <c r="O4749" s="57" t="str">
        <f>UPPER(tbl_raw_data[[#This Row],[Outcome]])</f>
        <v>WITHDRAW</v>
      </c>
      <c r="P4749" s="57" t="str">
        <f>UPPER(tbl_raw_data[[#This Row],[Queue Name]])</f>
        <v>CONSUMER POST BUREAU</v>
      </c>
      <c r="Q4749" s="57" t="str">
        <f>IF(tbl_raw_data[[#This Row],[time_taken_in_mins]]&lt;=20,"SLA_MET","SLA_NOT_MET")</f>
        <v>SLA_MET</v>
      </c>
    </row>
    <row r="4750" spans="1:17" ht="15" customHeight="1" x14ac:dyDescent="0.25">
      <c r="A4750" s="11" t="s">
        <v>7220</v>
      </c>
      <c r="B4750" s="6">
        <v>45160.425949074073</v>
      </c>
      <c r="C4750" s="23">
        <v>45160.454479166663</v>
      </c>
      <c r="D4750" s="24" t="s">
        <v>13</v>
      </c>
      <c r="E4750" s="24" t="s">
        <v>28</v>
      </c>
      <c r="F4750" s="24" t="s">
        <v>42</v>
      </c>
      <c r="G4750" s="113" t="s">
        <v>29</v>
      </c>
      <c r="H47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0" s="48">
        <f>tbl_raw_data[[#This Row],[Date Actioned]]-tbl_raw_data[[#This Row],[Date Tagged]]</f>
        <v>2.8530092589790002E-2</v>
      </c>
      <c r="J4750" s="50">
        <f>HOUR(tbl_raw_data[[#This Row],[time_taken]])*60+MINUTE(tbl_raw_data[[#This Row],[time_taken]])+SECOND(tbl_raw_data[[#This Row],[time_taken]])/60</f>
        <v>41.083333333333336</v>
      </c>
      <c r="K4750" s="54">
        <f>DATE(YEAR(tbl_raw_data[[#This Row],[Date Actioned]]), MONTH(tbl_raw_data[[#This Row],[Date Actioned]]), DAY(tbl_raw_data[[#This Row],[Date Actioned]]))</f>
        <v>45160</v>
      </c>
      <c r="L4750" s="55" t="str">
        <f>UPPER(TEXT(tbl_raw_data[[#This Row],[Updated_date]],"MMMM"))</f>
        <v>AUGUST</v>
      </c>
      <c r="M4750" s="55" t="str">
        <f>UPPER("Week "&amp;IF(ROUNDUP(DAY(tbl_raw_data[[#This Row],[Updated_date]])/7,0)=5,4,ROUNDUP(DAY(tbl_raw_data[[#This Row],[Updated_date]])/7,0)))</f>
        <v>WEEK 4</v>
      </c>
      <c r="N4750" s="57" t="str">
        <f>UPPER(VLOOKUP(tbl_raw_data[[#This Row],[Analyst]],[1]setting!$A$1:$B$15,2,0))</f>
        <v>NITESH</v>
      </c>
      <c r="O4750" s="57" t="str">
        <f>UPPER(tbl_raw_data[[#This Row],[Outcome]])</f>
        <v>APPROVE</v>
      </c>
      <c r="P4750" s="57" t="str">
        <f>UPPER(tbl_raw_data[[#This Row],[Queue Name]])</f>
        <v>CONSUMER EXISTING</v>
      </c>
      <c r="Q4750" s="57" t="str">
        <f>IF(tbl_raw_data[[#This Row],[time_taken_in_mins]]&lt;=20,"SLA_MET","SLA_NOT_MET")</f>
        <v>SLA_NOT_MET</v>
      </c>
    </row>
    <row r="4751" spans="1:17" ht="15" customHeight="1" x14ac:dyDescent="0.25">
      <c r="A4751" s="22" t="s">
        <v>6661</v>
      </c>
      <c r="B4751" s="6">
        <v>45160.426759259259</v>
      </c>
      <c r="C4751" s="23">
        <v>45160.441446759258</v>
      </c>
      <c r="D4751" s="24" t="s">
        <v>46</v>
      </c>
      <c r="E4751" s="24" t="s">
        <v>28</v>
      </c>
      <c r="F4751" s="24" t="s">
        <v>455</v>
      </c>
      <c r="G4751" s="113" t="s">
        <v>6662</v>
      </c>
      <c r="H47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51" s="48">
        <f>tbl_raw_data[[#This Row],[Date Actioned]]-tbl_raw_data[[#This Row],[Date Tagged]]</f>
        <v>1.4687499999126885E-2</v>
      </c>
      <c r="J4751" s="50">
        <f>HOUR(tbl_raw_data[[#This Row],[time_taken]])*60+MINUTE(tbl_raw_data[[#This Row],[time_taken]])+SECOND(tbl_raw_data[[#This Row],[time_taken]])/60</f>
        <v>21.15</v>
      </c>
      <c r="K4751" s="54">
        <f>DATE(YEAR(tbl_raw_data[[#This Row],[Date Actioned]]), MONTH(tbl_raw_data[[#This Row],[Date Actioned]]), DAY(tbl_raw_data[[#This Row],[Date Actioned]]))</f>
        <v>45160</v>
      </c>
      <c r="L4751" s="55" t="str">
        <f>UPPER(TEXT(tbl_raw_data[[#This Row],[Updated_date]],"MMMM"))</f>
        <v>AUGUST</v>
      </c>
      <c r="M4751" s="55" t="str">
        <f>UPPER("Week "&amp;IF(ROUNDUP(DAY(tbl_raw_data[[#This Row],[Updated_date]])/7,0)=5,4,ROUNDUP(DAY(tbl_raw_data[[#This Row],[Updated_date]])/7,0)))</f>
        <v>WEEK 4</v>
      </c>
      <c r="N4751" s="57" t="str">
        <f>UPPER(VLOOKUP(tbl_raw_data[[#This Row],[Analyst]],[1]setting!$A$1:$B$15,2,0))</f>
        <v>ROHAN</v>
      </c>
      <c r="O4751" s="57" t="str">
        <f>UPPER(tbl_raw_data[[#This Row],[Outcome]])</f>
        <v>DECLINE</v>
      </c>
      <c r="P4751" s="57" t="str">
        <f>UPPER(tbl_raw_data[[#This Row],[Queue Name]])</f>
        <v>CONSUMER EXISTING</v>
      </c>
      <c r="Q4751" s="57" t="str">
        <f>IF(tbl_raw_data[[#This Row],[time_taken_in_mins]]&lt;=20,"SLA_MET","SLA_NOT_MET")</f>
        <v>SLA_NOT_MET</v>
      </c>
    </row>
    <row r="4752" spans="1:17" ht="15" customHeight="1" x14ac:dyDescent="0.25">
      <c r="A4752" s="22" t="s">
        <v>3400</v>
      </c>
      <c r="B4752" s="12">
        <v>45160.436481481483</v>
      </c>
      <c r="C4752" s="27">
        <v>45160.443402777775</v>
      </c>
      <c r="D4752" s="28" t="s">
        <v>13</v>
      </c>
      <c r="E4752" s="28" t="s">
        <v>28</v>
      </c>
      <c r="F4752" s="28" t="s">
        <v>14</v>
      </c>
      <c r="G4752" s="112" t="s">
        <v>67</v>
      </c>
      <c r="H47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2" s="48">
        <f>tbl_raw_data[[#This Row],[Date Actioned]]-tbl_raw_data[[#This Row],[Date Tagged]]</f>
        <v>6.9212962916935794E-3</v>
      </c>
      <c r="J4752" s="50">
        <f>HOUR(tbl_raw_data[[#This Row],[time_taken]])*60+MINUTE(tbl_raw_data[[#This Row],[time_taken]])+SECOND(tbl_raw_data[[#This Row],[time_taken]])/60</f>
        <v>9.9666666666666668</v>
      </c>
      <c r="K4752" s="54">
        <f>DATE(YEAR(tbl_raw_data[[#This Row],[Date Actioned]]), MONTH(tbl_raw_data[[#This Row],[Date Actioned]]), DAY(tbl_raw_data[[#This Row],[Date Actioned]]))</f>
        <v>45160</v>
      </c>
      <c r="L4752" s="55" t="str">
        <f>UPPER(TEXT(tbl_raw_data[[#This Row],[Updated_date]],"MMMM"))</f>
        <v>AUGUST</v>
      </c>
      <c r="M4752" s="55" t="str">
        <f>UPPER("Week "&amp;IF(ROUNDUP(DAY(tbl_raw_data[[#This Row],[Updated_date]])/7,0)=5,4,ROUNDUP(DAY(tbl_raw_data[[#This Row],[Updated_date]])/7,0)))</f>
        <v>WEEK 4</v>
      </c>
      <c r="N4752" s="57" t="str">
        <f>UPPER(VLOOKUP(tbl_raw_data[[#This Row],[Analyst]],[1]setting!$A$1:$B$15,2,0))</f>
        <v>HARDIK</v>
      </c>
      <c r="O4752" s="57" t="str">
        <f>UPPER(tbl_raw_data[[#This Row],[Outcome]])</f>
        <v>APPROVE</v>
      </c>
      <c r="P4752" s="57" t="str">
        <f>UPPER(tbl_raw_data[[#This Row],[Queue Name]])</f>
        <v>CONSUMER EXISTING</v>
      </c>
      <c r="Q4752" s="57" t="str">
        <f>IF(tbl_raw_data[[#This Row],[time_taken_in_mins]]&lt;=20,"SLA_MET","SLA_NOT_MET")</f>
        <v>SLA_MET</v>
      </c>
    </row>
    <row r="4753" spans="1:17" ht="15" customHeight="1" x14ac:dyDescent="0.25">
      <c r="A4753" s="5" t="s">
        <v>2210</v>
      </c>
      <c r="B4753" s="6">
        <v>45160.440393518518</v>
      </c>
      <c r="C4753" s="23">
        <v>45160.445752314816</v>
      </c>
      <c r="D4753" s="24" t="s">
        <v>13</v>
      </c>
      <c r="E4753" s="24" t="s">
        <v>28</v>
      </c>
      <c r="F4753" s="24" t="s">
        <v>455</v>
      </c>
      <c r="G4753" s="113" t="s">
        <v>53</v>
      </c>
      <c r="H47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3" s="48">
        <f>tbl_raw_data[[#This Row],[Date Actioned]]-tbl_raw_data[[#This Row],[Date Tagged]]</f>
        <v>5.3587962975143455E-3</v>
      </c>
      <c r="J4753" s="50">
        <f>HOUR(tbl_raw_data[[#This Row],[time_taken]])*60+MINUTE(tbl_raw_data[[#This Row],[time_taken]])+SECOND(tbl_raw_data[[#This Row],[time_taken]])/60</f>
        <v>7.7166666666666668</v>
      </c>
      <c r="K4753" s="54">
        <f>DATE(YEAR(tbl_raw_data[[#This Row],[Date Actioned]]), MONTH(tbl_raw_data[[#This Row],[Date Actioned]]), DAY(tbl_raw_data[[#This Row],[Date Actioned]]))</f>
        <v>45160</v>
      </c>
      <c r="L4753" s="55" t="str">
        <f>UPPER(TEXT(tbl_raw_data[[#This Row],[Updated_date]],"MMMM"))</f>
        <v>AUGUST</v>
      </c>
      <c r="M4753" s="55" t="str">
        <f>UPPER("Week "&amp;IF(ROUNDUP(DAY(tbl_raw_data[[#This Row],[Updated_date]])/7,0)=5,4,ROUNDUP(DAY(tbl_raw_data[[#This Row],[Updated_date]])/7,0)))</f>
        <v>WEEK 4</v>
      </c>
      <c r="N4753" s="57" t="str">
        <f>UPPER(VLOOKUP(tbl_raw_data[[#This Row],[Analyst]],[1]setting!$A$1:$B$15,2,0))</f>
        <v>ROHAN</v>
      </c>
      <c r="O4753" s="57" t="str">
        <f>UPPER(tbl_raw_data[[#This Row],[Outcome]])</f>
        <v>APPROVE</v>
      </c>
      <c r="P4753" s="57" t="str">
        <f>UPPER(tbl_raw_data[[#This Row],[Queue Name]])</f>
        <v>CONSUMER EXISTING</v>
      </c>
      <c r="Q4753" s="57" t="str">
        <f>IF(tbl_raw_data[[#This Row],[time_taken_in_mins]]&lt;=20,"SLA_MET","SLA_NOT_MET")</f>
        <v>SLA_MET</v>
      </c>
    </row>
    <row r="4754" spans="1:17" ht="15" customHeight="1" x14ac:dyDescent="0.25">
      <c r="A4754" s="5" t="s">
        <v>4883</v>
      </c>
      <c r="B4754" s="12">
        <v>45160.44263888889</v>
      </c>
      <c r="C4754" s="27">
        <v>45160.451874999999</v>
      </c>
      <c r="D4754" s="28" t="s">
        <v>46</v>
      </c>
      <c r="E4754" s="28" t="s">
        <v>41</v>
      </c>
      <c r="F4754" s="28" t="s">
        <v>14</v>
      </c>
      <c r="G4754" s="112" t="s">
        <v>693</v>
      </c>
      <c r="H47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754" s="48">
        <f>tbl_raw_data[[#This Row],[Date Actioned]]-tbl_raw_data[[#This Row],[Date Tagged]]</f>
        <v>9.2361111092031933E-3</v>
      </c>
      <c r="J4754" s="50">
        <f>HOUR(tbl_raw_data[[#This Row],[time_taken]])*60+MINUTE(tbl_raw_data[[#This Row],[time_taken]])+SECOND(tbl_raw_data[[#This Row],[time_taken]])/60</f>
        <v>13.3</v>
      </c>
      <c r="K4754" s="54">
        <f>DATE(YEAR(tbl_raw_data[[#This Row],[Date Actioned]]), MONTH(tbl_raw_data[[#This Row],[Date Actioned]]), DAY(tbl_raw_data[[#This Row],[Date Actioned]]))</f>
        <v>45160</v>
      </c>
      <c r="L4754" s="55" t="str">
        <f>UPPER(TEXT(tbl_raw_data[[#This Row],[Updated_date]],"MMMM"))</f>
        <v>AUGUST</v>
      </c>
      <c r="M4754" s="55" t="str">
        <f>UPPER("Week "&amp;IF(ROUNDUP(DAY(tbl_raw_data[[#This Row],[Updated_date]])/7,0)=5,4,ROUNDUP(DAY(tbl_raw_data[[#This Row],[Updated_date]])/7,0)))</f>
        <v>WEEK 4</v>
      </c>
      <c r="N4754" s="57" t="str">
        <f>UPPER(VLOOKUP(tbl_raw_data[[#This Row],[Analyst]],[1]setting!$A$1:$B$15,2,0))</f>
        <v>HARDIK</v>
      </c>
      <c r="O4754" s="57" t="str">
        <f>UPPER(tbl_raw_data[[#This Row],[Outcome]])</f>
        <v>DECLINE</v>
      </c>
      <c r="P4754" s="57" t="str">
        <f>UPPER(tbl_raw_data[[#This Row],[Queue Name]])</f>
        <v>CONSUMER POST BUREAU</v>
      </c>
      <c r="Q4754" s="57" t="str">
        <f>IF(tbl_raw_data[[#This Row],[time_taken_in_mins]]&lt;=20,"SLA_MET","SLA_NOT_MET")</f>
        <v>SLA_MET</v>
      </c>
    </row>
    <row r="4755" spans="1:17" ht="15" customHeight="1" x14ac:dyDescent="0.25">
      <c r="A4755" s="11" t="s">
        <v>6709</v>
      </c>
      <c r="B4755" s="12">
        <v>45160.447152777779</v>
      </c>
      <c r="C4755" s="27">
        <v>45160.462118055555</v>
      </c>
      <c r="D4755" s="28" t="s">
        <v>13</v>
      </c>
      <c r="E4755" s="28" t="s">
        <v>41</v>
      </c>
      <c r="F4755" s="28" t="s">
        <v>14</v>
      </c>
      <c r="G4755" s="114"/>
      <c r="H47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55" s="48">
        <f>tbl_raw_data[[#This Row],[Date Actioned]]-tbl_raw_data[[#This Row],[Date Tagged]]</f>
        <v>1.4965277776354924E-2</v>
      </c>
      <c r="J4755" s="50">
        <f>HOUR(tbl_raw_data[[#This Row],[time_taken]])*60+MINUTE(tbl_raw_data[[#This Row],[time_taken]])+SECOND(tbl_raw_data[[#This Row],[time_taken]])/60</f>
        <v>21.55</v>
      </c>
      <c r="K4755" s="54">
        <f>DATE(YEAR(tbl_raw_data[[#This Row],[Date Actioned]]), MONTH(tbl_raw_data[[#This Row],[Date Actioned]]), DAY(tbl_raw_data[[#This Row],[Date Actioned]]))</f>
        <v>45160</v>
      </c>
      <c r="L4755" s="55" t="str">
        <f>UPPER(TEXT(tbl_raw_data[[#This Row],[Updated_date]],"MMMM"))</f>
        <v>AUGUST</v>
      </c>
      <c r="M4755" s="55" t="str">
        <f>UPPER("Week "&amp;IF(ROUNDUP(DAY(tbl_raw_data[[#This Row],[Updated_date]])/7,0)=5,4,ROUNDUP(DAY(tbl_raw_data[[#This Row],[Updated_date]])/7,0)))</f>
        <v>WEEK 4</v>
      </c>
      <c r="N4755" s="57" t="str">
        <f>UPPER(VLOOKUP(tbl_raw_data[[#This Row],[Analyst]],[1]setting!$A$1:$B$15,2,0))</f>
        <v>HARDIK</v>
      </c>
      <c r="O4755" s="57" t="str">
        <f>UPPER(tbl_raw_data[[#This Row],[Outcome]])</f>
        <v>APPROVE</v>
      </c>
      <c r="P4755" s="57" t="str">
        <f>UPPER(tbl_raw_data[[#This Row],[Queue Name]])</f>
        <v>CONSUMER POST BUREAU</v>
      </c>
      <c r="Q4755" s="57" t="str">
        <f>IF(tbl_raw_data[[#This Row],[time_taken_in_mins]]&lt;=20,"SLA_MET","SLA_NOT_MET")</f>
        <v>SLA_NOT_MET</v>
      </c>
    </row>
    <row r="4756" spans="1:17" ht="51.75" x14ac:dyDescent="0.25">
      <c r="A4756" s="11" t="s">
        <v>6897</v>
      </c>
      <c r="B4756" s="6">
        <v>45160.454861111109</v>
      </c>
      <c r="C4756" s="23">
        <v>45160.471643518518</v>
      </c>
      <c r="D4756" s="24" t="s">
        <v>8</v>
      </c>
      <c r="E4756" s="24" t="s">
        <v>28</v>
      </c>
      <c r="F4756" s="24" t="s">
        <v>42</v>
      </c>
      <c r="G4756" s="113" t="s">
        <v>1052</v>
      </c>
      <c r="H47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56" s="48">
        <f>tbl_raw_data[[#This Row],[Date Actioned]]-tbl_raw_data[[#This Row],[Date Tagged]]</f>
        <v>1.6782407408754807E-2</v>
      </c>
      <c r="J4756" s="50">
        <f>HOUR(tbl_raw_data[[#This Row],[time_taken]])*60+MINUTE(tbl_raw_data[[#This Row],[time_taken]])+SECOND(tbl_raw_data[[#This Row],[time_taken]])/60</f>
        <v>24.166666666666668</v>
      </c>
      <c r="K4756" s="54">
        <f>DATE(YEAR(tbl_raw_data[[#This Row],[Date Actioned]]), MONTH(tbl_raw_data[[#This Row],[Date Actioned]]), DAY(tbl_raw_data[[#This Row],[Date Actioned]]))</f>
        <v>45160</v>
      </c>
      <c r="L4756" s="55" t="str">
        <f>UPPER(TEXT(tbl_raw_data[[#This Row],[Updated_date]],"MMMM"))</f>
        <v>AUGUST</v>
      </c>
      <c r="M4756" s="55" t="str">
        <f>UPPER("Week "&amp;IF(ROUNDUP(DAY(tbl_raw_data[[#This Row],[Updated_date]])/7,0)=5,4,ROUNDUP(DAY(tbl_raw_data[[#This Row],[Updated_date]])/7,0)))</f>
        <v>WEEK 4</v>
      </c>
      <c r="N4756" s="57" t="str">
        <f>UPPER(VLOOKUP(tbl_raw_data[[#This Row],[Analyst]],[1]setting!$A$1:$B$15,2,0))</f>
        <v>NITESH</v>
      </c>
      <c r="O4756" s="57" t="str">
        <f>UPPER(tbl_raw_data[[#This Row],[Outcome]])</f>
        <v>WITHDRAW</v>
      </c>
      <c r="P4756" s="57" t="str">
        <f>UPPER(tbl_raw_data[[#This Row],[Queue Name]])</f>
        <v>CONSUMER EXISTING</v>
      </c>
      <c r="Q4756" s="57" t="str">
        <f>IF(tbl_raw_data[[#This Row],[time_taken_in_mins]]&lt;=20,"SLA_MET","SLA_NOT_MET")</f>
        <v>SLA_NOT_MET</v>
      </c>
    </row>
    <row r="4757" spans="1:17" ht="15" customHeight="1" x14ac:dyDescent="0.25">
      <c r="A4757" s="22" t="s">
        <v>6235</v>
      </c>
      <c r="B4757" s="12">
        <v>45160.454988425925</v>
      </c>
      <c r="C4757" s="27">
        <v>45160.467534722222</v>
      </c>
      <c r="D4757" s="28" t="s">
        <v>8</v>
      </c>
      <c r="E4757" s="28" t="s">
        <v>9</v>
      </c>
      <c r="F4757" s="28" t="s">
        <v>14</v>
      </c>
      <c r="G4757" s="112" t="s">
        <v>6236</v>
      </c>
      <c r="H47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757" s="48">
        <f>tbl_raw_data[[#This Row],[Date Actioned]]-tbl_raw_data[[#This Row],[Date Tagged]]</f>
        <v>1.2546296296932269E-2</v>
      </c>
      <c r="J4757" s="50">
        <f>HOUR(tbl_raw_data[[#This Row],[time_taken]])*60+MINUTE(tbl_raw_data[[#This Row],[time_taken]])+SECOND(tbl_raw_data[[#This Row],[time_taken]])/60</f>
        <v>18.066666666666666</v>
      </c>
      <c r="K4757" s="54">
        <f>DATE(YEAR(tbl_raw_data[[#This Row],[Date Actioned]]), MONTH(tbl_raw_data[[#This Row],[Date Actioned]]), DAY(tbl_raw_data[[#This Row],[Date Actioned]]))</f>
        <v>45160</v>
      </c>
      <c r="L4757" s="55" t="str">
        <f>UPPER(TEXT(tbl_raw_data[[#This Row],[Updated_date]],"MMMM"))</f>
        <v>AUGUST</v>
      </c>
      <c r="M4757" s="55" t="str">
        <f>UPPER("Week "&amp;IF(ROUNDUP(DAY(tbl_raw_data[[#This Row],[Updated_date]])/7,0)=5,4,ROUNDUP(DAY(tbl_raw_data[[#This Row],[Updated_date]])/7,0)))</f>
        <v>WEEK 4</v>
      </c>
      <c r="N4757" s="57" t="str">
        <f>UPPER(VLOOKUP(tbl_raw_data[[#This Row],[Analyst]],[1]setting!$A$1:$B$15,2,0))</f>
        <v>HARDIK</v>
      </c>
      <c r="O4757" s="57" t="str">
        <f>UPPER(tbl_raw_data[[#This Row],[Outcome]])</f>
        <v>WITHDRAW</v>
      </c>
      <c r="P4757" s="57" t="str">
        <f>UPPER(tbl_raw_data[[#This Row],[Queue Name]])</f>
        <v>CONSUMER PRE BUREAU</v>
      </c>
      <c r="Q4757" s="57" t="str">
        <f>IF(tbl_raw_data[[#This Row],[time_taken_in_mins]]&lt;=20,"SLA_MET","SLA_NOT_MET")</f>
        <v>SLA_MET</v>
      </c>
    </row>
    <row r="4758" spans="1:17" ht="15" customHeight="1" x14ac:dyDescent="0.25">
      <c r="A4758" s="5" t="s">
        <v>6228</v>
      </c>
      <c r="B4758" s="6">
        <v>45160.471030092594</v>
      </c>
      <c r="C4758" s="23">
        <v>45160.483553240738</v>
      </c>
      <c r="D4758" s="24" t="s">
        <v>8</v>
      </c>
      <c r="E4758" s="24" t="s">
        <v>41</v>
      </c>
      <c r="F4758" s="24" t="s">
        <v>42</v>
      </c>
      <c r="G4758" s="113" t="s">
        <v>1052</v>
      </c>
      <c r="H47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58" s="48">
        <f>tbl_raw_data[[#This Row],[Date Actioned]]-tbl_raw_data[[#This Row],[Date Tagged]]</f>
        <v>1.2523148143372964E-2</v>
      </c>
      <c r="J4758" s="50">
        <f>HOUR(tbl_raw_data[[#This Row],[time_taken]])*60+MINUTE(tbl_raw_data[[#This Row],[time_taken]])+SECOND(tbl_raw_data[[#This Row],[time_taken]])/60</f>
        <v>18.033333333333335</v>
      </c>
      <c r="K4758" s="54">
        <f>DATE(YEAR(tbl_raw_data[[#This Row],[Date Actioned]]), MONTH(tbl_raw_data[[#This Row],[Date Actioned]]), DAY(tbl_raw_data[[#This Row],[Date Actioned]]))</f>
        <v>45160</v>
      </c>
      <c r="L4758" s="55" t="str">
        <f>UPPER(TEXT(tbl_raw_data[[#This Row],[Updated_date]],"MMMM"))</f>
        <v>AUGUST</v>
      </c>
      <c r="M4758" s="55" t="str">
        <f>UPPER("Week "&amp;IF(ROUNDUP(DAY(tbl_raw_data[[#This Row],[Updated_date]])/7,0)=5,4,ROUNDUP(DAY(tbl_raw_data[[#This Row],[Updated_date]])/7,0)))</f>
        <v>WEEK 4</v>
      </c>
      <c r="N4758" s="57" t="str">
        <f>UPPER(VLOOKUP(tbl_raw_data[[#This Row],[Analyst]],[1]setting!$A$1:$B$15,2,0))</f>
        <v>NITESH</v>
      </c>
      <c r="O4758" s="57" t="str">
        <f>UPPER(tbl_raw_data[[#This Row],[Outcome]])</f>
        <v>WITHDRAW</v>
      </c>
      <c r="P4758" s="57" t="str">
        <f>UPPER(tbl_raw_data[[#This Row],[Queue Name]])</f>
        <v>CONSUMER POST BUREAU</v>
      </c>
      <c r="Q4758" s="57" t="str">
        <f>IF(tbl_raw_data[[#This Row],[time_taken_in_mins]]&lt;=20,"SLA_MET","SLA_NOT_MET")</f>
        <v>SLA_MET</v>
      </c>
    </row>
    <row r="4759" spans="1:17" ht="15" customHeight="1" x14ac:dyDescent="0.25">
      <c r="A4759" s="22" t="s">
        <v>5184</v>
      </c>
      <c r="B4759" s="6">
        <v>45160.47148148148</v>
      </c>
      <c r="C4759" s="23">
        <v>45160.481446759259</v>
      </c>
      <c r="D4759" s="24" t="s">
        <v>13</v>
      </c>
      <c r="E4759" s="24" t="s">
        <v>28</v>
      </c>
      <c r="F4759" s="24" t="s">
        <v>55</v>
      </c>
      <c r="G4759" s="113" t="s">
        <v>29</v>
      </c>
      <c r="H47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59" s="48">
        <f>tbl_raw_data[[#This Row],[Date Actioned]]-tbl_raw_data[[#This Row],[Date Tagged]]</f>
        <v>9.9652777789742686E-3</v>
      </c>
      <c r="J4759" s="50">
        <f>HOUR(tbl_raw_data[[#This Row],[time_taken]])*60+MINUTE(tbl_raw_data[[#This Row],[time_taken]])+SECOND(tbl_raw_data[[#This Row],[time_taken]])/60</f>
        <v>14.35</v>
      </c>
      <c r="K4759" s="54">
        <f>DATE(YEAR(tbl_raw_data[[#This Row],[Date Actioned]]), MONTH(tbl_raw_data[[#This Row],[Date Actioned]]), DAY(tbl_raw_data[[#This Row],[Date Actioned]]))</f>
        <v>45160</v>
      </c>
      <c r="L4759" s="55" t="str">
        <f>UPPER(TEXT(tbl_raw_data[[#This Row],[Updated_date]],"MMMM"))</f>
        <v>AUGUST</v>
      </c>
      <c r="M4759" s="55" t="str">
        <f>UPPER("Week "&amp;IF(ROUNDUP(DAY(tbl_raw_data[[#This Row],[Updated_date]])/7,0)=5,4,ROUNDUP(DAY(tbl_raw_data[[#This Row],[Updated_date]])/7,0)))</f>
        <v>WEEK 4</v>
      </c>
      <c r="N4759" s="57" t="str">
        <f>UPPER(VLOOKUP(tbl_raw_data[[#This Row],[Analyst]],[1]setting!$A$1:$B$15,2,0))</f>
        <v>CAMERON</v>
      </c>
      <c r="O4759" s="57" t="str">
        <f>UPPER(tbl_raw_data[[#This Row],[Outcome]])</f>
        <v>APPROVE</v>
      </c>
      <c r="P4759" s="57" t="str">
        <f>UPPER(tbl_raw_data[[#This Row],[Queue Name]])</f>
        <v>CONSUMER EXISTING</v>
      </c>
      <c r="Q4759" s="57" t="str">
        <f>IF(tbl_raw_data[[#This Row],[time_taken_in_mins]]&lt;=20,"SLA_MET","SLA_NOT_MET")</f>
        <v>SLA_MET</v>
      </c>
    </row>
    <row r="4760" spans="1:17" ht="26.25" x14ac:dyDescent="0.25">
      <c r="A4760" s="11" t="s">
        <v>5016</v>
      </c>
      <c r="B4760" s="12">
        <v>45160.477569444447</v>
      </c>
      <c r="C4760" s="27">
        <v>45160.487083333333</v>
      </c>
      <c r="D4760" s="28" t="s">
        <v>8</v>
      </c>
      <c r="E4760" s="28" t="s">
        <v>28</v>
      </c>
      <c r="F4760" s="28" t="s">
        <v>254</v>
      </c>
      <c r="G4760" s="112" t="s">
        <v>5017</v>
      </c>
      <c r="H47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0" s="48">
        <f>tbl_raw_data[[#This Row],[Date Actioned]]-tbl_raw_data[[#This Row],[Date Tagged]]</f>
        <v>9.5138888864312321E-3</v>
      </c>
      <c r="J4760" s="50">
        <f>HOUR(tbl_raw_data[[#This Row],[time_taken]])*60+MINUTE(tbl_raw_data[[#This Row],[time_taken]])+SECOND(tbl_raw_data[[#This Row],[time_taken]])/60</f>
        <v>13.7</v>
      </c>
      <c r="K4760" s="54">
        <f>DATE(YEAR(tbl_raw_data[[#This Row],[Date Actioned]]), MONTH(tbl_raw_data[[#This Row],[Date Actioned]]), DAY(tbl_raw_data[[#This Row],[Date Actioned]]))</f>
        <v>45160</v>
      </c>
      <c r="L4760" s="55" t="str">
        <f>UPPER(TEXT(tbl_raw_data[[#This Row],[Updated_date]],"MMMM"))</f>
        <v>AUGUST</v>
      </c>
      <c r="M4760" s="55" t="str">
        <f>UPPER("Week "&amp;IF(ROUNDUP(DAY(tbl_raw_data[[#This Row],[Updated_date]])/7,0)=5,4,ROUNDUP(DAY(tbl_raw_data[[#This Row],[Updated_date]])/7,0)))</f>
        <v>WEEK 4</v>
      </c>
      <c r="N4760" s="57" t="str">
        <f>UPPER(VLOOKUP(tbl_raw_data[[#This Row],[Analyst]],[1]setting!$A$1:$B$15,2,0))</f>
        <v>FARDIN</v>
      </c>
      <c r="O4760" s="57" t="str">
        <f>UPPER(tbl_raw_data[[#This Row],[Outcome]])</f>
        <v>WITHDRAW</v>
      </c>
      <c r="P4760" s="57" t="str">
        <f>UPPER(tbl_raw_data[[#This Row],[Queue Name]])</f>
        <v>CONSUMER EXISTING</v>
      </c>
      <c r="Q4760" s="57" t="str">
        <f>IF(tbl_raw_data[[#This Row],[time_taken_in_mins]]&lt;=20,"SLA_MET","SLA_NOT_MET")</f>
        <v>SLA_MET</v>
      </c>
    </row>
    <row r="4761" spans="1:17" ht="15" customHeight="1" x14ac:dyDescent="0.25">
      <c r="A4761" s="22" t="s">
        <v>5980</v>
      </c>
      <c r="B4761" s="6">
        <v>45160.482476851852</v>
      </c>
      <c r="C4761" s="23">
        <v>45160.494293981479</v>
      </c>
      <c r="D4761" s="24" t="s">
        <v>8</v>
      </c>
      <c r="E4761" s="24" t="s">
        <v>9</v>
      </c>
      <c r="F4761" s="24" t="s">
        <v>14</v>
      </c>
      <c r="G4761" s="113" t="s">
        <v>5981</v>
      </c>
      <c r="H47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1" s="48">
        <f>tbl_raw_data[[#This Row],[Date Actioned]]-tbl_raw_data[[#This Row],[Date Tagged]]</f>
        <v>1.1817129627161194E-2</v>
      </c>
      <c r="J4761" s="50">
        <f>HOUR(tbl_raw_data[[#This Row],[time_taken]])*60+MINUTE(tbl_raw_data[[#This Row],[time_taken]])+SECOND(tbl_raw_data[[#This Row],[time_taken]])/60</f>
        <v>17.016666666666666</v>
      </c>
      <c r="K4761" s="54">
        <f>DATE(YEAR(tbl_raw_data[[#This Row],[Date Actioned]]), MONTH(tbl_raw_data[[#This Row],[Date Actioned]]), DAY(tbl_raw_data[[#This Row],[Date Actioned]]))</f>
        <v>45160</v>
      </c>
      <c r="L4761" s="55" t="str">
        <f>UPPER(TEXT(tbl_raw_data[[#This Row],[Updated_date]],"MMMM"))</f>
        <v>AUGUST</v>
      </c>
      <c r="M4761" s="55" t="str">
        <f>UPPER("Week "&amp;IF(ROUNDUP(DAY(tbl_raw_data[[#This Row],[Updated_date]])/7,0)=5,4,ROUNDUP(DAY(tbl_raw_data[[#This Row],[Updated_date]])/7,0)))</f>
        <v>WEEK 4</v>
      </c>
      <c r="N4761" s="57" t="str">
        <f>UPPER(VLOOKUP(tbl_raw_data[[#This Row],[Analyst]],[1]setting!$A$1:$B$15,2,0))</f>
        <v>HARDIK</v>
      </c>
      <c r="O4761" s="57" t="str">
        <f>UPPER(tbl_raw_data[[#This Row],[Outcome]])</f>
        <v>WITHDRAW</v>
      </c>
      <c r="P4761" s="57" t="str">
        <f>UPPER(tbl_raw_data[[#This Row],[Queue Name]])</f>
        <v>CONSUMER PRE BUREAU</v>
      </c>
      <c r="Q4761" s="57" t="str">
        <f>IF(tbl_raw_data[[#This Row],[time_taken_in_mins]]&lt;=20,"SLA_MET","SLA_NOT_MET")</f>
        <v>SLA_MET</v>
      </c>
    </row>
    <row r="4762" spans="1:17" ht="15" customHeight="1" x14ac:dyDescent="0.25">
      <c r="A4762" s="5" t="s">
        <v>2399</v>
      </c>
      <c r="B4762" s="12">
        <v>45160.48542824074</v>
      </c>
      <c r="C4762" s="27">
        <v>45160.490995370368</v>
      </c>
      <c r="D4762" s="28" t="s">
        <v>13</v>
      </c>
      <c r="E4762" s="28" t="s">
        <v>28</v>
      </c>
      <c r="F4762" s="28" t="s">
        <v>55</v>
      </c>
      <c r="G4762" s="114"/>
      <c r="H47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62" s="48">
        <f>tbl_raw_data[[#This Row],[Date Actioned]]-tbl_raw_data[[#This Row],[Date Tagged]]</f>
        <v>5.5671296286163852E-3</v>
      </c>
      <c r="J4762" s="50">
        <f>HOUR(tbl_raw_data[[#This Row],[time_taken]])*60+MINUTE(tbl_raw_data[[#This Row],[time_taken]])+SECOND(tbl_raw_data[[#This Row],[time_taken]])/60</f>
        <v>8.0166666666666675</v>
      </c>
      <c r="K4762" s="54">
        <f>DATE(YEAR(tbl_raw_data[[#This Row],[Date Actioned]]), MONTH(tbl_raw_data[[#This Row],[Date Actioned]]), DAY(tbl_raw_data[[#This Row],[Date Actioned]]))</f>
        <v>45160</v>
      </c>
      <c r="L4762" s="55" t="str">
        <f>UPPER(TEXT(tbl_raw_data[[#This Row],[Updated_date]],"MMMM"))</f>
        <v>AUGUST</v>
      </c>
      <c r="M4762" s="55" t="str">
        <f>UPPER("Week "&amp;IF(ROUNDUP(DAY(tbl_raw_data[[#This Row],[Updated_date]])/7,0)=5,4,ROUNDUP(DAY(tbl_raw_data[[#This Row],[Updated_date]])/7,0)))</f>
        <v>WEEK 4</v>
      </c>
      <c r="N4762" s="57" t="str">
        <f>UPPER(VLOOKUP(tbl_raw_data[[#This Row],[Analyst]],[1]setting!$A$1:$B$15,2,0))</f>
        <v>CAMERON</v>
      </c>
      <c r="O4762" s="57" t="str">
        <f>UPPER(tbl_raw_data[[#This Row],[Outcome]])</f>
        <v>APPROVE</v>
      </c>
      <c r="P4762" s="57" t="str">
        <f>UPPER(tbl_raw_data[[#This Row],[Queue Name]])</f>
        <v>CONSUMER EXISTING</v>
      </c>
      <c r="Q4762" s="57" t="str">
        <f>IF(tbl_raw_data[[#This Row],[time_taken_in_mins]]&lt;=20,"SLA_MET","SLA_NOT_MET")</f>
        <v>SLA_MET</v>
      </c>
    </row>
    <row r="4763" spans="1:17" ht="15" customHeight="1" x14ac:dyDescent="0.25">
      <c r="A4763" s="5" t="s">
        <v>5990</v>
      </c>
      <c r="B4763" s="12">
        <v>45160.485752314817</v>
      </c>
      <c r="C4763" s="27">
        <v>45160.497604166667</v>
      </c>
      <c r="D4763" s="28" t="s">
        <v>8</v>
      </c>
      <c r="E4763" s="28" t="s">
        <v>9</v>
      </c>
      <c r="F4763" s="28" t="s">
        <v>254</v>
      </c>
      <c r="G4763" s="112" t="s">
        <v>5991</v>
      </c>
      <c r="H47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3" s="48">
        <f>tbl_raw_data[[#This Row],[Date Actioned]]-tbl_raw_data[[#This Row],[Date Tagged]]</f>
        <v>1.1851851850224193E-2</v>
      </c>
      <c r="J4763" s="50">
        <f>HOUR(tbl_raw_data[[#This Row],[time_taken]])*60+MINUTE(tbl_raw_data[[#This Row],[time_taken]])+SECOND(tbl_raw_data[[#This Row],[time_taken]])/60</f>
        <v>17.066666666666666</v>
      </c>
      <c r="K4763" s="54">
        <f>DATE(YEAR(tbl_raw_data[[#This Row],[Date Actioned]]), MONTH(tbl_raw_data[[#This Row],[Date Actioned]]), DAY(tbl_raw_data[[#This Row],[Date Actioned]]))</f>
        <v>45160</v>
      </c>
      <c r="L4763" s="55" t="str">
        <f>UPPER(TEXT(tbl_raw_data[[#This Row],[Updated_date]],"MMMM"))</f>
        <v>AUGUST</v>
      </c>
      <c r="M4763" s="55" t="str">
        <f>UPPER("Week "&amp;IF(ROUNDUP(DAY(tbl_raw_data[[#This Row],[Updated_date]])/7,0)=5,4,ROUNDUP(DAY(tbl_raw_data[[#This Row],[Updated_date]])/7,0)))</f>
        <v>WEEK 4</v>
      </c>
      <c r="N4763" s="57" t="str">
        <f>UPPER(VLOOKUP(tbl_raw_data[[#This Row],[Analyst]],[1]setting!$A$1:$B$15,2,0))</f>
        <v>FARDIN</v>
      </c>
      <c r="O4763" s="57" t="str">
        <f>UPPER(tbl_raw_data[[#This Row],[Outcome]])</f>
        <v>WITHDRAW</v>
      </c>
      <c r="P4763" s="57" t="str">
        <f>UPPER(tbl_raw_data[[#This Row],[Queue Name]])</f>
        <v>CONSUMER PRE BUREAU</v>
      </c>
      <c r="Q4763" s="57" t="str">
        <f>IF(tbl_raw_data[[#This Row],[time_taken_in_mins]]&lt;=20,"SLA_MET","SLA_NOT_MET")</f>
        <v>SLA_MET</v>
      </c>
    </row>
    <row r="4764" spans="1:17" ht="15" customHeight="1" x14ac:dyDescent="0.25">
      <c r="A4764" s="11" t="s">
        <v>5024</v>
      </c>
      <c r="B4764" s="6">
        <v>45160.492708333331</v>
      </c>
      <c r="C4764" s="23">
        <v>45160.502245370371</v>
      </c>
      <c r="D4764" s="24" t="s">
        <v>8</v>
      </c>
      <c r="E4764" s="24" t="s">
        <v>9</v>
      </c>
      <c r="F4764" s="24" t="s">
        <v>55</v>
      </c>
      <c r="G4764" s="113" t="s">
        <v>5025</v>
      </c>
      <c r="H47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4" s="48">
        <f>tbl_raw_data[[#This Row],[Date Actioned]]-tbl_raw_data[[#This Row],[Date Tagged]]</f>
        <v>9.5370370399905369E-3</v>
      </c>
      <c r="J4764" s="50">
        <f>HOUR(tbl_raw_data[[#This Row],[time_taken]])*60+MINUTE(tbl_raw_data[[#This Row],[time_taken]])+SECOND(tbl_raw_data[[#This Row],[time_taken]])/60</f>
        <v>13.733333333333333</v>
      </c>
      <c r="K4764" s="54">
        <f>DATE(YEAR(tbl_raw_data[[#This Row],[Date Actioned]]), MONTH(tbl_raw_data[[#This Row],[Date Actioned]]), DAY(tbl_raw_data[[#This Row],[Date Actioned]]))</f>
        <v>45160</v>
      </c>
      <c r="L4764" s="55" t="str">
        <f>UPPER(TEXT(tbl_raw_data[[#This Row],[Updated_date]],"MMMM"))</f>
        <v>AUGUST</v>
      </c>
      <c r="M4764" s="55" t="str">
        <f>UPPER("Week "&amp;IF(ROUNDUP(DAY(tbl_raw_data[[#This Row],[Updated_date]])/7,0)=5,4,ROUNDUP(DAY(tbl_raw_data[[#This Row],[Updated_date]])/7,0)))</f>
        <v>WEEK 4</v>
      </c>
      <c r="N4764" s="57" t="str">
        <f>UPPER(VLOOKUP(tbl_raw_data[[#This Row],[Analyst]],[1]setting!$A$1:$B$15,2,0))</f>
        <v>CAMERON</v>
      </c>
      <c r="O4764" s="57" t="str">
        <f>UPPER(tbl_raw_data[[#This Row],[Outcome]])</f>
        <v>WITHDRAW</v>
      </c>
      <c r="P4764" s="57" t="str">
        <f>UPPER(tbl_raw_data[[#This Row],[Queue Name]])</f>
        <v>CONSUMER PRE BUREAU</v>
      </c>
      <c r="Q4764" s="57" t="str">
        <f>IF(tbl_raw_data[[#This Row],[time_taken_in_mins]]&lt;=20,"SLA_MET","SLA_NOT_MET")</f>
        <v>SLA_MET</v>
      </c>
    </row>
    <row r="4765" spans="1:17" ht="15" customHeight="1" x14ac:dyDescent="0.25">
      <c r="A4765" s="22" t="s">
        <v>3678</v>
      </c>
      <c r="B4765" s="12">
        <v>45160.500775462962</v>
      </c>
      <c r="C4765" s="27">
        <v>45160.508043981485</v>
      </c>
      <c r="D4765" s="28" t="s">
        <v>8</v>
      </c>
      <c r="E4765" s="28" t="s">
        <v>41</v>
      </c>
      <c r="F4765" s="28" t="s">
        <v>254</v>
      </c>
      <c r="G4765" s="114"/>
      <c r="H47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65" s="48">
        <f>tbl_raw_data[[#This Row],[Date Actioned]]-tbl_raw_data[[#This Row],[Date Tagged]]</f>
        <v>7.2685185223235749E-3</v>
      </c>
      <c r="J4765" s="50">
        <f>HOUR(tbl_raw_data[[#This Row],[time_taken]])*60+MINUTE(tbl_raw_data[[#This Row],[time_taken]])+SECOND(tbl_raw_data[[#This Row],[time_taken]])/60</f>
        <v>10.466666666666667</v>
      </c>
      <c r="K4765" s="54">
        <f>DATE(YEAR(tbl_raw_data[[#This Row],[Date Actioned]]), MONTH(tbl_raw_data[[#This Row],[Date Actioned]]), DAY(tbl_raw_data[[#This Row],[Date Actioned]]))</f>
        <v>45160</v>
      </c>
      <c r="L4765" s="55" t="str">
        <f>UPPER(TEXT(tbl_raw_data[[#This Row],[Updated_date]],"MMMM"))</f>
        <v>AUGUST</v>
      </c>
      <c r="M4765" s="55" t="str">
        <f>UPPER("Week "&amp;IF(ROUNDUP(DAY(tbl_raw_data[[#This Row],[Updated_date]])/7,0)=5,4,ROUNDUP(DAY(tbl_raw_data[[#This Row],[Updated_date]])/7,0)))</f>
        <v>WEEK 4</v>
      </c>
      <c r="N4765" s="57" t="str">
        <f>UPPER(VLOOKUP(tbl_raw_data[[#This Row],[Analyst]],[1]setting!$A$1:$B$15,2,0))</f>
        <v>FARDIN</v>
      </c>
      <c r="O4765" s="57" t="str">
        <f>UPPER(tbl_raw_data[[#This Row],[Outcome]])</f>
        <v>WITHDRAW</v>
      </c>
      <c r="P4765" s="57" t="str">
        <f>UPPER(tbl_raw_data[[#This Row],[Queue Name]])</f>
        <v>CONSUMER POST BUREAU</v>
      </c>
      <c r="Q4765" s="57" t="str">
        <f>IF(tbl_raw_data[[#This Row],[time_taken_in_mins]]&lt;=20,"SLA_MET","SLA_NOT_MET")</f>
        <v>SLA_MET</v>
      </c>
    </row>
    <row r="4766" spans="1:17" ht="15" customHeight="1" x14ac:dyDescent="0.25">
      <c r="A4766" s="11" t="s">
        <v>2842</v>
      </c>
      <c r="B4766" s="6">
        <v>45160.500925925924</v>
      </c>
      <c r="C4766" s="23">
        <v>45160.507060185184</v>
      </c>
      <c r="D4766" s="24" t="s">
        <v>13</v>
      </c>
      <c r="E4766" s="24" t="s">
        <v>9</v>
      </c>
      <c r="F4766" s="24" t="s">
        <v>14</v>
      </c>
      <c r="G4766" s="113" t="s">
        <v>29</v>
      </c>
      <c r="H47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66" s="48">
        <f>tbl_raw_data[[#This Row],[Date Actioned]]-tbl_raw_data[[#This Row],[Date Tagged]]</f>
        <v>6.1342592598521151E-3</v>
      </c>
      <c r="J4766" s="50">
        <f>HOUR(tbl_raw_data[[#This Row],[time_taken]])*60+MINUTE(tbl_raw_data[[#This Row],[time_taken]])+SECOND(tbl_raw_data[[#This Row],[time_taken]])/60</f>
        <v>8.8333333333333339</v>
      </c>
      <c r="K4766" s="54">
        <f>DATE(YEAR(tbl_raw_data[[#This Row],[Date Actioned]]), MONTH(tbl_raw_data[[#This Row],[Date Actioned]]), DAY(tbl_raw_data[[#This Row],[Date Actioned]]))</f>
        <v>45160</v>
      </c>
      <c r="L4766" s="55" t="str">
        <f>UPPER(TEXT(tbl_raw_data[[#This Row],[Updated_date]],"MMMM"))</f>
        <v>AUGUST</v>
      </c>
      <c r="M4766" s="55" t="str">
        <f>UPPER("Week "&amp;IF(ROUNDUP(DAY(tbl_raw_data[[#This Row],[Updated_date]])/7,0)=5,4,ROUNDUP(DAY(tbl_raw_data[[#This Row],[Updated_date]])/7,0)))</f>
        <v>WEEK 4</v>
      </c>
      <c r="N4766" s="57" t="str">
        <f>UPPER(VLOOKUP(tbl_raw_data[[#This Row],[Analyst]],[1]setting!$A$1:$B$15,2,0))</f>
        <v>HARDIK</v>
      </c>
      <c r="O4766" s="57" t="str">
        <f>UPPER(tbl_raw_data[[#This Row],[Outcome]])</f>
        <v>APPROVE</v>
      </c>
      <c r="P4766" s="57" t="str">
        <f>UPPER(tbl_raw_data[[#This Row],[Queue Name]])</f>
        <v>CONSUMER PRE BUREAU</v>
      </c>
      <c r="Q4766" s="57" t="str">
        <f>IF(tbl_raw_data[[#This Row],[time_taken_in_mins]]&lt;=20,"SLA_MET","SLA_NOT_MET")</f>
        <v>SLA_MET</v>
      </c>
    </row>
    <row r="4767" spans="1:17" ht="15" customHeight="1" x14ac:dyDescent="0.25">
      <c r="A4767" s="5" t="s">
        <v>2833</v>
      </c>
      <c r="B4767" s="6">
        <v>45160.503287037034</v>
      </c>
      <c r="C4767" s="23">
        <v>45160.509409722225</v>
      </c>
      <c r="D4767" s="24" t="s">
        <v>8</v>
      </c>
      <c r="E4767" s="24" t="s">
        <v>41</v>
      </c>
      <c r="F4767" s="24" t="s">
        <v>55</v>
      </c>
      <c r="G4767" s="113" t="s">
        <v>1052</v>
      </c>
      <c r="H47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67" s="48">
        <f>tbl_raw_data[[#This Row],[Date Actioned]]-tbl_raw_data[[#This Row],[Date Tagged]]</f>
        <v>6.1226851903484203E-3</v>
      </c>
      <c r="J4767" s="50">
        <f>HOUR(tbl_raw_data[[#This Row],[time_taken]])*60+MINUTE(tbl_raw_data[[#This Row],[time_taken]])+SECOND(tbl_raw_data[[#This Row],[time_taken]])/60</f>
        <v>8.8166666666666664</v>
      </c>
      <c r="K4767" s="54">
        <f>DATE(YEAR(tbl_raw_data[[#This Row],[Date Actioned]]), MONTH(tbl_raw_data[[#This Row],[Date Actioned]]), DAY(tbl_raw_data[[#This Row],[Date Actioned]]))</f>
        <v>45160</v>
      </c>
      <c r="L4767" s="55" t="str">
        <f>UPPER(TEXT(tbl_raw_data[[#This Row],[Updated_date]],"MMMM"))</f>
        <v>AUGUST</v>
      </c>
      <c r="M4767" s="55" t="str">
        <f>UPPER("Week "&amp;IF(ROUNDUP(DAY(tbl_raw_data[[#This Row],[Updated_date]])/7,0)=5,4,ROUNDUP(DAY(tbl_raw_data[[#This Row],[Updated_date]])/7,0)))</f>
        <v>WEEK 4</v>
      </c>
      <c r="N4767" s="57" t="str">
        <f>UPPER(VLOOKUP(tbl_raw_data[[#This Row],[Analyst]],[1]setting!$A$1:$B$15,2,0))</f>
        <v>CAMERON</v>
      </c>
      <c r="O4767" s="57" t="str">
        <f>UPPER(tbl_raw_data[[#This Row],[Outcome]])</f>
        <v>WITHDRAW</v>
      </c>
      <c r="P4767" s="57" t="str">
        <f>UPPER(tbl_raw_data[[#This Row],[Queue Name]])</f>
        <v>CONSUMER POST BUREAU</v>
      </c>
      <c r="Q4767" s="57" t="str">
        <f>IF(tbl_raw_data[[#This Row],[time_taken_in_mins]]&lt;=20,"SLA_MET","SLA_NOT_MET")</f>
        <v>SLA_MET</v>
      </c>
    </row>
    <row r="4768" spans="1:17" ht="15" customHeight="1" x14ac:dyDescent="0.25">
      <c r="A4768" s="22" t="s">
        <v>6415</v>
      </c>
      <c r="B4768" s="12">
        <v>45160.506018518521</v>
      </c>
      <c r="C4768" s="27">
        <v>45160.519282407404</v>
      </c>
      <c r="D4768" s="28" t="s">
        <v>13</v>
      </c>
      <c r="E4768" s="28" t="s">
        <v>41</v>
      </c>
      <c r="F4768" s="28" t="s">
        <v>455</v>
      </c>
      <c r="G4768" s="114"/>
      <c r="H47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68" s="48">
        <f>tbl_raw_data[[#This Row],[Date Actioned]]-tbl_raw_data[[#This Row],[Date Tagged]]</f>
        <v>1.3263888882647734E-2</v>
      </c>
      <c r="J4768" s="50">
        <f>HOUR(tbl_raw_data[[#This Row],[time_taken]])*60+MINUTE(tbl_raw_data[[#This Row],[time_taken]])+SECOND(tbl_raw_data[[#This Row],[time_taken]])/60</f>
        <v>19.100000000000001</v>
      </c>
      <c r="K4768" s="54">
        <f>DATE(YEAR(tbl_raw_data[[#This Row],[Date Actioned]]), MONTH(tbl_raw_data[[#This Row],[Date Actioned]]), DAY(tbl_raw_data[[#This Row],[Date Actioned]]))</f>
        <v>45160</v>
      </c>
      <c r="L4768" s="55" t="str">
        <f>UPPER(TEXT(tbl_raw_data[[#This Row],[Updated_date]],"MMMM"))</f>
        <v>AUGUST</v>
      </c>
      <c r="M4768" s="55" t="str">
        <f>UPPER("Week "&amp;IF(ROUNDUP(DAY(tbl_raw_data[[#This Row],[Updated_date]])/7,0)=5,4,ROUNDUP(DAY(tbl_raw_data[[#This Row],[Updated_date]])/7,0)))</f>
        <v>WEEK 4</v>
      </c>
      <c r="N4768" s="57" t="str">
        <f>UPPER(VLOOKUP(tbl_raw_data[[#This Row],[Analyst]],[1]setting!$A$1:$B$15,2,0))</f>
        <v>ROHAN</v>
      </c>
      <c r="O4768" s="57" t="str">
        <f>UPPER(tbl_raw_data[[#This Row],[Outcome]])</f>
        <v>APPROVE</v>
      </c>
      <c r="P4768" s="57" t="str">
        <f>UPPER(tbl_raw_data[[#This Row],[Queue Name]])</f>
        <v>CONSUMER POST BUREAU</v>
      </c>
      <c r="Q4768" s="57" t="str">
        <f>IF(tbl_raw_data[[#This Row],[time_taken_in_mins]]&lt;=20,"SLA_MET","SLA_NOT_MET")</f>
        <v>SLA_MET</v>
      </c>
    </row>
    <row r="4769" spans="1:17" ht="15" customHeight="1" x14ac:dyDescent="0.25">
      <c r="A4769" s="5" t="s">
        <v>3075</v>
      </c>
      <c r="B4769" s="6">
        <v>45160.510787037034</v>
      </c>
      <c r="C4769" s="23">
        <v>45160.517280092594</v>
      </c>
      <c r="D4769" s="24" t="s">
        <v>13</v>
      </c>
      <c r="E4769" s="24" t="s">
        <v>28</v>
      </c>
      <c r="F4769" s="24" t="s">
        <v>14</v>
      </c>
      <c r="G4769" s="113" t="s">
        <v>29</v>
      </c>
      <c r="H47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69" s="48">
        <f>tbl_raw_data[[#This Row],[Date Actioned]]-tbl_raw_data[[#This Row],[Date Tagged]]</f>
        <v>6.4930555599858053E-3</v>
      </c>
      <c r="J4769" s="50">
        <f>HOUR(tbl_raw_data[[#This Row],[time_taken]])*60+MINUTE(tbl_raw_data[[#This Row],[time_taken]])+SECOND(tbl_raw_data[[#This Row],[time_taken]])/60</f>
        <v>9.35</v>
      </c>
      <c r="K4769" s="54">
        <f>DATE(YEAR(tbl_raw_data[[#This Row],[Date Actioned]]), MONTH(tbl_raw_data[[#This Row],[Date Actioned]]), DAY(tbl_raw_data[[#This Row],[Date Actioned]]))</f>
        <v>45160</v>
      </c>
      <c r="L4769" s="55" t="str">
        <f>UPPER(TEXT(tbl_raw_data[[#This Row],[Updated_date]],"MMMM"))</f>
        <v>AUGUST</v>
      </c>
      <c r="M4769" s="55" t="str">
        <f>UPPER("Week "&amp;IF(ROUNDUP(DAY(tbl_raw_data[[#This Row],[Updated_date]])/7,0)=5,4,ROUNDUP(DAY(tbl_raw_data[[#This Row],[Updated_date]])/7,0)))</f>
        <v>WEEK 4</v>
      </c>
      <c r="N4769" s="57" t="str">
        <f>UPPER(VLOOKUP(tbl_raw_data[[#This Row],[Analyst]],[1]setting!$A$1:$B$15,2,0))</f>
        <v>HARDIK</v>
      </c>
      <c r="O4769" s="57" t="str">
        <f>UPPER(tbl_raw_data[[#This Row],[Outcome]])</f>
        <v>APPROVE</v>
      </c>
      <c r="P4769" s="57" t="str">
        <f>UPPER(tbl_raw_data[[#This Row],[Queue Name]])</f>
        <v>CONSUMER EXISTING</v>
      </c>
      <c r="Q4769" s="57" t="str">
        <f>IF(tbl_raw_data[[#This Row],[time_taken_in_mins]]&lt;=20,"SLA_MET","SLA_NOT_MET")</f>
        <v>SLA_MET</v>
      </c>
    </row>
    <row r="4770" spans="1:17" ht="15" customHeight="1" x14ac:dyDescent="0.25">
      <c r="A4770" s="11" t="s">
        <v>3060</v>
      </c>
      <c r="B4770" s="12">
        <v>45160.512962962966</v>
      </c>
      <c r="C4770" s="27">
        <v>45160.519444444442</v>
      </c>
      <c r="D4770" s="28" t="s">
        <v>13</v>
      </c>
      <c r="E4770" s="28" t="s">
        <v>41</v>
      </c>
      <c r="F4770" s="28" t="s">
        <v>55</v>
      </c>
      <c r="G4770" s="114"/>
      <c r="H47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0" s="48">
        <f>tbl_raw_data[[#This Row],[Date Actioned]]-tbl_raw_data[[#This Row],[Date Tagged]]</f>
        <v>6.4814814759301953E-3</v>
      </c>
      <c r="J4770" s="50">
        <f>HOUR(tbl_raw_data[[#This Row],[time_taken]])*60+MINUTE(tbl_raw_data[[#This Row],[time_taken]])+SECOND(tbl_raw_data[[#This Row],[time_taken]])/60</f>
        <v>9.3333333333333339</v>
      </c>
      <c r="K4770" s="54">
        <f>DATE(YEAR(tbl_raw_data[[#This Row],[Date Actioned]]), MONTH(tbl_raw_data[[#This Row],[Date Actioned]]), DAY(tbl_raw_data[[#This Row],[Date Actioned]]))</f>
        <v>45160</v>
      </c>
      <c r="L4770" s="55" t="str">
        <f>UPPER(TEXT(tbl_raw_data[[#This Row],[Updated_date]],"MMMM"))</f>
        <v>AUGUST</v>
      </c>
      <c r="M4770" s="55" t="str">
        <f>UPPER("Week "&amp;IF(ROUNDUP(DAY(tbl_raw_data[[#This Row],[Updated_date]])/7,0)=5,4,ROUNDUP(DAY(tbl_raw_data[[#This Row],[Updated_date]])/7,0)))</f>
        <v>WEEK 4</v>
      </c>
      <c r="N4770" s="57" t="str">
        <f>UPPER(VLOOKUP(tbl_raw_data[[#This Row],[Analyst]],[1]setting!$A$1:$B$15,2,0))</f>
        <v>CAMERON</v>
      </c>
      <c r="O4770" s="57" t="str">
        <f>UPPER(tbl_raw_data[[#This Row],[Outcome]])</f>
        <v>APPROVE</v>
      </c>
      <c r="P4770" s="57" t="str">
        <f>UPPER(tbl_raw_data[[#This Row],[Queue Name]])</f>
        <v>CONSUMER POST BUREAU</v>
      </c>
      <c r="Q4770" s="57" t="str">
        <f>IF(tbl_raw_data[[#This Row],[time_taken_in_mins]]&lt;=20,"SLA_MET","SLA_NOT_MET")</f>
        <v>SLA_MET</v>
      </c>
    </row>
    <row r="4771" spans="1:17" ht="15" customHeight="1" x14ac:dyDescent="0.25">
      <c r="A4771" s="22" t="s">
        <v>7004</v>
      </c>
      <c r="B4771" s="6">
        <v>45160.513090277775</v>
      </c>
      <c r="C4771" s="23">
        <v>45160.531319444446</v>
      </c>
      <c r="D4771" s="24" t="s">
        <v>13</v>
      </c>
      <c r="E4771" s="24" t="s">
        <v>28</v>
      </c>
      <c r="F4771" s="24" t="s">
        <v>42</v>
      </c>
      <c r="G4771" s="113" t="s">
        <v>29</v>
      </c>
      <c r="H47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1" s="48">
        <f>tbl_raw_data[[#This Row],[Date Actioned]]-tbl_raw_data[[#This Row],[Date Tagged]]</f>
        <v>1.8229166671517305E-2</v>
      </c>
      <c r="J4771" s="50">
        <f>HOUR(tbl_raw_data[[#This Row],[time_taken]])*60+MINUTE(tbl_raw_data[[#This Row],[time_taken]])+SECOND(tbl_raw_data[[#This Row],[time_taken]])/60</f>
        <v>26.25</v>
      </c>
      <c r="K4771" s="54">
        <f>DATE(YEAR(tbl_raw_data[[#This Row],[Date Actioned]]), MONTH(tbl_raw_data[[#This Row],[Date Actioned]]), DAY(tbl_raw_data[[#This Row],[Date Actioned]]))</f>
        <v>45160</v>
      </c>
      <c r="L4771" s="55" t="str">
        <f>UPPER(TEXT(tbl_raw_data[[#This Row],[Updated_date]],"MMMM"))</f>
        <v>AUGUST</v>
      </c>
      <c r="M4771" s="55" t="str">
        <f>UPPER("Week "&amp;IF(ROUNDUP(DAY(tbl_raw_data[[#This Row],[Updated_date]])/7,0)=5,4,ROUNDUP(DAY(tbl_raw_data[[#This Row],[Updated_date]])/7,0)))</f>
        <v>WEEK 4</v>
      </c>
      <c r="N4771" s="57" t="str">
        <f>UPPER(VLOOKUP(tbl_raw_data[[#This Row],[Analyst]],[1]setting!$A$1:$B$15,2,0))</f>
        <v>NITESH</v>
      </c>
      <c r="O4771" s="57" t="str">
        <f>UPPER(tbl_raw_data[[#This Row],[Outcome]])</f>
        <v>APPROVE</v>
      </c>
      <c r="P4771" s="57" t="str">
        <f>UPPER(tbl_raw_data[[#This Row],[Queue Name]])</f>
        <v>CONSUMER EXISTING</v>
      </c>
      <c r="Q4771" s="57" t="str">
        <f>IF(tbl_raw_data[[#This Row],[time_taken_in_mins]]&lt;=20,"SLA_MET","SLA_NOT_MET")</f>
        <v>SLA_NOT_MET</v>
      </c>
    </row>
    <row r="4772" spans="1:17" ht="15" customHeight="1" x14ac:dyDescent="0.25">
      <c r="A4772" s="5" t="s">
        <v>355</v>
      </c>
      <c r="B4772" s="12">
        <v>45160.513298611113</v>
      </c>
      <c r="C4772" s="27">
        <v>45160.515717592592</v>
      </c>
      <c r="D4772" s="28" t="s">
        <v>13</v>
      </c>
      <c r="E4772" s="28" t="s">
        <v>41</v>
      </c>
      <c r="F4772" s="28" t="s">
        <v>254</v>
      </c>
      <c r="G4772" s="114"/>
      <c r="H47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2" s="48">
        <f>tbl_raw_data[[#This Row],[Date Actioned]]-tbl_raw_data[[#This Row],[Date Tagged]]</f>
        <v>2.418981479422655E-3</v>
      </c>
      <c r="J4772" s="50">
        <f>HOUR(tbl_raw_data[[#This Row],[time_taken]])*60+MINUTE(tbl_raw_data[[#This Row],[time_taken]])+SECOND(tbl_raw_data[[#This Row],[time_taken]])/60</f>
        <v>3.4833333333333334</v>
      </c>
      <c r="K4772" s="54">
        <f>DATE(YEAR(tbl_raw_data[[#This Row],[Date Actioned]]), MONTH(tbl_raw_data[[#This Row],[Date Actioned]]), DAY(tbl_raw_data[[#This Row],[Date Actioned]]))</f>
        <v>45160</v>
      </c>
      <c r="L4772" s="55" t="str">
        <f>UPPER(TEXT(tbl_raw_data[[#This Row],[Updated_date]],"MMMM"))</f>
        <v>AUGUST</v>
      </c>
      <c r="M4772" s="55" t="str">
        <f>UPPER("Week "&amp;IF(ROUNDUP(DAY(tbl_raw_data[[#This Row],[Updated_date]])/7,0)=5,4,ROUNDUP(DAY(tbl_raw_data[[#This Row],[Updated_date]])/7,0)))</f>
        <v>WEEK 4</v>
      </c>
      <c r="N4772" s="57" t="str">
        <f>UPPER(VLOOKUP(tbl_raw_data[[#This Row],[Analyst]],[1]setting!$A$1:$B$15,2,0))</f>
        <v>FARDIN</v>
      </c>
      <c r="O4772" s="57" t="str">
        <f>UPPER(tbl_raw_data[[#This Row],[Outcome]])</f>
        <v>APPROVE</v>
      </c>
      <c r="P4772" s="57" t="str">
        <f>UPPER(tbl_raw_data[[#This Row],[Queue Name]])</f>
        <v>CONSUMER POST BUREAU</v>
      </c>
      <c r="Q4772" s="57" t="str">
        <f>IF(tbl_raw_data[[#This Row],[time_taken_in_mins]]&lt;=20,"SLA_MET","SLA_NOT_MET")</f>
        <v>SLA_MET</v>
      </c>
    </row>
    <row r="4773" spans="1:17" ht="26.25" x14ac:dyDescent="0.25">
      <c r="A4773" s="11" t="s">
        <v>5410</v>
      </c>
      <c r="B4773" s="12">
        <v>45160.513784722221</v>
      </c>
      <c r="C4773" s="27">
        <v>45160.524189814816</v>
      </c>
      <c r="D4773" s="28" t="s">
        <v>8</v>
      </c>
      <c r="E4773" s="28" t="s">
        <v>28</v>
      </c>
      <c r="F4773" s="28" t="s">
        <v>14</v>
      </c>
      <c r="G4773" s="112" t="s">
        <v>2080</v>
      </c>
      <c r="H47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73" s="48">
        <f>tbl_raw_data[[#This Row],[Date Actioned]]-tbl_raw_data[[#This Row],[Date Tagged]]</f>
        <v>1.0405092594737653E-2</v>
      </c>
      <c r="J4773" s="50">
        <f>HOUR(tbl_raw_data[[#This Row],[time_taken]])*60+MINUTE(tbl_raw_data[[#This Row],[time_taken]])+SECOND(tbl_raw_data[[#This Row],[time_taken]])/60</f>
        <v>14.983333333333333</v>
      </c>
      <c r="K4773" s="54">
        <f>DATE(YEAR(tbl_raw_data[[#This Row],[Date Actioned]]), MONTH(tbl_raw_data[[#This Row],[Date Actioned]]), DAY(tbl_raw_data[[#This Row],[Date Actioned]]))</f>
        <v>45160</v>
      </c>
      <c r="L4773" s="55" t="str">
        <f>UPPER(TEXT(tbl_raw_data[[#This Row],[Updated_date]],"MMMM"))</f>
        <v>AUGUST</v>
      </c>
      <c r="M4773" s="55" t="str">
        <f>UPPER("Week "&amp;IF(ROUNDUP(DAY(tbl_raw_data[[#This Row],[Updated_date]])/7,0)=5,4,ROUNDUP(DAY(tbl_raw_data[[#This Row],[Updated_date]])/7,0)))</f>
        <v>WEEK 4</v>
      </c>
      <c r="N4773" s="57" t="str">
        <f>UPPER(VLOOKUP(tbl_raw_data[[#This Row],[Analyst]],[1]setting!$A$1:$B$15,2,0))</f>
        <v>HARDIK</v>
      </c>
      <c r="O4773" s="57" t="str">
        <f>UPPER(tbl_raw_data[[#This Row],[Outcome]])</f>
        <v>WITHDRAW</v>
      </c>
      <c r="P4773" s="57" t="str">
        <f>UPPER(tbl_raw_data[[#This Row],[Queue Name]])</f>
        <v>CONSUMER EXISTING</v>
      </c>
      <c r="Q4773" s="57" t="str">
        <f>IF(tbl_raw_data[[#This Row],[time_taken_in_mins]]&lt;=20,"SLA_MET","SLA_NOT_MET")</f>
        <v>SLA_MET</v>
      </c>
    </row>
    <row r="4774" spans="1:17" ht="15" customHeight="1" x14ac:dyDescent="0.25">
      <c r="A4774" s="22" t="s">
        <v>6009</v>
      </c>
      <c r="B4774" s="6">
        <v>45160.513819444444</v>
      </c>
      <c r="C4774" s="23">
        <v>45160.525752314818</v>
      </c>
      <c r="D4774" s="24" t="s">
        <v>8</v>
      </c>
      <c r="E4774" s="24" t="s">
        <v>41</v>
      </c>
      <c r="F4774" s="24" t="s">
        <v>254</v>
      </c>
      <c r="G4774" s="115"/>
      <c r="H47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4" s="48">
        <f>tbl_raw_data[[#This Row],[Date Actioned]]-tbl_raw_data[[#This Row],[Date Tagged]]</f>
        <v>1.1932870373129845E-2</v>
      </c>
      <c r="J4774" s="50">
        <f>HOUR(tbl_raw_data[[#This Row],[time_taken]])*60+MINUTE(tbl_raw_data[[#This Row],[time_taken]])+SECOND(tbl_raw_data[[#This Row],[time_taken]])/60</f>
        <v>17.183333333333334</v>
      </c>
      <c r="K4774" s="54">
        <f>DATE(YEAR(tbl_raw_data[[#This Row],[Date Actioned]]), MONTH(tbl_raw_data[[#This Row],[Date Actioned]]), DAY(tbl_raw_data[[#This Row],[Date Actioned]]))</f>
        <v>45160</v>
      </c>
      <c r="L4774" s="55" t="str">
        <f>UPPER(TEXT(tbl_raw_data[[#This Row],[Updated_date]],"MMMM"))</f>
        <v>AUGUST</v>
      </c>
      <c r="M4774" s="55" t="str">
        <f>UPPER("Week "&amp;IF(ROUNDUP(DAY(tbl_raw_data[[#This Row],[Updated_date]])/7,0)=5,4,ROUNDUP(DAY(tbl_raw_data[[#This Row],[Updated_date]])/7,0)))</f>
        <v>WEEK 4</v>
      </c>
      <c r="N4774" s="57" t="str">
        <f>UPPER(VLOOKUP(tbl_raw_data[[#This Row],[Analyst]],[1]setting!$A$1:$B$15,2,0))</f>
        <v>FARDIN</v>
      </c>
      <c r="O4774" s="57" t="str">
        <f>UPPER(tbl_raw_data[[#This Row],[Outcome]])</f>
        <v>WITHDRAW</v>
      </c>
      <c r="P4774" s="57" t="str">
        <f>UPPER(tbl_raw_data[[#This Row],[Queue Name]])</f>
        <v>CONSUMER POST BUREAU</v>
      </c>
      <c r="Q4774" s="57" t="str">
        <f>IF(tbl_raw_data[[#This Row],[time_taken_in_mins]]&lt;=20,"SLA_MET","SLA_NOT_MET")</f>
        <v>SLA_MET</v>
      </c>
    </row>
    <row r="4775" spans="1:17" ht="15" customHeight="1" x14ac:dyDescent="0.25">
      <c r="A4775" s="11" t="s">
        <v>6372</v>
      </c>
      <c r="B4775" s="6">
        <v>45160.514490740738</v>
      </c>
      <c r="C4775" s="23">
        <v>45160.527627314812</v>
      </c>
      <c r="D4775" s="24" t="s">
        <v>13</v>
      </c>
      <c r="E4775" s="24" t="s">
        <v>28</v>
      </c>
      <c r="F4775" s="24" t="s">
        <v>55</v>
      </c>
      <c r="G4775" s="113" t="s">
        <v>53</v>
      </c>
      <c r="H47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5" s="48">
        <f>tbl_raw_data[[#This Row],[Date Actioned]]-tbl_raw_data[[#This Row],[Date Tagged]]</f>
        <v>1.3136574074451346E-2</v>
      </c>
      <c r="J4775" s="50">
        <f>HOUR(tbl_raw_data[[#This Row],[time_taken]])*60+MINUTE(tbl_raw_data[[#This Row],[time_taken]])+SECOND(tbl_raw_data[[#This Row],[time_taken]])/60</f>
        <v>18.916666666666668</v>
      </c>
      <c r="K4775" s="54">
        <f>DATE(YEAR(tbl_raw_data[[#This Row],[Date Actioned]]), MONTH(tbl_raw_data[[#This Row],[Date Actioned]]), DAY(tbl_raw_data[[#This Row],[Date Actioned]]))</f>
        <v>45160</v>
      </c>
      <c r="L4775" s="55" t="str">
        <f>UPPER(TEXT(tbl_raw_data[[#This Row],[Updated_date]],"MMMM"))</f>
        <v>AUGUST</v>
      </c>
      <c r="M4775" s="55" t="str">
        <f>UPPER("Week "&amp;IF(ROUNDUP(DAY(tbl_raw_data[[#This Row],[Updated_date]])/7,0)=5,4,ROUNDUP(DAY(tbl_raw_data[[#This Row],[Updated_date]])/7,0)))</f>
        <v>WEEK 4</v>
      </c>
      <c r="N4775" s="57" t="str">
        <f>UPPER(VLOOKUP(tbl_raw_data[[#This Row],[Analyst]],[1]setting!$A$1:$B$15,2,0))</f>
        <v>CAMERON</v>
      </c>
      <c r="O4775" s="57" t="str">
        <f>UPPER(tbl_raw_data[[#This Row],[Outcome]])</f>
        <v>APPROVE</v>
      </c>
      <c r="P4775" s="57" t="str">
        <f>UPPER(tbl_raw_data[[#This Row],[Queue Name]])</f>
        <v>CONSUMER EXISTING</v>
      </c>
      <c r="Q4775" s="57" t="str">
        <f>IF(tbl_raw_data[[#This Row],[time_taken_in_mins]]&lt;=20,"SLA_MET","SLA_NOT_MET")</f>
        <v>SLA_MET</v>
      </c>
    </row>
    <row r="4776" spans="1:17" ht="15" customHeight="1" x14ac:dyDescent="0.25">
      <c r="A4776" s="22" t="s">
        <v>7128</v>
      </c>
      <c r="B4776" s="12">
        <v>45160.515590277777</v>
      </c>
      <c r="C4776" s="27">
        <v>45160.536574074074</v>
      </c>
      <c r="D4776" s="28" t="s">
        <v>13</v>
      </c>
      <c r="E4776" s="28" t="s">
        <v>9</v>
      </c>
      <c r="F4776" s="28" t="s">
        <v>14</v>
      </c>
      <c r="G4776" s="112" t="s">
        <v>147</v>
      </c>
      <c r="H47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6" s="48">
        <f>tbl_raw_data[[#This Row],[Date Actioned]]-tbl_raw_data[[#This Row],[Date Tagged]]</f>
        <v>2.0983796297514345E-2</v>
      </c>
      <c r="J4776" s="50">
        <f>HOUR(tbl_raw_data[[#This Row],[time_taken]])*60+MINUTE(tbl_raw_data[[#This Row],[time_taken]])+SECOND(tbl_raw_data[[#This Row],[time_taken]])/60</f>
        <v>30.216666666666665</v>
      </c>
      <c r="K4776" s="54">
        <f>DATE(YEAR(tbl_raw_data[[#This Row],[Date Actioned]]), MONTH(tbl_raw_data[[#This Row],[Date Actioned]]), DAY(tbl_raw_data[[#This Row],[Date Actioned]]))</f>
        <v>45160</v>
      </c>
      <c r="L4776" s="55" t="str">
        <f>UPPER(TEXT(tbl_raw_data[[#This Row],[Updated_date]],"MMMM"))</f>
        <v>AUGUST</v>
      </c>
      <c r="M4776" s="55" t="str">
        <f>UPPER("Week "&amp;IF(ROUNDUP(DAY(tbl_raw_data[[#This Row],[Updated_date]])/7,0)=5,4,ROUNDUP(DAY(tbl_raw_data[[#This Row],[Updated_date]])/7,0)))</f>
        <v>WEEK 4</v>
      </c>
      <c r="N4776" s="57" t="str">
        <f>UPPER(VLOOKUP(tbl_raw_data[[#This Row],[Analyst]],[1]setting!$A$1:$B$15,2,0))</f>
        <v>HARDIK</v>
      </c>
      <c r="O4776" s="57" t="str">
        <f>UPPER(tbl_raw_data[[#This Row],[Outcome]])</f>
        <v>APPROVE</v>
      </c>
      <c r="P4776" s="57" t="str">
        <f>UPPER(tbl_raw_data[[#This Row],[Queue Name]])</f>
        <v>CONSUMER PRE BUREAU</v>
      </c>
      <c r="Q4776" s="57" t="str">
        <f>IF(tbl_raw_data[[#This Row],[time_taken_in_mins]]&lt;=20,"SLA_MET","SLA_NOT_MET")</f>
        <v>SLA_NOT_MET</v>
      </c>
    </row>
    <row r="4777" spans="1:17" ht="15" customHeight="1" x14ac:dyDescent="0.25">
      <c r="A4777" s="5" t="s">
        <v>6983</v>
      </c>
      <c r="B4777" s="6">
        <v>45160.516817129632</v>
      </c>
      <c r="C4777" s="23">
        <v>45160.534814814811</v>
      </c>
      <c r="D4777" s="24" t="s">
        <v>13</v>
      </c>
      <c r="E4777" s="24" t="s">
        <v>28</v>
      </c>
      <c r="F4777" s="24" t="s">
        <v>254</v>
      </c>
      <c r="G4777" s="113" t="s">
        <v>29</v>
      </c>
      <c r="H47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7" s="48">
        <f>tbl_raw_data[[#This Row],[Date Actioned]]-tbl_raw_data[[#This Row],[Date Tagged]]</f>
        <v>1.7997685179580003E-2</v>
      </c>
      <c r="J4777" s="50">
        <f>HOUR(tbl_raw_data[[#This Row],[time_taken]])*60+MINUTE(tbl_raw_data[[#This Row],[time_taken]])+SECOND(tbl_raw_data[[#This Row],[time_taken]])/60</f>
        <v>25.916666666666668</v>
      </c>
      <c r="K4777" s="54">
        <f>DATE(YEAR(tbl_raw_data[[#This Row],[Date Actioned]]), MONTH(tbl_raw_data[[#This Row],[Date Actioned]]), DAY(tbl_raw_data[[#This Row],[Date Actioned]]))</f>
        <v>45160</v>
      </c>
      <c r="L4777" s="55" t="str">
        <f>UPPER(TEXT(tbl_raw_data[[#This Row],[Updated_date]],"MMMM"))</f>
        <v>AUGUST</v>
      </c>
      <c r="M4777" s="55" t="str">
        <f>UPPER("Week "&amp;IF(ROUNDUP(DAY(tbl_raw_data[[#This Row],[Updated_date]])/7,0)=5,4,ROUNDUP(DAY(tbl_raw_data[[#This Row],[Updated_date]])/7,0)))</f>
        <v>WEEK 4</v>
      </c>
      <c r="N4777" s="57" t="str">
        <f>UPPER(VLOOKUP(tbl_raw_data[[#This Row],[Analyst]],[1]setting!$A$1:$B$15,2,0))</f>
        <v>FARDIN</v>
      </c>
      <c r="O4777" s="57" t="str">
        <f>UPPER(tbl_raw_data[[#This Row],[Outcome]])</f>
        <v>APPROVE</v>
      </c>
      <c r="P4777" s="57" t="str">
        <f>UPPER(tbl_raw_data[[#This Row],[Queue Name]])</f>
        <v>CONSUMER EXISTING</v>
      </c>
      <c r="Q4777" s="57" t="str">
        <f>IF(tbl_raw_data[[#This Row],[time_taken_in_mins]]&lt;=20,"SLA_MET","SLA_NOT_MET")</f>
        <v>SLA_NOT_MET</v>
      </c>
    </row>
    <row r="4778" spans="1:17" ht="15" customHeight="1" x14ac:dyDescent="0.25">
      <c r="A4778" s="11" t="s">
        <v>3510</v>
      </c>
      <c r="B4778" s="12">
        <v>45160.516944444447</v>
      </c>
      <c r="C4778" s="27">
        <v>45160.523993055554</v>
      </c>
      <c r="D4778" s="28" t="s">
        <v>13</v>
      </c>
      <c r="E4778" s="28" t="s">
        <v>28</v>
      </c>
      <c r="F4778" s="28" t="s">
        <v>55</v>
      </c>
      <c r="G4778" s="114"/>
      <c r="H47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778" s="48">
        <f>tbl_raw_data[[#This Row],[Date Actioned]]-tbl_raw_data[[#This Row],[Date Tagged]]</f>
        <v>7.0486111071659252E-3</v>
      </c>
      <c r="J4778" s="50">
        <f>HOUR(tbl_raw_data[[#This Row],[time_taken]])*60+MINUTE(tbl_raw_data[[#This Row],[time_taken]])+SECOND(tbl_raw_data[[#This Row],[time_taken]])/60</f>
        <v>10.15</v>
      </c>
      <c r="K4778" s="54">
        <f>DATE(YEAR(tbl_raw_data[[#This Row],[Date Actioned]]), MONTH(tbl_raw_data[[#This Row],[Date Actioned]]), DAY(tbl_raw_data[[#This Row],[Date Actioned]]))</f>
        <v>45160</v>
      </c>
      <c r="L4778" s="55" t="str">
        <f>UPPER(TEXT(tbl_raw_data[[#This Row],[Updated_date]],"MMMM"))</f>
        <v>AUGUST</v>
      </c>
      <c r="M4778" s="55" t="str">
        <f>UPPER("Week "&amp;IF(ROUNDUP(DAY(tbl_raw_data[[#This Row],[Updated_date]])/7,0)=5,4,ROUNDUP(DAY(tbl_raw_data[[#This Row],[Updated_date]])/7,0)))</f>
        <v>WEEK 4</v>
      </c>
      <c r="N4778" s="57" t="str">
        <f>UPPER(VLOOKUP(tbl_raw_data[[#This Row],[Analyst]],[1]setting!$A$1:$B$15,2,0))</f>
        <v>CAMERON</v>
      </c>
      <c r="O4778" s="57" t="str">
        <f>UPPER(tbl_raw_data[[#This Row],[Outcome]])</f>
        <v>APPROVE</v>
      </c>
      <c r="P4778" s="57" t="str">
        <f>UPPER(tbl_raw_data[[#This Row],[Queue Name]])</f>
        <v>CONSUMER EXISTING</v>
      </c>
      <c r="Q4778" s="57" t="str">
        <f>IF(tbl_raw_data[[#This Row],[time_taken_in_mins]]&lt;=20,"SLA_MET","SLA_NOT_MET")</f>
        <v>SLA_MET</v>
      </c>
    </row>
    <row r="4779" spans="1:17" ht="15" customHeight="1" x14ac:dyDescent="0.25">
      <c r="A4779" s="22" t="s">
        <v>4533</v>
      </c>
      <c r="B4779" s="6">
        <v>45160.522465277776</v>
      </c>
      <c r="C4779" s="23">
        <v>45160.531099537038</v>
      </c>
      <c r="D4779" s="24" t="s">
        <v>13</v>
      </c>
      <c r="E4779" s="24" t="s">
        <v>9</v>
      </c>
      <c r="F4779" s="24" t="s">
        <v>55</v>
      </c>
      <c r="G4779" s="113" t="s">
        <v>29</v>
      </c>
      <c r="H47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79" s="48">
        <f>tbl_raw_data[[#This Row],[Date Actioned]]-tbl_raw_data[[#This Row],[Date Tagged]]</f>
        <v>8.6342592621804215E-3</v>
      </c>
      <c r="J4779" s="50">
        <f>HOUR(tbl_raw_data[[#This Row],[time_taken]])*60+MINUTE(tbl_raw_data[[#This Row],[time_taken]])+SECOND(tbl_raw_data[[#This Row],[time_taken]])/60</f>
        <v>12.433333333333334</v>
      </c>
      <c r="K4779" s="54">
        <f>DATE(YEAR(tbl_raw_data[[#This Row],[Date Actioned]]), MONTH(tbl_raw_data[[#This Row],[Date Actioned]]), DAY(tbl_raw_data[[#This Row],[Date Actioned]]))</f>
        <v>45160</v>
      </c>
      <c r="L4779" s="55" t="str">
        <f>UPPER(TEXT(tbl_raw_data[[#This Row],[Updated_date]],"MMMM"))</f>
        <v>AUGUST</v>
      </c>
      <c r="M4779" s="55" t="str">
        <f>UPPER("Week "&amp;IF(ROUNDUP(DAY(tbl_raw_data[[#This Row],[Updated_date]])/7,0)=5,4,ROUNDUP(DAY(tbl_raw_data[[#This Row],[Updated_date]])/7,0)))</f>
        <v>WEEK 4</v>
      </c>
      <c r="N4779" s="57" t="str">
        <f>UPPER(VLOOKUP(tbl_raw_data[[#This Row],[Analyst]],[1]setting!$A$1:$B$15,2,0))</f>
        <v>CAMERON</v>
      </c>
      <c r="O4779" s="57" t="str">
        <f>UPPER(tbl_raw_data[[#This Row],[Outcome]])</f>
        <v>APPROVE</v>
      </c>
      <c r="P4779" s="57" t="str">
        <f>UPPER(tbl_raw_data[[#This Row],[Queue Name]])</f>
        <v>CONSUMER PRE BUREAU</v>
      </c>
      <c r="Q4779" s="57" t="str">
        <f>IF(tbl_raw_data[[#This Row],[time_taken_in_mins]]&lt;=20,"SLA_MET","SLA_NOT_MET")</f>
        <v>SLA_MET</v>
      </c>
    </row>
    <row r="4780" spans="1:17" x14ac:dyDescent="0.25">
      <c r="A4780" s="5" t="s">
        <v>3179</v>
      </c>
      <c r="B4780" s="12">
        <v>45160.526666666665</v>
      </c>
      <c r="C4780" s="27">
        <v>45160.53329861111</v>
      </c>
      <c r="D4780" s="28" t="s">
        <v>8</v>
      </c>
      <c r="E4780" s="28" t="s">
        <v>28</v>
      </c>
      <c r="F4780" s="28" t="s">
        <v>55</v>
      </c>
      <c r="G4780" s="112" t="s">
        <v>3180</v>
      </c>
      <c r="H47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0" s="48">
        <f>tbl_raw_data[[#This Row],[Date Actioned]]-tbl_raw_data[[#This Row],[Date Tagged]]</f>
        <v>6.6319444449618459E-3</v>
      </c>
      <c r="J4780" s="50">
        <f>HOUR(tbl_raw_data[[#This Row],[time_taken]])*60+MINUTE(tbl_raw_data[[#This Row],[time_taken]])+SECOND(tbl_raw_data[[#This Row],[time_taken]])/60</f>
        <v>9.5500000000000007</v>
      </c>
      <c r="K4780" s="54">
        <f>DATE(YEAR(tbl_raw_data[[#This Row],[Date Actioned]]), MONTH(tbl_raw_data[[#This Row],[Date Actioned]]), DAY(tbl_raw_data[[#This Row],[Date Actioned]]))</f>
        <v>45160</v>
      </c>
      <c r="L4780" s="55" t="str">
        <f>UPPER(TEXT(tbl_raw_data[[#This Row],[Updated_date]],"MMMM"))</f>
        <v>AUGUST</v>
      </c>
      <c r="M4780" s="55" t="str">
        <f>UPPER("Week "&amp;IF(ROUNDUP(DAY(tbl_raw_data[[#This Row],[Updated_date]])/7,0)=5,4,ROUNDUP(DAY(tbl_raw_data[[#This Row],[Updated_date]])/7,0)))</f>
        <v>WEEK 4</v>
      </c>
      <c r="N4780" s="57" t="str">
        <f>UPPER(VLOOKUP(tbl_raw_data[[#This Row],[Analyst]],[1]setting!$A$1:$B$15,2,0))</f>
        <v>CAMERON</v>
      </c>
      <c r="O4780" s="57" t="str">
        <f>UPPER(tbl_raw_data[[#This Row],[Outcome]])</f>
        <v>WITHDRAW</v>
      </c>
      <c r="P4780" s="57" t="str">
        <f>UPPER(tbl_raw_data[[#This Row],[Queue Name]])</f>
        <v>CONSUMER EXISTING</v>
      </c>
      <c r="Q4780" s="57" t="str">
        <f>IF(tbl_raw_data[[#This Row],[time_taken_in_mins]]&lt;=20,"SLA_MET","SLA_NOT_MET")</f>
        <v>SLA_MET</v>
      </c>
    </row>
    <row r="4781" spans="1:17" ht="15" customHeight="1" x14ac:dyDescent="0.25">
      <c r="A4781" s="5" t="s">
        <v>6813</v>
      </c>
      <c r="B4781" s="12">
        <v>45160.526817129627</v>
      </c>
      <c r="C4781" s="27">
        <v>45160.54277777778</v>
      </c>
      <c r="D4781" s="28" t="s">
        <v>13</v>
      </c>
      <c r="E4781" s="28" t="s">
        <v>28</v>
      </c>
      <c r="F4781" s="28" t="s">
        <v>42</v>
      </c>
      <c r="G4781" s="112" t="s">
        <v>29</v>
      </c>
      <c r="H47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1" s="48">
        <f>tbl_raw_data[[#This Row],[Date Actioned]]-tbl_raw_data[[#This Row],[Date Tagged]]</f>
        <v>1.5960648153850343E-2</v>
      </c>
      <c r="J4781" s="50">
        <f>HOUR(tbl_raw_data[[#This Row],[time_taken]])*60+MINUTE(tbl_raw_data[[#This Row],[time_taken]])+SECOND(tbl_raw_data[[#This Row],[time_taken]])/60</f>
        <v>22.983333333333334</v>
      </c>
      <c r="K4781" s="54">
        <f>DATE(YEAR(tbl_raw_data[[#This Row],[Date Actioned]]), MONTH(tbl_raw_data[[#This Row],[Date Actioned]]), DAY(tbl_raw_data[[#This Row],[Date Actioned]]))</f>
        <v>45160</v>
      </c>
      <c r="L4781" s="55" t="str">
        <f>UPPER(TEXT(tbl_raw_data[[#This Row],[Updated_date]],"MMMM"))</f>
        <v>AUGUST</v>
      </c>
      <c r="M4781" s="55" t="str">
        <f>UPPER("Week "&amp;IF(ROUNDUP(DAY(tbl_raw_data[[#This Row],[Updated_date]])/7,0)=5,4,ROUNDUP(DAY(tbl_raw_data[[#This Row],[Updated_date]])/7,0)))</f>
        <v>WEEK 4</v>
      </c>
      <c r="N4781" s="57" t="str">
        <f>UPPER(VLOOKUP(tbl_raw_data[[#This Row],[Analyst]],[1]setting!$A$1:$B$15,2,0))</f>
        <v>NITESH</v>
      </c>
      <c r="O4781" s="57" t="str">
        <f>UPPER(tbl_raw_data[[#This Row],[Outcome]])</f>
        <v>APPROVE</v>
      </c>
      <c r="P4781" s="57" t="str">
        <f>UPPER(tbl_raw_data[[#This Row],[Queue Name]])</f>
        <v>CONSUMER EXISTING</v>
      </c>
      <c r="Q4781" s="57" t="str">
        <f>IF(tbl_raw_data[[#This Row],[time_taken_in_mins]]&lt;=20,"SLA_MET","SLA_NOT_MET")</f>
        <v>SLA_NOT_MET</v>
      </c>
    </row>
    <row r="4782" spans="1:17" ht="15" customHeight="1" x14ac:dyDescent="0.25">
      <c r="A4782" s="11" t="s">
        <v>6032</v>
      </c>
      <c r="B4782" s="6">
        <v>45160.529097222221</v>
      </c>
      <c r="C4782" s="23">
        <v>45160.54109953704</v>
      </c>
      <c r="D4782" s="24" t="s">
        <v>8</v>
      </c>
      <c r="E4782" s="24" t="s">
        <v>41</v>
      </c>
      <c r="F4782" s="24" t="s">
        <v>55</v>
      </c>
      <c r="G4782" s="113" t="s">
        <v>6033</v>
      </c>
      <c r="H47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2" s="48">
        <f>tbl_raw_data[[#This Row],[Date Actioned]]-tbl_raw_data[[#This Row],[Date Tagged]]</f>
        <v>1.2002314819255844E-2</v>
      </c>
      <c r="J4782" s="50">
        <f>HOUR(tbl_raw_data[[#This Row],[time_taken]])*60+MINUTE(tbl_raw_data[[#This Row],[time_taken]])+SECOND(tbl_raw_data[[#This Row],[time_taken]])/60</f>
        <v>17.283333333333335</v>
      </c>
      <c r="K4782" s="54">
        <f>DATE(YEAR(tbl_raw_data[[#This Row],[Date Actioned]]), MONTH(tbl_raw_data[[#This Row],[Date Actioned]]), DAY(tbl_raw_data[[#This Row],[Date Actioned]]))</f>
        <v>45160</v>
      </c>
      <c r="L4782" s="55" t="str">
        <f>UPPER(TEXT(tbl_raw_data[[#This Row],[Updated_date]],"MMMM"))</f>
        <v>AUGUST</v>
      </c>
      <c r="M4782" s="55" t="str">
        <f>UPPER("Week "&amp;IF(ROUNDUP(DAY(tbl_raw_data[[#This Row],[Updated_date]])/7,0)=5,4,ROUNDUP(DAY(tbl_raw_data[[#This Row],[Updated_date]])/7,0)))</f>
        <v>WEEK 4</v>
      </c>
      <c r="N4782" s="57" t="str">
        <f>UPPER(VLOOKUP(tbl_raw_data[[#This Row],[Analyst]],[1]setting!$A$1:$B$15,2,0))</f>
        <v>CAMERON</v>
      </c>
      <c r="O4782" s="57" t="str">
        <f>UPPER(tbl_raw_data[[#This Row],[Outcome]])</f>
        <v>WITHDRAW</v>
      </c>
      <c r="P4782" s="57" t="str">
        <f>UPPER(tbl_raw_data[[#This Row],[Queue Name]])</f>
        <v>CONSUMER POST BUREAU</v>
      </c>
      <c r="Q4782" s="57" t="str">
        <f>IF(tbl_raw_data[[#This Row],[time_taken_in_mins]]&lt;=20,"SLA_MET","SLA_NOT_MET")</f>
        <v>SLA_MET</v>
      </c>
    </row>
    <row r="4783" spans="1:17" ht="15" customHeight="1" x14ac:dyDescent="0.25">
      <c r="A4783" s="11" t="s">
        <v>5626</v>
      </c>
      <c r="B4783" s="6">
        <v>45160.529768518521</v>
      </c>
      <c r="C4783" s="23">
        <v>45160.540706018517</v>
      </c>
      <c r="D4783" s="24" t="s">
        <v>46</v>
      </c>
      <c r="E4783" s="24" t="s">
        <v>28</v>
      </c>
      <c r="F4783" s="24" t="s">
        <v>254</v>
      </c>
      <c r="G4783" s="113" t="s">
        <v>448</v>
      </c>
      <c r="H47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3" s="48">
        <f>tbl_raw_data[[#This Row],[Date Actioned]]-tbl_raw_data[[#This Row],[Date Tagged]]</f>
        <v>1.0937499995634425E-2</v>
      </c>
      <c r="J4783" s="50">
        <f>HOUR(tbl_raw_data[[#This Row],[time_taken]])*60+MINUTE(tbl_raw_data[[#This Row],[time_taken]])+SECOND(tbl_raw_data[[#This Row],[time_taken]])/60</f>
        <v>15.75</v>
      </c>
      <c r="K4783" s="54">
        <f>DATE(YEAR(tbl_raw_data[[#This Row],[Date Actioned]]), MONTH(tbl_raw_data[[#This Row],[Date Actioned]]), DAY(tbl_raw_data[[#This Row],[Date Actioned]]))</f>
        <v>45160</v>
      </c>
      <c r="L4783" s="55" t="str">
        <f>UPPER(TEXT(tbl_raw_data[[#This Row],[Updated_date]],"MMMM"))</f>
        <v>AUGUST</v>
      </c>
      <c r="M4783" s="55" t="str">
        <f>UPPER("Week "&amp;IF(ROUNDUP(DAY(tbl_raw_data[[#This Row],[Updated_date]])/7,0)=5,4,ROUNDUP(DAY(tbl_raw_data[[#This Row],[Updated_date]])/7,0)))</f>
        <v>WEEK 4</v>
      </c>
      <c r="N4783" s="57" t="str">
        <f>UPPER(VLOOKUP(tbl_raw_data[[#This Row],[Analyst]],[1]setting!$A$1:$B$15,2,0))</f>
        <v>FARDIN</v>
      </c>
      <c r="O4783" s="57" t="str">
        <f>UPPER(tbl_raw_data[[#This Row],[Outcome]])</f>
        <v>DECLINE</v>
      </c>
      <c r="P4783" s="57" t="str">
        <f>UPPER(tbl_raw_data[[#This Row],[Queue Name]])</f>
        <v>CONSUMER EXISTING</v>
      </c>
      <c r="Q4783" s="57" t="str">
        <f>IF(tbl_raw_data[[#This Row],[time_taken_in_mins]]&lt;=20,"SLA_MET","SLA_NOT_MET")</f>
        <v>SLA_MET</v>
      </c>
    </row>
    <row r="4784" spans="1:17" ht="15" customHeight="1" x14ac:dyDescent="0.25">
      <c r="A4784" s="11" t="s">
        <v>4931</v>
      </c>
      <c r="B4784" s="6">
        <v>45160.534953703704</v>
      </c>
      <c r="C4784" s="23">
        <v>45160.544259259259</v>
      </c>
      <c r="D4784" s="24" t="s">
        <v>13</v>
      </c>
      <c r="E4784" s="24" t="s">
        <v>28</v>
      </c>
      <c r="F4784" s="24" t="s">
        <v>14</v>
      </c>
      <c r="G4784" s="113" t="s">
        <v>29</v>
      </c>
      <c r="H47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4" s="48">
        <f>tbl_raw_data[[#This Row],[Date Actioned]]-tbl_raw_data[[#This Row],[Date Tagged]]</f>
        <v>9.3055555553291924E-3</v>
      </c>
      <c r="J4784" s="50">
        <f>HOUR(tbl_raw_data[[#This Row],[time_taken]])*60+MINUTE(tbl_raw_data[[#This Row],[time_taken]])+SECOND(tbl_raw_data[[#This Row],[time_taken]])/60</f>
        <v>13.4</v>
      </c>
      <c r="K4784" s="54">
        <f>DATE(YEAR(tbl_raw_data[[#This Row],[Date Actioned]]), MONTH(tbl_raw_data[[#This Row],[Date Actioned]]), DAY(tbl_raw_data[[#This Row],[Date Actioned]]))</f>
        <v>45160</v>
      </c>
      <c r="L4784" s="55" t="str">
        <f>UPPER(TEXT(tbl_raw_data[[#This Row],[Updated_date]],"MMMM"))</f>
        <v>AUGUST</v>
      </c>
      <c r="M4784" s="55" t="str">
        <f>UPPER("Week "&amp;IF(ROUNDUP(DAY(tbl_raw_data[[#This Row],[Updated_date]])/7,0)=5,4,ROUNDUP(DAY(tbl_raw_data[[#This Row],[Updated_date]])/7,0)))</f>
        <v>WEEK 4</v>
      </c>
      <c r="N4784" s="57" t="str">
        <f>UPPER(VLOOKUP(tbl_raw_data[[#This Row],[Analyst]],[1]setting!$A$1:$B$15,2,0))</f>
        <v>HARDIK</v>
      </c>
      <c r="O4784" s="57" t="str">
        <f>UPPER(tbl_raw_data[[#This Row],[Outcome]])</f>
        <v>APPROVE</v>
      </c>
      <c r="P4784" s="57" t="str">
        <f>UPPER(tbl_raw_data[[#This Row],[Queue Name]])</f>
        <v>CONSUMER EXISTING</v>
      </c>
      <c r="Q4784" s="57" t="str">
        <f>IF(tbl_raw_data[[#This Row],[time_taken_in_mins]]&lt;=20,"SLA_MET","SLA_NOT_MET")</f>
        <v>SLA_MET</v>
      </c>
    </row>
    <row r="4785" spans="1:17" ht="15" customHeight="1" x14ac:dyDescent="0.25">
      <c r="A4785" s="22" t="s">
        <v>3013</v>
      </c>
      <c r="B4785" s="12">
        <v>45160.538182870368</v>
      </c>
      <c r="C4785" s="27">
        <v>45160.544583333336</v>
      </c>
      <c r="D4785" s="28" t="s">
        <v>8</v>
      </c>
      <c r="E4785" s="28" t="s">
        <v>9</v>
      </c>
      <c r="F4785" s="28" t="s">
        <v>254</v>
      </c>
      <c r="G4785" s="112" t="s">
        <v>1052</v>
      </c>
      <c r="H47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5" s="48">
        <f>tbl_raw_data[[#This Row],[Date Actioned]]-tbl_raw_data[[#This Row],[Date Tagged]]</f>
        <v>6.4004629675764591E-3</v>
      </c>
      <c r="J4785" s="50">
        <f>HOUR(tbl_raw_data[[#This Row],[time_taken]])*60+MINUTE(tbl_raw_data[[#This Row],[time_taken]])+SECOND(tbl_raw_data[[#This Row],[time_taken]])/60</f>
        <v>9.2166666666666668</v>
      </c>
      <c r="K4785" s="54">
        <f>DATE(YEAR(tbl_raw_data[[#This Row],[Date Actioned]]), MONTH(tbl_raw_data[[#This Row],[Date Actioned]]), DAY(tbl_raw_data[[#This Row],[Date Actioned]]))</f>
        <v>45160</v>
      </c>
      <c r="L4785" s="55" t="str">
        <f>UPPER(TEXT(tbl_raw_data[[#This Row],[Updated_date]],"MMMM"))</f>
        <v>AUGUST</v>
      </c>
      <c r="M4785" s="55" t="str">
        <f>UPPER("Week "&amp;IF(ROUNDUP(DAY(tbl_raw_data[[#This Row],[Updated_date]])/7,0)=5,4,ROUNDUP(DAY(tbl_raw_data[[#This Row],[Updated_date]])/7,0)))</f>
        <v>WEEK 4</v>
      </c>
      <c r="N4785" s="57" t="str">
        <f>UPPER(VLOOKUP(tbl_raw_data[[#This Row],[Analyst]],[1]setting!$A$1:$B$15,2,0))</f>
        <v>FARDIN</v>
      </c>
      <c r="O4785" s="57" t="str">
        <f>UPPER(tbl_raw_data[[#This Row],[Outcome]])</f>
        <v>WITHDRAW</v>
      </c>
      <c r="P4785" s="57" t="str">
        <f>UPPER(tbl_raw_data[[#This Row],[Queue Name]])</f>
        <v>CONSUMER PRE BUREAU</v>
      </c>
      <c r="Q4785" s="57" t="str">
        <f>IF(tbl_raw_data[[#This Row],[time_taken_in_mins]]&lt;=20,"SLA_MET","SLA_NOT_MET")</f>
        <v>SLA_MET</v>
      </c>
    </row>
    <row r="4786" spans="1:17" ht="15" customHeight="1" x14ac:dyDescent="0.25">
      <c r="A4786" s="22" t="s">
        <v>1815</v>
      </c>
      <c r="B4786" s="12">
        <v>45160.540405092594</v>
      </c>
      <c r="C4786" s="27">
        <v>45160.545231481483</v>
      </c>
      <c r="D4786" s="28" t="s">
        <v>13</v>
      </c>
      <c r="E4786" s="28" t="s">
        <v>28</v>
      </c>
      <c r="F4786" s="28" t="s">
        <v>55</v>
      </c>
      <c r="G4786" s="112" t="s">
        <v>29</v>
      </c>
      <c r="H47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6" s="48">
        <f>tbl_raw_data[[#This Row],[Date Actioned]]-tbl_raw_data[[#This Row],[Date Tagged]]</f>
        <v>4.8263888893416151E-3</v>
      </c>
      <c r="J4786" s="50">
        <f>HOUR(tbl_raw_data[[#This Row],[time_taken]])*60+MINUTE(tbl_raw_data[[#This Row],[time_taken]])+SECOND(tbl_raw_data[[#This Row],[time_taken]])/60</f>
        <v>6.95</v>
      </c>
      <c r="K4786" s="54">
        <f>DATE(YEAR(tbl_raw_data[[#This Row],[Date Actioned]]), MONTH(tbl_raw_data[[#This Row],[Date Actioned]]), DAY(tbl_raw_data[[#This Row],[Date Actioned]]))</f>
        <v>45160</v>
      </c>
      <c r="L4786" s="55" t="str">
        <f>UPPER(TEXT(tbl_raw_data[[#This Row],[Updated_date]],"MMMM"))</f>
        <v>AUGUST</v>
      </c>
      <c r="M4786" s="55" t="str">
        <f>UPPER("Week "&amp;IF(ROUNDUP(DAY(tbl_raw_data[[#This Row],[Updated_date]])/7,0)=5,4,ROUNDUP(DAY(tbl_raw_data[[#This Row],[Updated_date]])/7,0)))</f>
        <v>WEEK 4</v>
      </c>
      <c r="N4786" s="57" t="str">
        <f>UPPER(VLOOKUP(tbl_raw_data[[#This Row],[Analyst]],[1]setting!$A$1:$B$15,2,0))</f>
        <v>CAMERON</v>
      </c>
      <c r="O4786" s="57" t="str">
        <f>UPPER(tbl_raw_data[[#This Row],[Outcome]])</f>
        <v>APPROVE</v>
      </c>
      <c r="P4786" s="57" t="str">
        <f>UPPER(tbl_raw_data[[#This Row],[Queue Name]])</f>
        <v>CONSUMER EXISTING</v>
      </c>
      <c r="Q4786" s="57" t="str">
        <f>IF(tbl_raw_data[[#This Row],[time_taken_in_mins]]&lt;=20,"SLA_MET","SLA_NOT_MET")</f>
        <v>SLA_MET</v>
      </c>
    </row>
    <row r="4787" spans="1:17" ht="15" customHeight="1" x14ac:dyDescent="0.25">
      <c r="A4787" s="5" t="s">
        <v>3605</v>
      </c>
      <c r="B4787" s="6">
        <v>45160.543067129627</v>
      </c>
      <c r="C4787" s="23">
        <v>45160.55023148148</v>
      </c>
      <c r="D4787" s="24" t="s">
        <v>8</v>
      </c>
      <c r="E4787" s="24" t="s">
        <v>9</v>
      </c>
      <c r="F4787" s="24" t="s">
        <v>14</v>
      </c>
      <c r="G4787" s="113" t="s">
        <v>488</v>
      </c>
      <c r="H47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87" s="48">
        <f>tbl_raw_data[[#This Row],[Date Actioned]]-tbl_raw_data[[#This Row],[Date Tagged]]</f>
        <v>7.1643518531345762E-3</v>
      </c>
      <c r="J4787" s="50">
        <f>HOUR(tbl_raw_data[[#This Row],[time_taken]])*60+MINUTE(tbl_raw_data[[#This Row],[time_taken]])+SECOND(tbl_raw_data[[#This Row],[time_taken]])/60</f>
        <v>10.316666666666666</v>
      </c>
      <c r="K4787" s="54">
        <f>DATE(YEAR(tbl_raw_data[[#This Row],[Date Actioned]]), MONTH(tbl_raw_data[[#This Row],[Date Actioned]]), DAY(tbl_raw_data[[#This Row],[Date Actioned]]))</f>
        <v>45160</v>
      </c>
      <c r="L4787" s="55" t="str">
        <f>UPPER(TEXT(tbl_raw_data[[#This Row],[Updated_date]],"MMMM"))</f>
        <v>AUGUST</v>
      </c>
      <c r="M4787" s="55" t="str">
        <f>UPPER("Week "&amp;IF(ROUNDUP(DAY(tbl_raw_data[[#This Row],[Updated_date]])/7,0)=5,4,ROUNDUP(DAY(tbl_raw_data[[#This Row],[Updated_date]])/7,0)))</f>
        <v>WEEK 4</v>
      </c>
      <c r="N4787" s="57" t="str">
        <f>UPPER(VLOOKUP(tbl_raw_data[[#This Row],[Analyst]],[1]setting!$A$1:$B$15,2,0))</f>
        <v>HARDIK</v>
      </c>
      <c r="O4787" s="57" t="str">
        <f>UPPER(tbl_raw_data[[#This Row],[Outcome]])</f>
        <v>WITHDRAW</v>
      </c>
      <c r="P4787" s="57" t="str">
        <f>UPPER(tbl_raw_data[[#This Row],[Queue Name]])</f>
        <v>CONSUMER PRE BUREAU</v>
      </c>
      <c r="Q4787" s="57" t="str">
        <f>IF(tbl_raw_data[[#This Row],[time_taken_in_mins]]&lt;=20,"SLA_MET","SLA_NOT_MET")</f>
        <v>SLA_MET</v>
      </c>
    </row>
    <row r="4788" spans="1:17" ht="15" customHeight="1" x14ac:dyDescent="0.25">
      <c r="A4788" s="5" t="s">
        <v>6207</v>
      </c>
      <c r="B4788" s="6">
        <v>45160.543333333335</v>
      </c>
      <c r="C4788" s="23">
        <v>45160.555775462963</v>
      </c>
      <c r="D4788" s="24" t="s">
        <v>13</v>
      </c>
      <c r="E4788" s="24" t="s">
        <v>9</v>
      </c>
      <c r="F4788" s="24" t="s">
        <v>42</v>
      </c>
      <c r="G4788" s="113" t="s">
        <v>29</v>
      </c>
      <c r="H47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8" s="48">
        <f>tbl_raw_data[[#This Row],[Date Actioned]]-tbl_raw_data[[#This Row],[Date Tagged]]</f>
        <v>1.244212962774327E-2</v>
      </c>
      <c r="J4788" s="50">
        <f>HOUR(tbl_raw_data[[#This Row],[time_taken]])*60+MINUTE(tbl_raw_data[[#This Row],[time_taken]])+SECOND(tbl_raw_data[[#This Row],[time_taken]])/60</f>
        <v>17.916666666666668</v>
      </c>
      <c r="K4788" s="54">
        <f>DATE(YEAR(tbl_raw_data[[#This Row],[Date Actioned]]), MONTH(tbl_raw_data[[#This Row],[Date Actioned]]), DAY(tbl_raw_data[[#This Row],[Date Actioned]]))</f>
        <v>45160</v>
      </c>
      <c r="L4788" s="55" t="str">
        <f>UPPER(TEXT(tbl_raw_data[[#This Row],[Updated_date]],"MMMM"))</f>
        <v>AUGUST</v>
      </c>
      <c r="M4788" s="55" t="str">
        <f>UPPER("Week "&amp;IF(ROUNDUP(DAY(tbl_raw_data[[#This Row],[Updated_date]])/7,0)=5,4,ROUNDUP(DAY(tbl_raw_data[[#This Row],[Updated_date]])/7,0)))</f>
        <v>WEEK 4</v>
      </c>
      <c r="N4788" s="57" t="str">
        <f>UPPER(VLOOKUP(tbl_raw_data[[#This Row],[Analyst]],[1]setting!$A$1:$B$15,2,0))</f>
        <v>NITESH</v>
      </c>
      <c r="O4788" s="57" t="str">
        <f>UPPER(tbl_raw_data[[#This Row],[Outcome]])</f>
        <v>APPROVE</v>
      </c>
      <c r="P4788" s="57" t="str">
        <f>UPPER(tbl_raw_data[[#This Row],[Queue Name]])</f>
        <v>CONSUMER PRE BUREAU</v>
      </c>
      <c r="Q4788" s="57" t="str">
        <f>IF(tbl_raw_data[[#This Row],[time_taken_in_mins]]&lt;=20,"SLA_MET","SLA_NOT_MET")</f>
        <v>SLA_MET</v>
      </c>
    </row>
    <row r="4789" spans="1:17" ht="15" customHeight="1" x14ac:dyDescent="0.25">
      <c r="A4789" s="11" t="s">
        <v>3525</v>
      </c>
      <c r="B4789" s="12">
        <v>45160.544398148151</v>
      </c>
      <c r="C4789" s="27">
        <v>45160.551458333335</v>
      </c>
      <c r="D4789" s="28" t="s">
        <v>13</v>
      </c>
      <c r="E4789" s="28" t="s">
        <v>9</v>
      </c>
      <c r="F4789" s="28" t="s">
        <v>254</v>
      </c>
      <c r="G4789" s="112" t="s">
        <v>29</v>
      </c>
      <c r="H47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89" s="48">
        <f>tbl_raw_data[[#This Row],[Date Actioned]]-tbl_raw_data[[#This Row],[Date Tagged]]</f>
        <v>7.0601851839455776E-3</v>
      </c>
      <c r="J4789" s="50">
        <f>HOUR(tbl_raw_data[[#This Row],[time_taken]])*60+MINUTE(tbl_raw_data[[#This Row],[time_taken]])+SECOND(tbl_raw_data[[#This Row],[time_taken]])/60</f>
        <v>10.166666666666666</v>
      </c>
      <c r="K4789" s="54">
        <f>DATE(YEAR(tbl_raw_data[[#This Row],[Date Actioned]]), MONTH(tbl_raw_data[[#This Row],[Date Actioned]]), DAY(tbl_raw_data[[#This Row],[Date Actioned]]))</f>
        <v>45160</v>
      </c>
      <c r="L4789" s="55" t="str">
        <f>UPPER(TEXT(tbl_raw_data[[#This Row],[Updated_date]],"MMMM"))</f>
        <v>AUGUST</v>
      </c>
      <c r="M4789" s="55" t="str">
        <f>UPPER("Week "&amp;IF(ROUNDUP(DAY(tbl_raw_data[[#This Row],[Updated_date]])/7,0)=5,4,ROUNDUP(DAY(tbl_raw_data[[#This Row],[Updated_date]])/7,0)))</f>
        <v>WEEK 4</v>
      </c>
      <c r="N4789" s="57" t="str">
        <f>UPPER(VLOOKUP(tbl_raw_data[[#This Row],[Analyst]],[1]setting!$A$1:$B$15,2,0))</f>
        <v>FARDIN</v>
      </c>
      <c r="O4789" s="57" t="str">
        <f>UPPER(tbl_raw_data[[#This Row],[Outcome]])</f>
        <v>APPROVE</v>
      </c>
      <c r="P4789" s="57" t="str">
        <f>UPPER(tbl_raw_data[[#This Row],[Queue Name]])</f>
        <v>CONSUMER PRE BUREAU</v>
      </c>
      <c r="Q4789" s="57" t="str">
        <f>IF(tbl_raw_data[[#This Row],[time_taken_in_mins]]&lt;=20,"SLA_MET","SLA_NOT_MET")</f>
        <v>SLA_MET</v>
      </c>
    </row>
    <row r="4790" spans="1:17" ht="15" customHeight="1" x14ac:dyDescent="0.25">
      <c r="A4790" s="11" t="s">
        <v>2665</v>
      </c>
      <c r="B4790" s="12">
        <v>45160.547581018516</v>
      </c>
      <c r="C4790" s="27">
        <v>45160.553460648145</v>
      </c>
      <c r="D4790" s="28" t="s">
        <v>8</v>
      </c>
      <c r="E4790" s="28" t="s">
        <v>9</v>
      </c>
      <c r="F4790" s="28" t="s">
        <v>55</v>
      </c>
      <c r="G4790" s="112" t="s">
        <v>488</v>
      </c>
      <c r="H47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0" s="48">
        <f>tbl_raw_data[[#This Row],[Date Actioned]]-tbl_raw_data[[#This Row],[Date Tagged]]</f>
        <v>5.8796296289074235E-3</v>
      </c>
      <c r="J4790" s="50">
        <f>HOUR(tbl_raw_data[[#This Row],[time_taken]])*60+MINUTE(tbl_raw_data[[#This Row],[time_taken]])+SECOND(tbl_raw_data[[#This Row],[time_taken]])/60</f>
        <v>8.4666666666666668</v>
      </c>
      <c r="K4790" s="54">
        <f>DATE(YEAR(tbl_raw_data[[#This Row],[Date Actioned]]), MONTH(tbl_raw_data[[#This Row],[Date Actioned]]), DAY(tbl_raw_data[[#This Row],[Date Actioned]]))</f>
        <v>45160</v>
      </c>
      <c r="L4790" s="55" t="str">
        <f>UPPER(TEXT(tbl_raw_data[[#This Row],[Updated_date]],"MMMM"))</f>
        <v>AUGUST</v>
      </c>
      <c r="M4790" s="55" t="str">
        <f>UPPER("Week "&amp;IF(ROUNDUP(DAY(tbl_raw_data[[#This Row],[Updated_date]])/7,0)=5,4,ROUNDUP(DAY(tbl_raw_data[[#This Row],[Updated_date]])/7,0)))</f>
        <v>WEEK 4</v>
      </c>
      <c r="N4790" s="57" t="str">
        <f>UPPER(VLOOKUP(tbl_raw_data[[#This Row],[Analyst]],[1]setting!$A$1:$B$15,2,0))</f>
        <v>CAMERON</v>
      </c>
      <c r="O4790" s="57" t="str">
        <f>UPPER(tbl_raw_data[[#This Row],[Outcome]])</f>
        <v>WITHDRAW</v>
      </c>
      <c r="P4790" s="57" t="str">
        <f>UPPER(tbl_raw_data[[#This Row],[Queue Name]])</f>
        <v>CONSUMER PRE BUREAU</v>
      </c>
      <c r="Q4790" s="57" t="str">
        <f>IF(tbl_raw_data[[#This Row],[time_taken_in_mins]]&lt;=20,"SLA_MET","SLA_NOT_MET")</f>
        <v>SLA_MET</v>
      </c>
    </row>
    <row r="4791" spans="1:17" ht="15" customHeight="1" x14ac:dyDescent="0.25">
      <c r="A4791" s="22" t="s">
        <v>3543</v>
      </c>
      <c r="B4791" s="6">
        <v>45160.547847222224</v>
      </c>
      <c r="C4791" s="23">
        <v>45160.554918981485</v>
      </c>
      <c r="D4791" s="24" t="s">
        <v>13</v>
      </c>
      <c r="E4791" s="24" t="s">
        <v>28</v>
      </c>
      <c r="F4791" s="24" t="s">
        <v>14</v>
      </c>
      <c r="G4791" s="113" t="s">
        <v>29</v>
      </c>
      <c r="H47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91" s="48">
        <f>tbl_raw_data[[#This Row],[Date Actioned]]-tbl_raw_data[[#This Row],[Date Tagged]]</f>
        <v>7.07175926072523E-3</v>
      </c>
      <c r="J4791" s="50">
        <f>HOUR(tbl_raw_data[[#This Row],[time_taken]])*60+MINUTE(tbl_raw_data[[#This Row],[time_taken]])+SECOND(tbl_raw_data[[#This Row],[time_taken]])/60</f>
        <v>10.183333333333334</v>
      </c>
      <c r="K4791" s="54">
        <f>DATE(YEAR(tbl_raw_data[[#This Row],[Date Actioned]]), MONTH(tbl_raw_data[[#This Row],[Date Actioned]]), DAY(tbl_raw_data[[#This Row],[Date Actioned]]))</f>
        <v>45160</v>
      </c>
      <c r="L4791" s="55" t="str">
        <f>UPPER(TEXT(tbl_raw_data[[#This Row],[Updated_date]],"MMMM"))</f>
        <v>AUGUST</v>
      </c>
      <c r="M4791" s="55" t="str">
        <f>UPPER("Week "&amp;IF(ROUNDUP(DAY(tbl_raw_data[[#This Row],[Updated_date]])/7,0)=5,4,ROUNDUP(DAY(tbl_raw_data[[#This Row],[Updated_date]])/7,0)))</f>
        <v>WEEK 4</v>
      </c>
      <c r="N4791" s="57" t="str">
        <f>UPPER(VLOOKUP(tbl_raw_data[[#This Row],[Analyst]],[1]setting!$A$1:$B$15,2,0))</f>
        <v>HARDIK</v>
      </c>
      <c r="O4791" s="57" t="str">
        <f>UPPER(tbl_raw_data[[#This Row],[Outcome]])</f>
        <v>APPROVE</v>
      </c>
      <c r="P4791" s="57" t="str">
        <f>UPPER(tbl_raw_data[[#This Row],[Queue Name]])</f>
        <v>CONSUMER EXISTING</v>
      </c>
      <c r="Q4791" s="57" t="str">
        <f>IF(tbl_raw_data[[#This Row],[time_taken_in_mins]]&lt;=20,"SLA_MET","SLA_NOT_MET")</f>
        <v>SLA_MET</v>
      </c>
    </row>
    <row r="4792" spans="1:17" ht="51.75" x14ac:dyDescent="0.25">
      <c r="A4792" s="22" t="s">
        <v>6423</v>
      </c>
      <c r="B4792" s="6">
        <v>45160.549560185187</v>
      </c>
      <c r="C4792" s="23">
        <v>45160.56287037037</v>
      </c>
      <c r="D4792" s="24" t="s">
        <v>8</v>
      </c>
      <c r="E4792" s="24" t="s">
        <v>28</v>
      </c>
      <c r="F4792" s="24" t="s">
        <v>55</v>
      </c>
      <c r="G4792" s="113" t="s">
        <v>1052</v>
      </c>
      <c r="H47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2" s="48">
        <f>tbl_raw_data[[#This Row],[Date Actioned]]-tbl_raw_data[[#This Row],[Date Tagged]]</f>
        <v>1.3310185182490386E-2</v>
      </c>
      <c r="J4792" s="50">
        <f>HOUR(tbl_raw_data[[#This Row],[time_taken]])*60+MINUTE(tbl_raw_data[[#This Row],[time_taken]])+SECOND(tbl_raw_data[[#This Row],[time_taken]])/60</f>
        <v>19.166666666666668</v>
      </c>
      <c r="K4792" s="54">
        <f>DATE(YEAR(tbl_raw_data[[#This Row],[Date Actioned]]), MONTH(tbl_raw_data[[#This Row],[Date Actioned]]), DAY(tbl_raw_data[[#This Row],[Date Actioned]]))</f>
        <v>45160</v>
      </c>
      <c r="L4792" s="55" t="str">
        <f>UPPER(TEXT(tbl_raw_data[[#This Row],[Updated_date]],"MMMM"))</f>
        <v>AUGUST</v>
      </c>
      <c r="M4792" s="55" t="str">
        <f>UPPER("Week "&amp;IF(ROUNDUP(DAY(tbl_raw_data[[#This Row],[Updated_date]])/7,0)=5,4,ROUNDUP(DAY(tbl_raw_data[[#This Row],[Updated_date]])/7,0)))</f>
        <v>WEEK 4</v>
      </c>
      <c r="N4792" s="57" t="str">
        <f>UPPER(VLOOKUP(tbl_raw_data[[#This Row],[Analyst]],[1]setting!$A$1:$B$15,2,0))</f>
        <v>CAMERON</v>
      </c>
      <c r="O4792" s="57" t="str">
        <f>UPPER(tbl_raw_data[[#This Row],[Outcome]])</f>
        <v>WITHDRAW</v>
      </c>
      <c r="P4792" s="57" t="str">
        <f>UPPER(tbl_raw_data[[#This Row],[Queue Name]])</f>
        <v>CONSUMER EXISTING</v>
      </c>
      <c r="Q4792" s="57" t="str">
        <f>IF(tbl_raw_data[[#This Row],[time_taken_in_mins]]&lt;=20,"SLA_MET","SLA_NOT_MET")</f>
        <v>SLA_MET</v>
      </c>
    </row>
    <row r="4793" spans="1:17" ht="15" customHeight="1" x14ac:dyDescent="0.25">
      <c r="A4793" s="5" t="s">
        <v>4326</v>
      </c>
      <c r="B4793" s="12">
        <v>45160.549976851849</v>
      </c>
      <c r="C4793" s="27">
        <v>45160.558240740742</v>
      </c>
      <c r="D4793" s="28" t="s">
        <v>8</v>
      </c>
      <c r="E4793" s="28" t="s">
        <v>41</v>
      </c>
      <c r="F4793" s="28" t="s">
        <v>14</v>
      </c>
      <c r="G4793" s="112" t="s">
        <v>4327</v>
      </c>
      <c r="H47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3" s="48">
        <f>tbl_raw_data[[#This Row],[Date Actioned]]-tbl_raw_data[[#This Row],[Date Tagged]]</f>
        <v>8.2638888925430365E-3</v>
      </c>
      <c r="J4793" s="50">
        <f>HOUR(tbl_raw_data[[#This Row],[time_taken]])*60+MINUTE(tbl_raw_data[[#This Row],[time_taken]])+SECOND(tbl_raw_data[[#This Row],[time_taken]])/60</f>
        <v>11.9</v>
      </c>
      <c r="K4793" s="54">
        <f>DATE(YEAR(tbl_raw_data[[#This Row],[Date Actioned]]), MONTH(tbl_raw_data[[#This Row],[Date Actioned]]), DAY(tbl_raw_data[[#This Row],[Date Actioned]]))</f>
        <v>45160</v>
      </c>
      <c r="L4793" s="55" t="str">
        <f>UPPER(TEXT(tbl_raw_data[[#This Row],[Updated_date]],"MMMM"))</f>
        <v>AUGUST</v>
      </c>
      <c r="M4793" s="55" t="str">
        <f>UPPER("Week "&amp;IF(ROUNDUP(DAY(tbl_raw_data[[#This Row],[Updated_date]])/7,0)=5,4,ROUNDUP(DAY(tbl_raw_data[[#This Row],[Updated_date]])/7,0)))</f>
        <v>WEEK 4</v>
      </c>
      <c r="N4793" s="57" t="str">
        <f>UPPER(VLOOKUP(tbl_raw_data[[#This Row],[Analyst]],[1]setting!$A$1:$B$15,2,0))</f>
        <v>HARDIK</v>
      </c>
      <c r="O4793" s="57" t="str">
        <f>UPPER(tbl_raw_data[[#This Row],[Outcome]])</f>
        <v>WITHDRAW</v>
      </c>
      <c r="P4793" s="57" t="str">
        <f>UPPER(tbl_raw_data[[#This Row],[Queue Name]])</f>
        <v>CONSUMER POST BUREAU</v>
      </c>
      <c r="Q4793" s="57" t="str">
        <f>IF(tbl_raw_data[[#This Row],[time_taken_in_mins]]&lt;=20,"SLA_MET","SLA_NOT_MET")</f>
        <v>SLA_MET</v>
      </c>
    </row>
    <row r="4794" spans="1:17" ht="15" customHeight="1" x14ac:dyDescent="0.25">
      <c r="A4794" s="5" t="s">
        <v>5760</v>
      </c>
      <c r="B4794" s="12">
        <v>45160.550636574073</v>
      </c>
      <c r="C4794" s="27">
        <v>45160.561921296299</v>
      </c>
      <c r="D4794" s="28" t="s">
        <v>13</v>
      </c>
      <c r="E4794" s="28" t="s">
        <v>9</v>
      </c>
      <c r="F4794" s="28" t="s">
        <v>1160</v>
      </c>
      <c r="G4794" s="112" t="s">
        <v>19</v>
      </c>
      <c r="H47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94" s="48">
        <f>tbl_raw_data[[#This Row],[Date Actioned]]-tbl_raw_data[[#This Row],[Date Tagged]]</f>
        <v>1.1284722226264421E-2</v>
      </c>
      <c r="J4794" s="50">
        <f>HOUR(tbl_raw_data[[#This Row],[time_taken]])*60+MINUTE(tbl_raw_data[[#This Row],[time_taken]])+SECOND(tbl_raw_data[[#This Row],[time_taken]])/60</f>
        <v>16.25</v>
      </c>
      <c r="K4794" s="54">
        <f>DATE(YEAR(tbl_raw_data[[#This Row],[Date Actioned]]), MONTH(tbl_raw_data[[#This Row],[Date Actioned]]), DAY(tbl_raw_data[[#This Row],[Date Actioned]]))</f>
        <v>45160</v>
      </c>
      <c r="L4794" s="55" t="str">
        <f>UPPER(TEXT(tbl_raw_data[[#This Row],[Updated_date]],"MMMM"))</f>
        <v>AUGUST</v>
      </c>
      <c r="M4794" s="55" t="str">
        <f>UPPER("Week "&amp;IF(ROUNDUP(DAY(tbl_raw_data[[#This Row],[Updated_date]])/7,0)=5,4,ROUNDUP(DAY(tbl_raw_data[[#This Row],[Updated_date]])/7,0)))</f>
        <v>WEEK 4</v>
      </c>
      <c r="N4794" s="57" t="str">
        <f>UPPER(VLOOKUP(tbl_raw_data[[#This Row],[Analyst]],[1]setting!$A$1:$B$15,2,0))</f>
        <v>JULIA</v>
      </c>
      <c r="O4794" s="57" t="str">
        <f>UPPER(tbl_raw_data[[#This Row],[Outcome]])</f>
        <v>APPROVE</v>
      </c>
      <c r="P4794" s="57" t="str">
        <f>UPPER(tbl_raw_data[[#This Row],[Queue Name]])</f>
        <v>CONSUMER PRE BUREAU</v>
      </c>
      <c r="Q4794" s="57" t="str">
        <f>IF(tbl_raw_data[[#This Row],[time_taken_in_mins]]&lt;=20,"SLA_MET","SLA_NOT_MET")</f>
        <v>SLA_MET</v>
      </c>
    </row>
    <row r="4795" spans="1:17" ht="15" customHeight="1" x14ac:dyDescent="0.25">
      <c r="A4795" s="11" t="s">
        <v>6711</v>
      </c>
      <c r="B4795" s="6">
        <v>45160.552905092591</v>
      </c>
      <c r="C4795" s="23">
        <v>45160.567881944444</v>
      </c>
      <c r="D4795" s="24" t="s">
        <v>8</v>
      </c>
      <c r="E4795" s="24" t="s">
        <v>9</v>
      </c>
      <c r="F4795" s="24" t="s">
        <v>14</v>
      </c>
      <c r="G4795" s="113" t="s">
        <v>234</v>
      </c>
      <c r="H47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5" s="48">
        <f>tbl_raw_data[[#This Row],[Date Actioned]]-tbl_raw_data[[#This Row],[Date Tagged]]</f>
        <v>1.4976851853134576E-2</v>
      </c>
      <c r="J4795" s="50">
        <f>HOUR(tbl_raw_data[[#This Row],[time_taken]])*60+MINUTE(tbl_raw_data[[#This Row],[time_taken]])+SECOND(tbl_raw_data[[#This Row],[time_taken]])/60</f>
        <v>21.566666666666666</v>
      </c>
      <c r="K4795" s="54">
        <f>DATE(YEAR(tbl_raw_data[[#This Row],[Date Actioned]]), MONTH(tbl_raw_data[[#This Row],[Date Actioned]]), DAY(tbl_raw_data[[#This Row],[Date Actioned]]))</f>
        <v>45160</v>
      </c>
      <c r="L4795" s="55" t="str">
        <f>UPPER(TEXT(tbl_raw_data[[#This Row],[Updated_date]],"MMMM"))</f>
        <v>AUGUST</v>
      </c>
      <c r="M4795" s="55" t="str">
        <f>UPPER("Week "&amp;IF(ROUNDUP(DAY(tbl_raw_data[[#This Row],[Updated_date]])/7,0)=5,4,ROUNDUP(DAY(tbl_raw_data[[#This Row],[Updated_date]])/7,0)))</f>
        <v>WEEK 4</v>
      </c>
      <c r="N4795" s="57" t="str">
        <f>UPPER(VLOOKUP(tbl_raw_data[[#This Row],[Analyst]],[1]setting!$A$1:$B$15,2,0))</f>
        <v>HARDIK</v>
      </c>
      <c r="O4795" s="57" t="str">
        <f>UPPER(tbl_raw_data[[#This Row],[Outcome]])</f>
        <v>WITHDRAW</v>
      </c>
      <c r="P4795" s="57" t="str">
        <f>UPPER(tbl_raw_data[[#This Row],[Queue Name]])</f>
        <v>CONSUMER PRE BUREAU</v>
      </c>
      <c r="Q4795" s="57" t="str">
        <f>IF(tbl_raw_data[[#This Row],[time_taken_in_mins]]&lt;=20,"SLA_MET","SLA_NOT_MET")</f>
        <v>SLA_NOT_MET</v>
      </c>
    </row>
    <row r="4796" spans="1:17" ht="15" customHeight="1" x14ac:dyDescent="0.25">
      <c r="A4796" s="22" t="s">
        <v>4930</v>
      </c>
      <c r="B4796" s="12">
        <v>45160.557280092595</v>
      </c>
      <c r="C4796" s="27">
        <v>45160.56658564815</v>
      </c>
      <c r="D4796" s="28" t="s">
        <v>8</v>
      </c>
      <c r="E4796" s="28" t="s">
        <v>9</v>
      </c>
      <c r="F4796" s="28" t="s">
        <v>254</v>
      </c>
      <c r="G4796" s="112" t="s">
        <v>242</v>
      </c>
      <c r="H47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System Error</v>
      </c>
      <c r="I4796" s="48">
        <f>tbl_raw_data[[#This Row],[Date Actioned]]-tbl_raw_data[[#This Row],[Date Tagged]]</f>
        <v>9.3055555553291924E-3</v>
      </c>
      <c r="J4796" s="50">
        <f>HOUR(tbl_raw_data[[#This Row],[time_taken]])*60+MINUTE(tbl_raw_data[[#This Row],[time_taken]])+SECOND(tbl_raw_data[[#This Row],[time_taken]])/60</f>
        <v>13.4</v>
      </c>
      <c r="K4796" s="54">
        <f>DATE(YEAR(tbl_raw_data[[#This Row],[Date Actioned]]), MONTH(tbl_raw_data[[#This Row],[Date Actioned]]), DAY(tbl_raw_data[[#This Row],[Date Actioned]]))</f>
        <v>45160</v>
      </c>
      <c r="L4796" s="55" t="str">
        <f>UPPER(TEXT(tbl_raw_data[[#This Row],[Updated_date]],"MMMM"))</f>
        <v>AUGUST</v>
      </c>
      <c r="M4796" s="55" t="str">
        <f>UPPER("Week "&amp;IF(ROUNDUP(DAY(tbl_raw_data[[#This Row],[Updated_date]])/7,0)=5,4,ROUNDUP(DAY(tbl_raw_data[[#This Row],[Updated_date]])/7,0)))</f>
        <v>WEEK 4</v>
      </c>
      <c r="N4796" s="57" t="str">
        <f>UPPER(VLOOKUP(tbl_raw_data[[#This Row],[Analyst]],[1]setting!$A$1:$B$15,2,0))</f>
        <v>FARDIN</v>
      </c>
      <c r="O4796" s="57" t="str">
        <f>UPPER(tbl_raw_data[[#This Row],[Outcome]])</f>
        <v>WITHDRAW</v>
      </c>
      <c r="P4796" s="57" t="str">
        <f>UPPER(tbl_raw_data[[#This Row],[Queue Name]])</f>
        <v>CONSUMER PRE BUREAU</v>
      </c>
      <c r="Q4796" s="57" t="str">
        <f>IF(tbl_raw_data[[#This Row],[time_taken_in_mins]]&lt;=20,"SLA_MET","SLA_NOT_MET")</f>
        <v>SLA_MET</v>
      </c>
    </row>
    <row r="4797" spans="1:17" ht="15" customHeight="1" x14ac:dyDescent="0.25">
      <c r="A4797" s="5" t="s">
        <v>3415</v>
      </c>
      <c r="B4797" s="6">
        <v>45160.559259259258</v>
      </c>
      <c r="C4797" s="23">
        <v>45160.566203703704</v>
      </c>
      <c r="D4797" s="24" t="s">
        <v>8</v>
      </c>
      <c r="E4797" s="24" t="s">
        <v>9</v>
      </c>
      <c r="F4797" s="24" t="s">
        <v>1160</v>
      </c>
      <c r="G4797" s="113" t="s">
        <v>3416</v>
      </c>
      <c r="H47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7" s="48">
        <f>tbl_raw_data[[#This Row],[Date Actioned]]-tbl_raw_data[[#This Row],[Date Tagged]]</f>
        <v>6.9444444452528842E-3</v>
      </c>
      <c r="J4797" s="50">
        <f>HOUR(tbl_raw_data[[#This Row],[time_taken]])*60+MINUTE(tbl_raw_data[[#This Row],[time_taken]])+SECOND(tbl_raw_data[[#This Row],[time_taken]])/60</f>
        <v>10</v>
      </c>
      <c r="K4797" s="54">
        <f>DATE(YEAR(tbl_raw_data[[#This Row],[Date Actioned]]), MONTH(tbl_raw_data[[#This Row],[Date Actioned]]), DAY(tbl_raw_data[[#This Row],[Date Actioned]]))</f>
        <v>45160</v>
      </c>
      <c r="L4797" s="55" t="str">
        <f>UPPER(TEXT(tbl_raw_data[[#This Row],[Updated_date]],"MMMM"))</f>
        <v>AUGUST</v>
      </c>
      <c r="M4797" s="55" t="str">
        <f>UPPER("Week "&amp;IF(ROUNDUP(DAY(tbl_raw_data[[#This Row],[Updated_date]])/7,0)=5,4,ROUNDUP(DAY(tbl_raw_data[[#This Row],[Updated_date]])/7,0)))</f>
        <v>WEEK 4</v>
      </c>
      <c r="N4797" s="57" t="str">
        <f>UPPER(VLOOKUP(tbl_raw_data[[#This Row],[Analyst]],[1]setting!$A$1:$B$15,2,0))</f>
        <v>JULIA</v>
      </c>
      <c r="O4797" s="57" t="str">
        <f>UPPER(tbl_raw_data[[#This Row],[Outcome]])</f>
        <v>WITHDRAW</v>
      </c>
      <c r="P4797" s="57" t="str">
        <f>UPPER(tbl_raw_data[[#This Row],[Queue Name]])</f>
        <v>CONSUMER PRE BUREAU</v>
      </c>
      <c r="Q4797" s="57" t="str">
        <f>IF(tbl_raw_data[[#This Row],[time_taken_in_mins]]&lt;=20,"SLA_MET","SLA_NOT_MET")</f>
        <v>SLA_MET</v>
      </c>
    </row>
    <row r="4798" spans="1:17" ht="15" customHeight="1" x14ac:dyDescent="0.25">
      <c r="A4798" s="11" t="s">
        <v>1682</v>
      </c>
      <c r="B4798" s="6">
        <v>45160.561365740738</v>
      </c>
      <c r="C4798" s="23">
        <v>45160.566018518519</v>
      </c>
      <c r="D4798" s="24" t="s">
        <v>13</v>
      </c>
      <c r="E4798" s="24" t="s">
        <v>28</v>
      </c>
      <c r="F4798" s="24" t="s">
        <v>55</v>
      </c>
      <c r="G4798" s="113" t="s">
        <v>29</v>
      </c>
      <c r="H47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798" s="48">
        <f>tbl_raw_data[[#This Row],[Date Actioned]]-tbl_raw_data[[#This Row],[Date Tagged]]</f>
        <v>4.652777781302575E-3</v>
      </c>
      <c r="J4798" s="50">
        <f>HOUR(tbl_raw_data[[#This Row],[time_taken]])*60+MINUTE(tbl_raw_data[[#This Row],[time_taken]])+SECOND(tbl_raw_data[[#This Row],[time_taken]])/60</f>
        <v>6.7</v>
      </c>
      <c r="K4798" s="54">
        <f>DATE(YEAR(tbl_raw_data[[#This Row],[Date Actioned]]), MONTH(tbl_raw_data[[#This Row],[Date Actioned]]), DAY(tbl_raw_data[[#This Row],[Date Actioned]]))</f>
        <v>45160</v>
      </c>
      <c r="L4798" s="55" t="str">
        <f>UPPER(TEXT(tbl_raw_data[[#This Row],[Updated_date]],"MMMM"))</f>
        <v>AUGUST</v>
      </c>
      <c r="M4798" s="55" t="str">
        <f>UPPER("Week "&amp;IF(ROUNDUP(DAY(tbl_raw_data[[#This Row],[Updated_date]])/7,0)=5,4,ROUNDUP(DAY(tbl_raw_data[[#This Row],[Updated_date]])/7,0)))</f>
        <v>WEEK 4</v>
      </c>
      <c r="N4798" s="57" t="str">
        <f>UPPER(VLOOKUP(tbl_raw_data[[#This Row],[Analyst]],[1]setting!$A$1:$B$15,2,0))</f>
        <v>CAMERON</v>
      </c>
      <c r="O4798" s="57" t="str">
        <f>UPPER(tbl_raw_data[[#This Row],[Outcome]])</f>
        <v>APPROVE</v>
      </c>
      <c r="P4798" s="57" t="str">
        <f>UPPER(tbl_raw_data[[#This Row],[Queue Name]])</f>
        <v>CONSUMER EXISTING</v>
      </c>
      <c r="Q4798" s="57" t="str">
        <f>IF(tbl_raw_data[[#This Row],[time_taken_in_mins]]&lt;=20,"SLA_MET","SLA_NOT_MET")</f>
        <v>SLA_MET</v>
      </c>
    </row>
    <row r="4799" spans="1:17" ht="39" x14ac:dyDescent="0.25">
      <c r="A4799" s="11" t="s">
        <v>6764</v>
      </c>
      <c r="B4799" s="12">
        <v>45160.56181712963</v>
      </c>
      <c r="C4799" s="27">
        <v>45160.577280092592</v>
      </c>
      <c r="D4799" s="28" t="s">
        <v>8</v>
      </c>
      <c r="E4799" s="28" t="s">
        <v>28</v>
      </c>
      <c r="F4799" s="28" t="s">
        <v>42</v>
      </c>
      <c r="G4799" s="112" t="s">
        <v>6765</v>
      </c>
      <c r="H47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799" s="48">
        <f>tbl_raw_data[[#This Row],[Date Actioned]]-tbl_raw_data[[#This Row],[Date Tagged]]</f>
        <v>1.5462962961464655E-2</v>
      </c>
      <c r="J4799" s="50">
        <f>HOUR(tbl_raw_data[[#This Row],[time_taken]])*60+MINUTE(tbl_raw_data[[#This Row],[time_taken]])+SECOND(tbl_raw_data[[#This Row],[time_taken]])/60</f>
        <v>22.266666666666666</v>
      </c>
      <c r="K4799" s="54">
        <f>DATE(YEAR(tbl_raw_data[[#This Row],[Date Actioned]]), MONTH(tbl_raw_data[[#This Row],[Date Actioned]]), DAY(tbl_raw_data[[#This Row],[Date Actioned]]))</f>
        <v>45160</v>
      </c>
      <c r="L4799" s="55" t="str">
        <f>UPPER(TEXT(tbl_raw_data[[#This Row],[Updated_date]],"MMMM"))</f>
        <v>AUGUST</v>
      </c>
      <c r="M4799" s="55" t="str">
        <f>UPPER("Week "&amp;IF(ROUNDUP(DAY(tbl_raw_data[[#This Row],[Updated_date]])/7,0)=5,4,ROUNDUP(DAY(tbl_raw_data[[#This Row],[Updated_date]])/7,0)))</f>
        <v>WEEK 4</v>
      </c>
      <c r="N4799" s="57" t="str">
        <f>UPPER(VLOOKUP(tbl_raw_data[[#This Row],[Analyst]],[1]setting!$A$1:$B$15,2,0))</f>
        <v>NITESH</v>
      </c>
      <c r="O4799" s="57" t="str">
        <f>UPPER(tbl_raw_data[[#This Row],[Outcome]])</f>
        <v>WITHDRAW</v>
      </c>
      <c r="P4799" s="57" t="str">
        <f>UPPER(tbl_raw_data[[#This Row],[Queue Name]])</f>
        <v>CONSUMER EXISTING</v>
      </c>
      <c r="Q4799" s="57" t="str">
        <f>IF(tbl_raw_data[[#This Row],[time_taken_in_mins]]&lt;=20,"SLA_MET","SLA_NOT_MET")</f>
        <v>SLA_NOT_MET</v>
      </c>
    </row>
    <row r="4800" spans="1:17" ht="15" customHeight="1" x14ac:dyDescent="0.25">
      <c r="A4800" s="22" t="s">
        <v>6601</v>
      </c>
      <c r="B4800" s="12">
        <v>45160.563136574077</v>
      </c>
      <c r="C4800" s="27">
        <v>45160.577523148146</v>
      </c>
      <c r="D4800" s="28" t="s">
        <v>46</v>
      </c>
      <c r="E4800" s="28" t="s">
        <v>9</v>
      </c>
      <c r="F4800" s="28" t="s">
        <v>254</v>
      </c>
      <c r="G4800" s="112" t="s">
        <v>1262</v>
      </c>
      <c r="H48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0" s="48">
        <f>tbl_raw_data[[#This Row],[Date Actioned]]-tbl_raw_data[[#This Row],[Date Tagged]]</f>
        <v>1.4386574068339542E-2</v>
      </c>
      <c r="J4800" s="50">
        <f>HOUR(tbl_raw_data[[#This Row],[time_taken]])*60+MINUTE(tbl_raw_data[[#This Row],[time_taken]])+SECOND(tbl_raw_data[[#This Row],[time_taken]])/60</f>
        <v>20.716666666666665</v>
      </c>
      <c r="K4800" s="54">
        <f>DATE(YEAR(tbl_raw_data[[#This Row],[Date Actioned]]), MONTH(tbl_raw_data[[#This Row],[Date Actioned]]), DAY(tbl_raw_data[[#This Row],[Date Actioned]]))</f>
        <v>45160</v>
      </c>
      <c r="L4800" s="55" t="str">
        <f>UPPER(TEXT(tbl_raw_data[[#This Row],[Updated_date]],"MMMM"))</f>
        <v>AUGUST</v>
      </c>
      <c r="M4800" s="55" t="str">
        <f>UPPER("Week "&amp;IF(ROUNDUP(DAY(tbl_raw_data[[#This Row],[Updated_date]])/7,0)=5,4,ROUNDUP(DAY(tbl_raw_data[[#This Row],[Updated_date]])/7,0)))</f>
        <v>WEEK 4</v>
      </c>
      <c r="N4800" s="57" t="str">
        <f>UPPER(VLOOKUP(tbl_raw_data[[#This Row],[Analyst]],[1]setting!$A$1:$B$15,2,0))</f>
        <v>FARDIN</v>
      </c>
      <c r="O4800" s="57" t="str">
        <f>UPPER(tbl_raw_data[[#This Row],[Outcome]])</f>
        <v>DECLINE</v>
      </c>
      <c r="P4800" s="57" t="str">
        <f>UPPER(tbl_raw_data[[#This Row],[Queue Name]])</f>
        <v>CONSUMER PRE BUREAU</v>
      </c>
      <c r="Q4800" s="57" t="str">
        <f>IF(tbl_raw_data[[#This Row],[time_taken_in_mins]]&lt;=20,"SLA_MET","SLA_NOT_MET")</f>
        <v>SLA_NOT_MET</v>
      </c>
    </row>
    <row r="4801" spans="1:17" ht="15" customHeight="1" x14ac:dyDescent="0.25">
      <c r="A4801" s="22" t="s">
        <v>4739</v>
      </c>
      <c r="B4801" s="12">
        <v>45160.564166666663</v>
      </c>
      <c r="C4801" s="27">
        <v>45160.573125000003</v>
      </c>
      <c r="D4801" s="28" t="s">
        <v>13</v>
      </c>
      <c r="E4801" s="28" t="s">
        <v>9</v>
      </c>
      <c r="F4801" s="28" t="s">
        <v>14</v>
      </c>
      <c r="G4801" s="112" t="s">
        <v>29</v>
      </c>
      <c r="H48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1" s="48">
        <f>tbl_raw_data[[#This Row],[Date Actioned]]-tbl_raw_data[[#This Row],[Date Tagged]]</f>
        <v>8.9583333392511122E-3</v>
      </c>
      <c r="J4801" s="50">
        <f>HOUR(tbl_raw_data[[#This Row],[time_taken]])*60+MINUTE(tbl_raw_data[[#This Row],[time_taken]])+SECOND(tbl_raw_data[[#This Row],[time_taken]])/60</f>
        <v>12.9</v>
      </c>
      <c r="K4801" s="54">
        <f>DATE(YEAR(tbl_raw_data[[#This Row],[Date Actioned]]), MONTH(tbl_raw_data[[#This Row],[Date Actioned]]), DAY(tbl_raw_data[[#This Row],[Date Actioned]]))</f>
        <v>45160</v>
      </c>
      <c r="L4801" s="55" t="str">
        <f>UPPER(TEXT(tbl_raw_data[[#This Row],[Updated_date]],"MMMM"))</f>
        <v>AUGUST</v>
      </c>
      <c r="M4801" s="55" t="str">
        <f>UPPER("Week "&amp;IF(ROUNDUP(DAY(tbl_raw_data[[#This Row],[Updated_date]])/7,0)=5,4,ROUNDUP(DAY(tbl_raw_data[[#This Row],[Updated_date]])/7,0)))</f>
        <v>WEEK 4</v>
      </c>
      <c r="N4801" s="57" t="str">
        <f>UPPER(VLOOKUP(tbl_raw_data[[#This Row],[Analyst]],[1]setting!$A$1:$B$15,2,0))</f>
        <v>HARDIK</v>
      </c>
      <c r="O4801" s="57" t="str">
        <f>UPPER(tbl_raw_data[[#This Row],[Outcome]])</f>
        <v>APPROVE</v>
      </c>
      <c r="P4801" s="57" t="str">
        <f>UPPER(tbl_raw_data[[#This Row],[Queue Name]])</f>
        <v>CONSUMER PRE BUREAU</v>
      </c>
      <c r="Q4801" s="57" t="str">
        <f>IF(tbl_raw_data[[#This Row],[time_taken_in_mins]]&lt;=20,"SLA_MET","SLA_NOT_MET")</f>
        <v>SLA_MET</v>
      </c>
    </row>
    <row r="4802" spans="1:17" ht="15" customHeight="1" x14ac:dyDescent="0.25">
      <c r="A4802" s="5" t="s">
        <v>5411</v>
      </c>
      <c r="B4802" s="6">
        <v>45160.56863425926</v>
      </c>
      <c r="C4802" s="23">
        <v>45160.579039351855</v>
      </c>
      <c r="D4802" s="24" t="s">
        <v>13</v>
      </c>
      <c r="E4802" s="24" t="s">
        <v>28</v>
      </c>
      <c r="F4802" s="24" t="s">
        <v>168</v>
      </c>
      <c r="G4802" s="115"/>
      <c r="H48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02" s="48">
        <f>tbl_raw_data[[#This Row],[Date Actioned]]-tbl_raw_data[[#This Row],[Date Tagged]]</f>
        <v>1.0405092594737653E-2</v>
      </c>
      <c r="J4802" s="50">
        <f>HOUR(tbl_raw_data[[#This Row],[time_taken]])*60+MINUTE(tbl_raw_data[[#This Row],[time_taken]])+SECOND(tbl_raw_data[[#This Row],[time_taken]])/60</f>
        <v>14.983333333333333</v>
      </c>
      <c r="K4802" s="54">
        <f>DATE(YEAR(tbl_raw_data[[#This Row],[Date Actioned]]), MONTH(tbl_raw_data[[#This Row],[Date Actioned]]), DAY(tbl_raw_data[[#This Row],[Date Actioned]]))</f>
        <v>45160</v>
      </c>
      <c r="L4802" s="55" t="str">
        <f>UPPER(TEXT(tbl_raw_data[[#This Row],[Updated_date]],"MMMM"))</f>
        <v>AUGUST</v>
      </c>
      <c r="M4802" s="55" t="str">
        <f>UPPER("Week "&amp;IF(ROUNDUP(DAY(tbl_raw_data[[#This Row],[Updated_date]])/7,0)=5,4,ROUNDUP(DAY(tbl_raw_data[[#This Row],[Updated_date]])/7,0)))</f>
        <v>WEEK 4</v>
      </c>
      <c r="N4802" s="57" t="str">
        <f>UPPER(VLOOKUP(tbl_raw_data[[#This Row],[Analyst]],[1]setting!$A$1:$B$15,2,0))</f>
        <v>MERCEDES</v>
      </c>
      <c r="O4802" s="57" t="str">
        <f>UPPER(tbl_raw_data[[#This Row],[Outcome]])</f>
        <v>APPROVE</v>
      </c>
      <c r="P4802" s="57" t="str">
        <f>UPPER(tbl_raw_data[[#This Row],[Queue Name]])</f>
        <v>CONSUMER EXISTING</v>
      </c>
      <c r="Q4802" s="57" t="str">
        <f>IF(tbl_raw_data[[#This Row],[time_taken_in_mins]]&lt;=20,"SLA_MET","SLA_NOT_MET")</f>
        <v>SLA_MET</v>
      </c>
    </row>
    <row r="4803" spans="1:17" ht="15" customHeight="1" x14ac:dyDescent="0.25">
      <c r="A4803" s="11" t="s">
        <v>5775</v>
      </c>
      <c r="B4803" s="12">
        <v>45160.571388888886</v>
      </c>
      <c r="C4803" s="27">
        <v>45160.582696759258</v>
      </c>
      <c r="D4803" s="28" t="s">
        <v>13</v>
      </c>
      <c r="E4803" s="28" t="s">
        <v>28</v>
      </c>
      <c r="F4803" s="28" t="s">
        <v>14</v>
      </c>
      <c r="G4803" s="112" t="s">
        <v>29</v>
      </c>
      <c r="H48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3" s="48">
        <f>tbl_raw_data[[#This Row],[Date Actioned]]-tbl_raw_data[[#This Row],[Date Tagged]]</f>
        <v>1.1307870372547768E-2</v>
      </c>
      <c r="J4803" s="50">
        <f>HOUR(tbl_raw_data[[#This Row],[time_taken]])*60+MINUTE(tbl_raw_data[[#This Row],[time_taken]])+SECOND(tbl_raw_data[[#This Row],[time_taken]])/60</f>
        <v>16.283333333333335</v>
      </c>
      <c r="K4803" s="54">
        <f>DATE(YEAR(tbl_raw_data[[#This Row],[Date Actioned]]), MONTH(tbl_raw_data[[#This Row],[Date Actioned]]), DAY(tbl_raw_data[[#This Row],[Date Actioned]]))</f>
        <v>45160</v>
      </c>
      <c r="L4803" s="55" t="str">
        <f>UPPER(TEXT(tbl_raw_data[[#This Row],[Updated_date]],"MMMM"))</f>
        <v>AUGUST</v>
      </c>
      <c r="M4803" s="55" t="str">
        <f>UPPER("Week "&amp;IF(ROUNDUP(DAY(tbl_raw_data[[#This Row],[Updated_date]])/7,0)=5,4,ROUNDUP(DAY(tbl_raw_data[[#This Row],[Updated_date]])/7,0)))</f>
        <v>WEEK 4</v>
      </c>
      <c r="N4803" s="57" t="str">
        <f>UPPER(VLOOKUP(tbl_raw_data[[#This Row],[Analyst]],[1]setting!$A$1:$B$15,2,0))</f>
        <v>HARDIK</v>
      </c>
      <c r="O4803" s="57" t="str">
        <f>UPPER(tbl_raw_data[[#This Row],[Outcome]])</f>
        <v>APPROVE</v>
      </c>
      <c r="P4803" s="57" t="str">
        <f>UPPER(tbl_raw_data[[#This Row],[Queue Name]])</f>
        <v>CONSUMER EXISTING</v>
      </c>
      <c r="Q4803" s="57" t="str">
        <f>IF(tbl_raw_data[[#This Row],[time_taken_in_mins]]&lt;=20,"SLA_MET","SLA_NOT_MET")</f>
        <v>SLA_MET</v>
      </c>
    </row>
    <row r="4804" spans="1:17" ht="15" customHeight="1" x14ac:dyDescent="0.25">
      <c r="A4804" s="22" t="s">
        <v>6947</v>
      </c>
      <c r="B4804" s="6">
        <v>45160.572326388887</v>
      </c>
      <c r="C4804" s="23">
        <v>45160.589861111112</v>
      </c>
      <c r="D4804" s="24" t="s">
        <v>13</v>
      </c>
      <c r="E4804" s="24" t="s">
        <v>28</v>
      </c>
      <c r="F4804" s="24" t="s">
        <v>254</v>
      </c>
      <c r="G4804" s="113" t="s">
        <v>29</v>
      </c>
      <c r="H48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4" s="48">
        <f>tbl_raw_data[[#This Row],[Date Actioned]]-tbl_raw_data[[#This Row],[Date Tagged]]</f>
        <v>1.7534722224809229E-2</v>
      </c>
      <c r="J4804" s="50">
        <f>HOUR(tbl_raw_data[[#This Row],[time_taken]])*60+MINUTE(tbl_raw_data[[#This Row],[time_taken]])+SECOND(tbl_raw_data[[#This Row],[time_taken]])/60</f>
        <v>25.25</v>
      </c>
      <c r="K4804" s="54">
        <f>DATE(YEAR(tbl_raw_data[[#This Row],[Date Actioned]]), MONTH(tbl_raw_data[[#This Row],[Date Actioned]]), DAY(tbl_raw_data[[#This Row],[Date Actioned]]))</f>
        <v>45160</v>
      </c>
      <c r="L4804" s="55" t="str">
        <f>UPPER(TEXT(tbl_raw_data[[#This Row],[Updated_date]],"MMMM"))</f>
        <v>AUGUST</v>
      </c>
      <c r="M4804" s="55" t="str">
        <f>UPPER("Week "&amp;IF(ROUNDUP(DAY(tbl_raw_data[[#This Row],[Updated_date]])/7,0)=5,4,ROUNDUP(DAY(tbl_raw_data[[#This Row],[Updated_date]])/7,0)))</f>
        <v>WEEK 4</v>
      </c>
      <c r="N4804" s="57" t="str">
        <f>UPPER(VLOOKUP(tbl_raw_data[[#This Row],[Analyst]],[1]setting!$A$1:$B$15,2,0))</f>
        <v>FARDIN</v>
      </c>
      <c r="O4804" s="57" t="str">
        <f>UPPER(tbl_raw_data[[#This Row],[Outcome]])</f>
        <v>APPROVE</v>
      </c>
      <c r="P4804" s="57" t="str">
        <f>UPPER(tbl_raw_data[[#This Row],[Queue Name]])</f>
        <v>CONSUMER EXISTING</v>
      </c>
      <c r="Q4804" s="57" t="str">
        <f>IF(tbl_raw_data[[#This Row],[time_taken_in_mins]]&lt;=20,"SLA_MET","SLA_NOT_MET")</f>
        <v>SLA_NOT_MET</v>
      </c>
    </row>
    <row r="4805" spans="1:17" ht="15" customHeight="1" x14ac:dyDescent="0.25">
      <c r="A4805" s="5" t="s">
        <v>6632</v>
      </c>
      <c r="B4805" s="12">
        <v>45160.574444444443</v>
      </c>
      <c r="C4805" s="27">
        <v>45160.588993055557</v>
      </c>
      <c r="D4805" s="28" t="s">
        <v>13</v>
      </c>
      <c r="E4805" s="28" t="s">
        <v>41</v>
      </c>
      <c r="F4805" s="28" t="s">
        <v>55</v>
      </c>
      <c r="G4805" s="114"/>
      <c r="H48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05" s="48">
        <f>tbl_raw_data[[#This Row],[Date Actioned]]-tbl_raw_data[[#This Row],[Date Tagged]]</f>
        <v>1.4548611114150845E-2</v>
      </c>
      <c r="J4805" s="50">
        <f>HOUR(tbl_raw_data[[#This Row],[time_taken]])*60+MINUTE(tbl_raw_data[[#This Row],[time_taken]])+SECOND(tbl_raw_data[[#This Row],[time_taken]])/60</f>
        <v>20.95</v>
      </c>
      <c r="K4805" s="54">
        <f>DATE(YEAR(tbl_raw_data[[#This Row],[Date Actioned]]), MONTH(tbl_raw_data[[#This Row],[Date Actioned]]), DAY(tbl_raw_data[[#This Row],[Date Actioned]]))</f>
        <v>45160</v>
      </c>
      <c r="L4805" s="55" t="str">
        <f>UPPER(TEXT(tbl_raw_data[[#This Row],[Updated_date]],"MMMM"))</f>
        <v>AUGUST</v>
      </c>
      <c r="M4805" s="55" t="str">
        <f>UPPER("Week "&amp;IF(ROUNDUP(DAY(tbl_raw_data[[#This Row],[Updated_date]])/7,0)=5,4,ROUNDUP(DAY(tbl_raw_data[[#This Row],[Updated_date]])/7,0)))</f>
        <v>WEEK 4</v>
      </c>
      <c r="N4805" s="57" t="str">
        <f>UPPER(VLOOKUP(tbl_raw_data[[#This Row],[Analyst]],[1]setting!$A$1:$B$15,2,0))</f>
        <v>CAMERON</v>
      </c>
      <c r="O4805" s="57" t="str">
        <f>UPPER(tbl_raw_data[[#This Row],[Outcome]])</f>
        <v>APPROVE</v>
      </c>
      <c r="P4805" s="57" t="str">
        <f>UPPER(tbl_raw_data[[#This Row],[Queue Name]])</f>
        <v>CONSUMER POST BUREAU</v>
      </c>
      <c r="Q4805" s="57" t="str">
        <f>IF(tbl_raw_data[[#This Row],[time_taken_in_mins]]&lt;=20,"SLA_MET","SLA_NOT_MET")</f>
        <v>SLA_NOT_MET</v>
      </c>
    </row>
    <row r="4806" spans="1:17" ht="15" customHeight="1" x14ac:dyDescent="0.25">
      <c r="A4806" s="5" t="s">
        <v>5644</v>
      </c>
      <c r="B4806" s="6">
        <v>45160.576168981483</v>
      </c>
      <c r="C4806" s="23">
        <v>45160.587152777778</v>
      </c>
      <c r="D4806" s="24" t="s">
        <v>46</v>
      </c>
      <c r="E4806" s="24" t="s">
        <v>28</v>
      </c>
      <c r="F4806" s="24" t="s">
        <v>168</v>
      </c>
      <c r="G4806" s="115"/>
      <c r="H48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06" s="48">
        <f>tbl_raw_data[[#This Row],[Date Actioned]]-tbl_raw_data[[#This Row],[Date Tagged]]</f>
        <v>1.0983796295477077E-2</v>
      </c>
      <c r="J4806" s="50">
        <f>HOUR(tbl_raw_data[[#This Row],[time_taken]])*60+MINUTE(tbl_raw_data[[#This Row],[time_taken]])+SECOND(tbl_raw_data[[#This Row],[time_taken]])/60</f>
        <v>15.816666666666666</v>
      </c>
      <c r="K4806" s="54">
        <f>DATE(YEAR(tbl_raw_data[[#This Row],[Date Actioned]]), MONTH(tbl_raw_data[[#This Row],[Date Actioned]]), DAY(tbl_raw_data[[#This Row],[Date Actioned]]))</f>
        <v>45160</v>
      </c>
      <c r="L4806" s="55" t="str">
        <f>UPPER(TEXT(tbl_raw_data[[#This Row],[Updated_date]],"MMMM"))</f>
        <v>AUGUST</v>
      </c>
      <c r="M4806" s="55" t="str">
        <f>UPPER("Week "&amp;IF(ROUNDUP(DAY(tbl_raw_data[[#This Row],[Updated_date]])/7,0)=5,4,ROUNDUP(DAY(tbl_raw_data[[#This Row],[Updated_date]])/7,0)))</f>
        <v>WEEK 4</v>
      </c>
      <c r="N4806" s="57" t="str">
        <f>UPPER(VLOOKUP(tbl_raw_data[[#This Row],[Analyst]],[1]setting!$A$1:$B$15,2,0))</f>
        <v>MERCEDES</v>
      </c>
      <c r="O4806" s="57" t="str">
        <f>UPPER(tbl_raw_data[[#This Row],[Outcome]])</f>
        <v>DECLINE</v>
      </c>
      <c r="P4806" s="57" t="str">
        <f>UPPER(tbl_raw_data[[#This Row],[Queue Name]])</f>
        <v>CONSUMER EXISTING</v>
      </c>
      <c r="Q4806" s="57" t="str">
        <f>IF(tbl_raw_data[[#This Row],[time_taken_in_mins]]&lt;=20,"SLA_MET","SLA_NOT_MET")</f>
        <v>SLA_MET</v>
      </c>
    </row>
    <row r="4807" spans="1:17" ht="15" customHeight="1" x14ac:dyDescent="0.25">
      <c r="A4807" s="22" t="s">
        <v>6713</v>
      </c>
      <c r="B4807" s="6">
        <v>45160.576180555552</v>
      </c>
      <c r="C4807" s="23">
        <v>45160.591168981482</v>
      </c>
      <c r="D4807" s="24" t="s">
        <v>8</v>
      </c>
      <c r="E4807" s="24" t="s">
        <v>9</v>
      </c>
      <c r="F4807" s="24" t="s">
        <v>42</v>
      </c>
      <c r="G4807" s="113" t="s">
        <v>1052</v>
      </c>
      <c r="H48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07" s="48">
        <f>tbl_raw_data[[#This Row],[Date Actioned]]-tbl_raw_data[[#This Row],[Date Tagged]]</f>
        <v>1.4988425929914229E-2</v>
      </c>
      <c r="J4807" s="50">
        <f>HOUR(tbl_raw_data[[#This Row],[time_taken]])*60+MINUTE(tbl_raw_data[[#This Row],[time_taken]])+SECOND(tbl_raw_data[[#This Row],[time_taken]])/60</f>
        <v>21.583333333333332</v>
      </c>
      <c r="K4807" s="54">
        <f>DATE(YEAR(tbl_raw_data[[#This Row],[Date Actioned]]), MONTH(tbl_raw_data[[#This Row],[Date Actioned]]), DAY(tbl_raw_data[[#This Row],[Date Actioned]]))</f>
        <v>45160</v>
      </c>
      <c r="L4807" s="55" t="str">
        <f>UPPER(TEXT(tbl_raw_data[[#This Row],[Updated_date]],"MMMM"))</f>
        <v>AUGUST</v>
      </c>
      <c r="M4807" s="55" t="str">
        <f>UPPER("Week "&amp;IF(ROUNDUP(DAY(tbl_raw_data[[#This Row],[Updated_date]])/7,0)=5,4,ROUNDUP(DAY(tbl_raw_data[[#This Row],[Updated_date]])/7,0)))</f>
        <v>WEEK 4</v>
      </c>
      <c r="N4807" s="57" t="str">
        <f>UPPER(VLOOKUP(tbl_raw_data[[#This Row],[Analyst]],[1]setting!$A$1:$B$15,2,0))</f>
        <v>NITESH</v>
      </c>
      <c r="O4807" s="57" t="str">
        <f>UPPER(tbl_raw_data[[#This Row],[Outcome]])</f>
        <v>WITHDRAW</v>
      </c>
      <c r="P4807" s="57" t="str">
        <f>UPPER(tbl_raw_data[[#This Row],[Queue Name]])</f>
        <v>CONSUMER PRE BUREAU</v>
      </c>
      <c r="Q4807" s="57" t="str">
        <f>IF(tbl_raw_data[[#This Row],[time_taken_in_mins]]&lt;=20,"SLA_MET","SLA_NOT_MET")</f>
        <v>SLA_NOT_MET</v>
      </c>
    </row>
    <row r="4808" spans="1:17" ht="15" customHeight="1" x14ac:dyDescent="0.25">
      <c r="A4808" s="11" t="s">
        <v>6923</v>
      </c>
      <c r="B4808" s="6">
        <v>45160.576562499999</v>
      </c>
      <c r="C4808" s="23">
        <v>45160.5937962963</v>
      </c>
      <c r="D4808" s="24" t="s">
        <v>13</v>
      </c>
      <c r="E4808" s="24" t="s">
        <v>41</v>
      </c>
      <c r="F4808" s="24" t="s">
        <v>55</v>
      </c>
      <c r="G4808" s="113" t="s">
        <v>29</v>
      </c>
      <c r="H48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8" s="48">
        <f>tbl_raw_data[[#This Row],[Date Actioned]]-tbl_raw_data[[#This Row],[Date Tagged]]</f>
        <v>1.7233796301297843E-2</v>
      </c>
      <c r="J4808" s="50">
        <f>HOUR(tbl_raw_data[[#This Row],[time_taken]])*60+MINUTE(tbl_raw_data[[#This Row],[time_taken]])+SECOND(tbl_raw_data[[#This Row],[time_taken]])/60</f>
        <v>24.816666666666666</v>
      </c>
      <c r="K4808" s="54">
        <f>DATE(YEAR(tbl_raw_data[[#This Row],[Date Actioned]]), MONTH(tbl_raw_data[[#This Row],[Date Actioned]]), DAY(tbl_raw_data[[#This Row],[Date Actioned]]))</f>
        <v>45160</v>
      </c>
      <c r="L4808" s="55" t="str">
        <f>UPPER(TEXT(tbl_raw_data[[#This Row],[Updated_date]],"MMMM"))</f>
        <v>AUGUST</v>
      </c>
      <c r="M4808" s="55" t="str">
        <f>UPPER("Week "&amp;IF(ROUNDUP(DAY(tbl_raw_data[[#This Row],[Updated_date]])/7,0)=5,4,ROUNDUP(DAY(tbl_raw_data[[#This Row],[Updated_date]])/7,0)))</f>
        <v>WEEK 4</v>
      </c>
      <c r="N4808" s="57" t="str">
        <f>UPPER(VLOOKUP(tbl_raw_data[[#This Row],[Analyst]],[1]setting!$A$1:$B$15,2,0))</f>
        <v>CAMERON</v>
      </c>
      <c r="O4808" s="57" t="str">
        <f>UPPER(tbl_raw_data[[#This Row],[Outcome]])</f>
        <v>APPROVE</v>
      </c>
      <c r="P4808" s="57" t="str">
        <f>UPPER(tbl_raw_data[[#This Row],[Queue Name]])</f>
        <v>CONSUMER POST BUREAU</v>
      </c>
      <c r="Q4808" s="57" t="str">
        <f>IF(tbl_raw_data[[#This Row],[time_taken_in_mins]]&lt;=20,"SLA_MET","SLA_NOT_MET")</f>
        <v>SLA_NOT_MET</v>
      </c>
    </row>
    <row r="4809" spans="1:17" ht="15" customHeight="1" x14ac:dyDescent="0.25">
      <c r="A4809" s="22" t="s">
        <v>7205</v>
      </c>
      <c r="B4809" s="12">
        <v>45160.577256944445</v>
      </c>
      <c r="C4809" s="27">
        <v>45160.602766203701</v>
      </c>
      <c r="D4809" s="28" t="s">
        <v>13</v>
      </c>
      <c r="E4809" s="28" t="s">
        <v>41</v>
      </c>
      <c r="F4809" s="28" t="s">
        <v>254</v>
      </c>
      <c r="G4809" s="112" t="s">
        <v>546</v>
      </c>
      <c r="H48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09" s="48">
        <f>tbl_raw_data[[#This Row],[Date Actioned]]-tbl_raw_data[[#This Row],[Date Tagged]]</f>
        <v>2.5509259256068617E-2</v>
      </c>
      <c r="J4809" s="50">
        <f>HOUR(tbl_raw_data[[#This Row],[time_taken]])*60+MINUTE(tbl_raw_data[[#This Row],[time_taken]])+SECOND(tbl_raw_data[[#This Row],[time_taken]])/60</f>
        <v>36.733333333333334</v>
      </c>
      <c r="K4809" s="54">
        <f>DATE(YEAR(tbl_raw_data[[#This Row],[Date Actioned]]), MONTH(tbl_raw_data[[#This Row],[Date Actioned]]), DAY(tbl_raw_data[[#This Row],[Date Actioned]]))</f>
        <v>45160</v>
      </c>
      <c r="L4809" s="55" t="str">
        <f>UPPER(TEXT(tbl_raw_data[[#This Row],[Updated_date]],"MMMM"))</f>
        <v>AUGUST</v>
      </c>
      <c r="M4809" s="55" t="str">
        <f>UPPER("Week "&amp;IF(ROUNDUP(DAY(tbl_raw_data[[#This Row],[Updated_date]])/7,0)=5,4,ROUNDUP(DAY(tbl_raw_data[[#This Row],[Updated_date]])/7,0)))</f>
        <v>WEEK 4</v>
      </c>
      <c r="N4809" s="57" t="str">
        <f>UPPER(VLOOKUP(tbl_raw_data[[#This Row],[Analyst]],[1]setting!$A$1:$B$15,2,0))</f>
        <v>FARDIN</v>
      </c>
      <c r="O4809" s="57" t="str">
        <f>UPPER(tbl_raw_data[[#This Row],[Outcome]])</f>
        <v>APPROVE</v>
      </c>
      <c r="P4809" s="57" t="str">
        <f>UPPER(tbl_raw_data[[#This Row],[Queue Name]])</f>
        <v>CONSUMER POST BUREAU</v>
      </c>
      <c r="Q4809" s="57" t="str">
        <f>IF(tbl_raw_data[[#This Row],[time_taken_in_mins]]&lt;=20,"SLA_MET","SLA_NOT_MET")</f>
        <v>SLA_NOT_MET</v>
      </c>
    </row>
    <row r="4810" spans="1:17" ht="15" customHeight="1" x14ac:dyDescent="0.25">
      <c r="A4810" s="11" t="s">
        <v>5247</v>
      </c>
      <c r="B4810" s="12">
        <v>45160.583645833336</v>
      </c>
      <c r="C4810" s="27">
        <v>45160.59375</v>
      </c>
      <c r="D4810" s="28" t="s">
        <v>46</v>
      </c>
      <c r="E4810" s="28" t="s">
        <v>28</v>
      </c>
      <c r="F4810" s="28" t="s">
        <v>254</v>
      </c>
      <c r="G4810" s="112" t="s">
        <v>448</v>
      </c>
      <c r="H48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0" s="48">
        <f>tbl_raw_data[[#This Row],[Date Actioned]]-tbl_raw_data[[#This Row],[Date Tagged]]</f>
        <v>1.0104166663950309E-2</v>
      </c>
      <c r="J4810" s="50">
        <f>HOUR(tbl_raw_data[[#This Row],[time_taken]])*60+MINUTE(tbl_raw_data[[#This Row],[time_taken]])+SECOND(tbl_raw_data[[#This Row],[time_taken]])/60</f>
        <v>14.55</v>
      </c>
      <c r="K4810" s="54">
        <f>DATE(YEAR(tbl_raw_data[[#This Row],[Date Actioned]]), MONTH(tbl_raw_data[[#This Row],[Date Actioned]]), DAY(tbl_raw_data[[#This Row],[Date Actioned]]))</f>
        <v>45160</v>
      </c>
      <c r="L4810" s="55" t="str">
        <f>UPPER(TEXT(tbl_raw_data[[#This Row],[Updated_date]],"MMMM"))</f>
        <v>AUGUST</v>
      </c>
      <c r="M4810" s="55" t="str">
        <f>UPPER("Week "&amp;IF(ROUNDUP(DAY(tbl_raw_data[[#This Row],[Updated_date]])/7,0)=5,4,ROUNDUP(DAY(tbl_raw_data[[#This Row],[Updated_date]])/7,0)))</f>
        <v>WEEK 4</v>
      </c>
      <c r="N4810" s="57" t="str">
        <f>UPPER(VLOOKUP(tbl_raw_data[[#This Row],[Analyst]],[1]setting!$A$1:$B$15,2,0))</f>
        <v>FARDIN</v>
      </c>
      <c r="O4810" s="57" t="str">
        <f>UPPER(tbl_raw_data[[#This Row],[Outcome]])</f>
        <v>DECLINE</v>
      </c>
      <c r="P4810" s="57" t="str">
        <f>UPPER(tbl_raw_data[[#This Row],[Queue Name]])</f>
        <v>CONSUMER EXISTING</v>
      </c>
      <c r="Q4810" s="57" t="str">
        <f>IF(tbl_raw_data[[#This Row],[time_taken_in_mins]]&lt;=20,"SLA_MET","SLA_NOT_MET")</f>
        <v>SLA_MET</v>
      </c>
    </row>
    <row r="4811" spans="1:17" ht="15" customHeight="1" x14ac:dyDescent="0.25">
      <c r="A4811" s="5" t="s">
        <v>6516</v>
      </c>
      <c r="B4811" s="6">
        <v>45160.584293981483</v>
      </c>
      <c r="C4811" s="23">
        <v>45160.598194444443</v>
      </c>
      <c r="D4811" s="24" t="s">
        <v>13</v>
      </c>
      <c r="E4811" s="24" t="s">
        <v>28</v>
      </c>
      <c r="F4811" s="24" t="s">
        <v>455</v>
      </c>
      <c r="G4811" s="113" t="s">
        <v>6517</v>
      </c>
      <c r="H48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1" s="48">
        <f>tbl_raw_data[[#This Row],[Date Actioned]]-tbl_raw_data[[#This Row],[Date Tagged]]</f>
        <v>1.3900462960009463E-2</v>
      </c>
      <c r="J4811" s="50">
        <f>HOUR(tbl_raw_data[[#This Row],[time_taken]])*60+MINUTE(tbl_raw_data[[#This Row],[time_taken]])+SECOND(tbl_raw_data[[#This Row],[time_taken]])/60</f>
        <v>20.016666666666666</v>
      </c>
      <c r="K4811" s="54">
        <f>DATE(YEAR(tbl_raw_data[[#This Row],[Date Actioned]]), MONTH(tbl_raw_data[[#This Row],[Date Actioned]]), DAY(tbl_raw_data[[#This Row],[Date Actioned]]))</f>
        <v>45160</v>
      </c>
      <c r="L4811" s="55" t="str">
        <f>UPPER(TEXT(tbl_raw_data[[#This Row],[Updated_date]],"MMMM"))</f>
        <v>AUGUST</v>
      </c>
      <c r="M4811" s="55" t="str">
        <f>UPPER("Week "&amp;IF(ROUNDUP(DAY(tbl_raw_data[[#This Row],[Updated_date]])/7,0)=5,4,ROUNDUP(DAY(tbl_raw_data[[#This Row],[Updated_date]])/7,0)))</f>
        <v>WEEK 4</v>
      </c>
      <c r="N4811" s="57" t="str">
        <f>UPPER(VLOOKUP(tbl_raw_data[[#This Row],[Analyst]],[1]setting!$A$1:$B$15,2,0))</f>
        <v>ROHAN</v>
      </c>
      <c r="O4811" s="57" t="str">
        <f>UPPER(tbl_raw_data[[#This Row],[Outcome]])</f>
        <v>APPROVE</v>
      </c>
      <c r="P4811" s="57" t="str">
        <f>UPPER(tbl_raw_data[[#This Row],[Queue Name]])</f>
        <v>CONSUMER EXISTING</v>
      </c>
      <c r="Q4811" s="57" t="str">
        <f>IF(tbl_raw_data[[#This Row],[time_taken_in_mins]]&lt;=20,"SLA_MET","SLA_NOT_MET")</f>
        <v>SLA_NOT_MET</v>
      </c>
    </row>
    <row r="4812" spans="1:17" ht="15" customHeight="1" x14ac:dyDescent="0.25">
      <c r="A4812" s="11" t="s">
        <v>3250</v>
      </c>
      <c r="B4812" s="12">
        <v>45160.584826388891</v>
      </c>
      <c r="C4812" s="27">
        <v>45160.591562499998</v>
      </c>
      <c r="D4812" s="28" t="s">
        <v>13</v>
      </c>
      <c r="E4812" s="28" t="s">
        <v>28</v>
      </c>
      <c r="F4812" s="28" t="s">
        <v>455</v>
      </c>
      <c r="G4812" s="114"/>
      <c r="H48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2" s="48">
        <f>tbl_raw_data[[#This Row],[Date Actioned]]-tbl_raw_data[[#This Row],[Date Tagged]]</f>
        <v>6.7361111068748869E-3</v>
      </c>
      <c r="J4812" s="50">
        <f>HOUR(tbl_raw_data[[#This Row],[time_taken]])*60+MINUTE(tbl_raw_data[[#This Row],[time_taken]])+SECOND(tbl_raw_data[[#This Row],[time_taken]])/60</f>
        <v>9.6999999999999993</v>
      </c>
      <c r="K4812" s="54">
        <f>DATE(YEAR(tbl_raw_data[[#This Row],[Date Actioned]]), MONTH(tbl_raw_data[[#This Row],[Date Actioned]]), DAY(tbl_raw_data[[#This Row],[Date Actioned]]))</f>
        <v>45160</v>
      </c>
      <c r="L4812" s="55" t="str">
        <f>UPPER(TEXT(tbl_raw_data[[#This Row],[Updated_date]],"MMMM"))</f>
        <v>AUGUST</v>
      </c>
      <c r="M4812" s="55" t="str">
        <f>UPPER("Week "&amp;IF(ROUNDUP(DAY(tbl_raw_data[[#This Row],[Updated_date]])/7,0)=5,4,ROUNDUP(DAY(tbl_raw_data[[#This Row],[Updated_date]])/7,0)))</f>
        <v>WEEK 4</v>
      </c>
      <c r="N4812" s="57" t="str">
        <f>UPPER(VLOOKUP(tbl_raw_data[[#This Row],[Analyst]],[1]setting!$A$1:$B$15,2,0))</f>
        <v>ROHAN</v>
      </c>
      <c r="O4812" s="57" t="str">
        <f>UPPER(tbl_raw_data[[#This Row],[Outcome]])</f>
        <v>APPROVE</v>
      </c>
      <c r="P4812" s="57" t="str">
        <f>UPPER(tbl_raw_data[[#This Row],[Queue Name]])</f>
        <v>CONSUMER EXISTING</v>
      </c>
      <c r="Q4812" s="57" t="str">
        <f>IF(tbl_raw_data[[#This Row],[time_taken_in_mins]]&lt;=20,"SLA_MET","SLA_NOT_MET")</f>
        <v>SLA_MET</v>
      </c>
    </row>
    <row r="4813" spans="1:17" ht="15" customHeight="1" x14ac:dyDescent="0.25">
      <c r="A4813" s="22" t="s">
        <v>6620</v>
      </c>
      <c r="B4813" s="6">
        <v>45160.586180555554</v>
      </c>
      <c r="C4813" s="23">
        <v>45160.600694444445</v>
      </c>
      <c r="D4813" s="24" t="s">
        <v>13</v>
      </c>
      <c r="E4813" s="24" t="s">
        <v>9</v>
      </c>
      <c r="F4813" s="24" t="s">
        <v>42</v>
      </c>
      <c r="G4813" s="113" t="s">
        <v>29</v>
      </c>
      <c r="H48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3" s="48">
        <f>tbl_raw_data[[#This Row],[Date Actioned]]-tbl_raw_data[[#This Row],[Date Tagged]]</f>
        <v>1.4513888891087845E-2</v>
      </c>
      <c r="J4813" s="50">
        <f>HOUR(tbl_raw_data[[#This Row],[time_taken]])*60+MINUTE(tbl_raw_data[[#This Row],[time_taken]])+SECOND(tbl_raw_data[[#This Row],[time_taken]])/60</f>
        <v>20.9</v>
      </c>
      <c r="K4813" s="54">
        <f>DATE(YEAR(tbl_raw_data[[#This Row],[Date Actioned]]), MONTH(tbl_raw_data[[#This Row],[Date Actioned]]), DAY(tbl_raw_data[[#This Row],[Date Actioned]]))</f>
        <v>45160</v>
      </c>
      <c r="L4813" s="55" t="str">
        <f>UPPER(TEXT(tbl_raw_data[[#This Row],[Updated_date]],"MMMM"))</f>
        <v>AUGUST</v>
      </c>
      <c r="M4813" s="55" t="str">
        <f>UPPER("Week "&amp;IF(ROUNDUP(DAY(tbl_raw_data[[#This Row],[Updated_date]])/7,0)=5,4,ROUNDUP(DAY(tbl_raw_data[[#This Row],[Updated_date]])/7,0)))</f>
        <v>WEEK 4</v>
      </c>
      <c r="N4813" s="57" t="str">
        <f>UPPER(VLOOKUP(tbl_raw_data[[#This Row],[Analyst]],[1]setting!$A$1:$B$15,2,0))</f>
        <v>NITESH</v>
      </c>
      <c r="O4813" s="57" t="str">
        <f>UPPER(tbl_raw_data[[#This Row],[Outcome]])</f>
        <v>APPROVE</v>
      </c>
      <c r="P4813" s="57" t="str">
        <f>UPPER(tbl_raw_data[[#This Row],[Queue Name]])</f>
        <v>CONSUMER PRE BUREAU</v>
      </c>
      <c r="Q4813" s="57" t="str">
        <f>IF(tbl_raw_data[[#This Row],[time_taken_in_mins]]&lt;=20,"SLA_MET","SLA_NOT_MET")</f>
        <v>SLA_NOT_MET</v>
      </c>
    </row>
    <row r="4814" spans="1:17" ht="15" customHeight="1" x14ac:dyDescent="0.25">
      <c r="A4814" s="5" t="s">
        <v>4806</v>
      </c>
      <c r="B4814" s="12">
        <v>45160.59003472222</v>
      </c>
      <c r="C4814" s="27">
        <v>45160.599108796298</v>
      </c>
      <c r="D4814" s="28" t="s">
        <v>8</v>
      </c>
      <c r="E4814" s="28" t="s">
        <v>9</v>
      </c>
      <c r="F4814" s="28" t="s">
        <v>55</v>
      </c>
      <c r="G4814" s="112" t="s">
        <v>4807</v>
      </c>
      <c r="H48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14" s="48">
        <f>tbl_raw_data[[#This Row],[Date Actioned]]-tbl_raw_data[[#This Row],[Date Tagged]]</f>
        <v>9.0740740779438056E-3</v>
      </c>
      <c r="J4814" s="50">
        <f>HOUR(tbl_raw_data[[#This Row],[time_taken]])*60+MINUTE(tbl_raw_data[[#This Row],[time_taken]])+SECOND(tbl_raw_data[[#This Row],[time_taken]])/60</f>
        <v>13.066666666666666</v>
      </c>
      <c r="K4814" s="54">
        <f>DATE(YEAR(tbl_raw_data[[#This Row],[Date Actioned]]), MONTH(tbl_raw_data[[#This Row],[Date Actioned]]), DAY(tbl_raw_data[[#This Row],[Date Actioned]]))</f>
        <v>45160</v>
      </c>
      <c r="L4814" s="55" t="str">
        <f>UPPER(TEXT(tbl_raw_data[[#This Row],[Updated_date]],"MMMM"))</f>
        <v>AUGUST</v>
      </c>
      <c r="M4814" s="55" t="str">
        <f>UPPER("Week "&amp;IF(ROUNDUP(DAY(tbl_raw_data[[#This Row],[Updated_date]])/7,0)=5,4,ROUNDUP(DAY(tbl_raw_data[[#This Row],[Updated_date]])/7,0)))</f>
        <v>WEEK 4</v>
      </c>
      <c r="N4814" s="57" t="str">
        <f>UPPER(VLOOKUP(tbl_raw_data[[#This Row],[Analyst]],[1]setting!$A$1:$B$15,2,0))</f>
        <v>CAMERON</v>
      </c>
      <c r="O4814" s="57" t="str">
        <f>UPPER(tbl_raw_data[[#This Row],[Outcome]])</f>
        <v>WITHDRAW</v>
      </c>
      <c r="P4814" s="57" t="str">
        <f>UPPER(tbl_raw_data[[#This Row],[Queue Name]])</f>
        <v>CONSUMER PRE BUREAU</v>
      </c>
      <c r="Q4814" s="57" t="str">
        <f>IF(tbl_raw_data[[#This Row],[time_taken_in_mins]]&lt;=20,"SLA_MET","SLA_NOT_MET")</f>
        <v>SLA_MET</v>
      </c>
    </row>
    <row r="4815" spans="1:17" ht="15" customHeight="1" x14ac:dyDescent="0.25">
      <c r="A4815" s="11" t="s">
        <v>6826</v>
      </c>
      <c r="B4815" s="6">
        <v>45160.591631944444</v>
      </c>
      <c r="C4815" s="23">
        <v>45160.607731481483</v>
      </c>
      <c r="D4815" s="24" t="s">
        <v>8</v>
      </c>
      <c r="E4815" s="24" t="s">
        <v>41</v>
      </c>
      <c r="F4815" s="24" t="s">
        <v>14</v>
      </c>
      <c r="G4815" s="115"/>
      <c r="H48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5" s="48">
        <f>tbl_raw_data[[#This Row],[Date Actioned]]-tbl_raw_data[[#This Row],[Date Tagged]]</f>
        <v>1.6099537038826384E-2</v>
      </c>
      <c r="J4815" s="50">
        <f>HOUR(tbl_raw_data[[#This Row],[time_taken]])*60+MINUTE(tbl_raw_data[[#This Row],[time_taken]])+SECOND(tbl_raw_data[[#This Row],[time_taken]])/60</f>
        <v>23.183333333333334</v>
      </c>
      <c r="K4815" s="54">
        <f>DATE(YEAR(tbl_raw_data[[#This Row],[Date Actioned]]), MONTH(tbl_raw_data[[#This Row],[Date Actioned]]), DAY(tbl_raw_data[[#This Row],[Date Actioned]]))</f>
        <v>45160</v>
      </c>
      <c r="L4815" s="55" t="str">
        <f>UPPER(TEXT(tbl_raw_data[[#This Row],[Updated_date]],"MMMM"))</f>
        <v>AUGUST</v>
      </c>
      <c r="M4815" s="55" t="str">
        <f>UPPER("Week "&amp;IF(ROUNDUP(DAY(tbl_raw_data[[#This Row],[Updated_date]])/7,0)=5,4,ROUNDUP(DAY(tbl_raw_data[[#This Row],[Updated_date]])/7,0)))</f>
        <v>WEEK 4</v>
      </c>
      <c r="N4815" s="57" t="str">
        <f>UPPER(VLOOKUP(tbl_raw_data[[#This Row],[Analyst]],[1]setting!$A$1:$B$15,2,0))</f>
        <v>HARDIK</v>
      </c>
      <c r="O4815" s="57" t="str">
        <f>UPPER(tbl_raw_data[[#This Row],[Outcome]])</f>
        <v>WITHDRAW</v>
      </c>
      <c r="P4815" s="57" t="str">
        <f>UPPER(tbl_raw_data[[#This Row],[Queue Name]])</f>
        <v>CONSUMER POST BUREAU</v>
      </c>
      <c r="Q4815" s="57" t="str">
        <f>IF(tbl_raw_data[[#This Row],[time_taken_in_mins]]&lt;=20,"SLA_MET","SLA_NOT_MET")</f>
        <v>SLA_NOT_MET</v>
      </c>
    </row>
    <row r="4816" spans="1:17" ht="15" customHeight="1" x14ac:dyDescent="0.25">
      <c r="A4816" s="5" t="s">
        <v>6134</v>
      </c>
      <c r="B4816" s="12">
        <v>45160.593310185184</v>
      </c>
      <c r="C4816" s="27">
        <v>45160.605543981481</v>
      </c>
      <c r="D4816" s="28" t="s">
        <v>13</v>
      </c>
      <c r="E4816" s="28" t="s">
        <v>28</v>
      </c>
      <c r="F4816" s="28" t="s">
        <v>254</v>
      </c>
      <c r="G4816" s="112" t="s">
        <v>67</v>
      </c>
      <c r="H48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6" s="48">
        <f>tbl_raw_data[[#This Row],[Date Actioned]]-tbl_raw_data[[#This Row],[Date Tagged]]</f>
        <v>1.2233796296641231E-2</v>
      </c>
      <c r="J4816" s="50">
        <f>HOUR(tbl_raw_data[[#This Row],[time_taken]])*60+MINUTE(tbl_raw_data[[#This Row],[time_taken]])+SECOND(tbl_raw_data[[#This Row],[time_taken]])/60</f>
        <v>17.616666666666667</v>
      </c>
      <c r="K4816" s="54">
        <f>DATE(YEAR(tbl_raw_data[[#This Row],[Date Actioned]]), MONTH(tbl_raw_data[[#This Row],[Date Actioned]]), DAY(tbl_raw_data[[#This Row],[Date Actioned]]))</f>
        <v>45160</v>
      </c>
      <c r="L4816" s="55" t="str">
        <f>UPPER(TEXT(tbl_raw_data[[#This Row],[Updated_date]],"MMMM"))</f>
        <v>AUGUST</v>
      </c>
      <c r="M4816" s="55" t="str">
        <f>UPPER("Week "&amp;IF(ROUNDUP(DAY(tbl_raw_data[[#This Row],[Updated_date]])/7,0)=5,4,ROUNDUP(DAY(tbl_raw_data[[#This Row],[Updated_date]])/7,0)))</f>
        <v>WEEK 4</v>
      </c>
      <c r="N4816" s="57" t="str">
        <f>UPPER(VLOOKUP(tbl_raw_data[[#This Row],[Analyst]],[1]setting!$A$1:$B$15,2,0))</f>
        <v>FARDIN</v>
      </c>
      <c r="O4816" s="57" t="str">
        <f>UPPER(tbl_raw_data[[#This Row],[Outcome]])</f>
        <v>APPROVE</v>
      </c>
      <c r="P4816" s="57" t="str">
        <f>UPPER(tbl_raw_data[[#This Row],[Queue Name]])</f>
        <v>CONSUMER EXISTING</v>
      </c>
      <c r="Q4816" s="57" t="str">
        <f>IF(tbl_raw_data[[#This Row],[time_taken_in_mins]]&lt;=20,"SLA_MET","SLA_NOT_MET")</f>
        <v>SLA_MET</v>
      </c>
    </row>
    <row r="4817" spans="1:17" ht="15" customHeight="1" x14ac:dyDescent="0.25">
      <c r="A4817" s="11" t="s">
        <v>3502</v>
      </c>
      <c r="B4817" s="6">
        <v>45160.594305555554</v>
      </c>
      <c r="C4817" s="23">
        <v>45160.601342592592</v>
      </c>
      <c r="D4817" s="24" t="s">
        <v>13</v>
      </c>
      <c r="E4817" s="24" t="s">
        <v>28</v>
      </c>
      <c r="F4817" s="24" t="s">
        <v>55</v>
      </c>
      <c r="G4817" s="113" t="s">
        <v>29</v>
      </c>
      <c r="H48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17" s="48">
        <f>tbl_raw_data[[#This Row],[Date Actioned]]-tbl_raw_data[[#This Row],[Date Tagged]]</f>
        <v>7.0370370376622304E-3</v>
      </c>
      <c r="J4817" s="50">
        <f>HOUR(tbl_raw_data[[#This Row],[time_taken]])*60+MINUTE(tbl_raw_data[[#This Row],[time_taken]])+SECOND(tbl_raw_data[[#This Row],[time_taken]])/60</f>
        <v>10.133333333333333</v>
      </c>
      <c r="K4817" s="54">
        <f>DATE(YEAR(tbl_raw_data[[#This Row],[Date Actioned]]), MONTH(tbl_raw_data[[#This Row],[Date Actioned]]), DAY(tbl_raw_data[[#This Row],[Date Actioned]]))</f>
        <v>45160</v>
      </c>
      <c r="L4817" s="55" t="str">
        <f>UPPER(TEXT(tbl_raw_data[[#This Row],[Updated_date]],"MMMM"))</f>
        <v>AUGUST</v>
      </c>
      <c r="M4817" s="55" t="str">
        <f>UPPER("Week "&amp;IF(ROUNDUP(DAY(tbl_raw_data[[#This Row],[Updated_date]])/7,0)=5,4,ROUNDUP(DAY(tbl_raw_data[[#This Row],[Updated_date]])/7,0)))</f>
        <v>WEEK 4</v>
      </c>
      <c r="N4817" s="57" t="str">
        <f>UPPER(VLOOKUP(tbl_raw_data[[#This Row],[Analyst]],[1]setting!$A$1:$B$15,2,0))</f>
        <v>CAMERON</v>
      </c>
      <c r="O4817" s="57" t="str">
        <f>UPPER(tbl_raw_data[[#This Row],[Outcome]])</f>
        <v>APPROVE</v>
      </c>
      <c r="P4817" s="57" t="str">
        <f>UPPER(tbl_raw_data[[#This Row],[Queue Name]])</f>
        <v>CONSUMER EXISTING</v>
      </c>
      <c r="Q4817" s="57" t="str">
        <f>IF(tbl_raw_data[[#This Row],[time_taken_in_mins]]&lt;=20,"SLA_MET","SLA_NOT_MET")</f>
        <v>SLA_MET</v>
      </c>
    </row>
    <row r="4818" spans="1:17" ht="15" customHeight="1" x14ac:dyDescent="0.25">
      <c r="A4818" s="22" t="s">
        <v>3458</v>
      </c>
      <c r="B4818" s="12">
        <v>45160.594872685186</v>
      </c>
      <c r="C4818" s="27">
        <v>45160.601863425924</v>
      </c>
      <c r="D4818" s="28" t="s">
        <v>13</v>
      </c>
      <c r="E4818" s="28" t="s">
        <v>28</v>
      </c>
      <c r="F4818" s="28" t="s">
        <v>168</v>
      </c>
      <c r="G4818" s="114"/>
      <c r="H48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8" s="48">
        <f>tbl_raw_data[[#This Row],[Date Actioned]]-tbl_raw_data[[#This Row],[Date Tagged]]</f>
        <v>6.9907407378195785E-3</v>
      </c>
      <c r="J4818" s="50">
        <f>HOUR(tbl_raw_data[[#This Row],[time_taken]])*60+MINUTE(tbl_raw_data[[#This Row],[time_taken]])+SECOND(tbl_raw_data[[#This Row],[time_taken]])/60</f>
        <v>10.066666666666666</v>
      </c>
      <c r="K4818" s="54">
        <f>DATE(YEAR(tbl_raw_data[[#This Row],[Date Actioned]]), MONTH(tbl_raw_data[[#This Row],[Date Actioned]]), DAY(tbl_raw_data[[#This Row],[Date Actioned]]))</f>
        <v>45160</v>
      </c>
      <c r="L4818" s="55" t="str">
        <f>UPPER(TEXT(tbl_raw_data[[#This Row],[Updated_date]],"MMMM"))</f>
        <v>AUGUST</v>
      </c>
      <c r="M4818" s="55" t="str">
        <f>UPPER("Week "&amp;IF(ROUNDUP(DAY(tbl_raw_data[[#This Row],[Updated_date]])/7,0)=5,4,ROUNDUP(DAY(tbl_raw_data[[#This Row],[Updated_date]])/7,0)))</f>
        <v>WEEK 4</v>
      </c>
      <c r="N4818" s="57" t="str">
        <f>UPPER(VLOOKUP(tbl_raw_data[[#This Row],[Analyst]],[1]setting!$A$1:$B$15,2,0))</f>
        <v>MERCEDES</v>
      </c>
      <c r="O4818" s="57" t="str">
        <f>UPPER(tbl_raw_data[[#This Row],[Outcome]])</f>
        <v>APPROVE</v>
      </c>
      <c r="P4818" s="57" t="str">
        <f>UPPER(tbl_raw_data[[#This Row],[Queue Name]])</f>
        <v>CONSUMER EXISTING</v>
      </c>
      <c r="Q4818" s="57" t="str">
        <f>IF(tbl_raw_data[[#This Row],[time_taken_in_mins]]&lt;=20,"SLA_MET","SLA_NOT_MET")</f>
        <v>SLA_MET</v>
      </c>
    </row>
    <row r="4819" spans="1:17" ht="15" customHeight="1" x14ac:dyDescent="0.25">
      <c r="A4819" s="22" t="s">
        <v>6996</v>
      </c>
      <c r="B4819" s="6">
        <v>45160.597592592596</v>
      </c>
      <c r="C4819" s="23">
        <v>45160.615787037037</v>
      </c>
      <c r="D4819" s="24" t="s">
        <v>46</v>
      </c>
      <c r="E4819" s="24" t="s">
        <v>28</v>
      </c>
      <c r="F4819" s="24" t="s">
        <v>254</v>
      </c>
      <c r="G4819" s="115"/>
      <c r="H48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19" s="48">
        <f>tbl_raw_data[[#This Row],[Date Actioned]]-tbl_raw_data[[#This Row],[Date Tagged]]</f>
        <v>1.8194444441178348E-2</v>
      </c>
      <c r="J4819" s="50">
        <f>HOUR(tbl_raw_data[[#This Row],[time_taken]])*60+MINUTE(tbl_raw_data[[#This Row],[time_taken]])+SECOND(tbl_raw_data[[#This Row],[time_taken]])/60</f>
        <v>26.2</v>
      </c>
      <c r="K4819" s="54">
        <f>DATE(YEAR(tbl_raw_data[[#This Row],[Date Actioned]]), MONTH(tbl_raw_data[[#This Row],[Date Actioned]]), DAY(tbl_raw_data[[#This Row],[Date Actioned]]))</f>
        <v>45160</v>
      </c>
      <c r="L4819" s="55" t="str">
        <f>UPPER(TEXT(tbl_raw_data[[#This Row],[Updated_date]],"MMMM"))</f>
        <v>AUGUST</v>
      </c>
      <c r="M4819" s="55" t="str">
        <f>UPPER("Week "&amp;IF(ROUNDUP(DAY(tbl_raw_data[[#This Row],[Updated_date]])/7,0)=5,4,ROUNDUP(DAY(tbl_raw_data[[#This Row],[Updated_date]])/7,0)))</f>
        <v>WEEK 4</v>
      </c>
      <c r="N4819" s="57" t="str">
        <f>UPPER(VLOOKUP(tbl_raw_data[[#This Row],[Analyst]],[1]setting!$A$1:$B$15,2,0))</f>
        <v>FARDIN</v>
      </c>
      <c r="O4819" s="57" t="str">
        <f>UPPER(tbl_raw_data[[#This Row],[Outcome]])</f>
        <v>DECLINE</v>
      </c>
      <c r="P4819" s="57" t="str">
        <f>UPPER(tbl_raw_data[[#This Row],[Queue Name]])</f>
        <v>CONSUMER EXISTING</v>
      </c>
      <c r="Q4819" s="57" t="str">
        <f>IF(tbl_raw_data[[#This Row],[time_taken_in_mins]]&lt;=20,"SLA_MET","SLA_NOT_MET")</f>
        <v>SLA_NOT_MET</v>
      </c>
    </row>
    <row r="4820" spans="1:17" ht="15" customHeight="1" x14ac:dyDescent="0.25">
      <c r="A4820" s="22" t="s">
        <v>6152</v>
      </c>
      <c r="B4820" s="12">
        <v>45160.597638888888</v>
      </c>
      <c r="C4820" s="27">
        <v>45160.609895833331</v>
      </c>
      <c r="D4820" s="28" t="s">
        <v>8</v>
      </c>
      <c r="E4820" s="28" t="s">
        <v>9</v>
      </c>
      <c r="F4820" s="28" t="s">
        <v>455</v>
      </c>
      <c r="G4820" s="112" t="s">
        <v>6153</v>
      </c>
      <c r="H48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820" s="48">
        <f>tbl_raw_data[[#This Row],[Date Actioned]]-tbl_raw_data[[#This Row],[Date Tagged]]</f>
        <v>1.2256944442924578E-2</v>
      </c>
      <c r="J4820" s="50">
        <f>HOUR(tbl_raw_data[[#This Row],[time_taken]])*60+MINUTE(tbl_raw_data[[#This Row],[time_taken]])+SECOND(tbl_raw_data[[#This Row],[time_taken]])/60</f>
        <v>17.649999999999999</v>
      </c>
      <c r="K4820" s="54">
        <f>DATE(YEAR(tbl_raw_data[[#This Row],[Date Actioned]]), MONTH(tbl_raw_data[[#This Row],[Date Actioned]]), DAY(tbl_raw_data[[#This Row],[Date Actioned]]))</f>
        <v>45160</v>
      </c>
      <c r="L4820" s="55" t="str">
        <f>UPPER(TEXT(tbl_raw_data[[#This Row],[Updated_date]],"MMMM"))</f>
        <v>AUGUST</v>
      </c>
      <c r="M4820" s="55" t="str">
        <f>UPPER("Week "&amp;IF(ROUNDUP(DAY(tbl_raw_data[[#This Row],[Updated_date]])/7,0)=5,4,ROUNDUP(DAY(tbl_raw_data[[#This Row],[Updated_date]])/7,0)))</f>
        <v>WEEK 4</v>
      </c>
      <c r="N4820" s="57" t="str">
        <f>UPPER(VLOOKUP(tbl_raw_data[[#This Row],[Analyst]],[1]setting!$A$1:$B$15,2,0))</f>
        <v>ROHAN</v>
      </c>
      <c r="O4820" s="57" t="str">
        <f>UPPER(tbl_raw_data[[#This Row],[Outcome]])</f>
        <v>WITHDRAW</v>
      </c>
      <c r="P4820" s="57" t="str">
        <f>UPPER(tbl_raw_data[[#This Row],[Queue Name]])</f>
        <v>CONSUMER PRE BUREAU</v>
      </c>
      <c r="Q4820" s="57" t="str">
        <f>IF(tbl_raw_data[[#This Row],[time_taken_in_mins]]&lt;=20,"SLA_MET","SLA_NOT_MET")</f>
        <v>SLA_MET</v>
      </c>
    </row>
    <row r="4821" spans="1:17" ht="15" customHeight="1" x14ac:dyDescent="0.25">
      <c r="A4821" s="5" t="s">
        <v>3482</v>
      </c>
      <c r="B4821" s="6">
        <v>45160.597962962966</v>
      </c>
      <c r="C4821" s="23">
        <v>45160.60497685185</v>
      </c>
      <c r="D4821" s="24" t="s">
        <v>8</v>
      </c>
      <c r="E4821" s="24" t="s">
        <v>41</v>
      </c>
      <c r="F4821" s="24" t="s">
        <v>55</v>
      </c>
      <c r="G4821" s="113" t="s">
        <v>3483</v>
      </c>
      <c r="H48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21" s="48">
        <f>tbl_raw_data[[#This Row],[Date Actioned]]-tbl_raw_data[[#This Row],[Date Tagged]]</f>
        <v>7.0138888841029257E-3</v>
      </c>
      <c r="J4821" s="50">
        <f>HOUR(tbl_raw_data[[#This Row],[time_taken]])*60+MINUTE(tbl_raw_data[[#This Row],[time_taken]])+SECOND(tbl_raw_data[[#This Row],[time_taken]])/60</f>
        <v>10.1</v>
      </c>
      <c r="K4821" s="54">
        <f>DATE(YEAR(tbl_raw_data[[#This Row],[Date Actioned]]), MONTH(tbl_raw_data[[#This Row],[Date Actioned]]), DAY(tbl_raw_data[[#This Row],[Date Actioned]]))</f>
        <v>45160</v>
      </c>
      <c r="L4821" s="55" t="str">
        <f>UPPER(TEXT(tbl_raw_data[[#This Row],[Updated_date]],"MMMM"))</f>
        <v>AUGUST</v>
      </c>
      <c r="M4821" s="55" t="str">
        <f>UPPER("Week "&amp;IF(ROUNDUP(DAY(tbl_raw_data[[#This Row],[Updated_date]])/7,0)=5,4,ROUNDUP(DAY(tbl_raw_data[[#This Row],[Updated_date]])/7,0)))</f>
        <v>WEEK 4</v>
      </c>
      <c r="N4821" s="57" t="str">
        <f>UPPER(VLOOKUP(tbl_raw_data[[#This Row],[Analyst]],[1]setting!$A$1:$B$15,2,0))</f>
        <v>CAMERON</v>
      </c>
      <c r="O4821" s="57" t="str">
        <f>UPPER(tbl_raw_data[[#This Row],[Outcome]])</f>
        <v>WITHDRAW</v>
      </c>
      <c r="P4821" s="57" t="str">
        <f>UPPER(tbl_raw_data[[#This Row],[Queue Name]])</f>
        <v>CONSUMER POST BUREAU</v>
      </c>
      <c r="Q4821" s="57" t="str">
        <f>IF(tbl_raw_data[[#This Row],[time_taken_in_mins]]&lt;=20,"SLA_MET","SLA_NOT_MET")</f>
        <v>SLA_MET</v>
      </c>
    </row>
    <row r="4822" spans="1:17" ht="15" customHeight="1" x14ac:dyDescent="0.25">
      <c r="A4822" s="11" t="s">
        <v>6864</v>
      </c>
      <c r="B4822" s="12">
        <v>45160.600439814814</v>
      </c>
      <c r="C4822" s="27">
        <v>45160.616886574076</v>
      </c>
      <c r="D4822" s="28" t="s">
        <v>8</v>
      </c>
      <c r="E4822" s="28" t="s">
        <v>41</v>
      </c>
      <c r="F4822" s="28" t="s">
        <v>42</v>
      </c>
      <c r="G4822" s="112" t="s">
        <v>1155</v>
      </c>
      <c r="H48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22" s="48">
        <f>tbl_raw_data[[#This Row],[Date Actioned]]-tbl_raw_data[[#This Row],[Date Tagged]]</f>
        <v>1.6446759262180422E-2</v>
      </c>
      <c r="J4822" s="50">
        <f>HOUR(tbl_raw_data[[#This Row],[time_taken]])*60+MINUTE(tbl_raw_data[[#This Row],[time_taken]])+SECOND(tbl_raw_data[[#This Row],[time_taken]])/60</f>
        <v>23.683333333333334</v>
      </c>
      <c r="K4822" s="54">
        <f>DATE(YEAR(tbl_raw_data[[#This Row],[Date Actioned]]), MONTH(tbl_raw_data[[#This Row],[Date Actioned]]), DAY(tbl_raw_data[[#This Row],[Date Actioned]]))</f>
        <v>45160</v>
      </c>
      <c r="L4822" s="55" t="str">
        <f>UPPER(TEXT(tbl_raw_data[[#This Row],[Updated_date]],"MMMM"))</f>
        <v>AUGUST</v>
      </c>
      <c r="M4822" s="55" t="str">
        <f>UPPER("Week "&amp;IF(ROUNDUP(DAY(tbl_raw_data[[#This Row],[Updated_date]])/7,0)=5,4,ROUNDUP(DAY(tbl_raw_data[[#This Row],[Updated_date]])/7,0)))</f>
        <v>WEEK 4</v>
      </c>
      <c r="N4822" s="57" t="str">
        <f>UPPER(VLOOKUP(tbl_raw_data[[#This Row],[Analyst]],[1]setting!$A$1:$B$15,2,0))</f>
        <v>NITESH</v>
      </c>
      <c r="O4822" s="57" t="str">
        <f>UPPER(tbl_raw_data[[#This Row],[Outcome]])</f>
        <v>WITHDRAW</v>
      </c>
      <c r="P4822" s="57" t="str">
        <f>UPPER(tbl_raw_data[[#This Row],[Queue Name]])</f>
        <v>CONSUMER POST BUREAU</v>
      </c>
      <c r="Q4822" s="57" t="str">
        <f>IF(tbl_raw_data[[#This Row],[time_taken_in_mins]]&lt;=20,"SLA_MET","SLA_NOT_MET")</f>
        <v>SLA_NOT_MET</v>
      </c>
    </row>
    <row r="4823" spans="1:17" ht="15" customHeight="1" x14ac:dyDescent="0.25">
      <c r="A4823" s="22" t="s">
        <v>6039</v>
      </c>
      <c r="B4823" s="6">
        <v>45160.601215277777</v>
      </c>
      <c r="C4823" s="23">
        <v>45160.613240740742</v>
      </c>
      <c r="D4823" s="24" t="s">
        <v>8</v>
      </c>
      <c r="E4823" s="24" t="s">
        <v>9</v>
      </c>
      <c r="F4823" s="24" t="s">
        <v>55</v>
      </c>
      <c r="G4823" s="113" t="s">
        <v>6040</v>
      </c>
      <c r="H48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23" s="48">
        <f>tbl_raw_data[[#This Row],[Date Actioned]]-tbl_raw_data[[#This Row],[Date Tagged]]</f>
        <v>1.2025462965539191E-2</v>
      </c>
      <c r="J4823" s="50">
        <f>HOUR(tbl_raw_data[[#This Row],[time_taken]])*60+MINUTE(tbl_raw_data[[#This Row],[time_taken]])+SECOND(tbl_raw_data[[#This Row],[time_taken]])/60</f>
        <v>17.316666666666666</v>
      </c>
      <c r="K4823" s="54">
        <f>DATE(YEAR(tbl_raw_data[[#This Row],[Date Actioned]]), MONTH(tbl_raw_data[[#This Row],[Date Actioned]]), DAY(tbl_raw_data[[#This Row],[Date Actioned]]))</f>
        <v>45160</v>
      </c>
      <c r="L4823" s="55" t="str">
        <f>UPPER(TEXT(tbl_raw_data[[#This Row],[Updated_date]],"MMMM"))</f>
        <v>AUGUST</v>
      </c>
      <c r="M4823" s="55" t="str">
        <f>UPPER("Week "&amp;IF(ROUNDUP(DAY(tbl_raw_data[[#This Row],[Updated_date]])/7,0)=5,4,ROUNDUP(DAY(tbl_raw_data[[#This Row],[Updated_date]])/7,0)))</f>
        <v>WEEK 4</v>
      </c>
      <c r="N4823" s="57" t="str">
        <f>UPPER(VLOOKUP(tbl_raw_data[[#This Row],[Analyst]],[1]setting!$A$1:$B$15,2,0))</f>
        <v>CAMERON</v>
      </c>
      <c r="O4823" s="57" t="str">
        <f>UPPER(tbl_raw_data[[#This Row],[Outcome]])</f>
        <v>WITHDRAW</v>
      </c>
      <c r="P4823" s="57" t="str">
        <f>UPPER(tbl_raw_data[[#This Row],[Queue Name]])</f>
        <v>CONSUMER PRE BUREAU</v>
      </c>
      <c r="Q4823" s="57" t="str">
        <f>IF(tbl_raw_data[[#This Row],[time_taken_in_mins]]&lt;=20,"SLA_MET","SLA_NOT_MET")</f>
        <v>SLA_MET</v>
      </c>
    </row>
    <row r="4824" spans="1:17" ht="15" customHeight="1" x14ac:dyDescent="0.25">
      <c r="A4824" s="5" t="s">
        <v>3321</v>
      </c>
      <c r="B4824" s="12">
        <v>45160.602037037039</v>
      </c>
      <c r="C4824" s="27">
        <v>45160.608854166669</v>
      </c>
      <c r="D4824" s="28" t="s">
        <v>46</v>
      </c>
      <c r="E4824" s="28" t="s">
        <v>28</v>
      </c>
      <c r="F4824" s="28" t="s">
        <v>254</v>
      </c>
      <c r="G4824" s="112" t="s">
        <v>634</v>
      </c>
      <c r="H48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4" s="48">
        <f>tbl_raw_data[[#This Row],[Date Actioned]]-tbl_raw_data[[#This Row],[Date Tagged]]</f>
        <v>6.8171296297805384E-3</v>
      </c>
      <c r="J4824" s="50">
        <f>HOUR(tbl_raw_data[[#This Row],[time_taken]])*60+MINUTE(tbl_raw_data[[#This Row],[time_taken]])+SECOND(tbl_raw_data[[#This Row],[time_taken]])/60</f>
        <v>9.8166666666666664</v>
      </c>
      <c r="K4824" s="54">
        <f>DATE(YEAR(tbl_raw_data[[#This Row],[Date Actioned]]), MONTH(tbl_raw_data[[#This Row],[Date Actioned]]), DAY(tbl_raw_data[[#This Row],[Date Actioned]]))</f>
        <v>45160</v>
      </c>
      <c r="L4824" s="55" t="str">
        <f>UPPER(TEXT(tbl_raw_data[[#This Row],[Updated_date]],"MMMM"))</f>
        <v>AUGUST</v>
      </c>
      <c r="M4824" s="55" t="str">
        <f>UPPER("Week "&amp;IF(ROUNDUP(DAY(tbl_raw_data[[#This Row],[Updated_date]])/7,0)=5,4,ROUNDUP(DAY(tbl_raw_data[[#This Row],[Updated_date]])/7,0)))</f>
        <v>WEEK 4</v>
      </c>
      <c r="N4824" s="57" t="str">
        <f>UPPER(VLOOKUP(tbl_raw_data[[#This Row],[Analyst]],[1]setting!$A$1:$B$15,2,0))</f>
        <v>FARDIN</v>
      </c>
      <c r="O4824" s="57" t="str">
        <f>UPPER(tbl_raw_data[[#This Row],[Outcome]])</f>
        <v>DECLINE</v>
      </c>
      <c r="P4824" s="57" t="str">
        <f>UPPER(tbl_raw_data[[#This Row],[Queue Name]])</f>
        <v>CONSUMER EXISTING</v>
      </c>
      <c r="Q4824" s="57" t="str">
        <f>IF(tbl_raw_data[[#This Row],[time_taken_in_mins]]&lt;=20,"SLA_MET","SLA_NOT_MET")</f>
        <v>SLA_MET</v>
      </c>
    </row>
    <row r="4825" spans="1:17" ht="15" customHeight="1" x14ac:dyDescent="0.25">
      <c r="A4825" s="5" t="s">
        <v>5752</v>
      </c>
      <c r="B4825" s="6">
        <v>45160.605104166665</v>
      </c>
      <c r="C4825" s="23">
        <v>45160.616365740738</v>
      </c>
      <c r="D4825" s="24" t="s">
        <v>13</v>
      </c>
      <c r="E4825" s="24" t="s">
        <v>28</v>
      </c>
      <c r="F4825" s="24" t="s">
        <v>14</v>
      </c>
      <c r="G4825" s="113" t="s">
        <v>29</v>
      </c>
      <c r="H48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5" s="48">
        <f>tbl_raw_data[[#This Row],[Date Actioned]]-tbl_raw_data[[#This Row],[Date Tagged]]</f>
        <v>1.1261574072705116E-2</v>
      </c>
      <c r="J4825" s="50">
        <f>HOUR(tbl_raw_data[[#This Row],[time_taken]])*60+MINUTE(tbl_raw_data[[#This Row],[time_taken]])+SECOND(tbl_raw_data[[#This Row],[time_taken]])/60</f>
        <v>16.216666666666665</v>
      </c>
      <c r="K4825" s="54">
        <f>DATE(YEAR(tbl_raw_data[[#This Row],[Date Actioned]]), MONTH(tbl_raw_data[[#This Row],[Date Actioned]]), DAY(tbl_raw_data[[#This Row],[Date Actioned]]))</f>
        <v>45160</v>
      </c>
      <c r="L4825" s="55" t="str">
        <f>UPPER(TEXT(tbl_raw_data[[#This Row],[Updated_date]],"MMMM"))</f>
        <v>AUGUST</v>
      </c>
      <c r="M4825" s="55" t="str">
        <f>UPPER("Week "&amp;IF(ROUNDUP(DAY(tbl_raw_data[[#This Row],[Updated_date]])/7,0)=5,4,ROUNDUP(DAY(tbl_raw_data[[#This Row],[Updated_date]])/7,0)))</f>
        <v>WEEK 4</v>
      </c>
      <c r="N4825" s="57" t="str">
        <f>UPPER(VLOOKUP(tbl_raw_data[[#This Row],[Analyst]],[1]setting!$A$1:$B$15,2,0))</f>
        <v>HARDIK</v>
      </c>
      <c r="O4825" s="57" t="str">
        <f>UPPER(tbl_raw_data[[#This Row],[Outcome]])</f>
        <v>APPROVE</v>
      </c>
      <c r="P4825" s="57" t="str">
        <f>UPPER(tbl_raw_data[[#This Row],[Queue Name]])</f>
        <v>CONSUMER EXISTING</v>
      </c>
      <c r="Q4825" s="57" t="str">
        <f>IF(tbl_raw_data[[#This Row],[time_taken_in_mins]]&lt;=20,"SLA_MET","SLA_NOT_MET")</f>
        <v>SLA_MET</v>
      </c>
    </row>
    <row r="4826" spans="1:17" ht="15" customHeight="1" x14ac:dyDescent="0.25">
      <c r="A4826" s="11" t="s">
        <v>5450</v>
      </c>
      <c r="B4826" s="6">
        <v>45160.610763888886</v>
      </c>
      <c r="C4826" s="23">
        <v>45160.62128472222</v>
      </c>
      <c r="D4826" s="24" t="s">
        <v>46</v>
      </c>
      <c r="E4826" s="24" t="s">
        <v>28</v>
      </c>
      <c r="F4826" s="24" t="s">
        <v>254</v>
      </c>
      <c r="G4826" s="115"/>
      <c r="H48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26" s="48">
        <f>tbl_raw_data[[#This Row],[Date Actioned]]-tbl_raw_data[[#This Row],[Date Tagged]]</f>
        <v>1.0520833333430346E-2</v>
      </c>
      <c r="J4826" s="50">
        <f>HOUR(tbl_raw_data[[#This Row],[time_taken]])*60+MINUTE(tbl_raw_data[[#This Row],[time_taken]])+SECOND(tbl_raw_data[[#This Row],[time_taken]])/60</f>
        <v>15.15</v>
      </c>
      <c r="K4826" s="54">
        <f>DATE(YEAR(tbl_raw_data[[#This Row],[Date Actioned]]), MONTH(tbl_raw_data[[#This Row],[Date Actioned]]), DAY(tbl_raw_data[[#This Row],[Date Actioned]]))</f>
        <v>45160</v>
      </c>
      <c r="L4826" s="55" t="str">
        <f>UPPER(TEXT(tbl_raw_data[[#This Row],[Updated_date]],"MMMM"))</f>
        <v>AUGUST</v>
      </c>
      <c r="M4826" s="55" t="str">
        <f>UPPER("Week "&amp;IF(ROUNDUP(DAY(tbl_raw_data[[#This Row],[Updated_date]])/7,0)=5,4,ROUNDUP(DAY(tbl_raw_data[[#This Row],[Updated_date]])/7,0)))</f>
        <v>WEEK 4</v>
      </c>
      <c r="N4826" s="57" t="str">
        <f>UPPER(VLOOKUP(tbl_raw_data[[#This Row],[Analyst]],[1]setting!$A$1:$B$15,2,0))</f>
        <v>FARDIN</v>
      </c>
      <c r="O4826" s="57" t="str">
        <f>UPPER(tbl_raw_data[[#This Row],[Outcome]])</f>
        <v>DECLINE</v>
      </c>
      <c r="P4826" s="57" t="str">
        <f>UPPER(tbl_raw_data[[#This Row],[Queue Name]])</f>
        <v>CONSUMER EXISTING</v>
      </c>
      <c r="Q4826" s="57" t="str">
        <f>IF(tbl_raw_data[[#This Row],[time_taken_in_mins]]&lt;=20,"SLA_MET","SLA_NOT_MET")</f>
        <v>SLA_MET</v>
      </c>
    </row>
    <row r="4827" spans="1:17" ht="15" customHeight="1" x14ac:dyDescent="0.25">
      <c r="A4827" s="11" t="s">
        <v>4096</v>
      </c>
      <c r="B4827" s="12">
        <v>45160.612708333334</v>
      </c>
      <c r="C4827" s="27">
        <v>45160.620567129627</v>
      </c>
      <c r="D4827" s="28" t="s">
        <v>13</v>
      </c>
      <c r="E4827" s="28" t="s">
        <v>9</v>
      </c>
      <c r="F4827" s="28" t="s">
        <v>55</v>
      </c>
      <c r="G4827" s="112" t="s">
        <v>19</v>
      </c>
      <c r="H48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7" s="48">
        <f>tbl_raw_data[[#This Row],[Date Actioned]]-tbl_raw_data[[#This Row],[Date Tagged]]</f>
        <v>7.8587962925666943E-3</v>
      </c>
      <c r="J4827" s="50">
        <f>HOUR(tbl_raw_data[[#This Row],[time_taken]])*60+MINUTE(tbl_raw_data[[#This Row],[time_taken]])+SECOND(tbl_raw_data[[#This Row],[time_taken]])/60</f>
        <v>11.316666666666666</v>
      </c>
      <c r="K4827" s="54">
        <f>DATE(YEAR(tbl_raw_data[[#This Row],[Date Actioned]]), MONTH(tbl_raw_data[[#This Row],[Date Actioned]]), DAY(tbl_raw_data[[#This Row],[Date Actioned]]))</f>
        <v>45160</v>
      </c>
      <c r="L4827" s="55" t="str">
        <f>UPPER(TEXT(tbl_raw_data[[#This Row],[Updated_date]],"MMMM"))</f>
        <v>AUGUST</v>
      </c>
      <c r="M4827" s="55" t="str">
        <f>UPPER("Week "&amp;IF(ROUNDUP(DAY(tbl_raw_data[[#This Row],[Updated_date]])/7,0)=5,4,ROUNDUP(DAY(tbl_raw_data[[#This Row],[Updated_date]])/7,0)))</f>
        <v>WEEK 4</v>
      </c>
      <c r="N4827" s="57" t="str">
        <f>UPPER(VLOOKUP(tbl_raw_data[[#This Row],[Analyst]],[1]setting!$A$1:$B$15,2,0))</f>
        <v>CAMERON</v>
      </c>
      <c r="O4827" s="57" t="str">
        <f>UPPER(tbl_raw_data[[#This Row],[Outcome]])</f>
        <v>APPROVE</v>
      </c>
      <c r="P4827" s="57" t="str">
        <f>UPPER(tbl_raw_data[[#This Row],[Queue Name]])</f>
        <v>CONSUMER PRE BUREAU</v>
      </c>
      <c r="Q4827" s="57" t="str">
        <f>IF(tbl_raw_data[[#This Row],[time_taken_in_mins]]&lt;=20,"SLA_MET","SLA_NOT_MET")</f>
        <v>SLA_MET</v>
      </c>
    </row>
    <row r="4828" spans="1:17" ht="15" customHeight="1" x14ac:dyDescent="0.25">
      <c r="A4828" s="22" t="s">
        <v>2722</v>
      </c>
      <c r="B4828" s="6">
        <v>45160.614849537036</v>
      </c>
      <c r="C4828" s="23">
        <v>45160.620821759258</v>
      </c>
      <c r="D4828" s="24" t="s">
        <v>13</v>
      </c>
      <c r="E4828" s="24" t="s">
        <v>28</v>
      </c>
      <c r="F4828" s="24" t="s">
        <v>14</v>
      </c>
      <c r="G4828" s="113" t="s">
        <v>29</v>
      </c>
      <c r="H48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8" s="48">
        <f>tbl_raw_data[[#This Row],[Date Actioned]]-tbl_raw_data[[#This Row],[Date Tagged]]</f>
        <v>5.9722222213167697E-3</v>
      </c>
      <c r="J4828" s="50">
        <f>HOUR(tbl_raw_data[[#This Row],[time_taken]])*60+MINUTE(tbl_raw_data[[#This Row],[time_taken]])+SECOND(tbl_raw_data[[#This Row],[time_taken]])/60</f>
        <v>8.6</v>
      </c>
      <c r="K4828" s="54">
        <f>DATE(YEAR(tbl_raw_data[[#This Row],[Date Actioned]]), MONTH(tbl_raw_data[[#This Row],[Date Actioned]]), DAY(tbl_raw_data[[#This Row],[Date Actioned]]))</f>
        <v>45160</v>
      </c>
      <c r="L4828" s="55" t="str">
        <f>UPPER(TEXT(tbl_raw_data[[#This Row],[Updated_date]],"MMMM"))</f>
        <v>AUGUST</v>
      </c>
      <c r="M4828" s="55" t="str">
        <f>UPPER("Week "&amp;IF(ROUNDUP(DAY(tbl_raw_data[[#This Row],[Updated_date]])/7,0)=5,4,ROUNDUP(DAY(tbl_raw_data[[#This Row],[Updated_date]])/7,0)))</f>
        <v>WEEK 4</v>
      </c>
      <c r="N4828" s="57" t="str">
        <f>UPPER(VLOOKUP(tbl_raw_data[[#This Row],[Analyst]],[1]setting!$A$1:$B$15,2,0))</f>
        <v>HARDIK</v>
      </c>
      <c r="O4828" s="57" t="str">
        <f>UPPER(tbl_raw_data[[#This Row],[Outcome]])</f>
        <v>APPROVE</v>
      </c>
      <c r="P4828" s="57" t="str">
        <f>UPPER(tbl_raw_data[[#This Row],[Queue Name]])</f>
        <v>CONSUMER EXISTING</v>
      </c>
      <c r="Q4828" s="57" t="str">
        <f>IF(tbl_raw_data[[#This Row],[time_taken_in_mins]]&lt;=20,"SLA_MET","SLA_NOT_MET")</f>
        <v>SLA_MET</v>
      </c>
    </row>
    <row r="4829" spans="1:17" ht="15" customHeight="1" x14ac:dyDescent="0.25">
      <c r="A4829" s="5" t="s">
        <v>4735</v>
      </c>
      <c r="B4829" s="12">
        <v>45160.61650462963</v>
      </c>
      <c r="C4829" s="27">
        <v>45160.625451388885</v>
      </c>
      <c r="D4829" s="28" t="s">
        <v>13</v>
      </c>
      <c r="E4829" s="28" t="s">
        <v>9</v>
      </c>
      <c r="F4829" s="28" t="s">
        <v>14</v>
      </c>
      <c r="G4829" s="112" t="s">
        <v>29</v>
      </c>
      <c r="H48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29" s="48">
        <f>tbl_raw_data[[#This Row],[Date Actioned]]-tbl_raw_data[[#This Row],[Date Tagged]]</f>
        <v>8.9467592551955022E-3</v>
      </c>
      <c r="J4829" s="50">
        <f>HOUR(tbl_raw_data[[#This Row],[time_taken]])*60+MINUTE(tbl_raw_data[[#This Row],[time_taken]])+SECOND(tbl_raw_data[[#This Row],[time_taken]])/60</f>
        <v>12.883333333333333</v>
      </c>
      <c r="K4829" s="54">
        <f>DATE(YEAR(tbl_raw_data[[#This Row],[Date Actioned]]), MONTH(tbl_raw_data[[#This Row],[Date Actioned]]), DAY(tbl_raw_data[[#This Row],[Date Actioned]]))</f>
        <v>45160</v>
      </c>
      <c r="L4829" s="55" t="str">
        <f>UPPER(TEXT(tbl_raw_data[[#This Row],[Updated_date]],"MMMM"))</f>
        <v>AUGUST</v>
      </c>
      <c r="M4829" s="55" t="str">
        <f>UPPER("Week "&amp;IF(ROUNDUP(DAY(tbl_raw_data[[#This Row],[Updated_date]])/7,0)=5,4,ROUNDUP(DAY(tbl_raw_data[[#This Row],[Updated_date]])/7,0)))</f>
        <v>WEEK 4</v>
      </c>
      <c r="N4829" s="57" t="str">
        <f>UPPER(VLOOKUP(tbl_raw_data[[#This Row],[Analyst]],[1]setting!$A$1:$B$15,2,0))</f>
        <v>HARDIK</v>
      </c>
      <c r="O4829" s="57" t="str">
        <f>UPPER(tbl_raw_data[[#This Row],[Outcome]])</f>
        <v>APPROVE</v>
      </c>
      <c r="P4829" s="57" t="str">
        <f>UPPER(tbl_raw_data[[#This Row],[Queue Name]])</f>
        <v>CONSUMER PRE BUREAU</v>
      </c>
      <c r="Q4829" s="57" t="str">
        <f>IF(tbl_raw_data[[#This Row],[time_taken_in_mins]]&lt;=20,"SLA_MET","SLA_NOT_MET")</f>
        <v>SLA_MET</v>
      </c>
    </row>
    <row r="4830" spans="1:17" ht="15" customHeight="1" x14ac:dyDescent="0.25">
      <c r="A4830" s="11" t="s">
        <v>3837</v>
      </c>
      <c r="B4830" s="6">
        <v>45160.617210648146</v>
      </c>
      <c r="C4830" s="23">
        <v>45160.624699074076</v>
      </c>
      <c r="D4830" s="24" t="s">
        <v>13</v>
      </c>
      <c r="E4830" s="24" t="s">
        <v>9</v>
      </c>
      <c r="F4830" s="24" t="s">
        <v>254</v>
      </c>
      <c r="G4830" s="113" t="s">
        <v>546</v>
      </c>
      <c r="H48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0" s="48">
        <f>tbl_raw_data[[#This Row],[Date Actioned]]-tbl_raw_data[[#This Row],[Date Tagged]]</f>
        <v>7.4884259302052669E-3</v>
      </c>
      <c r="J4830" s="50">
        <f>HOUR(tbl_raw_data[[#This Row],[time_taken]])*60+MINUTE(tbl_raw_data[[#This Row],[time_taken]])+SECOND(tbl_raw_data[[#This Row],[time_taken]])/60</f>
        <v>10.783333333333333</v>
      </c>
      <c r="K4830" s="54">
        <f>DATE(YEAR(tbl_raw_data[[#This Row],[Date Actioned]]), MONTH(tbl_raw_data[[#This Row],[Date Actioned]]), DAY(tbl_raw_data[[#This Row],[Date Actioned]]))</f>
        <v>45160</v>
      </c>
      <c r="L4830" s="55" t="str">
        <f>UPPER(TEXT(tbl_raw_data[[#This Row],[Updated_date]],"MMMM"))</f>
        <v>AUGUST</v>
      </c>
      <c r="M4830" s="55" t="str">
        <f>UPPER("Week "&amp;IF(ROUNDUP(DAY(tbl_raw_data[[#This Row],[Updated_date]])/7,0)=5,4,ROUNDUP(DAY(tbl_raw_data[[#This Row],[Updated_date]])/7,0)))</f>
        <v>WEEK 4</v>
      </c>
      <c r="N4830" s="57" t="str">
        <f>UPPER(VLOOKUP(tbl_raw_data[[#This Row],[Analyst]],[1]setting!$A$1:$B$15,2,0))</f>
        <v>FARDIN</v>
      </c>
      <c r="O4830" s="57" t="str">
        <f>UPPER(tbl_raw_data[[#This Row],[Outcome]])</f>
        <v>APPROVE</v>
      </c>
      <c r="P4830" s="57" t="str">
        <f>UPPER(tbl_raw_data[[#This Row],[Queue Name]])</f>
        <v>CONSUMER PRE BUREAU</v>
      </c>
      <c r="Q4830" s="57" t="str">
        <f>IF(tbl_raw_data[[#This Row],[time_taken_in_mins]]&lt;=20,"SLA_MET","SLA_NOT_MET")</f>
        <v>SLA_MET</v>
      </c>
    </row>
    <row r="4831" spans="1:17" ht="15" customHeight="1" x14ac:dyDescent="0.25">
      <c r="A4831" s="5" t="s">
        <v>4669</v>
      </c>
      <c r="B4831" s="12">
        <v>45160.61818287037</v>
      </c>
      <c r="C4831" s="27">
        <v>45160.627013888887</v>
      </c>
      <c r="D4831" s="28" t="s">
        <v>8</v>
      </c>
      <c r="E4831" s="28" t="s">
        <v>9</v>
      </c>
      <c r="F4831" s="28" t="s">
        <v>42</v>
      </c>
      <c r="G4831" s="112" t="s">
        <v>1052</v>
      </c>
      <c r="H48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31" s="48">
        <f>tbl_raw_data[[#This Row],[Date Actioned]]-tbl_raw_data[[#This Row],[Date Tagged]]</f>
        <v>8.8310185165028088E-3</v>
      </c>
      <c r="J4831" s="50">
        <f>HOUR(tbl_raw_data[[#This Row],[time_taken]])*60+MINUTE(tbl_raw_data[[#This Row],[time_taken]])+SECOND(tbl_raw_data[[#This Row],[time_taken]])/60</f>
        <v>12.716666666666667</v>
      </c>
      <c r="K4831" s="54">
        <f>DATE(YEAR(tbl_raw_data[[#This Row],[Date Actioned]]), MONTH(tbl_raw_data[[#This Row],[Date Actioned]]), DAY(tbl_raw_data[[#This Row],[Date Actioned]]))</f>
        <v>45160</v>
      </c>
      <c r="L4831" s="55" t="str">
        <f>UPPER(TEXT(tbl_raw_data[[#This Row],[Updated_date]],"MMMM"))</f>
        <v>AUGUST</v>
      </c>
      <c r="M4831" s="55" t="str">
        <f>UPPER("Week "&amp;IF(ROUNDUP(DAY(tbl_raw_data[[#This Row],[Updated_date]])/7,0)=5,4,ROUNDUP(DAY(tbl_raw_data[[#This Row],[Updated_date]])/7,0)))</f>
        <v>WEEK 4</v>
      </c>
      <c r="N4831" s="57" t="str">
        <f>UPPER(VLOOKUP(tbl_raw_data[[#This Row],[Analyst]],[1]setting!$A$1:$B$15,2,0))</f>
        <v>NITESH</v>
      </c>
      <c r="O4831" s="57" t="str">
        <f>UPPER(tbl_raw_data[[#This Row],[Outcome]])</f>
        <v>WITHDRAW</v>
      </c>
      <c r="P4831" s="57" t="str">
        <f>UPPER(tbl_raw_data[[#This Row],[Queue Name]])</f>
        <v>CONSUMER PRE BUREAU</v>
      </c>
      <c r="Q4831" s="57" t="str">
        <f>IF(tbl_raw_data[[#This Row],[time_taken_in_mins]]&lt;=20,"SLA_MET","SLA_NOT_MET")</f>
        <v>SLA_MET</v>
      </c>
    </row>
    <row r="4832" spans="1:17" ht="39" x14ac:dyDescent="0.25">
      <c r="A4832" s="11" t="s">
        <v>4482</v>
      </c>
      <c r="B4832" s="6">
        <v>45160.619641203702</v>
      </c>
      <c r="C4832" s="23">
        <v>45160.628182870372</v>
      </c>
      <c r="D4832" s="24" t="s">
        <v>8</v>
      </c>
      <c r="E4832" s="24" t="s">
        <v>28</v>
      </c>
      <c r="F4832" s="24" t="s">
        <v>55</v>
      </c>
      <c r="G4832" s="113" t="s">
        <v>493</v>
      </c>
      <c r="H48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32" s="48">
        <f>tbl_raw_data[[#This Row],[Date Actioned]]-tbl_raw_data[[#This Row],[Date Tagged]]</f>
        <v>8.5416666697710752E-3</v>
      </c>
      <c r="J4832" s="50">
        <f>HOUR(tbl_raw_data[[#This Row],[time_taken]])*60+MINUTE(tbl_raw_data[[#This Row],[time_taken]])+SECOND(tbl_raw_data[[#This Row],[time_taken]])/60</f>
        <v>12.3</v>
      </c>
      <c r="K4832" s="54">
        <f>DATE(YEAR(tbl_raw_data[[#This Row],[Date Actioned]]), MONTH(tbl_raw_data[[#This Row],[Date Actioned]]), DAY(tbl_raw_data[[#This Row],[Date Actioned]]))</f>
        <v>45160</v>
      </c>
      <c r="L4832" s="55" t="str">
        <f>UPPER(TEXT(tbl_raw_data[[#This Row],[Updated_date]],"MMMM"))</f>
        <v>AUGUST</v>
      </c>
      <c r="M4832" s="55" t="str">
        <f>UPPER("Week "&amp;IF(ROUNDUP(DAY(tbl_raw_data[[#This Row],[Updated_date]])/7,0)=5,4,ROUNDUP(DAY(tbl_raw_data[[#This Row],[Updated_date]])/7,0)))</f>
        <v>WEEK 4</v>
      </c>
      <c r="N4832" s="57" t="str">
        <f>UPPER(VLOOKUP(tbl_raw_data[[#This Row],[Analyst]],[1]setting!$A$1:$B$15,2,0))</f>
        <v>CAMERON</v>
      </c>
      <c r="O4832" s="57" t="str">
        <f>UPPER(tbl_raw_data[[#This Row],[Outcome]])</f>
        <v>WITHDRAW</v>
      </c>
      <c r="P4832" s="57" t="str">
        <f>UPPER(tbl_raw_data[[#This Row],[Queue Name]])</f>
        <v>CONSUMER EXISTING</v>
      </c>
      <c r="Q4832" s="57" t="str">
        <f>IF(tbl_raw_data[[#This Row],[time_taken_in_mins]]&lt;=20,"SLA_MET","SLA_NOT_MET")</f>
        <v>SLA_MET</v>
      </c>
    </row>
    <row r="4833" spans="1:17" ht="15" customHeight="1" x14ac:dyDescent="0.25">
      <c r="A4833" s="22" t="s">
        <v>3995</v>
      </c>
      <c r="B4833" s="12">
        <v>45160.620717592596</v>
      </c>
      <c r="C4833" s="27">
        <v>45160.628437500003</v>
      </c>
      <c r="D4833" s="28" t="s">
        <v>13</v>
      </c>
      <c r="E4833" s="28" t="s">
        <v>9</v>
      </c>
      <c r="F4833" s="28" t="s">
        <v>254</v>
      </c>
      <c r="G4833" s="112" t="s">
        <v>546</v>
      </c>
      <c r="H48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3" s="48">
        <f>tbl_raw_data[[#This Row],[Date Actioned]]-tbl_raw_data[[#This Row],[Date Tagged]]</f>
        <v>7.7199074075906537E-3</v>
      </c>
      <c r="J4833" s="50">
        <f>HOUR(tbl_raw_data[[#This Row],[time_taken]])*60+MINUTE(tbl_raw_data[[#This Row],[time_taken]])+SECOND(tbl_raw_data[[#This Row],[time_taken]])/60</f>
        <v>11.116666666666667</v>
      </c>
      <c r="K4833" s="54">
        <f>DATE(YEAR(tbl_raw_data[[#This Row],[Date Actioned]]), MONTH(tbl_raw_data[[#This Row],[Date Actioned]]), DAY(tbl_raw_data[[#This Row],[Date Actioned]]))</f>
        <v>45160</v>
      </c>
      <c r="L4833" s="55" t="str">
        <f>UPPER(TEXT(tbl_raw_data[[#This Row],[Updated_date]],"MMMM"))</f>
        <v>AUGUST</v>
      </c>
      <c r="M4833" s="55" t="str">
        <f>UPPER("Week "&amp;IF(ROUNDUP(DAY(tbl_raw_data[[#This Row],[Updated_date]])/7,0)=5,4,ROUNDUP(DAY(tbl_raw_data[[#This Row],[Updated_date]])/7,0)))</f>
        <v>WEEK 4</v>
      </c>
      <c r="N4833" s="57" t="str">
        <f>UPPER(VLOOKUP(tbl_raw_data[[#This Row],[Analyst]],[1]setting!$A$1:$B$15,2,0))</f>
        <v>FARDIN</v>
      </c>
      <c r="O4833" s="57" t="str">
        <f>UPPER(tbl_raw_data[[#This Row],[Outcome]])</f>
        <v>APPROVE</v>
      </c>
      <c r="P4833" s="57" t="str">
        <f>UPPER(tbl_raw_data[[#This Row],[Queue Name]])</f>
        <v>CONSUMER PRE BUREAU</v>
      </c>
      <c r="Q4833" s="57" t="str">
        <f>IF(tbl_raw_data[[#This Row],[time_taken_in_mins]]&lt;=20,"SLA_MET","SLA_NOT_MET")</f>
        <v>SLA_MET</v>
      </c>
    </row>
    <row r="4834" spans="1:17" ht="15" customHeight="1" x14ac:dyDescent="0.25">
      <c r="A4834" s="22" t="s">
        <v>6249</v>
      </c>
      <c r="B4834" s="12">
        <v>45160.620995370373</v>
      </c>
      <c r="C4834" s="27">
        <v>45160.633576388886</v>
      </c>
      <c r="D4834" s="28" t="s">
        <v>46</v>
      </c>
      <c r="E4834" s="28" t="s">
        <v>9</v>
      </c>
      <c r="F4834" s="28" t="s">
        <v>14</v>
      </c>
      <c r="G4834" s="112" t="s">
        <v>47</v>
      </c>
      <c r="H48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34" s="48">
        <f>tbl_raw_data[[#This Row],[Date Actioned]]-tbl_raw_data[[#This Row],[Date Tagged]]</f>
        <v>1.2581018512719311E-2</v>
      </c>
      <c r="J4834" s="50">
        <f>HOUR(tbl_raw_data[[#This Row],[time_taken]])*60+MINUTE(tbl_raw_data[[#This Row],[time_taken]])+SECOND(tbl_raw_data[[#This Row],[time_taken]])/60</f>
        <v>18.116666666666667</v>
      </c>
      <c r="K4834" s="54">
        <f>DATE(YEAR(tbl_raw_data[[#This Row],[Date Actioned]]), MONTH(tbl_raw_data[[#This Row],[Date Actioned]]), DAY(tbl_raw_data[[#This Row],[Date Actioned]]))</f>
        <v>45160</v>
      </c>
      <c r="L4834" s="55" t="str">
        <f>UPPER(TEXT(tbl_raw_data[[#This Row],[Updated_date]],"MMMM"))</f>
        <v>AUGUST</v>
      </c>
      <c r="M4834" s="55" t="str">
        <f>UPPER("Week "&amp;IF(ROUNDUP(DAY(tbl_raw_data[[#This Row],[Updated_date]])/7,0)=5,4,ROUNDUP(DAY(tbl_raw_data[[#This Row],[Updated_date]])/7,0)))</f>
        <v>WEEK 4</v>
      </c>
      <c r="N4834" s="57" t="str">
        <f>UPPER(VLOOKUP(tbl_raw_data[[#This Row],[Analyst]],[1]setting!$A$1:$B$15,2,0))</f>
        <v>HARDIK</v>
      </c>
      <c r="O4834" s="57" t="str">
        <f>UPPER(tbl_raw_data[[#This Row],[Outcome]])</f>
        <v>DECLINE</v>
      </c>
      <c r="P4834" s="57" t="str">
        <f>UPPER(tbl_raw_data[[#This Row],[Queue Name]])</f>
        <v>CONSUMER PRE BUREAU</v>
      </c>
      <c r="Q4834" s="57" t="str">
        <f>IF(tbl_raw_data[[#This Row],[time_taken_in_mins]]&lt;=20,"SLA_MET","SLA_NOT_MET")</f>
        <v>SLA_MET</v>
      </c>
    </row>
    <row r="4835" spans="1:17" ht="15" customHeight="1" x14ac:dyDescent="0.25">
      <c r="A4835" s="5" t="s">
        <v>7089</v>
      </c>
      <c r="B4835" s="6">
        <v>45160.623113425929</v>
      </c>
      <c r="C4835" s="23">
        <v>45160.643263888887</v>
      </c>
      <c r="D4835" s="24" t="s">
        <v>13</v>
      </c>
      <c r="E4835" s="24" t="s">
        <v>9</v>
      </c>
      <c r="F4835" s="24" t="s">
        <v>42</v>
      </c>
      <c r="G4835" s="113" t="s">
        <v>29</v>
      </c>
      <c r="H48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5" s="48">
        <f>tbl_raw_data[[#This Row],[Date Actioned]]-tbl_raw_data[[#This Row],[Date Tagged]]</f>
        <v>2.0150462958554272E-2</v>
      </c>
      <c r="J4835" s="50">
        <f>HOUR(tbl_raw_data[[#This Row],[time_taken]])*60+MINUTE(tbl_raw_data[[#This Row],[time_taken]])+SECOND(tbl_raw_data[[#This Row],[time_taken]])/60</f>
        <v>29.016666666666666</v>
      </c>
      <c r="K4835" s="54">
        <f>DATE(YEAR(tbl_raw_data[[#This Row],[Date Actioned]]), MONTH(tbl_raw_data[[#This Row],[Date Actioned]]), DAY(tbl_raw_data[[#This Row],[Date Actioned]]))</f>
        <v>45160</v>
      </c>
      <c r="L4835" s="55" t="str">
        <f>UPPER(TEXT(tbl_raw_data[[#This Row],[Updated_date]],"MMMM"))</f>
        <v>AUGUST</v>
      </c>
      <c r="M4835" s="55" t="str">
        <f>UPPER("Week "&amp;IF(ROUNDUP(DAY(tbl_raw_data[[#This Row],[Updated_date]])/7,0)=5,4,ROUNDUP(DAY(tbl_raw_data[[#This Row],[Updated_date]])/7,0)))</f>
        <v>WEEK 4</v>
      </c>
      <c r="N4835" s="57" t="str">
        <f>UPPER(VLOOKUP(tbl_raw_data[[#This Row],[Analyst]],[1]setting!$A$1:$B$15,2,0))</f>
        <v>NITESH</v>
      </c>
      <c r="O4835" s="57" t="str">
        <f>UPPER(tbl_raw_data[[#This Row],[Outcome]])</f>
        <v>APPROVE</v>
      </c>
      <c r="P4835" s="57" t="str">
        <f>UPPER(tbl_raw_data[[#This Row],[Queue Name]])</f>
        <v>CONSUMER PRE BUREAU</v>
      </c>
      <c r="Q4835" s="57" t="str">
        <f>IF(tbl_raw_data[[#This Row],[time_taken_in_mins]]&lt;=20,"SLA_MET","SLA_NOT_MET")</f>
        <v>SLA_NOT_MET</v>
      </c>
    </row>
    <row r="4836" spans="1:17" ht="15" customHeight="1" x14ac:dyDescent="0.25">
      <c r="A4836" s="11" t="s">
        <v>3996</v>
      </c>
      <c r="B4836" s="12">
        <v>45160.625937500001</v>
      </c>
      <c r="C4836" s="27">
        <v>45160.633657407408</v>
      </c>
      <c r="D4836" s="28" t="s">
        <v>13</v>
      </c>
      <c r="E4836" s="28" t="s">
        <v>28</v>
      </c>
      <c r="F4836" s="28" t="s">
        <v>254</v>
      </c>
      <c r="G4836" s="114"/>
      <c r="H48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36" s="48">
        <f>tbl_raw_data[[#This Row],[Date Actioned]]-tbl_raw_data[[#This Row],[Date Tagged]]</f>
        <v>7.7199074075906537E-3</v>
      </c>
      <c r="J4836" s="50">
        <f>HOUR(tbl_raw_data[[#This Row],[time_taken]])*60+MINUTE(tbl_raw_data[[#This Row],[time_taken]])+SECOND(tbl_raw_data[[#This Row],[time_taken]])/60</f>
        <v>11.116666666666667</v>
      </c>
      <c r="K4836" s="54">
        <f>DATE(YEAR(tbl_raw_data[[#This Row],[Date Actioned]]), MONTH(tbl_raw_data[[#This Row],[Date Actioned]]), DAY(tbl_raw_data[[#This Row],[Date Actioned]]))</f>
        <v>45160</v>
      </c>
      <c r="L4836" s="55" t="str">
        <f>UPPER(TEXT(tbl_raw_data[[#This Row],[Updated_date]],"MMMM"))</f>
        <v>AUGUST</v>
      </c>
      <c r="M4836" s="55" t="str">
        <f>UPPER("Week "&amp;IF(ROUNDUP(DAY(tbl_raw_data[[#This Row],[Updated_date]])/7,0)=5,4,ROUNDUP(DAY(tbl_raw_data[[#This Row],[Updated_date]])/7,0)))</f>
        <v>WEEK 4</v>
      </c>
      <c r="N4836" s="57" t="str">
        <f>UPPER(VLOOKUP(tbl_raw_data[[#This Row],[Analyst]],[1]setting!$A$1:$B$15,2,0))</f>
        <v>FARDIN</v>
      </c>
      <c r="O4836" s="57" t="str">
        <f>UPPER(tbl_raw_data[[#This Row],[Outcome]])</f>
        <v>APPROVE</v>
      </c>
      <c r="P4836" s="57" t="str">
        <f>UPPER(tbl_raw_data[[#This Row],[Queue Name]])</f>
        <v>CONSUMER EXISTING</v>
      </c>
      <c r="Q4836" s="57" t="str">
        <f>IF(tbl_raw_data[[#This Row],[time_taken_in_mins]]&lt;=20,"SLA_MET","SLA_NOT_MET")</f>
        <v>SLA_MET</v>
      </c>
    </row>
    <row r="4837" spans="1:17" ht="15" customHeight="1" x14ac:dyDescent="0.25">
      <c r="A4837" s="5" t="s">
        <v>5275</v>
      </c>
      <c r="B4837" s="6">
        <v>45160.626307870371</v>
      </c>
      <c r="C4837" s="23">
        <v>45160.636458333334</v>
      </c>
      <c r="D4837" s="24" t="s">
        <v>46</v>
      </c>
      <c r="E4837" s="24" t="s">
        <v>28</v>
      </c>
      <c r="F4837" s="24" t="s">
        <v>455</v>
      </c>
      <c r="G4837" s="115"/>
      <c r="H48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37" s="48">
        <f>tbl_raw_data[[#This Row],[Date Actioned]]-tbl_raw_data[[#This Row],[Date Tagged]]</f>
        <v>1.0150462963792961E-2</v>
      </c>
      <c r="J4837" s="50">
        <f>HOUR(tbl_raw_data[[#This Row],[time_taken]])*60+MINUTE(tbl_raw_data[[#This Row],[time_taken]])+SECOND(tbl_raw_data[[#This Row],[time_taken]])/60</f>
        <v>14.616666666666667</v>
      </c>
      <c r="K4837" s="54">
        <f>DATE(YEAR(tbl_raw_data[[#This Row],[Date Actioned]]), MONTH(tbl_raw_data[[#This Row],[Date Actioned]]), DAY(tbl_raw_data[[#This Row],[Date Actioned]]))</f>
        <v>45160</v>
      </c>
      <c r="L4837" s="55" t="str">
        <f>UPPER(TEXT(tbl_raw_data[[#This Row],[Updated_date]],"MMMM"))</f>
        <v>AUGUST</v>
      </c>
      <c r="M4837" s="55" t="str">
        <f>UPPER("Week "&amp;IF(ROUNDUP(DAY(tbl_raw_data[[#This Row],[Updated_date]])/7,0)=5,4,ROUNDUP(DAY(tbl_raw_data[[#This Row],[Updated_date]])/7,0)))</f>
        <v>WEEK 4</v>
      </c>
      <c r="N4837" s="57" t="str">
        <f>UPPER(VLOOKUP(tbl_raw_data[[#This Row],[Analyst]],[1]setting!$A$1:$B$15,2,0))</f>
        <v>ROHAN</v>
      </c>
      <c r="O4837" s="57" t="str">
        <f>UPPER(tbl_raw_data[[#This Row],[Outcome]])</f>
        <v>DECLINE</v>
      </c>
      <c r="P4837" s="57" t="str">
        <f>UPPER(tbl_raw_data[[#This Row],[Queue Name]])</f>
        <v>CONSUMER EXISTING</v>
      </c>
      <c r="Q4837" s="57" t="str">
        <f>IF(tbl_raw_data[[#This Row],[time_taken_in_mins]]&lt;=20,"SLA_MET","SLA_NOT_MET")</f>
        <v>SLA_MET</v>
      </c>
    </row>
    <row r="4838" spans="1:17" ht="15" customHeight="1" x14ac:dyDescent="0.25">
      <c r="A4838" s="11" t="s">
        <v>4682</v>
      </c>
      <c r="B4838" s="12">
        <v>45160.629976851851</v>
      </c>
      <c r="C4838" s="27">
        <v>45160.638831018521</v>
      </c>
      <c r="D4838" s="28" t="s">
        <v>46</v>
      </c>
      <c r="E4838" s="28" t="s">
        <v>28</v>
      </c>
      <c r="F4838" s="28" t="s">
        <v>55</v>
      </c>
      <c r="G4838" s="112" t="s">
        <v>448</v>
      </c>
      <c r="H48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8" s="48">
        <f>tbl_raw_data[[#This Row],[Date Actioned]]-tbl_raw_data[[#This Row],[Date Tagged]]</f>
        <v>8.8541666700621136E-3</v>
      </c>
      <c r="J4838" s="50">
        <f>HOUR(tbl_raw_data[[#This Row],[time_taken]])*60+MINUTE(tbl_raw_data[[#This Row],[time_taken]])+SECOND(tbl_raw_data[[#This Row],[time_taken]])/60</f>
        <v>12.75</v>
      </c>
      <c r="K4838" s="54">
        <f>DATE(YEAR(tbl_raw_data[[#This Row],[Date Actioned]]), MONTH(tbl_raw_data[[#This Row],[Date Actioned]]), DAY(tbl_raw_data[[#This Row],[Date Actioned]]))</f>
        <v>45160</v>
      </c>
      <c r="L4838" s="55" t="str">
        <f>UPPER(TEXT(tbl_raw_data[[#This Row],[Updated_date]],"MMMM"))</f>
        <v>AUGUST</v>
      </c>
      <c r="M4838" s="55" t="str">
        <f>UPPER("Week "&amp;IF(ROUNDUP(DAY(tbl_raw_data[[#This Row],[Updated_date]])/7,0)=5,4,ROUNDUP(DAY(tbl_raw_data[[#This Row],[Updated_date]])/7,0)))</f>
        <v>WEEK 4</v>
      </c>
      <c r="N4838" s="57" t="str">
        <f>UPPER(VLOOKUP(tbl_raw_data[[#This Row],[Analyst]],[1]setting!$A$1:$B$15,2,0))</f>
        <v>CAMERON</v>
      </c>
      <c r="O4838" s="57" t="str">
        <f>UPPER(tbl_raw_data[[#This Row],[Outcome]])</f>
        <v>DECLINE</v>
      </c>
      <c r="P4838" s="57" t="str">
        <f>UPPER(tbl_raw_data[[#This Row],[Queue Name]])</f>
        <v>CONSUMER EXISTING</v>
      </c>
      <c r="Q4838" s="57" t="str">
        <f>IF(tbl_raw_data[[#This Row],[time_taken_in_mins]]&lt;=20,"SLA_MET","SLA_NOT_MET")</f>
        <v>SLA_MET</v>
      </c>
    </row>
    <row r="4839" spans="1:17" ht="15" customHeight="1" x14ac:dyDescent="0.25">
      <c r="A4839" s="22" t="s">
        <v>3751</v>
      </c>
      <c r="B4839" s="6">
        <v>45160.630196759259</v>
      </c>
      <c r="C4839" s="23">
        <v>45160.637546296297</v>
      </c>
      <c r="D4839" s="24" t="s">
        <v>46</v>
      </c>
      <c r="E4839" s="24" t="s">
        <v>28</v>
      </c>
      <c r="F4839" s="24" t="s">
        <v>14</v>
      </c>
      <c r="G4839" s="113" t="s">
        <v>508</v>
      </c>
      <c r="H48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39" s="48">
        <f>tbl_raw_data[[#This Row],[Date Actioned]]-tbl_raw_data[[#This Row],[Date Tagged]]</f>
        <v>7.3495370379532687E-3</v>
      </c>
      <c r="J4839" s="50">
        <f>HOUR(tbl_raw_data[[#This Row],[time_taken]])*60+MINUTE(tbl_raw_data[[#This Row],[time_taken]])+SECOND(tbl_raw_data[[#This Row],[time_taken]])/60</f>
        <v>10.583333333333334</v>
      </c>
      <c r="K4839" s="54">
        <f>DATE(YEAR(tbl_raw_data[[#This Row],[Date Actioned]]), MONTH(tbl_raw_data[[#This Row],[Date Actioned]]), DAY(tbl_raw_data[[#This Row],[Date Actioned]]))</f>
        <v>45160</v>
      </c>
      <c r="L4839" s="55" t="str">
        <f>UPPER(TEXT(tbl_raw_data[[#This Row],[Updated_date]],"MMMM"))</f>
        <v>AUGUST</v>
      </c>
      <c r="M4839" s="55" t="str">
        <f>UPPER("Week "&amp;IF(ROUNDUP(DAY(tbl_raw_data[[#This Row],[Updated_date]])/7,0)=5,4,ROUNDUP(DAY(tbl_raw_data[[#This Row],[Updated_date]])/7,0)))</f>
        <v>WEEK 4</v>
      </c>
      <c r="N4839" s="57" t="str">
        <f>UPPER(VLOOKUP(tbl_raw_data[[#This Row],[Analyst]],[1]setting!$A$1:$B$15,2,0))</f>
        <v>HARDIK</v>
      </c>
      <c r="O4839" s="57" t="str">
        <f>UPPER(tbl_raw_data[[#This Row],[Outcome]])</f>
        <v>DECLINE</v>
      </c>
      <c r="P4839" s="57" t="str">
        <f>UPPER(tbl_raw_data[[#This Row],[Queue Name]])</f>
        <v>CONSUMER EXISTING</v>
      </c>
      <c r="Q4839" s="57" t="str">
        <f>IF(tbl_raw_data[[#This Row],[time_taken_in_mins]]&lt;=20,"SLA_MET","SLA_NOT_MET")</f>
        <v>SLA_MET</v>
      </c>
    </row>
    <row r="4840" spans="1:17" ht="15" customHeight="1" x14ac:dyDescent="0.25">
      <c r="A4840" s="22" t="s">
        <v>5789</v>
      </c>
      <c r="B4840" s="6">
        <v>45160.630254629628</v>
      </c>
      <c r="C4840" s="23">
        <v>45160.641597222224</v>
      </c>
      <c r="D4840" s="24" t="s">
        <v>13</v>
      </c>
      <c r="E4840" s="24" t="s">
        <v>41</v>
      </c>
      <c r="F4840" s="24" t="s">
        <v>168</v>
      </c>
      <c r="G4840" s="115"/>
      <c r="H48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40" s="48">
        <f>tbl_raw_data[[#This Row],[Date Actioned]]-tbl_raw_data[[#This Row],[Date Tagged]]</f>
        <v>1.1342592595610768E-2</v>
      </c>
      <c r="J4840" s="50">
        <f>HOUR(tbl_raw_data[[#This Row],[time_taken]])*60+MINUTE(tbl_raw_data[[#This Row],[time_taken]])+SECOND(tbl_raw_data[[#This Row],[time_taken]])/60</f>
        <v>16.333333333333332</v>
      </c>
      <c r="K4840" s="54">
        <f>DATE(YEAR(tbl_raw_data[[#This Row],[Date Actioned]]), MONTH(tbl_raw_data[[#This Row],[Date Actioned]]), DAY(tbl_raw_data[[#This Row],[Date Actioned]]))</f>
        <v>45160</v>
      </c>
      <c r="L4840" s="55" t="str">
        <f>UPPER(TEXT(tbl_raw_data[[#This Row],[Updated_date]],"MMMM"))</f>
        <v>AUGUST</v>
      </c>
      <c r="M4840" s="55" t="str">
        <f>UPPER("Week "&amp;IF(ROUNDUP(DAY(tbl_raw_data[[#This Row],[Updated_date]])/7,0)=5,4,ROUNDUP(DAY(tbl_raw_data[[#This Row],[Updated_date]])/7,0)))</f>
        <v>WEEK 4</v>
      </c>
      <c r="N4840" s="57" t="str">
        <f>UPPER(VLOOKUP(tbl_raw_data[[#This Row],[Analyst]],[1]setting!$A$1:$B$15,2,0))</f>
        <v>MERCEDES</v>
      </c>
      <c r="O4840" s="57" t="str">
        <f>UPPER(tbl_raw_data[[#This Row],[Outcome]])</f>
        <v>APPROVE</v>
      </c>
      <c r="P4840" s="57" t="str">
        <f>UPPER(tbl_raw_data[[#This Row],[Queue Name]])</f>
        <v>CONSUMER POST BUREAU</v>
      </c>
      <c r="Q4840" s="57" t="str">
        <f>IF(tbl_raw_data[[#This Row],[time_taken_in_mins]]&lt;=20,"SLA_MET","SLA_NOT_MET")</f>
        <v>SLA_MET</v>
      </c>
    </row>
    <row r="4841" spans="1:17" ht="15" customHeight="1" x14ac:dyDescent="0.25">
      <c r="A4841" s="5" t="s">
        <v>1857</v>
      </c>
      <c r="B4841" s="12">
        <v>45160.631793981483</v>
      </c>
      <c r="C4841" s="27">
        <v>45160.636678240742</v>
      </c>
      <c r="D4841" s="28" t="s">
        <v>13</v>
      </c>
      <c r="E4841" s="28" t="s">
        <v>9</v>
      </c>
      <c r="F4841" s="28" t="s">
        <v>254</v>
      </c>
      <c r="G4841" s="112" t="s">
        <v>29</v>
      </c>
      <c r="H48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1" s="48">
        <f>tbl_raw_data[[#This Row],[Date Actioned]]-tbl_raw_data[[#This Row],[Date Tagged]]</f>
        <v>4.8842592586879618E-3</v>
      </c>
      <c r="J4841" s="50">
        <f>HOUR(tbl_raw_data[[#This Row],[time_taken]])*60+MINUTE(tbl_raw_data[[#This Row],[time_taken]])+SECOND(tbl_raw_data[[#This Row],[time_taken]])/60</f>
        <v>7.0333333333333332</v>
      </c>
      <c r="K4841" s="54">
        <f>DATE(YEAR(tbl_raw_data[[#This Row],[Date Actioned]]), MONTH(tbl_raw_data[[#This Row],[Date Actioned]]), DAY(tbl_raw_data[[#This Row],[Date Actioned]]))</f>
        <v>45160</v>
      </c>
      <c r="L4841" s="55" t="str">
        <f>UPPER(TEXT(tbl_raw_data[[#This Row],[Updated_date]],"MMMM"))</f>
        <v>AUGUST</v>
      </c>
      <c r="M4841" s="55" t="str">
        <f>UPPER("Week "&amp;IF(ROUNDUP(DAY(tbl_raw_data[[#This Row],[Updated_date]])/7,0)=5,4,ROUNDUP(DAY(tbl_raw_data[[#This Row],[Updated_date]])/7,0)))</f>
        <v>WEEK 4</v>
      </c>
      <c r="N4841" s="57" t="str">
        <f>UPPER(VLOOKUP(tbl_raw_data[[#This Row],[Analyst]],[1]setting!$A$1:$B$15,2,0))</f>
        <v>FARDIN</v>
      </c>
      <c r="O4841" s="57" t="str">
        <f>UPPER(tbl_raw_data[[#This Row],[Outcome]])</f>
        <v>APPROVE</v>
      </c>
      <c r="P4841" s="57" t="str">
        <f>UPPER(tbl_raw_data[[#This Row],[Queue Name]])</f>
        <v>CONSUMER PRE BUREAU</v>
      </c>
      <c r="Q4841" s="57" t="str">
        <f>IF(tbl_raw_data[[#This Row],[time_taken_in_mins]]&lt;=20,"SLA_MET","SLA_NOT_MET")</f>
        <v>SLA_MET</v>
      </c>
    </row>
    <row r="4842" spans="1:17" ht="15" customHeight="1" x14ac:dyDescent="0.25">
      <c r="A4842" s="22" t="s">
        <v>6592</v>
      </c>
      <c r="B4842" s="12">
        <v>45160.633530092593</v>
      </c>
      <c r="C4842" s="27">
        <v>45160.647858796299</v>
      </c>
      <c r="D4842" s="28" t="s">
        <v>8</v>
      </c>
      <c r="E4842" s="28" t="s">
        <v>41</v>
      </c>
      <c r="F4842" s="28" t="s">
        <v>14</v>
      </c>
      <c r="G4842" s="112" t="s">
        <v>854</v>
      </c>
      <c r="H48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42" s="48">
        <f>tbl_raw_data[[#This Row],[Date Actioned]]-tbl_raw_data[[#This Row],[Date Tagged]]</f>
        <v>1.4328703706269152E-2</v>
      </c>
      <c r="J4842" s="50">
        <f>HOUR(tbl_raw_data[[#This Row],[time_taken]])*60+MINUTE(tbl_raw_data[[#This Row],[time_taken]])+SECOND(tbl_raw_data[[#This Row],[time_taken]])/60</f>
        <v>20.633333333333333</v>
      </c>
      <c r="K4842" s="54">
        <f>DATE(YEAR(tbl_raw_data[[#This Row],[Date Actioned]]), MONTH(tbl_raw_data[[#This Row],[Date Actioned]]), DAY(tbl_raw_data[[#This Row],[Date Actioned]]))</f>
        <v>45160</v>
      </c>
      <c r="L4842" s="55" t="str">
        <f>UPPER(TEXT(tbl_raw_data[[#This Row],[Updated_date]],"MMMM"))</f>
        <v>AUGUST</v>
      </c>
      <c r="M4842" s="55" t="str">
        <f>UPPER("Week "&amp;IF(ROUNDUP(DAY(tbl_raw_data[[#This Row],[Updated_date]])/7,0)=5,4,ROUNDUP(DAY(tbl_raw_data[[#This Row],[Updated_date]])/7,0)))</f>
        <v>WEEK 4</v>
      </c>
      <c r="N4842" s="57" t="str">
        <f>UPPER(VLOOKUP(tbl_raw_data[[#This Row],[Analyst]],[1]setting!$A$1:$B$15,2,0))</f>
        <v>HARDIK</v>
      </c>
      <c r="O4842" s="57" t="str">
        <f>UPPER(tbl_raw_data[[#This Row],[Outcome]])</f>
        <v>WITHDRAW</v>
      </c>
      <c r="P4842" s="57" t="str">
        <f>UPPER(tbl_raw_data[[#This Row],[Queue Name]])</f>
        <v>CONSUMER POST BUREAU</v>
      </c>
      <c r="Q4842" s="57" t="str">
        <f>IF(tbl_raw_data[[#This Row],[time_taken_in_mins]]&lt;=20,"SLA_MET","SLA_NOT_MET")</f>
        <v>SLA_NOT_MET</v>
      </c>
    </row>
    <row r="4843" spans="1:17" ht="15" customHeight="1" x14ac:dyDescent="0.25">
      <c r="A4843" s="11" t="s">
        <v>5389</v>
      </c>
      <c r="B4843" s="6">
        <v>45160.633668981478</v>
      </c>
      <c r="C4843" s="23">
        <v>45160.64402777778</v>
      </c>
      <c r="D4843" s="24" t="s">
        <v>13</v>
      </c>
      <c r="E4843" s="24" t="s">
        <v>28</v>
      </c>
      <c r="F4843" s="24" t="s">
        <v>254</v>
      </c>
      <c r="G4843" s="113" t="s">
        <v>546</v>
      </c>
      <c r="H48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3" s="48">
        <f>tbl_raw_data[[#This Row],[Date Actioned]]-tbl_raw_data[[#This Row],[Date Tagged]]</f>
        <v>1.0358796302170958E-2</v>
      </c>
      <c r="J4843" s="50">
        <f>HOUR(tbl_raw_data[[#This Row],[time_taken]])*60+MINUTE(tbl_raw_data[[#This Row],[time_taken]])+SECOND(tbl_raw_data[[#This Row],[time_taken]])/60</f>
        <v>14.916666666666666</v>
      </c>
      <c r="K4843" s="54">
        <f>DATE(YEAR(tbl_raw_data[[#This Row],[Date Actioned]]), MONTH(tbl_raw_data[[#This Row],[Date Actioned]]), DAY(tbl_raw_data[[#This Row],[Date Actioned]]))</f>
        <v>45160</v>
      </c>
      <c r="L4843" s="55" t="str">
        <f>UPPER(TEXT(tbl_raw_data[[#This Row],[Updated_date]],"MMMM"))</f>
        <v>AUGUST</v>
      </c>
      <c r="M4843" s="55" t="str">
        <f>UPPER("Week "&amp;IF(ROUNDUP(DAY(tbl_raw_data[[#This Row],[Updated_date]])/7,0)=5,4,ROUNDUP(DAY(tbl_raw_data[[#This Row],[Updated_date]])/7,0)))</f>
        <v>WEEK 4</v>
      </c>
      <c r="N4843" s="57" t="str">
        <f>UPPER(VLOOKUP(tbl_raw_data[[#This Row],[Analyst]],[1]setting!$A$1:$B$15,2,0))</f>
        <v>FARDIN</v>
      </c>
      <c r="O4843" s="57" t="str">
        <f>UPPER(tbl_raw_data[[#This Row],[Outcome]])</f>
        <v>APPROVE</v>
      </c>
      <c r="P4843" s="57" t="str">
        <f>UPPER(tbl_raw_data[[#This Row],[Queue Name]])</f>
        <v>CONSUMER EXISTING</v>
      </c>
      <c r="Q4843" s="57" t="str">
        <f>IF(tbl_raw_data[[#This Row],[time_taken_in_mins]]&lt;=20,"SLA_MET","SLA_NOT_MET")</f>
        <v>SLA_MET</v>
      </c>
    </row>
    <row r="4844" spans="1:17" ht="15" customHeight="1" x14ac:dyDescent="0.25">
      <c r="A4844" s="22" t="s">
        <v>6467</v>
      </c>
      <c r="B4844" s="12">
        <v>45160.634189814817</v>
      </c>
      <c r="C4844" s="27">
        <v>45160.647766203707</v>
      </c>
      <c r="D4844" s="28" t="s">
        <v>13</v>
      </c>
      <c r="E4844" s="28" t="s">
        <v>9</v>
      </c>
      <c r="F4844" s="28" t="s">
        <v>55</v>
      </c>
      <c r="G4844" s="112" t="s">
        <v>29</v>
      </c>
      <c r="H48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4" s="48">
        <f>tbl_raw_data[[#This Row],[Date Actioned]]-tbl_raw_data[[#This Row],[Date Tagged]]</f>
        <v>1.357638889021473E-2</v>
      </c>
      <c r="J4844" s="50">
        <f>HOUR(tbl_raw_data[[#This Row],[time_taken]])*60+MINUTE(tbl_raw_data[[#This Row],[time_taken]])+SECOND(tbl_raw_data[[#This Row],[time_taken]])/60</f>
        <v>19.55</v>
      </c>
      <c r="K4844" s="54">
        <f>DATE(YEAR(tbl_raw_data[[#This Row],[Date Actioned]]), MONTH(tbl_raw_data[[#This Row],[Date Actioned]]), DAY(tbl_raw_data[[#This Row],[Date Actioned]]))</f>
        <v>45160</v>
      </c>
      <c r="L4844" s="55" t="str">
        <f>UPPER(TEXT(tbl_raw_data[[#This Row],[Updated_date]],"MMMM"))</f>
        <v>AUGUST</v>
      </c>
      <c r="M4844" s="55" t="str">
        <f>UPPER("Week "&amp;IF(ROUNDUP(DAY(tbl_raw_data[[#This Row],[Updated_date]])/7,0)=5,4,ROUNDUP(DAY(tbl_raw_data[[#This Row],[Updated_date]])/7,0)))</f>
        <v>WEEK 4</v>
      </c>
      <c r="N4844" s="57" t="str">
        <f>UPPER(VLOOKUP(tbl_raw_data[[#This Row],[Analyst]],[1]setting!$A$1:$B$15,2,0))</f>
        <v>CAMERON</v>
      </c>
      <c r="O4844" s="57" t="str">
        <f>UPPER(tbl_raw_data[[#This Row],[Outcome]])</f>
        <v>APPROVE</v>
      </c>
      <c r="P4844" s="57" t="str">
        <f>UPPER(tbl_raw_data[[#This Row],[Queue Name]])</f>
        <v>CONSUMER PRE BUREAU</v>
      </c>
      <c r="Q4844" s="57" t="str">
        <f>IF(tbl_raw_data[[#This Row],[time_taken_in_mins]]&lt;=20,"SLA_MET","SLA_NOT_MET")</f>
        <v>SLA_MET</v>
      </c>
    </row>
    <row r="4845" spans="1:17" ht="15" customHeight="1" x14ac:dyDescent="0.25">
      <c r="A4845" s="5" t="s">
        <v>6825</v>
      </c>
      <c r="B4845" s="6">
        <v>45160.638460648152</v>
      </c>
      <c r="C4845" s="23">
        <v>45160.654548611114</v>
      </c>
      <c r="D4845" s="24" t="s">
        <v>13</v>
      </c>
      <c r="E4845" s="24" t="s">
        <v>41</v>
      </c>
      <c r="F4845" s="24" t="s">
        <v>254</v>
      </c>
      <c r="G4845" s="113" t="s">
        <v>959</v>
      </c>
      <c r="H48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5" s="48">
        <f>tbl_raw_data[[#This Row],[Date Actioned]]-tbl_raw_data[[#This Row],[Date Tagged]]</f>
        <v>1.6087962962046731E-2</v>
      </c>
      <c r="J4845" s="50">
        <f>HOUR(tbl_raw_data[[#This Row],[time_taken]])*60+MINUTE(tbl_raw_data[[#This Row],[time_taken]])+SECOND(tbl_raw_data[[#This Row],[time_taken]])/60</f>
        <v>23.166666666666668</v>
      </c>
      <c r="K4845" s="54">
        <f>DATE(YEAR(tbl_raw_data[[#This Row],[Date Actioned]]), MONTH(tbl_raw_data[[#This Row],[Date Actioned]]), DAY(tbl_raw_data[[#This Row],[Date Actioned]]))</f>
        <v>45160</v>
      </c>
      <c r="L4845" s="55" t="str">
        <f>UPPER(TEXT(tbl_raw_data[[#This Row],[Updated_date]],"MMMM"))</f>
        <v>AUGUST</v>
      </c>
      <c r="M4845" s="55" t="str">
        <f>UPPER("Week "&amp;IF(ROUNDUP(DAY(tbl_raw_data[[#This Row],[Updated_date]])/7,0)=5,4,ROUNDUP(DAY(tbl_raw_data[[#This Row],[Updated_date]])/7,0)))</f>
        <v>WEEK 4</v>
      </c>
      <c r="N4845" s="57" t="str">
        <f>UPPER(VLOOKUP(tbl_raw_data[[#This Row],[Analyst]],[1]setting!$A$1:$B$15,2,0))</f>
        <v>FARDIN</v>
      </c>
      <c r="O4845" s="57" t="str">
        <f>UPPER(tbl_raw_data[[#This Row],[Outcome]])</f>
        <v>APPROVE</v>
      </c>
      <c r="P4845" s="57" t="str">
        <f>UPPER(tbl_raw_data[[#This Row],[Queue Name]])</f>
        <v>CONSUMER POST BUREAU</v>
      </c>
      <c r="Q4845" s="57" t="str">
        <f>IF(tbl_raw_data[[#This Row],[time_taken_in_mins]]&lt;=20,"SLA_MET","SLA_NOT_MET")</f>
        <v>SLA_NOT_MET</v>
      </c>
    </row>
    <row r="4846" spans="1:17" ht="15" customHeight="1" x14ac:dyDescent="0.25">
      <c r="A4846" s="11" t="s">
        <v>5048</v>
      </c>
      <c r="B4846" s="12">
        <v>45160.640844907408</v>
      </c>
      <c r="C4846" s="27">
        <v>45160.650439814817</v>
      </c>
      <c r="D4846" s="28" t="s">
        <v>13</v>
      </c>
      <c r="E4846" s="28" t="s">
        <v>28</v>
      </c>
      <c r="F4846" s="28" t="s">
        <v>254</v>
      </c>
      <c r="G4846" s="112" t="s">
        <v>5049</v>
      </c>
      <c r="H48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6" s="48">
        <f>tbl_raw_data[[#This Row],[Date Actioned]]-tbl_raw_data[[#This Row],[Date Tagged]]</f>
        <v>9.5949074093368836E-3</v>
      </c>
      <c r="J4846" s="50">
        <f>HOUR(tbl_raw_data[[#This Row],[time_taken]])*60+MINUTE(tbl_raw_data[[#This Row],[time_taken]])+SECOND(tbl_raw_data[[#This Row],[time_taken]])/60</f>
        <v>13.816666666666666</v>
      </c>
      <c r="K4846" s="54">
        <f>DATE(YEAR(tbl_raw_data[[#This Row],[Date Actioned]]), MONTH(tbl_raw_data[[#This Row],[Date Actioned]]), DAY(tbl_raw_data[[#This Row],[Date Actioned]]))</f>
        <v>45160</v>
      </c>
      <c r="L4846" s="55" t="str">
        <f>UPPER(TEXT(tbl_raw_data[[#This Row],[Updated_date]],"MMMM"))</f>
        <v>AUGUST</v>
      </c>
      <c r="M4846" s="55" t="str">
        <f>UPPER("Week "&amp;IF(ROUNDUP(DAY(tbl_raw_data[[#This Row],[Updated_date]])/7,0)=5,4,ROUNDUP(DAY(tbl_raw_data[[#This Row],[Updated_date]])/7,0)))</f>
        <v>WEEK 4</v>
      </c>
      <c r="N4846" s="57" t="str">
        <f>UPPER(VLOOKUP(tbl_raw_data[[#This Row],[Analyst]],[1]setting!$A$1:$B$15,2,0))</f>
        <v>FARDIN</v>
      </c>
      <c r="O4846" s="57" t="str">
        <f>UPPER(tbl_raw_data[[#This Row],[Outcome]])</f>
        <v>APPROVE</v>
      </c>
      <c r="P4846" s="57" t="str">
        <f>UPPER(tbl_raw_data[[#This Row],[Queue Name]])</f>
        <v>CONSUMER EXISTING</v>
      </c>
      <c r="Q4846" s="57" t="str">
        <f>IF(tbl_raw_data[[#This Row],[time_taken_in_mins]]&lt;=20,"SLA_MET","SLA_NOT_MET")</f>
        <v>SLA_MET</v>
      </c>
    </row>
    <row r="4847" spans="1:17" ht="15" customHeight="1" x14ac:dyDescent="0.25">
      <c r="A4847" s="5" t="s">
        <v>6760</v>
      </c>
      <c r="B4847" s="12">
        <v>45160.641585648147</v>
      </c>
      <c r="C4847" s="27">
        <v>45160.657025462962</v>
      </c>
      <c r="D4847" s="28" t="s">
        <v>46</v>
      </c>
      <c r="E4847" s="28" t="s">
        <v>9</v>
      </c>
      <c r="F4847" s="28" t="s">
        <v>42</v>
      </c>
      <c r="G4847" s="112" t="s">
        <v>225</v>
      </c>
      <c r="H48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47" s="48">
        <f>tbl_raw_data[[#This Row],[Date Actioned]]-tbl_raw_data[[#This Row],[Date Tagged]]</f>
        <v>1.5439814815181307E-2</v>
      </c>
      <c r="J4847" s="50">
        <f>HOUR(tbl_raw_data[[#This Row],[time_taken]])*60+MINUTE(tbl_raw_data[[#This Row],[time_taken]])+SECOND(tbl_raw_data[[#This Row],[time_taken]])/60</f>
        <v>22.233333333333334</v>
      </c>
      <c r="K4847" s="54">
        <f>DATE(YEAR(tbl_raw_data[[#This Row],[Date Actioned]]), MONTH(tbl_raw_data[[#This Row],[Date Actioned]]), DAY(tbl_raw_data[[#This Row],[Date Actioned]]))</f>
        <v>45160</v>
      </c>
      <c r="L4847" s="55" t="str">
        <f>UPPER(TEXT(tbl_raw_data[[#This Row],[Updated_date]],"MMMM"))</f>
        <v>AUGUST</v>
      </c>
      <c r="M4847" s="55" t="str">
        <f>UPPER("Week "&amp;IF(ROUNDUP(DAY(tbl_raw_data[[#This Row],[Updated_date]])/7,0)=5,4,ROUNDUP(DAY(tbl_raw_data[[#This Row],[Updated_date]])/7,0)))</f>
        <v>WEEK 4</v>
      </c>
      <c r="N4847" s="57" t="str">
        <f>UPPER(VLOOKUP(tbl_raw_data[[#This Row],[Analyst]],[1]setting!$A$1:$B$15,2,0))</f>
        <v>NITESH</v>
      </c>
      <c r="O4847" s="57" t="str">
        <f>UPPER(tbl_raw_data[[#This Row],[Outcome]])</f>
        <v>DECLINE</v>
      </c>
      <c r="P4847" s="57" t="str">
        <f>UPPER(tbl_raw_data[[#This Row],[Queue Name]])</f>
        <v>CONSUMER PRE BUREAU</v>
      </c>
      <c r="Q4847" s="57" t="str">
        <f>IF(tbl_raw_data[[#This Row],[time_taken_in_mins]]&lt;=20,"SLA_MET","SLA_NOT_MET")</f>
        <v>SLA_NOT_MET</v>
      </c>
    </row>
    <row r="4848" spans="1:17" ht="15" customHeight="1" x14ac:dyDescent="0.25">
      <c r="A4848" s="5" t="s">
        <v>5688</v>
      </c>
      <c r="B4848" s="6">
        <v>45160.642013888886</v>
      </c>
      <c r="C4848" s="23">
        <v>45160.653113425928</v>
      </c>
      <c r="D4848" s="24" t="s">
        <v>8</v>
      </c>
      <c r="E4848" s="24" t="s">
        <v>9</v>
      </c>
      <c r="F4848" s="24" t="s">
        <v>14</v>
      </c>
      <c r="G4848" s="113" t="s">
        <v>5689</v>
      </c>
      <c r="H48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48" s="48">
        <f>tbl_raw_data[[#This Row],[Date Actioned]]-tbl_raw_data[[#This Row],[Date Tagged]]</f>
        <v>1.1099537041445728E-2</v>
      </c>
      <c r="J4848" s="50">
        <f>HOUR(tbl_raw_data[[#This Row],[time_taken]])*60+MINUTE(tbl_raw_data[[#This Row],[time_taken]])+SECOND(tbl_raw_data[[#This Row],[time_taken]])/60</f>
        <v>15.983333333333333</v>
      </c>
      <c r="K4848" s="54">
        <f>DATE(YEAR(tbl_raw_data[[#This Row],[Date Actioned]]), MONTH(tbl_raw_data[[#This Row],[Date Actioned]]), DAY(tbl_raw_data[[#This Row],[Date Actioned]]))</f>
        <v>45160</v>
      </c>
      <c r="L4848" s="55" t="str">
        <f>UPPER(TEXT(tbl_raw_data[[#This Row],[Updated_date]],"MMMM"))</f>
        <v>AUGUST</v>
      </c>
      <c r="M4848" s="55" t="str">
        <f>UPPER("Week "&amp;IF(ROUNDUP(DAY(tbl_raw_data[[#This Row],[Updated_date]])/7,0)=5,4,ROUNDUP(DAY(tbl_raw_data[[#This Row],[Updated_date]])/7,0)))</f>
        <v>WEEK 4</v>
      </c>
      <c r="N4848" s="57" t="str">
        <f>UPPER(VLOOKUP(tbl_raw_data[[#This Row],[Analyst]],[1]setting!$A$1:$B$15,2,0))</f>
        <v>HARDIK</v>
      </c>
      <c r="O4848" s="57" t="str">
        <f>UPPER(tbl_raw_data[[#This Row],[Outcome]])</f>
        <v>WITHDRAW</v>
      </c>
      <c r="P4848" s="57" t="str">
        <f>UPPER(tbl_raw_data[[#This Row],[Queue Name]])</f>
        <v>CONSUMER PRE BUREAU</v>
      </c>
      <c r="Q4848" s="57" t="str">
        <f>IF(tbl_raw_data[[#This Row],[time_taken_in_mins]]&lt;=20,"SLA_MET","SLA_NOT_MET")</f>
        <v>SLA_MET</v>
      </c>
    </row>
    <row r="4849" spans="1:17" ht="15" customHeight="1" x14ac:dyDescent="0.25">
      <c r="A4849" s="22" t="s">
        <v>6403</v>
      </c>
      <c r="B4849" s="6">
        <v>45160.643055555556</v>
      </c>
      <c r="C4849" s="23">
        <v>45160.656307870369</v>
      </c>
      <c r="D4849" s="24" t="s">
        <v>13</v>
      </c>
      <c r="E4849" s="24" t="s">
        <v>28</v>
      </c>
      <c r="F4849" s="24" t="s">
        <v>168</v>
      </c>
      <c r="G4849" s="115"/>
      <c r="H48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49" s="48">
        <f>tbl_raw_data[[#This Row],[Date Actioned]]-tbl_raw_data[[#This Row],[Date Tagged]]</f>
        <v>1.3252314813144039E-2</v>
      </c>
      <c r="J4849" s="50">
        <f>HOUR(tbl_raw_data[[#This Row],[time_taken]])*60+MINUTE(tbl_raw_data[[#This Row],[time_taken]])+SECOND(tbl_raw_data[[#This Row],[time_taken]])/60</f>
        <v>19.083333333333332</v>
      </c>
      <c r="K4849" s="54">
        <f>DATE(YEAR(tbl_raw_data[[#This Row],[Date Actioned]]), MONTH(tbl_raw_data[[#This Row],[Date Actioned]]), DAY(tbl_raw_data[[#This Row],[Date Actioned]]))</f>
        <v>45160</v>
      </c>
      <c r="L4849" s="55" t="str">
        <f>UPPER(TEXT(tbl_raw_data[[#This Row],[Updated_date]],"MMMM"))</f>
        <v>AUGUST</v>
      </c>
      <c r="M4849" s="55" t="str">
        <f>UPPER("Week "&amp;IF(ROUNDUP(DAY(tbl_raw_data[[#This Row],[Updated_date]])/7,0)=5,4,ROUNDUP(DAY(tbl_raw_data[[#This Row],[Updated_date]])/7,0)))</f>
        <v>WEEK 4</v>
      </c>
      <c r="N4849" s="57" t="str">
        <f>UPPER(VLOOKUP(tbl_raw_data[[#This Row],[Analyst]],[1]setting!$A$1:$B$15,2,0))</f>
        <v>MERCEDES</v>
      </c>
      <c r="O4849" s="57" t="str">
        <f>UPPER(tbl_raw_data[[#This Row],[Outcome]])</f>
        <v>APPROVE</v>
      </c>
      <c r="P4849" s="57" t="str">
        <f>UPPER(tbl_raw_data[[#This Row],[Queue Name]])</f>
        <v>CONSUMER EXISTING</v>
      </c>
      <c r="Q4849" s="57" t="str">
        <f>IF(tbl_raw_data[[#This Row],[time_taken_in_mins]]&lt;=20,"SLA_MET","SLA_NOT_MET")</f>
        <v>SLA_MET</v>
      </c>
    </row>
    <row r="4850" spans="1:17" ht="15" customHeight="1" x14ac:dyDescent="0.25">
      <c r="A4850" s="11" t="s">
        <v>4947</v>
      </c>
      <c r="B4850" s="12">
        <v>45160.643425925926</v>
      </c>
      <c r="C4850" s="27">
        <v>45160.652777777781</v>
      </c>
      <c r="D4850" s="28" t="s">
        <v>8</v>
      </c>
      <c r="E4850" s="28" t="s">
        <v>9</v>
      </c>
      <c r="F4850" s="28" t="s">
        <v>55</v>
      </c>
      <c r="G4850" s="112" t="s">
        <v>234</v>
      </c>
      <c r="H48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0" s="48">
        <f>tbl_raw_data[[#This Row],[Date Actioned]]-tbl_raw_data[[#This Row],[Date Tagged]]</f>
        <v>9.3518518551718444E-3</v>
      </c>
      <c r="J4850" s="50">
        <f>HOUR(tbl_raw_data[[#This Row],[time_taken]])*60+MINUTE(tbl_raw_data[[#This Row],[time_taken]])+SECOND(tbl_raw_data[[#This Row],[time_taken]])/60</f>
        <v>13.466666666666667</v>
      </c>
      <c r="K4850" s="54">
        <f>DATE(YEAR(tbl_raw_data[[#This Row],[Date Actioned]]), MONTH(tbl_raw_data[[#This Row],[Date Actioned]]), DAY(tbl_raw_data[[#This Row],[Date Actioned]]))</f>
        <v>45160</v>
      </c>
      <c r="L4850" s="55" t="str">
        <f>UPPER(TEXT(tbl_raw_data[[#This Row],[Updated_date]],"MMMM"))</f>
        <v>AUGUST</v>
      </c>
      <c r="M4850" s="55" t="str">
        <f>UPPER("Week "&amp;IF(ROUNDUP(DAY(tbl_raw_data[[#This Row],[Updated_date]])/7,0)=5,4,ROUNDUP(DAY(tbl_raw_data[[#This Row],[Updated_date]])/7,0)))</f>
        <v>WEEK 4</v>
      </c>
      <c r="N4850" s="57" t="str">
        <f>UPPER(VLOOKUP(tbl_raw_data[[#This Row],[Analyst]],[1]setting!$A$1:$B$15,2,0))</f>
        <v>CAMERON</v>
      </c>
      <c r="O4850" s="57" t="str">
        <f>UPPER(tbl_raw_data[[#This Row],[Outcome]])</f>
        <v>WITHDRAW</v>
      </c>
      <c r="P4850" s="57" t="str">
        <f>UPPER(tbl_raw_data[[#This Row],[Queue Name]])</f>
        <v>CONSUMER PRE BUREAU</v>
      </c>
      <c r="Q4850" s="57" t="str">
        <f>IF(tbl_raw_data[[#This Row],[time_taken_in_mins]]&lt;=20,"SLA_MET","SLA_NOT_MET")</f>
        <v>SLA_MET</v>
      </c>
    </row>
    <row r="4851" spans="1:17" ht="39" x14ac:dyDescent="0.25">
      <c r="A4851" s="22" t="s">
        <v>6810</v>
      </c>
      <c r="B4851" s="6">
        <v>45160.644178240742</v>
      </c>
      <c r="C4851" s="23">
        <v>45160.660115740742</v>
      </c>
      <c r="D4851" s="24" t="s">
        <v>8</v>
      </c>
      <c r="E4851" s="24" t="s">
        <v>28</v>
      </c>
      <c r="F4851" s="24" t="s">
        <v>55</v>
      </c>
      <c r="G4851" s="113" t="s">
        <v>5903</v>
      </c>
      <c r="H48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51" s="48">
        <f>tbl_raw_data[[#This Row],[Date Actioned]]-tbl_raw_data[[#This Row],[Date Tagged]]</f>
        <v>1.5937500000291038E-2</v>
      </c>
      <c r="J4851" s="50">
        <f>HOUR(tbl_raw_data[[#This Row],[time_taken]])*60+MINUTE(tbl_raw_data[[#This Row],[time_taken]])+SECOND(tbl_raw_data[[#This Row],[time_taken]])/60</f>
        <v>22.95</v>
      </c>
      <c r="K4851" s="54">
        <f>DATE(YEAR(tbl_raw_data[[#This Row],[Date Actioned]]), MONTH(tbl_raw_data[[#This Row],[Date Actioned]]), DAY(tbl_raw_data[[#This Row],[Date Actioned]]))</f>
        <v>45160</v>
      </c>
      <c r="L4851" s="55" t="str">
        <f>UPPER(TEXT(tbl_raw_data[[#This Row],[Updated_date]],"MMMM"))</f>
        <v>AUGUST</v>
      </c>
      <c r="M4851" s="55" t="str">
        <f>UPPER("Week "&amp;IF(ROUNDUP(DAY(tbl_raw_data[[#This Row],[Updated_date]])/7,0)=5,4,ROUNDUP(DAY(tbl_raw_data[[#This Row],[Updated_date]])/7,0)))</f>
        <v>WEEK 4</v>
      </c>
      <c r="N4851" s="57" t="str">
        <f>UPPER(VLOOKUP(tbl_raw_data[[#This Row],[Analyst]],[1]setting!$A$1:$B$15,2,0))</f>
        <v>CAMERON</v>
      </c>
      <c r="O4851" s="57" t="str">
        <f>UPPER(tbl_raw_data[[#This Row],[Outcome]])</f>
        <v>WITHDRAW</v>
      </c>
      <c r="P4851" s="57" t="str">
        <f>UPPER(tbl_raw_data[[#This Row],[Queue Name]])</f>
        <v>CONSUMER EXISTING</v>
      </c>
      <c r="Q4851" s="57" t="str">
        <f>IF(tbl_raw_data[[#This Row],[time_taken_in_mins]]&lt;=20,"SLA_MET","SLA_NOT_MET")</f>
        <v>SLA_NOT_MET</v>
      </c>
    </row>
    <row r="4852" spans="1:17" ht="15" customHeight="1" x14ac:dyDescent="0.25">
      <c r="A4852" s="5" t="s">
        <v>6346</v>
      </c>
      <c r="B4852" s="12">
        <v>45160.648182870369</v>
      </c>
      <c r="C4852" s="27">
        <v>45160.661192129628</v>
      </c>
      <c r="D4852" s="28" t="s">
        <v>8</v>
      </c>
      <c r="E4852" s="28" t="s">
        <v>9</v>
      </c>
      <c r="F4852" s="28" t="s">
        <v>14</v>
      </c>
      <c r="G4852" s="112" t="s">
        <v>854</v>
      </c>
      <c r="H48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2" s="48">
        <f>tbl_raw_data[[#This Row],[Date Actioned]]-tbl_raw_data[[#This Row],[Date Tagged]]</f>
        <v>1.3009259258979E-2</v>
      </c>
      <c r="J4852" s="50">
        <f>HOUR(tbl_raw_data[[#This Row],[time_taken]])*60+MINUTE(tbl_raw_data[[#This Row],[time_taken]])+SECOND(tbl_raw_data[[#This Row],[time_taken]])/60</f>
        <v>18.733333333333334</v>
      </c>
      <c r="K4852" s="54">
        <f>DATE(YEAR(tbl_raw_data[[#This Row],[Date Actioned]]), MONTH(tbl_raw_data[[#This Row],[Date Actioned]]), DAY(tbl_raw_data[[#This Row],[Date Actioned]]))</f>
        <v>45160</v>
      </c>
      <c r="L4852" s="55" t="str">
        <f>UPPER(TEXT(tbl_raw_data[[#This Row],[Updated_date]],"MMMM"))</f>
        <v>AUGUST</v>
      </c>
      <c r="M4852" s="55" t="str">
        <f>UPPER("Week "&amp;IF(ROUNDUP(DAY(tbl_raw_data[[#This Row],[Updated_date]])/7,0)=5,4,ROUNDUP(DAY(tbl_raw_data[[#This Row],[Updated_date]])/7,0)))</f>
        <v>WEEK 4</v>
      </c>
      <c r="N4852" s="57" t="str">
        <f>UPPER(VLOOKUP(tbl_raw_data[[#This Row],[Analyst]],[1]setting!$A$1:$B$15,2,0))</f>
        <v>HARDIK</v>
      </c>
      <c r="O4852" s="57" t="str">
        <f>UPPER(tbl_raw_data[[#This Row],[Outcome]])</f>
        <v>WITHDRAW</v>
      </c>
      <c r="P4852" s="57" t="str">
        <f>UPPER(tbl_raw_data[[#This Row],[Queue Name]])</f>
        <v>CONSUMER PRE BUREAU</v>
      </c>
      <c r="Q4852" s="57" t="str">
        <f>IF(tbl_raw_data[[#This Row],[time_taken_in_mins]]&lt;=20,"SLA_MET","SLA_NOT_MET")</f>
        <v>SLA_MET</v>
      </c>
    </row>
    <row r="4853" spans="1:17" ht="15" customHeight="1" x14ac:dyDescent="0.25">
      <c r="A4853" s="11" t="s">
        <v>4340</v>
      </c>
      <c r="B4853" s="6">
        <v>45160.650590277779</v>
      </c>
      <c r="C4853" s="23">
        <v>45160.658877314818</v>
      </c>
      <c r="D4853" s="24" t="s">
        <v>46</v>
      </c>
      <c r="E4853" s="24" t="s">
        <v>41</v>
      </c>
      <c r="F4853" s="24" t="s">
        <v>254</v>
      </c>
      <c r="G4853" s="113" t="s">
        <v>387</v>
      </c>
      <c r="H48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3" s="48">
        <f>tbl_raw_data[[#This Row],[Date Actioned]]-tbl_raw_data[[#This Row],[Date Tagged]]</f>
        <v>8.2870370388263837E-3</v>
      </c>
      <c r="J4853" s="50">
        <f>HOUR(tbl_raw_data[[#This Row],[time_taken]])*60+MINUTE(tbl_raw_data[[#This Row],[time_taken]])+SECOND(tbl_raw_data[[#This Row],[time_taken]])/60</f>
        <v>11.933333333333334</v>
      </c>
      <c r="K4853" s="54">
        <f>DATE(YEAR(tbl_raw_data[[#This Row],[Date Actioned]]), MONTH(tbl_raw_data[[#This Row],[Date Actioned]]), DAY(tbl_raw_data[[#This Row],[Date Actioned]]))</f>
        <v>45160</v>
      </c>
      <c r="L4853" s="55" t="str">
        <f>UPPER(TEXT(tbl_raw_data[[#This Row],[Updated_date]],"MMMM"))</f>
        <v>AUGUST</v>
      </c>
      <c r="M4853" s="55" t="str">
        <f>UPPER("Week "&amp;IF(ROUNDUP(DAY(tbl_raw_data[[#This Row],[Updated_date]])/7,0)=5,4,ROUNDUP(DAY(tbl_raw_data[[#This Row],[Updated_date]])/7,0)))</f>
        <v>WEEK 4</v>
      </c>
      <c r="N4853" s="57" t="str">
        <f>UPPER(VLOOKUP(tbl_raw_data[[#This Row],[Analyst]],[1]setting!$A$1:$B$15,2,0))</f>
        <v>FARDIN</v>
      </c>
      <c r="O4853" s="57" t="str">
        <f>UPPER(tbl_raw_data[[#This Row],[Outcome]])</f>
        <v>DECLINE</v>
      </c>
      <c r="P4853" s="57" t="str">
        <f>UPPER(tbl_raw_data[[#This Row],[Queue Name]])</f>
        <v>CONSUMER POST BUREAU</v>
      </c>
      <c r="Q4853" s="57" t="str">
        <f>IF(tbl_raw_data[[#This Row],[time_taken_in_mins]]&lt;=20,"SLA_MET","SLA_NOT_MET")</f>
        <v>SLA_MET</v>
      </c>
    </row>
    <row r="4854" spans="1:17" ht="15" customHeight="1" x14ac:dyDescent="0.25">
      <c r="A4854" s="5" t="s">
        <v>7065</v>
      </c>
      <c r="B4854" s="12">
        <v>45160.652997685182</v>
      </c>
      <c r="C4854" s="27">
        <v>45160.672303240739</v>
      </c>
      <c r="D4854" s="28" t="s">
        <v>13</v>
      </c>
      <c r="E4854" s="28" t="s">
        <v>9</v>
      </c>
      <c r="F4854" s="28" t="s">
        <v>455</v>
      </c>
      <c r="G4854" s="112" t="s">
        <v>19</v>
      </c>
      <c r="H48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4" s="48">
        <f>tbl_raw_data[[#This Row],[Date Actioned]]-tbl_raw_data[[#This Row],[Date Tagged]]</f>
        <v>1.9305555557366461E-2</v>
      </c>
      <c r="J4854" s="50">
        <f>HOUR(tbl_raw_data[[#This Row],[time_taken]])*60+MINUTE(tbl_raw_data[[#This Row],[time_taken]])+SECOND(tbl_raw_data[[#This Row],[time_taken]])/60</f>
        <v>27.8</v>
      </c>
      <c r="K4854" s="54">
        <f>DATE(YEAR(tbl_raw_data[[#This Row],[Date Actioned]]), MONTH(tbl_raw_data[[#This Row],[Date Actioned]]), DAY(tbl_raw_data[[#This Row],[Date Actioned]]))</f>
        <v>45160</v>
      </c>
      <c r="L4854" s="55" t="str">
        <f>UPPER(TEXT(tbl_raw_data[[#This Row],[Updated_date]],"MMMM"))</f>
        <v>AUGUST</v>
      </c>
      <c r="M4854" s="55" t="str">
        <f>UPPER("Week "&amp;IF(ROUNDUP(DAY(tbl_raw_data[[#This Row],[Updated_date]])/7,0)=5,4,ROUNDUP(DAY(tbl_raw_data[[#This Row],[Updated_date]])/7,0)))</f>
        <v>WEEK 4</v>
      </c>
      <c r="N4854" s="57" t="str">
        <f>UPPER(VLOOKUP(tbl_raw_data[[#This Row],[Analyst]],[1]setting!$A$1:$B$15,2,0))</f>
        <v>ROHAN</v>
      </c>
      <c r="O4854" s="57" t="str">
        <f>UPPER(tbl_raw_data[[#This Row],[Outcome]])</f>
        <v>APPROVE</v>
      </c>
      <c r="P4854" s="57" t="str">
        <f>UPPER(tbl_raw_data[[#This Row],[Queue Name]])</f>
        <v>CONSUMER PRE BUREAU</v>
      </c>
      <c r="Q4854" s="57" t="str">
        <f>IF(tbl_raw_data[[#This Row],[time_taken_in_mins]]&lt;=20,"SLA_MET","SLA_NOT_MET")</f>
        <v>SLA_NOT_MET</v>
      </c>
    </row>
    <row r="4855" spans="1:17" ht="15" customHeight="1" x14ac:dyDescent="0.25">
      <c r="A4855" s="11" t="s">
        <v>5098</v>
      </c>
      <c r="B4855" s="6">
        <v>45160.654270833336</v>
      </c>
      <c r="C4855" s="23">
        <v>45160.664039351854</v>
      </c>
      <c r="D4855" s="24" t="s">
        <v>13</v>
      </c>
      <c r="E4855" s="24" t="s">
        <v>9</v>
      </c>
      <c r="F4855" s="24" t="s">
        <v>55</v>
      </c>
      <c r="G4855" s="113" t="s">
        <v>155</v>
      </c>
      <c r="H48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5" s="48">
        <f>tbl_raw_data[[#This Row],[Date Actioned]]-tbl_raw_data[[#This Row],[Date Tagged]]</f>
        <v>9.7685185173759237E-3</v>
      </c>
      <c r="J4855" s="50">
        <f>HOUR(tbl_raw_data[[#This Row],[time_taken]])*60+MINUTE(tbl_raw_data[[#This Row],[time_taken]])+SECOND(tbl_raw_data[[#This Row],[time_taken]])/60</f>
        <v>14.066666666666666</v>
      </c>
      <c r="K4855" s="54">
        <f>DATE(YEAR(tbl_raw_data[[#This Row],[Date Actioned]]), MONTH(tbl_raw_data[[#This Row],[Date Actioned]]), DAY(tbl_raw_data[[#This Row],[Date Actioned]]))</f>
        <v>45160</v>
      </c>
      <c r="L4855" s="55" t="str">
        <f>UPPER(TEXT(tbl_raw_data[[#This Row],[Updated_date]],"MMMM"))</f>
        <v>AUGUST</v>
      </c>
      <c r="M4855" s="55" t="str">
        <f>UPPER("Week "&amp;IF(ROUNDUP(DAY(tbl_raw_data[[#This Row],[Updated_date]])/7,0)=5,4,ROUNDUP(DAY(tbl_raw_data[[#This Row],[Updated_date]])/7,0)))</f>
        <v>WEEK 4</v>
      </c>
      <c r="N4855" s="57" t="str">
        <f>UPPER(VLOOKUP(tbl_raw_data[[#This Row],[Analyst]],[1]setting!$A$1:$B$15,2,0))</f>
        <v>CAMERON</v>
      </c>
      <c r="O4855" s="57" t="str">
        <f>UPPER(tbl_raw_data[[#This Row],[Outcome]])</f>
        <v>APPROVE</v>
      </c>
      <c r="P4855" s="57" t="str">
        <f>UPPER(tbl_raw_data[[#This Row],[Queue Name]])</f>
        <v>CONSUMER PRE BUREAU</v>
      </c>
      <c r="Q4855" s="57" t="str">
        <f>IF(tbl_raw_data[[#This Row],[time_taken_in_mins]]&lt;=20,"SLA_MET","SLA_NOT_MET")</f>
        <v>SLA_MET</v>
      </c>
    </row>
    <row r="4856" spans="1:17" ht="15" customHeight="1" x14ac:dyDescent="0.25">
      <c r="A4856" s="11" t="s">
        <v>6356</v>
      </c>
      <c r="B4856" s="6">
        <v>45160.654328703706</v>
      </c>
      <c r="C4856" s="23">
        <v>45160.667372685188</v>
      </c>
      <c r="D4856" s="24" t="s">
        <v>8</v>
      </c>
      <c r="E4856" s="24" t="s">
        <v>9</v>
      </c>
      <c r="F4856" s="24" t="s">
        <v>14</v>
      </c>
      <c r="G4856" s="113" t="s">
        <v>6357</v>
      </c>
      <c r="H48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6" s="48">
        <f>tbl_raw_data[[#This Row],[Date Actioned]]-tbl_raw_data[[#This Row],[Date Tagged]]</f>
        <v>1.3043981482042E-2</v>
      </c>
      <c r="J4856" s="50">
        <f>HOUR(tbl_raw_data[[#This Row],[time_taken]])*60+MINUTE(tbl_raw_data[[#This Row],[time_taken]])+SECOND(tbl_raw_data[[#This Row],[time_taken]])/60</f>
        <v>18.783333333333335</v>
      </c>
      <c r="K4856" s="54">
        <f>DATE(YEAR(tbl_raw_data[[#This Row],[Date Actioned]]), MONTH(tbl_raw_data[[#This Row],[Date Actioned]]), DAY(tbl_raw_data[[#This Row],[Date Actioned]]))</f>
        <v>45160</v>
      </c>
      <c r="L4856" s="55" t="str">
        <f>UPPER(TEXT(tbl_raw_data[[#This Row],[Updated_date]],"MMMM"))</f>
        <v>AUGUST</v>
      </c>
      <c r="M4856" s="55" t="str">
        <f>UPPER("Week "&amp;IF(ROUNDUP(DAY(tbl_raw_data[[#This Row],[Updated_date]])/7,0)=5,4,ROUNDUP(DAY(tbl_raw_data[[#This Row],[Updated_date]])/7,0)))</f>
        <v>WEEK 4</v>
      </c>
      <c r="N4856" s="57" t="str">
        <f>UPPER(VLOOKUP(tbl_raw_data[[#This Row],[Analyst]],[1]setting!$A$1:$B$15,2,0))</f>
        <v>HARDIK</v>
      </c>
      <c r="O4856" s="57" t="str">
        <f>UPPER(tbl_raw_data[[#This Row],[Outcome]])</f>
        <v>WITHDRAW</v>
      </c>
      <c r="P4856" s="57" t="str">
        <f>UPPER(tbl_raw_data[[#This Row],[Queue Name]])</f>
        <v>CONSUMER PRE BUREAU</v>
      </c>
      <c r="Q4856" s="57" t="str">
        <f>IF(tbl_raw_data[[#This Row],[time_taken_in_mins]]&lt;=20,"SLA_MET","SLA_NOT_MET")</f>
        <v>SLA_MET</v>
      </c>
    </row>
    <row r="4857" spans="1:17" ht="15" customHeight="1" x14ac:dyDescent="0.25">
      <c r="A4857" s="22" t="s">
        <v>6769</v>
      </c>
      <c r="B4857" s="12">
        <v>45160.656701388885</v>
      </c>
      <c r="C4857" s="27">
        <v>45160.672199074077</v>
      </c>
      <c r="D4857" s="28" t="s">
        <v>13</v>
      </c>
      <c r="E4857" s="28" t="s">
        <v>9</v>
      </c>
      <c r="F4857" s="28" t="s">
        <v>55</v>
      </c>
      <c r="G4857" s="112" t="s">
        <v>29</v>
      </c>
      <c r="H48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57" s="48">
        <f>tbl_raw_data[[#This Row],[Date Actioned]]-tbl_raw_data[[#This Row],[Date Tagged]]</f>
        <v>1.5497685191803612E-2</v>
      </c>
      <c r="J4857" s="50">
        <f>HOUR(tbl_raw_data[[#This Row],[time_taken]])*60+MINUTE(tbl_raw_data[[#This Row],[time_taken]])+SECOND(tbl_raw_data[[#This Row],[time_taken]])/60</f>
        <v>22.316666666666666</v>
      </c>
      <c r="K4857" s="54">
        <f>DATE(YEAR(tbl_raw_data[[#This Row],[Date Actioned]]), MONTH(tbl_raw_data[[#This Row],[Date Actioned]]), DAY(tbl_raw_data[[#This Row],[Date Actioned]]))</f>
        <v>45160</v>
      </c>
      <c r="L4857" s="55" t="str">
        <f>UPPER(TEXT(tbl_raw_data[[#This Row],[Updated_date]],"MMMM"))</f>
        <v>AUGUST</v>
      </c>
      <c r="M4857" s="55" t="str">
        <f>UPPER("Week "&amp;IF(ROUNDUP(DAY(tbl_raw_data[[#This Row],[Updated_date]])/7,0)=5,4,ROUNDUP(DAY(tbl_raw_data[[#This Row],[Updated_date]])/7,0)))</f>
        <v>WEEK 4</v>
      </c>
      <c r="N4857" s="57" t="str">
        <f>UPPER(VLOOKUP(tbl_raw_data[[#This Row],[Analyst]],[1]setting!$A$1:$B$15,2,0))</f>
        <v>CAMERON</v>
      </c>
      <c r="O4857" s="57" t="str">
        <f>UPPER(tbl_raw_data[[#This Row],[Outcome]])</f>
        <v>APPROVE</v>
      </c>
      <c r="P4857" s="57" t="str">
        <f>UPPER(tbl_raw_data[[#This Row],[Queue Name]])</f>
        <v>CONSUMER PRE BUREAU</v>
      </c>
      <c r="Q4857" s="57" t="str">
        <f>IF(tbl_raw_data[[#This Row],[time_taken_in_mins]]&lt;=20,"SLA_MET","SLA_NOT_MET")</f>
        <v>SLA_NOT_MET</v>
      </c>
    </row>
    <row r="4858" spans="1:17" ht="15" customHeight="1" x14ac:dyDescent="0.25">
      <c r="A4858" s="22" t="s">
        <v>6666</v>
      </c>
      <c r="B4858" s="12">
        <v>45160.659826388888</v>
      </c>
      <c r="C4858" s="27">
        <v>45160.674537037034</v>
      </c>
      <c r="D4858" s="28" t="s">
        <v>8</v>
      </c>
      <c r="E4858" s="28" t="s">
        <v>9</v>
      </c>
      <c r="F4858" s="28" t="s">
        <v>14</v>
      </c>
      <c r="G4858" s="112" t="s">
        <v>1052</v>
      </c>
      <c r="H48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58" s="48">
        <f>tbl_raw_data[[#This Row],[Date Actioned]]-tbl_raw_data[[#This Row],[Date Tagged]]</f>
        <v>1.4710648145410232E-2</v>
      </c>
      <c r="J4858" s="50">
        <f>HOUR(tbl_raw_data[[#This Row],[time_taken]])*60+MINUTE(tbl_raw_data[[#This Row],[time_taken]])+SECOND(tbl_raw_data[[#This Row],[time_taken]])/60</f>
        <v>21.183333333333334</v>
      </c>
      <c r="K4858" s="54">
        <f>DATE(YEAR(tbl_raw_data[[#This Row],[Date Actioned]]), MONTH(tbl_raw_data[[#This Row],[Date Actioned]]), DAY(tbl_raw_data[[#This Row],[Date Actioned]]))</f>
        <v>45160</v>
      </c>
      <c r="L4858" s="55" t="str">
        <f>UPPER(TEXT(tbl_raw_data[[#This Row],[Updated_date]],"MMMM"))</f>
        <v>AUGUST</v>
      </c>
      <c r="M4858" s="55" t="str">
        <f>UPPER("Week "&amp;IF(ROUNDUP(DAY(tbl_raw_data[[#This Row],[Updated_date]])/7,0)=5,4,ROUNDUP(DAY(tbl_raw_data[[#This Row],[Updated_date]])/7,0)))</f>
        <v>WEEK 4</v>
      </c>
      <c r="N4858" s="57" t="str">
        <f>UPPER(VLOOKUP(tbl_raw_data[[#This Row],[Analyst]],[1]setting!$A$1:$B$15,2,0))</f>
        <v>HARDIK</v>
      </c>
      <c r="O4858" s="57" t="str">
        <f>UPPER(tbl_raw_data[[#This Row],[Outcome]])</f>
        <v>WITHDRAW</v>
      </c>
      <c r="P4858" s="57" t="str">
        <f>UPPER(tbl_raw_data[[#This Row],[Queue Name]])</f>
        <v>CONSUMER PRE BUREAU</v>
      </c>
      <c r="Q4858" s="57" t="str">
        <f>IF(tbl_raw_data[[#This Row],[time_taken_in_mins]]&lt;=20,"SLA_MET","SLA_NOT_MET")</f>
        <v>SLA_NOT_MET</v>
      </c>
    </row>
    <row r="4859" spans="1:17" ht="39" x14ac:dyDescent="0.25">
      <c r="A4859" s="5" t="s">
        <v>5902</v>
      </c>
      <c r="B4859" s="6">
        <v>45160.664236111108</v>
      </c>
      <c r="C4859" s="23">
        <v>45160.675879629627</v>
      </c>
      <c r="D4859" s="24" t="s">
        <v>8</v>
      </c>
      <c r="E4859" s="24" t="s">
        <v>28</v>
      </c>
      <c r="F4859" s="24" t="s">
        <v>55</v>
      </c>
      <c r="G4859" s="113" t="s">
        <v>5903</v>
      </c>
      <c r="H48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59" s="48">
        <f>tbl_raw_data[[#This Row],[Date Actioned]]-tbl_raw_data[[#This Row],[Date Tagged]]</f>
        <v>1.1643518519122154E-2</v>
      </c>
      <c r="J4859" s="50">
        <f>HOUR(tbl_raw_data[[#This Row],[time_taken]])*60+MINUTE(tbl_raw_data[[#This Row],[time_taken]])+SECOND(tbl_raw_data[[#This Row],[time_taken]])/60</f>
        <v>16.766666666666666</v>
      </c>
      <c r="K4859" s="54">
        <f>DATE(YEAR(tbl_raw_data[[#This Row],[Date Actioned]]), MONTH(tbl_raw_data[[#This Row],[Date Actioned]]), DAY(tbl_raw_data[[#This Row],[Date Actioned]]))</f>
        <v>45160</v>
      </c>
      <c r="L4859" s="55" t="str">
        <f>UPPER(TEXT(tbl_raw_data[[#This Row],[Updated_date]],"MMMM"))</f>
        <v>AUGUST</v>
      </c>
      <c r="M4859" s="55" t="str">
        <f>UPPER("Week "&amp;IF(ROUNDUP(DAY(tbl_raw_data[[#This Row],[Updated_date]])/7,0)=5,4,ROUNDUP(DAY(tbl_raw_data[[#This Row],[Updated_date]])/7,0)))</f>
        <v>WEEK 4</v>
      </c>
      <c r="N4859" s="57" t="str">
        <f>UPPER(VLOOKUP(tbl_raw_data[[#This Row],[Analyst]],[1]setting!$A$1:$B$15,2,0))</f>
        <v>CAMERON</v>
      </c>
      <c r="O4859" s="57" t="str">
        <f>UPPER(tbl_raw_data[[#This Row],[Outcome]])</f>
        <v>WITHDRAW</v>
      </c>
      <c r="P4859" s="57" t="str">
        <f>UPPER(tbl_raw_data[[#This Row],[Queue Name]])</f>
        <v>CONSUMER EXISTING</v>
      </c>
      <c r="Q4859" s="57" t="str">
        <f>IF(tbl_raw_data[[#This Row],[time_taken_in_mins]]&lt;=20,"SLA_MET","SLA_NOT_MET")</f>
        <v>SLA_MET</v>
      </c>
    </row>
    <row r="4860" spans="1:17" ht="15" customHeight="1" x14ac:dyDescent="0.25">
      <c r="A4860" s="5" t="s">
        <v>7162</v>
      </c>
      <c r="B4860" s="6">
        <v>45160.665127314816</v>
      </c>
      <c r="C4860" s="23">
        <v>45160.6874537037</v>
      </c>
      <c r="D4860" s="24" t="s">
        <v>13</v>
      </c>
      <c r="E4860" s="24" t="s">
        <v>9</v>
      </c>
      <c r="F4860" s="24" t="s">
        <v>42</v>
      </c>
      <c r="G4860" s="113" t="s">
        <v>29</v>
      </c>
      <c r="H48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0" s="48">
        <f>tbl_raw_data[[#This Row],[Date Actioned]]-tbl_raw_data[[#This Row],[Date Tagged]]</f>
        <v>2.2326388883811887E-2</v>
      </c>
      <c r="J4860" s="50">
        <f>HOUR(tbl_raw_data[[#This Row],[time_taken]])*60+MINUTE(tbl_raw_data[[#This Row],[time_taken]])+SECOND(tbl_raw_data[[#This Row],[time_taken]])/60</f>
        <v>32.15</v>
      </c>
      <c r="K4860" s="54">
        <f>DATE(YEAR(tbl_raw_data[[#This Row],[Date Actioned]]), MONTH(tbl_raw_data[[#This Row],[Date Actioned]]), DAY(tbl_raw_data[[#This Row],[Date Actioned]]))</f>
        <v>45160</v>
      </c>
      <c r="L4860" s="55" t="str">
        <f>UPPER(TEXT(tbl_raw_data[[#This Row],[Updated_date]],"MMMM"))</f>
        <v>AUGUST</v>
      </c>
      <c r="M4860" s="55" t="str">
        <f>UPPER("Week "&amp;IF(ROUNDUP(DAY(tbl_raw_data[[#This Row],[Updated_date]])/7,0)=5,4,ROUNDUP(DAY(tbl_raw_data[[#This Row],[Updated_date]])/7,0)))</f>
        <v>WEEK 4</v>
      </c>
      <c r="N4860" s="57" t="str">
        <f>UPPER(VLOOKUP(tbl_raw_data[[#This Row],[Analyst]],[1]setting!$A$1:$B$15,2,0))</f>
        <v>NITESH</v>
      </c>
      <c r="O4860" s="57" t="str">
        <f>UPPER(tbl_raw_data[[#This Row],[Outcome]])</f>
        <v>APPROVE</v>
      </c>
      <c r="P4860" s="57" t="str">
        <f>UPPER(tbl_raw_data[[#This Row],[Queue Name]])</f>
        <v>CONSUMER PRE BUREAU</v>
      </c>
      <c r="Q4860" s="57" t="str">
        <f>IF(tbl_raw_data[[#This Row],[time_taken_in_mins]]&lt;=20,"SLA_MET","SLA_NOT_MET")</f>
        <v>SLA_NOT_MET</v>
      </c>
    </row>
    <row r="4861" spans="1:17" ht="15" customHeight="1" x14ac:dyDescent="0.25">
      <c r="A4861" s="22" t="s">
        <v>6079</v>
      </c>
      <c r="B4861" s="12">
        <v>45160.665405092594</v>
      </c>
      <c r="C4861" s="27">
        <v>45160.677499999998</v>
      </c>
      <c r="D4861" s="28" t="s">
        <v>46</v>
      </c>
      <c r="E4861" s="28" t="s">
        <v>28</v>
      </c>
      <c r="F4861" s="28" t="s">
        <v>14</v>
      </c>
      <c r="G4861" s="112" t="s">
        <v>448</v>
      </c>
      <c r="H48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1" s="48">
        <f>tbl_raw_data[[#This Row],[Date Actioned]]-tbl_raw_data[[#This Row],[Date Tagged]]</f>
        <v>1.2094907404389232E-2</v>
      </c>
      <c r="J4861" s="50">
        <f>HOUR(tbl_raw_data[[#This Row],[time_taken]])*60+MINUTE(tbl_raw_data[[#This Row],[time_taken]])+SECOND(tbl_raw_data[[#This Row],[time_taken]])/60</f>
        <v>17.416666666666668</v>
      </c>
      <c r="K4861" s="54">
        <f>DATE(YEAR(tbl_raw_data[[#This Row],[Date Actioned]]), MONTH(tbl_raw_data[[#This Row],[Date Actioned]]), DAY(tbl_raw_data[[#This Row],[Date Actioned]]))</f>
        <v>45160</v>
      </c>
      <c r="L4861" s="55" t="str">
        <f>UPPER(TEXT(tbl_raw_data[[#This Row],[Updated_date]],"MMMM"))</f>
        <v>AUGUST</v>
      </c>
      <c r="M4861" s="55" t="str">
        <f>UPPER("Week "&amp;IF(ROUNDUP(DAY(tbl_raw_data[[#This Row],[Updated_date]])/7,0)=5,4,ROUNDUP(DAY(tbl_raw_data[[#This Row],[Updated_date]])/7,0)))</f>
        <v>WEEK 4</v>
      </c>
      <c r="N4861" s="57" t="str">
        <f>UPPER(VLOOKUP(tbl_raw_data[[#This Row],[Analyst]],[1]setting!$A$1:$B$15,2,0))</f>
        <v>HARDIK</v>
      </c>
      <c r="O4861" s="57" t="str">
        <f>UPPER(tbl_raw_data[[#This Row],[Outcome]])</f>
        <v>DECLINE</v>
      </c>
      <c r="P4861" s="57" t="str">
        <f>UPPER(tbl_raw_data[[#This Row],[Queue Name]])</f>
        <v>CONSUMER EXISTING</v>
      </c>
      <c r="Q4861" s="57" t="str">
        <f>IF(tbl_raw_data[[#This Row],[time_taken_in_mins]]&lt;=20,"SLA_MET","SLA_NOT_MET")</f>
        <v>SLA_MET</v>
      </c>
    </row>
    <row r="4862" spans="1:17" x14ac:dyDescent="0.25">
      <c r="A4862" s="11" t="s">
        <v>6384</v>
      </c>
      <c r="B4862" s="12">
        <v>45160.665462962963</v>
      </c>
      <c r="C4862" s="27">
        <v>45160.678622685184</v>
      </c>
      <c r="D4862" s="28" t="s">
        <v>8</v>
      </c>
      <c r="E4862" s="28" t="s">
        <v>28</v>
      </c>
      <c r="F4862" s="28" t="s">
        <v>168</v>
      </c>
      <c r="G4862" s="114"/>
      <c r="H48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62" s="48">
        <f>tbl_raw_data[[#This Row],[Date Actioned]]-tbl_raw_data[[#This Row],[Date Tagged]]</f>
        <v>1.3159722220734693E-2</v>
      </c>
      <c r="J4862" s="50">
        <f>HOUR(tbl_raw_data[[#This Row],[time_taken]])*60+MINUTE(tbl_raw_data[[#This Row],[time_taken]])+SECOND(tbl_raw_data[[#This Row],[time_taken]])/60</f>
        <v>18.95</v>
      </c>
      <c r="K4862" s="54">
        <f>DATE(YEAR(tbl_raw_data[[#This Row],[Date Actioned]]), MONTH(tbl_raw_data[[#This Row],[Date Actioned]]), DAY(tbl_raw_data[[#This Row],[Date Actioned]]))</f>
        <v>45160</v>
      </c>
      <c r="L4862" s="55" t="str">
        <f>UPPER(TEXT(tbl_raw_data[[#This Row],[Updated_date]],"MMMM"))</f>
        <v>AUGUST</v>
      </c>
      <c r="M4862" s="55" t="str">
        <f>UPPER("Week "&amp;IF(ROUNDUP(DAY(tbl_raw_data[[#This Row],[Updated_date]])/7,0)=5,4,ROUNDUP(DAY(tbl_raw_data[[#This Row],[Updated_date]])/7,0)))</f>
        <v>WEEK 4</v>
      </c>
      <c r="N4862" s="57" t="str">
        <f>UPPER(VLOOKUP(tbl_raw_data[[#This Row],[Analyst]],[1]setting!$A$1:$B$15,2,0))</f>
        <v>MERCEDES</v>
      </c>
      <c r="O4862" s="57" t="str">
        <f>UPPER(tbl_raw_data[[#This Row],[Outcome]])</f>
        <v>WITHDRAW</v>
      </c>
      <c r="P4862" s="57" t="str">
        <f>UPPER(tbl_raw_data[[#This Row],[Queue Name]])</f>
        <v>CONSUMER EXISTING</v>
      </c>
      <c r="Q4862" s="57" t="str">
        <f>IF(tbl_raw_data[[#This Row],[time_taken_in_mins]]&lt;=20,"SLA_MET","SLA_NOT_MET")</f>
        <v>SLA_MET</v>
      </c>
    </row>
    <row r="4863" spans="1:17" ht="15" customHeight="1" x14ac:dyDescent="0.25">
      <c r="A4863" s="11" t="s">
        <v>6542</v>
      </c>
      <c r="B4863" s="12">
        <v>45160.665694444448</v>
      </c>
      <c r="C4863" s="27">
        <v>45160.679710648146</v>
      </c>
      <c r="D4863" s="28" t="s">
        <v>13</v>
      </c>
      <c r="E4863" s="28" t="s">
        <v>28</v>
      </c>
      <c r="F4863" s="28" t="s">
        <v>455</v>
      </c>
      <c r="G4863" s="112" t="s">
        <v>29</v>
      </c>
      <c r="H48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3" s="48">
        <f>tbl_raw_data[[#This Row],[Date Actioned]]-tbl_raw_data[[#This Row],[Date Tagged]]</f>
        <v>1.4016203698702157E-2</v>
      </c>
      <c r="J4863" s="50">
        <f>HOUR(tbl_raw_data[[#This Row],[time_taken]])*60+MINUTE(tbl_raw_data[[#This Row],[time_taken]])+SECOND(tbl_raw_data[[#This Row],[time_taken]])/60</f>
        <v>20.183333333333334</v>
      </c>
      <c r="K4863" s="54">
        <f>DATE(YEAR(tbl_raw_data[[#This Row],[Date Actioned]]), MONTH(tbl_raw_data[[#This Row],[Date Actioned]]), DAY(tbl_raw_data[[#This Row],[Date Actioned]]))</f>
        <v>45160</v>
      </c>
      <c r="L4863" s="55" t="str">
        <f>UPPER(TEXT(tbl_raw_data[[#This Row],[Updated_date]],"MMMM"))</f>
        <v>AUGUST</v>
      </c>
      <c r="M4863" s="55" t="str">
        <f>UPPER("Week "&amp;IF(ROUNDUP(DAY(tbl_raw_data[[#This Row],[Updated_date]])/7,0)=5,4,ROUNDUP(DAY(tbl_raw_data[[#This Row],[Updated_date]])/7,0)))</f>
        <v>WEEK 4</v>
      </c>
      <c r="N4863" s="57" t="str">
        <f>UPPER(VLOOKUP(tbl_raw_data[[#This Row],[Analyst]],[1]setting!$A$1:$B$15,2,0))</f>
        <v>ROHAN</v>
      </c>
      <c r="O4863" s="57" t="str">
        <f>UPPER(tbl_raw_data[[#This Row],[Outcome]])</f>
        <v>APPROVE</v>
      </c>
      <c r="P4863" s="57" t="str">
        <f>UPPER(tbl_raw_data[[#This Row],[Queue Name]])</f>
        <v>CONSUMER EXISTING</v>
      </c>
      <c r="Q4863" s="57" t="str">
        <f>IF(tbl_raw_data[[#This Row],[time_taken_in_mins]]&lt;=20,"SLA_MET","SLA_NOT_MET")</f>
        <v>SLA_NOT_MET</v>
      </c>
    </row>
    <row r="4864" spans="1:17" ht="15" customHeight="1" x14ac:dyDescent="0.25">
      <c r="A4864" s="22" t="s">
        <v>6576</v>
      </c>
      <c r="B4864" s="6">
        <v>45160.667407407411</v>
      </c>
      <c r="C4864" s="23">
        <v>45160.681620370371</v>
      </c>
      <c r="D4864" s="24" t="s">
        <v>13</v>
      </c>
      <c r="E4864" s="24" t="s">
        <v>28</v>
      </c>
      <c r="F4864" s="24" t="s">
        <v>254</v>
      </c>
      <c r="G4864" s="113" t="s">
        <v>29</v>
      </c>
      <c r="H48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4" s="48">
        <f>tbl_raw_data[[#This Row],[Date Actioned]]-tbl_raw_data[[#This Row],[Date Tagged]]</f>
        <v>1.4212962960300501E-2</v>
      </c>
      <c r="J4864" s="50">
        <f>HOUR(tbl_raw_data[[#This Row],[time_taken]])*60+MINUTE(tbl_raw_data[[#This Row],[time_taken]])+SECOND(tbl_raw_data[[#This Row],[time_taken]])/60</f>
        <v>20.466666666666665</v>
      </c>
      <c r="K4864" s="54">
        <f>DATE(YEAR(tbl_raw_data[[#This Row],[Date Actioned]]), MONTH(tbl_raw_data[[#This Row],[Date Actioned]]), DAY(tbl_raw_data[[#This Row],[Date Actioned]]))</f>
        <v>45160</v>
      </c>
      <c r="L4864" s="55" t="str">
        <f>UPPER(TEXT(tbl_raw_data[[#This Row],[Updated_date]],"MMMM"))</f>
        <v>AUGUST</v>
      </c>
      <c r="M4864" s="55" t="str">
        <f>UPPER("Week "&amp;IF(ROUNDUP(DAY(tbl_raw_data[[#This Row],[Updated_date]])/7,0)=5,4,ROUNDUP(DAY(tbl_raw_data[[#This Row],[Updated_date]])/7,0)))</f>
        <v>WEEK 4</v>
      </c>
      <c r="N4864" s="57" t="str">
        <f>UPPER(VLOOKUP(tbl_raw_data[[#This Row],[Analyst]],[1]setting!$A$1:$B$15,2,0))</f>
        <v>FARDIN</v>
      </c>
      <c r="O4864" s="57" t="str">
        <f>UPPER(tbl_raw_data[[#This Row],[Outcome]])</f>
        <v>APPROVE</v>
      </c>
      <c r="P4864" s="57" t="str">
        <f>UPPER(tbl_raw_data[[#This Row],[Queue Name]])</f>
        <v>CONSUMER EXISTING</v>
      </c>
      <c r="Q4864" s="57" t="str">
        <f>IF(tbl_raw_data[[#This Row],[time_taken_in_mins]]&lt;=20,"SLA_MET","SLA_NOT_MET")</f>
        <v>SLA_NOT_MET</v>
      </c>
    </row>
    <row r="4865" spans="1:17" ht="15" customHeight="1" x14ac:dyDescent="0.25">
      <c r="A4865" s="5" t="s">
        <v>6169</v>
      </c>
      <c r="B4865" s="12">
        <v>45160.667696759258</v>
      </c>
      <c r="C4865" s="27">
        <v>45160.68</v>
      </c>
      <c r="D4865" s="28" t="s">
        <v>13</v>
      </c>
      <c r="E4865" s="28" t="s">
        <v>28</v>
      </c>
      <c r="F4865" s="28" t="s">
        <v>55</v>
      </c>
      <c r="G4865" s="112" t="s">
        <v>53</v>
      </c>
      <c r="H48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5" s="48">
        <f>tbl_raw_data[[#This Row],[Date Actioned]]-tbl_raw_data[[#This Row],[Date Tagged]]</f>
        <v>1.230324074276723E-2</v>
      </c>
      <c r="J4865" s="50">
        <f>HOUR(tbl_raw_data[[#This Row],[time_taken]])*60+MINUTE(tbl_raw_data[[#This Row],[time_taken]])+SECOND(tbl_raw_data[[#This Row],[time_taken]])/60</f>
        <v>17.716666666666665</v>
      </c>
      <c r="K4865" s="54">
        <f>DATE(YEAR(tbl_raw_data[[#This Row],[Date Actioned]]), MONTH(tbl_raw_data[[#This Row],[Date Actioned]]), DAY(tbl_raw_data[[#This Row],[Date Actioned]]))</f>
        <v>45160</v>
      </c>
      <c r="L4865" s="55" t="str">
        <f>UPPER(TEXT(tbl_raw_data[[#This Row],[Updated_date]],"MMMM"))</f>
        <v>AUGUST</v>
      </c>
      <c r="M4865" s="55" t="str">
        <f>UPPER("Week "&amp;IF(ROUNDUP(DAY(tbl_raw_data[[#This Row],[Updated_date]])/7,0)=5,4,ROUNDUP(DAY(tbl_raw_data[[#This Row],[Updated_date]])/7,0)))</f>
        <v>WEEK 4</v>
      </c>
      <c r="N4865" s="57" t="str">
        <f>UPPER(VLOOKUP(tbl_raw_data[[#This Row],[Analyst]],[1]setting!$A$1:$B$15,2,0))</f>
        <v>CAMERON</v>
      </c>
      <c r="O4865" s="57" t="str">
        <f>UPPER(tbl_raw_data[[#This Row],[Outcome]])</f>
        <v>APPROVE</v>
      </c>
      <c r="P4865" s="57" t="str">
        <f>UPPER(tbl_raw_data[[#This Row],[Queue Name]])</f>
        <v>CONSUMER EXISTING</v>
      </c>
      <c r="Q4865" s="57" t="str">
        <f>IF(tbl_raw_data[[#This Row],[time_taken_in_mins]]&lt;=20,"SLA_MET","SLA_NOT_MET")</f>
        <v>SLA_MET</v>
      </c>
    </row>
    <row r="4866" spans="1:17" ht="15" customHeight="1" x14ac:dyDescent="0.25">
      <c r="A4866" s="22" t="s">
        <v>5499</v>
      </c>
      <c r="B4866" s="6">
        <v>45160.670497685183</v>
      </c>
      <c r="C4866" s="23">
        <v>45160.681145833332</v>
      </c>
      <c r="D4866" s="24" t="s">
        <v>8</v>
      </c>
      <c r="E4866" s="24" t="s">
        <v>9</v>
      </c>
      <c r="F4866" s="24" t="s">
        <v>14</v>
      </c>
      <c r="G4866" s="113" t="s">
        <v>5500</v>
      </c>
      <c r="H48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66" s="48">
        <f>tbl_raw_data[[#This Row],[Date Actioned]]-tbl_raw_data[[#This Row],[Date Tagged]]</f>
        <v>1.0648148148902692E-2</v>
      </c>
      <c r="J4866" s="50">
        <f>HOUR(tbl_raw_data[[#This Row],[time_taken]])*60+MINUTE(tbl_raw_data[[#This Row],[time_taken]])+SECOND(tbl_raw_data[[#This Row],[time_taken]])/60</f>
        <v>15.333333333333334</v>
      </c>
      <c r="K4866" s="54">
        <f>DATE(YEAR(tbl_raw_data[[#This Row],[Date Actioned]]), MONTH(tbl_raw_data[[#This Row],[Date Actioned]]), DAY(tbl_raw_data[[#This Row],[Date Actioned]]))</f>
        <v>45160</v>
      </c>
      <c r="L4866" s="55" t="str">
        <f>UPPER(TEXT(tbl_raw_data[[#This Row],[Updated_date]],"MMMM"))</f>
        <v>AUGUST</v>
      </c>
      <c r="M4866" s="55" t="str">
        <f>UPPER("Week "&amp;IF(ROUNDUP(DAY(tbl_raw_data[[#This Row],[Updated_date]])/7,0)=5,4,ROUNDUP(DAY(tbl_raw_data[[#This Row],[Updated_date]])/7,0)))</f>
        <v>WEEK 4</v>
      </c>
      <c r="N4866" s="57" t="str">
        <f>UPPER(VLOOKUP(tbl_raw_data[[#This Row],[Analyst]],[1]setting!$A$1:$B$15,2,0))</f>
        <v>HARDIK</v>
      </c>
      <c r="O4866" s="57" t="str">
        <f>UPPER(tbl_raw_data[[#This Row],[Outcome]])</f>
        <v>WITHDRAW</v>
      </c>
      <c r="P4866" s="57" t="str">
        <f>UPPER(tbl_raw_data[[#This Row],[Queue Name]])</f>
        <v>CONSUMER PRE BUREAU</v>
      </c>
      <c r="Q4866" s="57" t="str">
        <f>IF(tbl_raw_data[[#This Row],[time_taken_in_mins]]&lt;=20,"SLA_MET","SLA_NOT_MET")</f>
        <v>SLA_MET</v>
      </c>
    </row>
    <row r="4867" spans="1:17" ht="15" customHeight="1" x14ac:dyDescent="0.25">
      <c r="A4867" s="11" t="s">
        <v>5282</v>
      </c>
      <c r="B4867" s="6">
        <v>45160.674247685187</v>
      </c>
      <c r="C4867" s="23">
        <v>45160.68440972222</v>
      </c>
      <c r="D4867" s="24" t="s">
        <v>13</v>
      </c>
      <c r="E4867" s="24" t="s">
        <v>9</v>
      </c>
      <c r="F4867" s="24" t="s">
        <v>55</v>
      </c>
      <c r="G4867" s="113" t="s">
        <v>29</v>
      </c>
      <c r="H48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67" s="48">
        <f>tbl_raw_data[[#This Row],[Date Actioned]]-tbl_raw_data[[#This Row],[Date Tagged]]</f>
        <v>1.0162037033296656E-2</v>
      </c>
      <c r="J4867" s="50">
        <f>HOUR(tbl_raw_data[[#This Row],[time_taken]])*60+MINUTE(tbl_raw_data[[#This Row],[time_taken]])+SECOND(tbl_raw_data[[#This Row],[time_taken]])/60</f>
        <v>14.633333333333333</v>
      </c>
      <c r="K4867" s="54">
        <f>DATE(YEAR(tbl_raw_data[[#This Row],[Date Actioned]]), MONTH(tbl_raw_data[[#This Row],[Date Actioned]]), DAY(tbl_raw_data[[#This Row],[Date Actioned]]))</f>
        <v>45160</v>
      </c>
      <c r="L4867" s="55" t="str">
        <f>UPPER(TEXT(tbl_raw_data[[#This Row],[Updated_date]],"MMMM"))</f>
        <v>AUGUST</v>
      </c>
      <c r="M4867" s="55" t="str">
        <f>UPPER("Week "&amp;IF(ROUNDUP(DAY(tbl_raw_data[[#This Row],[Updated_date]])/7,0)=5,4,ROUNDUP(DAY(tbl_raw_data[[#This Row],[Updated_date]])/7,0)))</f>
        <v>WEEK 4</v>
      </c>
      <c r="N4867" s="57" t="str">
        <f>UPPER(VLOOKUP(tbl_raw_data[[#This Row],[Analyst]],[1]setting!$A$1:$B$15,2,0))</f>
        <v>CAMERON</v>
      </c>
      <c r="O4867" s="57" t="str">
        <f>UPPER(tbl_raw_data[[#This Row],[Outcome]])</f>
        <v>APPROVE</v>
      </c>
      <c r="P4867" s="57" t="str">
        <f>UPPER(tbl_raw_data[[#This Row],[Queue Name]])</f>
        <v>CONSUMER PRE BUREAU</v>
      </c>
      <c r="Q4867" s="57" t="str">
        <f>IF(tbl_raw_data[[#This Row],[time_taken_in_mins]]&lt;=20,"SLA_MET","SLA_NOT_MET")</f>
        <v>SLA_MET</v>
      </c>
    </row>
    <row r="4868" spans="1:17" ht="15" customHeight="1" x14ac:dyDescent="0.25">
      <c r="A4868" s="22" t="s">
        <v>4125</v>
      </c>
      <c r="B4868" s="12">
        <v>45160.674988425926</v>
      </c>
      <c r="C4868" s="27">
        <v>45160.682905092595</v>
      </c>
      <c r="D4868" s="28" t="s">
        <v>13</v>
      </c>
      <c r="E4868" s="28" t="s">
        <v>28</v>
      </c>
      <c r="F4868" s="28" t="s">
        <v>168</v>
      </c>
      <c r="G4868" s="114"/>
      <c r="H48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68" s="48">
        <f>tbl_raw_data[[#This Row],[Date Actioned]]-tbl_raw_data[[#This Row],[Date Tagged]]</f>
        <v>7.9166666691889986E-3</v>
      </c>
      <c r="J4868" s="50">
        <f>HOUR(tbl_raw_data[[#This Row],[time_taken]])*60+MINUTE(tbl_raw_data[[#This Row],[time_taken]])+SECOND(tbl_raw_data[[#This Row],[time_taken]])/60</f>
        <v>11.4</v>
      </c>
      <c r="K4868" s="54">
        <f>DATE(YEAR(tbl_raw_data[[#This Row],[Date Actioned]]), MONTH(tbl_raw_data[[#This Row],[Date Actioned]]), DAY(tbl_raw_data[[#This Row],[Date Actioned]]))</f>
        <v>45160</v>
      </c>
      <c r="L4868" s="55" t="str">
        <f>UPPER(TEXT(tbl_raw_data[[#This Row],[Updated_date]],"MMMM"))</f>
        <v>AUGUST</v>
      </c>
      <c r="M4868" s="55" t="str">
        <f>UPPER("Week "&amp;IF(ROUNDUP(DAY(tbl_raw_data[[#This Row],[Updated_date]])/7,0)=5,4,ROUNDUP(DAY(tbl_raw_data[[#This Row],[Updated_date]])/7,0)))</f>
        <v>WEEK 4</v>
      </c>
      <c r="N4868" s="57" t="str">
        <f>UPPER(VLOOKUP(tbl_raw_data[[#This Row],[Analyst]],[1]setting!$A$1:$B$15,2,0))</f>
        <v>MERCEDES</v>
      </c>
      <c r="O4868" s="57" t="str">
        <f>UPPER(tbl_raw_data[[#This Row],[Outcome]])</f>
        <v>APPROVE</v>
      </c>
      <c r="P4868" s="57" t="str">
        <f>UPPER(tbl_raw_data[[#This Row],[Queue Name]])</f>
        <v>CONSUMER EXISTING</v>
      </c>
      <c r="Q4868" s="57" t="str">
        <f>IF(tbl_raw_data[[#This Row],[time_taken_in_mins]]&lt;=20,"SLA_MET","SLA_NOT_MET")</f>
        <v>SLA_MET</v>
      </c>
    </row>
    <row r="4869" spans="1:17" ht="15" customHeight="1" x14ac:dyDescent="0.25">
      <c r="A4869" s="5" t="s">
        <v>6465</v>
      </c>
      <c r="B4869" s="6">
        <v>45160.68</v>
      </c>
      <c r="C4869" s="23">
        <v>45160.693530092591</v>
      </c>
      <c r="D4869" s="24" t="s">
        <v>13</v>
      </c>
      <c r="E4869" s="24" t="s">
        <v>28</v>
      </c>
      <c r="F4869" s="24" t="s">
        <v>455</v>
      </c>
      <c r="G4869" s="115"/>
      <c r="H48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69" s="48">
        <f>tbl_raw_data[[#This Row],[Date Actioned]]-tbl_raw_data[[#This Row],[Date Tagged]]</f>
        <v>1.3530092590372078E-2</v>
      </c>
      <c r="J4869" s="50">
        <f>HOUR(tbl_raw_data[[#This Row],[time_taken]])*60+MINUTE(tbl_raw_data[[#This Row],[time_taken]])+SECOND(tbl_raw_data[[#This Row],[time_taken]])/60</f>
        <v>19.483333333333334</v>
      </c>
      <c r="K4869" s="54">
        <f>DATE(YEAR(tbl_raw_data[[#This Row],[Date Actioned]]), MONTH(tbl_raw_data[[#This Row],[Date Actioned]]), DAY(tbl_raw_data[[#This Row],[Date Actioned]]))</f>
        <v>45160</v>
      </c>
      <c r="L4869" s="55" t="str">
        <f>UPPER(TEXT(tbl_raw_data[[#This Row],[Updated_date]],"MMMM"))</f>
        <v>AUGUST</v>
      </c>
      <c r="M4869" s="55" t="str">
        <f>UPPER("Week "&amp;IF(ROUNDUP(DAY(tbl_raw_data[[#This Row],[Updated_date]])/7,0)=5,4,ROUNDUP(DAY(tbl_raw_data[[#This Row],[Updated_date]])/7,0)))</f>
        <v>WEEK 4</v>
      </c>
      <c r="N4869" s="57" t="str">
        <f>UPPER(VLOOKUP(tbl_raw_data[[#This Row],[Analyst]],[1]setting!$A$1:$B$15,2,0))</f>
        <v>ROHAN</v>
      </c>
      <c r="O4869" s="57" t="str">
        <f>UPPER(tbl_raw_data[[#This Row],[Outcome]])</f>
        <v>APPROVE</v>
      </c>
      <c r="P4869" s="57" t="str">
        <f>UPPER(tbl_raw_data[[#This Row],[Queue Name]])</f>
        <v>CONSUMER EXISTING</v>
      </c>
      <c r="Q4869" s="57" t="str">
        <f>IF(tbl_raw_data[[#This Row],[time_taken_in_mins]]&lt;=20,"SLA_MET","SLA_NOT_MET")</f>
        <v>SLA_MET</v>
      </c>
    </row>
    <row r="4870" spans="1:17" ht="15" customHeight="1" x14ac:dyDescent="0.25">
      <c r="A4870" s="11" t="s">
        <v>3105</v>
      </c>
      <c r="B4870" s="12">
        <v>45160.684675925928</v>
      </c>
      <c r="C4870" s="27">
        <v>45160.69121527778</v>
      </c>
      <c r="D4870" s="28" t="s">
        <v>13</v>
      </c>
      <c r="E4870" s="28" t="s">
        <v>28</v>
      </c>
      <c r="F4870" s="28" t="s">
        <v>254</v>
      </c>
      <c r="G4870" s="112" t="s">
        <v>546</v>
      </c>
      <c r="H48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0" s="48">
        <f>tbl_raw_data[[#This Row],[Date Actioned]]-tbl_raw_data[[#This Row],[Date Tagged]]</f>
        <v>6.5393518525524996E-3</v>
      </c>
      <c r="J4870" s="50">
        <f>HOUR(tbl_raw_data[[#This Row],[time_taken]])*60+MINUTE(tbl_raw_data[[#This Row],[time_taken]])+SECOND(tbl_raw_data[[#This Row],[time_taken]])/60</f>
        <v>9.4166666666666661</v>
      </c>
      <c r="K4870" s="54">
        <f>DATE(YEAR(tbl_raw_data[[#This Row],[Date Actioned]]), MONTH(tbl_raw_data[[#This Row],[Date Actioned]]), DAY(tbl_raw_data[[#This Row],[Date Actioned]]))</f>
        <v>45160</v>
      </c>
      <c r="L4870" s="55" t="str">
        <f>UPPER(TEXT(tbl_raw_data[[#This Row],[Updated_date]],"MMMM"))</f>
        <v>AUGUST</v>
      </c>
      <c r="M4870" s="55" t="str">
        <f>UPPER("Week "&amp;IF(ROUNDUP(DAY(tbl_raw_data[[#This Row],[Updated_date]])/7,0)=5,4,ROUNDUP(DAY(tbl_raw_data[[#This Row],[Updated_date]])/7,0)))</f>
        <v>WEEK 4</v>
      </c>
      <c r="N4870" s="57" t="str">
        <f>UPPER(VLOOKUP(tbl_raw_data[[#This Row],[Analyst]],[1]setting!$A$1:$B$15,2,0))</f>
        <v>FARDIN</v>
      </c>
      <c r="O4870" s="57" t="str">
        <f>UPPER(tbl_raw_data[[#This Row],[Outcome]])</f>
        <v>APPROVE</v>
      </c>
      <c r="P4870" s="57" t="str">
        <f>UPPER(tbl_raw_data[[#This Row],[Queue Name]])</f>
        <v>CONSUMER EXISTING</v>
      </c>
      <c r="Q4870" s="57" t="str">
        <f>IF(tbl_raw_data[[#This Row],[time_taken_in_mins]]&lt;=20,"SLA_MET","SLA_NOT_MET")</f>
        <v>SLA_MET</v>
      </c>
    </row>
    <row r="4871" spans="1:17" ht="15" customHeight="1" x14ac:dyDescent="0.25">
      <c r="A4871" s="22" t="s">
        <v>5449</v>
      </c>
      <c r="B4871" s="6">
        <v>45160.686238425929</v>
      </c>
      <c r="C4871" s="23">
        <v>45160.696759259263</v>
      </c>
      <c r="D4871" s="24" t="s">
        <v>13</v>
      </c>
      <c r="E4871" s="24" t="s">
        <v>41</v>
      </c>
      <c r="F4871" s="24" t="s">
        <v>55</v>
      </c>
      <c r="G4871" s="113" t="s">
        <v>29</v>
      </c>
      <c r="H48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1" s="48">
        <f>tbl_raw_data[[#This Row],[Date Actioned]]-tbl_raw_data[[#This Row],[Date Tagged]]</f>
        <v>1.0520833333430346E-2</v>
      </c>
      <c r="J4871" s="50">
        <f>HOUR(tbl_raw_data[[#This Row],[time_taken]])*60+MINUTE(tbl_raw_data[[#This Row],[time_taken]])+SECOND(tbl_raw_data[[#This Row],[time_taken]])/60</f>
        <v>15.15</v>
      </c>
      <c r="K4871" s="54">
        <f>DATE(YEAR(tbl_raw_data[[#This Row],[Date Actioned]]), MONTH(tbl_raw_data[[#This Row],[Date Actioned]]), DAY(tbl_raw_data[[#This Row],[Date Actioned]]))</f>
        <v>45160</v>
      </c>
      <c r="L4871" s="55" t="str">
        <f>UPPER(TEXT(tbl_raw_data[[#This Row],[Updated_date]],"MMMM"))</f>
        <v>AUGUST</v>
      </c>
      <c r="M4871" s="55" t="str">
        <f>UPPER("Week "&amp;IF(ROUNDUP(DAY(tbl_raw_data[[#This Row],[Updated_date]])/7,0)=5,4,ROUNDUP(DAY(tbl_raw_data[[#This Row],[Updated_date]])/7,0)))</f>
        <v>WEEK 4</v>
      </c>
      <c r="N4871" s="57" t="str">
        <f>UPPER(VLOOKUP(tbl_raw_data[[#This Row],[Analyst]],[1]setting!$A$1:$B$15,2,0))</f>
        <v>CAMERON</v>
      </c>
      <c r="O4871" s="57" t="str">
        <f>UPPER(tbl_raw_data[[#This Row],[Outcome]])</f>
        <v>APPROVE</v>
      </c>
      <c r="P4871" s="57" t="str">
        <f>UPPER(tbl_raw_data[[#This Row],[Queue Name]])</f>
        <v>CONSUMER POST BUREAU</v>
      </c>
      <c r="Q4871" s="57" t="str">
        <f>IF(tbl_raw_data[[#This Row],[time_taken_in_mins]]&lt;=20,"SLA_MET","SLA_NOT_MET")</f>
        <v>SLA_MET</v>
      </c>
    </row>
    <row r="4872" spans="1:17" ht="15" customHeight="1" x14ac:dyDescent="0.25">
      <c r="A4872" s="5" t="s">
        <v>6074</v>
      </c>
      <c r="B4872" s="12">
        <v>45160.689768518518</v>
      </c>
      <c r="C4872" s="27">
        <v>45160.701840277776</v>
      </c>
      <c r="D4872" s="28" t="s">
        <v>8</v>
      </c>
      <c r="E4872" s="28" t="s">
        <v>41</v>
      </c>
      <c r="F4872" s="28" t="s">
        <v>42</v>
      </c>
      <c r="G4872" s="112" t="s">
        <v>1052</v>
      </c>
      <c r="H48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2" s="48">
        <f>tbl_raw_data[[#This Row],[Date Actioned]]-tbl_raw_data[[#This Row],[Date Tagged]]</f>
        <v>1.2071759258105885E-2</v>
      </c>
      <c r="J4872" s="50">
        <f>HOUR(tbl_raw_data[[#This Row],[time_taken]])*60+MINUTE(tbl_raw_data[[#This Row],[time_taken]])+SECOND(tbl_raw_data[[#This Row],[time_taken]])/60</f>
        <v>17.383333333333333</v>
      </c>
      <c r="K4872" s="54">
        <f>DATE(YEAR(tbl_raw_data[[#This Row],[Date Actioned]]), MONTH(tbl_raw_data[[#This Row],[Date Actioned]]), DAY(tbl_raw_data[[#This Row],[Date Actioned]]))</f>
        <v>45160</v>
      </c>
      <c r="L4872" s="55" t="str">
        <f>UPPER(TEXT(tbl_raw_data[[#This Row],[Updated_date]],"MMMM"))</f>
        <v>AUGUST</v>
      </c>
      <c r="M4872" s="55" t="str">
        <f>UPPER("Week "&amp;IF(ROUNDUP(DAY(tbl_raw_data[[#This Row],[Updated_date]])/7,0)=5,4,ROUNDUP(DAY(tbl_raw_data[[#This Row],[Updated_date]])/7,0)))</f>
        <v>WEEK 4</v>
      </c>
      <c r="N4872" s="57" t="str">
        <f>UPPER(VLOOKUP(tbl_raw_data[[#This Row],[Analyst]],[1]setting!$A$1:$B$15,2,0))</f>
        <v>NITESH</v>
      </c>
      <c r="O4872" s="57" t="str">
        <f>UPPER(tbl_raw_data[[#This Row],[Outcome]])</f>
        <v>WITHDRAW</v>
      </c>
      <c r="P4872" s="57" t="str">
        <f>UPPER(tbl_raw_data[[#This Row],[Queue Name]])</f>
        <v>CONSUMER POST BUREAU</v>
      </c>
      <c r="Q4872" s="57" t="str">
        <f>IF(tbl_raw_data[[#This Row],[time_taken_in_mins]]&lt;=20,"SLA_MET","SLA_NOT_MET")</f>
        <v>SLA_MET</v>
      </c>
    </row>
    <row r="4873" spans="1:17" ht="15" customHeight="1" x14ac:dyDescent="0.25">
      <c r="A4873" s="11" t="s">
        <v>5893</v>
      </c>
      <c r="B4873" s="6">
        <v>45160.690439814818</v>
      </c>
      <c r="C4873" s="23">
        <v>45160.702037037037</v>
      </c>
      <c r="D4873" s="24" t="s">
        <v>8</v>
      </c>
      <c r="E4873" s="24" t="s">
        <v>9</v>
      </c>
      <c r="F4873" s="24" t="s">
        <v>254</v>
      </c>
      <c r="G4873" s="113" t="s">
        <v>5894</v>
      </c>
      <c r="H48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3" s="48">
        <f>tbl_raw_data[[#This Row],[Date Actioned]]-tbl_raw_data[[#This Row],[Date Tagged]]</f>
        <v>1.1597222219279502E-2</v>
      </c>
      <c r="J4873" s="50">
        <f>HOUR(tbl_raw_data[[#This Row],[time_taken]])*60+MINUTE(tbl_raw_data[[#This Row],[time_taken]])+SECOND(tbl_raw_data[[#This Row],[time_taken]])/60</f>
        <v>16.7</v>
      </c>
      <c r="K4873" s="54">
        <f>DATE(YEAR(tbl_raw_data[[#This Row],[Date Actioned]]), MONTH(tbl_raw_data[[#This Row],[Date Actioned]]), DAY(tbl_raw_data[[#This Row],[Date Actioned]]))</f>
        <v>45160</v>
      </c>
      <c r="L4873" s="55" t="str">
        <f>UPPER(TEXT(tbl_raw_data[[#This Row],[Updated_date]],"MMMM"))</f>
        <v>AUGUST</v>
      </c>
      <c r="M4873" s="55" t="str">
        <f>UPPER("Week "&amp;IF(ROUNDUP(DAY(tbl_raw_data[[#This Row],[Updated_date]])/7,0)=5,4,ROUNDUP(DAY(tbl_raw_data[[#This Row],[Updated_date]])/7,0)))</f>
        <v>WEEK 4</v>
      </c>
      <c r="N4873" s="57" t="str">
        <f>UPPER(VLOOKUP(tbl_raw_data[[#This Row],[Analyst]],[1]setting!$A$1:$B$15,2,0))</f>
        <v>FARDIN</v>
      </c>
      <c r="O4873" s="57" t="str">
        <f>UPPER(tbl_raw_data[[#This Row],[Outcome]])</f>
        <v>WITHDRAW</v>
      </c>
      <c r="P4873" s="57" t="str">
        <f>UPPER(tbl_raw_data[[#This Row],[Queue Name]])</f>
        <v>CONSUMER PRE BUREAU</v>
      </c>
      <c r="Q4873" s="57" t="str">
        <f>IF(tbl_raw_data[[#This Row],[time_taken_in_mins]]&lt;=20,"SLA_MET","SLA_NOT_MET")</f>
        <v>SLA_MET</v>
      </c>
    </row>
    <row r="4874" spans="1:17" ht="15" customHeight="1" x14ac:dyDescent="0.25">
      <c r="A4874" s="22" t="s">
        <v>6943</v>
      </c>
      <c r="B4874" s="12">
        <v>45160.690983796296</v>
      </c>
      <c r="C4874" s="27">
        <v>45160.708506944444</v>
      </c>
      <c r="D4874" s="28" t="s">
        <v>8</v>
      </c>
      <c r="E4874" s="28" t="s">
        <v>41</v>
      </c>
      <c r="F4874" s="28" t="s">
        <v>14</v>
      </c>
      <c r="G4874" s="112" t="s">
        <v>6944</v>
      </c>
      <c r="H48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4" s="48">
        <f>tbl_raw_data[[#This Row],[Date Actioned]]-tbl_raw_data[[#This Row],[Date Tagged]]</f>
        <v>1.7523148148029577E-2</v>
      </c>
      <c r="J4874" s="50">
        <f>HOUR(tbl_raw_data[[#This Row],[time_taken]])*60+MINUTE(tbl_raw_data[[#This Row],[time_taken]])+SECOND(tbl_raw_data[[#This Row],[time_taken]])/60</f>
        <v>25.233333333333334</v>
      </c>
      <c r="K4874" s="54">
        <f>DATE(YEAR(tbl_raw_data[[#This Row],[Date Actioned]]), MONTH(tbl_raw_data[[#This Row],[Date Actioned]]), DAY(tbl_raw_data[[#This Row],[Date Actioned]]))</f>
        <v>45160</v>
      </c>
      <c r="L4874" s="55" t="str">
        <f>UPPER(TEXT(tbl_raw_data[[#This Row],[Updated_date]],"MMMM"))</f>
        <v>AUGUST</v>
      </c>
      <c r="M4874" s="55" t="str">
        <f>UPPER("Week "&amp;IF(ROUNDUP(DAY(tbl_raw_data[[#This Row],[Updated_date]])/7,0)=5,4,ROUNDUP(DAY(tbl_raw_data[[#This Row],[Updated_date]])/7,0)))</f>
        <v>WEEK 4</v>
      </c>
      <c r="N4874" s="57" t="str">
        <f>UPPER(VLOOKUP(tbl_raw_data[[#This Row],[Analyst]],[1]setting!$A$1:$B$15,2,0))</f>
        <v>HARDIK</v>
      </c>
      <c r="O4874" s="57" t="str">
        <f>UPPER(tbl_raw_data[[#This Row],[Outcome]])</f>
        <v>WITHDRAW</v>
      </c>
      <c r="P4874" s="57" t="str">
        <f>UPPER(tbl_raw_data[[#This Row],[Queue Name]])</f>
        <v>CONSUMER POST BUREAU</v>
      </c>
      <c r="Q4874" s="57" t="str">
        <f>IF(tbl_raw_data[[#This Row],[time_taken_in_mins]]&lt;=20,"SLA_MET","SLA_NOT_MET")</f>
        <v>SLA_NOT_MET</v>
      </c>
    </row>
    <row r="4875" spans="1:17" ht="15" customHeight="1" x14ac:dyDescent="0.25">
      <c r="A4875" s="5" t="s">
        <v>5654</v>
      </c>
      <c r="B4875" s="12">
        <v>45160.691516203704</v>
      </c>
      <c r="C4875" s="27">
        <v>45160.702534722222</v>
      </c>
      <c r="D4875" s="28" t="s">
        <v>13</v>
      </c>
      <c r="E4875" s="28" t="s">
        <v>28</v>
      </c>
      <c r="F4875" s="28" t="s">
        <v>55</v>
      </c>
      <c r="G4875" s="112" t="s">
        <v>29</v>
      </c>
      <c r="H48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5" s="48">
        <f>tbl_raw_data[[#This Row],[Date Actioned]]-tbl_raw_data[[#This Row],[Date Tagged]]</f>
        <v>1.1018518518540077E-2</v>
      </c>
      <c r="J4875" s="50">
        <f>HOUR(tbl_raw_data[[#This Row],[time_taken]])*60+MINUTE(tbl_raw_data[[#This Row],[time_taken]])+SECOND(tbl_raw_data[[#This Row],[time_taken]])/60</f>
        <v>15.866666666666667</v>
      </c>
      <c r="K4875" s="54">
        <f>DATE(YEAR(tbl_raw_data[[#This Row],[Date Actioned]]), MONTH(tbl_raw_data[[#This Row],[Date Actioned]]), DAY(tbl_raw_data[[#This Row],[Date Actioned]]))</f>
        <v>45160</v>
      </c>
      <c r="L4875" s="55" t="str">
        <f>UPPER(TEXT(tbl_raw_data[[#This Row],[Updated_date]],"MMMM"))</f>
        <v>AUGUST</v>
      </c>
      <c r="M4875" s="55" t="str">
        <f>UPPER("Week "&amp;IF(ROUNDUP(DAY(tbl_raw_data[[#This Row],[Updated_date]])/7,0)=5,4,ROUNDUP(DAY(tbl_raw_data[[#This Row],[Updated_date]])/7,0)))</f>
        <v>WEEK 4</v>
      </c>
      <c r="N4875" s="57" t="str">
        <f>UPPER(VLOOKUP(tbl_raw_data[[#This Row],[Analyst]],[1]setting!$A$1:$B$15,2,0))</f>
        <v>CAMERON</v>
      </c>
      <c r="O4875" s="57" t="str">
        <f>UPPER(tbl_raw_data[[#This Row],[Outcome]])</f>
        <v>APPROVE</v>
      </c>
      <c r="P4875" s="57" t="str">
        <f>UPPER(tbl_raw_data[[#This Row],[Queue Name]])</f>
        <v>CONSUMER EXISTING</v>
      </c>
      <c r="Q4875" s="57" t="str">
        <f>IF(tbl_raw_data[[#This Row],[time_taken_in_mins]]&lt;=20,"SLA_MET","SLA_NOT_MET")</f>
        <v>SLA_MET</v>
      </c>
    </row>
    <row r="4876" spans="1:17" ht="15" customHeight="1" x14ac:dyDescent="0.25">
      <c r="A4876" s="11" t="s">
        <v>6793</v>
      </c>
      <c r="B4876" s="6">
        <v>45160.69258101852</v>
      </c>
      <c r="C4876" s="23">
        <v>45160.708321759259</v>
      </c>
      <c r="D4876" s="24" t="s">
        <v>13</v>
      </c>
      <c r="E4876" s="24" t="s">
        <v>28</v>
      </c>
      <c r="F4876" s="24" t="s">
        <v>55</v>
      </c>
      <c r="G4876" s="113" t="s">
        <v>29</v>
      </c>
      <c r="H48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6" s="48">
        <f>tbl_raw_data[[#This Row],[Date Actioned]]-tbl_raw_data[[#This Row],[Date Tagged]]</f>
        <v>1.5740740738692693E-2</v>
      </c>
      <c r="J4876" s="50">
        <f>HOUR(tbl_raw_data[[#This Row],[time_taken]])*60+MINUTE(tbl_raw_data[[#This Row],[time_taken]])+SECOND(tbl_raw_data[[#This Row],[time_taken]])/60</f>
        <v>22.666666666666668</v>
      </c>
      <c r="K4876" s="54">
        <f>DATE(YEAR(tbl_raw_data[[#This Row],[Date Actioned]]), MONTH(tbl_raw_data[[#This Row],[Date Actioned]]), DAY(tbl_raw_data[[#This Row],[Date Actioned]]))</f>
        <v>45160</v>
      </c>
      <c r="L4876" s="55" t="str">
        <f>UPPER(TEXT(tbl_raw_data[[#This Row],[Updated_date]],"MMMM"))</f>
        <v>AUGUST</v>
      </c>
      <c r="M4876" s="55" t="str">
        <f>UPPER("Week "&amp;IF(ROUNDUP(DAY(tbl_raw_data[[#This Row],[Updated_date]])/7,0)=5,4,ROUNDUP(DAY(tbl_raw_data[[#This Row],[Updated_date]])/7,0)))</f>
        <v>WEEK 4</v>
      </c>
      <c r="N4876" s="57" t="str">
        <f>UPPER(VLOOKUP(tbl_raw_data[[#This Row],[Analyst]],[1]setting!$A$1:$B$15,2,0))</f>
        <v>CAMERON</v>
      </c>
      <c r="O4876" s="57" t="str">
        <f>UPPER(tbl_raw_data[[#This Row],[Outcome]])</f>
        <v>APPROVE</v>
      </c>
      <c r="P4876" s="57" t="str">
        <f>UPPER(tbl_raw_data[[#This Row],[Queue Name]])</f>
        <v>CONSUMER EXISTING</v>
      </c>
      <c r="Q4876" s="57" t="str">
        <f>IF(tbl_raw_data[[#This Row],[time_taken_in_mins]]&lt;=20,"SLA_MET","SLA_NOT_MET")</f>
        <v>SLA_NOT_MET</v>
      </c>
    </row>
    <row r="4877" spans="1:17" ht="15" customHeight="1" x14ac:dyDescent="0.25">
      <c r="A4877" s="22" t="s">
        <v>6940</v>
      </c>
      <c r="B4877" s="12">
        <v>45160.692719907405</v>
      </c>
      <c r="C4877" s="27">
        <v>45160.710173611114</v>
      </c>
      <c r="D4877" s="28" t="s">
        <v>13</v>
      </c>
      <c r="E4877" s="28" t="s">
        <v>28</v>
      </c>
      <c r="F4877" s="28" t="s">
        <v>254</v>
      </c>
      <c r="G4877" s="112" t="s">
        <v>6941</v>
      </c>
      <c r="H48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77" s="48">
        <f>tbl_raw_data[[#This Row],[Date Actioned]]-tbl_raw_data[[#This Row],[Date Tagged]]</f>
        <v>1.7453703709179536E-2</v>
      </c>
      <c r="J4877" s="50">
        <f>HOUR(tbl_raw_data[[#This Row],[time_taken]])*60+MINUTE(tbl_raw_data[[#This Row],[time_taken]])+SECOND(tbl_raw_data[[#This Row],[time_taken]])/60</f>
        <v>25.133333333333333</v>
      </c>
      <c r="K4877" s="54">
        <f>DATE(YEAR(tbl_raw_data[[#This Row],[Date Actioned]]), MONTH(tbl_raw_data[[#This Row],[Date Actioned]]), DAY(tbl_raw_data[[#This Row],[Date Actioned]]))</f>
        <v>45160</v>
      </c>
      <c r="L4877" s="55" t="str">
        <f>UPPER(TEXT(tbl_raw_data[[#This Row],[Updated_date]],"MMMM"))</f>
        <v>AUGUST</v>
      </c>
      <c r="M4877" s="55" t="str">
        <f>UPPER("Week "&amp;IF(ROUNDUP(DAY(tbl_raw_data[[#This Row],[Updated_date]])/7,0)=5,4,ROUNDUP(DAY(tbl_raw_data[[#This Row],[Updated_date]])/7,0)))</f>
        <v>WEEK 4</v>
      </c>
      <c r="N4877" s="57" t="str">
        <f>UPPER(VLOOKUP(tbl_raw_data[[#This Row],[Analyst]],[1]setting!$A$1:$B$15,2,0))</f>
        <v>FARDIN</v>
      </c>
      <c r="O4877" s="57" t="str">
        <f>UPPER(tbl_raw_data[[#This Row],[Outcome]])</f>
        <v>APPROVE</v>
      </c>
      <c r="P4877" s="57" t="str">
        <f>UPPER(tbl_raw_data[[#This Row],[Queue Name]])</f>
        <v>CONSUMER EXISTING</v>
      </c>
      <c r="Q4877" s="57" t="str">
        <f>IF(tbl_raw_data[[#This Row],[time_taken_in_mins]]&lt;=20,"SLA_MET","SLA_NOT_MET")</f>
        <v>SLA_NOT_MET</v>
      </c>
    </row>
    <row r="4878" spans="1:17" ht="51.75" x14ac:dyDescent="0.25">
      <c r="A4878" s="5" t="s">
        <v>7047</v>
      </c>
      <c r="B4878" s="6">
        <v>45160.693148148152</v>
      </c>
      <c r="C4878" s="23">
        <v>45160.712106481478</v>
      </c>
      <c r="D4878" s="24" t="s">
        <v>8</v>
      </c>
      <c r="E4878" s="24" t="s">
        <v>28</v>
      </c>
      <c r="F4878" s="24" t="s">
        <v>42</v>
      </c>
      <c r="G4878" s="113" t="s">
        <v>7048</v>
      </c>
      <c r="H48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4878" s="48">
        <f>tbl_raw_data[[#This Row],[Date Actioned]]-tbl_raw_data[[#This Row],[Date Tagged]]</f>
        <v>1.8958333326736465E-2</v>
      </c>
      <c r="J4878" s="50">
        <f>HOUR(tbl_raw_data[[#This Row],[time_taken]])*60+MINUTE(tbl_raw_data[[#This Row],[time_taken]])+SECOND(tbl_raw_data[[#This Row],[time_taken]])/60</f>
        <v>27.3</v>
      </c>
      <c r="K4878" s="54">
        <f>DATE(YEAR(tbl_raw_data[[#This Row],[Date Actioned]]), MONTH(tbl_raw_data[[#This Row],[Date Actioned]]), DAY(tbl_raw_data[[#This Row],[Date Actioned]]))</f>
        <v>45160</v>
      </c>
      <c r="L4878" s="55" t="str">
        <f>UPPER(TEXT(tbl_raw_data[[#This Row],[Updated_date]],"MMMM"))</f>
        <v>AUGUST</v>
      </c>
      <c r="M4878" s="55" t="str">
        <f>UPPER("Week "&amp;IF(ROUNDUP(DAY(tbl_raw_data[[#This Row],[Updated_date]])/7,0)=5,4,ROUNDUP(DAY(tbl_raw_data[[#This Row],[Updated_date]])/7,0)))</f>
        <v>WEEK 4</v>
      </c>
      <c r="N4878" s="57" t="str">
        <f>UPPER(VLOOKUP(tbl_raw_data[[#This Row],[Analyst]],[1]setting!$A$1:$B$15,2,0))</f>
        <v>NITESH</v>
      </c>
      <c r="O4878" s="57" t="str">
        <f>UPPER(tbl_raw_data[[#This Row],[Outcome]])</f>
        <v>WITHDRAW</v>
      </c>
      <c r="P4878" s="57" t="str">
        <f>UPPER(tbl_raw_data[[#This Row],[Queue Name]])</f>
        <v>CONSUMER EXISTING</v>
      </c>
      <c r="Q4878" s="57" t="str">
        <f>IF(tbl_raw_data[[#This Row],[time_taken_in_mins]]&lt;=20,"SLA_MET","SLA_NOT_MET")</f>
        <v>SLA_NOT_MET</v>
      </c>
    </row>
    <row r="4879" spans="1:17" ht="15" customHeight="1" x14ac:dyDescent="0.25">
      <c r="A4879" s="11" t="s">
        <v>7118</v>
      </c>
      <c r="B4879" s="12">
        <v>45160.693391203706</v>
      </c>
      <c r="C4879" s="27">
        <v>45160.713946759257</v>
      </c>
      <c r="D4879" s="28" t="s">
        <v>8</v>
      </c>
      <c r="E4879" s="28" t="s">
        <v>41</v>
      </c>
      <c r="F4879" s="28" t="s">
        <v>55</v>
      </c>
      <c r="G4879" s="112" t="s">
        <v>1052</v>
      </c>
      <c r="H48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79" s="48">
        <f>tbl_raw_data[[#This Row],[Date Actioned]]-tbl_raw_data[[#This Row],[Date Tagged]]</f>
        <v>2.0555555551254656E-2</v>
      </c>
      <c r="J4879" s="50">
        <f>HOUR(tbl_raw_data[[#This Row],[time_taken]])*60+MINUTE(tbl_raw_data[[#This Row],[time_taken]])+SECOND(tbl_raw_data[[#This Row],[time_taken]])/60</f>
        <v>29.6</v>
      </c>
      <c r="K4879" s="54">
        <f>DATE(YEAR(tbl_raw_data[[#This Row],[Date Actioned]]), MONTH(tbl_raw_data[[#This Row],[Date Actioned]]), DAY(tbl_raw_data[[#This Row],[Date Actioned]]))</f>
        <v>45160</v>
      </c>
      <c r="L4879" s="55" t="str">
        <f>UPPER(TEXT(tbl_raw_data[[#This Row],[Updated_date]],"MMMM"))</f>
        <v>AUGUST</v>
      </c>
      <c r="M4879" s="55" t="str">
        <f>UPPER("Week "&amp;IF(ROUNDUP(DAY(tbl_raw_data[[#This Row],[Updated_date]])/7,0)=5,4,ROUNDUP(DAY(tbl_raw_data[[#This Row],[Updated_date]])/7,0)))</f>
        <v>WEEK 4</v>
      </c>
      <c r="N4879" s="57" t="str">
        <f>UPPER(VLOOKUP(tbl_raw_data[[#This Row],[Analyst]],[1]setting!$A$1:$B$15,2,0))</f>
        <v>CAMERON</v>
      </c>
      <c r="O4879" s="57" t="str">
        <f>UPPER(tbl_raw_data[[#This Row],[Outcome]])</f>
        <v>WITHDRAW</v>
      </c>
      <c r="P4879" s="57" t="str">
        <f>UPPER(tbl_raw_data[[#This Row],[Queue Name]])</f>
        <v>CONSUMER POST BUREAU</v>
      </c>
      <c r="Q4879" s="57" t="str">
        <f>IF(tbl_raw_data[[#This Row],[time_taken_in_mins]]&lt;=20,"SLA_MET","SLA_NOT_MET")</f>
        <v>SLA_NOT_MET</v>
      </c>
    </row>
    <row r="4880" spans="1:17" ht="51.75" x14ac:dyDescent="0.25">
      <c r="A4880" s="22" t="s">
        <v>7036</v>
      </c>
      <c r="B4880" s="6">
        <v>45160.695949074077</v>
      </c>
      <c r="C4880" s="23">
        <v>45160.71471064815</v>
      </c>
      <c r="D4880" s="24" t="s">
        <v>8</v>
      </c>
      <c r="E4880" s="24" t="s">
        <v>28</v>
      </c>
      <c r="F4880" s="24" t="s">
        <v>14</v>
      </c>
      <c r="G4880" s="113" t="s">
        <v>1052</v>
      </c>
      <c r="H48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0" s="48">
        <f>tbl_raw_data[[#This Row],[Date Actioned]]-tbl_raw_data[[#This Row],[Date Tagged]]</f>
        <v>1.8761574072414078E-2</v>
      </c>
      <c r="J4880" s="50">
        <f>HOUR(tbl_raw_data[[#This Row],[time_taken]])*60+MINUTE(tbl_raw_data[[#This Row],[time_taken]])+SECOND(tbl_raw_data[[#This Row],[time_taken]])/60</f>
        <v>27.016666666666666</v>
      </c>
      <c r="K4880" s="54">
        <f>DATE(YEAR(tbl_raw_data[[#This Row],[Date Actioned]]), MONTH(tbl_raw_data[[#This Row],[Date Actioned]]), DAY(tbl_raw_data[[#This Row],[Date Actioned]]))</f>
        <v>45160</v>
      </c>
      <c r="L4880" s="55" t="str">
        <f>UPPER(TEXT(tbl_raw_data[[#This Row],[Updated_date]],"MMMM"))</f>
        <v>AUGUST</v>
      </c>
      <c r="M4880" s="55" t="str">
        <f>UPPER("Week "&amp;IF(ROUNDUP(DAY(tbl_raw_data[[#This Row],[Updated_date]])/7,0)=5,4,ROUNDUP(DAY(tbl_raw_data[[#This Row],[Updated_date]])/7,0)))</f>
        <v>WEEK 4</v>
      </c>
      <c r="N4880" s="57" t="str">
        <f>UPPER(VLOOKUP(tbl_raw_data[[#This Row],[Analyst]],[1]setting!$A$1:$B$15,2,0))</f>
        <v>HARDIK</v>
      </c>
      <c r="O4880" s="57" t="str">
        <f>UPPER(tbl_raw_data[[#This Row],[Outcome]])</f>
        <v>WITHDRAW</v>
      </c>
      <c r="P4880" s="57" t="str">
        <f>UPPER(tbl_raw_data[[#This Row],[Queue Name]])</f>
        <v>CONSUMER EXISTING</v>
      </c>
      <c r="Q4880" s="57" t="str">
        <f>IF(tbl_raw_data[[#This Row],[time_taken_in_mins]]&lt;=20,"SLA_MET","SLA_NOT_MET")</f>
        <v>SLA_NOT_MET</v>
      </c>
    </row>
    <row r="4881" spans="1:17" ht="15" customHeight="1" x14ac:dyDescent="0.25">
      <c r="A4881" s="5" t="s">
        <v>7196</v>
      </c>
      <c r="B4881" s="6">
        <v>45160.698101851849</v>
      </c>
      <c r="C4881" s="23">
        <v>45160.723194444443</v>
      </c>
      <c r="D4881" s="24" t="s">
        <v>13</v>
      </c>
      <c r="E4881" s="24" t="s">
        <v>41</v>
      </c>
      <c r="F4881" s="24" t="s">
        <v>455</v>
      </c>
      <c r="G4881" s="115"/>
      <c r="H48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81" s="48">
        <f>tbl_raw_data[[#This Row],[Date Actioned]]-tbl_raw_data[[#This Row],[Date Tagged]]</f>
        <v>2.5092592593864538E-2</v>
      </c>
      <c r="J4881" s="50">
        <f>HOUR(tbl_raw_data[[#This Row],[time_taken]])*60+MINUTE(tbl_raw_data[[#This Row],[time_taken]])+SECOND(tbl_raw_data[[#This Row],[time_taken]])/60</f>
        <v>36.133333333333333</v>
      </c>
      <c r="K4881" s="54">
        <f>DATE(YEAR(tbl_raw_data[[#This Row],[Date Actioned]]), MONTH(tbl_raw_data[[#This Row],[Date Actioned]]), DAY(tbl_raw_data[[#This Row],[Date Actioned]]))</f>
        <v>45160</v>
      </c>
      <c r="L4881" s="55" t="str">
        <f>UPPER(TEXT(tbl_raw_data[[#This Row],[Updated_date]],"MMMM"))</f>
        <v>AUGUST</v>
      </c>
      <c r="M4881" s="55" t="str">
        <f>UPPER("Week "&amp;IF(ROUNDUP(DAY(tbl_raw_data[[#This Row],[Updated_date]])/7,0)=5,4,ROUNDUP(DAY(tbl_raw_data[[#This Row],[Updated_date]])/7,0)))</f>
        <v>WEEK 4</v>
      </c>
      <c r="N4881" s="57" t="str">
        <f>UPPER(VLOOKUP(tbl_raw_data[[#This Row],[Analyst]],[1]setting!$A$1:$B$15,2,0))</f>
        <v>ROHAN</v>
      </c>
      <c r="O4881" s="57" t="str">
        <f>UPPER(tbl_raw_data[[#This Row],[Outcome]])</f>
        <v>APPROVE</v>
      </c>
      <c r="P4881" s="57" t="str">
        <f>UPPER(tbl_raw_data[[#This Row],[Queue Name]])</f>
        <v>CONSUMER POST BUREAU</v>
      </c>
      <c r="Q4881" s="57" t="str">
        <f>IF(tbl_raw_data[[#This Row],[time_taken_in_mins]]&lt;=20,"SLA_MET","SLA_NOT_MET")</f>
        <v>SLA_NOT_MET</v>
      </c>
    </row>
    <row r="4882" spans="1:17" ht="15" customHeight="1" x14ac:dyDescent="0.25">
      <c r="A4882" s="5" t="s">
        <v>7051</v>
      </c>
      <c r="B4882" s="12">
        <v>45160.701342592591</v>
      </c>
      <c r="C4882" s="27">
        <v>45160.720393518517</v>
      </c>
      <c r="D4882" s="28" t="s">
        <v>8</v>
      </c>
      <c r="E4882" s="28" t="s">
        <v>41</v>
      </c>
      <c r="F4882" s="28" t="s">
        <v>168</v>
      </c>
      <c r="G4882" s="114"/>
      <c r="H48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82" s="48">
        <f>tbl_raw_data[[#This Row],[Date Actioned]]-tbl_raw_data[[#This Row],[Date Tagged]]</f>
        <v>1.9050925926421769E-2</v>
      </c>
      <c r="J4882" s="50">
        <f>HOUR(tbl_raw_data[[#This Row],[time_taken]])*60+MINUTE(tbl_raw_data[[#This Row],[time_taken]])+SECOND(tbl_raw_data[[#This Row],[time_taken]])/60</f>
        <v>27.433333333333334</v>
      </c>
      <c r="K4882" s="54">
        <f>DATE(YEAR(tbl_raw_data[[#This Row],[Date Actioned]]), MONTH(tbl_raw_data[[#This Row],[Date Actioned]]), DAY(tbl_raw_data[[#This Row],[Date Actioned]]))</f>
        <v>45160</v>
      </c>
      <c r="L4882" s="55" t="str">
        <f>UPPER(TEXT(tbl_raw_data[[#This Row],[Updated_date]],"MMMM"))</f>
        <v>AUGUST</v>
      </c>
      <c r="M4882" s="55" t="str">
        <f>UPPER("Week "&amp;IF(ROUNDUP(DAY(tbl_raw_data[[#This Row],[Updated_date]])/7,0)=5,4,ROUNDUP(DAY(tbl_raw_data[[#This Row],[Updated_date]])/7,0)))</f>
        <v>WEEK 4</v>
      </c>
      <c r="N4882" s="57" t="str">
        <f>UPPER(VLOOKUP(tbl_raw_data[[#This Row],[Analyst]],[1]setting!$A$1:$B$15,2,0))</f>
        <v>MERCEDES</v>
      </c>
      <c r="O4882" s="57" t="str">
        <f>UPPER(tbl_raw_data[[#This Row],[Outcome]])</f>
        <v>WITHDRAW</v>
      </c>
      <c r="P4882" s="57" t="str">
        <f>UPPER(tbl_raw_data[[#This Row],[Queue Name]])</f>
        <v>CONSUMER POST BUREAU</v>
      </c>
      <c r="Q4882" s="57" t="str">
        <f>IF(tbl_raw_data[[#This Row],[time_taken_in_mins]]&lt;=20,"SLA_MET","SLA_NOT_MET")</f>
        <v>SLA_NOT_MET</v>
      </c>
    </row>
    <row r="4883" spans="1:17" ht="26.25" x14ac:dyDescent="0.25">
      <c r="A4883" s="11" t="s">
        <v>5643</v>
      </c>
      <c r="B4883" s="6">
        <v>45160.704675925925</v>
      </c>
      <c r="C4883" s="23">
        <v>45160.71565972222</v>
      </c>
      <c r="D4883" s="24" t="s">
        <v>8</v>
      </c>
      <c r="E4883" s="24" t="s">
        <v>28</v>
      </c>
      <c r="F4883" s="24" t="s">
        <v>254</v>
      </c>
      <c r="G4883" s="113" t="s">
        <v>1155</v>
      </c>
      <c r="H48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3" s="48">
        <f>tbl_raw_data[[#This Row],[Date Actioned]]-tbl_raw_data[[#This Row],[Date Tagged]]</f>
        <v>1.0983796295477077E-2</v>
      </c>
      <c r="J4883" s="50">
        <f>HOUR(tbl_raw_data[[#This Row],[time_taken]])*60+MINUTE(tbl_raw_data[[#This Row],[time_taken]])+SECOND(tbl_raw_data[[#This Row],[time_taken]])/60</f>
        <v>15.816666666666666</v>
      </c>
      <c r="K4883" s="54">
        <f>DATE(YEAR(tbl_raw_data[[#This Row],[Date Actioned]]), MONTH(tbl_raw_data[[#This Row],[Date Actioned]]), DAY(tbl_raw_data[[#This Row],[Date Actioned]]))</f>
        <v>45160</v>
      </c>
      <c r="L4883" s="55" t="str">
        <f>UPPER(TEXT(tbl_raw_data[[#This Row],[Updated_date]],"MMMM"))</f>
        <v>AUGUST</v>
      </c>
      <c r="M4883" s="55" t="str">
        <f>UPPER("Week "&amp;IF(ROUNDUP(DAY(tbl_raw_data[[#This Row],[Updated_date]])/7,0)=5,4,ROUNDUP(DAY(tbl_raw_data[[#This Row],[Updated_date]])/7,0)))</f>
        <v>WEEK 4</v>
      </c>
      <c r="N4883" s="57" t="str">
        <f>UPPER(VLOOKUP(tbl_raw_data[[#This Row],[Analyst]],[1]setting!$A$1:$B$15,2,0))</f>
        <v>FARDIN</v>
      </c>
      <c r="O4883" s="57" t="str">
        <f>UPPER(tbl_raw_data[[#This Row],[Outcome]])</f>
        <v>WITHDRAW</v>
      </c>
      <c r="P4883" s="57" t="str">
        <f>UPPER(tbl_raw_data[[#This Row],[Queue Name]])</f>
        <v>CONSUMER EXISTING</v>
      </c>
      <c r="Q4883" s="57" t="str">
        <f>IF(tbl_raw_data[[#This Row],[time_taken_in_mins]]&lt;=20,"SLA_MET","SLA_NOT_MET")</f>
        <v>SLA_MET</v>
      </c>
    </row>
    <row r="4884" spans="1:17" ht="15" customHeight="1" x14ac:dyDescent="0.25">
      <c r="A4884" s="22" t="s">
        <v>6714</v>
      </c>
      <c r="B4884" s="12">
        <v>45160.705034722225</v>
      </c>
      <c r="C4884" s="27">
        <v>45160.720057870371</v>
      </c>
      <c r="D4884" s="28" t="s">
        <v>8</v>
      </c>
      <c r="E4884" s="28" t="s">
        <v>9</v>
      </c>
      <c r="F4884" s="28" t="s">
        <v>42</v>
      </c>
      <c r="G4884" s="112" t="s">
        <v>234</v>
      </c>
      <c r="H48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4" s="48">
        <f>tbl_raw_data[[#This Row],[Date Actioned]]-tbl_raw_data[[#This Row],[Date Tagged]]</f>
        <v>1.5023148145701271E-2</v>
      </c>
      <c r="J4884" s="50">
        <f>HOUR(tbl_raw_data[[#This Row],[time_taken]])*60+MINUTE(tbl_raw_data[[#This Row],[time_taken]])+SECOND(tbl_raw_data[[#This Row],[time_taken]])/60</f>
        <v>21.633333333333333</v>
      </c>
      <c r="K4884" s="54">
        <f>DATE(YEAR(tbl_raw_data[[#This Row],[Date Actioned]]), MONTH(tbl_raw_data[[#This Row],[Date Actioned]]), DAY(tbl_raw_data[[#This Row],[Date Actioned]]))</f>
        <v>45160</v>
      </c>
      <c r="L4884" s="55" t="str">
        <f>UPPER(TEXT(tbl_raw_data[[#This Row],[Updated_date]],"MMMM"))</f>
        <v>AUGUST</v>
      </c>
      <c r="M4884" s="55" t="str">
        <f>UPPER("Week "&amp;IF(ROUNDUP(DAY(tbl_raw_data[[#This Row],[Updated_date]])/7,0)=5,4,ROUNDUP(DAY(tbl_raw_data[[#This Row],[Updated_date]])/7,0)))</f>
        <v>WEEK 4</v>
      </c>
      <c r="N4884" s="57" t="str">
        <f>UPPER(VLOOKUP(tbl_raw_data[[#This Row],[Analyst]],[1]setting!$A$1:$B$15,2,0))</f>
        <v>NITESH</v>
      </c>
      <c r="O4884" s="57" t="str">
        <f>UPPER(tbl_raw_data[[#This Row],[Outcome]])</f>
        <v>WITHDRAW</v>
      </c>
      <c r="P4884" s="57" t="str">
        <f>UPPER(tbl_raw_data[[#This Row],[Queue Name]])</f>
        <v>CONSUMER PRE BUREAU</v>
      </c>
      <c r="Q4884" s="57" t="str">
        <f>IF(tbl_raw_data[[#This Row],[time_taken_in_mins]]&lt;=20,"SLA_MET","SLA_NOT_MET")</f>
        <v>SLA_NOT_MET</v>
      </c>
    </row>
    <row r="4885" spans="1:17" ht="39" x14ac:dyDescent="0.25">
      <c r="A4885" s="5" t="s">
        <v>2688</v>
      </c>
      <c r="B4885" s="6">
        <v>45160.712314814817</v>
      </c>
      <c r="C4885" s="23">
        <v>45160.718217592592</v>
      </c>
      <c r="D4885" s="24" t="s">
        <v>8</v>
      </c>
      <c r="E4885" s="24" t="s">
        <v>28</v>
      </c>
      <c r="F4885" s="24" t="s">
        <v>55</v>
      </c>
      <c r="G4885" s="113" t="s">
        <v>493</v>
      </c>
      <c r="H48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885" s="48">
        <f>tbl_raw_data[[#This Row],[Date Actioned]]-tbl_raw_data[[#This Row],[Date Tagged]]</f>
        <v>5.9027777751907706E-3</v>
      </c>
      <c r="J4885" s="50">
        <f>HOUR(tbl_raw_data[[#This Row],[time_taken]])*60+MINUTE(tbl_raw_data[[#This Row],[time_taken]])+SECOND(tbl_raw_data[[#This Row],[time_taken]])/60</f>
        <v>8.5</v>
      </c>
      <c r="K4885" s="54">
        <f>DATE(YEAR(tbl_raw_data[[#This Row],[Date Actioned]]), MONTH(tbl_raw_data[[#This Row],[Date Actioned]]), DAY(tbl_raw_data[[#This Row],[Date Actioned]]))</f>
        <v>45160</v>
      </c>
      <c r="L4885" s="55" t="str">
        <f>UPPER(TEXT(tbl_raw_data[[#This Row],[Updated_date]],"MMMM"))</f>
        <v>AUGUST</v>
      </c>
      <c r="M4885" s="55" t="str">
        <f>UPPER("Week "&amp;IF(ROUNDUP(DAY(tbl_raw_data[[#This Row],[Updated_date]])/7,0)=5,4,ROUNDUP(DAY(tbl_raw_data[[#This Row],[Updated_date]])/7,0)))</f>
        <v>WEEK 4</v>
      </c>
      <c r="N4885" s="57" t="str">
        <f>UPPER(VLOOKUP(tbl_raw_data[[#This Row],[Analyst]],[1]setting!$A$1:$B$15,2,0))</f>
        <v>CAMERON</v>
      </c>
      <c r="O4885" s="57" t="str">
        <f>UPPER(tbl_raw_data[[#This Row],[Outcome]])</f>
        <v>WITHDRAW</v>
      </c>
      <c r="P4885" s="57" t="str">
        <f>UPPER(tbl_raw_data[[#This Row],[Queue Name]])</f>
        <v>CONSUMER EXISTING</v>
      </c>
      <c r="Q4885" s="57" t="str">
        <f>IF(tbl_raw_data[[#This Row],[time_taken_in_mins]]&lt;=20,"SLA_MET","SLA_NOT_MET")</f>
        <v>SLA_MET</v>
      </c>
    </row>
    <row r="4886" spans="1:17" ht="15" customHeight="1" x14ac:dyDescent="0.25">
      <c r="A4886" s="11" t="s">
        <v>4240</v>
      </c>
      <c r="B4886" s="12">
        <v>45160.715081018519</v>
      </c>
      <c r="C4886" s="27">
        <v>45160.723194444443</v>
      </c>
      <c r="D4886" s="28" t="s">
        <v>13</v>
      </c>
      <c r="E4886" s="28" t="s">
        <v>9</v>
      </c>
      <c r="F4886" s="28" t="s">
        <v>254</v>
      </c>
      <c r="G4886" s="112" t="s">
        <v>21</v>
      </c>
      <c r="H48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86" s="48">
        <f>tbl_raw_data[[#This Row],[Date Actioned]]-tbl_raw_data[[#This Row],[Date Tagged]]</f>
        <v>8.1134259235113859E-3</v>
      </c>
      <c r="J4886" s="50">
        <f>HOUR(tbl_raw_data[[#This Row],[time_taken]])*60+MINUTE(tbl_raw_data[[#This Row],[time_taken]])+SECOND(tbl_raw_data[[#This Row],[time_taken]])/60</f>
        <v>11.683333333333334</v>
      </c>
      <c r="K4886" s="54">
        <f>DATE(YEAR(tbl_raw_data[[#This Row],[Date Actioned]]), MONTH(tbl_raw_data[[#This Row],[Date Actioned]]), DAY(tbl_raw_data[[#This Row],[Date Actioned]]))</f>
        <v>45160</v>
      </c>
      <c r="L4886" s="55" t="str">
        <f>UPPER(TEXT(tbl_raw_data[[#This Row],[Updated_date]],"MMMM"))</f>
        <v>AUGUST</v>
      </c>
      <c r="M4886" s="55" t="str">
        <f>UPPER("Week "&amp;IF(ROUNDUP(DAY(tbl_raw_data[[#This Row],[Updated_date]])/7,0)=5,4,ROUNDUP(DAY(tbl_raw_data[[#This Row],[Updated_date]])/7,0)))</f>
        <v>WEEK 4</v>
      </c>
      <c r="N4886" s="57" t="str">
        <f>UPPER(VLOOKUP(tbl_raw_data[[#This Row],[Analyst]],[1]setting!$A$1:$B$15,2,0))</f>
        <v>FARDIN</v>
      </c>
      <c r="O4886" s="57" t="str">
        <f>UPPER(tbl_raw_data[[#This Row],[Outcome]])</f>
        <v>APPROVE</v>
      </c>
      <c r="P4886" s="57" t="str">
        <f>UPPER(tbl_raw_data[[#This Row],[Queue Name]])</f>
        <v>CONSUMER PRE BUREAU</v>
      </c>
      <c r="Q4886" s="57" t="str">
        <f>IF(tbl_raw_data[[#This Row],[time_taken_in_mins]]&lt;=20,"SLA_MET","SLA_NOT_MET")</f>
        <v>SLA_MET</v>
      </c>
    </row>
    <row r="4887" spans="1:17" ht="15" customHeight="1" x14ac:dyDescent="0.25">
      <c r="A4887" s="11" t="s">
        <v>1006</v>
      </c>
      <c r="B4887" s="12">
        <v>45160.715138888889</v>
      </c>
      <c r="C4887" s="27">
        <v>45160.718831018516</v>
      </c>
      <c r="D4887" s="28" t="s">
        <v>8</v>
      </c>
      <c r="E4887" s="28" t="s">
        <v>41</v>
      </c>
      <c r="F4887" s="28" t="s">
        <v>14</v>
      </c>
      <c r="G4887" s="112" t="s">
        <v>1007</v>
      </c>
      <c r="H48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7" s="48">
        <f>tbl_raw_data[[#This Row],[Date Actioned]]-tbl_raw_data[[#This Row],[Date Tagged]]</f>
        <v>3.6921296268701553E-3</v>
      </c>
      <c r="J4887" s="50">
        <f>HOUR(tbl_raw_data[[#This Row],[time_taken]])*60+MINUTE(tbl_raw_data[[#This Row],[time_taken]])+SECOND(tbl_raw_data[[#This Row],[time_taken]])/60</f>
        <v>5.3166666666666664</v>
      </c>
      <c r="K4887" s="54">
        <f>DATE(YEAR(tbl_raw_data[[#This Row],[Date Actioned]]), MONTH(tbl_raw_data[[#This Row],[Date Actioned]]), DAY(tbl_raw_data[[#This Row],[Date Actioned]]))</f>
        <v>45160</v>
      </c>
      <c r="L4887" s="55" t="str">
        <f>UPPER(TEXT(tbl_raw_data[[#This Row],[Updated_date]],"MMMM"))</f>
        <v>AUGUST</v>
      </c>
      <c r="M4887" s="55" t="str">
        <f>UPPER("Week "&amp;IF(ROUNDUP(DAY(tbl_raw_data[[#This Row],[Updated_date]])/7,0)=5,4,ROUNDUP(DAY(tbl_raw_data[[#This Row],[Updated_date]])/7,0)))</f>
        <v>WEEK 4</v>
      </c>
      <c r="N4887" s="57" t="str">
        <f>UPPER(VLOOKUP(tbl_raw_data[[#This Row],[Analyst]],[1]setting!$A$1:$B$15,2,0))</f>
        <v>HARDIK</v>
      </c>
      <c r="O4887" s="57" t="str">
        <f>UPPER(tbl_raw_data[[#This Row],[Outcome]])</f>
        <v>WITHDRAW</v>
      </c>
      <c r="P4887" s="57" t="str">
        <f>UPPER(tbl_raw_data[[#This Row],[Queue Name]])</f>
        <v>CONSUMER POST BUREAU</v>
      </c>
      <c r="Q4887" s="57" t="str">
        <f>IF(tbl_raw_data[[#This Row],[time_taken_in_mins]]&lt;=20,"SLA_MET","SLA_NOT_MET")</f>
        <v>SLA_MET</v>
      </c>
    </row>
    <row r="4888" spans="1:17" ht="51.75" x14ac:dyDescent="0.25">
      <c r="A4888" s="22" t="s">
        <v>6778</v>
      </c>
      <c r="B4888" s="6">
        <v>45160.715509259258</v>
      </c>
      <c r="C4888" s="23">
        <v>45160.731111111112</v>
      </c>
      <c r="D4888" s="24" t="s">
        <v>8</v>
      </c>
      <c r="E4888" s="24" t="s">
        <v>28</v>
      </c>
      <c r="F4888" s="24" t="s">
        <v>14</v>
      </c>
      <c r="G4888" s="113" t="s">
        <v>1052</v>
      </c>
      <c r="H48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88" s="48">
        <f>tbl_raw_data[[#This Row],[Date Actioned]]-tbl_raw_data[[#This Row],[Date Tagged]]</f>
        <v>1.5601851853716653E-2</v>
      </c>
      <c r="J4888" s="50">
        <f>HOUR(tbl_raw_data[[#This Row],[time_taken]])*60+MINUTE(tbl_raw_data[[#This Row],[time_taken]])+SECOND(tbl_raw_data[[#This Row],[time_taken]])/60</f>
        <v>22.466666666666665</v>
      </c>
      <c r="K4888" s="54">
        <f>DATE(YEAR(tbl_raw_data[[#This Row],[Date Actioned]]), MONTH(tbl_raw_data[[#This Row],[Date Actioned]]), DAY(tbl_raw_data[[#This Row],[Date Actioned]]))</f>
        <v>45160</v>
      </c>
      <c r="L4888" s="55" t="str">
        <f>UPPER(TEXT(tbl_raw_data[[#This Row],[Updated_date]],"MMMM"))</f>
        <v>AUGUST</v>
      </c>
      <c r="M4888" s="55" t="str">
        <f>UPPER("Week "&amp;IF(ROUNDUP(DAY(tbl_raw_data[[#This Row],[Updated_date]])/7,0)=5,4,ROUNDUP(DAY(tbl_raw_data[[#This Row],[Updated_date]])/7,0)))</f>
        <v>WEEK 4</v>
      </c>
      <c r="N4888" s="57" t="str">
        <f>UPPER(VLOOKUP(tbl_raw_data[[#This Row],[Analyst]],[1]setting!$A$1:$B$15,2,0))</f>
        <v>HARDIK</v>
      </c>
      <c r="O4888" s="57" t="str">
        <f>UPPER(tbl_raw_data[[#This Row],[Outcome]])</f>
        <v>WITHDRAW</v>
      </c>
      <c r="P4888" s="57" t="str">
        <f>UPPER(tbl_raw_data[[#This Row],[Queue Name]])</f>
        <v>CONSUMER EXISTING</v>
      </c>
      <c r="Q4888" s="57" t="str">
        <f>IF(tbl_raw_data[[#This Row],[time_taken_in_mins]]&lt;=20,"SLA_MET","SLA_NOT_MET")</f>
        <v>SLA_NOT_MET</v>
      </c>
    </row>
    <row r="4889" spans="1:17" ht="15" customHeight="1" x14ac:dyDescent="0.25">
      <c r="A4889" s="22" t="s">
        <v>6913</v>
      </c>
      <c r="B4889" s="6">
        <v>45160.716377314813</v>
      </c>
      <c r="C4889" s="23">
        <v>45160.733437499999</v>
      </c>
      <c r="D4889" s="24" t="s">
        <v>13</v>
      </c>
      <c r="E4889" s="24" t="s">
        <v>41</v>
      </c>
      <c r="F4889" s="24" t="s">
        <v>254</v>
      </c>
      <c r="G4889" s="113" t="s">
        <v>29</v>
      </c>
      <c r="H48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89" s="48">
        <f>tbl_raw_data[[#This Row],[Date Actioned]]-tbl_raw_data[[#This Row],[Date Tagged]]</f>
        <v>1.7060185185982846E-2</v>
      </c>
      <c r="J4889" s="50">
        <f>HOUR(tbl_raw_data[[#This Row],[time_taken]])*60+MINUTE(tbl_raw_data[[#This Row],[time_taken]])+SECOND(tbl_raw_data[[#This Row],[time_taken]])/60</f>
        <v>24.566666666666666</v>
      </c>
      <c r="K4889" s="54">
        <f>DATE(YEAR(tbl_raw_data[[#This Row],[Date Actioned]]), MONTH(tbl_raw_data[[#This Row],[Date Actioned]]), DAY(tbl_raw_data[[#This Row],[Date Actioned]]))</f>
        <v>45160</v>
      </c>
      <c r="L4889" s="55" t="str">
        <f>UPPER(TEXT(tbl_raw_data[[#This Row],[Updated_date]],"MMMM"))</f>
        <v>AUGUST</v>
      </c>
      <c r="M4889" s="55" t="str">
        <f>UPPER("Week "&amp;IF(ROUNDUP(DAY(tbl_raw_data[[#This Row],[Updated_date]])/7,0)=5,4,ROUNDUP(DAY(tbl_raw_data[[#This Row],[Updated_date]])/7,0)))</f>
        <v>WEEK 4</v>
      </c>
      <c r="N4889" s="57" t="str">
        <f>UPPER(VLOOKUP(tbl_raw_data[[#This Row],[Analyst]],[1]setting!$A$1:$B$15,2,0))</f>
        <v>FARDIN</v>
      </c>
      <c r="O4889" s="57" t="str">
        <f>UPPER(tbl_raw_data[[#This Row],[Outcome]])</f>
        <v>APPROVE</v>
      </c>
      <c r="P4889" s="57" t="str">
        <f>UPPER(tbl_raw_data[[#This Row],[Queue Name]])</f>
        <v>CONSUMER POST BUREAU</v>
      </c>
      <c r="Q4889" s="57" t="str">
        <f>IF(tbl_raw_data[[#This Row],[time_taken_in_mins]]&lt;=20,"SLA_MET","SLA_NOT_MET")</f>
        <v>SLA_NOT_MET</v>
      </c>
    </row>
    <row r="4890" spans="1:17" ht="15" customHeight="1" x14ac:dyDescent="0.25">
      <c r="A4890" s="5" t="s">
        <v>4987</v>
      </c>
      <c r="B4890" s="12">
        <v>45160.724780092591</v>
      </c>
      <c r="C4890" s="27">
        <v>45160.734224537038</v>
      </c>
      <c r="D4890" s="28" t="s">
        <v>8</v>
      </c>
      <c r="E4890" s="28" t="s">
        <v>9</v>
      </c>
      <c r="F4890" s="28" t="s">
        <v>42</v>
      </c>
      <c r="G4890" s="112" t="s">
        <v>4988</v>
      </c>
      <c r="H48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0" s="48">
        <f>tbl_raw_data[[#This Row],[Date Actioned]]-tbl_raw_data[[#This Row],[Date Tagged]]</f>
        <v>9.4444444475811906E-3</v>
      </c>
      <c r="J4890" s="50">
        <f>HOUR(tbl_raw_data[[#This Row],[time_taken]])*60+MINUTE(tbl_raw_data[[#This Row],[time_taken]])+SECOND(tbl_raw_data[[#This Row],[time_taken]])/60</f>
        <v>13.6</v>
      </c>
      <c r="K4890" s="54">
        <f>DATE(YEAR(tbl_raw_data[[#This Row],[Date Actioned]]), MONTH(tbl_raw_data[[#This Row],[Date Actioned]]), DAY(tbl_raw_data[[#This Row],[Date Actioned]]))</f>
        <v>45160</v>
      </c>
      <c r="L4890" s="55" t="str">
        <f>UPPER(TEXT(tbl_raw_data[[#This Row],[Updated_date]],"MMMM"))</f>
        <v>AUGUST</v>
      </c>
      <c r="M4890" s="55" t="str">
        <f>UPPER("Week "&amp;IF(ROUNDUP(DAY(tbl_raw_data[[#This Row],[Updated_date]])/7,0)=5,4,ROUNDUP(DAY(tbl_raw_data[[#This Row],[Updated_date]])/7,0)))</f>
        <v>WEEK 4</v>
      </c>
      <c r="N4890" s="57" t="str">
        <f>UPPER(VLOOKUP(tbl_raw_data[[#This Row],[Analyst]],[1]setting!$A$1:$B$15,2,0))</f>
        <v>NITESH</v>
      </c>
      <c r="O4890" s="57" t="str">
        <f>UPPER(tbl_raw_data[[#This Row],[Outcome]])</f>
        <v>WITHDRAW</v>
      </c>
      <c r="P4890" s="57" t="str">
        <f>UPPER(tbl_raw_data[[#This Row],[Queue Name]])</f>
        <v>CONSUMER PRE BUREAU</v>
      </c>
      <c r="Q4890" s="57" t="str">
        <f>IF(tbl_raw_data[[#This Row],[time_taken_in_mins]]&lt;=20,"SLA_MET","SLA_NOT_MET")</f>
        <v>SLA_MET</v>
      </c>
    </row>
    <row r="4891" spans="1:17" ht="15" customHeight="1" x14ac:dyDescent="0.25">
      <c r="A4891" s="5" t="s">
        <v>2968</v>
      </c>
      <c r="B4891" s="12">
        <v>45160.727268518516</v>
      </c>
      <c r="C4891" s="27">
        <v>45160.733599537038</v>
      </c>
      <c r="D4891" s="28" t="s">
        <v>13</v>
      </c>
      <c r="E4891" s="28" t="s">
        <v>28</v>
      </c>
      <c r="F4891" s="28" t="s">
        <v>14</v>
      </c>
      <c r="G4891" s="112" t="s">
        <v>29</v>
      </c>
      <c r="H48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1" s="48">
        <f>tbl_raw_data[[#This Row],[Date Actioned]]-tbl_raw_data[[#This Row],[Date Tagged]]</f>
        <v>6.33101852145046E-3</v>
      </c>
      <c r="J4891" s="50">
        <f>HOUR(tbl_raw_data[[#This Row],[time_taken]])*60+MINUTE(tbl_raw_data[[#This Row],[time_taken]])+SECOND(tbl_raw_data[[#This Row],[time_taken]])/60</f>
        <v>9.1166666666666671</v>
      </c>
      <c r="K4891" s="54">
        <f>DATE(YEAR(tbl_raw_data[[#This Row],[Date Actioned]]), MONTH(tbl_raw_data[[#This Row],[Date Actioned]]), DAY(tbl_raw_data[[#This Row],[Date Actioned]]))</f>
        <v>45160</v>
      </c>
      <c r="L4891" s="55" t="str">
        <f>UPPER(TEXT(tbl_raw_data[[#This Row],[Updated_date]],"MMMM"))</f>
        <v>AUGUST</v>
      </c>
      <c r="M4891" s="55" t="str">
        <f>UPPER("Week "&amp;IF(ROUNDUP(DAY(tbl_raw_data[[#This Row],[Updated_date]])/7,0)=5,4,ROUNDUP(DAY(tbl_raw_data[[#This Row],[Updated_date]])/7,0)))</f>
        <v>WEEK 4</v>
      </c>
      <c r="N4891" s="57" t="str">
        <f>UPPER(VLOOKUP(tbl_raw_data[[#This Row],[Analyst]],[1]setting!$A$1:$B$15,2,0))</f>
        <v>HARDIK</v>
      </c>
      <c r="O4891" s="57" t="str">
        <f>UPPER(tbl_raw_data[[#This Row],[Outcome]])</f>
        <v>APPROVE</v>
      </c>
      <c r="P4891" s="57" t="str">
        <f>UPPER(tbl_raw_data[[#This Row],[Queue Name]])</f>
        <v>CONSUMER EXISTING</v>
      </c>
      <c r="Q4891" s="57" t="str">
        <f>IF(tbl_raw_data[[#This Row],[time_taken_in_mins]]&lt;=20,"SLA_MET","SLA_NOT_MET")</f>
        <v>SLA_MET</v>
      </c>
    </row>
    <row r="4892" spans="1:17" ht="15" customHeight="1" x14ac:dyDescent="0.25">
      <c r="A4892" s="11" t="s">
        <v>4260</v>
      </c>
      <c r="B4892" s="6">
        <v>45160.729409722226</v>
      </c>
      <c r="C4892" s="23">
        <v>45160.737557870372</v>
      </c>
      <c r="D4892" s="24" t="s">
        <v>8</v>
      </c>
      <c r="E4892" s="24" t="s">
        <v>9</v>
      </c>
      <c r="F4892" s="24" t="s">
        <v>254</v>
      </c>
      <c r="G4892" s="113" t="s">
        <v>234</v>
      </c>
      <c r="H48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2" s="48">
        <f>tbl_raw_data[[#This Row],[Date Actioned]]-tbl_raw_data[[#This Row],[Date Tagged]]</f>
        <v>8.1481481465743855E-3</v>
      </c>
      <c r="J4892" s="50">
        <f>HOUR(tbl_raw_data[[#This Row],[time_taken]])*60+MINUTE(tbl_raw_data[[#This Row],[time_taken]])+SECOND(tbl_raw_data[[#This Row],[time_taken]])/60</f>
        <v>11.733333333333333</v>
      </c>
      <c r="K4892" s="54">
        <f>DATE(YEAR(tbl_raw_data[[#This Row],[Date Actioned]]), MONTH(tbl_raw_data[[#This Row],[Date Actioned]]), DAY(tbl_raw_data[[#This Row],[Date Actioned]]))</f>
        <v>45160</v>
      </c>
      <c r="L4892" s="55" t="str">
        <f>UPPER(TEXT(tbl_raw_data[[#This Row],[Updated_date]],"MMMM"))</f>
        <v>AUGUST</v>
      </c>
      <c r="M4892" s="55" t="str">
        <f>UPPER("Week "&amp;IF(ROUNDUP(DAY(tbl_raw_data[[#This Row],[Updated_date]])/7,0)=5,4,ROUNDUP(DAY(tbl_raw_data[[#This Row],[Updated_date]])/7,0)))</f>
        <v>WEEK 4</v>
      </c>
      <c r="N4892" s="57" t="str">
        <f>UPPER(VLOOKUP(tbl_raw_data[[#This Row],[Analyst]],[1]setting!$A$1:$B$15,2,0))</f>
        <v>FARDIN</v>
      </c>
      <c r="O4892" s="57" t="str">
        <f>UPPER(tbl_raw_data[[#This Row],[Outcome]])</f>
        <v>WITHDRAW</v>
      </c>
      <c r="P4892" s="57" t="str">
        <f>UPPER(tbl_raw_data[[#This Row],[Queue Name]])</f>
        <v>CONSUMER PRE BUREAU</v>
      </c>
      <c r="Q4892" s="57" t="str">
        <f>IF(tbl_raw_data[[#This Row],[time_taken_in_mins]]&lt;=20,"SLA_MET","SLA_NOT_MET")</f>
        <v>SLA_MET</v>
      </c>
    </row>
    <row r="4893" spans="1:17" ht="15" customHeight="1" x14ac:dyDescent="0.25">
      <c r="A4893" s="22" t="s">
        <v>4519</v>
      </c>
      <c r="B4893" s="12">
        <v>45160.730266203704</v>
      </c>
      <c r="C4893" s="27">
        <v>45160.738877314812</v>
      </c>
      <c r="D4893" s="28" t="s">
        <v>8</v>
      </c>
      <c r="E4893" s="28" t="s">
        <v>9</v>
      </c>
      <c r="F4893" s="28" t="s">
        <v>14</v>
      </c>
      <c r="G4893" s="112" t="s">
        <v>1052</v>
      </c>
      <c r="H48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3" s="48">
        <f>tbl_raw_data[[#This Row],[Date Actioned]]-tbl_raw_data[[#This Row],[Date Tagged]]</f>
        <v>8.6111111086211167E-3</v>
      </c>
      <c r="J4893" s="50">
        <f>HOUR(tbl_raw_data[[#This Row],[time_taken]])*60+MINUTE(tbl_raw_data[[#This Row],[time_taken]])+SECOND(tbl_raw_data[[#This Row],[time_taken]])/60</f>
        <v>12.4</v>
      </c>
      <c r="K4893" s="54">
        <f>DATE(YEAR(tbl_raw_data[[#This Row],[Date Actioned]]), MONTH(tbl_raw_data[[#This Row],[Date Actioned]]), DAY(tbl_raw_data[[#This Row],[Date Actioned]]))</f>
        <v>45160</v>
      </c>
      <c r="L4893" s="55" t="str">
        <f>UPPER(TEXT(tbl_raw_data[[#This Row],[Updated_date]],"MMMM"))</f>
        <v>AUGUST</v>
      </c>
      <c r="M4893" s="55" t="str">
        <f>UPPER("Week "&amp;IF(ROUNDUP(DAY(tbl_raw_data[[#This Row],[Updated_date]])/7,0)=5,4,ROUNDUP(DAY(tbl_raw_data[[#This Row],[Updated_date]])/7,0)))</f>
        <v>WEEK 4</v>
      </c>
      <c r="N4893" s="57" t="str">
        <f>UPPER(VLOOKUP(tbl_raw_data[[#This Row],[Analyst]],[1]setting!$A$1:$B$15,2,0))</f>
        <v>HARDIK</v>
      </c>
      <c r="O4893" s="57" t="str">
        <f>UPPER(tbl_raw_data[[#This Row],[Outcome]])</f>
        <v>WITHDRAW</v>
      </c>
      <c r="P4893" s="57" t="str">
        <f>UPPER(tbl_raw_data[[#This Row],[Queue Name]])</f>
        <v>CONSUMER PRE BUREAU</v>
      </c>
      <c r="Q4893" s="57" t="str">
        <f>IF(tbl_raw_data[[#This Row],[time_taken_in_mins]]&lt;=20,"SLA_MET","SLA_NOT_MET")</f>
        <v>SLA_MET</v>
      </c>
    </row>
    <row r="4894" spans="1:17" ht="15" customHeight="1" x14ac:dyDescent="0.25">
      <c r="A4894" s="11" t="s">
        <v>5850</v>
      </c>
      <c r="B4894" s="6">
        <v>45160.734027777777</v>
      </c>
      <c r="C4894" s="23">
        <v>45160.745520833334</v>
      </c>
      <c r="D4894" s="24" t="s">
        <v>13</v>
      </c>
      <c r="E4894" s="24" t="s">
        <v>41</v>
      </c>
      <c r="F4894" s="24" t="s">
        <v>55</v>
      </c>
      <c r="G4894" s="113" t="s">
        <v>29</v>
      </c>
      <c r="H48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4" s="48">
        <f>tbl_raw_data[[#This Row],[Date Actioned]]-tbl_raw_data[[#This Row],[Date Tagged]]</f>
        <v>1.1493055557366461E-2</v>
      </c>
      <c r="J4894" s="50">
        <f>HOUR(tbl_raw_data[[#This Row],[time_taken]])*60+MINUTE(tbl_raw_data[[#This Row],[time_taken]])+SECOND(tbl_raw_data[[#This Row],[time_taken]])/60</f>
        <v>16.55</v>
      </c>
      <c r="K4894" s="54">
        <f>DATE(YEAR(tbl_raw_data[[#This Row],[Date Actioned]]), MONTH(tbl_raw_data[[#This Row],[Date Actioned]]), DAY(tbl_raw_data[[#This Row],[Date Actioned]]))</f>
        <v>45160</v>
      </c>
      <c r="L4894" s="55" t="str">
        <f>UPPER(TEXT(tbl_raw_data[[#This Row],[Updated_date]],"MMMM"))</f>
        <v>AUGUST</v>
      </c>
      <c r="M4894" s="55" t="str">
        <f>UPPER("Week "&amp;IF(ROUNDUP(DAY(tbl_raw_data[[#This Row],[Updated_date]])/7,0)=5,4,ROUNDUP(DAY(tbl_raw_data[[#This Row],[Updated_date]])/7,0)))</f>
        <v>WEEK 4</v>
      </c>
      <c r="N4894" s="57" t="str">
        <f>UPPER(VLOOKUP(tbl_raw_data[[#This Row],[Analyst]],[1]setting!$A$1:$B$15,2,0))</f>
        <v>CAMERON</v>
      </c>
      <c r="O4894" s="57" t="str">
        <f>UPPER(tbl_raw_data[[#This Row],[Outcome]])</f>
        <v>APPROVE</v>
      </c>
      <c r="P4894" s="57" t="str">
        <f>UPPER(tbl_raw_data[[#This Row],[Queue Name]])</f>
        <v>CONSUMER POST BUREAU</v>
      </c>
      <c r="Q4894" s="57" t="str">
        <f>IF(tbl_raw_data[[#This Row],[time_taken_in_mins]]&lt;=20,"SLA_MET","SLA_NOT_MET")</f>
        <v>SLA_MET</v>
      </c>
    </row>
    <row r="4895" spans="1:17" ht="15" customHeight="1" x14ac:dyDescent="0.25">
      <c r="A4895" s="22" t="s">
        <v>2309</v>
      </c>
      <c r="B4895" s="12">
        <v>45160.738263888888</v>
      </c>
      <c r="C4895" s="27">
        <v>45160.743726851855</v>
      </c>
      <c r="D4895" s="28" t="s">
        <v>13</v>
      </c>
      <c r="E4895" s="28" t="s">
        <v>9</v>
      </c>
      <c r="F4895" s="28" t="s">
        <v>254</v>
      </c>
      <c r="G4895" s="112" t="s">
        <v>29</v>
      </c>
      <c r="H48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5" s="48">
        <f>tbl_raw_data[[#This Row],[Date Actioned]]-tbl_raw_data[[#This Row],[Date Tagged]]</f>
        <v>5.4629629667033441E-3</v>
      </c>
      <c r="J4895" s="50">
        <f>HOUR(tbl_raw_data[[#This Row],[time_taken]])*60+MINUTE(tbl_raw_data[[#This Row],[time_taken]])+SECOND(tbl_raw_data[[#This Row],[time_taken]])/60</f>
        <v>7.8666666666666671</v>
      </c>
      <c r="K4895" s="54">
        <f>DATE(YEAR(tbl_raw_data[[#This Row],[Date Actioned]]), MONTH(tbl_raw_data[[#This Row],[Date Actioned]]), DAY(tbl_raw_data[[#This Row],[Date Actioned]]))</f>
        <v>45160</v>
      </c>
      <c r="L4895" s="55" t="str">
        <f>UPPER(TEXT(tbl_raw_data[[#This Row],[Updated_date]],"MMMM"))</f>
        <v>AUGUST</v>
      </c>
      <c r="M4895" s="55" t="str">
        <f>UPPER("Week "&amp;IF(ROUNDUP(DAY(tbl_raw_data[[#This Row],[Updated_date]])/7,0)=5,4,ROUNDUP(DAY(tbl_raw_data[[#This Row],[Updated_date]])/7,0)))</f>
        <v>WEEK 4</v>
      </c>
      <c r="N4895" s="57" t="str">
        <f>UPPER(VLOOKUP(tbl_raw_data[[#This Row],[Analyst]],[1]setting!$A$1:$B$15,2,0))</f>
        <v>FARDIN</v>
      </c>
      <c r="O4895" s="57" t="str">
        <f>UPPER(tbl_raw_data[[#This Row],[Outcome]])</f>
        <v>APPROVE</v>
      </c>
      <c r="P4895" s="57" t="str">
        <f>UPPER(tbl_raw_data[[#This Row],[Queue Name]])</f>
        <v>CONSUMER PRE BUREAU</v>
      </c>
      <c r="Q4895" s="57" t="str">
        <f>IF(tbl_raw_data[[#This Row],[time_taken_in_mins]]&lt;=20,"SLA_MET","SLA_NOT_MET")</f>
        <v>SLA_MET</v>
      </c>
    </row>
    <row r="4896" spans="1:17" ht="15" customHeight="1" x14ac:dyDescent="0.25">
      <c r="A4896" s="5" t="s">
        <v>961</v>
      </c>
      <c r="B4896" s="6">
        <v>45160.746793981481</v>
      </c>
      <c r="C4896" s="23">
        <v>45160.750405092593</v>
      </c>
      <c r="D4896" s="24" t="s">
        <v>46</v>
      </c>
      <c r="E4896" s="24" t="s">
        <v>28</v>
      </c>
      <c r="F4896" s="24" t="s">
        <v>254</v>
      </c>
      <c r="G4896" s="113" t="s">
        <v>448</v>
      </c>
      <c r="H48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6" s="48">
        <f>tbl_raw_data[[#This Row],[Date Actioned]]-tbl_raw_data[[#This Row],[Date Tagged]]</f>
        <v>3.6111111112404615E-3</v>
      </c>
      <c r="J4896" s="50">
        <f>HOUR(tbl_raw_data[[#This Row],[time_taken]])*60+MINUTE(tbl_raw_data[[#This Row],[time_taken]])+SECOND(tbl_raw_data[[#This Row],[time_taken]])/60</f>
        <v>5.2</v>
      </c>
      <c r="K4896" s="54">
        <f>DATE(YEAR(tbl_raw_data[[#This Row],[Date Actioned]]), MONTH(tbl_raw_data[[#This Row],[Date Actioned]]), DAY(tbl_raw_data[[#This Row],[Date Actioned]]))</f>
        <v>45160</v>
      </c>
      <c r="L4896" s="55" t="str">
        <f>UPPER(TEXT(tbl_raw_data[[#This Row],[Updated_date]],"MMMM"))</f>
        <v>AUGUST</v>
      </c>
      <c r="M4896" s="55" t="str">
        <f>UPPER("Week "&amp;IF(ROUNDUP(DAY(tbl_raw_data[[#This Row],[Updated_date]])/7,0)=5,4,ROUNDUP(DAY(tbl_raw_data[[#This Row],[Updated_date]])/7,0)))</f>
        <v>WEEK 4</v>
      </c>
      <c r="N4896" s="57" t="str">
        <f>UPPER(VLOOKUP(tbl_raw_data[[#This Row],[Analyst]],[1]setting!$A$1:$B$15,2,0))</f>
        <v>FARDIN</v>
      </c>
      <c r="O4896" s="57" t="str">
        <f>UPPER(tbl_raw_data[[#This Row],[Outcome]])</f>
        <v>DECLINE</v>
      </c>
      <c r="P4896" s="57" t="str">
        <f>UPPER(tbl_raw_data[[#This Row],[Queue Name]])</f>
        <v>CONSUMER EXISTING</v>
      </c>
      <c r="Q4896" s="57" t="str">
        <f>IF(tbl_raw_data[[#This Row],[time_taken_in_mins]]&lt;=20,"SLA_MET","SLA_NOT_MET")</f>
        <v>SLA_MET</v>
      </c>
    </row>
    <row r="4897" spans="1:17" ht="15" customHeight="1" x14ac:dyDescent="0.25">
      <c r="A4897" s="5" t="s">
        <v>2834</v>
      </c>
      <c r="B4897" s="6">
        <v>45160.751388888886</v>
      </c>
      <c r="C4897" s="23">
        <v>45160.757511574076</v>
      </c>
      <c r="D4897" s="24" t="s">
        <v>13</v>
      </c>
      <c r="E4897" s="24" t="s">
        <v>41</v>
      </c>
      <c r="F4897" s="24" t="s">
        <v>254</v>
      </c>
      <c r="G4897" s="115"/>
      <c r="H48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897" s="48">
        <f>tbl_raw_data[[#This Row],[Date Actioned]]-tbl_raw_data[[#This Row],[Date Tagged]]</f>
        <v>6.1226851903484203E-3</v>
      </c>
      <c r="J4897" s="50">
        <f>HOUR(tbl_raw_data[[#This Row],[time_taken]])*60+MINUTE(tbl_raw_data[[#This Row],[time_taken]])+SECOND(tbl_raw_data[[#This Row],[time_taken]])/60</f>
        <v>8.8166666666666664</v>
      </c>
      <c r="K4897" s="54">
        <f>DATE(YEAR(tbl_raw_data[[#This Row],[Date Actioned]]), MONTH(tbl_raw_data[[#This Row],[Date Actioned]]), DAY(tbl_raw_data[[#This Row],[Date Actioned]]))</f>
        <v>45160</v>
      </c>
      <c r="L4897" s="55" t="str">
        <f>UPPER(TEXT(tbl_raw_data[[#This Row],[Updated_date]],"MMMM"))</f>
        <v>AUGUST</v>
      </c>
      <c r="M4897" s="55" t="str">
        <f>UPPER("Week "&amp;IF(ROUNDUP(DAY(tbl_raw_data[[#This Row],[Updated_date]])/7,0)=5,4,ROUNDUP(DAY(tbl_raw_data[[#This Row],[Updated_date]])/7,0)))</f>
        <v>WEEK 4</v>
      </c>
      <c r="N4897" s="57" t="str">
        <f>UPPER(VLOOKUP(tbl_raw_data[[#This Row],[Analyst]],[1]setting!$A$1:$B$15,2,0))</f>
        <v>FARDIN</v>
      </c>
      <c r="O4897" s="57" t="str">
        <f>UPPER(tbl_raw_data[[#This Row],[Outcome]])</f>
        <v>APPROVE</v>
      </c>
      <c r="P4897" s="57" t="str">
        <f>UPPER(tbl_raw_data[[#This Row],[Queue Name]])</f>
        <v>CONSUMER POST BUREAU</v>
      </c>
      <c r="Q4897" s="57" t="str">
        <f>IF(tbl_raw_data[[#This Row],[time_taken_in_mins]]&lt;=20,"SLA_MET","SLA_NOT_MET")</f>
        <v>SLA_MET</v>
      </c>
    </row>
    <row r="4898" spans="1:17" ht="15" customHeight="1" x14ac:dyDescent="0.25">
      <c r="A4898" s="5" t="s">
        <v>615</v>
      </c>
      <c r="B4898" s="6">
        <v>45160.755590277775</v>
      </c>
      <c r="C4898" s="23">
        <v>45160.758634259262</v>
      </c>
      <c r="D4898" s="24" t="s">
        <v>8</v>
      </c>
      <c r="E4898" s="24" t="s">
        <v>41</v>
      </c>
      <c r="F4898" s="24" t="s">
        <v>55</v>
      </c>
      <c r="G4898" s="113" t="s">
        <v>616</v>
      </c>
      <c r="H48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898" s="48">
        <f>tbl_raw_data[[#This Row],[Date Actioned]]-tbl_raw_data[[#This Row],[Date Tagged]]</f>
        <v>3.0439814872806892E-3</v>
      </c>
      <c r="J4898" s="50">
        <f>HOUR(tbl_raw_data[[#This Row],[time_taken]])*60+MINUTE(tbl_raw_data[[#This Row],[time_taken]])+SECOND(tbl_raw_data[[#This Row],[time_taken]])/60</f>
        <v>4.3833333333333337</v>
      </c>
      <c r="K4898" s="54">
        <f>DATE(YEAR(tbl_raw_data[[#This Row],[Date Actioned]]), MONTH(tbl_raw_data[[#This Row],[Date Actioned]]), DAY(tbl_raw_data[[#This Row],[Date Actioned]]))</f>
        <v>45160</v>
      </c>
      <c r="L4898" s="55" t="str">
        <f>UPPER(TEXT(tbl_raw_data[[#This Row],[Updated_date]],"MMMM"))</f>
        <v>AUGUST</v>
      </c>
      <c r="M4898" s="55" t="str">
        <f>UPPER("Week "&amp;IF(ROUNDUP(DAY(tbl_raw_data[[#This Row],[Updated_date]])/7,0)=5,4,ROUNDUP(DAY(tbl_raw_data[[#This Row],[Updated_date]])/7,0)))</f>
        <v>WEEK 4</v>
      </c>
      <c r="N4898" s="57" t="str">
        <f>UPPER(VLOOKUP(tbl_raw_data[[#This Row],[Analyst]],[1]setting!$A$1:$B$15,2,0))</f>
        <v>CAMERON</v>
      </c>
      <c r="O4898" s="57" t="str">
        <f>UPPER(tbl_raw_data[[#This Row],[Outcome]])</f>
        <v>WITHDRAW</v>
      </c>
      <c r="P4898" s="57" t="str">
        <f>UPPER(tbl_raw_data[[#This Row],[Queue Name]])</f>
        <v>CONSUMER POST BUREAU</v>
      </c>
      <c r="Q4898" s="57" t="str">
        <f>IF(tbl_raw_data[[#This Row],[time_taken_in_mins]]&lt;=20,"SLA_MET","SLA_NOT_MET")</f>
        <v>SLA_MET</v>
      </c>
    </row>
    <row r="4899" spans="1:17" ht="15" customHeight="1" x14ac:dyDescent="0.25">
      <c r="A4899" s="11" t="s">
        <v>2068</v>
      </c>
      <c r="B4899" s="12">
        <v>45160.757349537038</v>
      </c>
      <c r="C4899" s="27">
        <v>45160.762511574074</v>
      </c>
      <c r="D4899" s="28" t="s">
        <v>46</v>
      </c>
      <c r="E4899" s="28" t="s">
        <v>28</v>
      </c>
      <c r="F4899" s="28" t="s">
        <v>14</v>
      </c>
      <c r="G4899" s="112" t="s">
        <v>387</v>
      </c>
      <c r="H48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899" s="48">
        <f>tbl_raw_data[[#This Row],[Date Actioned]]-tbl_raw_data[[#This Row],[Date Tagged]]</f>
        <v>5.1620370359160006E-3</v>
      </c>
      <c r="J4899" s="50">
        <f>HOUR(tbl_raw_data[[#This Row],[time_taken]])*60+MINUTE(tbl_raw_data[[#This Row],[time_taken]])+SECOND(tbl_raw_data[[#This Row],[time_taken]])/60</f>
        <v>7.4333333333333336</v>
      </c>
      <c r="K4899" s="54">
        <f>DATE(YEAR(tbl_raw_data[[#This Row],[Date Actioned]]), MONTH(tbl_raw_data[[#This Row],[Date Actioned]]), DAY(tbl_raw_data[[#This Row],[Date Actioned]]))</f>
        <v>45160</v>
      </c>
      <c r="L4899" s="55" t="str">
        <f>UPPER(TEXT(tbl_raw_data[[#This Row],[Updated_date]],"MMMM"))</f>
        <v>AUGUST</v>
      </c>
      <c r="M4899" s="55" t="str">
        <f>UPPER("Week "&amp;IF(ROUNDUP(DAY(tbl_raw_data[[#This Row],[Updated_date]])/7,0)=5,4,ROUNDUP(DAY(tbl_raw_data[[#This Row],[Updated_date]])/7,0)))</f>
        <v>WEEK 4</v>
      </c>
      <c r="N4899" s="57" t="str">
        <f>UPPER(VLOOKUP(tbl_raw_data[[#This Row],[Analyst]],[1]setting!$A$1:$B$15,2,0))</f>
        <v>HARDIK</v>
      </c>
      <c r="O4899" s="57" t="str">
        <f>UPPER(tbl_raw_data[[#This Row],[Outcome]])</f>
        <v>DECLINE</v>
      </c>
      <c r="P4899" s="57" t="str">
        <f>UPPER(tbl_raw_data[[#This Row],[Queue Name]])</f>
        <v>CONSUMER EXISTING</v>
      </c>
      <c r="Q4899" s="57" t="str">
        <f>IF(tbl_raw_data[[#This Row],[time_taken_in_mins]]&lt;=20,"SLA_MET","SLA_NOT_MET")</f>
        <v>SLA_MET</v>
      </c>
    </row>
    <row r="4900" spans="1:17" ht="15" customHeight="1" x14ac:dyDescent="0.25">
      <c r="A4900" s="11" t="s">
        <v>2337</v>
      </c>
      <c r="B4900" s="12">
        <v>45160.757604166669</v>
      </c>
      <c r="C4900" s="27">
        <v>45160.763113425928</v>
      </c>
      <c r="D4900" s="28" t="s">
        <v>13</v>
      </c>
      <c r="E4900" s="28" t="s">
        <v>28</v>
      </c>
      <c r="F4900" s="28" t="s">
        <v>254</v>
      </c>
      <c r="G4900" s="112" t="s">
        <v>546</v>
      </c>
      <c r="H49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0" s="48">
        <f>tbl_raw_data[[#This Row],[Date Actioned]]-tbl_raw_data[[#This Row],[Date Tagged]]</f>
        <v>5.5092592592700385E-3</v>
      </c>
      <c r="J4900" s="50">
        <f>HOUR(tbl_raw_data[[#This Row],[time_taken]])*60+MINUTE(tbl_raw_data[[#This Row],[time_taken]])+SECOND(tbl_raw_data[[#This Row],[time_taken]])/60</f>
        <v>7.9333333333333336</v>
      </c>
      <c r="K4900" s="54">
        <f>DATE(YEAR(tbl_raw_data[[#This Row],[Date Actioned]]), MONTH(tbl_raw_data[[#This Row],[Date Actioned]]), DAY(tbl_raw_data[[#This Row],[Date Actioned]]))</f>
        <v>45160</v>
      </c>
      <c r="L4900" s="55" t="str">
        <f>UPPER(TEXT(tbl_raw_data[[#This Row],[Updated_date]],"MMMM"))</f>
        <v>AUGUST</v>
      </c>
      <c r="M4900" s="55" t="str">
        <f>UPPER("Week "&amp;IF(ROUNDUP(DAY(tbl_raw_data[[#This Row],[Updated_date]])/7,0)=5,4,ROUNDUP(DAY(tbl_raw_data[[#This Row],[Updated_date]])/7,0)))</f>
        <v>WEEK 4</v>
      </c>
      <c r="N4900" s="57" t="str">
        <f>UPPER(VLOOKUP(tbl_raw_data[[#This Row],[Analyst]],[1]setting!$A$1:$B$15,2,0))</f>
        <v>FARDIN</v>
      </c>
      <c r="O4900" s="57" t="str">
        <f>UPPER(tbl_raw_data[[#This Row],[Outcome]])</f>
        <v>APPROVE</v>
      </c>
      <c r="P4900" s="57" t="str">
        <f>UPPER(tbl_raw_data[[#This Row],[Queue Name]])</f>
        <v>CONSUMER EXISTING</v>
      </c>
      <c r="Q4900" s="57" t="str">
        <f>IF(tbl_raw_data[[#This Row],[time_taken_in_mins]]&lt;=20,"SLA_MET","SLA_NOT_MET")</f>
        <v>SLA_MET</v>
      </c>
    </row>
    <row r="4901" spans="1:17" ht="15" customHeight="1" x14ac:dyDescent="0.25">
      <c r="A4901" s="11" t="s">
        <v>1883</v>
      </c>
      <c r="B4901" s="12">
        <v>45160.761550925927</v>
      </c>
      <c r="C4901" s="27">
        <v>45160.766469907408</v>
      </c>
      <c r="D4901" s="28" t="s">
        <v>8</v>
      </c>
      <c r="E4901" s="28" t="s">
        <v>9</v>
      </c>
      <c r="F4901" s="28" t="s">
        <v>55</v>
      </c>
      <c r="G4901" s="112" t="s">
        <v>234</v>
      </c>
      <c r="H49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1" s="48">
        <f>tbl_raw_data[[#This Row],[Date Actioned]]-tbl_raw_data[[#This Row],[Date Tagged]]</f>
        <v>4.9189814817509614E-3</v>
      </c>
      <c r="J4901" s="50">
        <f>HOUR(tbl_raw_data[[#This Row],[time_taken]])*60+MINUTE(tbl_raw_data[[#This Row],[time_taken]])+SECOND(tbl_raw_data[[#This Row],[time_taken]])/60</f>
        <v>7.083333333333333</v>
      </c>
      <c r="K4901" s="54">
        <f>DATE(YEAR(tbl_raw_data[[#This Row],[Date Actioned]]), MONTH(tbl_raw_data[[#This Row],[Date Actioned]]), DAY(tbl_raw_data[[#This Row],[Date Actioned]]))</f>
        <v>45160</v>
      </c>
      <c r="L4901" s="55" t="str">
        <f>UPPER(TEXT(tbl_raw_data[[#This Row],[Updated_date]],"MMMM"))</f>
        <v>AUGUST</v>
      </c>
      <c r="M4901" s="55" t="str">
        <f>UPPER("Week "&amp;IF(ROUNDUP(DAY(tbl_raw_data[[#This Row],[Updated_date]])/7,0)=5,4,ROUNDUP(DAY(tbl_raw_data[[#This Row],[Updated_date]])/7,0)))</f>
        <v>WEEK 4</v>
      </c>
      <c r="N4901" s="57" t="str">
        <f>UPPER(VLOOKUP(tbl_raw_data[[#This Row],[Analyst]],[1]setting!$A$1:$B$15,2,0))</f>
        <v>CAMERON</v>
      </c>
      <c r="O4901" s="57" t="str">
        <f>UPPER(tbl_raw_data[[#This Row],[Outcome]])</f>
        <v>WITHDRAW</v>
      </c>
      <c r="P4901" s="57" t="str">
        <f>UPPER(tbl_raw_data[[#This Row],[Queue Name]])</f>
        <v>CONSUMER PRE BUREAU</v>
      </c>
      <c r="Q4901" s="57" t="str">
        <f>IF(tbl_raw_data[[#This Row],[time_taken_in_mins]]&lt;=20,"SLA_MET","SLA_NOT_MET")</f>
        <v>SLA_MET</v>
      </c>
    </row>
    <row r="4902" spans="1:17" ht="15" customHeight="1" x14ac:dyDescent="0.25">
      <c r="A4902" s="22" t="s">
        <v>472</v>
      </c>
      <c r="B4902" s="6">
        <v>45160.761874999997</v>
      </c>
      <c r="C4902" s="23">
        <v>45160.76458333333</v>
      </c>
      <c r="D4902" s="24" t="s">
        <v>13</v>
      </c>
      <c r="E4902" s="24" t="s">
        <v>28</v>
      </c>
      <c r="F4902" s="24" t="s">
        <v>14</v>
      </c>
      <c r="G4902" s="113" t="s">
        <v>29</v>
      </c>
      <c r="H49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2" s="48">
        <f>tbl_raw_data[[#This Row],[Date Actioned]]-tbl_raw_data[[#This Row],[Date Tagged]]</f>
        <v>2.7083333334303461E-3</v>
      </c>
      <c r="J4902" s="50">
        <f>HOUR(tbl_raw_data[[#This Row],[time_taken]])*60+MINUTE(tbl_raw_data[[#This Row],[time_taken]])+SECOND(tbl_raw_data[[#This Row],[time_taken]])/60</f>
        <v>3.9</v>
      </c>
      <c r="K4902" s="54">
        <f>DATE(YEAR(tbl_raw_data[[#This Row],[Date Actioned]]), MONTH(tbl_raw_data[[#This Row],[Date Actioned]]), DAY(tbl_raw_data[[#This Row],[Date Actioned]]))</f>
        <v>45160</v>
      </c>
      <c r="L4902" s="55" t="str">
        <f>UPPER(TEXT(tbl_raw_data[[#This Row],[Updated_date]],"MMMM"))</f>
        <v>AUGUST</v>
      </c>
      <c r="M4902" s="55" t="str">
        <f>UPPER("Week "&amp;IF(ROUNDUP(DAY(tbl_raw_data[[#This Row],[Updated_date]])/7,0)=5,4,ROUNDUP(DAY(tbl_raw_data[[#This Row],[Updated_date]])/7,0)))</f>
        <v>WEEK 4</v>
      </c>
      <c r="N4902" s="57" t="str">
        <f>UPPER(VLOOKUP(tbl_raw_data[[#This Row],[Analyst]],[1]setting!$A$1:$B$15,2,0))</f>
        <v>HARDIK</v>
      </c>
      <c r="O4902" s="57" t="str">
        <f>UPPER(tbl_raw_data[[#This Row],[Outcome]])</f>
        <v>APPROVE</v>
      </c>
      <c r="P4902" s="57" t="str">
        <f>UPPER(tbl_raw_data[[#This Row],[Queue Name]])</f>
        <v>CONSUMER EXISTING</v>
      </c>
      <c r="Q4902" s="57" t="str">
        <f>IF(tbl_raw_data[[#This Row],[time_taken_in_mins]]&lt;=20,"SLA_MET","SLA_NOT_MET")</f>
        <v>SLA_MET</v>
      </c>
    </row>
    <row r="4903" spans="1:17" ht="15" customHeight="1" x14ac:dyDescent="0.25">
      <c r="A4903" s="5" t="s">
        <v>3183</v>
      </c>
      <c r="B4903" s="12">
        <v>45160.761979166666</v>
      </c>
      <c r="C4903" s="27">
        <v>45160.768611111111</v>
      </c>
      <c r="D4903" s="28" t="s">
        <v>13</v>
      </c>
      <c r="E4903" s="28" t="s">
        <v>28</v>
      </c>
      <c r="F4903" s="28" t="s">
        <v>254</v>
      </c>
      <c r="G4903" s="112" t="s">
        <v>29</v>
      </c>
      <c r="H49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3" s="48">
        <f>tbl_raw_data[[#This Row],[Date Actioned]]-tbl_raw_data[[#This Row],[Date Tagged]]</f>
        <v>6.6319444449618459E-3</v>
      </c>
      <c r="J4903" s="50">
        <f>HOUR(tbl_raw_data[[#This Row],[time_taken]])*60+MINUTE(tbl_raw_data[[#This Row],[time_taken]])+SECOND(tbl_raw_data[[#This Row],[time_taken]])/60</f>
        <v>9.5500000000000007</v>
      </c>
      <c r="K4903" s="54">
        <f>DATE(YEAR(tbl_raw_data[[#This Row],[Date Actioned]]), MONTH(tbl_raw_data[[#This Row],[Date Actioned]]), DAY(tbl_raw_data[[#This Row],[Date Actioned]]))</f>
        <v>45160</v>
      </c>
      <c r="L4903" s="55" t="str">
        <f>UPPER(TEXT(tbl_raw_data[[#This Row],[Updated_date]],"MMMM"))</f>
        <v>AUGUST</v>
      </c>
      <c r="M4903" s="55" t="str">
        <f>UPPER("Week "&amp;IF(ROUNDUP(DAY(tbl_raw_data[[#This Row],[Updated_date]])/7,0)=5,4,ROUNDUP(DAY(tbl_raw_data[[#This Row],[Updated_date]])/7,0)))</f>
        <v>WEEK 4</v>
      </c>
      <c r="N4903" s="57" t="str">
        <f>UPPER(VLOOKUP(tbl_raw_data[[#This Row],[Analyst]],[1]setting!$A$1:$B$15,2,0))</f>
        <v>FARDIN</v>
      </c>
      <c r="O4903" s="57" t="str">
        <f>UPPER(tbl_raw_data[[#This Row],[Outcome]])</f>
        <v>APPROVE</v>
      </c>
      <c r="P4903" s="57" t="str">
        <f>UPPER(tbl_raw_data[[#This Row],[Queue Name]])</f>
        <v>CONSUMER EXISTING</v>
      </c>
      <c r="Q4903" s="57" t="str">
        <f>IF(tbl_raw_data[[#This Row],[time_taken_in_mins]]&lt;=20,"SLA_MET","SLA_NOT_MET")</f>
        <v>SLA_MET</v>
      </c>
    </row>
    <row r="4904" spans="1:17" ht="15" customHeight="1" x14ac:dyDescent="0.25">
      <c r="A4904" s="11" t="s">
        <v>883</v>
      </c>
      <c r="B4904" s="6">
        <v>45160.765810185185</v>
      </c>
      <c r="C4904" s="23">
        <v>45160.769293981481</v>
      </c>
      <c r="D4904" s="24" t="s">
        <v>13</v>
      </c>
      <c r="E4904" s="24" t="s">
        <v>28</v>
      </c>
      <c r="F4904" s="24" t="s">
        <v>55</v>
      </c>
      <c r="G4904" s="113" t="s">
        <v>53</v>
      </c>
      <c r="H49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4" s="48">
        <f>tbl_raw_data[[#This Row],[Date Actioned]]-tbl_raw_data[[#This Row],[Date Tagged]]</f>
        <v>3.4837962957681157E-3</v>
      </c>
      <c r="J4904" s="50">
        <f>HOUR(tbl_raw_data[[#This Row],[time_taken]])*60+MINUTE(tbl_raw_data[[#This Row],[time_taken]])+SECOND(tbl_raw_data[[#This Row],[time_taken]])/60</f>
        <v>5.0166666666666666</v>
      </c>
      <c r="K4904" s="54">
        <f>DATE(YEAR(tbl_raw_data[[#This Row],[Date Actioned]]), MONTH(tbl_raw_data[[#This Row],[Date Actioned]]), DAY(tbl_raw_data[[#This Row],[Date Actioned]]))</f>
        <v>45160</v>
      </c>
      <c r="L4904" s="55" t="str">
        <f>UPPER(TEXT(tbl_raw_data[[#This Row],[Updated_date]],"MMMM"))</f>
        <v>AUGUST</v>
      </c>
      <c r="M4904" s="55" t="str">
        <f>UPPER("Week "&amp;IF(ROUNDUP(DAY(tbl_raw_data[[#This Row],[Updated_date]])/7,0)=5,4,ROUNDUP(DAY(tbl_raw_data[[#This Row],[Updated_date]])/7,0)))</f>
        <v>WEEK 4</v>
      </c>
      <c r="N4904" s="57" t="str">
        <f>UPPER(VLOOKUP(tbl_raw_data[[#This Row],[Analyst]],[1]setting!$A$1:$B$15,2,0))</f>
        <v>CAMERON</v>
      </c>
      <c r="O4904" s="57" t="str">
        <f>UPPER(tbl_raw_data[[#This Row],[Outcome]])</f>
        <v>APPROVE</v>
      </c>
      <c r="P4904" s="57" t="str">
        <f>UPPER(tbl_raw_data[[#This Row],[Queue Name]])</f>
        <v>CONSUMER EXISTING</v>
      </c>
      <c r="Q4904" s="57" t="str">
        <f>IF(tbl_raw_data[[#This Row],[time_taken_in_mins]]&lt;=20,"SLA_MET","SLA_NOT_MET")</f>
        <v>SLA_MET</v>
      </c>
    </row>
    <row r="4905" spans="1:17" ht="15" customHeight="1" x14ac:dyDescent="0.25">
      <c r="A4905" s="22" t="s">
        <v>2415</v>
      </c>
      <c r="B4905" s="12">
        <v>45160.766273148147</v>
      </c>
      <c r="C4905" s="27">
        <v>45160.771851851852</v>
      </c>
      <c r="D4905" s="28" t="s">
        <v>13</v>
      </c>
      <c r="E4905" s="28" t="s">
        <v>9</v>
      </c>
      <c r="F4905" s="28" t="s">
        <v>14</v>
      </c>
      <c r="G4905" s="112" t="s">
        <v>21</v>
      </c>
      <c r="H49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05" s="48">
        <f>tbl_raw_data[[#This Row],[Date Actioned]]-tbl_raw_data[[#This Row],[Date Tagged]]</f>
        <v>5.5787037053960375E-3</v>
      </c>
      <c r="J4905" s="50">
        <f>HOUR(tbl_raw_data[[#This Row],[time_taken]])*60+MINUTE(tbl_raw_data[[#This Row],[time_taken]])+SECOND(tbl_raw_data[[#This Row],[time_taken]])/60</f>
        <v>8.0333333333333332</v>
      </c>
      <c r="K4905" s="54">
        <f>DATE(YEAR(tbl_raw_data[[#This Row],[Date Actioned]]), MONTH(tbl_raw_data[[#This Row],[Date Actioned]]), DAY(tbl_raw_data[[#This Row],[Date Actioned]]))</f>
        <v>45160</v>
      </c>
      <c r="L4905" s="55" t="str">
        <f>UPPER(TEXT(tbl_raw_data[[#This Row],[Updated_date]],"MMMM"))</f>
        <v>AUGUST</v>
      </c>
      <c r="M4905" s="55" t="str">
        <f>UPPER("Week "&amp;IF(ROUNDUP(DAY(tbl_raw_data[[#This Row],[Updated_date]])/7,0)=5,4,ROUNDUP(DAY(tbl_raw_data[[#This Row],[Updated_date]])/7,0)))</f>
        <v>WEEK 4</v>
      </c>
      <c r="N4905" s="57" t="str">
        <f>UPPER(VLOOKUP(tbl_raw_data[[#This Row],[Analyst]],[1]setting!$A$1:$B$15,2,0))</f>
        <v>HARDIK</v>
      </c>
      <c r="O4905" s="57" t="str">
        <f>UPPER(tbl_raw_data[[#This Row],[Outcome]])</f>
        <v>APPROVE</v>
      </c>
      <c r="P4905" s="57" t="str">
        <f>UPPER(tbl_raw_data[[#This Row],[Queue Name]])</f>
        <v>CONSUMER PRE BUREAU</v>
      </c>
      <c r="Q4905" s="57" t="str">
        <f>IF(tbl_raw_data[[#This Row],[time_taken_in_mins]]&lt;=20,"SLA_MET","SLA_NOT_MET")</f>
        <v>SLA_MET</v>
      </c>
    </row>
    <row r="4906" spans="1:17" ht="15" customHeight="1" x14ac:dyDescent="0.25">
      <c r="A4906" s="5" t="s">
        <v>1696</v>
      </c>
      <c r="B4906" s="6">
        <v>45160.767812500002</v>
      </c>
      <c r="C4906" s="23">
        <v>45160.772476851853</v>
      </c>
      <c r="D4906" s="24" t="s">
        <v>13</v>
      </c>
      <c r="E4906" s="24" t="s">
        <v>41</v>
      </c>
      <c r="F4906" s="24" t="s">
        <v>254</v>
      </c>
      <c r="G4906" s="115"/>
      <c r="H49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06" s="48">
        <f>tbl_raw_data[[#This Row],[Date Actioned]]-tbl_raw_data[[#This Row],[Date Tagged]]</f>
        <v>4.6643518508062698E-3</v>
      </c>
      <c r="J4906" s="50">
        <f>HOUR(tbl_raw_data[[#This Row],[time_taken]])*60+MINUTE(tbl_raw_data[[#This Row],[time_taken]])+SECOND(tbl_raw_data[[#This Row],[time_taken]])/60</f>
        <v>6.7166666666666668</v>
      </c>
      <c r="K4906" s="54">
        <f>DATE(YEAR(tbl_raw_data[[#This Row],[Date Actioned]]), MONTH(tbl_raw_data[[#This Row],[Date Actioned]]), DAY(tbl_raw_data[[#This Row],[Date Actioned]]))</f>
        <v>45160</v>
      </c>
      <c r="L4906" s="55" t="str">
        <f>UPPER(TEXT(tbl_raw_data[[#This Row],[Updated_date]],"MMMM"))</f>
        <v>AUGUST</v>
      </c>
      <c r="M4906" s="55" t="str">
        <f>UPPER("Week "&amp;IF(ROUNDUP(DAY(tbl_raw_data[[#This Row],[Updated_date]])/7,0)=5,4,ROUNDUP(DAY(tbl_raw_data[[#This Row],[Updated_date]])/7,0)))</f>
        <v>WEEK 4</v>
      </c>
      <c r="N4906" s="57" t="str">
        <f>UPPER(VLOOKUP(tbl_raw_data[[#This Row],[Analyst]],[1]setting!$A$1:$B$15,2,0))</f>
        <v>FARDIN</v>
      </c>
      <c r="O4906" s="57" t="str">
        <f>UPPER(tbl_raw_data[[#This Row],[Outcome]])</f>
        <v>APPROVE</v>
      </c>
      <c r="P4906" s="57" t="str">
        <f>UPPER(tbl_raw_data[[#This Row],[Queue Name]])</f>
        <v>CONSUMER POST BUREAU</v>
      </c>
      <c r="Q4906" s="57" t="str">
        <f>IF(tbl_raw_data[[#This Row],[time_taken_in_mins]]&lt;=20,"SLA_MET","SLA_NOT_MET")</f>
        <v>SLA_MET</v>
      </c>
    </row>
    <row r="4907" spans="1:17" ht="15" customHeight="1" x14ac:dyDescent="0.25">
      <c r="A4907" s="22" t="s">
        <v>1509</v>
      </c>
      <c r="B4907" s="6">
        <v>45160.774722222224</v>
      </c>
      <c r="C4907" s="23">
        <v>45160.779189814813</v>
      </c>
      <c r="D4907" s="24" t="s">
        <v>8</v>
      </c>
      <c r="E4907" s="24" t="s">
        <v>9</v>
      </c>
      <c r="F4907" s="24" t="s">
        <v>14</v>
      </c>
      <c r="G4907" s="113" t="s">
        <v>1052</v>
      </c>
      <c r="H49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7" s="48">
        <f>tbl_raw_data[[#This Row],[Date Actioned]]-tbl_raw_data[[#This Row],[Date Tagged]]</f>
        <v>4.4675925892079249E-3</v>
      </c>
      <c r="J4907" s="50">
        <f>HOUR(tbl_raw_data[[#This Row],[time_taken]])*60+MINUTE(tbl_raw_data[[#This Row],[time_taken]])+SECOND(tbl_raw_data[[#This Row],[time_taken]])/60</f>
        <v>6.4333333333333336</v>
      </c>
      <c r="K4907" s="54">
        <f>DATE(YEAR(tbl_raw_data[[#This Row],[Date Actioned]]), MONTH(tbl_raw_data[[#This Row],[Date Actioned]]), DAY(tbl_raw_data[[#This Row],[Date Actioned]]))</f>
        <v>45160</v>
      </c>
      <c r="L4907" s="55" t="str">
        <f>UPPER(TEXT(tbl_raw_data[[#This Row],[Updated_date]],"MMMM"))</f>
        <v>AUGUST</v>
      </c>
      <c r="M4907" s="55" t="str">
        <f>UPPER("Week "&amp;IF(ROUNDUP(DAY(tbl_raw_data[[#This Row],[Updated_date]])/7,0)=5,4,ROUNDUP(DAY(tbl_raw_data[[#This Row],[Updated_date]])/7,0)))</f>
        <v>WEEK 4</v>
      </c>
      <c r="N4907" s="57" t="str">
        <f>UPPER(VLOOKUP(tbl_raw_data[[#This Row],[Analyst]],[1]setting!$A$1:$B$15,2,0))</f>
        <v>HARDIK</v>
      </c>
      <c r="O4907" s="57" t="str">
        <f>UPPER(tbl_raw_data[[#This Row],[Outcome]])</f>
        <v>WITHDRAW</v>
      </c>
      <c r="P4907" s="57" t="str">
        <f>UPPER(tbl_raw_data[[#This Row],[Queue Name]])</f>
        <v>CONSUMER PRE BUREAU</v>
      </c>
      <c r="Q4907" s="57" t="str">
        <f>IF(tbl_raw_data[[#This Row],[time_taken_in_mins]]&lt;=20,"SLA_MET","SLA_NOT_MET")</f>
        <v>SLA_MET</v>
      </c>
    </row>
    <row r="4908" spans="1:17" ht="15" customHeight="1" x14ac:dyDescent="0.25">
      <c r="A4908" s="5" t="s">
        <v>960</v>
      </c>
      <c r="B4908" s="12">
        <v>45160.776944444442</v>
      </c>
      <c r="C4908" s="27">
        <v>45160.780555555553</v>
      </c>
      <c r="D4908" s="28" t="s">
        <v>8</v>
      </c>
      <c r="E4908" s="28" t="s">
        <v>9</v>
      </c>
      <c r="F4908" s="28" t="s">
        <v>55</v>
      </c>
      <c r="G4908" s="112" t="s">
        <v>234</v>
      </c>
      <c r="H49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8" s="48">
        <f>tbl_raw_data[[#This Row],[Date Actioned]]-tbl_raw_data[[#This Row],[Date Tagged]]</f>
        <v>3.6111111112404615E-3</v>
      </c>
      <c r="J4908" s="50">
        <f>HOUR(tbl_raw_data[[#This Row],[time_taken]])*60+MINUTE(tbl_raw_data[[#This Row],[time_taken]])+SECOND(tbl_raw_data[[#This Row],[time_taken]])/60</f>
        <v>5.2</v>
      </c>
      <c r="K4908" s="54">
        <f>DATE(YEAR(tbl_raw_data[[#This Row],[Date Actioned]]), MONTH(tbl_raw_data[[#This Row],[Date Actioned]]), DAY(tbl_raw_data[[#This Row],[Date Actioned]]))</f>
        <v>45160</v>
      </c>
      <c r="L4908" s="55" t="str">
        <f>UPPER(TEXT(tbl_raw_data[[#This Row],[Updated_date]],"MMMM"))</f>
        <v>AUGUST</v>
      </c>
      <c r="M4908" s="55" t="str">
        <f>UPPER("Week "&amp;IF(ROUNDUP(DAY(tbl_raw_data[[#This Row],[Updated_date]])/7,0)=5,4,ROUNDUP(DAY(tbl_raw_data[[#This Row],[Updated_date]])/7,0)))</f>
        <v>WEEK 4</v>
      </c>
      <c r="N4908" s="57" t="str">
        <f>UPPER(VLOOKUP(tbl_raw_data[[#This Row],[Analyst]],[1]setting!$A$1:$B$15,2,0))</f>
        <v>CAMERON</v>
      </c>
      <c r="O4908" s="57" t="str">
        <f>UPPER(tbl_raw_data[[#This Row],[Outcome]])</f>
        <v>WITHDRAW</v>
      </c>
      <c r="P4908" s="57" t="str">
        <f>UPPER(tbl_raw_data[[#This Row],[Queue Name]])</f>
        <v>CONSUMER PRE BUREAU</v>
      </c>
      <c r="Q4908" s="57" t="str">
        <f>IF(tbl_raw_data[[#This Row],[time_taken_in_mins]]&lt;=20,"SLA_MET","SLA_NOT_MET")</f>
        <v>SLA_MET</v>
      </c>
    </row>
    <row r="4909" spans="1:17" ht="51.75" x14ac:dyDescent="0.25">
      <c r="A4909" s="11" t="s">
        <v>2944</v>
      </c>
      <c r="B4909" s="6">
        <v>45160.781215277777</v>
      </c>
      <c r="C4909" s="23">
        <v>45160.787511574075</v>
      </c>
      <c r="D4909" s="24" t="s">
        <v>8</v>
      </c>
      <c r="E4909" s="24" t="s">
        <v>28</v>
      </c>
      <c r="F4909" s="24" t="s">
        <v>14</v>
      </c>
      <c r="G4909" s="113" t="s">
        <v>1052</v>
      </c>
      <c r="H49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09" s="48">
        <f>tbl_raw_data[[#This Row],[Date Actioned]]-tbl_raw_data[[#This Row],[Date Tagged]]</f>
        <v>6.2962962983874604E-3</v>
      </c>
      <c r="J4909" s="50">
        <f>HOUR(tbl_raw_data[[#This Row],[time_taken]])*60+MINUTE(tbl_raw_data[[#This Row],[time_taken]])+SECOND(tbl_raw_data[[#This Row],[time_taken]])/60</f>
        <v>9.0666666666666664</v>
      </c>
      <c r="K4909" s="54">
        <f>DATE(YEAR(tbl_raw_data[[#This Row],[Date Actioned]]), MONTH(tbl_raw_data[[#This Row],[Date Actioned]]), DAY(tbl_raw_data[[#This Row],[Date Actioned]]))</f>
        <v>45160</v>
      </c>
      <c r="L4909" s="55" t="str">
        <f>UPPER(TEXT(tbl_raw_data[[#This Row],[Updated_date]],"MMMM"))</f>
        <v>AUGUST</v>
      </c>
      <c r="M4909" s="55" t="str">
        <f>UPPER("Week "&amp;IF(ROUNDUP(DAY(tbl_raw_data[[#This Row],[Updated_date]])/7,0)=5,4,ROUNDUP(DAY(tbl_raw_data[[#This Row],[Updated_date]])/7,0)))</f>
        <v>WEEK 4</v>
      </c>
      <c r="N4909" s="57" t="str">
        <f>UPPER(VLOOKUP(tbl_raw_data[[#This Row],[Analyst]],[1]setting!$A$1:$B$15,2,0))</f>
        <v>HARDIK</v>
      </c>
      <c r="O4909" s="57" t="str">
        <f>UPPER(tbl_raw_data[[#This Row],[Outcome]])</f>
        <v>WITHDRAW</v>
      </c>
      <c r="P4909" s="57" t="str">
        <f>UPPER(tbl_raw_data[[#This Row],[Queue Name]])</f>
        <v>CONSUMER EXISTING</v>
      </c>
      <c r="Q4909" s="57" t="str">
        <f>IF(tbl_raw_data[[#This Row],[time_taken_in_mins]]&lt;=20,"SLA_MET","SLA_NOT_MET")</f>
        <v>SLA_MET</v>
      </c>
    </row>
    <row r="4910" spans="1:17" ht="15" customHeight="1" x14ac:dyDescent="0.25">
      <c r="A4910" s="11" t="s">
        <v>545</v>
      </c>
      <c r="B4910" s="12">
        <v>45160.784016203703</v>
      </c>
      <c r="C4910" s="27">
        <v>45160.786886574075</v>
      </c>
      <c r="D4910" s="28" t="s">
        <v>13</v>
      </c>
      <c r="E4910" s="28" t="s">
        <v>9</v>
      </c>
      <c r="F4910" s="28" t="s">
        <v>254</v>
      </c>
      <c r="G4910" s="112" t="s">
        <v>546</v>
      </c>
      <c r="H49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10" s="48">
        <f>tbl_raw_data[[#This Row],[Date Actioned]]-tbl_raw_data[[#This Row],[Date Tagged]]</f>
        <v>2.8703703719656914E-3</v>
      </c>
      <c r="J4910" s="50">
        <f>HOUR(tbl_raw_data[[#This Row],[time_taken]])*60+MINUTE(tbl_raw_data[[#This Row],[time_taken]])+SECOND(tbl_raw_data[[#This Row],[time_taken]])/60</f>
        <v>4.1333333333333337</v>
      </c>
      <c r="K4910" s="54">
        <f>DATE(YEAR(tbl_raw_data[[#This Row],[Date Actioned]]), MONTH(tbl_raw_data[[#This Row],[Date Actioned]]), DAY(tbl_raw_data[[#This Row],[Date Actioned]]))</f>
        <v>45160</v>
      </c>
      <c r="L4910" s="55" t="str">
        <f>UPPER(TEXT(tbl_raw_data[[#This Row],[Updated_date]],"MMMM"))</f>
        <v>AUGUST</v>
      </c>
      <c r="M4910" s="55" t="str">
        <f>UPPER("Week "&amp;IF(ROUNDUP(DAY(tbl_raw_data[[#This Row],[Updated_date]])/7,0)=5,4,ROUNDUP(DAY(tbl_raw_data[[#This Row],[Updated_date]])/7,0)))</f>
        <v>WEEK 4</v>
      </c>
      <c r="N4910" s="57" t="str">
        <f>UPPER(VLOOKUP(tbl_raw_data[[#This Row],[Analyst]],[1]setting!$A$1:$B$15,2,0))</f>
        <v>FARDIN</v>
      </c>
      <c r="O4910" s="57" t="str">
        <f>UPPER(tbl_raw_data[[#This Row],[Outcome]])</f>
        <v>APPROVE</v>
      </c>
      <c r="P4910" s="57" t="str">
        <f>UPPER(tbl_raw_data[[#This Row],[Queue Name]])</f>
        <v>CONSUMER PRE BUREAU</v>
      </c>
      <c r="Q4910" s="57" t="str">
        <f>IF(tbl_raw_data[[#This Row],[time_taken_in_mins]]&lt;=20,"SLA_MET","SLA_NOT_MET")</f>
        <v>SLA_MET</v>
      </c>
    </row>
    <row r="4911" spans="1:17" ht="15" customHeight="1" x14ac:dyDescent="0.25">
      <c r="A4911" s="22" t="s">
        <v>3523</v>
      </c>
      <c r="B4911" s="6">
        <v>45160.789976851855</v>
      </c>
      <c r="C4911" s="23">
        <v>45160.797037037039</v>
      </c>
      <c r="D4911" s="24" t="s">
        <v>46</v>
      </c>
      <c r="E4911" s="24" t="s">
        <v>28</v>
      </c>
      <c r="F4911" s="24" t="s">
        <v>55</v>
      </c>
      <c r="G4911" s="115"/>
      <c r="H49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1" s="48">
        <f>tbl_raw_data[[#This Row],[Date Actioned]]-tbl_raw_data[[#This Row],[Date Tagged]]</f>
        <v>7.0601851839455776E-3</v>
      </c>
      <c r="J4911" s="50">
        <f>HOUR(tbl_raw_data[[#This Row],[time_taken]])*60+MINUTE(tbl_raw_data[[#This Row],[time_taken]])+SECOND(tbl_raw_data[[#This Row],[time_taken]])/60</f>
        <v>10.166666666666666</v>
      </c>
      <c r="K4911" s="54">
        <f>DATE(YEAR(tbl_raw_data[[#This Row],[Date Actioned]]), MONTH(tbl_raw_data[[#This Row],[Date Actioned]]), DAY(tbl_raw_data[[#This Row],[Date Actioned]]))</f>
        <v>45160</v>
      </c>
      <c r="L4911" s="55" t="str">
        <f>UPPER(TEXT(tbl_raw_data[[#This Row],[Updated_date]],"MMMM"))</f>
        <v>AUGUST</v>
      </c>
      <c r="M4911" s="55" t="str">
        <f>UPPER("Week "&amp;IF(ROUNDUP(DAY(tbl_raw_data[[#This Row],[Updated_date]])/7,0)=5,4,ROUNDUP(DAY(tbl_raw_data[[#This Row],[Updated_date]])/7,0)))</f>
        <v>WEEK 4</v>
      </c>
      <c r="N4911" s="57" t="str">
        <f>UPPER(VLOOKUP(tbl_raw_data[[#This Row],[Analyst]],[1]setting!$A$1:$B$15,2,0))</f>
        <v>CAMERON</v>
      </c>
      <c r="O4911" s="57" t="str">
        <f>UPPER(tbl_raw_data[[#This Row],[Outcome]])</f>
        <v>DECLINE</v>
      </c>
      <c r="P4911" s="57" t="str">
        <f>UPPER(tbl_raw_data[[#This Row],[Queue Name]])</f>
        <v>CONSUMER EXISTING</v>
      </c>
      <c r="Q4911" s="57" t="str">
        <f>IF(tbl_raw_data[[#This Row],[time_taken_in_mins]]&lt;=20,"SLA_MET","SLA_NOT_MET")</f>
        <v>SLA_MET</v>
      </c>
    </row>
    <row r="4912" spans="1:17" ht="15" customHeight="1" x14ac:dyDescent="0.25">
      <c r="A4912" s="22" t="s">
        <v>4681</v>
      </c>
      <c r="B4912" s="6">
        <v>45160.798101851855</v>
      </c>
      <c r="C4912" s="23">
        <v>45160.806956018518</v>
      </c>
      <c r="D4912" s="24" t="s">
        <v>13</v>
      </c>
      <c r="E4912" s="24" t="s">
        <v>28</v>
      </c>
      <c r="F4912" s="24" t="s">
        <v>55</v>
      </c>
      <c r="G4912" s="115"/>
      <c r="H49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2" s="48">
        <f>tbl_raw_data[[#This Row],[Date Actioned]]-tbl_raw_data[[#This Row],[Date Tagged]]</f>
        <v>8.8541666627861559E-3</v>
      </c>
      <c r="J4912" s="50">
        <f>HOUR(tbl_raw_data[[#This Row],[time_taken]])*60+MINUTE(tbl_raw_data[[#This Row],[time_taken]])+SECOND(tbl_raw_data[[#This Row],[time_taken]])/60</f>
        <v>12.75</v>
      </c>
      <c r="K4912" s="54">
        <f>DATE(YEAR(tbl_raw_data[[#This Row],[Date Actioned]]), MONTH(tbl_raw_data[[#This Row],[Date Actioned]]), DAY(tbl_raw_data[[#This Row],[Date Actioned]]))</f>
        <v>45160</v>
      </c>
      <c r="L4912" s="55" t="str">
        <f>UPPER(TEXT(tbl_raw_data[[#This Row],[Updated_date]],"MMMM"))</f>
        <v>AUGUST</v>
      </c>
      <c r="M4912" s="55" t="str">
        <f>UPPER("Week "&amp;IF(ROUNDUP(DAY(tbl_raw_data[[#This Row],[Updated_date]])/7,0)=5,4,ROUNDUP(DAY(tbl_raw_data[[#This Row],[Updated_date]])/7,0)))</f>
        <v>WEEK 4</v>
      </c>
      <c r="N4912" s="57" t="str">
        <f>UPPER(VLOOKUP(tbl_raw_data[[#This Row],[Analyst]],[1]setting!$A$1:$B$15,2,0))</f>
        <v>CAMERON</v>
      </c>
      <c r="O4912" s="57" t="str">
        <f>UPPER(tbl_raw_data[[#This Row],[Outcome]])</f>
        <v>APPROVE</v>
      </c>
      <c r="P4912" s="57" t="str">
        <f>UPPER(tbl_raw_data[[#This Row],[Queue Name]])</f>
        <v>CONSUMER EXISTING</v>
      </c>
      <c r="Q4912" s="57" t="str">
        <f>IF(tbl_raw_data[[#This Row],[time_taken_in_mins]]&lt;=20,"SLA_MET","SLA_NOT_MET")</f>
        <v>SLA_MET</v>
      </c>
    </row>
    <row r="4913" spans="1:17" ht="15" customHeight="1" x14ac:dyDescent="0.25">
      <c r="A4913" s="5" t="s">
        <v>6691</v>
      </c>
      <c r="B4913" s="12">
        <v>45160.800775462965</v>
      </c>
      <c r="C4913" s="27">
        <v>45160.815636574072</v>
      </c>
      <c r="D4913" s="28" t="s">
        <v>46</v>
      </c>
      <c r="E4913" s="28" t="s">
        <v>28</v>
      </c>
      <c r="F4913" s="28" t="s">
        <v>55</v>
      </c>
      <c r="G4913" s="114"/>
      <c r="H49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3" s="48">
        <f>tbl_raw_data[[#This Row],[Date Actioned]]-tbl_raw_data[[#This Row],[Date Tagged]]</f>
        <v>1.4861111107165925E-2</v>
      </c>
      <c r="J4913" s="50">
        <f>HOUR(tbl_raw_data[[#This Row],[time_taken]])*60+MINUTE(tbl_raw_data[[#This Row],[time_taken]])+SECOND(tbl_raw_data[[#This Row],[time_taken]])/60</f>
        <v>21.4</v>
      </c>
      <c r="K4913" s="54">
        <f>DATE(YEAR(tbl_raw_data[[#This Row],[Date Actioned]]), MONTH(tbl_raw_data[[#This Row],[Date Actioned]]), DAY(tbl_raw_data[[#This Row],[Date Actioned]]))</f>
        <v>45160</v>
      </c>
      <c r="L4913" s="55" t="str">
        <f>UPPER(TEXT(tbl_raw_data[[#This Row],[Updated_date]],"MMMM"))</f>
        <v>AUGUST</v>
      </c>
      <c r="M4913" s="55" t="str">
        <f>UPPER("Week "&amp;IF(ROUNDUP(DAY(tbl_raw_data[[#This Row],[Updated_date]])/7,0)=5,4,ROUNDUP(DAY(tbl_raw_data[[#This Row],[Updated_date]])/7,0)))</f>
        <v>WEEK 4</v>
      </c>
      <c r="N4913" s="57" t="str">
        <f>UPPER(VLOOKUP(tbl_raw_data[[#This Row],[Analyst]],[1]setting!$A$1:$B$15,2,0))</f>
        <v>CAMERON</v>
      </c>
      <c r="O4913" s="57" t="str">
        <f>UPPER(tbl_raw_data[[#This Row],[Outcome]])</f>
        <v>DECLINE</v>
      </c>
      <c r="P4913" s="57" t="str">
        <f>UPPER(tbl_raw_data[[#This Row],[Queue Name]])</f>
        <v>CONSUMER EXISTING</v>
      </c>
      <c r="Q4913" s="57" t="str">
        <f>IF(tbl_raw_data[[#This Row],[time_taken_in_mins]]&lt;=20,"SLA_MET","SLA_NOT_MET")</f>
        <v>SLA_NOT_MET</v>
      </c>
    </row>
    <row r="4914" spans="1:17" ht="15" customHeight="1" x14ac:dyDescent="0.25">
      <c r="A4914" s="5" t="s">
        <v>1710</v>
      </c>
      <c r="B4914" s="12">
        <v>45160.804942129631</v>
      </c>
      <c r="C4914" s="27">
        <v>45160.809629629628</v>
      </c>
      <c r="D4914" s="28" t="s">
        <v>13</v>
      </c>
      <c r="E4914" s="28" t="s">
        <v>28</v>
      </c>
      <c r="F4914" s="28" t="s">
        <v>14</v>
      </c>
      <c r="G4914" s="112" t="s">
        <v>29</v>
      </c>
      <c r="H49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14" s="48">
        <f>tbl_raw_data[[#This Row],[Date Actioned]]-tbl_raw_data[[#This Row],[Date Tagged]]</f>
        <v>4.687499997089617E-3</v>
      </c>
      <c r="J4914" s="50">
        <f>HOUR(tbl_raw_data[[#This Row],[time_taken]])*60+MINUTE(tbl_raw_data[[#This Row],[time_taken]])+SECOND(tbl_raw_data[[#This Row],[time_taken]])/60</f>
        <v>6.75</v>
      </c>
      <c r="K4914" s="54">
        <f>DATE(YEAR(tbl_raw_data[[#This Row],[Date Actioned]]), MONTH(tbl_raw_data[[#This Row],[Date Actioned]]), DAY(tbl_raw_data[[#This Row],[Date Actioned]]))</f>
        <v>45160</v>
      </c>
      <c r="L4914" s="55" t="str">
        <f>UPPER(TEXT(tbl_raw_data[[#This Row],[Updated_date]],"MMMM"))</f>
        <v>AUGUST</v>
      </c>
      <c r="M4914" s="55" t="str">
        <f>UPPER("Week "&amp;IF(ROUNDUP(DAY(tbl_raw_data[[#This Row],[Updated_date]])/7,0)=5,4,ROUNDUP(DAY(tbl_raw_data[[#This Row],[Updated_date]])/7,0)))</f>
        <v>WEEK 4</v>
      </c>
      <c r="N4914" s="57" t="str">
        <f>UPPER(VLOOKUP(tbl_raw_data[[#This Row],[Analyst]],[1]setting!$A$1:$B$15,2,0))</f>
        <v>HARDIK</v>
      </c>
      <c r="O4914" s="57" t="str">
        <f>UPPER(tbl_raw_data[[#This Row],[Outcome]])</f>
        <v>APPROVE</v>
      </c>
      <c r="P4914" s="57" t="str">
        <f>UPPER(tbl_raw_data[[#This Row],[Queue Name]])</f>
        <v>CONSUMER EXISTING</v>
      </c>
      <c r="Q4914" s="57" t="str">
        <f>IF(tbl_raw_data[[#This Row],[time_taken_in_mins]]&lt;=20,"SLA_MET","SLA_NOT_MET")</f>
        <v>SLA_MET</v>
      </c>
    </row>
    <row r="4915" spans="1:17" ht="15" customHeight="1" x14ac:dyDescent="0.25">
      <c r="A4915" s="11" t="s">
        <v>2048</v>
      </c>
      <c r="B4915" s="6">
        <v>45160.817372685182</v>
      </c>
      <c r="C4915" s="23">
        <v>45160.822500000002</v>
      </c>
      <c r="D4915" s="24" t="s">
        <v>13</v>
      </c>
      <c r="E4915" s="24" t="s">
        <v>41</v>
      </c>
      <c r="F4915" s="24" t="s">
        <v>254</v>
      </c>
      <c r="G4915" s="115"/>
      <c r="H49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5" s="48">
        <f>tbl_raw_data[[#This Row],[Date Actioned]]-tbl_raw_data[[#This Row],[Date Tagged]]</f>
        <v>5.1273148201289587E-3</v>
      </c>
      <c r="J4915" s="50">
        <f>HOUR(tbl_raw_data[[#This Row],[time_taken]])*60+MINUTE(tbl_raw_data[[#This Row],[time_taken]])+SECOND(tbl_raw_data[[#This Row],[time_taken]])/60</f>
        <v>7.3833333333333337</v>
      </c>
      <c r="K4915" s="54">
        <f>DATE(YEAR(tbl_raw_data[[#This Row],[Date Actioned]]), MONTH(tbl_raw_data[[#This Row],[Date Actioned]]), DAY(tbl_raw_data[[#This Row],[Date Actioned]]))</f>
        <v>45160</v>
      </c>
      <c r="L4915" s="55" t="str">
        <f>UPPER(TEXT(tbl_raw_data[[#This Row],[Updated_date]],"MMMM"))</f>
        <v>AUGUST</v>
      </c>
      <c r="M4915" s="55" t="str">
        <f>UPPER("Week "&amp;IF(ROUNDUP(DAY(tbl_raw_data[[#This Row],[Updated_date]])/7,0)=5,4,ROUNDUP(DAY(tbl_raw_data[[#This Row],[Updated_date]])/7,0)))</f>
        <v>WEEK 4</v>
      </c>
      <c r="N4915" s="57" t="str">
        <f>UPPER(VLOOKUP(tbl_raw_data[[#This Row],[Analyst]],[1]setting!$A$1:$B$15,2,0))</f>
        <v>FARDIN</v>
      </c>
      <c r="O4915" s="57" t="str">
        <f>UPPER(tbl_raw_data[[#This Row],[Outcome]])</f>
        <v>APPROVE</v>
      </c>
      <c r="P4915" s="57" t="str">
        <f>UPPER(tbl_raw_data[[#This Row],[Queue Name]])</f>
        <v>CONSUMER POST BUREAU</v>
      </c>
      <c r="Q4915" s="57" t="str">
        <f>IF(tbl_raw_data[[#This Row],[time_taken_in_mins]]&lt;=20,"SLA_MET","SLA_NOT_MET")</f>
        <v>SLA_MET</v>
      </c>
    </row>
    <row r="4916" spans="1:17" ht="15" customHeight="1" x14ac:dyDescent="0.25">
      <c r="A4916" s="11" t="s">
        <v>7316</v>
      </c>
      <c r="B4916" s="6">
        <v>45160.868923611109</v>
      </c>
      <c r="C4916" s="23">
        <v>45161.356886574074</v>
      </c>
      <c r="D4916" s="24" t="s">
        <v>46</v>
      </c>
      <c r="E4916" s="24" t="s">
        <v>41</v>
      </c>
      <c r="F4916" s="24" t="s">
        <v>73</v>
      </c>
      <c r="G4916" s="115"/>
      <c r="H49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6" s="48">
        <f>tbl_raw_data[[#This Row],[Date Actioned]]-tbl_raw_data[[#This Row],[Date Tagged]]</f>
        <v>0.48796296296495711</v>
      </c>
      <c r="J4916" s="50">
        <f>HOUR(tbl_raw_data[[#This Row],[time_taken]])*60+MINUTE(tbl_raw_data[[#This Row],[time_taken]])+SECOND(tbl_raw_data[[#This Row],[time_taken]])/60</f>
        <v>702.66666666666663</v>
      </c>
      <c r="K4916" s="54">
        <f>DATE(YEAR(tbl_raw_data[[#This Row],[Date Actioned]]), MONTH(tbl_raw_data[[#This Row],[Date Actioned]]), DAY(tbl_raw_data[[#This Row],[Date Actioned]]))</f>
        <v>45161</v>
      </c>
      <c r="L4916" s="55" t="str">
        <f>UPPER(TEXT(tbl_raw_data[[#This Row],[Updated_date]],"MMMM"))</f>
        <v>AUGUST</v>
      </c>
      <c r="M4916" s="55" t="str">
        <f>UPPER("Week "&amp;IF(ROUNDUP(DAY(tbl_raw_data[[#This Row],[Updated_date]])/7,0)=5,4,ROUNDUP(DAY(tbl_raw_data[[#This Row],[Updated_date]])/7,0)))</f>
        <v>WEEK 4</v>
      </c>
      <c r="N4916" s="57" t="str">
        <f>UPPER(VLOOKUP(tbl_raw_data[[#This Row],[Analyst]],[1]setting!$A$1:$B$15,2,0))</f>
        <v>SHAHID</v>
      </c>
      <c r="O4916" s="57" t="str">
        <f>UPPER(tbl_raw_data[[#This Row],[Outcome]])</f>
        <v>DECLINE</v>
      </c>
      <c r="P4916" s="57" t="str">
        <f>UPPER(tbl_raw_data[[#This Row],[Queue Name]])</f>
        <v>CONSUMER POST BUREAU</v>
      </c>
      <c r="Q4916" s="57" t="str">
        <f>IF(tbl_raw_data[[#This Row],[time_taken_in_mins]]&lt;=20,"SLA_MET","SLA_NOT_MET")</f>
        <v>SLA_NOT_MET</v>
      </c>
    </row>
    <row r="4917" spans="1:17" ht="15" customHeight="1" x14ac:dyDescent="0.25">
      <c r="A4917" s="22" t="s">
        <v>7307</v>
      </c>
      <c r="B4917" s="12">
        <v>45160.883912037039</v>
      </c>
      <c r="C4917" s="27">
        <v>45161.360949074071</v>
      </c>
      <c r="D4917" s="28" t="s">
        <v>13</v>
      </c>
      <c r="E4917" s="28" t="s">
        <v>41</v>
      </c>
      <c r="F4917" s="28" t="s">
        <v>73</v>
      </c>
      <c r="G4917" s="114"/>
      <c r="H49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7" s="48">
        <f>tbl_raw_data[[#This Row],[Date Actioned]]-tbl_raw_data[[#This Row],[Date Tagged]]</f>
        <v>0.47703703703155043</v>
      </c>
      <c r="J4917" s="50">
        <f>HOUR(tbl_raw_data[[#This Row],[time_taken]])*60+MINUTE(tbl_raw_data[[#This Row],[time_taken]])+SECOND(tbl_raw_data[[#This Row],[time_taken]])/60</f>
        <v>686.93333333333328</v>
      </c>
      <c r="K4917" s="54">
        <f>DATE(YEAR(tbl_raw_data[[#This Row],[Date Actioned]]), MONTH(tbl_raw_data[[#This Row],[Date Actioned]]), DAY(tbl_raw_data[[#This Row],[Date Actioned]]))</f>
        <v>45161</v>
      </c>
      <c r="L4917" s="55" t="str">
        <f>UPPER(TEXT(tbl_raw_data[[#This Row],[Updated_date]],"MMMM"))</f>
        <v>AUGUST</v>
      </c>
      <c r="M4917" s="55" t="str">
        <f>UPPER("Week "&amp;IF(ROUNDUP(DAY(tbl_raw_data[[#This Row],[Updated_date]])/7,0)=5,4,ROUNDUP(DAY(tbl_raw_data[[#This Row],[Updated_date]])/7,0)))</f>
        <v>WEEK 4</v>
      </c>
      <c r="N4917" s="57" t="str">
        <f>UPPER(VLOOKUP(tbl_raw_data[[#This Row],[Analyst]],[1]setting!$A$1:$B$15,2,0))</f>
        <v>SHAHID</v>
      </c>
      <c r="O4917" s="57" t="str">
        <f>UPPER(tbl_raw_data[[#This Row],[Outcome]])</f>
        <v>APPROVE</v>
      </c>
      <c r="P4917" s="57" t="str">
        <f>UPPER(tbl_raw_data[[#This Row],[Queue Name]])</f>
        <v>CONSUMER POST BUREAU</v>
      </c>
      <c r="Q4917" s="57" t="str">
        <f>IF(tbl_raw_data[[#This Row],[time_taken_in_mins]]&lt;=20,"SLA_MET","SLA_NOT_MET")</f>
        <v>SLA_NOT_MET</v>
      </c>
    </row>
    <row r="4918" spans="1:17" ht="15" customHeight="1" x14ac:dyDescent="0.25">
      <c r="A4918" s="5" t="s">
        <v>7300</v>
      </c>
      <c r="B4918" s="6">
        <v>45160.899837962963</v>
      </c>
      <c r="C4918" s="23">
        <v>45161.362986111111</v>
      </c>
      <c r="D4918" s="24" t="s">
        <v>13</v>
      </c>
      <c r="E4918" s="24" t="s">
        <v>41</v>
      </c>
      <c r="F4918" s="24" t="s">
        <v>73</v>
      </c>
      <c r="G4918" s="115"/>
      <c r="H49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8" s="48">
        <f>tbl_raw_data[[#This Row],[Date Actioned]]-tbl_raw_data[[#This Row],[Date Tagged]]</f>
        <v>0.46314814814832062</v>
      </c>
      <c r="J4918" s="50">
        <f>HOUR(tbl_raw_data[[#This Row],[time_taken]])*60+MINUTE(tbl_raw_data[[#This Row],[time_taken]])+SECOND(tbl_raw_data[[#This Row],[time_taken]])/60</f>
        <v>666.93333333333328</v>
      </c>
      <c r="K4918" s="54">
        <f>DATE(YEAR(tbl_raw_data[[#This Row],[Date Actioned]]), MONTH(tbl_raw_data[[#This Row],[Date Actioned]]), DAY(tbl_raw_data[[#This Row],[Date Actioned]]))</f>
        <v>45161</v>
      </c>
      <c r="L4918" s="55" t="str">
        <f>UPPER(TEXT(tbl_raw_data[[#This Row],[Updated_date]],"MMMM"))</f>
        <v>AUGUST</v>
      </c>
      <c r="M4918" s="55" t="str">
        <f>UPPER("Week "&amp;IF(ROUNDUP(DAY(tbl_raw_data[[#This Row],[Updated_date]])/7,0)=5,4,ROUNDUP(DAY(tbl_raw_data[[#This Row],[Updated_date]])/7,0)))</f>
        <v>WEEK 4</v>
      </c>
      <c r="N4918" s="57" t="str">
        <f>UPPER(VLOOKUP(tbl_raw_data[[#This Row],[Analyst]],[1]setting!$A$1:$B$15,2,0))</f>
        <v>SHAHID</v>
      </c>
      <c r="O4918" s="57" t="str">
        <f>UPPER(tbl_raw_data[[#This Row],[Outcome]])</f>
        <v>APPROVE</v>
      </c>
      <c r="P4918" s="57" t="str">
        <f>UPPER(tbl_raw_data[[#This Row],[Queue Name]])</f>
        <v>CONSUMER POST BUREAU</v>
      </c>
      <c r="Q4918" s="57" t="str">
        <f>IF(tbl_raw_data[[#This Row],[time_taken_in_mins]]&lt;=20,"SLA_MET","SLA_NOT_MET")</f>
        <v>SLA_NOT_MET</v>
      </c>
    </row>
    <row r="4919" spans="1:17" ht="15" customHeight="1" x14ac:dyDescent="0.25">
      <c r="A4919" s="22" t="s">
        <v>7269</v>
      </c>
      <c r="B4919" s="12">
        <v>45161.043275462966</v>
      </c>
      <c r="C4919" s="27">
        <v>45161.367407407408</v>
      </c>
      <c r="D4919" s="28" t="s">
        <v>8</v>
      </c>
      <c r="E4919" s="28" t="s">
        <v>41</v>
      </c>
      <c r="F4919" s="28" t="s">
        <v>73</v>
      </c>
      <c r="G4919" s="114"/>
      <c r="H49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19" s="48">
        <f>tbl_raw_data[[#This Row],[Date Actioned]]-tbl_raw_data[[#This Row],[Date Tagged]]</f>
        <v>0.3241319444423425</v>
      </c>
      <c r="J4919" s="50">
        <f>HOUR(tbl_raw_data[[#This Row],[time_taken]])*60+MINUTE(tbl_raw_data[[#This Row],[time_taken]])+SECOND(tbl_raw_data[[#This Row],[time_taken]])/60</f>
        <v>466.75</v>
      </c>
      <c r="K4919" s="54">
        <f>DATE(YEAR(tbl_raw_data[[#This Row],[Date Actioned]]), MONTH(tbl_raw_data[[#This Row],[Date Actioned]]), DAY(tbl_raw_data[[#This Row],[Date Actioned]]))</f>
        <v>45161</v>
      </c>
      <c r="L4919" s="55" t="str">
        <f>UPPER(TEXT(tbl_raw_data[[#This Row],[Updated_date]],"MMMM"))</f>
        <v>AUGUST</v>
      </c>
      <c r="M4919" s="55" t="str">
        <f>UPPER("Week "&amp;IF(ROUNDUP(DAY(tbl_raw_data[[#This Row],[Updated_date]])/7,0)=5,4,ROUNDUP(DAY(tbl_raw_data[[#This Row],[Updated_date]])/7,0)))</f>
        <v>WEEK 4</v>
      </c>
      <c r="N4919" s="57" t="str">
        <f>UPPER(VLOOKUP(tbl_raw_data[[#This Row],[Analyst]],[1]setting!$A$1:$B$15,2,0))</f>
        <v>SHAHID</v>
      </c>
      <c r="O4919" s="57" t="str">
        <f>UPPER(tbl_raw_data[[#This Row],[Outcome]])</f>
        <v>WITHDRAW</v>
      </c>
      <c r="P4919" s="57" t="str">
        <f>UPPER(tbl_raw_data[[#This Row],[Queue Name]])</f>
        <v>CONSUMER POST BUREAU</v>
      </c>
      <c r="Q4919" s="57" t="str">
        <f>IF(tbl_raw_data[[#This Row],[time_taken_in_mins]]&lt;=20,"SLA_MET","SLA_NOT_MET")</f>
        <v>SLA_NOT_MET</v>
      </c>
    </row>
    <row r="4920" spans="1:17" ht="15" customHeight="1" x14ac:dyDescent="0.25">
      <c r="A4920" s="22" t="s">
        <v>2334</v>
      </c>
      <c r="B4920" s="12">
        <v>45161.350925925923</v>
      </c>
      <c r="C4920" s="27">
        <v>45161.356423611112</v>
      </c>
      <c r="D4920" s="28" t="s">
        <v>13</v>
      </c>
      <c r="E4920" s="28" t="s">
        <v>28</v>
      </c>
      <c r="F4920" s="28" t="s">
        <v>10</v>
      </c>
      <c r="G4920" s="112" t="s">
        <v>546</v>
      </c>
      <c r="H49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0" s="48">
        <f>tbl_raw_data[[#This Row],[Date Actioned]]-tbl_raw_data[[#This Row],[Date Tagged]]</f>
        <v>5.4976851897663437E-3</v>
      </c>
      <c r="J4920" s="50">
        <f>HOUR(tbl_raw_data[[#This Row],[time_taken]])*60+MINUTE(tbl_raw_data[[#This Row],[time_taken]])+SECOND(tbl_raw_data[[#This Row],[time_taken]])/60</f>
        <v>7.916666666666667</v>
      </c>
      <c r="K4920" s="54">
        <f>DATE(YEAR(tbl_raw_data[[#This Row],[Date Actioned]]), MONTH(tbl_raw_data[[#This Row],[Date Actioned]]), DAY(tbl_raw_data[[#This Row],[Date Actioned]]))</f>
        <v>45161</v>
      </c>
      <c r="L4920" s="55" t="str">
        <f>UPPER(TEXT(tbl_raw_data[[#This Row],[Updated_date]],"MMMM"))</f>
        <v>AUGUST</v>
      </c>
      <c r="M4920" s="55" t="str">
        <f>UPPER("Week "&amp;IF(ROUNDUP(DAY(tbl_raw_data[[#This Row],[Updated_date]])/7,0)=5,4,ROUNDUP(DAY(tbl_raw_data[[#This Row],[Updated_date]])/7,0)))</f>
        <v>WEEK 4</v>
      </c>
      <c r="N4920" s="57" t="str">
        <f>UPPER(VLOOKUP(tbl_raw_data[[#This Row],[Analyst]],[1]setting!$A$1:$B$15,2,0))</f>
        <v>SAM</v>
      </c>
      <c r="O4920" s="57" t="str">
        <f>UPPER(tbl_raw_data[[#This Row],[Outcome]])</f>
        <v>APPROVE</v>
      </c>
      <c r="P4920" s="57" t="str">
        <f>UPPER(tbl_raw_data[[#This Row],[Queue Name]])</f>
        <v>CONSUMER EXISTING</v>
      </c>
      <c r="Q4920" s="57" t="str">
        <f>IF(tbl_raw_data[[#This Row],[time_taken_in_mins]]&lt;=20,"SLA_MET","SLA_NOT_MET")</f>
        <v>SLA_MET</v>
      </c>
    </row>
    <row r="4921" spans="1:17" ht="15" customHeight="1" x14ac:dyDescent="0.25">
      <c r="A4921" s="5" t="s">
        <v>5508</v>
      </c>
      <c r="B4921" s="6">
        <v>45161.357187499998</v>
      </c>
      <c r="C4921" s="23">
        <v>45161.367858796293</v>
      </c>
      <c r="D4921" s="24" t="s">
        <v>13</v>
      </c>
      <c r="E4921" s="24" t="s">
        <v>28</v>
      </c>
      <c r="F4921" s="24" t="s">
        <v>10</v>
      </c>
      <c r="G4921" s="113" t="s">
        <v>5509</v>
      </c>
      <c r="H49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1" s="48">
        <f>tbl_raw_data[[#This Row],[Date Actioned]]-tbl_raw_data[[#This Row],[Date Tagged]]</f>
        <v>1.0671296295186039E-2</v>
      </c>
      <c r="J4921" s="50">
        <f>HOUR(tbl_raw_data[[#This Row],[time_taken]])*60+MINUTE(tbl_raw_data[[#This Row],[time_taken]])+SECOND(tbl_raw_data[[#This Row],[time_taken]])/60</f>
        <v>15.366666666666667</v>
      </c>
      <c r="K4921" s="54">
        <f>DATE(YEAR(tbl_raw_data[[#This Row],[Date Actioned]]), MONTH(tbl_raw_data[[#This Row],[Date Actioned]]), DAY(tbl_raw_data[[#This Row],[Date Actioned]]))</f>
        <v>45161</v>
      </c>
      <c r="L4921" s="55" t="str">
        <f>UPPER(TEXT(tbl_raw_data[[#This Row],[Updated_date]],"MMMM"))</f>
        <v>AUGUST</v>
      </c>
      <c r="M4921" s="55" t="str">
        <f>UPPER("Week "&amp;IF(ROUNDUP(DAY(tbl_raw_data[[#This Row],[Updated_date]])/7,0)=5,4,ROUNDUP(DAY(tbl_raw_data[[#This Row],[Updated_date]])/7,0)))</f>
        <v>WEEK 4</v>
      </c>
      <c r="N4921" s="57" t="str">
        <f>UPPER(VLOOKUP(tbl_raw_data[[#This Row],[Analyst]],[1]setting!$A$1:$B$15,2,0))</f>
        <v>SAM</v>
      </c>
      <c r="O4921" s="57" t="str">
        <f>UPPER(tbl_raw_data[[#This Row],[Outcome]])</f>
        <v>APPROVE</v>
      </c>
      <c r="P4921" s="57" t="str">
        <f>UPPER(tbl_raw_data[[#This Row],[Queue Name]])</f>
        <v>CONSUMER EXISTING</v>
      </c>
      <c r="Q4921" s="57" t="str">
        <f>IF(tbl_raw_data[[#This Row],[time_taken_in_mins]]&lt;=20,"SLA_MET","SLA_NOT_MET")</f>
        <v>SLA_MET</v>
      </c>
    </row>
    <row r="4922" spans="1:17" ht="15" customHeight="1" x14ac:dyDescent="0.25">
      <c r="A4922" s="11" t="s">
        <v>1608</v>
      </c>
      <c r="B4922" s="12">
        <v>45161.3750462963</v>
      </c>
      <c r="C4922" s="27">
        <v>45161.379629629628</v>
      </c>
      <c r="D4922" s="28" t="s">
        <v>13</v>
      </c>
      <c r="E4922" s="28" t="s">
        <v>28</v>
      </c>
      <c r="F4922" s="28" t="s">
        <v>10</v>
      </c>
      <c r="G4922" s="112" t="s">
        <v>1609</v>
      </c>
      <c r="H49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2" s="48">
        <f>tbl_raw_data[[#This Row],[Date Actioned]]-tbl_raw_data[[#This Row],[Date Tagged]]</f>
        <v>4.5833333279006183E-3</v>
      </c>
      <c r="J4922" s="50">
        <f>HOUR(tbl_raw_data[[#This Row],[time_taken]])*60+MINUTE(tbl_raw_data[[#This Row],[time_taken]])+SECOND(tbl_raw_data[[#This Row],[time_taken]])/60</f>
        <v>6.6</v>
      </c>
      <c r="K4922" s="54">
        <f>DATE(YEAR(tbl_raw_data[[#This Row],[Date Actioned]]), MONTH(tbl_raw_data[[#This Row],[Date Actioned]]), DAY(tbl_raw_data[[#This Row],[Date Actioned]]))</f>
        <v>45161</v>
      </c>
      <c r="L4922" s="55" t="str">
        <f>UPPER(TEXT(tbl_raw_data[[#This Row],[Updated_date]],"MMMM"))</f>
        <v>AUGUST</v>
      </c>
      <c r="M4922" s="55" t="str">
        <f>UPPER("Week "&amp;IF(ROUNDUP(DAY(tbl_raw_data[[#This Row],[Updated_date]])/7,0)=5,4,ROUNDUP(DAY(tbl_raw_data[[#This Row],[Updated_date]])/7,0)))</f>
        <v>WEEK 4</v>
      </c>
      <c r="N4922" s="57" t="str">
        <f>UPPER(VLOOKUP(tbl_raw_data[[#This Row],[Analyst]],[1]setting!$A$1:$B$15,2,0))</f>
        <v>SAM</v>
      </c>
      <c r="O4922" s="57" t="str">
        <f>UPPER(tbl_raw_data[[#This Row],[Outcome]])</f>
        <v>APPROVE</v>
      </c>
      <c r="P4922" s="57" t="str">
        <f>UPPER(tbl_raw_data[[#This Row],[Queue Name]])</f>
        <v>CONSUMER EXISTING</v>
      </c>
      <c r="Q4922" s="57" t="str">
        <f>IF(tbl_raw_data[[#This Row],[time_taken_in_mins]]&lt;=20,"SLA_MET","SLA_NOT_MET")</f>
        <v>SLA_MET</v>
      </c>
    </row>
    <row r="4923" spans="1:17" ht="15" customHeight="1" x14ac:dyDescent="0.25">
      <c r="A4923" s="22" t="s">
        <v>3058</v>
      </c>
      <c r="B4923" s="6">
        <v>45161.379942129628</v>
      </c>
      <c r="C4923" s="23">
        <v>45161.386412037034</v>
      </c>
      <c r="D4923" s="24" t="s">
        <v>13</v>
      </c>
      <c r="E4923" s="24" t="s">
        <v>41</v>
      </c>
      <c r="F4923" s="24" t="s">
        <v>73</v>
      </c>
      <c r="G4923" s="115"/>
      <c r="H49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23" s="48">
        <f>tbl_raw_data[[#This Row],[Date Actioned]]-tbl_raw_data[[#This Row],[Date Tagged]]</f>
        <v>6.4699074064265005E-3</v>
      </c>
      <c r="J4923" s="50">
        <f>HOUR(tbl_raw_data[[#This Row],[time_taken]])*60+MINUTE(tbl_raw_data[[#This Row],[time_taken]])+SECOND(tbl_raw_data[[#This Row],[time_taken]])/60</f>
        <v>9.3166666666666664</v>
      </c>
      <c r="K4923" s="54">
        <f>DATE(YEAR(tbl_raw_data[[#This Row],[Date Actioned]]), MONTH(tbl_raw_data[[#This Row],[Date Actioned]]), DAY(tbl_raw_data[[#This Row],[Date Actioned]]))</f>
        <v>45161</v>
      </c>
      <c r="L4923" s="55" t="str">
        <f>UPPER(TEXT(tbl_raw_data[[#This Row],[Updated_date]],"MMMM"))</f>
        <v>AUGUST</v>
      </c>
      <c r="M4923" s="55" t="str">
        <f>UPPER("Week "&amp;IF(ROUNDUP(DAY(tbl_raw_data[[#This Row],[Updated_date]])/7,0)=5,4,ROUNDUP(DAY(tbl_raw_data[[#This Row],[Updated_date]])/7,0)))</f>
        <v>WEEK 4</v>
      </c>
      <c r="N4923" s="57" t="str">
        <f>UPPER(VLOOKUP(tbl_raw_data[[#This Row],[Analyst]],[1]setting!$A$1:$B$15,2,0))</f>
        <v>SHAHID</v>
      </c>
      <c r="O4923" s="57" t="str">
        <f>UPPER(tbl_raw_data[[#This Row],[Outcome]])</f>
        <v>APPROVE</v>
      </c>
      <c r="P4923" s="57" t="str">
        <f>UPPER(tbl_raw_data[[#This Row],[Queue Name]])</f>
        <v>CONSUMER POST BUREAU</v>
      </c>
      <c r="Q4923" s="57" t="str">
        <f>IF(tbl_raw_data[[#This Row],[time_taken_in_mins]]&lt;=20,"SLA_MET","SLA_NOT_MET")</f>
        <v>SLA_MET</v>
      </c>
    </row>
    <row r="4924" spans="1:17" ht="15" customHeight="1" x14ac:dyDescent="0.25">
      <c r="A4924" s="5" t="s">
        <v>4713</v>
      </c>
      <c r="B4924" s="12">
        <v>45161.38484953704</v>
      </c>
      <c r="C4924" s="27">
        <v>45161.393750000003</v>
      </c>
      <c r="D4924" s="28" t="s">
        <v>13</v>
      </c>
      <c r="E4924" s="28" t="s">
        <v>28</v>
      </c>
      <c r="F4924" s="28" t="s">
        <v>10</v>
      </c>
      <c r="G4924" s="112" t="s">
        <v>546</v>
      </c>
      <c r="H49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4" s="48">
        <f>tbl_raw_data[[#This Row],[Date Actioned]]-tbl_raw_data[[#This Row],[Date Tagged]]</f>
        <v>8.9004629626288079E-3</v>
      </c>
      <c r="J4924" s="50">
        <f>HOUR(tbl_raw_data[[#This Row],[time_taken]])*60+MINUTE(tbl_raw_data[[#This Row],[time_taken]])+SECOND(tbl_raw_data[[#This Row],[time_taken]])/60</f>
        <v>12.816666666666666</v>
      </c>
      <c r="K4924" s="54">
        <f>DATE(YEAR(tbl_raw_data[[#This Row],[Date Actioned]]), MONTH(tbl_raw_data[[#This Row],[Date Actioned]]), DAY(tbl_raw_data[[#This Row],[Date Actioned]]))</f>
        <v>45161</v>
      </c>
      <c r="L4924" s="55" t="str">
        <f>UPPER(TEXT(tbl_raw_data[[#This Row],[Updated_date]],"MMMM"))</f>
        <v>AUGUST</v>
      </c>
      <c r="M4924" s="55" t="str">
        <f>UPPER("Week "&amp;IF(ROUNDUP(DAY(tbl_raw_data[[#This Row],[Updated_date]])/7,0)=5,4,ROUNDUP(DAY(tbl_raw_data[[#This Row],[Updated_date]])/7,0)))</f>
        <v>WEEK 4</v>
      </c>
      <c r="N4924" s="57" t="str">
        <f>UPPER(VLOOKUP(tbl_raw_data[[#This Row],[Analyst]],[1]setting!$A$1:$B$15,2,0))</f>
        <v>SAM</v>
      </c>
      <c r="O4924" s="57" t="str">
        <f>UPPER(tbl_raw_data[[#This Row],[Outcome]])</f>
        <v>APPROVE</v>
      </c>
      <c r="P4924" s="57" t="str">
        <f>UPPER(tbl_raw_data[[#This Row],[Queue Name]])</f>
        <v>CONSUMER EXISTING</v>
      </c>
      <c r="Q4924" s="57" t="str">
        <f>IF(tbl_raw_data[[#This Row],[time_taken_in_mins]]&lt;=20,"SLA_MET","SLA_NOT_MET")</f>
        <v>SLA_MET</v>
      </c>
    </row>
    <row r="4925" spans="1:17" ht="39" x14ac:dyDescent="0.25">
      <c r="A4925" s="5" t="s">
        <v>5067</v>
      </c>
      <c r="B4925" s="6">
        <v>45161.386979166666</v>
      </c>
      <c r="C4925" s="23">
        <v>45161.396608796298</v>
      </c>
      <c r="D4925" s="24" t="s">
        <v>8</v>
      </c>
      <c r="E4925" s="24" t="s">
        <v>28</v>
      </c>
      <c r="F4925" s="24" t="s">
        <v>10</v>
      </c>
      <c r="G4925" s="113" t="s">
        <v>493</v>
      </c>
      <c r="H49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925" s="48">
        <f>tbl_raw_data[[#This Row],[Date Actioned]]-tbl_raw_data[[#This Row],[Date Tagged]]</f>
        <v>9.6296296323998831E-3</v>
      </c>
      <c r="J4925" s="50">
        <f>HOUR(tbl_raw_data[[#This Row],[time_taken]])*60+MINUTE(tbl_raw_data[[#This Row],[time_taken]])+SECOND(tbl_raw_data[[#This Row],[time_taken]])/60</f>
        <v>13.866666666666667</v>
      </c>
      <c r="K4925" s="54">
        <f>DATE(YEAR(tbl_raw_data[[#This Row],[Date Actioned]]), MONTH(tbl_raw_data[[#This Row],[Date Actioned]]), DAY(tbl_raw_data[[#This Row],[Date Actioned]]))</f>
        <v>45161</v>
      </c>
      <c r="L4925" s="55" t="str">
        <f>UPPER(TEXT(tbl_raw_data[[#This Row],[Updated_date]],"MMMM"))</f>
        <v>AUGUST</v>
      </c>
      <c r="M4925" s="55" t="str">
        <f>UPPER("Week "&amp;IF(ROUNDUP(DAY(tbl_raw_data[[#This Row],[Updated_date]])/7,0)=5,4,ROUNDUP(DAY(tbl_raw_data[[#This Row],[Updated_date]])/7,0)))</f>
        <v>WEEK 4</v>
      </c>
      <c r="N4925" s="57" t="str">
        <f>UPPER(VLOOKUP(tbl_raw_data[[#This Row],[Analyst]],[1]setting!$A$1:$B$15,2,0))</f>
        <v>SAM</v>
      </c>
      <c r="O4925" s="57" t="str">
        <f>UPPER(tbl_raw_data[[#This Row],[Outcome]])</f>
        <v>WITHDRAW</v>
      </c>
      <c r="P4925" s="57" t="str">
        <f>UPPER(tbl_raw_data[[#This Row],[Queue Name]])</f>
        <v>CONSUMER EXISTING</v>
      </c>
      <c r="Q4925" s="57" t="str">
        <f>IF(tbl_raw_data[[#This Row],[time_taken_in_mins]]&lt;=20,"SLA_MET","SLA_NOT_MET")</f>
        <v>SLA_MET</v>
      </c>
    </row>
    <row r="4926" spans="1:17" ht="15" customHeight="1" x14ac:dyDescent="0.25">
      <c r="A4926" s="11" t="s">
        <v>4846</v>
      </c>
      <c r="B4926" s="6">
        <v>45161.390300925923</v>
      </c>
      <c r="C4926" s="23">
        <v>45161.399467592593</v>
      </c>
      <c r="D4926" s="24" t="s">
        <v>13</v>
      </c>
      <c r="E4926" s="24" t="s">
        <v>28</v>
      </c>
      <c r="F4926" s="24" t="s">
        <v>10</v>
      </c>
      <c r="G4926" s="113" t="s">
        <v>959</v>
      </c>
      <c r="H49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6" s="48">
        <f>tbl_raw_data[[#This Row],[Date Actioned]]-tbl_raw_data[[#This Row],[Date Tagged]]</f>
        <v>9.1666666703531519E-3</v>
      </c>
      <c r="J4926" s="50">
        <f>HOUR(tbl_raw_data[[#This Row],[time_taken]])*60+MINUTE(tbl_raw_data[[#This Row],[time_taken]])+SECOND(tbl_raw_data[[#This Row],[time_taken]])/60</f>
        <v>13.2</v>
      </c>
      <c r="K4926" s="54">
        <f>DATE(YEAR(tbl_raw_data[[#This Row],[Date Actioned]]), MONTH(tbl_raw_data[[#This Row],[Date Actioned]]), DAY(tbl_raw_data[[#This Row],[Date Actioned]]))</f>
        <v>45161</v>
      </c>
      <c r="L4926" s="55" t="str">
        <f>UPPER(TEXT(tbl_raw_data[[#This Row],[Updated_date]],"MMMM"))</f>
        <v>AUGUST</v>
      </c>
      <c r="M4926" s="55" t="str">
        <f>UPPER("Week "&amp;IF(ROUNDUP(DAY(tbl_raw_data[[#This Row],[Updated_date]])/7,0)=5,4,ROUNDUP(DAY(tbl_raw_data[[#This Row],[Updated_date]])/7,0)))</f>
        <v>WEEK 4</v>
      </c>
      <c r="N4926" s="57" t="str">
        <f>UPPER(VLOOKUP(tbl_raw_data[[#This Row],[Analyst]],[1]setting!$A$1:$B$15,2,0))</f>
        <v>SAM</v>
      </c>
      <c r="O4926" s="57" t="str">
        <f>UPPER(tbl_raw_data[[#This Row],[Outcome]])</f>
        <v>APPROVE</v>
      </c>
      <c r="P4926" s="57" t="str">
        <f>UPPER(tbl_raw_data[[#This Row],[Queue Name]])</f>
        <v>CONSUMER EXISTING</v>
      </c>
      <c r="Q4926" s="57" t="str">
        <f>IF(tbl_raw_data[[#This Row],[time_taken_in_mins]]&lt;=20,"SLA_MET","SLA_NOT_MET")</f>
        <v>SLA_MET</v>
      </c>
    </row>
    <row r="4927" spans="1:17" ht="15" customHeight="1" x14ac:dyDescent="0.25">
      <c r="A4927" s="11" t="s">
        <v>5198</v>
      </c>
      <c r="B4927" s="12">
        <v>45161.392337962963</v>
      </c>
      <c r="C4927" s="27">
        <v>45161.402337962965</v>
      </c>
      <c r="D4927" s="28" t="s">
        <v>8</v>
      </c>
      <c r="E4927" s="28" t="s">
        <v>9</v>
      </c>
      <c r="F4927" s="28" t="s">
        <v>10</v>
      </c>
      <c r="G4927" s="112" t="s">
        <v>5199</v>
      </c>
      <c r="H49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27" s="48">
        <f>tbl_raw_data[[#This Row],[Date Actioned]]-tbl_raw_data[[#This Row],[Date Tagged]]</f>
        <v>1.0000000002037268E-2</v>
      </c>
      <c r="J4927" s="50">
        <f>HOUR(tbl_raw_data[[#This Row],[time_taken]])*60+MINUTE(tbl_raw_data[[#This Row],[time_taken]])+SECOND(tbl_raw_data[[#This Row],[time_taken]])/60</f>
        <v>14.4</v>
      </c>
      <c r="K4927" s="54">
        <f>DATE(YEAR(tbl_raw_data[[#This Row],[Date Actioned]]), MONTH(tbl_raw_data[[#This Row],[Date Actioned]]), DAY(tbl_raw_data[[#This Row],[Date Actioned]]))</f>
        <v>45161</v>
      </c>
      <c r="L4927" s="55" t="str">
        <f>UPPER(TEXT(tbl_raw_data[[#This Row],[Updated_date]],"MMMM"))</f>
        <v>AUGUST</v>
      </c>
      <c r="M4927" s="55" t="str">
        <f>UPPER("Week "&amp;IF(ROUNDUP(DAY(tbl_raw_data[[#This Row],[Updated_date]])/7,0)=5,4,ROUNDUP(DAY(tbl_raw_data[[#This Row],[Updated_date]])/7,0)))</f>
        <v>WEEK 4</v>
      </c>
      <c r="N4927" s="57" t="str">
        <f>UPPER(VLOOKUP(tbl_raw_data[[#This Row],[Analyst]],[1]setting!$A$1:$B$15,2,0))</f>
        <v>SAM</v>
      </c>
      <c r="O4927" s="57" t="str">
        <f>UPPER(tbl_raw_data[[#This Row],[Outcome]])</f>
        <v>WITHDRAW</v>
      </c>
      <c r="P4927" s="57" t="str">
        <f>UPPER(tbl_raw_data[[#This Row],[Queue Name]])</f>
        <v>CONSUMER PRE BUREAU</v>
      </c>
      <c r="Q4927" s="57" t="str">
        <f>IF(tbl_raw_data[[#This Row],[time_taken_in_mins]]&lt;=20,"SLA_MET","SLA_NOT_MET")</f>
        <v>SLA_MET</v>
      </c>
    </row>
    <row r="4928" spans="1:17" ht="15" customHeight="1" x14ac:dyDescent="0.25">
      <c r="A4928" s="22" t="s">
        <v>1680</v>
      </c>
      <c r="B4928" s="12">
        <v>45161.400057870371</v>
      </c>
      <c r="C4928" s="27">
        <v>45161.404699074075</v>
      </c>
      <c r="D4928" s="28" t="s">
        <v>13</v>
      </c>
      <c r="E4928" s="28" t="s">
        <v>28</v>
      </c>
      <c r="F4928" s="28" t="s">
        <v>10</v>
      </c>
      <c r="G4928" s="112" t="s">
        <v>546</v>
      </c>
      <c r="H49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28" s="48">
        <f>tbl_raw_data[[#This Row],[Date Actioned]]-tbl_raw_data[[#This Row],[Date Tagged]]</f>
        <v>4.6412037045229226E-3</v>
      </c>
      <c r="J4928" s="50">
        <f>HOUR(tbl_raw_data[[#This Row],[time_taken]])*60+MINUTE(tbl_raw_data[[#This Row],[time_taken]])+SECOND(tbl_raw_data[[#This Row],[time_taken]])/60</f>
        <v>6.6833333333333336</v>
      </c>
      <c r="K4928" s="54">
        <f>DATE(YEAR(tbl_raw_data[[#This Row],[Date Actioned]]), MONTH(tbl_raw_data[[#This Row],[Date Actioned]]), DAY(tbl_raw_data[[#This Row],[Date Actioned]]))</f>
        <v>45161</v>
      </c>
      <c r="L4928" s="55" t="str">
        <f>UPPER(TEXT(tbl_raw_data[[#This Row],[Updated_date]],"MMMM"))</f>
        <v>AUGUST</v>
      </c>
      <c r="M4928" s="55" t="str">
        <f>UPPER("Week "&amp;IF(ROUNDUP(DAY(tbl_raw_data[[#This Row],[Updated_date]])/7,0)=5,4,ROUNDUP(DAY(tbl_raw_data[[#This Row],[Updated_date]])/7,0)))</f>
        <v>WEEK 4</v>
      </c>
      <c r="N4928" s="57" t="str">
        <f>UPPER(VLOOKUP(tbl_raw_data[[#This Row],[Analyst]],[1]setting!$A$1:$B$15,2,0))</f>
        <v>SAM</v>
      </c>
      <c r="O4928" s="57" t="str">
        <f>UPPER(tbl_raw_data[[#This Row],[Outcome]])</f>
        <v>APPROVE</v>
      </c>
      <c r="P4928" s="57" t="str">
        <f>UPPER(tbl_raw_data[[#This Row],[Queue Name]])</f>
        <v>CONSUMER EXISTING</v>
      </c>
      <c r="Q4928" s="57" t="str">
        <f>IF(tbl_raw_data[[#This Row],[time_taken_in_mins]]&lt;=20,"SLA_MET","SLA_NOT_MET")</f>
        <v>SLA_MET</v>
      </c>
    </row>
    <row r="4929" spans="1:17" ht="15" customHeight="1" x14ac:dyDescent="0.25">
      <c r="A4929" s="22" t="s">
        <v>4720</v>
      </c>
      <c r="B4929" s="6">
        <v>45161.402673611112</v>
      </c>
      <c r="C4929" s="23">
        <v>45161.411597222221</v>
      </c>
      <c r="D4929" s="24" t="s">
        <v>8</v>
      </c>
      <c r="E4929" s="24" t="s">
        <v>9</v>
      </c>
      <c r="F4929" s="24" t="s">
        <v>86</v>
      </c>
      <c r="G4929" s="113" t="s">
        <v>4721</v>
      </c>
      <c r="H49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29" s="48">
        <f>tbl_raw_data[[#This Row],[Date Actioned]]-tbl_raw_data[[#This Row],[Date Tagged]]</f>
        <v>8.923611108912155E-3</v>
      </c>
      <c r="J4929" s="50">
        <f>HOUR(tbl_raw_data[[#This Row],[time_taken]])*60+MINUTE(tbl_raw_data[[#This Row],[time_taken]])+SECOND(tbl_raw_data[[#This Row],[time_taken]])/60</f>
        <v>12.85</v>
      </c>
      <c r="K4929" s="54">
        <f>DATE(YEAR(tbl_raw_data[[#This Row],[Date Actioned]]), MONTH(tbl_raw_data[[#This Row],[Date Actioned]]), DAY(tbl_raw_data[[#This Row],[Date Actioned]]))</f>
        <v>45161</v>
      </c>
      <c r="L4929" s="55" t="str">
        <f>UPPER(TEXT(tbl_raw_data[[#This Row],[Updated_date]],"MMMM"))</f>
        <v>AUGUST</v>
      </c>
      <c r="M4929" s="55" t="str">
        <f>UPPER("Week "&amp;IF(ROUNDUP(DAY(tbl_raw_data[[#This Row],[Updated_date]])/7,0)=5,4,ROUNDUP(DAY(tbl_raw_data[[#This Row],[Updated_date]])/7,0)))</f>
        <v>WEEK 4</v>
      </c>
      <c r="N4929" s="57" t="str">
        <f>UPPER(VLOOKUP(tbl_raw_data[[#This Row],[Analyst]],[1]setting!$A$1:$B$15,2,0))</f>
        <v>ASIF</v>
      </c>
      <c r="O4929" s="57" t="str">
        <f>UPPER(tbl_raw_data[[#This Row],[Outcome]])</f>
        <v>WITHDRAW</v>
      </c>
      <c r="P4929" s="57" t="str">
        <f>UPPER(tbl_raw_data[[#This Row],[Queue Name]])</f>
        <v>CONSUMER PRE BUREAU</v>
      </c>
      <c r="Q4929" s="57" t="str">
        <f>IF(tbl_raw_data[[#This Row],[time_taken_in_mins]]&lt;=20,"SLA_MET","SLA_NOT_MET")</f>
        <v>SLA_MET</v>
      </c>
    </row>
    <row r="4930" spans="1:17" ht="15" customHeight="1" x14ac:dyDescent="0.25">
      <c r="A4930" s="5" t="s">
        <v>251</v>
      </c>
      <c r="B4930" s="6">
        <v>45161.408946759257</v>
      </c>
      <c r="C4930" s="23">
        <v>45161.411041666666</v>
      </c>
      <c r="D4930" s="24" t="s">
        <v>13</v>
      </c>
      <c r="E4930" s="24" t="s">
        <v>28</v>
      </c>
      <c r="F4930" s="24" t="s">
        <v>10</v>
      </c>
      <c r="G4930" s="113" t="s">
        <v>53</v>
      </c>
      <c r="H49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0" s="48">
        <f>tbl_raw_data[[#This Row],[Date Actioned]]-tbl_raw_data[[#This Row],[Date Tagged]]</f>
        <v>2.0949074096279219E-3</v>
      </c>
      <c r="J4930" s="50">
        <f>HOUR(tbl_raw_data[[#This Row],[time_taken]])*60+MINUTE(tbl_raw_data[[#This Row],[time_taken]])+SECOND(tbl_raw_data[[#This Row],[time_taken]])/60</f>
        <v>3.0166666666666666</v>
      </c>
      <c r="K4930" s="54">
        <f>DATE(YEAR(tbl_raw_data[[#This Row],[Date Actioned]]), MONTH(tbl_raw_data[[#This Row],[Date Actioned]]), DAY(tbl_raw_data[[#This Row],[Date Actioned]]))</f>
        <v>45161</v>
      </c>
      <c r="L4930" s="55" t="str">
        <f>UPPER(TEXT(tbl_raw_data[[#This Row],[Updated_date]],"MMMM"))</f>
        <v>AUGUST</v>
      </c>
      <c r="M4930" s="55" t="str">
        <f>UPPER("Week "&amp;IF(ROUNDUP(DAY(tbl_raw_data[[#This Row],[Updated_date]])/7,0)=5,4,ROUNDUP(DAY(tbl_raw_data[[#This Row],[Updated_date]])/7,0)))</f>
        <v>WEEK 4</v>
      </c>
      <c r="N4930" s="57" t="str">
        <f>UPPER(VLOOKUP(tbl_raw_data[[#This Row],[Analyst]],[1]setting!$A$1:$B$15,2,0))</f>
        <v>SAM</v>
      </c>
      <c r="O4930" s="57" t="str">
        <f>UPPER(tbl_raw_data[[#This Row],[Outcome]])</f>
        <v>APPROVE</v>
      </c>
      <c r="P4930" s="57" t="str">
        <f>UPPER(tbl_raw_data[[#This Row],[Queue Name]])</f>
        <v>CONSUMER EXISTING</v>
      </c>
      <c r="Q4930" s="57" t="str">
        <f>IF(tbl_raw_data[[#This Row],[time_taken_in_mins]]&lt;=20,"SLA_MET","SLA_NOT_MET")</f>
        <v>SLA_MET</v>
      </c>
    </row>
    <row r="4931" spans="1:17" ht="15" customHeight="1" x14ac:dyDescent="0.25">
      <c r="A4931" s="5" t="s">
        <v>3779</v>
      </c>
      <c r="B4931" s="12">
        <v>45161.411736111113</v>
      </c>
      <c r="C4931" s="27">
        <v>45161.41914351852</v>
      </c>
      <c r="D4931" s="28" t="s">
        <v>8</v>
      </c>
      <c r="E4931" s="28" t="s">
        <v>9</v>
      </c>
      <c r="F4931" s="28" t="s">
        <v>10</v>
      </c>
      <c r="G4931" s="112" t="s">
        <v>1052</v>
      </c>
      <c r="H49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1" s="48">
        <f>tbl_raw_data[[#This Row],[Date Actioned]]-tbl_raw_data[[#This Row],[Date Tagged]]</f>
        <v>7.4074074072996154E-3</v>
      </c>
      <c r="J4931" s="50">
        <f>HOUR(tbl_raw_data[[#This Row],[time_taken]])*60+MINUTE(tbl_raw_data[[#This Row],[time_taken]])+SECOND(tbl_raw_data[[#This Row],[time_taken]])/60</f>
        <v>10.666666666666666</v>
      </c>
      <c r="K4931" s="54">
        <f>DATE(YEAR(tbl_raw_data[[#This Row],[Date Actioned]]), MONTH(tbl_raw_data[[#This Row],[Date Actioned]]), DAY(tbl_raw_data[[#This Row],[Date Actioned]]))</f>
        <v>45161</v>
      </c>
      <c r="L4931" s="55" t="str">
        <f>UPPER(TEXT(tbl_raw_data[[#This Row],[Updated_date]],"MMMM"))</f>
        <v>AUGUST</v>
      </c>
      <c r="M4931" s="55" t="str">
        <f>UPPER("Week "&amp;IF(ROUNDUP(DAY(tbl_raw_data[[#This Row],[Updated_date]])/7,0)=5,4,ROUNDUP(DAY(tbl_raw_data[[#This Row],[Updated_date]])/7,0)))</f>
        <v>WEEK 4</v>
      </c>
      <c r="N4931" s="57" t="str">
        <f>UPPER(VLOOKUP(tbl_raw_data[[#This Row],[Analyst]],[1]setting!$A$1:$B$15,2,0))</f>
        <v>SAM</v>
      </c>
      <c r="O4931" s="57" t="str">
        <f>UPPER(tbl_raw_data[[#This Row],[Outcome]])</f>
        <v>WITHDRAW</v>
      </c>
      <c r="P4931" s="57" t="str">
        <f>UPPER(tbl_raw_data[[#This Row],[Queue Name]])</f>
        <v>CONSUMER PRE BUREAU</v>
      </c>
      <c r="Q4931" s="57" t="str">
        <f>IF(tbl_raw_data[[#This Row],[time_taken_in_mins]]&lt;=20,"SLA_MET","SLA_NOT_MET")</f>
        <v>SLA_MET</v>
      </c>
    </row>
    <row r="4932" spans="1:17" ht="15" customHeight="1" x14ac:dyDescent="0.25">
      <c r="A4932" s="11" t="s">
        <v>2867</v>
      </c>
      <c r="B4932" s="6">
        <v>45161.418749999997</v>
      </c>
      <c r="C4932" s="23">
        <v>45161.424930555557</v>
      </c>
      <c r="D4932" s="24" t="s">
        <v>8</v>
      </c>
      <c r="E4932" s="24" t="s">
        <v>41</v>
      </c>
      <c r="F4932" s="24" t="s">
        <v>73</v>
      </c>
      <c r="G4932" s="115"/>
      <c r="H49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32" s="48">
        <f>tbl_raw_data[[#This Row],[Date Actioned]]-tbl_raw_data[[#This Row],[Date Tagged]]</f>
        <v>6.180555559694767E-3</v>
      </c>
      <c r="J4932" s="50">
        <f>HOUR(tbl_raw_data[[#This Row],[time_taken]])*60+MINUTE(tbl_raw_data[[#This Row],[time_taken]])+SECOND(tbl_raw_data[[#This Row],[time_taken]])/60</f>
        <v>8.9</v>
      </c>
      <c r="K4932" s="54">
        <f>DATE(YEAR(tbl_raw_data[[#This Row],[Date Actioned]]), MONTH(tbl_raw_data[[#This Row],[Date Actioned]]), DAY(tbl_raw_data[[#This Row],[Date Actioned]]))</f>
        <v>45161</v>
      </c>
      <c r="L4932" s="55" t="str">
        <f>UPPER(TEXT(tbl_raw_data[[#This Row],[Updated_date]],"MMMM"))</f>
        <v>AUGUST</v>
      </c>
      <c r="M4932" s="55" t="str">
        <f>UPPER("Week "&amp;IF(ROUNDUP(DAY(tbl_raw_data[[#This Row],[Updated_date]])/7,0)=5,4,ROUNDUP(DAY(tbl_raw_data[[#This Row],[Updated_date]])/7,0)))</f>
        <v>WEEK 4</v>
      </c>
      <c r="N4932" s="57" t="str">
        <f>UPPER(VLOOKUP(tbl_raw_data[[#This Row],[Analyst]],[1]setting!$A$1:$B$15,2,0))</f>
        <v>SHAHID</v>
      </c>
      <c r="O4932" s="57" t="str">
        <f>UPPER(tbl_raw_data[[#This Row],[Outcome]])</f>
        <v>WITHDRAW</v>
      </c>
      <c r="P4932" s="57" t="str">
        <f>UPPER(tbl_raw_data[[#This Row],[Queue Name]])</f>
        <v>CONSUMER POST BUREAU</v>
      </c>
      <c r="Q4932" s="57" t="str">
        <f>IF(tbl_raw_data[[#This Row],[time_taken_in_mins]]&lt;=20,"SLA_MET","SLA_NOT_MET")</f>
        <v>SLA_MET</v>
      </c>
    </row>
    <row r="4933" spans="1:17" ht="15" customHeight="1" x14ac:dyDescent="0.25">
      <c r="A4933" s="11" t="s">
        <v>752</v>
      </c>
      <c r="B4933" s="12">
        <v>45161.420451388891</v>
      </c>
      <c r="C4933" s="27">
        <v>45161.423703703702</v>
      </c>
      <c r="D4933" s="28" t="s">
        <v>13</v>
      </c>
      <c r="E4933" s="28" t="s">
        <v>9</v>
      </c>
      <c r="F4933" s="28" t="s">
        <v>86</v>
      </c>
      <c r="G4933" s="112" t="s">
        <v>753</v>
      </c>
      <c r="H49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3" s="48">
        <f>tbl_raw_data[[#This Row],[Date Actioned]]-tbl_raw_data[[#This Row],[Date Tagged]]</f>
        <v>3.2523148111067712E-3</v>
      </c>
      <c r="J4933" s="50">
        <f>HOUR(tbl_raw_data[[#This Row],[time_taken]])*60+MINUTE(tbl_raw_data[[#This Row],[time_taken]])+SECOND(tbl_raw_data[[#This Row],[time_taken]])/60</f>
        <v>4.6833333333333336</v>
      </c>
      <c r="K4933" s="54">
        <f>DATE(YEAR(tbl_raw_data[[#This Row],[Date Actioned]]), MONTH(tbl_raw_data[[#This Row],[Date Actioned]]), DAY(tbl_raw_data[[#This Row],[Date Actioned]]))</f>
        <v>45161</v>
      </c>
      <c r="L4933" s="55" t="str">
        <f>UPPER(TEXT(tbl_raw_data[[#This Row],[Updated_date]],"MMMM"))</f>
        <v>AUGUST</v>
      </c>
      <c r="M4933" s="55" t="str">
        <f>UPPER("Week "&amp;IF(ROUNDUP(DAY(tbl_raw_data[[#This Row],[Updated_date]])/7,0)=5,4,ROUNDUP(DAY(tbl_raw_data[[#This Row],[Updated_date]])/7,0)))</f>
        <v>WEEK 4</v>
      </c>
      <c r="N4933" s="57" t="str">
        <f>UPPER(VLOOKUP(tbl_raw_data[[#This Row],[Analyst]],[1]setting!$A$1:$B$15,2,0))</f>
        <v>ASIF</v>
      </c>
      <c r="O4933" s="57" t="str">
        <f>UPPER(tbl_raw_data[[#This Row],[Outcome]])</f>
        <v>APPROVE</v>
      </c>
      <c r="P4933" s="57" t="str">
        <f>UPPER(tbl_raw_data[[#This Row],[Queue Name]])</f>
        <v>CONSUMER PRE BUREAU</v>
      </c>
      <c r="Q4933" s="57" t="str">
        <f>IF(tbl_raw_data[[#This Row],[time_taken_in_mins]]&lt;=20,"SLA_MET","SLA_NOT_MET")</f>
        <v>SLA_MET</v>
      </c>
    </row>
    <row r="4934" spans="1:17" ht="15" customHeight="1" x14ac:dyDescent="0.25">
      <c r="A4934" s="22" t="s">
        <v>1621</v>
      </c>
      <c r="B4934" s="12">
        <v>45161.420578703706</v>
      </c>
      <c r="C4934" s="27">
        <v>45161.425173611111</v>
      </c>
      <c r="D4934" s="28" t="s">
        <v>8</v>
      </c>
      <c r="E4934" s="28" t="s">
        <v>41</v>
      </c>
      <c r="F4934" s="28" t="s">
        <v>10</v>
      </c>
      <c r="G4934" s="112" t="s">
        <v>1052</v>
      </c>
      <c r="H49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4" s="48">
        <f>tbl_raw_data[[#This Row],[Date Actioned]]-tbl_raw_data[[#This Row],[Date Tagged]]</f>
        <v>4.5949074046802707E-3</v>
      </c>
      <c r="J4934" s="50">
        <f>HOUR(tbl_raw_data[[#This Row],[time_taken]])*60+MINUTE(tbl_raw_data[[#This Row],[time_taken]])+SECOND(tbl_raw_data[[#This Row],[time_taken]])/60</f>
        <v>6.6166666666666671</v>
      </c>
      <c r="K4934" s="54">
        <f>DATE(YEAR(tbl_raw_data[[#This Row],[Date Actioned]]), MONTH(tbl_raw_data[[#This Row],[Date Actioned]]), DAY(tbl_raw_data[[#This Row],[Date Actioned]]))</f>
        <v>45161</v>
      </c>
      <c r="L4934" s="55" t="str">
        <f>UPPER(TEXT(tbl_raw_data[[#This Row],[Updated_date]],"MMMM"))</f>
        <v>AUGUST</v>
      </c>
      <c r="M4934" s="55" t="str">
        <f>UPPER("Week "&amp;IF(ROUNDUP(DAY(tbl_raw_data[[#This Row],[Updated_date]])/7,0)=5,4,ROUNDUP(DAY(tbl_raw_data[[#This Row],[Updated_date]])/7,0)))</f>
        <v>WEEK 4</v>
      </c>
      <c r="N4934" s="57" t="str">
        <f>UPPER(VLOOKUP(tbl_raw_data[[#This Row],[Analyst]],[1]setting!$A$1:$B$15,2,0))</f>
        <v>SAM</v>
      </c>
      <c r="O4934" s="57" t="str">
        <f>UPPER(tbl_raw_data[[#This Row],[Outcome]])</f>
        <v>WITHDRAW</v>
      </c>
      <c r="P4934" s="57" t="str">
        <f>UPPER(tbl_raw_data[[#This Row],[Queue Name]])</f>
        <v>CONSUMER POST BUREAU</v>
      </c>
      <c r="Q4934" s="57" t="str">
        <f>IF(tbl_raw_data[[#This Row],[time_taken_in_mins]]&lt;=20,"SLA_MET","SLA_NOT_MET")</f>
        <v>SLA_MET</v>
      </c>
    </row>
    <row r="4935" spans="1:17" ht="15" customHeight="1" x14ac:dyDescent="0.25">
      <c r="A4935" s="5" t="s">
        <v>4618</v>
      </c>
      <c r="B4935" s="6">
        <v>45161.424178240741</v>
      </c>
      <c r="C4935" s="23">
        <v>45161.432939814818</v>
      </c>
      <c r="D4935" s="24" t="s">
        <v>8</v>
      </c>
      <c r="E4935" s="24" t="s">
        <v>41</v>
      </c>
      <c r="F4935" s="24" t="s">
        <v>73</v>
      </c>
      <c r="G4935" s="115"/>
      <c r="H49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35" s="48">
        <f>tbl_raw_data[[#This Row],[Date Actioned]]-tbl_raw_data[[#This Row],[Date Tagged]]</f>
        <v>8.7615740776527673E-3</v>
      </c>
      <c r="J4935" s="50">
        <f>HOUR(tbl_raw_data[[#This Row],[time_taken]])*60+MINUTE(tbl_raw_data[[#This Row],[time_taken]])+SECOND(tbl_raw_data[[#This Row],[time_taken]])/60</f>
        <v>12.616666666666667</v>
      </c>
      <c r="K4935" s="54">
        <f>DATE(YEAR(tbl_raw_data[[#This Row],[Date Actioned]]), MONTH(tbl_raw_data[[#This Row],[Date Actioned]]), DAY(tbl_raw_data[[#This Row],[Date Actioned]]))</f>
        <v>45161</v>
      </c>
      <c r="L4935" s="55" t="str">
        <f>UPPER(TEXT(tbl_raw_data[[#This Row],[Updated_date]],"MMMM"))</f>
        <v>AUGUST</v>
      </c>
      <c r="M4935" s="55" t="str">
        <f>UPPER("Week "&amp;IF(ROUNDUP(DAY(tbl_raw_data[[#This Row],[Updated_date]])/7,0)=5,4,ROUNDUP(DAY(tbl_raw_data[[#This Row],[Updated_date]])/7,0)))</f>
        <v>WEEK 4</v>
      </c>
      <c r="N4935" s="57" t="str">
        <f>UPPER(VLOOKUP(tbl_raw_data[[#This Row],[Analyst]],[1]setting!$A$1:$B$15,2,0))</f>
        <v>SHAHID</v>
      </c>
      <c r="O4935" s="57" t="str">
        <f>UPPER(tbl_raw_data[[#This Row],[Outcome]])</f>
        <v>WITHDRAW</v>
      </c>
      <c r="P4935" s="57" t="str">
        <f>UPPER(tbl_raw_data[[#This Row],[Queue Name]])</f>
        <v>CONSUMER POST BUREAU</v>
      </c>
      <c r="Q4935" s="57" t="str">
        <f>IF(tbl_raw_data[[#This Row],[time_taken_in_mins]]&lt;=20,"SLA_MET","SLA_NOT_MET")</f>
        <v>SLA_MET</v>
      </c>
    </row>
    <row r="4936" spans="1:17" ht="15" customHeight="1" x14ac:dyDescent="0.25">
      <c r="A4936" s="22" t="s">
        <v>1855</v>
      </c>
      <c r="B4936" s="6">
        <v>45161.42765046296</v>
      </c>
      <c r="C4936" s="23">
        <v>45161.432534722226</v>
      </c>
      <c r="D4936" s="24" t="s">
        <v>13</v>
      </c>
      <c r="E4936" s="24" t="s">
        <v>28</v>
      </c>
      <c r="F4936" s="24" t="s">
        <v>86</v>
      </c>
      <c r="G4936" s="113" t="s">
        <v>959</v>
      </c>
      <c r="H49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6" s="48">
        <f>tbl_raw_data[[#This Row],[Date Actioned]]-tbl_raw_data[[#This Row],[Date Tagged]]</f>
        <v>4.8842592659639195E-3</v>
      </c>
      <c r="J4936" s="50">
        <f>HOUR(tbl_raw_data[[#This Row],[time_taken]])*60+MINUTE(tbl_raw_data[[#This Row],[time_taken]])+SECOND(tbl_raw_data[[#This Row],[time_taken]])/60</f>
        <v>7.0333333333333332</v>
      </c>
      <c r="K4936" s="54">
        <f>DATE(YEAR(tbl_raw_data[[#This Row],[Date Actioned]]), MONTH(tbl_raw_data[[#This Row],[Date Actioned]]), DAY(tbl_raw_data[[#This Row],[Date Actioned]]))</f>
        <v>45161</v>
      </c>
      <c r="L4936" s="55" t="str">
        <f>UPPER(TEXT(tbl_raw_data[[#This Row],[Updated_date]],"MMMM"))</f>
        <v>AUGUST</v>
      </c>
      <c r="M4936" s="55" t="str">
        <f>UPPER("Week "&amp;IF(ROUNDUP(DAY(tbl_raw_data[[#This Row],[Updated_date]])/7,0)=5,4,ROUNDUP(DAY(tbl_raw_data[[#This Row],[Updated_date]])/7,0)))</f>
        <v>WEEK 4</v>
      </c>
      <c r="N4936" s="57" t="str">
        <f>UPPER(VLOOKUP(tbl_raw_data[[#This Row],[Analyst]],[1]setting!$A$1:$B$15,2,0))</f>
        <v>ASIF</v>
      </c>
      <c r="O4936" s="57" t="str">
        <f>UPPER(tbl_raw_data[[#This Row],[Outcome]])</f>
        <v>APPROVE</v>
      </c>
      <c r="P4936" s="57" t="str">
        <f>UPPER(tbl_raw_data[[#This Row],[Queue Name]])</f>
        <v>CONSUMER EXISTING</v>
      </c>
      <c r="Q4936" s="57" t="str">
        <f>IF(tbl_raw_data[[#This Row],[time_taken_in_mins]]&lt;=20,"SLA_MET","SLA_NOT_MET")</f>
        <v>SLA_MET</v>
      </c>
    </row>
    <row r="4937" spans="1:17" ht="15" customHeight="1" x14ac:dyDescent="0.25">
      <c r="A4937" s="11" t="s">
        <v>353</v>
      </c>
      <c r="B4937" s="6">
        <v>45161.430266203701</v>
      </c>
      <c r="C4937" s="23">
        <v>45161.432673611111</v>
      </c>
      <c r="D4937" s="24" t="s">
        <v>46</v>
      </c>
      <c r="E4937" s="24" t="s">
        <v>28</v>
      </c>
      <c r="F4937" s="24" t="s">
        <v>10</v>
      </c>
      <c r="G4937" s="113" t="s">
        <v>47</v>
      </c>
      <c r="H49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7" s="48">
        <f>tbl_raw_data[[#This Row],[Date Actioned]]-tbl_raw_data[[#This Row],[Date Tagged]]</f>
        <v>2.4074074099189602E-3</v>
      </c>
      <c r="J4937" s="50">
        <f>HOUR(tbl_raw_data[[#This Row],[time_taken]])*60+MINUTE(tbl_raw_data[[#This Row],[time_taken]])+SECOND(tbl_raw_data[[#This Row],[time_taken]])/60</f>
        <v>3.4666666666666668</v>
      </c>
      <c r="K4937" s="54">
        <f>DATE(YEAR(tbl_raw_data[[#This Row],[Date Actioned]]), MONTH(tbl_raw_data[[#This Row],[Date Actioned]]), DAY(tbl_raw_data[[#This Row],[Date Actioned]]))</f>
        <v>45161</v>
      </c>
      <c r="L4937" s="55" t="str">
        <f>UPPER(TEXT(tbl_raw_data[[#This Row],[Updated_date]],"MMMM"))</f>
        <v>AUGUST</v>
      </c>
      <c r="M4937" s="55" t="str">
        <f>UPPER("Week "&amp;IF(ROUNDUP(DAY(tbl_raw_data[[#This Row],[Updated_date]])/7,0)=5,4,ROUNDUP(DAY(tbl_raw_data[[#This Row],[Updated_date]])/7,0)))</f>
        <v>WEEK 4</v>
      </c>
      <c r="N4937" s="57" t="str">
        <f>UPPER(VLOOKUP(tbl_raw_data[[#This Row],[Analyst]],[1]setting!$A$1:$B$15,2,0))</f>
        <v>SAM</v>
      </c>
      <c r="O4937" s="57" t="str">
        <f>UPPER(tbl_raw_data[[#This Row],[Outcome]])</f>
        <v>DECLINE</v>
      </c>
      <c r="P4937" s="57" t="str">
        <f>UPPER(tbl_raw_data[[#This Row],[Queue Name]])</f>
        <v>CONSUMER EXISTING</v>
      </c>
      <c r="Q4937" s="57" t="str">
        <f>IF(tbl_raw_data[[#This Row],[time_taken_in_mins]]&lt;=20,"SLA_MET","SLA_NOT_MET")</f>
        <v>SLA_MET</v>
      </c>
    </row>
    <row r="4938" spans="1:17" ht="15" customHeight="1" x14ac:dyDescent="0.25">
      <c r="A4938" s="11" t="s">
        <v>5332</v>
      </c>
      <c r="B4938" s="12">
        <v>45161.447210648148</v>
      </c>
      <c r="C4938" s="27">
        <v>45161.457476851851</v>
      </c>
      <c r="D4938" s="28" t="s">
        <v>8</v>
      </c>
      <c r="E4938" s="28" t="s">
        <v>41</v>
      </c>
      <c r="F4938" s="28" t="s">
        <v>42</v>
      </c>
      <c r="G4938" s="112" t="s">
        <v>5333</v>
      </c>
      <c r="H49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38" s="48">
        <f>tbl_raw_data[[#This Row],[Date Actioned]]-tbl_raw_data[[#This Row],[Date Tagged]]</f>
        <v>1.0266203702485655E-2</v>
      </c>
      <c r="J4938" s="50">
        <f>HOUR(tbl_raw_data[[#This Row],[time_taken]])*60+MINUTE(tbl_raw_data[[#This Row],[time_taken]])+SECOND(tbl_raw_data[[#This Row],[time_taken]])/60</f>
        <v>14.783333333333333</v>
      </c>
      <c r="K4938" s="54">
        <f>DATE(YEAR(tbl_raw_data[[#This Row],[Date Actioned]]), MONTH(tbl_raw_data[[#This Row],[Date Actioned]]), DAY(tbl_raw_data[[#This Row],[Date Actioned]]))</f>
        <v>45161</v>
      </c>
      <c r="L4938" s="55" t="str">
        <f>UPPER(TEXT(tbl_raw_data[[#This Row],[Updated_date]],"MMMM"))</f>
        <v>AUGUST</v>
      </c>
      <c r="M4938" s="55" t="str">
        <f>UPPER("Week "&amp;IF(ROUNDUP(DAY(tbl_raw_data[[#This Row],[Updated_date]])/7,0)=5,4,ROUNDUP(DAY(tbl_raw_data[[#This Row],[Updated_date]])/7,0)))</f>
        <v>WEEK 4</v>
      </c>
      <c r="N4938" s="57" t="str">
        <f>UPPER(VLOOKUP(tbl_raw_data[[#This Row],[Analyst]],[1]setting!$A$1:$B$15,2,0))</f>
        <v>NITESH</v>
      </c>
      <c r="O4938" s="57" t="str">
        <f>UPPER(tbl_raw_data[[#This Row],[Outcome]])</f>
        <v>WITHDRAW</v>
      </c>
      <c r="P4938" s="57" t="str">
        <f>UPPER(tbl_raw_data[[#This Row],[Queue Name]])</f>
        <v>CONSUMER POST BUREAU</v>
      </c>
      <c r="Q4938" s="57" t="str">
        <f>IF(tbl_raw_data[[#This Row],[time_taken_in_mins]]&lt;=20,"SLA_MET","SLA_NOT_MET")</f>
        <v>SLA_MET</v>
      </c>
    </row>
    <row r="4939" spans="1:17" ht="15" customHeight="1" x14ac:dyDescent="0.25">
      <c r="A4939" s="5" t="s">
        <v>1271</v>
      </c>
      <c r="B4939" s="12">
        <v>45161.449259259258</v>
      </c>
      <c r="C4939" s="27">
        <v>45161.453344907408</v>
      </c>
      <c r="D4939" s="28" t="s">
        <v>13</v>
      </c>
      <c r="E4939" s="28" t="s">
        <v>28</v>
      </c>
      <c r="F4939" s="28" t="s">
        <v>86</v>
      </c>
      <c r="G4939" s="112" t="s">
        <v>959</v>
      </c>
      <c r="H49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39" s="48">
        <f>tbl_raw_data[[#This Row],[Date Actioned]]-tbl_raw_data[[#This Row],[Date Tagged]]</f>
        <v>4.0856481500668451E-3</v>
      </c>
      <c r="J4939" s="50">
        <f>HOUR(tbl_raw_data[[#This Row],[time_taken]])*60+MINUTE(tbl_raw_data[[#This Row],[time_taken]])+SECOND(tbl_raw_data[[#This Row],[time_taken]])/60</f>
        <v>5.8833333333333329</v>
      </c>
      <c r="K4939" s="54">
        <f>DATE(YEAR(tbl_raw_data[[#This Row],[Date Actioned]]), MONTH(tbl_raw_data[[#This Row],[Date Actioned]]), DAY(tbl_raw_data[[#This Row],[Date Actioned]]))</f>
        <v>45161</v>
      </c>
      <c r="L4939" s="55" t="str">
        <f>UPPER(TEXT(tbl_raw_data[[#This Row],[Updated_date]],"MMMM"))</f>
        <v>AUGUST</v>
      </c>
      <c r="M4939" s="55" t="str">
        <f>UPPER("Week "&amp;IF(ROUNDUP(DAY(tbl_raw_data[[#This Row],[Updated_date]])/7,0)=5,4,ROUNDUP(DAY(tbl_raw_data[[#This Row],[Updated_date]])/7,0)))</f>
        <v>WEEK 4</v>
      </c>
      <c r="N4939" s="57" t="str">
        <f>UPPER(VLOOKUP(tbl_raw_data[[#This Row],[Analyst]],[1]setting!$A$1:$B$15,2,0))</f>
        <v>ASIF</v>
      </c>
      <c r="O4939" s="57" t="str">
        <f>UPPER(tbl_raw_data[[#This Row],[Outcome]])</f>
        <v>APPROVE</v>
      </c>
      <c r="P4939" s="57" t="str">
        <f>UPPER(tbl_raw_data[[#This Row],[Queue Name]])</f>
        <v>CONSUMER EXISTING</v>
      </c>
      <c r="Q4939" s="57" t="str">
        <f>IF(tbl_raw_data[[#This Row],[time_taken_in_mins]]&lt;=20,"SLA_MET","SLA_NOT_MET")</f>
        <v>SLA_MET</v>
      </c>
    </row>
    <row r="4940" spans="1:17" ht="15" customHeight="1" x14ac:dyDescent="0.25">
      <c r="A4940" s="11" t="s">
        <v>1336</v>
      </c>
      <c r="B4940" s="6">
        <v>45161.453275462962</v>
      </c>
      <c r="C4940" s="23">
        <v>45161.457453703704</v>
      </c>
      <c r="D4940" s="24" t="s">
        <v>13</v>
      </c>
      <c r="E4940" s="24" t="s">
        <v>28</v>
      </c>
      <c r="F4940" s="24" t="s">
        <v>86</v>
      </c>
      <c r="G4940" s="115"/>
      <c r="H49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0" s="48">
        <f>tbl_raw_data[[#This Row],[Date Actioned]]-tbl_raw_data[[#This Row],[Date Tagged]]</f>
        <v>4.1782407424761914E-3</v>
      </c>
      <c r="J4940" s="50">
        <f>HOUR(tbl_raw_data[[#This Row],[time_taken]])*60+MINUTE(tbl_raw_data[[#This Row],[time_taken]])+SECOND(tbl_raw_data[[#This Row],[time_taken]])/60</f>
        <v>6.0166666666666666</v>
      </c>
      <c r="K4940" s="54">
        <f>DATE(YEAR(tbl_raw_data[[#This Row],[Date Actioned]]), MONTH(tbl_raw_data[[#This Row],[Date Actioned]]), DAY(tbl_raw_data[[#This Row],[Date Actioned]]))</f>
        <v>45161</v>
      </c>
      <c r="L4940" s="55" t="str">
        <f>UPPER(TEXT(tbl_raw_data[[#This Row],[Updated_date]],"MMMM"))</f>
        <v>AUGUST</v>
      </c>
      <c r="M4940" s="55" t="str">
        <f>UPPER("Week "&amp;IF(ROUNDUP(DAY(tbl_raw_data[[#This Row],[Updated_date]])/7,0)=5,4,ROUNDUP(DAY(tbl_raw_data[[#This Row],[Updated_date]])/7,0)))</f>
        <v>WEEK 4</v>
      </c>
      <c r="N4940" s="57" t="str">
        <f>UPPER(VLOOKUP(tbl_raw_data[[#This Row],[Analyst]],[1]setting!$A$1:$B$15,2,0))</f>
        <v>ASIF</v>
      </c>
      <c r="O4940" s="57" t="str">
        <f>UPPER(tbl_raw_data[[#This Row],[Outcome]])</f>
        <v>APPROVE</v>
      </c>
      <c r="P4940" s="57" t="str">
        <f>UPPER(tbl_raw_data[[#This Row],[Queue Name]])</f>
        <v>CONSUMER EXISTING</v>
      </c>
      <c r="Q4940" s="57" t="str">
        <f>IF(tbl_raw_data[[#This Row],[time_taken_in_mins]]&lt;=20,"SLA_MET","SLA_NOT_MET")</f>
        <v>SLA_MET</v>
      </c>
    </row>
    <row r="4941" spans="1:17" ht="15" customHeight="1" x14ac:dyDescent="0.25">
      <c r="A4941" s="22" t="s">
        <v>4344</v>
      </c>
      <c r="B4941" s="12">
        <v>45161.454108796293</v>
      </c>
      <c r="C4941" s="27">
        <v>45161.462395833332</v>
      </c>
      <c r="D4941" s="28" t="s">
        <v>13</v>
      </c>
      <c r="E4941" s="28" t="s">
        <v>9</v>
      </c>
      <c r="F4941" s="28" t="s">
        <v>10</v>
      </c>
      <c r="G4941" s="112" t="s">
        <v>546</v>
      </c>
      <c r="H49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41" s="48">
        <f>tbl_raw_data[[#This Row],[Date Actioned]]-tbl_raw_data[[#This Row],[Date Tagged]]</f>
        <v>8.2870370388263837E-3</v>
      </c>
      <c r="J4941" s="50">
        <f>HOUR(tbl_raw_data[[#This Row],[time_taken]])*60+MINUTE(tbl_raw_data[[#This Row],[time_taken]])+SECOND(tbl_raw_data[[#This Row],[time_taken]])/60</f>
        <v>11.933333333333334</v>
      </c>
      <c r="K4941" s="54">
        <f>DATE(YEAR(tbl_raw_data[[#This Row],[Date Actioned]]), MONTH(tbl_raw_data[[#This Row],[Date Actioned]]), DAY(tbl_raw_data[[#This Row],[Date Actioned]]))</f>
        <v>45161</v>
      </c>
      <c r="L4941" s="55" t="str">
        <f>UPPER(TEXT(tbl_raw_data[[#This Row],[Updated_date]],"MMMM"))</f>
        <v>AUGUST</v>
      </c>
      <c r="M4941" s="55" t="str">
        <f>UPPER("Week "&amp;IF(ROUNDUP(DAY(tbl_raw_data[[#This Row],[Updated_date]])/7,0)=5,4,ROUNDUP(DAY(tbl_raw_data[[#This Row],[Updated_date]])/7,0)))</f>
        <v>WEEK 4</v>
      </c>
      <c r="N4941" s="57" t="str">
        <f>UPPER(VLOOKUP(tbl_raw_data[[#This Row],[Analyst]],[1]setting!$A$1:$B$15,2,0))</f>
        <v>SAM</v>
      </c>
      <c r="O4941" s="57" t="str">
        <f>UPPER(tbl_raw_data[[#This Row],[Outcome]])</f>
        <v>APPROVE</v>
      </c>
      <c r="P4941" s="57" t="str">
        <f>UPPER(tbl_raw_data[[#This Row],[Queue Name]])</f>
        <v>CONSUMER PRE BUREAU</v>
      </c>
      <c r="Q4941" s="57" t="str">
        <f>IF(tbl_raw_data[[#This Row],[time_taken_in_mins]]&lt;=20,"SLA_MET","SLA_NOT_MET")</f>
        <v>SLA_MET</v>
      </c>
    </row>
    <row r="4942" spans="1:17" ht="15" customHeight="1" x14ac:dyDescent="0.25">
      <c r="A4942" s="5" t="s">
        <v>4272</v>
      </c>
      <c r="B4942" s="6">
        <v>45161.454641203702</v>
      </c>
      <c r="C4942" s="23">
        <v>45161.462812500002</v>
      </c>
      <c r="D4942" s="24" t="s">
        <v>13</v>
      </c>
      <c r="E4942" s="24" t="s">
        <v>9</v>
      </c>
      <c r="F4942" s="24" t="s">
        <v>86</v>
      </c>
      <c r="G4942" s="113" t="s">
        <v>29</v>
      </c>
      <c r="H49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42" s="48">
        <f>tbl_raw_data[[#This Row],[Date Actioned]]-tbl_raw_data[[#This Row],[Date Tagged]]</f>
        <v>8.1712963001336902E-3</v>
      </c>
      <c r="J4942" s="50">
        <f>HOUR(tbl_raw_data[[#This Row],[time_taken]])*60+MINUTE(tbl_raw_data[[#This Row],[time_taken]])+SECOND(tbl_raw_data[[#This Row],[time_taken]])/60</f>
        <v>11.766666666666667</v>
      </c>
      <c r="K4942" s="54">
        <f>DATE(YEAR(tbl_raw_data[[#This Row],[Date Actioned]]), MONTH(tbl_raw_data[[#This Row],[Date Actioned]]), DAY(tbl_raw_data[[#This Row],[Date Actioned]]))</f>
        <v>45161</v>
      </c>
      <c r="L4942" s="55" t="str">
        <f>UPPER(TEXT(tbl_raw_data[[#This Row],[Updated_date]],"MMMM"))</f>
        <v>AUGUST</v>
      </c>
      <c r="M4942" s="55" t="str">
        <f>UPPER("Week "&amp;IF(ROUNDUP(DAY(tbl_raw_data[[#This Row],[Updated_date]])/7,0)=5,4,ROUNDUP(DAY(tbl_raw_data[[#This Row],[Updated_date]])/7,0)))</f>
        <v>WEEK 4</v>
      </c>
      <c r="N4942" s="57" t="str">
        <f>UPPER(VLOOKUP(tbl_raw_data[[#This Row],[Analyst]],[1]setting!$A$1:$B$15,2,0))</f>
        <v>ASIF</v>
      </c>
      <c r="O4942" s="57" t="str">
        <f>UPPER(tbl_raw_data[[#This Row],[Outcome]])</f>
        <v>APPROVE</v>
      </c>
      <c r="P4942" s="57" t="str">
        <f>UPPER(tbl_raw_data[[#This Row],[Queue Name]])</f>
        <v>CONSUMER PRE BUREAU</v>
      </c>
      <c r="Q4942" s="57" t="str">
        <f>IF(tbl_raw_data[[#This Row],[time_taken_in_mins]]&lt;=20,"SLA_MET","SLA_NOT_MET")</f>
        <v>SLA_MET</v>
      </c>
    </row>
    <row r="4943" spans="1:17" ht="15" customHeight="1" x14ac:dyDescent="0.25">
      <c r="A4943" s="11" t="s">
        <v>6312</v>
      </c>
      <c r="B4943" s="12">
        <v>45161.456597222219</v>
      </c>
      <c r="C4943" s="27">
        <v>45161.469490740739</v>
      </c>
      <c r="D4943" s="28" t="s">
        <v>13</v>
      </c>
      <c r="E4943" s="28" t="s">
        <v>28</v>
      </c>
      <c r="F4943" s="28" t="s">
        <v>42</v>
      </c>
      <c r="G4943" s="112" t="s">
        <v>29</v>
      </c>
      <c r="H49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43" s="48">
        <f>tbl_raw_data[[#This Row],[Date Actioned]]-tbl_raw_data[[#This Row],[Date Tagged]]</f>
        <v>1.2893518520286307E-2</v>
      </c>
      <c r="J4943" s="50">
        <f>HOUR(tbl_raw_data[[#This Row],[time_taken]])*60+MINUTE(tbl_raw_data[[#This Row],[time_taken]])+SECOND(tbl_raw_data[[#This Row],[time_taken]])/60</f>
        <v>18.566666666666666</v>
      </c>
      <c r="K4943" s="54">
        <f>DATE(YEAR(tbl_raw_data[[#This Row],[Date Actioned]]), MONTH(tbl_raw_data[[#This Row],[Date Actioned]]), DAY(tbl_raw_data[[#This Row],[Date Actioned]]))</f>
        <v>45161</v>
      </c>
      <c r="L4943" s="55" t="str">
        <f>UPPER(TEXT(tbl_raw_data[[#This Row],[Updated_date]],"MMMM"))</f>
        <v>AUGUST</v>
      </c>
      <c r="M4943" s="55" t="str">
        <f>UPPER("Week "&amp;IF(ROUNDUP(DAY(tbl_raw_data[[#This Row],[Updated_date]])/7,0)=5,4,ROUNDUP(DAY(tbl_raw_data[[#This Row],[Updated_date]])/7,0)))</f>
        <v>WEEK 4</v>
      </c>
      <c r="N4943" s="57" t="str">
        <f>UPPER(VLOOKUP(tbl_raw_data[[#This Row],[Analyst]],[1]setting!$A$1:$B$15,2,0))</f>
        <v>NITESH</v>
      </c>
      <c r="O4943" s="57" t="str">
        <f>UPPER(tbl_raw_data[[#This Row],[Outcome]])</f>
        <v>APPROVE</v>
      </c>
      <c r="P4943" s="57" t="str">
        <f>UPPER(tbl_raw_data[[#This Row],[Queue Name]])</f>
        <v>CONSUMER EXISTING</v>
      </c>
      <c r="Q4943" s="57" t="str">
        <f>IF(tbl_raw_data[[#This Row],[time_taken_in_mins]]&lt;=20,"SLA_MET","SLA_NOT_MET")</f>
        <v>SLA_MET</v>
      </c>
    </row>
    <row r="4944" spans="1:17" ht="39" x14ac:dyDescent="0.25">
      <c r="A4944" s="22" t="s">
        <v>6820</v>
      </c>
      <c r="B4944" s="6">
        <v>45161.456875000003</v>
      </c>
      <c r="C4944" s="23">
        <v>45161.472905092596</v>
      </c>
      <c r="D4944" s="24" t="s">
        <v>8</v>
      </c>
      <c r="E4944" s="24" t="s">
        <v>28</v>
      </c>
      <c r="F4944" s="24" t="s">
        <v>14</v>
      </c>
      <c r="G4944" s="113" t="s">
        <v>493</v>
      </c>
      <c r="H49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4944" s="48">
        <f>tbl_raw_data[[#This Row],[Date Actioned]]-tbl_raw_data[[#This Row],[Date Tagged]]</f>
        <v>1.6030092592700385E-2</v>
      </c>
      <c r="J4944" s="50">
        <f>HOUR(tbl_raw_data[[#This Row],[time_taken]])*60+MINUTE(tbl_raw_data[[#This Row],[time_taken]])+SECOND(tbl_raw_data[[#This Row],[time_taken]])/60</f>
        <v>23.083333333333332</v>
      </c>
      <c r="K4944" s="54">
        <f>DATE(YEAR(tbl_raw_data[[#This Row],[Date Actioned]]), MONTH(tbl_raw_data[[#This Row],[Date Actioned]]), DAY(tbl_raw_data[[#This Row],[Date Actioned]]))</f>
        <v>45161</v>
      </c>
      <c r="L4944" s="55" t="str">
        <f>UPPER(TEXT(tbl_raw_data[[#This Row],[Updated_date]],"MMMM"))</f>
        <v>AUGUST</v>
      </c>
      <c r="M4944" s="55" t="str">
        <f>UPPER("Week "&amp;IF(ROUNDUP(DAY(tbl_raw_data[[#This Row],[Updated_date]])/7,0)=5,4,ROUNDUP(DAY(tbl_raw_data[[#This Row],[Updated_date]])/7,0)))</f>
        <v>WEEK 4</v>
      </c>
      <c r="N4944" s="57" t="str">
        <f>UPPER(VLOOKUP(tbl_raw_data[[#This Row],[Analyst]],[1]setting!$A$1:$B$15,2,0))</f>
        <v>HARDIK</v>
      </c>
      <c r="O4944" s="57" t="str">
        <f>UPPER(tbl_raw_data[[#This Row],[Outcome]])</f>
        <v>WITHDRAW</v>
      </c>
      <c r="P4944" s="57" t="str">
        <f>UPPER(tbl_raw_data[[#This Row],[Queue Name]])</f>
        <v>CONSUMER EXISTING</v>
      </c>
      <c r="Q4944" s="57" t="str">
        <f>IF(tbl_raw_data[[#This Row],[time_taken_in_mins]]&lt;=20,"SLA_MET","SLA_NOT_MET")</f>
        <v>SLA_NOT_MET</v>
      </c>
    </row>
    <row r="4945" spans="1:17" ht="15" customHeight="1" x14ac:dyDescent="0.25">
      <c r="A4945" s="22" t="s">
        <v>2534</v>
      </c>
      <c r="B4945" s="6">
        <v>45161.469837962963</v>
      </c>
      <c r="C4945" s="23">
        <v>45161.475578703707</v>
      </c>
      <c r="D4945" s="24" t="s">
        <v>13</v>
      </c>
      <c r="E4945" s="24" t="s">
        <v>28</v>
      </c>
      <c r="F4945" s="24" t="s">
        <v>86</v>
      </c>
      <c r="G4945" s="115"/>
      <c r="H49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5" s="48">
        <f>tbl_raw_data[[#This Row],[Date Actioned]]-tbl_raw_data[[#This Row],[Date Tagged]]</f>
        <v>5.7407407439313829E-3</v>
      </c>
      <c r="J4945" s="50">
        <f>HOUR(tbl_raw_data[[#This Row],[time_taken]])*60+MINUTE(tbl_raw_data[[#This Row],[time_taken]])+SECOND(tbl_raw_data[[#This Row],[time_taken]])/60</f>
        <v>8.2666666666666675</v>
      </c>
      <c r="K4945" s="54">
        <f>DATE(YEAR(tbl_raw_data[[#This Row],[Date Actioned]]), MONTH(tbl_raw_data[[#This Row],[Date Actioned]]), DAY(tbl_raw_data[[#This Row],[Date Actioned]]))</f>
        <v>45161</v>
      </c>
      <c r="L4945" s="55" t="str">
        <f>UPPER(TEXT(tbl_raw_data[[#This Row],[Updated_date]],"MMMM"))</f>
        <v>AUGUST</v>
      </c>
      <c r="M4945" s="55" t="str">
        <f>UPPER("Week "&amp;IF(ROUNDUP(DAY(tbl_raw_data[[#This Row],[Updated_date]])/7,0)=5,4,ROUNDUP(DAY(tbl_raw_data[[#This Row],[Updated_date]])/7,0)))</f>
        <v>WEEK 4</v>
      </c>
      <c r="N4945" s="57" t="str">
        <f>UPPER(VLOOKUP(tbl_raw_data[[#This Row],[Analyst]],[1]setting!$A$1:$B$15,2,0))</f>
        <v>ASIF</v>
      </c>
      <c r="O4945" s="57" t="str">
        <f>UPPER(tbl_raw_data[[#This Row],[Outcome]])</f>
        <v>APPROVE</v>
      </c>
      <c r="P4945" s="57" t="str">
        <f>UPPER(tbl_raw_data[[#This Row],[Queue Name]])</f>
        <v>CONSUMER EXISTING</v>
      </c>
      <c r="Q4945" s="57" t="str">
        <f>IF(tbl_raw_data[[#This Row],[time_taken_in_mins]]&lt;=20,"SLA_MET","SLA_NOT_MET")</f>
        <v>SLA_MET</v>
      </c>
    </row>
    <row r="4946" spans="1:17" ht="15" customHeight="1" x14ac:dyDescent="0.25">
      <c r="A4946" s="5" t="s">
        <v>4483</v>
      </c>
      <c r="B4946" s="12">
        <v>45161.476076388892</v>
      </c>
      <c r="C4946" s="27">
        <v>45161.484618055554</v>
      </c>
      <c r="D4946" s="28" t="s">
        <v>8</v>
      </c>
      <c r="E4946" s="28" t="s">
        <v>41</v>
      </c>
      <c r="F4946" s="28" t="s">
        <v>55</v>
      </c>
      <c r="G4946" s="114"/>
      <c r="H49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6" s="48">
        <f>tbl_raw_data[[#This Row],[Date Actioned]]-tbl_raw_data[[#This Row],[Date Tagged]]</f>
        <v>8.5416666624951176E-3</v>
      </c>
      <c r="J4946" s="50">
        <f>HOUR(tbl_raw_data[[#This Row],[time_taken]])*60+MINUTE(tbl_raw_data[[#This Row],[time_taken]])+SECOND(tbl_raw_data[[#This Row],[time_taken]])/60</f>
        <v>12.3</v>
      </c>
      <c r="K4946" s="54">
        <f>DATE(YEAR(tbl_raw_data[[#This Row],[Date Actioned]]), MONTH(tbl_raw_data[[#This Row],[Date Actioned]]), DAY(tbl_raw_data[[#This Row],[Date Actioned]]))</f>
        <v>45161</v>
      </c>
      <c r="L4946" s="55" t="str">
        <f>UPPER(TEXT(tbl_raw_data[[#This Row],[Updated_date]],"MMMM"))</f>
        <v>AUGUST</v>
      </c>
      <c r="M4946" s="55" t="str">
        <f>UPPER("Week "&amp;IF(ROUNDUP(DAY(tbl_raw_data[[#This Row],[Updated_date]])/7,0)=5,4,ROUNDUP(DAY(tbl_raw_data[[#This Row],[Updated_date]])/7,0)))</f>
        <v>WEEK 4</v>
      </c>
      <c r="N4946" s="57" t="str">
        <f>UPPER(VLOOKUP(tbl_raw_data[[#This Row],[Analyst]],[1]setting!$A$1:$B$15,2,0))</f>
        <v>CAMERON</v>
      </c>
      <c r="O4946" s="57" t="str">
        <f>UPPER(tbl_raw_data[[#This Row],[Outcome]])</f>
        <v>WITHDRAW</v>
      </c>
      <c r="P4946" s="57" t="str">
        <f>UPPER(tbl_raw_data[[#This Row],[Queue Name]])</f>
        <v>CONSUMER POST BUREAU</v>
      </c>
      <c r="Q4946" s="57" t="str">
        <f>IF(tbl_raw_data[[#This Row],[time_taken_in_mins]]&lt;=20,"SLA_MET","SLA_NOT_MET")</f>
        <v>SLA_MET</v>
      </c>
    </row>
    <row r="4947" spans="1:17" ht="15" customHeight="1" x14ac:dyDescent="0.25">
      <c r="A4947" s="5" t="s">
        <v>2938</v>
      </c>
      <c r="B4947" s="12">
        <v>45161.477129629631</v>
      </c>
      <c r="C4947" s="27">
        <v>45161.483414351853</v>
      </c>
      <c r="D4947" s="28" t="s">
        <v>13</v>
      </c>
      <c r="E4947" s="28" t="s">
        <v>41</v>
      </c>
      <c r="F4947" s="28" t="s">
        <v>228</v>
      </c>
      <c r="G4947" s="114"/>
      <c r="H49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7" s="48">
        <f>tbl_raw_data[[#This Row],[Date Actioned]]-tbl_raw_data[[#This Row],[Date Tagged]]</f>
        <v>6.284722221607808E-3</v>
      </c>
      <c r="J4947" s="50">
        <f>HOUR(tbl_raw_data[[#This Row],[time_taken]])*60+MINUTE(tbl_raw_data[[#This Row],[time_taken]])+SECOND(tbl_raw_data[[#This Row],[time_taken]])/60</f>
        <v>9.0500000000000007</v>
      </c>
      <c r="K4947" s="54">
        <f>DATE(YEAR(tbl_raw_data[[#This Row],[Date Actioned]]), MONTH(tbl_raw_data[[#This Row],[Date Actioned]]), DAY(tbl_raw_data[[#This Row],[Date Actioned]]))</f>
        <v>45161</v>
      </c>
      <c r="L4947" s="55" t="str">
        <f>UPPER(TEXT(tbl_raw_data[[#This Row],[Updated_date]],"MMMM"))</f>
        <v>AUGUST</v>
      </c>
      <c r="M4947" s="55" t="str">
        <f>UPPER("Week "&amp;IF(ROUNDUP(DAY(tbl_raw_data[[#This Row],[Updated_date]])/7,0)=5,4,ROUNDUP(DAY(tbl_raw_data[[#This Row],[Updated_date]])/7,0)))</f>
        <v>WEEK 4</v>
      </c>
      <c r="N4947" s="57" t="str">
        <f>UPPER(VLOOKUP(tbl_raw_data[[#This Row],[Analyst]],[1]setting!$A$1:$B$15,2,0))</f>
        <v>OUADIR</v>
      </c>
      <c r="O4947" s="57" t="str">
        <f>UPPER(tbl_raw_data[[#This Row],[Outcome]])</f>
        <v>APPROVE</v>
      </c>
      <c r="P4947" s="57" t="str">
        <f>UPPER(tbl_raw_data[[#This Row],[Queue Name]])</f>
        <v>CONSUMER POST BUREAU</v>
      </c>
      <c r="Q4947" s="57" t="str">
        <f>IF(tbl_raw_data[[#This Row],[time_taken_in_mins]]&lt;=20,"SLA_MET","SLA_NOT_MET")</f>
        <v>SLA_MET</v>
      </c>
    </row>
    <row r="4948" spans="1:17" ht="15" customHeight="1" x14ac:dyDescent="0.25">
      <c r="A4948" s="11" t="s">
        <v>464</v>
      </c>
      <c r="B4948" s="6">
        <v>45161.486122685186</v>
      </c>
      <c r="C4948" s="23">
        <v>45161.488807870373</v>
      </c>
      <c r="D4948" s="24" t="s">
        <v>13</v>
      </c>
      <c r="E4948" s="24" t="s">
        <v>41</v>
      </c>
      <c r="F4948" s="24" t="s">
        <v>228</v>
      </c>
      <c r="G4948" s="115"/>
      <c r="H49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8" s="48">
        <f>tbl_raw_data[[#This Row],[Date Actioned]]-tbl_raw_data[[#This Row],[Date Tagged]]</f>
        <v>2.6851851871469989E-3</v>
      </c>
      <c r="J4948" s="50">
        <f>HOUR(tbl_raw_data[[#This Row],[time_taken]])*60+MINUTE(tbl_raw_data[[#This Row],[time_taken]])+SECOND(tbl_raw_data[[#This Row],[time_taken]])/60</f>
        <v>3.8666666666666667</v>
      </c>
      <c r="K4948" s="54">
        <f>DATE(YEAR(tbl_raw_data[[#This Row],[Date Actioned]]), MONTH(tbl_raw_data[[#This Row],[Date Actioned]]), DAY(tbl_raw_data[[#This Row],[Date Actioned]]))</f>
        <v>45161</v>
      </c>
      <c r="L4948" s="55" t="str">
        <f>UPPER(TEXT(tbl_raw_data[[#This Row],[Updated_date]],"MMMM"))</f>
        <v>AUGUST</v>
      </c>
      <c r="M4948" s="55" t="str">
        <f>UPPER("Week "&amp;IF(ROUNDUP(DAY(tbl_raw_data[[#This Row],[Updated_date]])/7,0)=5,4,ROUNDUP(DAY(tbl_raw_data[[#This Row],[Updated_date]])/7,0)))</f>
        <v>WEEK 4</v>
      </c>
      <c r="N4948" s="57" t="str">
        <f>UPPER(VLOOKUP(tbl_raw_data[[#This Row],[Analyst]],[1]setting!$A$1:$B$15,2,0))</f>
        <v>OUADIR</v>
      </c>
      <c r="O4948" s="57" t="str">
        <f>UPPER(tbl_raw_data[[#This Row],[Outcome]])</f>
        <v>APPROVE</v>
      </c>
      <c r="P4948" s="57" t="str">
        <f>UPPER(tbl_raw_data[[#This Row],[Queue Name]])</f>
        <v>CONSUMER POST BUREAU</v>
      </c>
      <c r="Q4948" s="57" t="str">
        <f>IF(tbl_raw_data[[#This Row],[time_taken_in_mins]]&lt;=20,"SLA_MET","SLA_NOT_MET")</f>
        <v>SLA_MET</v>
      </c>
    </row>
    <row r="4949" spans="1:17" ht="15" customHeight="1" x14ac:dyDescent="0.25">
      <c r="A4949" s="11" t="s">
        <v>378</v>
      </c>
      <c r="B4949" s="6">
        <v>45161.486307870371</v>
      </c>
      <c r="C4949" s="23">
        <v>45161.48878472222</v>
      </c>
      <c r="D4949" s="24" t="s">
        <v>8</v>
      </c>
      <c r="E4949" s="24" t="s">
        <v>41</v>
      </c>
      <c r="F4949" s="24" t="s">
        <v>73</v>
      </c>
      <c r="G4949" s="115"/>
      <c r="H49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49" s="48">
        <f>tbl_raw_data[[#This Row],[Date Actioned]]-tbl_raw_data[[#This Row],[Date Tagged]]</f>
        <v>2.4768518487690017E-3</v>
      </c>
      <c r="J4949" s="50">
        <f>HOUR(tbl_raw_data[[#This Row],[time_taken]])*60+MINUTE(tbl_raw_data[[#This Row],[time_taken]])+SECOND(tbl_raw_data[[#This Row],[time_taken]])/60</f>
        <v>3.5666666666666664</v>
      </c>
      <c r="K4949" s="54">
        <f>DATE(YEAR(tbl_raw_data[[#This Row],[Date Actioned]]), MONTH(tbl_raw_data[[#This Row],[Date Actioned]]), DAY(tbl_raw_data[[#This Row],[Date Actioned]]))</f>
        <v>45161</v>
      </c>
      <c r="L4949" s="55" t="str">
        <f>UPPER(TEXT(tbl_raw_data[[#This Row],[Updated_date]],"MMMM"))</f>
        <v>AUGUST</v>
      </c>
      <c r="M4949" s="55" t="str">
        <f>UPPER("Week "&amp;IF(ROUNDUP(DAY(tbl_raw_data[[#This Row],[Updated_date]])/7,0)=5,4,ROUNDUP(DAY(tbl_raw_data[[#This Row],[Updated_date]])/7,0)))</f>
        <v>WEEK 4</v>
      </c>
      <c r="N4949" s="57" t="str">
        <f>UPPER(VLOOKUP(tbl_raw_data[[#This Row],[Analyst]],[1]setting!$A$1:$B$15,2,0))</f>
        <v>SHAHID</v>
      </c>
      <c r="O4949" s="57" t="str">
        <f>UPPER(tbl_raw_data[[#This Row],[Outcome]])</f>
        <v>WITHDRAW</v>
      </c>
      <c r="P4949" s="57" t="str">
        <f>UPPER(tbl_raw_data[[#This Row],[Queue Name]])</f>
        <v>CONSUMER POST BUREAU</v>
      </c>
      <c r="Q4949" s="57" t="str">
        <f>IF(tbl_raw_data[[#This Row],[time_taken_in_mins]]&lt;=20,"SLA_MET","SLA_NOT_MET")</f>
        <v>SLA_MET</v>
      </c>
    </row>
    <row r="4950" spans="1:17" ht="15" customHeight="1" x14ac:dyDescent="0.25">
      <c r="A4950" s="22" t="s">
        <v>491</v>
      </c>
      <c r="B4950" s="12">
        <v>45161.486701388887</v>
      </c>
      <c r="C4950" s="27">
        <v>45161.48945601852</v>
      </c>
      <c r="D4950" s="28" t="s">
        <v>13</v>
      </c>
      <c r="E4950" s="28" t="s">
        <v>28</v>
      </c>
      <c r="F4950" s="28" t="s">
        <v>10</v>
      </c>
      <c r="G4950" s="112" t="s">
        <v>67</v>
      </c>
      <c r="H49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0" s="48">
        <f>tbl_raw_data[[#This Row],[Date Actioned]]-tbl_raw_data[[#This Row],[Date Tagged]]</f>
        <v>2.754629633272998E-3</v>
      </c>
      <c r="J4950" s="50">
        <f>HOUR(tbl_raw_data[[#This Row],[time_taken]])*60+MINUTE(tbl_raw_data[[#This Row],[time_taken]])+SECOND(tbl_raw_data[[#This Row],[time_taken]])/60</f>
        <v>3.9666666666666668</v>
      </c>
      <c r="K4950" s="54">
        <f>DATE(YEAR(tbl_raw_data[[#This Row],[Date Actioned]]), MONTH(tbl_raw_data[[#This Row],[Date Actioned]]), DAY(tbl_raw_data[[#This Row],[Date Actioned]]))</f>
        <v>45161</v>
      </c>
      <c r="L4950" s="55" t="str">
        <f>UPPER(TEXT(tbl_raw_data[[#This Row],[Updated_date]],"MMMM"))</f>
        <v>AUGUST</v>
      </c>
      <c r="M4950" s="55" t="str">
        <f>UPPER("Week "&amp;IF(ROUNDUP(DAY(tbl_raw_data[[#This Row],[Updated_date]])/7,0)=5,4,ROUNDUP(DAY(tbl_raw_data[[#This Row],[Updated_date]])/7,0)))</f>
        <v>WEEK 4</v>
      </c>
      <c r="N4950" s="57" t="str">
        <f>UPPER(VLOOKUP(tbl_raw_data[[#This Row],[Analyst]],[1]setting!$A$1:$B$15,2,0))</f>
        <v>SAM</v>
      </c>
      <c r="O4950" s="57" t="str">
        <f>UPPER(tbl_raw_data[[#This Row],[Outcome]])</f>
        <v>APPROVE</v>
      </c>
      <c r="P4950" s="57" t="str">
        <f>UPPER(tbl_raw_data[[#This Row],[Queue Name]])</f>
        <v>CONSUMER EXISTING</v>
      </c>
      <c r="Q4950" s="57" t="str">
        <f>IF(tbl_raw_data[[#This Row],[time_taken_in_mins]]&lt;=20,"SLA_MET","SLA_NOT_MET")</f>
        <v>SLA_MET</v>
      </c>
    </row>
    <row r="4951" spans="1:17" ht="15" customHeight="1" x14ac:dyDescent="0.25">
      <c r="A4951" s="5" t="s">
        <v>4884</v>
      </c>
      <c r="B4951" s="6">
        <v>45161.488668981481</v>
      </c>
      <c r="C4951" s="23">
        <v>45161.49790509259</v>
      </c>
      <c r="D4951" s="24" t="s">
        <v>13</v>
      </c>
      <c r="E4951" s="24" t="s">
        <v>41</v>
      </c>
      <c r="F4951" s="24" t="s">
        <v>14</v>
      </c>
      <c r="G4951" s="113" t="s">
        <v>29</v>
      </c>
      <c r="H49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1" s="48">
        <f>tbl_raw_data[[#This Row],[Date Actioned]]-tbl_raw_data[[#This Row],[Date Tagged]]</f>
        <v>9.2361111092031933E-3</v>
      </c>
      <c r="J4951" s="50">
        <f>HOUR(tbl_raw_data[[#This Row],[time_taken]])*60+MINUTE(tbl_raw_data[[#This Row],[time_taken]])+SECOND(tbl_raw_data[[#This Row],[time_taken]])/60</f>
        <v>13.3</v>
      </c>
      <c r="K4951" s="54">
        <f>DATE(YEAR(tbl_raw_data[[#This Row],[Date Actioned]]), MONTH(tbl_raw_data[[#This Row],[Date Actioned]]), DAY(tbl_raw_data[[#This Row],[Date Actioned]]))</f>
        <v>45161</v>
      </c>
      <c r="L4951" s="55" t="str">
        <f>UPPER(TEXT(tbl_raw_data[[#This Row],[Updated_date]],"MMMM"))</f>
        <v>AUGUST</v>
      </c>
      <c r="M4951" s="55" t="str">
        <f>UPPER("Week "&amp;IF(ROUNDUP(DAY(tbl_raw_data[[#This Row],[Updated_date]])/7,0)=5,4,ROUNDUP(DAY(tbl_raw_data[[#This Row],[Updated_date]])/7,0)))</f>
        <v>WEEK 4</v>
      </c>
      <c r="N4951" s="57" t="str">
        <f>UPPER(VLOOKUP(tbl_raw_data[[#This Row],[Analyst]],[1]setting!$A$1:$B$15,2,0))</f>
        <v>HARDIK</v>
      </c>
      <c r="O4951" s="57" t="str">
        <f>UPPER(tbl_raw_data[[#This Row],[Outcome]])</f>
        <v>APPROVE</v>
      </c>
      <c r="P4951" s="57" t="str">
        <f>UPPER(tbl_raw_data[[#This Row],[Queue Name]])</f>
        <v>CONSUMER POST BUREAU</v>
      </c>
      <c r="Q4951" s="57" t="str">
        <f>IF(tbl_raw_data[[#This Row],[time_taken_in_mins]]&lt;=20,"SLA_MET","SLA_NOT_MET")</f>
        <v>SLA_MET</v>
      </c>
    </row>
    <row r="4952" spans="1:17" ht="15" customHeight="1" x14ac:dyDescent="0.25">
      <c r="A4952" s="11" t="s">
        <v>655</v>
      </c>
      <c r="B4952" s="12">
        <v>45161.492199074077</v>
      </c>
      <c r="C4952" s="27">
        <v>45161.495300925926</v>
      </c>
      <c r="D4952" s="28" t="s">
        <v>13</v>
      </c>
      <c r="E4952" s="28" t="s">
        <v>28</v>
      </c>
      <c r="F4952" s="28" t="s">
        <v>10</v>
      </c>
      <c r="G4952" s="112" t="s">
        <v>546</v>
      </c>
      <c r="H49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2" s="48">
        <f>tbl_raw_data[[#This Row],[Date Actioned]]-tbl_raw_data[[#This Row],[Date Tagged]]</f>
        <v>3.1018518493510783E-3</v>
      </c>
      <c r="J4952" s="50">
        <f>HOUR(tbl_raw_data[[#This Row],[time_taken]])*60+MINUTE(tbl_raw_data[[#This Row],[time_taken]])+SECOND(tbl_raw_data[[#This Row],[time_taken]])/60</f>
        <v>4.4666666666666668</v>
      </c>
      <c r="K4952" s="54">
        <f>DATE(YEAR(tbl_raw_data[[#This Row],[Date Actioned]]), MONTH(tbl_raw_data[[#This Row],[Date Actioned]]), DAY(tbl_raw_data[[#This Row],[Date Actioned]]))</f>
        <v>45161</v>
      </c>
      <c r="L4952" s="55" t="str">
        <f>UPPER(TEXT(tbl_raw_data[[#This Row],[Updated_date]],"MMMM"))</f>
        <v>AUGUST</v>
      </c>
      <c r="M4952" s="55" t="str">
        <f>UPPER("Week "&amp;IF(ROUNDUP(DAY(tbl_raw_data[[#This Row],[Updated_date]])/7,0)=5,4,ROUNDUP(DAY(tbl_raw_data[[#This Row],[Updated_date]])/7,0)))</f>
        <v>WEEK 4</v>
      </c>
      <c r="N4952" s="57" t="str">
        <f>UPPER(VLOOKUP(tbl_raw_data[[#This Row],[Analyst]],[1]setting!$A$1:$B$15,2,0))</f>
        <v>SAM</v>
      </c>
      <c r="O4952" s="57" t="str">
        <f>UPPER(tbl_raw_data[[#This Row],[Outcome]])</f>
        <v>APPROVE</v>
      </c>
      <c r="P4952" s="57" t="str">
        <f>UPPER(tbl_raw_data[[#This Row],[Queue Name]])</f>
        <v>CONSUMER EXISTING</v>
      </c>
      <c r="Q4952" s="57" t="str">
        <f>IF(tbl_raw_data[[#This Row],[time_taken_in_mins]]&lt;=20,"SLA_MET","SLA_NOT_MET")</f>
        <v>SLA_MET</v>
      </c>
    </row>
    <row r="4953" spans="1:17" ht="15" customHeight="1" x14ac:dyDescent="0.25">
      <c r="A4953" s="22" t="s">
        <v>1473</v>
      </c>
      <c r="B4953" s="6">
        <v>45161.492615740739</v>
      </c>
      <c r="C4953" s="23">
        <v>45161.497013888889</v>
      </c>
      <c r="D4953" s="24" t="s">
        <v>13</v>
      </c>
      <c r="E4953" s="24" t="s">
        <v>28</v>
      </c>
      <c r="F4953" s="24" t="s">
        <v>55</v>
      </c>
      <c r="G4953" s="113" t="s">
        <v>29</v>
      </c>
      <c r="H49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3" s="48">
        <f>tbl_raw_data[[#This Row],[Date Actioned]]-tbl_raw_data[[#This Row],[Date Tagged]]</f>
        <v>4.3981481503578834E-3</v>
      </c>
      <c r="J4953" s="50">
        <f>HOUR(tbl_raw_data[[#This Row],[time_taken]])*60+MINUTE(tbl_raw_data[[#This Row],[time_taken]])+SECOND(tbl_raw_data[[#This Row],[time_taken]])/60</f>
        <v>6.333333333333333</v>
      </c>
      <c r="K4953" s="54">
        <f>DATE(YEAR(tbl_raw_data[[#This Row],[Date Actioned]]), MONTH(tbl_raw_data[[#This Row],[Date Actioned]]), DAY(tbl_raw_data[[#This Row],[Date Actioned]]))</f>
        <v>45161</v>
      </c>
      <c r="L4953" s="55" t="str">
        <f>UPPER(TEXT(tbl_raw_data[[#This Row],[Updated_date]],"MMMM"))</f>
        <v>AUGUST</v>
      </c>
      <c r="M4953" s="55" t="str">
        <f>UPPER("Week "&amp;IF(ROUNDUP(DAY(tbl_raw_data[[#This Row],[Updated_date]])/7,0)=5,4,ROUNDUP(DAY(tbl_raw_data[[#This Row],[Updated_date]])/7,0)))</f>
        <v>WEEK 4</v>
      </c>
      <c r="N4953" s="57" t="str">
        <f>UPPER(VLOOKUP(tbl_raw_data[[#This Row],[Analyst]],[1]setting!$A$1:$B$15,2,0))</f>
        <v>CAMERON</v>
      </c>
      <c r="O4953" s="57" t="str">
        <f>UPPER(tbl_raw_data[[#This Row],[Outcome]])</f>
        <v>APPROVE</v>
      </c>
      <c r="P4953" s="57" t="str">
        <f>UPPER(tbl_raw_data[[#This Row],[Queue Name]])</f>
        <v>CONSUMER EXISTING</v>
      </c>
      <c r="Q4953" s="57" t="str">
        <f>IF(tbl_raw_data[[#This Row],[time_taken_in_mins]]&lt;=20,"SLA_MET","SLA_NOT_MET")</f>
        <v>SLA_MET</v>
      </c>
    </row>
    <row r="4954" spans="1:17" ht="15" customHeight="1" x14ac:dyDescent="0.25">
      <c r="A4954" s="22" t="s">
        <v>5969</v>
      </c>
      <c r="B4954" s="12">
        <v>45161.495243055557</v>
      </c>
      <c r="C4954" s="27">
        <v>45161.507037037038</v>
      </c>
      <c r="D4954" s="28" t="s">
        <v>8</v>
      </c>
      <c r="E4954" s="28" t="s">
        <v>9</v>
      </c>
      <c r="F4954" s="28" t="s">
        <v>10</v>
      </c>
      <c r="G4954" s="112" t="s">
        <v>5970</v>
      </c>
      <c r="H49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54" s="48">
        <f>tbl_raw_data[[#This Row],[Date Actioned]]-tbl_raw_data[[#This Row],[Date Tagged]]</f>
        <v>1.1793981480877846E-2</v>
      </c>
      <c r="J4954" s="50">
        <f>HOUR(tbl_raw_data[[#This Row],[time_taken]])*60+MINUTE(tbl_raw_data[[#This Row],[time_taken]])+SECOND(tbl_raw_data[[#This Row],[time_taken]])/60</f>
        <v>16.983333333333334</v>
      </c>
      <c r="K4954" s="54">
        <f>DATE(YEAR(tbl_raw_data[[#This Row],[Date Actioned]]), MONTH(tbl_raw_data[[#This Row],[Date Actioned]]), DAY(tbl_raw_data[[#This Row],[Date Actioned]]))</f>
        <v>45161</v>
      </c>
      <c r="L4954" s="55" t="str">
        <f>UPPER(TEXT(tbl_raw_data[[#This Row],[Updated_date]],"MMMM"))</f>
        <v>AUGUST</v>
      </c>
      <c r="M4954" s="55" t="str">
        <f>UPPER("Week "&amp;IF(ROUNDUP(DAY(tbl_raw_data[[#This Row],[Updated_date]])/7,0)=5,4,ROUNDUP(DAY(tbl_raw_data[[#This Row],[Updated_date]])/7,0)))</f>
        <v>WEEK 4</v>
      </c>
      <c r="N4954" s="57" t="str">
        <f>UPPER(VLOOKUP(tbl_raw_data[[#This Row],[Analyst]],[1]setting!$A$1:$B$15,2,0))</f>
        <v>SAM</v>
      </c>
      <c r="O4954" s="57" t="str">
        <f>UPPER(tbl_raw_data[[#This Row],[Outcome]])</f>
        <v>WITHDRAW</v>
      </c>
      <c r="P4954" s="57" t="str">
        <f>UPPER(tbl_raw_data[[#This Row],[Queue Name]])</f>
        <v>CONSUMER PRE BUREAU</v>
      </c>
      <c r="Q4954" s="57" t="str">
        <f>IF(tbl_raw_data[[#This Row],[time_taken_in_mins]]&lt;=20,"SLA_MET","SLA_NOT_MET")</f>
        <v>SLA_MET</v>
      </c>
    </row>
    <row r="4955" spans="1:17" ht="15" customHeight="1" x14ac:dyDescent="0.25">
      <c r="A4955" s="5" t="s">
        <v>6531</v>
      </c>
      <c r="B4955" s="12">
        <v>45161.495509259257</v>
      </c>
      <c r="C4955" s="27">
        <v>45161.509444444448</v>
      </c>
      <c r="D4955" s="28" t="s">
        <v>13</v>
      </c>
      <c r="E4955" s="28" t="s">
        <v>28</v>
      </c>
      <c r="F4955" s="28" t="s">
        <v>228</v>
      </c>
      <c r="G4955" s="112" t="s">
        <v>67</v>
      </c>
      <c r="H49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5" s="48">
        <f>tbl_raw_data[[#This Row],[Date Actioned]]-tbl_raw_data[[#This Row],[Date Tagged]]</f>
        <v>1.393518519034842E-2</v>
      </c>
      <c r="J4955" s="50">
        <f>HOUR(tbl_raw_data[[#This Row],[time_taken]])*60+MINUTE(tbl_raw_data[[#This Row],[time_taken]])+SECOND(tbl_raw_data[[#This Row],[time_taken]])/60</f>
        <v>20.066666666666666</v>
      </c>
      <c r="K4955" s="54">
        <f>DATE(YEAR(tbl_raw_data[[#This Row],[Date Actioned]]), MONTH(tbl_raw_data[[#This Row],[Date Actioned]]), DAY(tbl_raw_data[[#This Row],[Date Actioned]]))</f>
        <v>45161</v>
      </c>
      <c r="L4955" s="55" t="str">
        <f>UPPER(TEXT(tbl_raw_data[[#This Row],[Updated_date]],"MMMM"))</f>
        <v>AUGUST</v>
      </c>
      <c r="M4955" s="55" t="str">
        <f>UPPER("Week "&amp;IF(ROUNDUP(DAY(tbl_raw_data[[#This Row],[Updated_date]])/7,0)=5,4,ROUNDUP(DAY(tbl_raw_data[[#This Row],[Updated_date]])/7,0)))</f>
        <v>WEEK 4</v>
      </c>
      <c r="N4955" s="57" t="str">
        <f>UPPER(VLOOKUP(tbl_raw_data[[#This Row],[Analyst]],[1]setting!$A$1:$B$15,2,0))</f>
        <v>OUADIR</v>
      </c>
      <c r="O4955" s="57" t="str">
        <f>UPPER(tbl_raw_data[[#This Row],[Outcome]])</f>
        <v>APPROVE</v>
      </c>
      <c r="P4955" s="57" t="str">
        <f>UPPER(tbl_raw_data[[#This Row],[Queue Name]])</f>
        <v>CONSUMER EXISTING</v>
      </c>
      <c r="Q4955" s="57" t="str">
        <f>IF(tbl_raw_data[[#This Row],[time_taken_in_mins]]&lt;=20,"SLA_MET","SLA_NOT_MET")</f>
        <v>SLA_NOT_MET</v>
      </c>
    </row>
    <row r="4956" spans="1:17" ht="15" customHeight="1" x14ac:dyDescent="0.25">
      <c r="A4956" s="5" t="s">
        <v>2922</v>
      </c>
      <c r="B4956" s="6">
        <v>45161.496493055558</v>
      </c>
      <c r="C4956" s="23">
        <v>45161.502766203703</v>
      </c>
      <c r="D4956" s="24" t="s">
        <v>8</v>
      </c>
      <c r="E4956" s="24" t="s">
        <v>41</v>
      </c>
      <c r="F4956" s="24" t="s">
        <v>55</v>
      </c>
      <c r="G4956" s="113" t="s">
        <v>1052</v>
      </c>
      <c r="H49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56" s="48">
        <f>tbl_raw_data[[#This Row],[Date Actioned]]-tbl_raw_data[[#This Row],[Date Tagged]]</f>
        <v>6.2731481448281556E-3</v>
      </c>
      <c r="J4956" s="50">
        <f>HOUR(tbl_raw_data[[#This Row],[time_taken]])*60+MINUTE(tbl_raw_data[[#This Row],[time_taken]])+SECOND(tbl_raw_data[[#This Row],[time_taken]])/60</f>
        <v>9.0333333333333332</v>
      </c>
      <c r="K4956" s="54">
        <f>DATE(YEAR(tbl_raw_data[[#This Row],[Date Actioned]]), MONTH(tbl_raw_data[[#This Row],[Date Actioned]]), DAY(tbl_raw_data[[#This Row],[Date Actioned]]))</f>
        <v>45161</v>
      </c>
      <c r="L4956" s="55" t="str">
        <f>UPPER(TEXT(tbl_raw_data[[#This Row],[Updated_date]],"MMMM"))</f>
        <v>AUGUST</v>
      </c>
      <c r="M4956" s="55" t="str">
        <f>UPPER("Week "&amp;IF(ROUNDUP(DAY(tbl_raw_data[[#This Row],[Updated_date]])/7,0)=5,4,ROUNDUP(DAY(tbl_raw_data[[#This Row],[Updated_date]])/7,0)))</f>
        <v>WEEK 4</v>
      </c>
      <c r="N4956" s="57" t="str">
        <f>UPPER(VLOOKUP(tbl_raw_data[[#This Row],[Analyst]],[1]setting!$A$1:$B$15,2,0))</f>
        <v>CAMERON</v>
      </c>
      <c r="O4956" s="57" t="str">
        <f>UPPER(tbl_raw_data[[#This Row],[Outcome]])</f>
        <v>WITHDRAW</v>
      </c>
      <c r="P4956" s="57" t="str">
        <f>UPPER(tbl_raw_data[[#This Row],[Queue Name]])</f>
        <v>CONSUMER POST BUREAU</v>
      </c>
      <c r="Q4956" s="57" t="str">
        <f>IF(tbl_raw_data[[#This Row],[time_taken_in_mins]]&lt;=20,"SLA_MET","SLA_NOT_MET")</f>
        <v>SLA_MET</v>
      </c>
    </row>
    <row r="4957" spans="1:17" ht="15" customHeight="1" x14ac:dyDescent="0.25">
      <c r="A4957" s="11" t="s">
        <v>3299</v>
      </c>
      <c r="B4957" s="6">
        <v>45161.496631944443</v>
      </c>
      <c r="C4957" s="23">
        <v>45161.503425925926</v>
      </c>
      <c r="D4957" s="24" t="s">
        <v>13</v>
      </c>
      <c r="E4957" s="24" t="s">
        <v>28</v>
      </c>
      <c r="F4957" s="24" t="s">
        <v>86</v>
      </c>
      <c r="G4957" s="113" t="s">
        <v>3300</v>
      </c>
      <c r="H49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7" s="48">
        <f>tbl_raw_data[[#This Row],[Date Actioned]]-tbl_raw_data[[#This Row],[Date Tagged]]</f>
        <v>6.7939814834971912E-3</v>
      </c>
      <c r="J4957" s="50">
        <f>HOUR(tbl_raw_data[[#This Row],[time_taken]])*60+MINUTE(tbl_raw_data[[#This Row],[time_taken]])+SECOND(tbl_raw_data[[#This Row],[time_taken]])/60</f>
        <v>9.7833333333333332</v>
      </c>
      <c r="K4957" s="54">
        <f>DATE(YEAR(tbl_raw_data[[#This Row],[Date Actioned]]), MONTH(tbl_raw_data[[#This Row],[Date Actioned]]), DAY(tbl_raw_data[[#This Row],[Date Actioned]]))</f>
        <v>45161</v>
      </c>
      <c r="L4957" s="55" t="str">
        <f>UPPER(TEXT(tbl_raw_data[[#This Row],[Updated_date]],"MMMM"))</f>
        <v>AUGUST</v>
      </c>
      <c r="M4957" s="55" t="str">
        <f>UPPER("Week "&amp;IF(ROUNDUP(DAY(tbl_raw_data[[#This Row],[Updated_date]])/7,0)=5,4,ROUNDUP(DAY(tbl_raw_data[[#This Row],[Updated_date]])/7,0)))</f>
        <v>WEEK 4</v>
      </c>
      <c r="N4957" s="57" t="str">
        <f>UPPER(VLOOKUP(tbl_raw_data[[#This Row],[Analyst]],[1]setting!$A$1:$B$15,2,0))</f>
        <v>ASIF</v>
      </c>
      <c r="O4957" s="57" t="str">
        <f>UPPER(tbl_raw_data[[#This Row],[Outcome]])</f>
        <v>APPROVE</v>
      </c>
      <c r="P4957" s="57" t="str">
        <f>UPPER(tbl_raw_data[[#This Row],[Queue Name]])</f>
        <v>CONSUMER EXISTING</v>
      </c>
      <c r="Q4957" s="57" t="str">
        <f>IF(tbl_raw_data[[#This Row],[time_taken_in_mins]]&lt;=20,"SLA_MET","SLA_NOT_MET")</f>
        <v>SLA_MET</v>
      </c>
    </row>
    <row r="4958" spans="1:17" ht="15" customHeight="1" x14ac:dyDescent="0.25">
      <c r="A4958" s="22" t="s">
        <v>2531</v>
      </c>
      <c r="B4958" s="12">
        <v>45161.501909722225</v>
      </c>
      <c r="C4958" s="27">
        <v>45161.507638888892</v>
      </c>
      <c r="D4958" s="28" t="s">
        <v>13</v>
      </c>
      <c r="E4958" s="28" t="s">
        <v>9</v>
      </c>
      <c r="F4958" s="28" t="s">
        <v>14</v>
      </c>
      <c r="G4958" s="112" t="s">
        <v>21</v>
      </c>
      <c r="H49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58" s="48">
        <f>tbl_raw_data[[#This Row],[Date Actioned]]-tbl_raw_data[[#This Row],[Date Tagged]]</f>
        <v>5.7291666671517305E-3</v>
      </c>
      <c r="J4958" s="50">
        <f>HOUR(tbl_raw_data[[#This Row],[time_taken]])*60+MINUTE(tbl_raw_data[[#This Row],[time_taken]])+SECOND(tbl_raw_data[[#This Row],[time_taken]])/60</f>
        <v>8.25</v>
      </c>
      <c r="K4958" s="54">
        <f>DATE(YEAR(tbl_raw_data[[#This Row],[Date Actioned]]), MONTH(tbl_raw_data[[#This Row],[Date Actioned]]), DAY(tbl_raw_data[[#This Row],[Date Actioned]]))</f>
        <v>45161</v>
      </c>
      <c r="L4958" s="55" t="str">
        <f>UPPER(TEXT(tbl_raw_data[[#This Row],[Updated_date]],"MMMM"))</f>
        <v>AUGUST</v>
      </c>
      <c r="M4958" s="55" t="str">
        <f>UPPER("Week "&amp;IF(ROUNDUP(DAY(tbl_raw_data[[#This Row],[Updated_date]])/7,0)=5,4,ROUNDUP(DAY(tbl_raw_data[[#This Row],[Updated_date]])/7,0)))</f>
        <v>WEEK 4</v>
      </c>
      <c r="N4958" s="57" t="str">
        <f>UPPER(VLOOKUP(tbl_raw_data[[#This Row],[Analyst]],[1]setting!$A$1:$B$15,2,0))</f>
        <v>HARDIK</v>
      </c>
      <c r="O4958" s="57" t="str">
        <f>UPPER(tbl_raw_data[[#This Row],[Outcome]])</f>
        <v>APPROVE</v>
      </c>
      <c r="P4958" s="57" t="str">
        <f>UPPER(tbl_raw_data[[#This Row],[Queue Name]])</f>
        <v>CONSUMER PRE BUREAU</v>
      </c>
      <c r="Q4958" s="57" t="str">
        <f>IF(tbl_raw_data[[#This Row],[time_taken_in_mins]]&lt;=20,"SLA_MET","SLA_NOT_MET")</f>
        <v>SLA_MET</v>
      </c>
    </row>
    <row r="4959" spans="1:17" ht="15" customHeight="1" x14ac:dyDescent="0.25">
      <c r="A4959" s="11" t="s">
        <v>5892</v>
      </c>
      <c r="B4959" s="12">
        <v>45161.504062499997</v>
      </c>
      <c r="C4959" s="27">
        <v>45161.515659722223</v>
      </c>
      <c r="D4959" s="28" t="s">
        <v>8</v>
      </c>
      <c r="E4959" s="28" t="s">
        <v>41</v>
      </c>
      <c r="F4959" s="28" t="s">
        <v>55</v>
      </c>
      <c r="G4959" s="112" t="s">
        <v>96</v>
      </c>
      <c r="H49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59" s="48">
        <f>tbl_raw_data[[#This Row],[Date Actioned]]-tbl_raw_data[[#This Row],[Date Tagged]]</f>
        <v>1.1597222226555459E-2</v>
      </c>
      <c r="J4959" s="50">
        <f>HOUR(tbl_raw_data[[#This Row],[time_taken]])*60+MINUTE(tbl_raw_data[[#This Row],[time_taken]])+SECOND(tbl_raw_data[[#This Row],[time_taken]])/60</f>
        <v>16.7</v>
      </c>
      <c r="K4959" s="54">
        <f>DATE(YEAR(tbl_raw_data[[#This Row],[Date Actioned]]), MONTH(tbl_raw_data[[#This Row],[Date Actioned]]), DAY(tbl_raw_data[[#This Row],[Date Actioned]]))</f>
        <v>45161</v>
      </c>
      <c r="L4959" s="55" t="str">
        <f>UPPER(TEXT(tbl_raw_data[[#This Row],[Updated_date]],"MMMM"))</f>
        <v>AUGUST</v>
      </c>
      <c r="M4959" s="55" t="str">
        <f>UPPER("Week "&amp;IF(ROUNDUP(DAY(tbl_raw_data[[#This Row],[Updated_date]])/7,0)=5,4,ROUNDUP(DAY(tbl_raw_data[[#This Row],[Updated_date]])/7,0)))</f>
        <v>WEEK 4</v>
      </c>
      <c r="N4959" s="57" t="str">
        <f>UPPER(VLOOKUP(tbl_raw_data[[#This Row],[Analyst]],[1]setting!$A$1:$B$15,2,0))</f>
        <v>CAMERON</v>
      </c>
      <c r="O4959" s="57" t="str">
        <f>UPPER(tbl_raw_data[[#This Row],[Outcome]])</f>
        <v>WITHDRAW</v>
      </c>
      <c r="P4959" s="57" t="str">
        <f>UPPER(tbl_raw_data[[#This Row],[Queue Name]])</f>
        <v>CONSUMER POST BUREAU</v>
      </c>
      <c r="Q4959" s="57" t="str">
        <f>IF(tbl_raw_data[[#This Row],[time_taken_in_mins]]&lt;=20,"SLA_MET","SLA_NOT_MET")</f>
        <v>SLA_MET</v>
      </c>
    </row>
    <row r="4960" spans="1:17" ht="15" customHeight="1" x14ac:dyDescent="0.25">
      <c r="A4960" s="22" t="s">
        <v>1469</v>
      </c>
      <c r="B4960" s="6">
        <v>45161.50608796296</v>
      </c>
      <c r="C4960" s="23">
        <v>45161.510474537034</v>
      </c>
      <c r="D4960" s="24" t="s">
        <v>8</v>
      </c>
      <c r="E4960" s="24" t="s">
        <v>9</v>
      </c>
      <c r="F4960" s="24" t="s">
        <v>10</v>
      </c>
      <c r="G4960" s="113" t="s">
        <v>1052</v>
      </c>
      <c r="H49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0" s="48">
        <f>tbl_raw_data[[#This Row],[Date Actioned]]-tbl_raw_data[[#This Row],[Date Tagged]]</f>
        <v>4.386574073578231E-3</v>
      </c>
      <c r="J4960" s="50">
        <f>HOUR(tbl_raw_data[[#This Row],[time_taken]])*60+MINUTE(tbl_raw_data[[#This Row],[time_taken]])+SECOND(tbl_raw_data[[#This Row],[time_taken]])/60</f>
        <v>6.3166666666666664</v>
      </c>
      <c r="K4960" s="54">
        <f>DATE(YEAR(tbl_raw_data[[#This Row],[Date Actioned]]), MONTH(tbl_raw_data[[#This Row],[Date Actioned]]), DAY(tbl_raw_data[[#This Row],[Date Actioned]]))</f>
        <v>45161</v>
      </c>
      <c r="L4960" s="55" t="str">
        <f>UPPER(TEXT(tbl_raw_data[[#This Row],[Updated_date]],"MMMM"))</f>
        <v>AUGUST</v>
      </c>
      <c r="M4960" s="55" t="str">
        <f>UPPER("Week "&amp;IF(ROUNDUP(DAY(tbl_raw_data[[#This Row],[Updated_date]])/7,0)=5,4,ROUNDUP(DAY(tbl_raw_data[[#This Row],[Updated_date]])/7,0)))</f>
        <v>WEEK 4</v>
      </c>
      <c r="N4960" s="57" t="str">
        <f>UPPER(VLOOKUP(tbl_raw_data[[#This Row],[Analyst]],[1]setting!$A$1:$B$15,2,0))</f>
        <v>SAM</v>
      </c>
      <c r="O4960" s="57" t="str">
        <f>UPPER(tbl_raw_data[[#This Row],[Outcome]])</f>
        <v>WITHDRAW</v>
      </c>
      <c r="P4960" s="57" t="str">
        <f>UPPER(tbl_raw_data[[#This Row],[Queue Name]])</f>
        <v>CONSUMER PRE BUREAU</v>
      </c>
      <c r="Q4960" s="57" t="str">
        <f>IF(tbl_raw_data[[#This Row],[time_taken_in_mins]]&lt;=20,"SLA_MET","SLA_NOT_MET")</f>
        <v>SLA_MET</v>
      </c>
    </row>
    <row r="4961" spans="1:17" ht="15" customHeight="1" x14ac:dyDescent="0.25">
      <c r="A4961" s="5" t="s">
        <v>3132</v>
      </c>
      <c r="B4961" s="12">
        <v>45161.50675925926</v>
      </c>
      <c r="C4961" s="27">
        <v>45161.513333333336</v>
      </c>
      <c r="D4961" s="28" t="s">
        <v>8</v>
      </c>
      <c r="E4961" s="28" t="s">
        <v>41</v>
      </c>
      <c r="F4961" s="28" t="s">
        <v>14</v>
      </c>
      <c r="G4961" s="112" t="s">
        <v>1052</v>
      </c>
      <c r="H49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1" s="48">
        <f>tbl_raw_data[[#This Row],[Date Actioned]]-tbl_raw_data[[#This Row],[Date Tagged]]</f>
        <v>6.5740740756154992E-3</v>
      </c>
      <c r="J4961" s="50">
        <f>HOUR(tbl_raw_data[[#This Row],[time_taken]])*60+MINUTE(tbl_raw_data[[#This Row],[time_taken]])+SECOND(tbl_raw_data[[#This Row],[time_taken]])/60</f>
        <v>9.4666666666666668</v>
      </c>
      <c r="K4961" s="54">
        <f>DATE(YEAR(tbl_raw_data[[#This Row],[Date Actioned]]), MONTH(tbl_raw_data[[#This Row],[Date Actioned]]), DAY(tbl_raw_data[[#This Row],[Date Actioned]]))</f>
        <v>45161</v>
      </c>
      <c r="L4961" s="55" t="str">
        <f>UPPER(TEXT(tbl_raw_data[[#This Row],[Updated_date]],"MMMM"))</f>
        <v>AUGUST</v>
      </c>
      <c r="M4961" s="55" t="str">
        <f>UPPER("Week "&amp;IF(ROUNDUP(DAY(tbl_raw_data[[#This Row],[Updated_date]])/7,0)=5,4,ROUNDUP(DAY(tbl_raw_data[[#This Row],[Updated_date]])/7,0)))</f>
        <v>WEEK 4</v>
      </c>
      <c r="N4961" s="57" t="str">
        <f>UPPER(VLOOKUP(tbl_raw_data[[#This Row],[Analyst]],[1]setting!$A$1:$B$15,2,0))</f>
        <v>HARDIK</v>
      </c>
      <c r="O4961" s="57" t="str">
        <f>UPPER(tbl_raw_data[[#This Row],[Outcome]])</f>
        <v>WITHDRAW</v>
      </c>
      <c r="P4961" s="57" t="str">
        <f>UPPER(tbl_raw_data[[#This Row],[Queue Name]])</f>
        <v>CONSUMER POST BUREAU</v>
      </c>
      <c r="Q4961" s="57" t="str">
        <f>IF(tbl_raw_data[[#This Row],[time_taken_in_mins]]&lt;=20,"SLA_MET","SLA_NOT_MET")</f>
        <v>SLA_MET</v>
      </c>
    </row>
    <row r="4962" spans="1:17" ht="15" customHeight="1" x14ac:dyDescent="0.25">
      <c r="A4962" s="5" t="s">
        <v>4893</v>
      </c>
      <c r="B4962" s="6">
        <v>45161.510370370372</v>
      </c>
      <c r="C4962" s="23">
        <v>45161.519606481481</v>
      </c>
      <c r="D4962" s="24" t="s">
        <v>13</v>
      </c>
      <c r="E4962" s="24" t="s">
        <v>28</v>
      </c>
      <c r="F4962" s="24" t="s">
        <v>228</v>
      </c>
      <c r="G4962" s="115"/>
      <c r="H49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2" s="48">
        <f>tbl_raw_data[[#This Row],[Date Actioned]]-tbl_raw_data[[#This Row],[Date Tagged]]</f>
        <v>9.2361111092031933E-3</v>
      </c>
      <c r="J4962" s="50">
        <f>HOUR(tbl_raw_data[[#This Row],[time_taken]])*60+MINUTE(tbl_raw_data[[#This Row],[time_taken]])+SECOND(tbl_raw_data[[#This Row],[time_taken]])/60</f>
        <v>13.3</v>
      </c>
      <c r="K4962" s="54">
        <f>DATE(YEAR(tbl_raw_data[[#This Row],[Date Actioned]]), MONTH(tbl_raw_data[[#This Row],[Date Actioned]]), DAY(tbl_raw_data[[#This Row],[Date Actioned]]))</f>
        <v>45161</v>
      </c>
      <c r="L4962" s="55" t="str">
        <f>UPPER(TEXT(tbl_raw_data[[#This Row],[Updated_date]],"MMMM"))</f>
        <v>AUGUST</v>
      </c>
      <c r="M4962" s="55" t="str">
        <f>UPPER("Week "&amp;IF(ROUNDUP(DAY(tbl_raw_data[[#This Row],[Updated_date]])/7,0)=5,4,ROUNDUP(DAY(tbl_raw_data[[#This Row],[Updated_date]])/7,0)))</f>
        <v>WEEK 4</v>
      </c>
      <c r="N4962" s="57" t="str">
        <f>UPPER(VLOOKUP(tbl_raw_data[[#This Row],[Analyst]],[1]setting!$A$1:$B$15,2,0))</f>
        <v>OUADIR</v>
      </c>
      <c r="O4962" s="57" t="str">
        <f>UPPER(tbl_raw_data[[#This Row],[Outcome]])</f>
        <v>APPROVE</v>
      </c>
      <c r="P4962" s="57" t="str">
        <f>UPPER(tbl_raw_data[[#This Row],[Queue Name]])</f>
        <v>CONSUMER EXISTING</v>
      </c>
      <c r="Q4962" s="57" t="str">
        <f>IF(tbl_raw_data[[#This Row],[time_taken_in_mins]]&lt;=20,"SLA_MET","SLA_NOT_MET")</f>
        <v>SLA_MET</v>
      </c>
    </row>
    <row r="4963" spans="1:17" ht="15" customHeight="1" x14ac:dyDescent="0.25">
      <c r="A4963" s="11" t="s">
        <v>5440</v>
      </c>
      <c r="B4963" s="6">
        <v>45161.511076388888</v>
      </c>
      <c r="C4963" s="23">
        <v>45161.521562499998</v>
      </c>
      <c r="D4963" s="24" t="s">
        <v>8</v>
      </c>
      <c r="E4963" s="24" t="s">
        <v>9</v>
      </c>
      <c r="F4963" s="24" t="s">
        <v>14</v>
      </c>
      <c r="G4963" s="113" t="s">
        <v>1052</v>
      </c>
      <c r="H49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3" s="48">
        <f>tbl_raw_data[[#This Row],[Date Actioned]]-tbl_raw_data[[#This Row],[Date Tagged]]</f>
        <v>1.0486111110367347E-2</v>
      </c>
      <c r="J4963" s="50">
        <f>HOUR(tbl_raw_data[[#This Row],[time_taken]])*60+MINUTE(tbl_raw_data[[#This Row],[time_taken]])+SECOND(tbl_raw_data[[#This Row],[time_taken]])/60</f>
        <v>15.1</v>
      </c>
      <c r="K4963" s="54">
        <f>DATE(YEAR(tbl_raw_data[[#This Row],[Date Actioned]]), MONTH(tbl_raw_data[[#This Row],[Date Actioned]]), DAY(tbl_raw_data[[#This Row],[Date Actioned]]))</f>
        <v>45161</v>
      </c>
      <c r="L4963" s="55" t="str">
        <f>UPPER(TEXT(tbl_raw_data[[#This Row],[Updated_date]],"MMMM"))</f>
        <v>AUGUST</v>
      </c>
      <c r="M4963" s="55" t="str">
        <f>UPPER("Week "&amp;IF(ROUNDUP(DAY(tbl_raw_data[[#This Row],[Updated_date]])/7,0)=5,4,ROUNDUP(DAY(tbl_raw_data[[#This Row],[Updated_date]])/7,0)))</f>
        <v>WEEK 4</v>
      </c>
      <c r="N4963" s="57" t="str">
        <f>UPPER(VLOOKUP(tbl_raw_data[[#This Row],[Analyst]],[1]setting!$A$1:$B$15,2,0))</f>
        <v>HARDIK</v>
      </c>
      <c r="O4963" s="57" t="str">
        <f>UPPER(tbl_raw_data[[#This Row],[Outcome]])</f>
        <v>WITHDRAW</v>
      </c>
      <c r="P4963" s="57" t="str">
        <f>UPPER(tbl_raw_data[[#This Row],[Queue Name]])</f>
        <v>CONSUMER PRE BUREAU</v>
      </c>
      <c r="Q4963" s="57" t="str">
        <f>IF(tbl_raw_data[[#This Row],[time_taken_in_mins]]&lt;=20,"SLA_MET","SLA_NOT_MET")</f>
        <v>SLA_MET</v>
      </c>
    </row>
    <row r="4964" spans="1:17" ht="15" customHeight="1" x14ac:dyDescent="0.25">
      <c r="A4964" s="22" t="s">
        <v>3126</v>
      </c>
      <c r="B4964" s="12">
        <v>45161.518136574072</v>
      </c>
      <c r="C4964" s="27">
        <v>45161.524699074071</v>
      </c>
      <c r="D4964" s="28" t="s">
        <v>8</v>
      </c>
      <c r="E4964" s="28" t="s">
        <v>9</v>
      </c>
      <c r="F4964" s="28" t="s">
        <v>10</v>
      </c>
      <c r="G4964" s="112" t="s">
        <v>96</v>
      </c>
      <c r="H49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64" s="48">
        <f>tbl_raw_data[[#This Row],[Date Actioned]]-tbl_raw_data[[#This Row],[Date Tagged]]</f>
        <v>6.5624999988358468E-3</v>
      </c>
      <c r="J4964" s="50">
        <f>HOUR(tbl_raw_data[[#This Row],[time_taken]])*60+MINUTE(tbl_raw_data[[#This Row],[time_taken]])+SECOND(tbl_raw_data[[#This Row],[time_taken]])/60</f>
        <v>9.4499999999999993</v>
      </c>
      <c r="K4964" s="54">
        <f>DATE(YEAR(tbl_raw_data[[#This Row],[Date Actioned]]), MONTH(tbl_raw_data[[#This Row],[Date Actioned]]), DAY(tbl_raw_data[[#This Row],[Date Actioned]]))</f>
        <v>45161</v>
      </c>
      <c r="L4964" s="55" t="str">
        <f>UPPER(TEXT(tbl_raw_data[[#This Row],[Updated_date]],"MMMM"))</f>
        <v>AUGUST</v>
      </c>
      <c r="M4964" s="55" t="str">
        <f>UPPER("Week "&amp;IF(ROUNDUP(DAY(tbl_raw_data[[#This Row],[Updated_date]])/7,0)=5,4,ROUNDUP(DAY(tbl_raw_data[[#This Row],[Updated_date]])/7,0)))</f>
        <v>WEEK 4</v>
      </c>
      <c r="N4964" s="57" t="str">
        <f>UPPER(VLOOKUP(tbl_raw_data[[#This Row],[Analyst]],[1]setting!$A$1:$B$15,2,0))</f>
        <v>SAM</v>
      </c>
      <c r="O4964" s="57" t="str">
        <f>UPPER(tbl_raw_data[[#This Row],[Outcome]])</f>
        <v>WITHDRAW</v>
      </c>
      <c r="P4964" s="57" t="str">
        <f>UPPER(tbl_raw_data[[#This Row],[Queue Name]])</f>
        <v>CONSUMER PRE BUREAU</v>
      </c>
      <c r="Q4964" s="57" t="str">
        <f>IF(tbl_raw_data[[#This Row],[time_taken_in_mins]]&lt;=20,"SLA_MET","SLA_NOT_MET")</f>
        <v>SLA_MET</v>
      </c>
    </row>
    <row r="4965" spans="1:17" ht="15" customHeight="1" x14ac:dyDescent="0.25">
      <c r="A4965" s="11" t="s">
        <v>1693</v>
      </c>
      <c r="B4965" s="12">
        <v>45161.518483796295</v>
      </c>
      <c r="C4965" s="27">
        <v>45161.523136574076</v>
      </c>
      <c r="D4965" s="28" t="s">
        <v>13</v>
      </c>
      <c r="E4965" s="28" t="s">
        <v>28</v>
      </c>
      <c r="F4965" s="28" t="s">
        <v>73</v>
      </c>
      <c r="G4965" s="114"/>
      <c r="H49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5" s="48">
        <f>tbl_raw_data[[#This Row],[Date Actioned]]-tbl_raw_data[[#This Row],[Date Tagged]]</f>
        <v>4.652777781302575E-3</v>
      </c>
      <c r="J4965" s="50">
        <f>HOUR(tbl_raw_data[[#This Row],[time_taken]])*60+MINUTE(tbl_raw_data[[#This Row],[time_taken]])+SECOND(tbl_raw_data[[#This Row],[time_taken]])/60</f>
        <v>6.7</v>
      </c>
      <c r="K4965" s="54">
        <f>DATE(YEAR(tbl_raw_data[[#This Row],[Date Actioned]]), MONTH(tbl_raw_data[[#This Row],[Date Actioned]]), DAY(tbl_raw_data[[#This Row],[Date Actioned]]))</f>
        <v>45161</v>
      </c>
      <c r="L4965" s="55" t="str">
        <f>UPPER(TEXT(tbl_raw_data[[#This Row],[Updated_date]],"MMMM"))</f>
        <v>AUGUST</v>
      </c>
      <c r="M4965" s="55" t="str">
        <f>UPPER("Week "&amp;IF(ROUNDUP(DAY(tbl_raw_data[[#This Row],[Updated_date]])/7,0)=5,4,ROUNDUP(DAY(tbl_raw_data[[#This Row],[Updated_date]])/7,0)))</f>
        <v>WEEK 4</v>
      </c>
      <c r="N4965" s="57" t="str">
        <f>UPPER(VLOOKUP(tbl_raw_data[[#This Row],[Analyst]],[1]setting!$A$1:$B$15,2,0))</f>
        <v>SHAHID</v>
      </c>
      <c r="O4965" s="57" t="str">
        <f>UPPER(tbl_raw_data[[#This Row],[Outcome]])</f>
        <v>APPROVE</v>
      </c>
      <c r="P4965" s="57" t="str">
        <f>UPPER(tbl_raw_data[[#This Row],[Queue Name]])</f>
        <v>CONSUMER EXISTING</v>
      </c>
      <c r="Q4965" s="57" t="str">
        <f>IF(tbl_raw_data[[#This Row],[time_taken_in_mins]]&lt;=20,"SLA_MET","SLA_NOT_MET")</f>
        <v>SLA_MET</v>
      </c>
    </row>
    <row r="4966" spans="1:17" ht="15" customHeight="1" x14ac:dyDescent="0.25">
      <c r="A4966" s="22" t="s">
        <v>2552</v>
      </c>
      <c r="B4966" s="12">
        <v>45161.518518518518</v>
      </c>
      <c r="C4966" s="27">
        <v>45161.524270833332</v>
      </c>
      <c r="D4966" s="28" t="s">
        <v>46</v>
      </c>
      <c r="E4966" s="28" t="s">
        <v>28</v>
      </c>
      <c r="F4966" s="28" t="s">
        <v>228</v>
      </c>
      <c r="G4966" s="114"/>
      <c r="H49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6" s="48">
        <f>tbl_raw_data[[#This Row],[Date Actioned]]-tbl_raw_data[[#This Row],[Date Tagged]]</f>
        <v>5.7523148134350777E-3</v>
      </c>
      <c r="J4966" s="50">
        <f>HOUR(tbl_raw_data[[#This Row],[time_taken]])*60+MINUTE(tbl_raw_data[[#This Row],[time_taken]])+SECOND(tbl_raw_data[[#This Row],[time_taken]])/60</f>
        <v>8.2833333333333332</v>
      </c>
      <c r="K4966" s="54">
        <f>DATE(YEAR(tbl_raw_data[[#This Row],[Date Actioned]]), MONTH(tbl_raw_data[[#This Row],[Date Actioned]]), DAY(tbl_raw_data[[#This Row],[Date Actioned]]))</f>
        <v>45161</v>
      </c>
      <c r="L4966" s="55" t="str">
        <f>UPPER(TEXT(tbl_raw_data[[#This Row],[Updated_date]],"MMMM"))</f>
        <v>AUGUST</v>
      </c>
      <c r="M4966" s="55" t="str">
        <f>UPPER("Week "&amp;IF(ROUNDUP(DAY(tbl_raw_data[[#This Row],[Updated_date]])/7,0)=5,4,ROUNDUP(DAY(tbl_raw_data[[#This Row],[Updated_date]])/7,0)))</f>
        <v>WEEK 4</v>
      </c>
      <c r="N4966" s="57" t="str">
        <f>UPPER(VLOOKUP(tbl_raw_data[[#This Row],[Analyst]],[1]setting!$A$1:$B$15,2,0))</f>
        <v>OUADIR</v>
      </c>
      <c r="O4966" s="57" t="str">
        <f>UPPER(tbl_raw_data[[#This Row],[Outcome]])</f>
        <v>DECLINE</v>
      </c>
      <c r="P4966" s="57" t="str">
        <f>UPPER(tbl_raw_data[[#This Row],[Queue Name]])</f>
        <v>CONSUMER EXISTING</v>
      </c>
      <c r="Q4966" s="57" t="str">
        <f>IF(tbl_raw_data[[#This Row],[time_taken_in_mins]]&lt;=20,"SLA_MET","SLA_NOT_MET")</f>
        <v>SLA_MET</v>
      </c>
    </row>
    <row r="4967" spans="1:17" ht="15" customHeight="1" x14ac:dyDescent="0.25">
      <c r="A4967" s="22" t="s">
        <v>3504</v>
      </c>
      <c r="B4967" s="6">
        <v>45161.522083333337</v>
      </c>
      <c r="C4967" s="23">
        <v>45161.529120370367</v>
      </c>
      <c r="D4967" s="24" t="s">
        <v>13</v>
      </c>
      <c r="E4967" s="24" t="s">
        <v>41</v>
      </c>
      <c r="F4967" s="24" t="s">
        <v>168</v>
      </c>
      <c r="G4967" s="115"/>
      <c r="H49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67" s="48">
        <f>tbl_raw_data[[#This Row],[Date Actioned]]-tbl_raw_data[[#This Row],[Date Tagged]]</f>
        <v>7.0370370303862728E-3</v>
      </c>
      <c r="J4967" s="50">
        <f>HOUR(tbl_raw_data[[#This Row],[time_taken]])*60+MINUTE(tbl_raw_data[[#This Row],[time_taken]])+SECOND(tbl_raw_data[[#This Row],[time_taken]])/60</f>
        <v>10.133333333333333</v>
      </c>
      <c r="K4967" s="54">
        <f>DATE(YEAR(tbl_raw_data[[#This Row],[Date Actioned]]), MONTH(tbl_raw_data[[#This Row],[Date Actioned]]), DAY(tbl_raw_data[[#This Row],[Date Actioned]]))</f>
        <v>45161</v>
      </c>
      <c r="L4967" s="55" t="str">
        <f>UPPER(TEXT(tbl_raw_data[[#This Row],[Updated_date]],"MMMM"))</f>
        <v>AUGUST</v>
      </c>
      <c r="M4967" s="55" t="str">
        <f>UPPER("Week "&amp;IF(ROUNDUP(DAY(tbl_raw_data[[#This Row],[Updated_date]])/7,0)=5,4,ROUNDUP(DAY(tbl_raw_data[[#This Row],[Updated_date]])/7,0)))</f>
        <v>WEEK 4</v>
      </c>
      <c r="N4967" s="57" t="str">
        <f>UPPER(VLOOKUP(tbl_raw_data[[#This Row],[Analyst]],[1]setting!$A$1:$B$15,2,0))</f>
        <v>MERCEDES</v>
      </c>
      <c r="O4967" s="57" t="str">
        <f>UPPER(tbl_raw_data[[#This Row],[Outcome]])</f>
        <v>APPROVE</v>
      </c>
      <c r="P4967" s="57" t="str">
        <f>UPPER(tbl_raw_data[[#This Row],[Queue Name]])</f>
        <v>CONSUMER POST BUREAU</v>
      </c>
      <c r="Q4967" s="57" t="str">
        <f>IF(tbl_raw_data[[#This Row],[time_taken_in_mins]]&lt;=20,"SLA_MET","SLA_NOT_MET")</f>
        <v>SLA_MET</v>
      </c>
    </row>
    <row r="4968" spans="1:17" ht="15" customHeight="1" x14ac:dyDescent="0.25">
      <c r="A4968" s="5" t="s">
        <v>1492</v>
      </c>
      <c r="B4968" s="12">
        <v>45161.522557870368</v>
      </c>
      <c r="C4968" s="27">
        <v>45161.526979166665</v>
      </c>
      <c r="D4968" s="28" t="s">
        <v>13</v>
      </c>
      <c r="E4968" s="28" t="s">
        <v>41</v>
      </c>
      <c r="F4968" s="28" t="s">
        <v>14</v>
      </c>
      <c r="G4968" s="112" t="s">
        <v>29</v>
      </c>
      <c r="H49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68" s="48">
        <f>tbl_raw_data[[#This Row],[Date Actioned]]-tbl_raw_data[[#This Row],[Date Tagged]]</f>
        <v>4.4212962966412306E-3</v>
      </c>
      <c r="J4968" s="50">
        <f>HOUR(tbl_raw_data[[#This Row],[time_taken]])*60+MINUTE(tbl_raw_data[[#This Row],[time_taken]])+SECOND(tbl_raw_data[[#This Row],[time_taken]])/60</f>
        <v>6.3666666666666663</v>
      </c>
      <c r="K4968" s="54">
        <f>DATE(YEAR(tbl_raw_data[[#This Row],[Date Actioned]]), MONTH(tbl_raw_data[[#This Row],[Date Actioned]]), DAY(tbl_raw_data[[#This Row],[Date Actioned]]))</f>
        <v>45161</v>
      </c>
      <c r="L4968" s="55" t="str">
        <f>UPPER(TEXT(tbl_raw_data[[#This Row],[Updated_date]],"MMMM"))</f>
        <v>AUGUST</v>
      </c>
      <c r="M4968" s="55" t="str">
        <f>UPPER("Week "&amp;IF(ROUNDUP(DAY(tbl_raw_data[[#This Row],[Updated_date]])/7,0)=5,4,ROUNDUP(DAY(tbl_raw_data[[#This Row],[Updated_date]])/7,0)))</f>
        <v>WEEK 4</v>
      </c>
      <c r="N4968" s="57" t="str">
        <f>UPPER(VLOOKUP(tbl_raw_data[[#This Row],[Analyst]],[1]setting!$A$1:$B$15,2,0))</f>
        <v>HARDIK</v>
      </c>
      <c r="O4968" s="57" t="str">
        <f>UPPER(tbl_raw_data[[#This Row],[Outcome]])</f>
        <v>APPROVE</v>
      </c>
      <c r="P4968" s="57" t="str">
        <f>UPPER(tbl_raw_data[[#This Row],[Queue Name]])</f>
        <v>CONSUMER POST BUREAU</v>
      </c>
      <c r="Q4968" s="57" t="str">
        <f>IF(tbl_raw_data[[#This Row],[time_taken_in_mins]]&lt;=20,"SLA_MET","SLA_NOT_MET")</f>
        <v>SLA_MET</v>
      </c>
    </row>
    <row r="4969" spans="1:17" ht="15" customHeight="1" x14ac:dyDescent="0.25">
      <c r="A4969" s="5" t="s">
        <v>711</v>
      </c>
      <c r="B4969" s="6">
        <v>45161.522962962961</v>
      </c>
      <c r="C4969" s="23">
        <v>45161.526145833333</v>
      </c>
      <c r="D4969" s="24" t="s">
        <v>46</v>
      </c>
      <c r="E4969" s="24" t="s">
        <v>28</v>
      </c>
      <c r="F4969" s="24" t="s">
        <v>86</v>
      </c>
      <c r="G4969" s="113" t="s">
        <v>712</v>
      </c>
      <c r="H49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69" s="48">
        <f>tbl_raw_data[[#This Row],[Date Actioned]]-tbl_raw_data[[#This Row],[Date Tagged]]</f>
        <v>3.1828703722567298E-3</v>
      </c>
      <c r="J4969" s="50">
        <f>HOUR(tbl_raw_data[[#This Row],[time_taken]])*60+MINUTE(tbl_raw_data[[#This Row],[time_taken]])+SECOND(tbl_raw_data[[#This Row],[time_taken]])/60</f>
        <v>4.583333333333333</v>
      </c>
      <c r="K4969" s="54">
        <f>DATE(YEAR(tbl_raw_data[[#This Row],[Date Actioned]]), MONTH(tbl_raw_data[[#This Row],[Date Actioned]]), DAY(tbl_raw_data[[#This Row],[Date Actioned]]))</f>
        <v>45161</v>
      </c>
      <c r="L4969" s="55" t="str">
        <f>UPPER(TEXT(tbl_raw_data[[#This Row],[Updated_date]],"MMMM"))</f>
        <v>AUGUST</v>
      </c>
      <c r="M4969" s="55" t="str">
        <f>UPPER("Week "&amp;IF(ROUNDUP(DAY(tbl_raw_data[[#This Row],[Updated_date]])/7,0)=5,4,ROUNDUP(DAY(tbl_raw_data[[#This Row],[Updated_date]])/7,0)))</f>
        <v>WEEK 4</v>
      </c>
      <c r="N4969" s="57" t="str">
        <f>UPPER(VLOOKUP(tbl_raw_data[[#This Row],[Analyst]],[1]setting!$A$1:$B$15,2,0))</f>
        <v>ASIF</v>
      </c>
      <c r="O4969" s="57" t="str">
        <f>UPPER(tbl_raw_data[[#This Row],[Outcome]])</f>
        <v>DECLINE</v>
      </c>
      <c r="P4969" s="57" t="str">
        <f>UPPER(tbl_raw_data[[#This Row],[Queue Name]])</f>
        <v>CONSUMER EXISTING</v>
      </c>
      <c r="Q4969" s="57" t="str">
        <f>IF(tbl_raw_data[[#This Row],[time_taken_in_mins]]&lt;=20,"SLA_MET","SLA_NOT_MET")</f>
        <v>SLA_MET</v>
      </c>
    </row>
    <row r="4970" spans="1:17" ht="15" customHeight="1" x14ac:dyDescent="0.25">
      <c r="A4970" s="5" t="s">
        <v>601</v>
      </c>
      <c r="B4970" s="6">
        <v>45161.525208333333</v>
      </c>
      <c r="C4970" s="23">
        <v>45161.528217592589</v>
      </c>
      <c r="D4970" s="24" t="s">
        <v>8</v>
      </c>
      <c r="E4970" s="24" t="s">
        <v>41</v>
      </c>
      <c r="F4970" s="24" t="s">
        <v>86</v>
      </c>
      <c r="G4970" s="113" t="s">
        <v>602</v>
      </c>
      <c r="H49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4970" s="48">
        <f>tbl_raw_data[[#This Row],[Date Actioned]]-tbl_raw_data[[#This Row],[Date Tagged]]</f>
        <v>3.009259256941732E-3</v>
      </c>
      <c r="J4970" s="50">
        <f>HOUR(tbl_raw_data[[#This Row],[time_taken]])*60+MINUTE(tbl_raw_data[[#This Row],[time_taken]])+SECOND(tbl_raw_data[[#This Row],[time_taken]])/60</f>
        <v>4.333333333333333</v>
      </c>
      <c r="K4970" s="54">
        <f>DATE(YEAR(tbl_raw_data[[#This Row],[Date Actioned]]), MONTH(tbl_raw_data[[#This Row],[Date Actioned]]), DAY(tbl_raw_data[[#This Row],[Date Actioned]]))</f>
        <v>45161</v>
      </c>
      <c r="L4970" s="55" t="str">
        <f>UPPER(TEXT(tbl_raw_data[[#This Row],[Updated_date]],"MMMM"))</f>
        <v>AUGUST</v>
      </c>
      <c r="M4970" s="55" t="str">
        <f>UPPER("Week "&amp;IF(ROUNDUP(DAY(tbl_raw_data[[#This Row],[Updated_date]])/7,0)=5,4,ROUNDUP(DAY(tbl_raw_data[[#This Row],[Updated_date]])/7,0)))</f>
        <v>WEEK 4</v>
      </c>
      <c r="N4970" s="57" t="str">
        <f>UPPER(VLOOKUP(tbl_raw_data[[#This Row],[Analyst]],[1]setting!$A$1:$B$15,2,0))</f>
        <v>ASIF</v>
      </c>
      <c r="O4970" s="57" t="str">
        <f>UPPER(tbl_raw_data[[#This Row],[Outcome]])</f>
        <v>WITHDRAW</v>
      </c>
      <c r="P4970" s="57" t="str">
        <f>UPPER(tbl_raw_data[[#This Row],[Queue Name]])</f>
        <v>CONSUMER POST BUREAU</v>
      </c>
      <c r="Q4970" s="57" t="str">
        <f>IF(tbl_raw_data[[#This Row],[time_taken_in_mins]]&lt;=20,"SLA_MET","SLA_NOT_MET")</f>
        <v>SLA_MET</v>
      </c>
    </row>
    <row r="4971" spans="1:17" ht="15" customHeight="1" x14ac:dyDescent="0.25">
      <c r="A4971" s="11" t="s">
        <v>3094</v>
      </c>
      <c r="B4971" s="6">
        <v>45161.527048611111</v>
      </c>
      <c r="C4971" s="23">
        <v>45161.533576388887</v>
      </c>
      <c r="D4971" s="24" t="s">
        <v>13</v>
      </c>
      <c r="E4971" s="24" t="s">
        <v>9</v>
      </c>
      <c r="F4971" s="24" t="s">
        <v>14</v>
      </c>
      <c r="G4971" s="113" t="s">
        <v>67</v>
      </c>
      <c r="H49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1" s="48">
        <f>tbl_raw_data[[#This Row],[Date Actioned]]-tbl_raw_data[[#This Row],[Date Tagged]]</f>
        <v>6.5277777757728472E-3</v>
      </c>
      <c r="J4971" s="50">
        <f>HOUR(tbl_raw_data[[#This Row],[time_taken]])*60+MINUTE(tbl_raw_data[[#This Row],[time_taken]])+SECOND(tbl_raw_data[[#This Row],[time_taken]])/60</f>
        <v>9.4</v>
      </c>
      <c r="K4971" s="54">
        <f>DATE(YEAR(tbl_raw_data[[#This Row],[Date Actioned]]), MONTH(tbl_raw_data[[#This Row],[Date Actioned]]), DAY(tbl_raw_data[[#This Row],[Date Actioned]]))</f>
        <v>45161</v>
      </c>
      <c r="L4971" s="55" t="str">
        <f>UPPER(TEXT(tbl_raw_data[[#This Row],[Updated_date]],"MMMM"))</f>
        <v>AUGUST</v>
      </c>
      <c r="M4971" s="55" t="str">
        <f>UPPER("Week "&amp;IF(ROUNDUP(DAY(tbl_raw_data[[#This Row],[Updated_date]])/7,0)=5,4,ROUNDUP(DAY(tbl_raw_data[[#This Row],[Updated_date]])/7,0)))</f>
        <v>WEEK 4</v>
      </c>
      <c r="N4971" s="57" t="str">
        <f>UPPER(VLOOKUP(tbl_raw_data[[#This Row],[Analyst]],[1]setting!$A$1:$B$15,2,0))</f>
        <v>HARDIK</v>
      </c>
      <c r="O4971" s="57" t="str">
        <f>UPPER(tbl_raw_data[[#This Row],[Outcome]])</f>
        <v>APPROVE</v>
      </c>
      <c r="P4971" s="57" t="str">
        <f>UPPER(tbl_raw_data[[#This Row],[Queue Name]])</f>
        <v>CONSUMER PRE BUREAU</v>
      </c>
      <c r="Q4971" s="57" t="str">
        <f>IF(tbl_raw_data[[#This Row],[time_taken_in_mins]]&lt;=20,"SLA_MET","SLA_NOT_MET")</f>
        <v>SLA_MET</v>
      </c>
    </row>
    <row r="4972" spans="1:17" ht="15" customHeight="1" x14ac:dyDescent="0.25">
      <c r="A4972" s="22" t="s">
        <v>1219</v>
      </c>
      <c r="B4972" s="12">
        <v>45161.529664351852</v>
      </c>
      <c r="C4972" s="27">
        <v>45161.533680555556</v>
      </c>
      <c r="D4972" s="28" t="s">
        <v>13</v>
      </c>
      <c r="E4972" s="28" t="s">
        <v>28</v>
      </c>
      <c r="F4972" s="28" t="s">
        <v>86</v>
      </c>
      <c r="G4972" s="112" t="s">
        <v>53</v>
      </c>
      <c r="H49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2" s="48">
        <f>tbl_raw_data[[#This Row],[Date Actioned]]-tbl_raw_data[[#This Row],[Date Tagged]]</f>
        <v>4.016203703940846E-3</v>
      </c>
      <c r="J4972" s="50">
        <f>HOUR(tbl_raw_data[[#This Row],[time_taken]])*60+MINUTE(tbl_raw_data[[#This Row],[time_taken]])+SECOND(tbl_raw_data[[#This Row],[time_taken]])/60</f>
        <v>5.7833333333333332</v>
      </c>
      <c r="K4972" s="54">
        <f>DATE(YEAR(tbl_raw_data[[#This Row],[Date Actioned]]), MONTH(tbl_raw_data[[#This Row],[Date Actioned]]), DAY(tbl_raw_data[[#This Row],[Date Actioned]]))</f>
        <v>45161</v>
      </c>
      <c r="L4972" s="55" t="str">
        <f>UPPER(TEXT(tbl_raw_data[[#This Row],[Updated_date]],"MMMM"))</f>
        <v>AUGUST</v>
      </c>
      <c r="M4972" s="55" t="str">
        <f>UPPER("Week "&amp;IF(ROUNDUP(DAY(tbl_raw_data[[#This Row],[Updated_date]])/7,0)=5,4,ROUNDUP(DAY(tbl_raw_data[[#This Row],[Updated_date]])/7,0)))</f>
        <v>WEEK 4</v>
      </c>
      <c r="N4972" s="57" t="str">
        <f>UPPER(VLOOKUP(tbl_raw_data[[#This Row],[Analyst]],[1]setting!$A$1:$B$15,2,0))</f>
        <v>ASIF</v>
      </c>
      <c r="O4972" s="57" t="str">
        <f>UPPER(tbl_raw_data[[#This Row],[Outcome]])</f>
        <v>APPROVE</v>
      </c>
      <c r="P4972" s="57" t="str">
        <f>UPPER(tbl_raw_data[[#This Row],[Queue Name]])</f>
        <v>CONSUMER EXISTING</v>
      </c>
      <c r="Q4972" s="57" t="str">
        <f>IF(tbl_raw_data[[#This Row],[time_taken_in_mins]]&lt;=20,"SLA_MET","SLA_NOT_MET")</f>
        <v>SLA_MET</v>
      </c>
    </row>
    <row r="4973" spans="1:17" ht="15" customHeight="1" x14ac:dyDescent="0.25">
      <c r="A4973" s="5" t="s">
        <v>4379</v>
      </c>
      <c r="B4973" s="6">
        <v>45161.530138888891</v>
      </c>
      <c r="C4973" s="23">
        <v>45161.538483796299</v>
      </c>
      <c r="D4973" s="24" t="s">
        <v>13</v>
      </c>
      <c r="E4973" s="24" t="s">
        <v>9</v>
      </c>
      <c r="F4973" s="24" t="s">
        <v>14</v>
      </c>
      <c r="G4973" s="113" t="s">
        <v>21</v>
      </c>
      <c r="H49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3" s="48">
        <f>tbl_raw_data[[#This Row],[Date Actioned]]-tbl_raw_data[[#This Row],[Date Tagged]]</f>
        <v>8.3449074081727304E-3</v>
      </c>
      <c r="J4973" s="50">
        <f>HOUR(tbl_raw_data[[#This Row],[time_taken]])*60+MINUTE(tbl_raw_data[[#This Row],[time_taken]])+SECOND(tbl_raw_data[[#This Row],[time_taken]])/60</f>
        <v>12.016666666666667</v>
      </c>
      <c r="K4973" s="54">
        <f>DATE(YEAR(tbl_raw_data[[#This Row],[Date Actioned]]), MONTH(tbl_raw_data[[#This Row],[Date Actioned]]), DAY(tbl_raw_data[[#This Row],[Date Actioned]]))</f>
        <v>45161</v>
      </c>
      <c r="L4973" s="55" t="str">
        <f>UPPER(TEXT(tbl_raw_data[[#This Row],[Updated_date]],"MMMM"))</f>
        <v>AUGUST</v>
      </c>
      <c r="M4973" s="55" t="str">
        <f>UPPER("Week "&amp;IF(ROUNDUP(DAY(tbl_raw_data[[#This Row],[Updated_date]])/7,0)=5,4,ROUNDUP(DAY(tbl_raw_data[[#This Row],[Updated_date]])/7,0)))</f>
        <v>WEEK 4</v>
      </c>
      <c r="N4973" s="57" t="str">
        <f>UPPER(VLOOKUP(tbl_raw_data[[#This Row],[Analyst]],[1]setting!$A$1:$B$15,2,0))</f>
        <v>HARDIK</v>
      </c>
      <c r="O4973" s="57" t="str">
        <f>UPPER(tbl_raw_data[[#This Row],[Outcome]])</f>
        <v>APPROVE</v>
      </c>
      <c r="P4973" s="57" t="str">
        <f>UPPER(tbl_raw_data[[#This Row],[Queue Name]])</f>
        <v>CONSUMER PRE BUREAU</v>
      </c>
      <c r="Q4973" s="57" t="str">
        <f>IF(tbl_raw_data[[#This Row],[time_taken_in_mins]]&lt;=20,"SLA_MET","SLA_NOT_MET")</f>
        <v>SLA_MET</v>
      </c>
    </row>
    <row r="4974" spans="1:17" ht="15" customHeight="1" x14ac:dyDescent="0.25">
      <c r="A4974" s="11" t="s">
        <v>2503</v>
      </c>
      <c r="B4974" s="12">
        <v>45161.534432870372</v>
      </c>
      <c r="C4974" s="27">
        <v>45161.540138888886</v>
      </c>
      <c r="D4974" s="28" t="s">
        <v>13</v>
      </c>
      <c r="E4974" s="28" t="s">
        <v>9</v>
      </c>
      <c r="F4974" s="28" t="s">
        <v>86</v>
      </c>
      <c r="G4974" s="112" t="s">
        <v>29</v>
      </c>
      <c r="H49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4" s="48">
        <f>tbl_raw_data[[#This Row],[Date Actioned]]-tbl_raw_data[[#This Row],[Date Tagged]]</f>
        <v>5.7060185135924257E-3</v>
      </c>
      <c r="J4974" s="50">
        <f>HOUR(tbl_raw_data[[#This Row],[time_taken]])*60+MINUTE(tbl_raw_data[[#This Row],[time_taken]])+SECOND(tbl_raw_data[[#This Row],[time_taken]])/60</f>
        <v>8.2166666666666668</v>
      </c>
      <c r="K4974" s="54">
        <f>DATE(YEAR(tbl_raw_data[[#This Row],[Date Actioned]]), MONTH(tbl_raw_data[[#This Row],[Date Actioned]]), DAY(tbl_raw_data[[#This Row],[Date Actioned]]))</f>
        <v>45161</v>
      </c>
      <c r="L4974" s="55" t="str">
        <f>UPPER(TEXT(tbl_raw_data[[#This Row],[Updated_date]],"MMMM"))</f>
        <v>AUGUST</v>
      </c>
      <c r="M4974" s="55" t="str">
        <f>UPPER("Week "&amp;IF(ROUNDUP(DAY(tbl_raw_data[[#This Row],[Updated_date]])/7,0)=5,4,ROUNDUP(DAY(tbl_raw_data[[#This Row],[Updated_date]])/7,0)))</f>
        <v>WEEK 4</v>
      </c>
      <c r="N4974" s="57" t="str">
        <f>UPPER(VLOOKUP(tbl_raw_data[[#This Row],[Analyst]],[1]setting!$A$1:$B$15,2,0))</f>
        <v>ASIF</v>
      </c>
      <c r="O4974" s="57" t="str">
        <f>UPPER(tbl_raw_data[[#This Row],[Outcome]])</f>
        <v>APPROVE</v>
      </c>
      <c r="P4974" s="57" t="str">
        <f>UPPER(tbl_raw_data[[#This Row],[Queue Name]])</f>
        <v>CONSUMER PRE BUREAU</v>
      </c>
      <c r="Q4974" s="57" t="str">
        <f>IF(tbl_raw_data[[#This Row],[time_taken_in_mins]]&lt;=20,"SLA_MET","SLA_NOT_MET")</f>
        <v>SLA_MET</v>
      </c>
    </row>
    <row r="4975" spans="1:17" ht="26.25" x14ac:dyDescent="0.25">
      <c r="A4975" s="11" t="s">
        <v>1154</v>
      </c>
      <c r="B4975" s="12">
        <v>45161.535127314812</v>
      </c>
      <c r="C4975" s="27">
        <v>45161.539039351854</v>
      </c>
      <c r="D4975" s="28" t="s">
        <v>8</v>
      </c>
      <c r="E4975" s="28" t="s">
        <v>28</v>
      </c>
      <c r="F4975" s="28" t="s">
        <v>55</v>
      </c>
      <c r="G4975" s="112" t="s">
        <v>1155</v>
      </c>
      <c r="H49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75" s="48">
        <f>tbl_raw_data[[#This Row],[Date Actioned]]-tbl_raw_data[[#This Row],[Date Tagged]]</f>
        <v>3.912037042027805E-3</v>
      </c>
      <c r="J4975" s="50">
        <f>HOUR(tbl_raw_data[[#This Row],[time_taken]])*60+MINUTE(tbl_raw_data[[#This Row],[time_taken]])+SECOND(tbl_raw_data[[#This Row],[time_taken]])/60</f>
        <v>5.6333333333333329</v>
      </c>
      <c r="K4975" s="54">
        <f>DATE(YEAR(tbl_raw_data[[#This Row],[Date Actioned]]), MONTH(tbl_raw_data[[#This Row],[Date Actioned]]), DAY(tbl_raw_data[[#This Row],[Date Actioned]]))</f>
        <v>45161</v>
      </c>
      <c r="L4975" s="55" t="str">
        <f>UPPER(TEXT(tbl_raw_data[[#This Row],[Updated_date]],"MMMM"))</f>
        <v>AUGUST</v>
      </c>
      <c r="M4975" s="55" t="str">
        <f>UPPER("Week "&amp;IF(ROUNDUP(DAY(tbl_raw_data[[#This Row],[Updated_date]])/7,0)=5,4,ROUNDUP(DAY(tbl_raw_data[[#This Row],[Updated_date]])/7,0)))</f>
        <v>WEEK 4</v>
      </c>
      <c r="N4975" s="57" t="str">
        <f>UPPER(VLOOKUP(tbl_raw_data[[#This Row],[Analyst]],[1]setting!$A$1:$B$15,2,0))</f>
        <v>CAMERON</v>
      </c>
      <c r="O4975" s="57" t="str">
        <f>UPPER(tbl_raw_data[[#This Row],[Outcome]])</f>
        <v>WITHDRAW</v>
      </c>
      <c r="P4975" s="57" t="str">
        <f>UPPER(tbl_raw_data[[#This Row],[Queue Name]])</f>
        <v>CONSUMER EXISTING</v>
      </c>
      <c r="Q4975" s="57" t="str">
        <f>IF(tbl_raw_data[[#This Row],[time_taken_in_mins]]&lt;=20,"SLA_MET","SLA_NOT_MET")</f>
        <v>SLA_MET</v>
      </c>
    </row>
    <row r="4976" spans="1:17" ht="51.75" x14ac:dyDescent="0.25">
      <c r="A4976" s="22" t="s">
        <v>4939</v>
      </c>
      <c r="B4976" s="6">
        <v>45161.538634259261</v>
      </c>
      <c r="C4976" s="23">
        <v>45161.547974537039</v>
      </c>
      <c r="D4976" s="24" t="s">
        <v>8</v>
      </c>
      <c r="E4976" s="24" t="s">
        <v>28</v>
      </c>
      <c r="F4976" s="24" t="s">
        <v>14</v>
      </c>
      <c r="G4976" s="113" t="s">
        <v>1052</v>
      </c>
      <c r="H49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76" s="48">
        <f>tbl_raw_data[[#This Row],[Date Actioned]]-tbl_raw_data[[#This Row],[Date Tagged]]</f>
        <v>9.340277778392192E-3</v>
      </c>
      <c r="J4976" s="50">
        <f>HOUR(tbl_raw_data[[#This Row],[time_taken]])*60+MINUTE(tbl_raw_data[[#This Row],[time_taken]])+SECOND(tbl_raw_data[[#This Row],[time_taken]])/60</f>
        <v>13.45</v>
      </c>
      <c r="K4976" s="54">
        <f>DATE(YEAR(tbl_raw_data[[#This Row],[Date Actioned]]), MONTH(tbl_raw_data[[#This Row],[Date Actioned]]), DAY(tbl_raw_data[[#This Row],[Date Actioned]]))</f>
        <v>45161</v>
      </c>
      <c r="L4976" s="55" t="str">
        <f>UPPER(TEXT(tbl_raw_data[[#This Row],[Updated_date]],"MMMM"))</f>
        <v>AUGUST</v>
      </c>
      <c r="M4976" s="55" t="str">
        <f>UPPER("Week "&amp;IF(ROUNDUP(DAY(tbl_raw_data[[#This Row],[Updated_date]])/7,0)=5,4,ROUNDUP(DAY(tbl_raw_data[[#This Row],[Updated_date]])/7,0)))</f>
        <v>WEEK 4</v>
      </c>
      <c r="N4976" s="57" t="str">
        <f>UPPER(VLOOKUP(tbl_raw_data[[#This Row],[Analyst]],[1]setting!$A$1:$B$15,2,0))</f>
        <v>HARDIK</v>
      </c>
      <c r="O4976" s="57" t="str">
        <f>UPPER(tbl_raw_data[[#This Row],[Outcome]])</f>
        <v>WITHDRAW</v>
      </c>
      <c r="P4976" s="57" t="str">
        <f>UPPER(tbl_raw_data[[#This Row],[Queue Name]])</f>
        <v>CONSUMER EXISTING</v>
      </c>
      <c r="Q4976" s="57" t="str">
        <f>IF(tbl_raw_data[[#This Row],[time_taken_in_mins]]&lt;=20,"SLA_MET","SLA_NOT_MET")</f>
        <v>SLA_MET</v>
      </c>
    </row>
    <row r="4977" spans="1:17" ht="26.25" x14ac:dyDescent="0.25">
      <c r="A4977" s="5" t="s">
        <v>3846</v>
      </c>
      <c r="B4977" s="12">
        <v>45161.540810185186</v>
      </c>
      <c r="C4977" s="27">
        <v>45161.548310185186</v>
      </c>
      <c r="D4977" s="28" t="s">
        <v>8</v>
      </c>
      <c r="E4977" s="28" t="s">
        <v>28</v>
      </c>
      <c r="F4977" s="28" t="s">
        <v>42</v>
      </c>
      <c r="G4977" s="112" t="s">
        <v>1155</v>
      </c>
      <c r="H49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77" s="48">
        <f>tbl_raw_data[[#This Row],[Date Actioned]]-tbl_raw_data[[#This Row],[Date Tagged]]</f>
        <v>7.4999999997089617E-3</v>
      </c>
      <c r="J4977" s="50">
        <f>HOUR(tbl_raw_data[[#This Row],[time_taken]])*60+MINUTE(tbl_raw_data[[#This Row],[time_taken]])+SECOND(tbl_raw_data[[#This Row],[time_taken]])/60</f>
        <v>10.8</v>
      </c>
      <c r="K4977" s="54">
        <f>DATE(YEAR(tbl_raw_data[[#This Row],[Date Actioned]]), MONTH(tbl_raw_data[[#This Row],[Date Actioned]]), DAY(tbl_raw_data[[#This Row],[Date Actioned]]))</f>
        <v>45161</v>
      </c>
      <c r="L4977" s="55" t="str">
        <f>UPPER(TEXT(tbl_raw_data[[#This Row],[Updated_date]],"MMMM"))</f>
        <v>AUGUST</v>
      </c>
      <c r="M4977" s="55" t="str">
        <f>UPPER("Week "&amp;IF(ROUNDUP(DAY(tbl_raw_data[[#This Row],[Updated_date]])/7,0)=5,4,ROUNDUP(DAY(tbl_raw_data[[#This Row],[Updated_date]])/7,0)))</f>
        <v>WEEK 4</v>
      </c>
      <c r="N4977" s="57" t="str">
        <f>UPPER(VLOOKUP(tbl_raw_data[[#This Row],[Analyst]],[1]setting!$A$1:$B$15,2,0))</f>
        <v>NITESH</v>
      </c>
      <c r="O4977" s="57" t="str">
        <f>UPPER(tbl_raw_data[[#This Row],[Outcome]])</f>
        <v>WITHDRAW</v>
      </c>
      <c r="P4977" s="57" t="str">
        <f>UPPER(tbl_raw_data[[#This Row],[Queue Name]])</f>
        <v>CONSUMER EXISTING</v>
      </c>
      <c r="Q4977" s="57" t="str">
        <f>IF(tbl_raw_data[[#This Row],[time_taken_in_mins]]&lt;=20,"SLA_MET","SLA_NOT_MET")</f>
        <v>SLA_MET</v>
      </c>
    </row>
    <row r="4978" spans="1:17" ht="15" customHeight="1" x14ac:dyDescent="0.25">
      <c r="A4978" s="11" t="s">
        <v>5160</v>
      </c>
      <c r="B4978" s="12">
        <v>45161.542534722219</v>
      </c>
      <c r="C4978" s="27">
        <v>45161.552430555559</v>
      </c>
      <c r="D4978" s="28" t="s">
        <v>46</v>
      </c>
      <c r="E4978" s="28" t="s">
        <v>28</v>
      </c>
      <c r="F4978" s="28" t="s">
        <v>55</v>
      </c>
      <c r="G4978" s="112" t="s">
        <v>1150</v>
      </c>
      <c r="H49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8" s="48">
        <f>tbl_raw_data[[#This Row],[Date Actioned]]-tbl_raw_data[[#This Row],[Date Tagged]]</f>
        <v>9.8958333401242271E-3</v>
      </c>
      <c r="J4978" s="50">
        <f>HOUR(tbl_raw_data[[#This Row],[time_taken]])*60+MINUTE(tbl_raw_data[[#This Row],[time_taken]])+SECOND(tbl_raw_data[[#This Row],[time_taken]])/60</f>
        <v>14.25</v>
      </c>
      <c r="K4978" s="54">
        <f>DATE(YEAR(tbl_raw_data[[#This Row],[Date Actioned]]), MONTH(tbl_raw_data[[#This Row],[Date Actioned]]), DAY(tbl_raw_data[[#This Row],[Date Actioned]]))</f>
        <v>45161</v>
      </c>
      <c r="L4978" s="55" t="str">
        <f>UPPER(TEXT(tbl_raw_data[[#This Row],[Updated_date]],"MMMM"))</f>
        <v>AUGUST</v>
      </c>
      <c r="M4978" s="55" t="str">
        <f>UPPER("Week "&amp;IF(ROUNDUP(DAY(tbl_raw_data[[#This Row],[Updated_date]])/7,0)=5,4,ROUNDUP(DAY(tbl_raw_data[[#This Row],[Updated_date]])/7,0)))</f>
        <v>WEEK 4</v>
      </c>
      <c r="N4978" s="57" t="str">
        <f>UPPER(VLOOKUP(tbl_raw_data[[#This Row],[Analyst]],[1]setting!$A$1:$B$15,2,0))</f>
        <v>CAMERON</v>
      </c>
      <c r="O4978" s="57" t="str">
        <f>UPPER(tbl_raw_data[[#This Row],[Outcome]])</f>
        <v>DECLINE</v>
      </c>
      <c r="P4978" s="57" t="str">
        <f>UPPER(tbl_raw_data[[#This Row],[Queue Name]])</f>
        <v>CONSUMER EXISTING</v>
      </c>
      <c r="Q4978" s="57" t="str">
        <f>IF(tbl_raw_data[[#This Row],[time_taken_in_mins]]&lt;=20,"SLA_MET","SLA_NOT_MET")</f>
        <v>SLA_MET</v>
      </c>
    </row>
    <row r="4979" spans="1:17" ht="15" customHeight="1" x14ac:dyDescent="0.25">
      <c r="A4979" s="22" t="s">
        <v>386</v>
      </c>
      <c r="B4979" s="6">
        <v>45161.549340277779</v>
      </c>
      <c r="C4979" s="23">
        <v>45161.551851851851</v>
      </c>
      <c r="D4979" s="24" t="s">
        <v>46</v>
      </c>
      <c r="E4979" s="24" t="s">
        <v>28</v>
      </c>
      <c r="F4979" s="24" t="s">
        <v>86</v>
      </c>
      <c r="G4979" s="113" t="s">
        <v>387</v>
      </c>
      <c r="H49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79" s="48">
        <f>tbl_raw_data[[#This Row],[Date Actioned]]-tbl_raw_data[[#This Row],[Date Tagged]]</f>
        <v>2.5115740718320012E-3</v>
      </c>
      <c r="J4979" s="50">
        <f>HOUR(tbl_raw_data[[#This Row],[time_taken]])*60+MINUTE(tbl_raw_data[[#This Row],[time_taken]])+SECOND(tbl_raw_data[[#This Row],[time_taken]])/60</f>
        <v>3.6166666666666667</v>
      </c>
      <c r="K4979" s="54">
        <f>DATE(YEAR(tbl_raw_data[[#This Row],[Date Actioned]]), MONTH(tbl_raw_data[[#This Row],[Date Actioned]]), DAY(tbl_raw_data[[#This Row],[Date Actioned]]))</f>
        <v>45161</v>
      </c>
      <c r="L4979" s="55" t="str">
        <f>UPPER(TEXT(tbl_raw_data[[#This Row],[Updated_date]],"MMMM"))</f>
        <v>AUGUST</v>
      </c>
      <c r="M4979" s="55" t="str">
        <f>UPPER("Week "&amp;IF(ROUNDUP(DAY(tbl_raw_data[[#This Row],[Updated_date]])/7,0)=5,4,ROUNDUP(DAY(tbl_raw_data[[#This Row],[Updated_date]])/7,0)))</f>
        <v>WEEK 4</v>
      </c>
      <c r="N4979" s="57" t="str">
        <f>UPPER(VLOOKUP(tbl_raw_data[[#This Row],[Analyst]],[1]setting!$A$1:$B$15,2,0))</f>
        <v>ASIF</v>
      </c>
      <c r="O4979" s="57" t="str">
        <f>UPPER(tbl_raw_data[[#This Row],[Outcome]])</f>
        <v>DECLINE</v>
      </c>
      <c r="P4979" s="57" t="str">
        <f>UPPER(tbl_raw_data[[#This Row],[Queue Name]])</f>
        <v>CONSUMER EXISTING</v>
      </c>
      <c r="Q4979" s="57" t="str">
        <f>IF(tbl_raw_data[[#This Row],[time_taken_in_mins]]&lt;=20,"SLA_MET","SLA_NOT_MET")</f>
        <v>SLA_MET</v>
      </c>
    </row>
    <row r="4980" spans="1:17" ht="26.25" x14ac:dyDescent="0.25">
      <c r="A4980" s="11" t="s">
        <v>4165</v>
      </c>
      <c r="B4980" s="6">
        <v>45161.549710648149</v>
      </c>
      <c r="C4980" s="23">
        <v>45161.557708333334</v>
      </c>
      <c r="D4980" s="24" t="s">
        <v>8</v>
      </c>
      <c r="E4980" s="24" t="s">
        <v>28</v>
      </c>
      <c r="F4980" s="24" t="s">
        <v>14</v>
      </c>
      <c r="G4980" s="113" t="s">
        <v>4166</v>
      </c>
      <c r="H49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80" s="48">
        <f>tbl_raw_data[[#This Row],[Date Actioned]]-tbl_raw_data[[#This Row],[Date Tagged]]</f>
        <v>7.9976851848186925E-3</v>
      </c>
      <c r="J4980" s="50">
        <f>HOUR(tbl_raw_data[[#This Row],[time_taken]])*60+MINUTE(tbl_raw_data[[#This Row],[time_taken]])+SECOND(tbl_raw_data[[#This Row],[time_taken]])/60</f>
        <v>11.516666666666667</v>
      </c>
      <c r="K4980" s="54">
        <f>DATE(YEAR(tbl_raw_data[[#This Row],[Date Actioned]]), MONTH(tbl_raw_data[[#This Row],[Date Actioned]]), DAY(tbl_raw_data[[#This Row],[Date Actioned]]))</f>
        <v>45161</v>
      </c>
      <c r="L4980" s="55" t="str">
        <f>UPPER(TEXT(tbl_raw_data[[#This Row],[Updated_date]],"MMMM"))</f>
        <v>AUGUST</v>
      </c>
      <c r="M4980" s="55" t="str">
        <f>UPPER("Week "&amp;IF(ROUNDUP(DAY(tbl_raw_data[[#This Row],[Updated_date]])/7,0)=5,4,ROUNDUP(DAY(tbl_raw_data[[#This Row],[Updated_date]])/7,0)))</f>
        <v>WEEK 4</v>
      </c>
      <c r="N4980" s="57" t="str">
        <f>UPPER(VLOOKUP(tbl_raw_data[[#This Row],[Analyst]],[1]setting!$A$1:$B$15,2,0))</f>
        <v>HARDIK</v>
      </c>
      <c r="O4980" s="57" t="str">
        <f>UPPER(tbl_raw_data[[#This Row],[Outcome]])</f>
        <v>WITHDRAW</v>
      </c>
      <c r="P4980" s="57" t="str">
        <f>UPPER(tbl_raw_data[[#This Row],[Queue Name]])</f>
        <v>CONSUMER EXISTING</v>
      </c>
      <c r="Q4980" s="57" t="str">
        <f>IF(tbl_raw_data[[#This Row],[time_taken_in_mins]]&lt;=20,"SLA_MET","SLA_NOT_MET")</f>
        <v>SLA_MET</v>
      </c>
    </row>
    <row r="4981" spans="1:17" ht="15" customHeight="1" x14ac:dyDescent="0.25">
      <c r="A4981" s="22" t="s">
        <v>2680</v>
      </c>
      <c r="B4981" s="12">
        <v>45161.549803240741</v>
      </c>
      <c r="C4981" s="27">
        <v>45161.555694444447</v>
      </c>
      <c r="D4981" s="28" t="s">
        <v>8</v>
      </c>
      <c r="E4981" s="28" t="s">
        <v>41</v>
      </c>
      <c r="F4981" s="28" t="s">
        <v>168</v>
      </c>
      <c r="G4981" s="114"/>
      <c r="H49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81" s="48">
        <f>tbl_raw_data[[#This Row],[Date Actioned]]-tbl_raw_data[[#This Row],[Date Tagged]]</f>
        <v>5.8912037056870759E-3</v>
      </c>
      <c r="J4981" s="50">
        <f>HOUR(tbl_raw_data[[#This Row],[time_taken]])*60+MINUTE(tbl_raw_data[[#This Row],[time_taken]])+SECOND(tbl_raw_data[[#This Row],[time_taken]])/60</f>
        <v>8.4833333333333325</v>
      </c>
      <c r="K4981" s="54">
        <f>DATE(YEAR(tbl_raw_data[[#This Row],[Date Actioned]]), MONTH(tbl_raw_data[[#This Row],[Date Actioned]]), DAY(tbl_raw_data[[#This Row],[Date Actioned]]))</f>
        <v>45161</v>
      </c>
      <c r="L4981" s="55" t="str">
        <f>UPPER(TEXT(tbl_raw_data[[#This Row],[Updated_date]],"MMMM"))</f>
        <v>AUGUST</v>
      </c>
      <c r="M4981" s="55" t="str">
        <f>UPPER("Week "&amp;IF(ROUNDUP(DAY(tbl_raw_data[[#This Row],[Updated_date]])/7,0)=5,4,ROUNDUP(DAY(tbl_raw_data[[#This Row],[Updated_date]])/7,0)))</f>
        <v>WEEK 4</v>
      </c>
      <c r="N4981" s="57" t="str">
        <f>UPPER(VLOOKUP(tbl_raw_data[[#This Row],[Analyst]],[1]setting!$A$1:$B$15,2,0))</f>
        <v>MERCEDES</v>
      </c>
      <c r="O4981" s="57" t="str">
        <f>UPPER(tbl_raw_data[[#This Row],[Outcome]])</f>
        <v>WITHDRAW</v>
      </c>
      <c r="P4981" s="57" t="str">
        <f>UPPER(tbl_raw_data[[#This Row],[Queue Name]])</f>
        <v>CONSUMER POST BUREAU</v>
      </c>
      <c r="Q4981" s="57" t="str">
        <f>IF(tbl_raw_data[[#This Row],[time_taken_in_mins]]&lt;=20,"SLA_MET","SLA_NOT_MET")</f>
        <v>SLA_MET</v>
      </c>
    </row>
    <row r="4982" spans="1:17" ht="15" customHeight="1" x14ac:dyDescent="0.25">
      <c r="A4982" s="5" t="s">
        <v>3070</v>
      </c>
      <c r="B4982" s="12">
        <v>45161.554803240739</v>
      </c>
      <c r="C4982" s="27">
        <v>45161.561296296299</v>
      </c>
      <c r="D4982" s="28" t="s">
        <v>46</v>
      </c>
      <c r="E4982" s="28" t="s">
        <v>28</v>
      </c>
      <c r="F4982" s="28" t="s">
        <v>86</v>
      </c>
      <c r="G4982" s="112" t="s">
        <v>3071</v>
      </c>
      <c r="H49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2" s="48">
        <f>tbl_raw_data[[#This Row],[Date Actioned]]-tbl_raw_data[[#This Row],[Date Tagged]]</f>
        <v>6.4930555599858053E-3</v>
      </c>
      <c r="J4982" s="50">
        <f>HOUR(tbl_raw_data[[#This Row],[time_taken]])*60+MINUTE(tbl_raw_data[[#This Row],[time_taken]])+SECOND(tbl_raw_data[[#This Row],[time_taken]])/60</f>
        <v>9.35</v>
      </c>
      <c r="K4982" s="54">
        <f>DATE(YEAR(tbl_raw_data[[#This Row],[Date Actioned]]), MONTH(tbl_raw_data[[#This Row],[Date Actioned]]), DAY(tbl_raw_data[[#This Row],[Date Actioned]]))</f>
        <v>45161</v>
      </c>
      <c r="L4982" s="55" t="str">
        <f>UPPER(TEXT(tbl_raw_data[[#This Row],[Updated_date]],"MMMM"))</f>
        <v>AUGUST</v>
      </c>
      <c r="M4982" s="55" t="str">
        <f>UPPER("Week "&amp;IF(ROUNDUP(DAY(tbl_raw_data[[#This Row],[Updated_date]])/7,0)=5,4,ROUNDUP(DAY(tbl_raw_data[[#This Row],[Updated_date]])/7,0)))</f>
        <v>WEEK 4</v>
      </c>
      <c r="N4982" s="57" t="str">
        <f>UPPER(VLOOKUP(tbl_raw_data[[#This Row],[Analyst]],[1]setting!$A$1:$B$15,2,0))</f>
        <v>ASIF</v>
      </c>
      <c r="O4982" s="57" t="str">
        <f>UPPER(tbl_raw_data[[#This Row],[Outcome]])</f>
        <v>DECLINE</v>
      </c>
      <c r="P4982" s="57" t="str">
        <f>UPPER(tbl_raw_data[[#This Row],[Queue Name]])</f>
        <v>CONSUMER EXISTING</v>
      </c>
      <c r="Q4982" s="57" t="str">
        <f>IF(tbl_raw_data[[#This Row],[time_taken_in_mins]]&lt;=20,"SLA_MET","SLA_NOT_MET")</f>
        <v>SLA_MET</v>
      </c>
    </row>
    <row r="4983" spans="1:17" ht="15" customHeight="1" x14ac:dyDescent="0.25">
      <c r="A4983" s="22" t="s">
        <v>2435</v>
      </c>
      <c r="B4983" s="6">
        <v>45161.558599537035</v>
      </c>
      <c r="C4983" s="23">
        <v>45161.564201388886</v>
      </c>
      <c r="D4983" s="24" t="s">
        <v>13</v>
      </c>
      <c r="E4983" s="24" t="s">
        <v>9</v>
      </c>
      <c r="F4983" s="24" t="s">
        <v>14</v>
      </c>
      <c r="G4983" s="113" t="s">
        <v>29</v>
      </c>
      <c r="H49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3" s="48">
        <f>tbl_raw_data[[#This Row],[Date Actioned]]-tbl_raw_data[[#This Row],[Date Tagged]]</f>
        <v>5.6018518516793847E-3</v>
      </c>
      <c r="J4983" s="50">
        <f>HOUR(tbl_raw_data[[#This Row],[time_taken]])*60+MINUTE(tbl_raw_data[[#This Row],[time_taken]])+SECOND(tbl_raw_data[[#This Row],[time_taken]])/60</f>
        <v>8.0666666666666664</v>
      </c>
      <c r="K4983" s="54">
        <f>DATE(YEAR(tbl_raw_data[[#This Row],[Date Actioned]]), MONTH(tbl_raw_data[[#This Row],[Date Actioned]]), DAY(tbl_raw_data[[#This Row],[Date Actioned]]))</f>
        <v>45161</v>
      </c>
      <c r="L4983" s="55" t="str">
        <f>UPPER(TEXT(tbl_raw_data[[#This Row],[Updated_date]],"MMMM"))</f>
        <v>AUGUST</v>
      </c>
      <c r="M4983" s="55" t="str">
        <f>UPPER("Week "&amp;IF(ROUNDUP(DAY(tbl_raw_data[[#This Row],[Updated_date]])/7,0)=5,4,ROUNDUP(DAY(tbl_raw_data[[#This Row],[Updated_date]])/7,0)))</f>
        <v>WEEK 4</v>
      </c>
      <c r="N4983" s="57" t="str">
        <f>UPPER(VLOOKUP(tbl_raw_data[[#This Row],[Analyst]],[1]setting!$A$1:$B$15,2,0))</f>
        <v>HARDIK</v>
      </c>
      <c r="O4983" s="57" t="str">
        <f>UPPER(tbl_raw_data[[#This Row],[Outcome]])</f>
        <v>APPROVE</v>
      </c>
      <c r="P4983" s="57" t="str">
        <f>UPPER(tbl_raw_data[[#This Row],[Queue Name]])</f>
        <v>CONSUMER PRE BUREAU</v>
      </c>
      <c r="Q4983" s="57" t="str">
        <f>IF(tbl_raw_data[[#This Row],[time_taken_in_mins]]&lt;=20,"SLA_MET","SLA_NOT_MET")</f>
        <v>SLA_MET</v>
      </c>
    </row>
    <row r="4984" spans="1:17" ht="26.25" x14ac:dyDescent="0.25">
      <c r="A4984" s="5" t="s">
        <v>6680</v>
      </c>
      <c r="B4984" s="6">
        <v>45161.559166666666</v>
      </c>
      <c r="C4984" s="23">
        <v>45161.573958333334</v>
      </c>
      <c r="D4984" s="24" t="s">
        <v>8</v>
      </c>
      <c r="E4984" s="24" t="s">
        <v>28</v>
      </c>
      <c r="F4984" s="24" t="s">
        <v>42</v>
      </c>
      <c r="G4984" s="113" t="s">
        <v>6681</v>
      </c>
      <c r="H49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4" s="48">
        <f>tbl_raw_data[[#This Row],[Date Actioned]]-tbl_raw_data[[#This Row],[Date Tagged]]</f>
        <v>1.4791666668315884E-2</v>
      </c>
      <c r="J4984" s="50">
        <f>HOUR(tbl_raw_data[[#This Row],[time_taken]])*60+MINUTE(tbl_raw_data[[#This Row],[time_taken]])+SECOND(tbl_raw_data[[#This Row],[time_taken]])/60</f>
        <v>21.3</v>
      </c>
      <c r="K4984" s="54">
        <f>DATE(YEAR(tbl_raw_data[[#This Row],[Date Actioned]]), MONTH(tbl_raw_data[[#This Row],[Date Actioned]]), DAY(tbl_raw_data[[#This Row],[Date Actioned]]))</f>
        <v>45161</v>
      </c>
      <c r="L4984" s="55" t="str">
        <f>UPPER(TEXT(tbl_raw_data[[#This Row],[Updated_date]],"MMMM"))</f>
        <v>AUGUST</v>
      </c>
      <c r="M4984" s="55" t="str">
        <f>UPPER("Week "&amp;IF(ROUNDUP(DAY(tbl_raw_data[[#This Row],[Updated_date]])/7,0)=5,4,ROUNDUP(DAY(tbl_raw_data[[#This Row],[Updated_date]])/7,0)))</f>
        <v>WEEK 4</v>
      </c>
      <c r="N4984" s="57" t="str">
        <f>UPPER(VLOOKUP(tbl_raw_data[[#This Row],[Analyst]],[1]setting!$A$1:$B$15,2,0))</f>
        <v>NITESH</v>
      </c>
      <c r="O4984" s="57" t="str">
        <f>UPPER(tbl_raw_data[[#This Row],[Outcome]])</f>
        <v>WITHDRAW</v>
      </c>
      <c r="P4984" s="57" t="str">
        <f>UPPER(tbl_raw_data[[#This Row],[Queue Name]])</f>
        <v>CONSUMER EXISTING</v>
      </c>
      <c r="Q4984" s="57" t="str">
        <f>IF(tbl_raw_data[[#This Row],[time_taken_in_mins]]&lt;=20,"SLA_MET","SLA_NOT_MET")</f>
        <v>SLA_NOT_MET</v>
      </c>
    </row>
    <row r="4985" spans="1:17" ht="15" customHeight="1" x14ac:dyDescent="0.25">
      <c r="A4985" s="5" t="s">
        <v>5094</v>
      </c>
      <c r="B4985" s="12">
        <v>45161.559490740743</v>
      </c>
      <c r="C4985" s="27">
        <v>45161.569236111114</v>
      </c>
      <c r="D4985" s="28" t="s">
        <v>13</v>
      </c>
      <c r="E4985" s="28" t="s">
        <v>41</v>
      </c>
      <c r="F4985" s="28" t="s">
        <v>168</v>
      </c>
      <c r="G4985" s="114"/>
      <c r="H49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85" s="48">
        <f>tbl_raw_data[[#This Row],[Date Actioned]]-tbl_raw_data[[#This Row],[Date Tagged]]</f>
        <v>9.7453703710925765E-3</v>
      </c>
      <c r="J4985" s="50">
        <f>HOUR(tbl_raw_data[[#This Row],[time_taken]])*60+MINUTE(tbl_raw_data[[#This Row],[time_taken]])+SECOND(tbl_raw_data[[#This Row],[time_taken]])/60</f>
        <v>14.033333333333333</v>
      </c>
      <c r="K4985" s="54">
        <f>DATE(YEAR(tbl_raw_data[[#This Row],[Date Actioned]]), MONTH(tbl_raw_data[[#This Row],[Date Actioned]]), DAY(tbl_raw_data[[#This Row],[Date Actioned]]))</f>
        <v>45161</v>
      </c>
      <c r="L4985" s="55" t="str">
        <f>UPPER(TEXT(tbl_raw_data[[#This Row],[Updated_date]],"MMMM"))</f>
        <v>AUGUST</v>
      </c>
      <c r="M4985" s="55" t="str">
        <f>UPPER("Week "&amp;IF(ROUNDUP(DAY(tbl_raw_data[[#This Row],[Updated_date]])/7,0)=5,4,ROUNDUP(DAY(tbl_raw_data[[#This Row],[Updated_date]])/7,0)))</f>
        <v>WEEK 4</v>
      </c>
      <c r="N4985" s="57" t="str">
        <f>UPPER(VLOOKUP(tbl_raw_data[[#This Row],[Analyst]],[1]setting!$A$1:$B$15,2,0))</f>
        <v>MERCEDES</v>
      </c>
      <c r="O4985" s="57" t="str">
        <f>UPPER(tbl_raw_data[[#This Row],[Outcome]])</f>
        <v>APPROVE</v>
      </c>
      <c r="P4985" s="57" t="str">
        <f>UPPER(tbl_raw_data[[#This Row],[Queue Name]])</f>
        <v>CONSUMER POST BUREAU</v>
      </c>
      <c r="Q4985" s="57" t="str">
        <f>IF(tbl_raw_data[[#This Row],[time_taken_in_mins]]&lt;=20,"SLA_MET","SLA_NOT_MET")</f>
        <v>SLA_MET</v>
      </c>
    </row>
    <row r="4986" spans="1:17" ht="15" customHeight="1" x14ac:dyDescent="0.25">
      <c r="A4986" s="11" t="s">
        <v>7057</v>
      </c>
      <c r="B4986" s="12">
        <v>45161.560555555552</v>
      </c>
      <c r="C4986" s="27">
        <v>45161.579687500001</v>
      </c>
      <c r="D4986" s="28" t="s">
        <v>8</v>
      </c>
      <c r="E4986" s="28" t="s">
        <v>41</v>
      </c>
      <c r="F4986" s="28" t="s">
        <v>14</v>
      </c>
      <c r="G4986" s="112" t="s">
        <v>488</v>
      </c>
      <c r="H49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86" s="48">
        <f>tbl_raw_data[[#This Row],[Date Actioned]]-tbl_raw_data[[#This Row],[Date Tagged]]</f>
        <v>1.913194444932742E-2</v>
      </c>
      <c r="J4986" s="50">
        <f>HOUR(tbl_raw_data[[#This Row],[time_taken]])*60+MINUTE(tbl_raw_data[[#This Row],[time_taken]])+SECOND(tbl_raw_data[[#This Row],[time_taken]])/60</f>
        <v>27.55</v>
      </c>
      <c r="K4986" s="54">
        <f>DATE(YEAR(tbl_raw_data[[#This Row],[Date Actioned]]), MONTH(tbl_raw_data[[#This Row],[Date Actioned]]), DAY(tbl_raw_data[[#This Row],[Date Actioned]]))</f>
        <v>45161</v>
      </c>
      <c r="L4986" s="55" t="str">
        <f>UPPER(TEXT(tbl_raw_data[[#This Row],[Updated_date]],"MMMM"))</f>
        <v>AUGUST</v>
      </c>
      <c r="M4986" s="55" t="str">
        <f>UPPER("Week "&amp;IF(ROUNDUP(DAY(tbl_raw_data[[#This Row],[Updated_date]])/7,0)=5,4,ROUNDUP(DAY(tbl_raw_data[[#This Row],[Updated_date]])/7,0)))</f>
        <v>WEEK 4</v>
      </c>
      <c r="N4986" s="57" t="str">
        <f>UPPER(VLOOKUP(tbl_raw_data[[#This Row],[Analyst]],[1]setting!$A$1:$B$15,2,0))</f>
        <v>HARDIK</v>
      </c>
      <c r="O4986" s="57" t="str">
        <f>UPPER(tbl_raw_data[[#This Row],[Outcome]])</f>
        <v>WITHDRAW</v>
      </c>
      <c r="P4986" s="57" t="str">
        <f>UPPER(tbl_raw_data[[#This Row],[Queue Name]])</f>
        <v>CONSUMER POST BUREAU</v>
      </c>
      <c r="Q4986" s="57" t="str">
        <f>IF(tbl_raw_data[[#This Row],[time_taken_in_mins]]&lt;=20,"SLA_MET","SLA_NOT_MET")</f>
        <v>SLA_NOT_MET</v>
      </c>
    </row>
    <row r="4987" spans="1:17" ht="15" customHeight="1" x14ac:dyDescent="0.25">
      <c r="A4987" s="11" t="s">
        <v>988</v>
      </c>
      <c r="B4987" s="6">
        <v>45161.561157407406</v>
      </c>
      <c r="C4987" s="23">
        <v>45161.564826388887</v>
      </c>
      <c r="D4987" s="24" t="s">
        <v>13</v>
      </c>
      <c r="E4987" s="24" t="s">
        <v>28</v>
      </c>
      <c r="F4987" s="24" t="s">
        <v>86</v>
      </c>
      <c r="G4987" s="113" t="s">
        <v>29</v>
      </c>
      <c r="H49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87" s="48">
        <f>tbl_raw_data[[#This Row],[Date Actioned]]-tbl_raw_data[[#This Row],[Date Tagged]]</f>
        <v>3.6689814805868082E-3</v>
      </c>
      <c r="J4987" s="50">
        <f>HOUR(tbl_raw_data[[#This Row],[time_taken]])*60+MINUTE(tbl_raw_data[[#This Row],[time_taken]])+SECOND(tbl_raw_data[[#This Row],[time_taken]])/60</f>
        <v>5.2833333333333332</v>
      </c>
      <c r="K4987" s="54">
        <f>DATE(YEAR(tbl_raw_data[[#This Row],[Date Actioned]]), MONTH(tbl_raw_data[[#This Row],[Date Actioned]]), DAY(tbl_raw_data[[#This Row],[Date Actioned]]))</f>
        <v>45161</v>
      </c>
      <c r="L4987" s="55" t="str">
        <f>UPPER(TEXT(tbl_raw_data[[#This Row],[Updated_date]],"MMMM"))</f>
        <v>AUGUST</v>
      </c>
      <c r="M4987" s="55" t="str">
        <f>UPPER("Week "&amp;IF(ROUNDUP(DAY(tbl_raw_data[[#This Row],[Updated_date]])/7,0)=5,4,ROUNDUP(DAY(tbl_raw_data[[#This Row],[Updated_date]])/7,0)))</f>
        <v>WEEK 4</v>
      </c>
      <c r="N4987" s="57" t="str">
        <f>UPPER(VLOOKUP(tbl_raw_data[[#This Row],[Analyst]],[1]setting!$A$1:$B$15,2,0))</f>
        <v>ASIF</v>
      </c>
      <c r="O4987" s="57" t="str">
        <f>UPPER(tbl_raw_data[[#This Row],[Outcome]])</f>
        <v>APPROVE</v>
      </c>
      <c r="P4987" s="57" t="str">
        <f>UPPER(tbl_raw_data[[#This Row],[Queue Name]])</f>
        <v>CONSUMER EXISTING</v>
      </c>
      <c r="Q4987" s="57" t="str">
        <f>IF(tbl_raw_data[[#This Row],[time_taken_in_mins]]&lt;=20,"SLA_MET","SLA_NOT_MET")</f>
        <v>SLA_MET</v>
      </c>
    </row>
    <row r="4988" spans="1:17" ht="15" customHeight="1" x14ac:dyDescent="0.25">
      <c r="A4988" s="11" t="s">
        <v>2303</v>
      </c>
      <c r="B4988" s="6">
        <v>45161.561400462961</v>
      </c>
      <c r="C4988" s="23">
        <v>45161.566863425927</v>
      </c>
      <c r="D4988" s="24" t="s">
        <v>46</v>
      </c>
      <c r="E4988" s="24" t="s">
        <v>28</v>
      </c>
      <c r="F4988" s="24" t="s">
        <v>86</v>
      </c>
      <c r="G4988" s="113" t="s">
        <v>47</v>
      </c>
      <c r="H49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88" s="48">
        <f>tbl_raw_data[[#This Row],[Date Actioned]]-tbl_raw_data[[#This Row],[Date Tagged]]</f>
        <v>5.4629629667033441E-3</v>
      </c>
      <c r="J4988" s="50">
        <f>HOUR(tbl_raw_data[[#This Row],[time_taken]])*60+MINUTE(tbl_raw_data[[#This Row],[time_taken]])+SECOND(tbl_raw_data[[#This Row],[time_taken]])/60</f>
        <v>7.8666666666666671</v>
      </c>
      <c r="K4988" s="54">
        <f>DATE(YEAR(tbl_raw_data[[#This Row],[Date Actioned]]), MONTH(tbl_raw_data[[#This Row],[Date Actioned]]), DAY(tbl_raw_data[[#This Row],[Date Actioned]]))</f>
        <v>45161</v>
      </c>
      <c r="L4988" s="55" t="str">
        <f>UPPER(TEXT(tbl_raw_data[[#This Row],[Updated_date]],"MMMM"))</f>
        <v>AUGUST</v>
      </c>
      <c r="M4988" s="55" t="str">
        <f>UPPER("Week "&amp;IF(ROUNDUP(DAY(tbl_raw_data[[#This Row],[Updated_date]])/7,0)=5,4,ROUNDUP(DAY(tbl_raw_data[[#This Row],[Updated_date]])/7,0)))</f>
        <v>WEEK 4</v>
      </c>
      <c r="N4988" s="57" t="str">
        <f>UPPER(VLOOKUP(tbl_raw_data[[#This Row],[Analyst]],[1]setting!$A$1:$B$15,2,0))</f>
        <v>ASIF</v>
      </c>
      <c r="O4988" s="57" t="str">
        <f>UPPER(tbl_raw_data[[#This Row],[Outcome]])</f>
        <v>DECLINE</v>
      </c>
      <c r="P4988" s="57" t="str">
        <f>UPPER(tbl_raw_data[[#This Row],[Queue Name]])</f>
        <v>CONSUMER EXISTING</v>
      </c>
      <c r="Q4988" s="57" t="str">
        <f>IF(tbl_raw_data[[#This Row],[time_taken_in_mins]]&lt;=20,"SLA_MET","SLA_NOT_MET")</f>
        <v>SLA_MET</v>
      </c>
    </row>
    <row r="4989" spans="1:17" ht="15" customHeight="1" x14ac:dyDescent="0.25">
      <c r="A4989" s="22" t="s">
        <v>5119</v>
      </c>
      <c r="B4989" s="12">
        <v>45161.563310185185</v>
      </c>
      <c r="C4989" s="27">
        <v>45161.573125000003</v>
      </c>
      <c r="D4989" s="28" t="s">
        <v>46</v>
      </c>
      <c r="E4989" s="28" t="s">
        <v>28</v>
      </c>
      <c r="F4989" s="28" t="s">
        <v>228</v>
      </c>
      <c r="G4989" s="114"/>
      <c r="H49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89" s="48">
        <f>tbl_raw_data[[#This Row],[Date Actioned]]-tbl_raw_data[[#This Row],[Date Tagged]]</f>
        <v>9.8148148172185756E-3</v>
      </c>
      <c r="J4989" s="50">
        <f>HOUR(tbl_raw_data[[#This Row],[time_taken]])*60+MINUTE(tbl_raw_data[[#This Row],[time_taken]])+SECOND(tbl_raw_data[[#This Row],[time_taken]])/60</f>
        <v>14.133333333333333</v>
      </c>
      <c r="K4989" s="54">
        <f>DATE(YEAR(tbl_raw_data[[#This Row],[Date Actioned]]), MONTH(tbl_raw_data[[#This Row],[Date Actioned]]), DAY(tbl_raw_data[[#This Row],[Date Actioned]]))</f>
        <v>45161</v>
      </c>
      <c r="L4989" s="55" t="str">
        <f>UPPER(TEXT(tbl_raw_data[[#This Row],[Updated_date]],"MMMM"))</f>
        <v>AUGUST</v>
      </c>
      <c r="M4989" s="55" t="str">
        <f>UPPER("Week "&amp;IF(ROUNDUP(DAY(tbl_raw_data[[#This Row],[Updated_date]])/7,0)=5,4,ROUNDUP(DAY(tbl_raw_data[[#This Row],[Updated_date]])/7,0)))</f>
        <v>WEEK 4</v>
      </c>
      <c r="N4989" s="57" t="str">
        <f>UPPER(VLOOKUP(tbl_raw_data[[#This Row],[Analyst]],[1]setting!$A$1:$B$15,2,0))</f>
        <v>OUADIR</v>
      </c>
      <c r="O4989" s="57" t="str">
        <f>UPPER(tbl_raw_data[[#This Row],[Outcome]])</f>
        <v>DECLINE</v>
      </c>
      <c r="P4989" s="57" t="str">
        <f>UPPER(tbl_raw_data[[#This Row],[Queue Name]])</f>
        <v>CONSUMER EXISTING</v>
      </c>
      <c r="Q4989" s="57" t="str">
        <f>IF(tbl_raw_data[[#This Row],[time_taken_in_mins]]&lt;=20,"SLA_MET","SLA_NOT_MET")</f>
        <v>SLA_MET</v>
      </c>
    </row>
    <row r="4990" spans="1:17" ht="15" customHeight="1" x14ac:dyDescent="0.25">
      <c r="A4990" s="22" t="s">
        <v>3431</v>
      </c>
      <c r="B4990" s="12">
        <v>45161.563472222224</v>
      </c>
      <c r="C4990" s="27">
        <v>45161.570416666669</v>
      </c>
      <c r="D4990" s="28" t="s">
        <v>13</v>
      </c>
      <c r="E4990" s="28" t="s">
        <v>41</v>
      </c>
      <c r="F4990" s="28" t="s">
        <v>73</v>
      </c>
      <c r="G4990" s="114"/>
      <c r="H49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90" s="48">
        <f>tbl_raw_data[[#This Row],[Date Actioned]]-tbl_raw_data[[#This Row],[Date Tagged]]</f>
        <v>6.9444444452528842E-3</v>
      </c>
      <c r="J4990" s="50">
        <f>HOUR(tbl_raw_data[[#This Row],[time_taken]])*60+MINUTE(tbl_raw_data[[#This Row],[time_taken]])+SECOND(tbl_raw_data[[#This Row],[time_taken]])/60</f>
        <v>10</v>
      </c>
      <c r="K4990" s="54">
        <f>DATE(YEAR(tbl_raw_data[[#This Row],[Date Actioned]]), MONTH(tbl_raw_data[[#This Row],[Date Actioned]]), DAY(tbl_raw_data[[#This Row],[Date Actioned]]))</f>
        <v>45161</v>
      </c>
      <c r="L4990" s="55" t="str">
        <f>UPPER(TEXT(tbl_raw_data[[#This Row],[Updated_date]],"MMMM"))</f>
        <v>AUGUST</v>
      </c>
      <c r="M4990" s="55" t="str">
        <f>UPPER("Week "&amp;IF(ROUNDUP(DAY(tbl_raw_data[[#This Row],[Updated_date]])/7,0)=5,4,ROUNDUP(DAY(tbl_raw_data[[#This Row],[Updated_date]])/7,0)))</f>
        <v>WEEK 4</v>
      </c>
      <c r="N4990" s="57" t="str">
        <f>UPPER(VLOOKUP(tbl_raw_data[[#This Row],[Analyst]],[1]setting!$A$1:$B$15,2,0))</f>
        <v>SHAHID</v>
      </c>
      <c r="O4990" s="57" t="str">
        <f>UPPER(tbl_raw_data[[#This Row],[Outcome]])</f>
        <v>APPROVE</v>
      </c>
      <c r="P4990" s="57" t="str">
        <f>UPPER(tbl_raw_data[[#This Row],[Queue Name]])</f>
        <v>CONSUMER POST BUREAU</v>
      </c>
      <c r="Q4990" s="57" t="str">
        <f>IF(tbl_raw_data[[#This Row],[time_taken_in_mins]]&lt;=20,"SLA_MET","SLA_NOT_MET")</f>
        <v>SLA_MET</v>
      </c>
    </row>
    <row r="4991" spans="1:17" ht="15" customHeight="1" x14ac:dyDescent="0.25">
      <c r="A4991" s="5" t="s">
        <v>1754</v>
      </c>
      <c r="B4991" s="6">
        <v>45161.565115740741</v>
      </c>
      <c r="C4991" s="23">
        <v>45161.569849537038</v>
      </c>
      <c r="D4991" s="24" t="s">
        <v>46</v>
      </c>
      <c r="E4991" s="24" t="s">
        <v>28</v>
      </c>
      <c r="F4991" s="24" t="s">
        <v>86</v>
      </c>
      <c r="G4991" s="113" t="s">
        <v>1755</v>
      </c>
      <c r="H49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1" s="48">
        <f>tbl_raw_data[[#This Row],[Date Actioned]]-tbl_raw_data[[#This Row],[Date Tagged]]</f>
        <v>4.7337962969322689E-3</v>
      </c>
      <c r="J4991" s="50">
        <f>HOUR(tbl_raw_data[[#This Row],[time_taken]])*60+MINUTE(tbl_raw_data[[#This Row],[time_taken]])+SECOND(tbl_raw_data[[#This Row],[time_taken]])/60</f>
        <v>6.8166666666666664</v>
      </c>
      <c r="K4991" s="54">
        <f>DATE(YEAR(tbl_raw_data[[#This Row],[Date Actioned]]), MONTH(tbl_raw_data[[#This Row],[Date Actioned]]), DAY(tbl_raw_data[[#This Row],[Date Actioned]]))</f>
        <v>45161</v>
      </c>
      <c r="L4991" s="55" t="str">
        <f>UPPER(TEXT(tbl_raw_data[[#This Row],[Updated_date]],"MMMM"))</f>
        <v>AUGUST</v>
      </c>
      <c r="M4991" s="55" t="str">
        <f>UPPER("Week "&amp;IF(ROUNDUP(DAY(tbl_raw_data[[#This Row],[Updated_date]])/7,0)=5,4,ROUNDUP(DAY(tbl_raw_data[[#This Row],[Updated_date]])/7,0)))</f>
        <v>WEEK 4</v>
      </c>
      <c r="N4991" s="57" t="str">
        <f>UPPER(VLOOKUP(tbl_raw_data[[#This Row],[Analyst]],[1]setting!$A$1:$B$15,2,0))</f>
        <v>ASIF</v>
      </c>
      <c r="O4991" s="57" t="str">
        <f>UPPER(tbl_raw_data[[#This Row],[Outcome]])</f>
        <v>DECLINE</v>
      </c>
      <c r="P4991" s="57" t="str">
        <f>UPPER(tbl_raw_data[[#This Row],[Queue Name]])</f>
        <v>CONSUMER EXISTING</v>
      </c>
      <c r="Q4991" s="57" t="str">
        <f>IF(tbl_raw_data[[#This Row],[time_taken_in_mins]]&lt;=20,"SLA_MET","SLA_NOT_MET")</f>
        <v>SLA_MET</v>
      </c>
    </row>
    <row r="4992" spans="1:17" ht="26.25" x14ac:dyDescent="0.25">
      <c r="A4992" s="22" t="s">
        <v>4835</v>
      </c>
      <c r="B4992" s="6">
        <v>45161.566041666665</v>
      </c>
      <c r="C4992" s="23">
        <v>45161.575196759259</v>
      </c>
      <c r="D4992" s="24" t="s">
        <v>8</v>
      </c>
      <c r="E4992" s="24" t="s">
        <v>28</v>
      </c>
      <c r="F4992" s="24" t="s">
        <v>55</v>
      </c>
      <c r="G4992" s="113" t="s">
        <v>4836</v>
      </c>
      <c r="H49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92" s="48">
        <f>tbl_raw_data[[#This Row],[Date Actioned]]-tbl_raw_data[[#This Row],[Date Tagged]]</f>
        <v>9.1550925935734995E-3</v>
      </c>
      <c r="J4992" s="50">
        <f>HOUR(tbl_raw_data[[#This Row],[time_taken]])*60+MINUTE(tbl_raw_data[[#This Row],[time_taken]])+SECOND(tbl_raw_data[[#This Row],[time_taken]])/60</f>
        <v>13.183333333333334</v>
      </c>
      <c r="K4992" s="54">
        <f>DATE(YEAR(tbl_raw_data[[#This Row],[Date Actioned]]), MONTH(tbl_raw_data[[#This Row],[Date Actioned]]), DAY(tbl_raw_data[[#This Row],[Date Actioned]]))</f>
        <v>45161</v>
      </c>
      <c r="L4992" s="55" t="str">
        <f>UPPER(TEXT(tbl_raw_data[[#This Row],[Updated_date]],"MMMM"))</f>
        <v>AUGUST</v>
      </c>
      <c r="M4992" s="55" t="str">
        <f>UPPER("Week "&amp;IF(ROUNDUP(DAY(tbl_raw_data[[#This Row],[Updated_date]])/7,0)=5,4,ROUNDUP(DAY(tbl_raw_data[[#This Row],[Updated_date]])/7,0)))</f>
        <v>WEEK 4</v>
      </c>
      <c r="N4992" s="57" t="str">
        <f>UPPER(VLOOKUP(tbl_raw_data[[#This Row],[Analyst]],[1]setting!$A$1:$B$15,2,0))</f>
        <v>CAMERON</v>
      </c>
      <c r="O4992" s="57" t="str">
        <f>UPPER(tbl_raw_data[[#This Row],[Outcome]])</f>
        <v>WITHDRAW</v>
      </c>
      <c r="P4992" s="57" t="str">
        <f>UPPER(tbl_raw_data[[#This Row],[Queue Name]])</f>
        <v>CONSUMER EXISTING</v>
      </c>
      <c r="Q4992" s="57" t="str">
        <f>IF(tbl_raw_data[[#This Row],[time_taken_in_mins]]&lt;=20,"SLA_MET","SLA_NOT_MET")</f>
        <v>SLA_MET</v>
      </c>
    </row>
    <row r="4993" spans="1:17" ht="15" customHeight="1" x14ac:dyDescent="0.25">
      <c r="A4993" s="5" t="s">
        <v>1984</v>
      </c>
      <c r="B4993" s="6">
        <v>45161.578321759262</v>
      </c>
      <c r="C4993" s="23">
        <v>45161.583368055559</v>
      </c>
      <c r="D4993" s="24" t="s">
        <v>13</v>
      </c>
      <c r="E4993" s="24" t="s">
        <v>28</v>
      </c>
      <c r="F4993" s="24" t="s">
        <v>228</v>
      </c>
      <c r="G4993" s="115"/>
      <c r="H49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93" s="48">
        <f>tbl_raw_data[[#This Row],[Date Actioned]]-tbl_raw_data[[#This Row],[Date Tagged]]</f>
        <v>5.0462962972233072E-3</v>
      </c>
      <c r="J4993" s="50">
        <f>HOUR(tbl_raw_data[[#This Row],[time_taken]])*60+MINUTE(tbl_raw_data[[#This Row],[time_taken]])+SECOND(tbl_raw_data[[#This Row],[time_taken]])/60</f>
        <v>7.2666666666666666</v>
      </c>
      <c r="K4993" s="54">
        <f>DATE(YEAR(tbl_raw_data[[#This Row],[Date Actioned]]), MONTH(tbl_raw_data[[#This Row],[Date Actioned]]), DAY(tbl_raw_data[[#This Row],[Date Actioned]]))</f>
        <v>45161</v>
      </c>
      <c r="L4993" s="55" t="str">
        <f>UPPER(TEXT(tbl_raw_data[[#This Row],[Updated_date]],"MMMM"))</f>
        <v>AUGUST</v>
      </c>
      <c r="M4993" s="55" t="str">
        <f>UPPER("Week "&amp;IF(ROUNDUP(DAY(tbl_raw_data[[#This Row],[Updated_date]])/7,0)=5,4,ROUNDUP(DAY(tbl_raw_data[[#This Row],[Updated_date]])/7,0)))</f>
        <v>WEEK 4</v>
      </c>
      <c r="N4993" s="57" t="str">
        <f>UPPER(VLOOKUP(tbl_raw_data[[#This Row],[Analyst]],[1]setting!$A$1:$B$15,2,0))</f>
        <v>OUADIR</v>
      </c>
      <c r="O4993" s="57" t="str">
        <f>UPPER(tbl_raw_data[[#This Row],[Outcome]])</f>
        <v>APPROVE</v>
      </c>
      <c r="P4993" s="57" t="str">
        <f>UPPER(tbl_raw_data[[#This Row],[Queue Name]])</f>
        <v>CONSUMER EXISTING</v>
      </c>
      <c r="Q4993" s="57" t="str">
        <f>IF(tbl_raw_data[[#This Row],[time_taken_in_mins]]&lt;=20,"SLA_MET","SLA_NOT_MET")</f>
        <v>SLA_MET</v>
      </c>
    </row>
    <row r="4994" spans="1:17" ht="15" customHeight="1" x14ac:dyDescent="0.25">
      <c r="A4994" s="11" t="s">
        <v>1873</v>
      </c>
      <c r="B4994" s="12">
        <v>45161.579988425925</v>
      </c>
      <c r="C4994" s="27">
        <v>45161.58488425926</v>
      </c>
      <c r="D4994" s="28" t="s">
        <v>46</v>
      </c>
      <c r="E4994" s="28" t="s">
        <v>28</v>
      </c>
      <c r="F4994" s="28" t="s">
        <v>73</v>
      </c>
      <c r="G4994" s="114"/>
      <c r="H49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4994" s="48">
        <f>tbl_raw_data[[#This Row],[Date Actioned]]-tbl_raw_data[[#This Row],[Date Tagged]]</f>
        <v>4.8958333354676142E-3</v>
      </c>
      <c r="J4994" s="50">
        <f>HOUR(tbl_raw_data[[#This Row],[time_taken]])*60+MINUTE(tbl_raw_data[[#This Row],[time_taken]])+SECOND(tbl_raw_data[[#This Row],[time_taken]])/60</f>
        <v>7.05</v>
      </c>
      <c r="K4994" s="54">
        <f>DATE(YEAR(tbl_raw_data[[#This Row],[Date Actioned]]), MONTH(tbl_raw_data[[#This Row],[Date Actioned]]), DAY(tbl_raw_data[[#This Row],[Date Actioned]]))</f>
        <v>45161</v>
      </c>
      <c r="L4994" s="55" t="str">
        <f>UPPER(TEXT(tbl_raw_data[[#This Row],[Updated_date]],"MMMM"))</f>
        <v>AUGUST</v>
      </c>
      <c r="M4994" s="55" t="str">
        <f>UPPER("Week "&amp;IF(ROUNDUP(DAY(tbl_raw_data[[#This Row],[Updated_date]])/7,0)=5,4,ROUNDUP(DAY(tbl_raw_data[[#This Row],[Updated_date]])/7,0)))</f>
        <v>WEEK 4</v>
      </c>
      <c r="N4994" s="57" t="str">
        <f>UPPER(VLOOKUP(tbl_raw_data[[#This Row],[Analyst]],[1]setting!$A$1:$B$15,2,0))</f>
        <v>SHAHID</v>
      </c>
      <c r="O4994" s="57" t="str">
        <f>UPPER(tbl_raw_data[[#This Row],[Outcome]])</f>
        <v>DECLINE</v>
      </c>
      <c r="P4994" s="57" t="str">
        <f>UPPER(tbl_raw_data[[#This Row],[Queue Name]])</f>
        <v>CONSUMER EXISTING</v>
      </c>
      <c r="Q4994" s="57" t="str">
        <f>IF(tbl_raw_data[[#This Row],[time_taken_in_mins]]&lt;=20,"SLA_MET","SLA_NOT_MET")</f>
        <v>SLA_MET</v>
      </c>
    </row>
    <row r="4995" spans="1:17" ht="15" customHeight="1" x14ac:dyDescent="0.25">
      <c r="A4995" s="22" t="s">
        <v>524</v>
      </c>
      <c r="B4995" s="6">
        <v>45161.586319444446</v>
      </c>
      <c r="C4995" s="23">
        <v>45161.589155092595</v>
      </c>
      <c r="D4995" s="24" t="s">
        <v>46</v>
      </c>
      <c r="E4995" s="24" t="s">
        <v>28</v>
      </c>
      <c r="F4995" s="24" t="s">
        <v>86</v>
      </c>
      <c r="G4995" s="113" t="s">
        <v>47</v>
      </c>
      <c r="H49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4995" s="48">
        <f>tbl_raw_data[[#This Row],[Date Actioned]]-tbl_raw_data[[#This Row],[Date Tagged]]</f>
        <v>2.8356481489026919E-3</v>
      </c>
      <c r="J4995" s="50">
        <f>HOUR(tbl_raw_data[[#This Row],[time_taken]])*60+MINUTE(tbl_raw_data[[#This Row],[time_taken]])+SECOND(tbl_raw_data[[#This Row],[time_taken]])/60</f>
        <v>4.083333333333333</v>
      </c>
      <c r="K4995" s="54">
        <f>DATE(YEAR(tbl_raw_data[[#This Row],[Date Actioned]]), MONTH(tbl_raw_data[[#This Row],[Date Actioned]]), DAY(tbl_raw_data[[#This Row],[Date Actioned]]))</f>
        <v>45161</v>
      </c>
      <c r="L4995" s="55" t="str">
        <f>UPPER(TEXT(tbl_raw_data[[#This Row],[Updated_date]],"MMMM"))</f>
        <v>AUGUST</v>
      </c>
      <c r="M4995" s="55" t="str">
        <f>UPPER("Week "&amp;IF(ROUNDUP(DAY(tbl_raw_data[[#This Row],[Updated_date]])/7,0)=5,4,ROUNDUP(DAY(tbl_raw_data[[#This Row],[Updated_date]])/7,0)))</f>
        <v>WEEK 4</v>
      </c>
      <c r="N4995" s="57" t="str">
        <f>UPPER(VLOOKUP(tbl_raw_data[[#This Row],[Analyst]],[1]setting!$A$1:$B$15,2,0))</f>
        <v>ASIF</v>
      </c>
      <c r="O4995" s="57" t="str">
        <f>UPPER(tbl_raw_data[[#This Row],[Outcome]])</f>
        <v>DECLINE</v>
      </c>
      <c r="P4995" s="57" t="str">
        <f>UPPER(tbl_raw_data[[#This Row],[Queue Name]])</f>
        <v>CONSUMER EXISTING</v>
      </c>
      <c r="Q4995" s="57" t="str">
        <f>IF(tbl_raw_data[[#This Row],[time_taken_in_mins]]&lt;=20,"SLA_MET","SLA_NOT_MET")</f>
        <v>SLA_MET</v>
      </c>
    </row>
    <row r="4996" spans="1:17" ht="15" customHeight="1" x14ac:dyDescent="0.25">
      <c r="A4996" s="5" t="s">
        <v>868</v>
      </c>
      <c r="B4996" s="12">
        <v>45161.586712962962</v>
      </c>
      <c r="C4996" s="27">
        <v>45161.590173611112</v>
      </c>
      <c r="D4996" s="28" t="s">
        <v>46</v>
      </c>
      <c r="E4996" s="28" t="s">
        <v>28</v>
      </c>
      <c r="F4996" s="28" t="s">
        <v>55</v>
      </c>
      <c r="G4996" s="112" t="s">
        <v>448</v>
      </c>
      <c r="H49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6" s="48">
        <f>tbl_raw_data[[#This Row],[Date Actioned]]-tbl_raw_data[[#This Row],[Date Tagged]]</f>
        <v>3.4606481494847685E-3</v>
      </c>
      <c r="J4996" s="50">
        <f>HOUR(tbl_raw_data[[#This Row],[time_taken]])*60+MINUTE(tbl_raw_data[[#This Row],[time_taken]])+SECOND(tbl_raw_data[[#This Row],[time_taken]])/60</f>
        <v>4.9833333333333334</v>
      </c>
      <c r="K4996" s="54">
        <f>DATE(YEAR(tbl_raw_data[[#This Row],[Date Actioned]]), MONTH(tbl_raw_data[[#This Row],[Date Actioned]]), DAY(tbl_raw_data[[#This Row],[Date Actioned]]))</f>
        <v>45161</v>
      </c>
      <c r="L4996" s="55" t="str">
        <f>UPPER(TEXT(tbl_raw_data[[#This Row],[Updated_date]],"MMMM"))</f>
        <v>AUGUST</v>
      </c>
      <c r="M4996" s="55" t="str">
        <f>UPPER("Week "&amp;IF(ROUNDUP(DAY(tbl_raw_data[[#This Row],[Updated_date]])/7,0)=5,4,ROUNDUP(DAY(tbl_raw_data[[#This Row],[Updated_date]])/7,0)))</f>
        <v>WEEK 4</v>
      </c>
      <c r="N4996" s="57" t="str">
        <f>UPPER(VLOOKUP(tbl_raw_data[[#This Row],[Analyst]],[1]setting!$A$1:$B$15,2,0))</f>
        <v>CAMERON</v>
      </c>
      <c r="O4996" s="57" t="str">
        <f>UPPER(tbl_raw_data[[#This Row],[Outcome]])</f>
        <v>DECLINE</v>
      </c>
      <c r="P4996" s="57" t="str">
        <f>UPPER(tbl_raw_data[[#This Row],[Queue Name]])</f>
        <v>CONSUMER EXISTING</v>
      </c>
      <c r="Q4996" s="57" t="str">
        <f>IF(tbl_raw_data[[#This Row],[time_taken_in_mins]]&lt;=20,"SLA_MET","SLA_NOT_MET")</f>
        <v>SLA_MET</v>
      </c>
    </row>
    <row r="4997" spans="1:17" ht="15" customHeight="1" x14ac:dyDescent="0.25">
      <c r="A4997" s="11" t="s">
        <v>3313</v>
      </c>
      <c r="B4997" s="6">
        <v>45161.587858796294</v>
      </c>
      <c r="C4997" s="23">
        <v>45161.594664351855</v>
      </c>
      <c r="D4997" s="24" t="s">
        <v>46</v>
      </c>
      <c r="E4997" s="24" t="s">
        <v>28</v>
      </c>
      <c r="F4997" s="24" t="s">
        <v>254</v>
      </c>
      <c r="G4997" s="113" t="s">
        <v>424</v>
      </c>
      <c r="H49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7" s="48">
        <f>tbl_raw_data[[#This Row],[Date Actioned]]-tbl_raw_data[[#This Row],[Date Tagged]]</f>
        <v>6.8055555602768436E-3</v>
      </c>
      <c r="J4997" s="50">
        <f>HOUR(tbl_raw_data[[#This Row],[time_taken]])*60+MINUTE(tbl_raw_data[[#This Row],[time_taken]])+SECOND(tbl_raw_data[[#This Row],[time_taken]])/60</f>
        <v>9.8000000000000007</v>
      </c>
      <c r="K4997" s="54">
        <f>DATE(YEAR(tbl_raw_data[[#This Row],[Date Actioned]]), MONTH(tbl_raw_data[[#This Row],[Date Actioned]]), DAY(tbl_raw_data[[#This Row],[Date Actioned]]))</f>
        <v>45161</v>
      </c>
      <c r="L4997" s="55" t="str">
        <f>UPPER(TEXT(tbl_raw_data[[#This Row],[Updated_date]],"MMMM"))</f>
        <v>AUGUST</v>
      </c>
      <c r="M4997" s="55" t="str">
        <f>UPPER("Week "&amp;IF(ROUNDUP(DAY(tbl_raw_data[[#This Row],[Updated_date]])/7,0)=5,4,ROUNDUP(DAY(tbl_raw_data[[#This Row],[Updated_date]])/7,0)))</f>
        <v>WEEK 4</v>
      </c>
      <c r="N4997" s="57" t="str">
        <f>UPPER(VLOOKUP(tbl_raw_data[[#This Row],[Analyst]],[1]setting!$A$1:$B$15,2,0))</f>
        <v>FARDIN</v>
      </c>
      <c r="O4997" s="57" t="str">
        <f>UPPER(tbl_raw_data[[#This Row],[Outcome]])</f>
        <v>DECLINE</v>
      </c>
      <c r="P4997" s="57" t="str">
        <f>UPPER(tbl_raw_data[[#This Row],[Queue Name]])</f>
        <v>CONSUMER EXISTING</v>
      </c>
      <c r="Q4997" s="57" t="str">
        <f>IF(tbl_raw_data[[#This Row],[time_taken_in_mins]]&lt;=20,"SLA_MET","SLA_NOT_MET")</f>
        <v>SLA_MET</v>
      </c>
    </row>
    <row r="4998" spans="1:17" ht="15" customHeight="1" x14ac:dyDescent="0.25">
      <c r="A4998" s="22" t="s">
        <v>1149</v>
      </c>
      <c r="B4998" s="12">
        <v>45161.587997685187</v>
      </c>
      <c r="C4998" s="27">
        <v>45161.591898148145</v>
      </c>
      <c r="D4998" s="28" t="s">
        <v>46</v>
      </c>
      <c r="E4998" s="28" t="s">
        <v>28</v>
      </c>
      <c r="F4998" s="28" t="s">
        <v>86</v>
      </c>
      <c r="G4998" s="112" t="s">
        <v>1150</v>
      </c>
      <c r="H49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8" s="48">
        <f>tbl_raw_data[[#This Row],[Date Actioned]]-tbl_raw_data[[#This Row],[Date Tagged]]</f>
        <v>3.900462957972195E-3</v>
      </c>
      <c r="J4998" s="50">
        <f>HOUR(tbl_raw_data[[#This Row],[time_taken]])*60+MINUTE(tbl_raw_data[[#This Row],[time_taken]])+SECOND(tbl_raw_data[[#This Row],[time_taken]])/60</f>
        <v>5.6166666666666671</v>
      </c>
      <c r="K4998" s="54">
        <f>DATE(YEAR(tbl_raw_data[[#This Row],[Date Actioned]]), MONTH(tbl_raw_data[[#This Row],[Date Actioned]]), DAY(tbl_raw_data[[#This Row],[Date Actioned]]))</f>
        <v>45161</v>
      </c>
      <c r="L4998" s="55" t="str">
        <f>UPPER(TEXT(tbl_raw_data[[#This Row],[Updated_date]],"MMMM"))</f>
        <v>AUGUST</v>
      </c>
      <c r="M4998" s="55" t="str">
        <f>UPPER("Week "&amp;IF(ROUNDUP(DAY(tbl_raw_data[[#This Row],[Updated_date]])/7,0)=5,4,ROUNDUP(DAY(tbl_raw_data[[#This Row],[Updated_date]])/7,0)))</f>
        <v>WEEK 4</v>
      </c>
      <c r="N4998" s="57" t="str">
        <f>UPPER(VLOOKUP(tbl_raw_data[[#This Row],[Analyst]],[1]setting!$A$1:$B$15,2,0))</f>
        <v>ASIF</v>
      </c>
      <c r="O4998" s="57" t="str">
        <f>UPPER(tbl_raw_data[[#This Row],[Outcome]])</f>
        <v>DECLINE</v>
      </c>
      <c r="P4998" s="57" t="str">
        <f>UPPER(tbl_raw_data[[#This Row],[Queue Name]])</f>
        <v>CONSUMER EXISTING</v>
      </c>
      <c r="Q4998" s="57" t="str">
        <f>IF(tbl_raw_data[[#This Row],[time_taken_in_mins]]&lt;=20,"SLA_MET","SLA_NOT_MET")</f>
        <v>SLA_MET</v>
      </c>
    </row>
    <row r="4999" spans="1:17" ht="15" customHeight="1" x14ac:dyDescent="0.25">
      <c r="A4999" s="5" t="s">
        <v>2974</v>
      </c>
      <c r="B4999" s="6">
        <v>45161.588553240741</v>
      </c>
      <c r="C4999" s="23">
        <v>45161.594895833332</v>
      </c>
      <c r="D4999" s="24" t="s">
        <v>46</v>
      </c>
      <c r="E4999" s="24" t="s">
        <v>28</v>
      </c>
      <c r="F4999" s="24" t="s">
        <v>55</v>
      </c>
      <c r="G4999" s="113" t="s">
        <v>225</v>
      </c>
      <c r="H49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4999" s="48">
        <f>tbl_raw_data[[#This Row],[Date Actioned]]-tbl_raw_data[[#This Row],[Date Tagged]]</f>
        <v>6.3425925909541547E-3</v>
      </c>
      <c r="J4999" s="50">
        <f>HOUR(tbl_raw_data[[#This Row],[time_taken]])*60+MINUTE(tbl_raw_data[[#This Row],[time_taken]])+SECOND(tbl_raw_data[[#This Row],[time_taken]])/60</f>
        <v>9.1333333333333329</v>
      </c>
      <c r="K4999" s="54">
        <f>DATE(YEAR(tbl_raw_data[[#This Row],[Date Actioned]]), MONTH(tbl_raw_data[[#This Row],[Date Actioned]]), DAY(tbl_raw_data[[#This Row],[Date Actioned]]))</f>
        <v>45161</v>
      </c>
      <c r="L4999" s="55" t="str">
        <f>UPPER(TEXT(tbl_raw_data[[#This Row],[Updated_date]],"MMMM"))</f>
        <v>AUGUST</v>
      </c>
      <c r="M4999" s="55" t="str">
        <f>UPPER("Week "&amp;IF(ROUNDUP(DAY(tbl_raw_data[[#This Row],[Updated_date]])/7,0)=5,4,ROUNDUP(DAY(tbl_raw_data[[#This Row],[Updated_date]])/7,0)))</f>
        <v>WEEK 4</v>
      </c>
      <c r="N4999" s="57" t="str">
        <f>UPPER(VLOOKUP(tbl_raw_data[[#This Row],[Analyst]],[1]setting!$A$1:$B$15,2,0))</f>
        <v>CAMERON</v>
      </c>
      <c r="O4999" s="57" t="str">
        <f>UPPER(tbl_raw_data[[#This Row],[Outcome]])</f>
        <v>DECLINE</v>
      </c>
      <c r="P4999" s="57" t="str">
        <f>UPPER(tbl_raw_data[[#This Row],[Queue Name]])</f>
        <v>CONSUMER EXISTING</v>
      </c>
      <c r="Q4999" s="57" t="str">
        <f>IF(tbl_raw_data[[#This Row],[time_taken_in_mins]]&lt;=20,"SLA_MET","SLA_NOT_MET")</f>
        <v>SLA_MET</v>
      </c>
    </row>
    <row r="5000" spans="1:17" ht="15" customHeight="1" x14ac:dyDescent="0.25">
      <c r="A5000" s="5" t="s">
        <v>1457</v>
      </c>
      <c r="B5000" s="12">
        <v>45161.591956018521</v>
      </c>
      <c r="C5000" s="27">
        <v>45161.596331018518</v>
      </c>
      <c r="D5000" s="28" t="s">
        <v>8</v>
      </c>
      <c r="E5000" s="28" t="s">
        <v>41</v>
      </c>
      <c r="F5000" s="28" t="s">
        <v>168</v>
      </c>
      <c r="G5000" s="114"/>
      <c r="H50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0" s="48">
        <f>tbl_raw_data[[#This Row],[Date Actioned]]-tbl_raw_data[[#This Row],[Date Tagged]]</f>
        <v>4.3749999967985786E-3</v>
      </c>
      <c r="J5000" s="50">
        <f>HOUR(tbl_raw_data[[#This Row],[time_taken]])*60+MINUTE(tbl_raw_data[[#This Row],[time_taken]])+SECOND(tbl_raw_data[[#This Row],[time_taken]])/60</f>
        <v>6.3</v>
      </c>
      <c r="K5000" s="54">
        <f>DATE(YEAR(tbl_raw_data[[#This Row],[Date Actioned]]), MONTH(tbl_raw_data[[#This Row],[Date Actioned]]), DAY(tbl_raw_data[[#This Row],[Date Actioned]]))</f>
        <v>45161</v>
      </c>
      <c r="L5000" s="55" t="str">
        <f>UPPER(TEXT(tbl_raw_data[[#This Row],[Updated_date]],"MMMM"))</f>
        <v>AUGUST</v>
      </c>
      <c r="M5000" s="55" t="str">
        <f>UPPER("Week "&amp;IF(ROUNDUP(DAY(tbl_raw_data[[#This Row],[Updated_date]])/7,0)=5,4,ROUNDUP(DAY(tbl_raw_data[[#This Row],[Updated_date]])/7,0)))</f>
        <v>WEEK 4</v>
      </c>
      <c r="N5000" s="57" t="str">
        <f>UPPER(VLOOKUP(tbl_raw_data[[#This Row],[Analyst]],[1]setting!$A$1:$B$15,2,0))</f>
        <v>MERCEDES</v>
      </c>
      <c r="O5000" s="57" t="str">
        <f>UPPER(tbl_raw_data[[#This Row],[Outcome]])</f>
        <v>WITHDRAW</v>
      </c>
      <c r="P5000" s="57" t="str">
        <f>UPPER(tbl_raw_data[[#This Row],[Queue Name]])</f>
        <v>CONSUMER POST BUREAU</v>
      </c>
      <c r="Q5000" s="57" t="str">
        <f>IF(tbl_raw_data[[#This Row],[time_taken_in_mins]]&lt;=20,"SLA_MET","SLA_NOT_MET")</f>
        <v>SLA_MET</v>
      </c>
    </row>
    <row r="5001" spans="1:17" ht="15" customHeight="1" x14ac:dyDescent="0.25">
      <c r="A5001" s="11" t="s">
        <v>1852</v>
      </c>
      <c r="B5001" s="12">
        <v>45161.594004629631</v>
      </c>
      <c r="C5001" s="27">
        <v>45161.598877314813</v>
      </c>
      <c r="D5001" s="28" t="s">
        <v>13</v>
      </c>
      <c r="E5001" s="28" t="s">
        <v>41</v>
      </c>
      <c r="F5001" s="28" t="s">
        <v>73</v>
      </c>
      <c r="G5001" s="114"/>
      <c r="H50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1" s="48">
        <f>tbl_raw_data[[#This Row],[Date Actioned]]-tbl_raw_data[[#This Row],[Date Tagged]]</f>
        <v>4.8726851819083095E-3</v>
      </c>
      <c r="J5001" s="50">
        <f>HOUR(tbl_raw_data[[#This Row],[time_taken]])*60+MINUTE(tbl_raw_data[[#This Row],[time_taken]])+SECOND(tbl_raw_data[[#This Row],[time_taken]])/60</f>
        <v>7.0166666666666666</v>
      </c>
      <c r="K5001" s="54">
        <f>DATE(YEAR(tbl_raw_data[[#This Row],[Date Actioned]]), MONTH(tbl_raw_data[[#This Row],[Date Actioned]]), DAY(tbl_raw_data[[#This Row],[Date Actioned]]))</f>
        <v>45161</v>
      </c>
      <c r="L5001" s="55" t="str">
        <f>UPPER(TEXT(tbl_raw_data[[#This Row],[Updated_date]],"MMMM"))</f>
        <v>AUGUST</v>
      </c>
      <c r="M5001" s="55" t="str">
        <f>UPPER("Week "&amp;IF(ROUNDUP(DAY(tbl_raw_data[[#This Row],[Updated_date]])/7,0)=5,4,ROUNDUP(DAY(tbl_raw_data[[#This Row],[Updated_date]])/7,0)))</f>
        <v>WEEK 4</v>
      </c>
      <c r="N5001" s="57" t="str">
        <f>UPPER(VLOOKUP(tbl_raw_data[[#This Row],[Analyst]],[1]setting!$A$1:$B$15,2,0))</f>
        <v>SHAHID</v>
      </c>
      <c r="O5001" s="57" t="str">
        <f>UPPER(tbl_raw_data[[#This Row],[Outcome]])</f>
        <v>APPROVE</v>
      </c>
      <c r="P5001" s="57" t="str">
        <f>UPPER(tbl_raw_data[[#This Row],[Queue Name]])</f>
        <v>CONSUMER POST BUREAU</v>
      </c>
      <c r="Q5001" s="57" t="str">
        <f>IF(tbl_raw_data[[#This Row],[time_taken_in_mins]]&lt;=20,"SLA_MET","SLA_NOT_MET")</f>
        <v>SLA_MET</v>
      </c>
    </row>
    <row r="5002" spans="1:17" ht="15" customHeight="1" x14ac:dyDescent="0.25">
      <c r="A5002" s="22" t="s">
        <v>3727</v>
      </c>
      <c r="B5002" s="6">
        <v>45161.59652777778</v>
      </c>
      <c r="C5002" s="23">
        <v>45161.603854166664</v>
      </c>
      <c r="D5002" s="24" t="s">
        <v>13</v>
      </c>
      <c r="E5002" s="24" t="s">
        <v>41</v>
      </c>
      <c r="F5002" s="24" t="s">
        <v>168</v>
      </c>
      <c r="G5002" s="115"/>
      <c r="H50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2" s="48">
        <f>tbl_raw_data[[#This Row],[Date Actioned]]-tbl_raw_data[[#This Row],[Date Tagged]]</f>
        <v>7.326388884393964E-3</v>
      </c>
      <c r="J5002" s="50">
        <f>HOUR(tbl_raw_data[[#This Row],[time_taken]])*60+MINUTE(tbl_raw_data[[#This Row],[time_taken]])+SECOND(tbl_raw_data[[#This Row],[time_taken]])/60</f>
        <v>10.55</v>
      </c>
      <c r="K5002" s="54">
        <f>DATE(YEAR(tbl_raw_data[[#This Row],[Date Actioned]]), MONTH(tbl_raw_data[[#This Row],[Date Actioned]]), DAY(tbl_raw_data[[#This Row],[Date Actioned]]))</f>
        <v>45161</v>
      </c>
      <c r="L5002" s="55" t="str">
        <f>UPPER(TEXT(tbl_raw_data[[#This Row],[Updated_date]],"MMMM"))</f>
        <v>AUGUST</v>
      </c>
      <c r="M5002" s="55" t="str">
        <f>UPPER("Week "&amp;IF(ROUNDUP(DAY(tbl_raw_data[[#This Row],[Updated_date]])/7,0)=5,4,ROUNDUP(DAY(tbl_raw_data[[#This Row],[Updated_date]])/7,0)))</f>
        <v>WEEK 4</v>
      </c>
      <c r="N5002" s="57" t="str">
        <f>UPPER(VLOOKUP(tbl_raw_data[[#This Row],[Analyst]],[1]setting!$A$1:$B$15,2,0))</f>
        <v>MERCEDES</v>
      </c>
      <c r="O5002" s="57" t="str">
        <f>UPPER(tbl_raw_data[[#This Row],[Outcome]])</f>
        <v>APPROVE</v>
      </c>
      <c r="P5002" s="57" t="str">
        <f>UPPER(tbl_raw_data[[#This Row],[Queue Name]])</f>
        <v>CONSUMER POST BUREAU</v>
      </c>
      <c r="Q5002" s="57" t="str">
        <f>IF(tbl_raw_data[[#This Row],[time_taken_in_mins]]&lt;=20,"SLA_MET","SLA_NOT_MET")</f>
        <v>SLA_MET</v>
      </c>
    </row>
    <row r="5003" spans="1:17" ht="15" customHeight="1" x14ac:dyDescent="0.25">
      <c r="A5003" s="11" t="s">
        <v>2339</v>
      </c>
      <c r="B5003" s="12">
        <v>45161.597581018519</v>
      </c>
      <c r="C5003" s="27">
        <v>45161.603090277778</v>
      </c>
      <c r="D5003" s="28" t="s">
        <v>46</v>
      </c>
      <c r="E5003" s="28" t="s">
        <v>9</v>
      </c>
      <c r="F5003" s="28" t="s">
        <v>14</v>
      </c>
      <c r="G5003" s="112" t="s">
        <v>138</v>
      </c>
      <c r="H50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3" s="48">
        <f>tbl_raw_data[[#This Row],[Date Actioned]]-tbl_raw_data[[#This Row],[Date Tagged]]</f>
        <v>5.5092592592700385E-3</v>
      </c>
      <c r="J5003" s="50">
        <f>HOUR(tbl_raw_data[[#This Row],[time_taken]])*60+MINUTE(tbl_raw_data[[#This Row],[time_taken]])+SECOND(tbl_raw_data[[#This Row],[time_taken]])/60</f>
        <v>7.9333333333333336</v>
      </c>
      <c r="K5003" s="54">
        <f>DATE(YEAR(tbl_raw_data[[#This Row],[Date Actioned]]), MONTH(tbl_raw_data[[#This Row],[Date Actioned]]), DAY(tbl_raw_data[[#This Row],[Date Actioned]]))</f>
        <v>45161</v>
      </c>
      <c r="L5003" s="55" t="str">
        <f>UPPER(TEXT(tbl_raw_data[[#This Row],[Updated_date]],"MMMM"))</f>
        <v>AUGUST</v>
      </c>
      <c r="M5003" s="55" t="str">
        <f>UPPER("Week "&amp;IF(ROUNDUP(DAY(tbl_raw_data[[#This Row],[Updated_date]])/7,0)=5,4,ROUNDUP(DAY(tbl_raw_data[[#This Row],[Updated_date]])/7,0)))</f>
        <v>WEEK 4</v>
      </c>
      <c r="N5003" s="57" t="str">
        <f>UPPER(VLOOKUP(tbl_raw_data[[#This Row],[Analyst]],[1]setting!$A$1:$B$15,2,0))</f>
        <v>HARDIK</v>
      </c>
      <c r="O5003" s="57" t="str">
        <f>UPPER(tbl_raw_data[[#This Row],[Outcome]])</f>
        <v>DECLINE</v>
      </c>
      <c r="P5003" s="57" t="str">
        <f>UPPER(tbl_raw_data[[#This Row],[Queue Name]])</f>
        <v>CONSUMER PRE BUREAU</v>
      </c>
      <c r="Q5003" s="57" t="str">
        <f>IF(tbl_raw_data[[#This Row],[time_taken_in_mins]]&lt;=20,"SLA_MET","SLA_NOT_MET")</f>
        <v>SLA_MET</v>
      </c>
    </row>
    <row r="5004" spans="1:17" ht="15" customHeight="1" x14ac:dyDescent="0.25">
      <c r="A5004" s="22" t="s">
        <v>2469</v>
      </c>
      <c r="B5004" s="6">
        <v>45161.598854166667</v>
      </c>
      <c r="C5004" s="23">
        <v>45161.604502314818</v>
      </c>
      <c r="D5004" s="24" t="s">
        <v>46</v>
      </c>
      <c r="E5004" s="24" t="s">
        <v>28</v>
      </c>
      <c r="F5004" s="24" t="s">
        <v>228</v>
      </c>
      <c r="G5004" s="115"/>
      <c r="H50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4" s="48">
        <f>tbl_raw_data[[#This Row],[Date Actioned]]-tbl_raw_data[[#This Row],[Date Tagged]]</f>
        <v>5.6481481515220366E-3</v>
      </c>
      <c r="J5004" s="50">
        <f>HOUR(tbl_raw_data[[#This Row],[time_taken]])*60+MINUTE(tbl_raw_data[[#This Row],[time_taken]])+SECOND(tbl_raw_data[[#This Row],[time_taken]])/60</f>
        <v>8.1333333333333329</v>
      </c>
      <c r="K5004" s="54">
        <f>DATE(YEAR(tbl_raw_data[[#This Row],[Date Actioned]]), MONTH(tbl_raw_data[[#This Row],[Date Actioned]]), DAY(tbl_raw_data[[#This Row],[Date Actioned]]))</f>
        <v>45161</v>
      </c>
      <c r="L5004" s="55" t="str">
        <f>UPPER(TEXT(tbl_raw_data[[#This Row],[Updated_date]],"MMMM"))</f>
        <v>AUGUST</v>
      </c>
      <c r="M5004" s="55" t="str">
        <f>UPPER("Week "&amp;IF(ROUNDUP(DAY(tbl_raw_data[[#This Row],[Updated_date]])/7,0)=5,4,ROUNDUP(DAY(tbl_raw_data[[#This Row],[Updated_date]])/7,0)))</f>
        <v>WEEK 4</v>
      </c>
      <c r="N5004" s="57" t="str">
        <f>UPPER(VLOOKUP(tbl_raw_data[[#This Row],[Analyst]],[1]setting!$A$1:$B$15,2,0))</f>
        <v>OUADIR</v>
      </c>
      <c r="O5004" s="57" t="str">
        <f>UPPER(tbl_raw_data[[#This Row],[Outcome]])</f>
        <v>DECLINE</v>
      </c>
      <c r="P5004" s="57" t="str">
        <f>UPPER(tbl_raw_data[[#This Row],[Queue Name]])</f>
        <v>CONSUMER EXISTING</v>
      </c>
      <c r="Q5004" s="57" t="str">
        <f>IF(tbl_raw_data[[#This Row],[time_taken_in_mins]]&lt;=20,"SLA_MET","SLA_NOT_MET")</f>
        <v>SLA_MET</v>
      </c>
    </row>
    <row r="5005" spans="1:17" ht="15" customHeight="1" x14ac:dyDescent="0.25">
      <c r="A5005" s="5" t="s">
        <v>2528</v>
      </c>
      <c r="B5005" s="12">
        <v>45161.603148148148</v>
      </c>
      <c r="C5005" s="27">
        <v>45161.608877314815</v>
      </c>
      <c r="D5005" s="28" t="s">
        <v>13</v>
      </c>
      <c r="E5005" s="28" t="s">
        <v>28</v>
      </c>
      <c r="F5005" s="28" t="s">
        <v>55</v>
      </c>
      <c r="G5005" s="112" t="s">
        <v>29</v>
      </c>
      <c r="H50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5" s="48">
        <f>tbl_raw_data[[#This Row],[Date Actioned]]-tbl_raw_data[[#This Row],[Date Tagged]]</f>
        <v>5.7291666671517305E-3</v>
      </c>
      <c r="J5005" s="50">
        <f>HOUR(tbl_raw_data[[#This Row],[time_taken]])*60+MINUTE(tbl_raw_data[[#This Row],[time_taken]])+SECOND(tbl_raw_data[[#This Row],[time_taken]])/60</f>
        <v>8.25</v>
      </c>
      <c r="K5005" s="54">
        <f>DATE(YEAR(tbl_raw_data[[#This Row],[Date Actioned]]), MONTH(tbl_raw_data[[#This Row],[Date Actioned]]), DAY(tbl_raw_data[[#This Row],[Date Actioned]]))</f>
        <v>45161</v>
      </c>
      <c r="L5005" s="55" t="str">
        <f>UPPER(TEXT(tbl_raw_data[[#This Row],[Updated_date]],"MMMM"))</f>
        <v>AUGUST</v>
      </c>
      <c r="M5005" s="55" t="str">
        <f>UPPER("Week "&amp;IF(ROUNDUP(DAY(tbl_raw_data[[#This Row],[Updated_date]])/7,0)=5,4,ROUNDUP(DAY(tbl_raw_data[[#This Row],[Updated_date]])/7,0)))</f>
        <v>WEEK 4</v>
      </c>
      <c r="N5005" s="57" t="str">
        <f>UPPER(VLOOKUP(tbl_raw_data[[#This Row],[Analyst]],[1]setting!$A$1:$B$15,2,0))</f>
        <v>CAMERON</v>
      </c>
      <c r="O5005" s="57" t="str">
        <f>UPPER(tbl_raw_data[[#This Row],[Outcome]])</f>
        <v>APPROVE</v>
      </c>
      <c r="P5005" s="57" t="str">
        <f>UPPER(tbl_raw_data[[#This Row],[Queue Name]])</f>
        <v>CONSUMER EXISTING</v>
      </c>
      <c r="Q5005" s="57" t="str">
        <f>IF(tbl_raw_data[[#This Row],[time_taken_in_mins]]&lt;=20,"SLA_MET","SLA_NOT_MET")</f>
        <v>SLA_MET</v>
      </c>
    </row>
    <row r="5006" spans="1:17" ht="15" customHeight="1" x14ac:dyDescent="0.25">
      <c r="A5006" s="11" t="s">
        <v>1191</v>
      </c>
      <c r="B5006" s="6">
        <v>45161.604745370372</v>
      </c>
      <c r="C5006" s="23">
        <v>45161.608715277776</v>
      </c>
      <c r="D5006" s="24" t="s">
        <v>13</v>
      </c>
      <c r="E5006" s="24" t="s">
        <v>28</v>
      </c>
      <c r="F5006" s="24" t="s">
        <v>14</v>
      </c>
      <c r="G5006" s="113" t="s">
        <v>29</v>
      </c>
      <c r="H50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06" s="48">
        <f>tbl_raw_data[[#This Row],[Date Actioned]]-tbl_raw_data[[#This Row],[Date Tagged]]</f>
        <v>3.9699074040981941E-3</v>
      </c>
      <c r="J5006" s="50">
        <f>HOUR(tbl_raw_data[[#This Row],[time_taken]])*60+MINUTE(tbl_raw_data[[#This Row],[time_taken]])+SECOND(tbl_raw_data[[#This Row],[time_taken]])/60</f>
        <v>5.7166666666666668</v>
      </c>
      <c r="K5006" s="54">
        <f>DATE(YEAR(tbl_raw_data[[#This Row],[Date Actioned]]), MONTH(tbl_raw_data[[#This Row],[Date Actioned]]), DAY(tbl_raw_data[[#This Row],[Date Actioned]]))</f>
        <v>45161</v>
      </c>
      <c r="L5006" s="55" t="str">
        <f>UPPER(TEXT(tbl_raw_data[[#This Row],[Updated_date]],"MMMM"))</f>
        <v>AUGUST</v>
      </c>
      <c r="M5006" s="55" t="str">
        <f>UPPER("Week "&amp;IF(ROUNDUP(DAY(tbl_raw_data[[#This Row],[Updated_date]])/7,0)=5,4,ROUNDUP(DAY(tbl_raw_data[[#This Row],[Updated_date]])/7,0)))</f>
        <v>WEEK 4</v>
      </c>
      <c r="N5006" s="57" t="str">
        <f>UPPER(VLOOKUP(tbl_raw_data[[#This Row],[Analyst]],[1]setting!$A$1:$B$15,2,0))</f>
        <v>HARDIK</v>
      </c>
      <c r="O5006" s="57" t="str">
        <f>UPPER(tbl_raw_data[[#This Row],[Outcome]])</f>
        <v>APPROVE</v>
      </c>
      <c r="P5006" s="57" t="str">
        <f>UPPER(tbl_raw_data[[#This Row],[Queue Name]])</f>
        <v>CONSUMER EXISTING</v>
      </c>
      <c r="Q5006" s="57" t="str">
        <f>IF(tbl_raw_data[[#This Row],[time_taken_in_mins]]&lt;=20,"SLA_MET","SLA_NOT_MET")</f>
        <v>SLA_MET</v>
      </c>
    </row>
    <row r="5007" spans="1:17" ht="15" customHeight="1" x14ac:dyDescent="0.25">
      <c r="A5007" s="11" t="s">
        <v>3713</v>
      </c>
      <c r="B5007" s="6">
        <v>45161.60738425926</v>
      </c>
      <c r="C5007" s="23">
        <v>45161.614699074074</v>
      </c>
      <c r="D5007" s="24" t="s">
        <v>8</v>
      </c>
      <c r="E5007" s="24" t="s">
        <v>9</v>
      </c>
      <c r="F5007" s="24" t="s">
        <v>254</v>
      </c>
      <c r="G5007" s="113" t="s">
        <v>3714</v>
      </c>
      <c r="H50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07" s="48">
        <f>tbl_raw_data[[#This Row],[Date Actioned]]-tbl_raw_data[[#This Row],[Date Tagged]]</f>
        <v>7.3148148148902692E-3</v>
      </c>
      <c r="J5007" s="50">
        <f>HOUR(tbl_raw_data[[#This Row],[time_taken]])*60+MINUTE(tbl_raw_data[[#This Row],[time_taken]])+SECOND(tbl_raw_data[[#This Row],[time_taken]])/60</f>
        <v>10.533333333333333</v>
      </c>
      <c r="K5007" s="54">
        <f>DATE(YEAR(tbl_raw_data[[#This Row],[Date Actioned]]), MONTH(tbl_raw_data[[#This Row],[Date Actioned]]), DAY(tbl_raw_data[[#This Row],[Date Actioned]]))</f>
        <v>45161</v>
      </c>
      <c r="L5007" s="55" t="str">
        <f>UPPER(TEXT(tbl_raw_data[[#This Row],[Updated_date]],"MMMM"))</f>
        <v>AUGUST</v>
      </c>
      <c r="M5007" s="55" t="str">
        <f>UPPER("Week "&amp;IF(ROUNDUP(DAY(tbl_raw_data[[#This Row],[Updated_date]])/7,0)=5,4,ROUNDUP(DAY(tbl_raw_data[[#This Row],[Updated_date]])/7,0)))</f>
        <v>WEEK 4</v>
      </c>
      <c r="N5007" s="57" t="str">
        <f>UPPER(VLOOKUP(tbl_raw_data[[#This Row],[Analyst]],[1]setting!$A$1:$B$15,2,0))</f>
        <v>FARDIN</v>
      </c>
      <c r="O5007" s="57" t="str">
        <f>UPPER(tbl_raw_data[[#This Row],[Outcome]])</f>
        <v>WITHDRAW</v>
      </c>
      <c r="P5007" s="57" t="str">
        <f>UPPER(tbl_raw_data[[#This Row],[Queue Name]])</f>
        <v>CONSUMER PRE BUREAU</v>
      </c>
      <c r="Q5007" s="57" t="str">
        <f>IF(tbl_raw_data[[#This Row],[time_taken_in_mins]]&lt;=20,"SLA_MET","SLA_NOT_MET")</f>
        <v>SLA_MET</v>
      </c>
    </row>
    <row r="5008" spans="1:17" ht="15" customHeight="1" x14ac:dyDescent="0.25">
      <c r="A5008" s="22" t="s">
        <v>2491</v>
      </c>
      <c r="B5008" s="12">
        <v>45161.607858796298</v>
      </c>
      <c r="C5008" s="27">
        <v>45161.613541666666</v>
      </c>
      <c r="D5008" s="28" t="s">
        <v>13</v>
      </c>
      <c r="E5008" s="28" t="s">
        <v>28</v>
      </c>
      <c r="F5008" s="28" t="s">
        <v>168</v>
      </c>
      <c r="G5008" s="114"/>
      <c r="H50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08" s="48">
        <f>tbl_raw_data[[#This Row],[Date Actioned]]-tbl_raw_data[[#This Row],[Date Tagged]]</f>
        <v>5.6828703673090786E-3</v>
      </c>
      <c r="J5008" s="50">
        <f>HOUR(tbl_raw_data[[#This Row],[time_taken]])*60+MINUTE(tbl_raw_data[[#This Row],[time_taken]])+SECOND(tbl_raw_data[[#This Row],[time_taken]])/60</f>
        <v>8.1833333333333336</v>
      </c>
      <c r="K5008" s="54">
        <f>DATE(YEAR(tbl_raw_data[[#This Row],[Date Actioned]]), MONTH(tbl_raw_data[[#This Row],[Date Actioned]]), DAY(tbl_raw_data[[#This Row],[Date Actioned]]))</f>
        <v>45161</v>
      </c>
      <c r="L5008" s="55" t="str">
        <f>UPPER(TEXT(tbl_raw_data[[#This Row],[Updated_date]],"MMMM"))</f>
        <v>AUGUST</v>
      </c>
      <c r="M5008" s="55" t="str">
        <f>UPPER("Week "&amp;IF(ROUNDUP(DAY(tbl_raw_data[[#This Row],[Updated_date]])/7,0)=5,4,ROUNDUP(DAY(tbl_raw_data[[#This Row],[Updated_date]])/7,0)))</f>
        <v>WEEK 4</v>
      </c>
      <c r="N5008" s="57" t="str">
        <f>UPPER(VLOOKUP(tbl_raw_data[[#This Row],[Analyst]],[1]setting!$A$1:$B$15,2,0))</f>
        <v>MERCEDES</v>
      </c>
      <c r="O5008" s="57" t="str">
        <f>UPPER(tbl_raw_data[[#This Row],[Outcome]])</f>
        <v>APPROVE</v>
      </c>
      <c r="P5008" s="57" t="str">
        <f>UPPER(tbl_raw_data[[#This Row],[Queue Name]])</f>
        <v>CONSUMER EXISTING</v>
      </c>
      <c r="Q5008" s="57" t="str">
        <f>IF(tbl_raw_data[[#This Row],[time_taken_in_mins]]&lt;=20,"SLA_MET","SLA_NOT_MET")</f>
        <v>SLA_MET</v>
      </c>
    </row>
    <row r="5009" spans="1:17" ht="15" customHeight="1" x14ac:dyDescent="0.25">
      <c r="A5009" s="22" t="s">
        <v>3823</v>
      </c>
      <c r="B5009" s="12">
        <v>45161.608171296299</v>
      </c>
      <c r="C5009" s="27">
        <v>45161.615648148145</v>
      </c>
      <c r="D5009" s="28" t="s">
        <v>8</v>
      </c>
      <c r="E5009" s="28" t="s">
        <v>41</v>
      </c>
      <c r="F5009" s="28" t="s">
        <v>86</v>
      </c>
      <c r="G5009" s="112" t="s">
        <v>3824</v>
      </c>
      <c r="H50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09" s="48">
        <f>tbl_raw_data[[#This Row],[Date Actioned]]-tbl_raw_data[[#This Row],[Date Tagged]]</f>
        <v>7.4768518461496569E-3</v>
      </c>
      <c r="J5009" s="50">
        <f>HOUR(tbl_raw_data[[#This Row],[time_taken]])*60+MINUTE(tbl_raw_data[[#This Row],[time_taken]])+SECOND(tbl_raw_data[[#This Row],[time_taken]])/60</f>
        <v>10.766666666666667</v>
      </c>
      <c r="K5009" s="54">
        <f>DATE(YEAR(tbl_raw_data[[#This Row],[Date Actioned]]), MONTH(tbl_raw_data[[#This Row],[Date Actioned]]), DAY(tbl_raw_data[[#This Row],[Date Actioned]]))</f>
        <v>45161</v>
      </c>
      <c r="L5009" s="55" t="str">
        <f>UPPER(TEXT(tbl_raw_data[[#This Row],[Updated_date]],"MMMM"))</f>
        <v>AUGUST</v>
      </c>
      <c r="M5009" s="55" t="str">
        <f>UPPER("Week "&amp;IF(ROUNDUP(DAY(tbl_raw_data[[#This Row],[Updated_date]])/7,0)=5,4,ROUNDUP(DAY(tbl_raw_data[[#This Row],[Updated_date]])/7,0)))</f>
        <v>WEEK 4</v>
      </c>
      <c r="N5009" s="57" t="str">
        <f>UPPER(VLOOKUP(tbl_raw_data[[#This Row],[Analyst]],[1]setting!$A$1:$B$15,2,0))</f>
        <v>ASIF</v>
      </c>
      <c r="O5009" s="57" t="str">
        <f>UPPER(tbl_raw_data[[#This Row],[Outcome]])</f>
        <v>WITHDRAW</v>
      </c>
      <c r="P5009" s="57" t="str">
        <f>UPPER(tbl_raw_data[[#This Row],[Queue Name]])</f>
        <v>CONSUMER POST BUREAU</v>
      </c>
      <c r="Q5009" s="57" t="str">
        <f>IF(tbl_raw_data[[#This Row],[time_taken_in_mins]]&lt;=20,"SLA_MET","SLA_NOT_MET")</f>
        <v>SLA_MET</v>
      </c>
    </row>
    <row r="5010" spans="1:17" ht="26.25" x14ac:dyDescent="0.25">
      <c r="A5010" s="5" t="s">
        <v>2079</v>
      </c>
      <c r="B5010" s="6">
        <v>45161.609513888892</v>
      </c>
      <c r="C5010" s="23">
        <v>45161.614687499998</v>
      </c>
      <c r="D5010" s="24" t="s">
        <v>8</v>
      </c>
      <c r="E5010" s="24" t="s">
        <v>28</v>
      </c>
      <c r="F5010" s="24" t="s">
        <v>55</v>
      </c>
      <c r="G5010" s="113" t="s">
        <v>2080</v>
      </c>
      <c r="H50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10" s="48">
        <f>tbl_raw_data[[#This Row],[Date Actioned]]-tbl_raw_data[[#This Row],[Date Tagged]]</f>
        <v>5.1736111054196954E-3</v>
      </c>
      <c r="J5010" s="50">
        <f>HOUR(tbl_raw_data[[#This Row],[time_taken]])*60+MINUTE(tbl_raw_data[[#This Row],[time_taken]])+SECOND(tbl_raw_data[[#This Row],[time_taken]])/60</f>
        <v>7.45</v>
      </c>
      <c r="K5010" s="54">
        <f>DATE(YEAR(tbl_raw_data[[#This Row],[Date Actioned]]), MONTH(tbl_raw_data[[#This Row],[Date Actioned]]), DAY(tbl_raw_data[[#This Row],[Date Actioned]]))</f>
        <v>45161</v>
      </c>
      <c r="L5010" s="55" t="str">
        <f>UPPER(TEXT(tbl_raw_data[[#This Row],[Updated_date]],"MMMM"))</f>
        <v>AUGUST</v>
      </c>
      <c r="M5010" s="55" t="str">
        <f>UPPER("Week "&amp;IF(ROUNDUP(DAY(tbl_raw_data[[#This Row],[Updated_date]])/7,0)=5,4,ROUNDUP(DAY(tbl_raw_data[[#This Row],[Updated_date]])/7,0)))</f>
        <v>WEEK 4</v>
      </c>
      <c r="N5010" s="57" t="str">
        <f>UPPER(VLOOKUP(tbl_raw_data[[#This Row],[Analyst]],[1]setting!$A$1:$B$15,2,0))</f>
        <v>CAMERON</v>
      </c>
      <c r="O5010" s="57" t="str">
        <f>UPPER(tbl_raw_data[[#This Row],[Outcome]])</f>
        <v>WITHDRAW</v>
      </c>
      <c r="P5010" s="57" t="str">
        <f>UPPER(tbl_raw_data[[#This Row],[Queue Name]])</f>
        <v>CONSUMER EXISTING</v>
      </c>
      <c r="Q5010" s="57" t="str">
        <f>IF(tbl_raw_data[[#This Row],[time_taken_in_mins]]&lt;=20,"SLA_MET","SLA_NOT_MET")</f>
        <v>SLA_MET</v>
      </c>
    </row>
    <row r="5011" spans="1:17" ht="15" customHeight="1" x14ac:dyDescent="0.25">
      <c r="A5011" s="5" t="s">
        <v>1740</v>
      </c>
      <c r="B5011" s="6">
        <v>45161.614224537036</v>
      </c>
      <c r="C5011" s="23">
        <v>45161.618935185186</v>
      </c>
      <c r="D5011" s="24" t="s">
        <v>13</v>
      </c>
      <c r="E5011" s="24" t="s">
        <v>28</v>
      </c>
      <c r="F5011" s="24" t="s">
        <v>14</v>
      </c>
      <c r="G5011" s="113" t="s">
        <v>29</v>
      </c>
      <c r="H50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1" s="48">
        <f>tbl_raw_data[[#This Row],[Date Actioned]]-tbl_raw_data[[#This Row],[Date Tagged]]</f>
        <v>4.7106481506489217E-3</v>
      </c>
      <c r="J5011" s="50">
        <f>HOUR(tbl_raw_data[[#This Row],[time_taken]])*60+MINUTE(tbl_raw_data[[#This Row],[time_taken]])+SECOND(tbl_raw_data[[#This Row],[time_taken]])/60</f>
        <v>6.7833333333333332</v>
      </c>
      <c r="K5011" s="54">
        <f>DATE(YEAR(tbl_raw_data[[#This Row],[Date Actioned]]), MONTH(tbl_raw_data[[#This Row],[Date Actioned]]), DAY(tbl_raw_data[[#This Row],[Date Actioned]]))</f>
        <v>45161</v>
      </c>
      <c r="L5011" s="55" t="str">
        <f>UPPER(TEXT(tbl_raw_data[[#This Row],[Updated_date]],"MMMM"))</f>
        <v>AUGUST</v>
      </c>
      <c r="M5011" s="55" t="str">
        <f>UPPER("Week "&amp;IF(ROUNDUP(DAY(tbl_raw_data[[#This Row],[Updated_date]])/7,0)=5,4,ROUNDUP(DAY(tbl_raw_data[[#This Row],[Updated_date]])/7,0)))</f>
        <v>WEEK 4</v>
      </c>
      <c r="N5011" s="57" t="str">
        <f>UPPER(VLOOKUP(tbl_raw_data[[#This Row],[Analyst]],[1]setting!$A$1:$B$15,2,0))</f>
        <v>HARDIK</v>
      </c>
      <c r="O5011" s="57" t="str">
        <f>UPPER(tbl_raw_data[[#This Row],[Outcome]])</f>
        <v>APPROVE</v>
      </c>
      <c r="P5011" s="57" t="str">
        <f>UPPER(tbl_raw_data[[#This Row],[Queue Name]])</f>
        <v>CONSUMER EXISTING</v>
      </c>
      <c r="Q5011" s="57" t="str">
        <f>IF(tbl_raw_data[[#This Row],[time_taken_in_mins]]&lt;=20,"SLA_MET","SLA_NOT_MET")</f>
        <v>SLA_MET</v>
      </c>
    </row>
    <row r="5012" spans="1:17" ht="15" customHeight="1" x14ac:dyDescent="0.25">
      <c r="A5012" s="11" t="s">
        <v>3758</v>
      </c>
      <c r="B5012" s="12">
        <v>45161.615474537037</v>
      </c>
      <c r="C5012" s="27">
        <v>45161.622858796298</v>
      </c>
      <c r="D5012" s="28" t="s">
        <v>13</v>
      </c>
      <c r="E5012" s="28" t="s">
        <v>28</v>
      </c>
      <c r="F5012" s="28" t="s">
        <v>254</v>
      </c>
      <c r="G5012" s="112" t="s">
        <v>29</v>
      </c>
      <c r="H50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2" s="48">
        <f>tbl_raw_data[[#This Row],[Date Actioned]]-tbl_raw_data[[#This Row],[Date Tagged]]</f>
        <v>7.3842592610162683E-3</v>
      </c>
      <c r="J5012" s="50">
        <f>HOUR(tbl_raw_data[[#This Row],[time_taken]])*60+MINUTE(tbl_raw_data[[#This Row],[time_taken]])+SECOND(tbl_raw_data[[#This Row],[time_taken]])/60</f>
        <v>10.633333333333333</v>
      </c>
      <c r="K5012" s="54">
        <f>DATE(YEAR(tbl_raw_data[[#This Row],[Date Actioned]]), MONTH(tbl_raw_data[[#This Row],[Date Actioned]]), DAY(tbl_raw_data[[#This Row],[Date Actioned]]))</f>
        <v>45161</v>
      </c>
      <c r="L5012" s="55" t="str">
        <f>UPPER(TEXT(tbl_raw_data[[#This Row],[Updated_date]],"MMMM"))</f>
        <v>AUGUST</v>
      </c>
      <c r="M5012" s="55" t="str">
        <f>UPPER("Week "&amp;IF(ROUNDUP(DAY(tbl_raw_data[[#This Row],[Updated_date]])/7,0)=5,4,ROUNDUP(DAY(tbl_raw_data[[#This Row],[Updated_date]])/7,0)))</f>
        <v>WEEK 4</v>
      </c>
      <c r="N5012" s="57" t="str">
        <f>UPPER(VLOOKUP(tbl_raw_data[[#This Row],[Analyst]],[1]setting!$A$1:$B$15,2,0))</f>
        <v>FARDIN</v>
      </c>
      <c r="O5012" s="57" t="str">
        <f>UPPER(tbl_raw_data[[#This Row],[Outcome]])</f>
        <v>APPROVE</v>
      </c>
      <c r="P5012" s="57" t="str">
        <f>UPPER(tbl_raw_data[[#This Row],[Queue Name]])</f>
        <v>CONSUMER EXISTING</v>
      </c>
      <c r="Q5012" s="57" t="str">
        <f>IF(tbl_raw_data[[#This Row],[time_taken_in_mins]]&lt;=20,"SLA_MET","SLA_NOT_MET")</f>
        <v>SLA_MET</v>
      </c>
    </row>
    <row r="5013" spans="1:17" ht="15" customHeight="1" x14ac:dyDescent="0.25">
      <c r="A5013" s="11" t="s">
        <v>2426</v>
      </c>
      <c r="B5013" s="12">
        <v>45161.617337962962</v>
      </c>
      <c r="C5013" s="27">
        <v>45161.622928240744</v>
      </c>
      <c r="D5013" s="28" t="s">
        <v>8</v>
      </c>
      <c r="E5013" s="28" t="s">
        <v>41</v>
      </c>
      <c r="F5013" s="28" t="s">
        <v>228</v>
      </c>
      <c r="G5013" s="114"/>
      <c r="H50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3" s="48">
        <f>tbl_raw_data[[#This Row],[Date Actioned]]-tbl_raw_data[[#This Row],[Date Tagged]]</f>
        <v>5.5902777821756899E-3</v>
      </c>
      <c r="J5013" s="50">
        <f>HOUR(tbl_raw_data[[#This Row],[time_taken]])*60+MINUTE(tbl_raw_data[[#This Row],[time_taken]])+SECOND(tbl_raw_data[[#This Row],[time_taken]])/60</f>
        <v>8.0500000000000007</v>
      </c>
      <c r="K5013" s="54">
        <f>DATE(YEAR(tbl_raw_data[[#This Row],[Date Actioned]]), MONTH(tbl_raw_data[[#This Row],[Date Actioned]]), DAY(tbl_raw_data[[#This Row],[Date Actioned]]))</f>
        <v>45161</v>
      </c>
      <c r="L5013" s="55" t="str">
        <f>UPPER(TEXT(tbl_raw_data[[#This Row],[Updated_date]],"MMMM"))</f>
        <v>AUGUST</v>
      </c>
      <c r="M5013" s="55" t="str">
        <f>UPPER("Week "&amp;IF(ROUNDUP(DAY(tbl_raw_data[[#This Row],[Updated_date]])/7,0)=5,4,ROUNDUP(DAY(tbl_raw_data[[#This Row],[Updated_date]])/7,0)))</f>
        <v>WEEK 4</v>
      </c>
      <c r="N5013" s="57" t="str">
        <f>UPPER(VLOOKUP(tbl_raw_data[[#This Row],[Analyst]],[1]setting!$A$1:$B$15,2,0))</f>
        <v>OUADIR</v>
      </c>
      <c r="O5013" s="57" t="str">
        <f>UPPER(tbl_raw_data[[#This Row],[Outcome]])</f>
        <v>WITHDRAW</v>
      </c>
      <c r="P5013" s="57" t="str">
        <f>UPPER(tbl_raw_data[[#This Row],[Queue Name]])</f>
        <v>CONSUMER POST BUREAU</v>
      </c>
      <c r="Q5013" s="57" t="str">
        <f>IF(tbl_raw_data[[#This Row],[time_taken_in_mins]]&lt;=20,"SLA_MET","SLA_NOT_MET")</f>
        <v>SLA_MET</v>
      </c>
    </row>
    <row r="5014" spans="1:17" ht="15" customHeight="1" x14ac:dyDescent="0.25">
      <c r="A5014" s="22" t="s">
        <v>5824</v>
      </c>
      <c r="B5014" s="6">
        <v>45161.618090277778</v>
      </c>
      <c r="C5014" s="23">
        <v>45161.629513888889</v>
      </c>
      <c r="D5014" s="24" t="s">
        <v>13</v>
      </c>
      <c r="E5014" s="24" t="s">
        <v>28</v>
      </c>
      <c r="F5014" s="24" t="s">
        <v>228</v>
      </c>
      <c r="G5014" s="115"/>
      <c r="H50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4" s="48">
        <f>tbl_raw_data[[#This Row],[Date Actioned]]-tbl_raw_data[[#This Row],[Date Tagged]]</f>
        <v>1.1423611111240461E-2</v>
      </c>
      <c r="J5014" s="50">
        <f>HOUR(tbl_raw_data[[#This Row],[time_taken]])*60+MINUTE(tbl_raw_data[[#This Row],[time_taken]])+SECOND(tbl_raw_data[[#This Row],[time_taken]])/60</f>
        <v>16.45</v>
      </c>
      <c r="K5014" s="54">
        <f>DATE(YEAR(tbl_raw_data[[#This Row],[Date Actioned]]), MONTH(tbl_raw_data[[#This Row],[Date Actioned]]), DAY(tbl_raw_data[[#This Row],[Date Actioned]]))</f>
        <v>45161</v>
      </c>
      <c r="L5014" s="55" t="str">
        <f>UPPER(TEXT(tbl_raw_data[[#This Row],[Updated_date]],"MMMM"))</f>
        <v>AUGUST</v>
      </c>
      <c r="M5014" s="55" t="str">
        <f>UPPER("Week "&amp;IF(ROUNDUP(DAY(tbl_raw_data[[#This Row],[Updated_date]])/7,0)=5,4,ROUNDUP(DAY(tbl_raw_data[[#This Row],[Updated_date]])/7,0)))</f>
        <v>WEEK 4</v>
      </c>
      <c r="N5014" s="57" t="str">
        <f>UPPER(VLOOKUP(tbl_raw_data[[#This Row],[Analyst]],[1]setting!$A$1:$B$15,2,0))</f>
        <v>OUADIR</v>
      </c>
      <c r="O5014" s="57" t="str">
        <f>UPPER(tbl_raw_data[[#This Row],[Outcome]])</f>
        <v>APPROVE</v>
      </c>
      <c r="P5014" s="57" t="str">
        <f>UPPER(tbl_raw_data[[#This Row],[Queue Name]])</f>
        <v>CONSUMER EXISTING</v>
      </c>
      <c r="Q5014" s="57" t="str">
        <f>IF(tbl_raw_data[[#This Row],[time_taken_in_mins]]&lt;=20,"SLA_MET","SLA_NOT_MET")</f>
        <v>SLA_MET</v>
      </c>
    </row>
    <row r="5015" spans="1:17" ht="15" customHeight="1" x14ac:dyDescent="0.25">
      <c r="A5015" s="5" t="s">
        <v>1591</v>
      </c>
      <c r="B5015" s="12">
        <v>45161.619583333333</v>
      </c>
      <c r="C5015" s="27">
        <v>45161.624155092592</v>
      </c>
      <c r="D5015" s="28" t="s">
        <v>13</v>
      </c>
      <c r="E5015" s="28" t="s">
        <v>9</v>
      </c>
      <c r="F5015" s="28" t="s">
        <v>14</v>
      </c>
      <c r="G5015" s="112" t="s">
        <v>29</v>
      </c>
      <c r="H50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15" s="48">
        <f>tbl_raw_data[[#This Row],[Date Actioned]]-tbl_raw_data[[#This Row],[Date Tagged]]</f>
        <v>4.5717592583969235E-3</v>
      </c>
      <c r="J5015" s="50">
        <f>HOUR(tbl_raw_data[[#This Row],[time_taken]])*60+MINUTE(tbl_raw_data[[#This Row],[time_taken]])+SECOND(tbl_raw_data[[#This Row],[time_taken]])/60</f>
        <v>6.583333333333333</v>
      </c>
      <c r="K5015" s="54">
        <f>DATE(YEAR(tbl_raw_data[[#This Row],[Date Actioned]]), MONTH(tbl_raw_data[[#This Row],[Date Actioned]]), DAY(tbl_raw_data[[#This Row],[Date Actioned]]))</f>
        <v>45161</v>
      </c>
      <c r="L5015" s="55" t="str">
        <f>UPPER(TEXT(tbl_raw_data[[#This Row],[Updated_date]],"MMMM"))</f>
        <v>AUGUST</v>
      </c>
      <c r="M5015" s="55" t="str">
        <f>UPPER("Week "&amp;IF(ROUNDUP(DAY(tbl_raw_data[[#This Row],[Updated_date]])/7,0)=5,4,ROUNDUP(DAY(tbl_raw_data[[#This Row],[Updated_date]])/7,0)))</f>
        <v>WEEK 4</v>
      </c>
      <c r="N5015" s="57" t="str">
        <f>UPPER(VLOOKUP(tbl_raw_data[[#This Row],[Analyst]],[1]setting!$A$1:$B$15,2,0))</f>
        <v>HARDIK</v>
      </c>
      <c r="O5015" s="57" t="str">
        <f>UPPER(tbl_raw_data[[#This Row],[Outcome]])</f>
        <v>APPROVE</v>
      </c>
      <c r="P5015" s="57" t="str">
        <f>UPPER(tbl_raw_data[[#This Row],[Queue Name]])</f>
        <v>CONSUMER PRE BUREAU</v>
      </c>
      <c r="Q5015" s="57" t="str">
        <f>IF(tbl_raw_data[[#This Row],[time_taken_in_mins]]&lt;=20,"SLA_MET","SLA_NOT_MET")</f>
        <v>SLA_MET</v>
      </c>
    </row>
    <row r="5016" spans="1:17" ht="15" customHeight="1" x14ac:dyDescent="0.25">
      <c r="A5016" s="5" t="s">
        <v>1184</v>
      </c>
      <c r="B5016" s="12">
        <v>45161.620787037034</v>
      </c>
      <c r="C5016" s="27">
        <v>45161.624745370369</v>
      </c>
      <c r="D5016" s="28" t="s">
        <v>46</v>
      </c>
      <c r="E5016" s="28" t="s">
        <v>41</v>
      </c>
      <c r="F5016" s="28" t="s">
        <v>86</v>
      </c>
      <c r="G5016" s="112" t="s">
        <v>1185</v>
      </c>
      <c r="H50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16" s="48">
        <f>tbl_raw_data[[#This Row],[Date Actioned]]-tbl_raw_data[[#This Row],[Date Tagged]]</f>
        <v>3.9583333345944993E-3</v>
      </c>
      <c r="J5016" s="50">
        <f>HOUR(tbl_raw_data[[#This Row],[time_taken]])*60+MINUTE(tbl_raw_data[[#This Row],[time_taken]])+SECOND(tbl_raw_data[[#This Row],[time_taken]])/60</f>
        <v>5.7</v>
      </c>
      <c r="K5016" s="54">
        <f>DATE(YEAR(tbl_raw_data[[#This Row],[Date Actioned]]), MONTH(tbl_raw_data[[#This Row],[Date Actioned]]), DAY(tbl_raw_data[[#This Row],[Date Actioned]]))</f>
        <v>45161</v>
      </c>
      <c r="L5016" s="55" t="str">
        <f>UPPER(TEXT(tbl_raw_data[[#This Row],[Updated_date]],"MMMM"))</f>
        <v>AUGUST</v>
      </c>
      <c r="M5016" s="55" t="str">
        <f>UPPER("Week "&amp;IF(ROUNDUP(DAY(tbl_raw_data[[#This Row],[Updated_date]])/7,0)=5,4,ROUNDUP(DAY(tbl_raw_data[[#This Row],[Updated_date]])/7,0)))</f>
        <v>WEEK 4</v>
      </c>
      <c r="N5016" s="57" t="str">
        <f>UPPER(VLOOKUP(tbl_raw_data[[#This Row],[Analyst]],[1]setting!$A$1:$B$15,2,0))</f>
        <v>ASIF</v>
      </c>
      <c r="O5016" s="57" t="str">
        <f>UPPER(tbl_raw_data[[#This Row],[Outcome]])</f>
        <v>DECLINE</v>
      </c>
      <c r="P5016" s="57" t="str">
        <f>UPPER(tbl_raw_data[[#This Row],[Queue Name]])</f>
        <v>CONSUMER POST BUREAU</v>
      </c>
      <c r="Q5016" s="57" t="str">
        <f>IF(tbl_raw_data[[#This Row],[time_taken_in_mins]]&lt;=20,"SLA_MET","SLA_NOT_MET")</f>
        <v>SLA_MET</v>
      </c>
    </row>
    <row r="5017" spans="1:17" ht="15" customHeight="1" x14ac:dyDescent="0.25">
      <c r="A5017" s="11" t="s">
        <v>449</v>
      </c>
      <c r="B5017" s="6">
        <v>45161.623298611114</v>
      </c>
      <c r="C5017" s="23">
        <v>45161.625949074078</v>
      </c>
      <c r="D5017" s="24" t="s">
        <v>46</v>
      </c>
      <c r="E5017" s="24" t="s">
        <v>28</v>
      </c>
      <c r="F5017" s="24" t="s">
        <v>55</v>
      </c>
      <c r="G5017" s="113" t="s">
        <v>47</v>
      </c>
      <c r="H50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17" s="48">
        <f>tbl_raw_data[[#This Row],[Date Actioned]]-tbl_raw_data[[#This Row],[Date Tagged]]</f>
        <v>2.6504629640839994E-3</v>
      </c>
      <c r="J5017" s="50">
        <f>HOUR(tbl_raw_data[[#This Row],[time_taken]])*60+MINUTE(tbl_raw_data[[#This Row],[time_taken]])+SECOND(tbl_raw_data[[#This Row],[time_taken]])/60</f>
        <v>3.8166666666666664</v>
      </c>
      <c r="K5017" s="54">
        <f>DATE(YEAR(tbl_raw_data[[#This Row],[Date Actioned]]), MONTH(tbl_raw_data[[#This Row],[Date Actioned]]), DAY(tbl_raw_data[[#This Row],[Date Actioned]]))</f>
        <v>45161</v>
      </c>
      <c r="L5017" s="55" t="str">
        <f>UPPER(TEXT(tbl_raw_data[[#This Row],[Updated_date]],"MMMM"))</f>
        <v>AUGUST</v>
      </c>
      <c r="M5017" s="55" t="str">
        <f>UPPER("Week "&amp;IF(ROUNDUP(DAY(tbl_raw_data[[#This Row],[Updated_date]])/7,0)=5,4,ROUNDUP(DAY(tbl_raw_data[[#This Row],[Updated_date]])/7,0)))</f>
        <v>WEEK 4</v>
      </c>
      <c r="N5017" s="57" t="str">
        <f>UPPER(VLOOKUP(tbl_raw_data[[#This Row],[Analyst]],[1]setting!$A$1:$B$15,2,0))</f>
        <v>CAMERON</v>
      </c>
      <c r="O5017" s="57" t="str">
        <f>UPPER(tbl_raw_data[[#This Row],[Outcome]])</f>
        <v>DECLINE</v>
      </c>
      <c r="P5017" s="57" t="str">
        <f>UPPER(tbl_raw_data[[#This Row],[Queue Name]])</f>
        <v>CONSUMER EXISTING</v>
      </c>
      <c r="Q5017" s="57" t="str">
        <f>IF(tbl_raw_data[[#This Row],[time_taken_in_mins]]&lt;=20,"SLA_MET","SLA_NOT_MET")</f>
        <v>SLA_MET</v>
      </c>
    </row>
    <row r="5018" spans="1:17" ht="15" customHeight="1" x14ac:dyDescent="0.25">
      <c r="A5018" s="11" t="s">
        <v>5369</v>
      </c>
      <c r="B5018" s="6">
        <v>45161.624085648145</v>
      </c>
      <c r="C5018" s="23">
        <v>45161.634398148148</v>
      </c>
      <c r="D5018" s="24" t="s">
        <v>13</v>
      </c>
      <c r="E5018" s="24" t="s">
        <v>41</v>
      </c>
      <c r="F5018" s="24" t="s">
        <v>254</v>
      </c>
      <c r="G5018" s="115"/>
      <c r="H50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8" s="48">
        <f>tbl_raw_data[[#This Row],[Date Actioned]]-tbl_raw_data[[#This Row],[Date Tagged]]</f>
        <v>1.0312500002328306E-2</v>
      </c>
      <c r="J5018" s="50">
        <f>HOUR(tbl_raw_data[[#This Row],[time_taken]])*60+MINUTE(tbl_raw_data[[#This Row],[time_taken]])+SECOND(tbl_raw_data[[#This Row],[time_taken]])/60</f>
        <v>14.85</v>
      </c>
      <c r="K5018" s="54">
        <f>DATE(YEAR(tbl_raw_data[[#This Row],[Date Actioned]]), MONTH(tbl_raw_data[[#This Row],[Date Actioned]]), DAY(tbl_raw_data[[#This Row],[Date Actioned]]))</f>
        <v>45161</v>
      </c>
      <c r="L5018" s="55" t="str">
        <f>UPPER(TEXT(tbl_raw_data[[#This Row],[Updated_date]],"MMMM"))</f>
        <v>AUGUST</v>
      </c>
      <c r="M5018" s="55" t="str">
        <f>UPPER("Week "&amp;IF(ROUNDUP(DAY(tbl_raw_data[[#This Row],[Updated_date]])/7,0)=5,4,ROUNDUP(DAY(tbl_raw_data[[#This Row],[Updated_date]])/7,0)))</f>
        <v>WEEK 4</v>
      </c>
      <c r="N5018" s="57" t="str">
        <f>UPPER(VLOOKUP(tbl_raw_data[[#This Row],[Analyst]],[1]setting!$A$1:$B$15,2,0))</f>
        <v>FARDIN</v>
      </c>
      <c r="O5018" s="57" t="str">
        <f>UPPER(tbl_raw_data[[#This Row],[Outcome]])</f>
        <v>APPROVE</v>
      </c>
      <c r="P5018" s="57" t="str">
        <f>UPPER(tbl_raw_data[[#This Row],[Queue Name]])</f>
        <v>CONSUMER POST BUREAU</v>
      </c>
      <c r="Q5018" s="57" t="str">
        <f>IF(tbl_raw_data[[#This Row],[time_taken_in_mins]]&lt;=20,"SLA_MET","SLA_NOT_MET")</f>
        <v>SLA_MET</v>
      </c>
    </row>
    <row r="5019" spans="1:17" ht="15" customHeight="1" x14ac:dyDescent="0.25">
      <c r="A5019" s="22" t="s">
        <v>2496</v>
      </c>
      <c r="B5019" s="12">
        <v>45161.627789351849</v>
      </c>
      <c r="C5019" s="27">
        <v>45161.633472222224</v>
      </c>
      <c r="D5019" s="28" t="s">
        <v>46</v>
      </c>
      <c r="E5019" s="28" t="s">
        <v>28</v>
      </c>
      <c r="F5019" s="28" t="s">
        <v>73</v>
      </c>
      <c r="G5019" s="114"/>
      <c r="H50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19" s="48">
        <f>tbl_raw_data[[#This Row],[Date Actioned]]-tbl_raw_data[[#This Row],[Date Tagged]]</f>
        <v>5.6828703745850362E-3</v>
      </c>
      <c r="J5019" s="50">
        <f>HOUR(tbl_raw_data[[#This Row],[time_taken]])*60+MINUTE(tbl_raw_data[[#This Row],[time_taken]])+SECOND(tbl_raw_data[[#This Row],[time_taken]])/60</f>
        <v>8.1833333333333336</v>
      </c>
      <c r="K5019" s="54">
        <f>DATE(YEAR(tbl_raw_data[[#This Row],[Date Actioned]]), MONTH(tbl_raw_data[[#This Row],[Date Actioned]]), DAY(tbl_raw_data[[#This Row],[Date Actioned]]))</f>
        <v>45161</v>
      </c>
      <c r="L5019" s="55" t="str">
        <f>UPPER(TEXT(tbl_raw_data[[#This Row],[Updated_date]],"MMMM"))</f>
        <v>AUGUST</v>
      </c>
      <c r="M5019" s="55" t="str">
        <f>UPPER("Week "&amp;IF(ROUNDUP(DAY(tbl_raw_data[[#This Row],[Updated_date]])/7,0)=5,4,ROUNDUP(DAY(tbl_raw_data[[#This Row],[Updated_date]])/7,0)))</f>
        <v>WEEK 4</v>
      </c>
      <c r="N5019" s="57" t="str">
        <f>UPPER(VLOOKUP(tbl_raw_data[[#This Row],[Analyst]],[1]setting!$A$1:$B$15,2,0))</f>
        <v>SHAHID</v>
      </c>
      <c r="O5019" s="57" t="str">
        <f>UPPER(tbl_raw_data[[#This Row],[Outcome]])</f>
        <v>DECLINE</v>
      </c>
      <c r="P5019" s="57" t="str">
        <f>UPPER(tbl_raw_data[[#This Row],[Queue Name]])</f>
        <v>CONSUMER EXISTING</v>
      </c>
      <c r="Q5019" s="57" t="str">
        <f>IF(tbl_raw_data[[#This Row],[time_taken_in_mins]]&lt;=20,"SLA_MET","SLA_NOT_MET")</f>
        <v>SLA_MET</v>
      </c>
    </row>
    <row r="5020" spans="1:17" x14ac:dyDescent="0.25">
      <c r="A5020" s="22" t="s">
        <v>4686</v>
      </c>
      <c r="B5020" s="6">
        <v>45161.631932870368</v>
      </c>
      <c r="C5020" s="23">
        <v>45161.640798611108</v>
      </c>
      <c r="D5020" s="24" t="s">
        <v>8</v>
      </c>
      <c r="E5020" s="24" t="s">
        <v>28</v>
      </c>
      <c r="F5020" s="24" t="s">
        <v>14</v>
      </c>
      <c r="G5020" s="113" t="s">
        <v>4687</v>
      </c>
      <c r="H50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20" s="48">
        <f>tbl_raw_data[[#This Row],[Date Actioned]]-tbl_raw_data[[#This Row],[Date Tagged]]</f>
        <v>8.8657407395658083E-3</v>
      </c>
      <c r="J5020" s="50">
        <f>HOUR(tbl_raw_data[[#This Row],[time_taken]])*60+MINUTE(tbl_raw_data[[#This Row],[time_taken]])+SECOND(tbl_raw_data[[#This Row],[time_taken]])/60</f>
        <v>12.766666666666667</v>
      </c>
      <c r="K5020" s="54">
        <f>DATE(YEAR(tbl_raw_data[[#This Row],[Date Actioned]]), MONTH(tbl_raw_data[[#This Row],[Date Actioned]]), DAY(tbl_raw_data[[#This Row],[Date Actioned]]))</f>
        <v>45161</v>
      </c>
      <c r="L5020" s="55" t="str">
        <f>UPPER(TEXT(tbl_raw_data[[#This Row],[Updated_date]],"MMMM"))</f>
        <v>AUGUST</v>
      </c>
      <c r="M5020" s="55" t="str">
        <f>UPPER("Week "&amp;IF(ROUNDUP(DAY(tbl_raw_data[[#This Row],[Updated_date]])/7,0)=5,4,ROUNDUP(DAY(tbl_raw_data[[#This Row],[Updated_date]])/7,0)))</f>
        <v>WEEK 4</v>
      </c>
      <c r="N5020" s="57" t="str">
        <f>UPPER(VLOOKUP(tbl_raw_data[[#This Row],[Analyst]],[1]setting!$A$1:$B$15,2,0))</f>
        <v>HARDIK</v>
      </c>
      <c r="O5020" s="57" t="str">
        <f>UPPER(tbl_raw_data[[#This Row],[Outcome]])</f>
        <v>WITHDRAW</v>
      </c>
      <c r="P5020" s="57" t="str">
        <f>UPPER(tbl_raw_data[[#This Row],[Queue Name]])</f>
        <v>CONSUMER EXISTING</v>
      </c>
      <c r="Q5020" s="57" t="str">
        <f>IF(tbl_raw_data[[#This Row],[time_taken_in_mins]]&lt;=20,"SLA_MET","SLA_NOT_MET")</f>
        <v>SLA_MET</v>
      </c>
    </row>
    <row r="5021" spans="1:17" ht="15" customHeight="1" x14ac:dyDescent="0.25">
      <c r="A5021" s="22" t="s">
        <v>3897</v>
      </c>
      <c r="B5021" s="12">
        <v>45161.632395833331</v>
      </c>
      <c r="C5021" s="27">
        <v>45161.639965277776</v>
      </c>
      <c r="D5021" s="28" t="s">
        <v>13</v>
      </c>
      <c r="E5021" s="28" t="s">
        <v>9</v>
      </c>
      <c r="F5021" s="28" t="s">
        <v>55</v>
      </c>
      <c r="G5021" s="112" t="s">
        <v>29</v>
      </c>
      <c r="H50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1" s="48">
        <f>tbl_raw_data[[#This Row],[Date Actioned]]-tbl_raw_data[[#This Row],[Date Tagged]]</f>
        <v>7.5694444458349608E-3</v>
      </c>
      <c r="J5021" s="50">
        <f>HOUR(tbl_raw_data[[#This Row],[time_taken]])*60+MINUTE(tbl_raw_data[[#This Row],[time_taken]])+SECOND(tbl_raw_data[[#This Row],[time_taken]])/60</f>
        <v>10.9</v>
      </c>
      <c r="K5021" s="54">
        <f>DATE(YEAR(tbl_raw_data[[#This Row],[Date Actioned]]), MONTH(tbl_raw_data[[#This Row],[Date Actioned]]), DAY(tbl_raw_data[[#This Row],[Date Actioned]]))</f>
        <v>45161</v>
      </c>
      <c r="L5021" s="55" t="str">
        <f>UPPER(TEXT(tbl_raw_data[[#This Row],[Updated_date]],"MMMM"))</f>
        <v>AUGUST</v>
      </c>
      <c r="M5021" s="55" t="str">
        <f>UPPER("Week "&amp;IF(ROUNDUP(DAY(tbl_raw_data[[#This Row],[Updated_date]])/7,0)=5,4,ROUNDUP(DAY(tbl_raw_data[[#This Row],[Updated_date]])/7,0)))</f>
        <v>WEEK 4</v>
      </c>
      <c r="N5021" s="57" t="str">
        <f>UPPER(VLOOKUP(tbl_raw_data[[#This Row],[Analyst]],[1]setting!$A$1:$B$15,2,0))</f>
        <v>CAMERON</v>
      </c>
      <c r="O5021" s="57" t="str">
        <f>UPPER(tbl_raw_data[[#This Row],[Outcome]])</f>
        <v>APPROVE</v>
      </c>
      <c r="P5021" s="57" t="str">
        <f>UPPER(tbl_raw_data[[#This Row],[Queue Name]])</f>
        <v>CONSUMER PRE BUREAU</v>
      </c>
      <c r="Q5021" s="57" t="str">
        <f>IF(tbl_raw_data[[#This Row],[time_taken_in_mins]]&lt;=20,"SLA_MET","SLA_NOT_MET")</f>
        <v>SLA_MET</v>
      </c>
    </row>
    <row r="5022" spans="1:17" ht="15" customHeight="1" x14ac:dyDescent="0.25">
      <c r="A5022" s="5" t="s">
        <v>1574</v>
      </c>
      <c r="B5022" s="6">
        <v>45161.635520833333</v>
      </c>
      <c r="C5022" s="23">
        <v>45161.640069444446</v>
      </c>
      <c r="D5022" s="24" t="s">
        <v>46</v>
      </c>
      <c r="E5022" s="24" t="s">
        <v>28</v>
      </c>
      <c r="F5022" s="24" t="s">
        <v>86</v>
      </c>
      <c r="G5022" s="113" t="s">
        <v>424</v>
      </c>
      <c r="H50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2" s="48">
        <f>tbl_raw_data[[#This Row],[Date Actioned]]-tbl_raw_data[[#This Row],[Date Tagged]]</f>
        <v>4.5486111121135764E-3</v>
      </c>
      <c r="J5022" s="50">
        <f>HOUR(tbl_raw_data[[#This Row],[time_taken]])*60+MINUTE(tbl_raw_data[[#This Row],[time_taken]])+SECOND(tbl_raw_data[[#This Row],[time_taken]])/60</f>
        <v>6.55</v>
      </c>
      <c r="K5022" s="54">
        <f>DATE(YEAR(tbl_raw_data[[#This Row],[Date Actioned]]), MONTH(tbl_raw_data[[#This Row],[Date Actioned]]), DAY(tbl_raw_data[[#This Row],[Date Actioned]]))</f>
        <v>45161</v>
      </c>
      <c r="L5022" s="55" t="str">
        <f>UPPER(TEXT(tbl_raw_data[[#This Row],[Updated_date]],"MMMM"))</f>
        <v>AUGUST</v>
      </c>
      <c r="M5022" s="55" t="str">
        <f>UPPER("Week "&amp;IF(ROUNDUP(DAY(tbl_raw_data[[#This Row],[Updated_date]])/7,0)=5,4,ROUNDUP(DAY(tbl_raw_data[[#This Row],[Updated_date]])/7,0)))</f>
        <v>WEEK 4</v>
      </c>
      <c r="N5022" s="57" t="str">
        <f>UPPER(VLOOKUP(tbl_raw_data[[#This Row],[Analyst]],[1]setting!$A$1:$B$15,2,0))</f>
        <v>ASIF</v>
      </c>
      <c r="O5022" s="57" t="str">
        <f>UPPER(tbl_raw_data[[#This Row],[Outcome]])</f>
        <v>DECLINE</v>
      </c>
      <c r="P5022" s="57" t="str">
        <f>UPPER(tbl_raw_data[[#This Row],[Queue Name]])</f>
        <v>CONSUMER EXISTING</v>
      </c>
      <c r="Q5022" s="57" t="str">
        <f>IF(tbl_raw_data[[#This Row],[time_taken_in_mins]]&lt;=20,"SLA_MET","SLA_NOT_MET")</f>
        <v>SLA_MET</v>
      </c>
    </row>
    <row r="5023" spans="1:17" ht="15" customHeight="1" x14ac:dyDescent="0.25">
      <c r="A5023" s="5" t="s">
        <v>3513</v>
      </c>
      <c r="B5023" s="6">
        <v>45161.641226851854</v>
      </c>
      <c r="C5023" s="23">
        <v>45161.648275462961</v>
      </c>
      <c r="D5023" s="24" t="s">
        <v>13</v>
      </c>
      <c r="E5023" s="24" t="s">
        <v>28</v>
      </c>
      <c r="F5023" s="24" t="s">
        <v>254</v>
      </c>
      <c r="G5023" s="113" t="s">
        <v>29</v>
      </c>
      <c r="H50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23" s="48">
        <f>tbl_raw_data[[#This Row],[Date Actioned]]-tbl_raw_data[[#This Row],[Date Tagged]]</f>
        <v>7.0486111071659252E-3</v>
      </c>
      <c r="J5023" s="50">
        <f>HOUR(tbl_raw_data[[#This Row],[time_taken]])*60+MINUTE(tbl_raw_data[[#This Row],[time_taken]])+SECOND(tbl_raw_data[[#This Row],[time_taken]])/60</f>
        <v>10.15</v>
      </c>
      <c r="K5023" s="54">
        <f>DATE(YEAR(tbl_raw_data[[#This Row],[Date Actioned]]), MONTH(tbl_raw_data[[#This Row],[Date Actioned]]), DAY(tbl_raw_data[[#This Row],[Date Actioned]]))</f>
        <v>45161</v>
      </c>
      <c r="L5023" s="55" t="str">
        <f>UPPER(TEXT(tbl_raw_data[[#This Row],[Updated_date]],"MMMM"))</f>
        <v>AUGUST</v>
      </c>
      <c r="M5023" s="55" t="str">
        <f>UPPER("Week "&amp;IF(ROUNDUP(DAY(tbl_raw_data[[#This Row],[Updated_date]])/7,0)=5,4,ROUNDUP(DAY(tbl_raw_data[[#This Row],[Updated_date]])/7,0)))</f>
        <v>WEEK 4</v>
      </c>
      <c r="N5023" s="57" t="str">
        <f>UPPER(VLOOKUP(tbl_raw_data[[#This Row],[Analyst]],[1]setting!$A$1:$B$15,2,0))</f>
        <v>FARDIN</v>
      </c>
      <c r="O5023" s="57" t="str">
        <f>UPPER(tbl_raw_data[[#This Row],[Outcome]])</f>
        <v>APPROVE</v>
      </c>
      <c r="P5023" s="57" t="str">
        <f>UPPER(tbl_raw_data[[#This Row],[Queue Name]])</f>
        <v>CONSUMER EXISTING</v>
      </c>
      <c r="Q5023" s="57" t="str">
        <f>IF(tbl_raw_data[[#This Row],[time_taken_in_mins]]&lt;=20,"SLA_MET","SLA_NOT_MET")</f>
        <v>SLA_MET</v>
      </c>
    </row>
    <row r="5024" spans="1:17" ht="39" x14ac:dyDescent="0.25">
      <c r="A5024" s="5" t="s">
        <v>5182</v>
      </c>
      <c r="B5024" s="12">
        <v>45161.642280092594</v>
      </c>
      <c r="C5024" s="27">
        <v>45161.652245370373</v>
      </c>
      <c r="D5024" s="28" t="s">
        <v>8</v>
      </c>
      <c r="E5024" s="28" t="s">
        <v>28</v>
      </c>
      <c r="F5024" s="28" t="s">
        <v>86</v>
      </c>
      <c r="G5024" s="112" t="s">
        <v>174</v>
      </c>
      <c r="H50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024" s="48">
        <f>tbl_raw_data[[#This Row],[Date Actioned]]-tbl_raw_data[[#This Row],[Date Tagged]]</f>
        <v>9.9652777789742686E-3</v>
      </c>
      <c r="J5024" s="50">
        <f>HOUR(tbl_raw_data[[#This Row],[time_taken]])*60+MINUTE(tbl_raw_data[[#This Row],[time_taken]])+SECOND(tbl_raw_data[[#This Row],[time_taken]])/60</f>
        <v>14.35</v>
      </c>
      <c r="K5024" s="54">
        <f>DATE(YEAR(tbl_raw_data[[#This Row],[Date Actioned]]), MONTH(tbl_raw_data[[#This Row],[Date Actioned]]), DAY(tbl_raw_data[[#This Row],[Date Actioned]]))</f>
        <v>45161</v>
      </c>
      <c r="L5024" s="55" t="str">
        <f>UPPER(TEXT(tbl_raw_data[[#This Row],[Updated_date]],"MMMM"))</f>
        <v>AUGUST</v>
      </c>
      <c r="M5024" s="55" t="str">
        <f>UPPER("Week "&amp;IF(ROUNDUP(DAY(tbl_raw_data[[#This Row],[Updated_date]])/7,0)=5,4,ROUNDUP(DAY(tbl_raw_data[[#This Row],[Updated_date]])/7,0)))</f>
        <v>WEEK 4</v>
      </c>
      <c r="N5024" s="57" t="str">
        <f>UPPER(VLOOKUP(tbl_raw_data[[#This Row],[Analyst]],[1]setting!$A$1:$B$15,2,0))</f>
        <v>ASIF</v>
      </c>
      <c r="O5024" s="57" t="str">
        <f>UPPER(tbl_raw_data[[#This Row],[Outcome]])</f>
        <v>WITHDRAW</v>
      </c>
      <c r="P5024" s="57" t="str">
        <f>UPPER(tbl_raw_data[[#This Row],[Queue Name]])</f>
        <v>CONSUMER EXISTING</v>
      </c>
      <c r="Q5024" s="57" t="str">
        <f>IF(tbl_raw_data[[#This Row],[time_taken_in_mins]]&lt;=20,"SLA_MET","SLA_NOT_MET")</f>
        <v>SLA_MET</v>
      </c>
    </row>
    <row r="5025" spans="1:17" ht="15" customHeight="1" x14ac:dyDescent="0.25">
      <c r="A5025" s="11" t="s">
        <v>1294</v>
      </c>
      <c r="B5025" s="6">
        <v>45161.643877314818</v>
      </c>
      <c r="C5025" s="23">
        <v>45161.647997685184</v>
      </c>
      <c r="D5025" s="24" t="s">
        <v>8</v>
      </c>
      <c r="E5025" s="24" t="s">
        <v>9</v>
      </c>
      <c r="F5025" s="24" t="s">
        <v>55</v>
      </c>
      <c r="G5025" s="113" t="s">
        <v>234</v>
      </c>
      <c r="H50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25" s="48">
        <f>tbl_raw_data[[#This Row],[Date Actioned]]-tbl_raw_data[[#This Row],[Date Tagged]]</f>
        <v>4.1203703658538871E-3</v>
      </c>
      <c r="J5025" s="50">
        <f>HOUR(tbl_raw_data[[#This Row],[time_taken]])*60+MINUTE(tbl_raw_data[[#This Row],[time_taken]])+SECOND(tbl_raw_data[[#This Row],[time_taken]])/60</f>
        <v>5.9333333333333336</v>
      </c>
      <c r="K5025" s="54">
        <f>DATE(YEAR(tbl_raw_data[[#This Row],[Date Actioned]]), MONTH(tbl_raw_data[[#This Row],[Date Actioned]]), DAY(tbl_raw_data[[#This Row],[Date Actioned]]))</f>
        <v>45161</v>
      </c>
      <c r="L5025" s="55" t="str">
        <f>UPPER(TEXT(tbl_raw_data[[#This Row],[Updated_date]],"MMMM"))</f>
        <v>AUGUST</v>
      </c>
      <c r="M5025" s="55" t="str">
        <f>UPPER("Week "&amp;IF(ROUNDUP(DAY(tbl_raw_data[[#This Row],[Updated_date]])/7,0)=5,4,ROUNDUP(DAY(tbl_raw_data[[#This Row],[Updated_date]])/7,0)))</f>
        <v>WEEK 4</v>
      </c>
      <c r="N5025" s="57" t="str">
        <f>UPPER(VLOOKUP(tbl_raw_data[[#This Row],[Analyst]],[1]setting!$A$1:$B$15,2,0))</f>
        <v>CAMERON</v>
      </c>
      <c r="O5025" s="57" t="str">
        <f>UPPER(tbl_raw_data[[#This Row],[Outcome]])</f>
        <v>WITHDRAW</v>
      </c>
      <c r="P5025" s="57" t="str">
        <f>UPPER(tbl_raw_data[[#This Row],[Queue Name]])</f>
        <v>CONSUMER PRE BUREAU</v>
      </c>
      <c r="Q5025" s="57" t="str">
        <f>IF(tbl_raw_data[[#This Row],[time_taken_in_mins]]&lt;=20,"SLA_MET","SLA_NOT_MET")</f>
        <v>SLA_MET</v>
      </c>
    </row>
    <row r="5026" spans="1:17" ht="15" customHeight="1" x14ac:dyDescent="0.25">
      <c r="A5026" s="11" t="s">
        <v>7141</v>
      </c>
      <c r="B5026" s="12">
        <v>45161.645208333335</v>
      </c>
      <c r="C5026" s="27">
        <v>45161.666759259257</v>
      </c>
      <c r="D5026" s="28" t="s">
        <v>46</v>
      </c>
      <c r="E5026" s="28" t="s">
        <v>28</v>
      </c>
      <c r="F5026" s="28" t="s">
        <v>42</v>
      </c>
      <c r="G5026" s="112" t="s">
        <v>693</v>
      </c>
      <c r="H50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26" s="48">
        <f>tbl_raw_data[[#This Row],[Date Actioned]]-tbl_raw_data[[#This Row],[Date Tagged]]</f>
        <v>2.1550925921474118E-2</v>
      </c>
      <c r="J5026" s="50">
        <f>HOUR(tbl_raw_data[[#This Row],[time_taken]])*60+MINUTE(tbl_raw_data[[#This Row],[time_taken]])+SECOND(tbl_raw_data[[#This Row],[time_taken]])/60</f>
        <v>31.033333333333335</v>
      </c>
      <c r="K5026" s="54">
        <f>DATE(YEAR(tbl_raw_data[[#This Row],[Date Actioned]]), MONTH(tbl_raw_data[[#This Row],[Date Actioned]]), DAY(tbl_raw_data[[#This Row],[Date Actioned]]))</f>
        <v>45161</v>
      </c>
      <c r="L5026" s="55" t="str">
        <f>UPPER(TEXT(tbl_raw_data[[#This Row],[Updated_date]],"MMMM"))</f>
        <v>AUGUST</v>
      </c>
      <c r="M5026" s="55" t="str">
        <f>UPPER("Week "&amp;IF(ROUNDUP(DAY(tbl_raw_data[[#This Row],[Updated_date]])/7,0)=5,4,ROUNDUP(DAY(tbl_raw_data[[#This Row],[Updated_date]])/7,0)))</f>
        <v>WEEK 4</v>
      </c>
      <c r="N5026" s="57" t="str">
        <f>UPPER(VLOOKUP(tbl_raw_data[[#This Row],[Analyst]],[1]setting!$A$1:$B$15,2,0))</f>
        <v>NITESH</v>
      </c>
      <c r="O5026" s="57" t="str">
        <f>UPPER(tbl_raw_data[[#This Row],[Outcome]])</f>
        <v>DECLINE</v>
      </c>
      <c r="P5026" s="57" t="str">
        <f>UPPER(tbl_raw_data[[#This Row],[Queue Name]])</f>
        <v>CONSUMER EXISTING</v>
      </c>
      <c r="Q5026" s="57" t="str">
        <f>IF(tbl_raw_data[[#This Row],[time_taken_in_mins]]&lt;=20,"SLA_MET","SLA_NOT_MET")</f>
        <v>SLA_NOT_MET</v>
      </c>
    </row>
    <row r="5027" spans="1:17" ht="15" customHeight="1" x14ac:dyDescent="0.25">
      <c r="A5027" s="22" t="s">
        <v>4404</v>
      </c>
      <c r="B5027" s="6">
        <v>45161.645335648151</v>
      </c>
      <c r="C5027" s="23">
        <v>45161.653715277775</v>
      </c>
      <c r="D5027" s="24" t="s">
        <v>46</v>
      </c>
      <c r="E5027" s="24" t="s">
        <v>28</v>
      </c>
      <c r="F5027" s="24" t="s">
        <v>228</v>
      </c>
      <c r="G5027" s="115"/>
      <c r="H50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27" s="48">
        <f>tbl_raw_data[[#This Row],[Date Actioned]]-tbl_raw_data[[#This Row],[Date Tagged]]</f>
        <v>8.3796296239597723E-3</v>
      </c>
      <c r="J5027" s="50">
        <f>HOUR(tbl_raw_data[[#This Row],[time_taken]])*60+MINUTE(tbl_raw_data[[#This Row],[time_taken]])+SECOND(tbl_raw_data[[#This Row],[time_taken]])/60</f>
        <v>12.066666666666666</v>
      </c>
      <c r="K5027" s="54">
        <f>DATE(YEAR(tbl_raw_data[[#This Row],[Date Actioned]]), MONTH(tbl_raw_data[[#This Row],[Date Actioned]]), DAY(tbl_raw_data[[#This Row],[Date Actioned]]))</f>
        <v>45161</v>
      </c>
      <c r="L5027" s="55" t="str">
        <f>UPPER(TEXT(tbl_raw_data[[#This Row],[Updated_date]],"MMMM"))</f>
        <v>AUGUST</v>
      </c>
      <c r="M5027" s="55" t="str">
        <f>UPPER("Week "&amp;IF(ROUNDUP(DAY(tbl_raw_data[[#This Row],[Updated_date]])/7,0)=5,4,ROUNDUP(DAY(tbl_raw_data[[#This Row],[Updated_date]])/7,0)))</f>
        <v>WEEK 4</v>
      </c>
      <c r="N5027" s="57" t="str">
        <f>UPPER(VLOOKUP(tbl_raw_data[[#This Row],[Analyst]],[1]setting!$A$1:$B$15,2,0))</f>
        <v>OUADIR</v>
      </c>
      <c r="O5027" s="57" t="str">
        <f>UPPER(tbl_raw_data[[#This Row],[Outcome]])</f>
        <v>DECLINE</v>
      </c>
      <c r="P5027" s="57" t="str">
        <f>UPPER(tbl_raw_data[[#This Row],[Queue Name]])</f>
        <v>CONSUMER EXISTING</v>
      </c>
      <c r="Q5027" s="57" t="str">
        <f>IF(tbl_raw_data[[#This Row],[time_taken_in_mins]]&lt;=20,"SLA_MET","SLA_NOT_MET")</f>
        <v>SLA_MET</v>
      </c>
    </row>
    <row r="5028" spans="1:17" ht="15" customHeight="1" x14ac:dyDescent="0.25">
      <c r="A5028" s="22" t="s">
        <v>3883</v>
      </c>
      <c r="B5028" s="12">
        <v>45161.64534722222</v>
      </c>
      <c r="C5028" s="27">
        <v>45161.65289351852</v>
      </c>
      <c r="D5028" s="28" t="s">
        <v>8</v>
      </c>
      <c r="E5028" s="28" t="s">
        <v>41</v>
      </c>
      <c r="F5028" s="28" t="s">
        <v>73</v>
      </c>
      <c r="G5028" s="114"/>
      <c r="H50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28" s="48">
        <f>tbl_raw_data[[#This Row],[Date Actioned]]-tbl_raw_data[[#This Row],[Date Tagged]]</f>
        <v>7.5462962995516136E-3</v>
      </c>
      <c r="J5028" s="50">
        <f>HOUR(tbl_raw_data[[#This Row],[time_taken]])*60+MINUTE(tbl_raw_data[[#This Row],[time_taken]])+SECOND(tbl_raw_data[[#This Row],[time_taken]])/60</f>
        <v>10.866666666666667</v>
      </c>
      <c r="K5028" s="54">
        <f>DATE(YEAR(tbl_raw_data[[#This Row],[Date Actioned]]), MONTH(tbl_raw_data[[#This Row],[Date Actioned]]), DAY(tbl_raw_data[[#This Row],[Date Actioned]]))</f>
        <v>45161</v>
      </c>
      <c r="L5028" s="55" t="str">
        <f>UPPER(TEXT(tbl_raw_data[[#This Row],[Updated_date]],"MMMM"))</f>
        <v>AUGUST</v>
      </c>
      <c r="M5028" s="55" t="str">
        <f>UPPER("Week "&amp;IF(ROUNDUP(DAY(tbl_raw_data[[#This Row],[Updated_date]])/7,0)=5,4,ROUNDUP(DAY(tbl_raw_data[[#This Row],[Updated_date]])/7,0)))</f>
        <v>WEEK 4</v>
      </c>
      <c r="N5028" s="57" t="str">
        <f>UPPER(VLOOKUP(tbl_raw_data[[#This Row],[Analyst]],[1]setting!$A$1:$B$15,2,0))</f>
        <v>SHAHID</v>
      </c>
      <c r="O5028" s="57" t="str">
        <f>UPPER(tbl_raw_data[[#This Row],[Outcome]])</f>
        <v>WITHDRAW</v>
      </c>
      <c r="P5028" s="57" t="str">
        <f>UPPER(tbl_raw_data[[#This Row],[Queue Name]])</f>
        <v>CONSUMER POST BUREAU</v>
      </c>
      <c r="Q5028" s="57" t="str">
        <f>IF(tbl_raw_data[[#This Row],[time_taken_in_mins]]&lt;=20,"SLA_MET","SLA_NOT_MET")</f>
        <v>SLA_MET</v>
      </c>
    </row>
    <row r="5029" spans="1:17" ht="15" customHeight="1" x14ac:dyDescent="0.25">
      <c r="A5029" s="11" t="s">
        <v>6223</v>
      </c>
      <c r="B5029" s="12">
        <v>45161.647141203706</v>
      </c>
      <c r="C5029" s="27">
        <v>45161.659641203703</v>
      </c>
      <c r="D5029" s="28" t="s">
        <v>13</v>
      </c>
      <c r="E5029" s="28" t="s">
        <v>41</v>
      </c>
      <c r="F5029" s="28" t="s">
        <v>14</v>
      </c>
      <c r="G5029" s="114"/>
      <c r="H50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29" s="48">
        <f>tbl_raw_data[[#This Row],[Date Actioned]]-tbl_raw_data[[#This Row],[Date Tagged]]</f>
        <v>1.2499999997089617E-2</v>
      </c>
      <c r="J5029" s="50">
        <f>HOUR(tbl_raw_data[[#This Row],[time_taken]])*60+MINUTE(tbl_raw_data[[#This Row],[time_taken]])+SECOND(tbl_raw_data[[#This Row],[time_taken]])/60</f>
        <v>18</v>
      </c>
      <c r="K5029" s="54">
        <f>DATE(YEAR(tbl_raw_data[[#This Row],[Date Actioned]]), MONTH(tbl_raw_data[[#This Row],[Date Actioned]]), DAY(tbl_raw_data[[#This Row],[Date Actioned]]))</f>
        <v>45161</v>
      </c>
      <c r="L5029" s="55" t="str">
        <f>UPPER(TEXT(tbl_raw_data[[#This Row],[Updated_date]],"MMMM"))</f>
        <v>AUGUST</v>
      </c>
      <c r="M5029" s="55" t="str">
        <f>UPPER("Week "&amp;IF(ROUNDUP(DAY(tbl_raw_data[[#This Row],[Updated_date]])/7,0)=5,4,ROUNDUP(DAY(tbl_raw_data[[#This Row],[Updated_date]])/7,0)))</f>
        <v>WEEK 4</v>
      </c>
      <c r="N5029" s="57" t="str">
        <f>UPPER(VLOOKUP(tbl_raw_data[[#This Row],[Analyst]],[1]setting!$A$1:$B$15,2,0))</f>
        <v>HARDIK</v>
      </c>
      <c r="O5029" s="57" t="str">
        <f>UPPER(tbl_raw_data[[#This Row],[Outcome]])</f>
        <v>APPROVE</v>
      </c>
      <c r="P5029" s="57" t="str">
        <f>UPPER(tbl_raw_data[[#This Row],[Queue Name]])</f>
        <v>CONSUMER POST BUREAU</v>
      </c>
      <c r="Q5029" s="57" t="str">
        <f>IF(tbl_raw_data[[#This Row],[time_taken_in_mins]]&lt;=20,"SLA_MET","SLA_NOT_MET")</f>
        <v>SLA_MET</v>
      </c>
    </row>
    <row r="5030" spans="1:17" ht="15" customHeight="1" x14ac:dyDescent="0.25">
      <c r="A5030" s="5" t="s">
        <v>4685</v>
      </c>
      <c r="B5030" s="12">
        <v>45161.652766203704</v>
      </c>
      <c r="C5030" s="27">
        <v>45161.661631944444</v>
      </c>
      <c r="D5030" s="28" t="s">
        <v>46</v>
      </c>
      <c r="E5030" s="28" t="s">
        <v>28</v>
      </c>
      <c r="F5030" s="28" t="s">
        <v>254</v>
      </c>
      <c r="G5030" s="112" t="s">
        <v>1262</v>
      </c>
      <c r="H50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0" s="48">
        <f>tbl_raw_data[[#This Row],[Date Actioned]]-tbl_raw_data[[#This Row],[Date Tagged]]</f>
        <v>8.8657407395658083E-3</v>
      </c>
      <c r="J5030" s="50">
        <f>HOUR(tbl_raw_data[[#This Row],[time_taken]])*60+MINUTE(tbl_raw_data[[#This Row],[time_taken]])+SECOND(tbl_raw_data[[#This Row],[time_taken]])/60</f>
        <v>12.766666666666667</v>
      </c>
      <c r="K5030" s="54">
        <f>DATE(YEAR(tbl_raw_data[[#This Row],[Date Actioned]]), MONTH(tbl_raw_data[[#This Row],[Date Actioned]]), DAY(tbl_raw_data[[#This Row],[Date Actioned]]))</f>
        <v>45161</v>
      </c>
      <c r="L5030" s="55" t="str">
        <f>UPPER(TEXT(tbl_raw_data[[#This Row],[Updated_date]],"MMMM"))</f>
        <v>AUGUST</v>
      </c>
      <c r="M5030" s="55" t="str">
        <f>UPPER("Week "&amp;IF(ROUNDUP(DAY(tbl_raw_data[[#This Row],[Updated_date]])/7,0)=5,4,ROUNDUP(DAY(tbl_raw_data[[#This Row],[Updated_date]])/7,0)))</f>
        <v>WEEK 4</v>
      </c>
      <c r="N5030" s="57" t="str">
        <f>UPPER(VLOOKUP(tbl_raw_data[[#This Row],[Analyst]],[1]setting!$A$1:$B$15,2,0))</f>
        <v>FARDIN</v>
      </c>
      <c r="O5030" s="57" t="str">
        <f>UPPER(tbl_raw_data[[#This Row],[Outcome]])</f>
        <v>DECLINE</v>
      </c>
      <c r="P5030" s="57" t="str">
        <f>UPPER(tbl_raw_data[[#This Row],[Queue Name]])</f>
        <v>CONSUMER EXISTING</v>
      </c>
      <c r="Q5030" s="57" t="str">
        <f>IF(tbl_raw_data[[#This Row],[time_taken_in_mins]]&lt;=20,"SLA_MET","SLA_NOT_MET")</f>
        <v>SLA_MET</v>
      </c>
    </row>
    <row r="5031" spans="1:17" ht="15" customHeight="1" x14ac:dyDescent="0.25">
      <c r="A5031" s="22" t="s">
        <v>2243</v>
      </c>
      <c r="B5031" s="6">
        <v>45161.653055555558</v>
      </c>
      <c r="C5031" s="23">
        <v>45161.658460648148</v>
      </c>
      <c r="D5031" s="24" t="s">
        <v>13</v>
      </c>
      <c r="E5031" s="24" t="s">
        <v>41</v>
      </c>
      <c r="F5031" s="24" t="s">
        <v>55</v>
      </c>
      <c r="G5031" s="113" t="s">
        <v>29</v>
      </c>
      <c r="H50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1" s="48">
        <f>tbl_raw_data[[#This Row],[Date Actioned]]-tbl_raw_data[[#This Row],[Date Tagged]]</f>
        <v>5.4050925900810398E-3</v>
      </c>
      <c r="J5031" s="50">
        <f>HOUR(tbl_raw_data[[#This Row],[time_taken]])*60+MINUTE(tbl_raw_data[[#This Row],[time_taken]])+SECOND(tbl_raw_data[[#This Row],[time_taken]])/60</f>
        <v>7.7833333333333332</v>
      </c>
      <c r="K5031" s="54">
        <f>DATE(YEAR(tbl_raw_data[[#This Row],[Date Actioned]]), MONTH(tbl_raw_data[[#This Row],[Date Actioned]]), DAY(tbl_raw_data[[#This Row],[Date Actioned]]))</f>
        <v>45161</v>
      </c>
      <c r="L5031" s="55" t="str">
        <f>UPPER(TEXT(tbl_raw_data[[#This Row],[Updated_date]],"MMMM"))</f>
        <v>AUGUST</v>
      </c>
      <c r="M5031" s="55" t="str">
        <f>UPPER("Week "&amp;IF(ROUNDUP(DAY(tbl_raw_data[[#This Row],[Updated_date]])/7,0)=5,4,ROUNDUP(DAY(tbl_raw_data[[#This Row],[Updated_date]])/7,0)))</f>
        <v>WEEK 4</v>
      </c>
      <c r="N5031" s="57" t="str">
        <f>UPPER(VLOOKUP(tbl_raw_data[[#This Row],[Analyst]],[1]setting!$A$1:$B$15,2,0))</f>
        <v>CAMERON</v>
      </c>
      <c r="O5031" s="57" t="str">
        <f>UPPER(tbl_raw_data[[#This Row],[Outcome]])</f>
        <v>APPROVE</v>
      </c>
      <c r="P5031" s="57" t="str">
        <f>UPPER(tbl_raw_data[[#This Row],[Queue Name]])</f>
        <v>CONSUMER POST BUREAU</v>
      </c>
      <c r="Q5031" s="57" t="str">
        <f>IF(tbl_raw_data[[#This Row],[time_taken_in_mins]]&lt;=20,"SLA_MET","SLA_NOT_MET")</f>
        <v>SLA_MET</v>
      </c>
    </row>
    <row r="5032" spans="1:17" ht="15" customHeight="1" x14ac:dyDescent="0.25">
      <c r="A5032" s="11" t="s">
        <v>447</v>
      </c>
      <c r="B5032" s="6">
        <v>45161.654328703706</v>
      </c>
      <c r="C5032" s="23">
        <v>45161.65697916667</v>
      </c>
      <c r="D5032" s="24" t="s">
        <v>46</v>
      </c>
      <c r="E5032" s="24" t="s">
        <v>28</v>
      </c>
      <c r="F5032" s="24" t="s">
        <v>86</v>
      </c>
      <c r="G5032" s="113" t="s">
        <v>448</v>
      </c>
      <c r="H50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2" s="48">
        <f>tbl_raw_data[[#This Row],[Date Actioned]]-tbl_raw_data[[#This Row],[Date Tagged]]</f>
        <v>2.6504629640839994E-3</v>
      </c>
      <c r="J5032" s="50">
        <f>HOUR(tbl_raw_data[[#This Row],[time_taken]])*60+MINUTE(tbl_raw_data[[#This Row],[time_taken]])+SECOND(tbl_raw_data[[#This Row],[time_taken]])/60</f>
        <v>3.8166666666666664</v>
      </c>
      <c r="K5032" s="54">
        <f>DATE(YEAR(tbl_raw_data[[#This Row],[Date Actioned]]), MONTH(tbl_raw_data[[#This Row],[Date Actioned]]), DAY(tbl_raw_data[[#This Row],[Date Actioned]]))</f>
        <v>45161</v>
      </c>
      <c r="L5032" s="55" t="str">
        <f>UPPER(TEXT(tbl_raw_data[[#This Row],[Updated_date]],"MMMM"))</f>
        <v>AUGUST</v>
      </c>
      <c r="M5032" s="55" t="str">
        <f>UPPER("Week "&amp;IF(ROUNDUP(DAY(tbl_raw_data[[#This Row],[Updated_date]])/7,0)=5,4,ROUNDUP(DAY(tbl_raw_data[[#This Row],[Updated_date]])/7,0)))</f>
        <v>WEEK 4</v>
      </c>
      <c r="N5032" s="57" t="str">
        <f>UPPER(VLOOKUP(tbl_raw_data[[#This Row],[Analyst]],[1]setting!$A$1:$B$15,2,0))</f>
        <v>ASIF</v>
      </c>
      <c r="O5032" s="57" t="str">
        <f>UPPER(tbl_raw_data[[#This Row],[Outcome]])</f>
        <v>DECLINE</v>
      </c>
      <c r="P5032" s="57" t="str">
        <f>UPPER(tbl_raw_data[[#This Row],[Queue Name]])</f>
        <v>CONSUMER EXISTING</v>
      </c>
      <c r="Q5032" s="57" t="str">
        <f>IF(tbl_raw_data[[#This Row],[time_taken_in_mins]]&lt;=20,"SLA_MET","SLA_NOT_MET")</f>
        <v>SLA_MET</v>
      </c>
    </row>
    <row r="5033" spans="1:17" ht="15" customHeight="1" x14ac:dyDescent="0.25">
      <c r="A5033" s="22" t="s">
        <v>1241</v>
      </c>
      <c r="B5033" s="12">
        <v>45161.655023148145</v>
      </c>
      <c r="C5033" s="27">
        <v>45161.659062500003</v>
      </c>
      <c r="D5033" s="28" t="s">
        <v>46</v>
      </c>
      <c r="E5033" s="28" t="s">
        <v>28</v>
      </c>
      <c r="F5033" s="28" t="s">
        <v>86</v>
      </c>
      <c r="G5033" s="112" t="s">
        <v>47</v>
      </c>
      <c r="H50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33" s="48">
        <f>tbl_raw_data[[#This Row],[Date Actioned]]-tbl_raw_data[[#This Row],[Date Tagged]]</f>
        <v>4.0393518575001508E-3</v>
      </c>
      <c r="J5033" s="50">
        <f>HOUR(tbl_raw_data[[#This Row],[time_taken]])*60+MINUTE(tbl_raw_data[[#This Row],[time_taken]])+SECOND(tbl_raw_data[[#This Row],[time_taken]])/60</f>
        <v>5.8166666666666664</v>
      </c>
      <c r="K5033" s="54">
        <f>DATE(YEAR(tbl_raw_data[[#This Row],[Date Actioned]]), MONTH(tbl_raw_data[[#This Row],[Date Actioned]]), DAY(tbl_raw_data[[#This Row],[Date Actioned]]))</f>
        <v>45161</v>
      </c>
      <c r="L5033" s="55" t="str">
        <f>UPPER(TEXT(tbl_raw_data[[#This Row],[Updated_date]],"MMMM"))</f>
        <v>AUGUST</v>
      </c>
      <c r="M5033" s="55" t="str">
        <f>UPPER("Week "&amp;IF(ROUNDUP(DAY(tbl_raw_data[[#This Row],[Updated_date]])/7,0)=5,4,ROUNDUP(DAY(tbl_raw_data[[#This Row],[Updated_date]])/7,0)))</f>
        <v>WEEK 4</v>
      </c>
      <c r="N5033" s="57" t="str">
        <f>UPPER(VLOOKUP(tbl_raw_data[[#This Row],[Analyst]],[1]setting!$A$1:$B$15,2,0))</f>
        <v>ASIF</v>
      </c>
      <c r="O5033" s="57" t="str">
        <f>UPPER(tbl_raw_data[[#This Row],[Outcome]])</f>
        <v>DECLINE</v>
      </c>
      <c r="P5033" s="57" t="str">
        <f>UPPER(tbl_raw_data[[#This Row],[Queue Name]])</f>
        <v>CONSUMER EXISTING</v>
      </c>
      <c r="Q5033" s="57" t="str">
        <f>IF(tbl_raw_data[[#This Row],[time_taken_in_mins]]&lt;=20,"SLA_MET","SLA_NOT_MET")</f>
        <v>SLA_MET</v>
      </c>
    </row>
    <row r="5034" spans="1:17" ht="15" customHeight="1" x14ac:dyDescent="0.25">
      <c r="A5034" s="5" t="s">
        <v>2663</v>
      </c>
      <c r="B5034" s="6">
        <v>45161.655682870369</v>
      </c>
      <c r="C5034" s="23">
        <v>45161.661562499998</v>
      </c>
      <c r="D5034" s="24" t="s">
        <v>8</v>
      </c>
      <c r="E5034" s="24" t="s">
        <v>9</v>
      </c>
      <c r="F5034" s="24" t="s">
        <v>86</v>
      </c>
      <c r="G5034" s="113" t="s">
        <v>2204</v>
      </c>
      <c r="H50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34" s="48">
        <f>tbl_raw_data[[#This Row],[Date Actioned]]-tbl_raw_data[[#This Row],[Date Tagged]]</f>
        <v>5.8796296289074235E-3</v>
      </c>
      <c r="J5034" s="50">
        <f>HOUR(tbl_raw_data[[#This Row],[time_taken]])*60+MINUTE(tbl_raw_data[[#This Row],[time_taken]])+SECOND(tbl_raw_data[[#This Row],[time_taken]])/60</f>
        <v>8.4666666666666668</v>
      </c>
      <c r="K5034" s="54">
        <f>DATE(YEAR(tbl_raw_data[[#This Row],[Date Actioned]]), MONTH(tbl_raw_data[[#This Row],[Date Actioned]]), DAY(tbl_raw_data[[#This Row],[Date Actioned]]))</f>
        <v>45161</v>
      </c>
      <c r="L5034" s="55" t="str">
        <f>UPPER(TEXT(tbl_raw_data[[#This Row],[Updated_date]],"MMMM"))</f>
        <v>AUGUST</v>
      </c>
      <c r="M5034" s="55" t="str">
        <f>UPPER("Week "&amp;IF(ROUNDUP(DAY(tbl_raw_data[[#This Row],[Updated_date]])/7,0)=5,4,ROUNDUP(DAY(tbl_raw_data[[#This Row],[Updated_date]])/7,0)))</f>
        <v>WEEK 4</v>
      </c>
      <c r="N5034" s="57" t="str">
        <f>UPPER(VLOOKUP(tbl_raw_data[[#This Row],[Analyst]],[1]setting!$A$1:$B$15,2,0))</f>
        <v>ASIF</v>
      </c>
      <c r="O5034" s="57" t="str">
        <f>UPPER(tbl_raw_data[[#This Row],[Outcome]])</f>
        <v>WITHDRAW</v>
      </c>
      <c r="P5034" s="57" t="str">
        <f>UPPER(tbl_raw_data[[#This Row],[Queue Name]])</f>
        <v>CONSUMER PRE BUREAU</v>
      </c>
      <c r="Q5034" s="57" t="str">
        <f>IF(tbl_raw_data[[#This Row],[time_taken_in_mins]]&lt;=20,"SLA_MET","SLA_NOT_MET")</f>
        <v>SLA_MET</v>
      </c>
    </row>
    <row r="5035" spans="1:17" ht="15" customHeight="1" x14ac:dyDescent="0.25">
      <c r="A5035" s="5" t="s">
        <v>5329</v>
      </c>
      <c r="B5035" s="12">
        <v>45161.655682870369</v>
      </c>
      <c r="C5035" s="27">
        <v>45161.665949074071</v>
      </c>
      <c r="D5035" s="28" t="s">
        <v>13</v>
      </c>
      <c r="E5035" s="28" t="s">
        <v>28</v>
      </c>
      <c r="F5035" s="28" t="s">
        <v>55</v>
      </c>
      <c r="G5035" s="112" t="s">
        <v>744</v>
      </c>
      <c r="H50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5" s="48">
        <f>tbl_raw_data[[#This Row],[Date Actioned]]-tbl_raw_data[[#This Row],[Date Tagged]]</f>
        <v>1.0266203702485655E-2</v>
      </c>
      <c r="J5035" s="50">
        <f>HOUR(tbl_raw_data[[#This Row],[time_taken]])*60+MINUTE(tbl_raw_data[[#This Row],[time_taken]])+SECOND(tbl_raw_data[[#This Row],[time_taken]])/60</f>
        <v>14.783333333333333</v>
      </c>
      <c r="K5035" s="54">
        <f>DATE(YEAR(tbl_raw_data[[#This Row],[Date Actioned]]), MONTH(tbl_raw_data[[#This Row],[Date Actioned]]), DAY(tbl_raw_data[[#This Row],[Date Actioned]]))</f>
        <v>45161</v>
      </c>
      <c r="L5035" s="55" t="str">
        <f>UPPER(TEXT(tbl_raw_data[[#This Row],[Updated_date]],"MMMM"))</f>
        <v>AUGUST</v>
      </c>
      <c r="M5035" s="55" t="str">
        <f>UPPER("Week "&amp;IF(ROUNDUP(DAY(tbl_raw_data[[#This Row],[Updated_date]])/7,0)=5,4,ROUNDUP(DAY(tbl_raw_data[[#This Row],[Updated_date]])/7,0)))</f>
        <v>WEEK 4</v>
      </c>
      <c r="N5035" s="57" t="str">
        <f>UPPER(VLOOKUP(tbl_raw_data[[#This Row],[Analyst]],[1]setting!$A$1:$B$15,2,0))</f>
        <v>CAMERON</v>
      </c>
      <c r="O5035" s="57" t="str">
        <f>UPPER(tbl_raw_data[[#This Row],[Outcome]])</f>
        <v>APPROVE</v>
      </c>
      <c r="P5035" s="57" t="str">
        <f>UPPER(tbl_raw_data[[#This Row],[Queue Name]])</f>
        <v>CONSUMER EXISTING</v>
      </c>
      <c r="Q5035" s="57" t="str">
        <f>IF(tbl_raw_data[[#This Row],[time_taken_in_mins]]&lt;=20,"SLA_MET","SLA_NOT_MET")</f>
        <v>SLA_MET</v>
      </c>
    </row>
    <row r="5036" spans="1:17" ht="15" customHeight="1" x14ac:dyDescent="0.25">
      <c r="A5036" s="11" t="s">
        <v>5655</v>
      </c>
      <c r="B5036" s="6">
        <v>45161.658692129633</v>
      </c>
      <c r="C5036" s="23">
        <v>45161.669710648152</v>
      </c>
      <c r="D5036" s="24" t="s">
        <v>13</v>
      </c>
      <c r="E5036" s="24" t="s">
        <v>41</v>
      </c>
      <c r="F5036" s="24" t="s">
        <v>14</v>
      </c>
      <c r="G5036" s="113" t="s">
        <v>29</v>
      </c>
      <c r="H50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6" s="48">
        <f>tbl_raw_data[[#This Row],[Date Actioned]]-tbl_raw_data[[#This Row],[Date Tagged]]</f>
        <v>1.1018518518540077E-2</v>
      </c>
      <c r="J5036" s="50">
        <f>HOUR(tbl_raw_data[[#This Row],[time_taken]])*60+MINUTE(tbl_raw_data[[#This Row],[time_taken]])+SECOND(tbl_raw_data[[#This Row],[time_taken]])/60</f>
        <v>15.866666666666667</v>
      </c>
      <c r="K5036" s="54">
        <f>DATE(YEAR(tbl_raw_data[[#This Row],[Date Actioned]]), MONTH(tbl_raw_data[[#This Row],[Date Actioned]]), DAY(tbl_raw_data[[#This Row],[Date Actioned]]))</f>
        <v>45161</v>
      </c>
      <c r="L5036" s="55" t="str">
        <f>UPPER(TEXT(tbl_raw_data[[#This Row],[Updated_date]],"MMMM"))</f>
        <v>AUGUST</v>
      </c>
      <c r="M5036" s="55" t="str">
        <f>UPPER("Week "&amp;IF(ROUNDUP(DAY(tbl_raw_data[[#This Row],[Updated_date]])/7,0)=5,4,ROUNDUP(DAY(tbl_raw_data[[#This Row],[Updated_date]])/7,0)))</f>
        <v>WEEK 4</v>
      </c>
      <c r="N5036" s="57" t="str">
        <f>UPPER(VLOOKUP(tbl_raw_data[[#This Row],[Analyst]],[1]setting!$A$1:$B$15,2,0))</f>
        <v>HARDIK</v>
      </c>
      <c r="O5036" s="57" t="str">
        <f>UPPER(tbl_raw_data[[#This Row],[Outcome]])</f>
        <v>APPROVE</v>
      </c>
      <c r="P5036" s="57" t="str">
        <f>UPPER(tbl_raw_data[[#This Row],[Queue Name]])</f>
        <v>CONSUMER POST BUREAU</v>
      </c>
      <c r="Q5036" s="57" t="str">
        <f>IF(tbl_raw_data[[#This Row],[time_taken_in_mins]]&lt;=20,"SLA_MET","SLA_NOT_MET")</f>
        <v>SLA_MET</v>
      </c>
    </row>
    <row r="5037" spans="1:17" ht="15" customHeight="1" x14ac:dyDescent="0.25">
      <c r="A5037" s="11" t="s">
        <v>235</v>
      </c>
      <c r="B5037" s="12">
        <v>45161.661365740743</v>
      </c>
      <c r="C5037" s="27">
        <v>45161.663414351853</v>
      </c>
      <c r="D5037" s="28" t="s">
        <v>8</v>
      </c>
      <c r="E5037" s="28" t="s">
        <v>41</v>
      </c>
      <c r="F5037" s="28" t="s">
        <v>86</v>
      </c>
      <c r="G5037" s="112" t="s">
        <v>234</v>
      </c>
      <c r="H50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37" s="48">
        <f>tbl_raw_data[[#This Row],[Date Actioned]]-tbl_raw_data[[#This Row],[Date Tagged]]</f>
        <v>2.0486111097852699E-3</v>
      </c>
      <c r="J5037" s="50">
        <f>HOUR(tbl_raw_data[[#This Row],[time_taken]])*60+MINUTE(tbl_raw_data[[#This Row],[time_taken]])+SECOND(tbl_raw_data[[#This Row],[time_taken]])/60</f>
        <v>2.95</v>
      </c>
      <c r="K5037" s="54">
        <f>DATE(YEAR(tbl_raw_data[[#This Row],[Date Actioned]]), MONTH(tbl_raw_data[[#This Row],[Date Actioned]]), DAY(tbl_raw_data[[#This Row],[Date Actioned]]))</f>
        <v>45161</v>
      </c>
      <c r="L5037" s="55" t="str">
        <f>UPPER(TEXT(tbl_raw_data[[#This Row],[Updated_date]],"MMMM"))</f>
        <v>AUGUST</v>
      </c>
      <c r="M5037" s="55" t="str">
        <f>UPPER("Week "&amp;IF(ROUNDUP(DAY(tbl_raw_data[[#This Row],[Updated_date]])/7,0)=5,4,ROUNDUP(DAY(tbl_raw_data[[#This Row],[Updated_date]])/7,0)))</f>
        <v>WEEK 4</v>
      </c>
      <c r="N5037" s="57" t="str">
        <f>UPPER(VLOOKUP(tbl_raw_data[[#This Row],[Analyst]],[1]setting!$A$1:$B$15,2,0))</f>
        <v>ASIF</v>
      </c>
      <c r="O5037" s="57" t="str">
        <f>UPPER(tbl_raw_data[[#This Row],[Outcome]])</f>
        <v>WITHDRAW</v>
      </c>
      <c r="P5037" s="57" t="str">
        <f>UPPER(tbl_raw_data[[#This Row],[Queue Name]])</f>
        <v>CONSUMER POST BUREAU</v>
      </c>
      <c r="Q5037" s="57" t="str">
        <f>IF(tbl_raw_data[[#This Row],[time_taken_in_mins]]&lt;=20,"SLA_MET","SLA_NOT_MET")</f>
        <v>SLA_MET</v>
      </c>
    </row>
    <row r="5038" spans="1:17" ht="15" customHeight="1" x14ac:dyDescent="0.25">
      <c r="A5038" s="5" t="s">
        <v>2166</v>
      </c>
      <c r="B5038" s="6">
        <v>45161.661909722221</v>
      </c>
      <c r="C5038" s="23">
        <v>45161.667222222219</v>
      </c>
      <c r="D5038" s="24" t="s">
        <v>46</v>
      </c>
      <c r="E5038" s="24" t="s">
        <v>41</v>
      </c>
      <c r="F5038" s="24" t="s">
        <v>86</v>
      </c>
      <c r="G5038" s="113" t="s">
        <v>2167</v>
      </c>
      <c r="H50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8" s="48">
        <f>tbl_raw_data[[#This Row],[Date Actioned]]-tbl_raw_data[[#This Row],[Date Tagged]]</f>
        <v>5.3124999976716936E-3</v>
      </c>
      <c r="J5038" s="50">
        <f>HOUR(tbl_raw_data[[#This Row],[time_taken]])*60+MINUTE(tbl_raw_data[[#This Row],[time_taken]])+SECOND(tbl_raw_data[[#This Row],[time_taken]])/60</f>
        <v>7.65</v>
      </c>
      <c r="K5038" s="54">
        <f>DATE(YEAR(tbl_raw_data[[#This Row],[Date Actioned]]), MONTH(tbl_raw_data[[#This Row],[Date Actioned]]), DAY(tbl_raw_data[[#This Row],[Date Actioned]]))</f>
        <v>45161</v>
      </c>
      <c r="L5038" s="55" t="str">
        <f>UPPER(TEXT(tbl_raw_data[[#This Row],[Updated_date]],"MMMM"))</f>
        <v>AUGUST</v>
      </c>
      <c r="M5038" s="55" t="str">
        <f>UPPER("Week "&amp;IF(ROUNDUP(DAY(tbl_raw_data[[#This Row],[Updated_date]])/7,0)=5,4,ROUNDUP(DAY(tbl_raw_data[[#This Row],[Updated_date]])/7,0)))</f>
        <v>WEEK 4</v>
      </c>
      <c r="N5038" s="57" t="str">
        <f>UPPER(VLOOKUP(tbl_raw_data[[#This Row],[Analyst]],[1]setting!$A$1:$B$15,2,0))</f>
        <v>ASIF</v>
      </c>
      <c r="O5038" s="57" t="str">
        <f>UPPER(tbl_raw_data[[#This Row],[Outcome]])</f>
        <v>DECLINE</v>
      </c>
      <c r="P5038" s="57" t="str">
        <f>UPPER(tbl_raw_data[[#This Row],[Queue Name]])</f>
        <v>CONSUMER POST BUREAU</v>
      </c>
      <c r="Q5038" s="57" t="str">
        <f>IF(tbl_raw_data[[#This Row],[time_taken_in_mins]]&lt;=20,"SLA_MET","SLA_NOT_MET")</f>
        <v>SLA_MET</v>
      </c>
    </row>
    <row r="5039" spans="1:17" ht="15" customHeight="1" x14ac:dyDescent="0.25">
      <c r="A5039" s="22" t="s">
        <v>4410</v>
      </c>
      <c r="B5039" s="12">
        <v>45161.663761574076</v>
      </c>
      <c r="C5039" s="27">
        <v>45161.672164351854</v>
      </c>
      <c r="D5039" s="28" t="s">
        <v>13</v>
      </c>
      <c r="E5039" s="28" t="s">
        <v>41</v>
      </c>
      <c r="F5039" s="28" t="s">
        <v>254</v>
      </c>
      <c r="G5039" s="112" t="s">
        <v>959</v>
      </c>
      <c r="H50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39" s="48">
        <f>tbl_raw_data[[#This Row],[Date Actioned]]-tbl_raw_data[[#This Row],[Date Tagged]]</f>
        <v>8.4027777775190771E-3</v>
      </c>
      <c r="J5039" s="50">
        <f>HOUR(tbl_raw_data[[#This Row],[time_taken]])*60+MINUTE(tbl_raw_data[[#This Row],[time_taken]])+SECOND(tbl_raw_data[[#This Row],[time_taken]])/60</f>
        <v>12.1</v>
      </c>
      <c r="K5039" s="54">
        <f>DATE(YEAR(tbl_raw_data[[#This Row],[Date Actioned]]), MONTH(tbl_raw_data[[#This Row],[Date Actioned]]), DAY(tbl_raw_data[[#This Row],[Date Actioned]]))</f>
        <v>45161</v>
      </c>
      <c r="L5039" s="55" t="str">
        <f>UPPER(TEXT(tbl_raw_data[[#This Row],[Updated_date]],"MMMM"))</f>
        <v>AUGUST</v>
      </c>
      <c r="M5039" s="55" t="str">
        <f>UPPER("Week "&amp;IF(ROUNDUP(DAY(tbl_raw_data[[#This Row],[Updated_date]])/7,0)=5,4,ROUNDUP(DAY(tbl_raw_data[[#This Row],[Updated_date]])/7,0)))</f>
        <v>WEEK 4</v>
      </c>
      <c r="N5039" s="57" t="str">
        <f>UPPER(VLOOKUP(tbl_raw_data[[#This Row],[Analyst]],[1]setting!$A$1:$B$15,2,0))</f>
        <v>FARDIN</v>
      </c>
      <c r="O5039" s="57" t="str">
        <f>UPPER(tbl_raw_data[[#This Row],[Outcome]])</f>
        <v>APPROVE</v>
      </c>
      <c r="P5039" s="57" t="str">
        <f>UPPER(tbl_raw_data[[#This Row],[Queue Name]])</f>
        <v>CONSUMER POST BUREAU</v>
      </c>
      <c r="Q5039" s="57" t="str">
        <f>IF(tbl_raw_data[[#This Row],[time_taken_in_mins]]&lt;=20,"SLA_MET","SLA_NOT_MET")</f>
        <v>SLA_MET</v>
      </c>
    </row>
    <row r="5040" spans="1:17" ht="15" customHeight="1" x14ac:dyDescent="0.25">
      <c r="A5040" s="22" t="s">
        <v>2203</v>
      </c>
      <c r="B5040" s="6">
        <v>45161.664594907408</v>
      </c>
      <c r="C5040" s="23">
        <v>45161.669953703706</v>
      </c>
      <c r="D5040" s="24" t="s">
        <v>8</v>
      </c>
      <c r="E5040" s="24" t="s">
        <v>9</v>
      </c>
      <c r="F5040" s="24" t="s">
        <v>55</v>
      </c>
      <c r="G5040" s="113" t="s">
        <v>2204</v>
      </c>
      <c r="H50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40" s="48">
        <f>tbl_raw_data[[#This Row],[Date Actioned]]-tbl_raw_data[[#This Row],[Date Tagged]]</f>
        <v>5.3587962975143455E-3</v>
      </c>
      <c r="J5040" s="50">
        <f>HOUR(tbl_raw_data[[#This Row],[time_taken]])*60+MINUTE(tbl_raw_data[[#This Row],[time_taken]])+SECOND(tbl_raw_data[[#This Row],[time_taken]])/60</f>
        <v>7.7166666666666668</v>
      </c>
      <c r="K5040" s="54">
        <f>DATE(YEAR(tbl_raw_data[[#This Row],[Date Actioned]]), MONTH(tbl_raw_data[[#This Row],[Date Actioned]]), DAY(tbl_raw_data[[#This Row],[Date Actioned]]))</f>
        <v>45161</v>
      </c>
      <c r="L5040" s="55" t="str">
        <f>UPPER(TEXT(tbl_raw_data[[#This Row],[Updated_date]],"MMMM"))</f>
        <v>AUGUST</v>
      </c>
      <c r="M5040" s="55" t="str">
        <f>UPPER("Week "&amp;IF(ROUNDUP(DAY(tbl_raw_data[[#This Row],[Updated_date]])/7,0)=5,4,ROUNDUP(DAY(tbl_raw_data[[#This Row],[Updated_date]])/7,0)))</f>
        <v>WEEK 4</v>
      </c>
      <c r="N5040" s="57" t="str">
        <f>UPPER(VLOOKUP(tbl_raw_data[[#This Row],[Analyst]],[1]setting!$A$1:$B$15,2,0))</f>
        <v>CAMERON</v>
      </c>
      <c r="O5040" s="57" t="str">
        <f>UPPER(tbl_raw_data[[#This Row],[Outcome]])</f>
        <v>WITHDRAW</v>
      </c>
      <c r="P5040" s="57" t="str">
        <f>UPPER(tbl_raw_data[[#This Row],[Queue Name]])</f>
        <v>CONSUMER PRE BUREAU</v>
      </c>
      <c r="Q5040" s="57" t="str">
        <f>IF(tbl_raw_data[[#This Row],[time_taken_in_mins]]&lt;=20,"SLA_MET","SLA_NOT_MET")</f>
        <v>SLA_MET</v>
      </c>
    </row>
    <row r="5041" spans="1:17" ht="15" customHeight="1" x14ac:dyDescent="0.25">
      <c r="A5041" s="5" t="s">
        <v>125</v>
      </c>
      <c r="B5041" s="6">
        <v>45161.666365740741</v>
      </c>
      <c r="C5041" s="23">
        <v>45161.667916666665</v>
      </c>
      <c r="D5041" s="24" t="s">
        <v>13</v>
      </c>
      <c r="E5041" s="24" t="s">
        <v>41</v>
      </c>
      <c r="F5041" s="24" t="s">
        <v>73</v>
      </c>
      <c r="G5041" s="115"/>
      <c r="H50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41" s="48">
        <f>tbl_raw_data[[#This Row],[Date Actioned]]-tbl_raw_data[[#This Row],[Date Tagged]]</f>
        <v>1.5509259246755391E-3</v>
      </c>
      <c r="J5041" s="50">
        <f>HOUR(tbl_raw_data[[#This Row],[time_taken]])*60+MINUTE(tbl_raw_data[[#This Row],[time_taken]])+SECOND(tbl_raw_data[[#This Row],[time_taken]])/60</f>
        <v>2.2333333333333334</v>
      </c>
      <c r="K5041" s="54">
        <f>DATE(YEAR(tbl_raw_data[[#This Row],[Date Actioned]]), MONTH(tbl_raw_data[[#This Row],[Date Actioned]]), DAY(tbl_raw_data[[#This Row],[Date Actioned]]))</f>
        <v>45161</v>
      </c>
      <c r="L5041" s="55" t="str">
        <f>UPPER(TEXT(tbl_raw_data[[#This Row],[Updated_date]],"MMMM"))</f>
        <v>AUGUST</v>
      </c>
      <c r="M5041" s="55" t="str">
        <f>UPPER("Week "&amp;IF(ROUNDUP(DAY(tbl_raw_data[[#This Row],[Updated_date]])/7,0)=5,4,ROUNDUP(DAY(tbl_raw_data[[#This Row],[Updated_date]])/7,0)))</f>
        <v>WEEK 4</v>
      </c>
      <c r="N5041" s="57" t="str">
        <f>UPPER(VLOOKUP(tbl_raw_data[[#This Row],[Analyst]],[1]setting!$A$1:$B$15,2,0))</f>
        <v>SHAHID</v>
      </c>
      <c r="O5041" s="57" t="str">
        <f>UPPER(tbl_raw_data[[#This Row],[Outcome]])</f>
        <v>APPROVE</v>
      </c>
      <c r="P5041" s="57" t="str">
        <f>UPPER(tbl_raw_data[[#This Row],[Queue Name]])</f>
        <v>CONSUMER POST BUREAU</v>
      </c>
      <c r="Q5041" s="57" t="str">
        <f>IF(tbl_raw_data[[#This Row],[time_taken_in_mins]]&lt;=20,"SLA_MET","SLA_NOT_MET")</f>
        <v>SLA_MET</v>
      </c>
    </row>
    <row r="5042" spans="1:17" ht="15" customHeight="1" x14ac:dyDescent="0.25">
      <c r="A5042" s="11" t="s">
        <v>1261</v>
      </c>
      <c r="B5042" s="12">
        <v>45161.676770833335</v>
      </c>
      <c r="C5042" s="27">
        <v>45161.680833333332</v>
      </c>
      <c r="D5042" s="28" t="s">
        <v>46</v>
      </c>
      <c r="E5042" s="28" t="s">
        <v>9</v>
      </c>
      <c r="F5042" s="28" t="s">
        <v>14</v>
      </c>
      <c r="G5042" s="112" t="s">
        <v>1262</v>
      </c>
      <c r="H50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2" s="48">
        <f>tbl_raw_data[[#This Row],[Date Actioned]]-tbl_raw_data[[#This Row],[Date Tagged]]</f>
        <v>4.0624999965075403E-3</v>
      </c>
      <c r="J5042" s="50">
        <f>HOUR(tbl_raw_data[[#This Row],[time_taken]])*60+MINUTE(tbl_raw_data[[#This Row],[time_taken]])+SECOND(tbl_raw_data[[#This Row],[time_taken]])/60</f>
        <v>5.85</v>
      </c>
      <c r="K5042" s="54">
        <f>DATE(YEAR(tbl_raw_data[[#This Row],[Date Actioned]]), MONTH(tbl_raw_data[[#This Row],[Date Actioned]]), DAY(tbl_raw_data[[#This Row],[Date Actioned]]))</f>
        <v>45161</v>
      </c>
      <c r="L5042" s="55" t="str">
        <f>UPPER(TEXT(tbl_raw_data[[#This Row],[Updated_date]],"MMMM"))</f>
        <v>AUGUST</v>
      </c>
      <c r="M5042" s="55" t="str">
        <f>UPPER("Week "&amp;IF(ROUNDUP(DAY(tbl_raw_data[[#This Row],[Updated_date]])/7,0)=5,4,ROUNDUP(DAY(tbl_raw_data[[#This Row],[Updated_date]])/7,0)))</f>
        <v>WEEK 4</v>
      </c>
      <c r="N5042" s="57" t="str">
        <f>UPPER(VLOOKUP(tbl_raw_data[[#This Row],[Analyst]],[1]setting!$A$1:$B$15,2,0))</f>
        <v>HARDIK</v>
      </c>
      <c r="O5042" s="57" t="str">
        <f>UPPER(tbl_raw_data[[#This Row],[Outcome]])</f>
        <v>DECLINE</v>
      </c>
      <c r="P5042" s="57" t="str">
        <f>UPPER(tbl_raw_data[[#This Row],[Queue Name]])</f>
        <v>CONSUMER PRE BUREAU</v>
      </c>
      <c r="Q5042" s="57" t="str">
        <f>IF(tbl_raw_data[[#This Row],[time_taken_in_mins]]&lt;=20,"SLA_MET","SLA_NOT_MET")</f>
        <v>SLA_MET</v>
      </c>
    </row>
    <row r="5043" spans="1:17" ht="15" customHeight="1" x14ac:dyDescent="0.25">
      <c r="A5043" s="5" t="s">
        <v>2248</v>
      </c>
      <c r="B5043" s="12">
        <v>45161.68</v>
      </c>
      <c r="C5043" s="27">
        <v>45161.68540509259</v>
      </c>
      <c r="D5043" s="28" t="s">
        <v>8</v>
      </c>
      <c r="E5043" s="28" t="s">
        <v>41</v>
      </c>
      <c r="F5043" s="28" t="s">
        <v>73</v>
      </c>
      <c r="G5043" s="114"/>
      <c r="H50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43" s="48">
        <f>tbl_raw_data[[#This Row],[Date Actioned]]-tbl_raw_data[[#This Row],[Date Tagged]]</f>
        <v>5.4050925900810398E-3</v>
      </c>
      <c r="J5043" s="50">
        <f>HOUR(tbl_raw_data[[#This Row],[time_taken]])*60+MINUTE(tbl_raw_data[[#This Row],[time_taken]])+SECOND(tbl_raw_data[[#This Row],[time_taken]])/60</f>
        <v>7.7833333333333332</v>
      </c>
      <c r="K5043" s="54">
        <f>DATE(YEAR(tbl_raw_data[[#This Row],[Date Actioned]]), MONTH(tbl_raw_data[[#This Row],[Date Actioned]]), DAY(tbl_raw_data[[#This Row],[Date Actioned]]))</f>
        <v>45161</v>
      </c>
      <c r="L5043" s="55" t="str">
        <f>UPPER(TEXT(tbl_raw_data[[#This Row],[Updated_date]],"MMMM"))</f>
        <v>AUGUST</v>
      </c>
      <c r="M5043" s="55" t="str">
        <f>UPPER("Week "&amp;IF(ROUNDUP(DAY(tbl_raw_data[[#This Row],[Updated_date]])/7,0)=5,4,ROUNDUP(DAY(tbl_raw_data[[#This Row],[Updated_date]])/7,0)))</f>
        <v>WEEK 4</v>
      </c>
      <c r="N5043" s="57" t="str">
        <f>UPPER(VLOOKUP(tbl_raw_data[[#This Row],[Analyst]],[1]setting!$A$1:$B$15,2,0))</f>
        <v>SHAHID</v>
      </c>
      <c r="O5043" s="57" t="str">
        <f>UPPER(tbl_raw_data[[#This Row],[Outcome]])</f>
        <v>WITHDRAW</v>
      </c>
      <c r="P5043" s="57" t="str">
        <f>UPPER(tbl_raw_data[[#This Row],[Queue Name]])</f>
        <v>CONSUMER POST BUREAU</v>
      </c>
      <c r="Q5043" s="57" t="str">
        <f>IF(tbl_raw_data[[#This Row],[time_taken_in_mins]]&lt;=20,"SLA_MET","SLA_NOT_MET")</f>
        <v>SLA_MET</v>
      </c>
    </row>
    <row r="5044" spans="1:17" ht="15" customHeight="1" x14ac:dyDescent="0.25">
      <c r="A5044" s="11" t="s">
        <v>1131</v>
      </c>
      <c r="B5044" s="6">
        <v>45161.682083333333</v>
      </c>
      <c r="C5044" s="23">
        <v>45161.685960648145</v>
      </c>
      <c r="D5044" s="24" t="s">
        <v>8</v>
      </c>
      <c r="E5044" s="24" t="s">
        <v>9</v>
      </c>
      <c r="F5044" s="24" t="s">
        <v>86</v>
      </c>
      <c r="G5044" s="113" t="s">
        <v>1132</v>
      </c>
      <c r="H50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4" s="48">
        <f>tbl_raw_data[[#This Row],[Date Actioned]]-tbl_raw_data[[#This Row],[Date Tagged]]</f>
        <v>3.8773148116888478E-3</v>
      </c>
      <c r="J5044" s="50">
        <f>HOUR(tbl_raw_data[[#This Row],[time_taken]])*60+MINUTE(tbl_raw_data[[#This Row],[time_taken]])+SECOND(tbl_raw_data[[#This Row],[time_taken]])/60</f>
        <v>5.583333333333333</v>
      </c>
      <c r="K5044" s="54">
        <f>DATE(YEAR(tbl_raw_data[[#This Row],[Date Actioned]]), MONTH(tbl_raw_data[[#This Row],[Date Actioned]]), DAY(tbl_raw_data[[#This Row],[Date Actioned]]))</f>
        <v>45161</v>
      </c>
      <c r="L5044" s="55" t="str">
        <f>UPPER(TEXT(tbl_raw_data[[#This Row],[Updated_date]],"MMMM"))</f>
        <v>AUGUST</v>
      </c>
      <c r="M5044" s="55" t="str">
        <f>UPPER("Week "&amp;IF(ROUNDUP(DAY(tbl_raw_data[[#This Row],[Updated_date]])/7,0)=5,4,ROUNDUP(DAY(tbl_raw_data[[#This Row],[Updated_date]])/7,0)))</f>
        <v>WEEK 4</v>
      </c>
      <c r="N5044" s="57" t="str">
        <f>UPPER(VLOOKUP(tbl_raw_data[[#This Row],[Analyst]],[1]setting!$A$1:$B$15,2,0))</f>
        <v>ASIF</v>
      </c>
      <c r="O5044" s="57" t="str">
        <f>UPPER(tbl_raw_data[[#This Row],[Outcome]])</f>
        <v>WITHDRAW</v>
      </c>
      <c r="P5044" s="57" t="str">
        <f>UPPER(tbl_raw_data[[#This Row],[Queue Name]])</f>
        <v>CONSUMER PRE BUREAU</v>
      </c>
      <c r="Q5044" s="57" t="str">
        <f>IF(tbl_raw_data[[#This Row],[time_taken_in_mins]]&lt;=20,"SLA_MET","SLA_NOT_MET")</f>
        <v>SLA_MET</v>
      </c>
    </row>
    <row r="5045" spans="1:17" ht="15" customHeight="1" x14ac:dyDescent="0.25">
      <c r="A5045" s="11" t="s">
        <v>5799</v>
      </c>
      <c r="B5045" s="12">
        <v>45161.68540509259</v>
      </c>
      <c r="C5045" s="27">
        <v>45161.696770833332</v>
      </c>
      <c r="D5045" s="28" t="s">
        <v>13</v>
      </c>
      <c r="E5045" s="28" t="s">
        <v>41</v>
      </c>
      <c r="F5045" s="28" t="s">
        <v>42</v>
      </c>
      <c r="G5045" s="112" t="s">
        <v>29</v>
      </c>
      <c r="H50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5" s="48">
        <f>tbl_raw_data[[#This Row],[Date Actioned]]-tbl_raw_data[[#This Row],[Date Tagged]]</f>
        <v>1.1365740741894115E-2</v>
      </c>
      <c r="J5045" s="50">
        <f>HOUR(tbl_raw_data[[#This Row],[time_taken]])*60+MINUTE(tbl_raw_data[[#This Row],[time_taken]])+SECOND(tbl_raw_data[[#This Row],[time_taken]])/60</f>
        <v>16.366666666666667</v>
      </c>
      <c r="K5045" s="54">
        <f>DATE(YEAR(tbl_raw_data[[#This Row],[Date Actioned]]), MONTH(tbl_raw_data[[#This Row],[Date Actioned]]), DAY(tbl_raw_data[[#This Row],[Date Actioned]]))</f>
        <v>45161</v>
      </c>
      <c r="L5045" s="55" t="str">
        <f>UPPER(TEXT(tbl_raw_data[[#This Row],[Updated_date]],"MMMM"))</f>
        <v>AUGUST</v>
      </c>
      <c r="M5045" s="55" t="str">
        <f>UPPER("Week "&amp;IF(ROUNDUP(DAY(tbl_raw_data[[#This Row],[Updated_date]])/7,0)=5,4,ROUNDUP(DAY(tbl_raw_data[[#This Row],[Updated_date]])/7,0)))</f>
        <v>WEEK 4</v>
      </c>
      <c r="N5045" s="57" t="str">
        <f>UPPER(VLOOKUP(tbl_raw_data[[#This Row],[Analyst]],[1]setting!$A$1:$B$15,2,0))</f>
        <v>NITESH</v>
      </c>
      <c r="O5045" s="57" t="str">
        <f>UPPER(tbl_raw_data[[#This Row],[Outcome]])</f>
        <v>APPROVE</v>
      </c>
      <c r="P5045" s="57" t="str">
        <f>UPPER(tbl_raw_data[[#This Row],[Queue Name]])</f>
        <v>CONSUMER POST BUREAU</v>
      </c>
      <c r="Q5045" s="57" t="str">
        <f>IF(tbl_raw_data[[#This Row],[time_taken_in_mins]]&lt;=20,"SLA_MET","SLA_NOT_MET")</f>
        <v>SLA_MET</v>
      </c>
    </row>
    <row r="5046" spans="1:17" ht="15" customHeight="1" x14ac:dyDescent="0.25">
      <c r="A5046" s="22" t="s">
        <v>2723</v>
      </c>
      <c r="B5046" s="6">
        <v>45161.690196759257</v>
      </c>
      <c r="C5046" s="23">
        <v>45161.696168981478</v>
      </c>
      <c r="D5046" s="24" t="s">
        <v>13</v>
      </c>
      <c r="E5046" s="24" t="s">
        <v>9</v>
      </c>
      <c r="F5046" s="24" t="s">
        <v>14</v>
      </c>
      <c r="G5046" s="113" t="s">
        <v>29</v>
      </c>
      <c r="H50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6" s="48">
        <f>tbl_raw_data[[#This Row],[Date Actioned]]-tbl_raw_data[[#This Row],[Date Tagged]]</f>
        <v>5.9722222213167697E-3</v>
      </c>
      <c r="J5046" s="50">
        <f>HOUR(tbl_raw_data[[#This Row],[time_taken]])*60+MINUTE(tbl_raw_data[[#This Row],[time_taken]])+SECOND(tbl_raw_data[[#This Row],[time_taken]])/60</f>
        <v>8.6</v>
      </c>
      <c r="K5046" s="54">
        <f>DATE(YEAR(tbl_raw_data[[#This Row],[Date Actioned]]), MONTH(tbl_raw_data[[#This Row],[Date Actioned]]), DAY(tbl_raw_data[[#This Row],[Date Actioned]]))</f>
        <v>45161</v>
      </c>
      <c r="L5046" s="55" t="str">
        <f>UPPER(TEXT(tbl_raw_data[[#This Row],[Updated_date]],"MMMM"))</f>
        <v>AUGUST</v>
      </c>
      <c r="M5046" s="55" t="str">
        <f>UPPER("Week "&amp;IF(ROUNDUP(DAY(tbl_raw_data[[#This Row],[Updated_date]])/7,0)=5,4,ROUNDUP(DAY(tbl_raw_data[[#This Row],[Updated_date]])/7,0)))</f>
        <v>WEEK 4</v>
      </c>
      <c r="N5046" s="57" t="str">
        <f>UPPER(VLOOKUP(tbl_raw_data[[#This Row],[Analyst]],[1]setting!$A$1:$B$15,2,0))</f>
        <v>HARDIK</v>
      </c>
      <c r="O5046" s="57" t="str">
        <f>UPPER(tbl_raw_data[[#This Row],[Outcome]])</f>
        <v>APPROVE</v>
      </c>
      <c r="P5046" s="57" t="str">
        <f>UPPER(tbl_raw_data[[#This Row],[Queue Name]])</f>
        <v>CONSUMER PRE BUREAU</v>
      </c>
      <c r="Q5046" s="57" t="str">
        <f>IF(tbl_raw_data[[#This Row],[time_taken_in_mins]]&lt;=20,"SLA_MET","SLA_NOT_MET")</f>
        <v>SLA_MET</v>
      </c>
    </row>
    <row r="5047" spans="1:17" ht="15" customHeight="1" x14ac:dyDescent="0.25">
      <c r="A5047" s="22" t="s">
        <v>3591</v>
      </c>
      <c r="B5047" s="12">
        <v>45161.690995370373</v>
      </c>
      <c r="C5047" s="27">
        <v>45161.698136574072</v>
      </c>
      <c r="D5047" s="28" t="s">
        <v>8</v>
      </c>
      <c r="E5047" s="28" t="s">
        <v>41</v>
      </c>
      <c r="F5047" s="28" t="s">
        <v>228</v>
      </c>
      <c r="G5047" s="114"/>
      <c r="H50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47" s="48">
        <f>tbl_raw_data[[#This Row],[Date Actioned]]-tbl_raw_data[[#This Row],[Date Tagged]]</f>
        <v>7.1412036995752715E-3</v>
      </c>
      <c r="J5047" s="50">
        <f>HOUR(tbl_raw_data[[#This Row],[time_taken]])*60+MINUTE(tbl_raw_data[[#This Row],[time_taken]])+SECOND(tbl_raw_data[[#This Row],[time_taken]])/60</f>
        <v>10.283333333333333</v>
      </c>
      <c r="K5047" s="54">
        <f>DATE(YEAR(tbl_raw_data[[#This Row],[Date Actioned]]), MONTH(tbl_raw_data[[#This Row],[Date Actioned]]), DAY(tbl_raw_data[[#This Row],[Date Actioned]]))</f>
        <v>45161</v>
      </c>
      <c r="L5047" s="55" t="str">
        <f>UPPER(TEXT(tbl_raw_data[[#This Row],[Updated_date]],"MMMM"))</f>
        <v>AUGUST</v>
      </c>
      <c r="M5047" s="55" t="str">
        <f>UPPER("Week "&amp;IF(ROUNDUP(DAY(tbl_raw_data[[#This Row],[Updated_date]])/7,0)=5,4,ROUNDUP(DAY(tbl_raw_data[[#This Row],[Updated_date]])/7,0)))</f>
        <v>WEEK 4</v>
      </c>
      <c r="N5047" s="57" t="str">
        <f>UPPER(VLOOKUP(tbl_raw_data[[#This Row],[Analyst]],[1]setting!$A$1:$B$15,2,0))</f>
        <v>OUADIR</v>
      </c>
      <c r="O5047" s="57" t="str">
        <f>UPPER(tbl_raw_data[[#This Row],[Outcome]])</f>
        <v>WITHDRAW</v>
      </c>
      <c r="P5047" s="57" t="str">
        <f>UPPER(tbl_raw_data[[#This Row],[Queue Name]])</f>
        <v>CONSUMER POST BUREAU</v>
      </c>
      <c r="Q5047" s="57" t="str">
        <f>IF(tbl_raw_data[[#This Row],[time_taken_in_mins]]&lt;=20,"SLA_MET","SLA_NOT_MET")</f>
        <v>SLA_MET</v>
      </c>
    </row>
    <row r="5048" spans="1:17" ht="15" customHeight="1" x14ac:dyDescent="0.25">
      <c r="A5048" s="5" t="s">
        <v>2148</v>
      </c>
      <c r="B5048" s="6">
        <v>45161.693391203706</v>
      </c>
      <c r="C5048" s="23">
        <v>45161.698680555557</v>
      </c>
      <c r="D5048" s="24" t="s">
        <v>8</v>
      </c>
      <c r="E5048" s="24" t="s">
        <v>9</v>
      </c>
      <c r="F5048" s="24" t="s">
        <v>55</v>
      </c>
      <c r="G5048" s="113" t="s">
        <v>1052</v>
      </c>
      <c r="H50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48" s="48">
        <f>tbl_raw_data[[#This Row],[Date Actioned]]-tbl_raw_data[[#This Row],[Date Tagged]]</f>
        <v>5.2893518513883464E-3</v>
      </c>
      <c r="J5048" s="50">
        <f>HOUR(tbl_raw_data[[#This Row],[time_taken]])*60+MINUTE(tbl_raw_data[[#This Row],[time_taken]])+SECOND(tbl_raw_data[[#This Row],[time_taken]])/60</f>
        <v>7.6166666666666671</v>
      </c>
      <c r="K5048" s="54">
        <f>DATE(YEAR(tbl_raw_data[[#This Row],[Date Actioned]]), MONTH(tbl_raw_data[[#This Row],[Date Actioned]]), DAY(tbl_raw_data[[#This Row],[Date Actioned]]))</f>
        <v>45161</v>
      </c>
      <c r="L5048" s="55" t="str">
        <f>UPPER(TEXT(tbl_raw_data[[#This Row],[Updated_date]],"MMMM"))</f>
        <v>AUGUST</v>
      </c>
      <c r="M5048" s="55" t="str">
        <f>UPPER("Week "&amp;IF(ROUNDUP(DAY(tbl_raw_data[[#This Row],[Updated_date]])/7,0)=5,4,ROUNDUP(DAY(tbl_raw_data[[#This Row],[Updated_date]])/7,0)))</f>
        <v>WEEK 4</v>
      </c>
      <c r="N5048" s="57" t="str">
        <f>UPPER(VLOOKUP(tbl_raw_data[[#This Row],[Analyst]],[1]setting!$A$1:$B$15,2,0))</f>
        <v>CAMERON</v>
      </c>
      <c r="O5048" s="57" t="str">
        <f>UPPER(tbl_raw_data[[#This Row],[Outcome]])</f>
        <v>WITHDRAW</v>
      </c>
      <c r="P5048" s="57" t="str">
        <f>UPPER(tbl_raw_data[[#This Row],[Queue Name]])</f>
        <v>CONSUMER PRE BUREAU</v>
      </c>
      <c r="Q5048" s="57" t="str">
        <f>IF(tbl_raw_data[[#This Row],[time_taken_in_mins]]&lt;=20,"SLA_MET","SLA_NOT_MET")</f>
        <v>SLA_MET</v>
      </c>
    </row>
    <row r="5049" spans="1:17" ht="15" customHeight="1" x14ac:dyDescent="0.25">
      <c r="A5049" s="22" t="s">
        <v>1422</v>
      </c>
      <c r="B5049" s="6">
        <v>45161.695729166669</v>
      </c>
      <c r="C5049" s="23">
        <v>45161.700046296297</v>
      </c>
      <c r="D5049" s="24" t="s">
        <v>46</v>
      </c>
      <c r="E5049" s="24" t="s">
        <v>28</v>
      </c>
      <c r="F5049" s="24" t="s">
        <v>14</v>
      </c>
      <c r="G5049" s="113" t="s">
        <v>387</v>
      </c>
      <c r="H50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49" s="48">
        <f>tbl_raw_data[[#This Row],[Date Actioned]]-tbl_raw_data[[#This Row],[Date Tagged]]</f>
        <v>4.3171296274522319E-3</v>
      </c>
      <c r="J5049" s="50">
        <f>HOUR(tbl_raw_data[[#This Row],[time_taken]])*60+MINUTE(tbl_raw_data[[#This Row],[time_taken]])+SECOND(tbl_raw_data[[#This Row],[time_taken]])/60</f>
        <v>6.2166666666666668</v>
      </c>
      <c r="K5049" s="54">
        <f>DATE(YEAR(tbl_raw_data[[#This Row],[Date Actioned]]), MONTH(tbl_raw_data[[#This Row],[Date Actioned]]), DAY(tbl_raw_data[[#This Row],[Date Actioned]]))</f>
        <v>45161</v>
      </c>
      <c r="L5049" s="55" t="str">
        <f>UPPER(TEXT(tbl_raw_data[[#This Row],[Updated_date]],"MMMM"))</f>
        <v>AUGUST</v>
      </c>
      <c r="M5049" s="55" t="str">
        <f>UPPER("Week "&amp;IF(ROUNDUP(DAY(tbl_raw_data[[#This Row],[Updated_date]])/7,0)=5,4,ROUNDUP(DAY(tbl_raw_data[[#This Row],[Updated_date]])/7,0)))</f>
        <v>WEEK 4</v>
      </c>
      <c r="N5049" s="57" t="str">
        <f>UPPER(VLOOKUP(tbl_raw_data[[#This Row],[Analyst]],[1]setting!$A$1:$B$15,2,0))</f>
        <v>HARDIK</v>
      </c>
      <c r="O5049" s="57" t="str">
        <f>UPPER(tbl_raw_data[[#This Row],[Outcome]])</f>
        <v>DECLINE</v>
      </c>
      <c r="P5049" s="57" t="str">
        <f>UPPER(tbl_raw_data[[#This Row],[Queue Name]])</f>
        <v>CONSUMER EXISTING</v>
      </c>
      <c r="Q5049" s="57" t="str">
        <f>IF(tbl_raw_data[[#This Row],[time_taken_in_mins]]&lt;=20,"SLA_MET","SLA_NOT_MET")</f>
        <v>SLA_MET</v>
      </c>
    </row>
    <row r="5050" spans="1:17" ht="15" customHeight="1" x14ac:dyDescent="0.25">
      <c r="A5050" s="5" t="s">
        <v>5770</v>
      </c>
      <c r="B5050" s="12">
        <v>45161.695810185185</v>
      </c>
      <c r="C5050" s="27">
        <v>45161.707106481481</v>
      </c>
      <c r="D5050" s="28" t="s">
        <v>46</v>
      </c>
      <c r="E5050" s="28" t="s">
        <v>28</v>
      </c>
      <c r="F5050" s="28" t="s">
        <v>228</v>
      </c>
      <c r="G5050" s="114"/>
      <c r="H50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0" s="48">
        <f>tbl_raw_data[[#This Row],[Date Actioned]]-tbl_raw_data[[#This Row],[Date Tagged]]</f>
        <v>1.1296296295768116E-2</v>
      </c>
      <c r="J5050" s="50">
        <f>HOUR(tbl_raw_data[[#This Row],[time_taken]])*60+MINUTE(tbl_raw_data[[#This Row],[time_taken]])+SECOND(tbl_raw_data[[#This Row],[time_taken]])/60</f>
        <v>16.266666666666666</v>
      </c>
      <c r="K5050" s="54">
        <f>DATE(YEAR(tbl_raw_data[[#This Row],[Date Actioned]]), MONTH(tbl_raw_data[[#This Row],[Date Actioned]]), DAY(tbl_raw_data[[#This Row],[Date Actioned]]))</f>
        <v>45161</v>
      </c>
      <c r="L5050" s="55" t="str">
        <f>UPPER(TEXT(tbl_raw_data[[#This Row],[Updated_date]],"MMMM"))</f>
        <v>AUGUST</v>
      </c>
      <c r="M5050" s="55" t="str">
        <f>UPPER("Week "&amp;IF(ROUNDUP(DAY(tbl_raw_data[[#This Row],[Updated_date]])/7,0)=5,4,ROUNDUP(DAY(tbl_raw_data[[#This Row],[Updated_date]])/7,0)))</f>
        <v>WEEK 4</v>
      </c>
      <c r="N5050" s="57" t="str">
        <f>UPPER(VLOOKUP(tbl_raw_data[[#This Row],[Analyst]],[1]setting!$A$1:$B$15,2,0))</f>
        <v>OUADIR</v>
      </c>
      <c r="O5050" s="57" t="str">
        <f>UPPER(tbl_raw_data[[#This Row],[Outcome]])</f>
        <v>DECLINE</v>
      </c>
      <c r="P5050" s="57" t="str">
        <f>UPPER(tbl_raw_data[[#This Row],[Queue Name]])</f>
        <v>CONSUMER EXISTING</v>
      </c>
      <c r="Q5050" s="57" t="str">
        <f>IF(tbl_raw_data[[#This Row],[time_taken_in_mins]]&lt;=20,"SLA_MET","SLA_NOT_MET")</f>
        <v>SLA_MET</v>
      </c>
    </row>
    <row r="5051" spans="1:17" ht="15" customHeight="1" x14ac:dyDescent="0.25">
      <c r="A5051" s="11" t="s">
        <v>4281</v>
      </c>
      <c r="B5051" s="12">
        <v>45161.697314814817</v>
      </c>
      <c r="C5051" s="27">
        <v>45161.705497685187</v>
      </c>
      <c r="D5051" s="28" t="s">
        <v>8</v>
      </c>
      <c r="E5051" s="28" t="s">
        <v>41</v>
      </c>
      <c r="F5051" s="28" t="s">
        <v>254</v>
      </c>
      <c r="G5051" s="114"/>
      <c r="H50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1" s="48">
        <f>tbl_raw_data[[#This Row],[Date Actioned]]-tbl_raw_data[[#This Row],[Date Tagged]]</f>
        <v>8.182870369637385E-3</v>
      </c>
      <c r="J5051" s="50">
        <f>HOUR(tbl_raw_data[[#This Row],[time_taken]])*60+MINUTE(tbl_raw_data[[#This Row],[time_taken]])+SECOND(tbl_raw_data[[#This Row],[time_taken]])/60</f>
        <v>11.783333333333333</v>
      </c>
      <c r="K5051" s="54">
        <f>DATE(YEAR(tbl_raw_data[[#This Row],[Date Actioned]]), MONTH(tbl_raw_data[[#This Row],[Date Actioned]]), DAY(tbl_raw_data[[#This Row],[Date Actioned]]))</f>
        <v>45161</v>
      </c>
      <c r="L5051" s="55" t="str">
        <f>UPPER(TEXT(tbl_raw_data[[#This Row],[Updated_date]],"MMMM"))</f>
        <v>AUGUST</v>
      </c>
      <c r="M5051" s="55" t="str">
        <f>UPPER("Week "&amp;IF(ROUNDUP(DAY(tbl_raw_data[[#This Row],[Updated_date]])/7,0)=5,4,ROUNDUP(DAY(tbl_raw_data[[#This Row],[Updated_date]])/7,0)))</f>
        <v>WEEK 4</v>
      </c>
      <c r="N5051" s="57" t="str">
        <f>UPPER(VLOOKUP(tbl_raw_data[[#This Row],[Analyst]],[1]setting!$A$1:$B$15,2,0))</f>
        <v>FARDIN</v>
      </c>
      <c r="O5051" s="57" t="str">
        <f>UPPER(tbl_raw_data[[#This Row],[Outcome]])</f>
        <v>WITHDRAW</v>
      </c>
      <c r="P5051" s="57" t="str">
        <f>UPPER(tbl_raw_data[[#This Row],[Queue Name]])</f>
        <v>CONSUMER POST BUREAU</v>
      </c>
      <c r="Q5051" s="57" t="str">
        <f>IF(tbl_raw_data[[#This Row],[time_taken_in_mins]]&lt;=20,"SLA_MET","SLA_NOT_MET")</f>
        <v>SLA_MET</v>
      </c>
    </row>
    <row r="5052" spans="1:17" ht="15" customHeight="1" x14ac:dyDescent="0.25">
      <c r="A5052" s="22" t="s">
        <v>1817</v>
      </c>
      <c r="B5052" s="6">
        <v>45161.698287037034</v>
      </c>
      <c r="C5052" s="23">
        <v>45161.703113425923</v>
      </c>
      <c r="D5052" s="24" t="s">
        <v>8</v>
      </c>
      <c r="E5052" s="24" t="s">
        <v>9</v>
      </c>
      <c r="F5052" s="24" t="s">
        <v>55</v>
      </c>
      <c r="G5052" s="113" t="s">
        <v>234</v>
      </c>
      <c r="H50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52" s="48">
        <f>tbl_raw_data[[#This Row],[Date Actioned]]-tbl_raw_data[[#This Row],[Date Tagged]]</f>
        <v>4.8263888893416151E-3</v>
      </c>
      <c r="J5052" s="50">
        <f>HOUR(tbl_raw_data[[#This Row],[time_taken]])*60+MINUTE(tbl_raw_data[[#This Row],[time_taken]])+SECOND(tbl_raw_data[[#This Row],[time_taken]])/60</f>
        <v>6.95</v>
      </c>
      <c r="K5052" s="54">
        <f>DATE(YEAR(tbl_raw_data[[#This Row],[Date Actioned]]), MONTH(tbl_raw_data[[#This Row],[Date Actioned]]), DAY(tbl_raw_data[[#This Row],[Date Actioned]]))</f>
        <v>45161</v>
      </c>
      <c r="L5052" s="55" t="str">
        <f>UPPER(TEXT(tbl_raw_data[[#This Row],[Updated_date]],"MMMM"))</f>
        <v>AUGUST</v>
      </c>
      <c r="M5052" s="55" t="str">
        <f>UPPER("Week "&amp;IF(ROUNDUP(DAY(tbl_raw_data[[#This Row],[Updated_date]])/7,0)=5,4,ROUNDUP(DAY(tbl_raw_data[[#This Row],[Updated_date]])/7,0)))</f>
        <v>WEEK 4</v>
      </c>
      <c r="N5052" s="57" t="str">
        <f>UPPER(VLOOKUP(tbl_raw_data[[#This Row],[Analyst]],[1]setting!$A$1:$B$15,2,0))</f>
        <v>CAMERON</v>
      </c>
      <c r="O5052" s="57" t="str">
        <f>UPPER(tbl_raw_data[[#This Row],[Outcome]])</f>
        <v>WITHDRAW</v>
      </c>
      <c r="P5052" s="57" t="str">
        <f>UPPER(tbl_raw_data[[#This Row],[Queue Name]])</f>
        <v>CONSUMER PRE BUREAU</v>
      </c>
      <c r="Q5052" s="57" t="str">
        <f>IF(tbl_raw_data[[#This Row],[time_taken_in_mins]]&lt;=20,"SLA_MET","SLA_NOT_MET")</f>
        <v>SLA_MET</v>
      </c>
    </row>
    <row r="5053" spans="1:17" ht="15" customHeight="1" x14ac:dyDescent="0.25">
      <c r="A5053" s="11" t="s">
        <v>6098</v>
      </c>
      <c r="B5053" s="6">
        <v>45161.698368055557</v>
      </c>
      <c r="C5053" s="23">
        <v>45161.710509259261</v>
      </c>
      <c r="D5053" s="24" t="s">
        <v>46</v>
      </c>
      <c r="E5053" s="24" t="s">
        <v>41</v>
      </c>
      <c r="F5053" s="24" t="s">
        <v>86</v>
      </c>
      <c r="G5053" s="115"/>
      <c r="H50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3" s="48">
        <f>tbl_raw_data[[#This Row],[Date Actioned]]-tbl_raw_data[[#This Row],[Date Tagged]]</f>
        <v>1.2141203704231884E-2</v>
      </c>
      <c r="J5053" s="50">
        <f>HOUR(tbl_raw_data[[#This Row],[time_taken]])*60+MINUTE(tbl_raw_data[[#This Row],[time_taken]])+SECOND(tbl_raw_data[[#This Row],[time_taken]])/60</f>
        <v>17.483333333333334</v>
      </c>
      <c r="K5053" s="54">
        <f>DATE(YEAR(tbl_raw_data[[#This Row],[Date Actioned]]), MONTH(tbl_raw_data[[#This Row],[Date Actioned]]), DAY(tbl_raw_data[[#This Row],[Date Actioned]]))</f>
        <v>45161</v>
      </c>
      <c r="L5053" s="55" t="str">
        <f>UPPER(TEXT(tbl_raw_data[[#This Row],[Updated_date]],"MMMM"))</f>
        <v>AUGUST</v>
      </c>
      <c r="M5053" s="55" t="str">
        <f>UPPER("Week "&amp;IF(ROUNDUP(DAY(tbl_raw_data[[#This Row],[Updated_date]])/7,0)=5,4,ROUNDUP(DAY(tbl_raw_data[[#This Row],[Updated_date]])/7,0)))</f>
        <v>WEEK 4</v>
      </c>
      <c r="N5053" s="57" t="str">
        <f>UPPER(VLOOKUP(tbl_raw_data[[#This Row],[Analyst]],[1]setting!$A$1:$B$15,2,0))</f>
        <v>ASIF</v>
      </c>
      <c r="O5053" s="57" t="str">
        <f>UPPER(tbl_raw_data[[#This Row],[Outcome]])</f>
        <v>DECLINE</v>
      </c>
      <c r="P5053" s="57" t="str">
        <f>UPPER(tbl_raw_data[[#This Row],[Queue Name]])</f>
        <v>CONSUMER POST BUREAU</v>
      </c>
      <c r="Q5053" s="57" t="str">
        <f>IF(tbl_raw_data[[#This Row],[time_taken_in_mins]]&lt;=20,"SLA_MET","SLA_NOT_MET")</f>
        <v>SLA_MET</v>
      </c>
    </row>
    <row r="5054" spans="1:17" ht="15" customHeight="1" x14ac:dyDescent="0.25">
      <c r="A5054" s="5" t="s">
        <v>2866</v>
      </c>
      <c r="B5054" s="12">
        <v>45161.701053240744</v>
      </c>
      <c r="C5054" s="27">
        <v>45161.707233796296</v>
      </c>
      <c r="D5054" s="28" t="s">
        <v>13</v>
      </c>
      <c r="E5054" s="28" t="s">
        <v>41</v>
      </c>
      <c r="F5054" s="28" t="s">
        <v>73</v>
      </c>
      <c r="G5054" s="114"/>
      <c r="H50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4" s="48">
        <f>tbl_raw_data[[#This Row],[Date Actioned]]-tbl_raw_data[[#This Row],[Date Tagged]]</f>
        <v>6.1805555524188094E-3</v>
      </c>
      <c r="J5054" s="50">
        <f>HOUR(tbl_raw_data[[#This Row],[time_taken]])*60+MINUTE(tbl_raw_data[[#This Row],[time_taken]])+SECOND(tbl_raw_data[[#This Row],[time_taken]])/60</f>
        <v>8.9</v>
      </c>
      <c r="K5054" s="54">
        <f>DATE(YEAR(tbl_raw_data[[#This Row],[Date Actioned]]), MONTH(tbl_raw_data[[#This Row],[Date Actioned]]), DAY(tbl_raw_data[[#This Row],[Date Actioned]]))</f>
        <v>45161</v>
      </c>
      <c r="L5054" s="55" t="str">
        <f>UPPER(TEXT(tbl_raw_data[[#This Row],[Updated_date]],"MMMM"))</f>
        <v>AUGUST</v>
      </c>
      <c r="M5054" s="55" t="str">
        <f>UPPER("Week "&amp;IF(ROUNDUP(DAY(tbl_raw_data[[#This Row],[Updated_date]])/7,0)=5,4,ROUNDUP(DAY(tbl_raw_data[[#This Row],[Updated_date]])/7,0)))</f>
        <v>WEEK 4</v>
      </c>
      <c r="N5054" s="57" t="str">
        <f>UPPER(VLOOKUP(tbl_raw_data[[#This Row],[Analyst]],[1]setting!$A$1:$B$15,2,0))</f>
        <v>SHAHID</v>
      </c>
      <c r="O5054" s="57" t="str">
        <f>UPPER(tbl_raw_data[[#This Row],[Outcome]])</f>
        <v>APPROVE</v>
      </c>
      <c r="P5054" s="57" t="str">
        <f>UPPER(tbl_raw_data[[#This Row],[Queue Name]])</f>
        <v>CONSUMER POST BUREAU</v>
      </c>
      <c r="Q5054" s="57" t="str">
        <f>IF(tbl_raw_data[[#This Row],[time_taken_in_mins]]&lt;=20,"SLA_MET","SLA_NOT_MET")</f>
        <v>SLA_MET</v>
      </c>
    </row>
    <row r="5055" spans="1:17" ht="15" customHeight="1" x14ac:dyDescent="0.25">
      <c r="A5055" s="11" t="s">
        <v>2142</v>
      </c>
      <c r="B5055" s="6">
        <v>45161.703634259262</v>
      </c>
      <c r="C5055" s="23">
        <v>45161.708912037036</v>
      </c>
      <c r="D5055" s="24" t="s">
        <v>13</v>
      </c>
      <c r="E5055" s="24" t="s">
        <v>28</v>
      </c>
      <c r="F5055" s="24" t="s">
        <v>14</v>
      </c>
      <c r="G5055" s="113" t="s">
        <v>67</v>
      </c>
      <c r="H50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55" s="48">
        <f>tbl_raw_data[[#This Row],[Date Actioned]]-tbl_raw_data[[#This Row],[Date Tagged]]</f>
        <v>5.277777774608694E-3</v>
      </c>
      <c r="J5055" s="50">
        <f>HOUR(tbl_raw_data[[#This Row],[time_taken]])*60+MINUTE(tbl_raw_data[[#This Row],[time_taken]])+SECOND(tbl_raw_data[[#This Row],[time_taken]])/60</f>
        <v>7.6</v>
      </c>
      <c r="K5055" s="54">
        <f>DATE(YEAR(tbl_raw_data[[#This Row],[Date Actioned]]), MONTH(tbl_raw_data[[#This Row],[Date Actioned]]), DAY(tbl_raw_data[[#This Row],[Date Actioned]]))</f>
        <v>45161</v>
      </c>
      <c r="L5055" s="55" t="str">
        <f>UPPER(TEXT(tbl_raw_data[[#This Row],[Updated_date]],"MMMM"))</f>
        <v>AUGUST</v>
      </c>
      <c r="M5055" s="55" t="str">
        <f>UPPER("Week "&amp;IF(ROUNDUP(DAY(tbl_raw_data[[#This Row],[Updated_date]])/7,0)=5,4,ROUNDUP(DAY(tbl_raw_data[[#This Row],[Updated_date]])/7,0)))</f>
        <v>WEEK 4</v>
      </c>
      <c r="N5055" s="57" t="str">
        <f>UPPER(VLOOKUP(tbl_raw_data[[#This Row],[Analyst]],[1]setting!$A$1:$B$15,2,0))</f>
        <v>HARDIK</v>
      </c>
      <c r="O5055" s="57" t="str">
        <f>UPPER(tbl_raw_data[[#This Row],[Outcome]])</f>
        <v>APPROVE</v>
      </c>
      <c r="P5055" s="57" t="str">
        <f>UPPER(tbl_raw_data[[#This Row],[Queue Name]])</f>
        <v>CONSUMER EXISTING</v>
      </c>
      <c r="Q5055" s="57" t="str">
        <f>IF(tbl_raw_data[[#This Row],[time_taken_in_mins]]&lt;=20,"SLA_MET","SLA_NOT_MET")</f>
        <v>SLA_MET</v>
      </c>
    </row>
    <row r="5056" spans="1:17" ht="15" customHeight="1" x14ac:dyDescent="0.25">
      <c r="A5056" s="22" t="s">
        <v>6471</v>
      </c>
      <c r="B5056" s="12">
        <v>45161.704513888886</v>
      </c>
      <c r="C5056" s="27">
        <v>45161.718101851853</v>
      </c>
      <c r="D5056" s="28" t="s">
        <v>13</v>
      </c>
      <c r="E5056" s="28" t="s">
        <v>9</v>
      </c>
      <c r="F5056" s="28" t="s">
        <v>42</v>
      </c>
      <c r="G5056" s="112" t="s">
        <v>6472</v>
      </c>
      <c r="H50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56" s="48">
        <f>tbl_raw_data[[#This Row],[Date Actioned]]-tbl_raw_data[[#This Row],[Date Tagged]]</f>
        <v>1.3587962966994382E-2</v>
      </c>
      <c r="J5056" s="50">
        <f>HOUR(tbl_raw_data[[#This Row],[time_taken]])*60+MINUTE(tbl_raw_data[[#This Row],[time_taken]])+SECOND(tbl_raw_data[[#This Row],[time_taken]])/60</f>
        <v>19.566666666666666</v>
      </c>
      <c r="K5056" s="54">
        <f>DATE(YEAR(tbl_raw_data[[#This Row],[Date Actioned]]), MONTH(tbl_raw_data[[#This Row],[Date Actioned]]), DAY(tbl_raw_data[[#This Row],[Date Actioned]]))</f>
        <v>45161</v>
      </c>
      <c r="L5056" s="55" t="str">
        <f>UPPER(TEXT(tbl_raw_data[[#This Row],[Updated_date]],"MMMM"))</f>
        <v>AUGUST</v>
      </c>
      <c r="M5056" s="55" t="str">
        <f>UPPER("Week "&amp;IF(ROUNDUP(DAY(tbl_raw_data[[#This Row],[Updated_date]])/7,0)=5,4,ROUNDUP(DAY(tbl_raw_data[[#This Row],[Updated_date]])/7,0)))</f>
        <v>WEEK 4</v>
      </c>
      <c r="N5056" s="57" t="str">
        <f>UPPER(VLOOKUP(tbl_raw_data[[#This Row],[Analyst]],[1]setting!$A$1:$B$15,2,0))</f>
        <v>NITESH</v>
      </c>
      <c r="O5056" s="57" t="str">
        <f>UPPER(tbl_raw_data[[#This Row],[Outcome]])</f>
        <v>APPROVE</v>
      </c>
      <c r="P5056" s="57" t="str">
        <f>UPPER(tbl_raw_data[[#This Row],[Queue Name]])</f>
        <v>CONSUMER PRE BUREAU</v>
      </c>
      <c r="Q5056" s="57" t="str">
        <f>IF(tbl_raw_data[[#This Row],[time_taken_in_mins]]&lt;=20,"SLA_MET","SLA_NOT_MET")</f>
        <v>SLA_MET</v>
      </c>
    </row>
    <row r="5057" spans="1:17" ht="15" customHeight="1" x14ac:dyDescent="0.25">
      <c r="A5057" s="22" t="s">
        <v>4745</v>
      </c>
      <c r="B5057" s="12">
        <v>45161.705358796295</v>
      </c>
      <c r="C5057" s="27">
        <v>45161.714328703703</v>
      </c>
      <c r="D5057" s="28" t="s">
        <v>46</v>
      </c>
      <c r="E5057" s="28" t="s">
        <v>9</v>
      </c>
      <c r="F5057" s="28" t="s">
        <v>14</v>
      </c>
      <c r="G5057" s="112" t="s">
        <v>225</v>
      </c>
      <c r="H50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57" s="48">
        <f>tbl_raw_data[[#This Row],[Date Actioned]]-tbl_raw_data[[#This Row],[Date Tagged]]</f>
        <v>8.969907408754807E-3</v>
      </c>
      <c r="J5057" s="50">
        <f>HOUR(tbl_raw_data[[#This Row],[time_taken]])*60+MINUTE(tbl_raw_data[[#This Row],[time_taken]])+SECOND(tbl_raw_data[[#This Row],[time_taken]])/60</f>
        <v>12.916666666666666</v>
      </c>
      <c r="K5057" s="54">
        <f>DATE(YEAR(tbl_raw_data[[#This Row],[Date Actioned]]), MONTH(tbl_raw_data[[#This Row],[Date Actioned]]), DAY(tbl_raw_data[[#This Row],[Date Actioned]]))</f>
        <v>45161</v>
      </c>
      <c r="L5057" s="55" t="str">
        <f>UPPER(TEXT(tbl_raw_data[[#This Row],[Updated_date]],"MMMM"))</f>
        <v>AUGUST</v>
      </c>
      <c r="M5057" s="55" t="str">
        <f>UPPER("Week "&amp;IF(ROUNDUP(DAY(tbl_raw_data[[#This Row],[Updated_date]])/7,0)=5,4,ROUNDUP(DAY(tbl_raw_data[[#This Row],[Updated_date]])/7,0)))</f>
        <v>WEEK 4</v>
      </c>
      <c r="N5057" s="57" t="str">
        <f>UPPER(VLOOKUP(tbl_raw_data[[#This Row],[Analyst]],[1]setting!$A$1:$B$15,2,0))</f>
        <v>HARDIK</v>
      </c>
      <c r="O5057" s="57" t="str">
        <f>UPPER(tbl_raw_data[[#This Row],[Outcome]])</f>
        <v>DECLINE</v>
      </c>
      <c r="P5057" s="57" t="str">
        <f>UPPER(tbl_raw_data[[#This Row],[Queue Name]])</f>
        <v>CONSUMER PRE BUREAU</v>
      </c>
      <c r="Q5057" s="57" t="str">
        <f>IF(tbl_raw_data[[#This Row],[time_taken_in_mins]]&lt;=20,"SLA_MET","SLA_NOT_MET")</f>
        <v>SLA_MET</v>
      </c>
    </row>
    <row r="5058" spans="1:17" ht="15" customHeight="1" x14ac:dyDescent="0.25">
      <c r="A5058" s="5" t="s">
        <v>6123</v>
      </c>
      <c r="B5058" s="12">
        <v>45161.705370370371</v>
      </c>
      <c r="C5058" s="27">
        <v>45161.717581018522</v>
      </c>
      <c r="D5058" s="28" t="s">
        <v>8</v>
      </c>
      <c r="E5058" s="28" t="s">
        <v>41</v>
      </c>
      <c r="F5058" s="28" t="s">
        <v>254</v>
      </c>
      <c r="G5058" s="114"/>
      <c r="H50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8" s="48">
        <f>tbl_raw_data[[#This Row],[Date Actioned]]-tbl_raw_data[[#This Row],[Date Tagged]]</f>
        <v>1.2210648150357883E-2</v>
      </c>
      <c r="J5058" s="50">
        <f>HOUR(tbl_raw_data[[#This Row],[time_taken]])*60+MINUTE(tbl_raw_data[[#This Row],[time_taken]])+SECOND(tbl_raw_data[[#This Row],[time_taken]])/60</f>
        <v>17.583333333333332</v>
      </c>
      <c r="K5058" s="54">
        <f>DATE(YEAR(tbl_raw_data[[#This Row],[Date Actioned]]), MONTH(tbl_raw_data[[#This Row],[Date Actioned]]), DAY(tbl_raw_data[[#This Row],[Date Actioned]]))</f>
        <v>45161</v>
      </c>
      <c r="L5058" s="55" t="str">
        <f>UPPER(TEXT(tbl_raw_data[[#This Row],[Updated_date]],"MMMM"))</f>
        <v>AUGUST</v>
      </c>
      <c r="M5058" s="55" t="str">
        <f>UPPER("Week "&amp;IF(ROUNDUP(DAY(tbl_raw_data[[#This Row],[Updated_date]])/7,0)=5,4,ROUNDUP(DAY(tbl_raw_data[[#This Row],[Updated_date]])/7,0)))</f>
        <v>WEEK 4</v>
      </c>
      <c r="N5058" s="57" t="str">
        <f>UPPER(VLOOKUP(tbl_raw_data[[#This Row],[Analyst]],[1]setting!$A$1:$B$15,2,0))</f>
        <v>FARDIN</v>
      </c>
      <c r="O5058" s="57" t="str">
        <f>UPPER(tbl_raw_data[[#This Row],[Outcome]])</f>
        <v>WITHDRAW</v>
      </c>
      <c r="P5058" s="57" t="str">
        <f>UPPER(tbl_raw_data[[#This Row],[Queue Name]])</f>
        <v>CONSUMER POST BUREAU</v>
      </c>
      <c r="Q5058" s="57" t="str">
        <f>IF(tbl_raw_data[[#This Row],[time_taken_in_mins]]&lt;=20,"SLA_MET","SLA_NOT_MET")</f>
        <v>SLA_MET</v>
      </c>
    </row>
    <row r="5059" spans="1:17" ht="15" customHeight="1" x14ac:dyDescent="0.25">
      <c r="A5059" s="5" t="s">
        <v>2620</v>
      </c>
      <c r="B5059" s="6">
        <v>45161.70648148148</v>
      </c>
      <c r="C5059" s="23">
        <v>45161.71230324074</v>
      </c>
      <c r="D5059" s="24" t="s">
        <v>13</v>
      </c>
      <c r="E5059" s="24" t="s">
        <v>28</v>
      </c>
      <c r="F5059" s="24" t="s">
        <v>228</v>
      </c>
      <c r="G5059" s="115"/>
      <c r="H50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59" s="48">
        <f>tbl_raw_data[[#This Row],[Date Actioned]]-tbl_raw_data[[#This Row],[Date Tagged]]</f>
        <v>5.8217592595610768E-3</v>
      </c>
      <c r="J5059" s="50">
        <f>HOUR(tbl_raw_data[[#This Row],[time_taken]])*60+MINUTE(tbl_raw_data[[#This Row],[time_taken]])+SECOND(tbl_raw_data[[#This Row],[time_taken]])/60</f>
        <v>8.3833333333333329</v>
      </c>
      <c r="K5059" s="54">
        <f>DATE(YEAR(tbl_raw_data[[#This Row],[Date Actioned]]), MONTH(tbl_raw_data[[#This Row],[Date Actioned]]), DAY(tbl_raw_data[[#This Row],[Date Actioned]]))</f>
        <v>45161</v>
      </c>
      <c r="L5059" s="55" t="str">
        <f>UPPER(TEXT(tbl_raw_data[[#This Row],[Updated_date]],"MMMM"))</f>
        <v>AUGUST</v>
      </c>
      <c r="M5059" s="55" t="str">
        <f>UPPER("Week "&amp;IF(ROUNDUP(DAY(tbl_raw_data[[#This Row],[Updated_date]])/7,0)=5,4,ROUNDUP(DAY(tbl_raw_data[[#This Row],[Updated_date]])/7,0)))</f>
        <v>WEEK 4</v>
      </c>
      <c r="N5059" s="57" t="str">
        <f>UPPER(VLOOKUP(tbl_raw_data[[#This Row],[Analyst]],[1]setting!$A$1:$B$15,2,0))</f>
        <v>OUADIR</v>
      </c>
      <c r="O5059" s="57" t="str">
        <f>UPPER(tbl_raw_data[[#This Row],[Outcome]])</f>
        <v>APPROVE</v>
      </c>
      <c r="P5059" s="57" t="str">
        <f>UPPER(tbl_raw_data[[#This Row],[Queue Name]])</f>
        <v>CONSUMER EXISTING</v>
      </c>
      <c r="Q5059" s="57" t="str">
        <f>IF(tbl_raw_data[[#This Row],[time_taken_in_mins]]&lt;=20,"SLA_MET","SLA_NOT_MET")</f>
        <v>SLA_MET</v>
      </c>
    </row>
    <row r="5060" spans="1:17" ht="15" customHeight="1" x14ac:dyDescent="0.25">
      <c r="A5060" s="11" t="s">
        <v>3660</v>
      </c>
      <c r="B5060" s="12">
        <v>45161.709618055553</v>
      </c>
      <c r="C5060" s="27">
        <v>45161.716863425929</v>
      </c>
      <c r="D5060" s="28" t="s">
        <v>13</v>
      </c>
      <c r="E5060" s="28" t="s">
        <v>28</v>
      </c>
      <c r="F5060" s="28" t="s">
        <v>86</v>
      </c>
      <c r="G5060" s="112" t="s">
        <v>29</v>
      </c>
      <c r="H50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0" s="48">
        <f>tbl_raw_data[[#This Row],[Date Actioned]]-tbl_raw_data[[#This Row],[Date Tagged]]</f>
        <v>7.2453703760402277E-3</v>
      </c>
      <c r="J5060" s="50">
        <f>HOUR(tbl_raw_data[[#This Row],[time_taken]])*60+MINUTE(tbl_raw_data[[#This Row],[time_taken]])+SECOND(tbl_raw_data[[#This Row],[time_taken]])/60</f>
        <v>10.433333333333334</v>
      </c>
      <c r="K5060" s="54">
        <f>DATE(YEAR(tbl_raw_data[[#This Row],[Date Actioned]]), MONTH(tbl_raw_data[[#This Row],[Date Actioned]]), DAY(tbl_raw_data[[#This Row],[Date Actioned]]))</f>
        <v>45161</v>
      </c>
      <c r="L5060" s="55" t="str">
        <f>UPPER(TEXT(tbl_raw_data[[#This Row],[Updated_date]],"MMMM"))</f>
        <v>AUGUST</v>
      </c>
      <c r="M5060" s="55" t="str">
        <f>UPPER("Week "&amp;IF(ROUNDUP(DAY(tbl_raw_data[[#This Row],[Updated_date]])/7,0)=5,4,ROUNDUP(DAY(tbl_raw_data[[#This Row],[Updated_date]])/7,0)))</f>
        <v>WEEK 4</v>
      </c>
      <c r="N5060" s="57" t="str">
        <f>UPPER(VLOOKUP(tbl_raw_data[[#This Row],[Analyst]],[1]setting!$A$1:$B$15,2,0))</f>
        <v>ASIF</v>
      </c>
      <c r="O5060" s="57" t="str">
        <f>UPPER(tbl_raw_data[[#This Row],[Outcome]])</f>
        <v>APPROVE</v>
      </c>
      <c r="P5060" s="57" t="str">
        <f>UPPER(tbl_raw_data[[#This Row],[Queue Name]])</f>
        <v>CONSUMER EXISTING</v>
      </c>
      <c r="Q5060" s="57" t="str">
        <f>IF(tbl_raw_data[[#This Row],[time_taken_in_mins]]&lt;=20,"SLA_MET","SLA_NOT_MET")</f>
        <v>SLA_MET</v>
      </c>
    </row>
    <row r="5061" spans="1:17" ht="15" customHeight="1" x14ac:dyDescent="0.25">
      <c r="A5061" s="22" t="s">
        <v>3759</v>
      </c>
      <c r="B5061" s="6">
        <v>45161.714699074073</v>
      </c>
      <c r="C5061" s="23">
        <v>45161.722083333334</v>
      </c>
      <c r="D5061" s="24" t="s">
        <v>13</v>
      </c>
      <c r="E5061" s="24" t="s">
        <v>9</v>
      </c>
      <c r="F5061" s="24" t="s">
        <v>14</v>
      </c>
      <c r="G5061" s="113" t="s">
        <v>21</v>
      </c>
      <c r="H50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1" s="48">
        <f>tbl_raw_data[[#This Row],[Date Actioned]]-tbl_raw_data[[#This Row],[Date Tagged]]</f>
        <v>7.3842592610162683E-3</v>
      </c>
      <c r="J5061" s="50">
        <f>HOUR(tbl_raw_data[[#This Row],[time_taken]])*60+MINUTE(tbl_raw_data[[#This Row],[time_taken]])+SECOND(tbl_raw_data[[#This Row],[time_taken]])/60</f>
        <v>10.633333333333333</v>
      </c>
      <c r="K5061" s="54">
        <f>DATE(YEAR(tbl_raw_data[[#This Row],[Date Actioned]]), MONTH(tbl_raw_data[[#This Row],[Date Actioned]]), DAY(tbl_raw_data[[#This Row],[Date Actioned]]))</f>
        <v>45161</v>
      </c>
      <c r="L5061" s="55" t="str">
        <f>UPPER(TEXT(tbl_raw_data[[#This Row],[Updated_date]],"MMMM"))</f>
        <v>AUGUST</v>
      </c>
      <c r="M5061" s="55" t="str">
        <f>UPPER("Week "&amp;IF(ROUNDUP(DAY(tbl_raw_data[[#This Row],[Updated_date]])/7,0)=5,4,ROUNDUP(DAY(tbl_raw_data[[#This Row],[Updated_date]])/7,0)))</f>
        <v>WEEK 4</v>
      </c>
      <c r="N5061" s="57" t="str">
        <f>UPPER(VLOOKUP(tbl_raw_data[[#This Row],[Analyst]],[1]setting!$A$1:$B$15,2,0))</f>
        <v>HARDIK</v>
      </c>
      <c r="O5061" s="57" t="str">
        <f>UPPER(tbl_raw_data[[#This Row],[Outcome]])</f>
        <v>APPROVE</v>
      </c>
      <c r="P5061" s="57" t="str">
        <f>UPPER(tbl_raw_data[[#This Row],[Queue Name]])</f>
        <v>CONSUMER PRE BUREAU</v>
      </c>
      <c r="Q5061" s="57" t="str">
        <f>IF(tbl_raw_data[[#This Row],[time_taken_in_mins]]&lt;=20,"SLA_MET","SLA_NOT_MET")</f>
        <v>SLA_MET</v>
      </c>
    </row>
    <row r="5062" spans="1:17" ht="15" customHeight="1" x14ac:dyDescent="0.25">
      <c r="A5062" s="11" t="s">
        <v>4944</v>
      </c>
      <c r="B5062" s="6">
        <v>45161.719097222223</v>
      </c>
      <c r="C5062" s="23">
        <v>45161.728449074071</v>
      </c>
      <c r="D5062" s="24" t="s">
        <v>8</v>
      </c>
      <c r="E5062" s="24" t="s">
        <v>41</v>
      </c>
      <c r="F5062" s="24" t="s">
        <v>86</v>
      </c>
      <c r="G5062" s="113" t="s">
        <v>4945</v>
      </c>
      <c r="H50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62" s="48">
        <f>tbl_raw_data[[#This Row],[Date Actioned]]-tbl_raw_data[[#This Row],[Date Tagged]]</f>
        <v>9.3518518478958867E-3</v>
      </c>
      <c r="J5062" s="50">
        <f>HOUR(tbl_raw_data[[#This Row],[time_taken]])*60+MINUTE(tbl_raw_data[[#This Row],[time_taken]])+SECOND(tbl_raw_data[[#This Row],[time_taken]])/60</f>
        <v>13.466666666666667</v>
      </c>
      <c r="K5062" s="54">
        <f>DATE(YEAR(tbl_raw_data[[#This Row],[Date Actioned]]), MONTH(tbl_raw_data[[#This Row],[Date Actioned]]), DAY(tbl_raw_data[[#This Row],[Date Actioned]]))</f>
        <v>45161</v>
      </c>
      <c r="L5062" s="55" t="str">
        <f>UPPER(TEXT(tbl_raw_data[[#This Row],[Updated_date]],"MMMM"))</f>
        <v>AUGUST</v>
      </c>
      <c r="M5062" s="55" t="str">
        <f>UPPER("Week "&amp;IF(ROUNDUP(DAY(tbl_raw_data[[#This Row],[Updated_date]])/7,0)=5,4,ROUNDUP(DAY(tbl_raw_data[[#This Row],[Updated_date]])/7,0)))</f>
        <v>WEEK 4</v>
      </c>
      <c r="N5062" s="57" t="str">
        <f>UPPER(VLOOKUP(tbl_raw_data[[#This Row],[Analyst]],[1]setting!$A$1:$B$15,2,0))</f>
        <v>ASIF</v>
      </c>
      <c r="O5062" s="57" t="str">
        <f>UPPER(tbl_raw_data[[#This Row],[Outcome]])</f>
        <v>WITHDRAW</v>
      </c>
      <c r="P5062" s="57" t="str">
        <f>UPPER(tbl_raw_data[[#This Row],[Queue Name]])</f>
        <v>CONSUMER POST BUREAU</v>
      </c>
      <c r="Q5062" s="57" t="str">
        <f>IF(tbl_raw_data[[#This Row],[time_taken_in_mins]]&lt;=20,"SLA_MET","SLA_NOT_MET")</f>
        <v>SLA_MET</v>
      </c>
    </row>
    <row r="5063" spans="1:17" ht="15" customHeight="1" x14ac:dyDescent="0.25">
      <c r="A5063" s="5" t="s">
        <v>4039</v>
      </c>
      <c r="B5063" s="12">
        <v>45161.72</v>
      </c>
      <c r="C5063" s="27">
        <v>45161.727777777778</v>
      </c>
      <c r="D5063" s="28" t="s">
        <v>13</v>
      </c>
      <c r="E5063" s="28" t="s">
        <v>41</v>
      </c>
      <c r="F5063" s="28" t="s">
        <v>228</v>
      </c>
      <c r="G5063" s="114"/>
      <c r="H50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3" s="48">
        <f>tbl_raw_data[[#This Row],[Date Actioned]]-tbl_raw_data[[#This Row],[Date Tagged]]</f>
        <v>7.7777777769370005E-3</v>
      </c>
      <c r="J5063" s="50">
        <f>HOUR(tbl_raw_data[[#This Row],[time_taken]])*60+MINUTE(tbl_raw_data[[#This Row],[time_taken]])+SECOND(tbl_raw_data[[#This Row],[time_taken]])/60</f>
        <v>11.2</v>
      </c>
      <c r="K5063" s="54">
        <f>DATE(YEAR(tbl_raw_data[[#This Row],[Date Actioned]]), MONTH(tbl_raw_data[[#This Row],[Date Actioned]]), DAY(tbl_raw_data[[#This Row],[Date Actioned]]))</f>
        <v>45161</v>
      </c>
      <c r="L5063" s="55" t="str">
        <f>UPPER(TEXT(tbl_raw_data[[#This Row],[Updated_date]],"MMMM"))</f>
        <v>AUGUST</v>
      </c>
      <c r="M5063" s="55" t="str">
        <f>UPPER("Week "&amp;IF(ROUNDUP(DAY(tbl_raw_data[[#This Row],[Updated_date]])/7,0)=5,4,ROUNDUP(DAY(tbl_raw_data[[#This Row],[Updated_date]])/7,0)))</f>
        <v>WEEK 4</v>
      </c>
      <c r="N5063" s="57" t="str">
        <f>UPPER(VLOOKUP(tbl_raw_data[[#This Row],[Analyst]],[1]setting!$A$1:$B$15,2,0))</f>
        <v>OUADIR</v>
      </c>
      <c r="O5063" s="57" t="str">
        <f>UPPER(tbl_raw_data[[#This Row],[Outcome]])</f>
        <v>APPROVE</v>
      </c>
      <c r="P5063" s="57" t="str">
        <f>UPPER(tbl_raw_data[[#This Row],[Queue Name]])</f>
        <v>CONSUMER POST BUREAU</v>
      </c>
      <c r="Q5063" s="57" t="str">
        <f>IF(tbl_raw_data[[#This Row],[time_taken_in_mins]]&lt;=20,"SLA_MET","SLA_NOT_MET")</f>
        <v>SLA_MET</v>
      </c>
    </row>
    <row r="5064" spans="1:17" ht="15" customHeight="1" x14ac:dyDescent="0.25">
      <c r="A5064" s="22" t="s">
        <v>5865</v>
      </c>
      <c r="B5064" s="12">
        <v>45161.720358796294</v>
      </c>
      <c r="C5064" s="27">
        <v>45161.731886574074</v>
      </c>
      <c r="D5064" s="28" t="s">
        <v>8</v>
      </c>
      <c r="E5064" s="28" t="s">
        <v>41</v>
      </c>
      <c r="F5064" s="28" t="s">
        <v>254</v>
      </c>
      <c r="G5064" s="114"/>
      <c r="H50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4" s="48">
        <f>tbl_raw_data[[#This Row],[Date Actioned]]-tbl_raw_data[[#This Row],[Date Tagged]]</f>
        <v>1.152777778042946E-2</v>
      </c>
      <c r="J5064" s="50">
        <f>HOUR(tbl_raw_data[[#This Row],[time_taken]])*60+MINUTE(tbl_raw_data[[#This Row],[time_taken]])+SECOND(tbl_raw_data[[#This Row],[time_taken]])/60</f>
        <v>16.600000000000001</v>
      </c>
      <c r="K5064" s="54">
        <f>DATE(YEAR(tbl_raw_data[[#This Row],[Date Actioned]]), MONTH(tbl_raw_data[[#This Row],[Date Actioned]]), DAY(tbl_raw_data[[#This Row],[Date Actioned]]))</f>
        <v>45161</v>
      </c>
      <c r="L5064" s="55" t="str">
        <f>UPPER(TEXT(tbl_raw_data[[#This Row],[Updated_date]],"MMMM"))</f>
        <v>AUGUST</v>
      </c>
      <c r="M5064" s="55" t="str">
        <f>UPPER("Week "&amp;IF(ROUNDUP(DAY(tbl_raw_data[[#This Row],[Updated_date]])/7,0)=5,4,ROUNDUP(DAY(tbl_raw_data[[#This Row],[Updated_date]])/7,0)))</f>
        <v>WEEK 4</v>
      </c>
      <c r="N5064" s="57" t="str">
        <f>UPPER(VLOOKUP(tbl_raw_data[[#This Row],[Analyst]],[1]setting!$A$1:$B$15,2,0))</f>
        <v>FARDIN</v>
      </c>
      <c r="O5064" s="57" t="str">
        <f>UPPER(tbl_raw_data[[#This Row],[Outcome]])</f>
        <v>WITHDRAW</v>
      </c>
      <c r="P5064" s="57" t="str">
        <f>UPPER(tbl_raw_data[[#This Row],[Queue Name]])</f>
        <v>CONSUMER POST BUREAU</v>
      </c>
      <c r="Q5064" s="57" t="str">
        <f>IF(tbl_raw_data[[#This Row],[time_taken_in_mins]]&lt;=20,"SLA_MET","SLA_NOT_MET")</f>
        <v>SLA_MET</v>
      </c>
    </row>
    <row r="5065" spans="1:17" ht="15" customHeight="1" x14ac:dyDescent="0.25">
      <c r="A5065" s="11" t="s">
        <v>1797</v>
      </c>
      <c r="B5065" s="6">
        <v>45161.721041666664</v>
      </c>
      <c r="C5065" s="23">
        <v>45161.725844907407</v>
      </c>
      <c r="D5065" s="24" t="s">
        <v>13</v>
      </c>
      <c r="E5065" s="24" t="s">
        <v>41</v>
      </c>
      <c r="F5065" s="24" t="s">
        <v>73</v>
      </c>
      <c r="G5065" s="115"/>
      <c r="H50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5" s="48">
        <f>tbl_raw_data[[#This Row],[Date Actioned]]-tbl_raw_data[[#This Row],[Date Tagged]]</f>
        <v>4.803240743058268E-3</v>
      </c>
      <c r="J5065" s="50">
        <f>HOUR(tbl_raw_data[[#This Row],[time_taken]])*60+MINUTE(tbl_raw_data[[#This Row],[time_taken]])+SECOND(tbl_raw_data[[#This Row],[time_taken]])/60</f>
        <v>6.916666666666667</v>
      </c>
      <c r="K5065" s="54">
        <f>DATE(YEAR(tbl_raw_data[[#This Row],[Date Actioned]]), MONTH(tbl_raw_data[[#This Row],[Date Actioned]]), DAY(tbl_raw_data[[#This Row],[Date Actioned]]))</f>
        <v>45161</v>
      </c>
      <c r="L5065" s="55" t="str">
        <f>UPPER(TEXT(tbl_raw_data[[#This Row],[Updated_date]],"MMMM"))</f>
        <v>AUGUST</v>
      </c>
      <c r="M5065" s="55" t="str">
        <f>UPPER("Week "&amp;IF(ROUNDUP(DAY(tbl_raw_data[[#This Row],[Updated_date]])/7,0)=5,4,ROUNDUP(DAY(tbl_raw_data[[#This Row],[Updated_date]])/7,0)))</f>
        <v>WEEK 4</v>
      </c>
      <c r="N5065" s="57" t="str">
        <f>UPPER(VLOOKUP(tbl_raw_data[[#This Row],[Analyst]],[1]setting!$A$1:$B$15,2,0))</f>
        <v>SHAHID</v>
      </c>
      <c r="O5065" s="57" t="str">
        <f>UPPER(tbl_raw_data[[#This Row],[Outcome]])</f>
        <v>APPROVE</v>
      </c>
      <c r="P5065" s="57" t="str">
        <f>UPPER(tbl_raw_data[[#This Row],[Queue Name]])</f>
        <v>CONSUMER POST BUREAU</v>
      </c>
      <c r="Q5065" s="57" t="str">
        <f>IF(tbl_raw_data[[#This Row],[time_taken_in_mins]]&lt;=20,"SLA_MET","SLA_NOT_MET")</f>
        <v>SLA_MET</v>
      </c>
    </row>
    <row r="5066" spans="1:17" ht="15" customHeight="1" x14ac:dyDescent="0.25">
      <c r="A5066" s="22" t="s">
        <v>3025</v>
      </c>
      <c r="B5066" s="12">
        <v>45161.721192129633</v>
      </c>
      <c r="C5066" s="27">
        <v>45161.72761574074</v>
      </c>
      <c r="D5066" s="28" t="s">
        <v>13</v>
      </c>
      <c r="E5066" s="28" t="s">
        <v>28</v>
      </c>
      <c r="F5066" s="28" t="s">
        <v>42</v>
      </c>
      <c r="G5066" s="112" t="s">
        <v>29</v>
      </c>
      <c r="H50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6" s="48">
        <f>tbl_raw_data[[#This Row],[Date Actioned]]-tbl_raw_data[[#This Row],[Date Tagged]]</f>
        <v>6.4236111065838486E-3</v>
      </c>
      <c r="J5066" s="50">
        <f>HOUR(tbl_raw_data[[#This Row],[time_taken]])*60+MINUTE(tbl_raw_data[[#This Row],[time_taken]])+SECOND(tbl_raw_data[[#This Row],[time_taken]])/60</f>
        <v>9.25</v>
      </c>
      <c r="K5066" s="54">
        <f>DATE(YEAR(tbl_raw_data[[#This Row],[Date Actioned]]), MONTH(tbl_raw_data[[#This Row],[Date Actioned]]), DAY(tbl_raw_data[[#This Row],[Date Actioned]]))</f>
        <v>45161</v>
      </c>
      <c r="L5066" s="55" t="str">
        <f>UPPER(TEXT(tbl_raw_data[[#This Row],[Updated_date]],"MMMM"))</f>
        <v>AUGUST</v>
      </c>
      <c r="M5066" s="55" t="str">
        <f>UPPER("Week "&amp;IF(ROUNDUP(DAY(tbl_raw_data[[#This Row],[Updated_date]])/7,0)=5,4,ROUNDUP(DAY(tbl_raw_data[[#This Row],[Updated_date]])/7,0)))</f>
        <v>WEEK 4</v>
      </c>
      <c r="N5066" s="57" t="str">
        <f>UPPER(VLOOKUP(tbl_raw_data[[#This Row],[Analyst]],[1]setting!$A$1:$B$15,2,0))</f>
        <v>NITESH</v>
      </c>
      <c r="O5066" s="57" t="str">
        <f>UPPER(tbl_raw_data[[#This Row],[Outcome]])</f>
        <v>APPROVE</v>
      </c>
      <c r="P5066" s="57" t="str">
        <f>UPPER(tbl_raw_data[[#This Row],[Queue Name]])</f>
        <v>CONSUMER EXISTING</v>
      </c>
      <c r="Q5066" s="57" t="str">
        <f>IF(tbl_raw_data[[#This Row],[time_taken_in_mins]]&lt;=20,"SLA_MET","SLA_NOT_MET")</f>
        <v>SLA_MET</v>
      </c>
    </row>
    <row r="5067" spans="1:17" ht="15" customHeight="1" x14ac:dyDescent="0.25">
      <c r="A5067" s="5" t="s">
        <v>2010</v>
      </c>
      <c r="B5067" s="6">
        <v>45161.722731481481</v>
      </c>
      <c r="C5067" s="23">
        <v>45161.727800925924</v>
      </c>
      <c r="D5067" s="24" t="s">
        <v>8</v>
      </c>
      <c r="E5067" s="24" t="s">
        <v>41</v>
      </c>
      <c r="F5067" s="24" t="s">
        <v>73</v>
      </c>
      <c r="G5067" s="115"/>
      <c r="H50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67" s="48">
        <f>tbl_raw_data[[#This Row],[Date Actioned]]-tbl_raw_data[[#This Row],[Date Tagged]]</f>
        <v>5.0694444435066544E-3</v>
      </c>
      <c r="J5067" s="50">
        <f>HOUR(tbl_raw_data[[#This Row],[time_taken]])*60+MINUTE(tbl_raw_data[[#This Row],[time_taken]])+SECOND(tbl_raw_data[[#This Row],[time_taken]])/60</f>
        <v>7.3</v>
      </c>
      <c r="K5067" s="54">
        <f>DATE(YEAR(tbl_raw_data[[#This Row],[Date Actioned]]), MONTH(tbl_raw_data[[#This Row],[Date Actioned]]), DAY(tbl_raw_data[[#This Row],[Date Actioned]]))</f>
        <v>45161</v>
      </c>
      <c r="L5067" s="55" t="str">
        <f>UPPER(TEXT(tbl_raw_data[[#This Row],[Updated_date]],"MMMM"))</f>
        <v>AUGUST</v>
      </c>
      <c r="M5067" s="55" t="str">
        <f>UPPER("Week "&amp;IF(ROUNDUP(DAY(tbl_raw_data[[#This Row],[Updated_date]])/7,0)=5,4,ROUNDUP(DAY(tbl_raw_data[[#This Row],[Updated_date]])/7,0)))</f>
        <v>WEEK 4</v>
      </c>
      <c r="N5067" s="57" t="str">
        <f>UPPER(VLOOKUP(tbl_raw_data[[#This Row],[Analyst]],[1]setting!$A$1:$B$15,2,0))</f>
        <v>SHAHID</v>
      </c>
      <c r="O5067" s="57" t="str">
        <f>UPPER(tbl_raw_data[[#This Row],[Outcome]])</f>
        <v>WITHDRAW</v>
      </c>
      <c r="P5067" s="57" t="str">
        <f>UPPER(tbl_raw_data[[#This Row],[Queue Name]])</f>
        <v>CONSUMER POST BUREAU</v>
      </c>
      <c r="Q5067" s="57" t="str">
        <f>IF(tbl_raw_data[[#This Row],[time_taken_in_mins]]&lt;=20,"SLA_MET","SLA_NOT_MET")</f>
        <v>SLA_MET</v>
      </c>
    </row>
    <row r="5068" spans="1:17" ht="15" customHeight="1" x14ac:dyDescent="0.25">
      <c r="A5068" s="5" t="s">
        <v>4873</v>
      </c>
      <c r="B5068" s="6">
        <v>45161.723333333335</v>
      </c>
      <c r="C5068" s="23">
        <v>45161.732557870368</v>
      </c>
      <c r="D5068" s="24" t="s">
        <v>13</v>
      </c>
      <c r="E5068" s="24" t="s">
        <v>28</v>
      </c>
      <c r="F5068" s="24" t="s">
        <v>55</v>
      </c>
      <c r="G5068" s="113" t="s">
        <v>29</v>
      </c>
      <c r="H50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8" s="48">
        <f>tbl_raw_data[[#This Row],[Date Actioned]]-tbl_raw_data[[#This Row],[Date Tagged]]</f>
        <v>9.2245370324235409E-3</v>
      </c>
      <c r="J5068" s="50">
        <f>HOUR(tbl_raw_data[[#This Row],[time_taken]])*60+MINUTE(tbl_raw_data[[#This Row],[time_taken]])+SECOND(tbl_raw_data[[#This Row],[time_taken]])/60</f>
        <v>13.283333333333333</v>
      </c>
      <c r="K5068" s="54">
        <f>DATE(YEAR(tbl_raw_data[[#This Row],[Date Actioned]]), MONTH(tbl_raw_data[[#This Row],[Date Actioned]]), DAY(tbl_raw_data[[#This Row],[Date Actioned]]))</f>
        <v>45161</v>
      </c>
      <c r="L5068" s="55" t="str">
        <f>UPPER(TEXT(tbl_raw_data[[#This Row],[Updated_date]],"MMMM"))</f>
        <v>AUGUST</v>
      </c>
      <c r="M5068" s="55" t="str">
        <f>UPPER("Week "&amp;IF(ROUNDUP(DAY(tbl_raw_data[[#This Row],[Updated_date]])/7,0)=5,4,ROUNDUP(DAY(tbl_raw_data[[#This Row],[Updated_date]])/7,0)))</f>
        <v>WEEK 4</v>
      </c>
      <c r="N5068" s="57" t="str">
        <f>UPPER(VLOOKUP(tbl_raw_data[[#This Row],[Analyst]],[1]setting!$A$1:$B$15,2,0))</f>
        <v>CAMERON</v>
      </c>
      <c r="O5068" s="57" t="str">
        <f>UPPER(tbl_raw_data[[#This Row],[Outcome]])</f>
        <v>APPROVE</v>
      </c>
      <c r="P5068" s="57" t="str">
        <f>UPPER(tbl_raw_data[[#This Row],[Queue Name]])</f>
        <v>CONSUMER EXISTING</v>
      </c>
      <c r="Q5068" s="57" t="str">
        <f>IF(tbl_raw_data[[#This Row],[time_taken_in_mins]]&lt;=20,"SLA_MET","SLA_NOT_MET")</f>
        <v>SLA_MET</v>
      </c>
    </row>
    <row r="5069" spans="1:17" ht="15" customHeight="1" x14ac:dyDescent="0.25">
      <c r="A5069" s="11" t="s">
        <v>954</v>
      </c>
      <c r="B5069" s="12">
        <v>45161.724351851852</v>
      </c>
      <c r="C5069" s="27">
        <v>45161.727951388886</v>
      </c>
      <c r="D5069" s="28" t="s">
        <v>13</v>
      </c>
      <c r="E5069" s="28" t="s">
        <v>28</v>
      </c>
      <c r="F5069" s="28" t="s">
        <v>55</v>
      </c>
      <c r="G5069" s="112" t="s">
        <v>29</v>
      </c>
      <c r="H50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69" s="48">
        <f>tbl_raw_data[[#This Row],[Date Actioned]]-tbl_raw_data[[#This Row],[Date Tagged]]</f>
        <v>3.5995370344608091E-3</v>
      </c>
      <c r="J5069" s="50">
        <f>HOUR(tbl_raw_data[[#This Row],[time_taken]])*60+MINUTE(tbl_raw_data[[#This Row],[time_taken]])+SECOND(tbl_raw_data[[#This Row],[time_taken]])/60</f>
        <v>5.1833333333333336</v>
      </c>
      <c r="K5069" s="54">
        <f>DATE(YEAR(tbl_raw_data[[#This Row],[Date Actioned]]), MONTH(tbl_raw_data[[#This Row],[Date Actioned]]), DAY(tbl_raw_data[[#This Row],[Date Actioned]]))</f>
        <v>45161</v>
      </c>
      <c r="L5069" s="55" t="str">
        <f>UPPER(TEXT(tbl_raw_data[[#This Row],[Updated_date]],"MMMM"))</f>
        <v>AUGUST</v>
      </c>
      <c r="M5069" s="55" t="str">
        <f>UPPER("Week "&amp;IF(ROUNDUP(DAY(tbl_raw_data[[#This Row],[Updated_date]])/7,0)=5,4,ROUNDUP(DAY(tbl_raw_data[[#This Row],[Updated_date]])/7,0)))</f>
        <v>WEEK 4</v>
      </c>
      <c r="N5069" s="57" t="str">
        <f>UPPER(VLOOKUP(tbl_raw_data[[#This Row],[Analyst]],[1]setting!$A$1:$B$15,2,0))</f>
        <v>CAMERON</v>
      </c>
      <c r="O5069" s="57" t="str">
        <f>UPPER(tbl_raw_data[[#This Row],[Outcome]])</f>
        <v>APPROVE</v>
      </c>
      <c r="P5069" s="57" t="str">
        <f>UPPER(tbl_raw_data[[#This Row],[Queue Name]])</f>
        <v>CONSUMER EXISTING</v>
      </c>
      <c r="Q5069" s="57" t="str">
        <f>IF(tbl_raw_data[[#This Row],[time_taken_in_mins]]&lt;=20,"SLA_MET","SLA_NOT_MET")</f>
        <v>SLA_MET</v>
      </c>
    </row>
    <row r="5070" spans="1:17" ht="15" customHeight="1" x14ac:dyDescent="0.25">
      <c r="A5070" s="11" t="s">
        <v>4208</v>
      </c>
      <c r="B5070" s="12">
        <v>45161.725462962961</v>
      </c>
      <c r="C5070" s="27">
        <v>45161.733518518522</v>
      </c>
      <c r="D5070" s="28" t="s">
        <v>8</v>
      </c>
      <c r="E5070" s="28" t="s">
        <v>9</v>
      </c>
      <c r="F5070" s="28" t="s">
        <v>86</v>
      </c>
      <c r="G5070" s="112" t="s">
        <v>174</v>
      </c>
      <c r="H50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070" s="48">
        <f>tbl_raw_data[[#This Row],[Date Actioned]]-tbl_raw_data[[#This Row],[Date Tagged]]</f>
        <v>8.0555555614409968E-3</v>
      </c>
      <c r="J5070" s="50">
        <f>HOUR(tbl_raw_data[[#This Row],[time_taken]])*60+MINUTE(tbl_raw_data[[#This Row],[time_taken]])+SECOND(tbl_raw_data[[#This Row],[time_taken]])/60</f>
        <v>11.6</v>
      </c>
      <c r="K5070" s="54">
        <f>DATE(YEAR(tbl_raw_data[[#This Row],[Date Actioned]]), MONTH(tbl_raw_data[[#This Row],[Date Actioned]]), DAY(tbl_raw_data[[#This Row],[Date Actioned]]))</f>
        <v>45161</v>
      </c>
      <c r="L5070" s="55" t="str">
        <f>UPPER(TEXT(tbl_raw_data[[#This Row],[Updated_date]],"MMMM"))</f>
        <v>AUGUST</v>
      </c>
      <c r="M5070" s="55" t="str">
        <f>UPPER("Week "&amp;IF(ROUNDUP(DAY(tbl_raw_data[[#This Row],[Updated_date]])/7,0)=5,4,ROUNDUP(DAY(tbl_raw_data[[#This Row],[Updated_date]])/7,0)))</f>
        <v>WEEK 4</v>
      </c>
      <c r="N5070" s="57" t="str">
        <f>UPPER(VLOOKUP(tbl_raw_data[[#This Row],[Analyst]],[1]setting!$A$1:$B$15,2,0))</f>
        <v>ASIF</v>
      </c>
      <c r="O5070" s="57" t="str">
        <f>UPPER(tbl_raw_data[[#This Row],[Outcome]])</f>
        <v>WITHDRAW</v>
      </c>
      <c r="P5070" s="57" t="str">
        <f>UPPER(tbl_raw_data[[#This Row],[Queue Name]])</f>
        <v>CONSUMER PRE BUREAU</v>
      </c>
      <c r="Q5070" s="57" t="str">
        <f>IF(tbl_raw_data[[#This Row],[time_taken_in_mins]]&lt;=20,"SLA_MET","SLA_NOT_MET")</f>
        <v>SLA_MET</v>
      </c>
    </row>
    <row r="5071" spans="1:17" ht="26.25" x14ac:dyDescent="0.25">
      <c r="A5071" s="22" t="s">
        <v>7148</v>
      </c>
      <c r="B5071" s="6">
        <v>45161.725601851853</v>
      </c>
      <c r="C5071" s="23">
        <v>45161.747372685182</v>
      </c>
      <c r="D5071" s="24" t="s">
        <v>8</v>
      </c>
      <c r="E5071" s="24" t="s">
        <v>28</v>
      </c>
      <c r="F5071" s="24" t="s">
        <v>42</v>
      </c>
      <c r="G5071" s="113" t="s">
        <v>7149</v>
      </c>
      <c r="H50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71" s="48">
        <f>tbl_raw_data[[#This Row],[Date Actioned]]-tbl_raw_data[[#This Row],[Date Tagged]]</f>
        <v>2.177083332935581E-2</v>
      </c>
      <c r="J5071" s="50">
        <f>HOUR(tbl_raw_data[[#This Row],[time_taken]])*60+MINUTE(tbl_raw_data[[#This Row],[time_taken]])+SECOND(tbl_raw_data[[#This Row],[time_taken]])/60</f>
        <v>31.35</v>
      </c>
      <c r="K5071" s="54">
        <f>DATE(YEAR(tbl_raw_data[[#This Row],[Date Actioned]]), MONTH(tbl_raw_data[[#This Row],[Date Actioned]]), DAY(tbl_raw_data[[#This Row],[Date Actioned]]))</f>
        <v>45161</v>
      </c>
      <c r="L5071" s="55" t="str">
        <f>UPPER(TEXT(tbl_raw_data[[#This Row],[Updated_date]],"MMMM"))</f>
        <v>AUGUST</v>
      </c>
      <c r="M5071" s="55" t="str">
        <f>UPPER("Week "&amp;IF(ROUNDUP(DAY(tbl_raw_data[[#This Row],[Updated_date]])/7,0)=5,4,ROUNDUP(DAY(tbl_raw_data[[#This Row],[Updated_date]])/7,0)))</f>
        <v>WEEK 4</v>
      </c>
      <c r="N5071" s="57" t="str">
        <f>UPPER(VLOOKUP(tbl_raw_data[[#This Row],[Analyst]],[1]setting!$A$1:$B$15,2,0))</f>
        <v>NITESH</v>
      </c>
      <c r="O5071" s="57" t="str">
        <f>UPPER(tbl_raw_data[[#This Row],[Outcome]])</f>
        <v>WITHDRAW</v>
      </c>
      <c r="P5071" s="57" t="str">
        <f>UPPER(tbl_raw_data[[#This Row],[Queue Name]])</f>
        <v>CONSUMER EXISTING</v>
      </c>
      <c r="Q5071" s="57" t="str">
        <f>IF(tbl_raw_data[[#This Row],[time_taken_in_mins]]&lt;=20,"SLA_MET","SLA_NOT_MET")</f>
        <v>SLA_NOT_MET</v>
      </c>
    </row>
    <row r="5072" spans="1:17" ht="15" customHeight="1" x14ac:dyDescent="0.25">
      <c r="A5072" s="5" t="s">
        <v>5307</v>
      </c>
      <c r="B5072" s="6">
        <v>45161.725717592592</v>
      </c>
      <c r="C5072" s="23">
        <v>45161.735925925925</v>
      </c>
      <c r="D5072" s="24" t="s">
        <v>46</v>
      </c>
      <c r="E5072" s="24" t="s">
        <v>28</v>
      </c>
      <c r="F5072" s="24" t="s">
        <v>168</v>
      </c>
      <c r="G5072" s="115"/>
      <c r="H50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72" s="48">
        <f>tbl_raw_data[[#This Row],[Date Actioned]]-tbl_raw_data[[#This Row],[Date Tagged]]</f>
        <v>1.0208333333139308E-2</v>
      </c>
      <c r="J5072" s="50">
        <f>HOUR(tbl_raw_data[[#This Row],[time_taken]])*60+MINUTE(tbl_raw_data[[#This Row],[time_taken]])+SECOND(tbl_raw_data[[#This Row],[time_taken]])/60</f>
        <v>14.7</v>
      </c>
      <c r="K5072" s="54">
        <f>DATE(YEAR(tbl_raw_data[[#This Row],[Date Actioned]]), MONTH(tbl_raw_data[[#This Row],[Date Actioned]]), DAY(tbl_raw_data[[#This Row],[Date Actioned]]))</f>
        <v>45161</v>
      </c>
      <c r="L5072" s="55" t="str">
        <f>UPPER(TEXT(tbl_raw_data[[#This Row],[Updated_date]],"MMMM"))</f>
        <v>AUGUST</v>
      </c>
      <c r="M5072" s="55" t="str">
        <f>UPPER("Week "&amp;IF(ROUNDUP(DAY(tbl_raw_data[[#This Row],[Updated_date]])/7,0)=5,4,ROUNDUP(DAY(tbl_raw_data[[#This Row],[Updated_date]])/7,0)))</f>
        <v>WEEK 4</v>
      </c>
      <c r="N5072" s="57" t="str">
        <f>UPPER(VLOOKUP(tbl_raw_data[[#This Row],[Analyst]],[1]setting!$A$1:$B$15,2,0))</f>
        <v>MERCEDES</v>
      </c>
      <c r="O5072" s="57" t="str">
        <f>UPPER(tbl_raw_data[[#This Row],[Outcome]])</f>
        <v>DECLINE</v>
      </c>
      <c r="P5072" s="57" t="str">
        <f>UPPER(tbl_raw_data[[#This Row],[Queue Name]])</f>
        <v>CONSUMER EXISTING</v>
      </c>
      <c r="Q5072" s="57" t="str">
        <f>IF(tbl_raw_data[[#This Row],[time_taken_in_mins]]&lt;=20,"SLA_MET","SLA_NOT_MET")</f>
        <v>SLA_MET</v>
      </c>
    </row>
    <row r="5073" spans="1:17" ht="26.25" x14ac:dyDescent="0.25">
      <c r="A5073" s="5" t="s">
        <v>5011</v>
      </c>
      <c r="B5073" s="12">
        <v>45161.727465277778</v>
      </c>
      <c r="C5073" s="27">
        <v>45161.736967592595</v>
      </c>
      <c r="D5073" s="28" t="s">
        <v>8</v>
      </c>
      <c r="E5073" s="28" t="s">
        <v>28</v>
      </c>
      <c r="F5073" s="28" t="s">
        <v>55</v>
      </c>
      <c r="G5073" s="112" t="s">
        <v>5012</v>
      </c>
      <c r="H50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73" s="48">
        <f>tbl_raw_data[[#This Row],[Date Actioned]]-tbl_raw_data[[#This Row],[Date Tagged]]</f>
        <v>9.5023148169275373E-3</v>
      </c>
      <c r="J5073" s="50">
        <f>HOUR(tbl_raw_data[[#This Row],[time_taken]])*60+MINUTE(tbl_raw_data[[#This Row],[time_taken]])+SECOND(tbl_raw_data[[#This Row],[time_taken]])/60</f>
        <v>13.683333333333334</v>
      </c>
      <c r="K5073" s="54">
        <f>DATE(YEAR(tbl_raw_data[[#This Row],[Date Actioned]]), MONTH(tbl_raw_data[[#This Row],[Date Actioned]]), DAY(tbl_raw_data[[#This Row],[Date Actioned]]))</f>
        <v>45161</v>
      </c>
      <c r="L5073" s="55" t="str">
        <f>UPPER(TEXT(tbl_raw_data[[#This Row],[Updated_date]],"MMMM"))</f>
        <v>AUGUST</v>
      </c>
      <c r="M5073" s="55" t="str">
        <f>UPPER("Week "&amp;IF(ROUNDUP(DAY(tbl_raw_data[[#This Row],[Updated_date]])/7,0)=5,4,ROUNDUP(DAY(tbl_raw_data[[#This Row],[Updated_date]])/7,0)))</f>
        <v>WEEK 4</v>
      </c>
      <c r="N5073" s="57" t="str">
        <f>UPPER(VLOOKUP(tbl_raw_data[[#This Row],[Analyst]],[1]setting!$A$1:$B$15,2,0))</f>
        <v>CAMERON</v>
      </c>
      <c r="O5073" s="57" t="str">
        <f>UPPER(tbl_raw_data[[#This Row],[Outcome]])</f>
        <v>WITHDRAW</v>
      </c>
      <c r="P5073" s="57" t="str">
        <f>UPPER(tbl_raw_data[[#This Row],[Queue Name]])</f>
        <v>CONSUMER EXISTING</v>
      </c>
      <c r="Q5073" s="57" t="str">
        <f>IF(tbl_raw_data[[#This Row],[time_taken_in_mins]]&lt;=20,"SLA_MET","SLA_NOT_MET")</f>
        <v>SLA_MET</v>
      </c>
    </row>
    <row r="5074" spans="1:17" ht="15" customHeight="1" x14ac:dyDescent="0.25">
      <c r="A5074" s="22" t="s">
        <v>5458</v>
      </c>
      <c r="B5074" s="6">
        <v>45161.727731481478</v>
      </c>
      <c r="C5074" s="23">
        <v>45161.738287037035</v>
      </c>
      <c r="D5074" s="24" t="s">
        <v>13</v>
      </c>
      <c r="E5074" s="24" t="s">
        <v>9</v>
      </c>
      <c r="F5074" s="24" t="s">
        <v>86</v>
      </c>
      <c r="G5074" s="113" t="s">
        <v>29</v>
      </c>
      <c r="H50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4" s="48">
        <f>tbl_raw_data[[#This Row],[Date Actioned]]-tbl_raw_data[[#This Row],[Date Tagged]]</f>
        <v>1.0555555556493346E-2</v>
      </c>
      <c r="J5074" s="50">
        <f>HOUR(tbl_raw_data[[#This Row],[time_taken]])*60+MINUTE(tbl_raw_data[[#This Row],[time_taken]])+SECOND(tbl_raw_data[[#This Row],[time_taken]])/60</f>
        <v>15.2</v>
      </c>
      <c r="K5074" s="54">
        <f>DATE(YEAR(tbl_raw_data[[#This Row],[Date Actioned]]), MONTH(tbl_raw_data[[#This Row],[Date Actioned]]), DAY(tbl_raw_data[[#This Row],[Date Actioned]]))</f>
        <v>45161</v>
      </c>
      <c r="L5074" s="55" t="str">
        <f>UPPER(TEXT(tbl_raw_data[[#This Row],[Updated_date]],"MMMM"))</f>
        <v>AUGUST</v>
      </c>
      <c r="M5074" s="55" t="str">
        <f>UPPER("Week "&amp;IF(ROUNDUP(DAY(tbl_raw_data[[#This Row],[Updated_date]])/7,0)=5,4,ROUNDUP(DAY(tbl_raw_data[[#This Row],[Updated_date]])/7,0)))</f>
        <v>WEEK 4</v>
      </c>
      <c r="N5074" s="57" t="str">
        <f>UPPER(VLOOKUP(tbl_raw_data[[#This Row],[Analyst]],[1]setting!$A$1:$B$15,2,0))</f>
        <v>ASIF</v>
      </c>
      <c r="O5074" s="57" t="str">
        <f>UPPER(tbl_raw_data[[#This Row],[Outcome]])</f>
        <v>APPROVE</v>
      </c>
      <c r="P5074" s="57" t="str">
        <f>UPPER(tbl_raw_data[[#This Row],[Queue Name]])</f>
        <v>CONSUMER PRE BUREAU</v>
      </c>
      <c r="Q5074" s="57" t="str">
        <f>IF(tbl_raw_data[[#This Row],[time_taken_in_mins]]&lt;=20,"SLA_MET","SLA_NOT_MET")</f>
        <v>SLA_MET</v>
      </c>
    </row>
    <row r="5075" spans="1:17" ht="15" customHeight="1" x14ac:dyDescent="0.25">
      <c r="A5075" s="5" t="s">
        <v>4882</v>
      </c>
      <c r="B5075" s="12">
        <v>45161.731423611112</v>
      </c>
      <c r="C5075" s="27">
        <v>45161.740659722222</v>
      </c>
      <c r="D5075" s="28" t="s">
        <v>13</v>
      </c>
      <c r="E5075" s="28" t="s">
        <v>9</v>
      </c>
      <c r="F5075" s="28" t="s">
        <v>254</v>
      </c>
      <c r="G5075" s="112" t="s">
        <v>29</v>
      </c>
      <c r="H50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5" s="48">
        <f>tbl_raw_data[[#This Row],[Date Actioned]]-tbl_raw_data[[#This Row],[Date Tagged]]</f>
        <v>9.2361111092031933E-3</v>
      </c>
      <c r="J5075" s="50">
        <f>HOUR(tbl_raw_data[[#This Row],[time_taken]])*60+MINUTE(tbl_raw_data[[#This Row],[time_taken]])+SECOND(tbl_raw_data[[#This Row],[time_taken]])/60</f>
        <v>13.3</v>
      </c>
      <c r="K5075" s="54">
        <f>DATE(YEAR(tbl_raw_data[[#This Row],[Date Actioned]]), MONTH(tbl_raw_data[[#This Row],[Date Actioned]]), DAY(tbl_raw_data[[#This Row],[Date Actioned]]))</f>
        <v>45161</v>
      </c>
      <c r="L5075" s="55" t="str">
        <f>UPPER(TEXT(tbl_raw_data[[#This Row],[Updated_date]],"MMMM"))</f>
        <v>AUGUST</v>
      </c>
      <c r="M5075" s="55" t="str">
        <f>UPPER("Week "&amp;IF(ROUNDUP(DAY(tbl_raw_data[[#This Row],[Updated_date]])/7,0)=5,4,ROUNDUP(DAY(tbl_raw_data[[#This Row],[Updated_date]])/7,0)))</f>
        <v>WEEK 4</v>
      </c>
      <c r="N5075" s="57" t="str">
        <f>UPPER(VLOOKUP(tbl_raw_data[[#This Row],[Analyst]],[1]setting!$A$1:$B$15,2,0))</f>
        <v>FARDIN</v>
      </c>
      <c r="O5075" s="57" t="str">
        <f>UPPER(tbl_raw_data[[#This Row],[Outcome]])</f>
        <v>APPROVE</v>
      </c>
      <c r="P5075" s="57" t="str">
        <f>UPPER(tbl_raw_data[[#This Row],[Queue Name]])</f>
        <v>CONSUMER PRE BUREAU</v>
      </c>
      <c r="Q5075" s="57" t="str">
        <f>IF(tbl_raw_data[[#This Row],[time_taken_in_mins]]&lt;=20,"SLA_MET","SLA_NOT_MET")</f>
        <v>SLA_MET</v>
      </c>
    </row>
    <row r="5076" spans="1:17" ht="15" customHeight="1" x14ac:dyDescent="0.25">
      <c r="A5076" s="11" t="s">
        <v>6344</v>
      </c>
      <c r="B5076" s="6">
        <v>45161.733032407406</v>
      </c>
      <c r="C5076" s="23">
        <v>45161.746041666665</v>
      </c>
      <c r="D5076" s="24" t="s">
        <v>13</v>
      </c>
      <c r="E5076" s="24" t="s">
        <v>41</v>
      </c>
      <c r="F5076" s="24" t="s">
        <v>55</v>
      </c>
      <c r="G5076" s="113" t="s">
        <v>29</v>
      </c>
      <c r="H50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6" s="48">
        <f>tbl_raw_data[[#This Row],[Date Actioned]]-tbl_raw_data[[#This Row],[Date Tagged]]</f>
        <v>1.3009259258979E-2</v>
      </c>
      <c r="J5076" s="50">
        <f>HOUR(tbl_raw_data[[#This Row],[time_taken]])*60+MINUTE(tbl_raw_data[[#This Row],[time_taken]])+SECOND(tbl_raw_data[[#This Row],[time_taken]])/60</f>
        <v>18.733333333333334</v>
      </c>
      <c r="K5076" s="54">
        <f>DATE(YEAR(tbl_raw_data[[#This Row],[Date Actioned]]), MONTH(tbl_raw_data[[#This Row],[Date Actioned]]), DAY(tbl_raw_data[[#This Row],[Date Actioned]]))</f>
        <v>45161</v>
      </c>
      <c r="L5076" s="55" t="str">
        <f>UPPER(TEXT(tbl_raw_data[[#This Row],[Updated_date]],"MMMM"))</f>
        <v>AUGUST</v>
      </c>
      <c r="M5076" s="55" t="str">
        <f>UPPER("Week "&amp;IF(ROUNDUP(DAY(tbl_raw_data[[#This Row],[Updated_date]])/7,0)=5,4,ROUNDUP(DAY(tbl_raw_data[[#This Row],[Updated_date]])/7,0)))</f>
        <v>WEEK 4</v>
      </c>
      <c r="N5076" s="57" t="str">
        <f>UPPER(VLOOKUP(tbl_raw_data[[#This Row],[Analyst]],[1]setting!$A$1:$B$15,2,0))</f>
        <v>CAMERON</v>
      </c>
      <c r="O5076" s="57" t="str">
        <f>UPPER(tbl_raw_data[[#This Row],[Outcome]])</f>
        <v>APPROVE</v>
      </c>
      <c r="P5076" s="57" t="str">
        <f>UPPER(tbl_raw_data[[#This Row],[Queue Name]])</f>
        <v>CONSUMER POST BUREAU</v>
      </c>
      <c r="Q5076" s="57" t="str">
        <f>IF(tbl_raw_data[[#This Row],[time_taken_in_mins]]&lt;=20,"SLA_MET","SLA_NOT_MET")</f>
        <v>SLA_MET</v>
      </c>
    </row>
    <row r="5077" spans="1:17" ht="15" customHeight="1" x14ac:dyDescent="0.25">
      <c r="A5077" s="22" t="s">
        <v>3822</v>
      </c>
      <c r="B5077" s="12">
        <v>45161.733287037037</v>
      </c>
      <c r="C5077" s="27">
        <v>45161.740763888891</v>
      </c>
      <c r="D5077" s="28" t="s">
        <v>13</v>
      </c>
      <c r="E5077" s="28" t="s">
        <v>9</v>
      </c>
      <c r="F5077" s="28" t="s">
        <v>86</v>
      </c>
      <c r="G5077" s="112" t="s">
        <v>29</v>
      </c>
      <c r="H50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77" s="48">
        <f>tbl_raw_data[[#This Row],[Date Actioned]]-tbl_raw_data[[#This Row],[Date Tagged]]</f>
        <v>7.4768518534256145E-3</v>
      </c>
      <c r="J5077" s="50">
        <f>HOUR(tbl_raw_data[[#This Row],[time_taken]])*60+MINUTE(tbl_raw_data[[#This Row],[time_taken]])+SECOND(tbl_raw_data[[#This Row],[time_taken]])/60</f>
        <v>10.766666666666667</v>
      </c>
      <c r="K5077" s="54">
        <f>DATE(YEAR(tbl_raw_data[[#This Row],[Date Actioned]]), MONTH(tbl_raw_data[[#This Row],[Date Actioned]]), DAY(tbl_raw_data[[#This Row],[Date Actioned]]))</f>
        <v>45161</v>
      </c>
      <c r="L5077" s="55" t="str">
        <f>UPPER(TEXT(tbl_raw_data[[#This Row],[Updated_date]],"MMMM"))</f>
        <v>AUGUST</v>
      </c>
      <c r="M5077" s="55" t="str">
        <f>UPPER("Week "&amp;IF(ROUNDUP(DAY(tbl_raw_data[[#This Row],[Updated_date]])/7,0)=5,4,ROUNDUP(DAY(tbl_raw_data[[#This Row],[Updated_date]])/7,0)))</f>
        <v>WEEK 4</v>
      </c>
      <c r="N5077" s="57" t="str">
        <f>UPPER(VLOOKUP(tbl_raw_data[[#This Row],[Analyst]],[1]setting!$A$1:$B$15,2,0))</f>
        <v>ASIF</v>
      </c>
      <c r="O5077" s="57" t="str">
        <f>UPPER(tbl_raw_data[[#This Row],[Outcome]])</f>
        <v>APPROVE</v>
      </c>
      <c r="P5077" s="57" t="str">
        <f>UPPER(tbl_raw_data[[#This Row],[Queue Name]])</f>
        <v>CONSUMER PRE BUREAU</v>
      </c>
      <c r="Q5077" s="57" t="str">
        <f>IF(tbl_raw_data[[#This Row],[time_taken_in_mins]]&lt;=20,"SLA_MET","SLA_NOT_MET")</f>
        <v>SLA_MET</v>
      </c>
    </row>
    <row r="5078" spans="1:17" ht="15" customHeight="1" x14ac:dyDescent="0.25">
      <c r="A5078" s="5" t="s">
        <v>1178</v>
      </c>
      <c r="B5078" s="6">
        <v>45161.738240740742</v>
      </c>
      <c r="C5078" s="23">
        <v>45161.7421875</v>
      </c>
      <c r="D5078" s="24" t="s">
        <v>13</v>
      </c>
      <c r="E5078" s="24" t="s">
        <v>41</v>
      </c>
      <c r="F5078" s="24" t="s">
        <v>228</v>
      </c>
      <c r="G5078" s="115"/>
      <c r="H50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78" s="48">
        <f>tbl_raw_data[[#This Row],[Date Actioned]]-tbl_raw_data[[#This Row],[Date Tagged]]</f>
        <v>3.9467592578148469E-3</v>
      </c>
      <c r="J5078" s="50">
        <f>HOUR(tbl_raw_data[[#This Row],[time_taken]])*60+MINUTE(tbl_raw_data[[#This Row],[time_taken]])+SECOND(tbl_raw_data[[#This Row],[time_taken]])/60</f>
        <v>5.6833333333333336</v>
      </c>
      <c r="K5078" s="54">
        <f>DATE(YEAR(tbl_raw_data[[#This Row],[Date Actioned]]), MONTH(tbl_raw_data[[#This Row],[Date Actioned]]), DAY(tbl_raw_data[[#This Row],[Date Actioned]]))</f>
        <v>45161</v>
      </c>
      <c r="L5078" s="55" t="str">
        <f>UPPER(TEXT(tbl_raw_data[[#This Row],[Updated_date]],"MMMM"))</f>
        <v>AUGUST</v>
      </c>
      <c r="M5078" s="55" t="str">
        <f>UPPER("Week "&amp;IF(ROUNDUP(DAY(tbl_raw_data[[#This Row],[Updated_date]])/7,0)=5,4,ROUNDUP(DAY(tbl_raw_data[[#This Row],[Updated_date]])/7,0)))</f>
        <v>WEEK 4</v>
      </c>
      <c r="N5078" s="57" t="str">
        <f>UPPER(VLOOKUP(tbl_raw_data[[#This Row],[Analyst]],[1]setting!$A$1:$B$15,2,0))</f>
        <v>OUADIR</v>
      </c>
      <c r="O5078" s="57" t="str">
        <f>UPPER(tbl_raw_data[[#This Row],[Outcome]])</f>
        <v>APPROVE</v>
      </c>
      <c r="P5078" s="57" t="str">
        <f>UPPER(tbl_raw_data[[#This Row],[Queue Name]])</f>
        <v>CONSUMER POST BUREAU</v>
      </c>
      <c r="Q5078" s="57" t="str">
        <f>IF(tbl_raw_data[[#This Row],[time_taken_in_mins]]&lt;=20,"SLA_MET","SLA_NOT_MET")</f>
        <v>SLA_MET</v>
      </c>
    </row>
    <row r="5079" spans="1:17" ht="15" customHeight="1" x14ac:dyDescent="0.25">
      <c r="A5079" s="11" t="s">
        <v>3486</v>
      </c>
      <c r="B5079" s="12">
        <v>45161.738981481481</v>
      </c>
      <c r="C5079" s="27">
        <v>45161.745995370373</v>
      </c>
      <c r="D5079" s="28" t="s">
        <v>13</v>
      </c>
      <c r="E5079" s="28" t="s">
        <v>28</v>
      </c>
      <c r="F5079" s="28" t="s">
        <v>168</v>
      </c>
      <c r="G5079" s="114"/>
      <c r="H50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79" s="48">
        <f>tbl_raw_data[[#This Row],[Date Actioned]]-tbl_raw_data[[#This Row],[Date Tagged]]</f>
        <v>7.0138888913788833E-3</v>
      </c>
      <c r="J5079" s="50">
        <f>HOUR(tbl_raw_data[[#This Row],[time_taken]])*60+MINUTE(tbl_raw_data[[#This Row],[time_taken]])+SECOND(tbl_raw_data[[#This Row],[time_taken]])/60</f>
        <v>10.1</v>
      </c>
      <c r="K5079" s="54">
        <f>DATE(YEAR(tbl_raw_data[[#This Row],[Date Actioned]]), MONTH(tbl_raw_data[[#This Row],[Date Actioned]]), DAY(tbl_raw_data[[#This Row],[Date Actioned]]))</f>
        <v>45161</v>
      </c>
      <c r="L5079" s="55" t="str">
        <f>UPPER(TEXT(tbl_raw_data[[#This Row],[Updated_date]],"MMMM"))</f>
        <v>AUGUST</v>
      </c>
      <c r="M5079" s="55" t="str">
        <f>UPPER("Week "&amp;IF(ROUNDUP(DAY(tbl_raw_data[[#This Row],[Updated_date]])/7,0)=5,4,ROUNDUP(DAY(tbl_raw_data[[#This Row],[Updated_date]])/7,0)))</f>
        <v>WEEK 4</v>
      </c>
      <c r="N5079" s="57" t="str">
        <f>UPPER(VLOOKUP(tbl_raw_data[[#This Row],[Analyst]],[1]setting!$A$1:$B$15,2,0))</f>
        <v>MERCEDES</v>
      </c>
      <c r="O5079" s="57" t="str">
        <f>UPPER(tbl_raw_data[[#This Row],[Outcome]])</f>
        <v>APPROVE</v>
      </c>
      <c r="P5079" s="57" t="str">
        <f>UPPER(tbl_raw_data[[#This Row],[Queue Name]])</f>
        <v>CONSUMER EXISTING</v>
      </c>
      <c r="Q5079" s="57" t="str">
        <f>IF(tbl_raw_data[[#This Row],[time_taken_in_mins]]&lt;=20,"SLA_MET","SLA_NOT_MET")</f>
        <v>SLA_MET</v>
      </c>
    </row>
    <row r="5080" spans="1:17" ht="15" customHeight="1" x14ac:dyDescent="0.25">
      <c r="A5080" s="22" t="s">
        <v>2231</v>
      </c>
      <c r="B5080" s="6">
        <v>45161.740312499998</v>
      </c>
      <c r="C5080" s="23">
        <v>45161.745694444442</v>
      </c>
      <c r="D5080" s="24" t="s">
        <v>13</v>
      </c>
      <c r="E5080" s="24" t="s">
        <v>28</v>
      </c>
      <c r="F5080" s="24" t="s">
        <v>14</v>
      </c>
      <c r="G5080" s="113" t="s">
        <v>29</v>
      </c>
      <c r="H50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0" s="48">
        <f>tbl_raw_data[[#This Row],[Date Actioned]]-tbl_raw_data[[#This Row],[Date Tagged]]</f>
        <v>5.3819444437976927E-3</v>
      </c>
      <c r="J5080" s="50">
        <f>HOUR(tbl_raw_data[[#This Row],[time_taken]])*60+MINUTE(tbl_raw_data[[#This Row],[time_taken]])+SECOND(tbl_raw_data[[#This Row],[time_taken]])/60</f>
        <v>7.75</v>
      </c>
      <c r="K5080" s="54">
        <f>DATE(YEAR(tbl_raw_data[[#This Row],[Date Actioned]]), MONTH(tbl_raw_data[[#This Row],[Date Actioned]]), DAY(tbl_raw_data[[#This Row],[Date Actioned]]))</f>
        <v>45161</v>
      </c>
      <c r="L5080" s="55" t="str">
        <f>UPPER(TEXT(tbl_raw_data[[#This Row],[Updated_date]],"MMMM"))</f>
        <v>AUGUST</v>
      </c>
      <c r="M5080" s="55" t="str">
        <f>UPPER("Week "&amp;IF(ROUNDUP(DAY(tbl_raw_data[[#This Row],[Updated_date]])/7,0)=5,4,ROUNDUP(DAY(tbl_raw_data[[#This Row],[Updated_date]])/7,0)))</f>
        <v>WEEK 4</v>
      </c>
      <c r="N5080" s="57" t="str">
        <f>UPPER(VLOOKUP(tbl_raw_data[[#This Row],[Analyst]],[1]setting!$A$1:$B$15,2,0))</f>
        <v>HARDIK</v>
      </c>
      <c r="O5080" s="57" t="str">
        <f>UPPER(tbl_raw_data[[#This Row],[Outcome]])</f>
        <v>APPROVE</v>
      </c>
      <c r="P5080" s="57" t="str">
        <f>UPPER(tbl_raw_data[[#This Row],[Queue Name]])</f>
        <v>CONSUMER EXISTING</v>
      </c>
      <c r="Q5080" s="57" t="str">
        <f>IF(tbl_raw_data[[#This Row],[time_taken_in_mins]]&lt;=20,"SLA_MET","SLA_NOT_MET")</f>
        <v>SLA_MET</v>
      </c>
    </row>
    <row r="5081" spans="1:17" x14ac:dyDescent="0.25">
      <c r="A5081" s="11" t="s">
        <v>6515</v>
      </c>
      <c r="B5081" s="6">
        <v>45161.740520833337</v>
      </c>
      <c r="C5081" s="23">
        <v>45161.754421296297</v>
      </c>
      <c r="D5081" s="24" t="s">
        <v>8</v>
      </c>
      <c r="E5081" s="24" t="s">
        <v>28</v>
      </c>
      <c r="F5081" s="24" t="s">
        <v>228</v>
      </c>
      <c r="G5081" s="115"/>
      <c r="H50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81" s="48">
        <f>tbl_raw_data[[#This Row],[Date Actioned]]-tbl_raw_data[[#This Row],[Date Tagged]]</f>
        <v>1.3900462960009463E-2</v>
      </c>
      <c r="J5081" s="50">
        <f>HOUR(tbl_raw_data[[#This Row],[time_taken]])*60+MINUTE(tbl_raw_data[[#This Row],[time_taken]])+SECOND(tbl_raw_data[[#This Row],[time_taken]])/60</f>
        <v>20.016666666666666</v>
      </c>
      <c r="K5081" s="54">
        <f>DATE(YEAR(tbl_raw_data[[#This Row],[Date Actioned]]), MONTH(tbl_raw_data[[#This Row],[Date Actioned]]), DAY(tbl_raw_data[[#This Row],[Date Actioned]]))</f>
        <v>45161</v>
      </c>
      <c r="L5081" s="55" t="str">
        <f>UPPER(TEXT(tbl_raw_data[[#This Row],[Updated_date]],"MMMM"))</f>
        <v>AUGUST</v>
      </c>
      <c r="M5081" s="55" t="str">
        <f>UPPER("Week "&amp;IF(ROUNDUP(DAY(tbl_raw_data[[#This Row],[Updated_date]])/7,0)=5,4,ROUNDUP(DAY(tbl_raw_data[[#This Row],[Updated_date]])/7,0)))</f>
        <v>WEEK 4</v>
      </c>
      <c r="N5081" s="57" t="str">
        <f>UPPER(VLOOKUP(tbl_raw_data[[#This Row],[Analyst]],[1]setting!$A$1:$B$15,2,0))</f>
        <v>OUADIR</v>
      </c>
      <c r="O5081" s="57" t="str">
        <f>UPPER(tbl_raw_data[[#This Row],[Outcome]])</f>
        <v>WITHDRAW</v>
      </c>
      <c r="P5081" s="57" t="str">
        <f>UPPER(tbl_raw_data[[#This Row],[Queue Name]])</f>
        <v>CONSUMER EXISTING</v>
      </c>
      <c r="Q5081" s="57" t="str">
        <f>IF(tbl_raw_data[[#This Row],[time_taken_in_mins]]&lt;=20,"SLA_MET","SLA_NOT_MET")</f>
        <v>SLA_NOT_MET</v>
      </c>
    </row>
    <row r="5082" spans="1:17" ht="15" customHeight="1" x14ac:dyDescent="0.25">
      <c r="A5082" s="5" t="s">
        <v>5267</v>
      </c>
      <c r="B5082" s="12">
        <v>45161.740868055553</v>
      </c>
      <c r="C5082" s="27">
        <v>45161.751018518517</v>
      </c>
      <c r="D5082" s="28" t="s">
        <v>13</v>
      </c>
      <c r="E5082" s="28" t="s">
        <v>9</v>
      </c>
      <c r="F5082" s="28" t="s">
        <v>254</v>
      </c>
      <c r="G5082" s="112" t="s">
        <v>546</v>
      </c>
      <c r="H50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2" s="48">
        <f>tbl_raw_data[[#This Row],[Date Actioned]]-tbl_raw_data[[#This Row],[Date Tagged]]</f>
        <v>1.0150462963792961E-2</v>
      </c>
      <c r="J5082" s="50">
        <f>HOUR(tbl_raw_data[[#This Row],[time_taken]])*60+MINUTE(tbl_raw_data[[#This Row],[time_taken]])+SECOND(tbl_raw_data[[#This Row],[time_taken]])/60</f>
        <v>14.616666666666667</v>
      </c>
      <c r="K5082" s="54">
        <f>DATE(YEAR(tbl_raw_data[[#This Row],[Date Actioned]]), MONTH(tbl_raw_data[[#This Row],[Date Actioned]]), DAY(tbl_raw_data[[#This Row],[Date Actioned]]))</f>
        <v>45161</v>
      </c>
      <c r="L5082" s="55" t="str">
        <f>UPPER(TEXT(tbl_raw_data[[#This Row],[Updated_date]],"MMMM"))</f>
        <v>AUGUST</v>
      </c>
      <c r="M5082" s="55" t="str">
        <f>UPPER("Week "&amp;IF(ROUNDUP(DAY(tbl_raw_data[[#This Row],[Updated_date]])/7,0)=5,4,ROUNDUP(DAY(tbl_raw_data[[#This Row],[Updated_date]])/7,0)))</f>
        <v>WEEK 4</v>
      </c>
      <c r="N5082" s="57" t="str">
        <f>UPPER(VLOOKUP(tbl_raw_data[[#This Row],[Analyst]],[1]setting!$A$1:$B$15,2,0))</f>
        <v>FARDIN</v>
      </c>
      <c r="O5082" s="57" t="str">
        <f>UPPER(tbl_raw_data[[#This Row],[Outcome]])</f>
        <v>APPROVE</v>
      </c>
      <c r="P5082" s="57" t="str">
        <f>UPPER(tbl_raw_data[[#This Row],[Queue Name]])</f>
        <v>CONSUMER PRE BUREAU</v>
      </c>
      <c r="Q5082" s="57" t="str">
        <f>IF(tbl_raw_data[[#This Row],[time_taken_in_mins]]&lt;=20,"SLA_MET","SLA_NOT_MET")</f>
        <v>SLA_MET</v>
      </c>
    </row>
    <row r="5083" spans="1:17" ht="51.75" x14ac:dyDescent="0.25">
      <c r="A5083" s="22" t="s">
        <v>5833</v>
      </c>
      <c r="B5083" s="12">
        <v>45161.740995370368</v>
      </c>
      <c r="C5083" s="27">
        <v>45161.752442129633</v>
      </c>
      <c r="D5083" s="28" t="s">
        <v>8</v>
      </c>
      <c r="E5083" s="28" t="s">
        <v>28</v>
      </c>
      <c r="F5083" s="28" t="s">
        <v>14</v>
      </c>
      <c r="G5083" s="112" t="s">
        <v>1052</v>
      </c>
      <c r="H50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3" s="48">
        <f>tbl_raw_data[[#This Row],[Date Actioned]]-tbl_raw_data[[#This Row],[Date Tagged]]</f>
        <v>1.1446759264799766E-2</v>
      </c>
      <c r="J5083" s="50">
        <f>HOUR(tbl_raw_data[[#This Row],[time_taken]])*60+MINUTE(tbl_raw_data[[#This Row],[time_taken]])+SECOND(tbl_raw_data[[#This Row],[time_taken]])/60</f>
        <v>16.483333333333334</v>
      </c>
      <c r="K5083" s="54">
        <f>DATE(YEAR(tbl_raw_data[[#This Row],[Date Actioned]]), MONTH(tbl_raw_data[[#This Row],[Date Actioned]]), DAY(tbl_raw_data[[#This Row],[Date Actioned]]))</f>
        <v>45161</v>
      </c>
      <c r="L5083" s="55" t="str">
        <f>UPPER(TEXT(tbl_raw_data[[#This Row],[Updated_date]],"MMMM"))</f>
        <v>AUGUST</v>
      </c>
      <c r="M5083" s="55" t="str">
        <f>UPPER("Week "&amp;IF(ROUNDUP(DAY(tbl_raw_data[[#This Row],[Updated_date]])/7,0)=5,4,ROUNDUP(DAY(tbl_raw_data[[#This Row],[Updated_date]])/7,0)))</f>
        <v>WEEK 4</v>
      </c>
      <c r="N5083" s="57" t="str">
        <f>UPPER(VLOOKUP(tbl_raw_data[[#This Row],[Analyst]],[1]setting!$A$1:$B$15,2,0))</f>
        <v>HARDIK</v>
      </c>
      <c r="O5083" s="57" t="str">
        <f>UPPER(tbl_raw_data[[#This Row],[Outcome]])</f>
        <v>WITHDRAW</v>
      </c>
      <c r="P5083" s="57" t="str">
        <f>UPPER(tbl_raw_data[[#This Row],[Queue Name]])</f>
        <v>CONSUMER EXISTING</v>
      </c>
      <c r="Q5083" s="57" t="str">
        <f>IF(tbl_raw_data[[#This Row],[time_taken_in_mins]]&lt;=20,"SLA_MET","SLA_NOT_MET")</f>
        <v>SLA_MET</v>
      </c>
    </row>
    <row r="5084" spans="1:17" ht="15" customHeight="1" x14ac:dyDescent="0.25">
      <c r="A5084" s="5" t="s">
        <v>4278</v>
      </c>
      <c r="B5084" s="6">
        <v>45161.742893518516</v>
      </c>
      <c r="C5084" s="23">
        <v>45161.751076388886</v>
      </c>
      <c r="D5084" s="24" t="s">
        <v>8</v>
      </c>
      <c r="E5084" s="24" t="s">
        <v>9</v>
      </c>
      <c r="F5084" s="24" t="s">
        <v>55</v>
      </c>
      <c r="G5084" s="113" t="s">
        <v>1052</v>
      </c>
      <c r="H50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4" s="48">
        <f>tbl_raw_data[[#This Row],[Date Actioned]]-tbl_raw_data[[#This Row],[Date Tagged]]</f>
        <v>8.182870369637385E-3</v>
      </c>
      <c r="J5084" s="50">
        <f>HOUR(tbl_raw_data[[#This Row],[time_taken]])*60+MINUTE(tbl_raw_data[[#This Row],[time_taken]])+SECOND(tbl_raw_data[[#This Row],[time_taken]])/60</f>
        <v>11.783333333333333</v>
      </c>
      <c r="K5084" s="54">
        <f>DATE(YEAR(tbl_raw_data[[#This Row],[Date Actioned]]), MONTH(tbl_raw_data[[#This Row],[Date Actioned]]), DAY(tbl_raw_data[[#This Row],[Date Actioned]]))</f>
        <v>45161</v>
      </c>
      <c r="L5084" s="55" t="str">
        <f>UPPER(TEXT(tbl_raw_data[[#This Row],[Updated_date]],"MMMM"))</f>
        <v>AUGUST</v>
      </c>
      <c r="M5084" s="55" t="str">
        <f>UPPER("Week "&amp;IF(ROUNDUP(DAY(tbl_raw_data[[#This Row],[Updated_date]])/7,0)=5,4,ROUNDUP(DAY(tbl_raw_data[[#This Row],[Updated_date]])/7,0)))</f>
        <v>WEEK 4</v>
      </c>
      <c r="N5084" s="57" t="str">
        <f>UPPER(VLOOKUP(tbl_raw_data[[#This Row],[Analyst]],[1]setting!$A$1:$B$15,2,0))</f>
        <v>CAMERON</v>
      </c>
      <c r="O5084" s="57" t="str">
        <f>UPPER(tbl_raw_data[[#This Row],[Outcome]])</f>
        <v>WITHDRAW</v>
      </c>
      <c r="P5084" s="57" t="str">
        <f>UPPER(tbl_raw_data[[#This Row],[Queue Name]])</f>
        <v>CONSUMER PRE BUREAU</v>
      </c>
      <c r="Q5084" s="57" t="str">
        <f>IF(tbl_raw_data[[#This Row],[time_taken_in_mins]]&lt;=20,"SLA_MET","SLA_NOT_MET")</f>
        <v>SLA_MET</v>
      </c>
    </row>
    <row r="5085" spans="1:17" ht="26.25" x14ac:dyDescent="0.25">
      <c r="A5085" s="11" t="s">
        <v>5712</v>
      </c>
      <c r="B5085" s="12">
        <v>45161.743090277778</v>
      </c>
      <c r="C5085" s="27">
        <v>45161.754259259258</v>
      </c>
      <c r="D5085" s="28" t="s">
        <v>8</v>
      </c>
      <c r="E5085" s="28" t="s">
        <v>28</v>
      </c>
      <c r="F5085" s="28" t="s">
        <v>86</v>
      </c>
      <c r="G5085" s="112" t="s">
        <v>4836</v>
      </c>
      <c r="H50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5" s="48">
        <f>tbl_raw_data[[#This Row],[Date Actioned]]-tbl_raw_data[[#This Row],[Date Tagged]]</f>
        <v>1.116898148029577E-2</v>
      </c>
      <c r="J5085" s="50">
        <f>HOUR(tbl_raw_data[[#This Row],[time_taken]])*60+MINUTE(tbl_raw_data[[#This Row],[time_taken]])+SECOND(tbl_raw_data[[#This Row],[time_taken]])/60</f>
        <v>16.083333333333332</v>
      </c>
      <c r="K5085" s="54">
        <f>DATE(YEAR(tbl_raw_data[[#This Row],[Date Actioned]]), MONTH(tbl_raw_data[[#This Row],[Date Actioned]]), DAY(tbl_raw_data[[#This Row],[Date Actioned]]))</f>
        <v>45161</v>
      </c>
      <c r="L5085" s="55" t="str">
        <f>UPPER(TEXT(tbl_raw_data[[#This Row],[Updated_date]],"MMMM"))</f>
        <v>AUGUST</v>
      </c>
      <c r="M5085" s="55" t="str">
        <f>UPPER("Week "&amp;IF(ROUNDUP(DAY(tbl_raw_data[[#This Row],[Updated_date]])/7,0)=5,4,ROUNDUP(DAY(tbl_raw_data[[#This Row],[Updated_date]])/7,0)))</f>
        <v>WEEK 4</v>
      </c>
      <c r="N5085" s="57" t="str">
        <f>UPPER(VLOOKUP(tbl_raw_data[[#This Row],[Analyst]],[1]setting!$A$1:$B$15,2,0))</f>
        <v>ASIF</v>
      </c>
      <c r="O5085" s="57" t="str">
        <f>UPPER(tbl_raw_data[[#This Row],[Outcome]])</f>
        <v>WITHDRAW</v>
      </c>
      <c r="P5085" s="57" t="str">
        <f>UPPER(tbl_raw_data[[#This Row],[Queue Name]])</f>
        <v>CONSUMER EXISTING</v>
      </c>
      <c r="Q5085" s="57" t="str">
        <f>IF(tbl_raw_data[[#This Row],[time_taken_in_mins]]&lt;=20,"SLA_MET","SLA_NOT_MET")</f>
        <v>SLA_MET</v>
      </c>
    </row>
    <row r="5086" spans="1:17" ht="15" customHeight="1" x14ac:dyDescent="0.25">
      <c r="A5086" s="22" t="s">
        <v>5600</v>
      </c>
      <c r="B5086" s="6">
        <v>45161.745358796295</v>
      </c>
      <c r="C5086" s="23">
        <v>45161.756261574075</v>
      </c>
      <c r="D5086" s="24" t="s">
        <v>8</v>
      </c>
      <c r="E5086" s="24" t="s">
        <v>9</v>
      </c>
      <c r="F5086" s="24" t="s">
        <v>55</v>
      </c>
      <c r="G5086" s="113" t="s">
        <v>234</v>
      </c>
      <c r="H50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86" s="48">
        <f>tbl_raw_data[[#This Row],[Date Actioned]]-tbl_raw_data[[#This Row],[Date Tagged]]</f>
        <v>1.0902777779847383E-2</v>
      </c>
      <c r="J5086" s="50">
        <f>HOUR(tbl_raw_data[[#This Row],[time_taken]])*60+MINUTE(tbl_raw_data[[#This Row],[time_taken]])+SECOND(tbl_raw_data[[#This Row],[time_taken]])/60</f>
        <v>15.7</v>
      </c>
      <c r="K5086" s="54">
        <f>DATE(YEAR(tbl_raw_data[[#This Row],[Date Actioned]]), MONTH(tbl_raw_data[[#This Row],[Date Actioned]]), DAY(tbl_raw_data[[#This Row],[Date Actioned]]))</f>
        <v>45161</v>
      </c>
      <c r="L5086" s="55" t="str">
        <f>UPPER(TEXT(tbl_raw_data[[#This Row],[Updated_date]],"MMMM"))</f>
        <v>AUGUST</v>
      </c>
      <c r="M5086" s="55" t="str">
        <f>UPPER("Week "&amp;IF(ROUNDUP(DAY(tbl_raw_data[[#This Row],[Updated_date]])/7,0)=5,4,ROUNDUP(DAY(tbl_raw_data[[#This Row],[Updated_date]])/7,0)))</f>
        <v>WEEK 4</v>
      </c>
      <c r="N5086" s="57" t="str">
        <f>UPPER(VLOOKUP(tbl_raw_data[[#This Row],[Analyst]],[1]setting!$A$1:$B$15,2,0))</f>
        <v>CAMERON</v>
      </c>
      <c r="O5086" s="57" t="str">
        <f>UPPER(tbl_raw_data[[#This Row],[Outcome]])</f>
        <v>WITHDRAW</v>
      </c>
      <c r="P5086" s="57" t="str">
        <f>UPPER(tbl_raw_data[[#This Row],[Queue Name]])</f>
        <v>CONSUMER PRE BUREAU</v>
      </c>
      <c r="Q5086" s="57" t="str">
        <f>IF(tbl_raw_data[[#This Row],[time_taken_in_mins]]&lt;=20,"SLA_MET","SLA_NOT_MET")</f>
        <v>SLA_MET</v>
      </c>
    </row>
    <row r="5087" spans="1:17" ht="15" customHeight="1" x14ac:dyDescent="0.25">
      <c r="A5087" s="11" t="s">
        <v>2725</v>
      </c>
      <c r="B5087" s="6">
        <v>45161.749120370368</v>
      </c>
      <c r="C5087" s="23">
        <v>45161.75509259259</v>
      </c>
      <c r="D5087" s="24" t="s">
        <v>13</v>
      </c>
      <c r="E5087" s="24" t="s">
        <v>28</v>
      </c>
      <c r="F5087" s="24" t="s">
        <v>168</v>
      </c>
      <c r="G5087" s="115"/>
      <c r="H50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87" s="48">
        <f>tbl_raw_data[[#This Row],[Date Actioned]]-tbl_raw_data[[#This Row],[Date Tagged]]</f>
        <v>5.9722222213167697E-3</v>
      </c>
      <c r="J5087" s="50">
        <f>HOUR(tbl_raw_data[[#This Row],[time_taken]])*60+MINUTE(tbl_raw_data[[#This Row],[time_taken]])+SECOND(tbl_raw_data[[#This Row],[time_taken]])/60</f>
        <v>8.6</v>
      </c>
      <c r="K5087" s="54">
        <f>DATE(YEAR(tbl_raw_data[[#This Row],[Date Actioned]]), MONTH(tbl_raw_data[[#This Row],[Date Actioned]]), DAY(tbl_raw_data[[#This Row],[Date Actioned]]))</f>
        <v>45161</v>
      </c>
      <c r="L5087" s="55" t="str">
        <f>UPPER(TEXT(tbl_raw_data[[#This Row],[Updated_date]],"MMMM"))</f>
        <v>AUGUST</v>
      </c>
      <c r="M5087" s="55" t="str">
        <f>UPPER("Week "&amp;IF(ROUNDUP(DAY(tbl_raw_data[[#This Row],[Updated_date]])/7,0)=5,4,ROUNDUP(DAY(tbl_raw_data[[#This Row],[Updated_date]])/7,0)))</f>
        <v>WEEK 4</v>
      </c>
      <c r="N5087" s="57" t="str">
        <f>UPPER(VLOOKUP(tbl_raw_data[[#This Row],[Analyst]],[1]setting!$A$1:$B$15,2,0))</f>
        <v>MERCEDES</v>
      </c>
      <c r="O5087" s="57" t="str">
        <f>UPPER(tbl_raw_data[[#This Row],[Outcome]])</f>
        <v>APPROVE</v>
      </c>
      <c r="P5087" s="57" t="str">
        <f>UPPER(tbl_raw_data[[#This Row],[Queue Name]])</f>
        <v>CONSUMER EXISTING</v>
      </c>
      <c r="Q5087" s="57" t="str">
        <f>IF(tbl_raw_data[[#This Row],[time_taken_in_mins]]&lt;=20,"SLA_MET","SLA_NOT_MET")</f>
        <v>SLA_MET</v>
      </c>
    </row>
    <row r="5088" spans="1:17" ht="15" customHeight="1" x14ac:dyDescent="0.25">
      <c r="A5088" s="22" t="s">
        <v>4829</v>
      </c>
      <c r="B5088" s="12">
        <v>45161.751712962963</v>
      </c>
      <c r="C5088" s="27">
        <v>45161.76085648148</v>
      </c>
      <c r="D5088" s="28" t="s">
        <v>13</v>
      </c>
      <c r="E5088" s="28" t="s">
        <v>41</v>
      </c>
      <c r="F5088" s="28" t="s">
        <v>254</v>
      </c>
      <c r="G5088" s="112" t="s">
        <v>67</v>
      </c>
      <c r="H50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88" s="48">
        <f>tbl_raw_data[[#This Row],[Date Actioned]]-tbl_raw_data[[#This Row],[Date Tagged]]</f>
        <v>9.1435185167938471E-3</v>
      </c>
      <c r="J5088" s="50">
        <f>HOUR(tbl_raw_data[[#This Row],[time_taken]])*60+MINUTE(tbl_raw_data[[#This Row],[time_taken]])+SECOND(tbl_raw_data[[#This Row],[time_taken]])/60</f>
        <v>13.166666666666666</v>
      </c>
      <c r="K5088" s="54">
        <f>DATE(YEAR(tbl_raw_data[[#This Row],[Date Actioned]]), MONTH(tbl_raw_data[[#This Row],[Date Actioned]]), DAY(tbl_raw_data[[#This Row],[Date Actioned]]))</f>
        <v>45161</v>
      </c>
      <c r="L5088" s="55" t="str">
        <f>UPPER(TEXT(tbl_raw_data[[#This Row],[Updated_date]],"MMMM"))</f>
        <v>AUGUST</v>
      </c>
      <c r="M5088" s="55" t="str">
        <f>UPPER("Week "&amp;IF(ROUNDUP(DAY(tbl_raw_data[[#This Row],[Updated_date]])/7,0)=5,4,ROUNDUP(DAY(tbl_raw_data[[#This Row],[Updated_date]])/7,0)))</f>
        <v>WEEK 4</v>
      </c>
      <c r="N5088" s="57" t="str">
        <f>UPPER(VLOOKUP(tbl_raw_data[[#This Row],[Analyst]],[1]setting!$A$1:$B$15,2,0))</f>
        <v>FARDIN</v>
      </c>
      <c r="O5088" s="57" t="str">
        <f>UPPER(tbl_raw_data[[#This Row],[Outcome]])</f>
        <v>APPROVE</v>
      </c>
      <c r="P5088" s="57" t="str">
        <f>UPPER(tbl_raw_data[[#This Row],[Queue Name]])</f>
        <v>CONSUMER POST BUREAU</v>
      </c>
      <c r="Q5088" s="57" t="str">
        <f>IF(tbl_raw_data[[#This Row],[time_taken_in_mins]]&lt;=20,"SLA_MET","SLA_NOT_MET")</f>
        <v>SLA_MET</v>
      </c>
    </row>
    <row r="5089" spans="1:17" ht="39" x14ac:dyDescent="0.25">
      <c r="A5089" s="5" t="s">
        <v>1104</v>
      </c>
      <c r="B5089" s="12">
        <v>45161.753622685188</v>
      </c>
      <c r="C5089" s="27">
        <v>45161.757453703707</v>
      </c>
      <c r="D5089" s="28" t="s">
        <v>8</v>
      </c>
      <c r="E5089" s="28" t="s">
        <v>28</v>
      </c>
      <c r="F5089" s="28" t="s">
        <v>14</v>
      </c>
      <c r="G5089" s="112" t="s">
        <v>493</v>
      </c>
      <c r="H50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089" s="48">
        <f>tbl_raw_data[[#This Row],[Date Actioned]]-tbl_raw_data[[#This Row],[Date Tagged]]</f>
        <v>3.8310185191221535E-3</v>
      </c>
      <c r="J5089" s="50">
        <f>HOUR(tbl_raw_data[[#This Row],[time_taken]])*60+MINUTE(tbl_raw_data[[#This Row],[time_taken]])+SECOND(tbl_raw_data[[#This Row],[time_taken]])/60</f>
        <v>5.5166666666666666</v>
      </c>
      <c r="K5089" s="54">
        <f>DATE(YEAR(tbl_raw_data[[#This Row],[Date Actioned]]), MONTH(tbl_raw_data[[#This Row],[Date Actioned]]), DAY(tbl_raw_data[[#This Row],[Date Actioned]]))</f>
        <v>45161</v>
      </c>
      <c r="L5089" s="55" t="str">
        <f>UPPER(TEXT(tbl_raw_data[[#This Row],[Updated_date]],"MMMM"))</f>
        <v>AUGUST</v>
      </c>
      <c r="M5089" s="55" t="str">
        <f>UPPER("Week "&amp;IF(ROUNDUP(DAY(tbl_raw_data[[#This Row],[Updated_date]])/7,0)=5,4,ROUNDUP(DAY(tbl_raw_data[[#This Row],[Updated_date]])/7,0)))</f>
        <v>WEEK 4</v>
      </c>
      <c r="N5089" s="57" t="str">
        <f>UPPER(VLOOKUP(tbl_raw_data[[#This Row],[Analyst]],[1]setting!$A$1:$B$15,2,0))</f>
        <v>HARDIK</v>
      </c>
      <c r="O5089" s="57" t="str">
        <f>UPPER(tbl_raw_data[[#This Row],[Outcome]])</f>
        <v>WITHDRAW</v>
      </c>
      <c r="P5089" s="57" t="str">
        <f>UPPER(tbl_raw_data[[#This Row],[Queue Name]])</f>
        <v>CONSUMER EXISTING</v>
      </c>
      <c r="Q5089" s="57" t="str">
        <f>IF(tbl_raw_data[[#This Row],[time_taken_in_mins]]&lt;=20,"SLA_MET","SLA_NOT_MET")</f>
        <v>SLA_MET</v>
      </c>
    </row>
    <row r="5090" spans="1:17" ht="15" customHeight="1" x14ac:dyDescent="0.25">
      <c r="A5090" s="11" t="s">
        <v>1547</v>
      </c>
      <c r="B5090" s="12">
        <v>45161.756736111114</v>
      </c>
      <c r="C5090" s="27">
        <v>45161.761250000003</v>
      </c>
      <c r="D5090" s="28" t="s">
        <v>46</v>
      </c>
      <c r="E5090" s="28" t="s">
        <v>28</v>
      </c>
      <c r="F5090" s="28" t="s">
        <v>86</v>
      </c>
      <c r="G5090" s="112" t="s">
        <v>712</v>
      </c>
      <c r="H50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0" s="48">
        <f>tbl_raw_data[[#This Row],[Date Actioned]]-tbl_raw_data[[#This Row],[Date Tagged]]</f>
        <v>4.5138888890505768E-3</v>
      </c>
      <c r="J5090" s="50">
        <f>HOUR(tbl_raw_data[[#This Row],[time_taken]])*60+MINUTE(tbl_raw_data[[#This Row],[time_taken]])+SECOND(tbl_raw_data[[#This Row],[time_taken]])/60</f>
        <v>6.5</v>
      </c>
      <c r="K5090" s="54">
        <f>DATE(YEAR(tbl_raw_data[[#This Row],[Date Actioned]]), MONTH(tbl_raw_data[[#This Row],[Date Actioned]]), DAY(tbl_raw_data[[#This Row],[Date Actioned]]))</f>
        <v>45161</v>
      </c>
      <c r="L5090" s="55" t="str">
        <f>UPPER(TEXT(tbl_raw_data[[#This Row],[Updated_date]],"MMMM"))</f>
        <v>AUGUST</v>
      </c>
      <c r="M5090" s="55" t="str">
        <f>UPPER("Week "&amp;IF(ROUNDUP(DAY(tbl_raw_data[[#This Row],[Updated_date]])/7,0)=5,4,ROUNDUP(DAY(tbl_raw_data[[#This Row],[Updated_date]])/7,0)))</f>
        <v>WEEK 4</v>
      </c>
      <c r="N5090" s="57" t="str">
        <f>UPPER(VLOOKUP(tbl_raw_data[[#This Row],[Analyst]],[1]setting!$A$1:$B$15,2,0))</f>
        <v>ASIF</v>
      </c>
      <c r="O5090" s="57" t="str">
        <f>UPPER(tbl_raw_data[[#This Row],[Outcome]])</f>
        <v>DECLINE</v>
      </c>
      <c r="P5090" s="57" t="str">
        <f>UPPER(tbl_raw_data[[#This Row],[Queue Name]])</f>
        <v>CONSUMER EXISTING</v>
      </c>
      <c r="Q5090" s="57" t="str">
        <f>IF(tbl_raw_data[[#This Row],[time_taken_in_mins]]&lt;=20,"SLA_MET","SLA_NOT_MET")</f>
        <v>SLA_MET</v>
      </c>
    </row>
    <row r="5091" spans="1:17" ht="15" customHeight="1" x14ac:dyDescent="0.25">
      <c r="A5091" s="11" t="s">
        <v>1474</v>
      </c>
      <c r="B5091" s="6">
        <v>45161.758148148147</v>
      </c>
      <c r="C5091" s="23">
        <v>45161.762546296297</v>
      </c>
      <c r="D5091" s="24" t="s">
        <v>8</v>
      </c>
      <c r="E5091" s="24" t="s">
        <v>41</v>
      </c>
      <c r="F5091" s="24" t="s">
        <v>55</v>
      </c>
      <c r="G5091" s="113" t="s">
        <v>1475</v>
      </c>
      <c r="H50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91" s="48">
        <f>tbl_raw_data[[#This Row],[Date Actioned]]-tbl_raw_data[[#This Row],[Date Tagged]]</f>
        <v>4.3981481503578834E-3</v>
      </c>
      <c r="J5091" s="50">
        <f>HOUR(tbl_raw_data[[#This Row],[time_taken]])*60+MINUTE(tbl_raw_data[[#This Row],[time_taken]])+SECOND(tbl_raw_data[[#This Row],[time_taken]])/60</f>
        <v>6.333333333333333</v>
      </c>
      <c r="K5091" s="54">
        <f>DATE(YEAR(tbl_raw_data[[#This Row],[Date Actioned]]), MONTH(tbl_raw_data[[#This Row],[Date Actioned]]), DAY(tbl_raw_data[[#This Row],[Date Actioned]]))</f>
        <v>45161</v>
      </c>
      <c r="L5091" s="55" t="str">
        <f>UPPER(TEXT(tbl_raw_data[[#This Row],[Updated_date]],"MMMM"))</f>
        <v>AUGUST</v>
      </c>
      <c r="M5091" s="55" t="str">
        <f>UPPER("Week "&amp;IF(ROUNDUP(DAY(tbl_raw_data[[#This Row],[Updated_date]])/7,0)=5,4,ROUNDUP(DAY(tbl_raw_data[[#This Row],[Updated_date]])/7,0)))</f>
        <v>WEEK 4</v>
      </c>
      <c r="N5091" s="57" t="str">
        <f>UPPER(VLOOKUP(tbl_raw_data[[#This Row],[Analyst]],[1]setting!$A$1:$B$15,2,0))</f>
        <v>CAMERON</v>
      </c>
      <c r="O5091" s="57" t="str">
        <f>UPPER(tbl_raw_data[[#This Row],[Outcome]])</f>
        <v>WITHDRAW</v>
      </c>
      <c r="P5091" s="57" t="str">
        <f>UPPER(tbl_raw_data[[#This Row],[Queue Name]])</f>
        <v>CONSUMER POST BUREAU</v>
      </c>
      <c r="Q5091" s="57" t="str">
        <f>IF(tbl_raw_data[[#This Row],[time_taken_in_mins]]&lt;=20,"SLA_MET","SLA_NOT_MET")</f>
        <v>SLA_MET</v>
      </c>
    </row>
    <row r="5092" spans="1:17" ht="15" customHeight="1" x14ac:dyDescent="0.25">
      <c r="A5092" s="5" t="s">
        <v>5679</v>
      </c>
      <c r="B5092" s="6">
        <v>45161.758472222224</v>
      </c>
      <c r="C5092" s="23">
        <v>45161.769548611112</v>
      </c>
      <c r="D5092" s="24" t="s">
        <v>13</v>
      </c>
      <c r="E5092" s="24" t="s">
        <v>41</v>
      </c>
      <c r="F5092" s="24" t="s">
        <v>86</v>
      </c>
      <c r="G5092" s="115"/>
      <c r="H50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2" s="48">
        <f>tbl_raw_data[[#This Row],[Date Actioned]]-tbl_raw_data[[#This Row],[Date Tagged]]</f>
        <v>1.1076388887886424E-2</v>
      </c>
      <c r="J5092" s="50">
        <f>HOUR(tbl_raw_data[[#This Row],[time_taken]])*60+MINUTE(tbl_raw_data[[#This Row],[time_taken]])+SECOND(tbl_raw_data[[#This Row],[time_taken]])/60</f>
        <v>15.95</v>
      </c>
      <c r="K5092" s="54">
        <f>DATE(YEAR(tbl_raw_data[[#This Row],[Date Actioned]]), MONTH(tbl_raw_data[[#This Row],[Date Actioned]]), DAY(tbl_raw_data[[#This Row],[Date Actioned]]))</f>
        <v>45161</v>
      </c>
      <c r="L5092" s="55" t="str">
        <f>UPPER(TEXT(tbl_raw_data[[#This Row],[Updated_date]],"MMMM"))</f>
        <v>AUGUST</v>
      </c>
      <c r="M5092" s="55" t="str">
        <f>UPPER("Week "&amp;IF(ROUNDUP(DAY(tbl_raw_data[[#This Row],[Updated_date]])/7,0)=5,4,ROUNDUP(DAY(tbl_raw_data[[#This Row],[Updated_date]])/7,0)))</f>
        <v>WEEK 4</v>
      </c>
      <c r="N5092" s="57" t="str">
        <f>UPPER(VLOOKUP(tbl_raw_data[[#This Row],[Analyst]],[1]setting!$A$1:$B$15,2,0))</f>
        <v>ASIF</v>
      </c>
      <c r="O5092" s="57" t="str">
        <f>UPPER(tbl_raw_data[[#This Row],[Outcome]])</f>
        <v>APPROVE</v>
      </c>
      <c r="P5092" s="57" t="str">
        <f>UPPER(tbl_raw_data[[#This Row],[Queue Name]])</f>
        <v>CONSUMER POST BUREAU</v>
      </c>
      <c r="Q5092" s="57" t="str">
        <f>IF(tbl_raw_data[[#This Row],[time_taken_in_mins]]&lt;=20,"SLA_MET","SLA_NOT_MET")</f>
        <v>SLA_MET</v>
      </c>
    </row>
    <row r="5093" spans="1:17" ht="15" customHeight="1" x14ac:dyDescent="0.25">
      <c r="A5093" s="11" t="s">
        <v>2446</v>
      </c>
      <c r="B5093" s="12">
        <v>45161.761689814812</v>
      </c>
      <c r="C5093" s="27">
        <v>45161.76730324074</v>
      </c>
      <c r="D5093" s="28" t="s">
        <v>13</v>
      </c>
      <c r="E5093" s="28" t="s">
        <v>41</v>
      </c>
      <c r="F5093" s="28" t="s">
        <v>254</v>
      </c>
      <c r="G5093" s="114"/>
      <c r="H50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3" s="48">
        <f>tbl_raw_data[[#This Row],[Date Actioned]]-tbl_raw_data[[#This Row],[Date Tagged]]</f>
        <v>5.6134259284590371E-3</v>
      </c>
      <c r="J5093" s="50">
        <f>HOUR(tbl_raw_data[[#This Row],[time_taken]])*60+MINUTE(tbl_raw_data[[#This Row],[time_taken]])+SECOND(tbl_raw_data[[#This Row],[time_taken]])/60</f>
        <v>8.0833333333333339</v>
      </c>
      <c r="K5093" s="54">
        <f>DATE(YEAR(tbl_raw_data[[#This Row],[Date Actioned]]), MONTH(tbl_raw_data[[#This Row],[Date Actioned]]), DAY(tbl_raw_data[[#This Row],[Date Actioned]]))</f>
        <v>45161</v>
      </c>
      <c r="L5093" s="55" t="str">
        <f>UPPER(TEXT(tbl_raw_data[[#This Row],[Updated_date]],"MMMM"))</f>
        <v>AUGUST</v>
      </c>
      <c r="M5093" s="55" t="str">
        <f>UPPER("Week "&amp;IF(ROUNDUP(DAY(tbl_raw_data[[#This Row],[Updated_date]])/7,0)=5,4,ROUNDUP(DAY(tbl_raw_data[[#This Row],[Updated_date]])/7,0)))</f>
        <v>WEEK 4</v>
      </c>
      <c r="N5093" s="57" t="str">
        <f>UPPER(VLOOKUP(tbl_raw_data[[#This Row],[Analyst]],[1]setting!$A$1:$B$15,2,0))</f>
        <v>FARDIN</v>
      </c>
      <c r="O5093" s="57" t="str">
        <f>UPPER(tbl_raw_data[[#This Row],[Outcome]])</f>
        <v>APPROVE</v>
      </c>
      <c r="P5093" s="57" t="str">
        <f>UPPER(tbl_raw_data[[#This Row],[Queue Name]])</f>
        <v>CONSUMER POST BUREAU</v>
      </c>
      <c r="Q5093" s="57" t="str">
        <f>IF(tbl_raw_data[[#This Row],[time_taken_in_mins]]&lt;=20,"SLA_MET","SLA_NOT_MET")</f>
        <v>SLA_MET</v>
      </c>
    </row>
    <row r="5094" spans="1:17" ht="15" customHeight="1" x14ac:dyDescent="0.25">
      <c r="A5094" s="22" t="s">
        <v>5913</v>
      </c>
      <c r="B5094" s="12">
        <v>45161.764513888891</v>
      </c>
      <c r="C5094" s="27">
        <v>45161.776180555556</v>
      </c>
      <c r="D5094" s="28" t="s">
        <v>8</v>
      </c>
      <c r="E5094" s="28" t="s">
        <v>41</v>
      </c>
      <c r="F5094" s="28" t="s">
        <v>14</v>
      </c>
      <c r="G5094" s="114"/>
      <c r="H50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4" s="48">
        <f>tbl_raw_data[[#This Row],[Date Actioned]]-tbl_raw_data[[#This Row],[Date Tagged]]</f>
        <v>1.1666666665405501E-2</v>
      </c>
      <c r="J5094" s="50">
        <f>HOUR(tbl_raw_data[[#This Row],[time_taken]])*60+MINUTE(tbl_raw_data[[#This Row],[time_taken]])+SECOND(tbl_raw_data[[#This Row],[time_taken]])/60</f>
        <v>16.8</v>
      </c>
      <c r="K5094" s="54">
        <f>DATE(YEAR(tbl_raw_data[[#This Row],[Date Actioned]]), MONTH(tbl_raw_data[[#This Row],[Date Actioned]]), DAY(tbl_raw_data[[#This Row],[Date Actioned]]))</f>
        <v>45161</v>
      </c>
      <c r="L5094" s="55" t="str">
        <f>UPPER(TEXT(tbl_raw_data[[#This Row],[Updated_date]],"MMMM"))</f>
        <v>AUGUST</v>
      </c>
      <c r="M5094" s="55" t="str">
        <f>UPPER("Week "&amp;IF(ROUNDUP(DAY(tbl_raw_data[[#This Row],[Updated_date]])/7,0)=5,4,ROUNDUP(DAY(tbl_raw_data[[#This Row],[Updated_date]])/7,0)))</f>
        <v>WEEK 4</v>
      </c>
      <c r="N5094" s="57" t="str">
        <f>UPPER(VLOOKUP(tbl_raw_data[[#This Row],[Analyst]],[1]setting!$A$1:$B$15,2,0))</f>
        <v>HARDIK</v>
      </c>
      <c r="O5094" s="57" t="str">
        <f>UPPER(tbl_raw_data[[#This Row],[Outcome]])</f>
        <v>WITHDRAW</v>
      </c>
      <c r="P5094" s="57" t="str">
        <f>UPPER(tbl_raw_data[[#This Row],[Queue Name]])</f>
        <v>CONSUMER POST BUREAU</v>
      </c>
      <c r="Q5094" s="57" t="str">
        <f>IF(tbl_raw_data[[#This Row],[time_taken_in_mins]]&lt;=20,"SLA_MET","SLA_NOT_MET")</f>
        <v>SLA_MET</v>
      </c>
    </row>
    <row r="5095" spans="1:17" ht="15" customHeight="1" x14ac:dyDescent="0.25">
      <c r="A5095" s="22" t="s">
        <v>51</v>
      </c>
      <c r="B5095" s="6">
        <v>45161.764791666668</v>
      </c>
      <c r="C5095" s="23">
        <v>45161.7658912037</v>
      </c>
      <c r="D5095" s="24" t="s">
        <v>46</v>
      </c>
      <c r="E5095" s="24" t="s">
        <v>9</v>
      </c>
      <c r="F5095" s="24" t="s">
        <v>14</v>
      </c>
      <c r="G5095" s="113" t="s">
        <v>47</v>
      </c>
      <c r="H50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095" s="48">
        <f>tbl_raw_data[[#This Row],[Date Actioned]]-tbl_raw_data[[#This Row],[Date Tagged]]</f>
        <v>1.0995370321325026E-3</v>
      </c>
      <c r="J5095" s="50">
        <f>HOUR(tbl_raw_data[[#This Row],[time_taken]])*60+MINUTE(tbl_raw_data[[#This Row],[time_taken]])+SECOND(tbl_raw_data[[#This Row],[time_taken]])/60</f>
        <v>1.5833333333333335</v>
      </c>
      <c r="K5095" s="54">
        <f>DATE(YEAR(tbl_raw_data[[#This Row],[Date Actioned]]), MONTH(tbl_raw_data[[#This Row],[Date Actioned]]), DAY(tbl_raw_data[[#This Row],[Date Actioned]]))</f>
        <v>45161</v>
      </c>
      <c r="L5095" s="55" t="str">
        <f>UPPER(TEXT(tbl_raw_data[[#This Row],[Updated_date]],"MMMM"))</f>
        <v>AUGUST</v>
      </c>
      <c r="M5095" s="55" t="str">
        <f>UPPER("Week "&amp;IF(ROUNDUP(DAY(tbl_raw_data[[#This Row],[Updated_date]])/7,0)=5,4,ROUNDUP(DAY(tbl_raw_data[[#This Row],[Updated_date]])/7,0)))</f>
        <v>WEEK 4</v>
      </c>
      <c r="N5095" s="57" t="str">
        <f>UPPER(VLOOKUP(tbl_raw_data[[#This Row],[Analyst]],[1]setting!$A$1:$B$15,2,0))</f>
        <v>HARDIK</v>
      </c>
      <c r="O5095" s="57" t="str">
        <f>UPPER(tbl_raw_data[[#This Row],[Outcome]])</f>
        <v>DECLINE</v>
      </c>
      <c r="P5095" s="57" t="str">
        <f>UPPER(tbl_raw_data[[#This Row],[Queue Name]])</f>
        <v>CONSUMER PRE BUREAU</v>
      </c>
      <c r="Q5095" s="57" t="str">
        <f>IF(tbl_raw_data[[#This Row],[time_taken_in_mins]]&lt;=20,"SLA_MET","SLA_NOT_MET")</f>
        <v>SLA_MET</v>
      </c>
    </row>
    <row r="5096" spans="1:17" ht="15" customHeight="1" x14ac:dyDescent="0.25">
      <c r="A5096" s="22" t="s">
        <v>2471</v>
      </c>
      <c r="B5096" s="6">
        <v>45161.769189814811</v>
      </c>
      <c r="C5096" s="23">
        <v>45161.77484953704</v>
      </c>
      <c r="D5096" s="24" t="s">
        <v>13</v>
      </c>
      <c r="E5096" s="24" t="s">
        <v>9</v>
      </c>
      <c r="F5096" s="24" t="s">
        <v>254</v>
      </c>
      <c r="G5096" s="113" t="s">
        <v>1016</v>
      </c>
      <c r="H50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6" s="48">
        <f>tbl_raw_data[[#This Row],[Date Actioned]]-tbl_raw_data[[#This Row],[Date Tagged]]</f>
        <v>5.659722228301689E-3</v>
      </c>
      <c r="J5096" s="50">
        <f>HOUR(tbl_raw_data[[#This Row],[time_taken]])*60+MINUTE(tbl_raw_data[[#This Row],[time_taken]])+SECOND(tbl_raw_data[[#This Row],[time_taken]])/60</f>
        <v>8.15</v>
      </c>
      <c r="K5096" s="54">
        <f>DATE(YEAR(tbl_raw_data[[#This Row],[Date Actioned]]), MONTH(tbl_raw_data[[#This Row],[Date Actioned]]), DAY(tbl_raw_data[[#This Row],[Date Actioned]]))</f>
        <v>45161</v>
      </c>
      <c r="L5096" s="55" t="str">
        <f>UPPER(TEXT(tbl_raw_data[[#This Row],[Updated_date]],"MMMM"))</f>
        <v>AUGUST</v>
      </c>
      <c r="M5096" s="55" t="str">
        <f>UPPER("Week "&amp;IF(ROUNDUP(DAY(tbl_raw_data[[#This Row],[Updated_date]])/7,0)=5,4,ROUNDUP(DAY(tbl_raw_data[[#This Row],[Updated_date]])/7,0)))</f>
        <v>WEEK 4</v>
      </c>
      <c r="N5096" s="57" t="str">
        <f>UPPER(VLOOKUP(tbl_raw_data[[#This Row],[Analyst]],[1]setting!$A$1:$B$15,2,0))</f>
        <v>FARDIN</v>
      </c>
      <c r="O5096" s="57" t="str">
        <f>UPPER(tbl_raw_data[[#This Row],[Outcome]])</f>
        <v>APPROVE</v>
      </c>
      <c r="P5096" s="57" t="str">
        <f>UPPER(tbl_raw_data[[#This Row],[Queue Name]])</f>
        <v>CONSUMER PRE BUREAU</v>
      </c>
      <c r="Q5096" s="57" t="str">
        <f>IF(tbl_raw_data[[#This Row],[time_taken_in_mins]]&lt;=20,"SLA_MET","SLA_NOT_MET")</f>
        <v>SLA_MET</v>
      </c>
    </row>
    <row r="5097" spans="1:17" ht="15" customHeight="1" x14ac:dyDescent="0.25">
      <c r="A5097" s="5" t="s">
        <v>3024</v>
      </c>
      <c r="B5097" s="12">
        <v>45161.770439814813</v>
      </c>
      <c r="C5097" s="27">
        <v>45161.776863425926</v>
      </c>
      <c r="D5097" s="28" t="s">
        <v>13</v>
      </c>
      <c r="E5097" s="28" t="s">
        <v>41</v>
      </c>
      <c r="F5097" s="28" t="s">
        <v>168</v>
      </c>
      <c r="G5097" s="114"/>
      <c r="H50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097" s="48">
        <f>tbl_raw_data[[#This Row],[Date Actioned]]-tbl_raw_data[[#This Row],[Date Tagged]]</f>
        <v>6.4236111138598062E-3</v>
      </c>
      <c r="J5097" s="50">
        <f>HOUR(tbl_raw_data[[#This Row],[time_taken]])*60+MINUTE(tbl_raw_data[[#This Row],[time_taken]])+SECOND(tbl_raw_data[[#This Row],[time_taken]])/60</f>
        <v>9.25</v>
      </c>
      <c r="K5097" s="54">
        <f>DATE(YEAR(tbl_raw_data[[#This Row],[Date Actioned]]), MONTH(tbl_raw_data[[#This Row],[Date Actioned]]), DAY(tbl_raw_data[[#This Row],[Date Actioned]]))</f>
        <v>45161</v>
      </c>
      <c r="L5097" s="55" t="str">
        <f>UPPER(TEXT(tbl_raw_data[[#This Row],[Updated_date]],"MMMM"))</f>
        <v>AUGUST</v>
      </c>
      <c r="M5097" s="55" t="str">
        <f>UPPER("Week "&amp;IF(ROUNDUP(DAY(tbl_raw_data[[#This Row],[Updated_date]])/7,0)=5,4,ROUNDUP(DAY(tbl_raw_data[[#This Row],[Updated_date]])/7,0)))</f>
        <v>WEEK 4</v>
      </c>
      <c r="N5097" s="57" t="str">
        <f>UPPER(VLOOKUP(tbl_raw_data[[#This Row],[Analyst]],[1]setting!$A$1:$B$15,2,0))</f>
        <v>MERCEDES</v>
      </c>
      <c r="O5097" s="57" t="str">
        <f>UPPER(tbl_raw_data[[#This Row],[Outcome]])</f>
        <v>APPROVE</v>
      </c>
      <c r="P5097" s="57" t="str">
        <f>UPPER(tbl_raw_data[[#This Row],[Queue Name]])</f>
        <v>CONSUMER POST BUREAU</v>
      </c>
      <c r="Q5097" s="57" t="str">
        <f>IF(tbl_raw_data[[#This Row],[time_taken_in_mins]]&lt;=20,"SLA_MET","SLA_NOT_MET")</f>
        <v>SLA_MET</v>
      </c>
    </row>
    <row r="5098" spans="1:17" ht="15" customHeight="1" x14ac:dyDescent="0.25">
      <c r="A5098" s="11" t="s">
        <v>3686</v>
      </c>
      <c r="B5098" s="6">
        <v>45161.771724537037</v>
      </c>
      <c r="C5098" s="23">
        <v>45161.779004629629</v>
      </c>
      <c r="D5098" s="24" t="s">
        <v>13</v>
      </c>
      <c r="E5098" s="24" t="s">
        <v>9</v>
      </c>
      <c r="F5098" s="24" t="s">
        <v>55</v>
      </c>
      <c r="G5098" s="113" t="s">
        <v>29</v>
      </c>
      <c r="H50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8" s="48">
        <f>tbl_raw_data[[#This Row],[Date Actioned]]-tbl_raw_data[[#This Row],[Date Tagged]]</f>
        <v>7.2800925918272696E-3</v>
      </c>
      <c r="J5098" s="50">
        <f>HOUR(tbl_raw_data[[#This Row],[time_taken]])*60+MINUTE(tbl_raw_data[[#This Row],[time_taken]])+SECOND(tbl_raw_data[[#This Row],[time_taken]])/60</f>
        <v>10.483333333333333</v>
      </c>
      <c r="K5098" s="54">
        <f>DATE(YEAR(tbl_raw_data[[#This Row],[Date Actioned]]), MONTH(tbl_raw_data[[#This Row],[Date Actioned]]), DAY(tbl_raw_data[[#This Row],[Date Actioned]]))</f>
        <v>45161</v>
      </c>
      <c r="L5098" s="55" t="str">
        <f>UPPER(TEXT(tbl_raw_data[[#This Row],[Updated_date]],"MMMM"))</f>
        <v>AUGUST</v>
      </c>
      <c r="M5098" s="55" t="str">
        <f>UPPER("Week "&amp;IF(ROUNDUP(DAY(tbl_raw_data[[#This Row],[Updated_date]])/7,0)=5,4,ROUNDUP(DAY(tbl_raw_data[[#This Row],[Updated_date]])/7,0)))</f>
        <v>WEEK 4</v>
      </c>
      <c r="N5098" s="57" t="str">
        <f>UPPER(VLOOKUP(tbl_raw_data[[#This Row],[Analyst]],[1]setting!$A$1:$B$15,2,0))</f>
        <v>CAMERON</v>
      </c>
      <c r="O5098" s="57" t="str">
        <f>UPPER(tbl_raw_data[[#This Row],[Outcome]])</f>
        <v>APPROVE</v>
      </c>
      <c r="P5098" s="57" t="str">
        <f>UPPER(tbl_raw_data[[#This Row],[Queue Name]])</f>
        <v>CONSUMER PRE BUREAU</v>
      </c>
      <c r="Q5098" s="57" t="str">
        <f>IF(tbl_raw_data[[#This Row],[time_taken_in_mins]]&lt;=20,"SLA_MET","SLA_NOT_MET")</f>
        <v>SLA_MET</v>
      </c>
    </row>
    <row r="5099" spans="1:17" ht="15" customHeight="1" x14ac:dyDescent="0.25">
      <c r="A5099" s="5" t="s">
        <v>633</v>
      </c>
      <c r="B5099" s="12">
        <v>45161.775046296294</v>
      </c>
      <c r="C5099" s="27">
        <v>45161.778113425928</v>
      </c>
      <c r="D5099" s="28" t="s">
        <v>46</v>
      </c>
      <c r="E5099" s="28" t="s">
        <v>9</v>
      </c>
      <c r="F5099" s="28" t="s">
        <v>42</v>
      </c>
      <c r="G5099" s="112" t="s">
        <v>634</v>
      </c>
      <c r="H50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099" s="48">
        <f>tbl_raw_data[[#This Row],[Date Actioned]]-tbl_raw_data[[#This Row],[Date Tagged]]</f>
        <v>3.0671296335640363E-3</v>
      </c>
      <c r="J5099" s="50">
        <f>HOUR(tbl_raw_data[[#This Row],[time_taken]])*60+MINUTE(tbl_raw_data[[#This Row],[time_taken]])+SECOND(tbl_raw_data[[#This Row],[time_taken]])/60</f>
        <v>4.416666666666667</v>
      </c>
      <c r="K5099" s="54">
        <f>DATE(YEAR(tbl_raw_data[[#This Row],[Date Actioned]]), MONTH(tbl_raw_data[[#This Row],[Date Actioned]]), DAY(tbl_raw_data[[#This Row],[Date Actioned]]))</f>
        <v>45161</v>
      </c>
      <c r="L5099" s="55" t="str">
        <f>UPPER(TEXT(tbl_raw_data[[#This Row],[Updated_date]],"MMMM"))</f>
        <v>AUGUST</v>
      </c>
      <c r="M5099" s="55" t="str">
        <f>UPPER("Week "&amp;IF(ROUNDUP(DAY(tbl_raw_data[[#This Row],[Updated_date]])/7,0)=5,4,ROUNDUP(DAY(tbl_raw_data[[#This Row],[Updated_date]])/7,0)))</f>
        <v>WEEK 4</v>
      </c>
      <c r="N5099" s="57" t="str">
        <f>UPPER(VLOOKUP(tbl_raw_data[[#This Row],[Analyst]],[1]setting!$A$1:$B$15,2,0))</f>
        <v>NITESH</v>
      </c>
      <c r="O5099" s="57" t="str">
        <f>UPPER(tbl_raw_data[[#This Row],[Outcome]])</f>
        <v>DECLINE</v>
      </c>
      <c r="P5099" s="57" t="str">
        <f>UPPER(tbl_raw_data[[#This Row],[Queue Name]])</f>
        <v>CONSUMER PRE BUREAU</v>
      </c>
      <c r="Q5099" s="57" t="str">
        <f>IF(tbl_raw_data[[#This Row],[time_taken_in_mins]]&lt;=20,"SLA_MET","SLA_NOT_MET")</f>
        <v>SLA_MET</v>
      </c>
    </row>
    <row r="5100" spans="1:17" ht="15" customHeight="1" x14ac:dyDescent="0.25">
      <c r="A5100" s="5" t="s">
        <v>6287</v>
      </c>
      <c r="B5100" s="6">
        <v>45161.77847222222</v>
      </c>
      <c r="C5100" s="23">
        <v>45161.791250000002</v>
      </c>
      <c r="D5100" s="24" t="s">
        <v>8</v>
      </c>
      <c r="E5100" s="24" t="s">
        <v>9</v>
      </c>
      <c r="F5100" s="24" t="s">
        <v>42</v>
      </c>
      <c r="G5100" s="113" t="s">
        <v>174</v>
      </c>
      <c r="H51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100" s="48">
        <f>tbl_raw_data[[#This Row],[Date Actioned]]-tbl_raw_data[[#This Row],[Date Tagged]]</f>
        <v>1.2777777781593613E-2</v>
      </c>
      <c r="J5100" s="50">
        <f>HOUR(tbl_raw_data[[#This Row],[time_taken]])*60+MINUTE(tbl_raw_data[[#This Row],[time_taken]])+SECOND(tbl_raw_data[[#This Row],[time_taken]])/60</f>
        <v>18.399999999999999</v>
      </c>
      <c r="K5100" s="54">
        <f>DATE(YEAR(tbl_raw_data[[#This Row],[Date Actioned]]), MONTH(tbl_raw_data[[#This Row],[Date Actioned]]), DAY(tbl_raw_data[[#This Row],[Date Actioned]]))</f>
        <v>45161</v>
      </c>
      <c r="L5100" s="55" t="str">
        <f>UPPER(TEXT(tbl_raw_data[[#This Row],[Updated_date]],"MMMM"))</f>
        <v>AUGUST</v>
      </c>
      <c r="M5100" s="55" t="str">
        <f>UPPER("Week "&amp;IF(ROUNDUP(DAY(tbl_raw_data[[#This Row],[Updated_date]])/7,0)=5,4,ROUNDUP(DAY(tbl_raw_data[[#This Row],[Updated_date]])/7,0)))</f>
        <v>WEEK 4</v>
      </c>
      <c r="N5100" s="57" t="str">
        <f>UPPER(VLOOKUP(tbl_raw_data[[#This Row],[Analyst]],[1]setting!$A$1:$B$15,2,0))</f>
        <v>NITESH</v>
      </c>
      <c r="O5100" s="57" t="str">
        <f>UPPER(tbl_raw_data[[#This Row],[Outcome]])</f>
        <v>WITHDRAW</v>
      </c>
      <c r="P5100" s="57" t="str">
        <f>UPPER(tbl_raw_data[[#This Row],[Queue Name]])</f>
        <v>CONSUMER PRE BUREAU</v>
      </c>
      <c r="Q5100" s="57" t="str">
        <f>IF(tbl_raw_data[[#This Row],[time_taken_in_mins]]&lt;=20,"SLA_MET","SLA_NOT_MET")</f>
        <v>SLA_MET</v>
      </c>
    </row>
    <row r="5101" spans="1:17" ht="15" customHeight="1" x14ac:dyDescent="0.25">
      <c r="A5101" s="22" t="s">
        <v>4190</v>
      </c>
      <c r="B5101" s="12">
        <v>45161.781782407408</v>
      </c>
      <c r="C5101" s="27">
        <v>45161.789814814816</v>
      </c>
      <c r="D5101" s="28" t="s">
        <v>13</v>
      </c>
      <c r="E5101" s="28" t="s">
        <v>41</v>
      </c>
      <c r="F5101" s="28" t="s">
        <v>168</v>
      </c>
      <c r="G5101" s="114"/>
      <c r="H51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01" s="48">
        <f>tbl_raw_data[[#This Row],[Date Actioned]]-tbl_raw_data[[#This Row],[Date Tagged]]</f>
        <v>8.0324074078816921E-3</v>
      </c>
      <c r="J5101" s="50">
        <f>HOUR(tbl_raw_data[[#This Row],[time_taken]])*60+MINUTE(tbl_raw_data[[#This Row],[time_taken]])+SECOND(tbl_raw_data[[#This Row],[time_taken]])/60</f>
        <v>11.566666666666666</v>
      </c>
      <c r="K5101" s="54">
        <f>DATE(YEAR(tbl_raw_data[[#This Row],[Date Actioned]]), MONTH(tbl_raw_data[[#This Row],[Date Actioned]]), DAY(tbl_raw_data[[#This Row],[Date Actioned]]))</f>
        <v>45161</v>
      </c>
      <c r="L5101" s="55" t="str">
        <f>UPPER(TEXT(tbl_raw_data[[#This Row],[Updated_date]],"MMMM"))</f>
        <v>AUGUST</v>
      </c>
      <c r="M5101" s="55" t="str">
        <f>UPPER("Week "&amp;IF(ROUNDUP(DAY(tbl_raw_data[[#This Row],[Updated_date]])/7,0)=5,4,ROUNDUP(DAY(tbl_raw_data[[#This Row],[Updated_date]])/7,0)))</f>
        <v>WEEK 4</v>
      </c>
      <c r="N5101" s="57" t="str">
        <f>UPPER(VLOOKUP(tbl_raw_data[[#This Row],[Analyst]],[1]setting!$A$1:$B$15,2,0))</f>
        <v>MERCEDES</v>
      </c>
      <c r="O5101" s="57" t="str">
        <f>UPPER(tbl_raw_data[[#This Row],[Outcome]])</f>
        <v>APPROVE</v>
      </c>
      <c r="P5101" s="57" t="str">
        <f>UPPER(tbl_raw_data[[#This Row],[Queue Name]])</f>
        <v>CONSUMER POST BUREAU</v>
      </c>
      <c r="Q5101" s="57" t="str">
        <f>IF(tbl_raw_data[[#This Row],[time_taken_in_mins]]&lt;=20,"SLA_MET","SLA_NOT_MET")</f>
        <v>SLA_MET</v>
      </c>
    </row>
    <row r="5102" spans="1:17" ht="15" customHeight="1" x14ac:dyDescent="0.25">
      <c r="A5102" s="5" t="s">
        <v>1965</v>
      </c>
      <c r="B5102" s="6">
        <v>45161.781886574077</v>
      </c>
      <c r="C5102" s="23">
        <v>45161.786909722221</v>
      </c>
      <c r="D5102" s="24" t="s">
        <v>13</v>
      </c>
      <c r="E5102" s="24" t="s">
        <v>28</v>
      </c>
      <c r="F5102" s="24" t="s">
        <v>14</v>
      </c>
      <c r="G5102" s="113" t="s">
        <v>29</v>
      </c>
      <c r="H51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2" s="48">
        <f>tbl_raw_data[[#This Row],[Date Actioned]]-tbl_raw_data[[#This Row],[Date Tagged]]</f>
        <v>5.0231481436640024E-3</v>
      </c>
      <c r="J5102" s="50">
        <f>HOUR(tbl_raw_data[[#This Row],[time_taken]])*60+MINUTE(tbl_raw_data[[#This Row],[time_taken]])+SECOND(tbl_raw_data[[#This Row],[time_taken]])/60</f>
        <v>7.2333333333333334</v>
      </c>
      <c r="K5102" s="54">
        <f>DATE(YEAR(tbl_raw_data[[#This Row],[Date Actioned]]), MONTH(tbl_raw_data[[#This Row],[Date Actioned]]), DAY(tbl_raw_data[[#This Row],[Date Actioned]]))</f>
        <v>45161</v>
      </c>
      <c r="L5102" s="55" t="str">
        <f>UPPER(TEXT(tbl_raw_data[[#This Row],[Updated_date]],"MMMM"))</f>
        <v>AUGUST</v>
      </c>
      <c r="M5102" s="55" t="str">
        <f>UPPER("Week "&amp;IF(ROUNDUP(DAY(tbl_raw_data[[#This Row],[Updated_date]])/7,0)=5,4,ROUNDUP(DAY(tbl_raw_data[[#This Row],[Updated_date]])/7,0)))</f>
        <v>WEEK 4</v>
      </c>
      <c r="N5102" s="57" t="str">
        <f>UPPER(VLOOKUP(tbl_raw_data[[#This Row],[Analyst]],[1]setting!$A$1:$B$15,2,0))</f>
        <v>HARDIK</v>
      </c>
      <c r="O5102" s="57" t="str">
        <f>UPPER(tbl_raw_data[[#This Row],[Outcome]])</f>
        <v>APPROVE</v>
      </c>
      <c r="P5102" s="57" t="str">
        <f>UPPER(tbl_raw_data[[#This Row],[Queue Name]])</f>
        <v>CONSUMER EXISTING</v>
      </c>
      <c r="Q5102" s="57" t="str">
        <f>IF(tbl_raw_data[[#This Row],[time_taken_in_mins]]&lt;=20,"SLA_MET","SLA_NOT_MET")</f>
        <v>SLA_MET</v>
      </c>
    </row>
    <row r="5103" spans="1:17" ht="15" customHeight="1" x14ac:dyDescent="0.25">
      <c r="A5103" s="11" t="s">
        <v>3399</v>
      </c>
      <c r="B5103" s="12">
        <v>45161.783553240741</v>
      </c>
      <c r="C5103" s="27">
        <v>45161.79047453704</v>
      </c>
      <c r="D5103" s="28" t="s">
        <v>13</v>
      </c>
      <c r="E5103" s="28" t="s">
        <v>28</v>
      </c>
      <c r="F5103" s="28" t="s">
        <v>254</v>
      </c>
      <c r="G5103" s="112" t="s">
        <v>29</v>
      </c>
      <c r="H51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3" s="48">
        <f>tbl_raw_data[[#This Row],[Date Actioned]]-tbl_raw_data[[#This Row],[Date Tagged]]</f>
        <v>6.921296298969537E-3</v>
      </c>
      <c r="J5103" s="50">
        <f>HOUR(tbl_raw_data[[#This Row],[time_taken]])*60+MINUTE(tbl_raw_data[[#This Row],[time_taken]])+SECOND(tbl_raw_data[[#This Row],[time_taken]])/60</f>
        <v>9.9666666666666668</v>
      </c>
      <c r="K5103" s="54">
        <f>DATE(YEAR(tbl_raw_data[[#This Row],[Date Actioned]]), MONTH(tbl_raw_data[[#This Row],[Date Actioned]]), DAY(tbl_raw_data[[#This Row],[Date Actioned]]))</f>
        <v>45161</v>
      </c>
      <c r="L5103" s="55" t="str">
        <f>UPPER(TEXT(tbl_raw_data[[#This Row],[Updated_date]],"MMMM"))</f>
        <v>AUGUST</v>
      </c>
      <c r="M5103" s="55" t="str">
        <f>UPPER("Week "&amp;IF(ROUNDUP(DAY(tbl_raw_data[[#This Row],[Updated_date]])/7,0)=5,4,ROUNDUP(DAY(tbl_raw_data[[#This Row],[Updated_date]])/7,0)))</f>
        <v>WEEK 4</v>
      </c>
      <c r="N5103" s="57" t="str">
        <f>UPPER(VLOOKUP(tbl_raw_data[[#This Row],[Analyst]],[1]setting!$A$1:$B$15,2,0))</f>
        <v>FARDIN</v>
      </c>
      <c r="O5103" s="57" t="str">
        <f>UPPER(tbl_raw_data[[#This Row],[Outcome]])</f>
        <v>APPROVE</v>
      </c>
      <c r="P5103" s="57" t="str">
        <f>UPPER(tbl_raw_data[[#This Row],[Queue Name]])</f>
        <v>CONSUMER EXISTING</v>
      </c>
      <c r="Q5103" s="57" t="str">
        <f>IF(tbl_raw_data[[#This Row],[time_taken_in_mins]]&lt;=20,"SLA_MET","SLA_NOT_MET")</f>
        <v>SLA_MET</v>
      </c>
    </row>
    <row r="5104" spans="1:17" ht="15" customHeight="1" x14ac:dyDescent="0.25">
      <c r="A5104" s="22" t="s">
        <v>1494</v>
      </c>
      <c r="B5104" s="6">
        <v>45161.78528935185</v>
      </c>
      <c r="C5104" s="23">
        <v>45161.789722222224</v>
      </c>
      <c r="D5104" s="24" t="s">
        <v>13</v>
      </c>
      <c r="E5104" s="24" t="s">
        <v>28</v>
      </c>
      <c r="F5104" s="24" t="s">
        <v>55</v>
      </c>
      <c r="G5104" s="113" t="s">
        <v>29</v>
      </c>
      <c r="H51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4" s="48">
        <f>tbl_raw_data[[#This Row],[Date Actioned]]-tbl_raw_data[[#This Row],[Date Tagged]]</f>
        <v>4.432870373420883E-3</v>
      </c>
      <c r="J5104" s="50">
        <f>HOUR(tbl_raw_data[[#This Row],[time_taken]])*60+MINUTE(tbl_raw_data[[#This Row],[time_taken]])+SECOND(tbl_raw_data[[#This Row],[time_taken]])/60</f>
        <v>6.3833333333333337</v>
      </c>
      <c r="K5104" s="54">
        <f>DATE(YEAR(tbl_raw_data[[#This Row],[Date Actioned]]), MONTH(tbl_raw_data[[#This Row],[Date Actioned]]), DAY(tbl_raw_data[[#This Row],[Date Actioned]]))</f>
        <v>45161</v>
      </c>
      <c r="L5104" s="55" t="str">
        <f>UPPER(TEXT(tbl_raw_data[[#This Row],[Updated_date]],"MMMM"))</f>
        <v>AUGUST</v>
      </c>
      <c r="M5104" s="55" t="str">
        <f>UPPER("Week "&amp;IF(ROUNDUP(DAY(tbl_raw_data[[#This Row],[Updated_date]])/7,0)=5,4,ROUNDUP(DAY(tbl_raw_data[[#This Row],[Updated_date]])/7,0)))</f>
        <v>WEEK 4</v>
      </c>
      <c r="N5104" s="57" t="str">
        <f>UPPER(VLOOKUP(tbl_raw_data[[#This Row],[Analyst]],[1]setting!$A$1:$B$15,2,0))</f>
        <v>CAMERON</v>
      </c>
      <c r="O5104" s="57" t="str">
        <f>UPPER(tbl_raw_data[[#This Row],[Outcome]])</f>
        <v>APPROVE</v>
      </c>
      <c r="P5104" s="57" t="str">
        <f>UPPER(tbl_raw_data[[#This Row],[Queue Name]])</f>
        <v>CONSUMER EXISTING</v>
      </c>
      <c r="Q5104" s="57" t="str">
        <f>IF(tbl_raw_data[[#This Row],[time_taken_in_mins]]&lt;=20,"SLA_MET","SLA_NOT_MET")</f>
        <v>SLA_MET</v>
      </c>
    </row>
    <row r="5105" spans="1:17" ht="15" customHeight="1" x14ac:dyDescent="0.25">
      <c r="A5105" s="11" t="s">
        <v>671</v>
      </c>
      <c r="B5105" s="12">
        <v>45161.787557870368</v>
      </c>
      <c r="C5105" s="27">
        <v>45161.790682870371</v>
      </c>
      <c r="D5105" s="28" t="s">
        <v>8</v>
      </c>
      <c r="E5105" s="28" t="s">
        <v>41</v>
      </c>
      <c r="F5105" s="28" t="s">
        <v>14</v>
      </c>
      <c r="G5105" s="112" t="s">
        <v>672</v>
      </c>
      <c r="H51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05" s="48">
        <f>tbl_raw_data[[#This Row],[Date Actioned]]-tbl_raw_data[[#This Row],[Date Tagged]]</f>
        <v>3.125000002910383E-3</v>
      </c>
      <c r="J5105" s="50">
        <f>HOUR(tbl_raw_data[[#This Row],[time_taken]])*60+MINUTE(tbl_raw_data[[#This Row],[time_taken]])+SECOND(tbl_raw_data[[#This Row],[time_taken]])/60</f>
        <v>4.5</v>
      </c>
      <c r="K5105" s="54">
        <f>DATE(YEAR(tbl_raw_data[[#This Row],[Date Actioned]]), MONTH(tbl_raw_data[[#This Row],[Date Actioned]]), DAY(tbl_raw_data[[#This Row],[Date Actioned]]))</f>
        <v>45161</v>
      </c>
      <c r="L5105" s="55" t="str">
        <f>UPPER(TEXT(tbl_raw_data[[#This Row],[Updated_date]],"MMMM"))</f>
        <v>AUGUST</v>
      </c>
      <c r="M5105" s="55" t="str">
        <f>UPPER("Week "&amp;IF(ROUNDUP(DAY(tbl_raw_data[[#This Row],[Updated_date]])/7,0)=5,4,ROUNDUP(DAY(tbl_raw_data[[#This Row],[Updated_date]])/7,0)))</f>
        <v>WEEK 4</v>
      </c>
      <c r="N5105" s="57" t="str">
        <f>UPPER(VLOOKUP(tbl_raw_data[[#This Row],[Analyst]],[1]setting!$A$1:$B$15,2,0))</f>
        <v>HARDIK</v>
      </c>
      <c r="O5105" s="57" t="str">
        <f>UPPER(tbl_raw_data[[#This Row],[Outcome]])</f>
        <v>WITHDRAW</v>
      </c>
      <c r="P5105" s="57" t="str">
        <f>UPPER(tbl_raw_data[[#This Row],[Queue Name]])</f>
        <v>CONSUMER POST BUREAU</v>
      </c>
      <c r="Q5105" s="57" t="str">
        <f>IF(tbl_raw_data[[#This Row],[time_taken_in_mins]]&lt;=20,"SLA_MET","SLA_NOT_MET")</f>
        <v>SLA_MET</v>
      </c>
    </row>
    <row r="5106" spans="1:17" ht="15" customHeight="1" x14ac:dyDescent="0.25">
      <c r="A5106" s="5" t="s">
        <v>1816</v>
      </c>
      <c r="B5106" s="12">
        <v>45161.788078703707</v>
      </c>
      <c r="C5106" s="27">
        <v>45161.792905092596</v>
      </c>
      <c r="D5106" s="28" t="s">
        <v>13</v>
      </c>
      <c r="E5106" s="28" t="s">
        <v>28</v>
      </c>
      <c r="F5106" s="28" t="s">
        <v>55</v>
      </c>
      <c r="G5106" s="112" t="s">
        <v>29</v>
      </c>
      <c r="H51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6" s="48">
        <f>tbl_raw_data[[#This Row],[Date Actioned]]-tbl_raw_data[[#This Row],[Date Tagged]]</f>
        <v>4.8263888893416151E-3</v>
      </c>
      <c r="J5106" s="50">
        <f>HOUR(tbl_raw_data[[#This Row],[time_taken]])*60+MINUTE(tbl_raw_data[[#This Row],[time_taken]])+SECOND(tbl_raw_data[[#This Row],[time_taken]])/60</f>
        <v>6.95</v>
      </c>
      <c r="K5106" s="54">
        <f>DATE(YEAR(tbl_raw_data[[#This Row],[Date Actioned]]), MONTH(tbl_raw_data[[#This Row],[Date Actioned]]), DAY(tbl_raw_data[[#This Row],[Date Actioned]]))</f>
        <v>45161</v>
      </c>
      <c r="L5106" s="55" t="str">
        <f>UPPER(TEXT(tbl_raw_data[[#This Row],[Updated_date]],"MMMM"))</f>
        <v>AUGUST</v>
      </c>
      <c r="M5106" s="55" t="str">
        <f>UPPER("Week "&amp;IF(ROUNDUP(DAY(tbl_raw_data[[#This Row],[Updated_date]])/7,0)=5,4,ROUNDUP(DAY(tbl_raw_data[[#This Row],[Updated_date]])/7,0)))</f>
        <v>WEEK 4</v>
      </c>
      <c r="N5106" s="57" t="str">
        <f>UPPER(VLOOKUP(tbl_raw_data[[#This Row],[Analyst]],[1]setting!$A$1:$B$15,2,0))</f>
        <v>CAMERON</v>
      </c>
      <c r="O5106" s="57" t="str">
        <f>UPPER(tbl_raw_data[[#This Row],[Outcome]])</f>
        <v>APPROVE</v>
      </c>
      <c r="P5106" s="57" t="str">
        <f>UPPER(tbl_raw_data[[#This Row],[Queue Name]])</f>
        <v>CONSUMER EXISTING</v>
      </c>
      <c r="Q5106" s="57" t="str">
        <f>IF(tbl_raw_data[[#This Row],[time_taken_in_mins]]&lt;=20,"SLA_MET","SLA_NOT_MET")</f>
        <v>SLA_MET</v>
      </c>
    </row>
    <row r="5107" spans="1:17" ht="15" customHeight="1" x14ac:dyDescent="0.25">
      <c r="A5107" s="11" t="s">
        <v>1070</v>
      </c>
      <c r="B5107" s="6">
        <v>45161.79346064815</v>
      </c>
      <c r="C5107" s="23">
        <v>45161.797222222223</v>
      </c>
      <c r="D5107" s="24" t="s">
        <v>13</v>
      </c>
      <c r="E5107" s="24" t="s">
        <v>28</v>
      </c>
      <c r="F5107" s="24" t="s">
        <v>14</v>
      </c>
      <c r="G5107" s="113" t="s">
        <v>29</v>
      </c>
      <c r="H51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7" s="48">
        <f>tbl_raw_data[[#This Row],[Date Actioned]]-tbl_raw_data[[#This Row],[Date Tagged]]</f>
        <v>3.7615740729961544E-3</v>
      </c>
      <c r="J5107" s="50">
        <f>HOUR(tbl_raw_data[[#This Row],[time_taken]])*60+MINUTE(tbl_raw_data[[#This Row],[time_taken]])+SECOND(tbl_raw_data[[#This Row],[time_taken]])/60</f>
        <v>5.416666666666667</v>
      </c>
      <c r="K5107" s="54">
        <f>DATE(YEAR(tbl_raw_data[[#This Row],[Date Actioned]]), MONTH(tbl_raw_data[[#This Row],[Date Actioned]]), DAY(tbl_raw_data[[#This Row],[Date Actioned]]))</f>
        <v>45161</v>
      </c>
      <c r="L5107" s="55" t="str">
        <f>UPPER(TEXT(tbl_raw_data[[#This Row],[Updated_date]],"MMMM"))</f>
        <v>AUGUST</v>
      </c>
      <c r="M5107" s="55" t="str">
        <f>UPPER("Week "&amp;IF(ROUNDUP(DAY(tbl_raw_data[[#This Row],[Updated_date]])/7,0)=5,4,ROUNDUP(DAY(tbl_raw_data[[#This Row],[Updated_date]])/7,0)))</f>
        <v>WEEK 4</v>
      </c>
      <c r="N5107" s="57" t="str">
        <f>UPPER(VLOOKUP(tbl_raw_data[[#This Row],[Analyst]],[1]setting!$A$1:$B$15,2,0))</f>
        <v>HARDIK</v>
      </c>
      <c r="O5107" s="57" t="str">
        <f>UPPER(tbl_raw_data[[#This Row],[Outcome]])</f>
        <v>APPROVE</v>
      </c>
      <c r="P5107" s="57" t="str">
        <f>UPPER(tbl_raw_data[[#This Row],[Queue Name]])</f>
        <v>CONSUMER EXISTING</v>
      </c>
      <c r="Q5107" s="57" t="str">
        <f>IF(tbl_raw_data[[#This Row],[time_taken_in_mins]]&lt;=20,"SLA_MET","SLA_NOT_MET")</f>
        <v>SLA_MET</v>
      </c>
    </row>
    <row r="5108" spans="1:17" ht="15" customHeight="1" x14ac:dyDescent="0.25">
      <c r="A5108" s="11" t="s">
        <v>3095</v>
      </c>
      <c r="B5108" s="6">
        <v>45161.796909722223</v>
      </c>
      <c r="C5108" s="23">
        <v>45161.803437499999</v>
      </c>
      <c r="D5108" s="24" t="s">
        <v>46</v>
      </c>
      <c r="E5108" s="24" t="s">
        <v>41</v>
      </c>
      <c r="F5108" s="24" t="s">
        <v>14</v>
      </c>
      <c r="G5108" s="113" t="s">
        <v>225</v>
      </c>
      <c r="H51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08" s="48">
        <f>tbl_raw_data[[#This Row],[Date Actioned]]-tbl_raw_data[[#This Row],[Date Tagged]]</f>
        <v>6.5277777757728472E-3</v>
      </c>
      <c r="J5108" s="50">
        <f>HOUR(tbl_raw_data[[#This Row],[time_taken]])*60+MINUTE(tbl_raw_data[[#This Row],[time_taken]])+SECOND(tbl_raw_data[[#This Row],[time_taken]])/60</f>
        <v>9.4</v>
      </c>
      <c r="K5108" s="54">
        <f>DATE(YEAR(tbl_raw_data[[#This Row],[Date Actioned]]), MONTH(tbl_raw_data[[#This Row],[Date Actioned]]), DAY(tbl_raw_data[[#This Row],[Date Actioned]]))</f>
        <v>45161</v>
      </c>
      <c r="L5108" s="55" t="str">
        <f>UPPER(TEXT(tbl_raw_data[[#This Row],[Updated_date]],"MMMM"))</f>
        <v>AUGUST</v>
      </c>
      <c r="M5108" s="55" t="str">
        <f>UPPER("Week "&amp;IF(ROUNDUP(DAY(tbl_raw_data[[#This Row],[Updated_date]])/7,0)=5,4,ROUNDUP(DAY(tbl_raw_data[[#This Row],[Updated_date]])/7,0)))</f>
        <v>WEEK 4</v>
      </c>
      <c r="N5108" s="57" t="str">
        <f>UPPER(VLOOKUP(tbl_raw_data[[#This Row],[Analyst]],[1]setting!$A$1:$B$15,2,0))</f>
        <v>HARDIK</v>
      </c>
      <c r="O5108" s="57" t="str">
        <f>UPPER(tbl_raw_data[[#This Row],[Outcome]])</f>
        <v>DECLINE</v>
      </c>
      <c r="P5108" s="57" t="str">
        <f>UPPER(tbl_raw_data[[#This Row],[Queue Name]])</f>
        <v>CONSUMER POST BUREAU</v>
      </c>
      <c r="Q5108" s="57" t="str">
        <f>IF(tbl_raw_data[[#This Row],[time_taken_in_mins]]&lt;=20,"SLA_MET","SLA_NOT_MET")</f>
        <v>SLA_MET</v>
      </c>
    </row>
    <row r="5109" spans="1:17" ht="15" customHeight="1" x14ac:dyDescent="0.25">
      <c r="A5109" s="22" t="s">
        <v>3798</v>
      </c>
      <c r="B5109" s="12">
        <v>45161.797303240739</v>
      </c>
      <c r="C5109" s="27">
        <v>45161.804745370369</v>
      </c>
      <c r="D5109" s="28" t="s">
        <v>13</v>
      </c>
      <c r="E5109" s="28" t="s">
        <v>28</v>
      </c>
      <c r="F5109" s="28" t="s">
        <v>254</v>
      </c>
      <c r="G5109" s="114"/>
      <c r="H51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09" s="48">
        <f>tbl_raw_data[[#This Row],[Date Actioned]]-tbl_raw_data[[#This Row],[Date Tagged]]</f>
        <v>7.442129630362615E-3</v>
      </c>
      <c r="J5109" s="50">
        <f>HOUR(tbl_raw_data[[#This Row],[time_taken]])*60+MINUTE(tbl_raw_data[[#This Row],[time_taken]])+SECOND(tbl_raw_data[[#This Row],[time_taken]])/60</f>
        <v>10.716666666666667</v>
      </c>
      <c r="K5109" s="54">
        <f>DATE(YEAR(tbl_raw_data[[#This Row],[Date Actioned]]), MONTH(tbl_raw_data[[#This Row],[Date Actioned]]), DAY(tbl_raw_data[[#This Row],[Date Actioned]]))</f>
        <v>45161</v>
      </c>
      <c r="L5109" s="55" t="str">
        <f>UPPER(TEXT(tbl_raw_data[[#This Row],[Updated_date]],"MMMM"))</f>
        <v>AUGUST</v>
      </c>
      <c r="M5109" s="55" t="str">
        <f>UPPER("Week "&amp;IF(ROUNDUP(DAY(tbl_raw_data[[#This Row],[Updated_date]])/7,0)=5,4,ROUNDUP(DAY(tbl_raw_data[[#This Row],[Updated_date]])/7,0)))</f>
        <v>WEEK 4</v>
      </c>
      <c r="N5109" s="57" t="str">
        <f>UPPER(VLOOKUP(tbl_raw_data[[#This Row],[Analyst]],[1]setting!$A$1:$B$15,2,0))</f>
        <v>FARDIN</v>
      </c>
      <c r="O5109" s="57" t="str">
        <f>UPPER(tbl_raw_data[[#This Row],[Outcome]])</f>
        <v>APPROVE</v>
      </c>
      <c r="P5109" s="57" t="str">
        <f>UPPER(tbl_raw_data[[#This Row],[Queue Name]])</f>
        <v>CONSUMER EXISTING</v>
      </c>
      <c r="Q5109" s="57" t="str">
        <f>IF(tbl_raw_data[[#This Row],[time_taken_in_mins]]&lt;=20,"SLA_MET","SLA_NOT_MET")</f>
        <v>SLA_MET</v>
      </c>
    </row>
    <row r="5110" spans="1:17" ht="15" customHeight="1" x14ac:dyDescent="0.25">
      <c r="A5110" s="5" t="s">
        <v>5079</v>
      </c>
      <c r="B5110" s="6">
        <v>45161.798136574071</v>
      </c>
      <c r="C5110" s="23">
        <v>45161.807824074072</v>
      </c>
      <c r="D5110" s="24" t="s">
        <v>13</v>
      </c>
      <c r="E5110" s="24" t="s">
        <v>28</v>
      </c>
      <c r="F5110" s="24" t="s">
        <v>168</v>
      </c>
      <c r="G5110" s="115"/>
      <c r="H51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0" s="48">
        <f>tbl_raw_data[[#This Row],[Date Actioned]]-tbl_raw_data[[#This Row],[Date Tagged]]</f>
        <v>9.6875000017462298E-3</v>
      </c>
      <c r="J5110" s="50">
        <f>HOUR(tbl_raw_data[[#This Row],[time_taken]])*60+MINUTE(tbl_raw_data[[#This Row],[time_taken]])+SECOND(tbl_raw_data[[#This Row],[time_taken]])/60</f>
        <v>13.95</v>
      </c>
      <c r="K5110" s="54">
        <f>DATE(YEAR(tbl_raw_data[[#This Row],[Date Actioned]]), MONTH(tbl_raw_data[[#This Row],[Date Actioned]]), DAY(tbl_raw_data[[#This Row],[Date Actioned]]))</f>
        <v>45161</v>
      </c>
      <c r="L5110" s="55" t="str">
        <f>UPPER(TEXT(tbl_raw_data[[#This Row],[Updated_date]],"MMMM"))</f>
        <v>AUGUST</v>
      </c>
      <c r="M5110" s="55" t="str">
        <f>UPPER("Week "&amp;IF(ROUNDUP(DAY(tbl_raw_data[[#This Row],[Updated_date]])/7,0)=5,4,ROUNDUP(DAY(tbl_raw_data[[#This Row],[Updated_date]])/7,0)))</f>
        <v>WEEK 4</v>
      </c>
      <c r="N5110" s="57" t="str">
        <f>UPPER(VLOOKUP(tbl_raw_data[[#This Row],[Analyst]],[1]setting!$A$1:$B$15,2,0))</f>
        <v>MERCEDES</v>
      </c>
      <c r="O5110" s="57" t="str">
        <f>UPPER(tbl_raw_data[[#This Row],[Outcome]])</f>
        <v>APPROVE</v>
      </c>
      <c r="P5110" s="57" t="str">
        <f>UPPER(tbl_raw_data[[#This Row],[Queue Name]])</f>
        <v>CONSUMER EXISTING</v>
      </c>
      <c r="Q5110" s="57" t="str">
        <f>IF(tbl_raw_data[[#This Row],[time_taken_in_mins]]&lt;=20,"SLA_MET","SLA_NOT_MET")</f>
        <v>SLA_MET</v>
      </c>
    </row>
    <row r="5111" spans="1:17" ht="15" customHeight="1" x14ac:dyDescent="0.25">
      <c r="A5111" s="22" t="s">
        <v>245</v>
      </c>
      <c r="B5111" s="12">
        <v>45161.799571759257</v>
      </c>
      <c r="C5111" s="27">
        <v>45161.80164351852</v>
      </c>
      <c r="D5111" s="28" t="s">
        <v>46</v>
      </c>
      <c r="E5111" s="28" t="s">
        <v>28</v>
      </c>
      <c r="F5111" s="28" t="s">
        <v>55</v>
      </c>
      <c r="G5111" s="112" t="s">
        <v>246</v>
      </c>
      <c r="H51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11" s="48">
        <f>tbl_raw_data[[#This Row],[Date Actioned]]-tbl_raw_data[[#This Row],[Date Tagged]]</f>
        <v>2.0717592633445747E-3</v>
      </c>
      <c r="J5111" s="50">
        <f>HOUR(tbl_raw_data[[#This Row],[time_taken]])*60+MINUTE(tbl_raw_data[[#This Row],[time_taken]])+SECOND(tbl_raw_data[[#This Row],[time_taken]])/60</f>
        <v>2.9833333333333334</v>
      </c>
      <c r="K5111" s="54">
        <f>DATE(YEAR(tbl_raw_data[[#This Row],[Date Actioned]]), MONTH(tbl_raw_data[[#This Row],[Date Actioned]]), DAY(tbl_raw_data[[#This Row],[Date Actioned]]))</f>
        <v>45161</v>
      </c>
      <c r="L5111" s="55" t="str">
        <f>UPPER(TEXT(tbl_raw_data[[#This Row],[Updated_date]],"MMMM"))</f>
        <v>AUGUST</v>
      </c>
      <c r="M5111" s="55" t="str">
        <f>UPPER("Week "&amp;IF(ROUNDUP(DAY(tbl_raw_data[[#This Row],[Updated_date]])/7,0)=5,4,ROUNDUP(DAY(tbl_raw_data[[#This Row],[Updated_date]])/7,0)))</f>
        <v>WEEK 4</v>
      </c>
      <c r="N5111" s="57" t="str">
        <f>UPPER(VLOOKUP(tbl_raw_data[[#This Row],[Analyst]],[1]setting!$A$1:$B$15,2,0))</f>
        <v>CAMERON</v>
      </c>
      <c r="O5111" s="57" t="str">
        <f>UPPER(tbl_raw_data[[#This Row],[Outcome]])</f>
        <v>DECLINE</v>
      </c>
      <c r="P5111" s="57" t="str">
        <f>UPPER(tbl_raw_data[[#This Row],[Queue Name]])</f>
        <v>CONSUMER EXISTING</v>
      </c>
      <c r="Q5111" s="57" t="str">
        <f>IF(tbl_raw_data[[#This Row],[time_taken_in_mins]]&lt;=20,"SLA_MET","SLA_NOT_MET")</f>
        <v>SLA_MET</v>
      </c>
    </row>
    <row r="5112" spans="1:17" ht="39" x14ac:dyDescent="0.25">
      <c r="A5112" s="22" t="s">
        <v>492</v>
      </c>
      <c r="B5112" s="6">
        <v>45161.801828703705</v>
      </c>
      <c r="C5112" s="23">
        <v>45161.804594907408</v>
      </c>
      <c r="D5112" s="24" t="s">
        <v>8</v>
      </c>
      <c r="E5112" s="24" t="s">
        <v>28</v>
      </c>
      <c r="F5112" s="24" t="s">
        <v>55</v>
      </c>
      <c r="G5112" s="113" t="s">
        <v>493</v>
      </c>
      <c r="H51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12" s="48">
        <f>tbl_raw_data[[#This Row],[Date Actioned]]-tbl_raw_data[[#This Row],[Date Tagged]]</f>
        <v>2.7662037027766928E-3</v>
      </c>
      <c r="J5112" s="50">
        <f>HOUR(tbl_raw_data[[#This Row],[time_taken]])*60+MINUTE(tbl_raw_data[[#This Row],[time_taken]])+SECOND(tbl_raw_data[[#This Row],[time_taken]])/60</f>
        <v>3.9833333333333334</v>
      </c>
      <c r="K5112" s="54">
        <f>DATE(YEAR(tbl_raw_data[[#This Row],[Date Actioned]]), MONTH(tbl_raw_data[[#This Row],[Date Actioned]]), DAY(tbl_raw_data[[#This Row],[Date Actioned]]))</f>
        <v>45161</v>
      </c>
      <c r="L5112" s="55" t="str">
        <f>UPPER(TEXT(tbl_raw_data[[#This Row],[Updated_date]],"MMMM"))</f>
        <v>AUGUST</v>
      </c>
      <c r="M5112" s="55" t="str">
        <f>UPPER("Week "&amp;IF(ROUNDUP(DAY(tbl_raw_data[[#This Row],[Updated_date]])/7,0)=5,4,ROUNDUP(DAY(tbl_raw_data[[#This Row],[Updated_date]])/7,0)))</f>
        <v>WEEK 4</v>
      </c>
      <c r="N5112" s="57" t="str">
        <f>UPPER(VLOOKUP(tbl_raw_data[[#This Row],[Analyst]],[1]setting!$A$1:$B$15,2,0))</f>
        <v>CAMERON</v>
      </c>
      <c r="O5112" s="57" t="str">
        <f>UPPER(tbl_raw_data[[#This Row],[Outcome]])</f>
        <v>WITHDRAW</v>
      </c>
      <c r="P5112" s="57" t="str">
        <f>UPPER(tbl_raw_data[[#This Row],[Queue Name]])</f>
        <v>CONSUMER EXISTING</v>
      </c>
      <c r="Q5112" s="57" t="str">
        <f>IF(tbl_raw_data[[#This Row],[time_taken_in_mins]]&lt;=20,"SLA_MET","SLA_NOT_MET")</f>
        <v>SLA_MET</v>
      </c>
    </row>
    <row r="5113" spans="1:17" ht="15" customHeight="1" x14ac:dyDescent="0.25">
      <c r="A5113" s="11" t="s">
        <v>3838</v>
      </c>
      <c r="B5113" s="12">
        <v>45161.802361111113</v>
      </c>
      <c r="C5113" s="27">
        <v>45161.809849537036</v>
      </c>
      <c r="D5113" s="28" t="s">
        <v>13</v>
      </c>
      <c r="E5113" s="28" t="s">
        <v>28</v>
      </c>
      <c r="F5113" s="28" t="s">
        <v>14</v>
      </c>
      <c r="G5113" s="112" t="s">
        <v>29</v>
      </c>
      <c r="H51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13" s="48">
        <f>tbl_raw_data[[#This Row],[Date Actioned]]-tbl_raw_data[[#This Row],[Date Tagged]]</f>
        <v>7.4884259229293093E-3</v>
      </c>
      <c r="J5113" s="50">
        <f>HOUR(tbl_raw_data[[#This Row],[time_taken]])*60+MINUTE(tbl_raw_data[[#This Row],[time_taken]])+SECOND(tbl_raw_data[[#This Row],[time_taken]])/60</f>
        <v>10.783333333333333</v>
      </c>
      <c r="K5113" s="54">
        <f>DATE(YEAR(tbl_raw_data[[#This Row],[Date Actioned]]), MONTH(tbl_raw_data[[#This Row],[Date Actioned]]), DAY(tbl_raw_data[[#This Row],[Date Actioned]]))</f>
        <v>45161</v>
      </c>
      <c r="L5113" s="55" t="str">
        <f>UPPER(TEXT(tbl_raw_data[[#This Row],[Updated_date]],"MMMM"))</f>
        <v>AUGUST</v>
      </c>
      <c r="M5113" s="55" t="str">
        <f>UPPER("Week "&amp;IF(ROUNDUP(DAY(tbl_raw_data[[#This Row],[Updated_date]])/7,0)=5,4,ROUNDUP(DAY(tbl_raw_data[[#This Row],[Updated_date]])/7,0)))</f>
        <v>WEEK 4</v>
      </c>
      <c r="N5113" s="57" t="str">
        <f>UPPER(VLOOKUP(tbl_raw_data[[#This Row],[Analyst]],[1]setting!$A$1:$B$15,2,0))</f>
        <v>HARDIK</v>
      </c>
      <c r="O5113" s="57" t="str">
        <f>UPPER(tbl_raw_data[[#This Row],[Outcome]])</f>
        <v>APPROVE</v>
      </c>
      <c r="P5113" s="57" t="str">
        <f>UPPER(tbl_raw_data[[#This Row],[Queue Name]])</f>
        <v>CONSUMER EXISTING</v>
      </c>
      <c r="Q5113" s="57" t="str">
        <f>IF(tbl_raw_data[[#This Row],[time_taken_in_mins]]&lt;=20,"SLA_MET","SLA_NOT_MET")</f>
        <v>SLA_MET</v>
      </c>
    </row>
    <row r="5114" spans="1:17" ht="26.25" x14ac:dyDescent="0.25">
      <c r="A5114" s="5" t="s">
        <v>1790</v>
      </c>
      <c r="B5114" s="12">
        <v>45161.803298611114</v>
      </c>
      <c r="C5114" s="27">
        <v>45161.80810185185</v>
      </c>
      <c r="D5114" s="28" t="s">
        <v>8</v>
      </c>
      <c r="E5114" s="28" t="s">
        <v>28</v>
      </c>
      <c r="F5114" s="28" t="s">
        <v>55</v>
      </c>
      <c r="G5114" s="112" t="s">
        <v>96</v>
      </c>
      <c r="H51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14" s="48">
        <f>tbl_raw_data[[#This Row],[Date Actioned]]-tbl_raw_data[[#This Row],[Date Tagged]]</f>
        <v>4.8032407357823104E-3</v>
      </c>
      <c r="J5114" s="50">
        <f>HOUR(tbl_raw_data[[#This Row],[time_taken]])*60+MINUTE(tbl_raw_data[[#This Row],[time_taken]])+SECOND(tbl_raw_data[[#This Row],[time_taken]])/60</f>
        <v>6.916666666666667</v>
      </c>
      <c r="K5114" s="54">
        <f>DATE(YEAR(tbl_raw_data[[#This Row],[Date Actioned]]), MONTH(tbl_raw_data[[#This Row],[Date Actioned]]), DAY(tbl_raw_data[[#This Row],[Date Actioned]]))</f>
        <v>45161</v>
      </c>
      <c r="L5114" s="55" t="str">
        <f>UPPER(TEXT(tbl_raw_data[[#This Row],[Updated_date]],"MMMM"))</f>
        <v>AUGUST</v>
      </c>
      <c r="M5114" s="55" t="str">
        <f>UPPER("Week "&amp;IF(ROUNDUP(DAY(tbl_raw_data[[#This Row],[Updated_date]])/7,0)=5,4,ROUNDUP(DAY(tbl_raw_data[[#This Row],[Updated_date]])/7,0)))</f>
        <v>WEEK 4</v>
      </c>
      <c r="N5114" s="57" t="str">
        <f>UPPER(VLOOKUP(tbl_raw_data[[#This Row],[Analyst]],[1]setting!$A$1:$B$15,2,0))</f>
        <v>CAMERON</v>
      </c>
      <c r="O5114" s="57" t="str">
        <f>UPPER(tbl_raw_data[[#This Row],[Outcome]])</f>
        <v>WITHDRAW</v>
      </c>
      <c r="P5114" s="57" t="str">
        <f>UPPER(tbl_raw_data[[#This Row],[Queue Name]])</f>
        <v>CONSUMER EXISTING</v>
      </c>
      <c r="Q5114" s="57" t="str">
        <f>IF(tbl_raw_data[[#This Row],[time_taken_in_mins]]&lt;=20,"SLA_MET","SLA_NOT_MET")</f>
        <v>SLA_MET</v>
      </c>
    </row>
    <row r="5115" spans="1:17" ht="15" customHeight="1" x14ac:dyDescent="0.25">
      <c r="A5115" s="22" t="s">
        <v>4559</v>
      </c>
      <c r="B5115" s="6">
        <v>45161.803310185183</v>
      </c>
      <c r="C5115" s="23">
        <v>45161.811979166669</v>
      </c>
      <c r="D5115" s="24" t="s">
        <v>13</v>
      </c>
      <c r="E5115" s="24" t="s">
        <v>28</v>
      </c>
      <c r="F5115" s="24" t="s">
        <v>254</v>
      </c>
      <c r="G5115" s="115"/>
      <c r="H51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5" s="48">
        <f>tbl_raw_data[[#This Row],[Date Actioned]]-tbl_raw_data[[#This Row],[Date Tagged]]</f>
        <v>8.668981485243421E-3</v>
      </c>
      <c r="J5115" s="50">
        <f>HOUR(tbl_raw_data[[#This Row],[time_taken]])*60+MINUTE(tbl_raw_data[[#This Row],[time_taken]])+SECOND(tbl_raw_data[[#This Row],[time_taken]])/60</f>
        <v>12.483333333333333</v>
      </c>
      <c r="K5115" s="54">
        <f>DATE(YEAR(tbl_raw_data[[#This Row],[Date Actioned]]), MONTH(tbl_raw_data[[#This Row],[Date Actioned]]), DAY(tbl_raw_data[[#This Row],[Date Actioned]]))</f>
        <v>45161</v>
      </c>
      <c r="L5115" s="55" t="str">
        <f>UPPER(TEXT(tbl_raw_data[[#This Row],[Updated_date]],"MMMM"))</f>
        <v>AUGUST</v>
      </c>
      <c r="M5115" s="55" t="str">
        <f>UPPER("Week "&amp;IF(ROUNDUP(DAY(tbl_raw_data[[#This Row],[Updated_date]])/7,0)=5,4,ROUNDUP(DAY(tbl_raw_data[[#This Row],[Updated_date]])/7,0)))</f>
        <v>WEEK 4</v>
      </c>
      <c r="N5115" s="57" t="str">
        <f>UPPER(VLOOKUP(tbl_raw_data[[#This Row],[Analyst]],[1]setting!$A$1:$B$15,2,0))</f>
        <v>FARDIN</v>
      </c>
      <c r="O5115" s="57" t="str">
        <f>UPPER(tbl_raw_data[[#This Row],[Outcome]])</f>
        <v>APPROVE</v>
      </c>
      <c r="P5115" s="57" t="str">
        <f>UPPER(tbl_raw_data[[#This Row],[Queue Name]])</f>
        <v>CONSUMER EXISTING</v>
      </c>
      <c r="Q5115" s="57" t="str">
        <f>IF(tbl_raw_data[[#This Row],[time_taken_in_mins]]&lt;=20,"SLA_MET","SLA_NOT_MET")</f>
        <v>SLA_MET</v>
      </c>
    </row>
    <row r="5116" spans="1:17" ht="15" customHeight="1" x14ac:dyDescent="0.25">
      <c r="A5116" s="5" t="s">
        <v>3962</v>
      </c>
      <c r="B5116" s="12">
        <v>45161.803368055553</v>
      </c>
      <c r="C5116" s="27">
        <v>45161.811041666668</v>
      </c>
      <c r="D5116" s="28" t="s">
        <v>13</v>
      </c>
      <c r="E5116" s="28" t="s">
        <v>41</v>
      </c>
      <c r="F5116" s="28" t="s">
        <v>168</v>
      </c>
      <c r="G5116" s="114"/>
      <c r="H51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6" s="48">
        <f>tbl_raw_data[[#This Row],[Date Actioned]]-tbl_raw_data[[#This Row],[Date Tagged]]</f>
        <v>7.6736111150239594E-3</v>
      </c>
      <c r="J5116" s="50">
        <f>HOUR(tbl_raw_data[[#This Row],[time_taken]])*60+MINUTE(tbl_raw_data[[#This Row],[time_taken]])+SECOND(tbl_raw_data[[#This Row],[time_taken]])/60</f>
        <v>11.05</v>
      </c>
      <c r="K5116" s="54">
        <f>DATE(YEAR(tbl_raw_data[[#This Row],[Date Actioned]]), MONTH(tbl_raw_data[[#This Row],[Date Actioned]]), DAY(tbl_raw_data[[#This Row],[Date Actioned]]))</f>
        <v>45161</v>
      </c>
      <c r="L5116" s="55" t="str">
        <f>UPPER(TEXT(tbl_raw_data[[#This Row],[Updated_date]],"MMMM"))</f>
        <v>AUGUST</v>
      </c>
      <c r="M5116" s="55" t="str">
        <f>UPPER("Week "&amp;IF(ROUNDUP(DAY(tbl_raw_data[[#This Row],[Updated_date]])/7,0)=5,4,ROUNDUP(DAY(tbl_raw_data[[#This Row],[Updated_date]])/7,0)))</f>
        <v>WEEK 4</v>
      </c>
      <c r="N5116" s="57" t="str">
        <f>UPPER(VLOOKUP(tbl_raw_data[[#This Row],[Analyst]],[1]setting!$A$1:$B$15,2,0))</f>
        <v>MERCEDES</v>
      </c>
      <c r="O5116" s="57" t="str">
        <f>UPPER(tbl_raw_data[[#This Row],[Outcome]])</f>
        <v>APPROVE</v>
      </c>
      <c r="P5116" s="57" t="str">
        <f>UPPER(tbl_raw_data[[#This Row],[Queue Name]])</f>
        <v>CONSUMER POST BUREAU</v>
      </c>
      <c r="Q5116" s="57" t="str">
        <f>IF(tbl_raw_data[[#This Row],[time_taken_in_mins]]&lt;=20,"SLA_MET","SLA_NOT_MET")</f>
        <v>SLA_MET</v>
      </c>
    </row>
    <row r="5117" spans="1:17" ht="15" customHeight="1" x14ac:dyDescent="0.25">
      <c r="A5117" s="11" t="s">
        <v>6202</v>
      </c>
      <c r="B5117" s="6">
        <v>45161.803993055553</v>
      </c>
      <c r="C5117" s="23">
        <v>45161.816412037035</v>
      </c>
      <c r="D5117" s="24" t="s">
        <v>13</v>
      </c>
      <c r="E5117" s="24" t="s">
        <v>41</v>
      </c>
      <c r="F5117" s="24" t="s">
        <v>55</v>
      </c>
      <c r="G5117" s="115"/>
      <c r="H51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7" s="48">
        <f>tbl_raw_data[[#This Row],[Date Actioned]]-tbl_raw_data[[#This Row],[Date Tagged]]</f>
        <v>1.2418981481459923E-2</v>
      </c>
      <c r="J5117" s="50">
        <f>HOUR(tbl_raw_data[[#This Row],[time_taken]])*60+MINUTE(tbl_raw_data[[#This Row],[time_taken]])+SECOND(tbl_raw_data[[#This Row],[time_taken]])/60</f>
        <v>17.883333333333333</v>
      </c>
      <c r="K5117" s="54">
        <f>DATE(YEAR(tbl_raw_data[[#This Row],[Date Actioned]]), MONTH(tbl_raw_data[[#This Row],[Date Actioned]]), DAY(tbl_raw_data[[#This Row],[Date Actioned]]))</f>
        <v>45161</v>
      </c>
      <c r="L5117" s="55" t="str">
        <f>UPPER(TEXT(tbl_raw_data[[#This Row],[Updated_date]],"MMMM"))</f>
        <v>AUGUST</v>
      </c>
      <c r="M5117" s="55" t="str">
        <f>UPPER("Week "&amp;IF(ROUNDUP(DAY(tbl_raw_data[[#This Row],[Updated_date]])/7,0)=5,4,ROUNDUP(DAY(tbl_raw_data[[#This Row],[Updated_date]])/7,0)))</f>
        <v>WEEK 4</v>
      </c>
      <c r="N5117" s="57" t="str">
        <f>UPPER(VLOOKUP(tbl_raw_data[[#This Row],[Analyst]],[1]setting!$A$1:$B$15,2,0))</f>
        <v>CAMERON</v>
      </c>
      <c r="O5117" s="57" t="str">
        <f>UPPER(tbl_raw_data[[#This Row],[Outcome]])</f>
        <v>APPROVE</v>
      </c>
      <c r="P5117" s="57" t="str">
        <f>UPPER(tbl_raw_data[[#This Row],[Queue Name]])</f>
        <v>CONSUMER POST BUREAU</v>
      </c>
      <c r="Q5117" s="57" t="str">
        <f>IF(tbl_raw_data[[#This Row],[time_taken_in_mins]]&lt;=20,"SLA_MET","SLA_NOT_MET")</f>
        <v>SLA_MET</v>
      </c>
    </row>
    <row r="5118" spans="1:17" ht="15" customHeight="1" x14ac:dyDescent="0.25">
      <c r="A5118" s="22" t="s">
        <v>6707</v>
      </c>
      <c r="B5118" s="12">
        <v>45161.804293981484</v>
      </c>
      <c r="C5118" s="27">
        <v>45161.819236111114</v>
      </c>
      <c r="D5118" s="28" t="s">
        <v>13</v>
      </c>
      <c r="E5118" s="28" t="s">
        <v>28</v>
      </c>
      <c r="F5118" s="28" t="s">
        <v>254</v>
      </c>
      <c r="G5118" s="114"/>
      <c r="H51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18" s="48">
        <f>tbl_raw_data[[#This Row],[Date Actioned]]-tbl_raw_data[[#This Row],[Date Tagged]]</f>
        <v>1.4942129630071577E-2</v>
      </c>
      <c r="J5118" s="50">
        <f>HOUR(tbl_raw_data[[#This Row],[time_taken]])*60+MINUTE(tbl_raw_data[[#This Row],[time_taken]])+SECOND(tbl_raw_data[[#This Row],[time_taken]])/60</f>
        <v>21.516666666666666</v>
      </c>
      <c r="K5118" s="54">
        <f>DATE(YEAR(tbl_raw_data[[#This Row],[Date Actioned]]), MONTH(tbl_raw_data[[#This Row],[Date Actioned]]), DAY(tbl_raw_data[[#This Row],[Date Actioned]]))</f>
        <v>45161</v>
      </c>
      <c r="L5118" s="55" t="str">
        <f>UPPER(TEXT(tbl_raw_data[[#This Row],[Updated_date]],"MMMM"))</f>
        <v>AUGUST</v>
      </c>
      <c r="M5118" s="55" t="str">
        <f>UPPER("Week "&amp;IF(ROUNDUP(DAY(tbl_raw_data[[#This Row],[Updated_date]])/7,0)=5,4,ROUNDUP(DAY(tbl_raw_data[[#This Row],[Updated_date]])/7,0)))</f>
        <v>WEEK 4</v>
      </c>
      <c r="N5118" s="57" t="str">
        <f>UPPER(VLOOKUP(tbl_raw_data[[#This Row],[Analyst]],[1]setting!$A$1:$B$15,2,0))</f>
        <v>FARDIN</v>
      </c>
      <c r="O5118" s="57" t="str">
        <f>UPPER(tbl_raw_data[[#This Row],[Outcome]])</f>
        <v>APPROVE</v>
      </c>
      <c r="P5118" s="57" t="str">
        <f>UPPER(tbl_raw_data[[#This Row],[Queue Name]])</f>
        <v>CONSUMER EXISTING</v>
      </c>
      <c r="Q5118" s="57" t="str">
        <f>IF(tbl_raw_data[[#This Row],[time_taken_in_mins]]&lt;=20,"SLA_MET","SLA_NOT_MET")</f>
        <v>SLA_NOT_MET</v>
      </c>
    </row>
    <row r="5119" spans="1:17" ht="15" customHeight="1" x14ac:dyDescent="0.25">
      <c r="A5119" s="11" t="s">
        <v>303</v>
      </c>
      <c r="B5119" s="6">
        <v>45161.808067129627</v>
      </c>
      <c r="C5119" s="23">
        <v>45161.810300925928</v>
      </c>
      <c r="D5119" s="24" t="s">
        <v>8</v>
      </c>
      <c r="E5119" s="24" t="s">
        <v>9</v>
      </c>
      <c r="F5119" s="24" t="s">
        <v>55</v>
      </c>
      <c r="G5119" s="113" t="s">
        <v>234</v>
      </c>
      <c r="H51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19" s="48">
        <f>tbl_raw_data[[#This Row],[Date Actioned]]-tbl_raw_data[[#This Row],[Date Tagged]]</f>
        <v>2.2337963018799201E-3</v>
      </c>
      <c r="J5119" s="50">
        <f>HOUR(tbl_raw_data[[#This Row],[time_taken]])*60+MINUTE(tbl_raw_data[[#This Row],[time_taken]])+SECOND(tbl_raw_data[[#This Row],[time_taken]])/60</f>
        <v>3.2166666666666668</v>
      </c>
      <c r="K5119" s="54">
        <f>DATE(YEAR(tbl_raw_data[[#This Row],[Date Actioned]]), MONTH(tbl_raw_data[[#This Row],[Date Actioned]]), DAY(tbl_raw_data[[#This Row],[Date Actioned]]))</f>
        <v>45161</v>
      </c>
      <c r="L5119" s="55" t="str">
        <f>UPPER(TEXT(tbl_raw_data[[#This Row],[Updated_date]],"MMMM"))</f>
        <v>AUGUST</v>
      </c>
      <c r="M5119" s="55" t="str">
        <f>UPPER("Week "&amp;IF(ROUNDUP(DAY(tbl_raw_data[[#This Row],[Updated_date]])/7,0)=5,4,ROUNDUP(DAY(tbl_raw_data[[#This Row],[Updated_date]])/7,0)))</f>
        <v>WEEK 4</v>
      </c>
      <c r="N5119" s="57" t="str">
        <f>UPPER(VLOOKUP(tbl_raw_data[[#This Row],[Analyst]],[1]setting!$A$1:$B$15,2,0))</f>
        <v>CAMERON</v>
      </c>
      <c r="O5119" s="57" t="str">
        <f>UPPER(tbl_raw_data[[#This Row],[Outcome]])</f>
        <v>WITHDRAW</v>
      </c>
      <c r="P5119" s="57" t="str">
        <f>UPPER(tbl_raw_data[[#This Row],[Queue Name]])</f>
        <v>CONSUMER PRE BUREAU</v>
      </c>
      <c r="Q5119" s="57" t="str">
        <f>IF(tbl_raw_data[[#This Row],[time_taken_in_mins]]&lt;=20,"SLA_MET","SLA_NOT_MET")</f>
        <v>SLA_MET</v>
      </c>
    </row>
    <row r="5120" spans="1:17" ht="15" customHeight="1" x14ac:dyDescent="0.25">
      <c r="A5120" s="5" t="s">
        <v>968</v>
      </c>
      <c r="B5120" s="6">
        <v>45161.813078703701</v>
      </c>
      <c r="C5120" s="23">
        <v>45161.816701388889</v>
      </c>
      <c r="D5120" s="24" t="s">
        <v>13</v>
      </c>
      <c r="E5120" s="24" t="s">
        <v>9</v>
      </c>
      <c r="F5120" s="24" t="s">
        <v>14</v>
      </c>
      <c r="G5120" s="113" t="s">
        <v>21</v>
      </c>
      <c r="H51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0" s="48">
        <f>tbl_raw_data[[#This Row],[Date Actioned]]-tbl_raw_data[[#This Row],[Date Tagged]]</f>
        <v>3.6226851880201139E-3</v>
      </c>
      <c r="J5120" s="50">
        <f>HOUR(tbl_raw_data[[#This Row],[time_taken]])*60+MINUTE(tbl_raw_data[[#This Row],[time_taken]])+SECOND(tbl_raw_data[[#This Row],[time_taken]])/60</f>
        <v>5.2166666666666668</v>
      </c>
      <c r="K5120" s="54">
        <f>DATE(YEAR(tbl_raw_data[[#This Row],[Date Actioned]]), MONTH(tbl_raw_data[[#This Row],[Date Actioned]]), DAY(tbl_raw_data[[#This Row],[Date Actioned]]))</f>
        <v>45161</v>
      </c>
      <c r="L5120" s="55" t="str">
        <f>UPPER(TEXT(tbl_raw_data[[#This Row],[Updated_date]],"MMMM"))</f>
        <v>AUGUST</v>
      </c>
      <c r="M5120" s="55" t="str">
        <f>UPPER("Week "&amp;IF(ROUNDUP(DAY(tbl_raw_data[[#This Row],[Updated_date]])/7,0)=5,4,ROUNDUP(DAY(tbl_raw_data[[#This Row],[Updated_date]])/7,0)))</f>
        <v>WEEK 4</v>
      </c>
      <c r="N5120" s="57" t="str">
        <f>UPPER(VLOOKUP(tbl_raw_data[[#This Row],[Analyst]],[1]setting!$A$1:$B$15,2,0))</f>
        <v>HARDIK</v>
      </c>
      <c r="O5120" s="57" t="str">
        <f>UPPER(tbl_raw_data[[#This Row],[Outcome]])</f>
        <v>APPROVE</v>
      </c>
      <c r="P5120" s="57" t="str">
        <f>UPPER(tbl_raw_data[[#This Row],[Queue Name]])</f>
        <v>CONSUMER PRE BUREAU</v>
      </c>
      <c r="Q5120" s="57" t="str">
        <f>IF(tbl_raw_data[[#This Row],[time_taken_in_mins]]&lt;=20,"SLA_MET","SLA_NOT_MET")</f>
        <v>SLA_MET</v>
      </c>
    </row>
    <row r="5121" spans="1:17" ht="15" customHeight="1" x14ac:dyDescent="0.25">
      <c r="A5121" s="22" t="s">
        <v>2773</v>
      </c>
      <c r="B5121" s="12">
        <v>45161.814918981479</v>
      </c>
      <c r="C5121" s="27">
        <v>45161.820960648147</v>
      </c>
      <c r="D5121" s="28" t="s">
        <v>8</v>
      </c>
      <c r="E5121" s="28" t="s">
        <v>41</v>
      </c>
      <c r="F5121" s="28" t="s">
        <v>55</v>
      </c>
      <c r="G5121" s="114"/>
      <c r="H51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1" s="48">
        <f>tbl_raw_data[[#This Row],[Date Actioned]]-tbl_raw_data[[#This Row],[Date Tagged]]</f>
        <v>6.0416666674427688E-3</v>
      </c>
      <c r="J5121" s="50">
        <f>HOUR(tbl_raw_data[[#This Row],[time_taken]])*60+MINUTE(tbl_raw_data[[#This Row],[time_taken]])+SECOND(tbl_raw_data[[#This Row],[time_taken]])/60</f>
        <v>8.6999999999999993</v>
      </c>
      <c r="K5121" s="54">
        <f>DATE(YEAR(tbl_raw_data[[#This Row],[Date Actioned]]), MONTH(tbl_raw_data[[#This Row],[Date Actioned]]), DAY(tbl_raw_data[[#This Row],[Date Actioned]]))</f>
        <v>45161</v>
      </c>
      <c r="L5121" s="55" t="str">
        <f>UPPER(TEXT(tbl_raw_data[[#This Row],[Updated_date]],"MMMM"))</f>
        <v>AUGUST</v>
      </c>
      <c r="M5121" s="55" t="str">
        <f>UPPER("Week "&amp;IF(ROUNDUP(DAY(tbl_raw_data[[#This Row],[Updated_date]])/7,0)=5,4,ROUNDUP(DAY(tbl_raw_data[[#This Row],[Updated_date]])/7,0)))</f>
        <v>WEEK 4</v>
      </c>
      <c r="N5121" s="57" t="str">
        <f>UPPER(VLOOKUP(tbl_raw_data[[#This Row],[Analyst]],[1]setting!$A$1:$B$15,2,0))</f>
        <v>CAMERON</v>
      </c>
      <c r="O5121" s="57" t="str">
        <f>UPPER(tbl_raw_data[[#This Row],[Outcome]])</f>
        <v>WITHDRAW</v>
      </c>
      <c r="P5121" s="57" t="str">
        <f>UPPER(tbl_raw_data[[#This Row],[Queue Name]])</f>
        <v>CONSUMER POST BUREAU</v>
      </c>
      <c r="Q5121" s="57" t="str">
        <f>IF(tbl_raw_data[[#This Row],[time_taken_in_mins]]&lt;=20,"SLA_MET","SLA_NOT_MET")</f>
        <v>SLA_MET</v>
      </c>
    </row>
    <row r="5122" spans="1:17" ht="15" customHeight="1" x14ac:dyDescent="0.25">
      <c r="A5122" s="11" t="s">
        <v>2858</v>
      </c>
      <c r="B5122" s="12">
        <v>45161.820034722223</v>
      </c>
      <c r="C5122" s="27">
        <v>45161.826203703706</v>
      </c>
      <c r="D5122" s="28" t="s">
        <v>13</v>
      </c>
      <c r="E5122" s="28" t="s">
        <v>28</v>
      </c>
      <c r="F5122" s="28" t="s">
        <v>14</v>
      </c>
      <c r="G5122" s="112" t="s">
        <v>29</v>
      </c>
      <c r="H51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2" s="48">
        <f>tbl_raw_data[[#This Row],[Date Actioned]]-tbl_raw_data[[#This Row],[Date Tagged]]</f>
        <v>6.1689814829151146E-3</v>
      </c>
      <c r="J5122" s="50">
        <f>HOUR(tbl_raw_data[[#This Row],[time_taken]])*60+MINUTE(tbl_raw_data[[#This Row],[time_taken]])+SECOND(tbl_raw_data[[#This Row],[time_taken]])/60</f>
        <v>8.8833333333333329</v>
      </c>
      <c r="K5122" s="54">
        <f>DATE(YEAR(tbl_raw_data[[#This Row],[Date Actioned]]), MONTH(tbl_raw_data[[#This Row],[Date Actioned]]), DAY(tbl_raw_data[[#This Row],[Date Actioned]]))</f>
        <v>45161</v>
      </c>
      <c r="L5122" s="55" t="str">
        <f>UPPER(TEXT(tbl_raw_data[[#This Row],[Updated_date]],"MMMM"))</f>
        <v>AUGUST</v>
      </c>
      <c r="M5122" s="55" t="str">
        <f>UPPER("Week "&amp;IF(ROUNDUP(DAY(tbl_raw_data[[#This Row],[Updated_date]])/7,0)=5,4,ROUNDUP(DAY(tbl_raw_data[[#This Row],[Updated_date]])/7,0)))</f>
        <v>WEEK 4</v>
      </c>
      <c r="N5122" s="57" t="str">
        <f>UPPER(VLOOKUP(tbl_raw_data[[#This Row],[Analyst]],[1]setting!$A$1:$B$15,2,0))</f>
        <v>HARDIK</v>
      </c>
      <c r="O5122" s="57" t="str">
        <f>UPPER(tbl_raw_data[[#This Row],[Outcome]])</f>
        <v>APPROVE</v>
      </c>
      <c r="P5122" s="57" t="str">
        <f>UPPER(tbl_raw_data[[#This Row],[Queue Name]])</f>
        <v>CONSUMER EXISTING</v>
      </c>
      <c r="Q5122" s="57" t="str">
        <f>IF(tbl_raw_data[[#This Row],[time_taken_in_mins]]&lt;=20,"SLA_MET","SLA_NOT_MET")</f>
        <v>SLA_MET</v>
      </c>
    </row>
    <row r="5123" spans="1:17" ht="15" customHeight="1" x14ac:dyDescent="0.25">
      <c r="A5123" s="5" t="s">
        <v>1590</v>
      </c>
      <c r="B5123" s="6">
        <v>45161.821053240739</v>
      </c>
      <c r="C5123" s="23">
        <v>45161.825624999998</v>
      </c>
      <c r="D5123" s="24" t="s">
        <v>46</v>
      </c>
      <c r="E5123" s="24" t="s">
        <v>28</v>
      </c>
      <c r="F5123" s="24" t="s">
        <v>254</v>
      </c>
      <c r="G5123" s="113" t="s">
        <v>47</v>
      </c>
      <c r="H51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23" s="48">
        <f>tbl_raw_data[[#This Row],[Date Actioned]]-tbl_raw_data[[#This Row],[Date Tagged]]</f>
        <v>4.5717592583969235E-3</v>
      </c>
      <c r="J5123" s="50">
        <f>HOUR(tbl_raw_data[[#This Row],[time_taken]])*60+MINUTE(tbl_raw_data[[#This Row],[time_taken]])+SECOND(tbl_raw_data[[#This Row],[time_taken]])/60</f>
        <v>6.583333333333333</v>
      </c>
      <c r="K5123" s="54">
        <f>DATE(YEAR(tbl_raw_data[[#This Row],[Date Actioned]]), MONTH(tbl_raw_data[[#This Row],[Date Actioned]]), DAY(tbl_raw_data[[#This Row],[Date Actioned]]))</f>
        <v>45161</v>
      </c>
      <c r="L5123" s="55" t="str">
        <f>UPPER(TEXT(tbl_raw_data[[#This Row],[Updated_date]],"MMMM"))</f>
        <v>AUGUST</v>
      </c>
      <c r="M5123" s="55" t="str">
        <f>UPPER("Week "&amp;IF(ROUNDUP(DAY(tbl_raw_data[[#This Row],[Updated_date]])/7,0)=5,4,ROUNDUP(DAY(tbl_raw_data[[#This Row],[Updated_date]])/7,0)))</f>
        <v>WEEK 4</v>
      </c>
      <c r="N5123" s="57" t="str">
        <f>UPPER(VLOOKUP(tbl_raw_data[[#This Row],[Analyst]],[1]setting!$A$1:$B$15,2,0))</f>
        <v>FARDIN</v>
      </c>
      <c r="O5123" s="57" t="str">
        <f>UPPER(tbl_raw_data[[#This Row],[Outcome]])</f>
        <v>DECLINE</v>
      </c>
      <c r="P5123" s="57" t="str">
        <f>UPPER(tbl_raw_data[[#This Row],[Queue Name]])</f>
        <v>CONSUMER EXISTING</v>
      </c>
      <c r="Q5123" s="57" t="str">
        <f>IF(tbl_raw_data[[#This Row],[time_taken_in_mins]]&lt;=20,"SLA_MET","SLA_NOT_MET")</f>
        <v>SLA_MET</v>
      </c>
    </row>
    <row r="5124" spans="1:17" ht="15" customHeight="1" x14ac:dyDescent="0.25">
      <c r="A5124" s="5" t="s">
        <v>1861</v>
      </c>
      <c r="B5124" s="6">
        <v>45161.822696759256</v>
      </c>
      <c r="C5124" s="23">
        <v>45161.827581018515</v>
      </c>
      <c r="D5124" s="24" t="s">
        <v>8</v>
      </c>
      <c r="E5124" s="24" t="s">
        <v>41</v>
      </c>
      <c r="F5124" s="24" t="s">
        <v>168</v>
      </c>
      <c r="G5124" s="115"/>
      <c r="H51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4" s="48">
        <f>tbl_raw_data[[#This Row],[Date Actioned]]-tbl_raw_data[[#This Row],[Date Tagged]]</f>
        <v>4.8842592586879618E-3</v>
      </c>
      <c r="J5124" s="50">
        <f>HOUR(tbl_raw_data[[#This Row],[time_taken]])*60+MINUTE(tbl_raw_data[[#This Row],[time_taken]])+SECOND(tbl_raw_data[[#This Row],[time_taken]])/60</f>
        <v>7.0333333333333332</v>
      </c>
      <c r="K5124" s="54">
        <f>DATE(YEAR(tbl_raw_data[[#This Row],[Date Actioned]]), MONTH(tbl_raw_data[[#This Row],[Date Actioned]]), DAY(tbl_raw_data[[#This Row],[Date Actioned]]))</f>
        <v>45161</v>
      </c>
      <c r="L5124" s="55" t="str">
        <f>UPPER(TEXT(tbl_raw_data[[#This Row],[Updated_date]],"MMMM"))</f>
        <v>AUGUST</v>
      </c>
      <c r="M5124" s="55" t="str">
        <f>UPPER("Week "&amp;IF(ROUNDUP(DAY(tbl_raw_data[[#This Row],[Updated_date]])/7,0)=5,4,ROUNDUP(DAY(tbl_raw_data[[#This Row],[Updated_date]])/7,0)))</f>
        <v>WEEK 4</v>
      </c>
      <c r="N5124" s="57" t="str">
        <f>UPPER(VLOOKUP(tbl_raw_data[[#This Row],[Analyst]],[1]setting!$A$1:$B$15,2,0))</f>
        <v>MERCEDES</v>
      </c>
      <c r="O5124" s="57" t="str">
        <f>UPPER(tbl_raw_data[[#This Row],[Outcome]])</f>
        <v>WITHDRAW</v>
      </c>
      <c r="P5124" s="57" t="str">
        <f>UPPER(tbl_raw_data[[#This Row],[Queue Name]])</f>
        <v>CONSUMER POST BUREAU</v>
      </c>
      <c r="Q5124" s="57" t="str">
        <f>IF(tbl_raw_data[[#This Row],[time_taken_in_mins]]&lt;=20,"SLA_MET","SLA_NOT_MET")</f>
        <v>SLA_MET</v>
      </c>
    </row>
    <row r="5125" spans="1:17" ht="15" customHeight="1" x14ac:dyDescent="0.25">
      <c r="A5125" s="11" t="s">
        <v>4328</v>
      </c>
      <c r="B5125" s="12">
        <v>45161.825821759259</v>
      </c>
      <c r="C5125" s="27">
        <v>45161.834085648145</v>
      </c>
      <c r="D5125" s="28" t="s">
        <v>46</v>
      </c>
      <c r="E5125" s="28" t="s">
        <v>28</v>
      </c>
      <c r="F5125" s="28" t="s">
        <v>14</v>
      </c>
      <c r="G5125" s="114"/>
      <c r="H51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5" s="48">
        <f>tbl_raw_data[[#This Row],[Date Actioned]]-tbl_raw_data[[#This Row],[Date Tagged]]</f>
        <v>8.2638888852670789E-3</v>
      </c>
      <c r="J5125" s="50">
        <f>HOUR(tbl_raw_data[[#This Row],[time_taken]])*60+MINUTE(tbl_raw_data[[#This Row],[time_taken]])+SECOND(tbl_raw_data[[#This Row],[time_taken]])/60</f>
        <v>11.9</v>
      </c>
      <c r="K5125" s="54">
        <f>DATE(YEAR(tbl_raw_data[[#This Row],[Date Actioned]]), MONTH(tbl_raw_data[[#This Row],[Date Actioned]]), DAY(tbl_raw_data[[#This Row],[Date Actioned]]))</f>
        <v>45161</v>
      </c>
      <c r="L5125" s="55" t="str">
        <f>UPPER(TEXT(tbl_raw_data[[#This Row],[Updated_date]],"MMMM"))</f>
        <v>AUGUST</v>
      </c>
      <c r="M5125" s="55" t="str">
        <f>UPPER("Week "&amp;IF(ROUNDUP(DAY(tbl_raw_data[[#This Row],[Updated_date]])/7,0)=5,4,ROUNDUP(DAY(tbl_raw_data[[#This Row],[Updated_date]])/7,0)))</f>
        <v>WEEK 4</v>
      </c>
      <c r="N5125" s="57" t="str">
        <f>UPPER(VLOOKUP(tbl_raw_data[[#This Row],[Analyst]],[1]setting!$A$1:$B$15,2,0))</f>
        <v>HARDIK</v>
      </c>
      <c r="O5125" s="57" t="str">
        <f>UPPER(tbl_raw_data[[#This Row],[Outcome]])</f>
        <v>DECLINE</v>
      </c>
      <c r="P5125" s="57" t="str">
        <f>UPPER(tbl_raw_data[[#This Row],[Queue Name]])</f>
        <v>CONSUMER EXISTING</v>
      </c>
      <c r="Q5125" s="57" t="str">
        <f>IF(tbl_raw_data[[#This Row],[time_taken_in_mins]]&lt;=20,"SLA_MET","SLA_NOT_MET")</f>
        <v>SLA_MET</v>
      </c>
    </row>
    <row r="5126" spans="1:17" ht="15" customHeight="1" x14ac:dyDescent="0.25">
      <c r="A5126" s="22" t="s">
        <v>3006</v>
      </c>
      <c r="B5126" s="6">
        <v>45161.827488425923</v>
      </c>
      <c r="C5126" s="23">
        <v>45161.833877314813</v>
      </c>
      <c r="D5126" s="24" t="s">
        <v>13</v>
      </c>
      <c r="E5126" s="24" t="s">
        <v>28</v>
      </c>
      <c r="F5126" s="24" t="s">
        <v>254</v>
      </c>
      <c r="G5126" s="113" t="s">
        <v>29</v>
      </c>
      <c r="H51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26" s="48">
        <f>tbl_raw_data[[#This Row],[Date Actioned]]-tbl_raw_data[[#This Row],[Date Tagged]]</f>
        <v>6.3888888907968067E-3</v>
      </c>
      <c r="J5126" s="50">
        <f>HOUR(tbl_raw_data[[#This Row],[time_taken]])*60+MINUTE(tbl_raw_data[[#This Row],[time_taken]])+SECOND(tbl_raw_data[[#This Row],[time_taken]])/60</f>
        <v>9.1999999999999993</v>
      </c>
      <c r="K5126" s="54">
        <f>DATE(YEAR(tbl_raw_data[[#This Row],[Date Actioned]]), MONTH(tbl_raw_data[[#This Row],[Date Actioned]]), DAY(tbl_raw_data[[#This Row],[Date Actioned]]))</f>
        <v>45161</v>
      </c>
      <c r="L5126" s="55" t="str">
        <f>UPPER(TEXT(tbl_raw_data[[#This Row],[Updated_date]],"MMMM"))</f>
        <v>AUGUST</v>
      </c>
      <c r="M5126" s="55" t="str">
        <f>UPPER("Week "&amp;IF(ROUNDUP(DAY(tbl_raw_data[[#This Row],[Updated_date]])/7,0)=5,4,ROUNDUP(DAY(tbl_raw_data[[#This Row],[Updated_date]])/7,0)))</f>
        <v>WEEK 4</v>
      </c>
      <c r="N5126" s="57" t="str">
        <f>UPPER(VLOOKUP(tbl_raw_data[[#This Row],[Analyst]],[1]setting!$A$1:$B$15,2,0))</f>
        <v>FARDIN</v>
      </c>
      <c r="O5126" s="57" t="str">
        <f>UPPER(tbl_raw_data[[#This Row],[Outcome]])</f>
        <v>APPROVE</v>
      </c>
      <c r="P5126" s="57" t="str">
        <f>UPPER(tbl_raw_data[[#This Row],[Queue Name]])</f>
        <v>CONSUMER EXISTING</v>
      </c>
      <c r="Q5126" s="57" t="str">
        <f>IF(tbl_raw_data[[#This Row],[time_taken_in_mins]]&lt;=20,"SLA_MET","SLA_NOT_MET")</f>
        <v>SLA_MET</v>
      </c>
    </row>
    <row r="5127" spans="1:17" x14ac:dyDescent="0.25">
      <c r="A5127" s="11" t="s">
        <v>6409</v>
      </c>
      <c r="B5127" s="12">
        <v>45161.827662037038</v>
      </c>
      <c r="C5127" s="27">
        <v>45161.840925925928</v>
      </c>
      <c r="D5127" s="28" t="s">
        <v>8</v>
      </c>
      <c r="E5127" s="28" t="s">
        <v>28</v>
      </c>
      <c r="F5127" s="28" t="s">
        <v>254</v>
      </c>
      <c r="G5127" s="114"/>
      <c r="H51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7" s="48">
        <f>tbl_raw_data[[#This Row],[Date Actioned]]-tbl_raw_data[[#This Row],[Date Tagged]]</f>
        <v>1.3263888889923692E-2</v>
      </c>
      <c r="J5127" s="50">
        <f>HOUR(tbl_raw_data[[#This Row],[time_taken]])*60+MINUTE(tbl_raw_data[[#This Row],[time_taken]])+SECOND(tbl_raw_data[[#This Row],[time_taken]])/60</f>
        <v>19.100000000000001</v>
      </c>
      <c r="K5127" s="54">
        <f>DATE(YEAR(tbl_raw_data[[#This Row],[Date Actioned]]), MONTH(tbl_raw_data[[#This Row],[Date Actioned]]), DAY(tbl_raw_data[[#This Row],[Date Actioned]]))</f>
        <v>45161</v>
      </c>
      <c r="L5127" s="55" t="str">
        <f>UPPER(TEXT(tbl_raw_data[[#This Row],[Updated_date]],"MMMM"))</f>
        <v>AUGUST</v>
      </c>
      <c r="M5127" s="55" t="str">
        <f>UPPER("Week "&amp;IF(ROUNDUP(DAY(tbl_raw_data[[#This Row],[Updated_date]])/7,0)=5,4,ROUNDUP(DAY(tbl_raw_data[[#This Row],[Updated_date]])/7,0)))</f>
        <v>WEEK 4</v>
      </c>
      <c r="N5127" s="57" t="str">
        <f>UPPER(VLOOKUP(tbl_raw_data[[#This Row],[Analyst]],[1]setting!$A$1:$B$15,2,0))</f>
        <v>FARDIN</v>
      </c>
      <c r="O5127" s="57" t="str">
        <f>UPPER(tbl_raw_data[[#This Row],[Outcome]])</f>
        <v>WITHDRAW</v>
      </c>
      <c r="P5127" s="57" t="str">
        <f>UPPER(tbl_raw_data[[#This Row],[Queue Name]])</f>
        <v>CONSUMER EXISTING</v>
      </c>
      <c r="Q5127" s="57" t="str">
        <f>IF(tbl_raw_data[[#This Row],[time_taken_in_mins]]&lt;=20,"SLA_MET","SLA_NOT_MET")</f>
        <v>SLA_MET</v>
      </c>
    </row>
    <row r="5128" spans="1:17" ht="15" customHeight="1" x14ac:dyDescent="0.25">
      <c r="A5128" s="22" t="s">
        <v>5866</v>
      </c>
      <c r="B5128" s="6">
        <v>45161.829479166663</v>
      </c>
      <c r="C5128" s="23">
        <v>45161.841006944444</v>
      </c>
      <c r="D5128" s="24" t="s">
        <v>8</v>
      </c>
      <c r="E5128" s="24" t="s">
        <v>41</v>
      </c>
      <c r="F5128" s="24" t="s">
        <v>14</v>
      </c>
      <c r="G5128" s="115"/>
      <c r="H51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8" s="48">
        <f>tbl_raw_data[[#This Row],[Date Actioned]]-tbl_raw_data[[#This Row],[Date Tagged]]</f>
        <v>1.152777778042946E-2</v>
      </c>
      <c r="J5128" s="50">
        <f>HOUR(tbl_raw_data[[#This Row],[time_taken]])*60+MINUTE(tbl_raw_data[[#This Row],[time_taken]])+SECOND(tbl_raw_data[[#This Row],[time_taken]])/60</f>
        <v>16.600000000000001</v>
      </c>
      <c r="K5128" s="54">
        <f>DATE(YEAR(tbl_raw_data[[#This Row],[Date Actioned]]), MONTH(tbl_raw_data[[#This Row],[Date Actioned]]), DAY(tbl_raw_data[[#This Row],[Date Actioned]]))</f>
        <v>45161</v>
      </c>
      <c r="L5128" s="55" t="str">
        <f>UPPER(TEXT(tbl_raw_data[[#This Row],[Updated_date]],"MMMM"))</f>
        <v>AUGUST</v>
      </c>
      <c r="M5128" s="55" t="str">
        <f>UPPER("Week "&amp;IF(ROUNDUP(DAY(tbl_raw_data[[#This Row],[Updated_date]])/7,0)=5,4,ROUNDUP(DAY(tbl_raw_data[[#This Row],[Updated_date]])/7,0)))</f>
        <v>WEEK 4</v>
      </c>
      <c r="N5128" s="57" t="str">
        <f>UPPER(VLOOKUP(tbl_raw_data[[#This Row],[Analyst]],[1]setting!$A$1:$B$15,2,0))</f>
        <v>HARDIK</v>
      </c>
      <c r="O5128" s="57" t="str">
        <f>UPPER(tbl_raw_data[[#This Row],[Outcome]])</f>
        <v>WITHDRAW</v>
      </c>
      <c r="P5128" s="57" t="str">
        <f>UPPER(tbl_raw_data[[#This Row],[Queue Name]])</f>
        <v>CONSUMER POST BUREAU</v>
      </c>
      <c r="Q5128" s="57" t="str">
        <f>IF(tbl_raw_data[[#This Row],[time_taken_in_mins]]&lt;=20,"SLA_MET","SLA_NOT_MET")</f>
        <v>SLA_MET</v>
      </c>
    </row>
    <row r="5129" spans="1:17" ht="15" customHeight="1" x14ac:dyDescent="0.25">
      <c r="A5129" s="5" t="s">
        <v>6782</v>
      </c>
      <c r="B5129" s="12">
        <v>45161.829618055555</v>
      </c>
      <c r="C5129" s="27">
        <v>45161.845277777778</v>
      </c>
      <c r="D5129" s="28" t="s">
        <v>8</v>
      </c>
      <c r="E5129" s="28" t="s">
        <v>41</v>
      </c>
      <c r="F5129" s="28" t="s">
        <v>168</v>
      </c>
      <c r="G5129" s="114"/>
      <c r="H51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29" s="48">
        <f>tbl_raw_data[[#This Row],[Date Actioned]]-tbl_raw_data[[#This Row],[Date Tagged]]</f>
        <v>1.5659722223063E-2</v>
      </c>
      <c r="J5129" s="50">
        <f>HOUR(tbl_raw_data[[#This Row],[time_taken]])*60+MINUTE(tbl_raw_data[[#This Row],[time_taken]])+SECOND(tbl_raw_data[[#This Row],[time_taken]])/60</f>
        <v>22.55</v>
      </c>
      <c r="K5129" s="54">
        <f>DATE(YEAR(tbl_raw_data[[#This Row],[Date Actioned]]), MONTH(tbl_raw_data[[#This Row],[Date Actioned]]), DAY(tbl_raw_data[[#This Row],[Date Actioned]]))</f>
        <v>45161</v>
      </c>
      <c r="L5129" s="55" t="str">
        <f>UPPER(TEXT(tbl_raw_data[[#This Row],[Updated_date]],"MMMM"))</f>
        <v>AUGUST</v>
      </c>
      <c r="M5129" s="55" t="str">
        <f>UPPER("Week "&amp;IF(ROUNDUP(DAY(tbl_raw_data[[#This Row],[Updated_date]])/7,0)=5,4,ROUNDUP(DAY(tbl_raw_data[[#This Row],[Updated_date]])/7,0)))</f>
        <v>WEEK 4</v>
      </c>
      <c r="N5129" s="57" t="str">
        <f>UPPER(VLOOKUP(tbl_raw_data[[#This Row],[Analyst]],[1]setting!$A$1:$B$15,2,0))</f>
        <v>MERCEDES</v>
      </c>
      <c r="O5129" s="57" t="str">
        <f>UPPER(tbl_raw_data[[#This Row],[Outcome]])</f>
        <v>WITHDRAW</v>
      </c>
      <c r="P5129" s="57" t="str">
        <f>UPPER(tbl_raw_data[[#This Row],[Queue Name]])</f>
        <v>CONSUMER POST BUREAU</v>
      </c>
      <c r="Q5129" s="57" t="str">
        <f>IF(tbl_raw_data[[#This Row],[time_taken_in_mins]]&lt;=20,"SLA_MET","SLA_NOT_MET")</f>
        <v>SLA_NOT_MET</v>
      </c>
    </row>
    <row r="5130" spans="1:17" ht="15" customHeight="1" x14ac:dyDescent="0.25">
      <c r="A5130" s="5" t="s">
        <v>6771</v>
      </c>
      <c r="B5130" s="12">
        <v>45161.831817129627</v>
      </c>
      <c r="C5130" s="27">
        <v>45161.847326388888</v>
      </c>
      <c r="D5130" s="28" t="s">
        <v>13</v>
      </c>
      <c r="E5130" s="28" t="s">
        <v>28</v>
      </c>
      <c r="F5130" s="28" t="s">
        <v>254</v>
      </c>
      <c r="G5130" s="114"/>
      <c r="H51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0" s="48">
        <f>tbl_raw_data[[#This Row],[Date Actioned]]-tbl_raw_data[[#This Row],[Date Tagged]]</f>
        <v>1.5509259261307307E-2</v>
      </c>
      <c r="J5130" s="50">
        <f>HOUR(tbl_raw_data[[#This Row],[time_taken]])*60+MINUTE(tbl_raw_data[[#This Row],[time_taken]])+SECOND(tbl_raw_data[[#This Row],[time_taken]])/60</f>
        <v>22.333333333333332</v>
      </c>
      <c r="K5130" s="54">
        <f>DATE(YEAR(tbl_raw_data[[#This Row],[Date Actioned]]), MONTH(tbl_raw_data[[#This Row],[Date Actioned]]), DAY(tbl_raw_data[[#This Row],[Date Actioned]]))</f>
        <v>45161</v>
      </c>
      <c r="L5130" s="55" t="str">
        <f>UPPER(TEXT(tbl_raw_data[[#This Row],[Updated_date]],"MMMM"))</f>
        <v>AUGUST</v>
      </c>
      <c r="M5130" s="55" t="str">
        <f>UPPER("Week "&amp;IF(ROUNDUP(DAY(tbl_raw_data[[#This Row],[Updated_date]])/7,0)=5,4,ROUNDUP(DAY(tbl_raw_data[[#This Row],[Updated_date]])/7,0)))</f>
        <v>WEEK 4</v>
      </c>
      <c r="N5130" s="57" t="str">
        <f>UPPER(VLOOKUP(tbl_raw_data[[#This Row],[Analyst]],[1]setting!$A$1:$B$15,2,0))</f>
        <v>FARDIN</v>
      </c>
      <c r="O5130" s="57" t="str">
        <f>UPPER(tbl_raw_data[[#This Row],[Outcome]])</f>
        <v>APPROVE</v>
      </c>
      <c r="P5130" s="57" t="str">
        <f>UPPER(tbl_raw_data[[#This Row],[Queue Name]])</f>
        <v>CONSUMER EXISTING</v>
      </c>
      <c r="Q5130" s="57" t="str">
        <f>IF(tbl_raw_data[[#This Row],[time_taken_in_mins]]&lt;=20,"SLA_MET","SLA_NOT_MET")</f>
        <v>SLA_NOT_MET</v>
      </c>
    </row>
    <row r="5131" spans="1:17" ht="15" customHeight="1" x14ac:dyDescent="0.25">
      <c r="A5131" s="11" t="s">
        <v>6916</v>
      </c>
      <c r="B5131" s="6">
        <v>45161.832488425927</v>
      </c>
      <c r="C5131" s="23">
        <v>45161.849641203706</v>
      </c>
      <c r="D5131" s="24" t="s">
        <v>13</v>
      </c>
      <c r="E5131" s="24" t="s">
        <v>41</v>
      </c>
      <c r="F5131" s="24" t="s">
        <v>168</v>
      </c>
      <c r="G5131" s="115"/>
      <c r="H51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1" s="48">
        <f>tbl_raw_data[[#This Row],[Date Actioned]]-tbl_raw_data[[#This Row],[Date Tagged]]</f>
        <v>1.7152777778392192E-2</v>
      </c>
      <c r="J5131" s="50">
        <f>HOUR(tbl_raw_data[[#This Row],[time_taken]])*60+MINUTE(tbl_raw_data[[#This Row],[time_taken]])+SECOND(tbl_raw_data[[#This Row],[time_taken]])/60</f>
        <v>24.7</v>
      </c>
      <c r="K5131" s="54">
        <f>DATE(YEAR(tbl_raw_data[[#This Row],[Date Actioned]]), MONTH(tbl_raw_data[[#This Row],[Date Actioned]]), DAY(tbl_raw_data[[#This Row],[Date Actioned]]))</f>
        <v>45161</v>
      </c>
      <c r="L5131" s="55" t="str">
        <f>UPPER(TEXT(tbl_raw_data[[#This Row],[Updated_date]],"MMMM"))</f>
        <v>AUGUST</v>
      </c>
      <c r="M5131" s="55" t="str">
        <f>UPPER("Week "&amp;IF(ROUNDUP(DAY(tbl_raw_data[[#This Row],[Updated_date]])/7,0)=5,4,ROUNDUP(DAY(tbl_raw_data[[#This Row],[Updated_date]])/7,0)))</f>
        <v>WEEK 4</v>
      </c>
      <c r="N5131" s="57" t="str">
        <f>UPPER(VLOOKUP(tbl_raw_data[[#This Row],[Analyst]],[1]setting!$A$1:$B$15,2,0))</f>
        <v>MERCEDES</v>
      </c>
      <c r="O5131" s="57" t="str">
        <f>UPPER(tbl_raw_data[[#This Row],[Outcome]])</f>
        <v>APPROVE</v>
      </c>
      <c r="P5131" s="57" t="str">
        <f>UPPER(tbl_raw_data[[#This Row],[Queue Name]])</f>
        <v>CONSUMER POST BUREAU</v>
      </c>
      <c r="Q5131" s="57" t="str">
        <f>IF(tbl_raw_data[[#This Row],[time_taken_in_mins]]&lt;=20,"SLA_MET","SLA_NOT_MET")</f>
        <v>SLA_NOT_MET</v>
      </c>
    </row>
    <row r="5132" spans="1:17" ht="15" customHeight="1" x14ac:dyDescent="0.25">
      <c r="A5132" s="22" t="s">
        <v>6841</v>
      </c>
      <c r="B5132" s="12">
        <v>45161.835231481484</v>
      </c>
      <c r="C5132" s="27">
        <v>45161.851493055554</v>
      </c>
      <c r="D5132" s="28" t="s">
        <v>13</v>
      </c>
      <c r="E5132" s="28" t="s">
        <v>41</v>
      </c>
      <c r="F5132" s="28" t="s">
        <v>254</v>
      </c>
      <c r="G5132" s="114"/>
      <c r="H51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2" s="48">
        <f>tbl_raw_data[[#This Row],[Date Actioned]]-tbl_raw_data[[#This Row],[Date Tagged]]</f>
        <v>1.6261574070085771E-2</v>
      </c>
      <c r="J5132" s="50">
        <f>HOUR(tbl_raw_data[[#This Row],[time_taken]])*60+MINUTE(tbl_raw_data[[#This Row],[time_taken]])+SECOND(tbl_raw_data[[#This Row],[time_taken]])/60</f>
        <v>23.416666666666668</v>
      </c>
      <c r="K5132" s="54">
        <f>DATE(YEAR(tbl_raw_data[[#This Row],[Date Actioned]]), MONTH(tbl_raw_data[[#This Row],[Date Actioned]]), DAY(tbl_raw_data[[#This Row],[Date Actioned]]))</f>
        <v>45161</v>
      </c>
      <c r="L5132" s="55" t="str">
        <f>UPPER(TEXT(tbl_raw_data[[#This Row],[Updated_date]],"MMMM"))</f>
        <v>AUGUST</v>
      </c>
      <c r="M5132" s="55" t="str">
        <f>UPPER("Week "&amp;IF(ROUNDUP(DAY(tbl_raw_data[[#This Row],[Updated_date]])/7,0)=5,4,ROUNDUP(DAY(tbl_raw_data[[#This Row],[Updated_date]])/7,0)))</f>
        <v>WEEK 4</v>
      </c>
      <c r="N5132" s="57" t="str">
        <f>UPPER(VLOOKUP(tbl_raw_data[[#This Row],[Analyst]],[1]setting!$A$1:$B$15,2,0))</f>
        <v>FARDIN</v>
      </c>
      <c r="O5132" s="57" t="str">
        <f>UPPER(tbl_raw_data[[#This Row],[Outcome]])</f>
        <v>APPROVE</v>
      </c>
      <c r="P5132" s="57" t="str">
        <f>UPPER(tbl_raw_data[[#This Row],[Queue Name]])</f>
        <v>CONSUMER POST BUREAU</v>
      </c>
      <c r="Q5132" s="57" t="str">
        <f>IF(tbl_raw_data[[#This Row],[time_taken_in_mins]]&lt;=20,"SLA_MET","SLA_NOT_MET")</f>
        <v>SLA_NOT_MET</v>
      </c>
    </row>
    <row r="5133" spans="1:17" ht="15" customHeight="1" x14ac:dyDescent="0.25">
      <c r="A5133" s="5" t="s">
        <v>3358</v>
      </c>
      <c r="B5133" s="6">
        <v>45161.836377314816</v>
      </c>
      <c r="C5133" s="23">
        <v>45161.843229166669</v>
      </c>
      <c r="D5133" s="24" t="s">
        <v>13</v>
      </c>
      <c r="E5133" s="24" t="s">
        <v>28</v>
      </c>
      <c r="F5133" s="24" t="s">
        <v>14</v>
      </c>
      <c r="G5133" s="113" t="s">
        <v>29</v>
      </c>
      <c r="H51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33" s="48">
        <f>tbl_raw_data[[#This Row],[Date Actioned]]-tbl_raw_data[[#This Row],[Date Tagged]]</f>
        <v>6.8518518528435379E-3</v>
      </c>
      <c r="J5133" s="50">
        <f>HOUR(tbl_raw_data[[#This Row],[time_taken]])*60+MINUTE(tbl_raw_data[[#This Row],[time_taken]])+SECOND(tbl_raw_data[[#This Row],[time_taken]])/60</f>
        <v>9.8666666666666671</v>
      </c>
      <c r="K5133" s="54">
        <f>DATE(YEAR(tbl_raw_data[[#This Row],[Date Actioned]]), MONTH(tbl_raw_data[[#This Row],[Date Actioned]]), DAY(tbl_raw_data[[#This Row],[Date Actioned]]))</f>
        <v>45161</v>
      </c>
      <c r="L5133" s="55" t="str">
        <f>UPPER(TEXT(tbl_raw_data[[#This Row],[Updated_date]],"MMMM"))</f>
        <v>AUGUST</v>
      </c>
      <c r="M5133" s="55" t="str">
        <f>UPPER("Week "&amp;IF(ROUNDUP(DAY(tbl_raw_data[[#This Row],[Updated_date]])/7,0)=5,4,ROUNDUP(DAY(tbl_raw_data[[#This Row],[Updated_date]])/7,0)))</f>
        <v>WEEK 4</v>
      </c>
      <c r="N5133" s="57" t="str">
        <f>UPPER(VLOOKUP(tbl_raw_data[[#This Row],[Analyst]],[1]setting!$A$1:$B$15,2,0))</f>
        <v>HARDIK</v>
      </c>
      <c r="O5133" s="57" t="str">
        <f>UPPER(tbl_raw_data[[#This Row],[Outcome]])</f>
        <v>APPROVE</v>
      </c>
      <c r="P5133" s="57" t="str">
        <f>UPPER(tbl_raw_data[[#This Row],[Queue Name]])</f>
        <v>CONSUMER EXISTING</v>
      </c>
      <c r="Q5133" s="57" t="str">
        <f>IF(tbl_raw_data[[#This Row],[time_taken_in_mins]]&lt;=20,"SLA_MET","SLA_NOT_MET")</f>
        <v>SLA_MET</v>
      </c>
    </row>
    <row r="5134" spans="1:17" ht="15" customHeight="1" x14ac:dyDescent="0.25">
      <c r="A5134" s="11" t="s">
        <v>6958</v>
      </c>
      <c r="B5134" s="6">
        <v>45161.837650462963</v>
      </c>
      <c r="C5134" s="23">
        <v>45161.855381944442</v>
      </c>
      <c r="D5134" s="24" t="s">
        <v>8</v>
      </c>
      <c r="E5134" s="24" t="s">
        <v>41</v>
      </c>
      <c r="F5134" s="24" t="s">
        <v>168</v>
      </c>
      <c r="G5134" s="115"/>
      <c r="H51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4" s="48">
        <f>tbl_raw_data[[#This Row],[Date Actioned]]-tbl_raw_data[[#This Row],[Date Tagged]]</f>
        <v>1.7731481479131617E-2</v>
      </c>
      <c r="J5134" s="50">
        <f>HOUR(tbl_raw_data[[#This Row],[time_taken]])*60+MINUTE(tbl_raw_data[[#This Row],[time_taken]])+SECOND(tbl_raw_data[[#This Row],[time_taken]])/60</f>
        <v>25.533333333333335</v>
      </c>
      <c r="K5134" s="54">
        <f>DATE(YEAR(tbl_raw_data[[#This Row],[Date Actioned]]), MONTH(tbl_raw_data[[#This Row],[Date Actioned]]), DAY(tbl_raw_data[[#This Row],[Date Actioned]]))</f>
        <v>45161</v>
      </c>
      <c r="L5134" s="55" t="str">
        <f>UPPER(TEXT(tbl_raw_data[[#This Row],[Updated_date]],"MMMM"))</f>
        <v>AUGUST</v>
      </c>
      <c r="M5134" s="55" t="str">
        <f>UPPER("Week "&amp;IF(ROUNDUP(DAY(tbl_raw_data[[#This Row],[Updated_date]])/7,0)=5,4,ROUNDUP(DAY(tbl_raw_data[[#This Row],[Updated_date]])/7,0)))</f>
        <v>WEEK 4</v>
      </c>
      <c r="N5134" s="57" t="str">
        <f>UPPER(VLOOKUP(tbl_raw_data[[#This Row],[Analyst]],[1]setting!$A$1:$B$15,2,0))</f>
        <v>MERCEDES</v>
      </c>
      <c r="O5134" s="57" t="str">
        <f>UPPER(tbl_raw_data[[#This Row],[Outcome]])</f>
        <v>WITHDRAW</v>
      </c>
      <c r="P5134" s="57" t="str">
        <f>UPPER(tbl_raw_data[[#This Row],[Queue Name]])</f>
        <v>CONSUMER POST BUREAU</v>
      </c>
      <c r="Q5134" s="57" t="str">
        <f>IF(tbl_raw_data[[#This Row],[time_taken_in_mins]]&lt;=20,"SLA_MET","SLA_NOT_MET")</f>
        <v>SLA_NOT_MET</v>
      </c>
    </row>
    <row r="5135" spans="1:17" ht="15" customHeight="1" x14ac:dyDescent="0.25">
      <c r="A5135" s="22" t="s">
        <v>5564</v>
      </c>
      <c r="B5135" s="12">
        <v>45161.838622685187</v>
      </c>
      <c r="C5135" s="27">
        <v>45161.849421296298</v>
      </c>
      <c r="D5135" s="28" t="s">
        <v>8</v>
      </c>
      <c r="E5135" s="28" t="s">
        <v>9</v>
      </c>
      <c r="F5135" s="28" t="s">
        <v>1160</v>
      </c>
      <c r="G5135" s="112" t="s">
        <v>174</v>
      </c>
      <c r="H51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135" s="48">
        <f>tbl_raw_data[[#This Row],[Date Actioned]]-tbl_raw_data[[#This Row],[Date Tagged]]</f>
        <v>1.0798611110658385E-2</v>
      </c>
      <c r="J5135" s="50">
        <f>HOUR(tbl_raw_data[[#This Row],[time_taken]])*60+MINUTE(tbl_raw_data[[#This Row],[time_taken]])+SECOND(tbl_raw_data[[#This Row],[time_taken]])/60</f>
        <v>15.55</v>
      </c>
      <c r="K5135" s="54">
        <f>DATE(YEAR(tbl_raw_data[[#This Row],[Date Actioned]]), MONTH(tbl_raw_data[[#This Row],[Date Actioned]]), DAY(tbl_raw_data[[#This Row],[Date Actioned]]))</f>
        <v>45161</v>
      </c>
      <c r="L5135" s="55" t="str">
        <f>UPPER(TEXT(tbl_raw_data[[#This Row],[Updated_date]],"MMMM"))</f>
        <v>AUGUST</v>
      </c>
      <c r="M5135" s="55" t="str">
        <f>UPPER("Week "&amp;IF(ROUNDUP(DAY(tbl_raw_data[[#This Row],[Updated_date]])/7,0)=5,4,ROUNDUP(DAY(tbl_raw_data[[#This Row],[Updated_date]])/7,0)))</f>
        <v>WEEK 4</v>
      </c>
      <c r="N5135" s="57" t="str">
        <f>UPPER(VLOOKUP(tbl_raw_data[[#This Row],[Analyst]],[1]setting!$A$1:$B$15,2,0))</f>
        <v>JULIA</v>
      </c>
      <c r="O5135" s="57" t="str">
        <f>UPPER(tbl_raw_data[[#This Row],[Outcome]])</f>
        <v>WITHDRAW</v>
      </c>
      <c r="P5135" s="57" t="str">
        <f>UPPER(tbl_raw_data[[#This Row],[Queue Name]])</f>
        <v>CONSUMER PRE BUREAU</v>
      </c>
      <c r="Q5135" s="57" t="str">
        <f>IF(tbl_raw_data[[#This Row],[time_taken_in_mins]]&lt;=20,"SLA_MET","SLA_NOT_MET")</f>
        <v>SLA_MET</v>
      </c>
    </row>
    <row r="5136" spans="1:17" ht="15" customHeight="1" x14ac:dyDescent="0.25">
      <c r="A5136" s="22" t="s">
        <v>3388</v>
      </c>
      <c r="B5136" s="6">
        <v>45161.84101851852</v>
      </c>
      <c r="C5136" s="23">
        <v>45161.847916666666</v>
      </c>
      <c r="D5136" s="24" t="s">
        <v>46</v>
      </c>
      <c r="E5136" s="24" t="s">
        <v>28</v>
      </c>
      <c r="F5136" s="24" t="s">
        <v>14</v>
      </c>
      <c r="G5136" s="113" t="s">
        <v>448</v>
      </c>
      <c r="H51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36" s="48">
        <f>tbl_raw_data[[#This Row],[Date Actioned]]-tbl_raw_data[[#This Row],[Date Tagged]]</f>
        <v>6.8981481454102322E-3</v>
      </c>
      <c r="J5136" s="50">
        <f>HOUR(tbl_raw_data[[#This Row],[time_taken]])*60+MINUTE(tbl_raw_data[[#This Row],[time_taken]])+SECOND(tbl_raw_data[[#This Row],[time_taken]])/60</f>
        <v>9.9333333333333336</v>
      </c>
      <c r="K5136" s="54">
        <f>DATE(YEAR(tbl_raw_data[[#This Row],[Date Actioned]]), MONTH(tbl_raw_data[[#This Row],[Date Actioned]]), DAY(tbl_raw_data[[#This Row],[Date Actioned]]))</f>
        <v>45161</v>
      </c>
      <c r="L5136" s="55" t="str">
        <f>UPPER(TEXT(tbl_raw_data[[#This Row],[Updated_date]],"MMMM"))</f>
        <v>AUGUST</v>
      </c>
      <c r="M5136" s="55" t="str">
        <f>UPPER("Week "&amp;IF(ROUNDUP(DAY(tbl_raw_data[[#This Row],[Updated_date]])/7,0)=5,4,ROUNDUP(DAY(tbl_raw_data[[#This Row],[Updated_date]])/7,0)))</f>
        <v>WEEK 4</v>
      </c>
      <c r="N5136" s="57" t="str">
        <f>UPPER(VLOOKUP(tbl_raw_data[[#This Row],[Analyst]],[1]setting!$A$1:$B$15,2,0))</f>
        <v>HARDIK</v>
      </c>
      <c r="O5136" s="57" t="str">
        <f>UPPER(tbl_raw_data[[#This Row],[Outcome]])</f>
        <v>DECLINE</v>
      </c>
      <c r="P5136" s="57" t="str">
        <f>UPPER(tbl_raw_data[[#This Row],[Queue Name]])</f>
        <v>CONSUMER EXISTING</v>
      </c>
      <c r="Q5136" s="57" t="str">
        <f>IF(tbl_raw_data[[#This Row],[time_taken_in_mins]]&lt;=20,"SLA_MET","SLA_NOT_MET")</f>
        <v>SLA_MET</v>
      </c>
    </row>
    <row r="5137" spans="1:17" ht="15" customHeight="1" x14ac:dyDescent="0.25">
      <c r="A5137" s="11" t="s">
        <v>6822</v>
      </c>
      <c r="B5137" s="12">
        <v>45161.843229166669</v>
      </c>
      <c r="C5137" s="27">
        <v>45161.859293981484</v>
      </c>
      <c r="D5137" s="28" t="s">
        <v>13</v>
      </c>
      <c r="E5137" s="28" t="s">
        <v>28</v>
      </c>
      <c r="F5137" s="28" t="s">
        <v>254</v>
      </c>
      <c r="G5137" s="114"/>
      <c r="H51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37" s="48">
        <f>tbl_raw_data[[#This Row],[Date Actioned]]-tbl_raw_data[[#This Row],[Date Tagged]]</f>
        <v>1.6064814815763384E-2</v>
      </c>
      <c r="J5137" s="50">
        <f>HOUR(tbl_raw_data[[#This Row],[time_taken]])*60+MINUTE(tbl_raw_data[[#This Row],[time_taken]])+SECOND(tbl_raw_data[[#This Row],[time_taken]])/60</f>
        <v>23.133333333333333</v>
      </c>
      <c r="K5137" s="54">
        <f>DATE(YEAR(tbl_raw_data[[#This Row],[Date Actioned]]), MONTH(tbl_raw_data[[#This Row],[Date Actioned]]), DAY(tbl_raw_data[[#This Row],[Date Actioned]]))</f>
        <v>45161</v>
      </c>
      <c r="L5137" s="55" t="str">
        <f>UPPER(TEXT(tbl_raw_data[[#This Row],[Updated_date]],"MMMM"))</f>
        <v>AUGUST</v>
      </c>
      <c r="M5137" s="55" t="str">
        <f>UPPER("Week "&amp;IF(ROUNDUP(DAY(tbl_raw_data[[#This Row],[Updated_date]])/7,0)=5,4,ROUNDUP(DAY(tbl_raw_data[[#This Row],[Updated_date]])/7,0)))</f>
        <v>WEEK 4</v>
      </c>
      <c r="N5137" s="57" t="str">
        <f>UPPER(VLOOKUP(tbl_raw_data[[#This Row],[Analyst]],[1]setting!$A$1:$B$15,2,0))</f>
        <v>FARDIN</v>
      </c>
      <c r="O5137" s="57" t="str">
        <f>UPPER(tbl_raw_data[[#This Row],[Outcome]])</f>
        <v>APPROVE</v>
      </c>
      <c r="P5137" s="57" t="str">
        <f>UPPER(tbl_raw_data[[#This Row],[Queue Name]])</f>
        <v>CONSUMER EXISTING</v>
      </c>
      <c r="Q5137" s="57" t="str">
        <f>IF(tbl_raw_data[[#This Row],[time_taken_in_mins]]&lt;=20,"SLA_MET","SLA_NOT_MET")</f>
        <v>SLA_NOT_MET</v>
      </c>
    </row>
    <row r="5138" spans="1:17" ht="15" customHeight="1" x14ac:dyDescent="0.25">
      <c r="A5138" s="5" t="s">
        <v>5259</v>
      </c>
      <c r="B5138" s="12">
        <v>45161.845266203702</v>
      </c>
      <c r="C5138" s="27">
        <v>45161.855405092596</v>
      </c>
      <c r="D5138" s="28" t="s">
        <v>46</v>
      </c>
      <c r="E5138" s="28" t="s">
        <v>28</v>
      </c>
      <c r="F5138" s="28" t="s">
        <v>14</v>
      </c>
      <c r="G5138" s="112" t="s">
        <v>424</v>
      </c>
      <c r="H51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38" s="48">
        <f>tbl_raw_data[[#This Row],[Date Actioned]]-tbl_raw_data[[#This Row],[Date Tagged]]</f>
        <v>1.0138888894289266E-2</v>
      </c>
      <c r="J5138" s="50">
        <f>HOUR(tbl_raw_data[[#This Row],[time_taken]])*60+MINUTE(tbl_raw_data[[#This Row],[time_taken]])+SECOND(tbl_raw_data[[#This Row],[time_taken]])/60</f>
        <v>14.6</v>
      </c>
      <c r="K5138" s="54">
        <f>DATE(YEAR(tbl_raw_data[[#This Row],[Date Actioned]]), MONTH(tbl_raw_data[[#This Row],[Date Actioned]]), DAY(tbl_raw_data[[#This Row],[Date Actioned]]))</f>
        <v>45161</v>
      </c>
      <c r="L5138" s="55" t="str">
        <f>UPPER(TEXT(tbl_raw_data[[#This Row],[Updated_date]],"MMMM"))</f>
        <v>AUGUST</v>
      </c>
      <c r="M5138" s="55" t="str">
        <f>UPPER("Week "&amp;IF(ROUNDUP(DAY(tbl_raw_data[[#This Row],[Updated_date]])/7,0)=5,4,ROUNDUP(DAY(tbl_raw_data[[#This Row],[Updated_date]])/7,0)))</f>
        <v>WEEK 4</v>
      </c>
      <c r="N5138" s="57" t="str">
        <f>UPPER(VLOOKUP(tbl_raw_data[[#This Row],[Analyst]],[1]setting!$A$1:$B$15,2,0))</f>
        <v>HARDIK</v>
      </c>
      <c r="O5138" s="57" t="str">
        <f>UPPER(tbl_raw_data[[#This Row],[Outcome]])</f>
        <v>DECLINE</v>
      </c>
      <c r="P5138" s="57" t="str">
        <f>UPPER(tbl_raw_data[[#This Row],[Queue Name]])</f>
        <v>CONSUMER EXISTING</v>
      </c>
      <c r="Q5138" s="57" t="str">
        <f>IF(tbl_raw_data[[#This Row],[time_taken_in_mins]]&lt;=20,"SLA_MET","SLA_NOT_MET")</f>
        <v>SLA_MET</v>
      </c>
    </row>
    <row r="5139" spans="1:17" ht="15" customHeight="1" x14ac:dyDescent="0.25">
      <c r="A5139" s="5" t="s">
        <v>2447</v>
      </c>
      <c r="B5139" s="6">
        <v>45161.846724537034</v>
      </c>
      <c r="C5139" s="23">
        <v>45161.852337962962</v>
      </c>
      <c r="D5139" s="24" t="s">
        <v>8</v>
      </c>
      <c r="E5139" s="24" t="s">
        <v>9</v>
      </c>
      <c r="F5139" s="24" t="s">
        <v>1160</v>
      </c>
      <c r="G5139" s="113" t="s">
        <v>234</v>
      </c>
      <c r="H51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39" s="48">
        <f>tbl_raw_data[[#This Row],[Date Actioned]]-tbl_raw_data[[#This Row],[Date Tagged]]</f>
        <v>5.6134259284590371E-3</v>
      </c>
      <c r="J5139" s="50">
        <f>HOUR(tbl_raw_data[[#This Row],[time_taken]])*60+MINUTE(tbl_raw_data[[#This Row],[time_taken]])+SECOND(tbl_raw_data[[#This Row],[time_taken]])/60</f>
        <v>8.0833333333333339</v>
      </c>
      <c r="K5139" s="54">
        <f>DATE(YEAR(tbl_raw_data[[#This Row],[Date Actioned]]), MONTH(tbl_raw_data[[#This Row],[Date Actioned]]), DAY(tbl_raw_data[[#This Row],[Date Actioned]]))</f>
        <v>45161</v>
      </c>
      <c r="L5139" s="55" t="str">
        <f>UPPER(TEXT(tbl_raw_data[[#This Row],[Updated_date]],"MMMM"))</f>
        <v>AUGUST</v>
      </c>
      <c r="M5139" s="55" t="str">
        <f>UPPER("Week "&amp;IF(ROUNDUP(DAY(tbl_raw_data[[#This Row],[Updated_date]])/7,0)=5,4,ROUNDUP(DAY(tbl_raw_data[[#This Row],[Updated_date]])/7,0)))</f>
        <v>WEEK 4</v>
      </c>
      <c r="N5139" s="57" t="str">
        <f>UPPER(VLOOKUP(tbl_raw_data[[#This Row],[Analyst]],[1]setting!$A$1:$B$15,2,0))</f>
        <v>JULIA</v>
      </c>
      <c r="O5139" s="57" t="str">
        <f>UPPER(tbl_raw_data[[#This Row],[Outcome]])</f>
        <v>WITHDRAW</v>
      </c>
      <c r="P5139" s="57" t="str">
        <f>UPPER(tbl_raw_data[[#This Row],[Queue Name]])</f>
        <v>CONSUMER PRE BUREAU</v>
      </c>
      <c r="Q5139" s="57" t="str">
        <f>IF(tbl_raw_data[[#This Row],[time_taken_in_mins]]&lt;=20,"SLA_MET","SLA_NOT_MET")</f>
        <v>SLA_MET</v>
      </c>
    </row>
    <row r="5140" spans="1:17" ht="15" customHeight="1" x14ac:dyDescent="0.25">
      <c r="A5140" s="22" t="s">
        <v>6267</v>
      </c>
      <c r="B5140" s="6">
        <v>45161.849004629628</v>
      </c>
      <c r="C5140" s="23">
        <v>45161.861689814818</v>
      </c>
      <c r="D5140" s="24" t="s">
        <v>13</v>
      </c>
      <c r="E5140" s="24" t="s">
        <v>28</v>
      </c>
      <c r="F5140" s="24" t="s">
        <v>14</v>
      </c>
      <c r="G5140" s="115"/>
      <c r="H51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0" s="48">
        <f>tbl_raw_data[[#This Row],[Date Actioned]]-tbl_raw_data[[#This Row],[Date Tagged]]</f>
        <v>1.2685185189184267E-2</v>
      </c>
      <c r="J5140" s="50">
        <f>HOUR(tbl_raw_data[[#This Row],[time_taken]])*60+MINUTE(tbl_raw_data[[#This Row],[time_taken]])+SECOND(tbl_raw_data[[#This Row],[time_taken]])/60</f>
        <v>18.266666666666666</v>
      </c>
      <c r="K5140" s="54">
        <f>DATE(YEAR(tbl_raw_data[[#This Row],[Date Actioned]]), MONTH(tbl_raw_data[[#This Row],[Date Actioned]]), DAY(tbl_raw_data[[#This Row],[Date Actioned]]))</f>
        <v>45161</v>
      </c>
      <c r="L5140" s="55" t="str">
        <f>UPPER(TEXT(tbl_raw_data[[#This Row],[Updated_date]],"MMMM"))</f>
        <v>AUGUST</v>
      </c>
      <c r="M5140" s="55" t="str">
        <f>UPPER("Week "&amp;IF(ROUNDUP(DAY(tbl_raw_data[[#This Row],[Updated_date]])/7,0)=5,4,ROUNDUP(DAY(tbl_raw_data[[#This Row],[Updated_date]])/7,0)))</f>
        <v>WEEK 4</v>
      </c>
      <c r="N5140" s="57" t="str">
        <f>UPPER(VLOOKUP(tbl_raw_data[[#This Row],[Analyst]],[1]setting!$A$1:$B$15,2,0))</f>
        <v>HARDIK</v>
      </c>
      <c r="O5140" s="57" t="str">
        <f>UPPER(tbl_raw_data[[#This Row],[Outcome]])</f>
        <v>APPROVE</v>
      </c>
      <c r="P5140" s="57" t="str">
        <f>UPPER(tbl_raw_data[[#This Row],[Queue Name]])</f>
        <v>CONSUMER EXISTING</v>
      </c>
      <c r="Q5140" s="57" t="str">
        <f>IF(tbl_raw_data[[#This Row],[time_taken_in_mins]]&lt;=20,"SLA_MET","SLA_NOT_MET")</f>
        <v>SLA_MET</v>
      </c>
    </row>
    <row r="5141" spans="1:17" ht="15" customHeight="1" x14ac:dyDescent="0.25">
      <c r="A5141" s="5" t="s">
        <v>4660</v>
      </c>
      <c r="B5141" s="12">
        <v>45161.864166666666</v>
      </c>
      <c r="C5141" s="27">
        <v>45161.872986111113</v>
      </c>
      <c r="D5141" s="28" t="s">
        <v>13</v>
      </c>
      <c r="E5141" s="28" t="s">
        <v>28</v>
      </c>
      <c r="F5141" s="28" t="s">
        <v>168</v>
      </c>
      <c r="G5141" s="114"/>
      <c r="H51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1" s="48">
        <f>tbl_raw_data[[#This Row],[Date Actioned]]-tbl_raw_data[[#This Row],[Date Tagged]]</f>
        <v>8.819444446999114E-3</v>
      </c>
      <c r="J5141" s="50">
        <f>HOUR(tbl_raw_data[[#This Row],[time_taken]])*60+MINUTE(tbl_raw_data[[#This Row],[time_taken]])+SECOND(tbl_raw_data[[#This Row],[time_taken]])/60</f>
        <v>12.7</v>
      </c>
      <c r="K5141" s="54">
        <f>DATE(YEAR(tbl_raw_data[[#This Row],[Date Actioned]]), MONTH(tbl_raw_data[[#This Row],[Date Actioned]]), DAY(tbl_raw_data[[#This Row],[Date Actioned]]))</f>
        <v>45161</v>
      </c>
      <c r="L5141" s="55" t="str">
        <f>UPPER(TEXT(tbl_raw_data[[#This Row],[Updated_date]],"MMMM"))</f>
        <v>AUGUST</v>
      </c>
      <c r="M5141" s="55" t="str">
        <f>UPPER("Week "&amp;IF(ROUNDUP(DAY(tbl_raw_data[[#This Row],[Updated_date]])/7,0)=5,4,ROUNDUP(DAY(tbl_raw_data[[#This Row],[Updated_date]])/7,0)))</f>
        <v>WEEK 4</v>
      </c>
      <c r="N5141" s="57" t="str">
        <f>UPPER(VLOOKUP(tbl_raw_data[[#This Row],[Analyst]],[1]setting!$A$1:$B$15,2,0))</f>
        <v>MERCEDES</v>
      </c>
      <c r="O5141" s="57" t="str">
        <f>UPPER(tbl_raw_data[[#This Row],[Outcome]])</f>
        <v>APPROVE</v>
      </c>
      <c r="P5141" s="57" t="str">
        <f>UPPER(tbl_raw_data[[#This Row],[Queue Name]])</f>
        <v>CONSUMER EXISTING</v>
      </c>
      <c r="Q5141" s="57" t="str">
        <f>IF(tbl_raw_data[[#This Row],[time_taken_in_mins]]&lt;=20,"SLA_MET","SLA_NOT_MET")</f>
        <v>SLA_MET</v>
      </c>
    </row>
    <row r="5142" spans="1:17" ht="15" customHeight="1" x14ac:dyDescent="0.25">
      <c r="A5142" s="11" t="s">
        <v>2835</v>
      </c>
      <c r="B5142" s="6">
        <v>45161.870347222219</v>
      </c>
      <c r="C5142" s="23">
        <v>45161.876469907409</v>
      </c>
      <c r="D5142" s="24" t="s">
        <v>13</v>
      </c>
      <c r="E5142" s="24" t="s">
        <v>28</v>
      </c>
      <c r="F5142" s="24" t="s">
        <v>254</v>
      </c>
      <c r="G5142" s="113" t="s">
        <v>29</v>
      </c>
      <c r="H51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2" s="48">
        <f>tbl_raw_data[[#This Row],[Date Actioned]]-tbl_raw_data[[#This Row],[Date Tagged]]</f>
        <v>6.1226851903484203E-3</v>
      </c>
      <c r="J5142" s="50">
        <f>HOUR(tbl_raw_data[[#This Row],[time_taken]])*60+MINUTE(tbl_raw_data[[#This Row],[time_taken]])+SECOND(tbl_raw_data[[#This Row],[time_taken]])/60</f>
        <v>8.8166666666666664</v>
      </c>
      <c r="K5142" s="54">
        <f>DATE(YEAR(tbl_raw_data[[#This Row],[Date Actioned]]), MONTH(tbl_raw_data[[#This Row],[Date Actioned]]), DAY(tbl_raw_data[[#This Row],[Date Actioned]]))</f>
        <v>45161</v>
      </c>
      <c r="L5142" s="55" t="str">
        <f>UPPER(TEXT(tbl_raw_data[[#This Row],[Updated_date]],"MMMM"))</f>
        <v>AUGUST</v>
      </c>
      <c r="M5142" s="55" t="str">
        <f>UPPER("Week "&amp;IF(ROUNDUP(DAY(tbl_raw_data[[#This Row],[Updated_date]])/7,0)=5,4,ROUNDUP(DAY(tbl_raw_data[[#This Row],[Updated_date]])/7,0)))</f>
        <v>WEEK 4</v>
      </c>
      <c r="N5142" s="57" t="str">
        <f>UPPER(VLOOKUP(tbl_raw_data[[#This Row],[Analyst]],[1]setting!$A$1:$B$15,2,0))</f>
        <v>FARDIN</v>
      </c>
      <c r="O5142" s="57" t="str">
        <f>UPPER(tbl_raw_data[[#This Row],[Outcome]])</f>
        <v>APPROVE</v>
      </c>
      <c r="P5142" s="57" t="str">
        <f>UPPER(tbl_raw_data[[#This Row],[Queue Name]])</f>
        <v>CONSUMER EXISTING</v>
      </c>
      <c r="Q5142" s="57" t="str">
        <f>IF(tbl_raw_data[[#This Row],[time_taken_in_mins]]&lt;=20,"SLA_MET","SLA_NOT_MET")</f>
        <v>SLA_MET</v>
      </c>
    </row>
    <row r="5143" spans="1:17" ht="15" customHeight="1" x14ac:dyDescent="0.25">
      <c r="A5143" s="22" t="s">
        <v>1579</v>
      </c>
      <c r="B5143" s="12">
        <v>45161.872488425928</v>
      </c>
      <c r="C5143" s="27">
        <v>45161.87703703704</v>
      </c>
      <c r="D5143" s="28" t="s">
        <v>13</v>
      </c>
      <c r="E5143" s="28" t="s">
        <v>28</v>
      </c>
      <c r="F5143" s="28" t="s">
        <v>168</v>
      </c>
      <c r="G5143" s="114"/>
      <c r="H51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3" s="48">
        <f>tbl_raw_data[[#This Row],[Date Actioned]]-tbl_raw_data[[#This Row],[Date Tagged]]</f>
        <v>4.5486111121135764E-3</v>
      </c>
      <c r="J5143" s="50">
        <f>HOUR(tbl_raw_data[[#This Row],[time_taken]])*60+MINUTE(tbl_raw_data[[#This Row],[time_taken]])+SECOND(tbl_raw_data[[#This Row],[time_taken]])/60</f>
        <v>6.55</v>
      </c>
      <c r="K5143" s="54">
        <f>DATE(YEAR(tbl_raw_data[[#This Row],[Date Actioned]]), MONTH(tbl_raw_data[[#This Row],[Date Actioned]]), DAY(tbl_raw_data[[#This Row],[Date Actioned]]))</f>
        <v>45161</v>
      </c>
      <c r="L5143" s="55" t="str">
        <f>UPPER(TEXT(tbl_raw_data[[#This Row],[Updated_date]],"MMMM"))</f>
        <v>AUGUST</v>
      </c>
      <c r="M5143" s="55" t="str">
        <f>UPPER("Week "&amp;IF(ROUNDUP(DAY(tbl_raw_data[[#This Row],[Updated_date]])/7,0)=5,4,ROUNDUP(DAY(tbl_raw_data[[#This Row],[Updated_date]])/7,0)))</f>
        <v>WEEK 4</v>
      </c>
      <c r="N5143" s="57" t="str">
        <f>UPPER(VLOOKUP(tbl_raw_data[[#This Row],[Analyst]],[1]setting!$A$1:$B$15,2,0))</f>
        <v>MERCEDES</v>
      </c>
      <c r="O5143" s="57" t="str">
        <f>UPPER(tbl_raw_data[[#This Row],[Outcome]])</f>
        <v>APPROVE</v>
      </c>
      <c r="P5143" s="57" t="str">
        <f>UPPER(tbl_raw_data[[#This Row],[Queue Name]])</f>
        <v>CONSUMER EXISTING</v>
      </c>
      <c r="Q5143" s="57" t="str">
        <f>IF(tbl_raw_data[[#This Row],[time_taken_in_mins]]&lt;=20,"SLA_MET","SLA_NOT_MET")</f>
        <v>SLA_MET</v>
      </c>
    </row>
    <row r="5144" spans="1:17" ht="15" customHeight="1" x14ac:dyDescent="0.25">
      <c r="A5144" s="5" t="s">
        <v>4750</v>
      </c>
      <c r="B5144" s="6">
        <v>45161.881574074076</v>
      </c>
      <c r="C5144" s="23">
        <v>45161.890555555554</v>
      </c>
      <c r="D5144" s="24" t="s">
        <v>13</v>
      </c>
      <c r="E5144" s="24" t="s">
        <v>41</v>
      </c>
      <c r="F5144" s="24" t="s">
        <v>254</v>
      </c>
      <c r="G5144" s="113" t="s">
        <v>29</v>
      </c>
      <c r="H51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4" s="48">
        <f>tbl_raw_data[[#This Row],[Date Actioned]]-tbl_raw_data[[#This Row],[Date Tagged]]</f>
        <v>8.9814814782585017E-3</v>
      </c>
      <c r="J5144" s="50">
        <f>HOUR(tbl_raw_data[[#This Row],[time_taken]])*60+MINUTE(tbl_raw_data[[#This Row],[time_taken]])+SECOND(tbl_raw_data[[#This Row],[time_taken]])/60</f>
        <v>12.933333333333334</v>
      </c>
      <c r="K5144" s="54">
        <f>DATE(YEAR(tbl_raw_data[[#This Row],[Date Actioned]]), MONTH(tbl_raw_data[[#This Row],[Date Actioned]]), DAY(tbl_raw_data[[#This Row],[Date Actioned]]))</f>
        <v>45161</v>
      </c>
      <c r="L5144" s="55" t="str">
        <f>UPPER(TEXT(tbl_raw_data[[#This Row],[Updated_date]],"MMMM"))</f>
        <v>AUGUST</v>
      </c>
      <c r="M5144" s="55" t="str">
        <f>UPPER("Week "&amp;IF(ROUNDUP(DAY(tbl_raw_data[[#This Row],[Updated_date]])/7,0)=5,4,ROUNDUP(DAY(tbl_raw_data[[#This Row],[Updated_date]])/7,0)))</f>
        <v>WEEK 4</v>
      </c>
      <c r="N5144" s="57" t="str">
        <f>UPPER(VLOOKUP(tbl_raw_data[[#This Row],[Analyst]],[1]setting!$A$1:$B$15,2,0))</f>
        <v>FARDIN</v>
      </c>
      <c r="O5144" s="57" t="str">
        <f>UPPER(tbl_raw_data[[#This Row],[Outcome]])</f>
        <v>APPROVE</v>
      </c>
      <c r="P5144" s="57" t="str">
        <f>UPPER(tbl_raw_data[[#This Row],[Queue Name]])</f>
        <v>CONSUMER POST BUREAU</v>
      </c>
      <c r="Q5144" s="57" t="str">
        <f>IF(tbl_raw_data[[#This Row],[time_taken_in_mins]]&lt;=20,"SLA_MET","SLA_NOT_MET")</f>
        <v>SLA_MET</v>
      </c>
    </row>
    <row r="5145" spans="1:17" ht="15" customHeight="1" x14ac:dyDescent="0.25">
      <c r="A5145" s="11" t="s">
        <v>2185</v>
      </c>
      <c r="B5145" s="12">
        <v>45161.895601851851</v>
      </c>
      <c r="C5145" s="27">
        <v>45161.900937500002</v>
      </c>
      <c r="D5145" s="28" t="s">
        <v>13</v>
      </c>
      <c r="E5145" s="28" t="s">
        <v>28</v>
      </c>
      <c r="F5145" s="28" t="s">
        <v>254</v>
      </c>
      <c r="G5145" s="114"/>
      <c r="H51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5" s="48">
        <f>tbl_raw_data[[#This Row],[Date Actioned]]-tbl_raw_data[[#This Row],[Date Tagged]]</f>
        <v>5.3356481512309983E-3</v>
      </c>
      <c r="J5145" s="50">
        <f>HOUR(tbl_raw_data[[#This Row],[time_taken]])*60+MINUTE(tbl_raw_data[[#This Row],[time_taken]])+SECOND(tbl_raw_data[[#This Row],[time_taken]])/60</f>
        <v>7.6833333333333336</v>
      </c>
      <c r="K5145" s="54">
        <f>DATE(YEAR(tbl_raw_data[[#This Row],[Date Actioned]]), MONTH(tbl_raw_data[[#This Row],[Date Actioned]]), DAY(tbl_raw_data[[#This Row],[Date Actioned]]))</f>
        <v>45161</v>
      </c>
      <c r="L5145" s="55" t="str">
        <f>UPPER(TEXT(tbl_raw_data[[#This Row],[Updated_date]],"MMMM"))</f>
        <v>AUGUST</v>
      </c>
      <c r="M5145" s="55" t="str">
        <f>UPPER("Week "&amp;IF(ROUNDUP(DAY(tbl_raw_data[[#This Row],[Updated_date]])/7,0)=5,4,ROUNDUP(DAY(tbl_raw_data[[#This Row],[Updated_date]])/7,0)))</f>
        <v>WEEK 4</v>
      </c>
      <c r="N5145" s="57" t="str">
        <f>UPPER(VLOOKUP(tbl_raw_data[[#This Row],[Analyst]],[1]setting!$A$1:$B$15,2,0))</f>
        <v>FARDIN</v>
      </c>
      <c r="O5145" s="57" t="str">
        <f>UPPER(tbl_raw_data[[#This Row],[Outcome]])</f>
        <v>APPROVE</v>
      </c>
      <c r="P5145" s="57" t="str">
        <f>UPPER(tbl_raw_data[[#This Row],[Queue Name]])</f>
        <v>CONSUMER EXISTING</v>
      </c>
      <c r="Q5145" s="57" t="str">
        <f>IF(tbl_raw_data[[#This Row],[time_taken_in_mins]]&lt;=20,"SLA_MET","SLA_NOT_MET")</f>
        <v>SLA_MET</v>
      </c>
    </row>
    <row r="5146" spans="1:17" ht="15" customHeight="1" x14ac:dyDescent="0.25">
      <c r="A5146" s="11" t="s">
        <v>747</v>
      </c>
      <c r="B5146" s="6">
        <v>45161.90797453704</v>
      </c>
      <c r="C5146" s="23">
        <v>45161.911215277774</v>
      </c>
      <c r="D5146" s="24" t="s">
        <v>46</v>
      </c>
      <c r="E5146" s="24" t="s">
        <v>28</v>
      </c>
      <c r="F5146" s="24" t="s">
        <v>254</v>
      </c>
      <c r="G5146" s="113" t="s">
        <v>424</v>
      </c>
      <c r="H51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6" s="48">
        <f>tbl_raw_data[[#This Row],[Date Actioned]]-tbl_raw_data[[#This Row],[Date Tagged]]</f>
        <v>3.2407407343271188E-3</v>
      </c>
      <c r="J5146" s="50">
        <f>HOUR(tbl_raw_data[[#This Row],[time_taken]])*60+MINUTE(tbl_raw_data[[#This Row],[time_taken]])+SECOND(tbl_raw_data[[#This Row],[time_taken]])/60</f>
        <v>4.666666666666667</v>
      </c>
      <c r="K5146" s="54">
        <f>DATE(YEAR(tbl_raw_data[[#This Row],[Date Actioned]]), MONTH(tbl_raw_data[[#This Row],[Date Actioned]]), DAY(tbl_raw_data[[#This Row],[Date Actioned]]))</f>
        <v>45161</v>
      </c>
      <c r="L5146" s="55" t="str">
        <f>UPPER(TEXT(tbl_raw_data[[#This Row],[Updated_date]],"MMMM"))</f>
        <v>AUGUST</v>
      </c>
      <c r="M5146" s="55" t="str">
        <f>UPPER("Week "&amp;IF(ROUNDUP(DAY(tbl_raw_data[[#This Row],[Updated_date]])/7,0)=5,4,ROUNDUP(DAY(tbl_raw_data[[#This Row],[Updated_date]])/7,0)))</f>
        <v>WEEK 4</v>
      </c>
      <c r="N5146" s="57" t="str">
        <f>UPPER(VLOOKUP(tbl_raw_data[[#This Row],[Analyst]],[1]setting!$A$1:$B$15,2,0))</f>
        <v>FARDIN</v>
      </c>
      <c r="O5146" s="57" t="str">
        <f>UPPER(tbl_raw_data[[#This Row],[Outcome]])</f>
        <v>DECLINE</v>
      </c>
      <c r="P5146" s="57" t="str">
        <f>UPPER(tbl_raw_data[[#This Row],[Queue Name]])</f>
        <v>CONSUMER EXISTING</v>
      </c>
      <c r="Q5146" s="57" t="str">
        <f>IF(tbl_raw_data[[#This Row],[time_taken_in_mins]]&lt;=20,"SLA_MET","SLA_NOT_MET")</f>
        <v>SLA_MET</v>
      </c>
    </row>
    <row r="5147" spans="1:17" ht="15" customHeight="1" x14ac:dyDescent="0.25">
      <c r="A5147" s="22" t="s">
        <v>1337</v>
      </c>
      <c r="B5147" s="6">
        <v>45161.926238425927</v>
      </c>
      <c r="C5147" s="23">
        <v>45161.93041666667</v>
      </c>
      <c r="D5147" s="24" t="s">
        <v>13</v>
      </c>
      <c r="E5147" s="24" t="s">
        <v>28</v>
      </c>
      <c r="F5147" s="24" t="s">
        <v>254</v>
      </c>
      <c r="G5147" s="113" t="s">
        <v>29</v>
      </c>
      <c r="H51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47" s="48">
        <f>tbl_raw_data[[#This Row],[Date Actioned]]-tbl_raw_data[[#This Row],[Date Tagged]]</f>
        <v>4.1782407424761914E-3</v>
      </c>
      <c r="J5147" s="50">
        <f>HOUR(tbl_raw_data[[#This Row],[time_taken]])*60+MINUTE(tbl_raw_data[[#This Row],[time_taken]])+SECOND(tbl_raw_data[[#This Row],[time_taken]])/60</f>
        <v>6.0166666666666666</v>
      </c>
      <c r="K5147" s="54">
        <f>DATE(YEAR(tbl_raw_data[[#This Row],[Date Actioned]]), MONTH(tbl_raw_data[[#This Row],[Date Actioned]]), DAY(tbl_raw_data[[#This Row],[Date Actioned]]))</f>
        <v>45161</v>
      </c>
      <c r="L5147" s="55" t="str">
        <f>UPPER(TEXT(tbl_raw_data[[#This Row],[Updated_date]],"MMMM"))</f>
        <v>AUGUST</v>
      </c>
      <c r="M5147" s="55" t="str">
        <f>UPPER("Week "&amp;IF(ROUNDUP(DAY(tbl_raw_data[[#This Row],[Updated_date]])/7,0)=5,4,ROUNDUP(DAY(tbl_raw_data[[#This Row],[Updated_date]])/7,0)))</f>
        <v>WEEK 4</v>
      </c>
      <c r="N5147" s="57" t="str">
        <f>UPPER(VLOOKUP(tbl_raw_data[[#This Row],[Analyst]],[1]setting!$A$1:$B$15,2,0))</f>
        <v>FARDIN</v>
      </c>
      <c r="O5147" s="57" t="str">
        <f>UPPER(tbl_raw_data[[#This Row],[Outcome]])</f>
        <v>APPROVE</v>
      </c>
      <c r="P5147" s="57" t="str">
        <f>UPPER(tbl_raw_data[[#This Row],[Queue Name]])</f>
        <v>CONSUMER EXISTING</v>
      </c>
      <c r="Q5147" s="57" t="str">
        <f>IF(tbl_raw_data[[#This Row],[time_taken_in_mins]]&lt;=20,"SLA_MET","SLA_NOT_MET")</f>
        <v>SLA_MET</v>
      </c>
    </row>
    <row r="5148" spans="1:17" ht="15" customHeight="1" x14ac:dyDescent="0.25">
      <c r="A5148" s="5" t="s">
        <v>2942</v>
      </c>
      <c r="B5148" s="12">
        <v>45161.965740740743</v>
      </c>
      <c r="C5148" s="27">
        <v>45161.972037037034</v>
      </c>
      <c r="D5148" s="28" t="s">
        <v>13</v>
      </c>
      <c r="E5148" s="28" t="s">
        <v>41</v>
      </c>
      <c r="F5148" s="28" t="s">
        <v>254</v>
      </c>
      <c r="G5148" s="114"/>
      <c r="H51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8" s="48">
        <f>tbl_raw_data[[#This Row],[Date Actioned]]-tbl_raw_data[[#This Row],[Date Tagged]]</f>
        <v>6.2962962911115028E-3</v>
      </c>
      <c r="J5148" s="50">
        <f>HOUR(tbl_raw_data[[#This Row],[time_taken]])*60+MINUTE(tbl_raw_data[[#This Row],[time_taken]])+SECOND(tbl_raw_data[[#This Row],[time_taken]])/60</f>
        <v>9.0666666666666664</v>
      </c>
      <c r="K5148" s="54">
        <f>DATE(YEAR(tbl_raw_data[[#This Row],[Date Actioned]]), MONTH(tbl_raw_data[[#This Row],[Date Actioned]]), DAY(tbl_raw_data[[#This Row],[Date Actioned]]))</f>
        <v>45161</v>
      </c>
      <c r="L5148" s="55" t="str">
        <f>UPPER(TEXT(tbl_raw_data[[#This Row],[Updated_date]],"MMMM"))</f>
        <v>AUGUST</v>
      </c>
      <c r="M5148" s="55" t="str">
        <f>UPPER("Week "&amp;IF(ROUNDUP(DAY(tbl_raw_data[[#This Row],[Updated_date]])/7,0)=5,4,ROUNDUP(DAY(tbl_raw_data[[#This Row],[Updated_date]])/7,0)))</f>
        <v>WEEK 4</v>
      </c>
      <c r="N5148" s="57" t="str">
        <f>UPPER(VLOOKUP(tbl_raw_data[[#This Row],[Analyst]],[1]setting!$A$1:$B$15,2,0))</f>
        <v>FARDIN</v>
      </c>
      <c r="O5148" s="57" t="str">
        <f>UPPER(tbl_raw_data[[#This Row],[Outcome]])</f>
        <v>APPROVE</v>
      </c>
      <c r="P5148" s="57" t="str">
        <f>UPPER(tbl_raw_data[[#This Row],[Queue Name]])</f>
        <v>CONSUMER POST BUREAU</v>
      </c>
      <c r="Q5148" s="57" t="str">
        <f>IF(tbl_raw_data[[#This Row],[time_taken_in_mins]]&lt;=20,"SLA_MET","SLA_NOT_MET")</f>
        <v>SLA_MET</v>
      </c>
    </row>
    <row r="5149" spans="1:17" ht="15" customHeight="1" x14ac:dyDescent="0.25">
      <c r="A5149" s="11" t="s">
        <v>7281</v>
      </c>
      <c r="B5149" s="12">
        <v>45161.982893518521</v>
      </c>
      <c r="C5149" s="27">
        <v>45162.354143518518</v>
      </c>
      <c r="D5149" s="28" t="s">
        <v>8</v>
      </c>
      <c r="E5149" s="28" t="s">
        <v>41</v>
      </c>
      <c r="F5149" s="28" t="s">
        <v>86</v>
      </c>
      <c r="G5149" s="114"/>
      <c r="H51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49" s="48">
        <f>tbl_raw_data[[#This Row],[Date Actioned]]-tbl_raw_data[[#This Row],[Date Tagged]]</f>
        <v>0.37124999999650754</v>
      </c>
      <c r="J5149" s="50">
        <f>HOUR(tbl_raw_data[[#This Row],[time_taken]])*60+MINUTE(tbl_raw_data[[#This Row],[time_taken]])+SECOND(tbl_raw_data[[#This Row],[time_taken]])/60</f>
        <v>534.6</v>
      </c>
      <c r="K5149" s="54">
        <f>DATE(YEAR(tbl_raw_data[[#This Row],[Date Actioned]]), MONTH(tbl_raw_data[[#This Row],[Date Actioned]]), DAY(tbl_raw_data[[#This Row],[Date Actioned]]))</f>
        <v>45162</v>
      </c>
      <c r="L5149" s="55" t="str">
        <f>UPPER(TEXT(tbl_raw_data[[#This Row],[Updated_date]],"MMMM"))</f>
        <v>AUGUST</v>
      </c>
      <c r="M5149" s="55" t="str">
        <f>UPPER("Week "&amp;IF(ROUNDUP(DAY(tbl_raw_data[[#This Row],[Updated_date]])/7,0)=5,4,ROUNDUP(DAY(tbl_raw_data[[#This Row],[Updated_date]])/7,0)))</f>
        <v>WEEK 4</v>
      </c>
      <c r="N5149" s="57" t="str">
        <f>UPPER(VLOOKUP(tbl_raw_data[[#This Row],[Analyst]],[1]setting!$A$1:$B$15,2,0))</f>
        <v>ASIF</v>
      </c>
      <c r="O5149" s="57" t="str">
        <f>UPPER(tbl_raw_data[[#This Row],[Outcome]])</f>
        <v>WITHDRAW</v>
      </c>
      <c r="P5149" s="57" t="str">
        <f>UPPER(tbl_raw_data[[#This Row],[Queue Name]])</f>
        <v>CONSUMER POST BUREAU</v>
      </c>
      <c r="Q5149" s="57" t="str">
        <f>IF(tbl_raw_data[[#This Row],[time_taken_in_mins]]&lt;=20,"SLA_MET","SLA_NOT_MET")</f>
        <v>SLA_NOT_MET</v>
      </c>
    </row>
    <row r="5150" spans="1:17" ht="15" customHeight="1" x14ac:dyDescent="0.25">
      <c r="A5150" s="22" t="s">
        <v>7272</v>
      </c>
      <c r="B5150" s="6">
        <v>45162.028831018521</v>
      </c>
      <c r="C5150" s="23">
        <v>45162.35701388889</v>
      </c>
      <c r="D5150" s="24" t="s">
        <v>13</v>
      </c>
      <c r="E5150" s="24" t="s">
        <v>41</v>
      </c>
      <c r="F5150" s="24" t="s">
        <v>86</v>
      </c>
      <c r="G5150" s="115"/>
      <c r="H51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0" s="48">
        <f>tbl_raw_data[[#This Row],[Date Actioned]]-tbl_raw_data[[#This Row],[Date Tagged]]</f>
        <v>0.32818287036934635</v>
      </c>
      <c r="J5150" s="50">
        <f>HOUR(tbl_raw_data[[#This Row],[time_taken]])*60+MINUTE(tbl_raw_data[[#This Row],[time_taken]])+SECOND(tbl_raw_data[[#This Row],[time_taken]])/60</f>
        <v>472.58333333333331</v>
      </c>
      <c r="K5150" s="54">
        <f>DATE(YEAR(tbl_raw_data[[#This Row],[Date Actioned]]), MONTH(tbl_raw_data[[#This Row],[Date Actioned]]), DAY(tbl_raw_data[[#This Row],[Date Actioned]]))</f>
        <v>45162</v>
      </c>
      <c r="L5150" s="55" t="str">
        <f>UPPER(TEXT(tbl_raw_data[[#This Row],[Updated_date]],"MMMM"))</f>
        <v>AUGUST</v>
      </c>
      <c r="M5150" s="55" t="str">
        <f>UPPER("Week "&amp;IF(ROUNDUP(DAY(tbl_raw_data[[#This Row],[Updated_date]])/7,0)=5,4,ROUNDUP(DAY(tbl_raw_data[[#This Row],[Updated_date]])/7,0)))</f>
        <v>WEEK 4</v>
      </c>
      <c r="N5150" s="57" t="str">
        <f>UPPER(VLOOKUP(tbl_raw_data[[#This Row],[Analyst]],[1]setting!$A$1:$B$15,2,0))</f>
        <v>ASIF</v>
      </c>
      <c r="O5150" s="57" t="str">
        <f>UPPER(tbl_raw_data[[#This Row],[Outcome]])</f>
        <v>APPROVE</v>
      </c>
      <c r="P5150" s="57" t="str">
        <f>UPPER(tbl_raw_data[[#This Row],[Queue Name]])</f>
        <v>CONSUMER POST BUREAU</v>
      </c>
      <c r="Q5150" s="57" t="str">
        <f>IF(tbl_raw_data[[#This Row],[time_taken_in_mins]]&lt;=20,"SLA_MET","SLA_NOT_MET")</f>
        <v>SLA_NOT_MET</v>
      </c>
    </row>
    <row r="5151" spans="1:17" ht="15" customHeight="1" x14ac:dyDescent="0.25">
      <c r="A5151" s="5" t="s">
        <v>5231</v>
      </c>
      <c r="B5151" s="12">
        <v>45162.380196759259</v>
      </c>
      <c r="C5151" s="27">
        <v>45162.390266203707</v>
      </c>
      <c r="D5151" s="28" t="s">
        <v>8</v>
      </c>
      <c r="E5151" s="28" t="s">
        <v>41</v>
      </c>
      <c r="F5151" s="28" t="s">
        <v>228</v>
      </c>
      <c r="G5151" s="114"/>
      <c r="H51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1" s="48">
        <f>tbl_raw_data[[#This Row],[Date Actioned]]-tbl_raw_data[[#This Row],[Date Tagged]]</f>
        <v>1.0069444448163267E-2</v>
      </c>
      <c r="J5151" s="50">
        <f>HOUR(tbl_raw_data[[#This Row],[time_taken]])*60+MINUTE(tbl_raw_data[[#This Row],[time_taken]])+SECOND(tbl_raw_data[[#This Row],[time_taken]])/60</f>
        <v>14.5</v>
      </c>
      <c r="K5151" s="54">
        <f>DATE(YEAR(tbl_raw_data[[#This Row],[Date Actioned]]), MONTH(tbl_raw_data[[#This Row],[Date Actioned]]), DAY(tbl_raw_data[[#This Row],[Date Actioned]]))</f>
        <v>45162</v>
      </c>
      <c r="L5151" s="55" t="str">
        <f>UPPER(TEXT(tbl_raw_data[[#This Row],[Updated_date]],"MMMM"))</f>
        <v>AUGUST</v>
      </c>
      <c r="M5151" s="55" t="str">
        <f>UPPER("Week "&amp;IF(ROUNDUP(DAY(tbl_raw_data[[#This Row],[Updated_date]])/7,0)=5,4,ROUNDUP(DAY(tbl_raw_data[[#This Row],[Updated_date]])/7,0)))</f>
        <v>WEEK 4</v>
      </c>
      <c r="N5151" s="57" t="str">
        <f>UPPER(VLOOKUP(tbl_raw_data[[#This Row],[Analyst]],[1]setting!$A$1:$B$15,2,0))</f>
        <v>OUADIR</v>
      </c>
      <c r="O5151" s="57" t="str">
        <f>UPPER(tbl_raw_data[[#This Row],[Outcome]])</f>
        <v>WITHDRAW</v>
      </c>
      <c r="P5151" s="57" t="str">
        <f>UPPER(tbl_raw_data[[#This Row],[Queue Name]])</f>
        <v>CONSUMER POST BUREAU</v>
      </c>
      <c r="Q5151" s="57" t="str">
        <f>IF(tbl_raw_data[[#This Row],[time_taken_in_mins]]&lt;=20,"SLA_MET","SLA_NOT_MET")</f>
        <v>SLA_MET</v>
      </c>
    </row>
    <row r="5152" spans="1:17" ht="15" customHeight="1" x14ac:dyDescent="0.25">
      <c r="A5152" s="5" t="s">
        <v>1874</v>
      </c>
      <c r="B5152" s="12">
        <v>45162.385509259257</v>
      </c>
      <c r="C5152" s="27">
        <v>45162.390416666669</v>
      </c>
      <c r="D5152" s="28" t="s">
        <v>13</v>
      </c>
      <c r="E5152" s="28" t="s">
        <v>28</v>
      </c>
      <c r="F5152" s="28" t="s">
        <v>86</v>
      </c>
      <c r="G5152" s="114"/>
      <c r="H51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2" s="48">
        <f>tbl_raw_data[[#This Row],[Date Actioned]]-tbl_raw_data[[#This Row],[Date Tagged]]</f>
        <v>4.9074074122472666E-3</v>
      </c>
      <c r="J5152" s="50">
        <f>HOUR(tbl_raw_data[[#This Row],[time_taken]])*60+MINUTE(tbl_raw_data[[#This Row],[time_taken]])+SECOND(tbl_raw_data[[#This Row],[time_taken]])/60</f>
        <v>7.0666666666666664</v>
      </c>
      <c r="K5152" s="54">
        <f>DATE(YEAR(tbl_raw_data[[#This Row],[Date Actioned]]), MONTH(tbl_raw_data[[#This Row],[Date Actioned]]), DAY(tbl_raw_data[[#This Row],[Date Actioned]]))</f>
        <v>45162</v>
      </c>
      <c r="L5152" s="55" t="str">
        <f>UPPER(TEXT(tbl_raw_data[[#This Row],[Updated_date]],"MMMM"))</f>
        <v>AUGUST</v>
      </c>
      <c r="M5152" s="55" t="str">
        <f>UPPER("Week "&amp;IF(ROUNDUP(DAY(tbl_raw_data[[#This Row],[Updated_date]])/7,0)=5,4,ROUNDUP(DAY(tbl_raw_data[[#This Row],[Updated_date]])/7,0)))</f>
        <v>WEEK 4</v>
      </c>
      <c r="N5152" s="57" t="str">
        <f>UPPER(VLOOKUP(tbl_raw_data[[#This Row],[Analyst]],[1]setting!$A$1:$B$15,2,0))</f>
        <v>ASIF</v>
      </c>
      <c r="O5152" s="57" t="str">
        <f>UPPER(tbl_raw_data[[#This Row],[Outcome]])</f>
        <v>APPROVE</v>
      </c>
      <c r="P5152" s="57" t="str">
        <f>UPPER(tbl_raw_data[[#This Row],[Queue Name]])</f>
        <v>CONSUMER EXISTING</v>
      </c>
      <c r="Q5152" s="57" t="str">
        <f>IF(tbl_raw_data[[#This Row],[time_taken_in_mins]]&lt;=20,"SLA_MET","SLA_NOT_MET")</f>
        <v>SLA_MET</v>
      </c>
    </row>
    <row r="5153" spans="1:17" ht="15" customHeight="1" x14ac:dyDescent="0.25">
      <c r="A5153" s="5" t="s">
        <v>5825</v>
      </c>
      <c r="B5153" s="12">
        <v>45162.387337962966</v>
      </c>
      <c r="C5153" s="27">
        <v>45162.398761574077</v>
      </c>
      <c r="D5153" s="28" t="s">
        <v>46</v>
      </c>
      <c r="E5153" s="28" t="s">
        <v>41</v>
      </c>
      <c r="F5153" s="28" t="s">
        <v>228</v>
      </c>
      <c r="G5153" s="114"/>
      <c r="H51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3" s="48">
        <f>tbl_raw_data[[#This Row],[Date Actioned]]-tbl_raw_data[[#This Row],[Date Tagged]]</f>
        <v>1.1423611111240461E-2</v>
      </c>
      <c r="J5153" s="50">
        <f>HOUR(tbl_raw_data[[#This Row],[time_taken]])*60+MINUTE(tbl_raw_data[[#This Row],[time_taken]])+SECOND(tbl_raw_data[[#This Row],[time_taken]])/60</f>
        <v>16.45</v>
      </c>
      <c r="K5153" s="54">
        <f>DATE(YEAR(tbl_raw_data[[#This Row],[Date Actioned]]), MONTH(tbl_raw_data[[#This Row],[Date Actioned]]), DAY(tbl_raw_data[[#This Row],[Date Actioned]]))</f>
        <v>45162</v>
      </c>
      <c r="L5153" s="55" t="str">
        <f>UPPER(TEXT(tbl_raw_data[[#This Row],[Updated_date]],"MMMM"))</f>
        <v>AUGUST</v>
      </c>
      <c r="M5153" s="55" t="str">
        <f>UPPER("Week "&amp;IF(ROUNDUP(DAY(tbl_raw_data[[#This Row],[Updated_date]])/7,0)=5,4,ROUNDUP(DAY(tbl_raw_data[[#This Row],[Updated_date]])/7,0)))</f>
        <v>WEEK 4</v>
      </c>
      <c r="N5153" s="57" t="str">
        <f>UPPER(VLOOKUP(tbl_raw_data[[#This Row],[Analyst]],[1]setting!$A$1:$B$15,2,0))</f>
        <v>OUADIR</v>
      </c>
      <c r="O5153" s="57" t="str">
        <f>UPPER(tbl_raw_data[[#This Row],[Outcome]])</f>
        <v>DECLINE</v>
      </c>
      <c r="P5153" s="57" t="str">
        <f>UPPER(tbl_raw_data[[#This Row],[Queue Name]])</f>
        <v>CONSUMER POST BUREAU</v>
      </c>
      <c r="Q5153" s="57" t="str">
        <f>IF(tbl_raw_data[[#This Row],[time_taken_in_mins]]&lt;=20,"SLA_MET","SLA_NOT_MET")</f>
        <v>SLA_MET</v>
      </c>
    </row>
    <row r="5154" spans="1:17" ht="15" customHeight="1" x14ac:dyDescent="0.25">
      <c r="A5154" s="11" t="s">
        <v>565</v>
      </c>
      <c r="B5154" s="6">
        <v>45162.398090277777</v>
      </c>
      <c r="C5154" s="23">
        <v>45162.401006944441</v>
      </c>
      <c r="D5154" s="24" t="s">
        <v>13</v>
      </c>
      <c r="E5154" s="24" t="s">
        <v>9</v>
      </c>
      <c r="F5154" s="24" t="s">
        <v>86</v>
      </c>
      <c r="G5154" s="113" t="s">
        <v>566</v>
      </c>
      <c r="H51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54" s="48">
        <f>tbl_raw_data[[#This Row],[Date Actioned]]-tbl_raw_data[[#This Row],[Date Tagged]]</f>
        <v>2.9166666645323858E-3</v>
      </c>
      <c r="J5154" s="50">
        <f>HOUR(tbl_raw_data[[#This Row],[time_taken]])*60+MINUTE(tbl_raw_data[[#This Row],[time_taken]])+SECOND(tbl_raw_data[[#This Row],[time_taken]])/60</f>
        <v>4.2</v>
      </c>
      <c r="K5154" s="54">
        <f>DATE(YEAR(tbl_raw_data[[#This Row],[Date Actioned]]), MONTH(tbl_raw_data[[#This Row],[Date Actioned]]), DAY(tbl_raw_data[[#This Row],[Date Actioned]]))</f>
        <v>45162</v>
      </c>
      <c r="L5154" s="55" t="str">
        <f>UPPER(TEXT(tbl_raw_data[[#This Row],[Updated_date]],"MMMM"))</f>
        <v>AUGUST</v>
      </c>
      <c r="M5154" s="55" t="str">
        <f>UPPER("Week "&amp;IF(ROUNDUP(DAY(tbl_raw_data[[#This Row],[Updated_date]])/7,0)=5,4,ROUNDUP(DAY(tbl_raw_data[[#This Row],[Updated_date]])/7,0)))</f>
        <v>WEEK 4</v>
      </c>
      <c r="N5154" s="57" t="str">
        <f>UPPER(VLOOKUP(tbl_raw_data[[#This Row],[Analyst]],[1]setting!$A$1:$B$15,2,0))</f>
        <v>ASIF</v>
      </c>
      <c r="O5154" s="57" t="str">
        <f>UPPER(tbl_raw_data[[#This Row],[Outcome]])</f>
        <v>APPROVE</v>
      </c>
      <c r="P5154" s="57" t="str">
        <f>UPPER(tbl_raw_data[[#This Row],[Queue Name]])</f>
        <v>CONSUMER PRE BUREAU</v>
      </c>
      <c r="Q5154" s="57" t="str">
        <f>IF(tbl_raw_data[[#This Row],[time_taken_in_mins]]&lt;=20,"SLA_MET","SLA_NOT_MET")</f>
        <v>SLA_MET</v>
      </c>
    </row>
    <row r="5155" spans="1:17" ht="15" customHeight="1" x14ac:dyDescent="0.25">
      <c r="A5155" s="11" t="s">
        <v>5545</v>
      </c>
      <c r="B5155" s="6">
        <v>45162.407233796293</v>
      </c>
      <c r="C5155" s="23">
        <v>45162.417986111112</v>
      </c>
      <c r="D5155" s="24" t="s">
        <v>8</v>
      </c>
      <c r="E5155" s="24" t="s">
        <v>9</v>
      </c>
      <c r="F5155" s="24" t="s">
        <v>42</v>
      </c>
      <c r="G5155" s="113" t="s">
        <v>5546</v>
      </c>
      <c r="H51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55" s="48">
        <f>tbl_raw_data[[#This Row],[Date Actioned]]-tbl_raw_data[[#This Row],[Date Tagged]]</f>
        <v>1.0752314818091691E-2</v>
      </c>
      <c r="J5155" s="50">
        <f>HOUR(tbl_raw_data[[#This Row],[time_taken]])*60+MINUTE(tbl_raw_data[[#This Row],[time_taken]])+SECOND(tbl_raw_data[[#This Row],[time_taken]])/60</f>
        <v>15.483333333333333</v>
      </c>
      <c r="K5155" s="54">
        <f>DATE(YEAR(tbl_raw_data[[#This Row],[Date Actioned]]), MONTH(tbl_raw_data[[#This Row],[Date Actioned]]), DAY(tbl_raw_data[[#This Row],[Date Actioned]]))</f>
        <v>45162</v>
      </c>
      <c r="L5155" s="55" t="str">
        <f>UPPER(TEXT(tbl_raw_data[[#This Row],[Updated_date]],"MMMM"))</f>
        <v>AUGUST</v>
      </c>
      <c r="M5155" s="55" t="str">
        <f>UPPER("Week "&amp;IF(ROUNDUP(DAY(tbl_raw_data[[#This Row],[Updated_date]])/7,0)=5,4,ROUNDUP(DAY(tbl_raw_data[[#This Row],[Updated_date]])/7,0)))</f>
        <v>WEEK 4</v>
      </c>
      <c r="N5155" s="57" t="str">
        <f>UPPER(VLOOKUP(tbl_raw_data[[#This Row],[Analyst]],[1]setting!$A$1:$B$15,2,0))</f>
        <v>NITESH</v>
      </c>
      <c r="O5155" s="57" t="str">
        <f>UPPER(tbl_raw_data[[#This Row],[Outcome]])</f>
        <v>WITHDRAW</v>
      </c>
      <c r="P5155" s="57" t="str">
        <f>UPPER(tbl_raw_data[[#This Row],[Queue Name]])</f>
        <v>CONSUMER PRE BUREAU</v>
      </c>
      <c r="Q5155" s="57" t="str">
        <f>IF(tbl_raw_data[[#This Row],[time_taken_in_mins]]&lt;=20,"SLA_MET","SLA_NOT_MET")</f>
        <v>SLA_MET</v>
      </c>
    </row>
    <row r="5156" spans="1:17" ht="15" customHeight="1" x14ac:dyDescent="0.25">
      <c r="A5156" s="22" t="s">
        <v>1186</v>
      </c>
      <c r="B5156" s="12">
        <v>45162.410775462966</v>
      </c>
      <c r="C5156" s="27">
        <v>45162.414733796293</v>
      </c>
      <c r="D5156" s="28" t="s">
        <v>8</v>
      </c>
      <c r="E5156" s="28" t="s">
        <v>41</v>
      </c>
      <c r="F5156" s="28" t="s">
        <v>86</v>
      </c>
      <c r="G5156" s="114"/>
      <c r="H51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6" s="48">
        <f>tbl_raw_data[[#This Row],[Date Actioned]]-tbl_raw_data[[#This Row],[Date Tagged]]</f>
        <v>3.9583333273185417E-3</v>
      </c>
      <c r="J5156" s="50">
        <f>HOUR(tbl_raw_data[[#This Row],[time_taken]])*60+MINUTE(tbl_raw_data[[#This Row],[time_taken]])+SECOND(tbl_raw_data[[#This Row],[time_taken]])/60</f>
        <v>5.7</v>
      </c>
      <c r="K5156" s="54">
        <f>DATE(YEAR(tbl_raw_data[[#This Row],[Date Actioned]]), MONTH(tbl_raw_data[[#This Row],[Date Actioned]]), DAY(tbl_raw_data[[#This Row],[Date Actioned]]))</f>
        <v>45162</v>
      </c>
      <c r="L5156" s="55" t="str">
        <f>UPPER(TEXT(tbl_raw_data[[#This Row],[Updated_date]],"MMMM"))</f>
        <v>AUGUST</v>
      </c>
      <c r="M5156" s="55" t="str">
        <f>UPPER("Week "&amp;IF(ROUNDUP(DAY(tbl_raw_data[[#This Row],[Updated_date]])/7,0)=5,4,ROUNDUP(DAY(tbl_raw_data[[#This Row],[Updated_date]])/7,0)))</f>
        <v>WEEK 4</v>
      </c>
      <c r="N5156" s="57" t="str">
        <f>UPPER(VLOOKUP(tbl_raw_data[[#This Row],[Analyst]],[1]setting!$A$1:$B$15,2,0))</f>
        <v>ASIF</v>
      </c>
      <c r="O5156" s="57" t="str">
        <f>UPPER(tbl_raw_data[[#This Row],[Outcome]])</f>
        <v>WITHDRAW</v>
      </c>
      <c r="P5156" s="57" t="str">
        <f>UPPER(tbl_raw_data[[#This Row],[Queue Name]])</f>
        <v>CONSUMER POST BUREAU</v>
      </c>
      <c r="Q5156" s="57" t="str">
        <f>IF(tbl_raw_data[[#This Row],[time_taken_in_mins]]&lt;=20,"SLA_MET","SLA_NOT_MET")</f>
        <v>SLA_MET</v>
      </c>
    </row>
    <row r="5157" spans="1:17" ht="15" customHeight="1" x14ac:dyDescent="0.25">
      <c r="A5157" s="11" t="s">
        <v>3977</v>
      </c>
      <c r="B5157" s="6">
        <v>45162.41233796296</v>
      </c>
      <c r="C5157" s="23">
        <v>45162.420034722221</v>
      </c>
      <c r="D5157" s="24" t="s">
        <v>46</v>
      </c>
      <c r="E5157" s="24" t="s">
        <v>28</v>
      </c>
      <c r="F5157" s="24" t="s">
        <v>86</v>
      </c>
      <c r="G5157" s="113" t="s">
        <v>448</v>
      </c>
      <c r="H51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57" s="48">
        <f>tbl_raw_data[[#This Row],[Date Actioned]]-tbl_raw_data[[#This Row],[Date Tagged]]</f>
        <v>7.6967592613073066E-3</v>
      </c>
      <c r="J5157" s="50">
        <f>HOUR(tbl_raw_data[[#This Row],[time_taken]])*60+MINUTE(tbl_raw_data[[#This Row],[time_taken]])+SECOND(tbl_raw_data[[#This Row],[time_taken]])/60</f>
        <v>11.083333333333334</v>
      </c>
      <c r="K5157" s="54">
        <f>DATE(YEAR(tbl_raw_data[[#This Row],[Date Actioned]]), MONTH(tbl_raw_data[[#This Row],[Date Actioned]]), DAY(tbl_raw_data[[#This Row],[Date Actioned]]))</f>
        <v>45162</v>
      </c>
      <c r="L5157" s="55" t="str">
        <f>UPPER(TEXT(tbl_raw_data[[#This Row],[Updated_date]],"MMMM"))</f>
        <v>AUGUST</v>
      </c>
      <c r="M5157" s="55" t="str">
        <f>UPPER("Week "&amp;IF(ROUNDUP(DAY(tbl_raw_data[[#This Row],[Updated_date]])/7,0)=5,4,ROUNDUP(DAY(tbl_raw_data[[#This Row],[Updated_date]])/7,0)))</f>
        <v>WEEK 4</v>
      </c>
      <c r="N5157" s="57" t="str">
        <f>UPPER(VLOOKUP(tbl_raw_data[[#This Row],[Analyst]],[1]setting!$A$1:$B$15,2,0))</f>
        <v>ASIF</v>
      </c>
      <c r="O5157" s="57" t="str">
        <f>UPPER(tbl_raw_data[[#This Row],[Outcome]])</f>
        <v>DECLINE</v>
      </c>
      <c r="P5157" s="57" t="str">
        <f>UPPER(tbl_raw_data[[#This Row],[Queue Name]])</f>
        <v>CONSUMER EXISTING</v>
      </c>
      <c r="Q5157" s="57" t="str">
        <f>IF(tbl_raw_data[[#This Row],[time_taken_in_mins]]&lt;=20,"SLA_MET","SLA_NOT_MET")</f>
        <v>SLA_MET</v>
      </c>
    </row>
    <row r="5158" spans="1:17" ht="15" customHeight="1" x14ac:dyDescent="0.25">
      <c r="A5158" s="5" t="s">
        <v>5860</v>
      </c>
      <c r="B5158" s="6">
        <v>45162.413888888892</v>
      </c>
      <c r="C5158" s="23">
        <v>45162.425405092596</v>
      </c>
      <c r="D5158" s="24" t="s">
        <v>8</v>
      </c>
      <c r="E5158" s="24" t="s">
        <v>41</v>
      </c>
      <c r="F5158" s="24" t="s">
        <v>86</v>
      </c>
      <c r="G5158" s="115"/>
      <c r="H51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58" s="48">
        <f>tbl_raw_data[[#This Row],[Date Actioned]]-tbl_raw_data[[#This Row],[Date Tagged]]</f>
        <v>1.1516203703649808E-2</v>
      </c>
      <c r="J5158" s="50">
        <f>HOUR(tbl_raw_data[[#This Row],[time_taken]])*60+MINUTE(tbl_raw_data[[#This Row],[time_taken]])+SECOND(tbl_raw_data[[#This Row],[time_taken]])/60</f>
        <v>16.583333333333332</v>
      </c>
      <c r="K5158" s="54">
        <f>DATE(YEAR(tbl_raw_data[[#This Row],[Date Actioned]]), MONTH(tbl_raw_data[[#This Row],[Date Actioned]]), DAY(tbl_raw_data[[#This Row],[Date Actioned]]))</f>
        <v>45162</v>
      </c>
      <c r="L5158" s="55" t="str">
        <f>UPPER(TEXT(tbl_raw_data[[#This Row],[Updated_date]],"MMMM"))</f>
        <v>AUGUST</v>
      </c>
      <c r="M5158" s="55" t="str">
        <f>UPPER("Week "&amp;IF(ROUNDUP(DAY(tbl_raw_data[[#This Row],[Updated_date]])/7,0)=5,4,ROUNDUP(DAY(tbl_raw_data[[#This Row],[Updated_date]])/7,0)))</f>
        <v>WEEK 4</v>
      </c>
      <c r="N5158" s="57" t="str">
        <f>UPPER(VLOOKUP(tbl_raw_data[[#This Row],[Analyst]],[1]setting!$A$1:$B$15,2,0))</f>
        <v>ASIF</v>
      </c>
      <c r="O5158" s="57" t="str">
        <f>UPPER(tbl_raw_data[[#This Row],[Outcome]])</f>
        <v>WITHDRAW</v>
      </c>
      <c r="P5158" s="57" t="str">
        <f>UPPER(tbl_raw_data[[#This Row],[Queue Name]])</f>
        <v>CONSUMER POST BUREAU</v>
      </c>
      <c r="Q5158" s="57" t="str">
        <f>IF(tbl_raw_data[[#This Row],[time_taken_in_mins]]&lt;=20,"SLA_MET","SLA_NOT_MET")</f>
        <v>SLA_MET</v>
      </c>
    </row>
    <row r="5159" spans="1:17" ht="15" customHeight="1" x14ac:dyDescent="0.25">
      <c r="A5159" s="11" t="s">
        <v>6926</v>
      </c>
      <c r="B5159" s="12">
        <v>45162.414803240739</v>
      </c>
      <c r="C5159" s="27">
        <v>45162.43209490741</v>
      </c>
      <c r="D5159" s="28" t="s">
        <v>8</v>
      </c>
      <c r="E5159" s="28" t="s">
        <v>9</v>
      </c>
      <c r="F5159" s="28" t="s">
        <v>42</v>
      </c>
      <c r="G5159" s="112" t="s">
        <v>6927</v>
      </c>
      <c r="H51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59" s="48">
        <f>tbl_raw_data[[#This Row],[Date Actioned]]-tbl_raw_data[[#This Row],[Date Tagged]]</f>
        <v>1.729166667064419E-2</v>
      </c>
      <c r="J5159" s="50">
        <f>HOUR(tbl_raw_data[[#This Row],[time_taken]])*60+MINUTE(tbl_raw_data[[#This Row],[time_taken]])+SECOND(tbl_raw_data[[#This Row],[time_taken]])/60</f>
        <v>24.9</v>
      </c>
      <c r="K5159" s="54">
        <f>DATE(YEAR(tbl_raw_data[[#This Row],[Date Actioned]]), MONTH(tbl_raw_data[[#This Row],[Date Actioned]]), DAY(tbl_raw_data[[#This Row],[Date Actioned]]))</f>
        <v>45162</v>
      </c>
      <c r="L5159" s="55" t="str">
        <f>UPPER(TEXT(tbl_raw_data[[#This Row],[Updated_date]],"MMMM"))</f>
        <v>AUGUST</v>
      </c>
      <c r="M5159" s="55" t="str">
        <f>UPPER("Week "&amp;IF(ROUNDUP(DAY(tbl_raw_data[[#This Row],[Updated_date]])/7,0)=5,4,ROUNDUP(DAY(tbl_raw_data[[#This Row],[Updated_date]])/7,0)))</f>
        <v>WEEK 4</v>
      </c>
      <c r="N5159" s="57" t="str">
        <f>UPPER(VLOOKUP(tbl_raw_data[[#This Row],[Analyst]],[1]setting!$A$1:$B$15,2,0))</f>
        <v>NITESH</v>
      </c>
      <c r="O5159" s="57" t="str">
        <f>UPPER(tbl_raw_data[[#This Row],[Outcome]])</f>
        <v>WITHDRAW</v>
      </c>
      <c r="P5159" s="57" t="str">
        <f>UPPER(tbl_raw_data[[#This Row],[Queue Name]])</f>
        <v>CONSUMER PRE BUREAU</v>
      </c>
      <c r="Q5159" s="57" t="str">
        <f>IF(tbl_raw_data[[#This Row],[time_taken_in_mins]]&lt;=20,"SLA_MET","SLA_NOT_MET")</f>
        <v>SLA_NOT_MET</v>
      </c>
    </row>
    <row r="5160" spans="1:17" ht="15" customHeight="1" x14ac:dyDescent="0.25">
      <c r="A5160" s="22" t="s">
        <v>6096</v>
      </c>
      <c r="B5160" s="12">
        <v>45162.417615740742</v>
      </c>
      <c r="C5160" s="27">
        <v>45162.429745370369</v>
      </c>
      <c r="D5160" s="28" t="s">
        <v>13</v>
      </c>
      <c r="E5160" s="28" t="s">
        <v>28</v>
      </c>
      <c r="F5160" s="28" t="s">
        <v>228</v>
      </c>
      <c r="G5160" s="114"/>
      <c r="H51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0" s="48">
        <f>tbl_raw_data[[#This Row],[Date Actioned]]-tbl_raw_data[[#This Row],[Date Tagged]]</f>
        <v>1.2129629627452232E-2</v>
      </c>
      <c r="J5160" s="50">
        <f>HOUR(tbl_raw_data[[#This Row],[time_taken]])*60+MINUTE(tbl_raw_data[[#This Row],[time_taken]])+SECOND(tbl_raw_data[[#This Row],[time_taken]])/60</f>
        <v>17.466666666666665</v>
      </c>
      <c r="K5160" s="54">
        <f>DATE(YEAR(tbl_raw_data[[#This Row],[Date Actioned]]), MONTH(tbl_raw_data[[#This Row],[Date Actioned]]), DAY(tbl_raw_data[[#This Row],[Date Actioned]]))</f>
        <v>45162</v>
      </c>
      <c r="L5160" s="55" t="str">
        <f>UPPER(TEXT(tbl_raw_data[[#This Row],[Updated_date]],"MMMM"))</f>
        <v>AUGUST</v>
      </c>
      <c r="M5160" s="55" t="str">
        <f>UPPER("Week "&amp;IF(ROUNDUP(DAY(tbl_raw_data[[#This Row],[Updated_date]])/7,0)=5,4,ROUNDUP(DAY(tbl_raw_data[[#This Row],[Updated_date]])/7,0)))</f>
        <v>WEEK 4</v>
      </c>
      <c r="N5160" s="57" t="str">
        <f>UPPER(VLOOKUP(tbl_raw_data[[#This Row],[Analyst]],[1]setting!$A$1:$B$15,2,0))</f>
        <v>OUADIR</v>
      </c>
      <c r="O5160" s="57" t="str">
        <f>UPPER(tbl_raw_data[[#This Row],[Outcome]])</f>
        <v>APPROVE</v>
      </c>
      <c r="P5160" s="57" t="str">
        <f>UPPER(tbl_raw_data[[#This Row],[Queue Name]])</f>
        <v>CONSUMER EXISTING</v>
      </c>
      <c r="Q5160" s="57" t="str">
        <f>IF(tbl_raw_data[[#This Row],[time_taken_in_mins]]&lt;=20,"SLA_MET","SLA_NOT_MET")</f>
        <v>SLA_MET</v>
      </c>
    </row>
    <row r="5161" spans="1:17" ht="15" customHeight="1" x14ac:dyDescent="0.25">
      <c r="A5161" s="5" t="s">
        <v>4833</v>
      </c>
      <c r="B5161" s="6">
        <v>45162.419016203705</v>
      </c>
      <c r="C5161" s="23">
        <v>45162.428171296298</v>
      </c>
      <c r="D5161" s="24" t="s">
        <v>13</v>
      </c>
      <c r="E5161" s="24" t="s">
        <v>41</v>
      </c>
      <c r="F5161" s="24" t="s">
        <v>86</v>
      </c>
      <c r="G5161" s="113" t="s">
        <v>29</v>
      </c>
      <c r="H51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1" s="48">
        <f>tbl_raw_data[[#This Row],[Date Actioned]]-tbl_raw_data[[#This Row],[Date Tagged]]</f>
        <v>9.1550925935734995E-3</v>
      </c>
      <c r="J5161" s="50">
        <f>HOUR(tbl_raw_data[[#This Row],[time_taken]])*60+MINUTE(tbl_raw_data[[#This Row],[time_taken]])+SECOND(tbl_raw_data[[#This Row],[time_taken]])/60</f>
        <v>13.183333333333334</v>
      </c>
      <c r="K5161" s="54">
        <f>DATE(YEAR(tbl_raw_data[[#This Row],[Date Actioned]]), MONTH(tbl_raw_data[[#This Row],[Date Actioned]]), DAY(tbl_raw_data[[#This Row],[Date Actioned]]))</f>
        <v>45162</v>
      </c>
      <c r="L5161" s="55" t="str">
        <f>UPPER(TEXT(tbl_raw_data[[#This Row],[Updated_date]],"MMMM"))</f>
        <v>AUGUST</v>
      </c>
      <c r="M5161" s="55" t="str">
        <f>UPPER("Week "&amp;IF(ROUNDUP(DAY(tbl_raw_data[[#This Row],[Updated_date]])/7,0)=5,4,ROUNDUP(DAY(tbl_raw_data[[#This Row],[Updated_date]])/7,0)))</f>
        <v>WEEK 4</v>
      </c>
      <c r="N5161" s="57" t="str">
        <f>UPPER(VLOOKUP(tbl_raw_data[[#This Row],[Analyst]],[1]setting!$A$1:$B$15,2,0))</f>
        <v>ASIF</v>
      </c>
      <c r="O5161" s="57" t="str">
        <f>UPPER(tbl_raw_data[[#This Row],[Outcome]])</f>
        <v>APPROVE</v>
      </c>
      <c r="P5161" s="57" t="str">
        <f>UPPER(tbl_raw_data[[#This Row],[Queue Name]])</f>
        <v>CONSUMER POST BUREAU</v>
      </c>
      <c r="Q5161" s="57" t="str">
        <f>IF(tbl_raw_data[[#This Row],[time_taken_in_mins]]&lt;=20,"SLA_MET","SLA_NOT_MET")</f>
        <v>SLA_MET</v>
      </c>
    </row>
    <row r="5162" spans="1:17" ht="15" customHeight="1" x14ac:dyDescent="0.25">
      <c r="A5162" s="11" t="s">
        <v>6551</v>
      </c>
      <c r="B5162" s="12">
        <v>45162.421446759261</v>
      </c>
      <c r="C5162" s="27">
        <v>45162.435543981483</v>
      </c>
      <c r="D5162" s="28" t="s">
        <v>13</v>
      </c>
      <c r="E5162" s="28" t="s">
        <v>41</v>
      </c>
      <c r="F5162" s="28" t="s">
        <v>228</v>
      </c>
      <c r="G5162" s="114"/>
      <c r="H51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2" s="48">
        <f>tbl_raw_data[[#This Row],[Date Actioned]]-tbl_raw_data[[#This Row],[Date Tagged]]</f>
        <v>1.4097222221607808E-2</v>
      </c>
      <c r="J5162" s="50">
        <f>HOUR(tbl_raw_data[[#This Row],[time_taken]])*60+MINUTE(tbl_raw_data[[#This Row],[time_taken]])+SECOND(tbl_raw_data[[#This Row],[time_taken]])/60</f>
        <v>20.3</v>
      </c>
      <c r="K5162" s="54">
        <f>DATE(YEAR(tbl_raw_data[[#This Row],[Date Actioned]]), MONTH(tbl_raw_data[[#This Row],[Date Actioned]]), DAY(tbl_raw_data[[#This Row],[Date Actioned]]))</f>
        <v>45162</v>
      </c>
      <c r="L5162" s="55" t="str">
        <f>UPPER(TEXT(tbl_raw_data[[#This Row],[Updated_date]],"MMMM"))</f>
        <v>AUGUST</v>
      </c>
      <c r="M5162" s="55" t="str">
        <f>UPPER("Week "&amp;IF(ROUNDUP(DAY(tbl_raw_data[[#This Row],[Updated_date]])/7,0)=5,4,ROUNDUP(DAY(tbl_raw_data[[#This Row],[Updated_date]])/7,0)))</f>
        <v>WEEK 4</v>
      </c>
      <c r="N5162" s="57" t="str">
        <f>UPPER(VLOOKUP(tbl_raw_data[[#This Row],[Analyst]],[1]setting!$A$1:$B$15,2,0))</f>
        <v>OUADIR</v>
      </c>
      <c r="O5162" s="57" t="str">
        <f>UPPER(tbl_raw_data[[#This Row],[Outcome]])</f>
        <v>APPROVE</v>
      </c>
      <c r="P5162" s="57" t="str">
        <f>UPPER(tbl_raw_data[[#This Row],[Queue Name]])</f>
        <v>CONSUMER POST BUREAU</v>
      </c>
      <c r="Q5162" s="57" t="str">
        <f>IF(tbl_raw_data[[#This Row],[time_taken_in_mins]]&lt;=20,"SLA_MET","SLA_NOT_MET")</f>
        <v>SLA_NOT_MET</v>
      </c>
    </row>
    <row r="5163" spans="1:17" ht="15" customHeight="1" x14ac:dyDescent="0.25">
      <c r="A5163" s="22" t="s">
        <v>5233</v>
      </c>
      <c r="B5163" s="12">
        <v>45162.423298611109</v>
      </c>
      <c r="C5163" s="27">
        <v>45162.433379629627</v>
      </c>
      <c r="D5163" s="28" t="s">
        <v>46</v>
      </c>
      <c r="E5163" s="28" t="s">
        <v>28</v>
      </c>
      <c r="F5163" s="28" t="s">
        <v>86</v>
      </c>
      <c r="G5163" s="112" t="s">
        <v>5234</v>
      </c>
      <c r="H51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63" s="48">
        <f>tbl_raw_data[[#This Row],[Date Actioned]]-tbl_raw_data[[#This Row],[Date Tagged]]</f>
        <v>1.0081018517666962E-2</v>
      </c>
      <c r="J5163" s="50">
        <f>HOUR(tbl_raw_data[[#This Row],[time_taken]])*60+MINUTE(tbl_raw_data[[#This Row],[time_taken]])+SECOND(tbl_raw_data[[#This Row],[time_taken]])/60</f>
        <v>14.516666666666667</v>
      </c>
      <c r="K5163" s="54">
        <f>DATE(YEAR(tbl_raw_data[[#This Row],[Date Actioned]]), MONTH(tbl_raw_data[[#This Row],[Date Actioned]]), DAY(tbl_raw_data[[#This Row],[Date Actioned]]))</f>
        <v>45162</v>
      </c>
      <c r="L5163" s="55" t="str">
        <f>UPPER(TEXT(tbl_raw_data[[#This Row],[Updated_date]],"MMMM"))</f>
        <v>AUGUST</v>
      </c>
      <c r="M5163" s="55" t="str">
        <f>UPPER("Week "&amp;IF(ROUNDUP(DAY(tbl_raw_data[[#This Row],[Updated_date]])/7,0)=5,4,ROUNDUP(DAY(tbl_raw_data[[#This Row],[Updated_date]])/7,0)))</f>
        <v>WEEK 4</v>
      </c>
      <c r="N5163" s="57" t="str">
        <f>UPPER(VLOOKUP(tbl_raw_data[[#This Row],[Analyst]],[1]setting!$A$1:$B$15,2,0))</f>
        <v>ASIF</v>
      </c>
      <c r="O5163" s="57" t="str">
        <f>UPPER(tbl_raw_data[[#This Row],[Outcome]])</f>
        <v>DECLINE</v>
      </c>
      <c r="P5163" s="57" t="str">
        <f>UPPER(tbl_raw_data[[#This Row],[Queue Name]])</f>
        <v>CONSUMER EXISTING</v>
      </c>
      <c r="Q5163" s="57" t="str">
        <f>IF(tbl_raw_data[[#This Row],[time_taken_in_mins]]&lt;=20,"SLA_MET","SLA_NOT_MET")</f>
        <v>SLA_MET</v>
      </c>
    </row>
    <row r="5164" spans="1:17" ht="15" customHeight="1" x14ac:dyDescent="0.25">
      <c r="A5164" s="22" t="s">
        <v>6870</v>
      </c>
      <c r="B5164" s="6">
        <v>45162.426319444443</v>
      </c>
      <c r="C5164" s="23">
        <v>45162.442812499998</v>
      </c>
      <c r="D5164" s="24" t="s">
        <v>13</v>
      </c>
      <c r="E5164" s="24" t="s">
        <v>9</v>
      </c>
      <c r="F5164" s="24" t="s">
        <v>42</v>
      </c>
      <c r="G5164" s="113" t="s">
        <v>29</v>
      </c>
      <c r="H51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4" s="48">
        <f>tbl_raw_data[[#This Row],[Date Actioned]]-tbl_raw_data[[#This Row],[Date Tagged]]</f>
        <v>1.6493055554747116E-2</v>
      </c>
      <c r="J5164" s="50">
        <f>HOUR(tbl_raw_data[[#This Row],[time_taken]])*60+MINUTE(tbl_raw_data[[#This Row],[time_taken]])+SECOND(tbl_raw_data[[#This Row],[time_taken]])/60</f>
        <v>23.75</v>
      </c>
      <c r="K5164" s="54">
        <f>DATE(YEAR(tbl_raw_data[[#This Row],[Date Actioned]]), MONTH(tbl_raw_data[[#This Row],[Date Actioned]]), DAY(tbl_raw_data[[#This Row],[Date Actioned]]))</f>
        <v>45162</v>
      </c>
      <c r="L5164" s="55" t="str">
        <f>UPPER(TEXT(tbl_raw_data[[#This Row],[Updated_date]],"MMMM"))</f>
        <v>AUGUST</v>
      </c>
      <c r="M5164" s="55" t="str">
        <f>UPPER("Week "&amp;IF(ROUNDUP(DAY(tbl_raw_data[[#This Row],[Updated_date]])/7,0)=5,4,ROUNDUP(DAY(tbl_raw_data[[#This Row],[Updated_date]])/7,0)))</f>
        <v>WEEK 4</v>
      </c>
      <c r="N5164" s="57" t="str">
        <f>UPPER(VLOOKUP(tbl_raw_data[[#This Row],[Analyst]],[1]setting!$A$1:$B$15,2,0))</f>
        <v>NITESH</v>
      </c>
      <c r="O5164" s="57" t="str">
        <f>UPPER(tbl_raw_data[[#This Row],[Outcome]])</f>
        <v>APPROVE</v>
      </c>
      <c r="P5164" s="57" t="str">
        <f>UPPER(tbl_raw_data[[#This Row],[Queue Name]])</f>
        <v>CONSUMER PRE BUREAU</v>
      </c>
      <c r="Q5164" s="57" t="str">
        <f>IF(tbl_raw_data[[#This Row],[time_taken_in_mins]]&lt;=20,"SLA_MET","SLA_NOT_MET")</f>
        <v>SLA_NOT_MET</v>
      </c>
    </row>
    <row r="5165" spans="1:17" ht="15" customHeight="1" x14ac:dyDescent="0.25">
      <c r="A5165" s="5" t="s">
        <v>2195</v>
      </c>
      <c r="B5165" s="12">
        <v>45162.437962962962</v>
      </c>
      <c r="C5165" s="27">
        <v>45162.443310185183</v>
      </c>
      <c r="D5165" s="28" t="s">
        <v>13</v>
      </c>
      <c r="E5165" s="28" t="s">
        <v>28</v>
      </c>
      <c r="F5165" s="28" t="s">
        <v>228</v>
      </c>
      <c r="G5165" s="114"/>
      <c r="H51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5" s="48">
        <f>tbl_raw_data[[#This Row],[Date Actioned]]-tbl_raw_data[[#This Row],[Date Tagged]]</f>
        <v>5.3472222207346931E-3</v>
      </c>
      <c r="J5165" s="50">
        <f>HOUR(tbl_raw_data[[#This Row],[time_taken]])*60+MINUTE(tbl_raw_data[[#This Row],[time_taken]])+SECOND(tbl_raw_data[[#This Row],[time_taken]])/60</f>
        <v>7.7</v>
      </c>
      <c r="K5165" s="54">
        <f>DATE(YEAR(tbl_raw_data[[#This Row],[Date Actioned]]), MONTH(tbl_raw_data[[#This Row],[Date Actioned]]), DAY(tbl_raw_data[[#This Row],[Date Actioned]]))</f>
        <v>45162</v>
      </c>
      <c r="L5165" s="55" t="str">
        <f>UPPER(TEXT(tbl_raw_data[[#This Row],[Updated_date]],"MMMM"))</f>
        <v>AUGUST</v>
      </c>
      <c r="M5165" s="55" t="str">
        <f>UPPER("Week "&amp;IF(ROUNDUP(DAY(tbl_raw_data[[#This Row],[Updated_date]])/7,0)=5,4,ROUNDUP(DAY(tbl_raw_data[[#This Row],[Updated_date]])/7,0)))</f>
        <v>WEEK 4</v>
      </c>
      <c r="N5165" s="57" t="str">
        <f>UPPER(VLOOKUP(tbl_raw_data[[#This Row],[Analyst]],[1]setting!$A$1:$B$15,2,0))</f>
        <v>OUADIR</v>
      </c>
      <c r="O5165" s="57" t="str">
        <f>UPPER(tbl_raw_data[[#This Row],[Outcome]])</f>
        <v>APPROVE</v>
      </c>
      <c r="P5165" s="57" t="str">
        <f>UPPER(tbl_raw_data[[#This Row],[Queue Name]])</f>
        <v>CONSUMER EXISTING</v>
      </c>
      <c r="Q5165" s="57" t="str">
        <f>IF(tbl_raw_data[[#This Row],[time_taken_in_mins]]&lt;=20,"SLA_MET","SLA_NOT_MET")</f>
        <v>SLA_MET</v>
      </c>
    </row>
    <row r="5166" spans="1:17" ht="15" customHeight="1" x14ac:dyDescent="0.25">
      <c r="A5166" s="11" t="s">
        <v>1188</v>
      </c>
      <c r="B5166" s="6">
        <v>45162.440289351849</v>
      </c>
      <c r="C5166" s="23">
        <v>45162.44425925926</v>
      </c>
      <c r="D5166" s="24" t="s">
        <v>13</v>
      </c>
      <c r="E5166" s="24" t="s">
        <v>28</v>
      </c>
      <c r="F5166" s="24" t="s">
        <v>86</v>
      </c>
      <c r="G5166" s="113" t="s">
        <v>67</v>
      </c>
      <c r="H51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6" s="48">
        <f>tbl_raw_data[[#This Row],[Date Actioned]]-tbl_raw_data[[#This Row],[Date Tagged]]</f>
        <v>3.9699074113741517E-3</v>
      </c>
      <c r="J5166" s="50">
        <f>HOUR(tbl_raw_data[[#This Row],[time_taken]])*60+MINUTE(tbl_raw_data[[#This Row],[time_taken]])+SECOND(tbl_raw_data[[#This Row],[time_taken]])/60</f>
        <v>5.7166666666666668</v>
      </c>
      <c r="K5166" s="54">
        <f>DATE(YEAR(tbl_raw_data[[#This Row],[Date Actioned]]), MONTH(tbl_raw_data[[#This Row],[Date Actioned]]), DAY(tbl_raw_data[[#This Row],[Date Actioned]]))</f>
        <v>45162</v>
      </c>
      <c r="L5166" s="55" t="str">
        <f>UPPER(TEXT(tbl_raw_data[[#This Row],[Updated_date]],"MMMM"))</f>
        <v>AUGUST</v>
      </c>
      <c r="M5166" s="55" t="str">
        <f>UPPER("Week "&amp;IF(ROUNDUP(DAY(tbl_raw_data[[#This Row],[Updated_date]])/7,0)=5,4,ROUNDUP(DAY(tbl_raw_data[[#This Row],[Updated_date]])/7,0)))</f>
        <v>WEEK 4</v>
      </c>
      <c r="N5166" s="57" t="str">
        <f>UPPER(VLOOKUP(tbl_raw_data[[#This Row],[Analyst]],[1]setting!$A$1:$B$15,2,0))</f>
        <v>ASIF</v>
      </c>
      <c r="O5166" s="57" t="str">
        <f>UPPER(tbl_raw_data[[#This Row],[Outcome]])</f>
        <v>APPROVE</v>
      </c>
      <c r="P5166" s="57" t="str">
        <f>UPPER(tbl_raw_data[[#This Row],[Queue Name]])</f>
        <v>CONSUMER EXISTING</v>
      </c>
      <c r="Q5166" s="57" t="str">
        <f>IF(tbl_raw_data[[#This Row],[time_taken_in_mins]]&lt;=20,"SLA_MET","SLA_NOT_MET")</f>
        <v>SLA_MET</v>
      </c>
    </row>
    <row r="5167" spans="1:17" ht="15" customHeight="1" x14ac:dyDescent="0.25">
      <c r="A5167" s="22" t="s">
        <v>1316</v>
      </c>
      <c r="B5167" s="12">
        <v>45162.44258101852</v>
      </c>
      <c r="C5167" s="27">
        <v>45162.446736111109</v>
      </c>
      <c r="D5167" s="28" t="s">
        <v>13</v>
      </c>
      <c r="E5167" s="28" t="s">
        <v>41</v>
      </c>
      <c r="F5167" s="28" t="s">
        <v>228</v>
      </c>
      <c r="G5167" s="114"/>
      <c r="H51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7" s="48">
        <f>tbl_raw_data[[#This Row],[Date Actioned]]-tbl_raw_data[[#This Row],[Date Tagged]]</f>
        <v>4.1550925889168866E-3</v>
      </c>
      <c r="J5167" s="50">
        <f>HOUR(tbl_raw_data[[#This Row],[time_taken]])*60+MINUTE(tbl_raw_data[[#This Row],[time_taken]])+SECOND(tbl_raw_data[[#This Row],[time_taken]])/60</f>
        <v>5.9833333333333334</v>
      </c>
      <c r="K5167" s="54">
        <f>DATE(YEAR(tbl_raw_data[[#This Row],[Date Actioned]]), MONTH(tbl_raw_data[[#This Row],[Date Actioned]]), DAY(tbl_raw_data[[#This Row],[Date Actioned]]))</f>
        <v>45162</v>
      </c>
      <c r="L5167" s="55" t="str">
        <f>UPPER(TEXT(tbl_raw_data[[#This Row],[Updated_date]],"MMMM"))</f>
        <v>AUGUST</v>
      </c>
      <c r="M5167" s="55" t="str">
        <f>UPPER("Week "&amp;IF(ROUNDUP(DAY(tbl_raw_data[[#This Row],[Updated_date]])/7,0)=5,4,ROUNDUP(DAY(tbl_raw_data[[#This Row],[Updated_date]])/7,0)))</f>
        <v>WEEK 4</v>
      </c>
      <c r="N5167" s="57" t="str">
        <f>UPPER(VLOOKUP(tbl_raw_data[[#This Row],[Analyst]],[1]setting!$A$1:$B$15,2,0))</f>
        <v>OUADIR</v>
      </c>
      <c r="O5167" s="57" t="str">
        <f>UPPER(tbl_raw_data[[#This Row],[Outcome]])</f>
        <v>APPROVE</v>
      </c>
      <c r="P5167" s="57" t="str">
        <f>UPPER(tbl_raw_data[[#This Row],[Queue Name]])</f>
        <v>CONSUMER POST BUREAU</v>
      </c>
      <c r="Q5167" s="57" t="str">
        <f>IF(tbl_raw_data[[#This Row],[time_taken_in_mins]]&lt;=20,"SLA_MET","SLA_NOT_MET")</f>
        <v>SLA_MET</v>
      </c>
    </row>
    <row r="5168" spans="1:17" ht="15" customHeight="1" x14ac:dyDescent="0.25">
      <c r="A5168" s="5" t="s">
        <v>3917</v>
      </c>
      <c r="B5168" s="6">
        <v>45162.444363425922</v>
      </c>
      <c r="C5168" s="23">
        <v>45162.451967592591</v>
      </c>
      <c r="D5168" s="24" t="s">
        <v>13</v>
      </c>
      <c r="E5168" s="24" t="s">
        <v>41</v>
      </c>
      <c r="F5168" s="24" t="s">
        <v>86</v>
      </c>
      <c r="G5168" s="115"/>
      <c r="H51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68" s="48">
        <f>tbl_raw_data[[#This Row],[Date Actioned]]-tbl_raw_data[[#This Row],[Date Tagged]]</f>
        <v>7.6041666688979603E-3</v>
      </c>
      <c r="J5168" s="50">
        <f>HOUR(tbl_raw_data[[#This Row],[time_taken]])*60+MINUTE(tbl_raw_data[[#This Row],[time_taken]])+SECOND(tbl_raw_data[[#This Row],[time_taken]])/60</f>
        <v>10.95</v>
      </c>
      <c r="K5168" s="54">
        <f>DATE(YEAR(tbl_raw_data[[#This Row],[Date Actioned]]), MONTH(tbl_raw_data[[#This Row],[Date Actioned]]), DAY(tbl_raw_data[[#This Row],[Date Actioned]]))</f>
        <v>45162</v>
      </c>
      <c r="L5168" s="55" t="str">
        <f>UPPER(TEXT(tbl_raw_data[[#This Row],[Updated_date]],"MMMM"))</f>
        <v>AUGUST</v>
      </c>
      <c r="M5168" s="55" t="str">
        <f>UPPER("Week "&amp;IF(ROUNDUP(DAY(tbl_raw_data[[#This Row],[Updated_date]])/7,0)=5,4,ROUNDUP(DAY(tbl_raw_data[[#This Row],[Updated_date]])/7,0)))</f>
        <v>WEEK 4</v>
      </c>
      <c r="N5168" s="57" t="str">
        <f>UPPER(VLOOKUP(tbl_raw_data[[#This Row],[Analyst]],[1]setting!$A$1:$B$15,2,0))</f>
        <v>ASIF</v>
      </c>
      <c r="O5168" s="57" t="str">
        <f>UPPER(tbl_raw_data[[#This Row],[Outcome]])</f>
        <v>APPROVE</v>
      </c>
      <c r="P5168" s="57" t="str">
        <f>UPPER(tbl_raw_data[[#This Row],[Queue Name]])</f>
        <v>CONSUMER POST BUREAU</v>
      </c>
      <c r="Q5168" s="57" t="str">
        <f>IF(tbl_raw_data[[#This Row],[time_taken_in_mins]]&lt;=20,"SLA_MET","SLA_NOT_MET")</f>
        <v>SLA_MET</v>
      </c>
    </row>
    <row r="5169" spans="1:17" ht="15" customHeight="1" x14ac:dyDescent="0.25">
      <c r="A5169" s="22" t="s">
        <v>2376</v>
      </c>
      <c r="B5169" s="6">
        <v>45162.445011574076</v>
      </c>
      <c r="C5169" s="23">
        <v>45162.450555555559</v>
      </c>
      <c r="D5169" s="24" t="s">
        <v>8</v>
      </c>
      <c r="E5169" s="24" t="s">
        <v>9</v>
      </c>
      <c r="F5169" s="24" t="s">
        <v>55</v>
      </c>
      <c r="G5169" s="113" t="s">
        <v>2377</v>
      </c>
      <c r="H51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69" s="48">
        <f>tbl_raw_data[[#This Row],[Date Actioned]]-tbl_raw_data[[#This Row],[Date Tagged]]</f>
        <v>5.543981482333038E-3</v>
      </c>
      <c r="J5169" s="50">
        <f>HOUR(tbl_raw_data[[#This Row],[time_taken]])*60+MINUTE(tbl_raw_data[[#This Row],[time_taken]])+SECOND(tbl_raw_data[[#This Row],[time_taken]])/60</f>
        <v>7.9833333333333334</v>
      </c>
      <c r="K5169" s="54">
        <f>DATE(YEAR(tbl_raw_data[[#This Row],[Date Actioned]]), MONTH(tbl_raw_data[[#This Row],[Date Actioned]]), DAY(tbl_raw_data[[#This Row],[Date Actioned]]))</f>
        <v>45162</v>
      </c>
      <c r="L5169" s="55" t="str">
        <f>UPPER(TEXT(tbl_raw_data[[#This Row],[Updated_date]],"MMMM"))</f>
        <v>AUGUST</v>
      </c>
      <c r="M5169" s="55" t="str">
        <f>UPPER("Week "&amp;IF(ROUNDUP(DAY(tbl_raw_data[[#This Row],[Updated_date]])/7,0)=5,4,ROUNDUP(DAY(tbl_raw_data[[#This Row],[Updated_date]])/7,0)))</f>
        <v>WEEK 4</v>
      </c>
      <c r="N5169" s="57" t="str">
        <f>UPPER(VLOOKUP(tbl_raw_data[[#This Row],[Analyst]],[1]setting!$A$1:$B$15,2,0))</f>
        <v>CAMERON</v>
      </c>
      <c r="O5169" s="57" t="str">
        <f>UPPER(tbl_raw_data[[#This Row],[Outcome]])</f>
        <v>WITHDRAW</v>
      </c>
      <c r="P5169" s="57" t="str">
        <f>UPPER(tbl_raw_data[[#This Row],[Queue Name]])</f>
        <v>CONSUMER PRE BUREAU</v>
      </c>
      <c r="Q5169" s="57" t="str">
        <f>IF(tbl_raw_data[[#This Row],[time_taken_in_mins]]&lt;=20,"SLA_MET","SLA_NOT_MET")</f>
        <v>SLA_MET</v>
      </c>
    </row>
    <row r="5170" spans="1:17" ht="15" customHeight="1" x14ac:dyDescent="0.25">
      <c r="A5170" s="5" t="s">
        <v>3617</v>
      </c>
      <c r="B5170" s="12">
        <v>45162.446076388886</v>
      </c>
      <c r="C5170" s="27">
        <v>45162.453263888892</v>
      </c>
      <c r="D5170" s="28" t="s">
        <v>8</v>
      </c>
      <c r="E5170" s="28" t="s">
        <v>41</v>
      </c>
      <c r="F5170" s="28" t="s">
        <v>42</v>
      </c>
      <c r="G5170" s="112" t="s">
        <v>3618</v>
      </c>
      <c r="H51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0" s="48">
        <f>tbl_raw_data[[#This Row],[Date Actioned]]-tbl_raw_data[[#This Row],[Date Tagged]]</f>
        <v>7.187500006693881E-3</v>
      </c>
      <c r="J5170" s="50">
        <f>HOUR(tbl_raw_data[[#This Row],[time_taken]])*60+MINUTE(tbl_raw_data[[#This Row],[time_taken]])+SECOND(tbl_raw_data[[#This Row],[time_taken]])/60</f>
        <v>10.35</v>
      </c>
      <c r="K5170" s="54">
        <f>DATE(YEAR(tbl_raw_data[[#This Row],[Date Actioned]]), MONTH(tbl_raw_data[[#This Row],[Date Actioned]]), DAY(tbl_raw_data[[#This Row],[Date Actioned]]))</f>
        <v>45162</v>
      </c>
      <c r="L5170" s="55" t="str">
        <f>UPPER(TEXT(tbl_raw_data[[#This Row],[Updated_date]],"MMMM"))</f>
        <v>AUGUST</v>
      </c>
      <c r="M5170" s="55" t="str">
        <f>UPPER("Week "&amp;IF(ROUNDUP(DAY(tbl_raw_data[[#This Row],[Updated_date]])/7,0)=5,4,ROUNDUP(DAY(tbl_raw_data[[#This Row],[Updated_date]])/7,0)))</f>
        <v>WEEK 4</v>
      </c>
      <c r="N5170" s="57" t="str">
        <f>UPPER(VLOOKUP(tbl_raw_data[[#This Row],[Analyst]],[1]setting!$A$1:$B$15,2,0))</f>
        <v>NITESH</v>
      </c>
      <c r="O5170" s="57" t="str">
        <f>UPPER(tbl_raw_data[[#This Row],[Outcome]])</f>
        <v>WITHDRAW</v>
      </c>
      <c r="P5170" s="57" t="str">
        <f>UPPER(tbl_raw_data[[#This Row],[Queue Name]])</f>
        <v>CONSUMER POST BUREAU</v>
      </c>
      <c r="Q5170" s="57" t="str">
        <f>IF(tbl_raw_data[[#This Row],[time_taken_in_mins]]&lt;=20,"SLA_MET","SLA_NOT_MET")</f>
        <v>SLA_MET</v>
      </c>
    </row>
    <row r="5171" spans="1:17" ht="51.75" x14ac:dyDescent="0.25">
      <c r="A5171" s="11" t="s">
        <v>3026</v>
      </c>
      <c r="B5171" s="6">
        <v>45162.458101851851</v>
      </c>
      <c r="C5171" s="23">
        <v>45162.464525462965</v>
      </c>
      <c r="D5171" s="24" t="s">
        <v>8</v>
      </c>
      <c r="E5171" s="24" t="s">
        <v>28</v>
      </c>
      <c r="F5171" s="24" t="s">
        <v>109</v>
      </c>
      <c r="G5171" s="113" t="s">
        <v>3027</v>
      </c>
      <c r="H51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71" s="48">
        <f>tbl_raw_data[[#This Row],[Date Actioned]]-tbl_raw_data[[#This Row],[Date Tagged]]</f>
        <v>6.4236111138598062E-3</v>
      </c>
      <c r="J5171" s="50">
        <f>HOUR(tbl_raw_data[[#This Row],[time_taken]])*60+MINUTE(tbl_raw_data[[#This Row],[time_taken]])+SECOND(tbl_raw_data[[#This Row],[time_taken]])/60</f>
        <v>9.25</v>
      </c>
      <c r="K5171" s="54">
        <f>DATE(YEAR(tbl_raw_data[[#This Row],[Date Actioned]]), MONTH(tbl_raw_data[[#This Row],[Date Actioned]]), DAY(tbl_raw_data[[#This Row],[Date Actioned]]))</f>
        <v>45162</v>
      </c>
      <c r="L5171" s="55" t="str">
        <f>UPPER(TEXT(tbl_raw_data[[#This Row],[Updated_date]],"MMMM"))</f>
        <v>AUGUST</v>
      </c>
      <c r="M5171" s="55" t="str">
        <f>UPPER("Week "&amp;IF(ROUNDUP(DAY(tbl_raw_data[[#This Row],[Updated_date]])/7,0)=5,4,ROUNDUP(DAY(tbl_raw_data[[#This Row],[Updated_date]])/7,0)))</f>
        <v>WEEK 4</v>
      </c>
      <c r="N5171" s="57" t="str">
        <f>UPPER(VLOOKUP(tbl_raw_data[[#This Row],[Analyst]],[1]setting!$A$1:$B$15,2,0))</f>
        <v>NAVED</v>
      </c>
      <c r="O5171" s="57" t="str">
        <f>UPPER(tbl_raw_data[[#This Row],[Outcome]])</f>
        <v>WITHDRAW</v>
      </c>
      <c r="P5171" s="57" t="str">
        <f>UPPER(tbl_raw_data[[#This Row],[Queue Name]])</f>
        <v>CONSUMER EXISTING</v>
      </c>
      <c r="Q5171" s="57" t="str">
        <f>IF(tbl_raw_data[[#This Row],[time_taken_in_mins]]&lt;=20,"SLA_MET","SLA_NOT_MET")</f>
        <v>SLA_MET</v>
      </c>
    </row>
    <row r="5172" spans="1:17" ht="15" customHeight="1" x14ac:dyDescent="0.25">
      <c r="A5172" s="22" t="s">
        <v>2808</v>
      </c>
      <c r="B5172" s="12">
        <v>45162.461284722223</v>
      </c>
      <c r="C5172" s="27">
        <v>45162.467361111114</v>
      </c>
      <c r="D5172" s="28" t="s">
        <v>8</v>
      </c>
      <c r="E5172" s="28" t="s">
        <v>41</v>
      </c>
      <c r="F5172" s="28" t="s">
        <v>228</v>
      </c>
      <c r="G5172" s="114"/>
      <c r="H51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72" s="48">
        <f>tbl_raw_data[[#This Row],[Date Actioned]]-tbl_raw_data[[#This Row],[Date Tagged]]</f>
        <v>6.0763888905057684E-3</v>
      </c>
      <c r="J5172" s="50">
        <f>HOUR(tbl_raw_data[[#This Row],[time_taken]])*60+MINUTE(tbl_raw_data[[#This Row],[time_taken]])+SECOND(tbl_raw_data[[#This Row],[time_taken]])/60</f>
        <v>8.75</v>
      </c>
      <c r="K5172" s="54">
        <f>DATE(YEAR(tbl_raw_data[[#This Row],[Date Actioned]]), MONTH(tbl_raw_data[[#This Row],[Date Actioned]]), DAY(tbl_raw_data[[#This Row],[Date Actioned]]))</f>
        <v>45162</v>
      </c>
      <c r="L5172" s="55" t="str">
        <f>UPPER(TEXT(tbl_raw_data[[#This Row],[Updated_date]],"MMMM"))</f>
        <v>AUGUST</v>
      </c>
      <c r="M5172" s="55" t="str">
        <f>UPPER("Week "&amp;IF(ROUNDUP(DAY(tbl_raw_data[[#This Row],[Updated_date]])/7,0)=5,4,ROUNDUP(DAY(tbl_raw_data[[#This Row],[Updated_date]])/7,0)))</f>
        <v>WEEK 4</v>
      </c>
      <c r="N5172" s="57" t="str">
        <f>UPPER(VLOOKUP(tbl_raw_data[[#This Row],[Analyst]],[1]setting!$A$1:$B$15,2,0))</f>
        <v>OUADIR</v>
      </c>
      <c r="O5172" s="57" t="str">
        <f>UPPER(tbl_raw_data[[#This Row],[Outcome]])</f>
        <v>WITHDRAW</v>
      </c>
      <c r="P5172" s="57" t="str">
        <f>UPPER(tbl_raw_data[[#This Row],[Queue Name]])</f>
        <v>CONSUMER POST BUREAU</v>
      </c>
      <c r="Q5172" s="57" t="str">
        <f>IF(tbl_raw_data[[#This Row],[time_taken_in_mins]]&lt;=20,"SLA_MET","SLA_NOT_MET")</f>
        <v>SLA_MET</v>
      </c>
    </row>
    <row r="5173" spans="1:17" ht="15" customHeight="1" x14ac:dyDescent="0.25">
      <c r="A5173" s="5" t="s">
        <v>5604</v>
      </c>
      <c r="B5173" s="6">
        <v>45162.462592592594</v>
      </c>
      <c r="C5173" s="23">
        <v>45162.473495370374</v>
      </c>
      <c r="D5173" s="24" t="s">
        <v>46</v>
      </c>
      <c r="E5173" s="24" t="s">
        <v>41</v>
      </c>
      <c r="F5173" s="24" t="s">
        <v>42</v>
      </c>
      <c r="G5173" s="113" t="s">
        <v>5605</v>
      </c>
      <c r="H51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73" s="48">
        <f>tbl_raw_data[[#This Row],[Date Actioned]]-tbl_raw_data[[#This Row],[Date Tagged]]</f>
        <v>1.0902777779847383E-2</v>
      </c>
      <c r="J5173" s="50">
        <f>HOUR(tbl_raw_data[[#This Row],[time_taken]])*60+MINUTE(tbl_raw_data[[#This Row],[time_taken]])+SECOND(tbl_raw_data[[#This Row],[time_taken]])/60</f>
        <v>15.7</v>
      </c>
      <c r="K5173" s="54">
        <f>DATE(YEAR(tbl_raw_data[[#This Row],[Date Actioned]]), MONTH(tbl_raw_data[[#This Row],[Date Actioned]]), DAY(tbl_raw_data[[#This Row],[Date Actioned]]))</f>
        <v>45162</v>
      </c>
      <c r="L5173" s="55" t="str">
        <f>UPPER(TEXT(tbl_raw_data[[#This Row],[Updated_date]],"MMMM"))</f>
        <v>AUGUST</v>
      </c>
      <c r="M5173" s="55" t="str">
        <f>UPPER("Week "&amp;IF(ROUNDUP(DAY(tbl_raw_data[[#This Row],[Updated_date]])/7,0)=5,4,ROUNDUP(DAY(tbl_raw_data[[#This Row],[Updated_date]])/7,0)))</f>
        <v>WEEK 4</v>
      </c>
      <c r="N5173" s="57" t="str">
        <f>UPPER(VLOOKUP(tbl_raw_data[[#This Row],[Analyst]],[1]setting!$A$1:$B$15,2,0))</f>
        <v>NITESH</v>
      </c>
      <c r="O5173" s="57" t="str">
        <f>UPPER(tbl_raw_data[[#This Row],[Outcome]])</f>
        <v>DECLINE</v>
      </c>
      <c r="P5173" s="57" t="str">
        <f>UPPER(tbl_raw_data[[#This Row],[Queue Name]])</f>
        <v>CONSUMER POST BUREAU</v>
      </c>
      <c r="Q5173" s="57" t="str">
        <f>IF(tbl_raw_data[[#This Row],[time_taken_in_mins]]&lt;=20,"SLA_MET","SLA_NOT_MET")</f>
        <v>SLA_MET</v>
      </c>
    </row>
    <row r="5174" spans="1:17" ht="39" x14ac:dyDescent="0.25">
      <c r="A5174" s="5" t="s">
        <v>1744</v>
      </c>
      <c r="B5174" s="6">
        <v>45162.46503472222</v>
      </c>
      <c r="C5174" s="23">
        <v>45162.469756944447</v>
      </c>
      <c r="D5174" s="24" t="s">
        <v>8</v>
      </c>
      <c r="E5174" s="24" t="s">
        <v>28</v>
      </c>
      <c r="F5174" s="24" t="s">
        <v>55</v>
      </c>
      <c r="G5174" s="113" t="s">
        <v>493</v>
      </c>
      <c r="H51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74" s="48">
        <f>tbl_raw_data[[#This Row],[Date Actioned]]-tbl_raw_data[[#This Row],[Date Tagged]]</f>
        <v>4.7222222274285741E-3</v>
      </c>
      <c r="J5174" s="50">
        <f>HOUR(tbl_raw_data[[#This Row],[time_taken]])*60+MINUTE(tbl_raw_data[[#This Row],[time_taken]])+SECOND(tbl_raw_data[[#This Row],[time_taken]])/60</f>
        <v>6.8</v>
      </c>
      <c r="K5174" s="54">
        <f>DATE(YEAR(tbl_raw_data[[#This Row],[Date Actioned]]), MONTH(tbl_raw_data[[#This Row],[Date Actioned]]), DAY(tbl_raw_data[[#This Row],[Date Actioned]]))</f>
        <v>45162</v>
      </c>
      <c r="L5174" s="55" t="str">
        <f>UPPER(TEXT(tbl_raw_data[[#This Row],[Updated_date]],"MMMM"))</f>
        <v>AUGUST</v>
      </c>
      <c r="M5174" s="55" t="str">
        <f>UPPER("Week "&amp;IF(ROUNDUP(DAY(tbl_raw_data[[#This Row],[Updated_date]])/7,0)=5,4,ROUNDUP(DAY(tbl_raw_data[[#This Row],[Updated_date]])/7,0)))</f>
        <v>WEEK 4</v>
      </c>
      <c r="N5174" s="57" t="str">
        <f>UPPER(VLOOKUP(tbl_raw_data[[#This Row],[Analyst]],[1]setting!$A$1:$B$15,2,0))</f>
        <v>CAMERON</v>
      </c>
      <c r="O5174" s="57" t="str">
        <f>UPPER(tbl_raw_data[[#This Row],[Outcome]])</f>
        <v>WITHDRAW</v>
      </c>
      <c r="P5174" s="57" t="str">
        <f>UPPER(tbl_raw_data[[#This Row],[Queue Name]])</f>
        <v>CONSUMER EXISTING</v>
      </c>
      <c r="Q5174" s="57" t="str">
        <f>IF(tbl_raw_data[[#This Row],[time_taken_in_mins]]&lt;=20,"SLA_MET","SLA_NOT_MET")</f>
        <v>SLA_MET</v>
      </c>
    </row>
    <row r="5175" spans="1:17" ht="26.25" x14ac:dyDescent="0.25">
      <c r="A5175" s="11" t="s">
        <v>4284</v>
      </c>
      <c r="B5175" s="12">
        <v>45162.470289351855</v>
      </c>
      <c r="C5175" s="27">
        <v>45162.478472222225</v>
      </c>
      <c r="D5175" s="28" t="s">
        <v>8</v>
      </c>
      <c r="E5175" s="28" t="s">
        <v>28</v>
      </c>
      <c r="F5175" s="28" t="s">
        <v>109</v>
      </c>
      <c r="G5175" s="112" t="s">
        <v>4285</v>
      </c>
      <c r="H51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5" s="48">
        <f>tbl_raw_data[[#This Row],[Date Actioned]]-tbl_raw_data[[#This Row],[Date Tagged]]</f>
        <v>8.182870369637385E-3</v>
      </c>
      <c r="J5175" s="50">
        <f>HOUR(tbl_raw_data[[#This Row],[time_taken]])*60+MINUTE(tbl_raw_data[[#This Row],[time_taken]])+SECOND(tbl_raw_data[[#This Row],[time_taken]])/60</f>
        <v>11.783333333333333</v>
      </c>
      <c r="K5175" s="54">
        <f>DATE(YEAR(tbl_raw_data[[#This Row],[Date Actioned]]), MONTH(tbl_raw_data[[#This Row],[Date Actioned]]), DAY(tbl_raw_data[[#This Row],[Date Actioned]]))</f>
        <v>45162</v>
      </c>
      <c r="L5175" s="55" t="str">
        <f>UPPER(TEXT(tbl_raw_data[[#This Row],[Updated_date]],"MMMM"))</f>
        <v>AUGUST</v>
      </c>
      <c r="M5175" s="55" t="str">
        <f>UPPER("Week "&amp;IF(ROUNDUP(DAY(tbl_raw_data[[#This Row],[Updated_date]])/7,0)=5,4,ROUNDUP(DAY(tbl_raw_data[[#This Row],[Updated_date]])/7,0)))</f>
        <v>WEEK 4</v>
      </c>
      <c r="N5175" s="57" t="str">
        <f>UPPER(VLOOKUP(tbl_raw_data[[#This Row],[Analyst]],[1]setting!$A$1:$B$15,2,0))</f>
        <v>NAVED</v>
      </c>
      <c r="O5175" s="57" t="str">
        <f>UPPER(tbl_raw_data[[#This Row],[Outcome]])</f>
        <v>WITHDRAW</v>
      </c>
      <c r="P5175" s="57" t="str">
        <f>UPPER(tbl_raw_data[[#This Row],[Queue Name]])</f>
        <v>CONSUMER EXISTING</v>
      </c>
      <c r="Q5175" s="57" t="str">
        <f>IF(tbl_raw_data[[#This Row],[time_taken_in_mins]]&lt;=20,"SLA_MET","SLA_NOT_MET")</f>
        <v>SLA_MET</v>
      </c>
    </row>
    <row r="5176" spans="1:17" x14ac:dyDescent="0.25">
      <c r="A5176" s="22" t="s">
        <v>3879</v>
      </c>
      <c r="B5176" s="6">
        <v>45162.470636574071</v>
      </c>
      <c r="C5176" s="23">
        <v>45162.478182870371</v>
      </c>
      <c r="D5176" s="24" t="s">
        <v>8</v>
      </c>
      <c r="E5176" s="24" t="s">
        <v>28</v>
      </c>
      <c r="F5176" s="24" t="s">
        <v>86</v>
      </c>
      <c r="G5176" s="115"/>
      <c r="H51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76" s="48">
        <f>tbl_raw_data[[#This Row],[Date Actioned]]-tbl_raw_data[[#This Row],[Date Tagged]]</f>
        <v>7.5462962995516136E-3</v>
      </c>
      <c r="J5176" s="50">
        <f>HOUR(tbl_raw_data[[#This Row],[time_taken]])*60+MINUTE(tbl_raw_data[[#This Row],[time_taken]])+SECOND(tbl_raw_data[[#This Row],[time_taken]])/60</f>
        <v>10.866666666666667</v>
      </c>
      <c r="K5176" s="54">
        <f>DATE(YEAR(tbl_raw_data[[#This Row],[Date Actioned]]), MONTH(tbl_raw_data[[#This Row],[Date Actioned]]), DAY(tbl_raw_data[[#This Row],[Date Actioned]]))</f>
        <v>45162</v>
      </c>
      <c r="L5176" s="55" t="str">
        <f>UPPER(TEXT(tbl_raw_data[[#This Row],[Updated_date]],"MMMM"))</f>
        <v>AUGUST</v>
      </c>
      <c r="M5176" s="55" t="str">
        <f>UPPER("Week "&amp;IF(ROUNDUP(DAY(tbl_raw_data[[#This Row],[Updated_date]])/7,0)=5,4,ROUNDUP(DAY(tbl_raw_data[[#This Row],[Updated_date]])/7,0)))</f>
        <v>WEEK 4</v>
      </c>
      <c r="N5176" s="57" t="str">
        <f>UPPER(VLOOKUP(tbl_raw_data[[#This Row],[Analyst]],[1]setting!$A$1:$B$15,2,0))</f>
        <v>ASIF</v>
      </c>
      <c r="O5176" s="57" t="str">
        <f>UPPER(tbl_raw_data[[#This Row],[Outcome]])</f>
        <v>WITHDRAW</v>
      </c>
      <c r="P5176" s="57" t="str">
        <f>UPPER(tbl_raw_data[[#This Row],[Queue Name]])</f>
        <v>CONSUMER EXISTING</v>
      </c>
      <c r="Q5176" s="57" t="str">
        <f>IF(tbl_raw_data[[#This Row],[time_taken_in_mins]]&lt;=20,"SLA_MET","SLA_NOT_MET")</f>
        <v>SLA_MET</v>
      </c>
    </row>
    <row r="5177" spans="1:17" x14ac:dyDescent="0.25">
      <c r="A5177" s="5" t="s">
        <v>6692</v>
      </c>
      <c r="B5177" s="12">
        <v>45162.472303240742</v>
      </c>
      <c r="C5177" s="27">
        <v>45162.487164351849</v>
      </c>
      <c r="D5177" s="28" t="s">
        <v>8</v>
      </c>
      <c r="E5177" s="28" t="s">
        <v>28</v>
      </c>
      <c r="F5177" s="28" t="s">
        <v>55</v>
      </c>
      <c r="G5177" s="112" t="s">
        <v>6693</v>
      </c>
      <c r="H51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77" s="48">
        <f>tbl_raw_data[[#This Row],[Date Actioned]]-tbl_raw_data[[#This Row],[Date Tagged]]</f>
        <v>1.4861111107165925E-2</v>
      </c>
      <c r="J5177" s="50">
        <f>HOUR(tbl_raw_data[[#This Row],[time_taken]])*60+MINUTE(tbl_raw_data[[#This Row],[time_taken]])+SECOND(tbl_raw_data[[#This Row],[time_taken]])/60</f>
        <v>21.4</v>
      </c>
      <c r="K5177" s="54">
        <f>DATE(YEAR(tbl_raw_data[[#This Row],[Date Actioned]]), MONTH(tbl_raw_data[[#This Row],[Date Actioned]]), DAY(tbl_raw_data[[#This Row],[Date Actioned]]))</f>
        <v>45162</v>
      </c>
      <c r="L5177" s="55" t="str">
        <f>UPPER(TEXT(tbl_raw_data[[#This Row],[Updated_date]],"MMMM"))</f>
        <v>AUGUST</v>
      </c>
      <c r="M5177" s="55" t="str">
        <f>UPPER("Week "&amp;IF(ROUNDUP(DAY(tbl_raw_data[[#This Row],[Updated_date]])/7,0)=5,4,ROUNDUP(DAY(tbl_raw_data[[#This Row],[Updated_date]])/7,0)))</f>
        <v>WEEK 4</v>
      </c>
      <c r="N5177" s="57" t="str">
        <f>UPPER(VLOOKUP(tbl_raw_data[[#This Row],[Analyst]],[1]setting!$A$1:$B$15,2,0))</f>
        <v>CAMERON</v>
      </c>
      <c r="O5177" s="57" t="str">
        <f>UPPER(tbl_raw_data[[#This Row],[Outcome]])</f>
        <v>WITHDRAW</v>
      </c>
      <c r="P5177" s="57" t="str">
        <f>UPPER(tbl_raw_data[[#This Row],[Queue Name]])</f>
        <v>CONSUMER EXISTING</v>
      </c>
      <c r="Q5177" s="57" t="str">
        <f>IF(tbl_raw_data[[#This Row],[time_taken_in_mins]]&lt;=20,"SLA_MET","SLA_NOT_MET")</f>
        <v>SLA_NOT_MET</v>
      </c>
    </row>
    <row r="5178" spans="1:17" ht="15" customHeight="1" x14ac:dyDescent="0.25">
      <c r="A5178" s="11" t="s">
        <v>5194</v>
      </c>
      <c r="B5178" s="12">
        <v>45162.473321759258</v>
      </c>
      <c r="C5178" s="27">
        <v>45162.48332175926</v>
      </c>
      <c r="D5178" s="28" t="s">
        <v>13</v>
      </c>
      <c r="E5178" s="28" t="s">
        <v>28</v>
      </c>
      <c r="F5178" s="28" t="s">
        <v>86</v>
      </c>
      <c r="G5178" s="114"/>
      <c r="H51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78" s="48">
        <f>tbl_raw_data[[#This Row],[Date Actioned]]-tbl_raw_data[[#This Row],[Date Tagged]]</f>
        <v>1.0000000002037268E-2</v>
      </c>
      <c r="J5178" s="50">
        <f>HOUR(tbl_raw_data[[#This Row],[time_taken]])*60+MINUTE(tbl_raw_data[[#This Row],[time_taken]])+SECOND(tbl_raw_data[[#This Row],[time_taken]])/60</f>
        <v>14.4</v>
      </c>
      <c r="K5178" s="54">
        <f>DATE(YEAR(tbl_raw_data[[#This Row],[Date Actioned]]), MONTH(tbl_raw_data[[#This Row],[Date Actioned]]), DAY(tbl_raw_data[[#This Row],[Date Actioned]]))</f>
        <v>45162</v>
      </c>
      <c r="L5178" s="55" t="str">
        <f>UPPER(TEXT(tbl_raw_data[[#This Row],[Updated_date]],"MMMM"))</f>
        <v>AUGUST</v>
      </c>
      <c r="M5178" s="55" t="str">
        <f>UPPER("Week "&amp;IF(ROUNDUP(DAY(tbl_raw_data[[#This Row],[Updated_date]])/7,0)=5,4,ROUNDUP(DAY(tbl_raw_data[[#This Row],[Updated_date]])/7,0)))</f>
        <v>WEEK 4</v>
      </c>
      <c r="N5178" s="57" t="str">
        <f>UPPER(VLOOKUP(tbl_raw_data[[#This Row],[Analyst]],[1]setting!$A$1:$B$15,2,0))</f>
        <v>ASIF</v>
      </c>
      <c r="O5178" s="57" t="str">
        <f>UPPER(tbl_raw_data[[#This Row],[Outcome]])</f>
        <v>APPROVE</v>
      </c>
      <c r="P5178" s="57" t="str">
        <f>UPPER(tbl_raw_data[[#This Row],[Queue Name]])</f>
        <v>CONSUMER EXISTING</v>
      </c>
      <c r="Q5178" s="57" t="str">
        <f>IF(tbl_raw_data[[#This Row],[time_taken_in_mins]]&lt;=20,"SLA_MET","SLA_NOT_MET")</f>
        <v>SLA_MET</v>
      </c>
    </row>
    <row r="5179" spans="1:17" ht="39" x14ac:dyDescent="0.25">
      <c r="A5179" s="11" t="s">
        <v>6035</v>
      </c>
      <c r="B5179" s="6">
        <v>45162.473715277774</v>
      </c>
      <c r="C5179" s="23">
        <v>45162.485729166663</v>
      </c>
      <c r="D5179" s="24" t="s">
        <v>8</v>
      </c>
      <c r="E5179" s="24" t="s">
        <v>28</v>
      </c>
      <c r="F5179" s="24" t="s">
        <v>42</v>
      </c>
      <c r="G5179" s="113" t="s">
        <v>493</v>
      </c>
      <c r="H51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79" s="48">
        <f>tbl_raw_data[[#This Row],[Date Actioned]]-tbl_raw_data[[#This Row],[Date Tagged]]</f>
        <v>1.2013888888759539E-2</v>
      </c>
      <c r="J5179" s="50">
        <f>HOUR(tbl_raw_data[[#This Row],[time_taken]])*60+MINUTE(tbl_raw_data[[#This Row],[time_taken]])+SECOND(tbl_raw_data[[#This Row],[time_taken]])/60</f>
        <v>17.3</v>
      </c>
      <c r="K5179" s="54">
        <f>DATE(YEAR(tbl_raw_data[[#This Row],[Date Actioned]]), MONTH(tbl_raw_data[[#This Row],[Date Actioned]]), DAY(tbl_raw_data[[#This Row],[Date Actioned]]))</f>
        <v>45162</v>
      </c>
      <c r="L5179" s="55" t="str">
        <f>UPPER(TEXT(tbl_raw_data[[#This Row],[Updated_date]],"MMMM"))</f>
        <v>AUGUST</v>
      </c>
      <c r="M5179" s="55" t="str">
        <f>UPPER("Week "&amp;IF(ROUNDUP(DAY(tbl_raw_data[[#This Row],[Updated_date]])/7,0)=5,4,ROUNDUP(DAY(tbl_raw_data[[#This Row],[Updated_date]])/7,0)))</f>
        <v>WEEK 4</v>
      </c>
      <c r="N5179" s="57" t="str">
        <f>UPPER(VLOOKUP(tbl_raw_data[[#This Row],[Analyst]],[1]setting!$A$1:$B$15,2,0))</f>
        <v>NITESH</v>
      </c>
      <c r="O5179" s="57" t="str">
        <f>UPPER(tbl_raw_data[[#This Row],[Outcome]])</f>
        <v>WITHDRAW</v>
      </c>
      <c r="P5179" s="57" t="str">
        <f>UPPER(tbl_raw_data[[#This Row],[Queue Name]])</f>
        <v>CONSUMER EXISTING</v>
      </c>
      <c r="Q5179" s="57" t="str">
        <f>IF(tbl_raw_data[[#This Row],[time_taken_in_mins]]&lt;=20,"SLA_MET","SLA_NOT_MET")</f>
        <v>SLA_MET</v>
      </c>
    </row>
    <row r="5180" spans="1:17" ht="15" customHeight="1" x14ac:dyDescent="0.25">
      <c r="A5180" s="22" t="s">
        <v>5354</v>
      </c>
      <c r="B5180" s="6">
        <v>45162.47625</v>
      </c>
      <c r="C5180" s="23">
        <v>45162.486539351848</v>
      </c>
      <c r="D5180" s="24" t="s">
        <v>13</v>
      </c>
      <c r="E5180" s="24" t="s">
        <v>28</v>
      </c>
      <c r="F5180" s="24" t="s">
        <v>109</v>
      </c>
      <c r="G5180" s="113" t="s">
        <v>29</v>
      </c>
      <c r="H51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0" s="48">
        <f>tbl_raw_data[[#This Row],[Date Actioned]]-tbl_raw_data[[#This Row],[Date Tagged]]</f>
        <v>1.0289351848769002E-2</v>
      </c>
      <c r="J5180" s="50">
        <f>HOUR(tbl_raw_data[[#This Row],[time_taken]])*60+MINUTE(tbl_raw_data[[#This Row],[time_taken]])+SECOND(tbl_raw_data[[#This Row],[time_taken]])/60</f>
        <v>14.816666666666666</v>
      </c>
      <c r="K5180" s="54">
        <f>DATE(YEAR(tbl_raw_data[[#This Row],[Date Actioned]]), MONTH(tbl_raw_data[[#This Row],[Date Actioned]]), DAY(tbl_raw_data[[#This Row],[Date Actioned]]))</f>
        <v>45162</v>
      </c>
      <c r="L5180" s="55" t="str">
        <f>UPPER(TEXT(tbl_raw_data[[#This Row],[Updated_date]],"MMMM"))</f>
        <v>AUGUST</v>
      </c>
      <c r="M5180" s="55" t="str">
        <f>UPPER("Week "&amp;IF(ROUNDUP(DAY(tbl_raw_data[[#This Row],[Updated_date]])/7,0)=5,4,ROUNDUP(DAY(tbl_raw_data[[#This Row],[Updated_date]])/7,0)))</f>
        <v>WEEK 4</v>
      </c>
      <c r="N5180" s="57" t="str">
        <f>UPPER(VLOOKUP(tbl_raw_data[[#This Row],[Analyst]],[1]setting!$A$1:$B$15,2,0))</f>
        <v>NAVED</v>
      </c>
      <c r="O5180" s="57" t="str">
        <f>UPPER(tbl_raw_data[[#This Row],[Outcome]])</f>
        <v>APPROVE</v>
      </c>
      <c r="P5180" s="57" t="str">
        <f>UPPER(tbl_raw_data[[#This Row],[Queue Name]])</f>
        <v>CONSUMER EXISTING</v>
      </c>
      <c r="Q5180" s="57" t="str">
        <f>IF(tbl_raw_data[[#This Row],[time_taken_in_mins]]&lt;=20,"SLA_MET","SLA_NOT_MET")</f>
        <v>SLA_MET</v>
      </c>
    </row>
    <row r="5181" spans="1:17" ht="15" customHeight="1" x14ac:dyDescent="0.25">
      <c r="A5181" s="22" t="s">
        <v>6743</v>
      </c>
      <c r="B5181" s="12">
        <v>45162.477800925924</v>
      </c>
      <c r="C5181" s="27">
        <v>45162.493020833332</v>
      </c>
      <c r="D5181" s="28" t="s">
        <v>8</v>
      </c>
      <c r="E5181" s="28" t="s">
        <v>9</v>
      </c>
      <c r="F5181" s="28" t="s">
        <v>109</v>
      </c>
      <c r="G5181" s="112" t="s">
        <v>1953</v>
      </c>
      <c r="H51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81" s="48">
        <f>tbl_raw_data[[#This Row],[Date Actioned]]-tbl_raw_data[[#This Row],[Date Tagged]]</f>
        <v>1.5219907407299615E-2</v>
      </c>
      <c r="J5181" s="50">
        <f>HOUR(tbl_raw_data[[#This Row],[time_taken]])*60+MINUTE(tbl_raw_data[[#This Row],[time_taken]])+SECOND(tbl_raw_data[[#This Row],[time_taken]])/60</f>
        <v>21.916666666666668</v>
      </c>
      <c r="K5181" s="54">
        <f>DATE(YEAR(tbl_raw_data[[#This Row],[Date Actioned]]), MONTH(tbl_raw_data[[#This Row],[Date Actioned]]), DAY(tbl_raw_data[[#This Row],[Date Actioned]]))</f>
        <v>45162</v>
      </c>
      <c r="L5181" s="55" t="str">
        <f>UPPER(TEXT(tbl_raw_data[[#This Row],[Updated_date]],"MMMM"))</f>
        <v>AUGUST</v>
      </c>
      <c r="M5181" s="55" t="str">
        <f>UPPER("Week "&amp;IF(ROUNDUP(DAY(tbl_raw_data[[#This Row],[Updated_date]])/7,0)=5,4,ROUNDUP(DAY(tbl_raw_data[[#This Row],[Updated_date]])/7,0)))</f>
        <v>WEEK 4</v>
      </c>
      <c r="N5181" s="57" t="str">
        <f>UPPER(VLOOKUP(tbl_raw_data[[#This Row],[Analyst]],[1]setting!$A$1:$B$15,2,0))</f>
        <v>NAVED</v>
      </c>
      <c r="O5181" s="57" t="str">
        <f>UPPER(tbl_raw_data[[#This Row],[Outcome]])</f>
        <v>WITHDRAW</v>
      </c>
      <c r="P5181" s="57" t="str">
        <f>UPPER(tbl_raw_data[[#This Row],[Queue Name]])</f>
        <v>CONSUMER PRE BUREAU</v>
      </c>
      <c r="Q5181" s="57" t="str">
        <f>IF(tbl_raw_data[[#This Row],[time_taken_in_mins]]&lt;=20,"SLA_MET","SLA_NOT_MET")</f>
        <v>SLA_NOT_MET</v>
      </c>
    </row>
    <row r="5182" spans="1:17" ht="15" customHeight="1" x14ac:dyDescent="0.25">
      <c r="A5182" s="5" t="s">
        <v>4425</v>
      </c>
      <c r="B5182" s="6">
        <v>45162.483043981483</v>
      </c>
      <c r="C5182" s="23">
        <v>45162.491493055553</v>
      </c>
      <c r="D5182" s="24" t="s">
        <v>8</v>
      </c>
      <c r="E5182" s="24" t="s">
        <v>41</v>
      </c>
      <c r="F5182" s="24" t="s">
        <v>55</v>
      </c>
      <c r="G5182" s="113" t="s">
        <v>1052</v>
      </c>
      <c r="H51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82" s="48">
        <f>tbl_raw_data[[#This Row],[Date Actioned]]-tbl_raw_data[[#This Row],[Date Tagged]]</f>
        <v>8.4490740700857714E-3</v>
      </c>
      <c r="J5182" s="50">
        <f>HOUR(tbl_raw_data[[#This Row],[time_taken]])*60+MINUTE(tbl_raw_data[[#This Row],[time_taken]])+SECOND(tbl_raw_data[[#This Row],[time_taken]])/60</f>
        <v>12.166666666666666</v>
      </c>
      <c r="K5182" s="54">
        <f>DATE(YEAR(tbl_raw_data[[#This Row],[Date Actioned]]), MONTH(tbl_raw_data[[#This Row],[Date Actioned]]), DAY(tbl_raw_data[[#This Row],[Date Actioned]]))</f>
        <v>45162</v>
      </c>
      <c r="L5182" s="55" t="str">
        <f>UPPER(TEXT(tbl_raw_data[[#This Row],[Updated_date]],"MMMM"))</f>
        <v>AUGUST</v>
      </c>
      <c r="M5182" s="55" t="str">
        <f>UPPER("Week "&amp;IF(ROUNDUP(DAY(tbl_raw_data[[#This Row],[Updated_date]])/7,0)=5,4,ROUNDUP(DAY(tbl_raw_data[[#This Row],[Updated_date]])/7,0)))</f>
        <v>WEEK 4</v>
      </c>
      <c r="N5182" s="57" t="str">
        <f>UPPER(VLOOKUP(tbl_raw_data[[#This Row],[Analyst]],[1]setting!$A$1:$B$15,2,0))</f>
        <v>CAMERON</v>
      </c>
      <c r="O5182" s="57" t="str">
        <f>UPPER(tbl_raw_data[[#This Row],[Outcome]])</f>
        <v>WITHDRAW</v>
      </c>
      <c r="P5182" s="57" t="str">
        <f>UPPER(tbl_raw_data[[#This Row],[Queue Name]])</f>
        <v>CONSUMER POST BUREAU</v>
      </c>
      <c r="Q5182" s="57" t="str">
        <f>IF(tbl_raw_data[[#This Row],[time_taken_in_mins]]&lt;=20,"SLA_MET","SLA_NOT_MET")</f>
        <v>SLA_MET</v>
      </c>
    </row>
    <row r="5183" spans="1:17" ht="15" customHeight="1" x14ac:dyDescent="0.25">
      <c r="A5183" s="5" t="s">
        <v>1661</v>
      </c>
      <c r="B5183" s="12">
        <v>45162.483067129629</v>
      </c>
      <c r="C5183" s="27">
        <v>45162.487708333334</v>
      </c>
      <c r="D5183" s="28" t="s">
        <v>13</v>
      </c>
      <c r="E5183" s="28" t="s">
        <v>41</v>
      </c>
      <c r="F5183" s="28" t="s">
        <v>86</v>
      </c>
      <c r="G5183" s="114"/>
      <c r="H51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3" s="48">
        <f>tbl_raw_data[[#This Row],[Date Actioned]]-tbl_raw_data[[#This Row],[Date Tagged]]</f>
        <v>4.6412037045229226E-3</v>
      </c>
      <c r="J5183" s="50">
        <f>HOUR(tbl_raw_data[[#This Row],[time_taken]])*60+MINUTE(tbl_raw_data[[#This Row],[time_taken]])+SECOND(tbl_raw_data[[#This Row],[time_taken]])/60</f>
        <v>6.6833333333333336</v>
      </c>
      <c r="K5183" s="54">
        <f>DATE(YEAR(tbl_raw_data[[#This Row],[Date Actioned]]), MONTH(tbl_raw_data[[#This Row],[Date Actioned]]), DAY(tbl_raw_data[[#This Row],[Date Actioned]]))</f>
        <v>45162</v>
      </c>
      <c r="L5183" s="55" t="str">
        <f>UPPER(TEXT(tbl_raw_data[[#This Row],[Updated_date]],"MMMM"))</f>
        <v>AUGUST</v>
      </c>
      <c r="M5183" s="55" t="str">
        <f>UPPER("Week "&amp;IF(ROUNDUP(DAY(tbl_raw_data[[#This Row],[Updated_date]])/7,0)=5,4,ROUNDUP(DAY(tbl_raw_data[[#This Row],[Updated_date]])/7,0)))</f>
        <v>WEEK 4</v>
      </c>
      <c r="N5183" s="57" t="str">
        <f>UPPER(VLOOKUP(tbl_raw_data[[#This Row],[Analyst]],[1]setting!$A$1:$B$15,2,0))</f>
        <v>ASIF</v>
      </c>
      <c r="O5183" s="57" t="str">
        <f>UPPER(tbl_raw_data[[#This Row],[Outcome]])</f>
        <v>APPROVE</v>
      </c>
      <c r="P5183" s="57" t="str">
        <f>UPPER(tbl_raw_data[[#This Row],[Queue Name]])</f>
        <v>CONSUMER POST BUREAU</v>
      </c>
      <c r="Q5183" s="57" t="str">
        <f>IF(tbl_raw_data[[#This Row],[time_taken_in_mins]]&lt;=20,"SLA_MET","SLA_NOT_MET")</f>
        <v>SLA_MET</v>
      </c>
    </row>
    <row r="5184" spans="1:17" ht="15" customHeight="1" x14ac:dyDescent="0.25">
      <c r="A5184" s="11" t="s">
        <v>1519</v>
      </c>
      <c r="B5184" s="6">
        <v>45162.486261574071</v>
      </c>
      <c r="C5184" s="23">
        <v>45162.490740740737</v>
      </c>
      <c r="D5184" s="24" t="s">
        <v>13</v>
      </c>
      <c r="E5184" s="24" t="s">
        <v>41</v>
      </c>
      <c r="F5184" s="24" t="s">
        <v>86</v>
      </c>
      <c r="G5184" s="115"/>
      <c r="H51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4" s="48">
        <f>tbl_raw_data[[#This Row],[Date Actioned]]-tbl_raw_data[[#This Row],[Date Tagged]]</f>
        <v>4.4791666659875773E-3</v>
      </c>
      <c r="J5184" s="50">
        <f>HOUR(tbl_raw_data[[#This Row],[time_taken]])*60+MINUTE(tbl_raw_data[[#This Row],[time_taken]])+SECOND(tbl_raw_data[[#This Row],[time_taken]])/60</f>
        <v>6.45</v>
      </c>
      <c r="K5184" s="54">
        <f>DATE(YEAR(tbl_raw_data[[#This Row],[Date Actioned]]), MONTH(tbl_raw_data[[#This Row],[Date Actioned]]), DAY(tbl_raw_data[[#This Row],[Date Actioned]]))</f>
        <v>45162</v>
      </c>
      <c r="L5184" s="55" t="str">
        <f>UPPER(TEXT(tbl_raw_data[[#This Row],[Updated_date]],"MMMM"))</f>
        <v>AUGUST</v>
      </c>
      <c r="M5184" s="55" t="str">
        <f>UPPER("Week "&amp;IF(ROUNDUP(DAY(tbl_raw_data[[#This Row],[Updated_date]])/7,0)=5,4,ROUNDUP(DAY(tbl_raw_data[[#This Row],[Updated_date]])/7,0)))</f>
        <v>WEEK 4</v>
      </c>
      <c r="N5184" s="57" t="str">
        <f>UPPER(VLOOKUP(tbl_raw_data[[#This Row],[Analyst]],[1]setting!$A$1:$B$15,2,0))</f>
        <v>ASIF</v>
      </c>
      <c r="O5184" s="57" t="str">
        <f>UPPER(tbl_raw_data[[#This Row],[Outcome]])</f>
        <v>APPROVE</v>
      </c>
      <c r="P5184" s="57" t="str">
        <f>UPPER(tbl_raw_data[[#This Row],[Queue Name]])</f>
        <v>CONSUMER POST BUREAU</v>
      </c>
      <c r="Q5184" s="57" t="str">
        <f>IF(tbl_raw_data[[#This Row],[time_taken_in_mins]]&lt;=20,"SLA_MET","SLA_NOT_MET")</f>
        <v>SLA_MET</v>
      </c>
    </row>
    <row r="5185" spans="1:17" ht="15" customHeight="1" x14ac:dyDescent="0.25">
      <c r="A5185" s="22" t="s">
        <v>3600</v>
      </c>
      <c r="B5185" s="12">
        <v>45162.487685185188</v>
      </c>
      <c r="C5185" s="27">
        <v>45162.494849537034</v>
      </c>
      <c r="D5185" s="28" t="s">
        <v>13</v>
      </c>
      <c r="E5185" s="28" t="s">
        <v>28</v>
      </c>
      <c r="F5185" s="28" t="s">
        <v>86</v>
      </c>
      <c r="G5185" s="114"/>
      <c r="H51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5" s="48">
        <f>tbl_raw_data[[#This Row],[Date Actioned]]-tbl_raw_data[[#This Row],[Date Tagged]]</f>
        <v>7.1643518458586186E-3</v>
      </c>
      <c r="J5185" s="50">
        <f>HOUR(tbl_raw_data[[#This Row],[time_taken]])*60+MINUTE(tbl_raw_data[[#This Row],[time_taken]])+SECOND(tbl_raw_data[[#This Row],[time_taken]])/60</f>
        <v>10.316666666666666</v>
      </c>
      <c r="K5185" s="54">
        <f>DATE(YEAR(tbl_raw_data[[#This Row],[Date Actioned]]), MONTH(tbl_raw_data[[#This Row],[Date Actioned]]), DAY(tbl_raw_data[[#This Row],[Date Actioned]]))</f>
        <v>45162</v>
      </c>
      <c r="L5185" s="55" t="str">
        <f>UPPER(TEXT(tbl_raw_data[[#This Row],[Updated_date]],"MMMM"))</f>
        <v>AUGUST</v>
      </c>
      <c r="M5185" s="55" t="str">
        <f>UPPER("Week "&amp;IF(ROUNDUP(DAY(tbl_raw_data[[#This Row],[Updated_date]])/7,0)=5,4,ROUNDUP(DAY(tbl_raw_data[[#This Row],[Updated_date]])/7,0)))</f>
        <v>WEEK 4</v>
      </c>
      <c r="N5185" s="57" t="str">
        <f>UPPER(VLOOKUP(tbl_raw_data[[#This Row],[Analyst]],[1]setting!$A$1:$B$15,2,0))</f>
        <v>ASIF</v>
      </c>
      <c r="O5185" s="57" t="str">
        <f>UPPER(tbl_raw_data[[#This Row],[Outcome]])</f>
        <v>APPROVE</v>
      </c>
      <c r="P5185" s="57" t="str">
        <f>UPPER(tbl_raw_data[[#This Row],[Queue Name]])</f>
        <v>CONSUMER EXISTING</v>
      </c>
      <c r="Q5185" s="57" t="str">
        <f>IF(tbl_raw_data[[#This Row],[time_taken_in_mins]]&lt;=20,"SLA_MET","SLA_NOT_MET")</f>
        <v>SLA_MET</v>
      </c>
    </row>
    <row r="5186" spans="1:17" ht="15" customHeight="1" x14ac:dyDescent="0.25">
      <c r="A5186" s="5" t="s">
        <v>4598</v>
      </c>
      <c r="B5186" s="6">
        <v>45162.488576388889</v>
      </c>
      <c r="C5186" s="23">
        <v>45162.497314814813</v>
      </c>
      <c r="D5186" s="24" t="s">
        <v>13</v>
      </c>
      <c r="E5186" s="24" t="s">
        <v>28</v>
      </c>
      <c r="F5186" s="24" t="s">
        <v>55</v>
      </c>
      <c r="G5186" s="113" t="s">
        <v>29</v>
      </c>
      <c r="H51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6" s="48">
        <f>tbl_raw_data[[#This Row],[Date Actioned]]-tbl_raw_data[[#This Row],[Date Tagged]]</f>
        <v>8.7384259240934625E-3</v>
      </c>
      <c r="J5186" s="50">
        <f>HOUR(tbl_raw_data[[#This Row],[time_taken]])*60+MINUTE(tbl_raw_data[[#This Row],[time_taken]])+SECOND(tbl_raw_data[[#This Row],[time_taken]])/60</f>
        <v>12.583333333333334</v>
      </c>
      <c r="K5186" s="54">
        <f>DATE(YEAR(tbl_raw_data[[#This Row],[Date Actioned]]), MONTH(tbl_raw_data[[#This Row],[Date Actioned]]), DAY(tbl_raw_data[[#This Row],[Date Actioned]]))</f>
        <v>45162</v>
      </c>
      <c r="L5186" s="55" t="str">
        <f>UPPER(TEXT(tbl_raw_data[[#This Row],[Updated_date]],"MMMM"))</f>
        <v>AUGUST</v>
      </c>
      <c r="M5186" s="55" t="str">
        <f>UPPER("Week "&amp;IF(ROUNDUP(DAY(tbl_raw_data[[#This Row],[Updated_date]])/7,0)=5,4,ROUNDUP(DAY(tbl_raw_data[[#This Row],[Updated_date]])/7,0)))</f>
        <v>WEEK 4</v>
      </c>
      <c r="N5186" s="57" t="str">
        <f>UPPER(VLOOKUP(tbl_raw_data[[#This Row],[Analyst]],[1]setting!$A$1:$B$15,2,0))</f>
        <v>CAMERON</v>
      </c>
      <c r="O5186" s="57" t="str">
        <f>UPPER(tbl_raw_data[[#This Row],[Outcome]])</f>
        <v>APPROVE</v>
      </c>
      <c r="P5186" s="57" t="str">
        <f>UPPER(tbl_raw_data[[#This Row],[Queue Name]])</f>
        <v>CONSUMER EXISTING</v>
      </c>
      <c r="Q5186" s="57" t="str">
        <f>IF(tbl_raw_data[[#This Row],[time_taken_in_mins]]&lt;=20,"SLA_MET","SLA_NOT_MET")</f>
        <v>SLA_MET</v>
      </c>
    </row>
    <row r="5187" spans="1:17" ht="15" customHeight="1" x14ac:dyDescent="0.25">
      <c r="A5187" s="11" t="s">
        <v>5948</v>
      </c>
      <c r="B5187" s="12">
        <v>45162.488877314812</v>
      </c>
      <c r="C5187" s="27">
        <v>45162.500625000001</v>
      </c>
      <c r="D5187" s="28" t="s">
        <v>13</v>
      </c>
      <c r="E5187" s="28" t="s">
        <v>28</v>
      </c>
      <c r="F5187" s="28" t="s">
        <v>109</v>
      </c>
      <c r="G5187" s="112" t="s">
        <v>546</v>
      </c>
      <c r="H51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7" s="48">
        <f>tbl_raw_data[[#This Row],[Date Actioned]]-tbl_raw_data[[#This Row],[Date Tagged]]</f>
        <v>1.1747685188311152E-2</v>
      </c>
      <c r="J5187" s="50">
        <f>HOUR(tbl_raw_data[[#This Row],[time_taken]])*60+MINUTE(tbl_raw_data[[#This Row],[time_taken]])+SECOND(tbl_raw_data[[#This Row],[time_taken]])/60</f>
        <v>16.916666666666668</v>
      </c>
      <c r="K5187" s="54">
        <f>DATE(YEAR(tbl_raw_data[[#This Row],[Date Actioned]]), MONTH(tbl_raw_data[[#This Row],[Date Actioned]]), DAY(tbl_raw_data[[#This Row],[Date Actioned]]))</f>
        <v>45162</v>
      </c>
      <c r="L5187" s="55" t="str">
        <f>UPPER(TEXT(tbl_raw_data[[#This Row],[Updated_date]],"MMMM"))</f>
        <v>AUGUST</v>
      </c>
      <c r="M5187" s="55" t="str">
        <f>UPPER("Week "&amp;IF(ROUNDUP(DAY(tbl_raw_data[[#This Row],[Updated_date]])/7,0)=5,4,ROUNDUP(DAY(tbl_raw_data[[#This Row],[Updated_date]])/7,0)))</f>
        <v>WEEK 4</v>
      </c>
      <c r="N5187" s="57" t="str">
        <f>UPPER(VLOOKUP(tbl_raw_data[[#This Row],[Analyst]],[1]setting!$A$1:$B$15,2,0))</f>
        <v>NAVED</v>
      </c>
      <c r="O5187" s="57" t="str">
        <f>UPPER(tbl_raw_data[[#This Row],[Outcome]])</f>
        <v>APPROVE</v>
      </c>
      <c r="P5187" s="57" t="str">
        <f>UPPER(tbl_raw_data[[#This Row],[Queue Name]])</f>
        <v>CONSUMER EXISTING</v>
      </c>
      <c r="Q5187" s="57" t="str">
        <f>IF(tbl_raw_data[[#This Row],[time_taken_in_mins]]&lt;=20,"SLA_MET","SLA_NOT_MET")</f>
        <v>SLA_MET</v>
      </c>
    </row>
    <row r="5188" spans="1:17" ht="15" customHeight="1" x14ac:dyDescent="0.25">
      <c r="A5188" s="22" t="s">
        <v>6498</v>
      </c>
      <c r="B5188" s="6">
        <v>45162.48909722222</v>
      </c>
      <c r="C5188" s="23">
        <v>45162.502893518518</v>
      </c>
      <c r="D5188" s="24" t="s">
        <v>13</v>
      </c>
      <c r="E5188" s="24" t="s">
        <v>9</v>
      </c>
      <c r="F5188" s="24" t="s">
        <v>55</v>
      </c>
      <c r="G5188" s="113" t="s">
        <v>29</v>
      </c>
      <c r="H51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88" s="48">
        <f>tbl_raw_data[[#This Row],[Date Actioned]]-tbl_raw_data[[#This Row],[Date Tagged]]</f>
        <v>1.3796296298096422E-2</v>
      </c>
      <c r="J5188" s="50">
        <f>HOUR(tbl_raw_data[[#This Row],[time_taken]])*60+MINUTE(tbl_raw_data[[#This Row],[time_taken]])+SECOND(tbl_raw_data[[#This Row],[time_taken]])/60</f>
        <v>19.866666666666667</v>
      </c>
      <c r="K5188" s="54">
        <f>DATE(YEAR(tbl_raw_data[[#This Row],[Date Actioned]]), MONTH(tbl_raw_data[[#This Row],[Date Actioned]]), DAY(tbl_raw_data[[#This Row],[Date Actioned]]))</f>
        <v>45162</v>
      </c>
      <c r="L5188" s="55" t="str">
        <f>UPPER(TEXT(tbl_raw_data[[#This Row],[Updated_date]],"MMMM"))</f>
        <v>AUGUST</v>
      </c>
      <c r="M5188" s="55" t="str">
        <f>UPPER("Week "&amp;IF(ROUNDUP(DAY(tbl_raw_data[[#This Row],[Updated_date]])/7,0)=5,4,ROUNDUP(DAY(tbl_raw_data[[#This Row],[Updated_date]])/7,0)))</f>
        <v>WEEK 4</v>
      </c>
      <c r="N5188" s="57" t="str">
        <f>UPPER(VLOOKUP(tbl_raw_data[[#This Row],[Analyst]],[1]setting!$A$1:$B$15,2,0))</f>
        <v>CAMERON</v>
      </c>
      <c r="O5188" s="57" t="str">
        <f>UPPER(tbl_raw_data[[#This Row],[Outcome]])</f>
        <v>APPROVE</v>
      </c>
      <c r="P5188" s="57" t="str">
        <f>UPPER(tbl_raw_data[[#This Row],[Queue Name]])</f>
        <v>CONSUMER PRE BUREAU</v>
      </c>
      <c r="Q5188" s="57" t="str">
        <f>IF(tbl_raw_data[[#This Row],[time_taken_in_mins]]&lt;=20,"SLA_MET","SLA_NOT_MET")</f>
        <v>SLA_MET</v>
      </c>
    </row>
    <row r="5189" spans="1:17" ht="15" customHeight="1" x14ac:dyDescent="0.25">
      <c r="A5189" s="11" t="s">
        <v>1059</v>
      </c>
      <c r="B5189" s="12">
        <v>45162.491296296299</v>
      </c>
      <c r="C5189" s="27">
        <v>45162.495046296295</v>
      </c>
      <c r="D5189" s="28" t="s">
        <v>8</v>
      </c>
      <c r="E5189" s="28" t="s">
        <v>41</v>
      </c>
      <c r="F5189" s="28" t="s">
        <v>228</v>
      </c>
      <c r="G5189" s="114"/>
      <c r="H51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89" s="48">
        <f>tbl_raw_data[[#This Row],[Date Actioned]]-tbl_raw_data[[#This Row],[Date Tagged]]</f>
        <v>3.749999996216502E-3</v>
      </c>
      <c r="J5189" s="50">
        <f>HOUR(tbl_raw_data[[#This Row],[time_taken]])*60+MINUTE(tbl_raw_data[[#This Row],[time_taken]])+SECOND(tbl_raw_data[[#This Row],[time_taken]])/60</f>
        <v>5.4</v>
      </c>
      <c r="K5189" s="54">
        <f>DATE(YEAR(tbl_raw_data[[#This Row],[Date Actioned]]), MONTH(tbl_raw_data[[#This Row],[Date Actioned]]), DAY(tbl_raw_data[[#This Row],[Date Actioned]]))</f>
        <v>45162</v>
      </c>
      <c r="L5189" s="55" t="str">
        <f>UPPER(TEXT(tbl_raw_data[[#This Row],[Updated_date]],"MMMM"))</f>
        <v>AUGUST</v>
      </c>
      <c r="M5189" s="55" t="str">
        <f>UPPER("Week "&amp;IF(ROUNDUP(DAY(tbl_raw_data[[#This Row],[Updated_date]])/7,0)=5,4,ROUNDUP(DAY(tbl_raw_data[[#This Row],[Updated_date]])/7,0)))</f>
        <v>WEEK 4</v>
      </c>
      <c r="N5189" s="57" t="str">
        <f>UPPER(VLOOKUP(tbl_raw_data[[#This Row],[Analyst]],[1]setting!$A$1:$B$15,2,0))</f>
        <v>OUADIR</v>
      </c>
      <c r="O5189" s="57" t="str">
        <f>UPPER(tbl_raw_data[[#This Row],[Outcome]])</f>
        <v>WITHDRAW</v>
      </c>
      <c r="P5189" s="57" t="str">
        <f>UPPER(tbl_raw_data[[#This Row],[Queue Name]])</f>
        <v>CONSUMER POST BUREAU</v>
      </c>
      <c r="Q5189" s="57" t="str">
        <f>IF(tbl_raw_data[[#This Row],[time_taken_in_mins]]&lt;=20,"SLA_MET","SLA_NOT_MET")</f>
        <v>SLA_MET</v>
      </c>
    </row>
    <row r="5190" spans="1:17" ht="15" customHeight="1" x14ac:dyDescent="0.25">
      <c r="A5190" s="11" t="s">
        <v>3526</v>
      </c>
      <c r="B5190" s="12">
        <v>45162.493148148147</v>
      </c>
      <c r="C5190" s="27">
        <v>45162.500208333331</v>
      </c>
      <c r="D5190" s="28" t="s">
        <v>46</v>
      </c>
      <c r="E5190" s="28" t="s">
        <v>41</v>
      </c>
      <c r="F5190" s="28" t="s">
        <v>228</v>
      </c>
      <c r="G5190" s="114"/>
      <c r="H51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0" s="48">
        <f>tbl_raw_data[[#This Row],[Date Actioned]]-tbl_raw_data[[#This Row],[Date Tagged]]</f>
        <v>7.0601851839455776E-3</v>
      </c>
      <c r="J5190" s="50">
        <f>HOUR(tbl_raw_data[[#This Row],[time_taken]])*60+MINUTE(tbl_raw_data[[#This Row],[time_taken]])+SECOND(tbl_raw_data[[#This Row],[time_taken]])/60</f>
        <v>10.166666666666666</v>
      </c>
      <c r="K5190" s="54">
        <f>DATE(YEAR(tbl_raw_data[[#This Row],[Date Actioned]]), MONTH(tbl_raw_data[[#This Row],[Date Actioned]]), DAY(tbl_raw_data[[#This Row],[Date Actioned]]))</f>
        <v>45162</v>
      </c>
      <c r="L5190" s="55" t="str">
        <f>UPPER(TEXT(tbl_raw_data[[#This Row],[Updated_date]],"MMMM"))</f>
        <v>AUGUST</v>
      </c>
      <c r="M5190" s="55" t="str">
        <f>UPPER("Week "&amp;IF(ROUNDUP(DAY(tbl_raw_data[[#This Row],[Updated_date]])/7,0)=5,4,ROUNDUP(DAY(tbl_raw_data[[#This Row],[Updated_date]])/7,0)))</f>
        <v>WEEK 4</v>
      </c>
      <c r="N5190" s="57" t="str">
        <f>UPPER(VLOOKUP(tbl_raw_data[[#This Row],[Analyst]],[1]setting!$A$1:$B$15,2,0))</f>
        <v>OUADIR</v>
      </c>
      <c r="O5190" s="57" t="str">
        <f>UPPER(tbl_raw_data[[#This Row],[Outcome]])</f>
        <v>DECLINE</v>
      </c>
      <c r="P5190" s="57" t="str">
        <f>UPPER(tbl_raw_data[[#This Row],[Queue Name]])</f>
        <v>CONSUMER POST BUREAU</v>
      </c>
      <c r="Q5190" s="57" t="str">
        <f>IF(tbl_raw_data[[#This Row],[time_taken_in_mins]]&lt;=20,"SLA_MET","SLA_NOT_MET")</f>
        <v>SLA_MET</v>
      </c>
    </row>
    <row r="5191" spans="1:17" ht="15" customHeight="1" x14ac:dyDescent="0.25">
      <c r="A5191" s="5" t="s">
        <v>1718</v>
      </c>
      <c r="B5191" s="12">
        <v>45162.494791666664</v>
      </c>
      <c r="C5191" s="27">
        <v>45162.499490740738</v>
      </c>
      <c r="D5191" s="28" t="s">
        <v>13</v>
      </c>
      <c r="E5191" s="28" t="s">
        <v>28</v>
      </c>
      <c r="F5191" s="28" t="s">
        <v>86</v>
      </c>
      <c r="G5191" s="114"/>
      <c r="H51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1" s="48">
        <f>tbl_raw_data[[#This Row],[Date Actioned]]-tbl_raw_data[[#This Row],[Date Tagged]]</f>
        <v>4.6990740738692693E-3</v>
      </c>
      <c r="J5191" s="50">
        <f>HOUR(tbl_raw_data[[#This Row],[time_taken]])*60+MINUTE(tbl_raw_data[[#This Row],[time_taken]])+SECOND(tbl_raw_data[[#This Row],[time_taken]])/60</f>
        <v>6.7666666666666666</v>
      </c>
      <c r="K5191" s="54">
        <f>DATE(YEAR(tbl_raw_data[[#This Row],[Date Actioned]]), MONTH(tbl_raw_data[[#This Row],[Date Actioned]]), DAY(tbl_raw_data[[#This Row],[Date Actioned]]))</f>
        <v>45162</v>
      </c>
      <c r="L5191" s="55" t="str">
        <f>UPPER(TEXT(tbl_raw_data[[#This Row],[Updated_date]],"MMMM"))</f>
        <v>AUGUST</v>
      </c>
      <c r="M5191" s="55" t="str">
        <f>UPPER("Week "&amp;IF(ROUNDUP(DAY(tbl_raw_data[[#This Row],[Updated_date]])/7,0)=5,4,ROUNDUP(DAY(tbl_raw_data[[#This Row],[Updated_date]])/7,0)))</f>
        <v>WEEK 4</v>
      </c>
      <c r="N5191" s="57" t="str">
        <f>UPPER(VLOOKUP(tbl_raw_data[[#This Row],[Analyst]],[1]setting!$A$1:$B$15,2,0))</f>
        <v>ASIF</v>
      </c>
      <c r="O5191" s="57" t="str">
        <f>UPPER(tbl_raw_data[[#This Row],[Outcome]])</f>
        <v>APPROVE</v>
      </c>
      <c r="P5191" s="57" t="str">
        <f>UPPER(tbl_raw_data[[#This Row],[Queue Name]])</f>
        <v>CONSUMER EXISTING</v>
      </c>
      <c r="Q5191" s="57" t="str">
        <f>IF(tbl_raw_data[[#This Row],[time_taken_in_mins]]&lt;=20,"SLA_MET","SLA_NOT_MET")</f>
        <v>SLA_MET</v>
      </c>
    </row>
    <row r="5192" spans="1:17" ht="15" customHeight="1" x14ac:dyDescent="0.25">
      <c r="A5192" s="11" t="s">
        <v>6529</v>
      </c>
      <c r="B5192" s="6">
        <v>45162.494884259257</v>
      </c>
      <c r="C5192" s="23">
        <v>45162.508819444447</v>
      </c>
      <c r="D5192" s="24" t="s">
        <v>13</v>
      </c>
      <c r="E5192" s="24" t="s">
        <v>28</v>
      </c>
      <c r="F5192" s="24" t="s">
        <v>109</v>
      </c>
      <c r="G5192" s="113" t="s">
        <v>29</v>
      </c>
      <c r="H51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2" s="48">
        <f>tbl_raw_data[[#This Row],[Date Actioned]]-tbl_raw_data[[#This Row],[Date Tagged]]</f>
        <v>1.393518519034842E-2</v>
      </c>
      <c r="J5192" s="50">
        <f>HOUR(tbl_raw_data[[#This Row],[time_taken]])*60+MINUTE(tbl_raw_data[[#This Row],[time_taken]])+SECOND(tbl_raw_data[[#This Row],[time_taken]])/60</f>
        <v>20.066666666666666</v>
      </c>
      <c r="K5192" s="54">
        <f>DATE(YEAR(tbl_raw_data[[#This Row],[Date Actioned]]), MONTH(tbl_raw_data[[#This Row],[Date Actioned]]), DAY(tbl_raw_data[[#This Row],[Date Actioned]]))</f>
        <v>45162</v>
      </c>
      <c r="L5192" s="55" t="str">
        <f>UPPER(TEXT(tbl_raw_data[[#This Row],[Updated_date]],"MMMM"))</f>
        <v>AUGUST</v>
      </c>
      <c r="M5192" s="55" t="str">
        <f>UPPER("Week "&amp;IF(ROUNDUP(DAY(tbl_raw_data[[#This Row],[Updated_date]])/7,0)=5,4,ROUNDUP(DAY(tbl_raw_data[[#This Row],[Updated_date]])/7,0)))</f>
        <v>WEEK 4</v>
      </c>
      <c r="N5192" s="57" t="str">
        <f>UPPER(VLOOKUP(tbl_raw_data[[#This Row],[Analyst]],[1]setting!$A$1:$B$15,2,0))</f>
        <v>NAVED</v>
      </c>
      <c r="O5192" s="57" t="str">
        <f>UPPER(tbl_raw_data[[#This Row],[Outcome]])</f>
        <v>APPROVE</v>
      </c>
      <c r="P5192" s="57" t="str">
        <f>UPPER(tbl_raw_data[[#This Row],[Queue Name]])</f>
        <v>CONSUMER EXISTING</v>
      </c>
      <c r="Q5192" s="57" t="str">
        <f>IF(tbl_raw_data[[#This Row],[time_taken_in_mins]]&lt;=20,"SLA_MET","SLA_NOT_MET")</f>
        <v>SLA_NOT_MET</v>
      </c>
    </row>
    <row r="5193" spans="1:17" ht="15" customHeight="1" x14ac:dyDescent="0.25">
      <c r="A5193" s="22" t="s">
        <v>4593</v>
      </c>
      <c r="B5193" s="6">
        <v>45162.496921296297</v>
      </c>
      <c r="C5193" s="23">
        <v>45162.505648148152</v>
      </c>
      <c r="D5193" s="24" t="s">
        <v>8</v>
      </c>
      <c r="E5193" s="24" t="s">
        <v>41</v>
      </c>
      <c r="F5193" s="24" t="s">
        <v>86</v>
      </c>
      <c r="G5193" s="115"/>
      <c r="H51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3" s="48">
        <f>tbl_raw_data[[#This Row],[Date Actioned]]-tbl_raw_data[[#This Row],[Date Tagged]]</f>
        <v>8.7268518545897678E-3</v>
      </c>
      <c r="J5193" s="50">
        <f>HOUR(tbl_raw_data[[#This Row],[time_taken]])*60+MINUTE(tbl_raw_data[[#This Row],[time_taken]])+SECOND(tbl_raw_data[[#This Row],[time_taken]])/60</f>
        <v>12.566666666666666</v>
      </c>
      <c r="K5193" s="54">
        <f>DATE(YEAR(tbl_raw_data[[#This Row],[Date Actioned]]), MONTH(tbl_raw_data[[#This Row],[Date Actioned]]), DAY(tbl_raw_data[[#This Row],[Date Actioned]]))</f>
        <v>45162</v>
      </c>
      <c r="L5193" s="55" t="str">
        <f>UPPER(TEXT(tbl_raw_data[[#This Row],[Updated_date]],"MMMM"))</f>
        <v>AUGUST</v>
      </c>
      <c r="M5193" s="55" t="str">
        <f>UPPER("Week "&amp;IF(ROUNDUP(DAY(tbl_raw_data[[#This Row],[Updated_date]])/7,0)=5,4,ROUNDUP(DAY(tbl_raw_data[[#This Row],[Updated_date]])/7,0)))</f>
        <v>WEEK 4</v>
      </c>
      <c r="N5193" s="57" t="str">
        <f>UPPER(VLOOKUP(tbl_raw_data[[#This Row],[Analyst]],[1]setting!$A$1:$B$15,2,0))</f>
        <v>ASIF</v>
      </c>
      <c r="O5193" s="57" t="str">
        <f>UPPER(tbl_raw_data[[#This Row],[Outcome]])</f>
        <v>WITHDRAW</v>
      </c>
      <c r="P5193" s="57" t="str">
        <f>UPPER(tbl_raw_data[[#This Row],[Queue Name]])</f>
        <v>CONSUMER POST BUREAU</v>
      </c>
      <c r="Q5193" s="57" t="str">
        <f>IF(tbl_raw_data[[#This Row],[time_taken_in_mins]]&lt;=20,"SLA_MET","SLA_NOT_MET")</f>
        <v>SLA_MET</v>
      </c>
    </row>
    <row r="5194" spans="1:17" ht="15" customHeight="1" x14ac:dyDescent="0.25">
      <c r="A5194" s="22" t="s">
        <v>5313</v>
      </c>
      <c r="B5194" s="12">
        <v>45162.497118055559</v>
      </c>
      <c r="C5194" s="27">
        <v>45162.507337962961</v>
      </c>
      <c r="D5194" s="28" t="s">
        <v>13</v>
      </c>
      <c r="E5194" s="28" t="s">
        <v>28</v>
      </c>
      <c r="F5194" s="28" t="s">
        <v>168</v>
      </c>
      <c r="G5194" s="112" t="s">
        <v>29</v>
      </c>
      <c r="H51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4" s="48">
        <f>tbl_raw_data[[#This Row],[Date Actioned]]-tbl_raw_data[[#This Row],[Date Tagged]]</f>
        <v>1.0219907402643003E-2</v>
      </c>
      <c r="J5194" s="50">
        <f>HOUR(tbl_raw_data[[#This Row],[time_taken]])*60+MINUTE(tbl_raw_data[[#This Row],[time_taken]])+SECOND(tbl_raw_data[[#This Row],[time_taken]])/60</f>
        <v>14.716666666666667</v>
      </c>
      <c r="K5194" s="54">
        <f>DATE(YEAR(tbl_raw_data[[#This Row],[Date Actioned]]), MONTH(tbl_raw_data[[#This Row],[Date Actioned]]), DAY(tbl_raw_data[[#This Row],[Date Actioned]]))</f>
        <v>45162</v>
      </c>
      <c r="L5194" s="55" t="str">
        <f>UPPER(TEXT(tbl_raw_data[[#This Row],[Updated_date]],"MMMM"))</f>
        <v>AUGUST</v>
      </c>
      <c r="M5194" s="55" t="str">
        <f>UPPER("Week "&amp;IF(ROUNDUP(DAY(tbl_raw_data[[#This Row],[Updated_date]])/7,0)=5,4,ROUNDUP(DAY(tbl_raw_data[[#This Row],[Updated_date]])/7,0)))</f>
        <v>WEEK 4</v>
      </c>
      <c r="N5194" s="57" t="str">
        <f>UPPER(VLOOKUP(tbl_raw_data[[#This Row],[Analyst]],[1]setting!$A$1:$B$15,2,0))</f>
        <v>MERCEDES</v>
      </c>
      <c r="O5194" s="57" t="str">
        <f>UPPER(tbl_raw_data[[#This Row],[Outcome]])</f>
        <v>APPROVE</v>
      </c>
      <c r="P5194" s="57" t="str">
        <f>UPPER(tbl_raw_data[[#This Row],[Queue Name]])</f>
        <v>CONSUMER EXISTING</v>
      </c>
      <c r="Q5194" s="57" t="str">
        <f>IF(tbl_raw_data[[#This Row],[time_taken_in_mins]]&lt;=20,"SLA_MET","SLA_NOT_MET")</f>
        <v>SLA_MET</v>
      </c>
    </row>
    <row r="5195" spans="1:17" ht="15" customHeight="1" x14ac:dyDescent="0.25">
      <c r="A5195" s="5" t="s">
        <v>6327</v>
      </c>
      <c r="B5195" s="12">
        <v>45162.497118055559</v>
      </c>
      <c r="C5195" s="27">
        <v>45162.510057870371</v>
      </c>
      <c r="D5195" s="28" t="s">
        <v>8</v>
      </c>
      <c r="E5195" s="28" t="s">
        <v>9</v>
      </c>
      <c r="F5195" s="28" t="s">
        <v>55</v>
      </c>
      <c r="G5195" s="112" t="s">
        <v>1052</v>
      </c>
      <c r="H51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195" s="48">
        <f>tbl_raw_data[[#This Row],[Date Actioned]]-tbl_raw_data[[#This Row],[Date Tagged]]</f>
        <v>1.2939814812853001E-2</v>
      </c>
      <c r="J5195" s="50">
        <f>HOUR(tbl_raw_data[[#This Row],[time_taken]])*60+MINUTE(tbl_raw_data[[#This Row],[time_taken]])+SECOND(tbl_raw_data[[#This Row],[time_taken]])/60</f>
        <v>18.633333333333333</v>
      </c>
      <c r="K5195" s="54">
        <f>DATE(YEAR(tbl_raw_data[[#This Row],[Date Actioned]]), MONTH(tbl_raw_data[[#This Row],[Date Actioned]]), DAY(tbl_raw_data[[#This Row],[Date Actioned]]))</f>
        <v>45162</v>
      </c>
      <c r="L5195" s="55" t="str">
        <f>UPPER(TEXT(tbl_raw_data[[#This Row],[Updated_date]],"MMMM"))</f>
        <v>AUGUST</v>
      </c>
      <c r="M5195" s="55" t="str">
        <f>UPPER("Week "&amp;IF(ROUNDUP(DAY(tbl_raw_data[[#This Row],[Updated_date]])/7,0)=5,4,ROUNDUP(DAY(tbl_raw_data[[#This Row],[Updated_date]])/7,0)))</f>
        <v>WEEK 4</v>
      </c>
      <c r="N5195" s="57" t="str">
        <f>UPPER(VLOOKUP(tbl_raw_data[[#This Row],[Analyst]],[1]setting!$A$1:$B$15,2,0))</f>
        <v>CAMERON</v>
      </c>
      <c r="O5195" s="57" t="str">
        <f>UPPER(tbl_raw_data[[#This Row],[Outcome]])</f>
        <v>WITHDRAW</v>
      </c>
      <c r="P5195" s="57" t="str">
        <f>UPPER(tbl_raw_data[[#This Row],[Queue Name]])</f>
        <v>CONSUMER PRE BUREAU</v>
      </c>
      <c r="Q5195" s="57" t="str">
        <f>IF(tbl_raw_data[[#This Row],[time_taken_in_mins]]&lt;=20,"SLA_MET","SLA_NOT_MET")</f>
        <v>SLA_MET</v>
      </c>
    </row>
    <row r="5196" spans="1:17" ht="15" customHeight="1" x14ac:dyDescent="0.25">
      <c r="A5196" s="5" t="s">
        <v>6099</v>
      </c>
      <c r="B5196" s="6">
        <v>45162.497916666667</v>
      </c>
      <c r="C5196" s="23">
        <v>45162.510057870371</v>
      </c>
      <c r="D5196" s="24" t="s">
        <v>13</v>
      </c>
      <c r="E5196" s="24" t="s">
        <v>28</v>
      </c>
      <c r="F5196" s="24" t="s">
        <v>86</v>
      </c>
      <c r="G5196" s="113" t="s">
        <v>29</v>
      </c>
      <c r="H51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6" s="48">
        <f>tbl_raw_data[[#This Row],[Date Actioned]]-tbl_raw_data[[#This Row],[Date Tagged]]</f>
        <v>1.2141203704231884E-2</v>
      </c>
      <c r="J5196" s="50">
        <f>HOUR(tbl_raw_data[[#This Row],[time_taken]])*60+MINUTE(tbl_raw_data[[#This Row],[time_taken]])+SECOND(tbl_raw_data[[#This Row],[time_taken]])/60</f>
        <v>17.483333333333334</v>
      </c>
      <c r="K5196" s="54">
        <f>DATE(YEAR(tbl_raw_data[[#This Row],[Date Actioned]]), MONTH(tbl_raw_data[[#This Row],[Date Actioned]]), DAY(tbl_raw_data[[#This Row],[Date Actioned]]))</f>
        <v>45162</v>
      </c>
      <c r="L5196" s="55" t="str">
        <f>UPPER(TEXT(tbl_raw_data[[#This Row],[Updated_date]],"MMMM"))</f>
        <v>AUGUST</v>
      </c>
      <c r="M5196" s="55" t="str">
        <f>UPPER("Week "&amp;IF(ROUNDUP(DAY(tbl_raw_data[[#This Row],[Updated_date]])/7,0)=5,4,ROUNDUP(DAY(tbl_raw_data[[#This Row],[Updated_date]])/7,0)))</f>
        <v>WEEK 4</v>
      </c>
      <c r="N5196" s="57" t="str">
        <f>UPPER(VLOOKUP(tbl_raw_data[[#This Row],[Analyst]],[1]setting!$A$1:$B$15,2,0))</f>
        <v>ASIF</v>
      </c>
      <c r="O5196" s="57" t="str">
        <f>UPPER(tbl_raw_data[[#This Row],[Outcome]])</f>
        <v>APPROVE</v>
      </c>
      <c r="P5196" s="57" t="str">
        <f>UPPER(tbl_raw_data[[#This Row],[Queue Name]])</f>
        <v>CONSUMER EXISTING</v>
      </c>
      <c r="Q5196" s="57" t="str">
        <f>IF(tbl_raw_data[[#This Row],[time_taken_in_mins]]&lt;=20,"SLA_MET","SLA_NOT_MET")</f>
        <v>SLA_MET</v>
      </c>
    </row>
    <row r="5197" spans="1:17" ht="39" x14ac:dyDescent="0.25">
      <c r="A5197" s="11" t="s">
        <v>7207</v>
      </c>
      <c r="B5197" s="6">
        <v>45162.497916666667</v>
      </c>
      <c r="C5197" s="23">
        <v>45162.523842592593</v>
      </c>
      <c r="D5197" s="24" t="s">
        <v>8</v>
      </c>
      <c r="E5197" s="24" t="s">
        <v>28</v>
      </c>
      <c r="F5197" s="24" t="s">
        <v>168</v>
      </c>
      <c r="G5197" s="113" t="s">
        <v>5903</v>
      </c>
      <c r="H51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197" s="48">
        <f>tbl_raw_data[[#This Row],[Date Actioned]]-tbl_raw_data[[#This Row],[Date Tagged]]</f>
        <v>2.5925925925548654E-2</v>
      </c>
      <c r="J5197" s="50">
        <f>HOUR(tbl_raw_data[[#This Row],[time_taken]])*60+MINUTE(tbl_raw_data[[#This Row],[time_taken]])+SECOND(tbl_raw_data[[#This Row],[time_taken]])/60</f>
        <v>37.333333333333336</v>
      </c>
      <c r="K5197" s="54">
        <f>DATE(YEAR(tbl_raw_data[[#This Row],[Date Actioned]]), MONTH(tbl_raw_data[[#This Row],[Date Actioned]]), DAY(tbl_raw_data[[#This Row],[Date Actioned]]))</f>
        <v>45162</v>
      </c>
      <c r="L5197" s="55" t="str">
        <f>UPPER(TEXT(tbl_raw_data[[#This Row],[Updated_date]],"MMMM"))</f>
        <v>AUGUST</v>
      </c>
      <c r="M5197" s="55" t="str">
        <f>UPPER("Week "&amp;IF(ROUNDUP(DAY(tbl_raw_data[[#This Row],[Updated_date]])/7,0)=5,4,ROUNDUP(DAY(tbl_raw_data[[#This Row],[Updated_date]])/7,0)))</f>
        <v>WEEK 4</v>
      </c>
      <c r="N5197" s="57" t="str">
        <f>UPPER(VLOOKUP(tbl_raw_data[[#This Row],[Analyst]],[1]setting!$A$1:$B$15,2,0))</f>
        <v>MERCEDES</v>
      </c>
      <c r="O5197" s="57" t="str">
        <f>UPPER(tbl_raw_data[[#This Row],[Outcome]])</f>
        <v>WITHDRAW</v>
      </c>
      <c r="P5197" s="57" t="str">
        <f>UPPER(tbl_raw_data[[#This Row],[Queue Name]])</f>
        <v>CONSUMER EXISTING</v>
      </c>
      <c r="Q5197" s="57" t="str">
        <f>IF(tbl_raw_data[[#This Row],[time_taken_in_mins]]&lt;=20,"SLA_MET","SLA_NOT_MET")</f>
        <v>SLA_NOT_MET</v>
      </c>
    </row>
    <row r="5198" spans="1:17" ht="15" customHeight="1" x14ac:dyDescent="0.25">
      <c r="A5198" s="11" t="s">
        <v>7015</v>
      </c>
      <c r="B5198" s="12">
        <v>45162.498935185184</v>
      </c>
      <c r="C5198" s="27">
        <v>45162.51734953704</v>
      </c>
      <c r="D5198" s="28" t="s">
        <v>13</v>
      </c>
      <c r="E5198" s="28" t="s">
        <v>9</v>
      </c>
      <c r="F5198" s="28" t="s">
        <v>109</v>
      </c>
      <c r="G5198" s="112" t="s">
        <v>155</v>
      </c>
      <c r="H51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198" s="48">
        <f>tbl_raw_data[[#This Row],[Date Actioned]]-tbl_raw_data[[#This Row],[Date Tagged]]</f>
        <v>1.8414351856335998E-2</v>
      </c>
      <c r="J5198" s="50">
        <f>HOUR(tbl_raw_data[[#This Row],[time_taken]])*60+MINUTE(tbl_raw_data[[#This Row],[time_taken]])+SECOND(tbl_raw_data[[#This Row],[time_taken]])/60</f>
        <v>26.516666666666666</v>
      </c>
      <c r="K5198" s="54">
        <f>DATE(YEAR(tbl_raw_data[[#This Row],[Date Actioned]]), MONTH(tbl_raw_data[[#This Row],[Date Actioned]]), DAY(tbl_raw_data[[#This Row],[Date Actioned]]))</f>
        <v>45162</v>
      </c>
      <c r="L5198" s="55" t="str">
        <f>UPPER(TEXT(tbl_raw_data[[#This Row],[Updated_date]],"MMMM"))</f>
        <v>AUGUST</v>
      </c>
      <c r="M5198" s="55" t="str">
        <f>UPPER("Week "&amp;IF(ROUNDUP(DAY(tbl_raw_data[[#This Row],[Updated_date]])/7,0)=5,4,ROUNDUP(DAY(tbl_raw_data[[#This Row],[Updated_date]])/7,0)))</f>
        <v>WEEK 4</v>
      </c>
      <c r="N5198" s="57" t="str">
        <f>UPPER(VLOOKUP(tbl_raw_data[[#This Row],[Analyst]],[1]setting!$A$1:$B$15,2,0))</f>
        <v>NAVED</v>
      </c>
      <c r="O5198" s="57" t="str">
        <f>UPPER(tbl_raw_data[[#This Row],[Outcome]])</f>
        <v>APPROVE</v>
      </c>
      <c r="P5198" s="57" t="str">
        <f>UPPER(tbl_raw_data[[#This Row],[Queue Name]])</f>
        <v>CONSUMER PRE BUREAU</v>
      </c>
      <c r="Q5198" s="57" t="str">
        <f>IF(tbl_raw_data[[#This Row],[time_taken_in_mins]]&lt;=20,"SLA_MET","SLA_NOT_MET")</f>
        <v>SLA_NOT_MET</v>
      </c>
    </row>
    <row r="5199" spans="1:17" ht="15" customHeight="1" x14ac:dyDescent="0.25">
      <c r="A5199" s="22" t="s">
        <v>6208</v>
      </c>
      <c r="B5199" s="6">
        <v>45162.500868055555</v>
      </c>
      <c r="C5199" s="23">
        <v>45162.513310185182</v>
      </c>
      <c r="D5199" s="24" t="s">
        <v>13</v>
      </c>
      <c r="E5199" s="24" t="s">
        <v>41</v>
      </c>
      <c r="F5199" s="24" t="s">
        <v>228</v>
      </c>
      <c r="G5199" s="115"/>
      <c r="H51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199" s="48">
        <f>tbl_raw_data[[#This Row],[Date Actioned]]-tbl_raw_data[[#This Row],[Date Tagged]]</f>
        <v>1.244212962774327E-2</v>
      </c>
      <c r="J5199" s="50">
        <f>HOUR(tbl_raw_data[[#This Row],[time_taken]])*60+MINUTE(tbl_raw_data[[#This Row],[time_taken]])+SECOND(tbl_raw_data[[#This Row],[time_taken]])/60</f>
        <v>17.916666666666668</v>
      </c>
      <c r="K5199" s="54">
        <f>DATE(YEAR(tbl_raw_data[[#This Row],[Date Actioned]]), MONTH(tbl_raw_data[[#This Row],[Date Actioned]]), DAY(tbl_raw_data[[#This Row],[Date Actioned]]))</f>
        <v>45162</v>
      </c>
      <c r="L5199" s="55" t="str">
        <f>UPPER(TEXT(tbl_raw_data[[#This Row],[Updated_date]],"MMMM"))</f>
        <v>AUGUST</v>
      </c>
      <c r="M5199" s="55" t="str">
        <f>UPPER("Week "&amp;IF(ROUNDUP(DAY(tbl_raw_data[[#This Row],[Updated_date]])/7,0)=5,4,ROUNDUP(DAY(tbl_raw_data[[#This Row],[Updated_date]])/7,0)))</f>
        <v>WEEK 4</v>
      </c>
      <c r="N5199" s="57" t="str">
        <f>UPPER(VLOOKUP(tbl_raw_data[[#This Row],[Analyst]],[1]setting!$A$1:$B$15,2,0))</f>
        <v>OUADIR</v>
      </c>
      <c r="O5199" s="57" t="str">
        <f>UPPER(tbl_raw_data[[#This Row],[Outcome]])</f>
        <v>APPROVE</v>
      </c>
      <c r="P5199" s="57" t="str">
        <f>UPPER(tbl_raw_data[[#This Row],[Queue Name]])</f>
        <v>CONSUMER POST BUREAU</v>
      </c>
      <c r="Q5199" s="57" t="str">
        <f>IF(tbl_raw_data[[#This Row],[time_taken_in_mins]]&lt;=20,"SLA_MET","SLA_NOT_MET")</f>
        <v>SLA_MET</v>
      </c>
    </row>
    <row r="5200" spans="1:17" ht="15" customHeight="1" x14ac:dyDescent="0.25">
      <c r="A5200" s="22" t="s">
        <v>6265</v>
      </c>
      <c r="B5200" s="12">
        <v>45162.501134259262</v>
      </c>
      <c r="C5200" s="27">
        <v>45162.513819444444</v>
      </c>
      <c r="D5200" s="28" t="s">
        <v>8</v>
      </c>
      <c r="E5200" s="28" t="s">
        <v>9</v>
      </c>
      <c r="F5200" s="28" t="s">
        <v>55</v>
      </c>
      <c r="G5200" s="112" t="s">
        <v>1052</v>
      </c>
      <c r="H52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0" s="48">
        <f>tbl_raw_data[[#This Row],[Date Actioned]]-tbl_raw_data[[#This Row],[Date Tagged]]</f>
        <v>1.2685185181908309E-2</v>
      </c>
      <c r="J5200" s="50">
        <f>HOUR(tbl_raw_data[[#This Row],[time_taken]])*60+MINUTE(tbl_raw_data[[#This Row],[time_taken]])+SECOND(tbl_raw_data[[#This Row],[time_taken]])/60</f>
        <v>18.266666666666666</v>
      </c>
      <c r="K5200" s="54">
        <f>DATE(YEAR(tbl_raw_data[[#This Row],[Date Actioned]]), MONTH(tbl_raw_data[[#This Row],[Date Actioned]]), DAY(tbl_raw_data[[#This Row],[Date Actioned]]))</f>
        <v>45162</v>
      </c>
      <c r="L5200" s="55" t="str">
        <f>UPPER(TEXT(tbl_raw_data[[#This Row],[Updated_date]],"MMMM"))</f>
        <v>AUGUST</v>
      </c>
      <c r="M5200" s="55" t="str">
        <f>UPPER("Week "&amp;IF(ROUNDUP(DAY(tbl_raw_data[[#This Row],[Updated_date]])/7,0)=5,4,ROUNDUP(DAY(tbl_raw_data[[#This Row],[Updated_date]])/7,0)))</f>
        <v>WEEK 4</v>
      </c>
      <c r="N5200" s="57" t="str">
        <f>UPPER(VLOOKUP(tbl_raw_data[[#This Row],[Analyst]],[1]setting!$A$1:$B$15,2,0))</f>
        <v>CAMERON</v>
      </c>
      <c r="O5200" s="57" t="str">
        <f>UPPER(tbl_raw_data[[#This Row],[Outcome]])</f>
        <v>WITHDRAW</v>
      </c>
      <c r="P5200" s="57" t="str">
        <f>UPPER(tbl_raw_data[[#This Row],[Queue Name]])</f>
        <v>CONSUMER PRE BUREAU</v>
      </c>
      <c r="Q5200" s="57" t="str">
        <f>IF(tbl_raw_data[[#This Row],[time_taken_in_mins]]&lt;=20,"SLA_MET","SLA_NOT_MET")</f>
        <v>SLA_MET</v>
      </c>
    </row>
    <row r="5201" spans="1:17" ht="15" customHeight="1" x14ac:dyDescent="0.25">
      <c r="A5201" s="5" t="s">
        <v>6654</v>
      </c>
      <c r="B5201" s="12">
        <v>45162.50267361111</v>
      </c>
      <c r="C5201" s="27">
        <v>45162.51734953704</v>
      </c>
      <c r="D5201" s="28" t="s">
        <v>13</v>
      </c>
      <c r="E5201" s="28" t="s">
        <v>28</v>
      </c>
      <c r="F5201" s="28" t="s">
        <v>86</v>
      </c>
      <c r="G5201" s="112" t="s">
        <v>53</v>
      </c>
      <c r="H52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1" s="48">
        <f>tbl_raw_data[[#This Row],[Date Actioned]]-tbl_raw_data[[#This Row],[Date Tagged]]</f>
        <v>1.467592592962319E-2</v>
      </c>
      <c r="J5201" s="50">
        <f>HOUR(tbl_raw_data[[#This Row],[time_taken]])*60+MINUTE(tbl_raw_data[[#This Row],[time_taken]])+SECOND(tbl_raw_data[[#This Row],[time_taken]])/60</f>
        <v>21.133333333333333</v>
      </c>
      <c r="K5201" s="54">
        <f>DATE(YEAR(tbl_raw_data[[#This Row],[Date Actioned]]), MONTH(tbl_raw_data[[#This Row],[Date Actioned]]), DAY(tbl_raw_data[[#This Row],[Date Actioned]]))</f>
        <v>45162</v>
      </c>
      <c r="L5201" s="55" t="str">
        <f>UPPER(TEXT(tbl_raw_data[[#This Row],[Updated_date]],"MMMM"))</f>
        <v>AUGUST</v>
      </c>
      <c r="M5201" s="55" t="str">
        <f>UPPER("Week "&amp;IF(ROUNDUP(DAY(tbl_raw_data[[#This Row],[Updated_date]])/7,0)=5,4,ROUNDUP(DAY(tbl_raw_data[[#This Row],[Updated_date]])/7,0)))</f>
        <v>WEEK 4</v>
      </c>
      <c r="N5201" s="57" t="str">
        <f>UPPER(VLOOKUP(tbl_raw_data[[#This Row],[Analyst]],[1]setting!$A$1:$B$15,2,0))</f>
        <v>ASIF</v>
      </c>
      <c r="O5201" s="57" t="str">
        <f>UPPER(tbl_raw_data[[#This Row],[Outcome]])</f>
        <v>APPROVE</v>
      </c>
      <c r="P5201" s="57" t="str">
        <f>UPPER(tbl_raw_data[[#This Row],[Queue Name]])</f>
        <v>CONSUMER EXISTING</v>
      </c>
      <c r="Q5201" s="57" t="str">
        <f>IF(tbl_raw_data[[#This Row],[time_taken_in_mins]]&lt;=20,"SLA_MET","SLA_NOT_MET")</f>
        <v>SLA_NOT_MET</v>
      </c>
    </row>
    <row r="5202" spans="1:17" ht="15" customHeight="1" x14ac:dyDescent="0.25">
      <c r="A5202" s="5" t="s">
        <v>6675</v>
      </c>
      <c r="B5202" s="6">
        <v>45162.503611111111</v>
      </c>
      <c r="C5202" s="23">
        <v>45162.518368055556</v>
      </c>
      <c r="D5202" s="24" t="s">
        <v>8</v>
      </c>
      <c r="E5202" s="24" t="s">
        <v>9</v>
      </c>
      <c r="F5202" s="24" t="s">
        <v>55</v>
      </c>
      <c r="G5202" s="113" t="s">
        <v>1052</v>
      </c>
      <c r="H52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2" s="48">
        <f>tbl_raw_data[[#This Row],[Date Actioned]]-tbl_raw_data[[#This Row],[Date Tagged]]</f>
        <v>1.4756944445252884E-2</v>
      </c>
      <c r="J5202" s="50">
        <f>HOUR(tbl_raw_data[[#This Row],[time_taken]])*60+MINUTE(tbl_raw_data[[#This Row],[time_taken]])+SECOND(tbl_raw_data[[#This Row],[time_taken]])/60</f>
        <v>21.25</v>
      </c>
      <c r="K5202" s="54">
        <f>DATE(YEAR(tbl_raw_data[[#This Row],[Date Actioned]]), MONTH(tbl_raw_data[[#This Row],[Date Actioned]]), DAY(tbl_raw_data[[#This Row],[Date Actioned]]))</f>
        <v>45162</v>
      </c>
      <c r="L5202" s="55" t="str">
        <f>UPPER(TEXT(tbl_raw_data[[#This Row],[Updated_date]],"MMMM"))</f>
        <v>AUGUST</v>
      </c>
      <c r="M5202" s="55" t="str">
        <f>UPPER("Week "&amp;IF(ROUNDUP(DAY(tbl_raw_data[[#This Row],[Updated_date]])/7,0)=5,4,ROUNDUP(DAY(tbl_raw_data[[#This Row],[Updated_date]])/7,0)))</f>
        <v>WEEK 4</v>
      </c>
      <c r="N5202" s="57" t="str">
        <f>UPPER(VLOOKUP(tbl_raw_data[[#This Row],[Analyst]],[1]setting!$A$1:$B$15,2,0))</f>
        <v>CAMERON</v>
      </c>
      <c r="O5202" s="57" t="str">
        <f>UPPER(tbl_raw_data[[#This Row],[Outcome]])</f>
        <v>WITHDRAW</v>
      </c>
      <c r="P5202" s="57" t="str">
        <f>UPPER(tbl_raw_data[[#This Row],[Queue Name]])</f>
        <v>CONSUMER PRE BUREAU</v>
      </c>
      <c r="Q5202" s="57" t="str">
        <f>IF(tbl_raw_data[[#This Row],[time_taken_in_mins]]&lt;=20,"SLA_MET","SLA_NOT_MET")</f>
        <v>SLA_NOT_MET</v>
      </c>
    </row>
    <row r="5203" spans="1:17" ht="15" customHeight="1" x14ac:dyDescent="0.25">
      <c r="A5203" s="11" t="s">
        <v>7078</v>
      </c>
      <c r="B5203" s="12">
        <v>45162.504293981481</v>
      </c>
      <c r="C5203" s="27">
        <v>45162.52416666667</v>
      </c>
      <c r="D5203" s="28" t="s">
        <v>8</v>
      </c>
      <c r="E5203" s="28" t="s">
        <v>9</v>
      </c>
      <c r="F5203" s="28" t="s">
        <v>1160</v>
      </c>
      <c r="G5203" s="112" t="s">
        <v>7079</v>
      </c>
      <c r="H52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3" s="48">
        <f>tbl_raw_data[[#This Row],[Date Actioned]]-tbl_raw_data[[#This Row],[Date Tagged]]</f>
        <v>1.987268518860219E-2</v>
      </c>
      <c r="J5203" s="50">
        <f>HOUR(tbl_raw_data[[#This Row],[time_taken]])*60+MINUTE(tbl_raw_data[[#This Row],[time_taken]])+SECOND(tbl_raw_data[[#This Row],[time_taken]])/60</f>
        <v>28.616666666666667</v>
      </c>
      <c r="K5203" s="54">
        <f>DATE(YEAR(tbl_raw_data[[#This Row],[Date Actioned]]), MONTH(tbl_raw_data[[#This Row],[Date Actioned]]), DAY(tbl_raw_data[[#This Row],[Date Actioned]]))</f>
        <v>45162</v>
      </c>
      <c r="L5203" s="55" t="str">
        <f>UPPER(TEXT(tbl_raw_data[[#This Row],[Updated_date]],"MMMM"))</f>
        <v>AUGUST</v>
      </c>
      <c r="M5203" s="55" t="str">
        <f>UPPER("Week "&amp;IF(ROUNDUP(DAY(tbl_raw_data[[#This Row],[Updated_date]])/7,0)=5,4,ROUNDUP(DAY(tbl_raw_data[[#This Row],[Updated_date]])/7,0)))</f>
        <v>WEEK 4</v>
      </c>
      <c r="N5203" s="57" t="str">
        <f>UPPER(VLOOKUP(tbl_raw_data[[#This Row],[Analyst]],[1]setting!$A$1:$B$15,2,0))</f>
        <v>JULIA</v>
      </c>
      <c r="O5203" s="57" t="str">
        <f>UPPER(tbl_raw_data[[#This Row],[Outcome]])</f>
        <v>WITHDRAW</v>
      </c>
      <c r="P5203" s="57" t="str">
        <f>UPPER(tbl_raw_data[[#This Row],[Queue Name]])</f>
        <v>CONSUMER PRE BUREAU</v>
      </c>
      <c r="Q5203" s="57" t="str">
        <f>IF(tbl_raw_data[[#This Row],[time_taken_in_mins]]&lt;=20,"SLA_MET","SLA_NOT_MET")</f>
        <v>SLA_NOT_MET</v>
      </c>
    </row>
    <row r="5204" spans="1:17" ht="15" customHeight="1" x14ac:dyDescent="0.25">
      <c r="A5204" s="11" t="s">
        <v>7136</v>
      </c>
      <c r="B5204" s="6">
        <v>45162.509548611109</v>
      </c>
      <c r="C5204" s="23">
        <v>45162.530729166669</v>
      </c>
      <c r="D5204" s="24" t="s">
        <v>13</v>
      </c>
      <c r="E5204" s="24" t="s">
        <v>9</v>
      </c>
      <c r="F5204" s="24" t="s">
        <v>42</v>
      </c>
      <c r="G5204" s="113" t="s">
        <v>959</v>
      </c>
      <c r="H52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4" s="48">
        <f>tbl_raw_data[[#This Row],[Date Actioned]]-tbl_raw_data[[#This Row],[Date Tagged]]</f>
        <v>2.118055555911269E-2</v>
      </c>
      <c r="J5204" s="50">
        <f>HOUR(tbl_raw_data[[#This Row],[time_taken]])*60+MINUTE(tbl_raw_data[[#This Row],[time_taken]])+SECOND(tbl_raw_data[[#This Row],[time_taken]])/60</f>
        <v>30.5</v>
      </c>
      <c r="K5204" s="54">
        <f>DATE(YEAR(tbl_raw_data[[#This Row],[Date Actioned]]), MONTH(tbl_raw_data[[#This Row],[Date Actioned]]), DAY(tbl_raw_data[[#This Row],[Date Actioned]]))</f>
        <v>45162</v>
      </c>
      <c r="L5204" s="55" t="str">
        <f>UPPER(TEXT(tbl_raw_data[[#This Row],[Updated_date]],"MMMM"))</f>
        <v>AUGUST</v>
      </c>
      <c r="M5204" s="55" t="str">
        <f>UPPER("Week "&amp;IF(ROUNDUP(DAY(tbl_raw_data[[#This Row],[Updated_date]])/7,0)=5,4,ROUNDUP(DAY(tbl_raw_data[[#This Row],[Updated_date]])/7,0)))</f>
        <v>WEEK 4</v>
      </c>
      <c r="N5204" s="57" t="str">
        <f>UPPER(VLOOKUP(tbl_raw_data[[#This Row],[Analyst]],[1]setting!$A$1:$B$15,2,0))</f>
        <v>NITESH</v>
      </c>
      <c r="O5204" s="57" t="str">
        <f>UPPER(tbl_raw_data[[#This Row],[Outcome]])</f>
        <v>APPROVE</v>
      </c>
      <c r="P5204" s="57" t="str">
        <f>UPPER(tbl_raw_data[[#This Row],[Queue Name]])</f>
        <v>CONSUMER PRE BUREAU</v>
      </c>
      <c r="Q5204" s="57" t="str">
        <f>IF(tbl_raw_data[[#This Row],[time_taken_in_mins]]&lt;=20,"SLA_MET","SLA_NOT_MET")</f>
        <v>SLA_NOT_MET</v>
      </c>
    </row>
    <row r="5205" spans="1:17" ht="15" customHeight="1" x14ac:dyDescent="0.25">
      <c r="A5205" s="22" t="s">
        <v>1242</v>
      </c>
      <c r="B5205" s="6">
        <v>45162.515763888892</v>
      </c>
      <c r="C5205" s="23">
        <v>45162.519803240742</v>
      </c>
      <c r="D5205" s="24" t="s">
        <v>8</v>
      </c>
      <c r="E5205" s="24" t="s">
        <v>41</v>
      </c>
      <c r="F5205" s="24" t="s">
        <v>86</v>
      </c>
      <c r="G5205" s="113" t="s">
        <v>1243</v>
      </c>
      <c r="H52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05" s="48">
        <f>tbl_raw_data[[#This Row],[Date Actioned]]-tbl_raw_data[[#This Row],[Date Tagged]]</f>
        <v>4.0393518502241932E-3</v>
      </c>
      <c r="J5205" s="50">
        <f>HOUR(tbl_raw_data[[#This Row],[time_taken]])*60+MINUTE(tbl_raw_data[[#This Row],[time_taken]])+SECOND(tbl_raw_data[[#This Row],[time_taken]])/60</f>
        <v>5.8166666666666664</v>
      </c>
      <c r="K5205" s="54">
        <f>DATE(YEAR(tbl_raw_data[[#This Row],[Date Actioned]]), MONTH(tbl_raw_data[[#This Row],[Date Actioned]]), DAY(tbl_raw_data[[#This Row],[Date Actioned]]))</f>
        <v>45162</v>
      </c>
      <c r="L5205" s="55" t="str">
        <f>UPPER(TEXT(tbl_raw_data[[#This Row],[Updated_date]],"MMMM"))</f>
        <v>AUGUST</v>
      </c>
      <c r="M5205" s="55" t="str">
        <f>UPPER("Week "&amp;IF(ROUNDUP(DAY(tbl_raw_data[[#This Row],[Updated_date]])/7,0)=5,4,ROUNDUP(DAY(tbl_raw_data[[#This Row],[Updated_date]])/7,0)))</f>
        <v>WEEK 4</v>
      </c>
      <c r="N5205" s="57" t="str">
        <f>UPPER(VLOOKUP(tbl_raw_data[[#This Row],[Analyst]],[1]setting!$A$1:$B$15,2,0))</f>
        <v>ASIF</v>
      </c>
      <c r="O5205" s="57" t="str">
        <f>UPPER(tbl_raw_data[[#This Row],[Outcome]])</f>
        <v>WITHDRAW</v>
      </c>
      <c r="P5205" s="57" t="str">
        <f>UPPER(tbl_raw_data[[#This Row],[Queue Name]])</f>
        <v>CONSUMER POST BUREAU</v>
      </c>
      <c r="Q5205" s="57" t="str">
        <f>IF(tbl_raw_data[[#This Row],[time_taken_in_mins]]&lt;=20,"SLA_MET","SLA_NOT_MET")</f>
        <v>SLA_MET</v>
      </c>
    </row>
    <row r="5206" spans="1:17" ht="15" customHeight="1" x14ac:dyDescent="0.25">
      <c r="A5206" s="22" t="s">
        <v>4976</v>
      </c>
      <c r="B5206" s="12">
        <v>45162.516215277778</v>
      </c>
      <c r="C5206" s="27">
        <v>45162.525636574072</v>
      </c>
      <c r="D5206" s="28" t="s">
        <v>13</v>
      </c>
      <c r="E5206" s="28" t="s">
        <v>28</v>
      </c>
      <c r="F5206" s="28" t="s">
        <v>86</v>
      </c>
      <c r="G5206" s="114"/>
      <c r="H52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06" s="48">
        <f>tbl_raw_data[[#This Row],[Date Actioned]]-tbl_raw_data[[#This Row],[Date Tagged]]</f>
        <v>9.4212962940218858E-3</v>
      </c>
      <c r="J5206" s="50">
        <f>HOUR(tbl_raw_data[[#This Row],[time_taken]])*60+MINUTE(tbl_raw_data[[#This Row],[time_taken]])+SECOND(tbl_raw_data[[#This Row],[time_taken]])/60</f>
        <v>13.566666666666666</v>
      </c>
      <c r="K5206" s="54">
        <f>DATE(YEAR(tbl_raw_data[[#This Row],[Date Actioned]]), MONTH(tbl_raw_data[[#This Row],[Date Actioned]]), DAY(tbl_raw_data[[#This Row],[Date Actioned]]))</f>
        <v>45162</v>
      </c>
      <c r="L5206" s="55" t="str">
        <f>UPPER(TEXT(tbl_raw_data[[#This Row],[Updated_date]],"MMMM"))</f>
        <v>AUGUST</v>
      </c>
      <c r="M5206" s="55" t="str">
        <f>UPPER("Week "&amp;IF(ROUNDUP(DAY(tbl_raw_data[[#This Row],[Updated_date]])/7,0)=5,4,ROUNDUP(DAY(tbl_raw_data[[#This Row],[Updated_date]])/7,0)))</f>
        <v>WEEK 4</v>
      </c>
      <c r="N5206" s="57" t="str">
        <f>UPPER(VLOOKUP(tbl_raw_data[[#This Row],[Analyst]],[1]setting!$A$1:$B$15,2,0))</f>
        <v>ASIF</v>
      </c>
      <c r="O5206" s="57" t="str">
        <f>UPPER(tbl_raw_data[[#This Row],[Outcome]])</f>
        <v>APPROVE</v>
      </c>
      <c r="P5206" s="57" t="str">
        <f>UPPER(tbl_raw_data[[#This Row],[Queue Name]])</f>
        <v>CONSUMER EXISTING</v>
      </c>
      <c r="Q5206" s="57" t="str">
        <f>IF(tbl_raw_data[[#This Row],[time_taken_in_mins]]&lt;=20,"SLA_MET","SLA_NOT_MET")</f>
        <v>SLA_MET</v>
      </c>
    </row>
    <row r="5207" spans="1:17" ht="15" customHeight="1" x14ac:dyDescent="0.25">
      <c r="A5207" s="5" t="s">
        <v>1759</v>
      </c>
      <c r="B5207" s="6">
        <v>45162.521087962959</v>
      </c>
      <c r="C5207" s="23">
        <v>45162.525821759256</v>
      </c>
      <c r="D5207" s="24" t="s">
        <v>13</v>
      </c>
      <c r="E5207" s="24" t="s">
        <v>9</v>
      </c>
      <c r="F5207" s="24" t="s">
        <v>109</v>
      </c>
      <c r="G5207" s="113" t="s">
        <v>147</v>
      </c>
      <c r="H52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7" s="48">
        <f>tbl_raw_data[[#This Row],[Date Actioned]]-tbl_raw_data[[#This Row],[Date Tagged]]</f>
        <v>4.7337962969322689E-3</v>
      </c>
      <c r="J5207" s="50">
        <f>HOUR(tbl_raw_data[[#This Row],[time_taken]])*60+MINUTE(tbl_raw_data[[#This Row],[time_taken]])+SECOND(tbl_raw_data[[#This Row],[time_taken]])/60</f>
        <v>6.8166666666666664</v>
      </c>
      <c r="K5207" s="54">
        <f>DATE(YEAR(tbl_raw_data[[#This Row],[Date Actioned]]), MONTH(tbl_raw_data[[#This Row],[Date Actioned]]), DAY(tbl_raw_data[[#This Row],[Date Actioned]]))</f>
        <v>45162</v>
      </c>
      <c r="L5207" s="55" t="str">
        <f>UPPER(TEXT(tbl_raw_data[[#This Row],[Updated_date]],"MMMM"))</f>
        <v>AUGUST</v>
      </c>
      <c r="M5207" s="55" t="str">
        <f>UPPER("Week "&amp;IF(ROUNDUP(DAY(tbl_raw_data[[#This Row],[Updated_date]])/7,0)=5,4,ROUNDUP(DAY(tbl_raw_data[[#This Row],[Updated_date]])/7,0)))</f>
        <v>WEEK 4</v>
      </c>
      <c r="N5207" s="57" t="str">
        <f>UPPER(VLOOKUP(tbl_raw_data[[#This Row],[Analyst]],[1]setting!$A$1:$B$15,2,0))</f>
        <v>NAVED</v>
      </c>
      <c r="O5207" s="57" t="str">
        <f>UPPER(tbl_raw_data[[#This Row],[Outcome]])</f>
        <v>APPROVE</v>
      </c>
      <c r="P5207" s="57" t="str">
        <f>UPPER(tbl_raw_data[[#This Row],[Queue Name]])</f>
        <v>CONSUMER PRE BUREAU</v>
      </c>
      <c r="Q5207" s="57" t="str">
        <f>IF(tbl_raw_data[[#This Row],[time_taken_in_mins]]&lt;=20,"SLA_MET","SLA_NOT_MET")</f>
        <v>SLA_MET</v>
      </c>
    </row>
    <row r="5208" spans="1:17" ht="15" customHeight="1" x14ac:dyDescent="0.25">
      <c r="A5208" s="11" t="s">
        <v>6136</v>
      </c>
      <c r="B5208" s="12">
        <v>45162.521747685183</v>
      </c>
      <c r="C5208" s="27">
        <v>45162.53398148148</v>
      </c>
      <c r="D5208" s="28" t="s">
        <v>13</v>
      </c>
      <c r="E5208" s="28" t="s">
        <v>28</v>
      </c>
      <c r="F5208" s="28" t="s">
        <v>109</v>
      </c>
      <c r="G5208" s="112" t="s">
        <v>53</v>
      </c>
      <c r="H52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08" s="48">
        <f>tbl_raw_data[[#This Row],[Date Actioned]]-tbl_raw_data[[#This Row],[Date Tagged]]</f>
        <v>1.2233796296641231E-2</v>
      </c>
      <c r="J5208" s="50">
        <f>HOUR(tbl_raw_data[[#This Row],[time_taken]])*60+MINUTE(tbl_raw_data[[#This Row],[time_taken]])+SECOND(tbl_raw_data[[#This Row],[time_taken]])/60</f>
        <v>17.616666666666667</v>
      </c>
      <c r="K5208" s="54">
        <f>DATE(YEAR(tbl_raw_data[[#This Row],[Date Actioned]]), MONTH(tbl_raw_data[[#This Row],[Date Actioned]]), DAY(tbl_raw_data[[#This Row],[Date Actioned]]))</f>
        <v>45162</v>
      </c>
      <c r="L5208" s="55" t="str">
        <f>UPPER(TEXT(tbl_raw_data[[#This Row],[Updated_date]],"MMMM"))</f>
        <v>AUGUST</v>
      </c>
      <c r="M5208" s="55" t="str">
        <f>UPPER("Week "&amp;IF(ROUNDUP(DAY(tbl_raw_data[[#This Row],[Updated_date]])/7,0)=5,4,ROUNDUP(DAY(tbl_raw_data[[#This Row],[Updated_date]])/7,0)))</f>
        <v>WEEK 4</v>
      </c>
      <c r="N5208" s="57" t="str">
        <f>UPPER(VLOOKUP(tbl_raw_data[[#This Row],[Analyst]],[1]setting!$A$1:$B$15,2,0))</f>
        <v>NAVED</v>
      </c>
      <c r="O5208" s="57" t="str">
        <f>UPPER(tbl_raw_data[[#This Row],[Outcome]])</f>
        <v>APPROVE</v>
      </c>
      <c r="P5208" s="57" t="str">
        <f>UPPER(tbl_raw_data[[#This Row],[Queue Name]])</f>
        <v>CONSUMER EXISTING</v>
      </c>
      <c r="Q5208" s="57" t="str">
        <f>IF(tbl_raw_data[[#This Row],[time_taken_in_mins]]&lt;=20,"SLA_MET","SLA_NOT_MET")</f>
        <v>SLA_MET</v>
      </c>
    </row>
    <row r="5209" spans="1:17" ht="15" customHeight="1" x14ac:dyDescent="0.25">
      <c r="A5209" s="22" t="s">
        <v>2869</v>
      </c>
      <c r="B5209" s="6">
        <v>45162.526550925926</v>
      </c>
      <c r="C5209" s="23">
        <v>45162.532743055555</v>
      </c>
      <c r="D5209" s="24" t="s">
        <v>46</v>
      </c>
      <c r="E5209" s="24" t="s">
        <v>28</v>
      </c>
      <c r="F5209" s="24" t="s">
        <v>86</v>
      </c>
      <c r="G5209" s="115"/>
      <c r="H52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09" s="48">
        <f>tbl_raw_data[[#This Row],[Date Actioned]]-tbl_raw_data[[#This Row],[Date Tagged]]</f>
        <v>6.1921296291984618E-3</v>
      </c>
      <c r="J5209" s="50">
        <f>HOUR(tbl_raw_data[[#This Row],[time_taken]])*60+MINUTE(tbl_raw_data[[#This Row],[time_taken]])+SECOND(tbl_raw_data[[#This Row],[time_taken]])/60</f>
        <v>8.9166666666666661</v>
      </c>
      <c r="K5209" s="54">
        <f>DATE(YEAR(tbl_raw_data[[#This Row],[Date Actioned]]), MONTH(tbl_raw_data[[#This Row],[Date Actioned]]), DAY(tbl_raw_data[[#This Row],[Date Actioned]]))</f>
        <v>45162</v>
      </c>
      <c r="L5209" s="55" t="str">
        <f>UPPER(TEXT(tbl_raw_data[[#This Row],[Updated_date]],"MMMM"))</f>
        <v>AUGUST</v>
      </c>
      <c r="M5209" s="55" t="str">
        <f>UPPER("Week "&amp;IF(ROUNDUP(DAY(tbl_raw_data[[#This Row],[Updated_date]])/7,0)=5,4,ROUNDUP(DAY(tbl_raw_data[[#This Row],[Updated_date]])/7,0)))</f>
        <v>WEEK 4</v>
      </c>
      <c r="N5209" s="57" t="str">
        <f>UPPER(VLOOKUP(tbl_raw_data[[#This Row],[Analyst]],[1]setting!$A$1:$B$15,2,0))</f>
        <v>ASIF</v>
      </c>
      <c r="O5209" s="57" t="str">
        <f>UPPER(tbl_raw_data[[#This Row],[Outcome]])</f>
        <v>DECLINE</v>
      </c>
      <c r="P5209" s="57" t="str">
        <f>UPPER(tbl_raw_data[[#This Row],[Queue Name]])</f>
        <v>CONSUMER EXISTING</v>
      </c>
      <c r="Q5209" s="57" t="str">
        <f>IF(tbl_raw_data[[#This Row],[time_taken_in_mins]]&lt;=20,"SLA_MET","SLA_NOT_MET")</f>
        <v>SLA_MET</v>
      </c>
    </row>
    <row r="5210" spans="1:17" ht="15" customHeight="1" x14ac:dyDescent="0.25">
      <c r="A5210" s="22" t="s">
        <v>598</v>
      </c>
      <c r="B5210" s="6">
        <v>45162.529074074075</v>
      </c>
      <c r="C5210" s="23">
        <v>45162.532071759262</v>
      </c>
      <c r="D5210" s="24" t="s">
        <v>13</v>
      </c>
      <c r="E5210" s="24" t="s">
        <v>9</v>
      </c>
      <c r="F5210" s="24" t="s">
        <v>168</v>
      </c>
      <c r="G5210" s="113" t="s">
        <v>29</v>
      </c>
      <c r="H52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10" s="48">
        <f>tbl_raw_data[[#This Row],[Date Actioned]]-tbl_raw_data[[#This Row],[Date Tagged]]</f>
        <v>2.9976851874380372E-3</v>
      </c>
      <c r="J5210" s="50">
        <f>HOUR(tbl_raw_data[[#This Row],[time_taken]])*60+MINUTE(tbl_raw_data[[#This Row],[time_taken]])+SECOND(tbl_raw_data[[#This Row],[time_taken]])/60</f>
        <v>4.3166666666666664</v>
      </c>
      <c r="K5210" s="54">
        <f>DATE(YEAR(tbl_raw_data[[#This Row],[Date Actioned]]), MONTH(tbl_raw_data[[#This Row],[Date Actioned]]), DAY(tbl_raw_data[[#This Row],[Date Actioned]]))</f>
        <v>45162</v>
      </c>
      <c r="L5210" s="55" t="str">
        <f>UPPER(TEXT(tbl_raw_data[[#This Row],[Updated_date]],"MMMM"))</f>
        <v>AUGUST</v>
      </c>
      <c r="M5210" s="55" t="str">
        <f>UPPER("Week "&amp;IF(ROUNDUP(DAY(tbl_raw_data[[#This Row],[Updated_date]])/7,0)=5,4,ROUNDUP(DAY(tbl_raw_data[[#This Row],[Updated_date]])/7,0)))</f>
        <v>WEEK 4</v>
      </c>
      <c r="N5210" s="57" t="str">
        <f>UPPER(VLOOKUP(tbl_raw_data[[#This Row],[Analyst]],[1]setting!$A$1:$B$15,2,0))</f>
        <v>MERCEDES</v>
      </c>
      <c r="O5210" s="57" t="str">
        <f>UPPER(tbl_raw_data[[#This Row],[Outcome]])</f>
        <v>APPROVE</v>
      </c>
      <c r="P5210" s="57" t="str">
        <f>UPPER(tbl_raw_data[[#This Row],[Queue Name]])</f>
        <v>CONSUMER PRE BUREAU</v>
      </c>
      <c r="Q5210" s="57" t="str">
        <f>IF(tbl_raw_data[[#This Row],[time_taken_in_mins]]&lt;=20,"SLA_MET","SLA_NOT_MET")</f>
        <v>SLA_MET</v>
      </c>
    </row>
    <row r="5211" spans="1:17" ht="51.75" x14ac:dyDescent="0.25">
      <c r="A5211" s="5" t="s">
        <v>6406</v>
      </c>
      <c r="B5211" s="12">
        <v>45162.531875000001</v>
      </c>
      <c r="C5211" s="27">
        <v>45162.545127314814</v>
      </c>
      <c r="D5211" s="28" t="s">
        <v>8</v>
      </c>
      <c r="E5211" s="28" t="s">
        <v>28</v>
      </c>
      <c r="F5211" s="28" t="s">
        <v>42</v>
      </c>
      <c r="G5211" s="112" t="s">
        <v>6322</v>
      </c>
      <c r="H52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1" s="48">
        <f>tbl_raw_data[[#This Row],[Date Actioned]]-tbl_raw_data[[#This Row],[Date Tagged]]</f>
        <v>1.3252314813144039E-2</v>
      </c>
      <c r="J5211" s="50">
        <f>HOUR(tbl_raw_data[[#This Row],[time_taken]])*60+MINUTE(tbl_raw_data[[#This Row],[time_taken]])+SECOND(tbl_raw_data[[#This Row],[time_taken]])/60</f>
        <v>19.083333333333332</v>
      </c>
      <c r="K5211" s="54">
        <f>DATE(YEAR(tbl_raw_data[[#This Row],[Date Actioned]]), MONTH(tbl_raw_data[[#This Row],[Date Actioned]]), DAY(tbl_raw_data[[#This Row],[Date Actioned]]))</f>
        <v>45162</v>
      </c>
      <c r="L5211" s="55" t="str">
        <f>UPPER(TEXT(tbl_raw_data[[#This Row],[Updated_date]],"MMMM"))</f>
        <v>AUGUST</v>
      </c>
      <c r="M5211" s="55" t="str">
        <f>UPPER("Week "&amp;IF(ROUNDUP(DAY(tbl_raw_data[[#This Row],[Updated_date]])/7,0)=5,4,ROUNDUP(DAY(tbl_raw_data[[#This Row],[Updated_date]])/7,0)))</f>
        <v>WEEK 4</v>
      </c>
      <c r="N5211" s="57" t="str">
        <f>UPPER(VLOOKUP(tbl_raw_data[[#This Row],[Analyst]],[1]setting!$A$1:$B$15,2,0))</f>
        <v>NITESH</v>
      </c>
      <c r="O5211" s="57" t="str">
        <f>UPPER(tbl_raw_data[[#This Row],[Outcome]])</f>
        <v>WITHDRAW</v>
      </c>
      <c r="P5211" s="57" t="str">
        <f>UPPER(tbl_raw_data[[#This Row],[Queue Name]])</f>
        <v>CONSUMER EXISTING</v>
      </c>
      <c r="Q5211" s="57" t="str">
        <f>IF(tbl_raw_data[[#This Row],[time_taken_in_mins]]&lt;=20,"SLA_MET","SLA_NOT_MET")</f>
        <v>SLA_MET</v>
      </c>
    </row>
    <row r="5212" spans="1:17" ht="39" x14ac:dyDescent="0.25">
      <c r="A5212" s="11" t="s">
        <v>851</v>
      </c>
      <c r="B5212" s="6">
        <v>45162.531898148147</v>
      </c>
      <c r="C5212" s="23">
        <v>45162.53533564815</v>
      </c>
      <c r="D5212" s="24" t="s">
        <v>8</v>
      </c>
      <c r="E5212" s="24" t="s">
        <v>28</v>
      </c>
      <c r="F5212" s="24" t="s">
        <v>86</v>
      </c>
      <c r="G5212" s="113" t="s">
        <v>493</v>
      </c>
      <c r="H52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12" s="48">
        <f>tbl_raw_data[[#This Row],[Date Actioned]]-tbl_raw_data[[#This Row],[Date Tagged]]</f>
        <v>3.4375000032014214E-3</v>
      </c>
      <c r="J5212" s="50">
        <f>HOUR(tbl_raw_data[[#This Row],[time_taken]])*60+MINUTE(tbl_raw_data[[#This Row],[time_taken]])+SECOND(tbl_raw_data[[#This Row],[time_taken]])/60</f>
        <v>4.95</v>
      </c>
      <c r="K5212" s="54">
        <f>DATE(YEAR(tbl_raw_data[[#This Row],[Date Actioned]]), MONTH(tbl_raw_data[[#This Row],[Date Actioned]]), DAY(tbl_raw_data[[#This Row],[Date Actioned]]))</f>
        <v>45162</v>
      </c>
      <c r="L5212" s="55" t="str">
        <f>UPPER(TEXT(tbl_raw_data[[#This Row],[Updated_date]],"MMMM"))</f>
        <v>AUGUST</v>
      </c>
      <c r="M5212" s="55" t="str">
        <f>UPPER("Week "&amp;IF(ROUNDUP(DAY(tbl_raw_data[[#This Row],[Updated_date]])/7,0)=5,4,ROUNDUP(DAY(tbl_raw_data[[#This Row],[Updated_date]])/7,0)))</f>
        <v>WEEK 4</v>
      </c>
      <c r="N5212" s="57" t="str">
        <f>UPPER(VLOOKUP(tbl_raw_data[[#This Row],[Analyst]],[1]setting!$A$1:$B$15,2,0))</f>
        <v>ASIF</v>
      </c>
      <c r="O5212" s="57" t="str">
        <f>UPPER(tbl_raw_data[[#This Row],[Outcome]])</f>
        <v>WITHDRAW</v>
      </c>
      <c r="P5212" s="57" t="str">
        <f>UPPER(tbl_raw_data[[#This Row],[Queue Name]])</f>
        <v>CONSUMER EXISTING</v>
      </c>
      <c r="Q5212" s="57" t="str">
        <f>IF(tbl_raw_data[[#This Row],[time_taken_in_mins]]&lt;=20,"SLA_MET","SLA_NOT_MET")</f>
        <v>SLA_MET</v>
      </c>
    </row>
    <row r="5213" spans="1:17" ht="15" customHeight="1" x14ac:dyDescent="0.25">
      <c r="A5213" s="22" t="s">
        <v>2090</v>
      </c>
      <c r="B5213" s="12">
        <v>45162.532951388886</v>
      </c>
      <c r="C5213" s="27">
        <v>45162.538136574076</v>
      </c>
      <c r="D5213" s="28" t="s">
        <v>8</v>
      </c>
      <c r="E5213" s="28" t="s">
        <v>9</v>
      </c>
      <c r="F5213" s="28" t="s">
        <v>109</v>
      </c>
      <c r="G5213" s="112" t="s">
        <v>488</v>
      </c>
      <c r="H52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3" s="48">
        <f>tbl_raw_data[[#This Row],[Date Actioned]]-tbl_raw_data[[#This Row],[Date Tagged]]</f>
        <v>5.1851851894753054E-3</v>
      </c>
      <c r="J5213" s="50">
        <f>HOUR(tbl_raw_data[[#This Row],[time_taken]])*60+MINUTE(tbl_raw_data[[#This Row],[time_taken]])+SECOND(tbl_raw_data[[#This Row],[time_taken]])/60</f>
        <v>7.4666666666666668</v>
      </c>
      <c r="K5213" s="54">
        <f>DATE(YEAR(tbl_raw_data[[#This Row],[Date Actioned]]), MONTH(tbl_raw_data[[#This Row],[Date Actioned]]), DAY(tbl_raw_data[[#This Row],[Date Actioned]]))</f>
        <v>45162</v>
      </c>
      <c r="L5213" s="55" t="str">
        <f>UPPER(TEXT(tbl_raw_data[[#This Row],[Updated_date]],"MMMM"))</f>
        <v>AUGUST</v>
      </c>
      <c r="M5213" s="55" t="str">
        <f>UPPER("Week "&amp;IF(ROUNDUP(DAY(tbl_raw_data[[#This Row],[Updated_date]])/7,0)=5,4,ROUNDUP(DAY(tbl_raw_data[[#This Row],[Updated_date]])/7,0)))</f>
        <v>WEEK 4</v>
      </c>
      <c r="N5213" s="57" t="str">
        <f>UPPER(VLOOKUP(tbl_raw_data[[#This Row],[Analyst]],[1]setting!$A$1:$B$15,2,0))</f>
        <v>NAVED</v>
      </c>
      <c r="O5213" s="57" t="str">
        <f>UPPER(tbl_raw_data[[#This Row],[Outcome]])</f>
        <v>WITHDRAW</v>
      </c>
      <c r="P5213" s="57" t="str">
        <f>UPPER(tbl_raw_data[[#This Row],[Queue Name]])</f>
        <v>CONSUMER PRE BUREAU</v>
      </c>
      <c r="Q5213" s="57" t="str">
        <f>IF(tbl_raw_data[[#This Row],[time_taken_in_mins]]&lt;=20,"SLA_MET","SLA_NOT_MET")</f>
        <v>SLA_MET</v>
      </c>
    </row>
    <row r="5214" spans="1:17" ht="15" customHeight="1" x14ac:dyDescent="0.25">
      <c r="A5214" s="5" t="s">
        <v>572</v>
      </c>
      <c r="B5214" s="12">
        <v>45162.535798611112</v>
      </c>
      <c r="C5214" s="27">
        <v>45162.538738425923</v>
      </c>
      <c r="D5214" s="28" t="s">
        <v>46</v>
      </c>
      <c r="E5214" s="28" t="s">
        <v>9</v>
      </c>
      <c r="F5214" s="28" t="s">
        <v>55</v>
      </c>
      <c r="G5214" s="112" t="s">
        <v>47</v>
      </c>
      <c r="H52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4" s="48">
        <f>tbl_raw_data[[#This Row],[Date Actioned]]-tbl_raw_data[[#This Row],[Date Tagged]]</f>
        <v>2.9398148108157329E-3</v>
      </c>
      <c r="J5214" s="50">
        <f>HOUR(tbl_raw_data[[#This Row],[time_taken]])*60+MINUTE(tbl_raw_data[[#This Row],[time_taken]])+SECOND(tbl_raw_data[[#This Row],[time_taken]])/60</f>
        <v>4.2333333333333334</v>
      </c>
      <c r="K5214" s="54">
        <f>DATE(YEAR(tbl_raw_data[[#This Row],[Date Actioned]]), MONTH(tbl_raw_data[[#This Row],[Date Actioned]]), DAY(tbl_raw_data[[#This Row],[Date Actioned]]))</f>
        <v>45162</v>
      </c>
      <c r="L5214" s="55" t="str">
        <f>UPPER(TEXT(tbl_raw_data[[#This Row],[Updated_date]],"MMMM"))</f>
        <v>AUGUST</v>
      </c>
      <c r="M5214" s="55" t="str">
        <f>UPPER("Week "&amp;IF(ROUNDUP(DAY(tbl_raw_data[[#This Row],[Updated_date]])/7,0)=5,4,ROUNDUP(DAY(tbl_raw_data[[#This Row],[Updated_date]])/7,0)))</f>
        <v>WEEK 4</v>
      </c>
      <c r="N5214" s="57" t="str">
        <f>UPPER(VLOOKUP(tbl_raw_data[[#This Row],[Analyst]],[1]setting!$A$1:$B$15,2,0))</f>
        <v>CAMERON</v>
      </c>
      <c r="O5214" s="57" t="str">
        <f>UPPER(tbl_raw_data[[#This Row],[Outcome]])</f>
        <v>DECLINE</v>
      </c>
      <c r="P5214" s="57" t="str">
        <f>UPPER(tbl_raw_data[[#This Row],[Queue Name]])</f>
        <v>CONSUMER PRE BUREAU</v>
      </c>
      <c r="Q5214" s="57" t="str">
        <f>IF(tbl_raw_data[[#This Row],[time_taken_in_mins]]&lt;=20,"SLA_MET","SLA_NOT_MET")</f>
        <v>SLA_MET</v>
      </c>
    </row>
    <row r="5215" spans="1:17" ht="39" x14ac:dyDescent="0.25">
      <c r="A5215" s="5" t="s">
        <v>1916</v>
      </c>
      <c r="B5215" s="6">
        <v>45162.539965277778</v>
      </c>
      <c r="C5215" s="23">
        <v>45162.544930555552</v>
      </c>
      <c r="D5215" s="24" t="s">
        <v>8</v>
      </c>
      <c r="E5215" s="24" t="s">
        <v>28</v>
      </c>
      <c r="F5215" s="24" t="s">
        <v>86</v>
      </c>
      <c r="G5215" s="113" t="s">
        <v>493</v>
      </c>
      <c r="H52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15" s="48">
        <f>tbl_raw_data[[#This Row],[Date Actioned]]-tbl_raw_data[[#This Row],[Date Tagged]]</f>
        <v>4.9652777743176557E-3</v>
      </c>
      <c r="J5215" s="50">
        <f>HOUR(tbl_raw_data[[#This Row],[time_taken]])*60+MINUTE(tbl_raw_data[[#This Row],[time_taken]])+SECOND(tbl_raw_data[[#This Row],[time_taken]])/60</f>
        <v>7.15</v>
      </c>
      <c r="K5215" s="54">
        <f>DATE(YEAR(tbl_raw_data[[#This Row],[Date Actioned]]), MONTH(tbl_raw_data[[#This Row],[Date Actioned]]), DAY(tbl_raw_data[[#This Row],[Date Actioned]]))</f>
        <v>45162</v>
      </c>
      <c r="L5215" s="55" t="str">
        <f>UPPER(TEXT(tbl_raw_data[[#This Row],[Updated_date]],"MMMM"))</f>
        <v>AUGUST</v>
      </c>
      <c r="M5215" s="55" t="str">
        <f>UPPER("Week "&amp;IF(ROUNDUP(DAY(tbl_raw_data[[#This Row],[Updated_date]])/7,0)=5,4,ROUNDUP(DAY(tbl_raw_data[[#This Row],[Updated_date]])/7,0)))</f>
        <v>WEEK 4</v>
      </c>
      <c r="N5215" s="57" t="str">
        <f>UPPER(VLOOKUP(tbl_raw_data[[#This Row],[Analyst]],[1]setting!$A$1:$B$15,2,0))</f>
        <v>ASIF</v>
      </c>
      <c r="O5215" s="57" t="str">
        <f>UPPER(tbl_raw_data[[#This Row],[Outcome]])</f>
        <v>WITHDRAW</v>
      </c>
      <c r="P5215" s="57" t="str">
        <f>UPPER(tbl_raw_data[[#This Row],[Queue Name]])</f>
        <v>CONSUMER EXISTING</v>
      </c>
      <c r="Q5215" s="57" t="str">
        <f>IF(tbl_raw_data[[#This Row],[time_taken_in_mins]]&lt;=20,"SLA_MET","SLA_NOT_MET")</f>
        <v>SLA_MET</v>
      </c>
    </row>
    <row r="5216" spans="1:17" ht="15" customHeight="1" x14ac:dyDescent="0.25">
      <c r="A5216" s="5" t="s">
        <v>6976</v>
      </c>
      <c r="B5216" s="12">
        <v>45162.541932870372</v>
      </c>
      <c r="C5216" s="27">
        <v>45162.559895833336</v>
      </c>
      <c r="D5216" s="28" t="s">
        <v>13</v>
      </c>
      <c r="E5216" s="28" t="s">
        <v>28</v>
      </c>
      <c r="F5216" s="28" t="s">
        <v>228</v>
      </c>
      <c r="G5216" s="114"/>
      <c r="H52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16" s="48">
        <f>tbl_raw_data[[#This Row],[Date Actioned]]-tbl_raw_data[[#This Row],[Date Tagged]]</f>
        <v>1.7962962963792961E-2</v>
      </c>
      <c r="J5216" s="50">
        <f>HOUR(tbl_raw_data[[#This Row],[time_taken]])*60+MINUTE(tbl_raw_data[[#This Row],[time_taken]])+SECOND(tbl_raw_data[[#This Row],[time_taken]])/60</f>
        <v>25.866666666666667</v>
      </c>
      <c r="K5216" s="54">
        <f>DATE(YEAR(tbl_raw_data[[#This Row],[Date Actioned]]), MONTH(tbl_raw_data[[#This Row],[Date Actioned]]), DAY(tbl_raw_data[[#This Row],[Date Actioned]]))</f>
        <v>45162</v>
      </c>
      <c r="L5216" s="55" t="str">
        <f>UPPER(TEXT(tbl_raw_data[[#This Row],[Updated_date]],"MMMM"))</f>
        <v>AUGUST</v>
      </c>
      <c r="M5216" s="55" t="str">
        <f>UPPER("Week "&amp;IF(ROUNDUP(DAY(tbl_raw_data[[#This Row],[Updated_date]])/7,0)=5,4,ROUNDUP(DAY(tbl_raw_data[[#This Row],[Updated_date]])/7,0)))</f>
        <v>WEEK 4</v>
      </c>
      <c r="N5216" s="57" t="str">
        <f>UPPER(VLOOKUP(tbl_raw_data[[#This Row],[Analyst]],[1]setting!$A$1:$B$15,2,0))</f>
        <v>OUADIR</v>
      </c>
      <c r="O5216" s="57" t="str">
        <f>UPPER(tbl_raw_data[[#This Row],[Outcome]])</f>
        <v>APPROVE</v>
      </c>
      <c r="P5216" s="57" t="str">
        <f>UPPER(tbl_raw_data[[#This Row],[Queue Name]])</f>
        <v>CONSUMER EXISTING</v>
      </c>
      <c r="Q5216" s="57" t="str">
        <f>IF(tbl_raw_data[[#This Row],[time_taken_in_mins]]&lt;=20,"SLA_MET","SLA_NOT_MET")</f>
        <v>SLA_NOT_MET</v>
      </c>
    </row>
    <row r="5217" spans="1:17" ht="15" customHeight="1" x14ac:dyDescent="0.25">
      <c r="A5217" s="11" t="s">
        <v>3218</v>
      </c>
      <c r="B5217" s="12">
        <v>45162.542997685188</v>
      </c>
      <c r="C5217" s="27">
        <v>45162.549687500003</v>
      </c>
      <c r="D5217" s="28" t="s">
        <v>8</v>
      </c>
      <c r="E5217" s="28" t="s">
        <v>9</v>
      </c>
      <c r="F5217" s="28" t="s">
        <v>55</v>
      </c>
      <c r="G5217" s="112" t="s">
        <v>234</v>
      </c>
      <c r="H52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7" s="48">
        <f>tbl_raw_data[[#This Row],[Date Actioned]]-tbl_raw_data[[#This Row],[Date Tagged]]</f>
        <v>6.6898148143081926E-3</v>
      </c>
      <c r="J5217" s="50">
        <f>HOUR(tbl_raw_data[[#This Row],[time_taken]])*60+MINUTE(tbl_raw_data[[#This Row],[time_taken]])+SECOND(tbl_raw_data[[#This Row],[time_taken]])/60</f>
        <v>9.6333333333333329</v>
      </c>
      <c r="K5217" s="54">
        <f>DATE(YEAR(tbl_raw_data[[#This Row],[Date Actioned]]), MONTH(tbl_raw_data[[#This Row],[Date Actioned]]), DAY(tbl_raw_data[[#This Row],[Date Actioned]]))</f>
        <v>45162</v>
      </c>
      <c r="L5217" s="55" t="str">
        <f>UPPER(TEXT(tbl_raw_data[[#This Row],[Updated_date]],"MMMM"))</f>
        <v>AUGUST</v>
      </c>
      <c r="M5217" s="55" t="str">
        <f>UPPER("Week "&amp;IF(ROUNDUP(DAY(tbl_raw_data[[#This Row],[Updated_date]])/7,0)=5,4,ROUNDUP(DAY(tbl_raw_data[[#This Row],[Updated_date]])/7,0)))</f>
        <v>WEEK 4</v>
      </c>
      <c r="N5217" s="57" t="str">
        <f>UPPER(VLOOKUP(tbl_raw_data[[#This Row],[Analyst]],[1]setting!$A$1:$B$15,2,0))</f>
        <v>CAMERON</v>
      </c>
      <c r="O5217" s="57" t="str">
        <f>UPPER(tbl_raw_data[[#This Row],[Outcome]])</f>
        <v>WITHDRAW</v>
      </c>
      <c r="P5217" s="57" t="str">
        <f>UPPER(tbl_raw_data[[#This Row],[Queue Name]])</f>
        <v>CONSUMER PRE BUREAU</v>
      </c>
      <c r="Q5217" s="57" t="str">
        <f>IF(tbl_raw_data[[#This Row],[time_taken_in_mins]]&lt;=20,"SLA_MET","SLA_NOT_MET")</f>
        <v>SLA_MET</v>
      </c>
    </row>
    <row r="5218" spans="1:17" ht="51.75" x14ac:dyDescent="0.25">
      <c r="A5218" s="22" t="s">
        <v>3752</v>
      </c>
      <c r="B5218" s="6">
        <v>45162.544456018521</v>
      </c>
      <c r="C5218" s="23">
        <v>45162.551828703705</v>
      </c>
      <c r="D5218" s="24" t="s">
        <v>8</v>
      </c>
      <c r="E5218" s="24" t="s">
        <v>28</v>
      </c>
      <c r="F5218" s="24" t="s">
        <v>86</v>
      </c>
      <c r="G5218" s="113" t="s">
        <v>1052</v>
      </c>
      <c r="H52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8" s="48">
        <f>tbl_raw_data[[#This Row],[Date Actioned]]-tbl_raw_data[[#This Row],[Date Tagged]]</f>
        <v>7.3726851842366159E-3</v>
      </c>
      <c r="J5218" s="50">
        <f>HOUR(tbl_raw_data[[#This Row],[time_taken]])*60+MINUTE(tbl_raw_data[[#This Row],[time_taken]])+SECOND(tbl_raw_data[[#This Row],[time_taken]])/60</f>
        <v>10.616666666666667</v>
      </c>
      <c r="K5218" s="54">
        <f>DATE(YEAR(tbl_raw_data[[#This Row],[Date Actioned]]), MONTH(tbl_raw_data[[#This Row],[Date Actioned]]), DAY(tbl_raw_data[[#This Row],[Date Actioned]]))</f>
        <v>45162</v>
      </c>
      <c r="L5218" s="55" t="str">
        <f>UPPER(TEXT(tbl_raw_data[[#This Row],[Updated_date]],"MMMM"))</f>
        <v>AUGUST</v>
      </c>
      <c r="M5218" s="55" t="str">
        <f>UPPER("Week "&amp;IF(ROUNDUP(DAY(tbl_raw_data[[#This Row],[Updated_date]])/7,0)=5,4,ROUNDUP(DAY(tbl_raw_data[[#This Row],[Updated_date]])/7,0)))</f>
        <v>WEEK 4</v>
      </c>
      <c r="N5218" s="57" t="str">
        <f>UPPER(VLOOKUP(tbl_raw_data[[#This Row],[Analyst]],[1]setting!$A$1:$B$15,2,0))</f>
        <v>ASIF</v>
      </c>
      <c r="O5218" s="57" t="str">
        <f>UPPER(tbl_raw_data[[#This Row],[Outcome]])</f>
        <v>WITHDRAW</v>
      </c>
      <c r="P5218" s="57" t="str">
        <f>UPPER(tbl_raw_data[[#This Row],[Queue Name]])</f>
        <v>CONSUMER EXISTING</v>
      </c>
      <c r="Q5218" s="57" t="str">
        <f>IF(tbl_raw_data[[#This Row],[time_taken_in_mins]]&lt;=20,"SLA_MET","SLA_NOT_MET")</f>
        <v>SLA_MET</v>
      </c>
    </row>
    <row r="5219" spans="1:17" ht="15" customHeight="1" x14ac:dyDescent="0.25">
      <c r="A5219" s="5" t="s">
        <v>6321</v>
      </c>
      <c r="B5219" s="12">
        <v>45162.545300925929</v>
      </c>
      <c r="C5219" s="27">
        <v>45162.558229166665</v>
      </c>
      <c r="D5219" s="28" t="s">
        <v>8</v>
      </c>
      <c r="E5219" s="28" t="s">
        <v>9</v>
      </c>
      <c r="F5219" s="28" t="s">
        <v>42</v>
      </c>
      <c r="G5219" s="112" t="s">
        <v>6322</v>
      </c>
      <c r="H52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19" s="48">
        <f>tbl_raw_data[[#This Row],[Date Actioned]]-tbl_raw_data[[#This Row],[Date Tagged]]</f>
        <v>1.2928240736073349E-2</v>
      </c>
      <c r="J5219" s="50">
        <f>HOUR(tbl_raw_data[[#This Row],[time_taken]])*60+MINUTE(tbl_raw_data[[#This Row],[time_taken]])+SECOND(tbl_raw_data[[#This Row],[time_taken]])/60</f>
        <v>18.616666666666667</v>
      </c>
      <c r="K5219" s="54">
        <f>DATE(YEAR(tbl_raw_data[[#This Row],[Date Actioned]]), MONTH(tbl_raw_data[[#This Row],[Date Actioned]]), DAY(tbl_raw_data[[#This Row],[Date Actioned]]))</f>
        <v>45162</v>
      </c>
      <c r="L5219" s="55" t="str">
        <f>UPPER(TEXT(tbl_raw_data[[#This Row],[Updated_date]],"MMMM"))</f>
        <v>AUGUST</v>
      </c>
      <c r="M5219" s="55" t="str">
        <f>UPPER("Week "&amp;IF(ROUNDUP(DAY(tbl_raw_data[[#This Row],[Updated_date]])/7,0)=5,4,ROUNDUP(DAY(tbl_raw_data[[#This Row],[Updated_date]])/7,0)))</f>
        <v>WEEK 4</v>
      </c>
      <c r="N5219" s="57" t="str">
        <f>UPPER(VLOOKUP(tbl_raw_data[[#This Row],[Analyst]],[1]setting!$A$1:$B$15,2,0))</f>
        <v>NITESH</v>
      </c>
      <c r="O5219" s="57" t="str">
        <f>UPPER(tbl_raw_data[[#This Row],[Outcome]])</f>
        <v>WITHDRAW</v>
      </c>
      <c r="P5219" s="57" t="str">
        <f>UPPER(tbl_raw_data[[#This Row],[Queue Name]])</f>
        <v>CONSUMER PRE BUREAU</v>
      </c>
      <c r="Q5219" s="57" t="str">
        <f>IF(tbl_raw_data[[#This Row],[time_taken_in_mins]]&lt;=20,"SLA_MET","SLA_NOT_MET")</f>
        <v>SLA_MET</v>
      </c>
    </row>
    <row r="5220" spans="1:17" ht="51.75" x14ac:dyDescent="0.25">
      <c r="A5220" s="11" t="s">
        <v>5542</v>
      </c>
      <c r="B5220" s="6">
        <v>45162.545312499999</v>
      </c>
      <c r="C5220" s="23">
        <v>45162.556064814817</v>
      </c>
      <c r="D5220" s="24" t="s">
        <v>8</v>
      </c>
      <c r="E5220" s="24" t="s">
        <v>28</v>
      </c>
      <c r="F5220" s="24" t="s">
        <v>55</v>
      </c>
      <c r="G5220" s="113" t="s">
        <v>1052</v>
      </c>
      <c r="H52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20" s="48">
        <f>tbl_raw_data[[#This Row],[Date Actioned]]-tbl_raw_data[[#This Row],[Date Tagged]]</f>
        <v>1.0752314818091691E-2</v>
      </c>
      <c r="J5220" s="50">
        <f>HOUR(tbl_raw_data[[#This Row],[time_taken]])*60+MINUTE(tbl_raw_data[[#This Row],[time_taken]])+SECOND(tbl_raw_data[[#This Row],[time_taken]])/60</f>
        <v>15.483333333333333</v>
      </c>
      <c r="K5220" s="54">
        <f>DATE(YEAR(tbl_raw_data[[#This Row],[Date Actioned]]), MONTH(tbl_raw_data[[#This Row],[Date Actioned]]), DAY(tbl_raw_data[[#This Row],[Date Actioned]]))</f>
        <v>45162</v>
      </c>
      <c r="L5220" s="55" t="str">
        <f>UPPER(TEXT(tbl_raw_data[[#This Row],[Updated_date]],"MMMM"))</f>
        <v>AUGUST</v>
      </c>
      <c r="M5220" s="55" t="str">
        <f>UPPER("Week "&amp;IF(ROUNDUP(DAY(tbl_raw_data[[#This Row],[Updated_date]])/7,0)=5,4,ROUNDUP(DAY(tbl_raw_data[[#This Row],[Updated_date]])/7,0)))</f>
        <v>WEEK 4</v>
      </c>
      <c r="N5220" s="57" t="str">
        <f>UPPER(VLOOKUP(tbl_raw_data[[#This Row],[Analyst]],[1]setting!$A$1:$B$15,2,0))</f>
        <v>CAMERON</v>
      </c>
      <c r="O5220" s="57" t="str">
        <f>UPPER(tbl_raw_data[[#This Row],[Outcome]])</f>
        <v>WITHDRAW</v>
      </c>
      <c r="P5220" s="57" t="str">
        <f>UPPER(tbl_raw_data[[#This Row],[Queue Name]])</f>
        <v>CONSUMER EXISTING</v>
      </c>
      <c r="Q5220" s="57" t="str">
        <f>IF(tbl_raw_data[[#This Row],[time_taken_in_mins]]&lt;=20,"SLA_MET","SLA_NOT_MET")</f>
        <v>SLA_MET</v>
      </c>
    </row>
    <row r="5221" spans="1:17" ht="15" customHeight="1" x14ac:dyDescent="0.25">
      <c r="A5221" s="11" t="s">
        <v>3129</v>
      </c>
      <c r="B5221" s="6">
        <v>45162.5468287037</v>
      </c>
      <c r="C5221" s="23">
        <v>45162.553402777776</v>
      </c>
      <c r="D5221" s="24" t="s">
        <v>13</v>
      </c>
      <c r="E5221" s="24" t="s">
        <v>28</v>
      </c>
      <c r="F5221" s="24" t="s">
        <v>86</v>
      </c>
      <c r="G5221" s="113" t="s">
        <v>29</v>
      </c>
      <c r="H52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1" s="48">
        <f>tbl_raw_data[[#This Row],[Date Actioned]]-tbl_raw_data[[#This Row],[Date Tagged]]</f>
        <v>6.5740740756154992E-3</v>
      </c>
      <c r="J5221" s="50">
        <f>HOUR(tbl_raw_data[[#This Row],[time_taken]])*60+MINUTE(tbl_raw_data[[#This Row],[time_taken]])+SECOND(tbl_raw_data[[#This Row],[time_taken]])/60</f>
        <v>9.4666666666666668</v>
      </c>
      <c r="K5221" s="54">
        <f>DATE(YEAR(tbl_raw_data[[#This Row],[Date Actioned]]), MONTH(tbl_raw_data[[#This Row],[Date Actioned]]), DAY(tbl_raw_data[[#This Row],[Date Actioned]]))</f>
        <v>45162</v>
      </c>
      <c r="L5221" s="55" t="str">
        <f>UPPER(TEXT(tbl_raw_data[[#This Row],[Updated_date]],"MMMM"))</f>
        <v>AUGUST</v>
      </c>
      <c r="M5221" s="55" t="str">
        <f>UPPER("Week "&amp;IF(ROUNDUP(DAY(tbl_raw_data[[#This Row],[Updated_date]])/7,0)=5,4,ROUNDUP(DAY(tbl_raw_data[[#This Row],[Updated_date]])/7,0)))</f>
        <v>WEEK 4</v>
      </c>
      <c r="N5221" s="57" t="str">
        <f>UPPER(VLOOKUP(tbl_raw_data[[#This Row],[Analyst]],[1]setting!$A$1:$B$15,2,0))</f>
        <v>ASIF</v>
      </c>
      <c r="O5221" s="57" t="str">
        <f>UPPER(tbl_raw_data[[#This Row],[Outcome]])</f>
        <v>APPROVE</v>
      </c>
      <c r="P5221" s="57" t="str">
        <f>UPPER(tbl_raw_data[[#This Row],[Queue Name]])</f>
        <v>CONSUMER EXISTING</v>
      </c>
      <c r="Q5221" s="57" t="str">
        <f>IF(tbl_raw_data[[#This Row],[time_taken_in_mins]]&lt;=20,"SLA_MET","SLA_NOT_MET")</f>
        <v>SLA_MET</v>
      </c>
    </row>
    <row r="5222" spans="1:17" ht="15" customHeight="1" x14ac:dyDescent="0.25">
      <c r="A5222" s="22" t="s">
        <v>4894</v>
      </c>
      <c r="B5222" s="12">
        <v>45162.547488425924</v>
      </c>
      <c r="C5222" s="27">
        <v>45162.55673611111</v>
      </c>
      <c r="D5222" s="28" t="s">
        <v>8</v>
      </c>
      <c r="E5222" s="28" t="s">
        <v>9</v>
      </c>
      <c r="F5222" s="28" t="s">
        <v>86</v>
      </c>
      <c r="G5222" s="112" t="s">
        <v>4895</v>
      </c>
      <c r="H52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22" s="48">
        <f>tbl_raw_data[[#This Row],[Date Actioned]]-tbl_raw_data[[#This Row],[Date Tagged]]</f>
        <v>9.2476851859828457E-3</v>
      </c>
      <c r="J5222" s="50">
        <f>HOUR(tbl_raw_data[[#This Row],[time_taken]])*60+MINUTE(tbl_raw_data[[#This Row],[time_taken]])+SECOND(tbl_raw_data[[#This Row],[time_taken]])/60</f>
        <v>13.316666666666666</v>
      </c>
      <c r="K5222" s="54">
        <f>DATE(YEAR(tbl_raw_data[[#This Row],[Date Actioned]]), MONTH(tbl_raw_data[[#This Row],[Date Actioned]]), DAY(tbl_raw_data[[#This Row],[Date Actioned]]))</f>
        <v>45162</v>
      </c>
      <c r="L5222" s="55" t="str">
        <f>UPPER(TEXT(tbl_raw_data[[#This Row],[Updated_date]],"MMMM"))</f>
        <v>AUGUST</v>
      </c>
      <c r="M5222" s="55" t="str">
        <f>UPPER("Week "&amp;IF(ROUNDUP(DAY(tbl_raw_data[[#This Row],[Updated_date]])/7,0)=5,4,ROUNDUP(DAY(tbl_raw_data[[#This Row],[Updated_date]])/7,0)))</f>
        <v>WEEK 4</v>
      </c>
      <c r="N5222" s="57" t="str">
        <f>UPPER(VLOOKUP(tbl_raw_data[[#This Row],[Analyst]],[1]setting!$A$1:$B$15,2,0))</f>
        <v>ASIF</v>
      </c>
      <c r="O5222" s="57" t="str">
        <f>UPPER(tbl_raw_data[[#This Row],[Outcome]])</f>
        <v>WITHDRAW</v>
      </c>
      <c r="P5222" s="57" t="str">
        <f>UPPER(tbl_raw_data[[#This Row],[Queue Name]])</f>
        <v>CONSUMER PRE BUREAU</v>
      </c>
      <c r="Q5222" s="57" t="str">
        <f>IF(tbl_raw_data[[#This Row],[time_taken_in_mins]]&lt;=20,"SLA_MET","SLA_NOT_MET")</f>
        <v>SLA_MET</v>
      </c>
    </row>
    <row r="5223" spans="1:17" ht="39" x14ac:dyDescent="0.25">
      <c r="A5223" s="5" t="s">
        <v>6101</v>
      </c>
      <c r="B5223" s="6">
        <v>45162.548125000001</v>
      </c>
      <c r="C5223" s="23">
        <v>45162.560266203705</v>
      </c>
      <c r="D5223" s="24" t="s">
        <v>8</v>
      </c>
      <c r="E5223" s="24" t="s">
        <v>28</v>
      </c>
      <c r="F5223" s="24" t="s">
        <v>55</v>
      </c>
      <c r="G5223" s="113" t="s">
        <v>493</v>
      </c>
      <c r="H52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23" s="48">
        <f>tbl_raw_data[[#This Row],[Date Actioned]]-tbl_raw_data[[#This Row],[Date Tagged]]</f>
        <v>1.2141203704231884E-2</v>
      </c>
      <c r="J5223" s="50">
        <f>HOUR(tbl_raw_data[[#This Row],[time_taken]])*60+MINUTE(tbl_raw_data[[#This Row],[time_taken]])+SECOND(tbl_raw_data[[#This Row],[time_taken]])/60</f>
        <v>17.483333333333334</v>
      </c>
      <c r="K5223" s="54">
        <f>DATE(YEAR(tbl_raw_data[[#This Row],[Date Actioned]]), MONTH(tbl_raw_data[[#This Row],[Date Actioned]]), DAY(tbl_raw_data[[#This Row],[Date Actioned]]))</f>
        <v>45162</v>
      </c>
      <c r="L5223" s="55" t="str">
        <f>UPPER(TEXT(tbl_raw_data[[#This Row],[Updated_date]],"MMMM"))</f>
        <v>AUGUST</v>
      </c>
      <c r="M5223" s="55" t="str">
        <f>UPPER("Week "&amp;IF(ROUNDUP(DAY(tbl_raw_data[[#This Row],[Updated_date]])/7,0)=5,4,ROUNDUP(DAY(tbl_raw_data[[#This Row],[Updated_date]])/7,0)))</f>
        <v>WEEK 4</v>
      </c>
      <c r="N5223" s="57" t="str">
        <f>UPPER(VLOOKUP(tbl_raw_data[[#This Row],[Analyst]],[1]setting!$A$1:$B$15,2,0))</f>
        <v>CAMERON</v>
      </c>
      <c r="O5223" s="57" t="str">
        <f>UPPER(tbl_raw_data[[#This Row],[Outcome]])</f>
        <v>WITHDRAW</v>
      </c>
      <c r="P5223" s="57" t="str">
        <f>UPPER(tbl_raw_data[[#This Row],[Queue Name]])</f>
        <v>CONSUMER EXISTING</v>
      </c>
      <c r="Q5223" s="57" t="str">
        <f>IF(tbl_raw_data[[#This Row],[time_taken_in_mins]]&lt;=20,"SLA_MET","SLA_NOT_MET")</f>
        <v>SLA_MET</v>
      </c>
    </row>
    <row r="5224" spans="1:17" ht="15" customHeight="1" x14ac:dyDescent="0.25">
      <c r="A5224" s="22" t="s">
        <v>5166</v>
      </c>
      <c r="B5224" s="12">
        <v>45162.549745370372</v>
      </c>
      <c r="C5224" s="27">
        <v>45162.559675925928</v>
      </c>
      <c r="D5224" s="28" t="s">
        <v>13</v>
      </c>
      <c r="E5224" s="28" t="s">
        <v>28</v>
      </c>
      <c r="F5224" s="28" t="s">
        <v>86</v>
      </c>
      <c r="G5224" s="112" t="s">
        <v>29</v>
      </c>
      <c r="H52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4" s="48">
        <f>tbl_raw_data[[#This Row],[Date Actioned]]-tbl_raw_data[[#This Row],[Date Tagged]]</f>
        <v>9.930555555911269E-3</v>
      </c>
      <c r="J5224" s="50">
        <f>HOUR(tbl_raw_data[[#This Row],[time_taken]])*60+MINUTE(tbl_raw_data[[#This Row],[time_taken]])+SECOND(tbl_raw_data[[#This Row],[time_taken]])/60</f>
        <v>14.3</v>
      </c>
      <c r="K5224" s="54">
        <f>DATE(YEAR(tbl_raw_data[[#This Row],[Date Actioned]]), MONTH(tbl_raw_data[[#This Row],[Date Actioned]]), DAY(tbl_raw_data[[#This Row],[Date Actioned]]))</f>
        <v>45162</v>
      </c>
      <c r="L5224" s="55" t="str">
        <f>UPPER(TEXT(tbl_raw_data[[#This Row],[Updated_date]],"MMMM"))</f>
        <v>AUGUST</v>
      </c>
      <c r="M5224" s="55" t="str">
        <f>UPPER("Week "&amp;IF(ROUNDUP(DAY(tbl_raw_data[[#This Row],[Updated_date]])/7,0)=5,4,ROUNDUP(DAY(tbl_raw_data[[#This Row],[Updated_date]])/7,0)))</f>
        <v>WEEK 4</v>
      </c>
      <c r="N5224" s="57" t="str">
        <f>UPPER(VLOOKUP(tbl_raw_data[[#This Row],[Analyst]],[1]setting!$A$1:$B$15,2,0))</f>
        <v>ASIF</v>
      </c>
      <c r="O5224" s="57" t="str">
        <f>UPPER(tbl_raw_data[[#This Row],[Outcome]])</f>
        <v>APPROVE</v>
      </c>
      <c r="P5224" s="57" t="str">
        <f>UPPER(tbl_raw_data[[#This Row],[Queue Name]])</f>
        <v>CONSUMER EXISTING</v>
      </c>
      <c r="Q5224" s="57" t="str">
        <f>IF(tbl_raw_data[[#This Row],[time_taken_in_mins]]&lt;=20,"SLA_MET","SLA_NOT_MET")</f>
        <v>SLA_MET</v>
      </c>
    </row>
    <row r="5225" spans="1:17" ht="15" customHeight="1" x14ac:dyDescent="0.25">
      <c r="A5225" s="5" t="s">
        <v>2267</v>
      </c>
      <c r="B5225" s="6">
        <v>45162.552731481483</v>
      </c>
      <c r="C5225" s="23">
        <v>45162.558159722219</v>
      </c>
      <c r="D5225" s="24" t="s">
        <v>13</v>
      </c>
      <c r="E5225" s="24" t="s">
        <v>28</v>
      </c>
      <c r="F5225" s="24" t="s">
        <v>168</v>
      </c>
      <c r="G5225" s="115"/>
      <c r="H52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25" s="48">
        <f>tbl_raw_data[[#This Row],[Date Actioned]]-tbl_raw_data[[#This Row],[Date Tagged]]</f>
        <v>5.428240736364387E-3</v>
      </c>
      <c r="J5225" s="50">
        <f>HOUR(tbl_raw_data[[#This Row],[time_taken]])*60+MINUTE(tbl_raw_data[[#This Row],[time_taken]])+SECOND(tbl_raw_data[[#This Row],[time_taken]])/60</f>
        <v>7.8166666666666664</v>
      </c>
      <c r="K5225" s="54">
        <f>DATE(YEAR(tbl_raw_data[[#This Row],[Date Actioned]]), MONTH(tbl_raw_data[[#This Row],[Date Actioned]]), DAY(tbl_raw_data[[#This Row],[Date Actioned]]))</f>
        <v>45162</v>
      </c>
      <c r="L5225" s="55" t="str">
        <f>UPPER(TEXT(tbl_raw_data[[#This Row],[Updated_date]],"MMMM"))</f>
        <v>AUGUST</v>
      </c>
      <c r="M5225" s="55" t="str">
        <f>UPPER("Week "&amp;IF(ROUNDUP(DAY(tbl_raw_data[[#This Row],[Updated_date]])/7,0)=5,4,ROUNDUP(DAY(tbl_raw_data[[#This Row],[Updated_date]])/7,0)))</f>
        <v>WEEK 4</v>
      </c>
      <c r="N5225" s="57" t="str">
        <f>UPPER(VLOOKUP(tbl_raw_data[[#This Row],[Analyst]],[1]setting!$A$1:$B$15,2,0))</f>
        <v>MERCEDES</v>
      </c>
      <c r="O5225" s="57" t="str">
        <f>UPPER(tbl_raw_data[[#This Row],[Outcome]])</f>
        <v>APPROVE</v>
      </c>
      <c r="P5225" s="57" t="str">
        <f>UPPER(tbl_raw_data[[#This Row],[Queue Name]])</f>
        <v>CONSUMER EXISTING</v>
      </c>
      <c r="Q5225" s="57" t="str">
        <f>IF(tbl_raw_data[[#This Row],[time_taken_in_mins]]&lt;=20,"SLA_MET","SLA_NOT_MET")</f>
        <v>SLA_MET</v>
      </c>
    </row>
    <row r="5226" spans="1:17" ht="15" customHeight="1" x14ac:dyDescent="0.25">
      <c r="A5226" s="11" t="s">
        <v>5138</v>
      </c>
      <c r="B5226" s="12">
        <v>45162.553437499999</v>
      </c>
      <c r="C5226" s="27">
        <v>45162.563287037039</v>
      </c>
      <c r="D5226" s="28" t="s">
        <v>13</v>
      </c>
      <c r="E5226" s="28" t="s">
        <v>28</v>
      </c>
      <c r="F5226" s="28" t="s">
        <v>109</v>
      </c>
      <c r="G5226" s="112" t="s">
        <v>1583</v>
      </c>
      <c r="H52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6" s="48">
        <f>tbl_raw_data[[#This Row],[Date Actioned]]-tbl_raw_data[[#This Row],[Date Tagged]]</f>
        <v>9.8495370402815752E-3</v>
      </c>
      <c r="J5226" s="50">
        <f>HOUR(tbl_raw_data[[#This Row],[time_taken]])*60+MINUTE(tbl_raw_data[[#This Row],[time_taken]])+SECOND(tbl_raw_data[[#This Row],[time_taken]])/60</f>
        <v>14.183333333333334</v>
      </c>
      <c r="K5226" s="54">
        <f>DATE(YEAR(tbl_raw_data[[#This Row],[Date Actioned]]), MONTH(tbl_raw_data[[#This Row],[Date Actioned]]), DAY(tbl_raw_data[[#This Row],[Date Actioned]]))</f>
        <v>45162</v>
      </c>
      <c r="L5226" s="55" t="str">
        <f>UPPER(TEXT(tbl_raw_data[[#This Row],[Updated_date]],"MMMM"))</f>
        <v>AUGUST</v>
      </c>
      <c r="M5226" s="55" t="str">
        <f>UPPER("Week "&amp;IF(ROUNDUP(DAY(tbl_raw_data[[#This Row],[Updated_date]])/7,0)=5,4,ROUNDUP(DAY(tbl_raw_data[[#This Row],[Updated_date]])/7,0)))</f>
        <v>WEEK 4</v>
      </c>
      <c r="N5226" s="57" t="str">
        <f>UPPER(VLOOKUP(tbl_raw_data[[#This Row],[Analyst]],[1]setting!$A$1:$B$15,2,0))</f>
        <v>NAVED</v>
      </c>
      <c r="O5226" s="57" t="str">
        <f>UPPER(tbl_raw_data[[#This Row],[Outcome]])</f>
        <v>APPROVE</v>
      </c>
      <c r="P5226" s="57" t="str">
        <f>UPPER(tbl_raw_data[[#This Row],[Queue Name]])</f>
        <v>CONSUMER EXISTING</v>
      </c>
      <c r="Q5226" s="57" t="str">
        <f>IF(tbl_raw_data[[#This Row],[time_taken_in_mins]]&lt;=20,"SLA_MET","SLA_NOT_MET")</f>
        <v>SLA_MET</v>
      </c>
    </row>
    <row r="5227" spans="1:17" ht="15" customHeight="1" x14ac:dyDescent="0.25">
      <c r="A5227" s="22" t="s">
        <v>2423</v>
      </c>
      <c r="B5227" s="6">
        <v>45162.556967592594</v>
      </c>
      <c r="C5227" s="23">
        <v>45162.562557870369</v>
      </c>
      <c r="D5227" s="24" t="s">
        <v>13</v>
      </c>
      <c r="E5227" s="24" t="s">
        <v>28</v>
      </c>
      <c r="F5227" s="24" t="s">
        <v>168</v>
      </c>
      <c r="G5227" s="113" t="s">
        <v>67</v>
      </c>
      <c r="H52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7" s="48">
        <f>tbl_raw_data[[#This Row],[Date Actioned]]-tbl_raw_data[[#This Row],[Date Tagged]]</f>
        <v>5.5902777748997323E-3</v>
      </c>
      <c r="J5227" s="50">
        <f>HOUR(tbl_raw_data[[#This Row],[time_taken]])*60+MINUTE(tbl_raw_data[[#This Row],[time_taken]])+SECOND(tbl_raw_data[[#This Row],[time_taken]])/60</f>
        <v>8.0500000000000007</v>
      </c>
      <c r="K5227" s="54">
        <f>DATE(YEAR(tbl_raw_data[[#This Row],[Date Actioned]]), MONTH(tbl_raw_data[[#This Row],[Date Actioned]]), DAY(tbl_raw_data[[#This Row],[Date Actioned]]))</f>
        <v>45162</v>
      </c>
      <c r="L5227" s="55" t="str">
        <f>UPPER(TEXT(tbl_raw_data[[#This Row],[Updated_date]],"MMMM"))</f>
        <v>AUGUST</v>
      </c>
      <c r="M5227" s="55" t="str">
        <f>UPPER("Week "&amp;IF(ROUNDUP(DAY(tbl_raw_data[[#This Row],[Updated_date]])/7,0)=5,4,ROUNDUP(DAY(tbl_raw_data[[#This Row],[Updated_date]])/7,0)))</f>
        <v>WEEK 4</v>
      </c>
      <c r="N5227" s="57" t="str">
        <f>UPPER(VLOOKUP(tbl_raw_data[[#This Row],[Analyst]],[1]setting!$A$1:$B$15,2,0))</f>
        <v>MERCEDES</v>
      </c>
      <c r="O5227" s="57" t="str">
        <f>UPPER(tbl_raw_data[[#This Row],[Outcome]])</f>
        <v>APPROVE</v>
      </c>
      <c r="P5227" s="57" t="str">
        <f>UPPER(tbl_raw_data[[#This Row],[Queue Name]])</f>
        <v>CONSUMER EXISTING</v>
      </c>
      <c r="Q5227" s="57" t="str">
        <f>IF(tbl_raw_data[[#This Row],[time_taken_in_mins]]&lt;=20,"SLA_MET","SLA_NOT_MET")</f>
        <v>SLA_MET</v>
      </c>
    </row>
    <row r="5228" spans="1:17" ht="15" customHeight="1" x14ac:dyDescent="0.25">
      <c r="A5228" s="11" t="s">
        <v>1026</v>
      </c>
      <c r="B5228" s="6">
        <v>45162.557662037034</v>
      </c>
      <c r="C5228" s="23">
        <v>45162.561377314814</v>
      </c>
      <c r="D5228" s="24" t="s">
        <v>46</v>
      </c>
      <c r="E5228" s="24" t="s">
        <v>28</v>
      </c>
      <c r="F5228" s="24" t="s">
        <v>86</v>
      </c>
      <c r="G5228" s="113" t="s">
        <v>1027</v>
      </c>
      <c r="H52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8" s="48">
        <f>tbl_raw_data[[#This Row],[Date Actioned]]-tbl_raw_data[[#This Row],[Date Tagged]]</f>
        <v>3.7152777804294601E-3</v>
      </c>
      <c r="J5228" s="50">
        <f>HOUR(tbl_raw_data[[#This Row],[time_taken]])*60+MINUTE(tbl_raw_data[[#This Row],[time_taken]])+SECOND(tbl_raw_data[[#This Row],[time_taken]])/60</f>
        <v>5.35</v>
      </c>
      <c r="K5228" s="54">
        <f>DATE(YEAR(tbl_raw_data[[#This Row],[Date Actioned]]), MONTH(tbl_raw_data[[#This Row],[Date Actioned]]), DAY(tbl_raw_data[[#This Row],[Date Actioned]]))</f>
        <v>45162</v>
      </c>
      <c r="L5228" s="55" t="str">
        <f>UPPER(TEXT(tbl_raw_data[[#This Row],[Updated_date]],"MMMM"))</f>
        <v>AUGUST</v>
      </c>
      <c r="M5228" s="55" t="str">
        <f>UPPER("Week "&amp;IF(ROUNDUP(DAY(tbl_raw_data[[#This Row],[Updated_date]])/7,0)=5,4,ROUNDUP(DAY(tbl_raw_data[[#This Row],[Updated_date]])/7,0)))</f>
        <v>WEEK 4</v>
      </c>
      <c r="N5228" s="57" t="str">
        <f>UPPER(VLOOKUP(tbl_raw_data[[#This Row],[Analyst]],[1]setting!$A$1:$B$15,2,0))</f>
        <v>ASIF</v>
      </c>
      <c r="O5228" s="57" t="str">
        <f>UPPER(tbl_raw_data[[#This Row],[Outcome]])</f>
        <v>DECLINE</v>
      </c>
      <c r="P5228" s="57" t="str">
        <f>UPPER(tbl_raw_data[[#This Row],[Queue Name]])</f>
        <v>CONSUMER EXISTING</v>
      </c>
      <c r="Q5228" s="57" t="str">
        <f>IF(tbl_raw_data[[#This Row],[time_taken_in_mins]]&lt;=20,"SLA_MET","SLA_NOT_MET")</f>
        <v>SLA_MET</v>
      </c>
    </row>
    <row r="5229" spans="1:17" ht="15" customHeight="1" x14ac:dyDescent="0.25">
      <c r="A5229" s="5" t="s">
        <v>3433</v>
      </c>
      <c r="B5229" s="12">
        <v>45162.562835648147</v>
      </c>
      <c r="C5229" s="27">
        <v>45162.569791666669</v>
      </c>
      <c r="D5229" s="28" t="s">
        <v>13</v>
      </c>
      <c r="E5229" s="28" t="s">
        <v>28</v>
      </c>
      <c r="F5229" s="28" t="s">
        <v>55</v>
      </c>
      <c r="G5229" s="112" t="s">
        <v>29</v>
      </c>
      <c r="H52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29" s="48">
        <f>tbl_raw_data[[#This Row],[Date Actioned]]-tbl_raw_data[[#This Row],[Date Tagged]]</f>
        <v>6.9560185220325366E-3</v>
      </c>
      <c r="J5229" s="50">
        <f>HOUR(tbl_raw_data[[#This Row],[time_taken]])*60+MINUTE(tbl_raw_data[[#This Row],[time_taken]])+SECOND(tbl_raw_data[[#This Row],[time_taken]])/60</f>
        <v>10.016666666666667</v>
      </c>
      <c r="K5229" s="54">
        <f>DATE(YEAR(tbl_raw_data[[#This Row],[Date Actioned]]), MONTH(tbl_raw_data[[#This Row],[Date Actioned]]), DAY(tbl_raw_data[[#This Row],[Date Actioned]]))</f>
        <v>45162</v>
      </c>
      <c r="L5229" s="55" t="str">
        <f>UPPER(TEXT(tbl_raw_data[[#This Row],[Updated_date]],"MMMM"))</f>
        <v>AUGUST</v>
      </c>
      <c r="M5229" s="55" t="str">
        <f>UPPER("Week "&amp;IF(ROUNDUP(DAY(tbl_raw_data[[#This Row],[Updated_date]])/7,0)=5,4,ROUNDUP(DAY(tbl_raw_data[[#This Row],[Updated_date]])/7,0)))</f>
        <v>WEEK 4</v>
      </c>
      <c r="N5229" s="57" t="str">
        <f>UPPER(VLOOKUP(tbl_raw_data[[#This Row],[Analyst]],[1]setting!$A$1:$B$15,2,0))</f>
        <v>CAMERON</v>
      </c>
      <c r="O5229" s="57" t="str">
        <f>UPPER(tbl_raw_data[[#This Row],[Outcome]])</f>
        <v>APPROVE</v>
      </c>
      <c r="P5229" s="57" t="str">
        <f>UPPER(tbl_raw_data[[#This Row],[Queue Name]])</f>
        <v>CONSUMER EXISTING</v>
      </c>
      <c r="Q5229" s="57" t="str">
        <f>IF(tbl_raw_data[[#This Row],[time_taken_in_mins]]&lt;=20,"SLA_MET","SLA_NOT_MET")</f>
        <v>SLA_MET</v>
      </c>
    </row>
    <row r="5230" spans="1:17" ht="15" customHeight="1" x14ac:dyDescent="0.25">
      <c r="A5230" s="11" t="s">
        <v>2843</v>
      </c>
      <c r="B5230" s="6">
        <v>45162.563194444447</v>
      </c>
      <c r="C5230" s="23">
        <v>45162.569328703707</v>
      </c>
      <c r="D5230" s="24" t="s">
        <v>13</v>
      </c>
      <c r="E5230" s="24" t="s">
        <v>41</v>
      </c>
      <c r="F5230" s="24" t="s">
        <v>168</v>
      </c>
      <c r="G5230" s="115"/>
      <c r="H52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0" s="48">
        <f>tbl_raw_data[[#This Row],[Date Actioned]]-tbl_raw_data[[#This Row],[Date Tagged]]</f>
        <v>6.1342592598521151E-3</v>
      </c>
      <c r="J5230" s="50">
        <f>HOUR(tbl_raw_data[[#This Row],[time_taken]])*60+MINUTE(tbl_raw_data[[#This Row],[time_taken]])+SECOND(tbl_raw_data[[#This Row],[time_taken]])/60</f>
        <v>8.8333333333333339</v>
      </c>
      <c r="K5230" s="54">
        <f>DATE(YEAR(tbl_raw_data[[#This Row],[Date Actioned]]), MONTH(tbl_raw_data[[#This Row],[Date Actioned]]), DAY(tbl_raw_data[[#This Row],[Date Actioned]]))</f>
        <v>45162</v>
      </c>
      <c r="L5230" s="55" t="str">
        <f>UPPER(TEXT(tbl_raw_data[[#This Row],[Updated_date]],"MMMM"))</f>
        <v>AUGUST</v>
      </c>
      <c r="M5230" s="55" t="str">
        <f>UPPER("Week "&amp;IF(ROUNDUP(DAY(tbl_raw_data[[#This Row],[Updated_date]])/7,0)=5,4,ROUNDUP(DAY(tbl_raw_data[[#This Row],[Updated_date]])/7,0)))</f>
        <v>WEEK 4</v>
      </c>
      <c r="N5230" s="57" t="str">
        <f>UPPER(VLOOKUP(tbl_raw_data[[#This Row],[Analyst]],[1]setting!$A$1:$B$15,2,0))</f>
        <v>MERCEDES</v>
      </c>
      <c r="O5230" s="57" t="str">
        <f>UPPER(tbl_raw_data[[#This Row],[Outcome]])</f>
        <v>APPROVE</v>
      </c>
      <c r="P5230" s="57" t="str">
        <f>UPPER(tbl_raw_data[[#This Row],[Queue Name]])</f>
        <v>CONSUMER POST BUREAU</v>
      </c>
      <c r="Q5230" s="57" t="str">
        <f>IF(tbl_raw_data[[#This Row],[time_taken_in_mins]]&lt;=20,"SLA_MET","SLA_NOT_MET")</f>
        <v>SLA_MET</v>
      </c>
    </row>
    <row r="5231" spans="1:17" ht="15" customHeight="1" x14ac:dyDescent="0.25">
      <c r="A5231" s="11" t="s">
        <v>3462</v>
      </c>
      <c r="B5231" s="12">
        <v>45162.565208333333</v>
      </c>
      <c r="C5231" s="27">
        <v>45162.572210648148</v>
      </c>
      <c r="D5231" s="28" t="s">
        <v>8</v>
      </c>
      <c r="E5231" s="28" t="s">
        <v>9</v>
      </c>
      <c r="F5231" s="28" t="s">
        <v>86</v>
      </c>
      <c r="G5231" s="112" t="s">
        <v>1155</v>
      </c>
      <c r="H52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1" s="48">
        <f>tbl_raw_data[[#This Row],[Date Actioned]]-tbl_raw_data[[#This Row],[Date Tagged]]</f>
        <v>7.0023148145992309E-3</v>
      </c>
      <c r="J5231" s="50">
        <f>HOUR(tbl_raw_data[[#This Row],[time_taken]])*60+MINUTE(tbl_raw_data[[#This Row],[time_taken]])+SECOND(tbl_raw_data[[#This Row],[time_taken]])/60</f>
        <v>10.083333333333334</v>
      </c>
      <c r="K5231" s="54">
        <f>DATE(YEAR(tbl_raw_data[[#This Row],[Date Actioned]]), MONTH(tbl_raw_data[[#This Row],[Date Actioned]]), DAY(tbl_raw_data[[#This Row],[Date Actioned]]))</f>
        <v>45162</v>
      </c>
      <c r="L5231" s="55" t="str">
        <f>UPPER(TEXT(tbl_raw_data[[#This Row],[Updated_date]],"MMMM"))</f>
        <v>AUGUST</v>
      </c>
      <c r="M5231" s="55" t="str">
        <f>UPPER("Week "&amp;IF(ROUNDUP(DAY(tbl_raw_data[[#This Row],[Updated_date]])/7,0)=5,4,ROUNDUP(DAY(tbl_raw_data[[#This Row],[Updated_date]])/7,0)))</f>
        <v>WEEK 4</v>
      </c>
      <c r="N5231" s="57" t="str">
        <f>UPPER(VLOOKUP(tbl_raw_data[[#This Row],[Analyst]],[1]setting!$A$1:$B$15,2,0))</f>
        <v>ASIF</v>
      </c>
      <c r="O5231" s="57" t="str">
        <f>UPPER(tbl_raw_data[[#This Row],[Outcome]])</f>
        <v>WITHDRAW</v>
      </c>
      <c r="P5231" s="57" t="str">
        <f>UPPER(tbl_raw_data[[#This Row],[Queue Name]])</f>
        <v>CONSUMER PRE BUREAU</v>
      </c>
      <c r="Q5231" s="57" t="str">
        <f>IF(tbl_raw_data[[#This Row],[time_taken_in_mins]]&lt;=20,"SLA_MET","SLA_NOT_MET")</f>
        <v>SLA_MET</v>
      </c>
    </row>
    <row r="5232" spans="1:17" ht="15" customHeight="1" x14ac:dyDescent="0.25">
      <c r="A5232" s="22" t="s">
        <v>7101</v>
      </c>
      <c r="B5232" s="6">
        <v>45162.565370370372</v>
      </c>
      <c r="C5232" s="23">
        <v>45162.585694444446</v>
      </c>
      <c r="D5232" s="24" t="s">
        <v>8</v>
      </c>
      <c r="E5232" s="24" t="s">
        <v>41</v>
      </c>
      <c r="F5232" s="24" t="s">
        <v>42</v>
      </c>
      <c r="G5232" s="113" t="s">
        <v>1052</v>
      </c>
      <c r="H52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2" s="48">
        <f>tbl_raw_data[[#This Row],[Date Actioned]]-tbl_raw_data[[#This Row],[Date Tagged]]</f>
        <v>2.0324074073869269E-2</v>
      </c>
      <c r="J5232" s="50">
        <f>HOUR(tbl_raw_data[[#This Row],[time_taken]])*60+MINUTE(tbl_raw_data[[#This Row],[time_taken]])+SECOND(tbl_raw_data[[#This Row],[time_taken]])/60</f>
        <v>29.266666666666666</v>
      </c>
      <c r="K5232" s="54">
        <f>DATE(YEAR(tbl_raw_data[[#This Row],[Date Actioned]]), MONTH(tbl_raw_data[[#This Row],[Date Actioned]]), DAY(tbl_raw_data[[#This Row],[Date Actioned]]))</f>
        <v>45162</v>
      </c>
      <c r="L5232" s="55" t="str">
        <f>UPPER(TEXT(tbl_raw_data[[#This Row],[Updated_date]],"MMMM"))</f>
        <v>AUGUST</v>
      </c>
      <c r="M5232" s="55" t="str">
        <f>UPPER("Week "&amp;IF(ROUNDUP(DAY(tbl_raw_data[[#This Row],[Updated_date]])/7,0)=5,4,ROUNDUP(DAY(tbl_raw_data[[#This Row],[Updated_date]])/7,0)))</f>
        <v>WEEK 4</v>
      </c>
      <c r="N5232" s="57" t="str">
        <f>UPPER(VLOOKUP(tbl_raw_data[[#This Row],[Analyst]],[1]setting!$A$1:$B$15,2,0))</f>
        <v>NITESH</v>
      </c>
      <c r="O5232" s="57" t="str">
        <f>UPPER(tbl_raw_data[[#This Row],[Outcome]])</f>
        <v>WITHDRAW</v>
      </c>
      <c r="P5232" s="57" t="str">
        <f>UPPER(tbl_raw_data[[#This Row],[Queue Name]])</f>
        <v>CONSUMER POST BUREAU</v>
      </c>
      <c r="Q5232" s="57" t="str">
        <f>IF(tbl_raw_data[[#This Row],[time_taken_in_mins]]&lt;=20,"SLA_MET","SLA_NOT_MET")</f>
        <v>SLA_NOT_MET</v>
      </c>
    </row>
    <row r="5233" spans="1:17" ht="15" customHeight="1" x14ac:dyDescent="0.25">
      <c r="A5233" s="22" t="s">
        <v>1711</v>
      </c>
      <c r="B5233" s="12">
        <v>45162.568460648145</v>
      </c>
      <c r="C5233" s="27">
        <v>45162.573148148149</v>
      </c>
      <c r="D5233" s="28" t="s">
        <v>13</v>
      </c>
      <c r="E5233" s="28" t="s">
        <v>28</v>
      </c>
      <c r="F5233" s="28" t="s">
        <v>168</v>
      </c>
      <c r="G5233" s="114"/>
      <c r="H52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3" s="48">
        <f>tbl_raw_data[[#This Row],[Date Actioned]]-tbl_raw_data[[#This Row],[Date Tagged]]</f>
        <v>4.6875000043655746E-3</v>
      </c>
      <c r="J5233" s="50">
        <f>HOUR(tbl_raw_data[[#This Row],[time_taken]])*60+MINUTE(tbl_raw_data[[#This Row],[time_taken]])+SECOND(tbl_raw_data[[#This Row],[time_taken]])/60</f>
        <v>6.75</v>
      </c>
      <c r="K5233" s="54">
        <f>DATE(YEAR(tbl_raw_data[[#This Row],[Date Actioned]]), MONTH(tbl_raw_data[[#This Row],[Date Actioned]]), DAY(tbl_raw_data[[#This Row],[Date Actioned]]))</f>
        <v>45162</v>
      </c>
      <c r="L5233" s="55" t="str">
        <f>UPPER(TEXT(tbl_raw_data[[#This Row],[Updated_date]],"MMMM"))</f>
        <v>AUGUST</v>
      </c>
      <c r="M5233" s="55" t="str">
        <f>UPPER("Week "&amp;IF(ROUNDUP(DAY(tbl_raw_data[[#This Row],[Updated_date]])/7,0)=5,4,ROUNDUP(DAY(tbl_raw_data[[#This Row],[Updated_date]])/7,0)))</f>
        <v>WEEK 4</v>
      </c>
      <c r="N5233" s="57" t="str">
        <f>UPPER(VLOOKUP(tbl_raw_data[[#This Row],[Analyst]],[1]setting!$A$1:$B$15,2,0))</f>
        <v>MERCEDES</v>
      </c>
      <c r="O5233" s="57" t="str">
        <f>UPPER(tbl_raw_data[[#This Row],[Outcome]])</f>
        <v>APPROVE</v>
      </c>
      <c r="P5233" s="57" t="str">
        <f>UPPER(tbl_raw_data[[#This Row],[Queue Name]])</f>
        <v>CONSUMER EXISTING</v>
      </c>
      <c r="Q5233" s="57" t="str">
        <f>IF(tbl_raw_data[[#This Row],[time_taken_in_mins]]&lt;=20,"SLA_MET","SLA_NOT_MET")</f>
        <v>SLA_MET</v>
      </c>
    </row>
    <row r="5234" spans="1:17" ht="15" customHeight="1" x14ac:dyDescent="0.25">
      <c r="A5234" s="5" t="s">
        <v>5574</v>
      </c>
      <c r="B5234" s="6">
        <v>45162.569733796299</v>
      </c>
      <c r="C5234" s="23">
        <v>45162.580543981479</v>
      </c>
      <c r="D5234" s="24" t="s">
        <v>13</v>
      </c>
      <c r="E5234" s="24" t="s">
        <v>28</v>
      </c>
      <c r="F5234" s="24" t="s">
        <v>228</v>
      </c>
      <c r="G5234" s="115"/>
      <c r="H52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4" s="48">
        <f>tbl_raw_data[[#This Row],[Date Actioned]]-tbl_raw_data[[#This Row],[Date Tagged]]</f>
        <v>1.081018518016208E-2</v>
      </c>
      <c r="J5234" s="50">
        <f>HOUR(tbl_raw_data[[#This Row],[time_taken]])*60+MINUTE(tbl_raw_data[[#This Row],[time_taken]])+SECOND(tbl_raw_data[[#This Row],[time_taken]])/60</f>
        <v>15.566666666666666</v>
      </c>
      <c r="K5234" s="54">
        <f>DATE(YEAR(tbl_raw_data[[#This Row],[Date Actioned]]), MONTH(tbl_raw_data[[#This Row],[Date Actioned]]), DAY(tbl_raw_data[[#This Row],[Date Actioned]]))</f>
        <v>45162</v>
      </c>
      <c r="L5234" s="55" t="str">
        <f>UPPER(TEXT(tbl_raw_data[[#This Row],[Updated_date]],"MMMM"))</f>
        <v>AUGUST</v>
      </c>
      <c r="M5234" s="55" t="str">
        <f>UPPER("Week "&amp;IF(ROUNDUP(DAY(tbl_raw_data[[#This Row],[Updated_date]])/7,0)=5,4,ROUNDUP(DAY(tbl_raw_data[[#This Row],[Updated_date]])/7,0)))</f>
        <v>WEEK 4</v>
      </c>
      <c r="N5234" s="57" t="str">
        <f>UPPER(VLOOKUP(tbl_raw_data[[#This Row],[Analyst]],[1]setting!$A$1:$B$15,2,0))</f>
        <v>OUADIR</v>
      </c>
      <c r="O5234" s="57" t="str">
        <f>UPPER(tbl_raw_data[[#This Row],[Outcome]])</f>
        <v>APPROVE</v>
      </c>
      <c r="P5234" s="57" t="str">
        <f>UPPER(tbl_raw_data[[#This Row],[Queue Name]])</f>
        <v>CONSUMER EXISTING</v>
      </c>
      <c r="Q5234" s="57" t="str">
        <f>IF(tbl_raw_data[[#This Row],[time_taken_in_mins]]&lt;=20,"SLA_MET","SLA_NOT_MET")</f>
        <v>SLA_MET</v>
      </c>
    </row>
    <row r="5235" spans="1:17" ht="39" x14ac:dyDescent="0.25">
      <c r="A5235" s="5" t="s">
        <v>2117</v>
      </c>
      <c r="B5235" s="12">
        <v>45162.570092592592</v>
      </c>
      <c r="C5235" s="27">
        <v>45162.575335648151</v>
      </c>
      <c r="D5235" s="28" t="s">
        <v>8</v>
      </c>
      <c r="E5235" s="28" t="s">
        <v>28</v>
      </c>
      <c r="F5235" s="28" t="s">
        <v>55</v>
      </c>
      <c r="G5235" s="112" t="s">
        <v>234</v>
      </c>
      <c r="H52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35" s="48">
        <f>tbl_raw_data[[#This Row],[Date Actioned]]-tbl_raw_data[[#This Row],[Date Tagged]]</f>
        <v>5.2430555588216521E-3</v>
      </c>
      <c r="J5235" s="50">
        <f>HOUR(tbl_raw_data[[#This Row],[time_taken]])*60+MINUTE(tbl_raw_data[[#This Row],[time_taken]])+SECOND(tbl_raw_data[[#This Row],[time_taken]])/60</f>
        <v>7.55</v>
      </c>
      <c r="K5235" s="54">
        <f>DATE(YEAR(tbl_raw_data[[#This Row],[Date Actioned]]), MONTH(tbl_raw_data[[#This Row],[Date Actioned]]), DAY(tbl_raw_data[[#This Row],[Date Actioned]]))</f>
        <v>45162</v>
      </c>
      <c r="L5235" s="55" t="str">
        <f>UPPER(TEXT(tbl_raw_data[[#This Row],[Updated_date]],"MMMM"))</f>
        <v>AUGUST</v>
      </c>
      <c r="M5235" s="55" t="str">
        <f>UPPER("Week "&amp;IF(ROUNDUP(DAY(tbl_raw_data[[#This Row],[Updated_date]])/7,0)=5,4,ROUNDUP(DAY(tbl_raw_data[[#This Row],[Updated_date]])/7,0)))</f>
        <v>WEEK 4</v>
      </c>
      <c r="N5235" s="57" t="str">
        <f>UPPER(VLOOKUP(tbl_raw_data[[#This Row],[Analyst]],[1]setting!$A$1:$B$15,2,0))</f>
        <v>CAMERON</v>
      </c>
      <c r="O5235" s="57" t="str">
        <f>UPPER(tbl_raw_data[[#This Row],[Outcome]])</f>
        <v>WITHDRAW</v>
      </c>
      <c r="P5235" s="57" t="str">
        <f>UPPER(tbl_raw_data[[#This Row],[Queue Name]])</f>
        <v>CONSUMER EXISTING</v>
      </c>
      <c r="Q5235" s="57" t="str">
        <f>IF(tbl_raw_data[[#This Row],[time_taken_in_mins]]&lt;=20,"SLA_MET","SLA_NOT_MET")</f>
        <v>SLA_MET</v>
      </c>
    </row>
    <row r="5236" spans="1:17" ht="15" customHeight="1" x14ac:dyDescent="0.25">
      <c r="A5236" s="11" t="s">
        <v>969</v>
      </c>
      <c r="B5236" s="12">
        <v>45162.571134259262</v>
      </c>
      <c r="C5236" s="27">
        <v>45162.574756944443</v>
      </c>
      <c r="D5236" s="28" t="s">
        <v>13</v>
      </c>
      <c r="E5236" s="28" t="s">
        <v>9</v>
      </c>
      <c r="F5236" s="28" t="s">
        <v>109</v>
      </c>
      <c r="G5236" s="112" t="s">
        <v>183</v>
      </c>
      <c r="H52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36" s="48">
        <f>tbl_raw_data[[#This Row],[Date Actioned]]-tbl_raw_data[[#This Row],[Date Tagged]]</f>
        <v>3.6226851807441562E-3</v>
      </c>
      <c r="J5236" s="50">
        <f>HOUR(tbl_raw_data[[#This Row],[time_taken]])*60+MINUTE(tbl_raw_data[[#This Row],[time_taken]])+SECOND(tbl_raw_data[[#This Row],[time_taken]])/60</f>
        <v>5.2166666666666668</v>
      </c>
      <c r="K5236" s="54">
        <f>DATE(YEAR(tbl_raw_data[[#This Row],[Date Actioned]]), MONTH(tbl_raw_data[[#This Row],[Date Actioned]]), DAY(tbl_raw_data[[#This Row],[Date Actioned]]))</f>
        <v>45162</v>
      </c>
      <c r="L5236" s="55" t="str">
        <f>UPPER(TEXT(tbl_raw_data[[#This Row],[Updated_date]],"MMMM"))</f>
        <v>AUGUST</v>
      </c>
      <c r="M5236" s="55" t="str">
        <f>UPPER("Week "&amp;IF(ROUNDUP(DAY(tbl_raw_data[[#This Row],[Updated_date]])/7,0)=5,4,ROUNDUP(DAY(tbl_raw_data[[#This Row],[Updated_date]])/7,0)))</f>
        <v>WEEK 4</v>
      </c>
      <c r="N5236" s="57" t="str">
        <f>UPPER(VLOOKUP(tbl_raw_data[[#This Row],[Analyst]],[1]setting!$A$1:$B$15,2,0))</f>
        <v>NAVED</v>
      </c>
      <c r="O5236" s="57" t="str">
        <f>UPPER(tbl_raw_data[[#This Row],[Outcome]])</f>
        <v>APPROVE</v>
      </c>
      <c r="P5236" s="57" t="str">
        <f>UPPER(tbl_raw_data[[#This Row],[Queue Name]])</f>
        <v>CONSUMER PRE BUREAU</v>
      </c>
      <c r="Q5236" s="57" t="str">
        <f>IF(tbl_raw_data[[#This Row],[time_taken_in_mins]]&lt;=20,"SLA_MET","SLA_NOT_MET")</f>
        <v>SLA_MET</v>
      </c>
    </row>
    <row r="5237" spans="1:17" ht="15" customHeight="1" x14ac:dyDescent="0.25">
      <c r="A5237" s="11" t="s">
        <v>1549</v>
      </c>
      <c r="B5237" s="6">
        <v>45162.573877314811</v>
      </c>
      <c r="C5237" s="23">
        <v>45162.5783912037</v>
      </c>
      <c r="D5237" s="24" t="s">
        <v>8</v>
      </c>
      <c r="E5237" s="24" t="s">
        <v>41</v>
      </c>
      <c r="F5237" s="24" t="s">
        <v>168</v>
      </c>
      <c r="G5237" s="115"/>
      <c r="H52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37" s="48">
        <f>tbl_raw_data[[#This Row],[Date Actioned]]-tbl_raw_data[[#This Row],[Date Tagged]]</f>
        <v>4.5138888890505768E-3</v>
      </c>
      <c r="J5237" s="50">
        <f>HOUR(tbl_raw_data[[#This Row],[time_taken]])*60+MINUTE(tbl_raw_data[[#This Row],[time_taken]])+SECOND(tbl_raw_data[[#This Row],[time_taken]])/60</f>
        <v>6.5</v>
      </c>
      <c r="K5237" s="54">
        <f>DATE(YEAR(tbl_raw_data[[#This Row],[Date Actioned]]), MONTH(tbl_raw_data[[#This Row],[Date Actioned]]), DAY(tbl_raw_data[[#This Row],[Date Actioned]]))</f>
        <v>45162</v>
      </c>
      <c r="L5237" s="55" t="str">
        <f>UPPER(TEXT(tbl_raw_data[[#This Row],[Updated_date]],"MMMM"))</f>
        <v>AUGUST</v>
      </c>
      <c r="M5237" s="55" t="str">
        <f>UPPER("Week "&amp;IF(ROUNDUP(DAY(tbl_raw_data[[#This Row],[Updated_date]])/7,0)=5,4,ROUNDUP(DAY(tbl_raw_data[[#This Row],[Updated_date]])/7,0)))</f>
        <v>WEEK 4</v>
      </c>
      <c r="N5237" s="57" t="str">
        <f>UPPER(VLOOKUP(tbl_raw_data[[#This Row],[Analyst]],[1]setting!$A$1:$B$15,2,0))</f>
        <v>MERCEDES</v>
      </c>
      <c r="O5237" s="57" t="str">
        <f>UPPER(tbl_raw_data[[#This Row],[Outcome]])</f>
        <v>WITHDRAW</v>
      </c>
      <c r="P5237" s="57" t="str">
        <f>UPPER(tbl_raw_data[[#This Row],[Queue Name]])</f>
        <v>CONSUMER POST BUREAU</v>
      </c>
      <c r="Q5237" s="57" t="str">
        <f>IF(tbl_raw_data[[#This Row],[time_taken_in_mins]]&lt;=20,"SLA_MET","SLA_NOT_MET")</f>
        <v>SLA_MET</v>
      </c>
    </row>
    <row r="5238" spans="1:17" ht="15" customHeight="1" x14ac:dyDescent="0.25">
      <c r="A5238" s="22" t="s">
        <v>2888</v>
      </c>
      <c r="B5238" s="6">
        <v>45162.576053240744</v>
      </c>
      <c r="C5238" s="23">
        <v>45162.582268518519</v>
      </c>
      <c r="D5238" s="24" t="s">
        <v>13</v>
      </c>
      <c r="E5238" s="24" t="s">
        <v>28</v>
      </c>
      <c r="F5238" s="24" t="s">
        <v>109</v>
      </c>
      <c r="G5238" s="113" t="s">
        <v>29</v>
      </c>
      <c r="H52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38" s="48">
        <f>tbl_raw_data[[#This Row],[Date Actioned]]-tbl_raw_data[[#This Row],[Date Tagged]]</f>
        <v>6.2152777754818089E-3</v>
      </c>
      <c r="J5238" s="50">
        <f>HOUR(tbl_raw_data[[#This Row],[time_taken]])*60+MINUTE(tbl_raw_data[[#This Row],[time_taken]])+SECOND(tbl_raw_data[[#This Row],[time_taken]])/60</f>
        <v>8.9499999999999993</v>
      </c>
      <c r="K5238" s="54">
        <f>DATE(YEAR(tbl_raw_data[[#This Row],[Date Actioned]]), MONTH(tbl_raw_data[[#This Row],[Date Actioned]]), DAY(tbl_raw_data[[#This Row],[Date Actioned]]))</f>
        <v>45162</v>
      </c>
      <c r="L5238" s="55" t="str">
        <f>UPPER(TEXT(tbl_raw_data[[#This Row],[Updated_date]],"MMMM"))</f>
        <v>AUGUST</v>
      </c>
      <c r="M5238" s="55" t="str">
        <f>UPPER("Week "&amp;IF(ROUNDUP(DAY(tbl_raw_data[[#This Row],[Updated_date]])/7,0)=5,4,ROUNDUP(DAY(tbl_raw_data[[#This Row],[Updated_date]])/7,0)))</f>
        <v>WEEK 4</v>
      </c>
      <c r="N5238" s="57" t="str">
        <f>UPPER(VLOOKUP(tbl_raw_data[[#This Row],[Analyst]],[1]setting!$A$1:$B$15,2,0))</f>
        <v>NAVED</v>
      </c>
      <c r="O5238" s="57" t="str">
        <f>UPPER(tbl_raw_data[[#This Row],[Outcome]])</f>
        <v>APPROVE</v>
      </c>
      <c r="P5238" s="57" t="str">
        <f>UPPER(tbl_raw_data[[#This Row],[Queue Name]])</f>
        <v>CONSUMER EXISTING</v>
      </c>
      <c r="Q5238" s="57" t="str">
        <f>IF(tbl_raw_data[[#This Row],[time_taken_in_mins]]&lt;=20,"SLA_MET","SLA_NOT_MET")</f>
        <v>SLA_MET</v>
      </c>
    </row>
    <row r="5239" spans="1:17" ht="15" customHeight="1" x14ac:dyDescent="0.25">
      <c r="A5239" s="5" t="s">
        <v>4023</v>
      </c>
      <c r="B5239" s="12">
        <v>45162.576342592591</v>
      </c>
      <c r="C5239" s="27">
        <v>45162.584108796298</v>
      </c>
      <c r="D5239" s="28" t="s">
        <v>13</v>
      </c>
      <c r="E5239" s="28" t="s">
        <v>28</v>
      </c>
      <c r="F5239" s="28" t="s">
        <v>254</v>
      </c>
      <c r="G5239" s="112" t="s">
        <v>29</v>
      </c>
      <c r="H52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39" s="48">
        <f>tbl_raw_data[[#This Row],[Date Actioned]]-tbl_raw_data[[#This Row],[Date Tagged]]</f>
        <v>7.7662037074333057E-3</v>
      </c>
      <c r="J5239" s="50">
        <f>HOUR(tbl_raw_data[[#This Row],[time_taken]])*60+MINUTE(tbl_raw_data[[#This Row],[time_taken]])+SECOND(tbl_raw_data[[#This Row],[time_taken]])/60</f>
        <v>11.183333333333334</v>
      </c>
      <c r="K5239" s="54">
        <f>DATE(YEAR(tbl_raw_data[[#This Row],[Date Actioned]]), MONTH(tbl_raw_data[[#This Row],[Date Actioned]]), DAY(tbl_raw_data[[#This Row],[Date Actioned]]))</f>
        <v>45162</v>
      </c>
      <c r="L5239" s="55" t="str">
        <f>UPPER(TEXT(tbl_raw_data[[#This Row],[Updated_date]],"MMMM"))</f>
        <v>AUGUST</v>
      </c>
      <c r="M5239" s="55" t="str">
        <f>UPPER("Week "&amp;IF(ROUNDUP(DAY(tbl_raw_data[[#This Row],[Updated_date]])/7,0)=5,4,ROUNDUP(DAY(tbl_raw_data[[#This Row],[Updated_date]])/7,0)))</f>
        <v>WEEK 4</v>
      </c>
      <c r="N5239" s="57" t="str">
        <f>UPPER(VLOOKUP(tbl_raw_data[[#This Row],[Analyst]],[1]setting!$A$1:$B$15,2,0))</f>
        <v>FARDIN</v>
      </c>
      <c r="O5239" s="57" t="str">
        <f>UPPER(tbl_raw_data[[#This Row],[Outcome]])</f>
        <v>APPROVE</v>
      </c>
      <c r="P5239" s="57" t="str">
        <f>UPPER(tbl_raw_data[[#This Row],[Queue Name]])</f>
        <v>CONSUMER EXISTING</v>
      </c>
      <c r="Q5239" s="57" t="str">
        <f>IF(tbl_raw_data[[#This Row],[time_taken_in_mins]]&lt;=20,"SLA_MET","SLA_NOT_MET")</f>
        <v>SLA_MET</v>
      </c>
    </row>
    <row r="5240" spans="1:17" ht="15" customHeight="1" x14ac:dyDescent="0.25">
      <c r="A5240" s="22" t="s">
        <v>659</v>
      </c>
      <c r="B5240" s="12">
        <v>45162.577245370368</v>
      </c>
      <c r="C5240" s="27">
        <v>45162.580358796295</v>
      </c>
      <c r="D5240" s="28" t="s">
        <v>8</v>
      </c>
      <c r="E5240" s="28" t="s">
        <v>9</v>
      </c>
      <c r="F5240" s="28" t="s">
        <v>55</v>
      </c>
      <c r="G5240" s="112" t="s">
        <v>660</v>
      </c>
      <c r="H52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240" s="48">
        <f>tbl_raw_data[[#This Row],[Date Actioned]]-tbl_raw_data[[#This Row],[Date Tagged]]</f>
        <v>3.1134259261307307E-3</v>
      </c>
      <c r="J5240" s="50">
        <f>HOUR(tbl_raw_data[[#This Row],[time_taken]])*60+MINUTE(tbl_raw_data[[#This Row],[time_taken]])+SECOND(tbl_raw_data[[#This Row],[time_taken]])/60</f>
        <v>4.4833333333333334</v>
      </c>
      <c r="K5240" s="54">
        <f>DATE(YEAR(tbl_raw_data[[#This Row],[Date Actioned]]), MONTH(tbl_raw_data[[#This Row],[Date Actioned]]), DAY(tbl_raw_data[[#This Row],[Date Actioned]]))</f>
        <v>45162</v>
      </c>
      <c r="L5240" s="55" t="str">
        <f>UPPER(TEXT(tbl_raw_data[[#This Row],[Updated_date]],"MMMM"))</f>
        <v>AUGUST</v>
      </c>
      <c r="M5240" s="55" t="str">
        <f>UPPER("Week "&amp;IF(ROUNDUP(DAY(tbl_raw_data[[#This Row],[Updated_date]])/7,0)=5,4,ROUNDUP(DAY(tbl_raw_data[[#This Row],[Updated_date]])/7,0)))</f>
        <v>WEEK 4</v>
      </c>
      <c r="N5240" s="57" t="str">
        <f>UPPER(VLOOKUP(tbl_raw_data[[#This Row],[Analyst]],[1]setting!$A$1:$B$15,2,0))</f>
        <v>CAMERON</v>
      </c>
      <c r="O5240" s="57" t="str">
        <f>UPPER(tbl_raw_data[[#This Row],[Outcome]])</f>
        <v>WITHDRAW</v>
      </c>
      <c r="P5240" s="57" t="str">
        <f>UPPER(tbl_raw_data[[#This Row],[Queue Name]])</f>
        <v>CONSUMER PRE BUREAU</v>
      </c>
      <c r="Q5240" s="57" t="str">
        <f>IF(tbl_raw_data[[#This Row],[time_taken_in_mins]]&lt;=20,"SLA_MET","SLA_NOT_MET")</f>
        <v>SLA_MET</v>
      </c>
    </row>
    <row r="5241" spans="1:17" ht="15" customHeight="1" x14ac:dyDescent="0.25">
      <c r="A5241" s="11" t="s">
        <v>2077</v>
      </c>
      <c r="B5241" s="6">
        <v>45162.577604166669</v>
      </c>
      <c r="C5241" s="23">
        <v>45162.582777777781</v>
      </c>
      <c r="D5241" s="24" t="s">
        <v>13</v>
      </c>
      <c r="E5241" s="24" t="s">
        <v>28</v>
      </c>
      <c r="F5241" s="24" t="s">
        <v>86</v>
      </c>
      <c r="G5241" s="113" t="s">
        <v>29</v>
      </c>
      <c r="H52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1" s="48">
        <f>tbl_raw_data[[#This Row],[Date Actioned]]-tbl_raw_data[[#This Row],[Date Tagged]]</f>
        <v>5.173611112695653E-3</v>
      </c>
      <c r="J5241" s="50">
        <f>HOUR(tbl_raw_data[[#This Row],[time_taken]])*60+MINUTE(tbl_raw_data[[#This Row],[time_taken]])+SECOND(tbl_raw_data[[#This Row],[time_taken]])/60</f>
        <v>7.45</v>
      </c>
      <c r="K5241" s="54">
        <f>DATE(YEAR(tbl_raw_data[[#This Row],[Date Actioned]]), MONTH(tbl_raw_data[[#This Row],[Date Actioned]]), DAY(tbl_raw_data[[#This Row],[Date Actioned]]))</f>
        <v>45162</v>
      </c>
      <c r="L5241" s="55" t="str">
        <f>UPPER(TEXT(tbl_raw_data[[#This Row],[Updated_date]],"MMMM"))</f>
        <v>AUGUST</v>
      </c>
      <c r="M5241" s="55" t="str">
        <f>UPPER("Week "&amp;IF(ROUNDUP(DAY(tbl_raw_data[[#This Row],[Updated_date]])/7,0)=5,4,ROUNDUP(DAY(tbl_raw_data[[#This Row],[Updated_date]])/7,0)))</f>
        <v>WEEK 4</v>
      </c>
      <c r="N5241" s="57" t="str">
        <f>UPPER(VLOOKUP(tbl_raw_data[[#This Row],[Analyst]],[1]setting!$A$1:$B$15,2,0))</f>
        <v>ASIF</v>
      </c>
      <c r="O5241" s="57" t="str">
        <f>UPPER(tbl_raw_data[[#This Row],[Outcome]])</f>
        <v>APPROVE</v>
      </c>
      <c r="P5241" s="57" t="str">
        <f>UPPER(tbl_raw_data[[#This Row],[Queue Name]])</f>
        <v>CONSUMER EXISTING</v>
      </c>
      <c r="Q5241" s="57" t="str">
        <f>IF(tbl_raw_data[[#This Row],[time_taken_in_mins]]&lt;=20,"SLA_MET","SLA_NOT_MET")</f>
        <v>SLA_MET</v>
      </c>
    </row>
    <row r="5242" spans="1:17" ht="15" customHeight="1" x14ac:dyDescent="0.25">
      <c r="A5242" s="22" t="s">
        <v>3194</v>
      </c>
      <c r="B5242" s="12">
        <v>45162.579155092593</v>
      </c>
      <c r="C5242" s="27">
        <v>45162.585810185185</v>
      </c>
      <c r="D5242" s="28" t="s">
        <v>13</v>
      </c>
      <c r="E5242" s="28" t="s">
        <v>9</v>
      </c>
      <c r="F5242" s="28" t="s">
        <v>1160</v>
      </c>
      <c r="G5242" s="112" t="s">
        <v>19</v>
      </c>
      <c r="H52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2" s="48">
        <f>tbl_raw_data[[#This Row],[Date Actioned]]-tbl_raw_data[[#This Row],[Date Tagged]]</f>
        <v>6.655092591245193E-3</v>
      </c>
      <c r="J5242" s="50">
        <f>HOUR(tbl_raw_data[[#This Row],[time_taken]])*60+MINUTE(tbl_raw_data[[#This Row],[time_taken]])+SECOND(tbl_raw_data[[#This Row],[time_taken]])/60</f>
        <v>9.5833333333333339</v>
      </c>
      <c r="K5242" s="54">
        <f>DATE(YEAR(tbl_raw_data[[#This Row],[Date Actioned]]), MONTH(tbl_raw_data[[#This Row],[Date Actioned]]), DAY(tbl_raw_data[[#This Row],[Date Actioned]]))</f>
        <v>45162</v>
      </c>
      <c r="L5242" s="55" t="str">
        <f>UPPER(TEXT(tbl_raw_data[[#This Row],[Updated_date]],"MMMM"))</f>
        <v>AUGUST</v>
      </c>
      <c r="M5242" s="55" t="str">
        <f>UPPER("Week "&amp;IF(ROUNDUP(DAY(tbl_raw_data[[#This Row],[Updated_date]])/7,0)=5,4,ROUNDUP(DAY(tbl_raw_data[[#This Row],[Updated_date]])/7,0)))</f>
        <v>WEEK 4</v>
      </c>
      <c r="N5242" s="57" t="str">
        <f>UPPER(VLOOKUP(tbl_raw_data[[#This Row],[Analyst]],[1]setting!$A$1:$B$15,2,0))</f>
        <v>JULIA</v>
      </c>
      <c r="O5242" s="57" t="str">
        <f>UPPER(tbl_raw_data[[#This Row],[Outcome]])</f>
        <v>APPROVE</v>
      </c>
      <c r="P5242" s="57" t="str">
        <f>UPPER(tbl_raw_data[[#This Row],[Queue Name]])</f>
        <v>CONSUMER PRE BUREAU</v>
      </c>
      <c r="Q5242" s="57" t="str">
        <f>IF(tbl_raw_data[[#This Row],[time_taken_in_mins]]&lt;=20,"SLA_MET","SLA_NOT_MET")</f>
        <v>SLA_MET</v>
      </c>
    </row>
    <row r="5243" spans="1:17" ht="15" customHeight="1" x14ac:dyDescent="0.25">
      <c r="A5243" s="5" t="s">
        <v>5089</v>
      </c>
      <c r="B5243" s="6">
        <v>45162.581493055557</v>
      </c>
      <c r="C5243" s="23">
        <v>45162.591226851851</v>
      </c>
      <c r="D5243" s="24" t="s">
        <v>13</v>
      </c>
      <c r="E5243" s="24" t="s">
        <v>28</v>
      </c>
      <c r="F5243" s="24" t="s">
        <v>86</v>
      </c>
      <c r="G5243" s="113" t="s">
        <v>53</v>
      </c>
      <c r="H52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3" s="48">
        <f>tbl_raw_data[[#This Row],[Date Actioned]]-tbl_raw_data[[#This Row],[Date Tagged]]</f>
        <v>9.7337962943129241E-3</v>
      </c>
      <c r="J5243" s="50">
        <f>HOUR(tbl_raw_data[[#This Row],[time_taken]])*60+MINUTE(tbl_raw_data[[#This Row],[time_taken]])+SECOND(tbl_raw_data[[#This Row],[time_taken]])/60</f>
        <v>14.016666666666667</v>
      </c>
      <c r="K5243" s="54">
        <f>DATE(YEAR(tbl_raw_data[[#This Row],[Date Actioned]]), MONTH(tbl_raw_data[[#This Row],[Date Actioned]]), DAY(tbl_raw_data[[#This Row],[Date Actioned]]))</f>
        <v>45162</v>
      </c>
      <c r="L5243" s="55" t="str">
        <f>UPPER(TEXT(tbl_raw_data[[#This Row],[Updated_date]],"MMMM"))</f>
        <v>AUGUST</v>
      </c>
      <c r="M5243" s="55" t="str">
        <f>UPPER("Week "&amp;IF(ROUNDUP(DAY(tbl_raw_data[[#This Row],[Updated_date]])/7,0)=5,4,ROUNDUP(DAY(tbl_raw_data[[#This Row],[Updated_date]])/7,0)))</f>
        <v>WEEK 4</v>
      </c>
      <c r="N5243" s="57" t="str">
        <f>UPPER(VLOOKUP(tbl_raw_data[[#This Row],[Analyst]],[1]setting!$A$1:$B$15,2,0))</f>
        <v>ASIF</v>
      </c>
      <c r="O5243" s="57" t="str">
        <f>UPPER(tbl_raw_data[[#This Row],[Outcome]])</f>
        <v>APPROVE</v>
      </c>
      <c r="P5243" s="57" t="str">
        <f>UPPER(tbl_raw_data[[#This Row],[Queue Name]])</f>
        <v>CONSUMER EXISTING</v>
      </c>
      <c r="Q5243" s="57" t="str">
        <f>IF(tbl_raw_data[[#This Row],[time_taken_in_mins]]&lt;=20,"SLA_MET","SLA_NOT_MET")</f>
        <v>SLA_MET</v>
      </c>
    </row>
    <row r="5244" spans="1:17" ht="15" customHeight="1" x14ac:dyDescent="0.25">
      <c r="A5244" s="5" t="s">
        <v>3166</v>
      </c>
      <c r="B5244" s="6">
        <v>45162.581921296296</v>
      </c>
      <c r="C5244" s="23">
        <v>45162.588541666664</v>
      </c>
      <c r="D5244" s="24" t="s">
        <v>8</v>
      </c>
      <c r="E5244" s="24" t="s">
        <v>41</v>
      </c>
      <c r="F5244" s="24" t="s">
        <v>168</v>
      </c>
      <c r="G5244" s="115"/>
      <c r="H52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44" s="48">
        <f>tbl_raw_data[[#This Row],[Date Actioned]]-tbl_raw_data[[#This Row],[Date Tagged]]</f>
        <v>6.6203703681821935E-3</v>
      </c>
      <c r="J5244" s="50">
        <f>HOUR(tbl_raw_data[[#This Row],[time_taken]])*60+MINUTE(tbl_raw_data[[#This Row],[time_taken]])+SECOND(tbl_raw_data[[#This Row],[time_taken]])/60</f>
        <v>9.5333333333333332</v>
      </c>
      <c r="K5244" s="54">
        <f>DATE(YEAR(tbl_raw_data[[#This Row],[Date Actioned]]), MONTH(tbl_raw_data[[#This Row],[Date Actioned]]), DAY(tbl_raw_data[[#This Row],[Date Actioned]]))</f>
        <v>45162</v>
      </c>
      <c r="L5244" s="55" t="str">
        <f>UPPER(TEXT(tbl_raw_data[[#This Row],[Updated_date]],"MMMM"))</f>
        <v>AUGUST</v>
      </c>
      <c r="M5244" s="55" t="str">
        <f>UPPER("Week "&amp;IF(ROUNDUP(DAY(tbl_raw_data[[#This Row],[Updated_date]])/7,0)=5,4,ROUNDUP(DAY(tbl_raw_data[[#This Row],[Updated_date]])/7,0)))</f>
        <v>WEEK 4</v>
      </c>
      <c r="N5244" s="57" t="str">
        <f>UPPER(VLOOKUP(tbl_raw_data[[#This Row],[Analyst]],[1]setting!$A$1:$B$15,2,0))</f>
        <v>MERCEDES</v>
      </c>
      <c r="O5244" s="57" t="str">
        <f>UPPER(tbl_raw_data[[#This Row],[Outcome]])</f>
        <v>WITHDRAW</v>
      </c>
      <c r="P5244" s="57" t="str">
        <f>UPPER(tbl_raw_data[[#This Row],[Queue Name]])</f>
        <v>CONSUMER POST BUREAU</v>
      </c>
      <c r="Q5244" s="57" t="str">
        <f>IF(tbl_raw_data[[#This Row],[time_taken_in_mins]]&lt;=20,"SLA_MET","SLA_NOT_MET")</f>
        <v>SLA_MET</v>
      </c>
    </row>
    <row r="5245" spans="1:17" ht="15" customHeight="1" x14ac:dyDescent="0.25">
      <c r="A5245" s="11" t="s">
        <v>7045</v>
      </c>
      <c r="B5245" s="12">
        <v>45162.58353009259</v>
      </c>
      <c r="C5245" s="27">
        <v>45162.602476851855</v>
      </c>
      <c r="D5245" s="28" t="s">
        <v>13</v>
      </c>
      <c r="E5245" s="28" t="s">
        <v>28</v>
      </c>
      <c r="F5245" s="28" t="s">
        <v>168</v>
      </c>
      <c r="G5245" s="114"/>
      <c r="H52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45" s="48">
        <f>tbl_raw_data[[#This Row],[Date Actioned]]-tbl_raw_data[[#This Row],[Date Tagged]]</f>
        <v>1.8946759264508728E-2</v>
      </c>
      <c r="J5245" s="50">
        <f>HOUR(tbl_raw_data[[#This Row],[time_taken]])*60+MINUTE(tbl_raw_data[[#This Row],[time_taken]])+SECOND(tbl_raw_data[[#This Row],[time_taken]])/60</f>
        <v>27.283333333333335</v>
      </c>
      <c r="K5245" s="54">
        <f>DATE(YEAR(tbl_raw_data[[#This Row],[Date Actioned]]), MONTH(tbl_raw_data[[#This Row],[Date Actioned]]), DAY(tbl_raw_data[[#This Row],[Date Actioned]]))</f>
        <v>45162</v>
      </c>
      <c r="L5245" s="55" t="str">
        <f>UPPER(TEXT(tbl_raw_data[[#This Row],[Updated_date]],"MMMM"))</f>
        <v>AUGUST</v>
      </c>
      <c r="M5245" s="55" t="str">
        <f>UPPER("Week "&amp;IF(ROUNDUP(DAY(tbl_raw_data[[#This Row],[Updated_date]])/7,0)=5,4,ROUNDUP(DAY(tbl_raw_data[[#This Row],[Updated_date]])/7,0)))</f>
        <v>WEEK 4</v>
      </c>
      <c r="N5245" s="57" t="str">
        <f>UPPER(VLOOKUP(tbl_raw_data[[#This Row],[Analyst]],[1]setting!$A$1:$B$15,2,0))</f>
        <v>MERCEDES</v>
      </c>
      <c r="O5245" s="57" t="str">
        <f>UPPER(tbl_raw_data[[#This Row],[Outcome]])</f>
        <v>APPROVE</v>
      </c>
      <c r="P5245" s="57" t="str">
        <f>UPPER(tbl_raw_data[[#This Row],[Queue Name]])</f>
        <v>CONSUMER EXISTING</v>
      </c>
      <c r="Q5245" s="57" t="str">
        <f>IF(tbl_raw_data[[#This Row],[time_taken_in_mins]]&lt;=20,"SLA_MET","SLA_NOT_MET")</f>
        <v>SLA_NOT_MET</v>
      </c>
    </row>
    <row r="5246" spans="1:17" ht="15" customHeight="1" x14ac:dyDescent="0.25">
      <c r="A5246" s="22" t="s">
        <v>4529</v>
      </c>
      <c r="B5246" s="6">
        <v>45162.583738425928</v>
      </c>
      <c r="C5246" s="23">
        <v>45162.592361111114</v>
      </c>
      <c r="D5246" s="24" t="s">
        <v>13</v>
      </c>
      <c r="E5246" s="24" t="s">
        <v>28</v>
      </c>
      <c r="F5246" s="24" t="s">
        <v>109</v>
      </c>
      <c r="G5246" s="113" t="s">
        <v>29</v>
      </c>
      <c r="H52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6" s="48">
        <f>tbl_raw_data[[#This Row],[Date Actioned]]-tbl_raw_data[[#This Row],[Date Tagged]]</f>
        <v>8.6226851854007691E-3</v>
      </c>
      <c r="J5246" s="50">
        <f>HOUR(tbl_raw_data[[#This Row],[time_taken]])*60+MINUTE(tbl_raw_data[[#This Row],[time_taken]])+SECOND(tbl_raw_data[[#This Row],[time_taken]])/60</f>
        <v>12.416666666666666</v>
      </c>
      <c r="K5246" s="54">
        <f>DATE(YEAR(tbl_raw_data[[#This Row],[Date Actioned]]), MONTH(tbl_raw_data[[#This Row],[Date Actioned]]), DAY(tbl_raw_data[[#This Row],[Date Actioned]]))</f>
        <v>45162</v>
      </c>
      <c r="L5246" s="55" t="str">
        <f>UPPER(TEXT(tbl_raw_data[[#This Row],[Updated_date]],"MMMM"))</f>
        <v>AUGUST</v>
      </c>
      <c r="M5246" s="55" t="str">
        <f>UPPER("Week "&amp;IF(ROUNDUP(DAY(tbl_raw_data[[#This Row],[Updated_date]])/7,0)=5,4,ROUNDUP(DAY(tbl_raw_data[[#This Row],[Updated_date]])/7,0)))</f>
        <v>WEEK 4</v>
      </c>
      <c r="N5246" s="57" t="str">
        <f>UPPER(VLOOKUP(tbl_raw_data[[#This Row],[Analyst]],[1]setting!$A$1:$B$15,2,0))</f>
        <v>NAVED</v>
      </c>
      <c r="O5246" s="57" t="str">
        <f>UPPER(tbl_raw_data[[#This Row],[Outcome]])</f>
        <v>APPROVE</v>
      </c>
      <c r="P5246" s="57" t="str">
        <f>UPPER(tbl_raw_data[[#This Row],[Queue Name]])</f>
        <v>CONSUMER EXISTING</v>
      </c>
      <c r="Q5246" s="57" t="str">
        <f>IF(tbl_raw_data[[#This Row],[time_taken_in_mins]]&lt;=20,"SLA_MET","SLA_NOT_MET")</f>
        <v>SLA_MET</v>
      </c>
    </row>
    <row r="5247" spans="1:17" x14ac:dyDescent="0.25">
      <c r="A5247" s="11" t="s">
        <v>6959</v>
      </c>
      <c r="B5247" s="12">
        <v>45162.585370370369</v>
      </c>
      <c r="C5247" s="27">
        <v>45162.603101851855</v>
      </c>
      <c r="D5247" s="28" t="s">
        <v>8</v>
      </c>
      <c r="E5247" s="28" t="s">
        <v>28</v>
      </c>
      <c r="F5247" s="28" t="s">
        <v>228</v>
      </c>
      <c r="G5247" s="114"/>
      <c r="H52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47" s="48">
        <f>tbl_raw_data[[#This Row],[Date Actioned]]-tbl_raw_data[[#This Row],[Date Tagged]]</f>
        <v>1.7731481486407574E-2</v>
      </c>
      <c r="J5247" s="50">
        <f>HOUR(tbl_raw_data[[#This Row],[time_taken]])*60+MINUTE(tbl_raw_data[[#This Row],[time_taken]])+SECOND(tbl_raw_data[[#This Row],[time_taken]])/60</f>
        <v>25.533333333333335</v>
      </c>
      <c r="K5247" s="54">
        <f>DATE(YEAR(tbl_raw_data[[#This Row],[Date Actioned]]), MONTH(tbl_raw_data[[#This Row],[Date Actioned]]), DAY(tbl_raw_data[[#This Row],[Date Actioned]]))</f>
        <v>45162</v>
      </c>
      <c r="L5247" s="55" t="str">
        <f>UPPER(TEXT(tbl_raw_data[[#This Row],[Updated_date]],"MMMM"))</f>
        <v>AUGUST</v>
      </c>
      <c r="M5247" s="55" t="str">
        <f>UPPER("Week "&amp;IF(ROUNDUP(DAY(tbl_raw_data[[#This Row],[Updated_date]])/7,0)=5,4,ROUNDUP(DAY(tbl_raw_data[[#This Row],[Updated_date]])/7,0)))</f>
        <v>WEEK 4</v>
      </c>
      <c r="N5247" s="57" t="str">
        <f>UPPER(VLOOKUP(tbl_raw_data[[#This Row],[Analyst]],[1]setting!$A$1:$B$15,2,0))</f>
        <v>OUADIR</v>
      </c>
      <c r="O5247" s="57" t="str">
        <f>UPPER(tbl_raw_data[[#This Row],[Outcome]])</f>
        <v>WITHDRAW</v>
      </c>
      <c r="P5247" s="57" t="str">
        <f>UPPER(tbl_raw_data[[#This Row],[Queue Name]])</f>
        <v>CONSUMER EXISTING</v>
      </c>
      <c r="Q5247" s="57" t="str">
        <f>IF(tbl_raw_data[[#This Row],[time_taken_in_mins]]&lt;=20,"SLA_MET","SLA_NOT_MET")</f>
        <v>SLA_NOT_MET</v>
      </c>
    </row>
    <row r="5248" spans="1:17" ht="15" customHeight="1" x14ac:dyDescent="0.25">
      <c r="A5248" s="22" t="s">
        <v>5129</v>
      </c>
      <c r="B5248" s="12">
        <v>45162.5859837963</v>
      </c>
      <c r="C5248" s="27">
        <v>45162.595821759256</v>
      </c>
      <c r="D5248" s="28" t="s">
        <v>46</v>
      </c>
      <c r="E5248" s="28" t="s">
        <v>41</v>
      </c>
      <c r="F5248" s="28" t="s">
        <v>1160</v>
      </c>
      <c r="G5248" s="112" t="s">
        <v>5130</v>
      </c>
      <c r="H52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8" s="48">
        <f>tbl_raw_data[[#This Row],[Date Actioned]]-tbl_raw_data[[#This Row],[Date Tagged]]</f>
        <v>9.8379629562259652E-3</v>
      </c>
      <c r="J5248" s="50">
        <f>HOUR(tbl_raw_data[[#This Row],[time_taken]])*60+MINUTE(tbl_raw_data[[#This Row],[time_taken]])+SECOND(tbl_raw_data[[#This Row],[time_taken]])/60</f>
        <v>14.166666666666666</v>
      </c>
      <c r="K5248" s="54">
        <f>DATE(YEAR(tbl_raw_data[[#This Row],[Date Actioned]]), MONTH(tbl_raw_data[[#This Row],[Date Actioned]]), DAY(tbl_raw_data[[#This Row],[Date Actioned]]))</f>
        <v>45162</v>
      </c>
      <c r="L5248" s="55" t="str">
        <f>UPPER(TEXT(tbl_raw_data[[#This Row],[Updated_date]],"MMMM"))</f>
        <v>AUGUST</v>
      </c>
      <c r="M5248" s="55" t="str">
        <f>UPPER("Week "&amp;IF(ROUNDUP(DAY(tbl_raw_data[[#This Row],[Updated_date]])/7,0)=5,4,ROUNDUP(DAY(tbl_raw_data[[#This Row],[Updated_date]])/7,0)))</f>
        <v>WEEK 4</v>
      </c>
      <c r="N5248" s="57" t="str">
        <f>UPPER(VLOOKUP(tbl_raw_data[[#This Row],[Analyst]],[1]setting!$A$1:$B$15,2,0))</f>
        <v>JULIA</v>
      </c>
      <c r="O5248" s="57" t="str">
        <f>UPPER(tbl_raw_data[[#This Row],[Outcome]])</f>
        <v>DECLINE</v>
      </c>
      <c r="P5248" s="57" t="str">
        <f>UPPER(tbl_raw_data[[#This Row],[Queue Name]])</f>
        <v>CONSUMER POST BUREAU</v>
      </c>
      <c r="Q5248" s="57" t="str">
        <f>IF(tbl_raw_data[[#This Row],[time_taken_in_mins]]&lt;=20,"SLA_MET","SLA_NOT_MET")</f>
        <v>SLA_MET</v>
      </c>
    </row>
    <row r="5249" spans="1:17" ht="15" customHeight="1" x14ac:dyDescent="0.25">
      <c r="A5249" s="5" t="s">
        <v>5851</v>
      </c>
      <c r="B5249" s="12">
        <v>45162.5859837963</v>
      </c>
      <c r="C5249" s="27">
        <v>45162.59747685185</v>
      </c>
      <c r="D5249" s="28" t="s">
        <v>13</v>
      </c>
      <c r="E5249" s="28" t="s">
        <v>28</v>
      </c>
      <c r="F5249" s="28" t="s">
        <v>55</v>
      </c>
      <c r="G5249" s="112" t="s">
        <v>546</v>
      </c>
      <c r="H52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49" s="48">
        <f>tbl_raw_data[[#This Row],[Date Actioned]]-tbl_raw_data[[#This Row],[Date Tagged]]</f>
        <v>1.1493055550090503E-2</v>
      </c>
      <c r="J5249" s="50">
        <f>HOUR(tbl_raw_data[[#This Row],[time_taken]])*60+MINUTE(tbl_raw_data[[#This Row],[time_taken]])+SECOND(tbl_raw_data[[#This Row],[time_taken]])/60</f>
        <v>16.55</v>
      </c>
      <c r="K5249" s="54">
        <f>DATE(YEAR(tbl_raw_data[[#This Row],[Date Actioned]]), MONTH(tbl_raw_data[[#This Row],[Date Actioned]]), DAY(tbl_raw_data[[#This Row],[Date Actioned]]))</f>
        <v>45162</v>
      </c>
      <c r="L5249" s="55" t="str">
        <f>UPPER(TEXT(tbl_raw_data[[#This Row],[Updated_date]],"MMMM"))</f>
        <v>AUGUST</v>
      </c>
      <c r="M5249" s="55" t="str">
        <f>UPPER("Week "&amp;IF(ROUNDUP(DAY(tbl_raw_data[[#This Row],[Updated_date]])/7,0)=5,4,ROUNDUP(DAY(tbl_raw_data[[#This Row],[Updated_date]])/7,0)))</f>
        <v>WEEK 4</v>
      </c>
      <c r="N5249" s="57" t="str">
        <f>UPPER(VLOOKUP(tbl_raw_data[[#This Row],[Analyst]],[1]setting!$A$1:$B$15,2,0))</f>
        <v>CAMERON</v>
      </c>
      <c r="O5249" s="57" t="str">
        <f>UPPER(tbl_raw_data[[#This Row],[Outcome]])</f>
        <v>APPROVE</v>
      </c>
      <c r="P5249" s="57" t="str">
        <f>UPPER(tbl_raw_data[[#This Row],[Queue Name]])</f>
        <v>CONSUMER EXISTING</v>
      </c>
      <c r="Q5249" s="57" t="str">
        <f>IF(tbl_raw_data[[#This Row],[time_taken_in_mins]]&lt;=20,"SLA_MET","SLA_NOT_MET")</f>
        <v>SLA_MET</v>
      </c>
    </row>
    <row r="5250" spans="1:17" ht="15" customHeight="1" x14ac:dyDescent="0.25">
      <c r="A5250" s="11" t="s">
        <v>4407</v>
      </c>
      <c r="B5250" s="6">
        <v>45162.587581018517</v>
      </c>
      <c r="C5250" s="23">
        <v>45162.595983796295</v>
      </c>
      <c r="D5250" s="24" t="s">
        <v>13</v>
      </c>
      <c r="E5250" s="24" t="s">
        <v>28</v>
      </c>
      <c r="F5250" s="24" t="s">
        <v>86</v>
      </c>
      <c r="G5250" s="113" t="s">
        <v>29</v>
      </c>
      <c r="H52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0" s="48">
        <f>tbl_raw_data[[#This Row],[Date Actioned]]-tbl_raw_data[[#This Row],[Date Tagged]]</f>
        <v>8.4027777775190771E-3</v>
      </c>
      <c r="J5250" s="50">
        <f>HOUR(tbl_raw_data[[#This Row],[time_taken]])*60+MINUTE(tbl_raw_data[[#This Row],[time_taken]])+SECOND(tbl_raw_data[[#This Row],[time_taken]])/60</f>
        <v>12.1</v>
      </c>
      <c r="K5250" s="54">
        <f>DATE(YEAR(tbl_raw_data[[#This Row],[Date Actioned]]), MONTH(tbl_raw_data[[#This Row],[Date Actioned]]), DAY(tbl_raw_data[[#This Row],[Date Actioned]]))</f>
        <v>45162</v>
      </c>
      <c r="L5250" s="55" t="str">
        <f>UPPER(TEXT(tbl_raw_data[[#This Row],[Updated_date]],"MMMM"))</f>
        <v>AUGUST</v>
      </c>
      <c r="M5250" s="55" t="str">
        <f>UPPER("Week "&amp;IF(ROUNDUP(DAY(tbl_raw_data[[#This Row],[Updated_date]])/7,0)=5,4,ROUNDUP(DAY(tbl_raw_data[[#This Row],[Updated_date]])/7,0)))</f>
        <v>WEEK 4</v>
      </c>
      <c r="N5250" s="57" t="str">
        <f>UPPER(VLOOKUP(tbl_raw_data[[#This Row],[Analyst]],[1]setting!$A$1:$B$15,2,0))</f>
        <v>ASIF</v>
      </c>
      <c r="O5250" s="57" t="str">
        <f>UPPER(tbl_raw_data[[#This Row],[Outcome]])</f>
        <v>APPROVE</v>
      </c>
      <c r="P5250" s="57" t="str">
        <f>UPPER(tbl_raw_data[[#This Row],[Queue Name]])</f>
        <v>CONSUMER EXISTING</v>
      </c>
      <c r="Q5250" s="57" t="str">
        <f>IF(tbl_raw_data[[#This Row],[time_taken_in_mins]]&lt;=20,"SLA_MET","SLA_NOT_MET")</f>
        <v>SLA_MET</v>
      </c>
    </row>
    <row r="5251" spans="1:17" ht="15" customHeight="1" x14ac:dyDescent="0.25">
      <c r="A5251" s="22" t="s">
        <v>6203</v>
      </c>
      <c r="B5251" s="12">
        <v>45162.587962962964</v>
      </c>
      <c r="C5251" s="27">
        <v>45162.600393518522</v>
      </c>
      <c r="D5251" s="28" t="s">
        <v>13</v>
      </c>
      <c r="E5251" s="28" t="s">
        <v>28</v>
      </c>
      <c r="F5251" s="28" t="s">
        <v>254</v>
      </c>
      <c r="G5251" s="112" t="s">
        <v>29</v>
      </c>
      <c r="H52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1" s="48">
        <f>tbl_raw_data[[#This Row],[Date Actioned]]-tbl_raw_data[[#This Row],[Date Tagged]]</f>
        <v>1.2430555558239575E-2</v>
      </c>
      <c r="J5251" s="50">
        <f>HOUR(tbl_raw_data[[#This Row],[time_taken]])*60+MINUTE(tbl_raw_data[[#This Row],[time_taken]])+SECOND(tbl_raw_data[[#This Row],[time_taken]])/60</f>
        <v>17.899999999999999</v>
      </c>
      <c r="K5251" s="54">
        <f>DATE(YEAR(tbl_raw_data[[#This Row],[Date Actioned]]), MONTH(tbl_raw_data[[#This Row],[Date Actioned]]), DAY(tbl_raw_data[[#This Row],[Date Actioned]]))</f>
        <v>45162</v>
      </c>
      <c r="L5251" s="55" t="str">
        <f>UPPER(TEXT(tbl_raw_data[[#This Row],[Updated_date]],"MMMM"))</f>
        <v>AUGUST</v>
      </c>
      <c r="M5251" s="55" t="str">
        <f>UPPER("Week "&amp;IF(ROUNDUP(DAY(tbl_raw_data[[#This Row],[Updated_date]])/7,0)=5,4,ROUNDUP(DAY(tbl_raw_data[[#This Row],[Updated_date]])/7,0)))</f>
        <v>WEEK 4</v>
      </c>
      <c r="N5251" s="57" t="str">
        <f>UPPER(VLOOKUP(tbl_raw_data[[#This Row],[Analyst]],[1]setting!$A$1:$B$15,2,0))</f>
        <v>FARDIN</v>
      </c>
      <c r="O5251" s="57" t="str">
        <f>UPPER(tbl_raw_data[[#This Row],[Outcome]])</f>
        <v>APPROVE</v>
      </c>
      <c r="P5251" s="57" t="str">
        <f>UPPER(tbl_raw_data[[#This Row],[Queue Name]])</f>
        <v>CONSUMER EXISTING</v>
      </c>
      <c r="Q5251" s="57" t="str">
        <f>IF(tbl_raw_data[[#This Row],[time_taken_in_mins]]&lt;=20,"SLA_MET","SLA_NOT_MET")</f>
        <v>SLA_MET</v>
      </c>
    </row>
    <row r="5252" spans="1:17" ht="15" customHeight="1" x14ac:dyDescent="0.25">
      <c r="A5252" s="22" t="s">
        <v>4301</v>
      </c>
      <c r="B5252" s="6">
        <v>45162.588969907411</v>
      </c>
      <c r="C5252" s="23">
        <v>45162.597187500003</v>
      </c>
      <c r="D5252" s="24" t="s">
        <v>8</v>
      </c>
      <c r="E5252" s="24" t="s">
        <v>9</v>
      </c>
      <c r="F5252" s="24" t="s">
        <v>109</v>
      </c>
      <c r="G5252" s="113" t="s">
        <v>4302</v>
      </c>
      <c r="H52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2" s="48">
        <f>tbl_raw_data[[#This Row],[Date Actioned]]-tbl_raw_data[[#This Row],[Date Tagged]]</f>
        <v>8.2175925927003846E-3</v>
      </c>
      <c r="J5252" s="50">
        <f>HOUR(tbl_raw_data[[#This Row],[time_taken]])*60+MINUTE(tbl_raw_data[[#This Row],[time_taken]])+SECOND(tbl_raw_data[[#This Row],[time_taken]])/60</f>
        <v>11.833333333333334</v>
      </c>
      <c r="K5252" s="54">
        <f>DATE(YEAR(tbl_raw_data[[#This Row],[Date Actioned]]), MONTH(tbl_raw_data[[#This Row],[Date Actioned]]), DAY(tbl_raw_data[[#This Row],[Date Actioned]]))</f>
        <v>45162</v>
      </c>
      <c r="L5252" s="55" t="str">
        <f>UPPER(TEXT(tbl_raw_data[[#This Row],[Updated_date]],"MMMM"))</f>
        <v>AUGUST</v>
      </c>
      <c r="M5252" s="55" t="str">
        <f>UPPER("Week "&amp;IF(ROUNDUP(DAY(tbl_raw_data[[#This Row],[Updated_date]])/7,0)=5,4,ROUNDUP(DAY(tbl_raw_data[[#This Row],[Updated_date]])/7,0)))</f>
        <v>WEEK 4</v>
      </c>
      <c r="N5252" s="57" t="str">
        <f>UPPER(VLOOKUP(tbl_raw_data[[#This Row],[Analyst]],[1]setting!$A$1:$B$15,2,0))</f>
        <v>NAVED</v>
      </c>
      <c r="O5252" s="57" t="str">
        <f>UPPER(tbl_raw_data[[#This Row],[Outcome]])</f>
        <v>WITHDRAW</v>
      </c>
      <c r="P5252" s="57" t="str">
        <f>UPPER(tbl_raw_data[[#This Row],[Queue Name]])</f>
        <v>CONSUMER PRE BUREAU</v>
      </c>
      <c r="Q5252" s="57" t="str">
        <f>IF(tbl_raw_data[[#This Row],[time_taken_in_mins]]&lt;=20,"SLA_MET","SLA_NOT_MET")</f>
        <v>SLA_MET</v>
      </c>
    </row>
    <row r="5253" spans="1:17" ht="15" customHeight="1" x14ac:dyDescent="0.25">
      <c r="A5253" s="5" t="s">
        <v>5487</v>
      </c>
      <c r="B5253" s="12">
        <v>45162.591608796298</v>
      </c>
      <c r="C5253" s="27">
        <v>45162.602222222224</v>
      </c>
      <c r="D5253" s="28" t="s">
        <v>8</v>
      </c>
      <c r="E5253" s="28" t="s">
        <v>9</v>
      </c>
      <c r="F5253" s="28" t="s">
        <v>1160</v>
      </c>
      <c r="G5253" s="112" t="s">
        <v>234</v>
      </c>
      <c r="H52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3" s="48">
        <f>tbl_raw_data[[#This Row],[Date Actioned]]-tbl_raw_data[[#This Row],[Date Tagged]]</f>
        <v>1.0613425925839692E-2</v>
      </c>
      <c r="J5253" s="50">
        <f>HOUR(tbl_raw_data[[#This Row],[time_taken]])*60+MINUTE(tbl_raw_data[[#This Row],[time_taken]])+SECOND(tbl_raw_data[[#This Row],[time_taken]])/60</f>
        <v>15.283333333333333</v>
      </c>
      <c r="K5253" s="54">
        <f>DATE(YEAR(tbl_raw_data[[#This Row],[Date Actioned]]), MONTH(tbl_raw_data[[#This Row],[Date Actioned]]), DAY(tbl_raw_data[[#This Row],[Date Actioned]]))</f>
        <v>45162</v>
      </c>
      <c r="L5253" s="55" t="str">
        <f>UPPER(TEXT(tbl_raw_data[[#This Row],[Updated_date]],"MMMM"))</f>
        <v>AUGUST</v>
      </c>
      <c r="M5253" s="55" t="str">
        <f>UPPER("Week "&amp;IF(ROUNDUP(DAY(tbl_raw_data[[#This Row],[Updated_date]])/7,0)=5,4,ROUNDUP(DAY(tbl_raw_data[[#This Row],[Updated_date]])/7,0)))</f>
        <v>WEEK 4</v>
      </c>
      <c r="N5253" s="57" t="str">
        <f>UPPER(VLOOKUP(tbl_raw_data[[#This Row],[Analyst]],[1]setting!$A$1:$B$15,2,0))</f>
        <v>JULIA</v>
      </c>
      <c r="O5253" s="57" t="str">
        <f>UPPER(tbl_raw_data[[#This Row],[Outcome]])</f>
        <v>WITHDRAW</v>
      </c>
      <c r="P5253" s="57" t="str">
        <f>UPPER(tbl_raw_data[[#This Row],[Queue Name]])</f>
        <v>CONSUMER PRE BUREAU</v>
      </c>
      <c r="Q5253" s="57" t="str">
        <f>IF(tbl_raw_data[[#This Row],[time_taken_in_mins]]&lt;=20,"SLA_MET","SLA_NOT_MET")</f>
        <v>SLA_MET</v>
      </c>
    </row>
    <row r="5254" spans="1:17" ht="15" customHeight="1" x14ac:dyDescent="0.25">
      <c r="A5254" s="11" t="s">
        <v>5645</v>
      </c>
      <c r="B5254" s="6">
        <v>45162.593611111108</v>
      </c>
      <c r="C5254" s="23">
        <v>45162.604594907411</v>
      </c>
      <c r="D5254" s="24" t="s">
        <v>8</v>
      </c>
      <c r="E5254" s="24" t="s">
        <v>9</v>
      </c>
      <c r="F5254" s="24" t="s">
        <v>109</v>
      </c>
      <c r="G5254" s="113" t="s">
        <v>5646</v>
      </c>
      <c r="H52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254" s="48">
        <f>tbl_raw_data[[#This Row],[Date Actioned]]-tbl_raw_data[[#This Row],[Date Tagged]]</f>
        <v>1.0983796302753035E-2</v>
      </c>
      <c r="J5254" s="50">
        <f>HOUR(tbl_raw_data[[#This Row],[time_taken]])*60+MINUTE(tbl_raw_data[[#This Row],[time_taken]])+SECOND(tbl_raw_data[[#This Row],[time_taken]])/60</f>
        <v>15.816666666666666</v>
      </c>
      <c r="K5254" s="54">
        <f>DATE(YEAR(tbl_raw_data[[#This Row],[Date Actioned]]), MONTH(tbl_raw_data[[#This Row],[Date Actioned]]), DAY(tbl_raw_data[[#This Row],[Date Actioned]]))</f>
        <v>45162</v>
      </c>
      <c r="L5254" s="55" t="str">
        <f>UPPER(TEXT(tbl_raw_data[[#This Row],[Updated_date]],"MMMM"))</f>
        <v>AUGUST</v>
      </c>
      <c r="M5254" s="55" t="str">
        <f>UPPER("Week "&amp;IF(ROUNDUP(DAY(tbl_raw_data[[#This Row],[Updated_date]])/7,0)=5,4,ROUNDUP(DAY(tbl_raw_data[[#This Row],[Updated_date]])/7,0)))</f>
        <v>WEEK 4</v>
      </c>
      <c r="N5254" s="57" t="str">
        <f>UPPER(VLOOKUP(tbl_raw_data[[#This Row],[Analyst]],[1]setting!$A$1:$B$15,2,0))</f>
        <v>NAVED</v>
      </c>
      <c r="O5254" s="57" t="str">
        <f>UPPER(tbl_raw_data[[#This Row],[Outcome]])</f>
        <v>WITHDRAW</v>
      </c>
      <c r="P5254" s="57" t="str">
        <f>UPPER(tbl_raw_data[[#This Row],[Queue Name]])</f>
        <v>CONSUMER PRE BUREAU</v>
      </c>
      <c r="Q5254" s="57" t="str">
        <f>IF(tbl_raw_data[[#This Row],[time_taken_in_mins]]&lt;=20,"SLA_MET","SLA_NOT_MET")</f>
        <v>SLA_MET</v>
      </c>
    </row>
    <row r="5255" spans="1:17" ht="15" customHeight="1" x14ac:dyDescent="0.25">
      <c r="A5255" s="22" t="s">
        <v>4369</v>
      </c>
      <c r="B5255" s="12">
        <v>45162.6018287037</v>
      </c>
      <c r="C5255" s="27">
        <v>45162.610162037039</v>
      </c>
      <c r="D5255" s="28" t="s">
        <v>8</v>
      </c>
      <c r="E5255" s="28" t="s">
        <v>9</v>
      </c>
      <c r="F5255" s="28" t="s">
        <v>254</v>
      </c>
      <c r="G5255" s="112" t="s">
        <v>4370</v>
      </c>
      <c r="H52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5" s="48">
        <f>tbl_raw_data[[#This Row],[Date Actioned]]-tbl_raw_data[[#This Row],[Date Tagged]]</f>
        <v>8.3333333386690356E-3</v>
      </c>
      <c r="J5255" s="50">
        <f>HOUR(tbl_raw_data[[#This Row],[time_taken]])*60+MINUTE(tbl_raw_data[[#This Row],[time_taken]])+SECOND(tbl_raw_data[[#This Row],[time_taken]])/60</f>
        <v>12</v>
      </c>
      <c r="K5255" s="54">
        <f>DATE(YEAR(tbl_raw_data[[#This Row],[Date Actioned]]), MONTH(tbl_raw_data[[#This Row],[Date Actioned]]), DAY(tbl_raw_data[[#This Row],[Date Actioned]]))</f>
        <v>45162</v>
      </c>
      <c r="L5255" s="55" t="str">
        <f>UPPER(TEXT(tbl_raw_data[[#This Row],[Updated_date]],"MMMM"))</f>
        <v>AUGUST</v>
      </c>
      <c r="M5255" s="55" t="str">
        <f>UPPER("Week "&amp;IF(ROUNDUP(DAY(tbl_raw_data[[#This Row],[Updated_date]])/7,0)=5,4,ROUNDUP(DAY(tbl_raw_data[[#This Row],[Updated_date]])/7,0)))</f>
        <v>WEEK 4</v>
      </c>
      <c r="N5255" s="57" t="str">
        <f>UPPER(VLOOKUP(tbl_raw_data[[#This Row],[Analyst]],[1]setting!$A$1:$B$15,2,0))</f>
        <v>FARDIN</v>
      </c>
      <c r="O5255" s="57" t="str">
        <f>UPPER(tbl_raw_data[[#This Row],[Outcome]])</f>
        <v>WITHDRAW</v>
      </c>
      <c r="P5255" s="57" t="str">
        <f>UPPER(tbl_raw_data[[#This Row],[Queue Name]])</f>
        <v>CONSUMER PRE BUREAU</v>
      </c>
      <c r="Q5255" s="57" t="str">
        <f>IF(tbl_raw_data[[#This Row],[time_taken_in_mins]]&lt;=20,"SLA_MET","SLA_NOT_MET")</f>
        <v>SLA_MET</v>
      </c>
    </row>
    <row r="5256" spans="1:17" ht="39" x14ac:dyDescent="0.25">
      <c r="A5256" s="5" t="s">
        <v>3072</v>
      </c>
      <c r="B5256" s="6">
        <v>45162.604166666664</v>
      </c>
      <c r="C5256" s="23">
        <v>45162.610659722224</v>
      </c>
      <c r="D5256" s="24" t="s">
        <v>8</v>
      </c>
      <c r="E5256" s="24" t="s">
        <v>28</v>
      </c>
      <c r="F5256" s="24" t="s">
        <v>86</v>
      </c>
      <c r="G5256" s="113" t="s">
        <v>3073</v>
      </c>
      <c r="H52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56" s="48">
        <f>tbl_raw_data[[#This Row],[Date Actioned]]-tbl_raw_data[[#This Row],[Date Tagged]]</f>
        <v>6.4930555599858053E-3</v>
      </c>
      <c r="J5256" s="50">
        <f>HOUR(tbl_raw_data[[#This Row],[time_taken]])*60+MINUTE(tbl_raw_data[[#This Row],[time_taken]])+SECOND(tbl_raw_data[[#This Row],[time_taken]])/60</f>
        <v>9.35</v>
      </c>
      <c r="K5256" s="54">
        <f>DATE(YEAR(tbl_raw_data[[#This Row],[Date Actioned]]), MONTH(tbl_raw_data[[#This Row],[Date Actioned]]), DAY(tbl_raw_data[[#This Row],[Date Actioned]]))</f>
        <v>45162</v>
      </c>
      <c r="L5256" s="55" t="str">
        <f>UPPER(TEXT(tbl_raw_data[[#This Row],[Updated_date]],"MMMM"))</f>
        <v>AUGUST</v>
      </c>
      <c r="M5256" s="55" t="str">
        <f>UPPER("Week "&amp;IF(ROUNDUP(DAY(tbl_raw_data[[#This Row],[Updated_date]])/7,0)=5,4,ROUNDUP(DAY(tbl_raw_data[[#This Row],[Updated_date]])/7,0)))</f>
        <v>WEEK 4</v>
      </c>
      <c r="N5256" s="57" t="str">
        <f>UPPER(VLOOKUP(tbl_raw_data[[#This Row],[Analyst]],[1]setting!$A$1:$B$15,2,0))</f>
        <v>ASIF</v>
      </c>
      <c r="O5256" s="57" t="str">
        <f>UPPER(tbl_raw_data[[#This Row],[Outcome]])</f>
        <v>WITHDRAW</v>
      </c>
      <c r="P5256" s="57" t="str">
        <f>UPPER(tbl_raw_data[[#This Row],[Queue Name]])</f>
        <v>CONSUMER EXISTING</v>
      </c>
      <c r="Q5256" s="57" t="str">
        <f>IF(tbl_raw_data[[#This Row],[time_taken_in_mins]]&lt;=20,"SLA_MET","SLA_NOT_MET")</f>
        <v>SLA_MET</v>
      </c>
    </row>
    <row r="5257" spans="1:17" ht="15" customHeight="1" x14ac:dyDescent="0.25">
      <c r="A5257" s="5" t="s">
        <v>1407</v>
      </c>
      <c r="B5257" s="6">
        <v>45162.608703703707</v>
      </c>
      <c r="C5257" s="23">
        <v>45162.612986111111</v>
      </c>
      <c r="D5257" s="24" t="s">
        <v>13</v>
      </c>
      <c r="E5257" s="24" t="s">
        <v>9</v>
      </c>
      <c r="F5257" s="24" t="s">
        <v>109</v>
      </c>
      <c r="G5257" s="113" t="s">
        <v>29</v>
      </c>
      <c r="H52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7" s="48">
        <f>tbl_raw_data[[#This Row],[Date Actioned]]-tbl_raw_data[[#This Row],[Date Tagged]]</f>
        <v>4.2824074043892324E-3</v>
      </c>
      <c r="J5257" s="50">
        <f>HOUR(tbl_raw_data[[#This Row],[time_taken]])*60+MINUTE(tbl_raw_data[[#This Row],[time_taken]])+SECOND(tbl_raw_data[[#This Row],[time_taken]])/60</f>
        <v>6.166666666666667</v>
      </c>
      <c r="K5257" s="54">
        <f>DATE(YEAR(tbl_raw_data[[#This Row],[Date Actioned]]), MONTH(tbl_raw_data[[#This Row],[Date Actioned]]), DAY(tbl_raw_data[[#This Row],[Date Actioned]]))</f>
        <v>45162</v>
      </c>
      <c r="L5257" s="55" t="str">
        <f>UPPER(TEXT(tbl_raw_data[[#This Row],[Updated_date]],"MMMM"))</f>
        <v>AUGUST</v>
      </c>
      <c r="M5257" s="55" t="str">
        <f>UPPER("Week "&amp;IF(ROUNDUP(DAY(tbl_raw_data[[#This Row],[Updated_date]])/7,0)=5,4,ROUNDUP(DAY(tbl_raw_data[[#This Row],[Updated_date]])/7,0)))</f>
        <v>WEEK 4</v>
      </c>
      <c r="N5257" s="57" t="str">
        <f>UPPER(VLOOKUP(tbl_raw_data[[#This Row],[Analyst]],[1]setting!$A$1:$B$15,2,0))</f>
        <v>NAVED</v>
      </c>
      <c r="O5257" s="57" t="str">
        <f>UPPER(tbl_raw_data[[#This Row],[Outcome]])</f>
        <v>APPROVE</v>
      </c>
      <c r="P5257" s="57" t="str">
        <f>UPPER(tbl_raw_data[[#This Row],[Queue Name]])</f>
        <v>CONSUMER PRE BUREAU</v>
      </c>
      <c r="Q5257" s="57" t="str">
        <f>IF(tbl_raw_data[[#This Row],[time_taken_in_mins]]&lt;=20,"SLA_MET","SLA_NOT_MET")</f>
        <v>SLA_MET</v>
      </c>
    </row>
    <row r="5258" spans="1:17" ht="51.75" x14ac:dyDescent="0.25">
      <c r="A5258" s="11" t="s">
        <v>1637</v>
      </c>
      <c r="B5258" s="12">
        <v>45162.608807870369</v>
      </c>
      <c r="C5258" s="27">
        <v>45162.613425925927</v>
      </c>
      <c r="D5258" s="28" t="s">
        <v>8</v>
      </c>
      <c r="E5258" s="28" t="s">
        <v>28</v>
      </c>
      <c r="F5258" s="28" t="s">
        <v>55</v>
      </c>
      <c r="G5258" s="112" t="s">
        <v>1052</v>
      </c>
      <c r="H52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58" s="48">
        <f>tbl_raw_data[[#This Row],[Date Actioned]]-tbl_raw_data[[#This Row],[Date Tagged]]</f>
        <v>4.6180555582395755E-3</v>
      </c>
      <c r="J5258" s="50">
        <f>HOUR(tbl_raw_data[[#This Row],[time_taken]])*60+MINUTE(tbl_raw_data[[#This Row],[time_taken]])+SECOND(tbl_raw_data[[#This Row],[time_taken]])/60</f>
        <v>6.65</v>
      </c>
      <c r="K5258" s="54">
        <f>DATE(YEAR(tbl_raw_data[[#This Row],[Date Actioned]]), MONTH(tbl_raw_data[[#This Row],[Date Actioned]]), DAY(tbl_raw_data[[#This Row],[Date Actioned]]))</f>
        <v>45162</v>
      </c>
      <c r="L5258" s="55" t="str">
        <f>UPPER(TEXT(tbl_raw_data[[#This Row],[Updated_date]],"MMMM"))</f>
        <v>AUGUST</v>
      </c>
      <c r="M5258" s="55" t="str">
        <f>UPPER("Week "&amp;IF(ROUNDUP(DAY(tbl_raw_data[[#This Row],[Updated_date]])/7,0)=5,4,ROUNDUP(DAY(tbl_raw_data[[#This Row],[Updated_date]])/7,0)))</f>
        <v>WEEK 4</v>
      </c>
      <c r="N5258" s="57" t="str">
        <f>UPPER(VLOOKUP(tbl_raw_data[[#This Row],[Analyst]],[1]setting!$A$1:$B$15,2,0))</f>
        <v>CAMERON</v>
      </c>
      <c r="O5258" s="57" t="str">
        <f>UPPER(tbl_raw_data[[#This Row],[Outcome]])</f>
        <v>WITHDRAW</v>
      </c>
      <c r="P5258" s="57" t="str">
        <f>UPPER(tbl_raw_data[[#This Row],[Queue Name]])</f>
        <v>CONSUMER EXISTING</v>
      </c>
      <c r="Q5258" s="57" t="str">
        <f>IF(tbl_raw_data[[#This Row],[time_taken_in_mins]]&lt;=20,"SLA_MET","SLA_NOT_MET")</f>
        <v>SLA_MET</v>
      </c>
    </row>
    <row r="5259" spans="1:17" ht="15" customHeight="1" x14ac:dyDescent="0.25">
      <c r="A5259" s="11" t="s">
        <v>3230</v>
      </c>
      <c r="B5259" s="12">
        <v>45162.608946759261</v>
      </c>
      <c r="C5259" s="27">
        <v>45162.615671296298</v>
      </c>
      <c r="D5259" s="28" t="s">
        <v>13</v>
      </c>
      <c r="E5259" s="28" t="s">
        <v>28</v>
      </c>
      <c r="F5259" s="28" t="s">
        <v>254</v>
      </c>
      <c r="G5259" s="112" t="s">
        <v>29</v>
      </c>
      <c r="H52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59" s="48">
        <f>tbl_raw_data[[#This Row],[Date Actioned]]-tbl_raw_data[[#This Row],[Date Tagged]]</f>
        <v>6.7245370373711921E-3</v>
      </c>
      <c r="J5259" s="50">
        <f>HOUR(tbl_raw_data[[#This Row],[time_taken]])*60+MINUTE(tbl_raw_data[[#This Row],[time_taken]])+SECOND(tbl_raw_data[[#This Row],[time_taken]])/60</f>
        <v>9.6833333333333336</v>
      </c>
      <c r="K5259" s="54">
        <f>DATE(YEAR(tbl_raw_data[[#This Row],[Date Actioned]]), MONTH(tbl_raw_data[[#This Row],[Date Actioned]]), DAY(tbl_raw_data[[#This Row],[Date Actioned]]))</f>
        <v>45162</v>
      </c>
      <c r="L5259" s="55" t="str">
        <f>UPPER(TEXT(tbl_raw_data[[#This Row],[Updated_date]],"MMMM"))</f>
        <v>AUGUST</v>
      </c>
      <c r="M5259" s="55" t="str">
        <f>UPPER("Week "&amp;IF(ROUNDUP(DAY(tbl_raw_data[[#This Row],[Updated_date]])/7,0)=5,4,ROUNDUP(DAY(tbl_raw_data[[#This Row],[Updated_date]])/7,0)))</f>
        <v>WEEK 4</v>
      </c>
      <c r="N5259" s="57" t="str">
        <f>UPPER(VLOOKUP(tbl_raw_data[[#This Row],[Analyst]],[1]setting!$A$1:$B$15,2,0))</f>
        <v>FARDIN</v>
      </c>
      <c r="O5259" s="57" t="str">
        <f>UPPER(tbl_raw_data[[#This Row],[Outcome]])</f>
        <v>APPROVE</v>
      </c>
      <c r="P5259" s="57" t="str">
        <f>UPPER(tbl_raw_data[[#This Row],[Queue Name]])</f>
        <v>CONSUMER EXISTING</v>
      </c>
      <c r="Q5259" s="57" t="str">
        <f>IF(tbl_raw_data[[#This Row],[time_taken_in_mins]]&lt;=20,"SLA_MET","SLA_NOT_MET")</f>
        <v>SLA_MET</v>
      </c>
    </row>
    <row r="5260" spans="1:17" ht="15" customHeight="1" x14ac:dyDescent="0.25">
      <c r="A5260" s="22" t="s">
        <v>1945</v>
      </c>
      <c r="B5260" s="6">
        <v>45162.610115740739</v>
      </c>
      <c r="C5260" s="23">
        <v>45162.615127314813</v>
      </c>
      <c r="D5260" s="24" t="s">
        <v>8</v>
      </c>
      <c r="E5260" s="24" t="s">
        <v>9</v>
      </c>
      <c r="F5260" s="24" t="s">
        <v>86</v>
      </c>
      <c r="G5260" s="113" t="s">
        <v>234</v>
      </c>
      <c r="H52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60" s="48">
        <f>tbl_raw_data[[#This Row],[Date Actioned]]-tbl_raw_data[[#This Row],[Date Tagged]]</f>
        <v>5.0115740741603076E-3</v>
      </c>
      <c r="J5260" s="50">
        <f>HOUR(tbl_raw_data[[#This Row],[time_taken]])*60+MINUTE(tbl_raw_data[[#This Row],[time_taken]])+SECOND(tbl_raw_data[[#This Row],[time_taken]])/60</f>
        <v>7.2166666666666668</v>
      </c>
      <c r="K5260" s="54">
        <f>DATE(YEAR(tbl_raw_data[[#This Row],[Date Actioned]]), MONTH(tbl_raw_data[[#This Row],[Date Actioned]]), DAY(tbl_raw_data[[#This Row],[Date Actioned]]))</f>
        <v>45162</v>
      </c>
      <c r="L5260" s="55" t="str">
        <f>UPPER(TEXT(tbl_raw_data[[#This Row],[Updated_date]],"MMMM"))</f>
        <v>AUGUST</v>
      </c>
      <c r="M5260" s="55" t="str">
        <f>UPPER("Week "&amp;IF(ROUNDUP(DAY(tbl_raw_data[[#This Row],[Updated_date]])/7,0)=5,4,ROUNDUP(DAY(tbl_raw_data[[#This Row],[Updated_date]])/7,0)))</f>
        <v>WEEK 4</v>
      </c>
      <c r="N5260" s="57" t="str">
        <f>UPPER(VLOOKUP(tbl_raw_data[[#This Row],[Analyst]],[1]setting!$A$1:$B$15,2,0))</f>
        <v>ASIF</v>
      </c>
      <c r="O5260" s="57" t="str">
        <f>UPPER(tbl_raw_data[[#This Row],[Outcome]])</f>
        <v>WITHDRAW</v>
      </c>
      <c r="P5260" s="57" t="str">
        <f>UPPER(tbl_raw_data[[#This Row],[Queue Name]])</f>
        <v>CONSUMER PRE BUREAU</v>
      </c>
      <c r="Q5260" s="57" t="str">
        <f>IF(tbl_raw_data[[#This Row],[time_taken_in_mins]]&lt;=20,"SLA_MET","SLA_NOT_MET")</f>
        <v>SLA_MET</v>
      </c>
    </row>
    <row r="5261" spans="1:17" ht="15" customHeight="1" x14ac:dyDescent="0.25">
      <c r="A5261" s="22" t="s">
        <v>2878</v>
      </c>
      <c r="B5261" s="6">
        <v>45162.610405092593</v>
      </c>
      <c r="C5261" s="23">
        <v>45162.616608796299</v>
      </c>
      <c r="D5261" s="24" t="s">
        <v>13</v>
      </c>
      <c r="E5261" s="24" t="s">
        <v>9</v>
      </c>
      <c r="F5261" s="24" t="s">
        <v>55</v>
      </c>
      <c r="G5261" s="113" t="s">
        <v>21</v>
      </c>
      <c r="H52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1" s="48">
        <f>tbl_raw_data[[#This Row],[Date Actioned]]-tbl_raw_data[[#This Row],[Date Tagged]]</f>
        <v>6.2037037059781142E-3</v>
      </c>
      <c r="J5261" s="50">
        <f>HOUR(tbl_raw_data[[#This Row],[time_taken]])*60+MINUTE(tbl_raw_data[[#This Row],[time_taken]])+SECOND(tbl_raw_data[[#This Row],[time_taken]])/60</f>
        <v>8.9333333333333336</v>
      </c>
      <c r="K5261" s="54">
        <f>DATE(YEAR(tbl_raw_data[[#This Row],[Date Actioned]]), MONTH(tbl_raw_data[[#This Row],[Date Actioned]]), DAY(tbl_raw_data[[#This Row],[Date Actioned]]))</f>
        <v>45162</v>
      </c>
      <c r="L5261" s="55" t="str">
        <f>UPPER(TEXT(tbl_raw_data[[#This Row],[Updated_date]],"MMMM"))</f>
        <v>AUGUST</v>
      </c>
      <c r="M5261" s="55" t="str">
        <f>UPPER("Week "&amp;IF(ROUNDUP(DAY(tbl_raw_data[[#This Row],[Updated_date]])/7,0)=5,4,ROUNDUP(DAY(tbl_raw_data[[#This Row],[Updated_date]])/7,0)))</f>
        <v>WEEK 4</v>
      </c>
      <c r="N5261" s="57" t="str">
        <f>UPPER(VLOOKUP(tbl_raw_data[[#This Row],[Analyst]],[1]setting!$A$1:$B$15,2,0))</f>
        <v>CAMERON</v>
      </c>
      <c r="O5261" s="57" t="str">
        <f>UPPER(tbl_raw_data[[#This Row],[Outcome]])</f>
        <v>APPROVE</v>
      </c>
      <c r="P5261" s="57" t="str">
        <f>UPPER(tbl_raw_data[[#This Row],[Queue Name]])</f>
        <v>CONSUMER PRE BUREAU</v>
      </c>
      <c r="Q5261" s="57" t="str">
        <f>IF(tbl_raw_data[[#This Row],[time_taken_in_mins]]&lt;=20,"SLA_MET","SLA_NOT_MET")</f>
        <v>SLA_MET</v>
      </c>
    </row>
    <row r="5262" spans="1:17" ht="15" customHeight="1" x14ac:dyDescent="0.25">
      <c r="A5262" s="5" t="s">
        <v>6131</v>
      </c>
      <c r="B5262" s="12">
        <v>45162.610405092593</v>
      </c>
      <c r="C5262" s="27">
        <v>45162.622627314813</v>
      </c>
      <c r="D5262" s="28" t="s">
        <v>13</v>
      </c>
      <c r="E5262" s="28" t="s">
        <v>28</v>
      </c>
      <c r="F5262" s="28" t="s">
        <v>86</v>
      </c>
      <c r="G5262" s="112" t="s">
        <v>3300</v>
      </c>
      <c r="H52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2" s="48">
        <f>tbl_raw_data[[#This Row],[Date Actioned]]-tbl_raw_data[[#This Row],[Date Tagged]]</f>
        <v>1.2222222219861578E-2</v>
      </c>
      <c r="J5262" s="50">
        <f>HOUR(tbl_raw_data[[#This Row],[time_taken]])*60+MINUTE(tbl_raw_data[[#This Row],[time_taken]])+SECOND(tbl_raw_data[[#This Row],[time_taken]])/60</f>
        <v>17.600000000000001</v>
      </c>
      <c r="K5262" s="54">
        <f>DATE(YEAR(tbl_raw_data[[#This Row],[Date Actioned]]), MONTH(tbl_raw_data[[#This Row],[Date Actioned]]), DAY(tbl_raw_data[[#This Row],[Date Actioned]]))</f>
        <v>45162</v>
      </c>
      <c r="L5262" s="55" t="str">
        <f>UPPER(TEXT(tbl_raw_data[[#This Row],[Updated_date]],"MMMM"))</f>
        <v>AUGUST</v>
      </c>
      <c r="M5262" s="55" t="str">
        <f>UPPER("Week "&amp;IF(ROUNDUP(DAY(tbl_raw_data[[#This Row],[Updated_date]])/7,0)=5,4,ROUNDUP(DAY(tbl_raw_data[[#This Row],[Updated_date]])/7,0)))</f>
        <v>WEEK 4</v>
      </c>
      <c r="N5262" s="57" t="str">
        <f>UPPER(VLOOKUP(tbl_raw_data[[#This Row],[Analyst]],[1]setting!$A$1:$B$15,2,0))</f>
        <v>ASIF</v>
      </c>
      <c r="O5262" s="57" t="str">
        <f>UPPER(tbl_raw_data[[#This Row],[Outcome]])</f>
        <v>APPROVE</v>
      </c>
      <c r="P5262" s="57" t="str">
        <f>UPPER(tbl_raw_data[[#This Row],[Queue Name]])</f>
        <v>CONSUMER EXISTING</v>
      </c>
      <c r="Q5262" s="57" t="str">
        <f>IF(tbl_raw_data[[#This Row],[time_taken_in_mins]]&lt;=20,"SLA_MET","SLA_NOT_MET")</f>
        <v>SLA_MET</v>
      </c>
    </row>
    <row r="5263" spans="1:17" ht="15" customHeight="1" x14ac:dyDescent="0.25">
      <c r="A5263" s="11" t="s">
        <v>6215</v>
      </c>
      <c r="B5263" s="6">
        <v>45162.614502314813</v>
      </c>
      <c r="C5263" s="23">
        <v>45162.62699074074</v>
      </c>
      <c r="D5263" s="24" t="s">
        <v>13</v>
      </c>
      <c r="E5263" s="24" t="s">
        <v>28</v>
      </c>
      <c r="F5263" s="24" t="s">
        <v>254</v>
      </c>
      <c r="G5263" s="115"/>
      <c r="H52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63" s="48">
        <f>tbl_raw_data[[#This Row],[Date Actioned]]-tbl_raw_data[[#This Row],[Date Tagged]]</f>
        <v>1.2488425927585922E-2</v>
      </c>
      <c r="J5263" s="50">
        <f>HOUR(tbl_raw_data[[#This Row],[time_taken]])*60+MINUTE(tbl_raw_data[[#This Row],[time_taken]])+SECOND(tbl_raw_data[[#This Row],[time_taken]])/60</f>
        <v>17.983333333333334</v>
      </c>
      <c r="K5263" s="54">
        <f>DATE(YEAR(tbl_raw_data[[#This Row],[Date Actioned]]), MONTH(tbl_raw_data[[#This Row],[Date Actioned]]), DAY(tbl_raw_data[[#This Row],[Date Actioned]]))</f>
        <v>45162</v>
      </c>
      <c r="L5263" s="55" t="str">
        <f>UPPER(TEXT(tbl_raw_data[[#This Row],[Updated_date]],"MMMM"))</f>
        <v>AUGUST</v>
      </c>
      <c r="M5263" s="55" t="str">
        <f>UPPER("Week "&amp;IF(ROUNDUP(DAY(tbl_raw_data[[#This Row],[Updated_date]])/7,0)=5,4,ROUNDUP(DAY(tbl_raw_data[[#This Row],[Updated_date]])/7,0)))</f>
        <v>WEEK 4</v>
      </c>
      <c r="N5263" s="57" t="str">
        <f>UPPER(VLOOKUP(tbl_raw_data[[#This Row],[Analyst]],[1]setting!$A$1:$B$15,2,0))</f>
        <v>FARDIN</v>
      </c>
      <c r="O5263" s="57" t="str">
        <f>UPPER(tbl_raw_data[[#This Row],[Outcome]])</f>
        <v>APPROVE</v>
      </c>
      <c r="P5263" s="57" t="str">
        <f>UPPER(tbl_raw_data[[#This Row],[Queue Name]])</f>
        <v>CONSUMER EXISTING</v>
      </c>
      <c r="Q5263" s="57" t="str">
        <f>IF(tbl_raw_data[[#This Row],[time_taken_in_mins]]&lt;=20,"SLA_MET","SLA_NOT_MET")</f>
        <v>SLA_MET</v>
      </c>
    </row>
    <row r="5264" spans="1:17" ht="15" customHeight="1" x14ac:dyDescent="0.25">
      <c r="A5264" s="22" t="s">
        <v>1521</v>
      </c>
      <c r="B5264" s="12">
        <v>45162.615567129629</v>
      </c>
      <c r="C5264" s="27">
        <v>45162.620046296295</v>
      </c>
      <c r="D5264" s="28" t="s">
        <v>13</v>
      </c>
      <c r="E5264" s="28" t="s">
        <v>28</v>
      </c>
      <c r="F5264" s="28" t="s">
        <v>254</v>
      </c>
      <c r="G5264" s="112" t="s">
        <v>29</v>
      </c>
      <c r="H52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4" s="48">
        <f>tbl_raw_data[[#This Row],[Date Actioned]]-tbl_raw_data[[#This Row],[Date Tagged]]</f>
        <v>4.4791666659875773E-3</v>
      </c>
      <c r="J5264" s="50">
        <f>HOUR(tbl_raw_data[[#This Row],[time_taken]])*60+MINUTE(tbl_raw_data[[#This Row],[time_taken]])+SECOND(tbl_raw_data[[#This Row],[time_taken]])/60</f>
        <v>6.45</v>
      </c>
      <c r="K5264" s="54">
        <f>DATE(YEAR(tbl_raw_data[[#This Row],[Date Actioned]]), MONTH(tbl_raw_data[[#This Row],[Date Actioned]]), DAY(tbl_raw_data[[#This Row],[Date Actioned]]))</f>
        <v>45162</v>
      </c>
      <c r="L5264" s="55" t="str">
        <f>UPPER(TEXT(tbl_raw_data[[#This Row],[Updated_date]],"MMMM"))</f>
        <v>AUGUST</v>
      </c>
      <c r="M5264" s="55" t="str">
        <f>UPPER("Week "&amp;IF(ROUNDUP(DAY(tbl_raw_data[[#This Row],[Updated_date]])/7,0)=5,4,ROUNDUP(DAY(tbl_raw_data[[#This Row],[Updated_date]])/7,0)))</f>
        <v>WEEK 4</v>
      </c>
      <c r="N5264" s="57" t="str">
        <f>UPPER(VLOOKUP(tbl_raw_data[[#This Row],[Analyst]],[1]setting!$A$1:$B$15,2,0))</f>
        <v>FARDIN</v>
      </c>
      <c r="O5264" s="57" t="str">
        <f>UPPER(tbl_raw_data[[#This Row],[Outcome]])</f>
        <v>APPROVE</v>
      </c>
      <c r="P5264" s="57" t="str">
        <f>UPPER(tbl_raw_data[[#This Row],[Queue Name]])</f>
        <v>CONSUMER EXISTING</v>
      </c>
      <c r="Q5264" s="57" t="str">
        <f>IF(tbl_raw_data[[#This Row],[time_taken_in_mins]]&lt;=20,"SLA_MET","SLA_NOT_MET")</f>
        <v>SLA_MET</v>
      </c>
    </row>
    <row r="5265" spans="1:17" ht="15" customHeight="1" x14ac:dyDescent="0.25">
      <c r="A5265" s="5" t="s">
        <v>2868</v>
      </c>
      <c r="B5265" s="6">
        <v>45162.619849537034</v>
      </c>
      <c r="C5265" s="23">
        <v>45162.62604166667</v>
      </c>
      <c r="D5265" s="24" t="s">
        <v>13</v>
      </c>
      <c r="E5265" s="24" t="s">
        <v>41</v>
      </c>
      <c r="F5265" s="24" t="s">
        <v>86</v>
      </c>
      <c r="G5265" s="115"/>
      <c r="H52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65" s="48">
        <f>tbl_raw_data[[#This Row],[Date Actioned]]-tbl_raw_data[[#This Row],[Date Tagged]]</f>
        <v>6.1921296364744194E-3</v>
      </c>
      <c r="J5265" s="50">
        <f>HOUR(tbl_raw_data[[#This Row],[time_taken]])*60+MINUTE(tbl_raw_data[[#This Row],[time_taken]])+SECOND(tbl_raw_data[[#This Row],[time_taken]])/60</f>
        <v>8.9166666666666661</v>
      </c>
      <c r="K5265" s="54">
        <f>DATE(YEAR(tbl_raw_data[[#This Row],[Date Actioned]]), MONTH(tbl_raw_data[[#This Row],[Date Actioned]]), DAY(tbl_raw_data[[#This Row],[Date Actioned]]))</f>
        <v>45162</v>
      </c>
      <c r="L5265" s="55" t="str">
        <f>UPPER(TEXT(tbl_raw_data[[#This Row],[Updated_date]],"MMMM"))</f>
        <v>AUGUST</v>
      </c>
      <c r="M5265" s="55" t="str">
        <f>UPPER("Week "&amp;IF(ROUNDUP(DAY(tbl_raw_data[[#This Row],[Updated_date]])/7,0)=5,4,ROUNDUP(DAY(tbl_raw_data[[#This Row],[Updated_date]])/7,0)))</f>
        <v>WEEK 4</v>
      </c>
      <c r="N5265" s="57" t="str">
        <f>UPPER(VLOOKUP(tbl_raw_data[[#This Row],[Analyst]],[1]setting!$A$1:$B$15,2,0))</f>
        <v>ASIF</v>
      </c>
      <c r="O5265" s="57" t="str">
        <f>UPPER(tbl_raw_data[[#This Row],[Outcome]])</f>
        <v>APPROVE</v>
      </c>
      <c r="P5265" s="57" t="str">
        <f>UPPER(tbl_raw_data[[#This Row],[Queue Name]])</f>
        <v>CONSUMER POST BUREAU</v>
      </c>
      <c r="Q5265" s="57" t="str">
        <f>IF(tbl_raw_data[[#This Row],[time_taken_in_mins]]&lt;=20,"SLA_MET","SLA_NOT_MET")</f>
        <v>SLA_MET</v>
      </c>
    </row>
    <row r="5266" spans="1:17" ht="15" customHeight="1" x14ac:dyDescent="0.25">
      <c r="A5266" s="5" t="s">
        <v>5268</v>
      </c>
      <c r="B5266" s="6">
        <v>45162.621539351851</v>
      </c>
      <c r="C5266" s="23">
        <v>45162.631689814814</v>
      </c>
      <c r="D5266" s="24" t="s">
        <v>46</v>
      </c>
      <c r="E5266" s="24" t="s">
        <v>28</v>
      </c>
      <c r="F5266" s="24" t="s">
        <v>168</v>
      </c>
      <c r="G5266" s="115"/>
      <c r="H52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66" s="48">
        <f>tbl_raw_data[[#This Row],[Date Actioned]]-tbl_raw_data[[#This Row],[Date Tagged]]</f>
        <v>1.0150462963792961E-2</v>
      </c>
      <c r="J5266" s="50">
        <f>HOUR(tbl_raw_data[[#This Row],[time_taken]])*60+MINUTE(tbl_raw_data[[#This Row],[time_taken]])+SECOND(tbl_raw_data[[#This Row],[time_taken]])/60</f>
        <v>14.616666666666667</v>
      </c>
      <c r="K5266" s="54">
        <f>DATE(YEAR(tbl_raw_data[[#This Row],[Date Actioned]]), MONTH(tbl_raw_data[[#This Row],[Date Actioned]]), DAY(tbl_raw_data[[#This Row],[Date Actioned]]))</f>
        <v>45162</v>
      </c>
      <c r="L5266" s="55" t="str">
        <f>UPPER(TEXT(tbl_raw_data[[#This Row],[Updated_date]],"MMMM"))</f>
        <v>AUGUST</v>
      </c>
      <c r="M5266" s="55" t="str">
        <f>UPPER("Week "&amp;IF(ROUNDUP(DAY(tbl_raw_data[[#This Row],[Updated_date]])/7,0)=5,4,ROUNDUP(DAY(tbl_raw_data[[#This Row],[Updated_date]])/7,0)))</f>
        <v>WEEK 4</v>
      </c>
      <c r="N5266" s="57" t="str">
        <f>UPPER(VLOOKUP(tbl_raw_data[[#This Row],[Analyst]],[1]setting!$A$1:$B$15,2,0))</f>
        <v>MERCEDES</v>
      </c>
      <c r="O5266" s="57" t="str">
        <f>UPPER(tbl_raw_data[[#This Row],[Outcome]])</f>
        <v>DECLINE</v>
      </c>
      <c r="P5266" s="57" t="str">
        <f>UPPER(tbl_raw_data[[#This Row],[Queue Name]])</f>
        <v>CONSUMER EXISTING</v>
      </c>
      <c r="Q5266" s="57" t="str">
        <f>IF(tbl_raw_data[[#This Row],[time_taken_in_mins]]&lt;=20,"SLA_MET","SLA_NOT_MET")</f>
        <v>SLA_MET</v>
      </c>
    </row>
    <row r="5267" spans="1:17" ht="15" customHeight="1" x14ac:dyDescent="0.25">
      <c r="A5267" s="5" t="s">
        <v>3091</v>
      </c>
      <c r="B5267" s="12">
        <v>45162.622893518521</v>
      </c>
      <c r="C5267" s="27">
        <v>45162.629421296297</v>
      </c>
      <c r="D5267" s="28" t="s">
        <v>8</v>
      </c>
      <c r="E5267" s="28" t="s">
        <v>9</v>
      </c>
      <c r="F5267" s="28" t="s">
        <v>55</v>
      </c>
      <c r="G5267" s="112" t="s">
        <v>1052</v>
      </c>
      <c r="H52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67" s="48">
        <f>tbl_raw_data[[#This Row],[Date Actioned]]-tbl_raw_data[[#This Row],[Date Tagged]]</f>
        <v>6.5277777757728472E-3</v>
      </c>
      <c r="J5267" s="50">
        <f>HOUR(tbl_raw_data[[#This Row],[time_taken]])*60+MINUTE(tbl_raw_data[[#This Row],[time_taken]])+SECOND(tbl_raw_data[[#This Row],[time_taken]])/60</f>
        <v>9.4</v>
      </c>
      <c r="K5267" s="54">
        <f>DATE(YEAR(tbl_raw_data[[#This Row],[Date Actioned]]), MONTH(tbl_raw_data[[#This Row],[Date Actioned]]), DAY(tbl_raw_data[[#This Row],[Date Actioned]]))</f>
        <v>45162</v>
      </c>
      <c r="L5267" s="55" t="str">
        <f>UPPER(TEXT(tbl_raw_data[[#This Row],[Updated_date]],"MMMM"))</f>
        <v>AUGUST</v>
      </c>
      <c r="M5267" s="55" t="str">
        <f>UPPER("Week "&amp;IF(ROUNDUP(DAY(tbl_raw_data[[#This Row],[Updated_date]])/7,0)=5,4,ROUNDUP(DAY(tbl_raw_data[[#This Row],[Updated_date]])/7,0)))</f>
        <v>WEEK 4</v>
      </c>
      <c r="N5267" s="57" t="str">
        <f>UPPER(VLOOKUP(tbl_raw_data[[#This Row],[Analyst]],[1]setting!$A$1:$B$15,2,0))</f>
        <v>CAMERON</v>
      </c>
      <c r="O5267" s="57" t="str">
        <f>UPPER(tbl_raw_data[[#This Row],[Outcome]])</f>
        <v>WITHDRAW</v>
      </c>
      <c r="P5267" s="57" t="str">
        <f>UPPER(tbl_raw_data[[#This Row],[Queue Name]])</f>
        <v>CONSUMER PRE BUREAU</v>
      </c>
      <c r="Q5267" s="57" t="str">
        <f>IF(tbl_raw_data[[#This Row],[time_taken_in_mins]]&lt;=20,"SLA_MET","SLA_NOT_MET")</f>
        <v>SLA_MET</v>
      </c>
    </row>
    <row r="5268" spans="1:17" ht="15" customHeight="1" x14ac:dyDescent="0.25">
      <c r="A5268" s="11" t="s">
        <v>1266</v>
      </c>
      <c r="B5268" s="12">
        <v>45162.62296296296</v>
      </c>
      <c r="C5268" s="27">
        <v>45162.62703703704</v>
      </c>
      <c r="D5268" s="28" t="s">
        <v>46</v>
      </c>
      <c r="E5268" s="28" t="s">
        <v>28</v>
      </c>
      <c r="F5268" s="28" t="s">
        <v>109</v>
      </c>
      <c r="G5268" s="112" t="s">
        <v>1150</v>
      </c>
      <c r="H52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68" s="48">
        <f>tbl_raw_data[[#This Row],[Date Actioned]]-tbl_raw_data[[#This Row],[Date Tagged]]</f>
        <v>4.0740740805631503E-3</v>
      </c>
      <c r="J5268" s="50">
        <f>HOUR(tbl_raw_data[[#This Row],[time_taken]])*60+MINUTE(tbl_raw_data[[#This Row],[time_taken]])+SECOND(tbl_raw_data[[#This Row],[time_taken]])/60</f>
        <v>5.8666666666666671</v>
      </c>
      <c r="K5268" s="54">
        <f>DATE(YEAR(tbl_raw_data[[#This Row],[Date Actioned]]), MONTH(tbl_raw_data[[#This Row],[Date Actioned]]), DAY(tbl_raw_data[[#This Row],[Date Actioned]]))</f>
        <v>45162</v>
      </c>
      <c r="L5268" s="55" t="str">
        <f>UPPER(TEXT(tbl_raw_data[[#This Row],[Updated_date]],"MMMM"))</f>
        <v>AUGUST</v>
      </c>
      <c r="M5268" s="55" t="str">
        <f>UPPER("Week "&amp;IF(ROUNDUP(DAY(tbl_raw_data[[#This Row],[Updated_date]])/7,0)=5,4,ROUNDUP(DAY(tbl_raw_data[[#This Row],[Updated_date]])/7,0)))</f>
        <v>WEEK 4</v>
      </c>
      <c r="N5268" s="57" t="str">
        <f>UPPER(VLOOKUP(tbl_raw_data[[#This Row],[Analyst]],[1]setting!$A$1:$B$15,2,0))</f>
        <v>NAVED</v>
      </c>
      <c r="O5268" s="57" t="str">
        <f>UPPER(tbl_raw_data[[#This Row],[Outcome]])</f>
        <v>DECLINE</v>
      </c>
      <c r="P5268" s="57" t="str">
        <f>UPPER(tbl_raw_data[[#This Row],[Queue Name]])</f>
        <v>CONSUMER EXISTING</v>
      </c>
      <c r="Q5268" s="57" t="str">
        <f>IF(tbl_raw_data[[#This Row],[time_taken_in_mins]]&lt;=20,"SLA_MET","SLA_NOT_MET")</f>
        <v>SLA_MET</v>
      </c>
    </row>
    <row r="5269" spans="1:17" ht="15" customHeight="1" x14ac:dyDescent="0.25">
      <c r="A5269" s="11" t="s">
        <v>6229</v>
      </c>
      <c r="B5269" s="6">
        <v>45162.623668981483</v>
      </c>
      <c r="C5269" s="23">
        <v>45162.636192129627</v>
      </c>
      <c r="D5269" s="24" t="s">
        <v>8</v>
      </c>
      <c r="E5269" s="24" t="s">
        <v>9</v>
      </c>
      <c r="F5269" s="24" t="s">
        <v>42</v>
      </c>
      <c r="G5269" s="113" t="s">
        <v>1155</v>
      </c>
      <c r="H52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69" s="48">
        <f>tbl_raw_data[[#This Row],[Date Actioned]]-tbl_raw_data[[#This Row],[Date Tagged]]</f>
        <v>1.2523148143372964E-2</v>
      </c>
      <c r="J5269" s="50">
        <f>HOUR(tbl_raw_data[[#This Row],[time_taken]])*60+MINUTE(tbl_raw_data[[#This Row],[time_taken]])+SECOND(tbl_raw_data[[#This Row],[time_taken]])/60</f>
        <v>18.033333333333335</v>
      </c>
      <c r="K5269" s="54">
        <f>DATE(YEAR(tbl_raw_data[[#This Row],[Date Actioned]]), MONTH(tbl_raw_data[[#This Row],[Date Actioned]]), DAY(tbl_raw_data[[#This Row],[Date Actioned]]))</f>
        <v>45162</v>
      </c>
      <c r="L5269" s="55" t="str">
        <f>UPPER(TEXT(tbl_raw_data[[#This Row],[Updated_date]],"MMMM"))</f>
        <v>AUGUST</v>
      </c>
      <c r="M5269" s="55" t="str">
        <f>UPPER("Week "&amp;IF(ROUNDUP(DAY(tbl_raw_data[[#This Row],[Updated_date]])/7,0)=5,4,ROUNDUP(DAY(tbl_raw_data[[#This Row],[Updated_date]])/7,0)))</f>
        <v>WEEK 4</v>
      </c>
      <c r="N5269" s="57" t="str">
        <f>UPPER(VLOOKUP(tbl_raw_data[[#This Row],[Analyst]],[1]setting!$A$1:$B$15,2,0))</f>
        <v>NITESH</v>
      </c>
      <c r="O5269" s="57" t="str">
        <f>UPPER(tbl_raw_data[[#This Row],[Outcome]])</f>
        <v>WITHDRAW</v>
      </c>
      <c r="P5269" s="57" t="str">
        <f>UPPER(tbl_raw_data[[#This Row],[Queue Name]])</f>
        <v>CONSUMER PRE BUREAU</v>
      </c>
      <c r="Q5269" s="57" t="str">
        <f>IF(tbl_raw_data[[#This Row],[time_taken_in_mins]]&lt;=20,"SLA_MET","SLA_NOT_MET")</f>
        <v>SLA_MET</v>
      </c>
    </row>
    <row r="5270" spans="1:17" ht="15" customHeight="1" x14ac:dyDescent="0.25">
      <c r="A5270" s="11" t="s">
        <v>6761</v>
      </c>
      <c r="B5270" s="12">
        <v>45162.624571759261</v>
      </c>
      <c r="C5270" s="27">
        <v>45162.640011574076</v>
      </c>
      <c r="D5270" s="28" t="s">
        <v>13</v>
      </c>
      <c r="E5270" s="28" t="s">
        <v>41</v>
      </c>
      <c r="F5270" s="28" t="s">
        <v>228</v>
      </c>
      <c r="G5270" s="114"/>
      <c r="H52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70" s="48">
        <f>tbl_raw_data[[#This Row],[Date Actioned]]-tbl_raw_data[[#This Row],[Date Tagged]]</f>
        <v>1.5439814815181307E-2</v>
      </c>
      <c r="J5270" s="50">
        <f>HOUR(tbl_raw_data[[#This Row],[time_taken]])*60+MINUTE(tbl_raw_data[[#This Row],[time_taken]])+SECOND(tbl_raw_data[[#This Row],[time_taken]])/60</f>
        <v>22.233333333333334</v>
      </c>
      <c r="K5270" s="54">
        <f>DATE(YEAR(tbl_raw_data[[#This Row],[Date Actioned]]), MONTH(tbl_raw_data[[#This Row],[Date Actioned]]), DAY(tbl_raw_data[[#This Row],[Date Actioned]]))</f>
        <v>45162</v>
      </c>
      <c r="L5270" s="55" t="str">
        <f>UPPER(TEXT(tbl_raw_data[[#This Row],[Updated_date]],"MMMM"))</f>
        <v>AUGUST</v>
      </c>
      <c r="M5270" s="55" t="str">
        <f>UPPER("Week "&amp;IF(ROUNDUP(DAY(tbl_raw_data[[#This Row],[Updated_date]])/7,0)=5,4,ROUNDUP(DAY(tbl_raw_data[[#This Row],[Updated_date]])/7,0)))</f>
        <v>WEEK 4</v>
      </c>
      <c r="N5270" s="57" t="str">
        <f>UPPER(VLOOKUP(tbl_raw_data[[#This Row],[Analyst]],[1]setting!$A$1:$B$15,2,0))</f>
        <v>OUADIR</v>
      </c>
      <c r="O5270" s="57" t="str">
        <f>UPPER(tbl_raw_data[[#This Row],[Outcome]])</f>
        <v>APPROVE</v>
      </c>
      <c r="P5270" s="57" t="str">
        <f>UPPER(tbl_raw_data[[#This Row],[Queue Name]])</f>
        <v>CONSUMER POST BUREAU</v>
      </c>
      <c r="Q5270" s="57" t="str">
        <f>IF(tbl_raw_data[[#This Row],[time_taken_in_mins]]&lt;=20,"SLA_MET","SLA_NOT_MET")</f>
        <v>SLA_NOT_MET</v>
      </c>
    </row>
    <row r="5271" spans="1:17" ht="15" customHeight="1" x14ac:dyDescent="0.25">
      <c r="A5271" s="22" t="s">
        <v>3436</v>
      </c>
      <c r="B5271" s="6">
        <v>45162.625092592592</v>
      </c>
      <c r="C5271" s="23">
        <v>45162.632048611114</v>
      </c>
      <c r="D5271" s="24" t="s">
        <v>13</v>
      </c>
      <c r="E5271" s="24" t="s">
        <v>41</v>
      </c>
      <c r="F5271" s="24" t="s">
        <v>254</v>
      </c>
      <c r="G5271" s="115"/>
      <c r="H52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71" s="48">
        <f>tbl_raw_data[[#This Row],[Date Actioned]]-tbl_raw_data[[#This Row],[Date Tagged]]</f>
        <v>6.9560185220325366E-3</v>
      </c>
      <c r="J5271" s="50">
        <f>HOUR(tbl_raw_data[[#This Row],[time_taken]])*60+MINUTE(tbl_raw_data[[#This Row],[time_taken]])+SECOND(tbl_raw_data[[#This Row],[time_taken]])/60</f>
        <v>10.016666666666667</v>
      </c>
      <c r="K5271" s="54">
        <f>DATE(YEAR(tbl_raw_data[[#This Row],[Date Actioned]]), MONTH(tbl_raw_data[[#This Row],[Date Actioned]]), DAY(tbl_raw_data[[#This Row],[Date Actioned]]))</f>
        <v>45162</v>
      </c>
      <c r="L5271" s="55" t="str">
        <f>UPPER(TEXT(tbl_raw_data[[#This Row],[Updated_date]],"MMMM"))</f>
        <v>AUGUST</v>
      </c>
      <c r="M5271" s="55" t="str">
        <f>UPPER("Week "&amp;IF(ROUNDUP(DAY(tbl_raw_data[[#This Row],[Updated_date]])/7,0)=5,4,ROUNDUP(DAY(tbl_raw_data[[#This Row],[Updated_date]])/7,0)))</f>
        <v>WEEK 4</v>
      </c>
      <c r="N5271" s="57" t="str">
        <f>UPPER(VLOOKUP(tbl_raw_data[[#This Row],[Analyst]],[1]setting!$A$1:$B$15,2,0))</f>
        <v>FARDIN</v>
      </c>
      <c r="O5271" s="57" t="str">
        <f>UPPER(tbl_raw_data[[#This Row],[Outcome]])</f>
        <v>APPROVE</v>
      </c>
      <c r="P5271" s="57" t="str">
        <f>UPPER(tbl_raw_data[[#This Row],[Queue Name]])</f>
        <v>CONSUMER POST BUREAU</v>
      </c>
      <c r="Q5271" s="57" t="str">
        <f>IF(tbl_raw_data[[#This Row],[time_taken_in_mins]]&lt;=20,"SLA_MET","SLA_NOT_MET")</f>
        <v>SLA_MET</v>
      </c>
    </row>
    <row r="5272" spans="1:17" ht="15" customHeight="1" x14ac:dyDescent="0.25">
      <c r="A5272" s="5" t="s">
        <v>2529</v>
      </c>
      <c r="B5272" s="12">
        <v>45162.630046296297</v>
      </c>
      <c r="C5272" s="27">
        <v>45162.635775462964</v>
      </c>
      <c r="D5272" s="28" t="s">
        <v>13</v>
      </c>
      <c r="E5272" s="28" t="s">
        <v>28</v>
      </c>
      <c r="F5272" s="28" t="s">
        <v>55</v>
      </c>
      <c r="G5272" s="112" t="s">
        <v>53</v>
      </c>
      <c r="H52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2" s="48">
        <f>tbl_raw_data[[#This Row],[Date Actioned]]-tbl_raw_data[[#This Row],[Date Tagged]]</f>
        <v>5.7291666671517305E-3</v>
      </c>
      <c r="J5272" s="50">
        <f>HOUR(tbl_raw_data[[#This Row],[time_taken]])*60+MINUTE(tbl_raw_data[[#This Row],[time_taken]])+SECOND(tbl_raw_data[[#This Row],[time_taken]])/60</f>
        <v>8.25</v>
      </c>
      <c r="K5272" s="54">
        <f>DATE(YEAR(tbl_raw_data[[#This Row],[Date Actioned]]), MONTH(tbl_raw_data[[#This Row],[Date Actioned]]), DAY(tbl_raw_data[[#This Row],[Date Actioned]]))</f>
        <v>45162</v>
      </c>
      <c r="L5272" s="55" t="str">
        <f>UPPER(TEXT(tbl_raw_data[[#This Row],[Updated_date]],"MMMM"))</f>
        <v>AUGUST</v>
      </c>
      <c r="M5272" s="55" t="str">
        <f>UPPER("Week "&amp;IF(ROUNDUP(DAY(tbl_raw_data[[#This Row],[Updated_date]])/7,0)=5,4,ROUNDUP(DAY(tbl_raw_data[[#This Row],[Updated_date]])/7,0)))</f>
        <v>WEEK 4</v>
      </c>
      <c r="N5272" s="57" t="str">
        <f>UPPER(VLOOKUP(tbl_raw_data[[#This Row],[Analyst]],[1]setting!$A$1:$B$15,2,0))</f>
        <v>CAMERON</v>
      </c>
      <c r="O5272" s="57" t="str">
        <f>UPPER(tbl_raw_data[[#This Row],[Outcome]])</f>
        <v>APPROVE</v>
      </c>
      <c r="P5272" s="57" t="str">
        <f>UPPER(tbl_raw_data[[#This Row],[Queue Name]])</f>
        <v>CONSUMER EXISTING</v>
      </c>
      <c r="Q5272" s="57" t="str">
        <f>IF(tbl_raw_data[[#This Row],[time_taken_in_mins]]&lt;=20,"SLA_MET","SLA_NOT_MET")</f>
        <v>SLA_MET</v>
      </c>
    </row>
    <row r="5273" spans="1:17" ht="15" customHeight="1" x14ac:dyDescent="0.25">
      <c r="A5273" s="11" t="s">
        <v>2253</v>
      </c>
      <c r="B5273" s="6">
        <v>45162.630439814813</v>
      </c>
      <c r="C5273" s="23">
        <v>45162.63585648148</v>
      </c>
      <c r="D5273" s="24" t="s">
        <v>13</v>
      </c>
      <c r="E5273" s="24" t="s">
        <v>28</v>
      </c>
      <c r="F5273" s="24" t="s">
        <v>254</v>
      </c>
      <c r="G5273" s="113" t="s">
        <v>546</v>
      </c>
      <c r="H52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3" s="48">
        <f>tbl_raw_data[[#This Row],[Date Actioned]]-tbl_raw_data[[#This Row],[Date Tagged]]</f>
        <v>5.4166666668606922E-3</v>
      </c>
      <c r="J5273" s="50">
        <f>HOUR(tbl_raw_data[[#This Row],[time_taken]])*60+MINUTE(tbl_raw_data[[#This Row],[time_taken]])+SECOND(tbl_raw_data[[#This Row],[time_taken]])/60</f>
        <v>7.8</v>
      </c>
      <c r="K5273" s="54">
        <f>DATE(YEAR(tbl_raw_data[[#This Row],[Date Actioned]]), MONTH(tbl_raw_data[[#This Row],[Date Actioned]]), DAY(tbl_raw_data[[#This Row],[Date Actioned]]))</f>
        <v>45162</v>
      </c>
      <c r="L5273" s="55" t="str">
        <f>UPPER(TEXT(tbl_raw_data[[#This Row],[Updated_date]],"MMMM"))</f>
        <v>AUGUST</v>
      </c>
      <c r="M5273" s="55" t="str">
        <f>UPPER("Week "&amp;IF(ROUNDUP(DAY(tbl_raw_data[[#This Row],[Updated_date]])/7,0)=5,4,ROUNDUP(DAY(tbl_raw_data[[#This Row],[Updated_date]])/7,0)))</f>
        <v>WEEK 4</v>
      </c>
      <c r="N5273" s="57" t="str">
        <f>UPPER(VLOOKUP(tbl_raw_data[[#This Row],[Analyst]],[1]setting!$A$1:$B$15,2,0))</f>
        <v>FARDIN</v>
      </c>
      <c r="O5273" s="57" t="str">
        <f>UPPER(tbl_raw_data[[#This Row],[Outcome]])</f>
        <v>APPROVE</v>
      </c>
      <c r="P5273" s="57" t="str">
        <f>UPPER(tbl_raw_data[[#This Row],[Queue Name]])</f>
        <v>CONSUMER EXISTING</v>
      </c>
      <c r="Q5273" s="57" t="str">
        <f>IF(tbl_raw_data[[#This Row],[time_taken_in_mins]]&lt;=20,"SLA_MET","SLA_NOT_MET")</f>
        <v>SLA_MET</v>
      </c>
    </row>
    <row r="5274" spans="1:17" ht="15" customHeight="1" x14ac:dyDescent="0.25">
      <c r="A5274" s="22" t="s">
        <v>3066</v>
      </c>
      <c r="B5274" s="12">
        <v>45162.635092592594</v>
      </c>
      <c r="C5274" s="27">
        <v>45162.641574074078</v>
      </c>
      <c r="D5274" s="28" t="s">
        <v>8</v>
      </c>
      <c r="E5274" s="28" t="s">
        <v>41</v>
      </c>
      <c r="F5274" s="28" t="s">
        <v>109</v>
      </c>
      <c r="G5274" s="112" t="s">
        <v>3067</v>
      </c>
      <c r="H52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274" s="48">
        <f>tbl_raw_data[[#This Row],[Date Actioned]]-tbl_raw_data[[#This Row],[Date Tagged]]</f>
        <v>6.4814814832061529E-3</v>
      </c>
      <c r="J5274" s="50">
        <f>HOUR(tbl_raw_data[[#This Row],[time_taken]])*60+MINUTE(tbl_raw_data[[#This Row],[time_taken]])+SECOND(tbl_raw_data[[#This Row],[time_taken]])/60</f>
        <v>9.3333333333333339</v>
      </c>
      <c r="K5274" s="54">
        <f>DATE(YEAR(tbl_raw_data[[#This Row],[Date Actioned]]), MONTH(tbl_raw_data[[#This Row],[Date Actioned]]), DAY(tbl_raw_data[[#This Row],[Date Actioned]]))</f>
        <v>45162</v>
      </c>
      <c r="L5274" s="55" t="str">
        <f>UPPER(TEXT(tbl_raw_data[[#This Row],[Updated_date]],"MMMM"))</f>
        <v>AUGUST</v>
      </c>
      <c r="M5274" s="55" t="str">
        <f>UPPER("Week "&amp;IF(ROUNDUP(DAY(tbl_raw_data[[#This Row],[Updated_date]])/7,0)=5,4,ROUNDUP(DAY(tbl_raw_data[[#This Row],[Updated_date]])/7,0)))</f>
        <v>WEEK 4</v>
      </c>
      <c r="N5274" s="57" t="str">
        <f>UPPER(VLOOKUP(tbl_raw_data[[#This Row],[Analyst]],[1]setting!$A$1:$B$15,2,0))</f>
        <v>NAVED</v>
      </c>
      <c r="O5274" s="57" t="str">
        <f>UPPER(tbl_raw_data[[#This Row],[Outcome]])</f>
        <v>WITHDRAW</v>
      </c>
      <c r="P5274" s="57" t="str">
        <f>UPPER(tbl_raw_data[[#This Row],[Queue Name]])</f>
        <v>CONSUMER POST BUREAU</v>
      </c>
      <c r="Q5274" s="57" t="str">
        <f>IF(tbl_raw_data[[#This Row],[time_taken_in_mins]]&lt;=20,"SLA_MET","SLA_NOT_MET")</f>
        <v>SLA_MET</v>
      </c>
    </row>
    <row r="5275" spans="1:17" ht="15" customHeight="1" x14ac:dyDescent="0.25">
      <c r="A5275" s="22" t="s">
        <v>2381</v>
      </c>
      <c r="B5275" s="6">
        <v>45162.637997685182</v>
      </c>
      <c r="C5275" s="23">
        <v>45162.643541666665</v>
      </c>
      <c r="D5275" s="24" t="s">
        <v>46</v>
      </c>
      <c r="E5275" s="24" t="s">
        <v>9</v>
      </c>
      <c r="F5275" s="24" t="s">
        <v>254</v>
      </c>
      <c r="G5275" s="113" t="s">
        <v>2382</v>
      </c>
      <c r="H52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5" s="48">
        <f>tbl_raw_data[[#This Row],[Date Actioned]]-tbl_raw_data[[#This Row],[Date Tagged]]</f>
        <v>5.543981482333038E-3</v>
      </c>
      <c r="J5275" s="50">
        <f>HOUR(tbl_raw_data[[#This Row],[time_taken]])*60+MINUTE(tbl_raw_data[[#This Row],[time_taken]])+SECOND(tbl_raw_data[[#This Row],[time_taken]])/60</f>
        <v>7.9833333333333334</v>
      </c>
      <c r="K5275" s="54">
        <f>DATE(YEAR(tbl_raw_data[[#This Row],[Date Actioned]]), MONTH(tbl_raw_data[[#This Row],[Date Actioned]]), DAY(tbl_raw_data[[#This Row],[Date Actioned]]))</f>
        <v>45162</v>
      </c>
      <c r="L5275" s="55" t="str">
        <f>UPPER(TEXT(tbl_raw_data[[#This Row],[Updated_date]],"MMMM"))</f>
        <v>AUGUST</v>
      </c>
      <c r="M5275" s="55" t="str">
        <f>UPPER("Week "&amp;IF(ROUNDUP(DAY(tbl_raw_data[[#This Row],[Updated_date]])/7,0)=5,4,ROUNDUP(DAY(tbl_raw_data[[#This Row],[Updated_date]])/7,0)))</f>
        <v>WEEK 4</v>
      </c>
      <c r="N5275" s="57" t="str">
        <f>UPPER(VLOOKUP(tbl_raw_data[[#This Row],[Analyst]],[1]setting!$A$1:$B$15,2,0))</f>
        <v>FARDIN</v>
      </c>
      <c r="O5275" s="57" t="str">
        <f>UPPER(tbl_raw_data[[#This Row],[Outcome]])</f>
        <v>DECLINE</v>
      </c>
      <c r="P5275" s="57" t="str">
        <f>UPPER(tbl_raw_data[[#This Row],[Queue Name]])</f>
        <v>CONSUMER PRE BUREAU</v>
      </c>
      <c r="Q5275" s="57" t="str">
        <f>IF(tbl_raw_data[[#This Row],[time_taken_in_mins]]&lt;=20,"SLA_MET","SLA_NOT_MET")</f>
        <v>SLA_MET</v>
      </c>
    </row>
    <row r="5276" spans="1:17" ht="15" customHeight="1" x14ac:dyDescent="0.25">
      <c r="A5276" s="22" t="s">
        <v>1725</v>
      </c>
      <c r="B5276" s="12">
        <v>45162.63894675926</v>
      </c>
      <c r="C5276" s="27">
        <v>45162.643645833334</v>
      </c>
      <c r="D5276" s="28" t="s">
        <v>13</v>
      </c>
      <c r="E5276" s="28" t="s">
        <v>9</v>
      </c>
      <c r="F5276" s="28" t="s">
        <v>55</v>
      </c>
      <c r="G5276" s="112" t="s">
        <v>29</v>
      </c>
      <c r="H52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6" s="48">
        <f>tbl_raw_data[[#This Row],[Date Actioned]]-tbl_raw_data[[#This Row],[Date Tagged]]</f>
        <v>4.6990740738692693E-3</v>
      </c>
      <c r="J5276" s="50">
        <f>HOUR(tbl_raw_data[[#This Row],[time_taken]])*60+MINUTE(tbl_raw_data[[#This Row],[time_taken]])+SECOND(tbl_raw_data[[#This Row],[time_taken]])/60</f>
        <v>6.7666666666666666</v>
      </c>
      <c r="K5276" s="54">
        <f>DATE(YEAR(tbl_raw_data[[#This Row],[Date Actioned]]), MONTH(tbl_raw_data[[#This Row],[Date Actioned]]), DAY(tbl_raw_data[[#This Row],[Date Actioned]]))</f>
        <v>45162</v>
      </c>
      <c r="L5276" s="55" t="str">
        <f>UPPER(TEXT(tbl_raw_data[[#This Row],[Updated_date]],"MMMM"))</f>
        <v>AUGUST</v>
      </c>
      <c r="M5276" s="55" t="str">
        <f>UPPER("Week "&amp;IF(ROUNDUP(DAY(tbl_raw_data[[#This Row],[Updated_date]])/7,0)=5,4,ROUNDUP(DAY(tbl_raw_data[[#This Row],[Updated_date]])/7,0)))</f>
        <v>WEEK 4</v>
      </c>
      <c r="N5276" s="57" t="str">
        <f>UPPER(VLOOKUP(tbl_raw_data[[#This Row],[Analyst]],[1]setting!$A$1:$B$15,2,0))</f>
        <v>CAMERON</v>
      </c>
      <c r="O5276" s="57" t="str">
        <f>UPPER(tbl_raw_data[[#This Row],[Outcome]])</f>
        <v>APPROVE</v>
      </c>
      <c r="P5276" s="57" t="str">
        <f>UPPER(tbl_raw_data[[#This Row],[Queue Name]])</f>
        <v>CONSUMER PRE BUREAU</v>
      </c>
      <c r="Q5276" s="57" t="str">
        <f>IF(tbl_raw_data[[#This Row],[time_taken_in_mins]]&lt;=20,"SLA_MET","SLA_NOT_MET")</f>
        <v>SLA_MET</v>
      </c>
    </row>
    <row r="5277" spans="1:17" ht="15" customHeight="1" x14ac:dyDescent="0.25">
      <c r="A5277" s="5" t="s">
        <v>3945</v>
      </c>
      <c r="B5277" s="6">
        <v>45162.640150462961</v>
      </c>
      <c r="C5277" s="23">
        <v>45162.647777777776</v>
      </c>
      <c r="D5277" s="24" t="s">
        <v>13</v>
      </c>
      <c r="E5277" s="24" t="s">
        <v>9</v>
      </c>
      <c r="F5277" s="24" t="s">
        <v>109</v>
      </c>
      <c r="G5277" s="113" t="s">
        <v>67</v>
      </c>
      <c r="H52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7" s="48">
        <f>tbl_raw_data[[#This Row],[Date Actioned]]-tbl_raw_data[[#This Row],[Date Tagged]]</f>
        <v>7.6273148151813075E-3</v>
      </c>
      <c r="J5277" s="50">
        <f>HOUR(tbl_raw_data[[#This Row],[time_taken]])*60+MINUTE(tbl_raw_data[[#This Row],[time_taken]])+SECOND(tbl_raw_data[[#This Row],[time_taken]])/60</f>
        <v>10.983333333333333</v>
      </c>
      <c r="K5277" s="54">
        <f>DATE(YEAR(tbl_raw_data[[#This Row],[Date Actioned]]), MONTH(tbl_raw_data[[#This Row],[Date Actioned]]), DAY(tbl_raw_data[[#This Row],[Date Actioned]]))</f>
        <v>45162</v>
      </c>
      <c r="L5277" s="55" t="str">
        <f>UPPER(TEXT(tbl_raw_data[[#This Row],[Updated_date]],"MMMM"))</f>
        <v>AUGUST</v>
      </c>
      <c r="M5277" s="55" t="str">
        <f>UPPER("Week "&amp;IF(ROUNDUP(DAY(tbl_raw_data[[#This Row],[Updated_date]])/7,0)=5,4,ROUNDUP(DAY(tbl_raw_data[[#This Row],[Updated_date]])/7,0)))</f>
        <v>WEEK 4</v>
      </c>
      <c r="N5277" s="57" t="str">
        <f>UPPER(VLOOKUP(tbl_raw_data[[#This Row],[Analyst]],[1]setting!$A$1:$B$15,2,0))</f>
        <v>NAVED</v>
      </c>
      <c r="O5277" s="57" t="str">
        <f>UPPER(tbl_raw_data[[#This Row],[Outcome]])</f>
        <v>APPROVE</v>
      </c>
      <c r="P5277" s="57" t="str">
        <f>UPPER(tbl_raw_data[[#This Row],[Queue Name]])</f>
        <v>CONSUMER PRE BUREAU</v>
      </c>
      <c r="Q5277" s="57" t="str">
        <f>IF(tbl_raw_data[[#This Row],[time_taken_in_mins]]&lt;=20,"SLA_MET","SLA_NOT_MET")</f>
        <v>SLA_MET</v>
      </c>
    </row>
    <row r="5278" spans="1:17" ht="15" customHeight="1" x14ac:dyDescent="0.25">
      <c r="A5278" s="11" t="s">
        <v>4198</v>
      </c>
      <c r="B5278" s="12">
        <v>45162.642013888886</v>
      </c>
      <c r="C5278" s="27">
        <v>45162.650057870371</v>
      </c>
      <c r="D5278" s="28" t="s">
        <v>13</v>
      </c>
      <c r="E5278" s="28" t="s">
        <v>28</v>
      </c>
      <c r="F5278" s="28" t="s">
        <v>86</v>
      </c>
      <c r="G5278" s="112" t="s">
        <v>29</v>
      </c>
      <c r="H52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8" s="48">
        <f>tbl_raw_data[[#This Row],[Date Actioned]]-tbl_raw_data[[#This Row],[Date Tagged]]</f>
        <v>8.0439814846613444E-3</v>
      </c>
      <c r="J5278" s="50">
        <f>HOUR(tbl_raw_data[[#This Row],[time_taken]])*60+MINUTE(tbl_raw_data[[#This Row],[time_taken]])+SECOND(tbl_raw_data[[#This Row],[time_taken]])/60</f>
        <v>11.583333333333334</v>
      </c>
      <c r="K5278" s="54">
        <f>DATE(YEAR(tbl_raw_data[[#This Row],[Date Actioned]]), MONTH(tbl_raw_data[[#This Row],[Date Actioned]]), DAY(tbl_raw_data[[#This Row],[Date Actioned]]))</f>
        <v>45162</v>
      </c>
      <c r="L5278" s="55" t="str">
        <f>UPPER(TEXT(tbl_raw_data[[#This Row],[Updated_date]],"MMMM"))</f>
        <v>AUGUST</v>
      </c>
      <c r="M5278" s="55" t="str">
        <f>UPPER("Week "&amp;IF(ROUNDUP(DAY(tbl_raw_data[[#This Row],[Updated_date]])/7,0)=5,4,ROUNDUP(DAY(tbl_raw_data[[#This Row],[Updated_date]])/7,0)))</f>
        <v>WEEK 4</v>
      </c>
      <c r="N5278" s="57" t="str">
        <f>UPPER(VLOOKUP(tbl_raw_data[[#This Row],[Analyst]],[1]setting!$A$1:$B$15,2,0))</f>
        <v>ASIF</v>
      </c>
      <c r="O5278" s="57" t="str">
        <f>UPPER(tbl_raw_data[[#This Row],[Outcome]])</f>
        <v>APPROVE</v>
      </c>
      <c r="P5278" s="57" t="str">
        <f>UPPER(tbl_raw_data[[#This Row],[Queue Name]])</f>
        <v>CONSUMER EXISTING</v>
      </c>
      <c r="Q5278" s="57" t="str">
        <f>IF(tbl_raw_data[[#This Row],[time_taken_in_mins]]&lt;=20,"SLA_MET","SLA_NOT_MET")</f>
        <v>SLA_MET</v>
      </c>
    </row>
    <row r="5279" spans="1:17" ht="15" customHeight="1" x14ac:dyDescent="0.25">
      <c r="A5279" s="22" t="s">
        <v>603</v>
      </c>
      <c r="B5279" s="6">
        <v>45162.643472222226</v>
      </c>
      <c r="C5279" s="23">
        <v>45162.646481481483</v>
      </c>
      <c r="D5279" s="24" t="s">
        <v>13</v>
      </c>
      <c r="E5279" s="24" t="s">
        <v>9</v>
      </c>
      <c r="F5279" s="24" t="s">
        <v>55</v>
      </c>
      <c r="G5279" s="113" t="s">
        <v>29</v>
      </c>
      <c r="H52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79" s="48">
        <f>tbl_raw_data[[#This Row],[Date Actioned]]-tbl_raw_data[[#This Row],[Date Tagged]]</f>
        <v>3.009259256941732E-3</v>
      </c>
      <c r="J5279" s="50">
        <f>HOUR(tbl_raw_data[[#This Row],[time_taken]])*60+MINUTE(tbl_raw_data[[#This Row],[time_taken]])+SECOND(tbl_raw_data[[#This Row],[time_taken]])/60</f>
        <v>4.333333333333333</v>
      </c>
      <c r="K5279" s="54">
        <f>DATE(YEAR(tbl_raw_data[[#This Row],[Date Actioned]]), MONTH(tbl_raw_data[[#This Row],[Date Actioned]]), DAY(tbl_raw_data[[#This Row],[Date Actioned]]))</f>
        <v>45162</v>
      </c>
      <c r="L5279" s="55" t="str">
        <f>UPPER(TEXT(tbl_raw_data[[#This Row],[Updated_date]],"MMMM"))</f>
        <v>AUGUST</v>
      </c>
      <c r="M5279" s="55" t="str">
        <f>UPPER("Week "&amp;IF(ROUNDUP(DAY(tbl_raw_data[[#This Row],[Updated_date]])/7,0)=5,4,ROUNDUP(DAY(tbl_raw_data[[#This Row],[Updated_date]])/7,0)))</f>
        <v>WEEK 4</v>
      </c>
      <c r="N5279" s="57" t="str">
        <f>UPPER(VLOOKUP(tbl_raw_data[[#This Row],[Analyst]],[1]setting!$A$1:$B$15,2,0))</f>
        <v>CAMERON</v>
      </c>
      <c r="O5279" s="57" t="str">
        <f>UPPER(tbl_raw_data[[#This Row],[Outcome]])</f>
        <v>APPROVE</v>
      </c>
      <c r="P5279" s="57" t="str">
        <f>UPPER(tbl_raw_data[[#This Row],[Queue Name]])</f>
        <v>CONSUMER PRE BUREAU</v>
      </c>
      <c r="Q5279" s="57" t="str">
        <f>IF(tbl_raw_data[[#This Row],[time_taken_in_mins]]&lt;=20,"SLA_MET","SLA_NOT_MET")</f>
        <v>SLA_MET</v>
      </c>
    </row>
    <row r="5280" spans="1:17" ht="15" customHeight="1" x14ac:dyDescent="0.25">
      <c r="A5280" s="5" t="s">
        <v>1905</v>
      </c>
      <c r="B5280" s="12">
        <v>45162.644930555558</v>
      </c>
      <c r="C5280" s="27">
        <v>45162.649872685186</v>
      </c>
      <c r="D5280" s="28" t="s">
        <v>13</v>
      </c>
      <c r="E5280" s="28" t="s">
        <v>28</v>
      </c>
      <c r="F5280" s="28" t="s">
        <v>254</v>
      </c>
      <c r="G5280" s="112" t="s">
        <v>53</v>
      </c>
      <c r="H52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0" s="48">
        <f>tbl_raw_data[[#This Row],[Date Actioned]]-tbl_raw_data[[#This Row],[Date Tagged]]</f>
        <v>4.9421296280343086E-3</v>
      </c>
      <c r="J5280" s="50">
        <f>HOUR(tbl_raw_data[[#This Row],[time_taken]])*60+MINUTE(tbl_raw_data[[#This Row],[time_taken]])+SECOND(tbl_raw_data[[#This Row],[time_taken]])/60</f>
        <v>7.1166666666666663</v>
      </c>
      <c r="K5280" s="54">
        <f>DATE(YEAR(tbl_raw_data[[#This Row],[Date Actioned]]), MONTH(tbl_raw_data[[#This Row],[Date Actioned]]), DAY(tbl_raw_data[[#This Row],[Date Actioned]]))</f>
        <v>45162</v>
      </c>
      <c r="L5280" s="55" t="str">
        <f>UPPER(TEXT(tbl_raw_data[[#This Row],[Updated_date]],"MMMM"))</f>
        <v>AUGUST</v>
      </c>
      <c r="M5280" s="55" t="str">
        <f>UPPER("Week "&amp;IF(ROUNDUP(DAY(tbl_raw_data[[#This Row],[Updated_date]])/7,0)=5,4,ROUNDUP(DAY(tbl_raw_data[[#This Row],[Updated_date]])/7,0)))</f>
        <v>WEEK 4</v>
      </c>
      <c r="N5280" s="57" t="str">
        <f>UPPER(VLOOKUP(tbl_raw_data[[#This Row],[Analyst]],[1]setting!$A$1:$B$15,2,0))</f>
        <v>FARDIN</v>
      </c>
      <c r="O5280" s="57" t="str">
        <f>UPPER(tbl_raw_data[[#This Row],[Outcome]])</f>
        <v>APPROVE</v>
      </c>
      <c r="P5280" s="57" t="str">
        <f>UPPER(tbl_raw_data[[#This Row],[Queue Name]])</f>
        <v>CONSUMER EXISTING</v>
      </c>
      <c r="Q5280" s="57" t="str">
        <f>IF(tbl_raw_data[[#This Row],[time_taken_in_mins]]&lt;=20,"SLA_MET","SLA_NOT_MET")</f>
        <v>SLA_MET</v>
      </c>
    </row>
    <row r="5281" spans="1:17" ht="15" customHeight="1" x14ac:dyDescent="0.25">
      <c r="A5281" s="11" t="s">
        <v>2022</v>
      </c>
      <c r="B5281" s="6">
        <v>45162.647951388892</v>
      </c>
      <c r="C5281" s="23">
        <v>45162.653032407405</v>
      </c>
      <c r="D5281" s="24" t="s">
        <v>13</v>
      </c>
      <c r="E5281" s="24" t="s">
        <v>28</v>
      </c>
      <c r="F5281" s="24" t="s">
        <v>109</v>
      </c>
      <c r="G5281" s="113" t="s">
        <v>67</v>
      </c>
      <c r="H52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1" s="48">
        <f>tbl_raw_data[[#This Row],[Date Actioned]]-tbl_raw_data[[#This Row],[Date Tagged]]</f>
        <v>5.0810185130103491E-3</v>
      </c>
      <c r="J5281" s="50">
        <f>HOUR(tbl_raw_data[[#This Row],[time_taken]])*60+MINUTE(tbl_raw_data[[#This Row],[time_taken]])+SECOND(tbl_raw_data[[#This Row],[time_taken]])/60</f>
        <v>7.3166666666666664</v>
      </c>
      <c r="K5281" s="54">
        <f>DATE(YEAR(tbl_raw_data[[#This Row],[Date Actioned]]), MONTH(tbl_raw_data[[#This Row],[Date Actioned]]), DAY(tbl_raw_data[[#This Row],[Date Actioned]]))</f>
        <v>45162</v>
      </c>
      <c r="L5281" s="55" t="str">
        <f>UPPER(TEXT(tbl_raw_data[[#This Row],[Updated_date]],"MMMM"))</f>
        <v>AUGUST</v>
      </c>
      <c r="M5281" s="55" t="str">
        <f>UPPER("Week "&amp;IF(ROUNDUP(DAY(tbl_raw_data[[#This Row],[Updated_date]])/7,0)=5,4,ROUNDUP(DAY(tbl_raw_data[[#This Row],[Updated_date]])/7,0)))</f>
        <v>WEEK 4</v>
      </c>
      <c r="N5281" s="57" t="str">
        <f>UPPER(VLOOKUP(tbl_raw_data[[#This Row],[Analyst]],[1]setting!$A$1:$B$15,2,0))</f>
        <v>NAVED</v>
      </c>
      <c r="O5281" s="57" t="str">
        <f>UPPER(tbl_raw_data[[#This Row],[Outcome]])</f>
        <v>APPROVE</v>
      </c>
      <c r="P5281" s="57" t="str">
        <f>UPPER(tbl_raw_data[[#This Row],[Queue Name]])</f>
        <v>CONSUMER EXISTING</v>
      </c>
      <c r="Q5281" s="57" t="str">
        <f>IF(tbl_raw_data[[#This Row],[time_taken_in_mins]]&lt;=20,"SLA_MET","SLA_NOT_MET")</f>
        <v>SLA_MET</v>
      </c>
    </row>
    <row r="5282" spans="1:17" ht="15" customHeight="1" x14ac:dyDescent="0.25">
      <c r="A5282" s="5" t="s">
        <v>5252</v>
      </c>
      <c r="B5282" s="12">
        <v>45162.658506944441</v>
      </c>
      <c r="C5282" s="27">
        <v>45162.668634259258</v>
      </c>
      <c r="D5282" s="28" t="s">
        <v>46</v>
      </c>
      <c r="E5282" s="28" t="s">
        <v>41</v>
      </c>
      <c r="F5282" s="28" t="s">
        <v>55</v>
      </c>
      <c r="G5282" s="112" t="s">
        <v>225</v>
      </c>
      <c r="H52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2" s="48">
        <f>tbl_raw_data[[#This Row],[Date Actioned]]-tbl_raw_data[[#This Row],[Date Tagged]]</f>
        <v>1.0127314817509614E-2</v>
      </c>
      <c r="J5282" s="50">
        <f>HOUR(tbl_raw_data[[#This Row],[time_taken]])*60+MINUTE(tbl_raw_data[[#This Row],[time_taken]])+SECOND(tbl_raw_data[[#This Row],[time_taken]])/60</f>
        <v>14.583333333333334</v>
      </c>
      <c r="K5282" s="54">
        <f>DATE(YEAR(tbl_raw_data[[#This Row],[Date Actioned]]), MONTH(tbl_raw_data[[#This Row],[Date Actioned]]), DAY(tbl_raw_data[[#This Row],[Date Actioned]]))</f>
        <v>45162</v>
      </c>
      <c r="L5282" s="55" t="str">
        <f>UPPER(TEXT(tbl_raw_data[[#This Row],[Updated_date]],"MMMM"))</f>
        <v>AUGUST</v>
      </c>
      <c r="M5282" s="55" t="str">
        <f>UPPER("Week "&amp;IF(ROUNDUP(DAY(tbl_raw_data[[#This Row],[Updated_date]])/7,0)=5,4,ROUNDUP(DAY(tbl_raw_data[[#This Row],[Updated_date]])/7,0)))</f>
        <v>WEEK 4</v>
      </c>
      <c r="N5282" s="57" t="str">
        <f>UPPER(VLOOKUP(tbl_raw_data[[#This Row],[Analyst]],[1]setting!$A$1:$B$15,2,0))</f>
        <v>CAMERON</v>
      </c>
      <c r="O5282" s="57" t="str">
        <f>UPPER(tbl_raw_data[[#This Row],[Outcome]])</f>
        <v>DECLINE</v>
      </c>
      <c r="P5282" s="57" t="str">
        <f>UPPER(tbl_raw_data[[#This Row],[Queue Name]])</f>
        <v>CONSUMER POST BUREAU</v>
      </c>
      <c r="Q5282" s="57" t="str">
        <f>IF(tbl_raw_data[[#This Row],[time_taken_in_mins]]&lt;=20,"SLA_MET","SLA_NOT_MET")</f>
        <v>SLA_MET</v>
      </c>
    </row>
    <row r="5283" spans="1:17" ht="15" customHeight="1" x14ac:dyDescent="0.25">
      <c r="A5283" s="5" t="s">
        <v>5550</v>
      </c>
      <c r="B5283" s="6">
        <v>45162.658634259256</v>
      </c>
      <c r="C5283" s="23">
        <v>45162.669386574074</v>
      </c>
      <c r="D5283" s="24" t="s">
        <v>8</v>
      </c>
      <c r="E5283" s="24" t="s">
        <v>9</v>
      </c>
      <c r="F5283" s="24" t="s">
        <v>109</v>
      </c>
      <c r="G5283" s="113" t="s">
        <v>5551</v>
      </c>
      <c r="H52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3" s="48">
        <f>tbl_raw_data[[#This Row],[Date Actioned]]-tbl_raw_data[[#This Row],[Date Tagged]]</f>
        <v>1.0752314818091691E-2</v>
      </c>
      <c r="J5283" s="50">
        <f>HOUR(tbl_raw_data[[#This Row],[time_taken]])*60+MINUTE(tbl_raw_data[[#This Row],[time_taken]])+SECOND(tbl_raw_data[[#This Row],[time_taken]])/60</f>
        <v>15.483333333333333</v>
      </c>
      <c r="K5283" s="54">
        <f>DATE(YEAR(tbl_raw_data[[#This Row],[Date Actioned]]), MONTH(tbl_raw_data[[#This Row],[Date Actioned]]), DAY(tbl_raw_data[[#This Row],[Date Actioned]]))</f>
        <v>45162</v>
      </c>
      <c r="L5283" s="55" t="str">
        <f>UPPER(TEXT(tbl_raw_data[[#This Row],[Updated_date]],"MMMM"))</f>
        <v>AUGUST</v>
      </c>
      <c r="M5283" s="55" t="str">
        <f>UPPER("Week "&amp;IF(ROUNDUP(DAY(tbl_raw_data[[#This Row],[Updated_date]])/7,0)=5,4,ROUNDUP(DAY(tbl_raw_data[[#This Row],[Updated_date]])/7,0)))</f>
        <v>WEEK 4</v>
      </c>
      <c r="N5283" s="57" t="str">
        <f>UPPER(VLOOKUP(tbl_raw_data[[#This Row],[Analyst]],[1]setting!$A$1:$B$15,2,0))</f>
        <v>NAVED</v>
      </c>
      <c r="O5283" s="57" t="str">
        <f>UPPER(tbl_raw_data[[#This Row],[Outcome]])</f>
        <v>WITHDRAW</v>
      </c>
      <c r="P5283" s="57" t="str">
        <f>UPPER(tbl_raw_data[[#This Row],[Queue Name]])</f>
        <v>CONSUMER PRE BUREAU</v>
      </c>
      <c r="Q5283" s="57" t="str">
        <f>IF(tbl_raw_data[[#This Row],[time_taken_in_mins]]&lt;=20,"SLA_MET","SLA_NOT_MET")</f>
        <v>SLA_MET</v>
      </c>
    </row>
    <row r="5284" spans="1:17" ht="26.25" x14ac:dyDescent="0.25">
      <c r="A5284" s="11" t="s">
        <v>6817</v>
      </c>
      <c r="B5284" s="12">
        <v>45162.659166666665</v>
      </c>
      <c r="C5284" s="27">
        <v>45162.675196759257</v>
      </c>
      <c r="D5284" s="28" t="s">
        <v>8</v>
      </c>
      <c r="E5284" s="28" t="s">
        <v>28</v>
      </c>
      <c r="F5284" s="28" t="s">
        <v>254</v>
      </c>
      <c r="G5284" s="112" t="s">
        <v>96</v>
      </c>
      <c r="H52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4" s="48">
        <f>tbl_raw_data[[#This Row],[Date Actioned]]-tbl_raw_data[[#This Row],[Date Tagged]]</f>
        <v>1.6030092592700385E-2</v>
      </c>
      <c r="J5284" s="50">
        <f>HOUR(tbl_raw_data[[#This Row],[time_taken]])*60+MINUTE(tbl_raw_data[[#This Row],[time_taken]])+SECOND(tbl_raw_data[[#This Row],[time_taken]])/60</f>
        <v>23.083333333333332</v>
      </c>
      <c r="K5284" s="54">
        <f>DATE(YEAR(tbl_raw_data[[#This Row],[Date Actioned]]), MONTH(tbl_raw_data[[#This Row],[Date Actioned]]), DAY(tbl_raw_data[[#This Row],[Date Actioned]]))</f>
        <v>45162</v>
      </c>
      <c r="L5284" s="55" t="str">
        <f>UPPER(TEXT(tbl_raw_data[[#This Row],[Updated_date]],"MMMM"))</f>
        <v>AUGUST</v>
      </c>
      <c r="M5284" s="55" t="str">
        <f>UPPER("Week "&amp;IF(ROUNDUP(DAY(tbl_raw_data[[#This Row],[Updated_date]])/7,0)=5,4,ROUNDUP(DAY(tbl_raw_data[[#This Row],[Updated_date]])/7,0)))</f>
        <v>WEEK 4</v>
      </c>
      <c r="N5284" s="57" t="str">
        <f>UPPER(VLOOKUP(tbl_raw_data[[#This Row],[Analyst]],[1]setting!$A$1:$B$15,2,0))</f>
        <v>FARDIN</v>
      </c>
      <c r="O5284" s="57" t="str">
        <f>UPPER(tbl_raw_data[[#This Row],[Outcome]])</f>
        <v>WITHDRAW</v>
      </c>
      <c r="P5284" s="57" t="str">
        <f>UPPER(tbl_raw_data[[#This Row],[Queue Name]])</f>
        <v>CONSUMER EXISTING</v>
      </c>
      <c r="Q5284" s="57" t="str">
        <f>IF(tbl_raw_data[[#This Row],[time_taken_in_mins]]&lt;=20,"SLA_MET","SLA_NOT_MET")</f>
        <v>SLA_NOT_MET</v>
      </c>
    </row>
    <row r="5285" spans="1:17" ht="15" customHeight="1" x14ac:dyDescent="0.25">
      <c r="A5285" s="22" t="s">
        <v>5880</v>
      </c>
      <c r="B5285" s="12">
        <v>45162.663506944446</v>
      </c>
      <c r="C5285" s="27">
        <v>45162.675069444442</v>
      </c>
      <c r="D5285" s="28" t="s">
        <v>13</v>
      </c>
      <c r="E5285" s="28" t="s">
        <v>41</v>
      </c>
      <c r="F5285" s="28" t="s">
        <v>86</v>
      </c>
      <c r="G5285" s="114"/>
      <c r="H52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85" s="48">
        <f>tbl_raw_data[[#This Row],[Date Actioned]]-tbl_raw_data[[#This Row],[Date Tagged]]</f>
        <v>1.1562499996216502E-2</v>
      </c>
      <c r="J5285" s="50">
        <f>HOUR(tbl_raw_data[[#This Row],[time_taken]])*60+MINUTE(tbl_raw_data[[#This Row],[time_taken]])+SECOND(tbl_raw_data[[#This Row],[time_taken]])/60</f>
        <v>16.649999999999999</v>
      </c>
      <c r="K5285" s="54">
        <f>DATE(YEAR(tbl_raw_data[[#This Row],[Date Actioned]]), MONTH(tbl_raw_data[[#This Row],[Date Actioned]]), DAY(tbl_raw_data[[#This Row],[Date Actioned]]))</f>
        <v>45162</v>
      </c>
      <c r="L5285" s="55" t="str">
        <f>UPPER(TEXT(tbl_raw_data[[#This Row],[Updated_date]],"MMMM"))</f>
        <v>AUGUST</v>
      </c>
      <c r="M5285" s="55" t="str">
        <f>UPPER("Week "&amp;IF(ROUNDUP(DAY(tbl_raw_data[[#This Row],[Updated_date]])/7,0)=5,4,ROUNDUP(DAY(tbl_raw_data[[#This Row],[Updated_date]])/7,0)))</f>
        <v>WEEK 4</v>
      </c>
      <c r="N5285" s="57" t="str">
        <f>UPPER(VLOOKUP(tbl_raw_data[[#This Row],[Analyst]],[1]setting!$A$1:$B$15,2,0))</f>
        <v>ASIF</v>
      </c>
      <c r="O5285" s="57" t="str">
        <f>UPPER(tbl_raw_data[[#This Row],[Outcome]])</f>
        <v>APPROVE</v>
      </c>
      <c r="P5285" s="57" t="str">
        <f>UPPER(tbl_raw_data[[#This Row],[Queue Name]])</f>
        <v>CONSUMER POST BUREAU</v>
      </c>
      <c r="Q5285" s="57" t="str">
        <f>IF(tbl_raw_data[[#This Row],[time_taken_in_mins]]&lt;=20,"SLA_MET","SLA_NOT_MET")</f>
        <v>SLA_MET</v>
      </c>
    </row>
    <row r="5286" spans="1:17" ht="26.25" x14ac:dyDescent="0.25">
      <c r="A5286" s="22" t="s">
        <v>5719</v>
      </c>
      <c r="B5286" s="6">
        <v>45162.663923611108</v>
      </c>
      <c r="C5286" s="23">
        <v>45162.675115740742</v>
      </c>
      <c r="D5286" s="24" t="s">
        <v>8</v>
      </c>
      <c r="E5286" s="24" t="s">
        <v>28</v>
      </c>
      <c r="F5286" s="24" t="s">
        <v>42</v>
      </c>
      <c r="G5286" s="113" t="s">
        <v>1155</v>
      </c>
      <c r="H52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6" s="48">
        <f>tbl_raw_data[[#This Row],[Date Actioned]]-tbl_raw_data[[#This Row],[Date Tagged]]</f>
        <v>1.1192129633855075E-2</v>
      </c>
      <c r="J5286" s="50">
        <f>HOUR(tbl_raw_data[[#This Row],[time_taken]])*60+MINUTE(tbl_raw_data[[#This Row],[time_taken]])+SECOND(tbl_raw_data[[#This Row],[time_taken]])/60</f>
        <v>16.116666666666667</v>
      </c>
      <c r="K5286" s="54">
        <f>DATE(YEAR(tbl_raw_data[[#This Row],[Date Actioned]]), MONTH(tbl_raw_data[[#This Row],[Date Actioned]]), DAY(tbl_raw_data[[#This Row],[Date Actioned]]))</f>
        <v>45162</v>
      </c>
      <c r="L5286" s="55" t="str">
        <f>UPPER(TEXT(tbl_raw_data[[#This Row],[Updated_date]],"MMMM"))</f>
        <v>AUGUST</v>
      </c>
      <c r="M5286" s="55" t="str">
        <f>UPPER("Week "&amp;IF(ROUNDUP(DAY(tbl_raw_data[[#This Row],[Updated_date]])/7,0)=5,4,ROUNDUP(DAY(tbl_raw_data[[#This Row],[Updated_date]])/7,0)))</f>
        <v>WEEK 4</v>
      </c>
      <c r="N5286" s="57" t="str">
        <f>UPPER(VLOOKUP(tbl_raw_data[[#This Row],[Analyst]],[1]setting!$A$1:$B$15,2,0))</f>
        <v>NITESH</v>
      </c>
      <c r="O5286" s="57" t="str">
        <f>UPPER(tbl_raw_data[[#This Row],[Outcome]])</f>
        <v>WITHDRAW</v>
      </c>
      <c r="P5286" s="57" t="str">
        <f>UPPER(tbl_raw_data[[#This Row],[Queue Name]])</f>
        <v>CONSUMER EXISTING</v>
      </c>
      <c r="Q5286" s="57" t="str">
        <f>IF(tbl_raw_data[[#This Row],[time_taken_in_mins]]&lt;=20,"SLA_MET","SLA_NOT_MET")</f>
        <v>SLA_MET</v>
      </c>
    </row>
    <row r="5287" spans="1:17" ht="15" customHeight="1" x14ac:dyDescent="0.25">
      <c r="A5287" s="5" t="s">
        <v>5810</v>
      </c>
      <c r="B5287" s="12">
        <v>45162.664756944447</v>
      </c>
      <c r="C5287" s="27">
        <v>45162.676145833335</v>
      </c>
      <c r="D5287" s="28" t="s">
        <v>8</v>
      </c>
      <c r="E5287" s="28" t="s">
        <v>9</v>
      </c>
      <c r="F5287" s="28" t="s">
        <v>109</v>
      </c>
      <c r="G5287" s="112" t="s">
        <v>234</v>
      </c>
      <c r="H52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7" s="48">
        <f>tbl_raw_data[[#This Row],[Date Actioned]]-tbl_raw_data[[#This Row],[Date Tagged]]</f>
        <v>1.1388888888177462E-2</v>
      </c>
      <c r="J5287" s="50">
        <f>HOUR(tbl_raw_data[[#This Row],[time_taken]])*60+MINUTE(tbl_raw_data[[#This Row],[time_taken]])+SECOND(tbl_raw_data[[#This Row],[time_taken]])/60</f>
        <v>16.399999999999999</v>
      </c>
      <c r="K5287" s="54">
        <f>DATE(YEAR(tbl_raw_data[[#This Row],[Date Actioned]]), MONTH(tbl_raw_data[[#This Row],[Date Actioned]]), DAY(tbl_raw_data[[#This Row],[Date Actioned]]))</f>
        <v>45162</v>
      </c>
      <c r="L5287" s="55" t="str">
        <f>UPPER(TEXT(tbl_raw_data[[#This Row],[Updated_date]],"MMMM"))</f>
        <v>AUGUST</v>
      </c>
      <c r="M5287" s="55" t="str">
        <f>UPPER("Week "&amp;IF(ROUNDUP(DAY(tbl_raw_data[[#This Row],[Updated_date]])/7,0)=5,4,ROUNDUP(DAY(tbl_raw_data[[#This Row],[Updated_date]])/7,0)))</f>
        <v>WEEK 4</v>
      </c>
      <c r="N5287" s="57" t="str">
        <f>UPPER(VLOOKUP(tbl_raw_data[[#This Row],[Analyst]],[1]setting!$A$1:$B$15,2,0))</f>
        <v>NAVED</v>
      </c>
      <c r="O5287" s="57" t="str">
        <f>UPPER(tbl_raw_data[[#This Row],[Outcome]])</f>
        <v>WITHDRAW</v>
      </c>
      <c r="P5287" s="57" t="str">
        <f>UPPER(tbl_raw_data[[#This Row],[Queue Name]])</f>
        <v>CONSUMER PRE BUREAU</v>
      </c>
      <c r="Q5287" s="57" t="str">
        <f>IF(tbl_raw_data[[#This Row],[time_taken_in_mins]]&lt;=20,"SLA_MET","SLA_NOT_MET")</f>
        <v>SLA_MET</v>
      </c>
    </row>
    <row r="5288" spans="1:17" ht="15" customHeight="1" x14ac:dyDescent="0.25">
      <c r="A5288" s="11" t="s">
        <v>6815</v>
      </c>
      <c r="B5288" s="6">
        <v>45162.668877314813</v>
      </c>
      <c r="C5288" s="23">
        <v>45162.684895833336</v>
      </c>
      <c r="D5288" s="24" t="s">
        <v>8</v>
      </c>
      <c r="E5288" s="24" t="s">
        <v>41</v>
      </c>
      <c r="F5288" s="24" t="s">
        <v>109</v>
      </c>
      <c r="G5288" s="113" t="s">
        <v>1052</v>
      </c>
      <c r="H52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88" s="48">
        <f>tbl_raw_data[[#This Row],[Date Actioned]]-tbl_raw_data[[#This Row],[Date Tagged]]</f>
        <v>1.601851852319669E-2</v>
      </c>
      <c r="J5288" s="50">
        <f>HOUR(tbl_raw_data[[#This Row],[time_taken]])*60+MINUTE(tbl_raw_data[[#This Row],[time_taken]])+SECOND(tbl_raw_data[[#This Row],[time_taken]])/60</f>
        <v>23.066666666666666</v>
      </c>
      <c r="K5288" s="54">
        <f>DATE(YEAR(tbl_raw_data[[#This Row],[Date Actioned]]), MONTH(tbl_raw_data[[#This Row],[Date Actioned]]), DAY(tbl_raw_data[[#This Row],[Date Actioned]]))</f>
        <v>45162</v>
      </c>
      <c r="L5288" s="55" t="str">
        <f>UPPER(TEXT(tbl_raw_data[[#This Row],[Updated_date]],"MMMM"))</f>
        <v>AUGUST</v>
      </c>
      <c r="M5288" s="55" t="str">
        <f>UPPER("Week "&amp;IF(ROUNDUP(DAY(tbl_raw_data[[#This Row],[Updated_date]])/7,0)=5,4,ROUNDUP(DAY(tbl_raw_data[[#This Row],[Updated_date]])/7,0)))</f>
        <v>WEEK 4</v>
      </c>
      <c r="N5288" s="57" t="str">
        <f>UPPER(VLOOKUP(tbl_raw_data[[#This Row],[Analyst]],[1]setting!$A$1:$B$15,2,0))</f>
        <v>NAVED</v>
      </c>
      <c r="O5288" s="57" t="str">
        <f>UPPER(tbl_raw_data[[#This Row],[Outcome]])</f>
        <v>WITHDRAW</v>
      </c>
      <c r="P5288" s="57" t="str">
        <f>UPPER(tbl_raw_data[[#This Row],[Queue Name]])</f>
        <v>CONSUMER POST BUREAU</v>
      </c>
      <c r="Q5288" s="57" t="str">
        <f>IF(tbl_raw_data[[#This Row],[time_taken_in_mins]]&lt;=20,"SLA_MET","SLA_NOT_MET")</f>
        <v>SLA_NOT_MET</v>
      </c>
    </row>
    <row r="5289" spans="1:17" ht="15" customHeight="1" x14ac:dyDescent="0.25">
      <c r="A5289" s="11" t="s">
        <v>6726</v>
      </c>
      <c r="B5289" s="6">
        <v>45162.669351851851</v>
      </c>
      <c r="C5289" s="23">
        <v>45162.684432870374</v>
      </c>
      <c r="D5289" s="24" t="s">
        <v>46</v>
      </c>
      <c r="E5289" s="24" t="s">
        <v>28</v>
      </c>
      <c r="F5289" s="24" t="s">
        <v>254</v>
      </c>
      <c r="G5289" s="113" t="s">
        <v>4787</v>
      </c>
      <c r="H52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89" s="48">
        <f>tbl_raw_data[[#This Row],[Date Actioned]]-tbl_raw_data[[#This Row],[Date Tagged]]</f>
        <v>1.5081018522323575E-2</v>
      </c>
      <c r="J5289" s="50">
        <f>HOUR(tbl_raw_data[[#This Row],[time_taken]])*60+MINUTE(tbl_raw_data[[#This Row],[time_taken]])+SECOND(tbl_raw_data[[#This Row],[time_taken]])/60</f>
        <v>21.716666666666665</v>
      </c>
      <c r="K5289" s="54">
        <f>DATE(YEAR(tbl_raw_data[[#This Row],[Date Actioned]]), MONTH(tbl_raw_data[[#This Row],[Date Actioned]]), DAY(tbl_raw_data[[#This Row],[Date Actioned]]))</f>
        <v>45162</v>
      </c>
      <c r="L5289" s="55" t="str">
        <f>UPPER(TEXT(tbl_raw_data[[#This Row],[Updated_date]],"MMMM"))</f>
        <v>AUGUST</v>
      </c>
      <c r="M5289" s="55" t="str">
        <f>UPPER("Week "&amp;IF(ROUNDUP(DAY(tbl_raw_data[[#This Row],[Updated_date]])/7,0)=5,4,ROUNDUP(DAY(tbl_raw_data[[#This Row],[Updated_date]])/7,0)))</f>
        <v>WEEK 4</v>
      </c>
      <c r="N5289" s="57" t="str">
        <f>UPPER(VLOOKUP(tbl_raw_data[[#This Row],[Analyst]],[1]setting!$A$1:$B$15,2,0))</f>
        <v>FARDIN</v>
      </c>
      <c r="O5289" s="57" t="str">
        <f>UPPER(tbl_raw_data[[#This Row],[Outcome]])</f>
        <v>DECLINE</v>
      </c>
      <c r="P5289" s="57" t="str">
        <f>UPPER(tbl_raw_data[[#This Row],[Queue Name]])</f>
        <v>CONSUMER EXISTING</v>
      </c>
      <c r="Q5289" s="57" t="str">
        <f>IF(tbl_raw_data[[#This Row],[time_taken_in_mins]]&lt;=20,"SLA_MET","SLA_NOT_MET")</f>
        <v>SLA_NOT_MET</v>
      </c>
    </row>
    <row r="5290" spans="1:17" ht="15" customHeight="1" x14ac:dyDescent="0.25">
      <c r="A5290" s="22" t="s">
        <v>6877</v>
      </c>
      <c r="B5290" s="12">
        <v>45162.670740740738</v>
      </c>
      <c r="C5290" s="27">
        <v>45162.687361111108</v>
      </c>
      <c r="D5290" s="28" t="s">
        <v>46</v>
      </c>
      <c r="E5290" s="28" t="s">
        <v>28</v>
      </c>
      <c r="F5290" s="28" t="s">
        <v>86</v>
      </c>
      <c r="G5290" s="112" t="s">
        <v>6878</v>
      </c>
      <c r="H52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0" s="48">
        <f>tbl_raw_data[[#This Row],[Date Actioned]]-tbl_raw_data[[#This Row],[Date Tagged]]</f>
        <v>1.6620370370219462E-2</v>
      </c>
      <c r="J5290" s="50">
        <f>HOUR(tbl_raw_data[[#This Row],[time_taken]])*60+MINUTE(tbl_raw_data[[#This Row],[time_taken]])+SECOND(tbl_raw_data[[#This Row],[time_taken]])/60</f>
        <v>23.933333333333334</v>
      </c>
      <c r="K5290" s="54">
        <f>DATE(YEAR(tbl_raw_data[[#This Row],[Date Actioned]]), MONTH(tbl_raw_data[[#This Row],[Date Actioned]]), DAY(tbl_raw_data[[#This Row],[Date Actioned]]))</f>
        <v>45162</v>
      </c>
      <c r="L5290" s="55" t="str">
        <f>UPPER(TEXT(tbl_raw_data[[#This Row],[Updated_date]],"MMMM"))</f>
        <v>AUGUST</v>
      </c>
      <c r="M5290" s="55" t="str">
        <f>UPPER("Week "&amp;IF(ROUNDUP(DAY(tbl_raw_data[[#This Row],[Updated_date]])/7,0)=5,4,ROUNDUP(DAY(tbl_raw_data[[#This Row],[Updated_date]])/7,0)))</f>
        <v>WEEK 4</v>
      </c>
      <c r="N5290" s="57" t="str">
        <f>UPPER(VLOOKUP(tbl_raw_data[[#This Row],[Analyst]],[1]setting!$A$1:$B$15,2,0))</f>
        <v>ASIF</v>
      </c>
      <c r="O5290" s="57" t="str">
        <f>UPPER(tbl_raw_data[[#This Row],[Outcome]])</f>
        <v>DECLINE</v>
      </c>
      <c r="P5290" s="57" t="str">
        <f>UPPER(tbl_raw_data[[#This Row],[Queue Name]])</f>
        <v>CONSUMER EXISTING</v>
      </c>
      <c r="Q5290" s="57" t="str">
        <f>IF(tbl_raw_data[[#This Row],[time_taken_in_mins]]&lt;=20,"SLA_MET","SLA_NOT_MET")</f>
        <v>SLA_NOT_MET</v>
      </c>
    </row>
    <row r="5291" spans="1:17" ht="15" customHeight="1" x14ac:dyDescent="0.25">
      <c r="A5291" s="5" t="s">
        <v>4649</v>
      </c>
      <c r="B5291" s="6">
        <v>45162.673645833333</v>
      </c>
      <c r="C5291" s="23">
        <v>45162.682453703703</v>
      </c>
      <c r="D5291" s="24" t="s">
        <v>13</v>
      </c>
      <c r="E5291" s="24" t="s">
        <v>41</v>
      </c>
      <c r="F5291" s="24" t="s">
        <v>42</v>
      </c>
      <c r="G5291" s="113" t="s">
        <v>4650</v>
      </c>
      <c r="H52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1" s="48">
        <f>tbl_raw_data[[#This Row],[Date Actioned]]-tbl_raw_data[[#This Row],[Date Tagged]]</f>
        <v>8.8078703702194616E-3</v>
      </c>
      <c r="J5291" s="50">
        <f>HOUR(tbl_raw_data[[#This Row],[time_taken]])*60+MINUTE(tbl_raw_data[[#This Row],[time_taken]])+SECOND(tbl_raw_data[[#This Row],[time_taken]])/60</f>
        <v>12.683333333333334</v>
      </c>
      <c r="K5291" s="54">
        <f>DATE(YEAR(tbl_raw_data[[#This Row],[Date Actioned]]), MONTH(tbl_raw_data[[#This Row],[Date Actioned]]), DAY(tbl_raw_data[[#This Row],[Date Actioned]]))</f>
        <v>45162</v>
      </c>
      <c r="L5291" s="55" t="str">
        <f>UPPER(TEXT(tbl_raw_data[[#This Row],[Updated_date]],"MMMM"))</f>
        <v>AUGUST</v>
      </c>
      <c r="M5291" s="55" t="str">
        <f>UPPER("Week "&amp;IF(ROUNDUP(DAY(tbl_raw_data[[#This Row],[Updated_date]])/7,0)=5,4,ROUNDUP(DAY(tbl_raw_data[[#This Row],[Updated_date]])/7,0)))</f>
        <v>WEEK 4</v>
      </c>
      <c r="N5291" s="57" t="str">
        <f>UPPER(VLOOKUP(tbl_raw_data[[#This Row],[Analyst]],[1]setting!$A$1:$B$15,2,0))</f>
        <v>NITESH</v>
      </c>
      <c r="O5291" s="57" t="str">
        <f>UPPER(tbl_raw_data[[#This Row],[Outcome]])</f>
        <v>APPROVE</v>
      </c>
      <c r="P5291" s="57" t="str">
        <f>UPPER(tbl_raw_data[[#This Row],[Queue Name]])</f>
        <v>CONSUMER POST BUREAU</v>
      </c>
      <c r="Q5291" s="57" t="str">
        <f>IF(tbl_raw_data[[#This Row],[time_taken_in_mins]]&lt;=20,"SLA_MET","SLA_NOT_MET")</f>
        <v>SLA_MET</v>
      </c>
    </row>
    <row r="5292" spans="1:17" ht="15" customHeight="1" x14ac:dyDescent="0.25">
      <c r="A5292" s="11" t="s">
        <v>6120</v>
      </c>
      <c r="B5292" s="12">
        <v>45162.674328703702</v>
      </c>
      <c r="C5292" s="27">
        <v>45162.686527777776</v>
      </c>
      <c r="D5292" s="28" t="s">
        <v>13</v>
      </c>
      <c r="E5292" s="28" t="s">
        <v>9</v>
      </c>
      <c r="F5292" s="28" t="s">
        <v>55</v>
      </c>
      <c r="G5292" s="112" t="s">
        <v>67</v>
      </c>
      <c r="H52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2" s="48">
        <f>tbl_raw_data[[#This Row],[Date Actioned]]-tbl_raw_data[[#This Row],[Date Tagged]]</f>
        <v>1.2199074073578231E-2</v>
      </c>
      <c r="J5292" s="50">
        <f>HOUR(tbl_raw_data[[#This Row],[time_taken]])*60+MINUTE(tbl_raw_data[[#This Row],[time_taken]])+SECOND(tbl_raw_data[[#This Row],[time_taken]])/60</f>
        <v>17.566666666666666</v>
      </c>
      <c r="K5292" s="54">
        <f>DATE(YEAR(tbl_raw_data[[#This Row],[Date Actioned]]), MONTH(tbl_raw_data[[#This Row],[Date Actioned]]), DAY(tbl_raw_data[[#This Row],[Date Actioned]]))</f>
        <v>45162</v>
      </c>
      <c r="L5292" s="55" t="str">
        <f>UPPER(TEXT(tbl_raw_data[[#This Row],[Updated_date]],"MMMM"))</f>
        <v>AUGUST</v>
      </c>
      <c r="M5292" s="55" t="str">
        <f>UPPER("Week "&amp;IF(ROUNDUP(DAY(tbl_raw_data[[#This Row],[Updated_date]])/7,0)=5,4,ROUNDUP(DAY(tbl_raw_data[[#This Row],[Updated_date]])/7,0)))</f>
        <v>WEEK 4</v>
      </c>
      <c r="N5292" s="57" t="str">
        <f>UPPER(VLOOKUP(tbl_raw_data[[#This Row],[Analyst]],[1]setting!$A$1:$B$15,2,0))</f>
        <v>CAMERON</v>
      </c>
      <c r="O5292" s="57" t="str">
        <f>UPPER(tbl_raw_data[[#This Row],[Outcome]])</f>
        <v>APPROVE</v>
      </c>
      <c r="P5292" s="57" t="str">
        <f>UPPER(tbl_raw_data[[#This Row],[Queue Name]])</f>
        <v>CONSUMER PRE BUREAU</v>
      </c>
      <c r="Q5292" s="57" t="str">
        <f>IF(tbl_raw_data[[#This Row],[time_taken_in_mins]]&lt;=20,"SLA_MET","SLA_NOT_MET")</f>
        <v>SLA_MET</v>
      </c>
    </row>
    <row r="5293" spans="1:17" ht="15" customHeight="1" x14ac:dyDescent="0.25">
      <c r="A5293" s="5" t="s">
        <v>5935</v>
      </c>
      <c r="B5293" s="6">
        <v>45162.67460648148</v>
      </c>
      <c r="C5293" s="23">
        <v>45162.686342592591</v>
      </c>
      <c r="D5293" s="24" t="s">
        <v>46</v>
      </c>
      <c r="E5293" s="24" t="s">
        <v>28</v>
      </c>
      <c r="F5293" s="24" t="s">
        <v>168</v>
      </c>
      <c r="G5293" s="113" t="s">
        <v>693</v>
      </c>
      <c r="H52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293" s="48">
        <f>tbl_raw_data[[#This Row],[Date Actioned]]-tbl_raw_data[[#This Row],[Date Tagged]]</f>
        <v>1.17361111115315E-2</v>
      </c>
      <c r="J5293" s="50">
        <f>HOUR(tbl_raw_data[[#This Row],[time_taken]])*60+MINUTE(tbl_raw_data[[#This Row],[time_taken]])+SECOND(tbl_raw_data[[#This Row],[time_taken]])/60</f>
        <v>16.899999999999999</v>
      </c>
      <c r="K5293" s="54">
        <f>DATE(YEAR(tbl_raw_data[[#This Row],[Date Actioned]]), MONTH(tbl_raw_data[[#This Row],[Date Actioned]]), DAY(tbl_raw_data[[#This Row],[Date Actioned]]))</f>
        <v>45162</v>
      </c>
      <c r="L5293" s="55" t="str">
        <f>UPPER(TEXT(tbl_raw_data[[#This Row],[Updated_date]],"MMMM"))</f>
        <v>AUGUST</v>
      </c>
      <c r="M5293" s="55" t="str">
        <f>UPPER("Week "&amp;IF(ROUNDUP(DAY(tbl_raw_data[[#This Row],[Updated_date]])/7,0)=5,4,ROUNDUP(DAY(tbl_raw_data[[#This Row],[Updated_date]])/7,0)))</f>
        <v>WEEK 4</v>
      </c>
      <c r="N5293" s="57" t="str">
        <f>UPPER(VLOOKUP(tbl_raw_data[[#This Row],[Analyst]],[1]setting!$A$1:$B$15,2,0))</f>
        <v>MERCEDES</v>
      </c>
      <c r="O5293" s="57" t="str">
        <f>UPPER(tbl_raw_data[[#This Row],[Outcome]])</f>
        <v>DECLINE</v>
      </c>
      <c r="P5293" s="57" t="str">
        <f>UPPER(tbl_raw_data[[#This Row],[Queue Name]])</f>
        <v>CONSUMER EXISTING</v>
      </c>
      <c r="Q5293" s="57" t="str">
        <f>IF(tbl_raw_data[[#This Row],[time_taken_in_mins]]&lt;=20,"SLA_MET","SLA_NOT_MET")</f>
        <v>SLA_MET</v>
      </c>
    </row>
    <row r="5294" spans="1:17" ht="15" customHeight="1" x14ac:dyDescent="0.25">
      <c r="A5294" s="22" t="s">
        <v>7121</v>
      </c>
      <c r="B5294" s="6">
        <v>45162.676064814812</v>
      </c>
      <c r="C5294" s="23">
        <v>45162.69672453704</v>
      </c>
      <c r="D5294" s="24" t="s">
        <v>13</v>
      </c>
      <c r="E5294" s="24" t="s">
        <v>28</v>
      </c>
      <c r="F5294" s="24" t="s">
        <v>42</v>
      </c>
      <c r="G5294" s="113" t="s">
        <v>29</v>
      </c>
      <c r="H52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4" s="48">
        <f>tbl_raw_data[[#This Row],[Date Actioned]]-tbl_raw_data[[#This Row],[Date Tagged]]</f>
        <v>2.0659722227719612E-2</v>
      </c>
      <c r="J5294" s="50">
        <f>HOUR(tbl_raw_data[[#This Row],[time_taken]])*60+MINUTE(tbl_raw_data[[#This Row],[time_taken]])+SECOND(tbl_raw_data[[#This Row],[time_taken]])/60</f>
        <v>29.75</v>
      </c>
      <c r="K5294" s="54">
        <f>DATE(YEAR(tbl_raw_data[[#This Row],[Date Actioned]]), MONTH(tbl_raw_data[[#This Row],[Date Actioned]]), DAY(tbl_raw_data[[#This Row],[Date Actioned]]))</f>
        <v>45162</v>
      </c>
      <c r="L5294" s="55" t="str">
        <f>UPPER(TEXT(tbl_raw_data[[#This Row],[Updated_date]],"MMMM"))</f>
        <v>AUGUST</v>
      </c>
      <c r="M5294" s="55" t="str">
        <f>UPPER("Week "&amp;IF(ROUNDUP(DAY(tbl_raw_data[[#This Row],[Updated_date]])/7,0)=5,4,ROUNDUP(DAY(tbl_raw_data[[#This Row],[Updated_date]])/7,0)))</f>
        <v>WEEK 4</v>
      </c>
      <c r="N5294" s="57" t="str">
        <f>UPPER(VLOOKUP(tbl_raw_data[[#This Row],[Analyst]],[1]setting!$A$1:$B$15,2,0))</f>
        <v>NITESH</v>
      </c>
      <c r="O5294" s="57" t="str">
        <f>UPPER(tbl_raw_data[[#This Row],[Outcome]])</f>
        <v>APPROVE</v>
      </c>
      <c r="P5294" s="57" t="str">
        <f>UPPER(tbl_raw_data[[#This Row],[Queue Name]])</f>
        <v>CONSUMER EXISTING</v>
      </c>
      <c r="Q5294" s="57" t="str">
        <f>IF(tbl_raw_data[[#This Row],[time_taken_in_mins]]&lt;=20,"SLA_MET","SLA_NOT_MET")</f>
        <v>SLA_NOT_MET</v>
      </c>
    </row>
    <row r="5295" spans="1:17" ht="39" x14ac:dyDescent="0.25">
      <c r="A5295" s="22" t="s">
        <v>6066</v>
      </c>
      <c r="B5295" s="12">
        <v>45162.67633101852</v>
      </c>
      <c r="C5295" s="27">
        <v>45162.688391203701</v>
      </c>
      <c r="D5295" s="28" t="s">
        <v>8</v>
      </c>
      <c r="E5295" s="28" t="s">
        <v>28</v>
      </c>
      <c r="F5295" s="28" t="s">
        <v>1160</v>
      </c>
      <c r="G5295" s="112" t="s">
        <v>6067</v>
      </c>
      <c r="H52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295" s="48">
        <f>tbl_raw_data[[#This Row],[Date Actioned]]-tbl_raw_data[[#This Row],[Date Tagged]]</f>
        <v>1.2060185181326233E-2</v>
      </c>
      <c r="J5295" s="50">
        <f>HOUR(tbl_raw_data[[#This Row],[time_taken]])*60+MINUTE(tbl_raw_data[[#This Row],[time_taken]])+SECOND(tbl_raw_data[[#This Row],[time_taken]])/60</f>
        <v>17.366666666666667</v>
      </c>
      <c r="K5295" s="54">
        <f>DATE(YEAR(tbl_raw_data[[#This Row],[Date Actioned]]), MONTH(tbl_raw_data[[#This Row],[Date Actioned]]), DAY(tbl_raw_data[[#This Row],[Date Actioned]]))</f>
        <v>45162</v>
      </c>
      <c r="L5295" s="55" t="str">
        <f>UPPER(TEXT(tbl_raw_data[[#This Row],[Updated_date]],"MMMM"))</f>
        <v>AUGUST</v>
      </c>
      <c r="M5295" s="55" t="str">
        <f>UPPER("Week "&amp;IF(ROUNDUP(DAY(tbl_raw_data[[#This Row],[Updated_date]])/7,0)=5,4,ROUNDUP(DAY(tbl_raw_data[[#This Row],[Updated_date]])/7,0)))</f>
        <v>WEEK 4</v>
      </c>
      <c r="N5295" s="57" t="str">
        <f>UPPER(VLOOKUP(tbl_raw_data[[#This Row],[Analyst]],[1]setting!$A$1:$B$15,2,0))</f>
        <v>JULIA</v>
      </c>
      <c r="O5295" s="57" t="str">
        <f>UPPER(tbl_raw_data[[#This Row],[Outcome]])</f>
        <v>WITHDRAW</v>
      </c>
      <c r="P5295" s="57" t="str">
        <f>UPPER(tbl_raw_data[[#This Row],[Queue Name]])</f>
        <v>CONSUMER EXISTING</v>
      </c>
      <c r="Q5295" s="57" t="str">
        <f>IF(tbl_raw_data[[#This Row],[time_taken_in_mins]]&lt;=20,"SLA_MET","SLA_NOT_MET")</f>
        <v>SLA_MET</v>
      </c>
    </row>
    <row r="5296" spans="1:17" ht="15" customHeight="1" x14ac:dyDescent="0.25">
      <c r="A5296" s="5" t="s">
        <v>1159</v>
      </c>
      <c r="B5296" s="6">
        <v>45162.676631944443</v>
      </c>
      <c r="C5296" s="23">
        <v>45162.680543981478</v>
      </c>
      <c r="D5296" s="24" t="s">
        <v>8</v>
      </c>
      <c r="E5296" s="24" t="s">
        <v>9</v>
      </c>
      <c r="F5296" s="24" t="s">
        <v>1160</v>
      </c>
      <c r="G5296" s="113" t="s">
        <v>96</v>
      </c>
      <c r="H52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296" s="48">
        <f>tbl_raw_data[[#This Row],[Date Actioned]]-tbl_raw_data[[#This Row],[Date Tagged]]</f>
        <v>3.9120370347518474E-3</v>
      </c>
      <c r="J5296" s="50">
        <f>HOUR(tbl_raw_data[[#This Row],[time_taken]])*60+MINUTE(tbl_raw_data[[#This Row],[time_taken]])+SECOND(tbl_raw_data[[#This Row],[time_taken]])/60</f>
        <v>5.6333333333333329</v>
      </c>
      <c r="K5296" s="54">
        <f>DATE(YEAR(tbl_raw_data[[#This Row],[Date Actioned]]), MONTH(tbl_raw_data[[#This Row],[Date Actioned]]), DAY(tbl_raw_data[[#This Row],[Date Actioned]]))</f>
        <v>45162</v>
      </c>
      <c r="L5296" s="55" t="str">
        <f>UPPER(TEXT(tbl_raw_data[[#This Row],[Updated_date]],"MMMM"))</f>
        <v>AUGUST</v>
      </c>
      <c r="M5296" s="55" t="str">
        <f>UPPER("Week "&amp;IF(ROUNDUP(DAY(tbl_raw_data[[#This Row],[Updated_date]])/7,0)=5,4,ROUNDUP(DAY(tbl_raw_data[[#This Row],[Updated_date]])/7,0)))</f>
        <v>WEEK 4</v>
      </c>
      <c r="N5296" s="57" t="str">
        <f>UPPER(VLOOKUP(tbl_raw_data[[#This Row],[Analyst]],[1]setting!$A$1:$B$15,2,0))</f>
        <v>JULIA</v>
      </c>
      <c r="O5296" s="57" t="str">
        <f>UPPER(tbl_raw_data[[#This Row],[Outcome]])</f>
        <v>WITHDRAW</v>
      </c>
      <c r="P5296" s="57" t="str">
        <f>UPPER(tbl_raw_data[[#This Row],[Queue Name]])</f>
        <v>CONSUMER PRE BUREAU</v>
      </c>
      <c r="Q5296" s="57" t="str">
        <f>IF(tbl_raw_data[[#This Row],[time_taken_in_mins]]&lt;=20,"SLA_MET","SLA_NOT_MET")</f>
        <v>SLA_MET</v>
      </c>
    </row>
    <row r="5297" spans="1:17" ht="15" customHeight="1" x14ac:dyDescent="0.25">
      <c r="A5297" s="5" t="s">
        <v>5607</v>
      </c>
      <c r="B5297" s="12">
        <v>45162.681134259263</v>
      </c>
      <c r="C5297" s="27">
        <v>45162.692037037035</v>
      </c>
      <c r="D5297" s="28" t="s">
        <v>13</v>
      </c>
      <c r="E5297" s="28" t="s">
        <v>28</v>
      </c>
      <c r="F5297" s="28" t="s">
        <v>109</v>
      </c>
      <c r="G5297" s="112" t="s">
        <v>53</v>
      </c>
      <c r="H52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7" s="48">
        <f>tbl_raw_data[[#This Row],[Date Actioned]]-tbl_raw_data[[#This Row],[Date Tagged]]</f>
        <v>1.0902777772571426E-2</v>
      </c>
      <c r="J5297" s="50">
        <f>HOUR(tbl_raw_data[[#This Row],[time_taken]])*60+MINUTE(tbl_raw_data[[#This Row],[time_taken]])+SECOND(tbl_raw_data[[#This Row],[time_taken]])/60</f>
        <v>15.7</v>
      </c>
      <c r="K5297" s="54">
        <f>DATE(YEAR(tbl_raw_data[[#This Row],[Date Actioned]]), MONTH(tbl_raw_data[[#This Row],[Date Actioned]]), DAY(tbl_raw_data[[#This Row],[Date Actioned]]))</f>
        <v>45162</v>
      </c>
      <c r="L5297" s="55" t="str">
        <f>UPPER(TEXT(tbl_raw_data[[#This Row],[Updated_date]],"MMMM"))</f>
        <v>AUGUST</v>
      </c>
      <c r="M5297" s="55" t="str">
        <f>UPPER("Week "&amp;IF(ROUNDUP(DAY(tbl_raw_data[[#This Row],[Updated_date]])/7,0)=5,4,ROUNDUP(DAY(tbl_raw_data[[#This Row],[Updated_date]])/7,0)))</f>
        <v>WEEK 4</v>
      </c>
      <c r="N5297" s="57" t="str">
        <f>UPPER(VLOOKUP(tbl_raw_data[[#This Row],[Analyst]],[1]setting!$A$1:$B$15,2,0))</f>
        <v>NAVED</v>
      </c>
      <c r="O5297" s="57" t="str">
        <f>UPPER(tbl_raw_data[[#This Row],[Outcome]])</f>
        <v>APPROVE</v>
      </c>
      <c r="P5297" s="57" t="str">
        <f>UPPER(tbl_raw_data[[#This Row],[Queue Name]])</f>
        <v>CONSUMER EXISTING</v>
      </c>
      <c r="Q5297" s="57" t="str">
        <f>IF(tbl_raw_data[[#This Row],[time_taken_in_mins]]&lt;=20,"SLA_MET","SLA_NOT_MET")</f>
        <v>SLA_MET</v>
      </c>
    </row>
    <row r="5298" spans="1:17" ht="15" customHeight="1" x14ac:dyDescent="0.25">
      <c r="A5298" s="11" t="s">
        <v>4310</v>
      </c>
      <c r="B5298" s="12">
        <v>45162.68445601852</v>
      </c>
      <c r="C5298" s="27">
        <v>45162.692685185182</v>
      </c>
      <c r="D5298" s="28" t="s">
        <v>46</v>
      </c>
      <c r="E5298" s="28" t="s">
        <v>9</v>
      </c>
      <c r="F5298" s="28" t="s">
        <v>254</v>
      </c>
      <c r="G5298" s="112" t="s">
        <v>225</v>
      </c>
      <c r="H52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298" s="48">
        <f>tbl_raw_data[[#This Row],[Date Actioned]]-tbl_raw_data[[#This Row],[Date Tagged]]</f>
        <v>8.2291666622040793E-3</v>
      </c>
      <c r="J5298" s="50">
        <f>HOUR(tbl_raw_data[[#This Row],[time_taken]])*60+MINUTE(tbl_raw_data[[#This Row],[time_taken]])+SECOND(tbl_raw_data[[#This Row],[time_taken]])/60</f>
        <v>11.85</v>
      </c>
      <c r="K5298" s="54">
        <f>DATE(YEAR(tbl_raw_data[[#This Row],[Date Actioned]]), MONTH(tbl_raw_data[[#This Row],[Date Actioned]]), DAY(tbl_raw_data[[#This Row],[Date Actioned]]))</f>
        <v>45162</v>
      </c>
      <c r="L5298" s="55" t="str">
        <f>UPPER(TEXT(tbl_raw_data[[#This Row],[Updated_date]],"MMMM"))</f>
        <v>AUGUST</v>
      </c>
      <c r="M5298" s="55" t="str">
        <f>UPPER("Week "&amp;IF(ROUNDUP(DAY(tbl_raw_data[[#This Row],[Updated_date]])/7,0)=5,4,ROUNDUP(DAY(tbl_raw_data[[#This Row],[Updated_date]])/7,0)))</f>
        <v>WEEK 4</v>
      </c>
      <c r="N5298" s="57" t="str">
        <f>UPPER(VLOOKUP(tbl_raw_data[[#This Row],[Analyst]],[1]setting!$A$1:$B$15,2,0))</f>
        <v>FARDIN</v>
      </c>
      <c r="O5298" s="57" t="str">
        <f>UPPER(tbl_raw_data[[#This Row],[Outcome]])</f>
        <v>DECLINE</v>
      </c>
      <c r="P5298" s="57" t="str">
        <f>UPPER(tbl_raw_data[[#This Row],[Queue Name]])</f>
        <v>CONSUMER PRE BUREAU</v>
      </c>
      <c r="Q5298" s="57" t="str">
        <f>IF(tbl_raw_data[[#This Row],[time_taken_in_mins]]&lt;=20,"SLA_MET","SLA_NOT_MET")</f>
        <v>SLA_MET</v>
      </c>
    </row>
    <row r="5299" spans="1:17" ht="15" customHeight="1" x14ac:dyDescent="0.25">
      <c r="A5299" s="22" t="s">
        <v>644</v>
      </c>
      <c r="B5299" s="6">
        <v>45162.686261574076</v>
      </c>
      <c r="C5299" s="23">
        <v>45162.689351851855</v>
      </c>
      <c r="D5299" s="24" t="s">
        <v>46</v>
      </c>
      <c r="E5299" s="24" t="s">
        <v>28</v>
      </c>
      <c r="F5299" s="24" t="s">
        <v>168</v>
      </c>
      <c r="G5299" s="115"/>
      <c r="H52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299" s="48">
        <f>tbl_raw_data[[#This Row],[Date Actioned]]-tbl_raw_data[[#This Row],[Date Tagged]]</f>
        <v>3.0902777798473835E-3</v>
      </c>
      <c r="J5299" s="50">
        <f>HOUR(tbl_raw_data[[#This Row],[time_taken]])*60+MINUTE(tbl_raw_data[[#This Row],[time_taken]])+SECOND(tbl_raw_data[[#This Row],[time_taken]])/60</f>
        <v>4.45</v>
      </c>
      <c r="K5299" s="54">
        <f>DATE(YEAR(tbl_raw_data[[#This Row],[Date Actioned]]), MONTH(tbl_raw_data[[#This Row],[Date Actioned]]), DAY(tbl_raw_data[[#This Row],[Date Actioned]]))</f>
        <v>45162</v>
      </c>
      <c r="L5299" s="55" t="str">
        <f>UPPER(TEXT(tbl_raw_data[[#This Row],[Updated_date]],"MMMM"))</f>
        <v>AUGUST</v>
      </c>
      <c r="M5299" s="55" t="str">
        <f>UPPER("Week "&amp;IF(ROUNDUP(DAY(tbl_raw_data[[#This Row],[Updated_date]])/7,0)=5,4,ROUNDUP(DAY(tbl_raw_data[[#This Row],[Updated_date]])/7,0)))</f>
        <v>WEEK 4</v>
      </c>
      <c r="N5299" s="57" t="str">
        <f>UPPER(VLOOKUP(tbl_raw_data[[#This Row],[Analyst]],[1]setting!$A$1:$B$15,2,0))</f>
        <v>MERCEDES</v>
      </c>
      <c r="O5299" s="57" t="str">
        <f>UPPER(tbl_raw_data[[#This Row],[Outcome]])</f>
        <v>DECLINE</v>
      </c>
      <c r="P5299" s="57" t="str">
        <f>UPPER(tbl_raw_data[[#This Row],[Queue Name]])</f>
        <v>CONSUMER EXISTING</v>
      </c>
      <c r="Q5299" s="57" t="str">
        <f>IF(tbl_raw_data[[#This Row],[time_taken_in_mins]]&lt;=20,"SLA_MET","SLA_NOT_MET")</f>
        <v>SLA_MET</v>
      </c>
    </row>
    <row r="5300" spans="1:17" ht="15" customHeight="1" x14ac:dyDescent="0.25">
      <c r="A5300" s="5" t="s">
        <v>5308</v>
      </c>
      <c r="B5300" s="12">
        <v>45162.68645833333</v>
      </c>
      <c r="C5300" s="27">
        <v>45162.69667824074</v>
      </c>
      <c r="D5300" s="28" t="s">
        <v>46</v>
      </c>
      <c r="E5300" s="28" t="s">
        <v>28</v>
      </c>
      <c r="F5300" s="28" t="s">
        <v>86</v>
      </c>
      <c r="G5300" s="112" t="s">
        <v>5309</v>
      </c>
      <c r="H53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00" s="48">
        <f>tbl_raw_data[[#This Row],[Date Actioned]]-tbl_raw_data[[#This Row],[Date Tagged]]</f>
        <v>1.021990740991896E-2</v>
      </c>
      <c r="J5300" s="50">
        <f>HOUR(tbl_raw_data[[#This Row],[time_taken]])*60+MINUTE(tbl_raw_data[[#This Row],[time_taken]])+SECOND(tbl_raw_data[[#This Row],[time_taken]])/60</f>
        <v>14.716666666666667</v>
      </c>
      <c r="K5300" s="54">
        <f>DATE(YEAR(tbl_raw_data[[#This Row],[Date Actioned]]), MONTH(tbl_raw_data[[#This Row],[Date Actioned]]), DAY(tbl_raw_data[[#This Row],[Date Actioned]]))</f>
        <v>45162</v>
      </c>
      <c r="L5300" s="55" t="str">
        <f>UPPER(TEXT(tbl_raw_data[[#This Row],[Updated_date]],"MMMM"))</f>
        <v>AUGUST</v>
      </c>
      <c r="M5300" s="55" t="str">
        <f>UPPER("Week "&amp;IF(ROUNDUP(DAY(tbl_raw_data[[#This Row],[Updated_date]])/7,0)=5,4,ROUNDUP(DAY(tbl_raw_data[[#This Row],[Updated_date]])/7,0)))</f>
        <v>WEEK 4</v>
      </c>
      <c r="N5300" s="57" t="str">
        <f>UPPER(VLOOKUP(tbl_raw_data[[#This Row],[Analyst]],[1]setting!$A$1:$B$15,2,0))</f>
        <v>ASIF</v>
      </c>
      <c r="O5300" s="57" t="str">
        <f>UPPER(tbl_raw_data[[#This Row],[Outcome]])</f>
        <v>DECLINE</v>
      </c>
      <c r="P5300" s="57" t="str">
        <f>UPPER(tbl_raw_data[[#This Row],[Queue Name]])</f>
        <v>CONSUMER EXISTING</v>
      </c>
      <c r="Q5300" s="57" t="str">
        <f>IF(tbl_raw_data[[#This Row],[time_taken_in_mins]]&lt;=20,"SLA_MET","SLA_NOT_MET")</f>
        <v>SLA_MET</v>
      </c>
    </row>
    <row r="5301" spans="1:17" ht="15" customHeight="1" x14ac:dyDescent="0.25">
      <c r="A5301" s="11" t="s">
        <v>1169</v>
      </c>
      <c r="B5301" s="12">
        <v>45162.690960648149</v>
      </c>
      <c r="C5301" s="27">
        <v>45162.694895833331</v>
      </c>
      <c r="D5301" s="28" t="s">
        <v>8</v>
      </c>
      <c r="E5301" s="28" t="s">
        <v>9</v>
      </c>
      <c r="F5301" s="28" t="s">
        <v>55</v>
      </c>
      <c r="G5301" s="112" t="s">
        <v>234</v>
      </c>
      <c r="H53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1" s="48">
        <f>tbl_raw_data[[#This Row],[Date Actioned]]-tbl_raw_data[[#This Row],[Date Tagged]]</f>
        <v>3.9351851810351945E-3</v>
      </c>
      <c r="J5301" s="50">
        <f>HOUR(tbl_raw_data[[#This Row],[time_taken]])*60+MINUTE(tbl_raw_data[[#This Row],[time_taken]])+SECOND(tbl_raw_data[[#This Row],[time_taken]])/60</f>
        <v>5.666666666666667</v>
      </c>
      <c r="K5301" s="54">
        <f>DATE(YEAR(tbl_raw_data[[#This Row],[Date Actioned]]), MONTH(tbl_raw_data[[#This Row],[Date Actioned]]), DAY(tbl_raw_data[[#This Row],[Date Actioned]]))</f>
        <v>45162</v>
      </c>
      <c r="L5301" s="55" t="str">
        <f>UPPER(TEXT(tbl_raw_data[[#This Row],[Updated_date]],"MMMM"))</f>
        <v>AUGUST</v>
      </c>
      <c r="M5301" s="55" t="str">
        <f>UPPER("Week "&amp;IF(ROUNDUP(DAY(tbl_raw_data[[#This Row],[Updated_date]])/7,0)=5,4,ROUNDUP(DAY(tbl_raw_data[[#This Row],[Updated_date]])/7,0)))</f>
        <v>WEEK 4</v>
      </c>
      <c r="N5301" s="57" t="str">
        <f>UPPER(VLOOKUP(tbl_raw_data[[#This Row],[Analyst]],[1]setting!$A$1:$B$15,2,0))</f>
        <v>CAMERON</v>
      </c>
      <c r="O5301" s="57" t="str">
        <f>UPPER(tbl_raw_data[[#This Row],[Outcome]])</f>
        <v>WITHDRAW</v>
      </c>
      <c r="P5301" s="57" t="str">
        <f>UPPER(tbl_raw_data[[#This Row],[Queue Name]])</f>
        <v>CONSUMER PRE BUREAU</v>
      </c>
      <c r="Q5301" s="57" t="str">
        <f>IF(tbl_raw_data[[#This Row],[time_taken_in_mins]]&lt;=20,"SLA_MET","SLA_NOT_MET")</f>
        <v>SLA_MET</v>
      </c>
    </row>
    <row r="5302" spans="1:17" ht="15" customHeight="1" x14ac:dyDescent="0.25">
      <c r="A5302" s="11" t="s">
        <v>1151</v>
      </c>
      <c r="B5302" s="6">
        <v>45162.696817129632</v>
      </c>
      <c r="C5302" s="23">
        <v>45162.70071759259</v>
      </c>
      <c r="D5302" s="24" t="s">
        <v>46</v>
      </c>
      <c r="E5302" s="24" t="s">
        <v>28</v>
      </c>
      <c r="F5302" s="24" t="s">
        <v>86</v>
      </c>
      <c r="G5302" s="113" t="s">
        <v>1150</v>
      </c>
      <c r="H53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2" s="48">
        <f>tbl_raw_data[[#This Row],[Date Actioned]]-tbl_raw_data[[#This Row],[Date Tagged]]</f>
        <v>3.900462957972195E-3</v>
      </c>
      <c r="J5302" s="50">
        <f>HOUR(tbl_raw_data[[#This Row],[time_taken]])*60+MINUTE(tbl_raw_data[[#This Row],[time_taken]])+SECOND(tbl_raw_data[[#This Row],[time_taken]])/60</f>
        <v>5.6166666666666671</v>
      </c>
      <c r="K5302" s="54">
        <f>DATE(YEAR(tbl_raw_data[[#This Row],[Date Actioned]]), MONTH(tbl_raw_data[[#This Row],[Date Actioned]]), DAY(tbl_raw_data[[#This Row],[Date Actioned]]))</f>
        <v>45162</v>
      </c>
      <c r="L5302" s="55" t="str">
        <f>UPPER(TEXT(tbl_raw_data[[#This Row],[Updated_date]],"MMMM"))</f>
        <v>AUGUST</v>
      </c>
      <c r="M5302" s="55" t="str">
        <f>UPPER("Week "&amp;IF(ROUNDUP(DAY(tbl_raw_data[[#This Row],[Updated_date]])/7,0)=5,4,ROUNDUP(DAY(tbl_raw_data[[#This Row],[Updated_date]])/7,0)))</f>
        <v>WEEK 4</v>
      </c>
      <c r="N5302" s="57" t="str">
        <f>UPPER(VLOOKUP(tbl_raw_data[[#This Row],[Analyst]],[1]setting!$A$1:$B$15,2,0))</f>
        <v>ASIF</v>
      </c>
      <c r="O5302" s="57" t="str">
        <f>UPPER(tbl_raw_data[[#This Row],[Outcome]])</f>
        <v>DECLINE</v>
      </c>
      <c r="P5302" s="57" t="str">
        <f>UPPER(tbl_raw_data[[#This Row],[Queue Name]])</f>
        <v>CONSUMER EXISTING</v>
      </c>
      <c r="Q5302" s="57" t="str">
        <f>IF(tbl_raw_data[[#This Row],[time_taken_in_mins]]&lt;=20,"SLA_MET","SLA_NOT_MET")</f>
        <v>SLA_MET</v>
      </c>
    </row>
    <row r="5303" spans="1:17" ht="26.25" x14ac:dyDescent="0.25">
      <c r="A5303" s="22" t="s">
        <v>6434</v>
      </c>
      <c r="B5303" s="6">
        <v>45162.697245370371</v>
      </c>
      <c r="C5303" s="23">
        <v>45162.710613425923</v>
      </c>
      <c r="D5303" s="24" t="s">
        <v>8</v>
      </c>
      <c r="E5303" s="24" t="s">
        <v>28</v>
      </c>
      <c r="F5303" s="24" t="s">
        <v>42</v>
      </c>
      <c r="G5303" s="113" t="s">
        <v>6435</v>
      </c>
      <c r="H53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3" s="48">
        <f>tbl_raw_data[[#This Row],[Date Actioned]]-tbl_raw_data[[#This Row],[Date Tagged]]</f>
        <v>1.3368055551836733E-2</v>
      </c>
      <c r="J5303" s="50">
        <f>HOUR(tbl_raw_data[[#This Row],[time_taken]])*60+MINUTE(tbl_raw_data[[#This Row],[time_taken]])+SECOND(tbl_raw_data[[#This Row],[time_taken]])/60</f>
        <v>19.25</v>
      </c>
      <c r="K5303" s="54">
        <f>DATE(YEAR(tbl_raw_data[[#This Row],[Date Actioned]]), MONTH(tbl_raw_data[[#This Row],[Date Actioned]]), DAY(tbl_raw_data[[#This Row],[Date Actioned]]))</f>
        <v>45162</v>
      </c>
      <c r="L5303" s="55" t="str">
        <f>UPPER(TEXT(tbl_raw_data[[#This Row],[Updated_date]],"MMMM"))</f>
        <v>AUGUST</v>
      </c>
      <c r="M5303" s="55" t="str">
        <f>UPPER("Week "&amp;IF(ROUNDUP(DAY(tbl_raw_data[[#This Row],[Updated_date]])/7,0)=5,4,ROUNDUP(DAY(tbl_raw_data[[#This Row],[Updated_date]])/7,0)))</f>
        <v>WEEK 4</v>
      </c>
      <c r="N5303" s="57" t="str">
        <f>UPPER(VLOOKUP(tbl_raw_data[[#This Row],[Analyst]],[1]setting!$A$1:$B$15,2,0))</f>
        <v>NITESH</v>
      </c>
      <c r="O5303" s="57" t="str">
        <f>UPPER(tbl_raw_data[[#This Row],[Outcome]])</f>
        <v>WITHDRAW</v>
      </c>
      <c r="P5303" s="57" t="str">
        <f>UPPER(tbl_raw_data[[#This Row],[Queue Name]])</f>
        <v>CONSUMER EXISTING</v>
      </c>
      <c r="Q5303" s="57" t="str">
        <f>IF(tbl_raw_data[[#This Row],[time_taken_in_mins]]&lt;=20,"SLA_MET","SLA_NOT_MET")</f>
        <v>SLA_MET</v>
      </c>
    </row>
    <row r="5304" spans="1:17" ht="15" customHeight="1" x14ac:dyDescent="0.25">
      <c r="A5304" s="5" t="s">
        <v>2331</v>
      </c>
      <c r="B5304" s="12">
        <v>45162.699374999997</v>
      </c>
      <c r="C5304" s="27">
        <v>45162.704872685186</v>
      </c>
      <c r="D5304" s="28" t="s">
        <v>8</v>
      </c>
      <c r="E5304" s="28" t="s">
        <v>9</v>
      </c>
      <c r="F5304" s="28" t="s">
        <v>55</v>
      </c>
      <c r="G5304" s="112" t="s">
        <v>234</v>
      </c>
      <c r="H53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4" s="48">
        <f>tbl_raw_data[[#This Row],[Date Actioned]]-tbl_raw_data[[#This Row],[Date Tagged]]</f>
        <v>5.4976851897663437E-3</v>
      </c>
      <c r="J5304" s="50">
        <f>HOUR(tbl_raw_data[[#This Row],[time_taken]])*60+MINUTE(tbl_raw_data[[#This Row],[time_taken]])+SECOND(tbl_raw_data[[#This Row],[time_taken]])/60</f>
        <v>7.916666666666667</v>
      </c>
      <c r="K5304" s="54">
        <f>DATE(YEAR(tbl_raw_data[[#This Row],[Date Actioned]]), MONTH(tbl_raw_data[[#This Row],[Date Actioned]]), DAY(tbl_raw_data[[#This Row],[Date Actioned]]))</f>
        <v>45162</v>
      </c>
      <c r="L5304" s="55" t="str">
        <f>UPPER(TEXT(tbl_raw_data[[#This Row],[Updated_date]],"MMMM"))</f>
        <v>AUGUST</v>
      </c>
      <c r="M5304" s="55" t="str">
        <f>UPPER("Week "&amp;IF(ROUNDUP(DAY(tbl_raw_data[[#This Row],[Updated_date]])/7,0)=5,4,ROUNDUP(DAY(tbl_raw_data[[#This Row],[Updated_date]])/7,0)))</f>
        <v>WEEK 4</v>
      </c>
      <c r="N5304" s="57" t="str">
        <f>UPPER(VLOOKUP(tbl_raw_data[[#This Row],[Analyst]],[1]setting!$A$1:$B$15,2,0))</f>
        <v>CAMERON</v>
      </c>
      <c r="O5304" s="57" t="str">
        <f>UPPER(tbl_raw_data[[#This Row],[Outcome]])</f>
        <v>WITHDRAW</v>
      </c>
      <c r="P5304" s="57" t="str">
        <f>UPPER(tbl_raw_data[[#This Row],[Queue Name]])</f>
        <v>CONSUMER PRE BUREAU</v>
      </c>
      <c r="Q5304" s="57" t="str">
        <f>IF(tbl_raw_data[[#This Row],[time_taken_in_mins]]&lt;=20,"SLA_MET","SLA_NOT_MET")</f>
        <v>SLA_MET</v>
      </c>
    </row>
    <row r="5305" spans="1:17" ht="15" customHeight="1" x14ac:dyDescent="0.25">
      <c r="A5305" s="11" t="s">
        <v>2524</v>
      </c>
      <c r="B5305" s="6">
        <v>45162.700694444444</v>
      </c>
      <c r="C5305" s="23">
        <v>45162.706423611111</v>
      </c>
      <c r="D5305" s="24" t="s">
        <v>8</v>
      </c>
      <c r="E5305" s="24" t="s">
        <v>9</v>
      </c>
      <c r="F5305" s="24" t="s">
        <v>86</v>
      </c>
      <c r="G5305" s="113" t="s">
        <v>234</v>
      </c>
      <c r="H53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05" s="48">
        <f>tbl_raw_data[[#This Row],[Date Actioned]]-tbl_raw_data[[#This Row],[Date Tagged]]</f>
        <v>5.7291666671517305E-3</v>
      </c>
      <c r="J5305" s="50">
        <f>HOUR(tbl_raw_data[[#This Row],[time_taken]])*60+MINUTE(tbl_raw_data[[#This Row],[time_taken]])+SECOND(tbl_raw_data[[#This Row],[time_taken]])/60</f>
        <v>8.25</v>
      </c>
      <c r="K5305" s="54">
        <f>DATE(YEAR(tbl_raw_data[[#This Row],[Date Actioned]]), MONTH(tbl_raw_data[[#This Row],[Date Actioned]]), DAY(tbl_raw_data[[#This Row],[Date Actioned]]))</f>
        <v>45162</v>
      </c>
      <c r="L5305" s="55" t="str">
        <f>UPPER(TEXT(tbl_raw_data[[#This Row],[Updated_date]],"MMMM"))</f>
        <v>AUGUST</v>
      </c>
      <c r="M5305" s="55" t="str">
        <f>UPPER("Week "&amp;IF(ROUNDUP(DAY(tbl_raw_data[[#This Row],[Updated_date]])/7,0)=5,4,ROUNDUP(DAY(tbl_raw_data[[#This Row],[Updated_date]])/7,0)))</f>
        <v>WEEK 4</v>
      </c>
      <c r="N5305" s="57" t="str">
        <f>UPPER(VLOOKUP(tbl_raw_data[[#This Row],[Analyst]],[1]setting!$A$1:$B$15,2,0))</f>
        <v>ASIF</v>
      </c>
      <c r="O5305" s="57" t="str">
        <f>UPPER(tbl_raw_data[[#This Row],[Outcome]])</f>
        <v>WITHDRAW</v>
      </c>
      <c r="P5305" s="57" t="str">
        <f>UPPER(tbl_raw_data[[#This Row],[Queue Name]])</f>
        <v>CONSUMER PRE BUREAU</v>
      </c>
      <c r="Q5305" s="57" t="str">
        <f>IF(tbl_raw_data[[#This Row],[time_taken_in_mins]]&lt;=20,"SLA_MET","SLA_NOT_MET")</f>
        <v>SLA_MET</v>
      </c>
    </row>
    <row r="5306" spans="1:17" ht="39" x14ac:dyDescent="0.25">
      <c r="A5306" s="22" t="s">
        <v>4079</v>
      </c>
      <c r="B5306" s="12">
        <v>45162.704976851855</v>
      </c>
      <c r="C5306" s="27">
        <v>45162.712812500002</v>
      </c>
      <c r="D5306" s="28" t="s">
        <v>8</v>
      </c>
      <c r="E5306" s="28" t="s">
        <v>28</v>
      </c>
      <c r="F5306" s="28" t="s">
        <v>55</v>
      </c>
      <c r="G5306" s="112" t="s">
        <v>493</v>
      </c>
      <c r="H53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06" s="48">
        <f>tbl_raw_data[[#This Row],[Date Actioned]]-tbl_raw_data[[#This Row],[Date Tagged]]</f>
        <v>7.8356481462833472E-3</v>
      </c>
      <c r="J5306" s="50">
        <f>HOUR(tbl_raw_data[[#This Row],[time_taken]])*60+MINUTE(tbl_raw_data[[#This Row],[time_taken]])+SECOND(tbl_raw_data[[#This Row],[time_taken]])/60</f>
        <v>11.283333333333333</v>
      </c>
      <c r="K5306" s="54">
        <f>DATE(YEAR(tbl_raw_data[[#This Row],[Date Actioned]]), MONTH(tbl_raw_data[[#This Row],[Date Actioned]]), DAY(tbl_raw_data[[#This Row],[Date Actioned]]))</f>
        <v>45162</v>
      </c>
      <c r="L5306" s="55" t="str">
        <f>UPPER(TEXT(tbl_raw_data[[#This Row],[Updated_date]],"MMMM"))</f>
        <v>AUGUST</v>
      </c>
      <c r="M5306" s="55" t="str">
        <f>UPPER("Week "&amp;IF(ROUNDUP(DAY(tbl_raw_data[[#This Row],[Updated_date]])/7,0)=5,4,ROUNDUP(DAY(tbl_raw_data[[#This Row],[Updated_date]])/7,0)))</f>
        <v>WEEK 4</v>
      </c>
      <c r="N5306" s="57" t="str">
        <f>UPPER(VLOOKUP(tbl_raw_data[[#This Row],[Analyst]],[1]setting!$A$1:$B$15,2,0))</f>
        <v>CAMERON</v>
      </c>
      <c r="O5306" s="57" t="str">
        <f>UPPER(tbl_raw_data[[#This Row],[Outcome]])</f>
        <v>WITHDRAW</v>
      </c>
      <c r="P5306" s="57" t="str">
        <f>UPPER(tbl_raw_data[[#This Row],[Queue Name]])</f>
        <v>CONSUMER EXISTING</v>
      </c>
      <c r="Q5306" s="57" t="str">
        <f>IF(tbl_raw_data[[#This Row],[time_taken_in_mins]]&lt;=20,"SLA_MET","SLA_NOT_MET")</f>
        <v>SLA_MET</v>
      </c>
    </row>
    <row r="5307" spans="1:17" ht="15" customHeight="1" x14ac:dyDescent="0.25">
      <c r="A5307" s="11" t="s">
        <v>2420</v>
      </c>
      <c r="B5307" s="6">
        <v>45162.706041666665</v>
      </c>
      <c r="C5307" s="23">
        <v>45162.711631944447</v>
      </c>
      <c r="D5307" s="24" t="s">
        <v>13</v>
      </c>
      <c r="E5307" s="24" t="s">
        <v>41</v>
      </c>
      <c r="F5307" s="24" t="s">
        <v>254</v>
      </c>
      <c r="G5307" s="113" t="s">
        <v>29</v>
      </c>
      <c r="H53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7" s="48">
        <f>tbl_raw_data[[#This Row],[Date Actioned]]-tbl_raw_data[[#This Row],[Date Tagged]]</f>
        <v>5.5902777821756899E-3</v>
      </c>
      <c r="J5307" s="50">
        <f>HOUR(tbl_raw_data[[#This Row],[time_taken]])*60+MINUTE(tbl_raw_data[[#This Row],[time_taken]])+SECOND(tbl_raw_data[[#This Row],[time_taken]])/60</f>
        <v>8.0500000000000007</v>
      </c>
      <c r="K5307" s="54">
        <f>DATE(YEAR(tbl_raw_data[[#This Row],[Date Actioned]]), MONTH(tbl_raw_data[[#This Row],[Date Actioned]]), DAY(tbl_raw_data[[#This Row],[Date Actioned]]))</f>
        <v>45162</v>
      </c>
      <c r="L5307" s="55" t="str">
        <f>UPPER(TEXT(tbl_raw_data[[#This Row],[Updated_date]],"MMMM"))</f>
        <v>AUGUST</v>
      </c>
      <c r="M5307" s="55" t="str">
        <f>UPPER("Week "&amp;IF(ROUNDUP(DAY(tbl_raw_data[[#This Row],[Updated_date]])/7,0)=5,4,ROUNDUP(DAY(tbl_raw_data[[#This Row],[Updated_date]])/7,0)))</f>
        <v>WEEK 4</v>
      </c>
      <c r="N5307" s="57" t="str">
        <f>UPPER(VLOOKUP(tbl_raw_data[[#This Row],[Analyst]],[1]setting!$A$1:$B$15,2,0))</f>
        <v>FARDIN</v>
      </c>
      <c r="O5307" s="57" t="str">
        <f>UPPER(tbl_raw_data[[#This Row],[Outcome]])</f>
        <v>APPROVE</v>
      </c>
      <c r="P5307" s="57" t="str">
        <f>UPPER(tbl_raw_data[[#This Row],[Queue Name]])</f>
        <v>CONSUMER POST BUREAU</v>
      </c>
      <c r="Q5307" s="57" t="str">
        <f>IF(tbl_raw_data[[#This Row],[time_taken_in_mins]]&lt;=20,"SLA_MET","SLA_NOT_MET")</f>
        <v>SLA_MET</v>
      </c>
    </row>
    <row r="5308" spans="1:17" ht="15" customHeight="1" x14ac:dyDescent="0.25">
      <c r="A5308" s="22" t="s">
        <v>2070</v>
      </c>
      <c r="B5308" s="12">
        <v>45162.708981481483</v>
      </c>
      <c r="C5308" s="27">
        <v>45162.714143518519</v>
      </c>
      <c r="D5308" s="28" t="s">
        <v>13</v>
      </c>
      <c r="E5308" s="28" t="s">
        <v>28</v>
      </c>
      <c r="F5308" s="28" t="s">
        <v>109</v>
      </c>
      <c r="G5308" s="112" t="s">
        <v>29</v>
      </c>
      <c r="H53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08" s="48">
        <f>tbl_raw_data[[#This Row],[Date Actioned]]-tbl_raw_data[[#This Row],[Date Tagged]]</f>
        <v>5.1620370359160006E-3</v>
      </c>
      <c r="J5308" s="50">
        <f>HOUR(tbl_raw_data[[#This Row],[time_taken]])*60+MINUTE(tbl_raw_data[[#This Row],[time_taken]])+SECOND(tbl_raw_data[[#This Row],[time_taken]])/60</f>
        <v>7.4333333333333336</v>
      </c>
      <c r="K5308" s="54">
        <f>DATE(YEAR(tbl_raw_data[[#This Row],[Date Actioned]]), MONTH(tbl_raw_data[[#This Row],[Date Actioned]]), DAY(tbl_raw_data[[#This Row],[Date Actioned]]))</f>
        <v>45162</v>
      </c>
      <c r="L5308" s="55" t="str">
        <f>UPPER(TEXT(tbl_raw_data[[#This Row],[Updated_date]],"MMMM"))</f>
        <v>AUGUST</v>
      </c>
      <c r="M5308" s="55" t="str">
        <f>UPPER("Week "&amp;IF(ROUNDUP(DAY(tbl_raw_data[[#This Row],[Updated_date]])/7,0)=5,4,ROUNDUP(DAY(tbl_raw_data[[#This Row],[Updated_date]])/7,0)))</f>
        <v>WEEK 4</v>
      </c>
      <c r="N5308" s="57" t="str">
        <f>UPPER(VLOOKUP(tbl_raw_data[[#This Row],[Analyst]],[1]setting!$A$1:$B$15,2,0))</f>
        <v>NAVED</v>
      </c>
      <c r="O5308" s="57" t="str">
        <f>UPPER(tbl_raw_data[[#This Row],[Outcome]])</f>
        <v>APPROVE</v>
      </c>
      <c r="P5308" s="57" t="str">
        <f>UPPER(tbl_raw_data[[#This Row],[Queue Name]])</f>
        <v>CONSUMER EXISTING</v>
      </c>
      <c r="Q5308" s="57" t="str">
        <f>IF(tbl_raw_data[[#This Row],[time_taken_in_mins]]&lt;=20,"SLA_MET","SLA_NOT_MET")</f>
        <v>SLA_MET</v>
      </c>
    </row>
    <row r="5309" spans="1:17" ht="15" customHeight="1" x14ac:dyDescent="0.25">
      <c r="A5309" s="5" t="s">
        <v>6481</v>
      </c>
      <c r="B5309" s="6">
        <v>45162.710231481484</v>
      </c>
      <c r="C5309" s="23">
        <v>45162.72388888889</v>
      </c>
      <c r="D5309" s="24" t="s">
        <v>8</v>
      </c>
      <c r="E5309" s="24" t="s">
        <v>41</v>
      </c>
      <c r="F5309" s="24" t="s">
        <v>254</v>
      </c>
      <c r="G5309" s="115"/>
      <c r="H53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09" s="48">
        <f>tbl_raw_data[[#This Row],[Date Actioned]]-tbl_raw_data[[#This Row],[Date Tagged]]</f>
        <v>1.3657407405844424E-2</v>
      </c>
      <c r="J5309" s="50">
        <f>HOUR(tbl_raw_data[[#This Row],[time_taken]])*60+MINUTE(tbl_raw_data[[#This Row],[time_taken]])+SECOND(tbl_raw_data[[#This Row],[time_taken]])/60</f>
        <v>19.666666666666668</v>
      </c>
      <c r="K5309" s="54">
        <f>DATE(YEAR(tbl_raw_data[[#This Row],[Date Actioned]]), MONTH(tbl_raw_data[[#This Row],[Date Actioned]]), DAY(tbl_raw_data[[#This Row],[Date Actioned]]))</f>
        <v>45162</v>
      </c>
      <c r="L5309" s="55" t="str">
        <f>UPPER(TEXT(tbl_raw_data[[#This Row],[Updated_date]],"MMMM"))</f>
        <v>AUGUST</v>
      </c>
      <c r="M5309" s="55" t="str">
        <f>UPPER("Week "&amp;IF(ROUNDUP(DAY(tbl_raw_data[[#This Row],[Updated_date]])/7,0)=5,4,ROUNDUP(DAY(tbl_raw_data[[#This Row],[Updated_date]])/7,0)))</f>
        <v>WEEK 4</v>
      </c>
      <c r="N5309" s="57" t="str">
        <f>UPPER(VLOOKUP(tbl_raw_data[[#This Row],[Analyst]],[1]setting!$A$1:$B$15,2,0))</f>
        <v>FARDIN</v>
      </c>
      <c r="O5309" s="57" t="str">
        <f>UPPER(tbl_raw_data[[#This Row],[Outcome]])</f>
        <v>WITHDRAW</v>
      </c>
      <c r="P5309" s="57" t="str">
        <f>UPPER(tbl_raw_data[[#This Row],[Queue Name]])</f>
        <v>CONSUMER POST BUREAU</v>
      </c>
      <c r="Q5309" s="57" t="str">
        <f>IF(tbl_raw_data[[#This Row],[time_taken_in_mins]]&lt;=20,"SLA_MET","SLA_NOT_MET")</f>
        <v>SLA_MET</v>
      </c>
    </row>
    <row r="5310" spans="1:17" ht="15" customHeight="1" x14ac:dyDescent="0.25">
      <c r="A5310" s="5" t="s">
        <v>4715</v>
      </c>
      <c r="B5310" s="6">
        <v>45162.71193287037</v>
      </c>
      <c r="C5310" s="23">
        <v>45162.72084490741</v>
      </c>
      <c r="D5310" s="24" t="s">
        <v>13</v>
      </c>
      <c r="E5310" s="24" t="s">
        <v>28</v>
      </c>
      <c r="F5310" s="24" t="s">
        <v>55</v>
      </c>
      <c r="G5310" s="115"/>
      <c r="H53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0" s="48">
        <f>tbl_raw_data[[#This Row],[Date Actioned]]-tbl_raw_data[[#This Row],[Date Tagged]]</f>
        <v>8.9120370394084603E-3</v>
      </c>
      <c r="J5310" s="50">
        <f>HOUR(tbl_raw_data[[#This Row],[time_taken]])*60+MINUTE(tbl_raw_data[[#This Row],[time_taken]])+SECOND(tbl_raw_data[[#This Row],[time_taken]])/60</f>
        <v>12.833333333333334</v>
      </c>
      <c r="K5310" s="54">
        <f>DATE(YEAR(tbl_raw_data[[#This Row],[Date Actioned]]), MONTH(tbl_raw_data[[#This Row],[Date Actioned]]), DAY(tbl_raw_data[[#This Row],[Date Actioned]]))</f>
        <v>45162</v>
      </c>
      <c r="L5310" s="55" t="str">
        <f>UPPER(TEXT(tbl_raw_data[[#This Row],[Updated_date]],"MMMM"))</f>
        <v>AUGUST</v>
      </c>
      <c r="M5310" s="55" t="str">
        <f>UPPER("Week "&amp;IF(ROUNDUP(DAY(tbl_raw_data[[#This Row],[Updated_date]])/7,0)=5,4,ROUNDUP(DAY(tbl_raw_data[[#This Row],[Updated_date]])/7,0)))</f>
        <v>WEEK 4</v>
      </c>
      <c r="N5310" s="57" t="str">
        <f>UPPER(VLOOKUP(tbl_raw_data[[#This Row],[Analyst]],[1]setting!$A$1:$B$15,2,0))</f>
        <v>CAMERON</v>
      </c>
      <c r="O5310" s="57" t="str">
        <f>UPPER(tbl_raw_data[[#This Row],[Outcome]])</f>
        <v>APPROVE</v>
      </c>
      <c r="P5310" s="57" t="str">
        <f>UPPER(tbl_raw_data[[#This Row],[Queue Name]])</f>
        <v>CONSUMER EXISTING</v>
      </c>
      <c r="Q5310" s="57" t="str">
        <f>IF(tbl_raw_data[[#This Row],[time_taken_in_mins]]&lt;=20,"SLA_MET","SLA_NOT_MET")</f>
        <v>SLA_MET</v>
      </c>
    </row>
    <row r="5311" spans="1:17" ht="15" customHeight="1" x14ac:dyDescent="0.25">
      <c r="A5311" s="11" t="s">
        <v>6448</v>
      </c>
      <c r="B5311" s="12">
        <v>45162.712418981479</v>
      </c>
      <c r="C5311" s="27">
        <v>45162.72587962963</v>
      </c>
      <c r="D5311" s="28" t="s">
        <v>13</v>
      </c>
      <c r="E5311" s="28" t="s">
        <v>28</v>
      </c>
      <c r="F5311" s="28" t="s">
        <v>228</v>
      </c>
      <c r="G5311" s="114"/>
      <c r="H53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1" s="48">
        <f>tbl_raw_data[[#This Row],[Date Actioned]]-tbl_raw_data[[#This Row],[Date Tagged]]</f>
        <v>1.3460648151522037E-2</v>
      </c>
      <c r="J5311" s="50">
        <f>HOUR(tbl_raw_data[[#This Row],[time_taken]])*60+MINUTE(tbl_raw_data[[#This Row],[time_taken]])+SECOND(tbl_raw_data[[#This Row],[time_taken]])/60</f>
        <v>19.383333333333333</v>
      </c>
      <c r="K5311" s="54">
        <f>DATE(YEAR(tbl_raw_data[[#This Row],[Date Actioned]]), MONTH(tbl_raw_data[[#This Row],[Date Actioned]]), DAY(tbl_raw_data[[#This Row],[Date Actioned]]))</f>
        <v>45162</v>
      </c>
      <c r="L5311" s="55" t="str">
        <f>UPPER(TEXT(tbl_raw_data[[#This Row],[Updated_date]],"MMMM"))</f>
        <v>AUGUST</v>
      </c>
      <c r="M5311" s="55" t="str">
        <f>UPPER("Week "&amp;IF(ROUNDUP(DAY(tbl_raw_data[[#This Row],[Updated_date]])/7,0)=5,4,ROUNDUP(DAY(tbl_raw_data[[#This Row],[Updated_date]])/7,0)))</f>
        <v>WEEK 4</v>
      </c>
      <c r="N5311" s="57" t="str">
        <f>UPPER(VLOOKUP(tbl_raw_data[[#This Row],[Analyst]],[1]setting!$A$1:$B$15,2,0))</f>
        <v>OUADIR</v>
      </c>
      <c r="O5311" s="57" t="str">
        <f>UPPER(tbl_raw_data[[#This Row],[Outcome]])</f>
        <v>APPROVE</v>
      </c>
      <c r="P5311" s="57" t="str">
        <f>UPPER(tbl_raw_data[[#This Row],[Queue Name]])</f>
        <v>CONSUMER EXISTING</v>
      </c>
      <c r="Q5311" s="57" t="str">
        <f>IF(tbl_raw_data[[#This Row],[time_taken_in_mins]]&lt;=20,"SLA_MET","SLA_NOT_MET")</f>
        <v>SLA_MET</v>
      </c>
    </row>
    <row r="5312" spans="1:17" ht="15" customHeight="1" x14ac:dyDescent="0.25">
      <c r="A5312" s="22" t="s">
        <v>4661</v>
      </c>
      <c r="B5312" s="6">
        <v>45162.715162037035</v>
      </c>
      <c r="C5312" s="23">
        <v>45162.723981481482</v>
      </c>
      <c r="D5312" s="24" t="s">
        <v>13</v>
      </c>
      <c r="E5312" s="24" t="s">
        <v>9</v>
      </c>
      <c r="F5312" s="24" t="s">
        <v>109</v>
      </c>
      <c r="G5312" s="113" t="s">
        <v>19</v>
      </c>
      <c r="H53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2" s="48">
        <f>tbl_raw_data[[#This Row],[Date Actioned]]-tbl_raw_data[[#This Row],[Date Tagged]]</f>
        <v>8.819444446999114E-3</v>
      </c>
      <c r="J5312" s="50">
        <f>HOUR(tbl_raw_data[[#This Row],[time_taken]])*60+MINUTE(tbl_raw_data[[#This Row],[time_taken]])+SECOND(tbl_raw_data[[#This Row],[time_taken]])/60</f>
        <v>12.7</v>
      </c>
      <c r="K5312" s="54">
        <f>DATE(YEAR(tbl_raw_data[[#This Row],[Date Actioned]]), MONTH(tbl_raw_data[[#This Row],[Date Actioned]]), DAY(tbl_raw_data[[#This Row],[Date Actioned]]))</f>
        <v>45162</v>
      </c>
      <c r="L5312" s="55" t="str">
        <f>UPPER(TEXT(tbl_raw_data[[#This Row],[Updated_date]],"MMMM"))</f>
        <v>AUGUST</v>
      </c>
      <c r="M5312" s="55" t="str">
        <f>UPPER("Week "&amp;IF(ROUNDUP(DAY(tbl_raw_data[[#This Row],[Updated_date]])/7,0)=5,4,ROUNDUP(DAY(tbl_raw_data[[#This Row],[Updated_date]])/7,0)))</f>
        <v>WEEK 4</v>
      </c>
      <c r="N5312" s="57" t="str">
        <f>UPPER(VLOOKUP(tbl_raw_data[[#This Row],[Analyst]],[1]setting!$A$1:$B$15,2,0))</f>
        <v>NAVED</v>
      </c>
      <c r="O5312" s="57" t="str">
        <f>UPPER(tbl_raw_data[[#This Row],[Outcome]])</f>
        <v>APPROVE</v>
      </c>
      <c r="P5312" s="57" t="str">
        <f>UPPER(tbl_raw_data[[#This Row],[Queue Name]])</f>
        <v>CONSUMER PRE BUREAU</v>
      </c>
      <c r="Q5312" s="57" t="str">
        <f>IF(tbl_raw_data[[#This Row],[time_taken_in_mins]]&lt;=20,"SLA_MET","SLA_NOT_MET")</f>
        <v>SLA_MET</v>
      </c>
    </row>
    <row r="5313" spans="1:17" ht="39" x14ac:dyDescent="0.25">
      <c r="A5313" s="11" t="s">
        <v>5208</v>
      </c>
      <c r="B5313" s="12">
        <v>45162.71601851852</v>
      </c>
      <c r="C5313" s="27">
        <v>45162.726041666669</v>
      </c>
      <c r="D5313" s="28" t="s">
        <v>8</v>
      </c>
      <c r="E5313" s="28" t="s">
        <v>28</v>
      </c>
      <c r="F5313" s="28" t="s">
        <v>42</v>
      </c>
      <c r="G5313" s="112" t="s">
        <v>5209</v>
      </c>
      <c r="H53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13" s="48">
        <f>tbl_raw_data[[#This Row],[Date Actioned]]-tbl_raw_data[[#This Row],[Date Tagged]]</f>
        <v>1.0023148148320615E-2</v>
      </c>
      <c r="J5313" s="50">
        <f>HOUR(tbl_raw_data[[#This Row],[time_taken]])*60+MINUTE(tbl_raw_data[[#This Row],[time_taken]])+SECOND(tbl_raw_data[[#This Row],[time_taken]])/60</f>
        <v>14.433333333333334</v>
      </c>
      <c r="K5313" s="54">
        <f>DATE(YEAR(tbl_raw_data[[#This Row],[Date Actioned]]), MONTH(tbl_raw_data[[#This Row],[Date Actioned]]), DAY(tbl_raw_data[[#This Row],[Date Actioned]]))</f>
        <v>45162</v>
      </c>
      <c r="L5313" s="55" t="str">
        <f>UPPER(TEXT(tbl_raw_data[[#This Row],[Updated_date]],"MMMM"))</f>
        <v>AUGUST</v>
      </c>
      <c r="M5313" s="55" t="str">
        <f>UPPER("Week "&amp;IF(ROUNDUP(DAY(tbl_raw_data[[#This Row],[Updated_date]])/7,0)=5,4,ROUNDUP(DAY(tbl_raw_data[[#This Row],[Updated_date]])/7,0)))</f>
        <v>WEEK 4</v>
      </c>
      <c r="N5313" s="57" t="str">
        <f>UPPER(VLOOKUP(tbl_raw_data[[#This Row],[Analyst]],[1]setting!$A$1:$B$15,2,0))</f>
        <v>NITESH</v>
      </c>
      <c r="O5313" s="57" t="str">
        <f>UPPER(tbl_raw_data[[#This Row],[Outcome]])</f>
        <v>WITHDRAW</v>
      </c>
      <c r="P5313" s="57" t="str">
        <f>UPPER(tbl_raw_data[[#This Row],[Queue Name]])</f>
        <v>CONSUMER EXISTING</v>
      </c>
      <c r="Q5313" s="57" t="str">
        <f>IF(tbl_raw_data[[#This Row],[time_taken_in_mins]]&lt;=20,"SLA_MET","SLA_NOT_MET")</f>
        <v>SLA_MET</v>
      </c>
    </row>
    <row r="5314" spans="1:17" ht="15" customHeight="1" x14ac:dyDescent="0.25">
      <c r="A5314" s="5" t="s">
        <v>4168</v>
      </c>
      <c r="B5314" s="12">
        <v>45162.717094907406</v>
      </c>
      <c r="C5314" s="27">
        <v>45162.725104166668</v>
      </c>
      <c r="D5314" s="28" t="s">
        <v>13</v>
      </c>
      <c r="E5314" s="28" t="s">
        <v>28</v>
      </c>
      <c r="F5314" s="28" t="s">
        <v>86</v>
      </c>
      <c r="G5314" s="112" t="s">
        <v>29</v>
      </c>
      <c r="H53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4" s="48">
        <f>tbl_raw_data[[#This Row],[Date Actioned]]-tbl_raw_data[[#This Row],[Date Tagged]]</f>
        <v>8.0092592615983449E-3</v>
      </c>
      <c r="J5314" s="50">
        <f>HOUR(tbl_raw_data[[#This Row],[time_taken]])*60+MINUTE(tbl_raw_data[[#This Row],[time_taken]])+SECOND(tbl_raw_data[[#This Row],[time_taken]])/60</f>
        <v>11.533333333333333</v>
      </c>
      <c r="K5314" s="54">
        <f>DATE(YEAR(tbl_raw_data[[#This Row],[Date Actioned]]), MONTH(tbl_raw_data[[#This Row],[Date Actioned]]), DAY(tbl_raw_data[[#This Row],[Date Actioned]]))</f>
        <v>45162</v>
      </c>
      <c r="L5314" s="55" t="str">
        <f>UPPER(TEXT(tbl_raw_data[[#This Row],[Updated_date]],"MMMM"))</f>
        <v>AUGUST</v>
      </c>
      <c r="M5314" s="55" t="str">
        <f>UPPER("Week "&amp;IF(ROUNDUP(DAY(tbl_raw_data[[#This Row],[Updated_date]])/7,0)=5,4,ROUNDUP(DAY(tbl_raw_data[[#This Row],[Updated_date]])/7,0)))</f>
        <v>WEEK 4</v>
      </c>
      <c r="N5314" s="57" t="str">
        <f>UPPER(VLOOKUP(tbl_raw_data[[#This Row],[Analyst]],[1]setting!$A$1:$B$15,2,0))</f>
        <v>ASIF</v>
      </c>
      <c r="O5314" s="57" t="str">
        <f>UPPER(tbl_raw_data[[#This Row],[Outcome]])</f>
        <v>APPROVE</v>
      </c>
      <c r="P5314" s="57" t="str">
        <f>UPPER(tbl_raw_data[[#This Row],[Queue Name]])</f>
        <v>CONSUMER EXISTING</v>
      </c>
      <c r="Q5314" s="57" t="str">
        <f>IF(tbl_raw_data[[#This Row],[time_taken_in_mins]]&lt;=20,"SLA_MET","SLA_NOT_MET")</f>
        <v>SLA_MET</v>
      </c>
    </row>
    <row r="5315" spans="1:17" ht="15" customHeight="1" x14ac:dyDescent="0.25">
      <c r="A5315" s="22" t="s">
        <v>5305</v>
      </c>
      <c r="B5315" s="6">
        <v>45162.719236111108</v>
      </c>
      <c r="C5315" s="23">
        <v>45162.729444444441</v>
      </c>
      <c r="D5315" s="24" t="s">
        <v>8</v>
      </c>
      <c r="E5315" s="24" t="s">
        <v>41</v>
      </c>
      <c r="F5315" s="24" t="s">
        <v>254</v>
      </c>
      <c r="G5315" s="115"/>
      <c r="H53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5" s="48">
        <f>tbl_raw_data[[#This Row],[Date Actioned]]-tbl_raw_data[[#This Row],[Date Tagged]]</f>
        <v>1.0208333333139308E-2</v>
      </c>
      <c r="J5315" s="50">
        <f>HOUR(tbl_raw_data[[#This Row],[time_taken]])*60+MINUTE(tbl_raw_data[[#This Row],[time_taken]])+SECOND(tbl_raw_data[[#This Row],[time_taken]])/60</f>
        <v>14.7</v>
      </c>
      <c r="K5315" s="54">
        <f>DATE(YEAR(tbl_raw_data[[#This Row],[Date Actioned]]), MONTH(tbl_raw_data[[#This Row],[Date Actioned]]), DAY(tbl_raw_data[[#This Row],[Date Actioned]]))</f>
        <v>45162</v>
      </c>
      <c r="L5315" s="55" t="str">
        <f>UPPER(TEXT(tbl_raw_data[[#This Row],[Updated_date]],"MMMM"))</f>
        <v>AUGUST</v>
      </c>
      <c r="M5315" s="55" t="str">
        <f>UPPER("Week "&amp;IF(ROUNDUP(DAY(tbl_raw_data[[#This Row],[Updated_date]])/7,0)=5,4,ROUNDUP(DAY(tbl_raw_data[[#This Row],[Updated_date]])/7,0)))</f>
        <v>WEEK 4</v>
      </c>
      <c r="N5315" s="57" t="str">
        <f>UPPER(VLOOKUP(tbl_raw_data[[#This Row],[Analyst]],[1]setting!$A$1:$B$15,2,0))</f>
        <v>FARDIN</v>
      </c>
      <c r="O5315" s="57" t="str">
        <f>UPPER(tbl_raw_data[[#This Row],[Outcome]])</f>
        <v>WITHDRAW</v>
      </c>
      <c r="P5315" s="57" t="str">
        <f>UPPER(tbl_raw_data[[#This Row],[Queue Name]])</f>
        <v>CONSUMER POST BUREAU</v>
      </c>
      <c r="Q5315" s="57" t="str">
        <f>IF(tbl_raw_data[[#This Row],[time_taken_in_mins]]&lt;=20,"SLA_MET","SLA_NOT_MET")</f>
        <v>SLA_MET</v>
      </c>
    </row>
    <row r="5316" spans="1:17" ht="15" customHeight="1" x14ac:dyDescent="0.25">
      <c r="A5316" s="11" t="s">
        <v>4583</v>
      </c>
      <c r="B5316" s="6">
        <v>45162.721226851849</v>
      </c>
      <c r="C5316" s="23">
        <v>45162.729930555557</v>
      </c>
      <c r="D5316" s="24" t="s">
        <v>13</v>
      </c>
      <c r="E5316" s="24" t="s">
        <v>28</v>
      </c>
      <c r="F5316" s="24" t="s">
        <v>109</v>
      </c>
      <c r="G5316" s="113" t="s">
        <v>29</v>
      </c>
      <c r="H53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6" s="48">
        <f>tbl_raw_data[[#This Row],[Date Actioned]]-tbl_raw_data[[#This Row],[Date Tagged]]</f>
        <v>8.7037037083064206E-3</v>
      </c>
      <c r="J5316" s="50">
        <f>HOUR(tbl_raw_data[[#This Row],[time_taken]])*60+MINUTE(tbl_raw_data[[#This Row],[time_taken]])+SECOND(tbl_raw_data[[#This Row],[time_taken]])/60</f>
        <v>12.533333333333333</v>
      </c>
      <c r="K5316" s="54">
        <f>DATE(YEAR(tbl_raw_data[[#This Row],[Date Actioned]]), MONTH(tbl_raw_data[[#This Row],[Date Actioned]]), DAY(tbl_raw_data[[#This Row],[Date Actioned]]))</f>
        <v>45162</v>
      </c>
      <c r="L5316" s="55" t="str">
        <f>UPPER(TEXT(tbl_raw_data[[#This Row],[Updated_date]],"MMMM"))</f>
        <v>AUGUST</v>
      </c>
      <c r="M5316" s="55" t="str">
        <f>UPPER("Week "&amp;IF(ROUNDUP(DAY(tbl_raw_data[[#This Row],[Updated_date]])/7,0)=5,4,ROUNDUP(DAY(tbl_raw_data[[#This Row],[Updated_date]])/7,0)))</f>
        <v>WEEK 4</v>
      </c>
      <c r="N5316" s="57" t="str">
        <f>UPPER(VLOOKUP(tbl_raw_data[[#This Row],[Analyst]],[1]setting!$A$1:$B$15,2,0))</f>
        <v>NAVED</v>
      </c>
      <c r="O5316" s="57" t="str">
        <f>UPPER(tbl_raw_data[[#This Row],[Outcome]])</f>
        <v>APPROVE</v>
      </c>
      <c r="P5316" s="57" t="str">
        <f>UPPER(tbl_raw_data[[#This Row],[Queue Name]])</f>
        <v>CONSUMER EXISTING</v>
      </c>
      <c r="Q5316" s="57" t="str">
        <f>IF(tbl_raw_data[[#This Row],[time_taken_in_mins]]&lt;=20,"SLA_MET","SLA_NOT_MET")</f>
        <v>SLA_MET</v>
      </c>
    </row>
    <row r="5317" spans="1:17" ht="15" customHeight="1" x14ac:dyDescent="0.25">
      <c r="A5317" s="22" t="s">
        <v>6142</v>
      </c>
      <c r="B5317" s="12">
        <v>45162.722557870373</v>
      </c>
      <c r="C5317" s="27">
        <v>45162.734803240739</v>
      </c>
      <c r="D5317" s="28" t="s">
        <v>13</v>
      </c>
      <c r="E5317" s="28" t="s">
        <v>9</v>
      </c>
      <c r="F5317" s="28" t="s">
        <v>86</v>
      </c>
      <c r="G5317" s="112" t="s">
        <v>53</v>
      </c>
      <c r="H53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7" s="48">
        <f>tbl_raw_data[[#This Row],[Date Actioned]]-tbl_raw_data[[#This Row],[Date Tagged]]</f>
        <v>1.2245370366144925E-2</v>
      </c>
      <c r="J5317" s="50">
        <f>HOUR(tbl_raw_data[[#This Row],[time_taken]])*60+MINUTE(tbl_raw_data[[#This Row],[time_taken]])+SECOND(tbl_raw_data[[#This Row],[time_taken]])/60</f>
        <v>17.633333333333333</v>
      </c>
      <c r="K5317" s="54">
        <f>DATE(YEAR(tbl_raw_data[[#This Row],[Date Actioned]]), MONTH(tbl_raw_data[[#This Row],[Date Actioned]]), DAY(tbl_raw_data[[#This Row],[Date Actioned]]))</f>
        <v>45162</v>
      </c>
      <c r="L5317" s="55" t="str">
        <f>UPPER(TEXT(tbl_raw_data[[#This Row],[Updated_date]],"MMMM"))</f>
        <v>AUGUST</v>
      </c>
      <c r="M5317" s="55" t="str">
        <f>UPPER("Week "&amp;IF(ROUNDUP(DAY(tbl_raw_data[[#This Row],[Updated_date]])/7,0)=5,4,ROUNDUP(DAY(tbl_raw_data[[#This Row],[Updated_date]])/7,0)))</f>
        <v>WEEK 4</v>
      </c>
      <c r="N5317" s="57" t="str">
        <f>UPPER(VLOOKUP(tbl_raw_data[[#This Row],[Analyst]],[1]setting!$A$1:$B$15,2,0))</f>
        <v>ASIF</v>
      </c>
      <c r="O5317" s="57" t="str">
        <f>UPPER(tbl_raw_data[[#This Row],[Outcome]])</f>
        <v>APPROVE</v>
      </c>
      <c r="P5317" s="57" t="str">
        <f>UPPER(tbl_raw_data[[#This Row],[Queue Name]])</f>
        <v>CONSUMER PRE BUREAU</v>
      </c>
      <c r="Q5317" s="57" t="str">
        <f>IF(tbl_raw_data[[#This Row],[time_taken_in_mins]]&lt;=20,"SLA_MET","SLA_NOT_MET")</f>
        <v>SLA_MET</v>
      </c>
    </row>
    <row r="5318" spans="1:17" ht="15" customHeight="1" x14ac:dyDescent="0.25">
      <c r="A5318" s="5" t="s">
        <v>3834</v>
      </c>
      <c r="B5318" s="6">
        <v>45162.722951388889</v>
      </c>
      <c r="C5318" s="23">
        <v>45162.730439814812</v>
      </c>
      <c r="D5318" s="24" t="s">
        <v>13</v>
      </c>
      <c r="E5318" s="24" t="s">
        <v>28</v>
      </c>
      <c r="F5318" s="24" t="s">
        <v>86</v>
      </c>
      <c r="G5318" s="113" t="s">
        <v>29</v>
      </c>
      <c r="H53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18" s="48">
        <f>tbl_raw_data[[#This Row],[Date Actioned]]-tbl_raw_data[[#This Row],[Date Tagged]]</f>
        <v>7.4884259229293093E-3</v>
      </c>
      <c r="J5318" s="50">
        <f>HOUR(tbl_raw_data[[#This Row],[time_taken]])*60+MINUTE(tbl_raw_data[[#This Row],[time_taken]])+SECOND(tbl_raw_data[[#This Row],[time_taken]])/60</f>
        <v>10.783333333333333</v>
      </c>
      <c r="K5318" s="54">
        <f>DATE(YEAR(tbl_raw_data[[#This Row],[Date Actioned]]), MONTH(tbl_raw_data[[#This Row],[Date Actioned]]), DAY(tbl_raw_data[[#This Row],[Date Actioned]]))</f>
        <v>45162</v>
      </c>
      <c r="L5318" s="55" t="str">
        <f>UPPER(TEXT(tbl_raw_data[[#This Row],[Updated_date]],"MMMM"))</f>
        <v>AUGUST</v>
      </c>
      <c r="M5318" s="55" t="str">
        <f>UPPER("Week "&amp;IF(ROUNDUP(DAY(tbl_raw_data[[#This Row],[Updated_date]])/7,0)=5,4,ROUNDUP(DAY(tbl_raw_data[[#This Row],[Updated_date]])/7,0)))</f>
        <v>WEEK 4</v>
      </c>
      <c r="N5318" s="57" t="str">
        <f>UPPER(VLOOKUP(tbl_raw_data[[#This Row],[Analyst]],[1]setting!$A$1:$B$15,2,0))</f>
        <v>ASIF</v>
      </c>
      <c r="O5318" s="57" t="str">
        <f>UPPER(tbl_raw_data[[#This Row],[Outcome]])</f>
        <v>APPROVE</v>
      </c>
      <c r="P5318" s="57" t="str">
        <f>UPPER(tbl_raw_data[[#This Row],[Queue Name]])</f>
        <v>CONSUMER EXISTING</v>
      </c>
      <c r="Q5318" s="57" t="str">
        <f>IF(tbl_raw_data[[#This Row],[time_taken_in_mins]]&lt;=20,"SLA_MET","SLA_NOT_MET")</f>
        <v>SLA_MET</v>
      </c>
    </row>
    <row r="5319" spans="1:17" ht="15" customHeight="1" x14ac:dyDescent="0.25">
      <c r="A5319" s="5" t="s">
        <v>5831</v>
      </c>
      <c r="B5319" s="12">
        <v>45162.726655092592</v>
      </c>
      <c r="C5319" s="27">
        <v>45162.73810185185</v>
      </c>
      <c r="D5319" s="28" t="s">
        <v>8</v>
      </c>
      <c r="E5319" s="28" t="s">
        <v>41</v>
      </c>
      <c r="F5319" s="28" t="s">
        <v>254</v>
      </c>
      <c r="G5319" s="114"/>
      <c r="H53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19" s="48">
        <f>tbl_raw_data[[#This Row],[Date Actioned]]-tbl_raw_data[[#This Row],[Date Tagged]]</f>
        <v>1.1446759257523809E-2</v>
      </c>
      <c r="J5319" s="50">
        <f>HOUR(tbl_raw_data[[#This Row],[time_taken]])*60+MINUTE(tbl_raw_data[[#This Row],[time_taken]])+SECOND(tbl_raw_data[[#This Row],[time_taken]])/60</f>
        <v>16.483333333333334</v>
      </c>
      <c r="K5319" s="54">
        <f>DATE(YEAR(tbl_raw_data[[#This Row],[Date Actioned]]), MONTH(tbl_raw_data[[#This Row],[Date Actioned]]), DAY(tbl_raw_data[[#This Row],[Date Actioned]]))</f>
        <v>45162</v>
      </c>
      <c r="L5319" s="55" t="str">
        <f>UPPER(TEXT(tbl_raw_data[[#This Row],[Updated_date]],"MMMM"))</f>
        <v>AUGUST</v>
      </c>
      <c r="M5319" s="55" t="str">
        <f>UPPER("Week "&amp;IF(ROUNDUP(DAY(tbl_raw_data[[#This Row],[Updated_date]])/7,0)=5,4,ROUNDUP(DAY(tbl_raw_data[[#This Row],[Updated_date]])/7,0)))</f>
        <v>WEEK 4</v>
      </c>
      <c r="N5319" s="57" t="str">
        <f>UPPER(VLOOKUP(tbl_raw_data[[#This Row],[Analyst]],[1]setting!$A$1:$B$15,2,0))</f>
        <v>FARDIN</v>
      </c>
      <c r="O5319" s="57" t="str">
        <f>UPPER(tbl_raw_data[[#This Row],[Outcome]])</f>
        <v>WITHDRAW</v>
      </c>
      <c r="P5319" s="57" t="str">
        <f>UPPER(tbl_raw_data[[#This Row],[Queue Name]])</f>
        <v>CONSUMER POST BUREAU</v>
      </c>
      <c r="Q5319" s="57" t="str">
        <f>IF(tbl_raw_data[[#This Row],[time_taken_in_mins]]&lt;=20,"SLA_MET","SLA_NOT_MET")</f>
        <v>SLA_MET</v>
      </c>
    </row>
    <row r="5320" spans="1:17" ht="15" customHeight="1" x14ac:dyDescent="0.25">
      <c r="A5320" s="11" t="s">
        <v>4776</v>
      </c>
      <c r="B5320" s="12">
        <v>45162.728159722225</v>
      </c>
      <c r="C5320" s="27">
        <v>45162.737164351849</v>
      </c>
      <c r="D5320" s="28" t="s">
        <v>13</v>
      </c>
      <c r="E5320" s="28" t="s">
        <v>9</v>
      </c>
      <c r="F5320" s="28" t="s">
        <v>109</v>
      </c>
      <c r="G5320" s="112" t="s">
        <v>959</v>
      </c>
      <c r="H53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20" s="48">
        <f>tbl_raw_data[[#This Row],[Date Actioned]]-tbl_raw_data[[#This Row],[Date Tagged]]</f>
        <v>9.0046296245418489E-3</v>
      </c>
      <c r="J5320" s="50">
        <f>HOUR(tbl_raw_data[[#This Row],[time_taken]])*60+MINUTE(tbl_raw_data[[#This Row],[time_taken]])+SECOND(tbl_raw_data[[#This Row],[time_taken]])/60</f>
        <v>12.966666666666667</v>
      </c>
      <c r="K5320" s="54">
        <f>DATE(YEAR(tbl_raw_data[[#This Row],[Date Actioned]]), MONTH(tbl_raw_data[[#This Row],[Date Actioned]]), DAY(tbl_raw_data[[#This Row],[Date Actioned]]))</f>
        <v>45162</v>
      </c>
      <c r="L5320" s="55" t="str">
        <f>UPPER(TEXT(tbl_raw_data[[#This Row],[Updated_date]],"MMMM"))</f>
        <v>AUGUST</v>
      </c>
      <c r="M5320" s="55" t="str">
        <f>UPPER("Week "&amp;IF(ROUNDUP(DAY(tbl_raw_data[[#This Row],[Updated_date]])/7,0)=5,4,ROUNDUP(DAY(tbl_raw_data[[#This Row],[Updated_date]])/7,0)))</f>
        <v>WEEK 4</v>
      </c>
      <c r="N5320" s="57" t="str">
        <f>UPPER(VLOOKUP(tbl_raw_data[[#This Row],[Analyst]],[1]setting!$A$1:$B$15,2,0))</f>
        <v>NAVED</v>
      </c>
      <c r="O5320" s="57" t="str">
        <f>UPPER(tbl_raw_data[[#This Row],[Outcome]])</f>
        <v>APPROVE</v>
      </c>
      <c r="P5320" s="57" t="str">
        <f>UPPER(tbl_raw_data[[#This Row],[Queue Name]])</f>
        <v>CONSUMER PRE BUREAU</v>
      </c>
      <c r="Q5320" s="57" t="str">
        <f>IF(tbl_raw_data[[#This Row],[time_taken_in_mins]]&lt;=20,"SLA_MET","SLA_NOT_MET")</f>
        <v>SLA_MET</v>
      </c>
    </row>
    <row r="5321" spans="1:17" ht="15" customHeight="1" x14ac:dyDescent="0.25">
      <c r="A5321" s="11" t="s">
        <v>6621</v>
      </c>
      <c r="B5321" s="6">
        <v>45162.731342592589</v>
      </c>
      <c r="C5321" s="23">
        <v>45162.745856481481</v>
      </c>
      <c r="D5321" s="24" t="s">
        <v>8</v>
      </c>
      <c r="E5321" s="24" t="s">
        <v>9</v>
      </c>
      <c r="F5321" s="24" t="s">
        <v>42</v>
      </c>
      <c r="G5321" s="113" t="s">
        <v>6622</v>
      </c>
      <c r="H53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21" s="48">
        <f>tbl_raw_data[[#This Row],[Date Actioned]]-tbl_raw_data[[#This Row],[Date Tagged]]</f>
        <v>1.4513888891087845E-2</v>
      </c>
      <c r="J5321" s="50">
        <f>HOUR(tbl_raw_data[[#This Row],[time_taken]])*60+MINUTE(tbl_raw_data[[#This Row],[time_taken]])+SECOND(tbl_raw_data[[#This Row],[time_taken]])/60</f>
        <v>20.9</v>
      </c>
      <c r="K5321" s="54">
        <f>DATE(YEAR(tbl_raw_data[[#This Row],[Date Actioned]]), MONTH(tbl_raw_data[[#This Row],[Date Actioned]]), DAY(tbl_raw_data[[#This Row],[Date Actioned]]))</f>
        <v>45162</v>
      </c>
      <c r="L5321" s="55" t="str">
        <f>UPPER(TEXT(tbl_raw_data[[#This Row],[Updated_date]],"MMMM"))</f>
        <v>AUGUST</v>
      </c>
      <c r="M5321" s="55" t="str">
        <f>UPPER("Week "&amp;IF(ROUNDUP(DAY(tbl_raw_data[[#This Row],[Updated_date]])/7,0)=5,4,ROUNDUP(DAY(tbl_raw_data[[#This Row],[Updated_date]])/7,0)))</f>
        <v>WEEK 4</v>
      </c>
      <c r="N5321" s="57" t="str">
        <f>UPPER(VLOOKUP(tbl_raw_data[[#This Row],[Analyst]],[1]setting!$A$1:$B$15,2,0))</f>
        <v>NITESH</v>
      </c>
      <c r="O5321" s="57" t="str">
        <f>UPPER(tbl_raw_data[[#This Row],[Outcome]])</f>
        <v>WITHDRAW</v>
      </c>
      <c r="P5321" s="57" t="str">
        <f>UPPER(tbl_raw_data[[#This Row],[Queue Name]])</f>
        <v>CONSUMER PRE BUREAU</v>
      </c>
      <c r="Q5321" s="57" t="str">
        <f>IF(tbl_raw_data[[#This Row],[time_taken_in_mins]]&lt;=20,"SLA_MET","SLA_NOT_MET")</f>
        <v>SLA_NOT_MET</v>
      </c>
    </row>
    <row r="5322" spans="1:17" ht="15" customHeight="1" x14ac:dyDescent="0.25">
      <c r="A5322" s="22" t="s">
        <v>2104</v>
      </c>
      <c r="B5322" s="6">
        <v>45162.733182870368</v>
      </c>
      <c r="C5322" s="23">
        <v>45162.738402777781</v>
      </c>
      <c r="D5322" s="24" t="s">
        <v>13</v>
      </c>
      <c r="E5322" s="24" t="s">
        <v>41</v>
      </c>
      <c r="F5322" s="24" t="s">
        <v>168</v>
      </c>
      <c r="G5322" s="115"/>
      <c r="H53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2" s="48">
        <f>tbl_raw_data[[#This Row],[Date Actioned]]-tbl_raw_data[[#This Row],[Date Tagged]]</f>
        <v>5.2199074125383049E-3</v>
      </c>
      <c r="J5322" s="50">
        <f>HOUR(tbl_raw_data[[#This Row],[time_taken]])*60+MINUTE(tbl_raw_data[[#This Row],[time_taken]])+SECOND(tbl_raw_data[[#This Row],[time_taken]])/60</f>
        <v>7.5166666666666666</v>
      </c>
      <c r="K5322" s="54">
        <f>DATE(YEAR(tbl_raw_data[[#This Row],[Date Actioned]]), MONTH(tbl_raw_data[[#This Row],[Date Actioned]]), DAY(tbl_raw_data[[#This Row],[Date Actioned]]))</f>
        <v>45162</v>
      </c>
      <c r="L5322" s="55" t="str">
        <f>UPPER(TEXT(tbl_raw_data[[#This Row],[Updated_date]],"MMMM"))</f>
        <v>AUGUST</v>
      </c>
      <c r="M5322" s="55" t="str">
        <f>UPPER("Week "&amp;IF(ROUNDUP(DAY(tbl_raw_data[[#This Row],[Updated_date]])/7,0)=5,4,ROUNDUP(DAY(tbl_raw_data[[#This Row],[Updated_date]])/7,0)))</f>
        <v>WEEK 4</v>
      </c>
      <c r="N5322" s="57" t="str">
        <f>UPPER(VLOOKUP(tbl_raw_data[[#This Row],[Analyst]],[1]setting!$A$1:$B$15,2,0))</f>
        <v>MERCEDES</v>
      </c>
      <c r="O5322" s="57" t="str">
        <f>UPPER(tbl_raw_data[[#This Row],[Outcome]])</f>
        <v>APPROVE</v>
      </c>
      <c r="P5322" s="57" t="str">
        <f>UPPER(tbl_raw_data[[#This Row],[Queue Name]])</f>
        <v>CONSUMER POST BUREAU</v>
      </c>
      <c r="Q5322" s="57" t="str">
        <f>IF(tbl_raw_data[[#This Row],[time_taken_in_mins]]&lt;=20,"SLA_MET","SLA_NOT_MET")</f>
        <v>SLA_MET</v>
      </c>
    </row>
    <row r="5323" spans="1:17" ht="15" customHeight="1" x14ac:dyDescent="0.25">
      <c r="A5323" s="5" t="s">
        <v>3847</v>
      </c>
      <c r="B5323" s="12">
        <v>45162.735081018516</v>
      </c>
      <c r="C5323" s="27">
        <v>45162.742581018516</v>
      </c>
      <c r="D5323" s="28" t="s">
        <v>13</v>
      </c>
      <c r="E5323" s="28" t="s">
        <v>28</v>
      </c>
      <c r="F5323" s="28" t="s">
        <v>109</v>
      </c>
      <c r="G5323" s="112" t="s">
        <v>29</v>
      </c>
      <c r="H53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23" s="48">
        <f>tbl_raw_data[[#This Row],[Date Actioned]]-tbl_raw_data[[#This Row],[Date Tagged]]</f>
        <v>7.4999999997089617E-3</v>
      </c>
      <c r="J5323" s="50">
        <f>HOUR(tbl_raw_data[[#This Row],[time_taken]])*60+MINUTE(tbl_raw_data[[#This Row],[time_taken]])+SECOND(tbl_raw_data[[#This Row],[time_taken]])/60</f>
        <v>10.8</v>
      </c>
      <c r="K5323" s="54">
        <f>DATE(YEAR(tbl_raw_data[[#This Row],[Date Actioned]]), MONTH(tbl_raw_data[[#This Row],[Date Actioned]]), DAY(tbl_raw_data[[#This Row],[Date Actioned]]))</f>
        <v>45162</v>
      </c>
      <c r="L5323" s="55" t="str">
        <f>UPPER(TEXT(tbl_raw_data[[#This Row],[Updated_date]],"MMMM"))</f>
        <v>AUGUST</v>
      </c>
      <c r="M5323" s="55" t="str">
        <f>UPPER("Week "&amp;IF(ROUNDUP(DAY(tbl_raw_data[[#This Row],[Updated_date]])/7,0)=5,4,ROUNDUP(DAY(tbl_raw_data[[#This Row],[Updated_date]])/7,0)))</f>
        <v>WEEK 4</v>
      </c>
      <c r="N5323" s="57" t="str">
        <f>UPPER(VLOOKUP(tbl_raw_data[[#This Row],[Analyst]],[1]setting!$A$1:$B$15,2,0))</f>
        <v>NAVED</v>
      </c>
      <c r="O5323" s="57" t="str">
        <f>UPPER(tbl_raw_data[[#This Row],[Outcome]])</f>
        <v>APPROVE</v>
      </c>
      <c r="P5323" s="57" t="str">
        <f>UPPER(tbl_raw_data[[#This Row],[Queue Name]])</f>
        <v>CONSUMER EXISTING</v>
      </c>
      <c r="Q5323" s="57" t="str">
        <f>IF(tbl_raw_data[[#This Row],[time_taken_in_mins]]&lt;=20,"SLA_MET","SLA_NOT_MET")</f>
        <v>SLA_MET</v>
      </c>
    </row>
    <row r="5324" spans="1:17" ht="51.75" x14ac:dyDescent="0.25">
      <c r="A5324" s="22" t="s">
        <v>4200</v>
      </c>
      <c r="B5324" s="12">
        <v>45162.737870370373</v>
      </c>
      <c r="C5324" s="27">
        <v>45162.74591435185</v>
      </c>
      <c r="D5324" s="28" t="s">
        <v>8</v>
      </c>
      <c r="E5324" s="28" t="s">
        <v>28</v>
      </c>
      <c r="F5324" s="28" t="s">
        <v>55</v>
      </c>
      <c r="G5324" s="112" t="s">
        <v>1052</v>
      </c>
      <c r="H53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24" s="48">
        <f>tbl_raw_data[[#This Row],[Date Actioned]]-tbl_raw_data[[#This Row],[Date Tagged]]</f>
        <v>8.0439814773853868E-3</v>
      </c>
      <c r="J5324" s="50">
        <f>HOUR(tbl_raw_data[[#This Row],[time_taken]])*60+MINUTE(tbl_raw_data[[#This Row],[time_taken]])+SECOND(tbl_raw_data[[#This Row],[time_taken]])/60</f>
        <v>11.583333333333334</v>
      </c>
      <c r="K5324" s="54">
        <f>DATE(YEAR(tbl_raw_data[[#This Row],[Date Actioned]]), MONTH(tbl_raw_data[[#This Row],[Date Actioned]]), DAY(tbl_raw_data[[#This Row],[Date Actioned]]))</f>
        <v>45162</v>
      </c>
      <c r="L5324" s="55" t="str">
        <f>UPPER(TEXT(tbl_raw_data[[#This Row],[Updated_date]],"MMMM"))</f>
        <v>AUGUST</v>
      </c>
      <c r="M5324" s="55" t="str">
        <f>UPPER("Week "&amp;IF(ROUNDUP(DAY(tbl_raw_data[[#This Row],[Updated_date]])/7,0)=5,4,ROUNDUP(DAY(tbl_raw_data[[#This Row],[Updated_date]])/7,0)))</f>
        <v>WEEK 4</v>
      </c>
      <c r="N5324" s="57" t="str">
        <f>UPPER(VLOOKUP(tbl_raw_data[[#This Row],[Analyst]],[1]setting!$A$1:$B$15,2,0))</f>
        <v>CAMERON</v>
      </c>
      <c r="O5324" s="57" t="str">
        <f>UPPER(tbl_raw_data[[#This Row],[Outcome]])</f>
        <v>WITHDRAW</v>
      </c>
      <c r="P5324" s="57" t="str">
        <f>UPPER(tbl_raw_data[[#This Row],[Queue Name]])</f>
        <v>CONSUMER EXISTING</v>
      </c>
      <c r="Q5324" s="57" t="str">
        <f>IF(tbl_raw_data[[#This Row],[time_taken_in_mins]]&lt;=20,"SLA_MET","SLA_NOT_MET")</f>
        <v>SLA_MET</v>
      </c>
    </row>
    <row r="5325" spans="1:17" ht="39" x14ac:dyDescent="0.25">
      <c r="A5325" s="5" t="s">
        <v>2957</v>
      </c>
      <c r="B5325" s="6">
        <v>45162.740601851852</v>
      </c>
      <c r="C5325" s="23">
        <v>45162.746921296297</v>
      </c>
      <c r="D5325" s="24" t="s">
        <v>8</v>
      </c>
      <c r="E5325" s="24" t="s">
        <v>28</v>
      </c>
      <c r="F5325" s="24" t="s">
        <v>254</v>
      </c>
      <c r="G5325" s="113" t="s">
        <v>493</v>
      </c>
      <c r="H53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25" s="48">
        <f>tbl_raw_data[[#This Row],[Date Actioned]]-tbl_raw_data[[#This Row],[Date Tagged]]</f>
        <v>6.3194444446708076E-3</v>
      </c>
      <c r="J5325" s="50">
        <f>HOUR(tbl_raw_data[[#This Row],[time_taken]])*60+MINUTE(tbl_raw_data[[#This Row],[time_taken]])+SECOND(tbl_raw_data[[#This Row],[time_taken]])/60</f>
        <v>9.1</v>
      </c>
      <c r="K5325" s="54">
        <f>DATE(YEAR(tbl_raw_data[[#This Row],[Date Actioned]]), MONTH(tbl_raw_data[[#This Row],[Date Actioned]]), DAY(tbl_raw_data[[#This Row],[Date Actioned]]))</f>
        <v>45162</v>
      </c>
      <c r="L5325" s="55" t="str">
        <f>UPPER(TEXT(tbl_raw_data[[#This Row],[Updated_date]],"MMMM"))</f>
        <v>AUGUST</v>
      </c>
      <c r="M5325" s="55" t="str">
        <f>UPPER("Week "&amp;IF(ROUNDUP(DAY(tbl_raw_data[[#This Row],[Updated_date]])/7,0)=5,4,ROUNDUP(DAY(tbl_raw_data[[#This Row],[Updated_date]])/7,0)))</f>
        <v>WEEK 4</v>
      </c>
      <c r="N5325" s="57" t="str">
        <f>UPPER(VLOOKUP(tbl_raw_data[[#This Row],[Analyst]],[1]setting!$A$1:$B$15,2,0))</f>
        <v>FARDIN</v>
      </c>
      <c r="O5325" s="57" t="str">
        <f>UPPER(tbl_raw_data[[#This Row],[Outcome]])</f>
        <v>WITHDRAW</v>
      </c>
      <c r="P5325" s="57" t="str">
        <f>UPPER(tbl_raw_data[[#This Row],[Queue Name]])</f>
        <v>CONSUMER EXISTING</v>
      </c>
      <c r="Q5325" s="57" t="str">
        <f>IF(tbl_raw_data[[#This Row],[time_taken_in_mins]]&lt;=20,"SLA_MET","SLA_NOT_MET")</f>
        <v>SLA_MET</v>
      </c>
    </row>
    <row r="5326" spans="1:17" ht="15" customHeight="1" x14ac:dyDescent="0.25">
      <c r="A5326" s="11" t="s">
        <v>5710</v>
      </c>
      <c r="B5326" s="6">
        <v>45162.741770833331</v>
      </c>
      <c r="C5326" s="23">
        <v>45162.752928240741</v>
      </c>
      <c r="D5326" s="24" t="s">
        <v>13</v>
      </c>
      <c r="E5326" s="24" t="s">
        <v>41</v>
      </c>
      <c r="F5326" s="24" t="s">
        <v>168</v>
      </c>
      <c r="G5326" s="115"/>
      <c r="H53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6" s="48">
        <f>tbl_raw_data[[#This Row],[Date Actioned]]-tbl_raw_data[[#This Row],[Date Tagged]]</f>
        <v>1.1157407410792075E-2</v>
      </c>
      <c r="J5326" s="50">
        <f>HOUR(tbl_raw_data[[#This Row],[time_taken]])*60+MINUTE(tbl_raw_data[[#This Row],[time_taken]])+SECOND(tbl_raw_data[[#This Row],[time_taken]])/60</f>
        <v>16.066666666666666</v>
      </c>
      <c r="K5326" s="54">
        <f>DATE(YEAR(tbl_raw_data[[#This Row],[Date Actioned]]), MONTH(tbl_raw_data[[#This Row],[Date Actioned]]), DAY(tbl_raw_data[[#This Row],[Date Actioned]]))</f>
        <v>45162</v>
      </c>
      <c r="L5326" s="55" t="str">
        <f>UPPER(TEXT(tbl_raw_data[[#This Row],[Updated_date]],"MMMM"))</f>
        <v>AUGUST</v>
      </c>
      <c r="M5326" s="55" t="str">
        <f>UPPER("Week "&amp;IF(ROUNDUP(DAY(tbl_raw_data[[#This Row],[Updated_date]])/7,0)=5,4,ROUNDUP(DAY(tbl_raw_data[[#This Row],[Updated_date]])/7,0)))</f>
        <v>WEEK 4</v>
      </c>
      <c r="N5326" s="57" t="str">
        <f>UPPER(VLOOKUP(tbl_raw_data[[#This Row],[Analyst]],[1]setting!$A$1:$B$15,2,0))</f>
        <v>MERCEDES</v>
      </c>
      <c r="O5326" s="57" t="str">
        <f>UPPER(tbl_raw_data[[#This Row],[Outcome]])</f>
        <v>APPROVE</v>
      </c>
      <c r="P5326" s="57" t="str">
        <f>UPPER(tbl_raw_data[[#This Row],[Queue Name]])</f>
        <v>CONSUMER POST BUREAU</v>
      </c>
      <c r="Q5326" s="57" t="str">
        <f>IF(tbl_raw_data[[#This Row],[time_taken_in_mins]]&lt;=20,"SLA_MET","SLA_NOT_MET")</f>
        <v>SLA_MET</v>
      </c>
    </row>
    <row r="5327" spans="1:17" ht="15" customHeight="1" x14ac:dyDescent="0.25">
      <c r="A5327" s="22" t="s">
        <v>2945</v>
      </c>
      <c r="B5327" s="12">
        <v>45162.741851851853</v>
      </c>
      <c r="C5327" s="27">
        <v>45162.748148148145</v>
      </c>
      <c r="D5327" s="28" t="s">
        <v>13</v>
      </c>
      <c r="E5327" s="28" t="s">
        <v>28</v>
      </c>
      <c r="F5327" s="28" t="s">
        <v>109</v>
      </c>
      <c r="G5327" s="112" t="s">
        <v>29</v>
      </c>
      <c r="H53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27" s="48">
        <f>tbl_raw_data[[#This Row],[Date Actioned]]-tbl_raw_data[[#This Row],[Date Tagged]]</f>
        <v>6.2962962911115028E-3</v>
      </c>
      <c r="J5327" s="50">
        <f>HOUR(tbl_raw_data[[#This Row],[time_taken]])*60+MINUTE(tbl_raw_data[[#This Row],[time_taken]])+SECOND(tbl_raw_data[[#This Row],[time_taken]])/60</f>
        <v>9.0666666666666664</v>
      </c>
      <c r="K5327" s="54">
        <f>DATE(YEAR(tbl_raw_data[[#This Row],[Date Actioned]]), MONTH(tbl_raw_data[[#This Row],[Date Actioned]]), DAY(tbl_raw_data[[#This Row],[Date Actioned]]))</f>
        <v>45162</v>
      </c>
      <c r="L5327" s="55" t="str">
        <f>UPPER(TEXT(tbl_raw_data[[#This Row],[Updated_date]],"MMMM"))</f>
        <v>AUGUST</v>
      </c>
      <c r="M5327" s="55" t="str">
        <f>UPPER("Week "&amp;IF(ROUNDUP(DAY(tbl_raw_data[[#This Row],[Updated_date]])/7,0)=5,4,ROUNDUP(DAY(tbl_raw_data[[#This Row],[Updated_date]])/7,0)))</f>
        <v>WEEK 4</v>
      </c>
      <c r="N5327" s="57" t="str">
        <f>UPPER(VLOOKUP(tbl_raw_data[[#This Row],[Analyst]],[1]setting!$A$1:$B$15,2,0))</f>
        <v>NAVED</v>
      </c>
      <c r="O5327" s="57" t="str">
        <f>UPPER(tbl_raw_data[[#This Row],[Outcome]])</f>
        <v>APPROVE</v>
      </c>
      <c r="P5327" s="57" t="str">
        <f>UPPER(tbl_raw_data[[#This Row],[Queue Name]])</f>
        <v>CONSUMER EXISTING</v>
      </c>
      <c r="Q5327" s="57" t="str">
        <f>IF(tbl_raw_data[[#This Row],[time_taken_in_mins]]&lt;=20,"SLA_MET","SLA_NOT_MET")</f>
        <v>SLA_MET</v>
      </c>
    </row>
    <row r="5328" spans="1:17" ht="15" customHeight="1" x14ac:dyDescent="0.25">
      <c r="A5328" s="22" t="s">
        <v>6685</v>
      </c>
      <c r="B5328" s="12">
        <v>45162.745150462964</v>
      </c>
      <c r="C5328" s="27">
        <v>45162.759976851848</v>
      </c>
      <c r="D5328" s="28" t="s">
        <v>46</v>
      </c>
      <c r="E5328" s="28" t="s">
        <v>28</v>
      </c>
      <c r="F5328" s="28" t="s">
        <v>55</v>
      </c>
      <c r="G5328" s="114"/>
      <c r="H53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28" s="48">
        <f>tbl_raw_data[[#This Row],[Date Actioned]]-tbl_raw_data[[#This Row],[Date Tagged]]</f>
        <v>1.4826388884102926E-2</v>
      </c>
      <c r="J5328" s="50">
        <f>HOUR(tbl_raw_data[[#This Row],[time_taken]])*60+MINUTE(tbl_raw_data[[#This Row],[time_taken]])+SECOND(tbl_raw_data[[#This Row],[time_taken]])/60</f>
        <v>21.35</v>
      </c>
      <c r="K5328" s="54">
        <f>DATE(YEAR(tbl_raw_data[[#This Row],[Date Actioned]]), MONTH(tbl_raw_data[[#This Row],[Date Actioned]]), DAY(tbl_raw_data[[#This Row],[Date Actioned]]))</f>
        <v>45162</v>
      </c>
      <c r="L5328" s="55" t="str">
        <f>UPPER(TEXT(tbl_raw_data[[#This Row],[Updated_date]],"MMMM"))</f>
        <v>AUGUST</v>
      </c>
      <c r="M5328" s="55" t="str">
        <f>UPPER("Week "&amp;IF(ROUNDUP(DAY(tbl_raw_data[[#This Row],[Updated_date]])/7,0)=5,4,ROUNDUP(DAY(tbl_raw_data[[#This Row],[Updated_date]])/7,0)))</f>
        <v>WEEK 4</v>
      </c>
      <c r="N5328" s="57" t="str">
        <f>UPPER(VLOOKUP(tbl_raw_data[[#This Row],[Analyst]],[1]setting!$A$1:$B$15,2,0))</f>
        <v>CAMERON</v>
      </c>
      <c r="O5328" s="57" t="str">
        <f>UPPER(tbl_raw_data[[#This Row],[Outcome]])</f>
        <v>DECLINE</v>
      </c>
      <c r="P5328" s="57" t="str">
        <f>UPPER(tbl_raw_data[[#This Row],[Queue Name]])</f>
        <v>CONSUMER EXISTING</v>
      </c>
      <c r="Q5328" s="57" t="str">
        <f>IF(tbl_raw_data[[#This Row],[time_taken_in_mins]]&lt;=20,"SLA_MET","SLA_NOT_MET")</f>
        <v>SLA_NOT_MET</v>
      </c>
    </row>
    <row r="5329" spans="1:17" ht="15" customHeight="1" x14ac:dyDescent="0.25">
      <c r="A5329" s="11" t="s">
        <v>2638</v>
      </c>
      <c r="B5329" s="12">
        <v>45162.746377314812</v>
      </c>
      <c r="C5329" s="27">
        <v>45162.752222222225</v>
      </c>
      <c r="D5329" s="28" t="s">
        <v>8</v>
      </c>
      <c r="E5329" s="28" t="s">
        <v>41</v>
      </c>
      <c r="F5329" s="28" t="s">
        <v>55</v>
      </c>
      <c r="G5329" s="112" t="s">
        <v>1052</v>
      </c>
      <c r="H53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29" s="48">
        <f>tbl_raw_data[[#This Row],[Date Actioned]]-tbl_raw_data[[#This Row],[Date Tagged]]</f>
        <v>5.8449074131203815E-3</v>
      </c>
      <c r="J5329" s="50">
        <f>HOUR(tbl_raw_data[[#This Row],[time_taken]])*60+MINUTE(tbl_raw_data[[#This Row],[time_taken]])+SECOND(tbl_raw_data[[#This Row],[time_taken]])/60</f>
        <v>8.4166666666666661</v>
      </c>
      <c r="K5329" s="54">
        <f>DATE(YEAR(tbl_raw_data[[#This Row],[Date Actioned]]), MONTH(tbl_raw_data[[#This Row],[Date Actioned]]), DAY(tbl_raw_data[[#This Row],[Date Actioned]]))</f>
        <v>45162</v>
      </c>
      <c r="L5329" s="55" t="str">
        <f>UPPER(TEXT(tbl_raw_data[[#This Row],[Updated_date]],"MMMM"))</f>
        <v>AUGUST</v>
      </c>
      <c r="M5329" s="55" t="str">
        <f>UPPER("Week "&amp;IF(ROUNDUP(DAY(tbl_raw_data[[#This Row],[Updated_date]])/7,0)=5,4,ROUNDUP(DAY(tbl_raw_data[[#This Row],[Updated_date]])/7,0)))</f>
        <v>WEEK 4</v>
      </c>
      <c r="N5329" s="57" t="str">
        <f>UPPER(VLOOKUP(tbl_raw_data[[#This Row],[Analyst]],[1]setting!$A$1:$B$15,2,0))</f>
        <v>CAMERON</v>
      </c>
      <c r="O5329" s="57" t="str">
        <f>UPPER(tbl_raw_data[[#This Row],[Outcome]])</f>
        <v>WITHDRAW</v>
      </c>
      <c r="P5329" s="57" t="str">
        <f>UPPER(tbl_raw_data[[#This Row],[Queue Name]])</f>
        <v>CONSUMER POST BUREAU</v>
      </c>
      <c r="Q5329" s="57" t="str">
        <f>IF(tbl_raw_data[[#This Row],[time_taken_in_mins]]&lt;=20,"SLA_MET","SLA_NOT_MET")</f>
        <v>SLA_MET</v>
      </c>
    </row>
    <row r="5330" spans="1:17" ht="15" customHeight="1" x14ac:dyDescent="0.25">
      <c r="A5330" s="5" t="s">
        <v>6930</v>
      </c>
      <c r="B5330" s="6">
        <v>45162.746516203704</v>
      </c>
      <c r="C5330" s="23">
        <v>45162.763877314814</v>
      </c>
      <c r="D5330" s="24" t="s">
        <v>13</v>
      </c>
      <c r="E5330" s="24" t="s">
        <v>41</v>
      </c>
      <c r="F5330" s="24" t="s">
        <v>42</v>
      </c>
      <c r="G5330" s="113" t="s">
        <v>29</v>
      </c>
      <c r="H53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0" s="48">
        <f>tbl_raw_data[[#This Row],[Date Actioned]]-tbl_raw_data[[#This Row],[Date Tagged]]</f>
        <v>1.7361111109494232E-2</v>
      </c>
      <c r="J5330" s="50">
        <f>HOUR(tbl_raw_data[[#This Row],[time_taken]])*60+MINUTE(tbl_raw_data[[#This Row],[time_taken]])+SECOND(tbl_raw_data[[#This Row],[time_taken]])/60</f>
        <v>25</v>
      </c>
      <c r="K5330" s="54">
        <f>DATE(YEAR(tbl_raw_data[[#This Row],[Date Actioned]]), MONTH(tbl_raw_data[[#This Row],[Date Actioned]]), DAY(tbl_raw_data[[#This Row],[Date Actioned]]))</f>
        <v>45162</v>
      </c>
      <c r="L5330" s="55" t="str">
        <f>UPPER(TEXT(tbl_raw_data[[#This Row],[Updated_date]],"MMMM"))</f>
        <v>AUGUST</v>
      </c>
      <c r="M5330" s="55" t="str">
        <f>UPPER("Week "&amp;IF(ROUNDUP(DAY(tbl_raw_data[[#This Row],[Updated_date]])/7,0)=5,4,ROUNDUP(DAY(tbl_raw_data[[#This Row],[Updated_date]])/7,0)))</f>
        <v>WEEK 4</v>
      </c>
      <c r="N5330" s="57" t="str">
        <f>UPPER(VLOOKUP(tbl_raw_data[[#This Row],[Analyst]],[1]setting!$A$1:$B$15,2,0))</f>
        <v>NITESH</v>
      </c>
      <c r="O5330" s="57" t="str">
        <f>UPPER(tbl_raw_data[[#This Row],[Outcome]])</f>
        <v>APPROVE</v>
      </c>
      <c r="P5330" s="57" t="str">
        <f>UPPER(tbl_raw_data[[#This Row],[Queue Name]])</f>
        <v>CONSUMER POST BUREAU</v>
      </c>
      <c r="Q5330" s="57" t="str">
        <f>IF(tbl_raw_data[[#This Row],[time_taken_in_mins]]&lt;=20,"SLA_MET","SLA_NOT_MET")</f>
        <v>SLA_NOT_MET</v>
      </c>
    </row>
    <row r="5331" spans="1:17" ht="15" customHeight="1" x14ac:dyDescent="0.25">
      <c r="A5331" s="11" t="s">
        <v>7129</v>
      </c>
      <c r="B5331" s="12">
        <v>45162.747175925928</v>
      </c>
      <c r="C5331" s="27">
        <v>45162.768182870372</v>
      </c>
      <c r="D5331" s="28" t="s">
        <v>13</v>
      </c>
      <c r="E5331" s="28" t="s">
        <v>41</v>
      </c>
      <c r="F5331" s="28" t="s">
        <v>55</v>
      </c>
      <c r="G5331" s="112" t="s">
        <v>29</v>
      </c>
      <c r="H53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1" s="48">
        <f>tbl_raw_data[[#This Row],[Date Actioned]]-tbl_raw_data[[#This Row],[Date Tagged]]</f>
        <v>2.1006944443797693E-2</v>
      </c>
      <c r="J5331" s="50">
        <f>HOUR(tbl_raw_data[[#This Row],[time_taken]])*60+MINUTE(tbl_raw_data[[#This Row],[time_taken]])+SECOND(tbl_raw_data[[#This Row],[time_taken]])/60</f>
        <v>30.25</v>
      </c>
      <c r="K5331" s="54">
        <f>DATE(YEAR(tbl_raw_data[[#This Row],[Date Actioned]]), MONTH(tbl_raw_data[[#This Row],[Date Actioned]]), DAY(tbl_raw_data[[#This Row],[Date Actioned]]))</f>
        <v>45162</v>
      </c>
      <c r="L5331" s="55" t="str">
        <f>UPPER(TEXT(tbl_raw_data[[#This Row],[Updated_date]],"MMMM"))</f>
        <v>AUGUST</v>
      </c>
      <c r="M5331" s="55" t="str">
        <f>UPPER("Week "&amp;IF(ROUNDUP(DAY(tbl_raw_data[[#This Row],[Updated_date]])/7,0)=5,4,ROUNDUP(DAY(tbl_raw_data[[#This Row],[Updated_date]])/7,0)))</f>
        <v>WEEK 4</v>
      </c>
      <c r="N5331" s="57" t="str">
        <f>UPPER(VLOOKUP(tbl_raw_data[[#This Row],[Analyst]],[1]setting!$A$1:$B$15,2,0))</f>
        <v>CAMERON</v>
      </c>
      <c r="O5331" s="57" t="str">
        <f>UPPER(tbl_raw_data[[#This Row],[Outcome]])</f>
        <v>APPROVE</v>
      </c>
      <c r="P5331" s="57" t="str">
        <f>UPPER(tbl_raw_data[[#This Row],[Queue Name]])</f>
        <v>CONSUMER POST BUREAU</v>
      </c>
      <c r="Q5331" s="57" t="str">
        <f>IF(tbl_raw_data[[#This Row],[time_taken_in_mins]]&lt;=20,"SLA_MET","SLA_NOT_MET")</f>
        <v>SLA_NOT_MET</v>
      </c>
    </row>
    <row r="5332" spans="1:17" ht="15" customHeight="1" x14ac:dyDescent="0.25">
      <c r="A5332" s="5" t="s">
        <v>5361</v>
      </c>
      <c r="B5332" s="6">
        <v>45162.749571759261</v>
      </c>
      <c r="C5332" s="23">
        <v>45162.759872685187</v>
      </c>
      <c r="D5332" s="24" t="s">
        <v>46</v>
      </c>
      <c r="E5332" s="24" t="s">
        <v>9</v>
      </c>
      <c r="F5332" s="24" t="s">
        <v>109</v>
      </c>
      <c r="G5332" s="113" t="s">
        <v>5362</v>
      </c>
      <c r="H53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2" s="48">
        <f>tbl_raw_data[[#This Row],[Date Actioned]]-tbl_raw_data[[#This Row],[Date Tagged]]</f>
        <v>1.0300925925548654E-2</v>
      </c>
      <c r="J5332" s="50">
        <f>HOUR(tbl_raw_data[[#This Row],[time_taken]])*60+MINUTE(tbl_raw_data[[#This Row],[time_taken]])+SECOND(tbl_raw_data[[#This Row],[time_taken]])/60</f>
        <v>14.833333333333334</v>
      </c>
      <c r="K5332" s="54">
        <f>DATE(YEAR(tbl_raw_data[[#This Row],[Date Actioned]]), MONTH(tbl_raw_data[[#This Row],[Date Actioned]]), DAY(tbl_raw_data[[#This Row],[Date Actioned]]))</f>
        <v>45162</v>
      </c>
      <c r="L5332" s="55" t="str">
        <f>UPPER(TEXT(tbl_raw_data[[#This Row],[Updated_date]],"MMMM"))</f>
        <v>AUGUST</v>
      </c>
      <c r="M5332" s="55" t="str">
        <f>UPPER("Week "&amp;IF(ROUNDUP(DAY(tbl_raw_data[[#This Row],[Updated_date]])/7,0)=5,4,ROUNDUP(DAY(tbl_raw_data[[#This Row],[Updated_date]])/7,0)))</f>
        <v>WEEK 4</v>
      </c>
      <c r="N5332" s="57" t="str">
        <f>UPPER(VLOOKUP(tbl_raw_data[[#This Row],[Analyst]],[1]setting!$A$1:$B$15,2,0))</f>
        <v>NAVED</v>
      </c>
      <c r="O5332" s="57" t="str">
        <f>UPPER(tbl_raw_data[[#This Row],[Outcome]])</f>
        <v>DECLINE</v>
      </c>
      <c r="P5332" s="57" t="str">
        <f>UPPER(tbl_raw_data[[#This Row],[Queue Name]])</f>
        <v>CONSUMER PRE BUREAU</v>
      </c>
      <c r="Q5332" s="57" t="str">
        <f>IF(tbl_raw_data[[#This Row],[time_taken_in_mins]]&lt;=20,"SLA_MET","SLA_NOT_MET")</f>
        <v>SLA_MET</v>
      </c>
    </row>
    <row r="5333" spans="1:17" ht="15" customHeight="1" x14ac:dyDescent="0.25">
      <c r="A5333" s="11" t="s">
        <v>1146</v>
      </c>
      <c r="B5333" s="12">
        <v>45162.759606481479</v>
      </c>
      <c r="C5333" s="27">
        <v>45162.763495370367</v>
      </c>
      <c r="D5333" s="28" t="s">
        <v>46</v>
      </c>
      <c r="E5333" s="28" t="s">
        <v>28</v>
      </c>
      <c r="F5333" s="28" t="s">
        <v>109</v>
      </c>
      <c r="G5333" s="112" t="s">
        <v>246</v>
      </c>
      <c r="H53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3" s="48">
        <f>tbl_raw_data[[#This Row],[Date Actioned]]-tbl_raw_data[[#This Row],[Date Tagged]]</f>
        <v>3.8888888884685002E-3</v>
      </c>
      <c r="J5333" s="50">
        <f>HOUR(tbl_raw_data[[#This Row],[time_taken]])*60+MINUTE(tbl_raw_data[[#This Row],[time_taken]])+SECOND(tbl_raw_data[[#This Row],[time_taken]])/60</f>
        <v>5.6</v>
      </c>
      <c r="K5333" s="54">
        <f>DATE(YEAR(tbl_raw_data[[#This Row],[Date Actioned]]), MONTH(tbl_raw_data[[#This Row],[Date Actioned]]), DAY(tbl_raw_data[[#This Row],[Date Actioned]]))</f>
        <v>45162</v>
      </c>
      <c r="L5333" s="55" t="str">
        <f>UPPER(TEXT(tbl_raw_data[[#This Row],[Updated_date]],"MMMM"))</f>
        <v>AUGUST</v>
      </c>
      <c r="M5333" s="55" t="str">
        <f>UPPER("Week "&amp;IF(ROUNDUP(DAY(tbl_raw_data[[#This Row],[Updated_date]])/7,0)=5,4,ROUNDUP(DAY(tbl_raw_data[[#This Row],[Updated_date]])/7,0)))</f>
        <v>WEEK 4</v>
      </c>
      <c r="N5333" s="57" t="str">
        <f>UPPER(VLOOKUP(tbl_raw_data[[#This Row],[Analyst]],[1]setting!$A$1:$B$15,2,0))</f>
        <v>NAVED</v>
      </c>
      <c r="O5333" s="57" t="str">
        <f>UPPER(tbl_raw_data[[#This Row],[Outcome]])</f>
        <v>DECLINE</v>
      </c>
      <c r="P5333" s="57" t="str">
        <f>UPPER(tbl_raw_data[[#This Row],[Queue Name]])</f>
        <v>CONSUMER EXISTING</v>
      </c>
      <c r="Q5333" s="57" t="str">
        <f>IF(tbl_raw_data[[#This Row],[time_taken_in_mins]]&lt;=20,"SLA_MET","SLA_NOT_MET")</f>
        <v>SLA_MET</v>
      </c>
    </row>
    <row r="5334" spans="1:17" ht="39" x14ac:dyDescent="0.25">
      <c r="A5334" s="22" t="s">
        <v>6892</v>
      </c>
      <c r="B5334" s="6">
        <v>45162.766192129631</v>
      </c>
      <c r="C5334" s="23">
        <v>45162.782916666663</v>
      </c>
      <c r="D5334" s="24" t="s">
        <v>8</v>
      </c>
      <c r="E5334" s="24" t="s">
        <v>28</v>
      </c>
      <c r="F5334" s="24" t="s">
        <v>254</v>
      </c>
      <c r="G5334" s="113" t="s">
        <v>493</v>
      </c>
      <c r="H53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34" s="48">
        <f>tbl_raw_data[[#This Row],[Date Actioned]]-tbl_raw_data[[#This Row],[Date Tagged]]</f>
        <v>1.6724537032132503E-2</v>
      </c>
      <c r="J5334" s="50">
        <f>HOUR(tbl_raw_data[[#This Row],[time_taken]])*60+MINUTE(tbl_raw_data[[#This Row],[time_taken]])+SECOND(tbl_raw_data[[#This Row],[time_taken]])/60</f>
        <v>24.083333333333332</v>
      </c>
      <c r="K5334" s="54">
        <f>DATE(YEAR(tbl_raw_data[[#This Row],[Date Actioned]]), MONTH(tbl_raw_data[[#This Row],[Date Actioned]]), DAY(tbl_raw_data[[#This Row],[Date Actioned]]))</f>
        <v>45162</v>
      </c>
      <c r="L5334" s="55" t="str">
        <f>UPPER(TEXT(tbl_raw_data[[#This Row],[Updated_date]],"MMMM"))</f>
        <v>AUGUST</v>
      </c>
      <c r="M5334" s="55" t="str">
        <f>UPPER("Week "&amp;IF(ROUNDUP(DAY(tbl_raw_data[[#This Row],[Updated_date]])/7,0)=5,4,ROUNDUP(DAY(tbl_raw_data[[#This Row],[Updated_date]])/7,0)))</f>
        <v>WEEK 4</v>
      </c>
      <c r="N5334" s="57" t="str">
        <f>UPPER(VLOOKUP(tbl_raw_data[[#This Row],[Analyst]],[1]setting!$A$1:$B$15,2,0))</f>
        <v>FARDIN</v>
      </c>
      <c r="O5334" s="57" t="str">
        <f>UPPER(tbl_raw_data[[#This Row],[Outcome]])</f>
        <v>WITHDRAW</v>
      </c>
      <c r="P5334" s="57" t="str">
        <f>UPPER(tbl_raw_data[[#This Row],[Queue Name]])</f>
        <v>CONSUMER EXISTING</v>
      </c>
      <c r="Q5334" s="57" t="str">
        <f>IF(tbl_raw_data[[#This Row],[time_taken_in_mins]]&lt;=20,"SLA_MET","SLA_NOT_MET")</f>
        <v>SLA_NOT_MET</v>
      </c>
    </row>
    <row r="5335" spans="1:17" ht="15" customHeight="1" x14ac:dyDescent="0.25">
      <c r="A5335" s="5" t="s">
        <v>4401</v>
      </c>
      <c r="B5335" s="12">
        <v>45162.766909722224</v>
      </c>
      <c r="C5335" s="27">
        <v>45162.775289351855</v>
      </c>
      <c r="D5335" s="28" t="s">
        <v>8</v>
      </c>
      <c r="E5335" s="28" t="s">
        <v>41</v>
      </c>
      <c r="F5335" s="28" t="s">
        <v>109</v>
      </c>
      <c r="G5335" s="112" t="s">
        <v>4402</v>
      </c>
      <c r="H53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35" s="48">
        <f>tbl_raw_data[[#This Row],[Date Actioned]]-tbl_raw_data[[#This Row],[Date Tagged]]</f>
        <v>8.3796296312357299E-3</v>
      </c>
      <c r="J5335" s="50">
        <f>HOUR(tbl_raw_data[[#This Row],[time_taken]])*60+MINUTE(tbl_raw_data[[#This Row],[time_taken]])+SECOND(tbl_raw_data[[#This Row],[time_taken]])/60</f>
        <v>12.066666666666666</v>
      </c>
      <c r="K5335" s="54">
        <f>DATE(YEAR(tbl_raw_data[[#This Row],[Date Actioned]]), MONTH(tbl_raw_data[[#This Row],[Date Actioned]]), DAY(tbl_raw_data[[#This Row],[Date Actioned]]))</f>
        <v>45162</v>
      </c>
      <c r="L5335" s="55" t="str">
        <f>UPPER(TEXT(tbl_raw_data[[#This Row],[Updated_date]],"MMMM"))</f>
        <v>AUGUST</v>
      </c>
      <c r="M5335" s="55" t="str">
        <f>UPPER("Week "&amp;IF(ROUNDUP(DAY(tbl_raw_data[[#This Row],[Updated_date]])/7,0)=5,4,ROUNDUP(DAY(tbl_raw_data[[#This Row],[Updated_date]])/7,0)))</f>
        <v>WEEK 4</v>
      </c>
      <c r="N5335" s="57" t="str">
        <f>UPPER(VLOOKUP(tbl_raw_data[[#This Row],[Analyst]],[1]setting!$A$1:$B$15,2,0))</f>
        <v>NAVED</v>
      </c>
      <c r="O5335" s="57" t="str">
        <f>UPPER(tbl_raw_data[[#This Row],[Outcome]])</f>
        <v>WITHDRAW</v>
      </c>
      <c r="P5335" s="57" t="str">
        <f>UPPER(tbl_raw_data[[#This Row],[Queue Name]])</f>
        <v>CONSUMER POST BUREAU</v>
      </c>
      <c r="Q5335" s="57" t="str">
        <f>IF(tbl_raw_data[[#This Row],[time_taken_in_mins]]&lt;=20,"SLA_MET","SLA_NOT_MET")</f>
        <v>SLA_MET</v>
      </c>
    </row>
    <row r="5336" spans="1:17" ht="15" customHeight="1" x14ac:dyDescent="0.25">
      <c r="A5336" s="22" t="s">
        <v>1078</v>
      </c>
      <c r="B5336" s="6">
        <v>45162.768854166665</v>
      </c>
      <c r="C5336" s="23">
        <v>45162.772627314815</v>
      </c>
      <c r="D5336" s="24" t="s">
        <v>46</v>
      </c>
      <c r="E5336" s="24" t="s">
        <v>41</v>
      </c>
      <c r="F5336" s="24" t="s">
        <v>55</v>
      </c>
      <c r="G5336" s="113" t="s">
        <v>225</v>
      </c>
      <c r="H53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36" s="48">
        <f>tbl_raw_data[[#This Row],[Date Actioned]]-tbl_raw_data[[#This Row],[Date Tagged]]</f>
        <v>3.7731481497758068E-3</v>
      </c>
      <c r="J5336" s="50">
        <f>HOUR(tbl_raw_data[[#This Row],[time_taken]])*60+MINUTE(tbl_raw_data[[#This Row],[time_taken]])+SECOND(tbl_raw_data[[#This Row],[time_taken]])/60</f>
        <v>5.4333333333333336</v>
      </c>
      <c r="K5336" s="54">
        <f>DATE(YEAR(tbl_raw_data[[#This Row],[Date Actioned]]), MONTH(tbl_raw_data[[#This Row],[Date Actioned]]), DAY(tbl_raw_data[[#This Row],[Date Actioned]]))</f>
        <v>45162</v>
      </c>
      <c r="L5336" s="55" t="str">
        <f>UPPER(TEXT(tbl_raw_data[[#This Row],[Updated_date]],"MMMM"))</f>
        <v>AUGUST</v>
      </c>
      <c r="M5336" s="55" t="str">
        <f>UPPER("Week "&amp;IF(ROUNDUP(DAY(tbl_raw_data[[#This Row],[Updated_date]])/7,0)=5,4,ROUNDUP(DAY(tbl_raw_data[[#This Row],[Updated_date]])/7,0)))</f>
        <v>WEEK 4</v>
      </c>
      <c r="N5336" s="57" t="str">
        <f>UPPER(VLOOKUP(tbl_raw_data[[#This Row],[Analyst]],[1]setting!$A$1:$B$15,2,0))</f>
        <v>CAMERON</v>
      </c>
      <c r="O5336" s="57" t="str">
        <f>UPPER(tbl_raw_data[[#This Row],[Outcome]])</f>
        <v>DECLINE</v>
      </c>
      <c r="P5336" s="57" t="str">
        <f>UPPER(tbl_raw_data[[#This Row],[Queue Name]])</f>
        <v>CONSUMER POST BUREAU</v>
      </c>
      <c r="Q5336" s="57" t="str">
        <f>IF(tbl_raw_data[[#This Row],[time_taken_in_mins]]&lt;=20,"SLA_MET","SLA_NOT_MET")</f>
        <v>SLA_MET</v>
      </c>
    </row>
    <row r="5337" spans="1:17" ht="15" customHeight="1" x14ac:dyDescent="0.25">
      <c r="A5337" s="11" t="s">
        <v>1124</v>
      </c>
      <c r="B5337" s="6">
        <v>45162.770312499997</v>
      </c>
      <c r="C5337" s="23">
        <v>45162.774178240739</v>
      </c>
      <c r="D5337" s="24" t="s">
        <v>8</v>
      </c>
      <c r="E5337" s="24" t="s">
        <v>9</v>
      </c>
      <c r="F5337" s="24" t="s">
        <v>55</v>
      </c>
      <c r="G5337" s="113" t="s">
        <v>234</v>
      </c>
      <c r="H53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37" s="48">
        <f>tbl_raw_data[[#This Row],[Date Actioned]]-tbl_raw_data[[#This Row],[Date Tagged]]</f>
        <v>3.8657407421851531E-3</v>
      </c>
      <c r="J5337" s="50">
        <f>HOUR(tbl_raw_data[[#This Row],[time_taken]])*60+MINUTE(tbl_raw_data[[#This Row],[time_taken]])+SECOND(tbl_raw_data[[#This Row],[time_taken]])/60</f>
        <v>5.5666666666666664</v>
      </c>
      <c r="K5337" s="54">
        <f>DATE(YEAR(tbl_raw_data[[#This Row],[Date Actioned]]), MONTH(tbl_raw_data[[#This Row],[Date Actioned]]), DAY(tbl_raw_data[[#This Row],[Date Actioned]]))</f>
        <v>45162</v>
      </c>
      <c r="L5337" s="55" t="str">
        <f>UPPER(TEXT(tbl_raw_data[[#This Row],[Updated_date]],"MMMM"))</f>
        <v>AUGUST</v>
      </c>
      <c r="M5337" s="55" t="str">
        <f>UPPER("Week "&amp;IF(ROUNDUP(DAY(tbl_raw_data[[#This Row],[Updated_date]])/7,0)=5,4,ROUNDUP(DAY(tbl_raw_data[[#This Row],[Updated_date]])/7,0)))</f>
        <v>WEEK 4</v>
      </c>
      <c r="N5337" s="57" t="str">
        <f>UPPER(VLOOKUP(tbl_raw_data[[#This Row],[Analyst]],[1]setting!$A$1:$B$15,2,0))</f>
        <v>CAMERON</v>
      </c>
      <c r="O5337" s="57" t="str">
        <f>UPPER(tbl_raw_data[[#This Row],[Outcome]])</f>
        <v>WITHDRAW</v>
      </c>
      <c r="P5337" s="57" t="str">
        <f>UPPER(tbl_raw_data[[#This Row],[Queue Name]])</f>
        <v>CONSUMER PRE BUREAU</v>
      </c>
      <c r="Q5337" s="57" t="str">
        <f>IF(tbl_raw_data[[#This Row],[time_taken_in_mins]]&lt;=20,"SLA_MET","SLA_NOT_MET")</f>
        <v>SLA_MET</v>
      </c>
    </row>
    <row r="5338" spans="1:17" ht="15" customHeight="1" x14ac:dyDescent="0.25">
      <c r="A5338" s="22" t="s">
        <v>4436</v>
      </c>
      <c r="B5338" s="12">
        <v>45162.774386574078</v>
      </c>
      <c r="C5338" s="27">
        <v>45162.782847222225</v>
      </c>
      <c r="D5338" s="28" t="s">
        <v>8</v>
      </c>
      <c r="E5338" s="28" t="s">
        <v>9</v>
      </c>
      <c r="F5338" s="28" t="s">
        <v>55</v>
      </c>
      <c r="G5338" s="112" t="s">
        <v>1052</v>
      </c>
      <c r="H53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38" s="48">
        <f>tbl_raw_data[[#This Row],[Date Actioned]]-tbl_raw_data[[#This Row],[Date Tagged]]</f>
        <v>8.4606481468654238E-3</v>
      </c>
      <c r="J5338" s="50">
        <f>HOUR(tbl_raw_data[[#This Row],[time_taken]])*60+MINUTE(tbl_raw_data[[#This Row],[time_taken]])+SECOND(tbl_raw_data[[#This Row],[time_taken]])/60</f>
        <v>12.183333333333334</v>
      </c>
      <c r="K5338" s="54">
        <f>DATE(YEAR(tbl_raw_data[[#This Row],[Date Actioned]]), MONTH(tbl_raw_data[[#This Row],[Date Actioned]]), DAY(tbl_raw_data[[#This Row],[Date Actioned]]))</f>
        <v>45162</v>
      </c>
      <c r="L5338" s="55" t="str">
        <f>UPPER(TEXT(tbl_raw_data[[#This Row],[Updated_date]],"MMMM"))</f>
        <v>AUGUST</v>
      </c>
      <c r="M5338" s="55" t="str">
        <f>UPPER("Week "&amp;IF(ROUNDUP(DAY(tbl_raw_data[[#This Row],[Updated_date]])/7,0)=5,4,ROUNDUP(DAY(tbl_raw_data[[#This Row],[Updated_date]])/7,0)))</f>
        <v>WEEK 4</v>
      </c>
      <c r="N5338" s="57" t="str">
        <f>UPPER(VLOOKUP(tbl_raw_data[[#This Row],[Analyst]],[1]setting!$A$1:$B$15,2,0))</f>
        <v>CAMERON</v>
      </c>
      <c r="O5338" s="57" t="str">
        <f>UPPER(tbl_raw_data[[#This Row],[Outcome]])</f>
        <v>WITHDRAW</v>
      </c>
      <c r="P5338" s="57" t="str">
        <f>UPPER(tbl_raw_data[[#This Row],[Queue Name]])</f>
        <v>CONSUMER PRE BUREAU</v>
      </c>
      <c r="Q5338" s="57" t="str">
        <f>IF(tbl_raw_data[[#This Row],[time_taken_in_mins]]&lt;=20,"SLA_MET","SLA_NOT_MET")</f>
        <v>SLA_MET</v>
      </c>
    </row>
    <row r="5339" spans="1:17" ht="15" customHeight="1" x14ac:dyDescent="0.25">
      <c r="A5339" s="22" t="s">
        <v>3303</v>
      </c>
      <c r="B5339" s="6">
        <v>45162.775439814817</v>
      </c>
      <c r="C5339" s="23">
        <v>45162.782233796293</v>
      </c>
      <c r="D5339" s="24" t="s">
        <v>13</v>
      </c>
      <c r="E5339" s="24" t="s">
        <v>28</v>
      </c>
      <c r="F5339" s="24" t="s">
        <v>168</v>
      </c>
      <c r="G5339" s="115"/>
      <c r="H53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39" s="48">
        <f>tbl_raw_data[[#This Row],[Date Actioned]]-tbl_raw_data[[#This Row],[Date Tagged]]</f>
        <v>6.7939814762212336E-3</v>
      </c>
      <c r="J5339" s="50">
        <f>HOUR(tbl_raw_data[[#This Row],[time_taken]])*60+MINUTE(tbl_raw_data[[#This Row],[time_taken]])+SECOND(tbl_raw_data[[#This Row],[time_taken]])/60</f>
        <v>9.7833333333333332</v>
      </c>
      <c r="K5339" s="54">
        <f>DATE(YEAR(tbl_raw_data[[#This Row],[Date Actioned]]), MONTH(tbl_raw_data[[#This Row],[Date Actioned]]), DAY(tbl_raw_data[[#This Row],[Date Actioned]]))</f>
        <v>45162</v>
      </c>
      <c r="L5339" s="55" t="str">
        <f>UPPER(TEXT(tbl_raw_data[[#This Row],[Updated_date]],"MMMM"))</f>
        <v>AUGUST</v>
      </c>
      <c r="M5339" s="55" t="str">
        <f>UPPER("Week "&amp;IF(ROUNDUP(DAY(tbl_raw_data[[#This Row],[Updated_date]])/7,0)=5,4,ROUNDUP(DAY(tbl_raw_data[[#This Row],[Updated_date]])/7,0)))</f>
        <v>WEEK 4</v>
      </c>
      <c r="N5339" s="57" t="str">
        <f>UPPER(VLOOKUP(tbl_raw_data[[#This Row],[Analyst]],[1]setting!$A$1:$B$15,2,0))</f>
        <v>MERCEDES</v>
      </c>
      <c r="O5339" s="57" t="str">
        <f>UPPER(tbl_raw_data[[#This Row],[Outcome]])</f>
        <v>APPROVE</v>
      </c>
      <c r="P5339" s="57" t="str">
        <f>UPPER(tbl_raw_data[[#This Row],[Queue Name]])</f>
        <v>CONSUMER EXISTING</v>
      </c>
      <c r="Q5339" s="57" t="str">
        <f>IF(tbl_raw_data[[#This Row],[time_taken_in_mins]]&lt;=20,"SLA_MET","SLA_NOT_MET")</f>
        <v>SLA_MET</v>
      </c>
    </row>
    <row r="5340" spans="1:17" ht="15" customHeight="1" x14ac:dyDescent="0.25">
      <c r="A5340" s="5" t="s">
        <v>1730</v>
      </c>
      <c r="B5340" s="12">
        <v>45162.777407407404</v>
      </c>
      <c r="C5340" s="27">
        <v>45162.782106481478</v>
      </c>
      <c r="D5340" s="28" t="s">
        <v>13</v>
      </c>
      <c r="E5340" s="28" t="s">
        <v>9</v>
      </c>
      <c r="F5340" s="28" t="s">
        <v>109</v>
      </c>
      <c r="G5340" s="112" t="s">
        <v>147</v>
      </c>
      <c r="H53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0" s="48">
        <f>tbl_raw_data[[#This Row],[Date Actioned]]-tbl_raw_data[[#This Row],[Date Tagged]]</f>
        <v>4.6990740738692693E-3</v>
      </c>
      <c r="J5340" s="50">
        <f>HOUR(tbl_raw_data[[#This Row],[time_taken]])*60+MINUTE(tbl_raw_data[[#This Row],[time_taken]])+SECOND(tbl_raw_data[[#This Row],[time_taken]])/60</f>
        <v>6.7666666666666666</v>
      </c>
      <c r="K5340" s="54">
        <f>DATE(YEAR(tbl_raw_data[[#This Row],[Date Actioned]]), MONTH(tbl_raw_data[[#This Row],[Date Actioned]]), DAY(tbl_raw_data[[#This Row],[Date Actioned]]))</f>
        <v>45162</v>
      </c>
      <c r="L5340" s="55" t="str">
        <f>UPPER(TEXT(tbl_raw_data[[#This Row],[Updated_date]],"MMMM"))</f>
        <v>AUGUST</v>
      </c>
      <c r="M5340" s="55" t="str">
        <f>UPPER("Week "&amp;IF(ROUNDUP(DAY(tbl_raw_data[[#This Row],[Updated_date]])/7,0)=5,4,ROUNDUP(DAY(tbl_raw_data[[#This Row],[Updated_date]])/7,0)))</f>
        <v>WEEK 4</v>
      </c>
      <c r="N5340" s="57" t="str">
        <f>UPPER(VLOOKUP(tbl_raw_data[[#This Row],[Analyst]],[1]setting!$A$1:$B$15,2,0))</f>
        <v>NAVED</v>
      </c>
      <c r="O5340" s="57" t="str">
        <f>UPPER(tbl_raw_data[[#This Row],[Outcome]])</f>
        <v>APPROVE</v>
      </c>
      <c r="P5340" s="57" t="str">
        <f>UPPER(tbl_raw_data[[#This Row],[Queue Name]])</f>
        <v>CONSUMER PRE BUREAU</v>
      </c>
      <c r="Q5340" s="57" t="str">
        <f>IF(tbl_raw_data[[#This Row],[time_taken_in_mins]]&lt;=20,"SLA_MET","SLA_NOT_MET")</f>
        <v>SLA_MET</v>
      </c>
    </row>
    <row r="5341" spans="1:17" ht="15" customHeight="1" x14ac:dyDescent="0.25">
      <c r="A5341" s="11" t="s">
        <v>5956</v>
      </c>
      <c r="B5341" s="6">
        <v>45162.777696759258</v>
      </c>
      <c r="C5341" s="23">
        <v>45162.789467592593</v>
      </c>
      <c r="D5341" s="24" t="s">
        <v>13</v>
      </c>
      <c r="E5341" s="24" t="s">
        <v>41</v>
      </c>
      <c r="F5341" s="24" t="s">
        <v>254</v>
      </c>
      <c r="G5341" s="113" t="s">
        <v>29</v>
      </c>
      <c r="H53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1" s="48">
        <f>tbl_raw_data[[#This Row],[Date Actioned]]-tbl_raw_data[[#This Row],[Date Tagged]]</f>
        <v>1.1770833334594499E-2</v>
      </c>
      <c r="J5341" s="50">
        <f>HOUR(tbl_raw_data[[#This Row],[time_taken]])*60+MINUTE(tbl_raw_data[[#This Row],[time_taken]])+SECOND(tbl_raw_data[[#This Row],[time_taken]])/60</f>
        <v>16.95</v>
      </c>
      <c r="K5341" s="54">
        <f>DATE(YEAR(tbl_raw_data[[#This Row],[Date Actioned]]), MONTH(tbl_raw_data[[#This Row],[Date Actioned]]), DAY(tbl_raw_data[[#This Row],[Date Actioned]]))</f>
        <v>45162</v>
      </c>
      <c r="L5341" s="55" t="str">
        <f>UPPER(TEXT(tbl_raw_data[[#This Row],[Updated_date]],"MMMM"))</f>
        <v>AUGUST</v>
      </c>
      <c r="M5341" s="55" t="str">
        <f>UPPER("Week "&amp;IF(ROUNDUP(DAY(tbl_raw_data[[#This Row],[Updated_date]])/7,0)=5,4,ROUNDUP(DAY(tbl_raw_data[[#This Row],[Updated_date]])/7,0)))</f>
        <v>WEEK 4</v>
      </c>
      <c r="N5341" s="57" t="str">
        <f>UPPER(VLOOKUP(tbl_raw_data[[#This Row],[Analyst]],[1]setting!$A$1:$B$15,2,0))</f>
        <v>FARDIN</v>
      </c>
      <c r="O5341" s="57" t="str">
        <f>UPPER(tbl_raw_data[[#This Row],[Outcome]])</f>
        <v>APPROVE</v>
      </c>
      <c r="P5341" s="57" t="str">
        <f>UPPER(tbl_raw_data[[#This Row],[Queue Name]])</f>
        <v>CONSUMER POST BUREAU</v>
      </c>
      <c r="Q5341" s="57" t="str">
        <f>IF(tbl_raw_data[[#This Row],[time_taken_in_mins]]&lt;=20,"SLA_MET","SLA_NOT_MET")</f>
        <v>SLA_MET</v>
      </c>
    </row>
    <row r="5342" spans="1:17" ht="15" customHeight="1" x14ac:dyDescent="0.25">
      <c r="A5342" s="5" t="s">
        <v>1324</v>
      </c>
      <c r="B5342" s="6">
        <v>45162.781331018516</v>
      </c>
      <c r="C5342" s="23">
        <v>45162.785497685189</v>
      </c>
      <c r="D5342" s="24" t="s">
        <v>8</v>
      </c>
      <c r="E5342" s="24" t="s">
        <v>9</v>
      </c>
      <c r="F5342" s="24" t="s">
        <v>55</v>
      </c>
      <c r="G5342" s="113" t="s">
        <v>1325</v>
      </c>
      <c r="H53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42" s="48">
        <f>tbl_raw_data[[#This Row],[Date Actioned]]-tbl_raw_data[[#This Row],[Date Tagged]]</f>
        <v>4.1666666729724966E-3</v>
      </c>
      <c r="J5342" s="50">
        <f>HOUR(tbl_raw_data[[#This Row],[time_taken]])*60+MINUTE(tbl_raw_data[[#This Row],[time_taken]])+SECOND(tbl_raw_data[[#This Row],[time_taken]])/60</f>
        <v>6</v>
      </c>
      <c r="K5342" s="54">
        <f>DATE(YEAR(tbl_raw_data[[#This Row],[Date Actioned]]), MONTH(tbl_raw_data[[#This Row],[Date Actioned]]), DAY(tbl_raw_data[[#This Row],[Date Actioned]]))</f>
        <v>45162</v>
      </c>
      <c r="L5342" s="55" t="str">
        <f>UPPER(TEXT(tbl_raw_data[[#This Row],[Updated_date]],"MMMM"))</f>
        <v>AUGUST</v>
      </c>
      <c r="M5342" s="55" t="str">
        <f>UPPER("Week "&amp;IF(ROUNDUP(DAY(tbl_raw_data[[#This Row],[Updated_date]])/7,0)=5,4,ROUNDUP(DAY(tbl_raw_data[[#This Row],[Updated_date]])/7,0)))</f>
        <v>WEEK 4</v>
      </c>
      <c r="N5342" s="57" t="str">
        <f>UPPER(VLOOKUP(tbl_raw_data[[#This Row],[Analyst]],[1]setting!$A$1:$B$15,2,0))</f>
        <v>CAMERON</v>
      </c>
      <c r="O5342" s="57" t="str">
        <f>UPPER(tbl_raw_data[[#This Row],[Outcome]])</f>
        <v>WITHDRAW</v>
      </c>
      <c r="P5342" s="57" t="str">
        <f>UPPER(tbl_raw_data[[#This Row],[Queue Name]])</f>
        <v>CONSUMER PRE BUREAU</v>
      </c>
      <c r="Q5342" s="57" t="str">
        <f>IF(tbl_raw_data[[#This Row],[time_taken_in_mins]]&lt;=20,"SLA_MET","SLA_NOT_MET")</f>
        <v>SLA_MET</v>
      </c>
    </row>
    <row r="5343" spans="1:17" ht="15" customHeight="1" x14ac:dyDescent="0.25">
      <c r="A5343" s="5" t="s">
        <v>4172</v>
      </c>
      <c r="B5343" s="12">
        <v>45162.785810185182</v>
      </c>
      <c r="C5343" s="27">
        <v>45162.793819444443</v>
      </c>
      <c r="D5343" s="28" t="s">
        <v>46</v>
      </c>
      <c r="E5343" s="28" t="s">
        <v>28</v>
      </c>
      <c r="F5343" s="28" t="s">
        <v>109</v>
      </c>
      <c r="G5343" s="112" t="s">
        <v>1150</v>
      </c>
      <c r="H53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3" s="48">
        <f>tbl_raw_data[[#This Row],[Date Actioned]]-tbl_raw_data[[#This Row],[Date Tagged]]</f>
        <v>8.0092592615983449E-3</v>
      </c>
      <c r="J5343" s="50">
        <f>HOUR(tbl_raw_data[[#This Row],[time_taken]])*60+MINUTE(tbl_raw_data[[#This Row],[time_taken]])+SECOND(tbl_raw_data[[#This Row],[time_taken]])/60</f>
        <v>11.533333333333333</v>
      </c>
      <c r="K5343" s="54">
        <f>DATE(YEAR(tbl_raw_data[[#This Row],[Date Actioned]]), MONTH(tbl_raw_data[[#This Row],[Date Actioned]]), DAY(tbl_raw_data[[#This Row],[Date Actioned]]))</f>
        <v>45162</v>
      </c>
      <c r="L5343" s="55" t="str">
        <f>UPPER(TEXT(tbl_raw_data[[#This Row],[Updated_date]],"MMMM"))</f>
        <v>AUGUST</v>
      </c>
      <c r="M5343" s="55" t="str">
        <f>UPPER("Week "&amp;IF(ROUNDUP(DAY(tbl_raw_data[[#This Row],[Updated_date]])/7,0)=5,4,ROUNDUP(DAY(tbl_raw_data[[#This Row],[Updated_date]])/7,0)))</f>
        <v>WEEK 4</v>
      </c>
      <c r="N5343" s="57" t="str">
        <f>UPPER(VLOOKUP(tbl_raw_data[[#This Row],[Analyst]],[1]setting!$A$1:$B$15,2,0))</f>
        <v>NAVED</v>
      </c>
      <c r="O5343" s="57" t="str">
        <f>UPPER(tbl_raw_data[[#This Row],[Outcome]])</f>
        <v>DECLINE</v>
      </c>
      <c r="P5343" s="57" t="str">
        <f>UPPER(tbl_raw_data[[#This Row],[Queue Name]])</f>
        <v>CONSUMER EXISTING</v>
      </c>
      <c r="Q5343" s="57" t="str">
        <f>IF(tbl_raw_data[[#This Row],[time_taken_in_mins]]&lt;=20,"SLA_MET","SLA_NOT_MET")</f>
        <v>SLA_MET</v>
      </c>
    </row>
    <row r="5344" spans="1:17" ht="15" customHeight="1" x14ac:dyDescent="0.25">
      <c r="A5344" s="11" t="s">
        <v>1697</v>
      </c>
      <c r="B5344" s="12">
        <v>45162.787627314814</v>
      </c>
      <c r="C5344" s="27">
        <v>45162.792291666665</v>
      </c>
      <c r="D5344" s="28" t="s">
        <v>8</v>
      </c>
      <c r="E5344" s="28" t="s">
        <v>41</v>
      </c>
      <c r="F5344" s="28" t="s">
        <v>168</v>
      </c>
      <c r="G5344" s="114"/>
      <c r="H53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44" s="48">
        <f>tbl_raw_data[[#This Row],[Date Actioned]]-tbl_raw_data[[#This Row],[Date Tagged]]</f>
        <v>4.6643518508062698E-3</v>
      </c>
      <c r="J5344" s="50">
        <f>HOUR(tbl_raw_data[[#This Row],[time_taken]])*60+MINUTE(tbl_raw_data[[#This Row],[time_taken]])+SECOND(tbl_raw_data[[#This Row],[time_taken]])/60</f>
        <v>6.7166666666666668</v>
      </c>
      <c r="K5344" s="54">
        <f>DATE(YEAR(tbl_raw_data[[#This Row],[Date Actioned]]), MONTH(tbl_raw_data[[#This Row],[Date Actioned]]), DAY(tbl_raw_data[[#This Row],[Date Actioned]]))</f>
        <v>45162</v>
      </c>
      <c r="L5344" s="55" t="str">
        <f>UPPER(TEXT(tbl_raw_data[[#This Row],[Updated_date]],"MMMM"))</f>
        <v>AUGUST</v>
      </c>
      <c r="M5344" s="55" t="str">
        <f>UPPER("Week "&amp;IF(ROUNDUP(DAY(tbl_raw_data[[#This Row],[Updated_date]])/7,0)=5,4,ROUNDUP(DAY(tbl_raw_data[[#This Row],[Updated_date]])/7,0)))</f>
        <v>WEEK 4</v>
      </c>
      <c r="N5344" s="57" t="str">
        <f>UPPER(VLOOKUP(tbl_raw_data[[#This Row],[Analyst]],[1]setting!$A$1:$B$15,2,0))</f>
        <v>MERCEDES</v>
      </c>
      <c r="O5344" s="57" t="str">
        <f>UPPER(tbl_raw_data[[#This Row],[Outcome]])</f>
        <v>WITHDRAW</v>
      </c>
      <c r="P5344" s="57" t="str">
        <f>UPPER(tbl_raw_data[[#This Row],[Queue Name]])</f>
        <v>CONSUMER POST BUREAU</v>
      </c>
      <c r="Q5344" s="57" t="str">
        <f>IF(tbl_raw_data[[#This Row],[time_taken_in_mins]]&lt;=20,"SLA_MET","SLA_NOT_MET")</f>
        <v>SLA_MET</v>
      </c>
    </row>
    <row r="5345" spans="1:17" ht="15" customHeight="1" x14ac:dyDescent="0.25">
      <c r="A5345" s="11" t="s">
        <v>6774</v>
      </c>
      <c r="B5345" s="6">
        <v>45162.788587962961</v>
      </c>
      <c r="C5345" s="23">
        <v>45162.804143518515</v>
      </c>
      <c r="D5345" s="24" t="s">
        <v>46</v>
      </c>
      <c r="E5345" s="24" t="s">
        <v>41</v>
      </c>
      <c r="F5345" s="24" t="s">
        <v>254</v>
      </c>
      <c r="G5345" s="115"/>
      <c r="H53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45" s="48">
        <f>tbl_raw_data[[#This Row],[Date Actioned]]-tbl_raw_data[[#This Row],[Date Tagged]]</f>
        <v>1.5555555553874001E-2</v>
      </c>
      <c r="J5345" s="50">
        <f>HOUR(tbl_raw_data[[#This Row],[time_taken]])*60+MINUTE(tbl_raw_data[[#This Row],[time_taken]])+SECOND(tbl_raw_data[[#This Row],[time_taken]])/60</f>
        <v>22.4</v>
      </c>
      <c r="K5345" s="54">
        <f>DATE(YEAR(tbl_raw_data[[#This Row],[Date Actioned]]), MONTH(tbl_raw_data[[#This Row],[Date Actioned]]), DAY(tbl_raw_data[[#This Row],[Date Actioned]]))</f>
        <v>45162</v>
      </c>
      <c r="L5345" s="55" t="str">
        <f>UPPER(TEXT(tbl_raw_data[[#This Row],[Updated_date]],"MMMM"))</f>
        <v>AUGUST</v>
      </c>
      <c r="M5345" s="55" t="str">
        <f>UPPER("Week "&amp;IF(ROUNDUP(DAY(tbl_raw_data[[#This Row],[Updated_date]])/7,0)=5,4,ROUNDUP(DAY(tbl_raw_data[[#This Row],[Updated_date]])/7,0)))</f>
        <v>WEEK 4</v>
      </c>
      <c r="N5345" s="57" t="str">
        <f>UPPER(VLOOKUP(tbl_raw_data[[#This Row],[Analyst]],[1]setting!$A$1:$B$15,2,0))</f>
        <v>FARDIN</v>
      </c>
      <c r="O5345" s="57" t="str">
        <f>UPPER(tbl_raw_data[[#This Row],[Outcome]])</f>
        <v>DECLINE</v>
      </c>
      <c r="P5345" s="57" t="str">
        <f>UPPER(tbl_raw_data[[#This Row],[Queue Name]])</f>
        <v>CONSUMER POST BUREAU</v>
      </c>
      <c r="Q5345" s="57" t="str">
        <f>IF(tbl_raw_data[[#This Row],[time_taken_in_mins]]&lt;=20,"SLA_MET","SLA_NOT_MET")</f>
        <v>SLA_NOT_MET</v>
      </c>
    </row>
    <row r="5346" spans="1:17" ht="15" customHeight="1" x14ac:dyDescent="0.25">
      <c r="A5346" s="22" t="s">
        <v>1046</v>
      </c>
      <c r="B5346" s="6">
        <v>45162.790208333332</v>
      </c>
      <c r="C5346" s="23">
        <v>45162.793946759259</v>
      </c>
      <c r="D5346" s="24" t="s">
        <v>8</v>
      </c>
      <c r="E5346" s="24" t="s">
        <v>9</v>
      </c>
      <c r="F5346" s="24" t="s">
        <v>55</v>
      </c>
      <c r="G5346" s="113" t="s">
        <v>234</v>
      </c>
      <c r="H53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46" s="48">
        <f>tbl_raw_data[[#This Row],[Date Actioned]]-tbl_raw_data[[#This Row],[Date Tagged]]</f>
        <v>3.7384259267128073E-3</v>
      </c>
      <c r="J5346" s="50">
        <f>HOUR(tbl_raw_data[[#This Row],[time_taken]])*60+MINUTE(tbl_raw_data[[#This Row],[time_taken]])+SECOND(tbl_raw_data[[#This Row],[time_taken]])/60</f>
        <v>5.3833333333333337</v>
      </c>
      <c r="K5346" s="54">
        <f>DATE(YEAR(tbl_raw_data[[#This Row],[Date Actioned]]), MONTH(tbl_raw_data[[#This Row],[Date Actioned]]), DAY(tbl_raw_data[[#This Row],[Date Actioned]]))</f>
        <v>45162</v>
      </c>
      <c r="L5346" s="55" t="str">
        <f>UPPER(TEXT(tbl_raw_data[[#This Row],[Updated_date]],"MMMM"))</f>
        <v>AUGUST</v>
      </c>
      <c r="M5346" s="55" t="str">
        <f>UPPER("Week "&amp;IF(ROUNDUP(DAY(tbl_raw_data[[#This Row],[Updated_date]])/7,0)=5,4,ROUNDUP(DAY(tbl_raw_data[[#This Row],[Updated_date]])/7,0)))</f>
        <v>WEEK 4</v>
      </c>
      <c r="N5346" s="57" t="str">
        <f>UPPER(VLOOKUP(tbl_raw_data[[#This Row],[Analyst]],[1]setting!$A$1:$B$15,2,0))</f>
        <v>CAMERON</v>
      </c>
      <c r="O5346" s="57" t="str">
        <f>UPPER(tbl_raw_data[[#This Row],[Outcome]])</f>
        <v>WITHDRAW</v>
      </c>
      <c r="P5346" s="57" t="str">
        <f>UPPER(tbl_raw_data[[#This Row],[Queue Name]])</f>
        <v>CONSUMER PRE BUREAU</v>
      </c>
      <c r="Q5346" s="57" t="str">
        <f>IF(tbl_raw_data[[#This Row],[time_taken_in_mins]]&lt;=20,"SLA_MET","SLA_NOT_MET")</f>
        <v>SLA_MET</v>
      </c>
    </row>
    <row r="5347" spans="1:17" ht="15" customHeight="1" x14ac:dyDescent="0.25">
      <c r="A5347" s="22" t="s">
        <v>743</v>
      </c>
      <c r="B5347" s="12">
        <v>45162.794606481482</v>
      </c>
      <c r="C5347" s="27">
        <v>45162.797847222224</v>
      </c>
      <c r="D5347" s="28" t="s">
        <v>13</v>
      </c>
      <c r="E5347" s="28" t="s">
        <v>28</v>
      </c>
      <c r="F5347" s="28" t="s">
        <v>55</v>
      </c>
      <c r="G5347" s="112" t="s">
        <v>744</v>
      </c>
      <c r="H53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47" s="48">
        <f>tbl_raw_data[[#This Row],[Date Actioned]]-tbl_raw_data[[#This Row],[Date Tagged]]</f>
        <v>3.2407407416030765E-3</v>
      </c>
      <c r="J5347" s="50">
        <f>HOUR(tbl_raw_data[[#This Row],[time_taken]])*60+MINUTE(tbl_raw_data[[#This Row],[time_taken]])+SECOND(tbl_raw_data[[#This Row],[time_taken]])/60</f>
        <v>4.666666666666667</v>
      </c>
      <c r="K5347" s="54">
        <f>DATE(YEAR(tbl_raw_data[[#This Row],[Date Actioned]]), MONTH(tbl_raw_data[[#This Row],[Date Actioned]]), DAY(tbl_raw_data[[#This Row],[Date Actioned]]))</f>
        <v>45162</v>
      </c>
      <c r="L5347" s="55" t="str">
        <f>UPPER(TEXT(tbl_raw_data[[#This Row],[Updated_date]],"MMMM"))</f>
        <v>AUGUST</v>
      </c>
      <c r="M5347" s="55" t="str">
        <f>UPPER("Week "&amp;IF(ROUNDUP(DAY(tbl_raw_data[[#This Row],[Updated_date]])/7,0)=5,4,ROUNDUP(DAY(tbl_raw_data[[#This Row],[Updated_date]])/7,0)))</f>
        <v>WEEK 4</v>
      </c>
      <c r="N5347" s="57" t="str">
        <f>UPPER(VLOOKUP(tbl_raw_data[[#This Row],[Analyst]],[1]setting!$A$1:$B$15,2,0))</f>
        <v>CAMERON</v>
      </c>
      <c r="O5347" s="57" t="str">
        <f>UPPER(tbl_raw_data[[#This Row],[Outcome]])</f>
        <v>APPROVE</v>
      </c>
      <c r="P5347" s="57" t="str">
        <f>UPPER(tbl_raw_data[[#This Row],[Queue Name]])</f>
        <v>CONSUMER EXISTING</v>
      </c>
      <c r="Q5347" s="57" t="str">
        <f>IF(tbl_raw_data[[#This Row],[time_taken_in_mins]]&lt;=20,"SLA_MET","SLA_NOT_MET")</f>
        <v>SLA_MET</v>
      </c>
    </row>
    <row r="5348" spans="1:17" ht="26.25" x14ac:dyDescent="0.25">
      <c r="A5348" s="5" t="s">
        <v>2601</v>
      </c>
      <c r="B5348" s="12">
        <v>45162.795763888891</v>
      </c>
      <c r="C5348" s="27">
        <v>45162.801574074074</v>
      </c>
      <c r="D5348" s="28" t="s">
        <v>8</v>
      </c>
      <c r="E5348" s="28" t="s">
        <v>28</v>
      </c>
      <c r="F5348" s="28" t="s">
        <v>55</v>
      </c>
      <c r="G5348" s="112" t="s">
        <v>96</v>
      </c>
      <c r="H53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48" s="48">
        <f>tbl_raw_data[[#This Row],[Date Actioned]]-tbl_raw_data[[#This Row],[Date Tagged]]</f>
        <v>5.8101851827814244E-3</v>
      </c>
      <c r="J5348" s="50">
        <f>HOUR(tbl_raw_data[[#This Row],[time_taken]])*60+MINUTE(tbl_raw_data[[#This Row],[time_taken]])+SECOND(tbl_raw_data[[#This Row],[time_taken]])/60</f>
        <v>8.3666666666666671</v>
      </c>
      <c r="K5348" s="54">
        <f>DATE(YEAR(tbl_raw_data[[#This Row],[Date Actioned]]), MONTH(tbl_raw_data[[#This Row],[Date Actioned]]), DAY(tbl_raw_data[[#This Row],[Date Actioned]]))</f>
        <v>45162</v>
      </c>
      <c r="L5348" s="55" t="str">
        <f>UPPER(TEXT(tbl_raw_data[[#This Row],[Updated_date]],"MMMM"))</f>
        <v>AUGUST</v>
      </c>
      <c r="M5348" s="55" t="str">
        <f>UPPER("Week "&amp;IF(ROUNDUP(DAY(tbl_raw_data[[#This Row],[Updated_date]])/7,0)=5,4,ROUNDUP(DAY(tbl_raw_data[[#This Row],[Updated_date]])/7,0)))</f>
        <v>WEEK 4</v>
      </c>
      <c r="N5348" s="57" t="str">
        <f>UPPER(VLOOKUP(tbl_raw_data[[#This Row],[Analyst]],[1]setting!$A$1:$B$15,2,0))</f>
        <v>CAMERON</v>
      </c>
      <c r="O5348" s="57" t="str">
        <f>UPPER(tbl_raw_data[[#This Row],[Outcome]])</f>
        <v>WITHDRAW</v>
      </c>
      <c r="P5348" s="57" t="str">
        <f>UPPER(tbl_raw_data[[#This Row],[Queue Name]])</f>
        <v>CONSUMER EXISTING</v>
      </c>
      <c r="Q5348" s="57" t="str">
        <f>IF(tbl_raw_data[[#This Row],[time_taken_in_mins]]&lt;=20,"SLA_MET","SLA_NOT_MET")</f>
        <v>SLA_MET</v>
      </c>
    </row>
    <row r="5349" spans="1:17" ht="15" customHeight="1" x14ac:dyDescent="0.25">
      <c r="A5349" s="5" t="s">
        <v>6746</v>
      </c>
      <c r="B5349" s="6">
        <v>45162.796064814815</v>
      </c>
      <c r="C5349" s="23">
        <v>45162.811342592591</v>
      </c>
      <c r="D5349" s="24" t="s">
        <v>13</v>
      </c>
      <c r="E5349" s="24" t="s">
        <v>41</v>
      </c>
      <c r="F5349" s="24" t="s">
        <v>168</v>
      </c>
      <c r="G5349" s="115"/>
      <c r="H53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49" s="48">
        <f>tbl_raw_data[[#This Row],[Date Actioned]]-tbl_raw_data[[#This Row],[Date Tagged]]</f>
        <v>1.5277777776645962E-2</v>
      </c>
      <c r="J5349" s="50">
        <f>HOUR(tbl_raw_data[[#This Row],[time_taken]])*60+MINUTE(tbl_raw_data[[#This Row],[time_taken]])+SECOND(tbl_raw_data[[#This Row],[time_taken]])/60</f>
        <v>22</v>
      </c>
      <c r="K5349" s="54">
        <f>DATE(YEAR(tbl_raw_data[[#This Row],[Date Actioned]]), MONTH(tbl_raw_data[[#This Row],[Date Actioned]]), DAY(tbl_raw_data[[#This Row],[Date Actioned]]))</f>
        <v>45162</v>
      </c>
      <c r="L5349" s="55" t="str">
        <f>UPPER(TEXT(tbl_raw_data[[#This Row],[Updated_date]],"MMMM"))</f>
        <v>AUGUST</v>
      </c>
      <c r="M5349" s="55" t="str">
        <f>UPPER("Week "&amp;IF(ROUNDUP(DAY(tbl_raw_data[[#This Row],[Updated_date]])/7,0)=5,4,ROUNDUP(DAY(tbl_raw_data[[#This Row],[Updated_date]])/7,0)))</f>
        <v>WEEK 4</v>
      </c>
      <c r="N5349" s="57" t="str">
        <f>UPPER(VLOOKUP(tbl_raw_data[[#This Row],[Analyst]],[1]setting!$A$1:$B$15,2,0))</f>
        <v>MERCEDES</v>
      </c>
      <c r="O5349" s="57" t="str">
        <f>UPPER(tbl_raw_data[[#This Row],[Outcome]])</f>
        <v>APPROVE</v>
      </c>
      <c r="P5349" s="57" t="str">
        <f>UPPER(tbl_raw_data[[#This Row],[Queue Name]])</f>
        <v>CONSUMER POST BUREAU</v>
      </c>
      <c r="Q5349" s="57" t="str">
        <f>IF(tbl_raw_data[[#This Row],[time_taken_in_mins]]&lt;=20,"SLA_MET","SLA_NOT_MET")</f>
        <v>SLA_NOT_MET</v>
      </c>
    </row>
    <row r="5350" spans="1:17" ht="15" customHeight="1" x14ac:dyDescent="0.25">
      <c r="A5350" s="11" t="s">
        <v>3765</v>
      </c>
      <c r="B5350" s="12">
        <v>45162.796469907407</v>
      </c>
      <c r="C5350" s="27">
        <v>45162.803865740738</v>
      </c>
      <c r="D5350" s="28" t="s">
        <v>13</v>
      </c>
      <c r="E5350" s="28" t="s">
        <v>28</v>
      </c>
      <c r="F5350" s="28" t="s">
        <v>55</v>
      </c>
      <c r="G5350" s="112" t="s">
        <v>29</v>
      </c>
      <c r="H53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0" s="48">
        <f>tbl_raw_data[[#This Row],[Date Actioned]]-tbl_raw_data[[#This Row],[Date Tagged]]</f>
        <v>7.3958333305199631E-3</v>
      </c>
      <c r="J5350" s="50">
        <f>HOUR(tbl_raw_data[[#This Row],[time_taken]])*60+MINUTE(tbl_raw_data[[#This Row],[time_taken]])+SECOND(tbl_raw_data[[#This Row],[time_taken]])/60</f>
        <v>10.65</v>
      </c>
      <c r="K5350" s="54">
        <f>DATE(YEAR(tbl_raw_data[[#This Row],[Date Actioned]]), MONTH(tbl_raw_data[[#This Row],[Date Actioned]]), DAY(tbl_raw_data[[#This Row],[Date Actioned]]))</f>
        <v>45162</v>
      </c>
      <c r="L5350" s="55" t="str">
        <f>UPPER(TEXT(tbl_raw_data[[#This Row],[Updated_date]],"MMMM"))</f>
        <v>AUGUST</v>
      </c>
      <c r="M5350" s="55" t="str">
        <f>UPPER("Week "&amp;IF(ROUNDUP(DAY(tbl_raw_data[[#This Row],[Updated_date]])/7,0)=5,4,ROUNDUP(DAY(tbl_raw_data[[#This Row],[Updated_date]])/7,0)))</f>
        <v>WEEK 4</v>
      </c>
      <c r="N5350" s="57" t="str">
        <f>UPPER(VLOOKUP(tbl_raw_data[[#This Row],[Analyst]],[1]setting!$A$1:$B$15,2,0))</f>
        <v>CAMERON</v>
      </c>
      <c r="O5350" s="57" t="str">
        <f>UPPER(tbl_raw_data[[#This Row],[Outcome]])</f>
        <v>APPROVE</v>
      </c>
      <c r="P5350" s="57" t="str">
        <f>UPPER(tbl_raw_data[[#This Row],[Queue Name]])</f>
        <v>CONSUMER EXISTING</v>
      </c>
      <c r="Q5350" s="57" t="str">
        <f>IF(tbl_raw_data[[#This Row],[time_taken_in_mins]]&lt;=20,"SLA_MET","SLA_NOT_MET")</f>
        <v>SLA_MET</v>
      </c>
    </row>
    <row r="5351" spans="1:17" ht="15" customHeight="1" x14ac:dyDescent="0.25">
      <c r="A5351" s="22" t="s">
        <v>1384</v>
      </c>
      <c r="B5351" s="12">
        <v>45162.798101851855</v>
      </c>
      <c r="C5351" s="27">
        <v>45162.802349537036</v>
      </c>
      <c r="D5351" s="28" t="s">
        <v>46</v>
      </c>
      <c r="E5351" s="28" t="s">
        <v>28</v>
      </c>
      <c r="F5351" s="28" t="s">
        <v>109</v>
      </c>
      <c r="G5351" s="112" t="s">
        <v>1150</v>
      </c>
      <c r="H53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1" s="48">
        <f>tbl_raw_data[[#This Row],[Date Actioned]]-tbl_raw_data[[#This Row],[Date Tagged]]</f>
        <v>4.2476851813262329E-3</v>
      </c>
      <c r="J5351" s="50">
        <f>HOUR(tbl_raw_data[[#This Row],[time_taken]])*60+MINUTE(tbl_raw_data[[#This Row],[time_taken]])+SECOND(tbl_raw_data[[#This Row],[time_taken]])/60</f>
        <v>6.1166666666666663</v>
      </c>
      <c r="K5351" s="54">
        <f>DATE(YEAR(tbl_raw_data[[#This Row],[Date Actioned]]), MONTH(tbl_raw_data[[#This Row],[Date Actioned]]), DAY(tbl_raw_data[[#This Row],[Date Actioned]]))</f>
        <v>45162</v>
      </c>
      <c r="L5351" s="55" t="str">
        <f>UPPER(TEXT(tbl_raw_data[[#This Row],[Updated_date]],"MMMM"))</f>
        <v>AUGUST</v>
      </c>
      <c r="M5351" s="55" t="str">
        <f>UPPER("Week "&amp;IF(ROUNDUP(DAY(tbl_raw_data[[#This Row],[Updated_date]])/7,0)=5,4,ROUNDUP(DAY(tbl_raw_data[[#This Row],[Updated_date]])/7,0)))</f>
        <v>WEEK 4</v>
      </c>
      <c r="N5351" s="57" t="str">
        <f>UPPER(VLOOKUP(tbl_raw_data[[#This Row],[Analyst]],[1]setting!$A$1:$B$15,2,0))</f>
        <v>NAVED</v>
      </c>
      <c r="O5351" s="57" t="str">
        <f>UPPER(tbl_raw_data[[#This Row],[Outcome]])</f>
        <v>DECLINE</v>
      </c>
      <c r="P5351" s="57" t="str">
        <f>UPPER(tbl_raw_data[[#This Row],[Queue Name]])</f>
        <v>CONSUMER EXISTING</v>
      </c>
      <c r="Q5351" s="57" t="str">
        <f>IF(tbl_raw_data[[#This Row],[time_taken_in_mins]]&lt;=20,"SLA_MET","SLA_NOT_MET")</f>
        <v>SLA_MET</v>
      </c>
    </row>
    <row r="5352" spans="1:17" ht="15" customHeight="1" x14ac:dyDescent="0.25">
      <c r="A5352" s="22" t="s">
        <v>3935</v>
      </c>
      <c r="B5352" s="6">
        <v>45162.798182870371</v>
      </c>
      <c r="C5352" s="23">
        <v>45162.805798611109</v>
      </c>
      <c r="D5352" s="24" t="s">
        <v>13</v>
      </c>
      <c r="E5352" s="24" t="s">
        <v>28</v>
      </c>
      <c r="F5352" s="24" t="s">
        <v>109</v>
      </c>
      <c r="G5352" s="113" t="s">
        <v>67</v>
      </c>
      <c r="H53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2" s="48">
        <f>tbl_raw_data[[#This Row],[Date Actioned]]-tbl_raw_data[[#This Row],[Date Tagged]]</f>
        <v>7.6157407384016551E-3</v>
      </c>
      <c r="J5352" s="50">
        <f>HOUR(tbl_raw_data[[#This Row],[time_taken]])*60+MINUTE(tbl_raw_data[[#This Row],[time_taken]])+SECOND(tbl_raw_data[[#This Row],[time_taken]])/60</f>
        <v>10.966666666666667</v>
      </c>
      <c r="K5352" s="54">
        <f>DATE(YEAR(tbl_raw_data[[#This Row],[Date Actioned]]), MONTH(tbl_raw_data[[#This Row],[Date Actioned]]), DAY(tbl_raw_data[[#This Row],[Date Actioned]]))</f>
        <v>45162</v>
      </c>
      <c r="L5352" s="55" t="str">
        <f>UPPER(TEXT(tbl_raw_data[[#This Row],[Updated_date]],"MMMM"))</f>
        <v>AUGUST</v>
      </c>
      <c r="M5352" s="55" t="str">
        <f>UPPER("Week "&amp;IF(ROUNDUP(DAY(tbl_raw_data[[#This Row],[Updated_date]])/7,0)=5,4,ROUNDUP(DAY(tbl_raw_data[[#This Row],[Updated_date]])/7,0)))</f>
        <v>WEEK 4</v>
      </c>
      <c r="N5352" s="57" t="str">
        <f>UPPER(VLOOKUP(tbl_raw_data[[#This Row],[Analyst]],[1]setting!$A$1:$B$15,2,0))</f>
        <v>NAVED</v>
      </c>
      <c r="O5352" s="57" t="str">
        <f>UPPER(tbl_raw_data[[#This Row],[Outcome]])</f>
        <v>APPROVE</v>
      </c>
      <c r="P5352" s="57" t="str">
        <f>UPPER(tbl_raw_data[[#This Row],[Queue Name]])</f>
        <v>CONSUMER EXISTING</v>
      </c>
      <c r="Q5352" s="57" t="str">
        <f>IF(tbl_raw_data[[#This Row],[time_taken_in_mins]]&lt;=20,"SLA_MET","SLA_NOT_MET")</f>
        <v>SLA_MET</v>
      </c>
    </row>
    <row r="5353" spans="1:17" ht="15" customHeight="1" x14ac:dyDescent="0.25">
      <c r="A5353" s="5" t="s">
        <v>6828</v>
      </c>
      <c r="B5353" s="12">
        <v>45162.798530092594</v>
      </c>
      <c r="C5353" s="27">
        <v>45162.814687500002</v>
      </c>
      <c r="D5353" s="28" t="s">
        <v>13</v>
      </c>
      <c r="E5353" s="28" t="s">
        <v>28</v>
      </c>
      <c r="F5353" s="28" t="s">
        <v>254</v>
      </c>
      <c r="G5353" s="114"/>
      <c r="H53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53" s="48">
        <f>tbl_raw_data[[#This Row],[Date Actioned]]-tbl_raw_data[[#This Row],[Date Tagged]]</f>
        <v>1.615740740817273E-2</v>
      </c>
      <c r="J5353" s="50">
        <f>HOUR(tbl_raw_data[[#This Row],[time_taken]])*60+MINUTE(tbl_raw_data[[#This Row],[time_taken]])+SECOND(tbl_raw_data[[#This Row],[time_taken]])/60</f>
        <v>23.266666666666666</v>
      </c>
      <c r="K5353" s="54">
        <f>DATE(YEAR(tbl_raw_data[[#This Row],[Date Actioned]]), MONTH(tbl_raw_data[[#This Row],[Date Actioned]]), DAY(tbl_raw_data[[#This Row],[Date Actioned]]))</f>
        <v>45162</v>
      </c>
      <c r="L5353" s="55" t="str">
        <f>UPPER(TEXT(tbl_raw_data[[#This Row],[Updated_date]],"MMMM"))</f>
        <v>AUGUST</v>
      </c>
      <c r="M5353" s="55" t="str">
        <f>UPPER("Week "&amp;IF(ROUNDUP(DAY(tbl_raw_data[[#This Row],[Updated_date]])/7,0)=5,4,ROUNDUP(DAY(tbl_raw_data[[#This Row],[Updated_date]])/7,0)))</f>
        <v>WEEK 4</v>
      </c>
      <c r="N5353" s="57" t="str">
        <f>UPPER(VLOOKUP(tbl_raw_data[[#This Row],[Analyst]],[1]setting!$A$1:$B$15,2,0))</f>
        <v>FARDIN</v>
      </c>
      <c r="O5353" s="57" t="str">
        <f>UPPER(tbl_raw_data[[#This Row],[Outcome]])</f>
        <v>APPROVE</v>
      </c>
      <c r="P5353" s="57" t="str">
        <f>UPPER(tbl_raw_data[[#This Row],[Queue Name]])</f>
        <v>CONSUMER EXISTING</v>
      </c>
      <c r="Q5353" s="57" t="str">
        <f>IF(tbl_raw_data[[#This Row],[time_taken_in_mins]]&lt;=20,"SLA_MET","SLA_NOT_MET")</f>
        <v>SLA_NOT_MET</v>
      </c>
    </row>
    <row r="5354" spans="1:17" ht="51.75" x14ac:dyDescent="0.25">
      <c r="A5354" s="11" t="s">
        <v>4997</v>
      </c>
      <c r="B5354" s="6">
        <v>45162.798715277779</v>
      </c>
      <c r="C5354" s="23">
        <v>45162.808194444442</v>
      </c>
      <c r="D5354" s="24" t="s">
        <v>8</v>
      </c>
      <c r="E5354" s="24" t="s">
        <v>28</v>
      </c>
      <c r="F5354" s="24" t="s">
        <v>55</v>
      </c>
      <c r="G5354" s="113" t="s">
        <v>1052</v>
      </c>
      <c r="H53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54" s="48">
        <f>tbl_raw_data[[#This Row],[Date Actioned]]-tbl_raw_data[[#This Row],[Date Tagged]]</f>
        <v>9.4791666633682325E-3</v>
      </c>
      <c r="J5354" s="50">
        <f>HOUR(tbl_raw_data[[#This Row],[time_taken]])*60+MINUTE(tbl_raw_data[[#This Row],[time_taken]])+SECOND(tbl_raw_data[[#This Row],[time_taken]])/60</f>
        <v>13.65</v>
      </c>
      <c r="K5354" s="54">
        <f>DATE(YEAR(tbl_raw_data[[#This Row],[Date Actioned]]), MONTH(tbl_raw_data[[#This Row],[Date Actioned]]), DAY(tbl_raw_data[[#This Row],[Date Actioned]]))</f>
        <v>45162</v>
      </c>
      <c r="L5354" s="55" t="str">
        <f>UPPER(TEXT(tbl_raw_data[[#This Row],[Updated_date]],"MMMM"))</f>
        <v>AUGUST</v>
      </c>
      <c r="M5354" s="55" t="str">
        <f>UPPER("Week "&amp;IF(ROUNDUP(DAY(tbl_raw_data[[#This Row],[Updated_date]])/7,0)=5,4,ROUNDUP(DAY(tbl_raw_data[[#This Row],[Updated_date]])/7,0)))</f>
        <v>WEEK 4</v>
      </c>
      <c r="N5354" s="57" t="str">
        <f>UPPER(VLOOKUP(tbl_raw_data[[#This Row],[Analyst]],[1]setting!$A$1:$B$15,2,0))</f>
        <v>CAMERON</v>
      </c>
      <c r="O5354" s="57" t="str">
        <f>UPPER(tbl_raw_data[[#This Row],[Outcome]])</f>
        <v>WITHDRAW</v>
      </c>
      <c r="P5354" s="57" t="str">
        <f>UPPER(tbl_raw_data[[#This Row],[Queue Name]])</f>
        <v>CONSUMER EXISTING</v>
      </c>
      <c r="Q5354" s="57" t="str">
        <f>IF(tbl_raw_data[[#This Row],[time_taken_in_mins]]&lt;=20,"SLA_MET","SLA_NOT_MET")</f>
        <v>SLA_MET</v>
      </c>
    </row>
    <row r="5355" spans="1:17" ht="15" customHeight="1" x14ac:dyDescent="0.25">
      <c r="A5355" s="11" t="s">
        <v>5360</v>
      </c>
      <c r="B5355" s="6">
        <v>45162.798842592594</v>
      </c>
      <c r="C5355" s="23">
        <v>45162.80914351852</v>
      </c>
      <c r="D5355" s="24" t="s">
        <v>13</v>
      </c>
      <c r="E5355" s="24" t="s">
        <v>28</v>
      </c>
      <c r="F5355" s="24" t="s">
        <v>109</v>
      </c>
      <c r="G5355" s="113" t="s">
        <v>29</v>
      </c>
      <c r="H53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5" s="48">
        <f>tbl_raw_data[[#This Row],[Date Actioned]]-tbl_raw_data[[#This Row],[Date Tagged]]</f>
        <v>1.0300925925548654E-2</v>
      </c>
      <c r="J5355" s="50">
        <f>HOUR(tbl_raw_data[[#This Row],[time_taken]])*60+MINUTE(tbl_raw_data[[#This Row],[time_taken]])+SECOND(tbl_raw_data[[#This Row],[time_taken]])/60</f>
        <v>14.833333333333334</v>
      </c>
      <c r="K5355" s="54">
        <f>DATE(YEAR(tbl_raw_data[[#This Row],[Date Actioned]]), MONTH(tbl_raw_data[[#This Row],[Date Actioned]]), DAY(tbl_raw_data[[#This Row],[Date Actioned]]))</f>
        <v>45162</v>
      </c>
      <c r="L5355" s="55" t="str">
        <f>UPPER(TEXT(tbl_raw_data[[#This Row],[Updated_date]],"MMMM"))</f>
        <v>AUGUST</v>
      </c>
      <c r="M5355" s="55" t="str">
        <f>UPPER("Week "&amp;IF(ROUNDUP(DAY(tbl_raw_data[[#This Row],[Updated_date]])/7,0)=5,4,ROUNDUP(DAY(tbl_raw_data[[#This Row],[Updated_date]])/7,0)))</f>
        <v>WEEK 4</v>
      </c>
      <c r="N5355" s="57" t="str">
        <f>UPPER(VLOOKUP(tbl_raw_data[[#This Row],[Analyst]],[1]setting!$A$1:$B$15,2,0))</f>
        <v>NAVED</v>
      </c>
      <c r="O5355" s="57" t="str">
        <f>UPPER(tbl_raw_data[[#This Row],[Outcome]])</f>
        <v>APPROVE</v>
      </c>
      <c r="P5355" s="57" t="str">
        <f>UPPER(tbl_raw_data[[#This Row],[Queue Name]])</f>
        <v>CONSUMER EXISTING</v>
      </c>
      <c r="Q5355" s="57" t="str">
        <f>IF(tbl_raw_data[[#This Row],[time_taken_in_mins]]&lt;=20,"SLA_MET","SLA_NOT_MET")</f>
        <v>SLA_MET</v>
      </c>
    </row>
    <row r="5356" spans="1:17" ht="15" customHeight="1" x14ac:dyDescent="0.25">
      <c r="A5356" s="22" t="s">
        <v>6719</v>
      </c>
      <c r="B5356" s="12">
        <v>45162.79991898148</v>
      </c>
      <c r="C5356" s="27">
        <v>45162.814953703702</v>
      </c>
      <c r="D5356" s="28" t="s">
        <v>13</v>
      </c>
      <c r="E5356" s="28" t="s">
        <v>28</v>
      </c>
      <c r="F5356" s="28" t="s">
        <v>168</v>
      </c>
      <c r="G5356" s="114"/>
      <c r="H53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56" s="48">
        <f>tbl_raw_data[[#This Row],[Date Actioned]]-tbl_raw_data[[#This Row],[Date Tagged]]</f>
        <v>1.5034722222480923E-2</v>
      </c>
      <c r="J5356" s="50">
        <f>HOUR(tbl_raw_data[[#This Row],[time_taken]])*60+MINUTE(tbl_raw_data[[#This Row],[time_taken]])+SECOND(tbl_raw_data[[#This Row],[time_taken]])/60</f>
        <v>21.65</v>
      </c>
      <c r="K5356" s="54">
        <f>DATE(YEAR(tbl_raw_data[[#This Row],[Date Actioned]]), MONTH(tbl_raw_data[[#This Row],[Date Actioned]]), DAY(tbl_raw_data[[#This Row],[Date Actioned]]))</f>
        <v>45162</v>
      </c>
      <c r="L5356" s="55" t="str">
        <f>UPPER(TEXT(tbl_raw_data[[#This Row],[Updated_date]],"MMMM"))</f>
        <v>AUGUST</v>
      </c>
      <c r="M5356" s="55" t="str">
        <f>UPPER("Week "&amp;IF(ROUNDUP(DAY(tbl_raw_data[[#This Row],[Updated_date]])/7,0)=5,4,ROUNDUP(DAY(tbl_raw_data[[#This Row],[Updated_date]])/7,0)))</f>
        <v>WEEK 4</v>
      </c>
      <c r="N5356" s="57" t="str">
        <f>UPPER(VLOOKUP(tbl_raw_data[[#This Row],[Analyst]],[1]setting!$A$1:$B$15,2,0))</f>
        <v>MERCEDES</v>
      </c>
      <c r="O5356" s="57" t="str">
        <f>UPPER(tbl_raw_data[[#This Row],[Outcome]])</f>
        <v>APPROVE</v>
      </c>
      <c r="P5356" s="57" t="str">
        <f>UPPER(tbl_raw_data[[#This Row],[Queue Name]])</f>
        <v>CONSUMER EXISTING</v>
      </c>
      <c r="Q5356" s="57" t="str">
        <f>IF(tbl_raw_data[[#This Row],[time_taken_in_mins]]&lt;=20,"SLA_MET","SLA_NOT_MET")</f>
        <v>SLA_NOT_MET</v>
      </c>
    </row>
    <row r="5357" spans="1:17" ht="15" customHeight="1" x14ac:dyDescent="0.25">
      <c r="A5357" s="22" t="s">
        <v>3021</v>
      </c>
      <c r="B5357" s="12">
        <v>45162.800162037034</v>
      </c>
      <c r="C5357" s="27">
        <v>45162.806574074071</v>
      </c>
      <c r="D5357" s="28" t="s">
        <v>8</v>
      </c>
      <c r="E5357" s="28" t="s">
        <v>9</v>
      </c>
      <c r="F5357" s="28" t="s">
        <v>1160</v>
      </c>
      <c r="G5357" s="112" t="s">
        <v>174</v>
      </c>
      <c r="H53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357" s="48">
        <f>tbl_raw_data[[#This Row],[Date Actioned]]-tbl_raw_data[[#This Row],[Date Tagged]]</f>
        <v>6.4120370370801538E-3</v>
      </c>
      <c r="J5357" s="50">
        <f>HOUR(tbl_raw_data[[#This Row],[time_taken]])*60+MINUTE(tbl_raw_data[[#This Row],[time_taken]])+SECOND(tbl_raw_data[[#This Row],[time_taken]])/60</f>
        <v>9.2333333333333325</v>
      </c>
      <c r="K5357" s="54">
        <f>DATE(YEAR(tbl_raw_data[[#This Row],[Date Actioned]]), MONTH(tbl_raw_data[[#This Row],[Date Actioned]]), DAY(tbl_raw_data[[#This Row],[Date Actioned]]))</f>
        <v>45162</v>
      </c>
      <c r="L5357" s="55" t="str">
        <f>UPPER(TEXT(tbl_raw_data[[#This Row],[Updated_date]],"MMMM"))</f>
        <v>AUGUST</v>
      </c>
      <c r="M5357" s="55" t="str">
        <f>UPPER("Week "&amp;IF(ROUNDUP(DAY(tbl_raw_data[[#This Row],[Updated_date]])/7,0)=5,4,ROUNDUP(DAY(tbl_raw_data[[#This Row],[Updated_date]])/7,0)))</f>
        <v>WEEK 4</v>
      </c>
      <c r="N5357" s="57" t="str">
        <f>UPPER(VLOOKUP(tbl_raw_data[[#This Row],[Analyst]],[1]setting!$A$1:$B$15,2,0))</f>
        <v>JULIA</v>
      </c>
      <c r="O5357" s="57" t="str">
        <f>UPPER(tbl_raw_data[[#This Row],[Outcome]])</f>
        <v>WITHDRAW</v>
      </c>
      <c r="P5357" s="57" t="str">
        <f>UPPER(tbl_raw_data[[#This Row],[Queue Name]])</f>
        <v>CONSUMER PRE BUREAU</v>
      </c>
      <c r="Q5357" s="57" t="str">
        <f>IF(tbl_raw_data[[#This Row],[time_taken_in_mins]]&lt;=20,"SLA_MET","SLA_NOT_MET")</f>
        <v>SLA_MET</v>
      </c>
    </row>
    <row r="5358" spans="1:17" ht="15" customHeight="1" x14ac:dyDescent="0.25">
      <c r="A5358" s="5" t="s">
        <v>6081</v>
      </c>
      <c r="B5358" s="6">
        <v>45162.801099537035</v>
      </c>
      <c r="C5358" s="23">
        <v>45162.813194444447</v>
      </c>
      <c r="D5358" s="24" t="s">
        <v>46</v>
      </c>
      <c r="E5358" s="24" t="s">
        <v>9</v>
      </c>
      <c r="F5358" s="24" t="s">
        <v>1160</v>
      </c>
      <c r="G5358" s="113" t="s">
        <v>225</v>
      </c>
      <c r="H53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58" s="48">
        <f>tbl_raw_data[[#This Row],[Date Actioned]]-tbl_raw_data[[#This Row],[Date Tagged]]</f>
        <v>1.209490741166519E-2</v>
      </c>
      <c r="J5358" s="50">
        <f>HOUR(tbl_raw_data[[#This Row],[time_taken]])*60+MINUTE(tbl_raw_data[[#This Row],[time_taken]])+SECOND(tbl_raw_data[[#This Row],[time_taken]])/60</f>
        <v>17.416666666666668</v>
      </c>
      <c r="K5358" s="54">
        <f>DATE(YEAR(tbl_raw_data[[#This Row],[Date Actioned]]), MONTH(tbl_raw_data[[#This Row],[Date Actioned]]), DAY(tbl_raw_data[[#This Row],[Date Actioned]]))</f>
        <v>45162</v>
      </c>
      <c r="L5358" s="55" t="str">
        <f>UPPER(TEXT(tbl_raw_data[[#This Row],[Updated_date]],"MMMM"))</f>
        <v>AUGUST</v>
      </c>
      <c r="M5358" s="55" t="str">
        <f>UPPER("Week "&amp;IF(ROUNDUP(DAY(tbl_raw_data[[#This Row],[Updated_date]])/7,0)=5,4,ROUNDUP(DAY(tbl_raw_data[[#This Row],[Updated_date]])/7,0)))</f>
        <v>WEEK 4</v>
      </c>
      <c r="N5358" s="57" t="str">
        <f>UPPER(VLOOKUP(tbl_raw_data[[#This Row],[Analyst]],[1]setting!$A$1:$B$15,2,0))</f>
        <v>JULIA</v>
      </c>
      <c r="O5358" s="57" t="str">
        <f>UPPER(tbl_raw_data[[#This Row],[Outcome]])</f>
        <v>DECLINE</v>
      </c>
      <c r="P5358" s="57" t="str">
        <f>UPPER(tbl_raw_data[[#This Row],[Queue Name]])</f>
        <v>CONSUMER PRE BUREAU</v>
      </c>
      <c r="Q5358" s="57" t="str">
        <f>IF(tbl_raw_data[[#This Row],[time_taken_in_mins]]&lt;=20,"SLA_MET","SLA_NOT_MET")</f>
        <v>SLA_MET</v>
      </c>
    </row>
    <row r="5359" spans="1:17" ht="15" customHeight="1" x14ac:dyDescent="0.25">
      <c r="A5359" s="5" t="s">
        <v>3511</v>
      </c>
      <c r="B5359" s="6">
        <v>45162.802824074075</v>
      </c>
      <c r="C5359" s="23">
        <v>45162.809872685182</v>
      </c>
      <c r="D5359" s="24" t="s">
        <v>8</v>
      </c>
      <c r="E5359" s="24" t="s">
        <v>9</v>
      </c>
      <c r="F5359" s="24" t="s">
        <v>55</v>
      </c>
      <c r="G5359" s="113" t="s">
        <v>1052</v>
      </c>
      <c r="H53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59" s="48">
        <f>tbl_raw_data[[#This Row],[Date Actioned]]-tbl_raw_data[[#This Row],[Date Tagged]]</f>
        <v>7.0486111071659252E-3</v>
      </c>
      <c r="J5359" s="50">
        <f>HOUR(tbl_raw_data[[#This Row],[time_taken]])*60+MINUTE(tbl_raw_data[[#This Row],[time_taken]])+SECOND(tbl_raw_data[[#This Row],[time_taken]])/60</f>
        <v>10.15</v>
      </c>
      <c r="K5359" s="54">
        <f>DATE(YEAR(tbl_raw_data[[#This Row],[Date Actioned]]), MONTH(tbl_raw_data[[#This Row],[Date Actioned]]), DAY(tbl_raw_data[[#This Row],[Date Actioned]]))</f>
        <v>45162</v>
      </c>
      <c r="L5359" s="55" t="str">
        <f>UPPER(TEXT(tbl_raw_data[[#This Row],[Updated_date]],"MMMM"))</f>
        <v>AUGUST</v>
      </c>
      <c r="M5359" s="55" t="str">
        <f>UPPER("Week "&amp;IF(ROUNDUP(DAY(tbl_raw_data[[#This Row],[Updated_date]])/7,0)=5,4,ROUNDUP(DAY(tbl_raw_data[[#This Row],[Updated_date]])/7,0)))</f>
        <v>WEEK 4</v>
      </c>
      <c r="N5359" s="57" t="str">
        <f>UPPER(VLOOKUP(tbl_raw_data[[#This Row],[Analyst]],[1]setting!$A$1:$B$15,2,0))</f>
        <v>CAMERON</v>
      </c>
      <c r="O5359" s="57" t="str">
        <f>UPPER(tbl_raw_data[[#This Row],[Outcome]])</f>
        <v>WITHDRAW</v>
      </c>
      <c r="P5359" s="57" t="str">
        <f>UPPER(tbl_raw_data[[#This Row],[Queue Name]])</f>
        <v>CONSUMER PRE BUREAU</v>
      </c>
      <c r="Q5359" s="57" t="str">
        <f>IF(tbl_raw_data[[#This Row],[time_taken_in_mins]]&lt;=20,"SLA_MET","SLA_NOT_MET")</f>
        <v>SLA_MET</v>
      </c>
    </row>
    <row r="5360" spans="1:17" ht="15" customHeight="1" x14ac:dyDescent="0.25">
      <c r="A5360" s="11" t="s">
        <v>5248</v>
      </c>
      <c r="B5360" s="12">
        <v>45162.803715277776</v>
      </c>
      <c r="C5360" s="27">
        <v>45162.813819444447</v>
      </c>
      <c r="D5360" s="28" t="s">
        <v>46</v>
      </c>
      <c r="E5360" s="28" t="s">
        <v>28</v>
      </c>
      <c r="F5360" s="28" t="s">
        <v>109</v>
      </c>
      <c r="G5360" s="112" t="s">
        <v>448</v>
      </c>
      <c r="H53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0" s="48">
        <f>tbl_raw_data[[#This Row],[Date Actioned]]-tbl_raw_data[[#This Row],[Date Tagged]]</f>
        <v>1.0104166671226267E-2</v>
      </c>
      <c r="J5360" s="50">
        <f>HOUR(tbl_raw_data[[#This Row],[time_taken]])*60+MINUTE(tbl_raw_data[[#This Row],[time_taken]])+SECOND(tbl_raw_data[[#This Row],[time_taken]])/60</f>
        <v>14.55</v>
      </c>
      <c r="K5360" s="54">
        <f>DATE(YEAR(tbl_raw_data[[#This Row],[Date Actioned]]), MONTH(tbl_raw_data[[#This Row],[Date Actioned]]), DAY(tbl_raw_data[[#This Row],[Date Actioned]]))</f>
        <v>45162</v>
      </c>
      <c r="L5360" s="55" t="str">
        <f>UPPER(TEXT(tbl_raw_data[[#This Row],[Updated_date]],"MMMM"))</f>
        <v>AUGUST</v>
      </c>
      <c r="M5360" s="55" t="str">
        <f>UPPER("Week "&amp;IF(ROUNDUP(DAY(tbl_raw_data[[#This Row],[Updated_date]])/7,0)=5,4,ROUNDUP(DAY(tbl_raw_data[[#This Row],[Updated_date]])/7,0)))</f>
        <v>WEEK 4</v>
      </c>
      <c r="N5360" s="57" t="str">
        <f>UPPER(VLOOKUP(tbl_raw_data[[#This Row],[Analyst]],[1]setting!$A$1:$B$15,2,0))</f>
        <v>NAVED</v>
      </c>
      <c r="O5360" s="57" t="str">
        <f>UPPER(tbl_raw_data[[#This Row],[Outcome]])</f>
        <v>DECLINE</v>
      </c>
      <c r="P5360" s="57" t="str">
        <f>UPPER(tbl_raw_data[[#This Row],[Queue Name]])</f>
        <v>CONSUMER EXISTING</v>
      </c>
      <c r="Q5360" s="57" t="str">
        <f>IF(tbl_raw_data[[#This Row],[time_taken_in_mins]]&lt;=20,"SLA_MET","SLA_NOT_MET")</f>
        <v>SLA_MET</v>
      </c>
    </row>
    <row r="5361" spans="1:17" ht="51.75" x14ac:dyDescent="0.25">
      <c r="A5361" s="11" t="s">
        <v>4956</v>
      </c>
      <c r="B5361" s="12">
        <v>45162.805277777778</v>
      </c>
      <c r="C5361" s="27">
        <v>45162.814652777779</v>
      </c>
      <c r="D5361" s="28" t="s">
        <v>8</v>
      </c>
      <c r="E5361" s="28" t="s">
        <v>28</v>
      </c>
      <c r="F5361" s="28" t="s">
        <v>55</v>
      </c>
      <c r="G5361" s="112" t="s">
        <v>1052</v>
      </c>
      <c r="H53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61" s="48">
        <f>tbl_raw_data[[#This Row],[Date Actioned]]-tbl_raw_data[[#This Row],[Date Tagged]]</f>
        <v>9.3750000014551915E-3</v>
      </c>
      <c r="J5361" s="50">
        <f>HOUR(tbl_raw_data[[#This Row],[time_taken]])*60+MINUTE(tbl_raw_data[[#This Row],[time_taken]])+SECOND(tbl_raw_data[[#This Row],[time_taken]])/60</f>
        <v>13.5</v>
      </c>
      <c r="K5361" s="54">
        <f>DATE(YEAR(tbl_raw_data[[#This Row],[Date Actioned]]), MONTH(tbl_raw_data[[#This Row],[Date Actioned]]), DAY(tbl_raw_data[[#This Row],[Date Actioned]]))</f>
        <v>45162</v>
      </c>
      <c r="L5361" s="55" t="str">
        <f>UPPER(TEXT(tbl_raw_data[[#This Row],[Updated_date]],"MMMM"))</f>
        <v>AUGUST</v>
      </c>
      <c r="M5361" s="55" t="str">
        <f>UPPER("Week "&amp;IF(ROUNDUP(DAY(tbl_raw_data[[#This Row],[Updated_date]])/7,0)=5,4,ROUNDUP(DAY(tbl_raw_data[[#This Row],[Updated_date]])/7,0)))</f>
        <v>WEEK 4</v>
      </c>
      <c r="N5361" s="57" t="str">
        <f>UPPER(VLOOKUP(tbl_raw_data[[#This Row],[Analyst]],[1]setting!$A$1:$B$15,2,0))</f>
        <v>CAMERON</v>
      </c>
      <c r="O5361" s="57" t="str">
        <f>UPPER(tbl_raw_data[[#This Row],[Outcome]])</f>
        <v>WITHDRAW</v>
      </c>
      <c r="P5361" s="57" t="str">
        <f>UPPER(tbl_raw_data[[#This Row],[Queue Name]])</f>
        <v>CONSUMER EXISTING</v>
      </c>
      <c r="Q5361" s="57" t="str">
        <f>IF(tbl_raw_data[[#This Row],[time_taken_in_mins]]&lt;=20,"SLA_MET","SLA_NOT_MET")</f>
        <v>SLA_MET</v>
      </c>
    </row>
    <row r="5362" spans="1:17" ht="15" customHeight="1" x14ac:dyDescent="0.25">
      <c r="A5362" s="5" t="s">
        <v>5925</v>
      </c>
      <c r="B5362" s="6">
        <v>45162.807210648149</v>
      </c>
      <c r="C5362" s="23">
        <v>45162.818912037037</v>
      </c>
      <c r="D5362" s="24" t="s">
        <v>13</v>
      </c>
      <c r="E5362" s="24" t="s">
        <v>28</v>
      </c>
      <c r="F5362" s="24" t="s">
        <v>109</v>
      </c>
      <c r="G5362" s="113" t="s">
        <v>29</v>
      </c>
      <c r="H53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2" s="48">
        <f>tbl_raw_data[[#This Row],[Date Actioned]]-tbl_raw_data[[#This Row],[Date Tagged]]</f>
        <v>1.17013888884685E-2</v>
      </c>
      <c r="J5362" s="50">
        <f>HOUR(tbl_raw_data[[#This Row],[time_taken]])*60+MINUTE(tbl_raw_data[[#This Row],[time_taken]])+SECOND(tbl_raw_data[[#This Row],[time_taken]])/60</f>
        <v>16.850000000000001</v>
      </c>
      <c r="K5362" s="54">
        <f>DATE(YEAR(tbl_raw_data[[#This Row],[Date Actioned]]), MONTH(tbl_raw_data[[#This Row],[Date Actioned]]), DAY(tbl_raw_data[[#This Row],[Date Actioned]]))</f>
        <v>45162</v>
      </c>
      <c r="L5362" s="55" t="str">
        <f>UPPER(TEXT(tbl_raw_data[[#This Row],[Updated_date]],"MMMM"))</f>
        <v>AUGUST</v>
      </c>
      <c r="M5362" s="55" t="str">
        <f>UPPER("Week "&amp;IF(ROUNDUP(DAY(tbl_raw_data[[#This Row],[Updated_date]])/7,0)=5,4,ROUNDUP(DAY(tbl_raw_data[[#This Row],[Updated_date]])/7,0)))</f>
        <v>WEEK 4</v>
      </c>
      <c r="N5362" s="57" t="str">
        <f>UPPER(VLOOKUP(tbl_raw_data[[#This Row],[Analyst]],[1]setting!$A$1:$B$15,2,0))</f>
        <v>NAVED</v>
      </c>
      <c r="O5362" s="57" t="str">
        <f>UPPER(tbl_raw_data[[#This Row],[Outcome]])</f>
        <v>APPROVE</v>
      </c>
      <c r="P5362" s="57" t="str">
        <f>UPPER(tbl_raw_data[[#This Row],[Queue Name]])</f>
        <v>CONSUMER EXISTING</v>
      </c>
      <c r="Q5362" s="57" t="str">
        <f>IF(tbl_raw_data[[#This Row],[time_taken_in_mins]]&lt;=20,"SLA_MET","SLA_NOT_MET")</f>
        <v>SLA_MET</v>
      </c>
    </row>
    <row r="5363" spans="1:17" ht="15" customHeight="1" x14ac:dyDescent="0.25">
      <c r="A5363" s="11" t="s">
        <v>5373</v>
      </c>
      <c r="B5363" s="12">
        <v>45162.807546296295</v>
      </c>
      <c r="C5363" s="27">
        <v>45162.817870370367</v>
      </c>
      <c r="D5363" s="28" t="s">
        <v>13</v>
      </c>
      <c r="E5363" s="28" t="s">
        <v>41</v>
      </c>
      <c r="F5363" s="28" t="s">
        <v>1160</v>
      </c>
      <c r="G5363" s="112" t="s">
        <v>29</v>
      </c>
      <c r="H53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3" s="48">
        <f>tbl_raw_data[[#This Row],[Date Actioned]]-tbl_raw_data[[#This Row],[Date Tagged]]</f>
        <v>1.0324074071832001E-2</v>
      </c>
      <c r="J5363" s="50">
        <f>HOUR(tbl_raw_data[[#This Row],[time_taken]])*60+MINUTE(tbl_raw_data[[#This Row],[time_taken]])+SECOND(tbl_raw_data[[#This Row],[time_taken]])/60</f>
        <v>14.866666666666667</v>
      </c>
      <c r="K5363" s="54">
        <f>DATE(YEAR(tbl_raw_data[[#This Row],[Date Actioned]]), MONTH(tbl_raw_data[[#This Row],[Date Actioned]]), DAY(tbl_raw_data[[#This Row],[Date Actioned]]))</f>
        <v>45162</v>
      </c>
      <c r="L5363" s="55" t="str">
        <f>UPPER(TEXT(tbl_raw_data[[#This Row],[Updated_date]],"MMMM"))</f>
        <v>AUGUST</v>
      </c>
      <c r="M5363" s="55" t="str">
        <f>UPPER("Week "&amp;IF(ROUNDUP(DAY(tbl_raw_data[[#This Row],[Updated_date]])/7,0)=5,4,ROUNDUP(DAY(tbl_raw_data[[#This Row],[Updated_date]])/7,0)))</f>
        <v>WEEK 4</v>
      </c>
      <c r="N5363" s="57" t="str">
        <f>UPPER(VLOOKUP(tbl_raw_data[[#This Row],[Analyst]],[1]setting!$A$1:$B$15,2,0))</f>
        <v>JULIA</v>
      </c>
      <c r="O5363" s="57" t="str">
        <f>UPPER(tbl_raw_data[[#This Row],[Outcome]])</f>
        <v>APPROVE</v>
      </c>
      <c r="P5363" s="57" t="str">
        <f>UPPER(tbl_raw_data[[#This Row],[Queue Name]])</f>
        <v>CONSUMER POST BUREAU</v>
      </c>
      <c r="Q5363" s="57" t="str">
        <f>IF(tbl_raw_data[[#This Row],[time_taken_in_mins]]&lt;=20,"SLA_MET","SLA_NOT_MET")</f>
        <v>SLA_MET</v>
      </c>
    </row>
    <row r="5364" spans="1:17" ht="15" customHeight="1" x14ac:dyDescent="0.25">
      <c r="A5364" s="22" t="s">
        <v>1858</v>
      </c>
      <c r="B5364" s="6">
        <v>45162.818206018521</v>
      </c>
      <c r="C5364" s="23">
        <v>45162.82309027778</v>
      </c>
      <c r="D5364" s="24" t="s">
        <v>13</v>
      </c>
      <c r="E5364" s="24" t="s">
        <v>28</v>
      </c>
      <c r="F5364" s="24" t="s">
        <v>254</v>
      </c>
      <c r="G5364" s="113" t="s">
        <v>29</v>
      </c>
      <c r="H53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4" s="48">
        <f>tbl_raw_data[[#This Row],[Date Actioned]]-tbl_raw_data[[#This Row],[Date Tagged]]</f>
        <v>4.8842592586879618E-3</v>
      </c>
      <c r="J5364" s="50">
        <f>HOUR(tbl_raw_data[[#This Row],[time_taken]])*60+MINUTE(tbl_raw_data[[#This Row],[time_taken]])+SECOND(tbl_raw_data[[#This Row],[time_taken]])/60</f>
        <v>7.0333333333333332</v>
      </c>
      <c r="K5364" s="54">
        <f>DATE(YEAR(tbl_raw_data[[#This Row],[Date Actioned]]), MONTH(tbl_raw_data[[#This Row],[Date Actioned]]), DAY(tbl_raw_data[[#This Row],[Date Actioned]]))</f>
        <v>45162</v>
      </c>
      <c r="L5364" s="55" t="str">
        <f>UPPER(TEXT(tbl_raw_data[[#This Row],[Updated_date]],"MMMM"))</f>
        <v>AUGUST</v>
      </c>
      <c r="M5364" s="55" t="str">
        <f>UPPER("Week "&amp;IF(ROUNDUP(DAY(tbl_raw_data[[#This Row],[Updated_date]])/7,0)=5,4,ROUNDUP(DAY(tbl_raw_data[[#This Row],[Updated_date]])/7,0)))</f>
        <v>WEEK 4</v>
      </c>
      <c r="N5364" s="57" t="str">
        <f>UPPER(VLOOKUP(tbl_raw_data[[#This Row],[Analyst]],[1]setting!$A$1:$B$15,2,0))</f>
        <v>FARDIN</v>
      </c>
      <c r="O5364" s="57" t="str">
        <f>UPPER(tbl_raw_data[[#This Row],[Outcome]])</f>
        <v>APPROVE</v>
      </c>
      <c r="P5364" s="57" t="str">
        <f>UPPER(tbl_raw_data[[#This Row],[Queue Name]])</f>
        <v>CONSUMER EXISTING</v>
      </c>
      <c r="Q5364" s="57" t="str">
        <f>IF(tbl_raw_data[[#This Row],[time_taken_in_mins]]&lt;=20,"SLA_MET","SLA_NOT_MET")</f>
        <v>SLA_MET</v>
      </c>
    </row>
    <row r="5365" spans="1:17" ht="15" customHeight="1" x14ac:dyDescent="0.25">
      <c r="A5365" s="22" t="s">
        <v>4294</v>
      </c>
      <c r="B5365" s="6">
        <v>45162.826840277776</v>
      </c>
      <c r="C5365" s="23">
        <v>45162.835046296299</v>
      </c>
      <c r="D5365" s="24" t="s">
        <v>8</v>
      </c>
      <c r="E5365" s="24" t="s">
        <v>9</v>
      </c>
      <c r="F5365" s="24" t="s">
        <v>254</v>
      </c>
      <c r="G5365" s="113" t="s">
        <v>4295</v>
      </c>
      <c r="H53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65" s="48">
        <f>tbl_raw_data[[#This Row],[Date Actioned]]-tbl_raw_data[[#This Row],[Date Tagged]]</f>
        <v>8.2060185231966898E-3</v>
      </c>
      <c r="J5365" s="50">
        <f>HOUR(tbl_raw_data[[#This Row],[time_taken]])*60+MINUTE(tbl_raw_data[[#This Row],[time_taken]])+SECOND(tbl_raw_data[[#This Row],[time_taken]])/60</f>
        <v>11.816666666666666</v>
      </c>
      <c r="K5365" s="54">
        <f>DATE(YEAR(tbl_raw_data[[#This Row],[Date Actioned]]), MONTH(tbl_raw_data[[#This Row],[Date Actioned]]), DAY(tbl_raw_data[[#This Row],[Date Actioned]]))</f>
        <v>45162</v>
      </c>
      <c r="L5365" s="55" t="str">
        <f>UPPER(TEXT(tbl_raw_data[[#This Row],[Updated_date]],"MMMM"))</f>
        <v>AUGUST</v>
      </c>
      <c r="M5365" s="55" t="str">
        <f>UPPER("Week "&amp;IF(ROUNDUP(DAY(tbl_raw_data[[#This Row],[Updated_date]])/7,0)=5,4,ROUNDUP(DAY(tbl_raw_data[[#This Row],[Updated_date]])/7,0)))</f>
        <v>WEEK 4</v>
      </c>
      <c r="N5365" s="57" t="str">
        <f>UPPER(VLOOKUP(tbl_raw_data[[#This Row],[Analyst]],[1]setting!$A$1:$B$15,2,0))</f>
        <v>FARDIN</v>
      </c>
      <c r="O5365" s="57" t="str">
        <f>UPPER(tbl_raw_data[[#This Row],[Outcome]])</f>
        <v>WITHDRAW</v>
      </c>
      <c r="P5365" s="57" t="str">
        <f>UPPER(tbl_raw_data[[#This Row],[Queue Name]])</f>
        <v>CONSUMER PRE BUREAU</v>
      </c>
      <c r="Q5365" s="57" t="str">
        <f>IF(tbl_raw_data[[#This Row],[time_taken_in_mins]]&lt;=20,"SLA_MET","SLA_NOT_MET")</f>
        <v>SLA_MET</v>
      </c>
    </row>
    <row r="5366" spans="1:17" ht="15" customHeight="1" x14ac:dyDescent="0.25">
      <c r="A5366" s="5" t="s">
        <v>5742</v>
      </c>
      <c r="B5366" s="12">
        <v>45162.827499999999</v>
      </c>
      <c r="C5366" s="27">
        <v>45162.838750000003</v>
      </c>
      <c r="D5366" s="28" t="s">
        <v>13</v>
      </c>
      <c r="E5366" s="28" t="s">
        <v>28</v>
      </c>
      <c r="F5366" s="28" t="s">
        <v>254</v>
      </c>
      <c r="G5366" s="112" t="s">
        <v>29</v>
      </c>
      <c r="H53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6" s="48">
        <f>tbl_raw_data[[#This Row],[Date Actioned]]-tbl_raw_data[[#This Row],[Date Tagged]]</f>
        <v>1.1250000003201421E-2</v>
      </c>
      <c r="J5366" s="50">
        <f>HOUR(tbl_raw_data[[#This Row],[time_taken]])*60+MINUTE(tbl_raw_data[[#This Row],[time_taken]])+SECOND(tbl_raw_data[[#This Row],[time_taken]])/60</f>
        <v>16.2</v>
      </c>
      <c r="K5366" s="54">
        <f>DATE(YEAR(tbl_raw_data[[#This Row],[Date Actioned]]), MONTH(tbl_raw_data[[#This Row],[Date Actioned]]), DAY(tbl_raw_data[[#This Row],[Date Actioned]]))</f>
        <v>45162</v>
      </c>
      <c r="L5366" s="55" t="str">
        <f>UPPER(TEXT(tbl_raw_data[[#This Row],[Updated_date]],"MMMM"))</f>
        <v>AUGUST</v>
      </c>
      <c r="M5366" s="55" t="str">
        <f>UPPER("Week "&amp;IF(ROUNDUP(DAY(tbl_raw_data[[#This Row],[Updated_date]])/7,0)=5,4,ROUNDUP(DAY(tbl_raw_data[[#This Row],[Updated_date]])/7,0)))</f>
        <v>WEEK 4</v>
      </c>
      <c r="N5366" s="57" t="str">
        <f>UPPER(VLOOKUP(tbl_raw_data[[#This Row],[Analyst]],[1]setting!$A$1:$B$15,2,0))</f>
        <v>FARDIN</v>
      </c>
      <c r="O5366" s="57" t="str">
        <f>UPPER(tbl_raw_data[[#This Row],[Outcome]])</f>
        <v>APPROVE</v>
      </c>
      <c r="P5366" s="57" t="str">
        <f>UPPER(tbl_raw_data[[#This Row],[Queue Name]])</f>
        <v>CONSUMER EXISTING</v>
      </c>
      <c r="Q5366" s="57" t="str">
        <f>IF(tbl_raw_data[[#This Row],[time_taken_in_mins]]&lt;=20,"SLA_MET","SLA_NOT_MET")</f>
        <v>SLA_MET</v>
      </c>
    </row>
    <row r="5367" spans="1:17" ht="15" customHeight="1" x14ac:dyDescent="0.25">
      <c r="A5367" s="11" t="s">
        <v>6170</v>
      </c>
      <c r="B5367" s="6">
        <v>45162.830011574071</v>
      </c>
      <c r="C5367" s="23">
        <v>45162.842314814814</v>
      </c>
      <c r="D5367" s="24" t="s">
        <v>13</v>
      </c>
      <c r="E5367" s="24" t="s">
        <v>9</v>
      </c>
      <c r="F5367" s="24" t="s">
        <v>254</v>
      </c>
      <c r="G5367" s="113" t="s">
        <v>29</v>
      </c>
      <c r="H53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67" s="48">
        <f>tbl_raw_data[[#This Row],[Date Actioned]]-tbl_raw_data[[#This Row],[Date Tagged]]</f>
        <v>1.230324074276723E-2</v>
      </c>
      <c r="J5367" s="50">
        <f>HOUR(tbl_raw_data[[#This Row],[time_taken]])*60+MINUTE(tbl_raw_data[[#This Row],[time_taken]])+SECOND(tbl_raw_data[[#This Row],[time_taken]])/60</f>
        <v>17.716666666666665</v>
      </c>
      <c r="K5367" s="54">
        <f>DATE(YEAR(tbl_raw_data[[#This Row],[Date Actioned]]), MONTH(tbl_raw_data[[#This Row],[Date Actioned]]), DAY(tbl_raw_data[[#This Row],[Date Actioned]]))</f>
        <v>45162</v>
      </c>
      <c r="L5367" s="55" t="str">
        <f>UPPER(TEXT(tbl_raw_data[[#This Row],[Updated_date]],"MMMM"))</f>
        <v>AUGUST</v>
      </c>
      <c r="M5367" s="55" t="str">
        <f>UPPER("Week "&amp;IF(ROUNDUP(DAY(tbl_raw_data[[#This Row],[Updated_date]])/7,0)=5,4,ROUNDUP(DAY(tbl_raw_data[[#This Row],[Updated_date]])/7,0)))</f>
        <v>WEEK 4</v>
      </c>
      <c r="N5367" s="57" t="str">
        <f>UPPER(VLOOKUP(tbl_raw_data[[#This Row],[Analyst]],[1]setting!$A$1:$B$15,2,0))</f>
        <v>FARDIN</v>
      </c>
      <c r="O5367" s="57" t="str">
        <f>UPPER(tbl_raw_data[[#This Row],[Outcome]])</f>
        <v>APPROVE</v>
      </c>
      <c r="P5367" s="57" t="str">
        <f>UPPER(tbl_raw_data[[#This Row],[Queue Name]])</f>
        <v>CONSUMER PRE BUREAU</v>
      </c>
      <c r="Q5367" s="57" t="str">
        <f>IF(tbl_raw_data[[#This Row],[time_taken_in_mins]]&lt;=20,"SLA_MET","SLA_NOT_MET")</f>
        <v>SLA_MET</v>
      </c>
    </row>
    <row r="5368" spans="1:17" ht="15" customHeight="1" x14ac:dyDescent="0.25">
      <c r="A5368" s="22" t="s">
        <v>6595</v>
      </c>
      <c r="B5368" s="12">
        <v>45162.83966435185</v>
      </c>
      <c r="C5368" s="27">
        <v>45162.854016203702</v>
      </c>
      <c r="D5368" s="28" t="s">
        <v>13</v>
      </c>
      <c r="E5368" s="28" t="s">
        <v>41</v>
      </c>
      <c r="F5368" s="28" t="s">
        <v>168</v>
      </c>
      <c r="G5368" s="114"/>
      <c r="H53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68" s="48">
        <f>tbl_raw_data[[#This Row],[Date Actioned]]-tbl_raw_data[[#This Row],[Date Tagged]]</f>
        <v>1.43518518525525E-2</v>
      </c>
      <c r="J5368" s="50">
        <f>HOUR(tbl_raw_data[[#This Row],[time_taken]])*60+MINUTE(tbl_raw_data[[#This Row],[time_taken]])+SECOND(tbl_raw_data[[#This Row],[time_taken]])/60</f>
        <v>20.666666666666668</v>
      </c>
      <c r="K5368" s="54">
        <f>DATE(YEAR(tbl_raw_data[[#This Row],[Date Actioned]]), MONTH(tbl_raw_data[[#This Row],[Date Actioned]]), DAY(tbl_raw_data[[#This Row],[Date Actioned]]))</f>
        <v>45162</v>
      </c>
      <c r="L5368" s="55" t="str">
        <f>UPPER(TEXT(tbl_raw_data[[#This Row],[Updated_date]],"MMMM"))</f>
        <v>AUGUST</v>
      </c>
      <c r="M5368" s="55" t="str">
        <f>UPPER("Week "&amp;IF(ROUNDUP(DAY(tbl_raw_data[[#This Row],[Updated_date]])/7,0)=5,4,ROUNDUP(DAY(tbl_raw_data[[#This Row],[Updated_date]])/7,0)))</f>
        <v>WEEK 4</v>
      </c>
      <c r="N5368" s="57" t="str">
        <f>UPPER(VLOOKUP(tbl_raw_data[[#This Row],[Analyst]],[1]setting!$A$1:$B$15,2,0))</f>
        <v>MERCEDES</v>
      </c>
      <c r="O5368" s="57" t="str">
        <f>UPPER(tbl_raw_data[[#This Row],[Outcome]])</f>
        <v>APPROVE</v>
      </c>
      <c r="P5368" s="57" t="str">
        <f>UPPER(tbl_raw_data[[#This Row],[Queue Name]])</f>
        <v>CONSUMER POST BUREAU</v>
      </c>
      <c r="Q5368" s="57" t="str">
        <f>IF(tbl_raw_data[[#This Row],[time_taken_in_mins]]&lt;=20,"SLA_MET","SLA_NOT_MET")</f>
        <v>SLA_NOT_MET</v>
      </c>
    </row>
    <row r="5369" spans="1:17" ht="15" customHeight="1" x14ac:dyDescent="0.25">
      <c r="A5369" s="5" t="s">
        <v>2859</v>
      </c>
      <c r="B5369" s="6">
        <v>45162.850532407407</v>
      </c>
      <c r="C5369" s="23">
        <v>45162.85670138889</v>
      </c>
      <c r="D5369" s="24" t="s">
        <v>13</v>
      </c>
      <c r="E5369" s="24" t="s">
        <v>28</v>
      </c>
      <c r="F5369" s="24" t="s">
        <v>168</v>
      </c>
      <c r="G5369" s="115"/>
      <c r="H53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69" s="48">
        <f>tbl_raw_data[[#This Row],[Date Actioned]]-tbl_raw_data[[#This Row],[Date Tagged]]</f>
        <v>6.1689814829151146E-3</v>
      </c>
      <c r="J5369" s="50">
        <f>HOUR(tbl_raw_data[[#This Row],[time_taken]])*60+MINUTE(tbl_raw_data[[#This Row],[time_taken]])+SECOND(tbl_raw_data[[#This Row],[time_taken]])/60</f>
        <v>8.8833333333333329</v>
      </c>
      <c r="K5369" s="54">
        <f>DATE(YEAR(tbl_raw_data[[#This Row],[Date Actioned]]), MONTH(tbl_raw_data[[#This Row],[Date Actioned]]), DAY(tbl_raw_data[[#This Row],[Date Actioned]]))</f>
        <v>45162</v>
      </c>
      <c r="L5369" s="55" t="str">
        <f>UPPER(TEXT(tbl_raw_data[[#This Row],[Updated_date]],"MMMM"))</f>
        <v>AUGUST</v>
      </c>
      <c r="M5369" s="55" t="str">
        <f>UPPER("Week "&amp;IF(ROUNDUP(DAY(tbl_raw_data[[#This Row],[Updated_date]])/7,0)=5,4,ROUNDUP(DAY(tbl_raw_data[[#This Row],[Updated_date]])/7,0)))</f>
        <v>WEEK 4</v>
      </c>
      <c r="N5369" s="57" t="str">
        <f>UPPER(VLOOKUP(tbl_raw_data[[#This Row],[Analyst]],[1]setting!$A$1:$B$15,2,0))</f>
        <v>MERCEDES</v>
      </c>
      <c r="O5369" s="57" t="str">
        <f>UPPER(tbl_raw_data[[#This Row],[Outcome]])</f>
        <v>APPROVE</v>
      </c>
      <c r="P5369" s="57" t="str">
        <f>UPPER(tbl_raw_data[[#This Row],[Queue Name]])</f>
        <v>CONSUMER EXISTING</v>
      </c>
      <c r="Q5369" s="57" t="str">
        <f>IF(tbl_raw_data[[#This Row],[time_taken_in_mins]]&lt;=20,"SLA_MET","SLA_NOT_MET")</f>
        <v>SLA_MET</v>
      </c>
    </row>
    <row r="5370" spans="1:17" ht="15" customHeight="1" x14ac:dyDescent="0.25">
      <c r="A5370" s="11" t="s">
        <v>1526</v>
      </c>
      <c r="B5370" s="12">
        <v>45162.855787037035</v>
      </c>
      <c r="C5370" s="27">
        <v>45162.860266203701</v>
      </c>
      <c r="D5370" s="28" t="s">
        <v>13</v>
      </c>
      <c r="E5370" s="28" t="s">
        <v>41</v>
      </c>
      <c r="F5370" s="28" t="s">
        <v>168</v>
      </c>
      <c r="G5370" s="114"/>
      <c r="H53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0" s="48">
        <f>tbl_raw_data[[#This Row],[Date Actioned]]-tbl_raw_data[[#This Row],[Date Tagged]]</f>
        <v>4.4791666659875773E-3</v>
      </c>
      <c r="J5370" s="50">
        <f>HOUR(tbl_raw_data[[#This Row],[time_taken]])*60+MINUTE(tbl_raw_data[[#This Row],[time_taken]])+SECOND(tbl_raw_data[[#This Row],[time_taken]])/60</f>
        <v>6.45</v>
      </c>
      <c r="K5370" s="54">
        <f>DATE(YEAR(tbl_raw_data[[#This Row],[Date Actioned]]), MONTH(tbl_raw_data[[#This Row],[Date Actioned]]), DAY(tbl_raw_data[[#This Row],[Date Actioned]]))</f>
        <v>45162</v>
      </c>
      <c r="L5370" s="55" t="str">
        <f>UPPER(TEXT(tbl_raw_data[[#This Row],[Updated_date]],"MMMM"))</f>
        <v>AUGUST</v>
      </c>
      <c r="M5370" s="55" t="str">
        <f>UPPER("Week "&amp;IF(ROUNDUP(DAY(tbl_raw_data[[#This Row],[Updated_date]])/7,0)=5,4,ROUNDUP(DAY(tbl_raw_data[[#This Row],[Updated_date]])/7,0)))</f>
        <v>WEEK 4</v>
      </c>
      <c r="N5370" s="57" t="str">
        <f>UPPER(VLOOKUP(tbl_raw_data[[#This Row],[Analyst]],[1]setting!$A$1:$B$15,2,0))</f>
        <v>MERCEDES</v>
      </c>
      <c r="O5370" s="57" t="str">
        <f>UPPER(tbl_raw_data[[#This Row],[Outcome]])</f>
        <v>APPROVE</v>
      </c>
      <c r="P5370" s="57" t="str">
        <f>UPPER(tbl_raw_data[[#This Row],[Queue Name]])</f>
        <v>CONSUMER POST BUREAU</v>
      </c>
      <c r="Q5370" s="57" t="str">
        <f>IF(tbl_raw_data[[#This Row],[time_taken_in_mins]]&lt;=20,"SLA_MET","SLA_NOT_MET")</f>
        <v>SLA_MET</v>
      </c>
    </row>
    <row r="5371" spans="1:17" ht="15" customHeight="1" x14ac:dyDescent="0.25">
      <c r="A5371" s="22" t="s">
        <v>5037</v>
      </c>
      <c r="B5371" s="6">
        <v>45162.856319444443</v>
      </c>
      <c r="C5371" s="23">
        <v>45162.865891203706</v>
      </c>
      <c r="D5371" s="24" t="s">
        <v>46</v>
      </c>
      <c r="E5371" s="24" t="s">
        <v>28</v>
      </c>
      <c r="F5371" s="24" t="s">
        <v>254</v>
      </c>
      <c r="G5371" s="113" t="s">
        <v>448</v>
      </c>
      <c r="H53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1" s="48">
        <f>tbl_raw_data[[#This Row],[Date Actioned]]-tbl_raw_data[[#This Row],[Date Tagged]]</f>
        <v>9.5717592630535364E-3</v>
      </c>
      <c r="J5371" s="50">
        <f>HOUR(tbl_raw_data[[#This Row],[time_taken]])*60+MINUTE(tbl_raw_data[[#This Row],[time_taken]])+SECOND(tbl_raw_data[[#This Row],[time_taken]])/60</f>
        <v>13.783333333333333</v>
      </c>
      <c r="K5371" s="54">
        <f>DATE(YEAR(tbl_raw_data[[#This Row],[Date Actioned]]), MONTH(tbl_raw_data[[#This Row],[Date Actioned]]), DAY(tbl_raw_data[[#This Row],[Date Actioned]]))</f>
        <v>45162</v>
      </c>
      <c r="L5371" s="55" t="str">
        <f>UPPER(TEXT(tbl_raw_data[[#This Row],[Updated_date]],"MMMM"))</f>
        <v>AUGUST</v>
      </c>
      <c r="M5371" s="55" t="str">
        <f>UPPER("Week "&amp;IF(ROUNDUP(DAY(tbl_raw_data[[#This Row],[Updated_date]])/7,0)=5,4,ROUNDUP(DAY(tbl_raw_data[[#This Row],[Updated_date]])/7,0)))</f>
        <v>WEEK 4</v>
      </c>
      <c r="N5371" s="57" t="str">
        <f>UPPER(VLOOKUP(tbl_raw_data[[#This Row],[Analyst]],[1]setting!$A$1:$B$15,2,0))</f>
        <v>FARDIN</v>
      </c>
      <c r="O5371" s="57" t="str">
        <f>UPPER(tbl_raw_data[[#This Row],[Outcome]])</f>
        <v>DECLINE</v>
      </c>
      <c r="P5371" s="57" t="str">
        <f>UPPER(tbl_raw_data[[#This Row],[Queue Name]])</f>
        <v>CONSUMER EXISTING</v>
      </c>
      <c r="Q5371" s="57" t="str">
        <f>IF(tbl_raw_data[[#This Row],[time_taken_in_mins]]&lt;=20,"SLA_MET","SLA_NOT_MET")</f>
        <v>SLA_MET</v>
      </c>
    </row>
    <row r="5372" spans="1:17" ht="15" customHeight="1" x14ac:dyDescent="0.25">
      <c r="A5372" s="22" t="s">
        <v>1112</v>
      </c>
      <c r="B5372" s="6">
        <v>45162.859837962962</v>
      </c>
      <c r="C5372" s="23">
        <v>45162.863680555558</v>
      </c>
      <c r="D5372" s="24" t="s">
        <v>13</v>
      </c>
      <c r="E5372" s="24" t="s">
        <v>28</v>
      </c>
      <c r="F5372" s="24" t="s">
        <v>168</v>
      </c>
      <c r="G5372" s="115"/>
      <c r="H53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2" s="48">
        <f>tbl_raw_data[[#This Row],[Date Actioned]]-tbl_raw_data[[#This Row],[Date Tagged]]</f>
        <v>3.8425925959018059E-3</v>
      </c>
      <c r="J5372" s="50">
        <f>HOUR(tbl_raw_data[[#This Row],[time_taken]])*60+MINUTE(tbl_raw_data[[#This Row],[time_taken]])+SECOND(tbl_raw_data[[#This Row],[time_taken]])/60</f>
        <v>5.5333333333333332</v>
      </c>
      <c r="K5372" s="54">
        <f>DATE(YEAR(tbl_raw_data[[#This Row],[Date Actioned]]), MONTH(tbl_raw_data[[#This Row],[Date Actioned]]), DAY(tbl_raw_data[[#This Row],[Date Actioned]]))</f>
        <v>45162</v>
      </c>
      <c r="L5372" s="55" t="str">
        <f>UPPER(TEXT(tbl_raw_data[[#This Row],[Updated_date]],"MMMM"))</f>
        <v>AUGUST</v>
      </c>
      <c r="M5372" s="55" t="str">
        <f>UPPER("Week "&amp;IF(ROUNDUP(DAY(tbl_raw_data[[#This Row],[Updated_date]])/7,0)=5,4,ROUNDUP(DAY(tbl_raw_data[[#This Row],[Updated_date]])/7,0)))</f>
        <v>WEEK 4</v>
      </c>
      <c r="N5372" s="57" t="str">
        <f>UPPER(VLOOKUP(tbl_raw_data[[#This Row],[Analyst]],[1]setting!$A$1:$B$15,2,0))</f>
        <v>MERCEDES</v>
      </c>
      <c r="O5372" s="57" t="str">
        <f>UPPER(tbl_raw_data[[#This Row],[Outcome]])</f>
        <v>APPROVE</v>
      </c>
      <c r="P5372" s="57" t="str">
        <f>UPPER(tbl_raw_data[[#This Row],[Queue Name]])</f>
        <v>CONSUMER EXISTING</v>
      </c>
      <c r="Q5372" s="57" t="str">
        <f>IF(tbl_raw_data[[#This Row],[time_taken_in_mins]]&lt;=20,"SLA_MET","SLA_NOT_MET")</f>
        <v>SLA_MET</v>
      </c>
    </row>
    <row r="5373" spans="1:17" ht="15" customHeight="1" x14ac:dyDescent="0.25">
      <c r="A5373" s="5" t="s">
        <v>5107</v>
      </c>
      <c r="B5373" s="12">
        <v>45162.863067129627</v>
      </c>
      <c r="C5373" s="27">
        <v>45162.872847222221</v>
      </c>
      <c r="D5373" s="28" t="s">
        <v>8</v>
      </c>
      <c r="E5373" s="28" t="s">
        <v>41</v>
      </c>
      <c r="F5373" s="28" t="s">
        <v>168</v>
      </c>
      <c r="G5373" s="114"/>
      <c r="H53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3" s="48">
        <f>tbl_raw_data[[#This Row],[Date Actioned]]-tbl_raw_data[[#This Row],[Date Tagged]]</f>
        <v>9.7800925941555761E-3</v>
      </c>
      <c r="J5373" s="50">
        <f>HOUR(tbl_raw_data[[#This Row],[time_taken]])*60+MINUTE(tbl_raw_data[[#This Row],[time_taken]])+SECOND(tbl_raw_data[[#This Row],[time_taken]])/60</f>
        <v>14.083333333333334</v>
      </c>
      <c r="K5373" s="54">
        <f>DATE(YEAR(tbl_raw_data[[#This Row],[Date Actioned]]), MONTH(tbl_raw_data[[#This Row],[Date Actioned]]), DAY(tbl_raw_data[[#This Row],[Date Actioned]]))</f>
        <v>45162</v>
      </c>
      <c r="L5373" s="55" t="str">
        <f>UPPER(TEXT(tbl_raw_data[[#This Row],[Updated_date]],"MMMM"))</f>
        <v>AUGUST</v>
      </c>
      <c r="M5373" s="55" t="str">
        <f>UPPER("Week "&amp;IF(ROUNDUP(DAY(tbl_raw_data[[#This Row],[Updated_date]])/7,0)=5,4,ROUNDUP(DAY(tbl_raw_data[[#This Row],[Updated_date]])/7,0)))</f>
        <v>WEEK 4</v>
      </c>
      <c r="N5373" s="57" t="str">
        <f>UPPER(VLOOKUP(tbl_raw_data[[#This Row],[Analyst]],[1]setting!$A$1:$B$15,2,0))</f>
        <v>MERCEDES</v>
      </c>
      <c r="O5373" s="57" t="str">
        <f>UPPER(tbl_raw_data[[#This Row],[Outcome]])</f>
        <v>WITHDRAW</v>
      </c>
      <c r="P5373" s="57" t="str">
        <f>UPPER(tbl_raw_data[[#This Row],[Queue Name]])</f>
        <v>CONSUMER POST BUREAU</v>
      </c>
      <c r="Q5373" s="57" t="str">
        <f>IF(tbl_raw_data[[#This Row],[time_taken_in_mins]]&lt;=20,"SLA_MET","SLA_NOT_MET")</f>
        <v>SLA_MET</v>
      </c>
    </row>
    <row r="5374" spans="1:17" ht="15" customHeight="1" x14ac:dyDescent="0.25">
      <c r="A5374" s="11" t="s">
        <v>1143</v>
      </c>
      <c r="B5374" s="6">
        <v>45162.911041666666</v>
      </c>
      <c r="C5374" s="23">
        <v>45162.914930555555</v>
      </c>
      <c r="D5374" s="24" t="s">
        <v>8</v>
      </c>
      <c r="E5374" s="24" t="s">
        <v>41</v>
      </c>
      <c r="F5374" s="24" t="s">
        <v>254</v>
      </c>
      <c r="G5374" s="115"/>
      <c r="H53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4" s="48">
        <f>tbl_raw_data[[#This Row],[Date Actioned]]-tbl_raw_data[[#This Row],[Date Tagged]]</f>
        <v>3.8888888884685002E-3</v>
      </c>
      <c r="J5374" s="50">
        <f>HOUR(tbl_raw_data[[#This Row],[time_taken]])*60+MINUTE(tbl_raw_data[[#This Row],[time_taken]])+SECOND(tbl_raw_data[[#This Row],[time_taken]])/60</f>
        <v>5.6</v>
      </c>
      <c r="K5374" s="54">
        <f>DATE(YEAR(tbl_raw_data[[#This Row],[Date Actioned]]), MONTH(tbl_raw_data[[#This Row],[Date Actioned]]), DAY(tbl_raw_data[[#This Row],[Date Actioned]]))</f>
        <v>45162</v>
      </c>
      <c r="L5374" s="55" t="str">
        <f>UPPER(TEXT(tbl_raw_data[[#This Row],[Updated_date]],"MMMM"))</f>
        <v>AUGUST</v>
      </c>
      <c r="M5374" s="55" t="str">
        <f>UPPER("Week "&amp;IF(ROUNDUP(DAY(tbl_raw_data[[#This Row],[Updated_date]])/7,0)=5,4,ROUNDUP(DAY(tbl_raw_data[[#This Row],[Updated_date]])/7,0)))</f>
        <v>WEEK 4</v>
      </c>
      <c r="N5374" s="57" t="str">
        <f>UPPER(VLOOKUP(tbl_raw_data[[#This Row],[Analyst]],[1]setting!$A$1:$B$15,2,0))</f>
        <v>FARDIN</v>
      </c>
      <c r="O5374" s="57" t="str">
        <f>UPPER(tbl_raw_data[[#This Row],[Outcome]])</f>
        <v>WITHDRAW</v>
      </c>
      <c r="P5374" s="57" t="str">
        <f>UPPER(tbl_raw_data[[#This Row],[Queue Name]])</f>
        <v>CONSUMER POST BUREAU</v>
      </c>
      <c r="Q5374" s="57" t="str">
        <f>IF(tbl_raw_data[[#This Row],[time_taken_in_mins]]&lt;=20,"SLA_MET","SLA_NOT_MET")</f>
        <v>SLA_MET</v>
      </c>
    </row>
    <row r="5375" spans="1:17" ht="15" customHeight="1" x14ac:dyDescent="0.25">
      <c r="A5375" s="22" t="s">
        <v>366</v>
      </c>
      <c r="B5375" s="12">
        <v>45162.930243055554</v>
      </c>
      <c r="C5375" s="27">
        <v>45162.932696759257</v>
      </c>
      <c r="D5375" s="28" t="s">
        <v>8</v>
      </c>
      <c r="E5375" s="28" t="s">
        <v>41</v>
      </c>
      <c r="F5375" s="28" t="s">
        <v>254</v>
      </c>
      <c r="G5375" s="114"/>
      <c r="H53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5" s="48">
        <f>tbl_raw_data[[#This Row],[Date Actioned]]-tbl_raw_data[[#This Row],[Date Tagged]]</f>
        <v>2.4537037024856545E-3</v>
      </c>
      <c r="J5375" s="50">
        <f>HOUR(tbl_raw_data[[#This Row],[time_taken]])*60+MINUTE(tbl_raw_data[[#This Row],[time_taken]])+SECOND(tbl_raw_data[[#This Row],[time_taken]])/60</f>
        <v>3.5333333333333332</v>
      </c>
      <c r="K5375" s="54">
        <f>DATE(YEAR(tbl_raw_data[[#This Row],[Date Actioned]]), MONTH(tbl_raw_data[[#This Row],[Date Actioned]]), DAY(tbl_raw_data[[#This Row],[Date Actioned]]))</f>
        <v>45162</v>
      </c>
      <c r="L5375" s="55" t="str">
        <f>UPPER(TEXT(tbl_raw_data[[#This Row],[Updated_date]],"MMMM"))</f>
        <v>AUGUST</v>
      </c>
      <c r="M5375" s="55" t="str">
        <f>UPPER("Week "&amp;IF(ROUNDUP(DAY(tbl_raw_data[[#This Row],[Updated_date]])/7,0)=5,4,ROUNDUP(DAY(tbl_raw_data[[#This Row],[Updated_date]])/7,0)))</f>
        <v>WEEK 4</v>
      </c>
      <c r="N5375" s="57" t="str">
        <f>UPPER(VLOOKUP(tbl_raw_data[[#This Row],[Analyst]],[1]setting!$A$1:$B$15,2,0))</f>
        <v>FARDIN</v>
      </c>
      <c r="O5375" s="57" t="str">
        <f>UPPER(tbl_raw_data[[#This Row],[Outcome]])</f>
        <v>WITHDRAW</v>
      </c>
      <c r="P5375" s="57" t="str">
        <f>UPPER(tbl_raw_data[[#This Row],[Queue Name]])</f>
        <v>CONSUMER POST BUREAU</v>
      </c>
      <c r="Q5375" s="57" t="str">
        <f>IF(tbl_raw_data[[#This Row],[time_taken_in_mins]]&lt;=20,"SLA_MET","SLA_NOT_MET")</f>
        <v>SLA_MET</v>
      </c>
    </row>
    <row r="5376" spans="1:17" ht="15" customHeight="1" x14ac:dyDescent="0.25">
      <c r="A5376" s="5" t="s">
        <v>7265</v>
      </c>
      <c r="B5376" s="6">
        <v>45163.070659722223</v>
      </c>
      <c r="C5376" s="23">
        <v>45163.369120370371</v>
      </c>
      <c r="D5376" s="24" t="s">
        <v>13</v>
      </c>
      <c r="E5376" s="24" t="s">
        <v>41</v>
      </c>
      <c r="F5376" s="24" t="s">
        <v>10</v>
      </c>
      <c r="G5376" s="115"/>
      <c r="H53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76" s="48">
        <f>tbl_raw_data[[#This Row],[Date Actioned]]-tbl_raw_data[[#This Row],[Date Tagged]]</f>
        <v>0.29846064814773854</v>
      </c>
      <c r="J5376" s="50">
        <f>HOUR(tbl_raw_data[[#This Row],[time_taken]])*60+MINUTE(tbl_raw_data[[#This Row],[time_taken]])+SECOND(tbl_raw_data[[#This Row],[time_taken]])/60</f>
        <v>429.78333333333336</v>
      </c>
      <c r="K5376" s="54">
        <f>DATE(YEAR(tbl_raw_data[[#This Row],[Date Actioned]]), MONTH(tbl_raw_data[[#This Row],[Date Actioned]]), DAY(tbl_raw_data[[#This Row],[Date Actioned]]))</f>
        <v>45163</v>
      </c>
      <c r="L5376" s="55" t="str">
        <f>UPPER(TEXT(tbl_raw_data[[#This Row],[Updated_date]],"MMMM"))</f>
        <v>AUGUST</v>
      </c>
      <c r="M5376" s="55" t="str">
        <f>UPPER("Week "&amp;IF(ROUNDUP(DAY(tbl_raw_data[[#This Row],[Updated_date]])/7,0)=5,4,ROUNDUP(DAY(tbl_raw_data[[#This Row],[Updated_date]])/7,0)))</f>
        <v>WEEK 4</v>
      </c>
      <c r="N5376" s="57" t="str">
        <f>UPPER(VLOOKUP(tbl_raw_data[[#This Row],[Analyst]],[1]setting!$A$1:$B$15,2,0))</f>
        <v>SAM</v>
      </c>
      <c r="O5376" s="57" t="str">
        <f>UPPER(tbl_raw_data[[#This Row],[Outcome]])</f>
        <v>APPROVE</v>
      </c>
      <c r="P5376" s="57" t="str">
        <f>UPPER(tbl_raw_data[[#This Row],[Queue Name]])</f>
        <v>CONSUMER POST BUREAU</v>
      </c>
      <c r="Q5376" s="57" t="str">
        <f>IF(tbl_raw_data[[#This Row],[time_taken_in_mins]]&lt;=20,"SLA_MET","SLA_NOT_MET")</f>
        <v>SLA_NOT_MET</v>
      </c>
    </row>
    <row r="5377" spans="1:17" ht="39" x14ac:dyDescent="0.25">
      <c r="A5377" s="22" t="s">
        <v>3318</v>
      </c>
      <c r="B5377" s="12">
        <v>45163.3830787037</v>
      </c>
      <c r="C5377" s="27">
        <v>45163.389884259261</v>
      </c>
      <c r="D5377" s="28" t="s">
        <v>8</v>
      </c>
      <c r="E5377" s="28" t="s">
        <v>28</v>
      </c>
      <c r="F5377" s="28" t="s">
        <v>10</v>
      </c>
      <c r="G5377" s="112" t="s">
        <v>234</v>
      </c>
      <c r="H53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77" s="48">
        <f>tbl_raw_data[[#This Row],[Date Actioned]]-tbl_raw_data[[#This Row],[Date Tagged]]</f>
        <v>6.8055555602768436E-3</v>
      </c>
      <c r="J5377" s="50">
        <f>HOUR(tbl_raw_data[[#This Row],[time_taken]])*60+MINUTE(tbl_raw_data[[#This Row],[time_taken]])+SECOND(tbl_raw_data[[#This Row],[time_taken]])/60</f>
        <v>9.8000000000000007</v>
      </c>
      <c r="K5377" s="54">
        <f>DATE(YEAR(tbl_raw_data[[#This Row],[Date Actioned]]), MONTH(tbl_raw_data[[#This Row],[Date Actioned]]), DAY(tbl_raw_data[[#This Row],[Date Actioned]]))</f>
        <v>45163</v>
      </c>
      <c r="L5377" s="55" t="str">
        <f>UPPER(TEXT(tbl_raw_data[[#This Row],[Updated_date]],"MMMM"))</f>
        <v>AUGUST</v>
      </c>
      <c r="M5377" s="55" t="str">
        <f>UPPER("Week "&amp;IF(ROUNDUP(DAY(tbl_raw_data[[#This Row],[Updated_date]])/7,0)=5,4,ROUNDUP(DAY(tbl_raw_data[[#This Row],[Updated_date]])/7,0)))</f>
        <v>WEEK 4</v>
      </c>
      <c r="N5377" s="57" t="str">
        <f>UPPER(VLOOKUP(tbl_raw_data[[#This Row],[Analyst]],[1]setting!$A$1:$B$15,2,0))</f>
        <v>SAM</v>
      </c>
      <c r="O5377" s="57" t="str">
        <f>UPPER(tbl_raw_data[[#This Row],[Outcome]])</f>
        <v>WITHDRAW</v>
      </c>
      <c r="P5377" s="57" t="str">
        <f>UPPER(tbl_raw_data[[#This Row],[Queue Name]])</f>
        <v>CONSUMER EXISTING</v>
      </c>
      <c r="Q5377" s="57" t="str">
        <f>IF(tbl_raw_data[[#This Row],[time_taken_in_mins]]&lt;=20,"SLA_MET","SLA_NOT_MET")</f>
        <v>SLA_MET</v>
      </c>
    </row>
    <row r="5378" spans="1:17" ht="15" customHeight="1" x14ac:dyDescent="0.25">
      <c r="A5378" s="11" t="s">
        <v>3756</v>
      </c>
      <c r="B5378" s="12">
        <v>45163.390381944446</v>
      </c>
      <c r="C5378" s="27">
        <v>45163.39775462963</v>
      </c>
      <c r="D5378" s="28" t="s">
        <v>13</v>
      </c>
      <c r="E5378" s="28" t="s">
        <v>9</v>
      </c>
      <c r="F5378" s="28" t="s">
        <v>10</v>
      </c>
      <c r="G5378" s="112" t="s">
        <v>546</v>
      </c>
      <c r="H53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8" s="48">
        <f>tbl_raw_data[[#This Row],[Date Actioned]]-tbl_raw_data[[#This Row],[Date Tagged]]</f>
        <v>7.3726851842366159E-3</v>
      </c>
      <c r="J5378" s="50">
        <f>HOUR(tbl_raw_data[[#This Row],[time_taken]])*60+MINUTE(tbl_raw_data[[#This Row],[time_taken]])+SECOND(tbl_raw_data[[#This Row],[time_taken]])/60</f>
        <v>10.616666666666667</v>
      </c>
      <c r="K5378" s="54">
        <f>DATE(YEAR(tbl_raw_data[[#This Row],[Date Actioned]]), MONTH(tbl_raw_data[[#This Row],[Date Actioned]]), DAY(tbl_raw_data[[#This Row],[Date Actioned]]))</f>
        <v>45163</v>
      </c>
      <c r="L5378" s="55" t="str">
        <f>UPPER(TEXT(tbl_raw_data[[#This Row],[Updated_date]],"MMMM"))</f>
        <v>AUGUST</v>
      </c>
      <c r="M5378" s="55" t="str">
        <f>UPPER("Week "&amp;IF(ROUNDUP(DAY(tbl_raw_data[[#This Row],[Updated_date]])/7,0)=5,4,ROUNDUP(DAY(tbl_raw_data[[#This Row],[Updated_date]])/7,0)))</f>
        <v>WEEK 4</v>
      </c>
      <c r="N5378" s="57" t="str">
        <f>UPPER(VLOOKUP(tbl_raw_data[[#This Row],[Analyst]],[1]setting!$A$1:$B$15,2,0))</f>
        <v>SAM</v>
      </c>
      <c r="O5378" s="57" t="str">
        <f>UPPER(tbl_raw_data[[#This Row],[Outcome]])</f>
        <v>APPROVE</v>
      </c>
      <c r="P5378" s="57" t="str">
        <f>UPPER(tbl_raw_data[[#This Row],[Queue Name]])</f>
        <v>CONSUMER PRE BUREAU</v>
      </c>
      <c r="Q5378" s="57" t="str">
        <f>IF(tbl_raw_data[[#This Row],[time_taken_in_mins]]&lt;=20,"SLA_MET","SLA_NOT_MET")</f>
        <v>SLA_MET</v>
      </c>
    </row>
    <row r="5379" spans="1:17" ht="15" customHeight="1" x14ac:dyDescent="0.25">
      <c r="A5379" s="22" t="s">
        <v>5152</v>
      </c>
      <c r="B5379" s="6">
        <v>45163.391689814816</v>
      </c>
      <c r="C5379" s="23">
        <v>45163.401562500003</v>
      </c>
      <c r="D5379" s="24" t="s">
        <v>13</v>
      </c>
      <c r="E5379" s="24" t="s">
        <v>28</v>
      </c>
      <c r="F5379" s="24" t="s">
        <v>10</v>
      </c>
      <c r="G5379" s="113" t="s">
        <v>546</v>
      </c>
      <c r="H53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79" s="48">
        <f>tbl_raw_data[[#This Row],[Date Actioned]]-tbl_raw_data[[#This Row],[Date Tagged]]</f>
        <v>9.8726851865649223E-3</v>
      </c>
      <c r="J5379" s="50">
        <f>HOUR(tbl_raw_data[[#This Row],[time_taken]])*60+MINUTE(tbl_raw_data[[#This Row],[time_taken]])+SECOND(tbl_raw_data[[#This Row],[time_taken]])/60</f>
        <v>14.216666666666667</v>
      </c>
      <c r="K5379" s="54">
        <f>DATE(YEAR(tbl_raw_data[[#This Row],[Date Actioned]]), MONTH(tbl_raw_data[[#This Row],[Date Actioned]]), DAY(tbl_raw_data[[#This Row],[Date Actioned]]))</f>
        <v>45163</v>
      </c>
      <c r="L5379" s="55" t="str">
        <f>UPPER(TEXT(tbl_raw_data[[#This Row],[Updated_date]],"MMMM"))</f>
        <v>AUGUST</v>
      </c>
      <c r="M5379" s="55" t="str">
        <f>UPPER("Week "&amp;IF(ROUNDUP(DAY(tbl_raw_data[[#This Row],[Updated_date]])/7,0)=5,4,ROUNDUP(DAY(tbl_raw_data[[#This Row],[Updated_date]])/7,0)))</f>
        <v>WEEK 4</v>
      </c>
      <c r="N5379" s="57" t="str">
        <f>UPPER(VLOOKUP(tbl_raw_data[[#This Row],[Analyst]],[1]setting!$A$1:$B$15,2,0))</f>
        <v>SAM</v>
      </c>
      <c r="O5379" s="57" t="str">
        <f>UPPER(tbl_raw_data[[#This Row],[Outcome]])</f>
        <v>APPROVE</v>
      </c>
      <c r="P5379" s="57" t="str">
        <f>UPPER(tbl_raw_data[[#This Row],[Queue Name]])</f>
        <v>CONSUMER EXISTING</v>
      </c>
      <c r="Q5379" s="57" t="str">
        <f>IF(tbl_raw_data[[#This Row],[time_taken_in_mins]]&lt;=20,"SLA_MET","SLA_NOT_MET")</f>
        <v>SLA_MET</v>
      </c>
    </row>
    <row r="5380" spans="1:17" ht="15" customHeight="1" x14ac:dyDescent="0.25">
      <c r="A5380" s="5" t="s">
        <v>1010</v>
      </c>
      <c r="B5380" s="6">
        <v>45163.407129629632</v>
      </c>
      <c r="C5380" s="23">
        <v>45163.410821759258</v>
      </c>
      <c r="D5380" s="24" t="s">
        <v>8</v>
      </c>
      <c r="E5380" s="24" t="s">
        <v>41</v>
      </c>
      <c r="F5380" s="24" t="s">
        <v>228</v>
      </c>
      <c r="G5380" s="115"/>
      <c r="H53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0" s="48">
        <f>tbl_raw_data[[#This Row],[Date Actioned]]-tbl_raw_data[[#This Row],[Date Tagged]]</f>
        <v>3.6921296268701553E-3</v>
      </c>
      <c r="J5380" s="50">
        <f>HOUR(tbl_raw_data[[#This Row],[time_taken]])*60+MINUTE(tbl_raw_data[[#This Row],[time_taken]])+SECOND(tbl_raw_data[[#This Row],[time_taken]])/60</f>
        <v>5.3166666666666664</v>
      </c>
      <c r="K5380" s="54">
        <f>DATE(YEAR(tbl_raw_data[[#This Row],[Date Actioned]]), MONTH(tbl_raw_data[[#This Row],[Date Actioned]]), DAY(tbl_raw_data[[#This Row],[Date Actioned]]))</f>
        <v>45163</v>
      </c>
      <c r="L5380" s="55" t="str">
        <f>UPPER(TEXT(tbl_raw_data[[#This Row],[Updated_date]],"MMMM"))</f>
        <v>AUGUST</v>
      </c>
      <c r="M5380" s="55" t="str">
        <f>UPPER("Week "&amp;IF(ROUNDUP(DAY(tbl_raw_data[[#This Row],[Updated_date]])/7,0)=5,4,ROUNDUP(DAY(tbl_raw_data[[#This Row],[Updated_date]])/7,0)))</f>
        <v>WEEK 4</v>
      </c>
      <c r="N5380" s="57" t="str">
        <f>UPPER(VLOOKUP(tbl_raw_data[[#This Row],[Analyst]],[1]setting!$A$1:$B$15,2,0))</f>
        <v>OUADIR</v>
      </c>
      <c r="O5380" s="57" t="str">
        <f>UPPER(tbl_raw_data[[#This Row],[Outcome]])</f>
        <v>WITHDRAW</v>
      </c>
      <c r="P5380" s="57" t="str">
        <f>UPPER(tbl_raw_data[[#This Row],[Queue Name]])</f>
        <v>CONSUMER POST BUREAU</v>
      </c>
      <c r="Q5380" s="57" t="str">
        <f>IF(tbl_raw_data[[#This Row],[time_taken_in_mins]]&lt;=20,"SLA_MET","SLA_NOT_MET")</f>
        <v>SLA_MET</v>
      </c>
    </row>
    <row r="5381" spans="1:17" ht="15" customHeight="1" x14ac:dyDescent="0.25">
      <c r="A5381" s="5" t="s">
        <v>397</v>
      </c>
      <c r="B5381" s="12">
        <v>45163.410578703704</v>
      </c>
      <c r="C5381" s="27">
        <v>45163.413101851853</v>
      </c>
      <c r="D5381" s="28" t="s">
        <v>13</v>
      </c>
      <c r="E5381" s="28" t="s">
        <v>41</v>
      </c>
      <c r="F5381" s="28" t="s">
        <v>228</v>
      </c>
      <c r="G5381" s="114"/>
      <c r="H53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1" s="48">
        <f>tbl_raw_data[[#This Row],[Date Actioned]]-tbl_raw_data[[#This Row],[Date Tagged]]</f>
        <v>2.5231481486116536E-3</v>
      </c>
      <c r="J5381" s="50">
        <f>HOUR(tbl_raw_data[[#This Row],[time_taken]])*60+MINUTE(tbl_raw_data[[#This Row],[time_taken]])+SECOND(tbl_raw_data[[#This Row],[time_taken]])/60</f>
        <v>3.6333333333333333</v>
      </c>
      <c r="K5381" s="54">
        <f>DATE(YEAR(tbl_raw_data[[#This Row],[Date Actioned]]), MONTH(tbl_raw_data[[#This Row],[Date Actioned]]), DAY(tbl_raw_data[[#This Row],[Date Actioned]]))</f>
        <v>45163</v>
      </c>
      <c r="L5381" s="55" t="str">
        <f>UPPER(TEXT(tbl_raw_data[[#This Row],[Updated_date]],"MMMM"))</f>
        <v>AUGUST</v>
      </c>
      <c r="M5381" s="55" t="str">
        <f>UPPER("Week "&amp;IF(ROUNDUP(DAY(tbl_raw_data[[#This Row],[Updated_date]])/7,0)=5,4,ROUNDUP(DAY(tbl_raw_data[[#This Row],[Updated_date]])/7,0)))</f>
        <v>WEEK 4</v>
      </c>
      <c r="N5381" s="57" t="str">
        <f>UPPER(VLOOKUP(tbl_raw_data[[#This Row],[Analyst]],[1]setting!$A$1:$B$15,2,0))</f>
        <v>OUADIR</v>
      </c>
      <c r="O5381" s="57" t="str">
        <f>UPPER(tbl_raw_data[[#This Row],[Outcome]])</f>
        <v>APPROVE</v>
      </c>
      <c r="P5381" s="57" t="str">
        <f>UPPER(tbl_raw_data[[#This Row],[Queue Name]])</f>
        <v>CONSUMER POST BUREAU</v>
      </c>
      <c r="Q5381" s="57" t="str">
        <f>IF(tbl_raw_data[[#This Row],[time_taken_in_mins]]&lt;=20,"SLA_MET","SLA_NOT_MET")</f>
        <v>SLA_MET</v>
      </c>
    </row>
    <row r="5382" spans="1:17" ht="15" customHeight="1" x14ac:dyDescent="0.25">
      <c r="A5382" s="11" t="s">
        <v>1635</v>
      </c>
      <c r="B5382" s="6">
        <v>45163.423680555556</v>
      </c>
      <c r="C5382" s="23">
        <v>45163.428287037037</v>
      </c>
      <c r="D5382" s="24" t="s">
        <v>13</v>
      </c>
      <c r="E5382" s="24" t="s">
        <v>28</v>
      </c>
      <c r="F5382" s="24" t="s">
        <v>10</v>
      </c>
      <c r="G5382" s="115"/>
      <c r="H53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2" s="48">
        <f>tbl_raw_data[[#This Row],[Date Actioned]]-tbl_raw_data[[#This Row],[Date Tagged]]</f>
        <v>4.6064814814599231E-3</v>
      </c>
      <c r="J5382" s="50">
        <f>HOUR(tbl_raw_data[[#This Row],[time_taken]])*60+MINUTE(tbl_raw_data[[#This Row],[time_taken]])+SECOND(tbl_raw_data[[#This Row],[time_taken]])/60</f>
        <v>6.6333333333333329</v>
      </c>
      <c r="K5382" s="54">
        <f>DATE(YEAR(tbl_raw_data[[#This Row],[Date Actioned]]), MONTH(tbl_raw_data[[#This Row],[Date Actioned]]), DAY(tbl_raw_data[[#This Row],[Date Actioned]]))</f>
        <v>45163</v>
      </c>
      <c r="L5382" s="55" t="str">
        <f>UPPER(TEXT(tbl_raw_data[[#This Row],[Updated_date]],"MMMM"))</f>
        <v>AUGUST</v>
      </c>
      <c r="M5382" s="55" t="str">
        <f>UPPER("Week "&amp;IF(ROUNDUP(DAY(tbl_raw_data[[#This Row],[Updated_date]])/7,0)=5,4,ROUNDUP(DAY(tbl_raw_data[[#This Row],[Updated_date]])/7,0)))</f>
        <v>WEEK 4</v>
      </c>
      <c r="N5382" s="57" t="str">
        <f>UPPER(VLOOKUP(tbl_raw_data[[#This Row],[Analyst]],[1]setting!$A$1:$B$15,2,0))</f>
        <v>SAM</v>
      </c>
      <c r="O5382" s="57" t="str">
        <f>UPPER(tbl_raw_data[[#This Row],[Outcome]])</f>
        <v>APPROVE</v>
      </c>
      <c r="P5382" s="57" t="str">
        <f>UPPER(tbl_raw_data[[#This Row],[Queue Name]])</f>
        <v>CONSUMER EXISTING</v>
      </c>
      <c r="Q5382" s="57" t="str">
        <f>IF(tbl_raw_data[[#This Row],[time_taken_in_mins]]&lt;=20,"SLA_MET","SLA_NOT_MET")</f>
        <v>SLA_MET</v>
      </c>
    </row>
    <row r="5383" spans="1:17" ht="15" customHeight="1" x14ac:dyDescent="0.25">
      <c r="A5383" s="22" t="s">
        <v>4690</v>
      </c>
      <c r="B5383" s="12">
        <v>45163.424398148149</v>
      </c>
      <c r="C5383" s="27">
        <v>45163.433263888888</v>
      </c>
      <c r="D5383" s="28" t="s">
        <v>13</v>
      </c>
      <c r="E5383" s="28" t="s">
        <v>28</v>
      </c>
      <c r="F5383" s="28" t="s">
        <v>10</v>
      </c>
      <c r="G5383" s="114"/>
      <c r="H53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3" s="48">
        <f>tbl_raw_data[[#This Row],[Date Actioned]]-tbl_raw_data[[#This Row],[Date Tagged]]</f>
        <v>8.8657407395658083E-3</v>
      </c>
      <c r="J5383" s="50">
        <f>HOUR(tbl_raw_data[[#This Row],[time_taken]])*60+MINUTE(tbl_raw_data[[#This Row],[time_taken]])+SECOND(tbl_raw_data[[#This Row],[time_taken]])/60</f>
        <v>12.766666666666667</v>
      </c>
      <c r="K5383" s="54">
        <f>DATE(YEAR(tbl_raw_data[[#This Row],[Date Actioned]]), MONTH(tbl_raw_data[[#This Row],[Date Actioned]]), DAY(tbl_raw_data[[#This Row],[Date Actioned]]))</f>
        <v>45163</v>
      </c>
      <c r="L5383" s="55" t="str">
        <f>UPPER(TEXT(tbl_raw_data[[#This Row],[Updated_date]],"MMMM"))</f>
        <v>AUGUST</v>
      </c>
      <c r="M5383" s="55" t="str">
        <f>UPPER("Week "&amp;IF(ROUNDUP(DAY(tbl_raw_data[[#This Row],[Updated_date]])/7,0)=5,4,ROUNDUP(DAY(tbl_raw_data[[#This Row],[Updated_date]])/7,0)))</f>
        <v>WEEK 4</v>
      </c>
      <c r="N5383" s="57" t="str">
        <f>UPPER(VLOOKUP(tbl_raw_data[[#This Row],[Analyst]],[1]setting!$A$1:$B$15,2,0))</f>
        <v>SAM</v>
      </c>
      <c r="O5383" s="57" t="str">
        <f>UPPER(tbl_raw_data[[#This Row],[Outcome]])</f>
        <v>APPROVE</v>
      </c>
      <c r="P5383" s="57" t="str">
        <f>UPPER(tbl_raw_data[[#This Row],[Queue Name]])</f>
        <v>CONSUMER EXISTING</v>
      </c>
      <c r="Q5383" s="57" t="str">
        <f>IF(tbl_raw_data[[#This Row],[time_taken_in_mins]]&lt;=20,"SLA_MET","SLA_NOT_MET")</f>
        <v>SLA_MET</v>
      </c>
    </row>
    <row r="5384" spans="1:17" ht="15" customHeight="1" x14ac:dyDescent="0.25">
      <c r="A5384" s="5" t="s">
        <v>1263</v>
      </c>
      <c r="B5384" s="6">
        <v>45163.426550925928</v>
      </c>
      <c r="C5384" s="23">
        <v>45163.430613425924</v>
      </c>
      <c r="D5384" s="24" t="s">
        <v>13</v>
      </c>
      <c r="E5384" s="24" t="s">
        <v>28</v>
      </c>
      <c r="F5384" s="24" t="s">
        <v>109</v>
      </c>
      <c r="G5384" s="113" t="s">
        <v>67</v>
      </c>
      <c r="H53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84" s="48">
        <f>tbl_raw_data[[#This Row],[Date Actioned]]-tbl_raw_data[[#This Row],[Date Tagged]]</f>
        <v>4.0624999965075403E-3</v>
      </c>
      <c r="J5384" s="50">
        <f>HOUR(tbl_raw_data[[#This Row],[time_taken]])*60+MINUTE(tbl_raw_data[[#This Row],[time_taken]])+SECOND(tbl_raw_data[[#This Row],[time_taken]])/60</f>
        <v>5.85</v>
      </c>
      <c r="K5384" s="54">
        <f>DATE(YEAR(tbl_raw_data[[#This Row],[Date Actioned]]), MONTH(tbl_raw_data[[#This Row],[Date Actioned]]), DAY(tbl_raw_data[[#This Row],[Date Actioned]]))</f>
        <v>45163</v>
      </c>
      <c r="L5384" s="55" t="str">
        <f>UPPER(TEXT(tbl_raw_data[[#This Row],[Updated_date]],"MMMM"))</f>
        <v>AUGUST</v>
      </c>
      <c r="M5384" s="55" t="str">
        <f>UPPER("Week "&amp;IF(ROUNDUP(DAY(tbl_raw_data[[#This Row],[Updated_date]])/7,0)=5,4,ROUNDUP(DAY(tbl_raw_data[[#This Row],[Updated_date]])/7,0)))</f>
        <v>WEEK 4</v>
      </c>
      <c r="N5384" s="57" t="str">
        <f>UPPER(VLOOKUP(tbl_raw_data[[#This Row],[Analyst]],[1]setting!$A$1:$B$15,2,0))</f>
        <v>NAVED</v>
      </c>
      <c r="O5384" s="57" t="str">
        <f>UPPER(tbl_raw_data[[#This Row],[Outcome]])</f>
        <v>APPROVE</v>
      </c>
      <c r="P5384" s="57" t="str">
        <f>UPPER(tbl_raw_data[[#This Row],[Queue Name]])</f>
        <v>CONSUMER EXISTING</v>
      </c>
      <c r="Q5384" s="57" t="str">
        <f>IF(tbl_raw_data[[#This Row],[time_taken_in_mins]]&lt;=20,"SLA_MET","SLA_NOT_MET")</f>
        <v>SLA_MET</v>
      </c>
    </row>
    <row r="5385" spans="1:17" ht="15" customHeight="1" x14ac:dyDescent="0.25">
      <c r="A5385" s="11" t="s">
        <v>4227</v>
      </c>
      <c r="B5385" s="12">
        <v>45163.430902777778</v>
      </c>
      <c r="C5385" s="27">
        <v>45163.438993055555</v>
      </c>
      <c r="D5385" s="28" t="s">
        <v>13</v>
      </c>
      <c r="E5385" s="28" t="s">
        <v>28</v>
      </c>
      <c r="F5385" s="28" t="s">
        <v>10</v>
      </c>
      <c r="G5385" s="114"/>
      <c r="H53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5" s="48">
        <f>tbl_raw_data[[#This Row],[Date Actioned]]-tbl_raw_data[[#This Row],[Date Tagged]]</f>
        <v>8.0902777772280388E-3</v>
      </c>
      <c r="J5385" s="50">
        <f>HOUR(tbl_raw_data[[#This Row],[time_taken]])*60+MINUTE(tbl_raw_data[[#This Row],[time_taken]])+SECOND(tbl_raw_data[[#This Row],[time_taken]])/60</f>
        <v>11.65</v>
      </c>
      <c r="K5385" s="54">
        <f>DATE(YEAR(tbl_raw_data[[#This Row],[Date Actioned]]), MONTH(tbl_raw_data[[#This Row],[Date Actioned]]), DAY(tbl_raw_data[[#This Row],[Date Actioned]]))</f>
        <v>45163</v>
      </c>
      <c r="L5385" s="55" t="str">
        <f>UPPER(TEXT(tbl_raw_data[[#This Row],[Updated_date]],"MMMM"))</f>
        <v>AUGUST</v>
      </c>
      <c r="M5385" s="55" t="str">
        <f>UPPER("Week "&amp;IF(ROUNDUP(DAY(tbl_raw_data[[#This Row],[Updated_date]])/7,0)=5,4,ROUNDUP(DAY(tbl_raw_data[[#This Row],[Updated_date]])/7,0)))</f>
        <v>WEEK 4</v>
      </c>
      <c r="N5385" s="57" t="str">
        <f>UPPER(VLOOKUP(tbl_raw_data[[#This Row],[Analyst]],[1]setting!$A$1:$B$15,2,0))</f>
        <v>SAM</v>
      </c>
      <c r="O5385" s="57" t="str">
        <f>UPPER(tbl_raw_data[[#This Row],[Outcome]])</f>
        <v>APPROVE</v>
      </c>
      <c r="P5385" s="57" t="str">
        <f>UPPER(tbl_raw_data[[#This Row],[Queue Name]])</f>
        <v>CONSUMER EXISTING</v>
      </c>
      <c r="Q5385" s="57" t="str">
        <f>IF(tbl_raw_data[[#This Row],[time_taken_in_mins]]&lt;=20,"SLA_MET","SLA_NOT_MET")</f>
        <v>SLA_MET</v>
      </c>
    </row>
    <row r="5386" spans="1:17" ht="15" customHeight="1" x14ac:dyDescent="0.25">
      <c r="A5386" s="22" t="s">
        <v>5560</v>
      </c>
      <c r="B5386" s="6">
        <v>45163.431631944448</v>
      </c>
      <c r="C5386" s="23">
        <v>45163.442407407405</v>
      </c>
      <c r="D5386" s="24" t="s">
        <v>13</v>
      </c>
      <c r="E5386" s="24" t="s">
        <v>28</v>
      </c>
      <c r="F5386" s="24" t="s">
        <v>73</v>
      </c>
      <c r="G5386" s="115"/>
      <c r="H53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6" s="48">
        <f>tbl_raw_data[[#This Row],[Date Actioned]]-tbl_raw_data[[#This Row],[Date Tagged]]</f>
        <v>1.077546295709908E-2</v>
      </c>
      <c r="J5386" s="50">
        <f>HOUR(tbl_raw_data[[#This Row],[time_taken]])*60+MINUTE(tbl_raw_data[[#This Row],[time_taken]])+SECOND(tbl_raw_data[[#This Row],[time_taken]])/60</f>
        <v>15.516666666666667</v>
      </c>
      <c r="K5386" s="54">
        <f>DATE(YEAR(tbl_raw_data[[#This Row],[Date Actioned]]), MONTH(tbl_raw_data[[#This Row],[Date Actioned]]), DAY(tbl_raw_data[[#This Row],[Date Actioned]]))</f>
        <v>45163</v>
      </c>
      <c r="L5386" s="55" t="str">
        <f>UPPER(TEXT(tbl_raw_data[[#This Row],[Updated_date]],"MMMM"))</f>
        <v>AUGUST</v>
      </c>
      <c r="M5386" s="55" t="str">
        <f>UPPER("Week "&amp;IF(ROUNDUP(DAY(tbl_raw_data[[#This Row],[Updated_date]])/7,0)=5,4,ROUNDUP(DAY(tbl_raw_data[[#This Row],[Updated_date]])/7,0)))</f>
        <v>WEEK 4</v>
      </c>
      <c r="N5386" s="57" t="str">
        <f>UPPER(VLOOKUP(tbl_raw_data[[#This Row],[Analyst]],[1]setting!$A$1:$B$15,2,0))</f>
        <v>SHAHID</v>
      </c>
      <c r="O5386" s="57" t="str">
        <f>UPPER(tbl_raw_data[[#This Row],[Outcome]])</f>
        <v>APPROVE</v>
      </c>
      <c r="P5386" s="57" t="str">
        <f>UPPER(tbl_raw_data[[#This Row],[Queue Name]])</f>
        <v>CONSUMER EXISTING</v>
      </c>
      <c r="Q5386" s="57" t="str">
        <f>IF(tbl_raw_data[[#This Row],[time_taken_in_mins]]&lt;=20,"SLA_MET","SLA_NOT_MET")</f>
        <v>SLA_MET</v>
      </c>
    </row>
    <row r="5387" spans="1:17" ht="15" customHeight="1" x14ac:dyDescent="0.25">
      <c r="A5387" s="5" t="s">
        <v>3248</v>
      </c>
      <c r="B5387" s="12">
        <v>45163.432430555556</v>
      </c>
      <c r="C5387" s="27">
        <v>45163.439166666663</v>
      </c>
      <c r="D5387" s="28" t="s">
        <v>13</v>
      </c>
      <c r="E5387" s="28" t="s">
        <v>9</v>
      </c>
      <c r="F5387" s="28" t="s">
        <v>109</v>
      </c>
      <c r="G5387" s="112" t="s">
        <v>67</v>
      </c>
      <c r="H53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87" s="48">
        <f>tbl_raw_data[[#This Row],[Date Actioned]]-tbl_raw_data[[#This Row],[Date Tagged]]</f>
        <v>6.7361111068748869E-3</v>
      </c>
      <c r="J5387" s="50">
        <f>HOUR(tbl_raw_data[[#This Row],[time_taken]])*60+MINUTE(tbl_raw_data[[#This Row],[time_taken]])+SECOND(tbl_raw_data[[#This Row],[time_taken]])/60</f>
        <v>9.6999999999999993</v>
      </c>
      <c r="K5387" s="54">
        <f>DATE(YEAR(tbl_raw_data[[#This Row],[Date Actioned]]), MONTH(tbl_raw_data[[#This Row],[Date Actioned]]), DAY(tbl_raw_data[[#This Row],[Date Actioned]]))</f>
        <v>45163</v>
      </c>
      <c r="L5387" s="55" t="str">
        <f>UPPER(TEXT(tbl_raw_data[[#This Row],[Updated_date]],"MMMM"))</f>
        <v>AUGUST</v>
      </c>
      <c r="M5387" s="55" t="str">
        <f>UPPER("Week "&amp;IF(ROUNDUP(DAY(tbl_raw_data[[#This Row],[Updated_date]])/7,0)=5,4,ROUNDUP(DAY(tbl_raw_data[[#This Row],[Updated_date]])/7,0)))</f>
        <v>WEEK 4</v>
      </c>
      <c r="N5387" s="57" t="str">
        <f>UPPER(VLOOKUP(tbl_raw_data[[#This Row],[Analyst]],[1]setting!$A$1:$B$15,2,0))</f>
        <v>NAVED</v>
      </c>
      <c r="O5387" s="57" t="str">
        <f>UPPER(tbl_raw_data[[#This Row],[Outcome]])</f>
        <v>APPROVE</v>
      </c>
      <c r="P5387" s="57" t="str">
        <f>UPPER(tbl_raw_data[[#This Row],[Queue Name]])</f>
        <v>CONSUMER PRE BUREAU</v>
      </c>
      <c r="Q5387" s="57" t="str">
        <f>IF(tbl_raw_data[[#This Row],[time_taken_in_mins]]&lt;=20,"SLA_MET","SLA_NOT_MET")</f>
        <v>SLA_MET</v>
      </c>
    </row>
    <row r="5388" spans="1:17" ht="15" customHeight="1" x14ac:dyDescent="0.25">
      <c r="A5388" s="11" t="s">
        <v>3647</v>
      </c>
      <c r="B5388" s="12">
        <v>45163.435381944444</v>
      </c>
      <c r="C5388" s="27">
        <v>45163.442604166667</v>
      </c>
      <c r="D5388" s="28" t="s">
        <v>8</v>
      </c>
      <c r="E5388" s="28" t="s">
        <v>41</v>
      </c>
      <c r="F5388" s="28" t="s">
        <v>10</v>
      </c>
      <c r="G5388" s="114"/>
      <c r="H53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88" s="48">
        <f>tbl_raw_data[[#This Row],[Date Actioned]]-tbl_raw_data[[#This Row],[Date Tagged]]</f>
        <v>7.2222222224809229E-3</v>
      </c>
      <c r="J5388" s="50">
        <f>HOUR(tbl_raw_data[[#This Row],[time_taken]])*60+MINUTE(tbl_raw_data[[#This Row],[time_taken]])+SECOND(tbl_raw_data[[#This Row],[time_taken]])/60</f>
        <v>10.4</v>
      </c>
      <c r="K5388" s="54">
        <f>DATE(YEAR(tbl_raw_data[[#This Row],[Date Actioned]]), MONTH(tbl_raw_data[[#This Row],[Date Actioned]]), DAY(tbl_raw_data[[#This Row],[Date Actioned]]))</f>
        <v>45163</v>
      </c>
      <c r="L5388" s="55" t="str">
        <f>UPPER(TEXT(tbl_raw_data[[#This Row],[Updated_date]],"MMMM"))</f>
        <v>AUGUST</v>
      </c>
      <c r="M5388" s="55" t="str">
        <f>UPPER("Week "&amp;IF(ROUNDUP(DAY(tbl_raw_data[[#This Row],[Updated_date]])/7,0)=5,4,ROUNDUP(DAY(tbl_raw_data[[#This Row],[Updated_date]])/7,0)))</f>
        <v>WEEK 4</v>
      </c>
      <c r="N5388" s="57" t="str">
        <f>UPPER(VLOOKUP(tbl_raw_data[[#This Row],[Analyst]],[1]setting!$A$1:$B$15,2,0))</f>
        <v>SAM</v>
      </c>
      <c r="O5388" s="57" t="str">
        <f>UPPER(tbl_raw_data[[#This Row],[Outcome]])</f>
        <v>WITHDRAW</v>
      </c>
      <c r="P5388" s="57" t="str">
        <f>UPPER(tbl_raw_data[[#This Row],[Queue Name]])</f>
        <v>CONSUMER POST BUREAU</v>
      </c>
      <c r="Q5388" s="57" t="str">
        <f>IF(tbl_raw_data[[#This Row],[time_taken_in_mins]]&lt;=20,"SLA_MET","SLA_NOT_MET")</f>
        <v>SLA_MET</v>
      </c>
    </row>
    <row r="5389" spans="1:17" ht="26.25" x14ac:dyDescent="0.25">
      <c r="A5389" s="22" t="s">
        <v>6059</v>
      </c>
      <c r="B5389" s="6">
        <v>45163.436550925922</v>
      </c>
      <c r="C5389" s="23">
        <v>45163.448599537034</v>
      </c>
      <c r="D5389" s="24" t="s">
        <v>8</v>
      </c>
      <c r="E5389" s="24" t="s">
        <v>28</v>
      </c>
      <c r="F5389" s="24" t="s">
        <v>10</v>
      </c>
      <c r="G5389" s="113" t="s">
        <v>6060</v>
      </c>
      <c r="H53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389" s="48">
        <f>tbl_raw_data[[#This Row],[Date Actioned]]-tbl_raw_data[[#This Row],[Date Tagged]]</f>
        <v>1.2048611111822538E-2</v>
      </c>
      <c r="J5389" s="50">
        <f>HOUR(tbl_raw_data[[#This Row],[time_taken]])*60+MINUTE(tbl_raw_data[[#This Row],[time_taken]])+SECOND(tbl_raw_data[[#This Row],[time_taken]])/60</f>
        <v>17.350000000000001</v>
      </c>
      <c r="K5389" s="54">
        <f>DATE(YEAR(tbl_raw_data[[#This Row],[Date Actioned]]), MONTH(tbl_raw_data[[#This Row],[Date Actioned]]), DAY(tbl_raw_data[[#This Row],[Date Actioned]]))</f>
        <v>45163</v>
      </c>
      <c r="L5389" s="55" t="str">
        <f>UPPER(TEXT(tbl_raw_data[[#This Row],[Updated_date]],"MMMM"))</f>
        <v>AUGUST</v>
      </c>
      <c r="M5389" s="55" t="str">
        <f>UPPER("Week "&amp;IF(ROUNDUP(DAY(tbl_raw_data[[#This Row],[Updated_date]])/7,0)=5,4,ROUNDUP(DAY(tbl_raw_data[[#This Row],[Updated_date]])/7,0)))</f>
        <v>WEEK 4</v>
      </c>
      <c r="N5389" s="57" t="str">
        <f>UPPER(VLOOKUP(tbl_raw_data[[#This Row],[Analyst]],[1]setting!$A$1:$B$15,2,0))</f>
        <v>SAM</v>
      </c>
      <c r="O5389" s="57" t="str">
        <f>UPPER(tbl_raw_data[[#This Row],[Outcome]])</f>
        <v>WITHDRAW</v>
      </c>
      <c r="P5389" s="57" t="str">
        <f>UPPER(tbl_raw_data[[#This Row],[Queue Name]])</f>
        <v>CONSUMER EXISTING</v>
      </c>
      <c r="Q5389" s="57" t="str">
        <f>IF(tbl_raw_data[[#This Row],[time_taken_in_mins]]&lt;=20,"SLA_MET","SLA_NOT_MET")</f>
        <v>SLA_MET</v>
      </c>
    </row>
    <row r="5390" spans="1:17" x14ac:dyDescent="0.25">
      <c r="A5390" s="5" t="s">
        <v>3982</v>
      </c>
      <c r="B5390" s="12">
        <v>45163.442939814813</v>
      </c>
      <c r="C5390" s="27">
        <v>45163.450636574074</v>
      </c>
      <c r="D5390" s="28" t="s">
        <v>8</v>
      </c>
      <c r="E5390" s="28" t="s">
        <v>28</v>
      </c>
      <c r="F5390" s="28" t="s">
        <v>73</v>
      </c>
      <c r="G5390" s="114"/>
      <c r="H53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0" s="48">
        <f>tbl_raw_data[[#This Row],[Date Actioned]]-tbl_raw_data[[#This Row],[Date Tagged]]</f>
        <v>7.6967592613073066E-3</v>
      </c>
      <c r="J5390" s="50">
        <f>HOUR(tbl_raw_data[[#This Row],[time_taken]])*60+MINUTE(tbl_raw_data[[#This Row],[time_taken]])+SECOND(tbl_raw_data[[#This Row],[time_taken]])/60</f>
        <v>11.083333333333334</v>
      </c>
      <c r="K5390" s="54">
        <f>DATE(YEAR(tbl_raw_data[[#This Row],[Date Actioned]]), MONTH(tbl_raw_data[[#This Row],[Date Actioned]]), DAY(tbl_raw_data[[#This Row],[Date Actioned]]))</f>
        <v>45163</v>
      </c>
      <c r="L5390" s="55" t="str">
        <f>UPPER(TEXT(tbl_raw_data[[#This Row],[Updated_date]],"MMMM"))</f>
        <v>AUGUST</v>
      </c>
      <c r="M5390" s="55" t="str">
        <f>UPPER("Week "&amp;IF(ROUNDUP(DAY(tbl_raw_data[[#This Row],[Updated_date]])/7,0)=5,4,ROUNDUP(DAY(tbl_raw_data[[#This Row],[Updated_date]])/7,0)))</f>
        <v>WEEK 4</v>
      </c>
      <c r="N5390" s="57" t="str">
        <f>UPPER(VLOOKUP(tbl_raw_data[[#This Row],[Analyst]],[1]setting!$A$1:$B$15,2,0))</f>
        <v>SHAHID</v>
      </c>
      <c r="O5390" s="57" t="str">
        <f>UPPER(tbl_raw_data[[#This Row],[Outcome]])</f>
        <v>WITHDRAW</v>
      </c>
      <c r="P5390" s="57" t="str">
        <f>UPPER(tbl_raw_data[[#This Row],[Queue Name]])</f>
        <v>CONSUMER EXISTING</v>
      </c>
      <c r="Q5390" s="57" t="str">
        <f>IF(tbl_raw_data[[#This Row],[time_taken_in_mins]]&lt;=20,"SLA_MET","SLA_NOT_MET")</f>
        <v>SLA_MET</v>
      </c>
    </row>
    <row r="5391" spans="1:17" ht="15" customHeight="1" x14ac:dyDescent="0.25">
      <c r="A5391" s="11" t="s">
        <v>2160</v>
      </c>
      <c r="B5391" s="6">
        <v>45163.443020833336</v>
      </c>
      <c r="C5391" s="31">
        <v>45163.448321759257</v>
      </c>
      <c r="D5391" s="32" t="s">
        <v>13</v>
      </c>
      <c r="E5391" s="32" t="s">
        <v>28</v>
      </c>
      <c r="F5391" s="32" t="s">
        <v>109</v>
      </c>
      <c r="G5391" s="116" t="s">
        <v>29</v>
      </c>
      <c r="H53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1" s="48">
        <f>tbl_raw_data[[#This Row],[Date Actioned]]-tbl_raw_data[[#This Row],[Date Tagged]]</f>
        <v>5.3009259208920412E-3</v>
      </c>
      <c r="J5391" s="50">
        <f>HOUR(tbl_raw_data[[#This Row],[time_taken]])*60+MINUTE(tbl_raw_data[[#This Row],[time_taken]])+SECOND(tbl_raw_data[[#This Row],[time_taken]])/60</f>
        <v>7.6333333333333329</v>
      </c>
      <c r="K5391" s="54">
        <f>DATE(YEAR(tbl_raw_data[[#This Row],[Date Actioned]]), MONTH(tbl_raw_data[[#This Row],[Date Actioned]]), DAY(tbl_raw_data[[#This Row],[Date Actioned]]))</f>
        <v>45163</v>
      </c>
      <c r="L5391" s="55" t="str">
        <f>UPPER(TEXT(tbl_raw_data[[#This Row],[Updated_date]],"MMMM"))</f>
        <v>AUGUST</v>
      </c>
      <c r="M5391" s="55" t="str">
        <f>UPPER("Week "&amp;IF(ROUNDUP(DAY(tbl_raw_data[[#This Row],[Updated_date]])/7,0)=5,4,ROUNDUP(DAY(tbl_raw_data[[#This Row],[Updated_date]])/7,0)))</f>
        <v>WEEK 4</v>
      </c>
      <c r="N5391" s="57" t="str">
        <f>UPPER(VLOOKUP(tbl_raw_data[[#This Row],[Analyst]],[1]setting!$A$1:$B$15,2,0))</f>
        <v>NAVED</v>
      </c>
      <c r="O5391" s="57" t="str">
        <f>UPPER(tbl_raw_data[[#This Row],[Outcome]])</f>
        <v>APPROVE</v>
      </c>
      <c r="P5391" s="57" t="str">
        <f>UPPER(tbl_raw_data[[#This Row],[Queue Name]])</f>
        <v>CONSUMER EXISTING</v>
      </c>
      <c r="Q5391" s="57" t="str">
        <f>IF(tbl_raw_data[[#This Row],[time_taken_in_mins]]&lt;=20,"SLA_MET","SLA_NOT_MET")</f>
        <v>SLA_MET</v>
      </c>
    </row>
    <row r="5392" spans="1:17" ht="39" x14ac:dyDescent="0.25">
      <c r="A5392" s="11" t="s">
        <v>6753</v>
      </c>
      <c r="B5392" s="6">
        <v>45163.443148148152</v>
      </c>
      <c r="C5392" s="23">
        <v>45163.458506944444</v>
      </c>
      <c r="D5392" s="24" t="s">
        <v>8</v>
      </c>
      <c r="E5392" s="24" t="s">
        <v>28</v>
      </c>
      <c r="F5392" s="24" t="s">
        <v>10</v>
      </c>
      <c r="G5392" s="113" t="s">
        <v>493</v>
      </c>
      <c r="H53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392" s="48">
        <f>tbl_raw_data[[#This Row],[Date Actioned]]-tbl_raw_data[[#This Row],[Date Tagged]]</f>
        <v>1.5358796292275656E-2</v>
      </c>
      <c r="J5392" s="50">
        <f>HOUR(tbl_raw_data[[#This Row],[time_taken]])*60+MINUTE(tbl_raw_data[[#This Row],[time_taken]])+SECOND(tbl_raw_data[[#This Row],[time_taken]])/60</f>
        <v>22.116666666666667</v>
      </c>
      <c r="K5392" s="54">
        <f>DATE(YEAR(tbl_raw_data[[#This Row],[Date Actioned]]), MONTH(tbl_raw_data[[#This Row],[Date Actioned]]), DAY(tbl_raw_data[[#This Row],[Date Actioned]]))</f>
        <v>45163</v>
      </c>
      <c r="L5392" s="55" t="str">
        <f>UPPER(TEXT(tbl_raw_data[[#This Row],[Updated_date]],"MMMM"))</f>
        <v>AUGUST</v>
      </c>
      <c r="M5392" s="55" t="str">
        <f>UPPER("Week "&amp;IF(ROUNDUP(DAY(tbl_raw_data[[#This Row],[Updated_date]])/7,0)=5,4,ROUNDUP(DAY(tbl_raw_data[[#This Row],[Updated_date]])/7,0)))</f>
        <v>WEEK 4</v>
      </c>
      <c r="N5392" s="57" t="str">
        <f>UPPER(VLOOKUP(tbl_raw_data[[#This Row],[Analyst]],[1]setting!$A$1:$B$15,2,0))</f>
        <v>SAM</v>
      </c>
      <c r="O5392" s="57" t="str">
        <f>UPPER(tbl_raw_data[[#This Row],[Outcome]])</f>
        <v>WITHDRAW</v>
      </c>
      <c r="P5392" s="57" t="str">
        <f>UPPER(tbl_raw_data[[#This Row],[Queue Name]])</f>
        <v>CONSUMER EXISTING</v>
      </c>
      <c r="Q5392" s="57" t="str">
        <f>IF(tbl_raw_data[[#This Row],[time_taken_in_mins]]&lt;=20,"SLA_MET","SLA_NOT_MET")</f>
        <v>SLA_NOT_MET</v>
      </c>
    </row>
    <row r="5393" spans="1:17" ht="15" customHeight="1" x14ac:dyDescent="0.25">
      <c r="A5393" s="22" t="s">
        <v>2853</v>
      </c>
      <c r="B5393" s="12">
        <v>45163.448368055557</v>
      </c>
      <c r="C5393" s="27">
        <v>45163.454525462963</v>
      </c>
      <c r="D5393" s="28" t="s">
        <v>13</v>
      </c>
      <c r="E5393" s="28" t="s">
        <v>28</v>
      </c>
      <c r="F5393" s="28" t="s">
        <v>109</v>
      </c>
      <c r="G5393" s="112" t="s">
        <v>29</v>
      </c>
      <c r="H53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3" s="48">
        <f>tbl_raw_data[[#This Row],[Date Actioned]]-tbl_raw_data[[#This Row],[Date Tagged]]</f>
        <v>6.1574074061354622E-3</v>
      </c>
      <c r="J5393" s="50">
        <f>HOUR(tbl_raw_data[[#This Row],[time_taken]])*60+MINUTE(tbl_raw_data[[#This Row],[time_taken]])+SECOND(tbl_raw_data[[#This Row],[time_taken]])/60</f>
        <v>8.8666666666666671</v>
      </c>
      <c r="K5393" s="54">
        <f>DATE(YEAR(tbl_raw_data[[#This Row],[Date Actioned]]), MONTH(tbl_raw_data[[#This Row],[Date Actioned]]), DAY(tbl_raw_data[[#This Row],[Date Actioned]]))</f>
        <v>45163</v>
      </c>
      <c r="L5393" s="55" t="str">
        <f>UPPER(TEXT(tbl_raw_data[[#This Row],[Updated_date]],"MMMM"))</f>
        <v>AUGUST</v>
      </c>
      <c r="M5393" s="55" t="str">
        <f>UPPER("Week "&amp;IF(ROUNDUP(DAY(tbl_raw_data[[#This Row],[Updated_date]])/7,0)=5,4,ROUNDUP(DAY(tbl_raw_data[[#This Row],[Updated_date]])/7,0)))</f>
        <v>WEEK 4</v>
      </c>
      <c r="N5393" s="57" t="str">
        <f>UPPER(VLOOKUP(tbl_raw_data[[#This Row],[Analyst]],[1]setting!$A$1:$B$15,2,0))</f>
        <v>NAVED</v>
      </c>
      <c r="O5393" s="57" t="str">
        <f>UPPER(tbl_raw_data[[#This Row],[Outcome]])</f>
        <v>APPROVE</v>
      </c>
      <c r="P5393" s="57" t="str">
        <f>UPPER(tbl_raw_data[[#This Row],[Queue Name]])</f>
        <v>CONSUMER EXISTING</v>
      </c>
      <c r="Q5393" s="57" t="str">
        <f>IF(tbl_raw_data[[#This Row],[time_taken_in_mins]]&lt;=20,"SLA_MET","SLA_NOT_MET")</f>
        <v>SLA_MET</v>
      </c>
    </row>
    <row r="5394" spans="1:17" ht="15" customHeight="1" x14ac:dyDescent="0.25">
      <c r="A5394" s="22" t="s">
        <v>1303</v>
      </c>
      <c r="B5394" s="12">
        <v>45163.454918981479</v>
      </c>
      <c r="C5394" s="27">
        <v>45163.459050925929</v>
      </c>
      <c r="D5394" s="28" t="s">
        <v>8</v>
      </c>
      <c r="E5394" s="28" t="s">
        <v>41</v>
      </c>
      <c r="F5394" s="28" t="s">
        <v>228</v>
      </c>
      <c r="G5394" s="114"/>
      <c r="H53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4" s="48">
        <f>tbl_raw_data[[#This Row],[Date Actioned]]-tbl_raw_data[[#This Row],[Date Tagged]]</f>
        <v>4.1319444499094971E-3</v>
      </c>
      <c r="J5394" s="50">
        <f>HOUR(tbl_raw_data[[#This Row],[time_taken]])*60+MINUTE(tbl_raw_data[[#This Row],[time_taken]])+SECOND(tbl_raw_data[[#This Row],[time_taken]])/60</f>
        <v>5.95</v>
      </c>
      <c r="K5394" s="54">
        <f>DATE(YEAR(tbl_raw_data[[#This Row],[Date Actioned]]), MONTH(tbl_raw_data[[#This Row],[Date Actioned]]), DAY(tbl_raw_data[[#This Row],[Date Actioned]]))</f>
        <v>45163</v>
      </c>
      <c r="L5394" s="55" t="str">
        <f>UPPER(TEXT(tbl_raw_data[[#This Row],[Updated_date]],"MMMM"))</f>
        <v>AUGUST</v>
      </c>
      <c r="M5394" s="55" t="str">
        <f>UPPER("Week "&amp;IF(ROUNDUP(DAY(tbl_raw_data[[#This Row],[Updated_date]])/7,0)=5,4,ROUNDUP(DAY(tbl_raw_data[[#This Row],[Updated_date]])/7,0)))</f>
        <v>WEEK 4</v>
      </c>
      <c r="N5394" s="57" t="str">
        <f>UPPER(VLOOKUP(tbl_raw_data[[#This Row],[Analyst]],[1]setting!$A$1:$B$15,2,0))</f>
        <v>OUADIR</v>
      </c>
      <c r="O5394" s="57" t="str">
        <f>UPPER(tbl_raw_data[[#This Row],[Outcome]])</f>
        <v>WITHDRAW</v>
      </c>
      <c r="P5394" s="57" t="str">
        <f>UPPER(tbl_raw_data[[#This Row],[Queue Name]])</f>
        <v>CONSUMER POST BUREAU</v>
      </c>
      <c r="Q5394" s="57" t="str">
        <f>IF(tbl_raw_data[[#This Row],[time_taken_in_mins]]&lt;=20,"SLA_MET","SLA_NOT_MET")</f>
        <v>SLA_MET</v>
      </c>
    </row>
    <row r="5395" spans="1:17" ht="15" customHeight="1" x14ac:dyDescent="0.25">
      <c r="A5395" s="5" t="s">
        <v>2920</v>
      </c>
      <c r="B5395" s="6">
        <v>45163.455613425926</v>
      </c>
      <c r="C5395" s="23">
        <v>45163.461875000001</v>
      </c>
      <c r="D5395" s="24" t="s">
        <v>13</v>
      </c>
      <c r="E5395" s="24" t="s">
        <v>28</v>
      </c>
      <c r="F5395" s="24" t="s">
        <v>73</v>
      </c>
      <c r="G5395" s="115"/>
      <c r="H53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5" s="48">
        <f>tbl_raw_data[[#This Row],[Date Actioned]]-tbl_raw_data[[#This Row],[Date Tagged]]</f>
        <v>6.2615740753244609E-3</v>
      </c>
      <c r="J5395" s="50">
        <f>HOUR(tbl_raw_data[[#This Row],[time_taken]])*60+MINUTE(tbl_raw_data[[#This Row],[time_taken]])+SECOND(tbl_raw_data[[#This Row],[time_taken]])/60</f>
        <v>9.0166666666666675</v>
      </c>
      <c r="K5395" s="54">
        <f>DATE(YEAR(tbl_raw_data[[#This Row],[Date Actioned]]), MONTH(tbl_raw_data[[#This Row],[Date Actioned]]), DAY(tbl_raw_data[[#This Row],[Date Actioned]]))</f>
        <v>45163</v>
      </c>
      <c r="L5395" s="55" t="str">
        <f>UPPER(TEXT(tbl_raw_data[[#This Row],[Updated_date]],"MMMM"))</f>
        <v>AUGUST</v>
      </c>
      <c r="M5395" s="55" t="str">
        <f>UPPER("Week "&amp;IF(ROUNDUP(DAY(tbl_raw_data[[#This Row],[Updated_date]])/7,0)=5,4,ROUNDUP(DAY(tbl_raw_data[[#This Row],[Updated_date]])/7,0)))</f>
        <v>WEEK 4</v>
      </c>
      <c r="N5395" s="57" t="str">
        <f>UPPER(VLOOKUP(tbl_raw_data[[#This Row],[Analyst]],[1]setting!$A$1:$B$15,2,0))</f>
        <v>SHAHID</v>
      </c>
      <c r="O5395" s="57" t="str">
        <f>UPPER(tbl_raw_data[[#This Row],[Outcome]])</f>
        <v>APPROVE</v>
      </c>
      <c r="P5395" s="57" t="str">
        <f>UPPER(tbl_raw_data[[#This Row],[Queue Name]])</f>
        <v>CONSUMER EXISTING</v>
      </c>
      <c r="Q5395" s="57" t="str">
        <f>IF(tbl_raw_data[[#This Row],[time_taken_in_mins]]&lt;=20,"SLA_MET","SLA_NOT_MET")</f>
        <v>SLA_MET</v>
      </c>
    </row>
    <row r="5396" spans="1:17" ht="15" customHeight="1" x14ac:dyDescent="0.25">
      <c r="A5396" s="11" t="s">
        <v>3236</v>
      </c>
      <c r="B5396" s="12">
        <v>45163.459456018521</v>
      </c>
      <c r="C5396" s="27">
        <v>45163.466180555559</v>
      </c>
      <c r="D5396" s="28" t="s">
        <v>13</v>
      </c>
      <c r="E5396" s="28" t="s">
        <v>28</v>
      </c>
      <c r="F5396" s="28" t="s">
        <v>228</v>
      </c>
      <c r="G5396" s="114"/>
      <c r="H53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396" s="48">
        <f>tbl_raw_data[[#This Row],[Date Actioned]]-tbl_raw_data[[#This Row],[Date Tagged]]</f>
        <v>6.7245370373711921E-3</v>
      </c>
      <c r="J5396" s="50">
        <f>HOUR(tbl_raw_data[[#This Row],[time_taken]])*60+MINUTE(tbl_raw_data[[#This Row],[time_taken]])+SECOND(tbl_raw_data[[#This Row],[time_taken]])/60</f>
        <v>9.6833333333333336</v>
      </c>
      <c r="K5396" s="54">
        <f>DATE(YEAR(tbl_raw_data[[#This Row],[Date Actioned]]), MONTH(tbl_raw_data[[#This Row],[Date Actioned]]), DAY(tbl_raw_data[[#This Row],[Date Actioned]]))</f>
        <v>45163</v>
      </c>
      <c r="L5396" s="55" t="str">
        <f>UPPER(TEXT(tbl_raw_data[[#This Row],[Updated_date]],"MMMM"))</f>
        <v>AUGUST</v>
      </c>
      <c r="M5396" s="55" t="str">
        <f>UPPER("Week "&amp;IF(ROUNDUP(DAY(tbl_raw_data[[#This Row],[Updated_date]])/7,0)=5,4,ROUNDUP(DAY(tbl_raw_data[[#This Row],[Updated_date]])/7,0)))</f>
        <v>WEEK 4</v>
      </c>
      <c r="N5396" s="57" t="str">
        <f>UPPER(VLOOKUP(tbl_raw_data[[#This Row],[Analyst]],[1]setting!$A$1:$B$15,2,0))</f>
        <v>OUADIR</v>
      </c>
      <c r="O5396" s="57" t="str">
        <f>UPPER(tbl_raw_data[[#This Row],[Outcome]])</f>
        <v>APPROVE</v>
      </c>
      <c r="P5396" s="57" t="str">
        <f>UPPER(tbl_raw_data[[#This Row],[Queue Name]])</f>
        <v>CONSUMER EXISTING</v>
      </c>
      <c r="Q5396" s="57" t="str">
        <f>IF(tbl_raw_data[[#This Row],[time_taken_in_mins]]&lt;=20,"SLA_MET","SLA_NOT_MET")</f>
        <v>SLA_MET</v>
      </c>
    </row>
    <row r="5397" spans="1:17" ht="15" customHeight="1" x14ac:dyDescent="0.25">
      <c r="A5397" s="22" t="s">
        <v>2050</v>
      </c>
      <c r="B5397" s="6">
        <v>45163.461574074077</v>
      </c>
      <c r="C5397" s="23">
        <v>45163.46670138889</v>
      </c>
      <c r="D5397" s="24" t="s">
        <v>13</v>
      </c>
      <c r="E5397" s="24" t="s">
        <v>28</v>
      </c>
      <c r="F5397" s="24" t="s">
        <v>109</v>
      </c>
      <c r="G5397" s="113" t="s">
        <v>959</v>
      </c>
      <c r="H53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7" s="48">
        <f>tbl_raw_data[[#This Row],[Date Actioned]]-tbl_raw_data[[#This Row],[Date Tagged]]</f>
        <v>5.1273148128530011E-3</v>
      </c>
      <c r="J5397" s="50">
        <f>HOUR(tbl_raw_data[[#This Row],[time_taken]])*60+MINUTE(tbl_raw_data[[#This Row],[time_taken]])+SECOND(tbl_raw_data[[#This Row],[time_taken]])/60</f>
        <v>7.3833333333333337</v>
      </c>
      <c r="K5397" s="54">
        <f>DATE(YEAR(tbl_raw_data[[#This Row],[Date Actioned]]), MONTH(tbl_raw_data[[#This Row],[Date Actioned]]), DAY(tbl_raw_data[[#This Row],[Date Actioned]]))</f>
        <v>45163</v>
      </c>
      <c r="L5397" s="55" t="str">
        <f>UPPER(TEXT(tbl_raw_data[[#This Row],[Updated_date]],"MMMM"))</f>
        <v>AUGUST</v>
      </c>
      <c r="M5397" s="55" t="str">
        <f>UPPER("Week "&amp;IF(ROUNDUP(DAY(tbl_raw_data[[#This Row],[Updated_date]])/7,0)=5,4,ROUNDUP(DAY(tbl_raw_data[[#This Row],[Updated_date]])/7,0)))</f>
        <v>WEEK 4</v>
      </c>
      <c r="N5397" s="57" t="str">
        <f>UPPER(VLOOKUP(tbl_raw_data[[#This Row],[Analyst]],[1]setting!$A$1:$B$15,2,0))</f>
        <v>NAVED</v>
      </c>
      <c r="O5397" s="57" t="str">
        <f>UPPER(tbl_raw_data[[#This Row],[Outcome]])</f>
        <v>APPROVE</v>
      </c>
      <c r="P5397" s="57" t="str">
        <f>UPPER(tbl_raw_data[[#This Row],[Queue Name]])</f>
        <v>CONSUMER EXISTING</v>
      </c>
      <c r="Q5397" s="57" t="str">
        <f>IF(tbl_raw_data[[#This Row],[time_taken_in_mins]]&lt;=20,"SLA_MET","SLA_NOT_MET")</f>
        <v>SLA_MET</v>
      </c>
    </row>
    <row r="5398" spans="1:17" ht="15" customHeight="1" x14ac:dyDescent="0.25">
      <c r="A5398" s="5" t="s">
        <v>1582</v>
      </c>
      <c r="B5398" s="12">
        <v>45163.468206018515</v>
      </c>
      <c r="C5398" s="27">
        <v>45163.472754629627</v>
      </c>
      <c r="D5398" s="28" t="s">
        <v>13</v>
      </c>
      <c r="E5398" s="28" t="s">
        <v>28</v>
      </c>
      <c r="F5398" s="28" t="s">
        <v>109</v>
      </c>
      <c r="G5398" s="112" t="s">
        <v>1583</v>
      </c>
      <c r="H53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8" s="48">
        <f>tbl_raw_data[[#This Row],[Date Actioned]]-tbl_raw_data[[#This Row],[Date Tagged]]</f>
        <v>4.5486111121135764E-3</v>
      </c>
      <c r="J5398" s="50">
        <f>HOUR(tbl_raw_data[[#This Row],[time_taken]])*60+MINUTE(tbl_raw_data[[#This Row],[time_taken]])+SECOND(tbl_raw_data[[#This Row],[time_taken]])/60</f>
        <v>6.55</v>
      </c>
      <c r="K5398" s="54">
        <f>DATE(YEAR(tbl_raw_data[[#This Row],[Date Actioned]]), MONTH(tbl_raw_data[[#This Row],[Date Actioned]]), DAY(tbl_raw_data[[#This Row],[Date Actioned]]))</f>
        <v>45163</v>
      </c>
      <c r="L5398" s="55" t="str">
        <f>UPPER(TEXT(tbl_raw_data[[#This Row],[Updated_date]],"MMMM"))</f>
        <v>AUGUST</v>
      </c>
      <c r="M5398" s="55" t="str">
        <f>UPPER("Week "&amp;IF(ROUNDUP(DAY(tbl_raw_data[[#This Row],[Updated_date]])/7,0)=5,4,ROUNDUP(DAY(tbl_raw_data[[#This Row],[Updated_date]])/7,0)))</f>
        <v>WEEK 4</v>
      </c>
      <c r="N5398" s="57" t="str">
        <f>UPPER(VLOOKUP(tbl_raw_data[[#This Row],[Analyst]],[1]setting!$A$1:$B$15,2,0))</f>
        <v>NAVED</v>
      </c>
      <c r="O5398" s="57" t="str">
        <f>UPPER(tbl_raw_data[[#This Row],[Outcome]])</f>
        <v>APPROVE</v>
      </c>
      <c r="P5398" s="57" t="str">
        <f>UPPER(tbl_raw_data[[#This Row],[Queue Name]])</f>
        <v>CONSUMER EXISTING</v>
      </c>
      <c r="Q5398" s="57" t="str">
        <f>IF(tbl_raw_data[[#This Row],[time_taken_in_mins]]&lt;=20,"SLA_MET","SLA_NOT_MET")</f>
        <v>SLA_MET</v>
      </c>
    </row>
    <row r="5399" spans="1:17" ht="15" customHeight="1" x14ac:dyDescent="0.25">
      <c r="A5399" s="11" t="s">
        <v>4612</v>
      </c>
      <c r="B5399" s="12">
        <v>45163.468472222223</v>
      </c>
      <c r="C5399" s="27">
        <v>45163.477222222224</v>
      </c>
      <c r="D5399" s="28" t="s">
        <v>46</v>
      </c>
      <c r="E5399" s="28" t="s">
        <v>28</v>
      </c>
      <c r="F5399" s="28" t="s">
        <v>10</v>
      </c>
      <c r="G5399" s="112" t="s">
        <v>448</v>
      </c>
      <c r="H53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399" s="48">
        <f>tbl_raw_data[[#This Row],[Date Actioned]]-tbl_raw_data[[#This Row],[Date Tagged]]</f>
        <v>8.7500000008731149E-3</v>
      </c>
      <c r="J5399" s="50">
        <f>HOUR(tbl_raw_data[[#This Row],[time_taken]])*60+MINUTE(tbl_raw_data[[#This Row],[time_taken]])+SECOND(tbl_raw_data[[#This Row],[time_taken]])/60</f>
        <v>12.6</v>
      </c>
      <c r="K5399" s="54">
        <f>DATE(YEAR(tbl_raw_data[[#This Row],[Date Actioned]]), MONTH(tbl_raw_data[[#This Row],[Date Actioned]]), DAY(tbl_raw_data[[#This Row],[Date Actioned]]))</f>
        <v>45163</v>
      </c>
      <c r="L5399" s="55" t="str">
        <f>UPPER(TEXT(tbl_raw_data[[#This Row],[Updated_date]],"MMMM"))</f>
        <v>AUGUST</v>
      </c>
      <c r="M5399" s="55" t="str">
        <f>UPPER("Week "&amp;IF(ROUNDUP(DAY(tbl_raw_data[[#This Row],[Updated_date]])/7,0)=5,4,ROUNDUP(DAY(tbl_raw_data[[#This Row],[Updated_date]])/7,0)))</f>
        <v>WEEK 4</v>
      </c>
      <c r="N5399" s="57" t="str">
        <f>UPPER(VLOOKUP(tbl_raw_data[[#This Row],[Analyst]],[1]setting!$A$1:$B$15,2,0))</f>
        <v>SAM</v>
      </c>
      <c r="O5399" s="57" t="str">
        <f>UPPER(tbl_raw_data[[#This Row],[Outcome]])</f>
        <v>DECLINE</v>
      </c>
      <c r="P5399" s="57" t="str">
        <f>UPPER(tbl_raw_data[[#This Row],[Queue Name]])</f>
        <v>CONSUMER EXISTING</v>
      </c>
      <c r="Q5399" s="57" t="str">
        <f>IF(tbl_raw_data[[#This Row],[time_taken_in_mins]]&lt;=20,"SLA_MET","SLA_NOT_MET")</f>
        <v>SLA_MET</v>
      </c>
    </row>
    <row r="5400" spans="1:17" ht="15" customHeight="1" x14ac:dyDescent="0.25">
      <c r="A5400" s="5" t="s">
        <v>2697</v>
      </c>
      <c r="B5400" s="6">
        <v>45163.472071759257</v>
      </c>
      <c r="C5400" s="23">
        <v>45163.477986111109</v>
      </c>
      <c r="D5400" s="24" t="s">
        <v>8</v>
      </c>
      <c r="E5400" s="24" t="s">
        <v>9</v>
      </c>
      <c r="F5400" s="24" t="s">
        <v>109</v>
      </c>
      <c r="G5400" s="113" t="s">
        <v>1155</v>
      </c>
      <c r="H54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00" s="48">
        <f>tbl_raw_data[[#This Row],[Date Actioned]]-tbl_raw_data[[#This Row],[Date Tagged]]</f>
        <v>5.914351851970423E-3</v>
      </c>
      <c r="J5400" s="50">
        <f>HOUR(tbl_raw_data[[#This Row],[time_taken]])*60+MINUTE(tbl_raw_data[[#This Row],[time_taken]])+SECOND(tbl_raw_data[[#This Row],[time_taken]])/60</f>
        <v>8.5166666666666675</v>
      </c>
      <c r="K5400" s="54">
        <f>DATE(YEAR(tbl_raw_data[[#This Row],[Date Actioned]]), MONTH(tbl_raw_data[[#This Row],[Date Actioned]]), DAY(tbl_raw_data[[#This Row],[Date Actioned]]))</f>
        <v>45163</v>
      </c>
      <c r="L5400" s="55" t="str">
        <f>UPPER(TEXT(tbl_raw_data[[#This Row],[Updated_date]],"MMMM"))</f>
        <v>AUGUST</v>
      </c>
      <c r="M5400" s="55" t="str">
        <f>UPPER("Week "&amp;IF(ROUNDUP(DAY(tbl_raw_data[[#This Row],[Updated_date]])/7,0)=5,4,ROUNDUP(DAY(tbl_raw_data[[#This Row],[Updated_date]])/7,0)))</f>
        <v>WEEK 4</v>
      </c>
      <c r="N5400" s="57" t="str">
        <f>UPPER(VLOOKUP(tbl_raw_data[[#This Row],[Analyst]],[1]setting!$A$1:$B$15,2,0))</f>
        <v>NAVED</v>
      </c>
      <c r="O5400" s="57" t="str">
        <f>UPPER(tbl_raw_data[[#This Row],[Outcome]])</f>
        <v>WITHDRAW</v>
      </c>
      <c r="P5400" s="57" t="str">
        <f>UPPER(tbl_raw_data[[#This Row],[Queue Name]])</f>
        <v>CONSUMER PRE BUREAU</v>
      </c>
      <c r="Q5400" s="57" t="str">
        <f>IF(tbl_raw_data[[#This Row],[time_taken_in_mins]]&lt;=20,"SLA_MET","SLA_NOT_MET")</f>
        <v>SLA_MET</v>
      </c>
    </row>
    <row r="5401" spans="1:17" ht="15" customHeight="1" x14ac:dyDescent="0.25">
      <c r="A5401" s="11" t="s">
        <v>6280</v>
      </c>
      <c r="B5401" s="6">
        <v>45163.472071759257</v>
      </c>
      <c r="C5401" s="23">
        <v>45163.484814814816</v>
      </c>
      <c r="D5401" s="24" t="s">
        <v>13</v>
      </c>
      <c r="E5401" s="24" t="s">
        <v>41</v>
      </c>
      <c r="F5401" s="24" t="s">
        <v>455</v>
      </c>
      <c r="G5401" s="113" t="s">
        <v>29</v>
      </c>
      <c r="H54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01" s="48">
        <f>tbl_raw_data[[#This Row],[Date Actioned]]-tbl_raw_data[[#This Row],[Date Tagged]]</f>
        <v>1.2743055558530614E-2</v>
      </c>
      <c r="J5401" s="50">
        <f>HOUR(tbl_raw_data[[#This Row],[time_taken]])*60+MINUTE(tbl_raw_data[[#This Row],[time_taken]])+SECOND(tbl_raw_data[[#This Row],[time_taken]])/60</f>
        <v>18.350000000000001</v>
      </c>
      <c r="K5401" s="54">
        <f>DATE(YEAR(tbl_raw_data[[#This Row],[Date Actioned]]), MONTH(tbl_raw_data[[#This Row],[Date Actioned]]), DAY(tbl_raw_data[[#This Row],[Date Actioned]]))</f>
        <v>45163</v>
      </c>
      <c r="L5401" s="55" t="str">
        <f>UPPER(TEXT(tbl_raw_data[[#This Row],[Updated_date]],"MMMM"))</f>
        <v>AUGUST</v>
      </c>
      <c r="M5401" s="55" t="str">
        <f>UPPER("Week "&amp;IF(ROUNDUP(DAY(tbl_raw_data[[#This Row],[Updated_date]])/7,0)=5,4,ROUNDUP(DAY(tbl_raw_data[[#This Row],[Updated_date]])/7,0)))</f>
        <v>WEEK 4</v>
      </c>
      <c r="N5401" s="57" t="str">
        <f>UPPER(VLOOKUP(tbl_raw_data[[#This Row],[Analyst]],[1]setting!$A$1:$B$15,2,0))</f>
        <v>ROHAN</v>
      </c>
      <c r="O5401" s="57" t="str">
        <f>UPPER(tbl_raw_data[[#This Row],[Outcome]])</f>
        <v>APPROVE</v>
      </c>
      <c r="P5401" s="57" t="str">
        <f>UPPER(tbl_raw_data[[#This Row],[Queue Name]])</f>
        <v>CONSUMER POST BUREAU</v>
      </c>
      <c r="Q5401" s="57" t="str">
        <f>IF(tbl_raw_data[[#This Row],[time_taken_in_mins]]&lt;=20,"SLA_MET","SLA_NOT_MET")</f>
        <v>SLA_MET</v>
      </c>
    </row>
    <row r="5402" spans="1:17" ht="15" customHeight="1" x14ac:dyDescent="0.25">
      <c r="A5402" s="22" t="s">
        <v>4218</v>
      </c>
      <c r="B5402" s="12">
        <v>45163.475810185184</v>
      </c>
      <c r="C5402" s="27">
        <v>45163.483877314815</v>
      </c>
      <c r="D5402" s="28" t="s">
        <v>13</v>
      </c>
      <c r="E5402" s="28" t="s">
        <v>28</v>
      </c>
      <c r="F5402" s="28" t="s">
        <v>73</v>
      </c>
      <c r="G5402" s="114"/>
      <c r="H54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2" s="48">
        <f>tbl_raw_data[[#This Row],[Date Actioned]]-tbl_raw_data[[#This Row],[Date Tagged]]</f>
        <v>8.0671296309446916E-3</v>
      </c>
      <c r="J5402" s="50">
        <f>HOUR(tbl_raw_data[[#This Row],[time_taken]])*60+MINUTE(tbl_raw_data[[#This Row],[time_taken]])+SECOND(tbl_raw_data[[#This Row],[time_taken]])/60</f>
        <v>11.616666666666667</v>
      </c>
      <c r="K5402" s="54">
        <f>DATE(YEAR(tbl_raw_data[[#This Row],[Date Actioned]]), MONTH(tbl_raw_data[[#This Row],[Date Actioned]]), DAY(tbl_raw_data[[#This Row],[Date Actioned]]))</f>
        <v>45163</v>
      </c>
      <c r="L5402" s="55" t="str">
        <f>UPPER(TEXT(tbl_raw_data[[#This Row],[Updated_date]],"MMMM"))</f>
        <v>AUGUST</v>
      </c>
      <c r="M5402" s="55" t="str">
        <f>UPPER("Week "&amp;IF(ROUNDUP(DAY(tbl_raw_data[[#This Row],[Updated_date]])/7,0)=5,4,ROUNDUP(DAY(tbl_raw_data[[#This Row],[Updated_date]])/7,0)))</f>
        <v>WEEK 4</v>
      </c>
      <c r="N5402" s="57" t="str">
        <f>UPPER(VLOOKUP(tbl_raw_data[[#This Row],[Analyst]],[1]setting!$A$1:$B$15,2,0))</f>
        <v>SHAHID</v>
      </c>
      <c r="O5402" s="57" t="str">
        <f>UPPER(tbl_raw_data[[#This Row],[Outcome]])</f>
        <v>APPROVE</v>
      </c>
      <c r="P5402" s="57" t="str">
        <f>UPPER(tbl_raw_data[[#This Row],[Queue Name]])</f>
        <v>CONSUMER EXISTING</v>
      </c>
      <c r="Q5402" s="57" t="str">
        <f>IF(tbl_raw_data[[#This Row],[time_taken_in_mins]]&lt;=20,"SLA_MET","SLA_NOT_MET")</f>
        <v>SLA_MET</v>
      </c>
    </row>
    <row r="5403" spans="1:17" ht="15" customHeight="1" x14ac:dyDescent="0.25">
      <c r="A5403" s="5" t="s">
        <v>5216</v>
      </c>
      <c r="B5403" s="6">
        <v>45163.475891203707</v>
      </c>
      <c r="C5403" s="23">
        <v>45163.485925925925</v>
      </c>
      <c r="D5403" s="24" t="s">
        <v>13</v>
      </c>
      <c r="E5403" s="24" t="s">
        <v>28</v>
      </c>
      <c r="F5403" s="24" t="s">
        <v>73</v>
      </c>
      <c r="G5403" s="115"/>
      <c r="H54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3" s="48">
        <f>tbl_raw_data[[#This Row],[Date Actioned]]-tbl_raw_data[[#This Row],[Date Tagged]]</f>
        <v>1.003472221782431E-2</v>
      </c>
      <c r="J5403" s="50">
        <f>HOUR(tbl_raw_data[[#This Row],[time_taken]])*60+MINUTE(tbl_raw_data[[#This Row],[time_taken]])+SECOND(tbl_raw_data[[#This Row],[time_taken]])/60</f>
        <v>14.45</v>
      </c>
      <c r="K5403" s="54">
        <f>DATE(YEAR(tbl_raw_data[[#This Row],[Date Actioned]]), MONTH(tbl_raw_data[[#This Row],[Date Actioned]]), DAY(tbl_raw_data[[#This Row],[Date Actioned]]))</f>
        <v>45163</v>
      </c>
      <c r="L5403" s="55" t="str">
        <f>UPPER(TEXT(tbl_raw_data[[#This Row],[Updated_date]],"MMMM"))</f>
        <v>AUGUST</v>
      </c>
      <c r="M5403" s="55" t="str">
        <f>UPPER("Week "&amp;IF(ROUNDUP(DAY(tbl_raw_data[[#This Row],[Updated_date]])/7,0)=5,4,ROUNDUP(DAY(tbl_raw_data[[#This Row],[Updated_date]])/7,0)))</f>
        <v>WEEK 4</v>
      </c>
      <c r="N5403" s="57" t="str">
        <f>UPPER(VLOOKUP(tbl_raw_data[[#This Row],[Analyst]],[1]setting!$A$1:$B$15,2,0))</f>
        <v>SHAHID</v>
      </c>
      <c r="O5403" s="57" t="str">
        <f>UPPER(tbl_raw_data[[#This Row],[Outcome]])</f>
        <v>APPROVE</v>
      </c>
      <c r="P5403" s="57" t="str">
        <f>UPPER(tbl_raw_data[[#This Row],[Queue Name]])</f>
        <v>CONSUMER EXISTING</v>
      </c>
      <c r="Q5403" s="57" t="str">
        <f>IF(tbl_raw_data[[#This Row],[time_taken_in_mins]]&lt;=20,"SLA_MET","SLA_NOT_MET")</f>
        <v>SLA_MET</v>
      </c>
    </row>
    <row r="5404" spans="1:17" ht="15" customHeight="1" x14ac:dyDescent="0.25">
      <c r="A5404" s="11" t="s">
        <v>3170</v>
      </c>
      <c r="B5404" s="12">
        <v>45163.477708333332</v>
      </c>
      <c r="C5404" s="27">
        <v>45163.4843287037</v>
      </c>
      <c r="D5404" s="28" t="s">
        <v>8</v>
      </c>
      <c r="E5404" s="28" t="s">
        <v>9</v>
      </c>
      <c r="F5404" s="28" t="s">
        <v>109</v>
      </c>
      <c r="G5404" s="112" t="s">
        <v>3171</v>
      </c>
      <c r="H54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404" s="48">
        <f>tbl_raw_data[[#This Row],[Date Actioned]]-tbl_raw_data[[#This Row],[Date Tagged]]</f>
        <v>6.6203703681821935E-3</v>
      </c>
      <c r="J5404" s="50">
        <f>HOUR(tbl_raw_data[[#This Row],[time_taken]])*60+MINUTE(tbl_raw_data[[#This Row],[time_taken]])+SECOND(tbl_raw_data[[#This Row],[time_taken]])/60</f>
        <v>9.5333333333333332</v>
      </c>
      <c r="K5404" s="54">
        <f>DATE(YEAR(tbl_raw_data[[#This Row],[Date Actioned]]), MONTH(tbl_raw_data[[#This Row],[Date Actioned]]), DAY(tbl_raw_data[[#This Row],[Date Actioned]]))</f>
        <v>45163</v>
      </c>
      <c r="L5404" s="55" t="str">
        <f>UPPER(TEXT(tbl_raw_data[[#This Row],[Updated_date]],"MMMM"))</f>
        <v>AUGUST</v>
      </c>
      <c r="M5404" s="55" t="str">
        <f>UPPER("Week "&amp;IF(ROUNDUP(DAY(tbl_raw_data[[#This Row],[Updated_date]])/7,0)=5,4,ROUNDUP(DAY(tbl_raw_data[[#This Row],[Updated_date]])/7,0)))</f>
        <v>WEEK 4</v>
      </c>
      <c r="N5404" s="57" t="str">
        <f>UPPER(VLOOKUP(tbl_raw_data[[#This Row],[Analyst]],[1]setting!$A$1:$B$15,2,0))</f>
        <v>NAVED</v>
      </c>
      <c r="O5404" s="57" t="str">
        <f>UPPER(tbl_raw_data[[#This Row],[Outcome]])</f>
        <v>WITHDRAW</v>
      </c>
      <c r="P5404" s="57" t="str">
        <f>UPPER(tbl_raw_data[[#This Row],[Queue Name]])</f>
        <v>CONSUMER PRE BUREAU</v>
      </c>
      <c r="Q5404" s="57" t="str">
        <f>IF(tbl_raw_data[[#This Row],[time_taken_in_mins]]&lt;=20,"SLA_MET","SLA_NOT_MET")</f>
        <v>SLA_MET</v>
      </c>
    </row>
    <row r="5405" spans="1:17" ht="15" customHeight="1" x14ac:dyDescent="0.25">
      <c r="A5405" s="22" t="s">
        <v>5578</v>
      </c>
      <c r="B5405" s="6">
        <v>45163.479016203702</v>
      </c>
      <c r="C5405" s="23">
        <v>45163.489849537036</v>
      </c>
      <c r="D5405" s="24" t="s">
        <v>8</v>
      </c>
      <c r="E5405" s="24" t="s">
        <v>41</v>
      </c>
      <c r="F5405" s="24" t="s">
        <v>73</v>
      </c>
      <c r="G5405" s="115"/>
      <c r="H54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5" s="48">
        <f>tbl_raw_data[[#This Row],[Date Actioned]]-tbl_raw_data[[#This Row],[Date Tagged]]</f>
        <v>1.0833333333721384E-2</v>
      </c>
      <c r="J5405" s="50">
        <f>HOUR(tbl_raw_data[[#This Row],[time_taken]])*60+MINUTE(tbl_raw_data[[#This Row],[time_taken]])+SECOND(tbl_raw_data[[#This Row],[time_taken]])/60</f>
        <v>15.6</v>
      </c>
      <c r="K5405" s="54">
        <f>DATE(YEAR(tbl_raw_data[[#This Row],[Date Actioned]]), MONTH(tbl_raw_data[[#This Row],[Date Actioned]]), DAY(tbl_raw_data[[#This Row],[Date Actioned]]))</f>
        <v>45163</v>
      </c>
      <c r="L5405" s="55" t="str">
        <f>UPPER(TEXT(tbl_raw_data[[#This Row],[Updated_date]],"MMMM"))</f>
        <v>AUGUST</v>
      </c>
      <c r="M5405" s="55" t="str">
        <f>UPPER("Week "&amp;IF(ROUNDUP(DAY(tbl_raw_data[[#This Row],[Updated_date]])/7,0)=5,4,ROUNDUP(DAY(tbl_raw_data[[#This Row],[Updated_date]])/7,0)))</f>
        <v>WEEK 4</v>
      </c>
      <c r="N5405" s="57" t="str">
        <f>UPPER(VLOOKUP(tbl_raw_data[[#This Row],[Analyst]],[1]setting!$A$1:$B$15,2,0))</f>
        <v>SHAHID</v>
      </c>
      <c r="O5405" s="57" t="str">
        <f>UPPER(tbl_raw_data[[#This Row],[Outcome]])</f>
        <v>WITHDRAW</v>
      </c>
      <c r="P5405" s="57" t="str">
        <f>UPPER(tbl_raw_data[[#This Row],[Queue Name]])</f>
        <v>CONSUMER POST BUREAU</v>
      </c>
      <c r="Q5405" s="57" t="str">
        <f>IF(tbl_raw_data[[#This Row],[time_taken_in_mins]]&lt;=20,"SLA_MET","SLA_NOT_MET")</f>
        <v>SLA_MET</v>
      </c>
    </row>
    <row r="5406" spans="1:17" ht="15" customHeight="1" x14ac:dyDescent="0.25">
      <c r="A5406" s="22" t="s">
        <v>4811</v>
      </c>
      <c r="B5406" s="6">
        <v>45163.484629629631</v>
      </c>
      <c r="C5406" s="23">
        <v>45163.493703703702</v>
      </c>
      <c r="D5406" s="24" t="s">
        <v>46</v>
      </c>
      <c r="E5406" s="24" t="s">
        <v>41</v>
      </c>
      <c r="F5406" s="24" t="s">
        <v>455</v>
      </c>
      <c r="G5406" s="113" t="s">
        <v>225</v>
      </c>
      <c r="H54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06" s="48">
        <f>tbl_raw_data[[#This Row],[Date Actioned]]-tbl_raw_data[[#This Row],[Date Tagged]]</f>
        <v>9.074074070667848E-3</v>
      </c>
      <c r="J5406" s="50">
        <f>HOUR(tbl_raw_data[[#This Row],[time_taken]])*60+MINUTE(tbl_raw_data[[#This Row],[time_taken]])+SECOND(tbl_raw_data[[#This Row],[time_taken]])/60</f>
        <v>13.066666666666666</v>
      </c>
      <c r="K5406" s="54">
        <f>DATE(YEAR(tbl_raw_data[[#This Row],[Date Actioned]]), MONTH(tbl_raw_data[[#This Row],[Date Actioned]]), DAY(tbl_raw_data[[#This Row],[Date Actioned]]))</f>
        <v>45163</v>
      </c>
      <c r="L5406" s="55" t="str">
        <f>UPPER(TEXT(tbl_raw_data[[#This Row],[Updated_date]],"MMMM"))</f>
        <v>AUGUST</v>
      </c>
      <c r="M5406" s="55" t="str">
        <f>UPPER("Week "&amp;IF(ROUNDUP(DAY(tbl_raw_data[[#This Row],[Updated_date]])/7,0)=5,4,ROUNDUP(DAY(tbl_raw_data[[#This Row],[Updated_date]])/7,0)))</f>
        <v>WEEK 4</v>
      </c>
      <c r="N5406" s="57" t="str">
        <f>UPPER(VLOOKUP(tbl_raw_data[[#This Row],[Analyst]],[1]setting!$A$1:$B$15,2,0))</f>
        <v>ROHAN</v>
      </c>
      <c r="O5406" s="57" t="str">
        <f>UPPER(tbl_raw_data[[#This Row],[Outcome]])</f>
        <v>DECLINE</v>
      </c>
      <c r="P5406" s="57" t="str">
        <f>UPPER(tbl_raw_data[[#This Row],[Queue Name]])</f>
        <v>CONSUMER POST BUREAU</v>
      </c>
      <c r="Q5406" s="57" t="str">
        <f>IF(tbl_raw_data[[#This Row],[time_taken_in_mins]]&lt;=20,"SLA_MET","SLA_NOT_MET")</f>
        <v>SLA_MET</v>
      </c>
    </row>
    <row r="5407" spans="1:17" ht="15" customHeight="1" x14ac:dyDescent="0.25">
      <c r="A5407" s="11" t="s">
        <v>2562</v>
      </c>
      <c r="B5407" s="12">
        <v>45163.487881944442</v>
      </c>
      <c r="C5407" s="27">
        <v>45163.493645833332</v>
      </c>
      <c r="D5407" s="28" t="s">
        <v>13</v>
      </c>
      <c r="E5407" s="28" t="s">
        <v>41</v>
      </c>
      <c r="F5407" s="28" t="s">
        <v>73</v>
      </c>
      <c r="G5407" s="114"/>
      <c r="H54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7" s="48">
        <f>tbl_raw_data[[#This Row],[Date Actioned]]-tbl_raw_data[[#This Row],[Date Tagged]]</f>
        <v>5.7638888902147301E-3</v>
      </c>
      <c r="J5407" s="50">
        <f>HOUR(tbl_raw_data[[#This Row],[time_taken]])*60+MINUTE(tbl_raw_data[[#This Row],[time_taken]])+SECOND(tbl_raw_data[[#This Row],[time_taken]])/60</f>
        <v>8.3000000000000007</v>
      </c>
      <c r="K5407" s="54">
        <f>DATE(YEAR(tbl_raw_data[[#This Row],[Date Actioned]]), MONTH(tbl_raw_data[[#This Row],[Date Actioned]]), DAY(tbl_raw_data[[#This Row],[Date Actioned]]))</f>
        <v>45163</v>
      </c>
      <c r="L5407" s="55" t="str">
        <f>UPPER(TEXT(tbl_raw_data[[#This Row],[Updated_date]],"MMMM"))</f>
        <v>AUGUST</v>
      </c>
      <c r="M5407" s="55" t="str">
        <f>UPPER("Week "&amp;IF(ROUNDUP(DAY(tbl_raw_data[[#This Row],[Updated_date]])/7,0)=5,4,ROUNDUP(DAY(tbl_raw_data[[#This Row],[Updated_date]])/7,0)))</f>
        <v>WEEK 4</v>
      </c>
      <c r="N5407" s="57" t="str">
        <f>UPPER(VLOOKUP(tbl_raw_data[[#This Row],[Analyst]],[1]setting!$A$1:$B$15,2,0))</f>
        <v>SHAHID</v>
      </c>
      <c r="O5407" s="57" t="str">
        <f>UPPER(tbl_raw_data[[#This Row],[Outcome]])</f>
        <v>APPROVE</v>
      </c>
      <c r="P5407" s="57" t="str">
        <f>UPPER(tbl_raw_data[[#This Row],[Queue Name]])</f>
        <v>CONSUMER POST BUREAU</v>
      </c>
      <c r="Q5407" s="57" t="str">
        <f>IF(tbl_raw_data[[#This Row],[time_taken_in_mins]]&lt;=20,"SLA_MET","SLA_NOT_MET")</f>
        <v>SLA_MET</v>
      </c>
    </row>
    <row r="5408" spans="1:17" ht="15" customHeight="1" x14ac:dyDescent="0.25">
      <c r="A5408" s="22" t="s">
        <v>2940</v>
      </c>
      <c r="B5408" s="6">
        <v>45163.490937499999</v>
      </c>
      <c r="C5408" s="23">
        <v>45163.49722222222</v>
      </c>
      <c r="D5408" s="24" t="s">
        <v>13</v>
      </c>
      <c r="E5408" s="24" t="s">
        <v>28</v>
      </c>
      <c r="F5408" s="24" t="s">
        <v>73</v>
      </c>
      <c r="G5408" s="115"/>
      <c r="H54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08" s="48">
        <f>tbl_raw_data[[#This Row],[Date Actioned]]-tbl_raw_data[[#This Row],[Date Tagged]]</f>
        <v>6.284722221607808E-3</v>
      </c>
      <c r="J5408" s="50">
        <f>HOUR(tbl_raw_data[[#This Row],[time_taken]])*60+MINUTE(tbl_raw_data[[#This Row],[time_taken]])+SECOND(tbl_raw_data[[#This Row],[time_taken]])/60</f>
        <v>9.0500000000000007</v>
      </c>
      <c r="K5408" s="54">
        <f>DATE(YEAR(tbl_raw_data[[#This Row],[Date Actioned]]), MONTH(tbl_raw_data[[#This Row],[Date Actioned]]), DAY(tbl_raw_data[[#This Row],[Date Actioned]]))</f>
        <v>45163</v>
      </c>
      <c r="L5408" s="55" t="str">
        <f>UPPER(TEXT(tbl_raw_data[[#This Row],[Updated_date]],"MMMM"))</f>
        <v>AUGUST</v>
      </c>
      <c r="M5408" s="55" t="str">
        <f>UPPER("Week "&amp;IF(ROUNDUP(DAY(tbl_raw_data[[#This Row],[Updated_date]])/7,0)=5,4,ROUNDUP(DAY(tbl_raw_data[[#This Row],[Updated_date]])/7,0)))</f>
        <v>WEEK 4</v>
      </c>
      <c r="N5408" s="57" t="str">
        <f>UPPER(VLOOKUP(tbl_raw_data[[#This Row],[Analyst]],[1]setting!$A$1:$B$15,2,0))</f>
        <v>SHAHID</v>
      </c>
      <c r="O5408" s="57" t="str">
        <f>UPPER(tbl_raw_data[[#This Row],[Outcome]])</f>
        <v>APPROVE</v>
      </c>
      <c r="P5408" s="57" t="str">
        <f>UPPER(tbl_raw_data[[#This Row],[Queue Name]])</f>
        <v>CONSUMER EXISTING</v>
      </c>
      <c r="Q5408" s="57" t="str">
        <f>IF(tbl_raw_data[[#This Row],[time_taken_in_mins]]&lt;=20,"SLA_MET","SLA_NOT_MET")</f>
        <v>SLA_MET</v>
      </c>
    </row>
    <row r="5409" spans="1:17" ht="15" customHeight="1" x14ac:dyDescent="0.25">
      <c r="A5409" s="5" t="s">
        <v>3124</v>
      </c>
      <c r="B5409" s="12">
        <v>45163.493888888886</v>
      </c>
      <c r="C5409" s="27">
        <v>45163.500451388885</v>
      </c>
      <c r="D5409" s="28" t="s">
        <v>13</v>
      </c>
      <c r="E5409" s="28" t="s">
        <v>28</v>
      </c>
      <c r="F5409" s="28" t="s">
        <v>455</v>
      </c>
      <c r="G5409" s="112" t="s">
        <v>29</v>
      </c>
      <c r="H54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09" s="48">
        <f>tbl_raw_data[[#This Row],[Date Actioned]]-tbl_raw_data[[#This Row],[Date Tagged]]</f>
        <v>6.5624999988358468E-3</v>
      </c>
      <c r="J5409" s="50">
        <f>HOUR(tbl_raw_data[[#This Row],[time_taken]])*60+MINUTE(tbl_raw_data[[#This Row],[time_taken]])+SECOND(tbl_raw_data[[#This Row],[time_taken]])/60</f>
        <v>9.4499999999999993</v>
      </c>
      <c r="K5409" s="54">
        <f>DATE(YEAR(tbl_raw_data[[#This Row],[Date Actioned]]), MONTH(tbl_raw_data[[#This Row],[Date Actioned]]), DAY(tbl_raw_data[[#This Row],[Date Actioned]]))</f>
        <v>45163</v>
      </c>
      <c r="L5409" s="55" t="str">
        <f>UPPER(TEXT(tbl_raw_data[[#This Row],[Updated_date]],"MMMM"))</f>
        <v>AUGUST</v>
      </c>
      <c r="M5409" s="55" t="str">
        <f>UPPER("Week "&amp;IF(ROUNDUP(DAY(tbl_raw_data[[#This Row],[Updated_date]])/7,0)=5,4,ROUNDUP(DAY(tbl_raw_data[[#This Row],[Updated_date]])/7,0)))</f>
        <v>WEEK 4</v>
      </c>
      <c r="N5409" s="57" t="str">
        <f>UPPER(VLOOKUP(tbl_raw_data[[#This Row],[Analyst]],[1]setting!$A$1:$B$15,2,0))</f>
        <v>ROHAN</v>
      </c>
      <c r="O5409" s="57" t="str">
        <f>UPPER(tbl_raw_data[[#This Row],[Outcome]])</f>
        <v>APPROVE</v>
      </c>
      <c r="P5409" s="57" t="str">
        <f>UPPER(tbl_raw_data[[#This Row],[Queue Name]])</f>
        <v>CONSUMER EXISTING</v>
      </c>
      <c r="Q5409" s="57" t="str">
        <f>IF(tbl_raw_data[[#This Row],[time_taken_in_mins]]&lt;=20,"SLA_MET","SLA_NOT_MET")</f>
        <v>SLA_MET</v>
      </c>
    </row>
    <row r="5410" spans="1:17" ht="15" customHeight="1" x14ac:dyDescent="0.25">
      <c r="A5410" s="11" t="s">
        <v>7139</v>
      </c>
      <c r="B5410" s="6">
        <v>45163.494444444441</v>
      </c>
      <c r="C5410" s="23">
        <v>45163.515752314815</v>
      </c>
      <c r="D5410" s="24" t="s">
        <v>13</v>
      </c>
      <c r="E5410" s="24" t="s">
        <v>41</v>
      </c>
      <c r="F5410" s="24" t="s">
        <v>109</v>
      </c>
      <c r="G5410" s="113" t="s">
        <v>1583</v>
      </c>
      <c r="H54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0" s="48">
        <f>tbl_raw_data[[#This Row],[Date Actioned]]-tbl_raw_data[[#This Row],[Date Tagged]]</f>
        <v>2.1307870374585036E-2</v>
      </c>
      <c r="J5410" s="50">
        <f>HOUR(tbl_raw_data[[#This Row],[time_taken]])*60+MINUTE(tbl_raw_data[[#This Row],[time_taken]])+SECOND(tbl_raw_data[[#This Row],[time_taken]])/60</f>
        <v>30.683333333333334</v>
      </c>
      <c r="K5410" s="54">
        <f>DATE(YEAR(tbl_raw_data[[#This Row],[Date Actioned]]), MONTH(tbl_raw_data[[#This Row],[Date Actioned]]), DAY(tbl_raw_data[[#This Row],[Date Actioned]]))</f>
        <v>45163</v>
      </c>
      <c r="L5410" s="55" t="str">
        <f>UPPER(TEXT(tbl_raw_data[[#This Row],[Updated_date]],"MMMM"))</f>
        <v>AUGUST</v>
      </c>
      <c r="M5410" s="55" t="str">
        <f>UPPER("Week "&amp;IF(ROUNDUP(DAY(tbl_raw_data[[#This Row],[Updated_date]])/7,0)=5,4,ROUNDUP(DAY(tbl_raw_data[[#This Row],[Updated_date]])/7,0)))</f>
        <v>WEEK 4</v>
      </c>
      <c r="N5410" s="57" t="str">
        <f>UPPER(VLOOKUP(tbl_raw_data[[#This Row],[Analyst]],[1]setting!$A$1:$B$15,2,0))</f>
        <v>NAVED</v>
      </c>
      <c r="O5410" s="57" t="str">
        <f>UPPER(tbl_raw_data[[#This Row],[Outcome]])</f>
        <v>APPROVE</v>
      </c>
      <c r="P5410" s="57" t="str">
        <f>UPPER(tbl_raw_data[[#This Row],[Queue Name]])</f>
        <v>CONSUMER POST BUREAU</v>
      </c>
      <c r="Q5410" s="57" t="str">
        <f>IF(tbl_raw_data[[#This Row],[time_taken_in_mins]]&lt;=20,"SLA_MET","SLA_NOT_MET")</f>
        <v>SLA_NOT_MET</v>
      </c>
    </row>
    <row r="5411" spans="1:17" ht="15" customHeight="1" x14ac:dyDescent="0.25">
      <c r="A5411" s="22" t="s">
        <v>1610</v>
      </c>
      <c r="B5411" s="12">
        <v>45163.49486111111</v>
      </c>
      <c r="C5411" s="27">
        <v>45163.499444444446</v>
      </c>
      <c r="D5411" s="28" t="s">
        <v>13</v>
      </c>
      <c r="E5411" s="28" t="s">
        <v>28</v>
      </c>
      <c r="F5411" s="28" t="s">
        <v>10</v>
      </c>
      <c r="G5411" s="112" t="s">
        <v>546</v>
      </c>
      <c r="H54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1" s="48">
        <f>tbl_raw_data[[#This Row],[Date Actioned]]-tbl_raw_data[[#This Row],[Date Tagged]]</f>
        <v>4.5833333351765759E-3</v>
      </c>
      <c r="J5411" s="50">
        <f>HOUR(tbl_raw_data[[#This Row],[time_taken]])*60+MINUTE(tbl_raw_data[[#This Row],[time_taken]])+SECOND(tbl_raw_data[[#This Row],[time_taken]])/60</f>
        <v>6.6</v>
      </c>
      <c r="K5411" s="54">
        <f>DATE(YEAR(tbl_raw_data[[#This Row],[Date Actioned]]), MONTH(tbl_raw_data[[#This Row],[Date Actioned]]), DAY(tbl_raw_data[[#This Row],[Date Actioned]]))</f>
        <v>45163</v>
      </c>
      <c r="L5411" s="55" t="str">
        <f>UPPER(TEXT(tbl_raw_data[[#This Row],[Updated_date]],"MMMM"))</f>
        <v>AUGUST</v>
      </c>
      <c r="M5411" s="55" t="str">
        <f>UPPER("Week "&amp;IF(ROUNDUP(DAY(tbl_raw_data[[#This Row],[Updated_date]])/7,0)=5,4,ROUNDUP(DAY(tbl_raw_data[[#This Row],[Updated_date]])/7,0)))</f>
        <v>WEEK 4</v>
      </c>
      <c r="N5411" s="57" t="str">
        <f>UPPER(VLOOKUP(tbl_raw_data[[#This Row],[Analyst]],[1]setting!$A$1:$B$15,2,0))</f>
        <v>SAM</v>
      </c>
      <c r="O5411" s="57" t="str">
        <f>UPPER(tbl_raw_data[[#This Row],[Outcome]])</f>
        <v>APPROVE</v>
      </c>
      <c r="P5411" s="57" t="str">
        <f>UPPER(tbl_raw_data[[#This Row],[Queue Name]])</f>
        <v>CONSUMER EXISTING</v>
      </c>
      <c r="Q5411" s="57" t="str">
        <f>IF(tbl_raw_data[[#This Row],[time_taken_in_mins]]&lt;=20,"SLA_MET","SLA_NOT_MET")</f>
        <v>SLA_MET</v>
      </c>
    </row>
    <row r="5412" spans="1:17" ht="15" customHeight="1" x14ac:dyDescent="0.25">
      <c r="A5412" s="5" t="s">
        <v>2483</v>
      </c>
      <c r="B5412" s="12">
        <v>45163.504502314812</v>
      </c>
      <c r="C5412" s="27">
        <v>45163.510162037041</v>
      </c>
      <c r="D5412" s="28" t="s">
        <v>46</v>
      </c>
      <c r="E5412" s="28" t="s">
        <v>28</v>
      </c>
      <c r="F5412" s="28" t="s">
        <v>73</v>
      </c>
      <c r="G5412" s="114"/>
      <c r="H54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2" s="48">
        <f>tbl_raw_data[[#This Row],[Date Actioned]]-tbl_raw_data[[#This Row],[Date Tagged]]</f>
        <v>5.659722228301689E-3</v>
      </c>
      <c r="J5412" s="50">
        <f>HOUR(tbl_raw_data[[#This Row],[time_taken]])*60+MINUTE(tbl_raw_data[[#This Row],[time_taken]])+SECOND(tbl_raw_data[[#This Row],[time_taken]])/60</f>
        <v>8.15</v>
      </c>
      <c r="K5412" s="54">
        <f>DATE(YEAR(tbl_raw_data[[#This Row],[Date Actioned]]), MONTH(tbl_raw_data[[#This Row],[Date Actioned]]), DAY(tbl_raw_data[[#This Row],[Date Actioned]]))</f>
        <v>45163</v>
      </c>
      <c r="L5412" s="55" t="str">
        <f>UPPER(TEXT(tbl_raw_data[[#This Row],[Updated_date]],"MMMM"))</f>
        <v>AUGUST</v>
      </c>
      <c r="M5412" s="55" t="str">
        <f>UPPER("Week "&amp;IF(ROUNDUP(DAY(tbl_raw_data[[#This Row],[Updated_date]])/7,0)=5,4,ROUNDUP(DAY(tbl_raw_data[[#This Row],[Updated_date]])/7,0)))</f>
        <v>WEEK 4</v>
      </c>
      <c r="N5412" s="57" t="str">
        <f>UPPER(VLOOKUP(tbl_raw_data[[#This Row],[Analyst]],[1]setting!$A$1:$B$15,2,0))</f>
        <v>SHAHID</v>
      </c>
      <c r="O5412" s="57" t="str">
        <f>UPPER(tbl_raw_data[[#This Row],[Outcome]])</f>
        <v>DECLINE</v>
      </c>
      <c r="P5412" s="57" t="str">
        <f>UPPER(tbl_raw_data[[#This Row],[Queue Name]])</f>
        <v>CONSUMER EXISTING</v>
      </c>
      <c r="Q5412" s="57" t="str">
        <f>IF(tbl_raw_data[[#This Row],[time_taken_in_mins]]&lt;=20,"SLA_MET","SLA_NOT_MET")</f>
        <v>SLA_MET</v>
      </c>
    </row>
    <row r="5413" spans="1:17" ht="15" customHeight="1" x14ac:dyDescent="0.25">
      <c r="A5413" s="5" t="s">
        <v>5771</v>
      </c>
      <c r="B5413" s="6">
        <v>45163.504525462966</v>
      </c>
      <c r="C5413" s="23">
        <v>45163.515821759262</v>
      </c>
      <c r="D5413" s="24" t="s">
        <v>13</v>
      </c>
      <c r="E5413" s="24" t="s">
        <v>41</v>
      </c>
      <c r="F5413" s="24" t="s">
        <v>455</v>
      </c>
      <c r="G5413" s="113" t="s">
        <v>29</v>
      </c>
      <c r="H54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3" s="48">
        <f>tbl_raw_data[[#This Row],[Date Actioned]]-tbl_raw_data[[#This Row],[Date Tagged]]</f>
        <v>1.1296296295768116E-2</v>
      </c>
      <c r="J5413" s="50">
        <f>HOUR(tbl_raw_data[[#This Row],[time_taken]])*60+MINUTE(tbl_raw_data[[#This Row],[time_taken]])+SECOND(tbl_raw_data[[#This Row],[time_taken]])/60</f>
        <v>16.266666666666666</v>
      </c>
      <c r="K5413" s="54">
        <f>DATE(YEAR(tbl_raw_data[[#This Row],[Date Actioned]]), MONTH(tbl_raw_data[[#This Row],[Date Actioned]]), DAY(tbl_raw_data[[#This Row],[Date Actioned]]))</f>
        <v>45163</v>
      </c>
      <c r="L5413" s="55" t="str">
        <f>UPPER(TEXT(tbl_raw_data[[#This Row],[Updated_date]],"MMMM"))</f>
        <v>AUGUST</v>
      </c>
      <c r="M5413" s="55" t="str">
        <f>UPPER("Week "&amp;IF(ROUNDUP(DAY(tbl_raw_data[[#This Row],[Updated_date]])/7,0)=5,4,ROUNDUP(DAY(tbl_raw_data[[#This Row],[Updated_date]])/7,0)))</f>
        <v>WEEK 4</v>
      </c>
      <c r="N5413" s="57" t="str">
        <f>UPPER(VLOOKUP(tbl_raw_data[[#This Row],[Analyst]],[1]setting!$A$1:$B$15,2,0))</f>
        <v>ROHAN</v>
      </c>
      <c r="O5413" s="57" t="str">
        <f>UPPER(tbl_raw_data[[#This Row],[Outcome]])</f>
        <v>APPROVE</v>
      </c>
      <c r="P5413" s="57" t="str">
        <f>UPPER(tbl_raw_data[[#This Row],[Queue Name]])</f>
        <v>CONSUMER POST BUREAU</v>
      </c>
      <c r="Q5413" s="57" t="str">
        <f>IF(tbl_raw_data[[#This Row],[time_taken_in_mins]]&lt;=20,"SLA_MET","SLA_NOT_MET")</f>
        <v>SLA_MET</v>
      </c>
    </row>
    <row r="5414" spans="1:17" ht="15" customHeight="1" x14ac:dyDescent="0.25">
      <c r="A5414" s="11" t="s">
        <v>4255</v>
      </c>
      <c r="B5414" s="12">
        <v>45163.505347222221</v>
      </c>
      <c r="C5414" s="27">
        <v>45163.513483796298</v>
      </c>
      <c r="D5414" s="28" t="s">
        <v>13</v>
      </c>
      <c r="E5414" s="28" t="s">
        <v>41</v>
      </c>
      <c r="F5414" s="28" t="s">
        <v>73</v>
      </c>
      <c r="G5414" s="114"/>
      <c r="H54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4" s="48">
        <f>tbl_raw_data[[#This Row],[Date Actioned]]-tbl_raw_data[[#This Row],[Date Tagged]]</f>
        <v>8.1365740770706907E-3</v>
      </c>
      <c r="J5414" s="50">
        <f>HOUR(tbl_raw_data[[#This Row],[time_taken]])*60+MINUTE(tbl_raw_data[[#This Row],[time_taken]])+SECOND(tbl_raw_data[[#This Row],[time_taken]])/60</f>
        <v>11.716666666666667</v>
      </c>
      <c r="K5414" s="54">
        <f>DATE(YEAR(tbl_raw_data[[#This Row],[Date Actioned]]), MONTH(tbl_raw_data[[#This Row],[Date Actioned]]), DAY(tbl_raw_data[[#This Row],[Date Actioned]]))</f>
        <v>45163</v>
      </c>
      <c r="L5414" s="55" t="str">
        <f>UPPER(TEXT(tbl_raw_data[[#This Row],[Updated_date]],"MMMM"))</f>
        <v>AUGUST</v>
      </c>
      <c r="M5414" s="55" t="str">
        <f>UPPER("Week "&amp;IF(ROUNDUP(DAY(tbl_raw_data[[#This Row],[Updated_date]])/7,0)=5,4,ROUNDUP(DAY(tbl_raw_data[[#This Row],[Updated_date]])/7,0)))</f>
        <v>WEEK 4</v>
      </c>
      <c r="N5414" s="57" t="str">
        <f>UPPER(VLOOKUP(tbl_raw_data[[#This Row],[Analyst]],[1]setting!$A$1:$B$15,2,0))</f>
        <v>SHAHID</v>
      </c>
      <c r="O5414" s="57" t="str">
        <f>UPPER(tbl_raw_data[[#This Row],[Outcome]])</f>
        <v>APPROVE</v>
      </c>
      <c r="P5414" s="57" t="str">
        <f>UPPER(tbl_raw_data[[#This Row],[Queue Name]])</f>
        <v>CONSUMER POST BUREAU</v>
      </c>
      <c r="Q5414" s="57" t="str">
        <f>IF(tbl_raw_data[[#This Row],[time_taken_in_mins]]&lt;=20,"SLA_MET","SLA_NOT_MET")</f>
        <v>SLA_MET</v>
      </c>
    </row>
    <row r="5415" spans="1:17" ht="15" customHeight="1" x14ac:dyDescent="0.25">
      <c r="A5415" s="5" t="s">
        <v>6848</v>
      </c>
      <c r="B5415" s="12">
        <v>45163.505671296298</v>
      </c>
      <c r="C5415" s="27">
        <v>45163.521967592591</v>
      </c>
      <c r="D5415" s="28" t="s">
        <v>8</v>
      </c>
      <c r="E5415" s="28" t="s">
        <v>9</v>
      </c>
      <c r="F5415" s="28" t="s">
        <v>455</v>
      </c>
      <c r="G5415" s="112" t="s">
        <v>6849</v>
      </c>
      <c r="H54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15" s="48">
        <f>tbl_raw_data[[#This Row],[Date Actioned]]-tbl_raw_data[[#This Row],[Date Tagged]]</f>
        <v>1.6296296293148771E-2</v>
      </c>
      <c r="J5415" s="50">
        <f>HOUR(tbl_raw_data[[#This Row],[time_taken]])*60+MINUTE(tbl_raw_data[[#This Row],[time_taken]])+SECOND(tbl_raw_data[[#This Row],[time_taken]])/60</f>
        <v>23.466666666666665</v>
      </c>
      <c r="K5415" s="54">
        <f>DATE(YEAR(tbl_raw_data[[#This Row],[Date Actioned]]), MONTH(tbl_raw_data[[#This Row],[Date Actioned]]), DAY(tbl_raw_data[[#This Row],[Date Actioned]]))</f>
        <v>45163</v>
      </c>
      <c r="L5415" s="55" t="str">
        <f>UPPER(TEXT(tbl_raw_data[[#This Row],[Updated_date]],"MMMM"))</f>
        <v>AUGUST</v>
      </c>
      <c r="M5415" s="55" t="str">
        <f>UPPER("Week "&amp;IF(ROUNDUP(DAY(tbl_raw_data[[#This Row],[Updated_date]])/7,0)=5,4,ROUNDUP(DAY(tbl_raw_data[[#This Row],[Updated_date]])/7,0)))</f>
        <v>WEEK 4</v>
      </c>
      <c r="N5415" s="57" t="str">
        <f>UPPER(VLOOKUP(tbl_raw_data[[#This Row],[Analyst]],[1]setting!$A$1:$B$15,2,0))</f>
        <v>ROHAN</v>
      </c>
      <c r="O5415" s="57" t="str">
        <f>UPPER(tbl_raw_data[[#This Row],[Outcome]])</f>
        <v>WITHDRAW</v>
      </c>
      <c r="P5415" s="57" t="str">
        <f>UPPER(tbl_raw_data[[#This Row],[Queue Name]])</f>
        <v>CONSUMER PRE BUREAU</v>
      </c>
      <c r="Q5415" s="57" t="str">
        <f>IF(tbl_raw_data[[#This Row],[time_taken_in_mins]]&lt;=20,"SLA_MET","SLA_NOT_MET")</f>
        <v>SLA_NOT_MET</v>
      </c>
    </row>
    <row r="5416" spans="1:17" ht="15" customHeight="1" x14ac:dyDescent="0.25">
      <c r="A5416" s="22" t="s">
        <v>4196</v>
      </c>
      <c r="B5416" s="6">
        <v>45163.507523148146</v>
      </c>
      <c r="C5416" s="23">
        <v>45163.515555555554</v>
      </c>
      <c r="D5416" s="24" t="s">
        <v>13</v>
      </c>
      <c r="E5416" s="24" t="s">
        <v>28</v>
      </c>
      <c r="F5416" s="24" t="s">
        <v>73</v>
      </c>
      <c r="G5416" s="115"/>
      <c r="H54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6" s="48">
        <f>tbl_raw_data[[#This Row],[Date Actioned]]-tbl_raw_data[[#This Row],[Date Tagged]]</f>
        <v>8.0324074078816921E-3</v>
      </c>
      <c r="J5416" s="50">
        <f>HOUR(tbl_raw_data[[#This Row],[time_taken]])*60+MINUTE(tbl_raw_data[[#This Row],[time_taken]])+SECOND(tbl_raw_data[[#This Row],[time_taken]])/60</f>
        <v>11.566666666666666</v>
      </c>
      <c r="K5416" s="54">
        <f>DATE(YEAR(tbl_raw_data[[#This Row],[Date Actioned]]), MONTH(tbl_raw_data[[#This Row],[Date Actioned]]), DAY(tbl_raw_data[[#This Row],[Date Actioned]]))</f>
        <v>45163</v>
      </c>
      <c r="L5416" s="55" t="str">
        <f>UPPER(TEXT(tbl_raw_data[[#This Row],[Updated_date]],"MMMM"))</f>
        <v>AUGUST</v>
      </c>
      <c r="M5416" s="55" t="str">
        <f>UPPER("Week "&amp;IF(ROUNDUP(DAY(tbl_raw_data[[#This Row],[Updated_date]])/7,0)=5,4,ROUNDUP(DAY(tbl_raw_data[[#This Row],[Updated_date]])/7,0)))</f>
        <v>WEEK 4</v>
      </c>
      <c r="N5416" s="57" t="str">
        <f>UPPER(VLOOKUP(tbl_raw_data[[#This Row],[Analyst]],[1]setting!$A$1:$B$15,2,0))</f>
        <v>SHAHID</v>
      </c>
      <c r="O5416" s="57" t="str">
        <f>UPPER(tbl_raw_data[[#This Row],[Outcome]])</f>
        <v>APPROVE</v>
      </c>
      <c r="P5416" s="57" t="str">
        <f>UPPER(tbl_raw_data[[#This Row],[Queue Name]])</f>
        <v>CONSUMER EXISTING</v>
      </c>
      <c r="Q5416" s="57" t="str">
        <f>IF(tbl_raw_data[[#This Row],[time_taken_in_mins]]&lt;=20,"SLA_MET","SLA_NOT_MET")</f>
        <v>SLA_MET</v>
      </c>
    </row>
    <row r="5417" spans="1:17" ht="15" customHeight="1" x14ac:dyDescent="0.25">
      <c r="A5417" s="5" t="s">
        <v>5554</v>
      </c>
      <c r="B5417" s="12">
        <v>45163.508738425924</v>
      </c>
      <c r="C5417" s="27">
        <v>45163.519502314812</v>
      </c>
      <c r="D5417" s="28" t="s">
        <v>13</v>
      </c>
      <c r="E5417" s="28" t="s">
        <v>41</v>
      </c>
      <c r="F5417" s="28" t="s">
        <v>73</v>
      </c>
      <c r="G5417" s="114"/>
      <c r="H54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17" s="48">
        <f>tbl_raw_data[[#This Row],[Date Actioned]]-tbl_raw_data[[#This Row],[Date Tagged]]</f>
        <v>1.0763888887595385E-2</v>
      </c>
      <c r="J5417" s="50">
        <f>HOUR(tbl_raw_data[[#This Row],[time_taken]])*60+MINUTE(tbl_raw_data[[#This Row],[time_taken]])+SECOND(tbl_raw_data[[#This Row],[time_taken]])/60</f>
        <v>15.5</v>
      </c>
      <c r="K5417" s="54">
        <f>DATE(YEAR(tbl_raw_data[[#This Row],[Date Actioned]]), MONTH(tbl_raw_data[[#This Row],[Date Actioned]]), DAY(tbl_raw_data[[#This Row],[Date Actioned]]))</f>
        <v>45163</v>
      </c>
      <c r="L5417" s="55" t="str">
        <f>UPPER(TEXT(tbl_raw_data[[#This Row],[Updated_date]],"MMMM"))</f>
        <v>AUGUST</v>
      </c>
      <c r="M5417" s="55" t="str">
        <f>UPPER("Week "&amp;IF(ROUNDUP(DAY(tbl_raw_data[[#This Row],[Updated_date]])/7,0)=5,4,ROUNDUP(DAY(tbl_raw_data[[#This Row],[Updated_date]])/7,0)))</f>
        <v>WEEK 4</v>
      </c>
      <c r="N5417" s="57" t="str">
        <f>UPPER(VLOOKUP(tbl_raw_data[[#This Row],[Analyst]],[1]setting!$A$1:$B$15,2,0))</f>
        <v>SHAHID</v>
      </c>
      <c r="O5417" s="57" t="str">
        <f>UPPER(tbl_raw_data[[#This Row],[Outcome]])</f>
        <v>APPROVE</v>
      </c>
      <c r="P5417" s="57" t="str">
        <f>UPPER(tbl_raw_data[[#This Row],[Queue Name]])</f>
        <v>CONSUMER POST BUREAU</v>
      </c>
      <c r="Q5417" s="57" t="str">
        <f>IF(tbl_raw_data[[#This Row],[time_taken_in_mins]]&lt;=20,"SLA_MET","SLA_NOT_MET")</f>
        <v>SLA_MET</v>
      </c>
    </row>
    <row r="5418" spans="1:17" ht="15" customHeight="1" x14ac:dyDescent="0.25">
      <c r="A5418" s="11" t="s">
        <v>6607</v>
      </c>
      <c r="B5418" s="6">
        <v>45163.508912037039</v>
      </c>
      <c r="C5418" s="23">
        <v>45163.523368055554</v>
      </c>
      <c r="D5418" s="24" t="s">
        <v>46</v>
      </c>
      <c r="E5418" s="24" t="s">
        <v>41</v>
      </c>
      <c r="F5418" s="24" t="s">
        <v>109</v>
      </c>
      <c r="G5418" s="113" t="s">
        <v>225</v>
      </c>
      <c r="H54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18" s="48">
        <f>tbl_raw_data[[#This Row],[Date Actioned]]-tbl_raw_data[[#This Row],[Date Tagged]]</f>
        <v>1.4456018514465541E-2</v>
      </c>
      <c r="J5418" s="50">
        <f>HOUR(tbl_raw_data[[#This Row],[time_taken]])*60+MINUTE(tbl_raw_data[[#This Row],[time_taken]])+SECOND(tbl_raw_data[[#This Row],[time_taken]])/60</f>
        <v>20.816666666666666</v>
      </c>
      <c r="K5418" s="54">
        <f>DATE(YEAR(tbl_raw_data[[#This Row],[Date Actioned]]), MONTH(tbl_raw_data[[#This Row],[Date Actioned]]), DAY(tbl_raw_data[[#This Row],[Date Actioned]]))</f>
        <v>45163</v>
      </c>
      <c r="L5418" s="55" t="str">
        <f>UPPER(TEXT(tbl_raw_data[[#This Row],[Updated_date]],"MMMM"))</f>
        <v>AUGUST</v>
      </c>
      <c r="M5418" s="55" t="str">
        <f>UPPER("Week "&amp;IF(ROUNDUP(DAY(tbl_raw_data[[#This Row],[Updated_date]])/7,0)=5,4,ROUNDUP(DAY(tbl_raw_data[[#This Row],[Updated_date]])/7,0)))</f>
        <v>WEEK 4</v>
      </c>
      <c r="N5418" s="57" t="str">
        <f>UPPER(VLOOKUP(tbl_raw_data[[#This Row],[Analyst]],[1]setting!$A$1:$B$15,2,0))</f>
        <v>NAVED</v>
      </c>
      <c r="O5418" s="57" t="str">
        <f>UPPER(tbl_raw_data[[#This Row],[Outcome]])</f>
        <v>DECLINE</v>
      </c>
      <c r="P5418" s="57" t="str">
        <f>UPPER(tbl_raw_data[[#This Row],[Queue Name]])</f>
        <v>CONSUMER POST BUREAU</v>
      </c>
      <c r="Q5418" s="57" t="str">
        <f>IF(tbl_raw_data[[#This Row],[time_taken_in_mins]]&lt;=20,"SLA_MET","SLA_NOT_MET")</f>
        <v>SLA_NOT_MET</v>
      </c>
    </row>
    <row r="5419" spans="1:17" ht="15" customHeight="1" x14ac:dyDescent="0.25">
      <c r="A5419" s="11" t="s">
        <v>4088</v>
      </c>
      <c r="B5419" s="6">
        <v>45163.515405092592</v>
      </c>
      <c r="C5419" s="23">
        <v>45163.523240740738</v>
      </c>
      <c r="D5419" s="24" t="s">
        <v>8</v>
      </c>
      <c r="E5419" s="24" t="s">
        <v>9</v>
      </c>
      <c r="F5419" s="24" t="s">
        <v>10</v>
      </c>
      <c r="G5419" s="113" t="s">
        <v>1052</v>
      </c>
      <c r="H54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19" s="48">
        <f>tbl_raw_data[[#This Row],[Date Actioned]]-tbl_raw_data[[#This Row],[Date Tagged]]</f>
        <v>7.8356481462833472E-3</v>
      </c>
      <c r="J5419" s="50">
        <f>HOUR(tbl_raw_data[[#This Row],[time_taken]])*60+MINUTE(tbl_raw_data[[#This Row],[time_taken]])+SECOND(tbl_raw_data[[#This Row],[time_taken]])/60</f>
        <v>11.283333333333333</v>
      </c>
      <c r="K5419" s="54">
        <f>DATE(YEAR(tbl_raw_data[[#This Row],[Date Actioned]]), MONTH(tbl_raw_data[[#This Row],[Date Actioned]]), DAY(tbl_raw_data[[#This Row],[Date Actioned]]))</f>
        <v>45163</v>
      </c>
      <c r="L5419" s="55" t="str">
        <f>UPPER(TEXT(tbl_raw_data[[#This Row],[Updated_date]],"MMMM"))</f>
        <v>AUGUST</v>
      </c>
      <c r="M5419" s="55" t="str">
        <f>UPPER("Week "&amp;IF(ROUNDUP(DAY(tbl_raw_data[[#This Row],[Updated_date]])/7,0)=5,4,ROUNDUP(DAY(tbl_raw_data[[#This Row],[Updated_date]])/7,0)))</f>
        <v>WEEK 4</v>
      </c>
      <c r="N5419" s="57" t="str">
        <f>UPPER(VLOOKUP(tbl_raw_data[[#This Row],[Analyst]],[1]setting!$A$1:$B$15,2,0))</f>
        <v>SAM</v>
      </c>
      <c r="O5419" s="57" t="str">
        <f>UPPER(tbl_raw_data[[#This Row],[Outcome]])</f>
        <v>WITHDRAW</v>
      </c>
      <c r="P5419" s="57" t="str">
        <f>UPPER(tbl_raw_data[[#This Row],[Queue Name]])</f>
        <v>CONSUMER PRE BUREAU</v>
      </c>
      <c r="Q5419" s="57" t="str">
        <f>IF(tbl_raw_data[[#This Row],[time_taken_in_mins]]&lt;=20,"SLA_MET","SLA_NOT_MET")</f>
        <v>SLA_MET</v>
      </c>
    </row>
    <row r="5420" spans="1:17" ht="15" customHeight="1" x14ac:dyDescent="0.25">
      <c r="A5420" s="22" t="s">
        <v>3762</v>
      </c>
      <c r="B5420" s="12">
        <v>45163.519189814811</v>
      </c>
      <c r="C5420" s="27">
        <v>45163.526574074072</v>
      </c>
      <c r="D5420" s="28" t="s">
        <v>46</v>
      </c>
      <c r="E5420" s="28" t="s">
        <v>28</v>
      </c>
      <c r="F5420" s="28" t="s">
        <v>10</v>
      </c>
      <c r="G5420" s="112" t="s">
        <v>1150</v>
      </c>
      <c r="H54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0" s="48">
        <f>tbl_raw_data[[#This Row],[Date Actioned]]-tbl_raw_data[[#This Row],[Date Tagged]]</f>
        <v>7.3842592610162683E-3</v>
      </c>
      <c r="J5420" s="50">
        <f>HOUR(tbl_raw_data[[#This Row],[time_taken]])*60+MINUTE(tbl_raw_data[[#This Row],[time_taken]])+SECOND(tbl_raw_data[[#This Row],[time_taken]])/60</f>
        <v>10.633333333333333</v>
      </c>
      <c r="K5420" s="54">
        <f>DATE(YEAR(tbl_raw_data[[#This Row],[Date Actioned]]), MONTH(tbl_raw_data[[#This Row],[Date Actioned]]), DAY(tbl_raw_data[[#This Row],[Date Actioned]]))</f>
        <v>45163</v>
      </c>
      <c r="L5420" s="55" t="str">
        <f>UPPER(TEXT(tbl_raw_data[[#This Row],[Updated_date]],"MMMM"))</f>
        <v>AUGUST</v>
      </c>
      <c r="M5420" s="55" t="str">
        <f>UPPER("Week "&amp;IF(ROUNDUP(DAY(tbl_raw_data[[#This Row],[Updated_date]])/7,0)=5,4,ROUNDUP(DAY(tbl_raw_data[[#This Row],[Updated_date]])/7,0)))</f>
        <v>WEEK 4</v>
      </c>
      <c r="N5420" s="57" t="str">
        <f>UPPER(VLOOKUP(tbl_raw_data[[#This Row],[Analyst]],[1]setting!$A$1:$B$15,2,0))</f>
        <v>SAM</v>
      </c>
      <c r="O5420" s="57" t="str">
        <f>UPPER(tbl_raw_data[[#This Row],[Outcome]])</f>
        <v>DECLINE</v>
      </c>
      <c r="P5420" s="57" t="str">
        <f>UPPER(tbl_raw_data[[#This Row],[Queue Name]])</f>
        <v>CONSUMER EXISTING</v>
      </c>
      <c r="Q5420" s="57" t="str">
        <f>IF(tbl_raw_data[[#This Row],[time_taken_in_mins]]&lt;=20,"SLA_MET","SLA_NOT_MET")</f>
        <v>SLA_MET</v>
      </c>
    </row>
    <row r="5421" spans="1:17" ht="15" customHeight="1" x14ac:dyDescent="0.25">
      <c r="A5421" s="11" t="s">
        <v>5085</v>
      </c>
      <c r="B5421" s="6">
        <v>45163.519733796296</v>
      </c>
      <c r="C5421" s="23">
        <v>45163.529432870368</v>
      </c>
      <c r="D5421" s="24" t="s">
        <v>13</v>
      </c>
      <c r="E5421" s="24" t="s">
        <v>28</v>
      </c>
      <c r="F5421" s="24" t="s">
        <v>455</v>
      </c>
      <c r="G5421" s="115"/>
      <c r="H54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1" s="48">
        <f>tbl_raw_data[[#This Row],[Date Actioned]]-tbl_raw_data[[#This Row],[Date Tagged]]</f>
        <v>9.6990740712499246E-3</v>
      </c>
      <c r="J5421" s="50">
        <f>HOUR(tbl_raw_data[[#This Row],[time_taken]])*60+MINUTE(tbl_raw_data[[#This Row],[time_taken]])+SECOND(tbl_raw_data[[#This Row],[time_taken]])/60</f>
        <v>13.966666666666667</v>
      </c>
      <c r="K5421" s="54">
        <f>DATE(YEAR(tbl_raw_data[[#This Row],[Date Actioned]]), MONTH(tbl_raw_data[[#This Row],[Date Actioned]]), DAY(tbl_raw_data[[#This Row],[Date Actioned]]))</f>
        <v>45163</v>
      </c>
      <c r="L5421" s="55" t="str">
        <f>UPPER(TEXT(tbl_raw_data[[#This Row],[Updated_date]],"MMMM"))</f>
        <v>AUGUST</v>
      </c>
      <c r="M5421" s="55" t="str">
        <f>UPPER("Week "&amp;IF(ROUNDUP(DAY(tbl_raw_data[[#This Row],[Updated_date]])/7,0)=5,4,ROUNDUP(DAY(tbl_raw_data[[#This Row],[Updated_date]])/7,0)))</f>
        <v>WEEK 4</v>
      </c>
      <c r="N5421" s="57" t="str">
        <f>UPPER(VLOOKUP(tbl_raw_data[[#This Row],[Analyst]],[1]setting!$A$1:$B$15,2,0))</f>
        <v>ROHAN</v>
      </c>
      <c r="O5421" s="57" t="str">
        <f>UPPER(tbl_raw_data[[#This Row],[Outcome]])</f>
        <v>APPROVE</v>
      </c>
      <c r="P5421" s="57" t="str">
        <f>UPPER(tbl_raw_data[[#This Row],[Queue Name]])</f>
        <v>CONSUMER EXISTING</v>
      </c>
      <c r="Q5421" s="57" t="str">
        <f>IF(tbl_raw_data[[#This Row],[time_taken_in_mins]]&lt;=20,"SLA_MET","SLA_NOT_MET")</f>
        <v>SLA_MET</v>
      </c>
    </row>
    <row r="5422" spans="1:17" ht="15" customHeight="1" x14ac:dyDescent="0.25">
      <c r="A5422" s="22" t="s">
        <v>4616</v>
      </c>
      <c r="B5422" s="12">
        <v>45163.520162037035</v>
      </c>
      <c r="C5422" s="27">
        <v>45163.528923611113</v>
      </c>
      <c r="D5422" s="28" t="s">
        <v>13</v>
      </c>
      <c r="E5422" s="28" t="s">
        <v>28</v>
      </c>
      <c r="F5422" s="28" t="s">
        <v>109</v>
      </c>
      <c r="G5422" s="112" t="s">
        <v>959</v>
      </c>
      <c r="H54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2" s="48">
        <f>tbl_raw_data[[#This Row],[Date Actioned]]-tbl_raw_data[[#This Row],[Date Tagged]]</f>
        <v>8.7615740776527673E-3</v>
      </c>
      <c r="J5422" s="50">
        <f>HOUR(tbl_raw_data[[#This Row],[time_taken]])*60+MINUTE(tbl_raw_data[[#This Row],[time_taken]])+SECOND(tbl_raw_data[[#This Row],[time_taken]])/60</f>
        <v>12.616666666666667</v>
      </c>
      <c r="K5422" s="54">
        <f>DATE(YEAR(tbl_raw_data[[#This Row],[Date Actioned]]), MONTH(tbl_raw_data[[#This Row],[Date Actioned]]), DAY(tbl_raw_data[[#This Row],[Date Actioned]]))</f>
        <v>45163</v>
      </c>
      <c r="L5422" s="55" t="str">
        <f>UPPER(TEXT(tbl_raw_data[[#This Row],[Updated_date]],"MMMM"))</f>
        <v>AUGUST</v>
      </c>
      <c r="M5422" s="55" t="str">
        <f>UPPER("Week "&amp;IF(ROUNDUP(DAY(tbl_raw_data[[#This Row],[Updated_date]])/7,0)=5,4,ROUNDUP(DAY(tbl_raw_data[[#This Row],[Updated_date]])/7,0)))</f>
        <v>WEEK 4</v>
      </c>
      <c r="N5422" s="57" t="str">
        <f>UPPER(VLOOKUP(tbl_raw_data[[#This Row],[Analyst]],[1]setting!$A$1:$B$15,2,0))</f>
        <v>NAVED</v>
      </c>
      <c r="O5422" s="57" t="str">
        <f>UPPER(tbl_raw_data[[#This Row],[Outcome]])</f>
        <v>APPROVE</v>
      </c>
      <c r="P5422" s="57" t="str">
        <f>UPPER(tbl_raw_data[[#This Row],[Queue Name]])</f>
        <v>CONSUMER EXISTING</v>
      </c>
      <c r="Q5422" s="57" t="str">
        <f>IF(tbl_raw_data[[#This Row],[time_taken_in_mins]]&lt;=20,"SLA_MET","SLA_NOT_MET")</f>
        <v>SLA_MET</v>
      </c>
    </row>
    <row r="5423" spans="1:17" ht="15" customHeight="1" x14ac:dyDescent="0.25">
      <c r="A5423" s="5" t="s">
        <v>4678</v>
      </c>
      <c r="B5423" s="6">
        <v>45163.520289351851</v>
      </c>
      <c r="C5423" s="23">
        <v>45163.529131944444</v>
      </c>
      <c r="D5423" s="24" t="s">
        <v>46</v>
      </c>
      <c r="E5423" s="24" t="s">
        <v>28</v>
      </c>
      <c r="F5423" s="24" t="s">
        <v>10</v>
      </c>
      <c r="G5423" s="113" t="s">
        <v>225</v>
      </c>
      <c r="H54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3" s="48">
        <f>tbl_raw_data[[#This Row],[Date Actioned]]-tbl_raw_data[[#This Row],[Date Tagged]]</f>
        <v>8.8425925932824612E-3</v>
      </c>
      <c r="J5423" s="50">
        <f>HOUR(tbl_raw_data[[#This Row],[time_taken]])*60+MINUTE(tbl_raw_data[[#This Row],[time_taken]])+SECOND(tbl_raw_data[[#This Row],[time_taken]])/60</f>
        <v>12.733333333333333</v>
      </c>
      <c r="K5423" s="54">
        <f>DATE(YEAR(tbl_raw_data[[#This Row],[Date Actioned]]), MONTH(tbl_raw_data[[#This Row],[Date Actioned]]), DAY(tbl_raw_data[[#This Row],[Date Actioned]]))</f>
        <v>45163</v>
      </c>
      <c r="L5423" s="55" t="str">
        <f>UPPER(TEXT(tbl_raw_data[[#This Row],[Updated_date]],"MMMM"))</f>
        <v>AUGUST</v>
      </c>
      <c r="M5423" s="55" t="str">
        <f>UPPER("Week "&amp;IF(ROUNDUP(DAY(tbl_raw_data[[#This Row],[Updated_date]])/7,0)=5,4,ROUNDUP(DAY(tbl_raw_data[[#This Row],[Updated_date]])/7,0)))</f>
        <v>WEEK 4</v>
      </c>
      <c r="N5423" s="57" t="str">
        <f>UPPER(VLOOKUP(tbl_raw_data[[#This Row],[Analyst]],[1]setting!$A$1:$B$15,2,0))</f>
        <v>SAM</v>
      </c>
      <c r="O5423" s="57" t="str">
        <f>UPPER(tbl_raw_data[[#This Row],[Outcome]])</f>
        <v>DECLINE</v>
      </c>
      <c r="P5423" s="57" t="str">
        <f>UPPER(tbl_raw_data[[#This Row],[Queue Name]])</f>
        <v>CONSUMER EXISTING</v>
      </c>
      <c r="Q5423" s="57" t="str">
        <f>IF(tbl_raw_data[[#This Row],[time_taken_in_mins]]&lt;=20,"SLA_MET","SLA_NOT_MET")</f>
        <v>SLA_MET</v>
      </c>
    </row>
    <row r="5424" spans="1:17" ht="15" customHeight="1" x14ac:dyDescent="0.25">
      <c r="A5424" s="5" t="s">
        <v>6197</v>
      </c>
      <c r="B5424" s="6">
        <v>45163.522268518522</v>
      </c>
      <c r="C5424" s="23">
        <v>45163.53466435185</v>
      </c>
      <c r="D5424" s="24" t="s">
        <v>13</v>
      </c>
      <c r="E5424" s="24" t="s">
        <v>28</v>
      </c>
      <c r="F5424" s="24" t="s">
        <v>109</v>
      </c>
      <c r="G5424" s="113" t="s">
        <v>29</v>
      </c>
      <c r="H54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4" s="48">
        <f>tbl_raw_data[[#This Row],[Date Actioned]]-tbl_raw_data[[#This Row],[Date Tagged]]</f>
        <v>1.2395833327900618E-2</v>
      </c>
      <c r="J5424" s="50">
        <f>HOUR(tbl_raw_data[[#This Row],[time_taken]])*60+MINUTE(tbl_raw_data[[#This Row],[time_taken]])+SECOND(tbl_raw_data[[#This Row],[time_taken]])/60</f>
        <v>17.850000000000001</v>
      </c>
      <c r="K5424" s="54">
        <f>DATE(YEAR(tbl_raw_data[[#This Row],[Date Actioned]]), MONTH(tbl_raw_data[[#This Row],[Date Actioned]]), DAY(tbl_raw_data[[#This Row],[Date Actioned]]))</f>
        <v>45163</v>
      </c>
      <c r="L5424" s="55" t="str">
        <f>UPPER(TEXT(tbl_raw_data[[#This Row],[Updated_date]],"MMMM"))</f>
        <v>AUGUST</v>
      </c>
      <c r="M5424" s="55" t="str">
        <f>UPPER("Week "&amp;IF(ROUNDUP(DAY(tbl_raw_data[[#This Row],[Updated_date]])/7,0)=5,4,ROUNDUP(DAY(tbl_raw_data[[#This Row],[Updated_date]])/7,0)))</f>
        <v>WEEK 4</v>
      </c>
      <c r="N5424" s="57" t="str">
        <f>UPPER(VLOOKUP(tbl_raw_data[[#This Row],[Analyst]],[1]setting!$A$1:$B$15,2,0))</f>
        <v>NAVED</v>
      </c>
      <c r="O5424" s="57" t="str">
        <f>UPPER(tbl_raw_data[[#This Row],[Outcome]])</f>
        <v>APPROVE</v>
      </c>
      <c r="P5424" s="57" t="str">
        <f>UPPER(tbl_raw_data[[#This Row],[Queue Name]])</f>
        <v>CONSUMER EXISTING</v>
      </c>
      <c r="Q5424" s="57" t="str">
        <f>IF(tbl_raw_data[[#This Row],[time_taken_in_mins]]&lt;=20,"SLA_MET","SLA_NOT_MET")</f>
        <v>SLA_MET</v>
      </c>
    </row>
    <row r="5425" spans="1:17" ht="15" customHeight="1" x14ac:dyDescent="0.25">
      <c r="A5425" s="22" t="s">
        <v>6768</v>
      </c>
      <c r="B5425" s="12">
        <v>45163.522939814815</v>
      </c>
      <c r="C5425" s="27">
        <v>45163.538425925923</v>
      </c>
      <c r="D5425" s="28" t="s">
        <v>8</v>
      </c>
      <c r="E5425" s="28" t="s">
        <v>41</v>
      </c>
      <c r="F5425" s="28" t="s">
        <v>455</v>
      </c>
      <c r="G5425" s="114"/>
      <c r="H54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5" s="48">
        <f>tbl_raw_data[[#This Row],[Date Actioned]]-tbl_raw_data[[#This Row],[Date Tagged]]</f>
        <v>1.5486111107748002E-2</v>
      </c>
      <c r="J5425" s="50">
        <f>HOUR(tbl_raw_data[[#This Row],[time_taken]])*60+MINUTE(tbl_raw_data[[#This Row],[time_taken]])+SECOND(tbl_raw_data[[#This Row],[time_taken]])/60</f>
        <v>22.3</v>
      </c>
      <c r="K5425" s="54">
        <f>DATE(YEAR(tbl_raw_data[[#This Row],[Date Actioned]]), MONTH(tbl_raw_data[[#This Row],[Date Actioned]]), DAY(tbl_raw_data[[#This Row],[Date Actioned]]))</f>
        <v>45163</v>
      </c>
      <c r="L5425" s="55" t="str">
        <f>UPPER(TEXT(tbl_raw_data[[#This Row],[Updated_date]],"MMMM"))</f>
        <v>AUGUST</v>
      </c>
      <c r="M5425" s="55" t="str">
        <f>UPPER("Week "&amp;IF(ROUNDUP(DAY(tbl_raw_data[[#This Row],[Updated_date]])/7,0)=5,4,ROUNDUP(DAY(tbl_raw_data[[#This Row],[Updated_date]])/7,0)))</f>
        <v>WEEK 4</v>
      </c>
      <c r="N5425" s="57" t="str">
        <f>UPPER(VLOOKUP(tbl_raw_data[[#This Row],[Analyst]],[1]setting!$A$1:$B$15,2,0))</f>
        <v>ROHAN</v>
      </c>
      <c r="O5425" s="57" t="str">
        <f>UPPER(tbl_raw_data[[#This Row],[Outcome]])</f>
        <v>WITHDRAW</v>
      </c>
      <c r="P5425" s="57" t="str">
        <f>UPPER(tbl_raw_data[[#This Row],[Queue Name]])</f>
        <v>CONSUMER POST BUREAU</v>
      </c>
      <c r="Q5425" s="57" t="str">
        <f>IF(tbl_raw_data[[#This Row],[time_taken_in_mins]]&lt;=20,"SLA_MET","SLA_NOT_MET")</f>
        <v>SLA_NOT_MET</v>
      </c>
    </row>
    <row r="5426" spans="1:17" ht="15" customHeight="1" x14ac:dyDescent="0.25">
      <c r="A5426" s="11" t="s">
        <v>6537</v>
      </c>
      <c r="B5426" s="12">
        <v>45163.524895833332</v>
      </c>
      <c r="C5426" s="27">
        <v>45163.538865740738</v>
      </c>
      <c r="D5426" s="28" t="s">
        <v>13</v>
      </c>
      <c r="E5426" s="28" t="s">
        <v>28</v>
      </c>
      <c r="F5426" s="28" t="s">
        <v>10</v>
      </c>
      <c r="G5426" s="112" t="s">
        <v>546</v>
      </c>
      <c r="H54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6" s="48">
        <f>tbl_raw_data[[#This Row],[Date Actioned]]-tbl_raw_data[[#This Row],[Date Tagged]]</f>
        <v>1.3969907406135462E-2</v>
      </c>
      <c r="J5426" s="50">
        <f>HOUR(tbl_raw_data[[#This Row],[time_taken]])*60+MINUTE(tbl_raw_data[[#This Row],[time_taken]])+SECOND(tbl_raw_data[[#This Row],[time_taken]])/60</f>
        <v>20.116666666666667</v>
      </c>
      <c r="K5426" s="54">
        <f>DATE(YEAR(tbl_raw_data[[#This Row],[Date Actioned]]), MONTH(tbl_raw_data[[#This Row],[Date Actioned]]), DAY(tbl_raw_data[[#This Row],[Date Actioned]]))</f>
        <v>45163</v>
      </c>
      <c r="L5426" s="55" t="str">
        <f>UPPER(TEXT(tbl_raw_data[[#This Row],[Updated_date]],"MMMM"))</f>
        <v>AUGUST</v>
      </c>
      <c r="M5426" s="55" t="str">
        <f>UPPER("Week "&amp;IF(ROUNDUP(DAY(tbl_raw_data[[#This Row],[Updated_date]])/7,0)=5,4,ROUNDUP(DAY(tbl_raw_data[[#This Row],[Updated_date]])/7,0)))</f>
        <v>WEEK 4</v>
      </c>
      <c r="N5426" s="57" t="str">
        <f>UPPER(VLOOKUP(tbl_raw_data[[#This Row],[Analyst]],[1]setting!$A$1:$B$15,2,0))</f>
        <v>SAM</v>
      </c>
      <c r="O5426" s="57" t="str">
        <f>UPPER(tbl_raw_data[[#This Row],[Outcome]])</f>
        <v>APPROVE</v>
      </c>
      <c r="P5426" s="57" t="str">
        <f>UPPER(tbl_raw_data[[#This Row],[Queue Name]])</f>
        <v>CONSUMER EXISTING</v>
      </c>
      <c r="Q5426" s="57" t="str">
        <f>IF(tbl_raw_data[[#This Row],[time_taken_in_mins]]&lt;=20,"SLA_MET","SLA_NOT_MET")</f>
        <v>SLA_NOT_MET</v>
      </c>
    </row>
    <row r="5427" spans="1:17" ht="15" customHeight="1" x14ac:dyDescent="0.25">
      <c r="A5427" s="11" t="s">
        <v>1936</v>
      </c>
      <c r="B5427" s="12">
        <v>45163.528067129628</v>
      </c>
      <c r="C5427" s="27">
        <v>45163.533055555556</v>
      </c>
      <c r="D5427" s="28" t="s">
        <v>46</v>
      </c>
      <c r="E5427" s="28" t="s">
        <v>41</v>
      </c>
      <c r="F5427" s="28" t="s">
        <v>10</v>
      </c>
      <c r="G5427" s="112" t="s">
        <v>1937</v>
      </c>
      <c r="H54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27" s="48">
        <f>tbl_raw_data[[#This Row],[Date Actioned]]-tbl_raw_data[[#This Row],[Date Tagged]]</f>
        <v>4.9884259278769605E-3</v>
      </c>
      <c r="J5427" s="50">
        <f>HOUR(tbl_raw_data[[#This Row],[time_taken]])*60+MINUTE(tbl_raw_data[[#This Row],[time_taken]])+SECOND(tbl_raw_data[[#This Row],[time_taken]])/60</f>
        <v>7.1833333333333336</v>
      </c>
      <c r="K5427" s="54">
        <f>DATE(YEAR(tbl_raw_data[[#This Row],[Date Actioned]]), MONTH(tbl_raw_data[[#This Row],[Date Actioned]]), DAY(tbl_raw_data[[#This Row],[Date Actioned]]))</f>
        <v>45163</v>
      </c>
      <c r="L5427" s="55" t="str">
        <f>UPPER(TEXT(tbl_raw_data[[#This Row],[Updated_date]],"MMMM"))</f>
        <v>AUGUST</v>
      </c>
      <c r="M5427" s="55" t="str">
        <f>UPPER("Week "&amp;IF(ROUNDUP(DAY(tbl_raw_data[[#This Row],[Updated_date]])/7,0)=5,4,ROUNDUP(DAY(tbl_raw_data[[#This Row],[Updated_date]])/7,0)))</f>
        <v>WEEK 4</v>
      </c>
      <c r="N5427" s="57" t="str">
        <f>UPPER(VLOOKUP(tbl_raw_data[[#This Row],[Analyst]],[1]setting!$A$1:$B$15,2,0))</f>
        <v>SAM</v>
      </c>
      <c r="O5427" s="57" t="str">
        <f>UPPER(tbl_raw_data[[#This Row],[Outcome]])</f>
        <v>DECLINE</v>
      </c>
      <c r="P5427" s="57" t="str">
        <f>UPPER(tbl_raw_data[[#This Row],[Queue Name]])</f>
        <v>CONSUMER POST BUREAU</v>
      </c>
      <c r="Q5427" s="57" t="str">
        <f>IF(tbl_raw_data[[#This Row],[time_taken_in_mins]]&lt;=20,"SLA_MET","SLA_NOT_MET")</f>
        <v>SLA_MET</v>
      </c>
    </row>
    <row r="5428" spans="1:17" ht="15" customHeight="1" x14ac:dyDescent="0.25">
      <c r="A5428" s="5" t="s">
        <v>5081</v>
      </c>
      <c r="B5428" s="6">
        <v>45163.528587962966</v>
      </c>
      <c r="C5428" s="23">
        <v>45163.538275462961</v>
      </c>
      <c r="D5428" s="24" t="s">
        <v>8</v>
      </c>
      <c r="E5428" s="24" t="s">
        <v>41</v>
      </c>
      <c r="F5428" s="24" t="s">
        <v>109</v>
      </c>
      <c r="G5428" s="113" t="s">
        <v>234</v>
      </c>
      <c r="H54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28" s="48">
        <f>tbl_raw_data[[#This Row],[Date Actioned]]-tbl_raw_data[[#This Row],[Date Tagged]]</f>
        <v>9.6874999944702722E-3</v>
      </c>
      <c r="J5428" s="50">
        <f>HOUR(tbl_raw_data[[#This Row],[time_taken]])*60+MINUTE(tbl_raw_data[[#This Row],[time_taken]])+SECOND(tbl_raw_data[[#This Row],[time_taken]])/60</f>
        <v>13.95</v>
      </c>
      <c r="K5428" s="54">
        <f>DATE(YEAR(tbl_raw_data[[#This Row],[Date Actioned]]), MONTH(tbl_raw_data[[#This Row],[Date Actioned]]), DAY(tbl_raw_data[[#This Row],[Date Actioned]]))</f>
        <v>45163</v>
      </c>
      <c r="L5428" s="55" t="str">
        <f>UPPER(TEXT(tbl_raw_data[[#This Row],[Updated_date]],"MMMM"))</f>
        <v>AUGUST</v>
      </c>
      <c r="M5428" s="55" t="str">
        <f>UPPER("Week "&amp;IF(ROUNDUP(DAY(tbl_raw_data[[#This Row],[Updated_date]])/7,0)=5,4,ROUNDUP(DAY(tbl_raw_data[[#This Row],[Updated_date]])/7,0)))</f>
        <v>WEEK 4</v>
      </c>
      <c r="N5428" s="57" t="str">
        <f>UPPER(VLOOKUP(tbl_raw_data[[#This Row],[Analyst]],[1]setting!$A$1:$B$15,2,0))</f>
        <v>NAVED</v>
      </c>
      <c r="O5428" s="57" t="str">
        <f>UPPER(tbl_raw_data[[#This Row],[Outcome]])</f>
        <v>WITHDRAW</v>
      </c>
      <c r="P5428" s="57" t="str">
        <f>UPPER(tbl_raw_data[[#This Row],[Queue Name]])</f>
        <v>CONSUMER POST BUREAU</v>
      </c>
      <c r="Q5428" s="57" t="str">
        <f>IF(tbl_raw_data[[#This Row],[time_taken_in_mins]]&lt;=20,"SLA_MET","SLA_NOT_MET")</f>
        <v>SLA_MET</v>
      </c>
    </row>
    <row r="5429" spans="1:17" ht="15" customHeight="1" x14ac:dyDescent="0.25">
      <c r="A5429" s="22" t="s">
        <v>4801</v>
      </c>
      <c r="B5429" s="6">
        <v>45163.529039351852</v>
      </c>
      <c r="C5429" s="23">
        <v>45163.538090277776</v>
      </c>
      <c r="D5429" s="24" t="s">
        <v>13</v>
      </c>
      <c r="E5429" s="24" t="s">
        <v>28</v>
      </c>
      <c r="F5429" s="24" t="s">
        <v>228</v>
      </c>
      <c r="G5429" s="115"/>
      <c r="H54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29" s="48">
        <f>tbl_raw_data[[#This Row],[Date Actioned]]-tbl_raw_data[[#This Row],[Date Tagged]]</f>
        <v>9.0509259243845008E-3</v>
      </c>
      <c r="J5429" s="50">
        <f>HOUR(tbl_raw_data[[#This Row],[time_taken]])*60+MINUTE(tbl_raw_data[[#This Row],[time_taken]])+SECOND(tbl_raw_data[[#This Row],[time_taken]])/60</f>
        <v>13.033333333333333</v>
      </c>
      <c r="K5429" s="54">
        <f>DATE(YEAR(tbl_raw_data[[#This Row],[Date Actioned]]), MONTH(tbl_raw_data[[#This Row],[Date Actioned]]), DAY(tbl_raw_data[[#This Row],[Date Actioned]]))</f>
        <v>45163</v>
      </c>
      <c r="L5429" s="55" t="str">
        <f>UPPER(TEXT(tbl_raw_data[[#This Row],[Updated_date]],"MMMM"))</f>
        <v>AUGUST</v>
      </c>
      <c r="M5429" s="55" t="str">
        <f>UPPER("Week "&amp;IF(ROUNDUP(DAY(tbl_raw_data[[#This Row],[Updated_date]])/7,0)=5,4,ROUNDUP(DAY(tbl_raw_data[[#This Row],[Updated_date]])/7,0)))</f>
        <v>WEEK 4</v>
      </c>
      <c r="N5429" s="57" t="str">
        <f>UPPER(VLOOKUP(tbl_raw_data[[#This Row],[Analyst]],[1]setting!$A$1:$B$15,2,0))</f>
        <v>OUADIR</v>
      </c>
      <c r="O5429" s="57" t="str">
        <f>UPPER(tbl_raw_data[[#This Row],[Outcome]])</f>
        <v>APPROVE</v>
      </c>
      <c r="P5429" s="57" t="str">
        <f>UPPER(tbl_raw_data[[#This Row],[Queue Name]])</f>
        <v>CONSUMER EXISTING</v>
      </c>
      <c r="Q5429" s="57" t="str">
        <f>IF(tbl_raw_data[[#This Row],[time_taken_in_mins]]&lt;=20,"SLA_MET","SLA_NOT_MET")</f>
        <v>SLA_MET</v>
      </c>
    </row>
    <row r="5430" spans="1:17" ht="15" customHeight="1" x14ac:dyDescent="0.25">
      <c r="A5430" s="5" t="s">
        <v>5588</v>
      </c>
      <c r="B5430" s="12">
        <v>45163.533206018517</v>
      </c>
      <c r="C5430" s="27">
        <v>45163.544062499997</v>
      </c>
      <c r="D5430" s="28" t="s">
        <v>13</v>
      </c>
      <c r="E5430" s="28" t="s">
        <v>28</v>
      </c>
      <c r="F5430" s="28" t="s">
        <v>455</v>
      </c>
      <c r="G5430" s="112" t="s">
        <v>53</v>
      </c>
      <c r="H54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0" s="48">
        <f>tbl_raw_data[[#This Row],[Date Actioned]]-tbl_raw_data[[#This Row],[Date Tagged]]</f>
        <v>1.0856481480004732E-2</v>
      </c>
      <c r="J5430" s="50">
        <f>HOUR(tbl_raw_data[[#This Row],[time_taken]])*60+MINUTE(tbl_raw_data[[#This Row],[time_taken]])+SECOND(tbl_raw_data[[#This Row],[time_taken]])/60</f>
        <v>15.633333333333333</v>
      </c>
      <c r="K5430" s="54">
        <f>DATE(YEAR(tbl_raw_data[[#This Row],[Date Actioned]]), MONTH(tbl_raw_data[[#This Row],[Date Actioned]]), DAY(tbl_raw_data[[#This Row],[Date Actioned]]))</f>
        <v>45163</v>
      </c>
      <c r="L5430" s="55" t="str">
        <f>UPPER(TEXT(tbl_raw_data[[#This Row],[Updated_date]],"MMMM"))</f>
        <v>AUGUST</v>
      </c>
      <c r="M5430" s="55" t="str">
        <f>UPPER("Week "&amp;IF(ROUNDUP(DAY(tbl_raw_data[[#This Row],[Updated_date]])/7,0)=5,4,ROUNDUP(DAY(tbl_raw_data[[#This Row],[Updated_date]])/7,0)))</f>
        <v>WEEK 4</v>
      </c>
      <c r="N5430" s="57" t="str">
        <f>UPPER(VLOOKUP(tbl_raw_data[[#This Row],[Analyst]],[1]setting!$A$1:$B$15,2,0))</f>
        <v>ROHAN</v>
      </c>
      <c r="O5430" s="57" t="str">
        <f>UPPER(tbl_raw_data[[#This Row],[Outcome]])</f>
        <v>APPROVE</v>
      </c>
      <c r="P5430" s="57" t="str">
        <f>UPPER(tbl_raw_data[[#This Row],[Queue Name]])</f>
        <v>CONSUMER EXISTING</v>
      </c>
      <c r="Q5430" s="57" t="str">
        <f>IF(tbl_raw_data[[#This Row],[time_taken_in_mins]]&lt;=20,"SLA_MET","SLA_NOT_MET")</f>
        <v>SLA_MET</v>
      </c>
    </row>
    <row r="5431" spans="1:17" ht="15" customHeight="1" x14ac:dyDescent="0.25">
      <c r="A5431" s="11" t="s">
        <v>7013</v>
      </c>
      <c r="B5431" s="12">
        <v>45163.533333333333</v>
      </c>
      <c r="C5431" s="27">
        <v>45163.551736111112</v>
      </c>
      <c r="D5431" s="28" t="s">
        <v>8</v>
      </c>
      <c r="E5431" s="28" t="s">
        <v>9</v>
      </c>
      <c r="F5431" s="28" t="s">
        <v>10</v>
      </c>
      <c r="G5431" s="112" t="s">
        <v>7014</v>
      </c>
      <c r="H54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31" s="48">
        <f>tbl_raw_data[[#This Row],[Date Actioned]]-tbl_raw_data[[#This Row],[Date Tagged]]</f>
        <v>1.8402777779556345E-2</v>
      </c>
      <c r="J5431" s="50">
        <f>HOUR(tbl_raw_data[[#This Row],[time_taken]])*60+MINUTE(tbl_raw_data[[#This Row],[time_taken]])+SECOND(tbl_raw_data[[#This Row],[time_taken]])/60</f>
        <v>26.5</v>
      </c>
      <c r="K5431" s="54">
        <f>DATE(YEAR(tbl_raw_data[[#This Row],[Date Actioned]]), MONTH(tbl_raw_data[[#This Row],[Date Actioned]]), DAY(tbl_raw_data[[#This Row],[Date Actioned]]))</f>
        <v>45163</v>
      </c>
      <c r="L5431" s="55" t="str">
        <f>UPPER(TEXT(tbl_raw_data[[#This Row],[Updated_date]],"MMMM"))</f>
        <v>AUGUST</v>
      </c>
      <c r="M5431" s="55" t="str">
        <f>UPPER("Week "&amp;IF(ROUNDUP(DAY(tbl_raw_data[[#This Row],[Updated_date]])/7,0)=5,4,ROUNDUP(DAY(tbl_raw_data[[#This Row],[Updated_date]])/7,0)))</f>
        <v>WEEK 4</v>
      </c>
      <c r="N5431" s="57" t="str">
        <f>UPPER(VLOOKUP(tbl_raw_data[[#This Row],[Analyst]],[1]setting!$A$1:$B$15,2,0))</f>
        <v>SAM</v>
      </c>
      <c r="O5431" s="57" t="str">
        <f>UPPER(tbl_raw_data[[#This Row],[Outcome]])</f>
        <v>WITHDRAW</v>
      </c>
      <c r="P5431" s="57" t="str">
        <f>UPPER(tbl_raw_data[[#This Row],[Queue Name]])</f>
        <v>CONSUMER PRE BUREAU</v>
      </c>
      <c r="Q5431" s="57" t="str">
        <f>IF(tbl_raw_data[[#This Row],[time_taken_in_mins]]&lt;=20,"SLA_MET","SLA_NOT_MET")</f>
        <v>SLA_NOT_MET</v>
      </c>
    </row>
    <row r="5432" spans="1:17" ht="15" customHeight="1" x14ac:dyDescent="0.25">
      <c r="A5432" s="22" t="s">
        <v>3584</v>
      </c>
      <c r="B5432" s="6">
        <v>45163.535983796297</v>
      </c>
      <c r="C5432" s="23">
        <v>45163.543113425927</v>
      </c>
      <c r="D5432" s="24" t="s">
        <v>8</v>
      </c>
      <c r="E5432" s="24" t="s">
        <v>41</v>
      </c>
      <c r="F5432" s="24" t="s">
        <v>228</v>
      </c>
      <c r="G5432" s="115"/>
      <c r="H54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32" s="48">
        <f>tbl_raw_data[[#This Row],[Date Actioned]]-tbl_raw_data[[#This Row],[Date Tagged]]</f>
        <v>7.1296296300715767E-3</v>
      </c>
      <c r="J5432" s="50">
        <f>HOUR(tbl_raw_data[[#This Row],[time_taken]])*60+MINUTE(tbl_raw_data[[#This Row],[time_taken]])+SECOND(tbl_raw_data[[#This Row],[time_taken]])/60</f>
        <v>10.266666666666667</v>
      </c>
      <c r="K5432" s="54">
        <f>DATE(YEAR(tbl_raw_data[[#This Row],[Date Actioned]]), MONTH(tbl_raw_data[[#This Row],[Date Actioned]]), DAY(tbl_raw_data[[#This Row],[Date Actioned]]))</f>
        <v>45163</v>
      </c>
      <c r="L5432" s="55" t="str">
        <f>UPPER(TEXT(tbl_raw_data[[#This Row],[Updated_date]],"MMMM"))</f>
        <v>AUGUST</v>
      </c>
      <c r="M5432" s="55" t="str">
        <f>UPPER("Week "&amp;IF(ROUNDUP(DAY(tbl_raw_data[[#This Row],[Updated_date]])/7,0)=5,4,ROUNDUP(DAY(tbl_raw_data[[#This Row],[Updated_date]])/7,0)))</f>
        <v>WEEK 4</v>
      </c>
      <c r="N5432" s="57" t="str">
        <f>UPPER(VLOOKUP(tbl_raw_data[[#This Row],[Analyst]],[1]setting!$A$1:$B$15,2,0))</f>
        <v>OUADIR</v>
      </c>
      <c r="O5432" s="57" t="str">
        <f>UPPER(tbl_raw_data[[#This Row],[Outcome]])</f>
        <v>WITHDRAW</v>
      </c>
      <c r="P5432" s="57" t="str">
        <f>UPPER(tbl_raw_data[[#This Row],[Queue Name]])</f>
        <v>CONSUMER POST BUREAU</v>
      </c>
      <c r="Q5432" s="57" t="str">
        <f>IF(tbl_raw_data[[#This Row],[time_taken_in_mins]]&lt;=20,"SLA_MET","SLA_NOT_MET")</f>
        <v>SLA_MET</v>
      </c>
    </row>
    <row r="5433" spans="1:17" ht="15" customHeight="1" x14ac:dyDescent="0.25">
      <c r="A5433" s="22" t="s">
        <v>3316</v>
      </c>
      <c r="B5433" s="6">
        <v>45163.546655092592</v>
      </c>
      <c r="C5433" s="23">
        <v>45163.553460648145</v>
      </c>
      <c r="D5433" s="24" t="s">
        <v>46</v>
      </c>
      <c r="E5433" s="24" t="s">
        <v>28</v>
      </c>
      <c r="F5433" s="24" t="s">
        <v>109</v>
      </c>
      <c r="G5433" s="113" t="s">
        <v>448</v>
      </c>
      <c r="H54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3" s="48">
        <f>tbl_raw_data[[#This Row],[Date Actioned]]-tbl_raw_data[[#This Row],[Date Tagged]]</f>
        <v>6.805555553000886E-3</v>
      </c>
      <c r="J5433" s="50">
        <f>HOUR(tbl_raw_data[[#This Row],[time_taken]])*60+MINUTE(tbl_raw_data[[#This Row],[time_taken]])+SECOND(tbl_raw_data[[#This Row],[time_taken]])/60</f>
        <v>9.8000000000000007</v>
      </c>
      <c r="K5433" s="54">
        <f>DATE(YEAR(tbl_raw_data[[#This Row],[Date Actioned]]), MONTH(tbl_raw_data[[#This Row],[Date Actioned]]), DAY(tbl_raw_data[[#This Row],[Date Actioned]]))</f>
        <v>45163</v>
      </c>
      <c r="L5433" s="55" t="str">
        <f>UPPER(TEXT(tbl_raw_data[[#This Row],[Updated_date]],"MMMM"))</f>
        <v>AUGUST</v>
      </c>
      <c r="M5433" s="55" t="str">
        <f>UPPER("Week "&amp;IF(ROUNDUP(DAY(tbl_raw_data[[#This Row],[Updated_date]])/7,0)=5,4,ROUNDUP(DAY(tbl_raw_data[[#This Row],[Updated_date]])/7,0)))</f>
        <v>WEEK 4</v>
      </c>
      <c r="N5433" s="57" t="str">
        <f>UPPER(VLOOKUP(tbl_raw_data[[#This Row],[Analyst]],[1]setting!$A$1:$B$15,2,0))</f>
        <v>NAVED</v>
      </c>
      <c r="O5433" s="57" t="str">
        <f>UPPER(tbl_raw_data[[#This Row],[Outcome]])</f>
        <v>DECLINE</v>
      </c>
      <c r="P5433" s="57" t="str">
        <f>UPPER(tbl_raw_data[[#This Row],[Queue Name]])</f>
        <v>CONSUMER EXISTING</v>
      </c>
      <c r="Q5433" s="57" t="str">
        <f>IF(tbl_raw_data[[#This Row],[time_taken_in_mins]]&lt;=20,"SLA_MET","SLA_NOT_MET")</f>
        <v>SLA_MET</v>
      </c>
    </row>
    <row r="5434" spans="1:17" ht="15" customHeight="1" x14ac:dyDescent="0.25">
      <c r="A5434" s="11" t="s">
        <v>5291</v>
      </c>
      <c r="B5434" s="6">
        <v>45163.55431712963</v>
      </c>
      <c r="C5434" s="23">
        <v>45163.564502314817</v>
      </c>
      <c r="D5434" s="24" t="s">
        <v>13</v>
      </c>
      <c r="E5434" s="24" t="s">
        <v>28</v>
      </c>
      <c r="F5434" s="24" t="s">
        <v>109</v>
      </c>
      <c r="G5434" s="113" t="s">
        <v>53</v>
      </c>
      <c r="H54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4" s="48">
        <f>tbl_raw_data[[#This Row],[Date Actioned]]-tbl_raw_data[[#This Row],[Date Tagged]]</f>
        <v>1.0185185186855961E-2</v>
      </c>
      <c r="J5434" s="50">
        <f>HOUR(tbl_raw_data[[#This Row],[time_taken]])*60+MINUTE(tbl_raw_data[[#This Row],[time_taken]])+SECOND(tbl_raw_data[[#This Row],[time_taken]])/60</f>
        <v>14.666666666666666</v>
      </c>
      <c r="K5434" s="54">
        <f>DATE(YEAR(tbl_raw_data[[#This Row],[Date Actioned]]), MONTH(tbl_raw_data[[#This Row],[Date Actioned]]), DAY(tbl_raw_data[[#This Row],[Date Actioned]]))</f>
        <v>45163</v>
      </c>
      <c r="L5434" s="55" t="str">
        <f>UPPER(TEXT(tbl_raw_data[[#This Row],[Updated_date]],"MMMM"))</f>
        <v>AUGUST</v>
      </c>
      <c r="M5434" s="55" t="str">
        <f>UPPER("Week "&amp;IF(ROUNDUP(DAY(tbl_raw_data[[#This Row],[Updated_date]])/7,0)=5,4,ROUNDUP(DAY(tbl_raw_data[[#This Row],[Updated_date]])/7,0)))</f>
        <v>WEEK 4</v>
      </c>
      <c r="N5434" s="57" t="str">
        <f>UPPER(VLOOKUP(tbl_raw_data[[#This Row],[Analyst]],[1]setting!$A$1:$B$15,2,0))</f>
        <v>NAVED</v>
      </c>
      <c r="O5434" s="57" t="str">
        <f>UPPER(tbl_raw_data[[#This Row],[Outcome]])</f>
        <v>APPROVE</v>
      </c>
      <c r="P5434" s="57" t="str">
        <f>UPPER(tbl_raw_data[[#This Row],[Queue Name]])</f>
        <v>CONSUMER EXISTING</v>
      </c>
      <c r="Q5434" s="57" t="str">
        <f>IF(tbl_raw_data[[#This Row],[time_taken_in_mins]]&lt;=20,"SLA_MET","SLA_NOT_MET")</f>
        <v>SLA_MET</v>
      </c>
    </row>
    <row r="5435" spans="1:17" ht="15" customHeight="1" x14ac:dyDescent="0.25">
      <c r="A5435" s="22" t="s">
        <v>2464</v>
      </c>
      <c r="B5435" s="12">
        <v>45163.554907407408</v>
      </c>
      <c r="C5435" s="27">
        <v>45163.560543981483</v>
      </c>
      <c r="D5435" s="28" t="s">
        <v>13</v>
      </c>
      <c r="E5435" s="28" t="s">
        <v>9</v>
      </c>
      <c r="F5435" s="28" t="s">
        <v>455</v>
      </c>
      <c r="G5435" s="112" t="s">
        <v>959</v>
      </c>
      <c r="H54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5" s="48">
        <f>tbl_raw_data[[#This Row],[Date Actioned]]-tbl_raw_data[[#This Row],[Date Tagged]]</f>
        <v>5.6365740747423843E-3</v>
      </c>
      <c r="J5435" s="50">
        <f>HOUR(tbl_raw_data[[#This Row],[time_taken]])*60+MINUTE(tbl_raw_data[[#This Row],[time_taken]])+SECOND(tbl_raw_data[[#This Row],[time_taken]])/60</f>
        <v>8.1166666666666671</v>
      </c>
      <c r="K5435" s="54">
        <f>DATE(YEAR(tbl_raw_data[[#This Row],[Date Actioned]]), MONTH(tbl_raw_data[[#This Row],[Date Actioned]]), DAY(tbl_raw_data[[#This Row],[Date Actioned]]))</f>
        <v>45163</v>
      </c>
      <c r="L5435" s="55" t="str">
        <f>UPPER(TEXT(tbl_raw_data[[#This Row],[Updated_date]],"MMMM"))</f>
        <v>AUGUST</v>
      </c>
      <c r="M5435" s="55" t="str">
        <f>UPPER("Week "&amp;IF(ROUNDUP(DAY(tbl_raw_data[[#This Row],[Updated_date]])/7,0)=5,4,ROUNDUP(DAY(tbl_raw_data[[#This Row],[Updated_date]])/7,0)))</f>
        <v>WEEK 4</v>
      </c>
      <c r="N5435" s="57" t="str">
        <f>UPPER(VLOOKUP(tbl_raw_data[[#This Row],[Analyst]],[1]setting!$A$1:$B$15,2,0))</f>
        <v>ROHAN</v>
      </c>
      <c r="O5435" s="57" t="str">
        <f>UPPER(tbl_raw_data[[#This Row],[Outcome]])</f>
        <v>APPROVE</v>
      </c>
      <c r="P5435" s="57" t="str">
        <f>UPPER(tbl_raw_data[[#This Row],[Queue Name]])</f>
        <v>CONSUMER PRE BUREAU</v>
      </c>
      <c r="Q5435" s="57" t="str">
        <f>IF(tbl_raw_data[[#This Row],[time_taken_in_mins]]&lt;=20,"SLA_MET","SLA_NOT_MET")</f>
        <v>SLA_MET</v>
      </c>
    </row>
    <row r="5436" spans="1:17" ht="15" customHeight="1" x14ac:dyDescent="0.25">
      <c r="A5436" s="5" t="s">
        <v>5392</v>
      </c>
      <c r="B5436" s="12">
        <v>45163.557743055557</v>
      </c>
      <c r="C5436" s="27">
        <v>45163.568101851852</v>
      </c>
      <c r="D5436" s="28" t="s">
        <v>8</v>
      </c>
      <c r="E5436" s="28" t="s">
        <v>9</v>
      </c>
      <c r="F5436" s="28" t="s">
        <v>455</v>
      </c>
      <c r="G5436" s="112" t="s">
        <v>5393</v>
      </c>
      <c r="H54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36" s="48">
        <f>tbl_raw_data[[#This Row],[Date Actioned]]-tbl_raw_data[[#This Row],[Date Tagged]]</f>
        <v>1.0358796294895001E-2</v>
      </c>
      <c r="J5436" s="50">
        <f>HOUR(tbl_raw_data[[#This Row],[time_taken]])*60+MINUTE(tbl_raw_data[[#This Row],[time_taken]])+SECOND(tbl_raw_data[[#This Row],[time_taken]])/60</f>
        <v>14.916666666666666</v>
      </c>
      <c r="K5436" s="54">
        <f>DATE(YEAR(tbl_raw_data[[#This Row],[Date Actioned]]), MONTH(tbl_raw_data[[#This Row],[Date Actioned]]), DAY(tbl_raw_data[[#This Row],[Date Actioned]]))</f>
        <v>45163</v>
      </c>
      <c r="L5436" s="55" t="str">
        <f>UPPER(TEXT(tbl_raw_data[[#This Row],[Updated_date]],"MMMM"))</f>
        <v>AUGUST</v>
      </c>
      <c r="M5436" s="55" t="str">
        <f>UPPER("Week "&amp;IF(ROUNDUP(DAY(tbl_raw_data[[#This Row],[Updated_date]])/7,0)=5,4,ROUNDUP(DAY(tbl_raw_data[[#This Row],[Updated_date]])/7,0)))</f>
        <v>WEEK 4</v>
      </c>
      <c r="N5436" s="57" t="str">
        <f>UPPER(VLOOKUP(tbl_raw_data[[#This Row],[Analyst]],[1]setting!$A$1:$B$15,2,0))</f>
        <v>ROHAN</v>
      </c>
      <c r="O5436" s="57" t="str">
        <f>UPPER(tbl_raw_data[[#This Row],[Outcome]])</f>
        <v>WITHDRAW</v>
      </c>
      <c r="P5436" s="57" t="str">
        <f>UPPER(tbl_raw_data[[#This Row],[Queue Name]])</f>
        <v>CONSUMER PRE BUREAU</v>
      </c>
      <c r="Q5436" s="57" t="str">
        <f>IF(tbl_raw_data[[#This Row],[time_taken_in_mins]]&lt;=20,"SLA_MET","SLA_NOT_MET")</f>
        <v>SLA_MET</v>
      </c>
    </row>
    <row r="5437" spans="1:17" ht="15" customHeight="1" x14ac:dyDescent="0.25">
      <c r="A5437" s="5" t="s">
        <v>2825</v>
      </c>
      <c r="B5437" s="6">
        <v>45163.5624537037</v>
      </c>
      <c r="C5437" s="23">
        <v>45163.568553240744</v>
      </c>
      <c r="D5437" s="24" t="s">
        <v>13</v>
      </c>
      <c r="E5437" s="24" t="s">
        <v>28</v>
      </c>
      <c r="F5437" s="24" t="s">
        <v>10</v>
      </c>
      <c r="G5437" s="113" t="s">
        <v>2826</v>
      </c>
      <c r="H54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7" s="48">
        <f>tbl_raw_data[[#This Row],[Date Actioned]]-tbl_raw_data[[#This Row],[Date Tagged]]</f>
        <v>6.0995370440650731E-3</v>
      </c>
      <c r="J5437" s="50">
        <f>HOUR(tbl_raw_data[[#This Row],[time_taken]])*60+MINUTE(tbl_raw_data[[#This Row],[time_taken]])+SECOND(tbl_raw_data[[#This Row],[time_taken]])/60</f>
        <v>8.7833333333333332</v>
      </c>
      <c r="K5437" s="54">
        <f>DATE(YEAR(tbl_raw_data[[#This Row],[Date Actioned]]), MONTH(tbl_raw_data[[#This Row],[Date Actioned]]), DAY(tbl_raw_data[[#This Row],[Date Actioned]]))</f>
        <v>45163</v>
      </c>
      <c r="L5437" s="55" t="str">
        <f>UPPER(TEXT(tbl_raw_data[[#This Row],[Updated_date]],"MMMM"))</f>
        <v>AUGUST</v>
      </c>
      <c r="M5437" s="55" t="str">
        <f>UPPER("Week "&amp;IF(ROUNDUP(DAY(tbl_raw_data[[#This Row],[Updated_date]])/7,0)=5,4,ROUNDUP(DAY(tbl_raw_data[[#This Row],[Updated_date]])/7,0)))</f>
        <v>WEEK 4</v>
      </c>
      <c r="N5437" s="57" t="str">
        <f>UPPER(VLOOKUP(tbl_raw_data[[#This Row],[Analyst]],[1]setting!$A$1:$B$15,2,0))</f>
        <v>SAM</v>
      </c>
      <c r="O5437" s="57" t="str">
        <f>UPPER(tbl_raw_data[[#This Row],[Outcome]])</f>
        <v>APPROVE</v>
      </c>
      <c r="P5437" s="57" t="str">
        <f>UPPER(tbl_raw_data[[#This Row],[Queue Name]])</f>
        <v>CONSUMER EXISTING</v>
      </c>
      <c r="Q5437" s="57" t="str">
        <f>IF(tbl_raw_data[[#This Row],[time_taken_in_mins]]&lt;=20,"SLA_MET","SLA_NOT_MET")</f>
        <v>SLA_MET</v>
      </c>
    </row>
    <row r="5438" spans="1:17" ht="15" customHeight="1" x14ac:dyDescent="0.25">
      <c r="A5438" s="11" t="s">
        <v>1443</v>
      </c>
      <c r="B5438" s="12">
        <v>45163.562754629631</v>
      </c>
      <c r="C5438" s="27">
        <v>45163.567106481481</v>
      </c>
      <c r="D5438" s="28" t="s">
        <v>13</v>
      </c>
      <c r="E5438" s="28" t="s">
        <v>28</v>
      </c>
      <c r="F5438" s="28" t="s">
        <v>73</v>
      </c>
      <c r="G5438" s="114"/>
      <c r="H54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38" s="48">
        <f>tbl_raw_data[[#This Row],[Date Actioned]]-tbl_raw_data[[#This Row],[Date Tagged]]</f>
        <v>4.3518518505152315E-3</v>
      </c>
      <c r="J5438" s="50">
        <f>HOUR(tbl_raw_data[[#This Row],[time_taken]])*60+MINUTE(tbl_raw_data[[#This Row],[time_taken]])+SECOND(tbl_raw_data[[#This Row],[time_taken]])/60</f>
        <v>6.2666666666666666</v>
      </c>
      <c r="K5438" s="54">
        <f>DATE(YEAR(tbl_raw_data[[#This Row],[Date Actioned]]), MONTH(tbl_raw_data[[#This Row],[Date Actioned]]), DAY(tbl_raw_data[[#This Row],[Date Actioned]]))</f>
        <v>45163</v>
      </c>
      <c r="L5438" s="55" t="str">
        <f>UPPER(TEXT(tbl_raw_data[[#This Row],[Updated_date]],"MMMM"))</f>
        <v>AUGUST</v>
      </c>
      <c r="M5438" s="55" t="str">
        <f>UPPER("Week "&amp;IF(ROUNDUP(DAY(tbl_raw_data[[#This Row],[Updated_date]])/7,0)=5,4,ROUNDUP(DAY(tbl_raw_data[[#This Row],[Updated_date]])/7,0)))</f>
        <v>WEEK 4</v>
      </c>
      <c r="N5438" s="57" t="str">
        <f>UPPER(VLOOKUP(tbl_raw_data[[#This Row],[Analyst]],[1]setting!$A$1:$B$15,2,0))</f>
        <v>SHAHID</v>
      </c>
      <c r="O5438" s="57" t="str">
        <f>UPPER(tbl_raw_data[[#This Row],[Outcome]])</f>
        <v>APPROVE</v>
      </c>
      <c r="P5438" s="57" t="str">
        <f>UPPER(tbl_raw_data[[#This Row],[Queue Name]])</f>
        <v>CONSUMER EXISTING</v>
      </c>
      <c r="Q5438" s="57" t="str">
        <f>IF(tbl_raw_data[[#This Row],[time_taken_in_mins]]&lt;=20,"SLA_MET","SLA_NOT_MET")</f>
        <v>SLA_MET</v>
      </c>
    </row>
    <row r="5439" spans="1:17" ht="15" customHeight="1" x14ac:dyDescent="0.25">
      <c r="A5439" s="22" t="s">
        <v>3439</v>
      </c>
      <c r="B5439" s="6">
        <v>45163.56355324074</v>
      </c>
      <c r="C5439" s="23">
        <v>45163.570509259262</v>
      </c>
      <c r="D5439" s="24" t="s">
        <v>13</v>
      </c>
      <c r="E5439" s="24" t="s">
        <v>28</v>
      </c>
      <c r="F5439" s="24" t="s">
        <v>109</v>
      </c>
      <c r="G5439" s="113" t="s">
        <v>29</v>
      </c>
      <c r="H54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39" s="48">
        <f>tbl_raw_data[[#This Row],[Date Actioned]]-tbl_raw_data[[#This Row],[Date Tagged]]</f>
        <v>6.9560185220325366E-3</v>
      </c>
      <c r="J5439" s="50">
        <f>HOUR(tbl_raw_data[[#This Row],[time_taken]])*60+MINUTE(tbl_raw_data[[#This Row],[time_taken]])+SECOND(tbl_raw_data[[#This Row],[time_taken]])/60</f>
        <v>10.016666666666667</v>
      </c>
      <c r="K5439" s="54">
        <f>DATE(YEAR(tbl_raw_data[[#This Row],[Date Actioned]]), MONTH(tbl_raw_data[[#This Row],[Date Actioned]]), DAY(tbl_raw_data[[#This Row],[Date Actioned]]))</f>
        <v>45163</v>
      </c>
      <c r="L5439" s="55" t="str">
        <f>UPPER(TEXT(tbl_raw_data[[#This Row],[Updated_date]],"MMMM"))</f>
        <v>AUGUST</v>
      </c>
      <c r="M5439" s="55" t="str">
        <f>UPPER("Week "&amp;IF(ROUNDUP(DAY(tbl_raw_data[[#This Row],[Updated_date]])/7,0)=5,4,ROUNDUP(DAY(tbl_raw_data[[#This Row],[Updated_date]])/7,0)))</f>
        <v>WEEK 4</v>
      </c>
      <c r="N5439" s="57" t="str">
        <f>UPPER(VLOOKUP(tbl_raw_data[[#This Row],[Analyst]],[1]setting!$A$1:$B$15,2,0))</f>
        <v>NAVED</v>
      </c>
      <c r="O5439" s="57" t="str">
        <f>UPPER(tbl_raw_data[[#This Row],[Outcome]])</f>
        <v>APPROVE</v>
      </c>
      <c r="P5439" s="57" t="str">
        <f>UPPER(tbl_raw_data[[#This Row],[Queue Name]])</f>
        <v>CONSUMER EXISTING</v>
      </c>
      <c r="Q5439" s="57" t="str">
        <f>IF(tbl_raw_data[[#This Row],[time_taken_in_mins]]&lt;=20,"SLA_MET","SLA_NOT_MET")</f>
        <v>SLA_MET</v>
      </c>
    </row>
    <row r="5440" spans="1:17" ht="15" customHeight="1" x14ac:dyDescent="0.25">
      <c r="A5440" s="5" t="s">
        <v>6454</v>
      </c>
      <c r="B5440" s="12">
        <v>45163.563680555555</v>
      </c>
      <c r="C5440" s="27">
        <v>45163.577175925922</v>
      </c>
      <c r="D5440" s="28" t="s">
        <v>46</v>
      </c>
      <c r="E5440" s="28" t="s">
        <v>41</v>
      </c>
      <c r="F5440" s="28" t="s">
        <v>455</v>
      </c>
      <c r="G5440" s="112" t="s">
        <v>6455</v>
      </c>
      <c r="H54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0" s="48">
        <f>tbl_raw_data[[#This Row],[Date Actioned]]-tbl_raw_data[[#This Row],[Date Tagged]]</f>
        <v>1.3495370367309079E-2</v>
      </c>
      <c r="J5440" s="50">
        <f>HOUR(tbl_raw_data[[#This Row],[time_taken]])*60+MINUTE(tbl_raw_data[[#This Row],[time_taken]])+SECOND(tbl_raw_data[[#This Row],[time_taken]])/60</f>
        <v>19.433333333333334</v>
      </c>
      <c r="K5440" s="54">
        <f>DATE(YEAR(tbl_raw_data[[#This Row],[Date Actioned]]), MONTH(tbl_raw_data[[#This Row],[Date Actioned]]), DAY(tbl_raw_data[[#This Row],[Date Actioned]]))</f>
        <v>45163</v>
      </c>
      <c r="L5440" s="55" t="str">
        <f>UPPER(TEXT(tbl_raw_data[[#This Row],[Updated_date]],"MMMM"))</f>
        <v>AUGUST</v>
      </c>
      <c r="M5440" s="55" t="str">
        <f>UPPER("Week "&amp;IF(ROUNDUP(DAY(tbl_raw_data[[#This Row],[Updated_date]])/7,0)=5,4,ROUNDUP(DAY(tbl_raw_data[[#This Row],[Updated_date]])/7,0)))</f>
        <v>WEEK 4</v>
      </c>
      <c r="N5440" s="57" t="str">
        <f>UPPER(VLOOKUP(tbl_raw_data[[#This Row],[Analyst]],[1]setting!$A$1:$B$15,2,0))</f>
        <v>ROHAN</v>
      </c>
      <c r="O5440" s="57" t="str">
        <f>UPPER(tbl_raw_data[[#This Row],[Outcome]])</f>
        <v>DECLINE</v>
      </c>
      <c r="P5440" s="57" t="str">
        <f>UPPER(tbl_raw_data[[#This Row],[Queue Name]])</f>
        <v>CONSUMER POST BUREAU</v>
      </c>
      <c r="Q5440" s="57" t="str">
        <f>IF(tbl_raw_data[[#This Row],[time_taken_in_mins]]&lt;=20,"SLA_MET","SLA_NOT_MET")</f>
        <v>SLA_MET</v>
      </c>
    </row>
    <row r="5441" spans="1:17" ht="15" customHeight="1" x14ac:dyDescent="0.25">
      <c r="A5441" s="11" t="s">
        <v>642</v>
      </c>
      <c r="B5441" s="6">
        <v>45163.568761574075</v>
      </c>
      <c r="C5441" s="23">
        <v>45163.571840277778</v>
      </c>
      <c r="D5441" s="24" t="s">
        <v>46</v>
      </c>
      <c r="E5441" s="24" t="s">
        <v>28</v>
      </c>
      <c r="F5441" s="24" t="s">
        <v>73</v>
      </c>
      <c r="G5441" s="115"/>
      <c r="H54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41" s="48">
        <f>tbl_raw_data[[#This Row],[Date Actioned]]-tbl_raw_data[[#This Row],[Date Tagged]]</f>
        <v>3.0787037030677311E-3</v>
      </c>
      <c r="J5441" s="50">
        <f>HOUR(tbl_raw_data[[#This Row],[time_taken]])*60+MINUTE(tbl_raw_data[[#This Row],[time_taken]])+SECOND(tbl_raw_data[[#This Row],[time_taken]])/60</f>
        <v>4.4333333333333336</v>
      </c>
      <c r="K5441" s="54">
        <f>DATE(YEAR(tbl_raw_data[[#This Row],[Date Actioned]]), MONTH(tbl_raw_data[[#This Row],[Date Actioned]]), DAY(tbl_raw_data[[#This Row],[Date Actioned]]))</f>
        <v>45163</v>
      </c>
      <c r="L5441" s="55" t="str">
        <f>UPPER(TEXT(tbl_raw_data[[#This Row],[Updated_date]],"MMMM"))</f>
        <v>AUGUST</v>
      </c>
      <c r="M5441" s="55" t="str">
        <f>UPPER("Week "&amp;IF(ROUNDUP(DAY(tbl_raw_data[[#This Row],[Updated_date]])/7,0)=5,4,ROUNDUP(DAY(tbl_raw_data[[#This Row],[Updated_date]])/7,0)))</f>
        <v>WEEK 4</v>
      </c>
      <c r="N5441" s="57" t="str">
        <f>UPPER(VLOOKUP(tbl_raw_data[[#This Row],[Analyst]],[1]setting!$A$1:$B$15,2,0))</f>
        <v>SHAHID</v>
      </c>
      <c r="O5441" s="57" t="str">
        <f>UPPER(tbl_raw_data[[#This Row],[Outcome]])</f>
        <v>DECLINE</v>
      </c>
      <c r="P5441" s="57" t="str">
        <f>UPPER(tbl_raw_data[[#This Row],[Queue Name]])</f>
        <v>CONSUMER EXISTING</v>
      </c>
      <c r="Q5441" s="57" t="str">
        <f>IF(tbl_raw_data[[#This Row],[time_taken_in_mins]]&lt;=20,"SLA_MET","SLA_NOT_MET")</f>
        <v>SLA_MET</v>
      </c>
    </row>
    <row r="5442" spans="1:17" ht="39" x14ac:dyDescent="0.25">
      <c r="A5442" s="11" t="s">
        <v>2213</v>
      </c>
      <c r="B5442" s="6">
        <v>45163.569768518515</v>
      </c>
      <c r="C5442" s="23">
        <v>45163.575127314813</v>
      </c>
      <c r="D5442" s="24" t="s">
        <v>8</v>
      </c>
      <c r="E5442" s="24" t="s">
        <v>28</v>
      </c>
      <c r="F5442" s="24" t="s">
        <v>10</v>
      </c>
      <c r="G5442" s="113" t="s">
        <v>234</v>
      </c>
      <c r="H54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42" s="48">
        <f>tbl_raw_data[[#This Row],[Date Actioned]]-tbl_raw_data[[#This Row],[Date Tagged]]</f>
        <v>5.3587962975143455E-3</v>
      </c>
      <c r="J5442" s="50">
        <f>HOUR(tbl_raw_data[[#This Row],[time_taken]])*60+MINUTE(tbl_raw_data[[#This Row],[time_taken]])+SECOND(tbl_raw_data[[#This Row],[time_taken]])/60</f>
        <v>7.7166666666666668</v>
      </c>
      <c r="K5442" s="54">
        <f>DATE(YEAR(tbl_raw_data[[#This Row],[Date Actioned]]), MONTH(tbl_raw_data[[#This Row],[Date Actioned]]), DAY(tbl_raw_data[[#This Row],[Date Actioned]]))</f>
        <v>45163</v>
      </c>
      <c r="L5442" s="55" t="str">
        <f>UPPER(TEXT(tbl_raw_data[[#This Row],[Updated_date]],"MMMM"))</f>
        <v>AUGUST</v>
      </c>
      <c r="M5442" s="55" t="str">
        <f>UPPER("Week "&amp;IF(ROUNDUP(DAY(tbl_raw_data[[#This Row],[Updated_date]])/7,0)=5,4,ROUNDUP(DAY(tbl_raw_data[[#This Row],[Updated_date]])/7,0)))</f>
        <v>WEEK 4</v>
      </c>
      <c r="N5442" s="57" t="str">
        <f>UPPER(VLOOKUP(tbl_raw_data[[#This Row],[Analyst]],[1]setting!$A$1:$B$15,2,0))</f>
        <v>SAM</v>
      </c>
      <c r="O5442" s="57" t="str">
        <f>UPPER(tbl_raw_data[[#This Row],[Outcome]])</f>
        <v>WITHDRAW</v>
      </c>
      <c r="P5442" s="57" t="str">
        <f>UPPER(tbl_raw_data[[#This Row],[Queue Name]])</f>
        <v>CONSUMER EXISTING</v>
      </c>
      <c r="Q5442" s="57" t="str">
        <f>IF(tbl_raw_data[[#This Row],[time_taken_in_mins]]&lt;=20,"SLA_MET","SLA_NOT_MET")</f>
        <v>SLA_MET</v>
      </c>
    </row>
    <row r="5443" spans="1:17" ht="15" customHeight="1" x14ac:dyDescent="0.25">
      <c r="A5443" s="5" t="s">
        <v>1090</v>
      </c>
      <c r="B5443" s="12">
        <v>45163.570555555554</v>
      </c>
      <c r="C5443" s="27">
        <v>45163.57435185185</v>
      </c>
      <c r="D5443" s="28" t="s">
        <v>13</v>
      </c>
      <c r="E5443" s="28" t="s">
        <v>28</v>
      </c>
      <c r="F5443" s="28" t="s">
        <v>109</v>
      </c>
      <c r="G5443" s="112" t="s">
        <v>67</v>
      </c>
      <c r="H54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3" s="48">
        <f>tbl_raw_data[[#This Row],[Date Actioned]]-tbl_raw_data[[#This Row],[Date Tagged]]</f>
        <v>3.796296296059154E-3</v>
      </c>
      <c r="J5443" s="50">
        <f>HOUR(tbl_raw_data[[#This Row],[time_taken]])*60+MINUTE(tbl_raw_data[[#This Row],[time_taken]])+SECOND(tbl_raw_data[[#This Row],[time_taken]])/60</f>
        <v>5.4666666666666668</v>
      </c>
      <c r="K5443" s="54">
        <f>DATE(YEAR(tbl_raw_data[[#This Row],[Date Actioned]]), MONTH(tbl_raw_data[[#This Row],[Date Actioned]]), DAY(tbl_raw_data[[#This Row],[Date Actioned]]))</f>
        <v>45163</v>
      </c>
      <c r="L5443" s="55" t="str">
        <f>UPPER(TEXT(tbl_raw_data[[#This Row],[Updated_date]],"MMMM"))</f>
        <v>AUGUST</v>
      </c>
      <c r="M5443" s="55" t="str">
        <f>UPPER("Week "&amp;IF(ROUNDUP(DAY(tbl_raw_data[[#This Row],[Updated_date]])/7,0)=5,4,ROUNDUP(DAY(tbl_raw_data[[#This Row],[Updated_date]])/7,0)))</f>
        <v>WEEK 4</v>
      </c>
      <c r="N5443" s="57" t="str">
        <f>UPPER(VLOOKUP(tbl_raw_data[[#This Row],[Analyst]],[1]setting!$A$1:$B$15,2,0))</f>
        <v>NAVED</v>
      </c>
      <c r="O5443" s="57" t="str">
        <f>UPPER(tbl_raw_data[[#This Row],[Outcome]])</f>
        <v>APPROVE</v>
      </c>
      <c r="P5443" s="57" t="str">
        <f>UPPER(tbl_raw_data[[#This Row],[Queue Name]])</f>
        <v>CONSUMER EXISTING</v>
      </c>
      <c r="Q5443" s="57" t="str">
        <f>IF(tbl_raw_data[[#This Row],[time_taken_in_mins]]&lt;=20,"SLA_MET","SLA_NOT_MET")</f>
        <v>SLA_MET</v>
      </c>
    </row>
    <row r="5444" spans="1:17" ht="15" customHeight="1" x14ac:dyDescent="0.25">
      <c r="A5444" s="22" t="s">
        <v>4809</v>
      </c>
      <c r="B5444" s="12">
        <v>45163.571875000001</v>
      </c>
      <c r="C5444" s="27">
        <v>45163.580949074072</v>
      </c>
      <c r="D5444" s="28" t="s">
        <v>8</v>
      </c>
      <c r="E5444" s="28" t="s">
        <v>9</v>
      </c>
      <c r="F5444" s="28" t="s">
        <v>109</v>
      </c>
      <c r="G5444" s="112" t="s">
        <v>4810</v>
      </c>
      <c r="H54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444" s="48">
        <f>tbl_raw_data[[#This Row],[Date Actioned]]-tbl_raw_data[[#This Row],[Date Tagged]]</f>
        <v>9.074074070667848E-3</v>
      </c>
      <c r="J5444" s="50">
        <f>HOUR(tbl_raw_data[[#This Row],[time_taken]])*60+MINUTE(tbl_raw_data[[#This Row],[time_taken]])+SECOND(tbl_raw_data[[#This Row],[time_taken]])/60</f>
        <v>13.066666666666666</v>
      </c>
      <c r="K5444" s="54">
        <f>DATE(YEAR(tbl_raw_data[[#This Row],[Date Actioned]]), MONTH(tbl_raw_data[[#This Row],[Date Actioned]]), DAY(tbl_raw_data[[#This Row],[Date Actioned]]))</f>
        <v>45163</v>
      </c>
      <c r="L5444" s="55" t="str">
        <f>UPPER(TEXT(tbl_raw_data[[#This Row],[Updated_date]],"MMMM"))</f>
        <v>AUGUST</v>
      </c>
      <c r="M5444" s="55" t="str">
        <f>UPPER("Week "&amp;IF(ROUNDUP(DAY(tbl_raw_data[[#This Row],[Updated_date]])/7,0)=5,4,ROUNDUP(DAY(tbl_raw_data[[#This Row],[Updated_date]])/7,0)))</f>
        <v>WEEK 4</v>
      </c>
      <c r="N5444" s="57" t="str">
        <f>UPPER(VLOOKUP(tbl_raw_data[[#This Row],[Analyst]],[1]setting!$A$1:$B$15,2,0))</f>
        <v>NAVED</v>
      </c>
      <c r="O5444" s="57" t="str">
        <f>UPPER(tbl_raw_data[[#This Row],[Outcome]])</f>
        <v>WITHDRAW</v>
      </c>
      <c r="P5444" s="57" t="str">
        <f>UPPER(tbl_raw_data[[#This Row],[Queue Name]])</f>
        <v>CONSUMER PRE BUREAU</v>
      </c>
      <c r="Q5444" s="57" t="str">
        <f>IF(tbl_raw_data[[#This Row],[time_taken_in_mins]]&lt;=20,"SLA_MET","SLA_NOT_MET")</f>
        <v>SLA_MET</v>
      </c>
    </row>
    <row r="5445" spans="1:17" ht="15" customHeight="1" x14ac:dyDescent="0.25">
      <c r="A5445" s="5" t="s">
        <v>3800</v>
      </c>
      <c r="B5445" s="6">
        <v>45163.572511574072</v>
      </c>
      <c r="C5445" s="23">
        <v>45163.579953703702</v>
      </c>
      <c r="D5445" s="24" t="s">
        <v>8</v>
      </c>
      <c r="E5445" s="24" t="s">
        <v>9</v>
      </c>
      <c r="F5445" s="24" t="s">
        <v>10</v>
      </c>
      <c r="G5445" s="113" t="s">
        <v>3801</v>
      </c>
      <c r="H54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45" s="48">
        <f>tbl_raw_data[[#This Row],[Date Actioned]]-tbl_raw_data[[#This Row],[Date Tagged]]</f>
        <v>7.442129630362615E-3</v>
      </c>
      <c r="J5445" s="50">
        <f>HOUR(tbl_raw_data[[#This Row],[time_taken]])*60+MINUTE(tbl_raw_data[[#This Row],[time_taken]])+SECOND(tbl_raw_data[[#This Row],[time_taken]])/60</f>
        <v>10.716666666666667</v>
      </c>
      <c r="K5445" s="54">
        <f>DATE(YEAR(tbl_raw_data[[#This Row],[Date Actioned]]), MONTH(tbl_raw_data[[#This Row],[Date Actioned]]), DAY(tbl_raw_data[[#This Row],[Date Actioned]]))</f>
        <v>45163</v>
      </c>
      <c r="L5445" s="55" t="str">
        <f>UPPER(TEXT(tbl_raw_data[[#This Row],[Updated_date]],"MMMM"))</f>
        <v>AUGUST</v>
      </c>
      <c r="M5445" s="55" t="str">
        <f>UPPER("Week "&amp;IF(ROUNDUP(DAY(tbl_raw_data[[#This Row],[Updated_date]])/7,0)=5,4,ROUNDUP(DAY(tbl_raw_data[[#This Row],[Updated_date]])/7,0)))</f>
        <v>WEEK 4</v>
      </c>
      <c r="N5445" s="57" t="str">
        <f>UPPER(VLOOKUP(tbl_raw_data[[#This Row],[Analyst]],[1]setting!$A$1:$B$15,2,0))</f>
        <v>SAM</v>
      </c>
      <c r="O5445" s="57" t="str">
        <f>UPPER(tbl_raw_data[[#This Row],[Outcome]])</f>
        <v>WITHDRAW</v>
      </c>
      <c r="P5445" s="57" t="str">
        <f>UPPER(tbl_raw_data[[#This Row],[Queue Name]])</f>
        <v>CONSUMER PRE BUREAU</v>
      </c>
      <c r="Q5445" s="57" t="str">
        <f>IF(tbl_raw_data[[#This Row],[time_taken_in_mins]]&lt;=20,"SLA_MET","SLA_NOT_MET")</f>
        <v>SLA_MET</v>
      </c>
    </row>
    <row r="5446" spans="1:17" ht="15" customHeight="1" x14ac:dyDescent="0.25">
      <c r="A5446" s="11" t="s">
        <v>98</v>
      </c>
      <c r="B5446" s="6">
        <v>45163.573182870372</v>
      </c>
      <c r="C5446" s="23">
        <v>45163.574629629627</v>
      </c>
      <c r="D5446" s="24" t="s">
        <v>13</v>
      </c>
      <c r="E5446" s="24" t="s">
        <v>41</v>
      </c>
      <c r="F5446" s="24" t="s">
        <v>73</v>
      </c>
      <c r="G5446" s="115"/>
      <c r="H54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46" s="48">
        <f>tbl_raw_data[[#This Row],[Date Actioned]]-tbl_raw_data[[#This Row],[Date Tagged]]</f>
        <v>1.4467592554865405E-3</v>
      </c>
      <c r="J5446" s="50">
        <f>HOUR(tbl_raw_data[[#This Row],[time_taken]])*60+MINUTE(tbl_raw_data[[#This Row],[time_taken]])+SECOND(tbl_raw_data[[#This Row],[time_taken]])/60</f>
        <v>2.0833333333333335</v>
      </c>
      <c r="K5446" s="54">
        <f>DATE(YEAR(tbl_raw_data[[#This Row],[Date Actioned]]), MONTH(tbl_raw_data[[#This Row],[Date Actioned]]), DAY(tbl_raw_data[[#This Row],[Date Actioned]]))</f>
        <v>45163</v>
      </c>
      <c r="L5446" s="55" t="str">
        <f>UPPER(TEXT(tbl_raw_data[[#This Row],[Updated_date]],"MMMM"))</f>
        <v>AUGUST</v>
      </c>
      <c r="M5446" s="55" t="str">
        <f>UPPER("Week "&amp;IF(ROUNDUP(DAY(tbl_raw_data[[#This Row],[Updated_date]])/7,0)=5,4,ROUNDUP(DAY(tbl_raw_data[[#This Row],[Updated_date]])/7,0)))</f>
        <v>WEEK 4</v>
      </c>
      <c r="N5446" s="57" t="str">
        <f>UPPER(VLOOKUP(tbl_raw_data[[#This Row],[Analyst]],[1]setting!$A$1:$B$15,2,0))</f>
        <v>SHAHID</v>
      </c>
      <c r="O5446" s="57" t="str">
        <f>UPPER(tbl_raw_data[[#This Row],[Outcome]])</f>
        <v>APPROVE</v>
      </c>
      <c r="P5446" s="57" t="str">
        <f>UPPER(tbl_raw_data[[#This Row],[Queue Name]])</f>
        <v>CONSUMER POST BUREAU</v>
      </c>
      <c r="Q5446" s="57" t="str">
        <f>IF(tbl_raw_data[[#This Row],[time_taken_in_mins]]&lt;=20,"SLA_MET","SLA_NOT_MET")</f>
        <v>SLA_MET</v>
      </c>
    </row>
    <row r="5447" spans="1:17" ht="15" customHeight="1" x14ac:dyDescent="0.25">
      <c r="A5447" s="22" t="s">
        <v>1265</v>
      </c>
      <c r="B5447" s="12">
        <v>45163.577685185184</v>
      </c>
      <c r="C5447" s="27">
        <v>45163.581747685188</v>
      </c>
      <c r="D5447" s="28" t="s">
        <v>46</v>
      </c>
      <c r="E5447" s="28" t="s">
        <v>9</v>
      </c>
      <c r="F5447" s="28" t="s">
        <v>455</v>
      </c>
      <c r="G5447" s="112" t="s">
        <v>712</v>
      </c>
      <c r="H54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7" s="48">
        <f>tbl_raw_data[[#This Row],[Date Actioned]]-tbl_raw_data[[#This Row],[Date Tagged]]</f>
        <v>4.062500003783498E-3</v>
      </c>
      <c r="J5447" s="50">
        <f>HOUR(tbl_raw_data[[#This Row],[time_taken]])*60+MINUTE(tbl_raw_data[[#This Row],[time_taken]])+SECOND(tbl_raw_data[[#This Row],[time_taken]])/60</f>
        <v>5.85</v>
      </c>
      <c r="K5447" s="54">
        <f>DATE(YEAR(tbl_raw_data[[#This Row],[Date Actioned]]), MONTH(tbl_raw_data[[#This Row],[Date Actioned]]), DAY(tbl_raw_data[[#This Row],[Date Actioned]]))</f>
        <v>45163</v>
      </c>
      <c r="L5447" s="55" t="str">
        <f>UPPER(TEXT(tbl_raw_data[[#This Row],[Updated_date]],"MMMM"))</f>
        <v>AUGUST</v>
      </c>
      <c r="M5447" s="55" t="str">
        <f>UPPER("Week "&amp;IF(ROUNDUP(DAY(tbl_raw_data[[#This Row],[Updated_date]])/7,0)=5,4,ROUNDUP(DAY(tbl_raw_data[[#This Row],[Updated_date]])/7,0)))</f>
        <v>WEEK 4</v>
      </c>
      <c r="N5447" s="57" t="str">
        <f>UPPER(VLOOKUP(tbl_raw_data[[#This Row],[Analyst]],[1]setting!$A$1:$B$15,2,0))</f>
        <v>ROHAN</v>
      </c>
      <c r="O5447" s="57" t="str">
        <f>UPPER(tbl_raw_data[[#This Row],[Outcome]])</f>
        <v>DECLINE</v>
      </c>
      <c r="P5447" s="57" t="str">
        <f>UPPER(tbl_raw_data[[#This Row],[Queue Name]])</f>
        <v>CONSUMER PRE BUREAU</v>
      </c>
      <c r="Q5447" s="57" t="str">
        <f>IF(tbl_raw_data[[#This Row],[time_taken_in_mins]]&lt;=20,"SLA_MET","SLA_NOT_MET")</f>
        <v>SLA_MET</v>
      </c>
    </row>
    <row r="5448" spans="1:17" ht="15" customHeight="1" x14ac:dyDescent="0.25">
      <c r="A5448" s="22" t="s">
        <v>3820</v>
      </c>
      <c r="B5448" s="12">
        <v>45163.5778125</v>
      </c>
      <c r="C5448" s="27">
        <v>45163.585277777776</v>
      </c>
      <c r="D5448" s="28" t="s">
        <v>13</v>
      </c>
      <c r="E5448" s="28" t="s">
        <v>28</v>
      </c>
      <c r="F5448" s="28" t="s">
        <v>10</v>
      </c>
      <c r="G5448" s="112" t="s">
        <v>546</v>
      </c>
      <c r="H54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8" s="48">
        <f>tbl_raw_data[[#This Row],[Date Actioned]]-tbl_raw_data[[#This Row],[Date Tagged]]</f>
        <v>7.4652777766459621E-3</v>
      </c>
      <c r="J5448" s="50">
        <f>HOUR(tbl_raw_data[[#This Row],[time_taken]])*60+MINUTE(tbl_raw_data[[#This Row],[time_taken]])+SECOND(tbl_raw_data[[#This Row],[time_taken]])/60</f>
        <v>10.75</v>
      </c>
      <c r="K5448" s="54">
        <f>DATE(YEAR(tbl_raw_data[[#This Row],[Date Actioned]]), MONTH(tbl_raw_data[[#This Row],[Date Actioned]]), DAY(tbl_raw_data[[#This Row],[Date Actioned]]))</f>
        <v>45163</v>
      </c>
      <c r="L5448" s="55" t="str">
        <f>UPPER(TEXT(tbl_raw_data[[#This Row],[Updated_date]],"MMMM"))</f>
        <v>AUGUST</v>
      </c>
      <c r="M5448" s="55" t="str">
        <f>UPPER("Week "&amp;IF(ROUNDUP(DAY(tbl_raw_data[[#This Row],[Updated_date]])/7,0)=5,4,ROUNDUP(DAY(tbl_raw_data[[#This Row],[Updated_date]])/7,0)))</f>
        <v>WEEK 4</v>
      </c>
      <c r="N5448" s="57" t="str">
        <f>UPPER(VLOOKUP(tbl_raw_data[[#This Row],[Analyst]],[1]setting!$A$1:$B$15,2,0))</f>
        <v>SAM</v>
      </c>
      <c r="O5448" s="57" t="str">
        <f>UPPER(tbl_raw_data[[#This Row],[Outcome]])</f>
        <v>APPROVE</v>
      </c>
      <c r="P5448" s="57" t="str">
        <f>UPPER(tbl_raw_data[[#This Row],[Queue Name]])</f>
        <v>CONSUMER EXISTING</v>
      </c>
      <c r="Q5448" s="57" t="str">
        <f>IF(tbl_raw_data[[#This Row],[time_taken_in_mins]]&lt;=20,"SLA_MET","SLA_NOT_MET")</f>
        <v>SLA_MET</v>
      </c>
    </row>
    <row r="5449" spans="1:17" ht="15" customHeight="1" x14ac:dyDescent="0.25">
      <c r="A5449" s="5" t="s">
        <v>4365</v>
      </c>
      <c r="B5449" s="6">
        <v>45163.5780787037</v>
      </c>
      <c r="C5449" s="23">
        <v>45163.586400462962</v>
      </c>
      <c r="D5449" s="24" t="s">
        <v>13</v>
      </c>
      <c r="E5449" s="24" t="s">
        <v>9</v>
      </c>
      <c r="F5449" s="24" t="s">
        <v>455</v>
      </c>
      <c r="G5449" s="113" t="s">
        <v>19</v>
      </c>
      <c r="H54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49" s="48">
        <f>tbl_raw_data[[#This Row],[Date Actioned]]-tbl_raw_data[[#This Row],[Date Tagged]]</f>
        <v>8.3217592618893832E-3</v>
      </c>
      <c r="J5449" s="50">
        <f>HOUR(tbl_raw_data[[#This Row],[time_taken]])*60+MINUTE(tbl_raw_data[[#This Row],[time_taken]])+SECOND(tbl_raw_data[[#This Row],[time_taken]])/60</f>
        <v>11.983333333333333</v>
      </c>
      <c r="K5449" s="54">
        <f>DATE(YEAR(tbl_raw_data[[#This Row],[Date Actioned]]), MONTH(tbl_raw_data[[#This Row],[Date Actioned]]), DAY(tbl_raw_data[[#This Row],[Date Actioned]]))</f>
        <v>45163</v>
      </c>
      <c r="L5449" s="55" t="str">
        <f>UPPER(TEXT(tbl_raw_data[[#This Row],[Updated_date]],"MMMM"))</f>
        <v>AUGUST</v>
      </c>
      <c r="M5449" s="55" t="str">
        <f>UPPER("Week "&amp;IF(ROUNDUP(DAY(tbl_raw_data[[#This Row],[Updated_date]])/7,0)=5,4,ROUNDUP(DAY(tbl_raw_data[[#This Row],[Updated_date]])/7,0)))</f>
        <v>WEEK 4</v>
      </c>
      <c r="N5449" s="57" t="str">
        <f>UPPER(VLOOKUP(tbl_raw_data[[#This Row],[Analyst]],[1]setting!$A$1:$B$15,2,0))</f>
        <v>ROHAN</v>
      </c>
      <c r="O5449" s="57" t="str">
        <f>UPPER(tbl_raw_data[[#This Row],[Outcome]])</f>
        <v>APPROVE</v>
      </c>
      <c r="P5449" s="57" t="str">
        <f>UPPER(tbl_raw_data[[#This Row],[Queue Name]])</f>
        <v>CONSUMER PRE BUREAU</v>
      </c>
      <c r="Q5449" s="57" t="str">
        <f>IF(tbl_raw_data[[#This Row],[time_taken_in_mins]]&lt;=20,"SLA_MET","SLA_NOT_MET")</f>
        <v>SLA_MET</v>
      </c>
    </row>
    <row r="5450" spans="1:17" ht="15" customHeight="1" x14ac:dyDescent="0.25">
      <c r="A5450" s="5" t="s">
        <v>6168</v>
      </c>
      <c r="B5450" s="6">
        <v>45163.578101851854</v>
      </c>
      <c r="C5450" s="23">
        <v>45163.59039351852</v>
      </c>
      <c r="D5450" s="24" t="s">
        <v>46</v>
      </c>
      <c r="E5450" s="24" t="s">
        <v>28</v>
      </c>
      <c r="F5450" s="24" t="s">
        <v>109</v>
      </c>
      <c r="G5450" s="113" t="s">
        <v>424</v>
      </c>
      <c r="H54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0" s="48">
        <f>tbl_raw_data[[#This Row],[Date Actioned]]-tbl_raw_data[[#This Row],[Date Tagged]]</f>
        <v>1.2291666665987577E-2</v>
      </c>
      <c r="J5450" s="50">
        <f>HOUR(tbl_raw_data[[#This Row],[time_taken]])*60+MINUTE(tbl_raw_data[[#This Row],[time_taken]])+SECOND(tbl_raw_data[[#This Row],[time_taken]])/60</f>
        <v>17.7</v>
      </c>
      <c r="K5450" s="54">
        <f>DATE(YEAR(tbl_raw_data[[#This Row],[Date Actioned]]), MONTH(tbl_raw_data[[#This Row],[Date Actioned]]), DAY(tbl_raw_data[[#This Row],[Date Actioned]]))</f>
        <v>45163</v>
      </c>
      <c r="L5450" s="55" t="str">
        <f>UPPER(TEXT(tbl_raw_data[[#This Row],[Updated_date]],"MMMM"))</f>
        <v>AUGUST</v>
      </c>
      <c r="M5450" s="55" t="str">
        <f>UPPER("Week "&amp;IF(ROUNDUP(DAY(tbl_raw_data[[#This Row],[Updated_date]])/7,0)=5,4,ROUNDUP(DAY(tbl_raw_data[[#This Row],[Updated_date]])/7,0)))</f>
        <v>WEEK 4</v>
      </c>
      <c r="N5450" s="57" t="str">
        <f>UPPER(VLOOKUP(tbl_raw_data[[#This Row],[Analyst]],[1]setting!$A$1:$B$15,2,0))</f>
        <v>NAVED</v>
      </c>
      <c r="O5450" s="57" t="str">
        <f>UPPER(tbl_raw_data[[#This Row],[Outcome]])</f>
        <v>DECLINE</v>
      </c>
      <c r="P5450" s="57" t="str">
        <f>UPPER(tbl_raw_data[[#This Row],[Queue Name]])</f>
        <v>CONSUMER EXISTING</v>
      </c>
      <c r="Q5450" s="57" t="str">
        <f>IF(tbl_raw_data[[#This Row],[time_taken_in_mins]]&lt;=20,"SLA_MET","SLA_NOT_MET")</f>
        <v>SLA_MET</v>
      </c>
    </row>
    <row r="5451" spans="1:17" ht="26.25" x14ac:dyDescent="0.25">
      <c r="A5451" s="11" t="s">
        <v>5589</v>
      </c>
      <c r="B5451" s="12">
        <v>45163.582303240742</v>
      </c>
      <c r="C5451" s="27">
        <v>45163.593159722222</v>
      </c>
      <c r="D5451" s="28" t="s">
        <v>8</v>
      </c>
      <c r="E5451" s="28" t="s">
        <v>28</v>
      </c>
      <c r="F5451" s="28" t="s">
        <v>455</v>
      </c>
      <c r="G5451" s="112" t="s">
        <v>5590</v>
      </c>
      <c r="H54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1" s="48">
        <f>tbl_raw_data[[#This Row],[Date Actioned]]-tbl_raw_data[[#This Row],[Date Tagged]]</f>
        <v>1.0856481480004732E-2</v>
      </c>
      <c r="J5451" s="50">
        <f>HOUR(tbl_raw_data[[#This Row],[time_taken]])*60+MINUTE(tbl_raw_data[[#This Row],[time_taken]])+SECOND(tbl_raw_data[[#This Row],[time_taken]])/60</f>
        <v>15.633333333333333</v>
      </c>
      <c r="K5451" s="54">
        <f>DATE(YEAR(tbl_raw_data[[#This Row],[Date Actioned]]), MONTH(tbl_raw_data[[#This Row],[Date Actioned]]), DAY(tbl_raw_data[[#This Row],[Date Actioned]]))</f>
        <v>45163</v>
      </c>
      <c r="L5451" s="55" t="str">
        <f>UPPER(TEXT(tbl_raw_data[[#This Row],[Updated_date]],"MMMM"))</f>
        <v>AUGUST</v>
      </c>
      <c r="M5451" s="55" t="str">
        <f>UPPER("Week "&amp;IF(ROUNDUP(DAY(tbl_raw_data[[#This Row],[Updated_date]])/7,0)=5,4,ROUNDUP(DAY(tbl_raw_data[[#This Row],[Updated_date]])/7,0)))</f>
        <v>WEEK 4</v>
      </c>
      <c r="N5451" s="57" t="str">
        <f>UPPER(VLOOKUP(tbl_raw_data[[#This Row],[Analyst]],[1]setting!$A$1:$B$15,2,0))</f>
        <v>ROHAN</v>
      </c>
      <c r="O5451" s="57" t="str">
        <f>UPPER(tbl_raw_data[[#This Row],[Outcome]])</f>
        <v>WITHDRAW</v>
      </c>
      <c r="P5451" s="57" t="str">
        <f>UPPER(tbl_raw_data[[#This Row],[Queue Name]])</f>
        <v>CONSUMER EXISTING</v>
      </c>
      <c r="Q5451" s="57" t="str">
        <f>IF(tbl_raw_data[[#This Row],[time_taken_in_mins]]&lt;=20,"SLA_MET","SLA_NOT_MET")</f>
        <v>SLA_MET</v>
      </c>
    </row>
    <row r="5452" spans="1:17" ht="15" customHeight="1" x14ac:dyDescent="0.25">
      <c r="A5452" s="22" t="s">
        <v>5690</v>
      </c>
      <c r="B5452" s="6">
        <v>45163.582430555558</v>
      </c>
      <c r="C5452" s="23">
        <v>45163.593530092592</v>
      </c>
      <c r="D5452" s="24" t="s">
        <v>8</v>
      </c>
      <c r="E5452" s="24" t="s">
        <v>41</v>
      </c>
      <c r="F5452" s="24" t="s">
        <v>73</v>
      </c>
      <c r="G5452" s="113" t="s">
        <v>5691</v>
      </c>
      <c r="H54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2" s="48">
        <f>tbl_raw_data[[#This Row],[Date Actioned]]-tbl_raw_data[[#This Row],[Date Tagged]]</f>
        <v>1.1099537034169771E-2</v>
      </c>
      <c r="J5452" s="50">
        <f>HOUR(tbl_raw_data[[#This Row],[time_taken]])*60+MINUTE(tbl_raw_data[[#This Row],[time_taken]])+SECOND(tbl_raw_data[[#This Row],[time_taken]])/60</f>
        <v>15.983333333333333</v>
      </c>
      <c r="K5452" s="54">
        <f>DATE(YEAR(tbl_raw_data[[#This Row],[Date Actioned]]), MONTH(tbl_raw_data[[#This Row],[Date Actioned]]), DAY(tbl_raw_data[[#This Row],[Date Actioned]]))</f>
        <v>45163</v>
      </c>
      <c r="L5452" s="55" t="str">
        <f>UPPER(TEXT(tbl_raw_data[[#This Row],[Updated_date]],"MMMM"))</f>
        <v>AUGUST</v>
      </c>
      <c r="M5452" s="55" t="str">
        <f>UPPER("Week "&amp;IF(ROUNDUP(DAY(tbl_raw_data[[#This Row],[Updated_date]])/7,0)=5,4,ROUNDUP(DAY(tbl_raw_data[[#This Row],[Updated_date]])/7,0)))</f>
        <v>WEEK 4</v>
      </c>
      <c r="N5452" s="57" t="str">
        <f>UPPER(VLOOKUP(tbl_raw_data[[#This Row],[Analyst]],[1]setting!$A$1:$B$15,2,0))</f>
        <v>SHAHID</v>
      </c>
      <c r="O5452" s="57" t="str">
        <f>UPPER(tbl_raw_data[[#This Row],[Outcome]])</f>
        <v>WITHDRAW</v>
      </c>
      <c r="P5452" s="57" t="str">
        <f>UPPER(tbl_raw_data[[#This Row],[Queue Name]])</f>
        <v>CONSUMER POST BUREAU</v>
      </c>
      <c r="Q5452" s="57" t="str">
        <f>IF(tbl_raw_data[[#This Row],[time_taken_in_mins]]&lt;=20,"SLA_MET","SLA_NOT_MET")</f>
        <v>SLA_MET</v>
      </c>
    </row>
    <row r="5453" spans="1:17" ht="15" customHeight="1" x14ac:dyDescent="0.25">
      <c r="A5453" s="11" t="s">
        <v>6380</v>
      </c>
      <c r="B5453" s="12">
        <v>45163.583622685182</v>
      </c>
      <c r="C5453" s="27">
        <v>45163.596770833334</v>
      </c>
      <c r="D5453" s="28" t="s">
        <v>46</v>
      </c>
      <c r="E5453" s="28" t="s">
        <v>28</v>
      </c>
      <c r="F5453" s="28" t="s">
        <v>109</v>
      </c>
      <c r="G5453" s="112" t="s">
        <v>424</v>
      </c>
      <c r="H54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3" s="48">
        <f>tbl_raw_data[[#This Row],[Date Actioned]]-tbl_raw_data[[#This Row],[Date Tagged]]</f>
        <v>1.3148148151230998E-2</v>
      </c>
      <c r="J5453" s="50">
        <f>HOUR(tbl_raw_data[[#This Row],[time_taken]])*60+MINUTE(tbl_raw_data[[#This Row],[time_taken]])+SECOND(tbl_raw_data[[#This Row],[time_taken]])/60</f>
        <v>18.933333333333334</v>
      </c>
      <c r="K5453" s="54">
        <f>DATE(YEAR(tbl_raw_data[[#This Row],[Date Actioned]]), MONTH(tbl_raw_data[[#This Row],[Date Actioned]]), DAY(tbl_raw_data[[#This Row],[Date Actioned]]))</f>
        <v>45163</v>
      </c>
      <c r="L5453" s="55" t="str">
        <f>UPPER(TEXT(tbl_raw_data[[#This Row],[Updated_date]],"MMMM"))</f>
        <v>AUGUST</v>
      </c>
      <c r="M5453" s="55" t="str">
        <f>UPPER("Week "&amp;IF(ROUNDUP(DAY(tbl_raw_data[[#This Row],[Updated_date]])/7,0)=5,4,ROUNDUP(DAY(tbl_raw_data[[#This Row],[Updated_date]])/7,0)))</f>
        <v>WEEK 4</v>
      </c>
      <c r="N5453" s="57" t="str">
        <f>UPPER(VLOOKUP(tbl_raw_data[[#This Row],[Analyst]],[1]setting!$A$1:$B$15,2,0))</f>
        <v>NAVED</v>
      </c>
      <c r="O5453" s="57" t="str">
        <f>UPPER(tbl_raw_data[[#This Row],[Outcome]])</f>
        <v>DECLINE</v>
      </c>
      <c r="P5453" s="57" t="str">
        <f>UPPER(tbl_raw_data[[#This Row],[Queue Name]])</f>
        <v>CONSUMER EXISTING</v>
      </c>
      <c r="Q5453" s="57" t="str">
        <f>IF(tbl_raw_data[[#This Row],[time_taken_in_mins]]&lt;=20,"SLA_MET","SLA_NOT_MET")</f>
        <v>SLA_MET</v>
      </c>
    </row>
    <row r="5454" spans="1:17" ht="15" customHeight="1" x14ac:dyDescent="0.25">
      <c r="A5454" s="5" t="s">
        <v>3138</v>
      </c>
      <c r="B5454" s="12">
        <v>45163.589421296296</v>
      </c>
      <c r="C5454" s="27">
        <v>45163.595995370371</v>
      </c>
      <c r="D5454" s="28" t="s">
        <v>8</v>
      </c>
      <c r="E5454" s="28" t="s">
        <v>9</v>
      </c>
      <c r="F5454" s="28" t="s">
        <v>73</v>
      </c>
      <c r="G5454" s="112" t="s">
        <v>3139</v>
      </c>
      <c r="H54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4" s="48">
        <f>tbl_raw_data[[#This Row],[Date Actioned]]-tbl_raw_data[[#This Row],[Date Tagged]]</f>
        <v>6.5740740756154992E-3</v>
      </c>
      <c r="J5454" s="50">
        <f>HOUR(tbl_raw_data[[#This Row],[time_taken]])*60+MINUTE(tbl_raw_data[[#This Row],[time_taken]])+SECOND(tbl_raw_data[[#This Row],[time_taken]])/60</f>
        <v>9.4666666666666668</v>
      </c>
      <c r="K5454" s="54">
        <f>DATE(YEAR(tbl_raw_data[[#This Row],[Date Actioned]]), MONTH(tbl_raw_data[[#This Row],[Date Actioned]]), DAY(tbl_raw_data[[#This Row],[Date Actioned]]))</f>
        <v>45163</v>
      </c>
      <c r="L5454" s="55" t="str">
        <f>UPPER(TEXT(tbl_raw_data[[#This Row],[Updated_date]],"MMMM"))</f>
        <v>AUGUST</v>
      </c>
      <c r="M5454" s="55" t="str">
        <f>UPPER("Week "&amp;IF(ROUNDUP(DAY(tbl_raw_data[[#This Row],[Updated_date]])/7,0)=5,4,ROUNDUP(DAY(tbl_raw_data[[#This Row],[Updated_date]])/7,0)))</f>
        <v>WEEK 4</v>
      </c>
      <c r="N5454" s="57" t="str">
        <f>UPPER(VLOOKUP(tbl_raw_data[[#This Row],[Analyst]],[1]setting!$A$1:$B$15,2,0))</f>
        <v>SHAHID</v>
      </c>
      <c r="O5454" s="57" t="str">
        <f>UPPER(tbl_raw_data[[#This Row],[Outcome]])</f>
        <v>WITHDRAW</v>
      </c>
      <c r="P5454" s="57" t="str">
        <f>UPPER(tbl_raw_data[[#This Row],[Queue Name]])</f>
        <v>CONSUMER PRE BUREAU</v>
      </c>
      <c r="Q5454" s="57" t="str">
        <f>IF(tbl_raw_data[[#This Row],[time_taken_in_mins]]&lt;=20,"SLA_MET","SLA_NOT_MET")</f>
        <v>SLA_MET</v>
      </c>
    </row>
    <row r="5455" spans="1:17" ht="15" customHeight="1" x14ac:dyDescent="0.25">
      <c r="A5455" s="11" t="s">
        <v>6945</v>
      </c>
      <c r="B5455" s="6">
        <v>45163.589571759258</v>
      </c>
      <c r="C5455" s="23">
        <v>45163.607094907406</v>
      </c>
      <c r="D5455" s="24" t="s">
        <v>8</v>
      </c>
      <c r="E5455" s="24" t="s">
        <v>9</v>
      </c>
      <c r="F5455" s="24" t="s">
        <v>455</v>
      </c>
      <c r="G5455" s="113" t="s">
        <v>6946</v>
      </c>
      <c r="H54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5" s="48">
        <f>tbl_raw_data[[#This Row],[Date Actioned]]-tbl_raw_data[[#This Row],[Date Tagged]]</f>
        <v>1.7523148148029577E-2</v>
      </c>
      <c r="J5455" s="50">
        <f>HOUR(tbl_raw_data[[#This Row],[time_taken]])*60+MINUTE(tbl_raw_data[[#This Row],[time_taken]])+SECOND(tbl_raw_data[[#This Row],[time_taken]])/60</f>
        <v>25.233333333333334</v>
      </c>
      <c r="K5455" s="54">
        <f>DATE(YEAR(tbl_raw_data[[#This Row],[Date Actioned]]), MONTH(tbl_raw_data[[#This Row],[Date Actioned]]), DAY(tbl_raw_data[[#This Row],[Date Actioned]]))</f>
        <v>45163</v>
      </c>
      <c r="L5455" s="55" t="str">
        <f>UPPER(TEXT(tbl_raw_data[[#This Row],[Updated_date]],"MMMM"))</f>
        <v>AUGUST</v>
      </c>
      <c r="M5455" s="55" t="str">
        <f>UPPER("Week "&amp;IF(ROUNDUP(DAY(tbl_raw_data[[#This Row],[Updated_date]])/7,0)=5,4,ROUNDUP(DAY(tbl_raw_data[[#This Row],[Updated_date]])/7,0)))</f>
        <v>WEEK 4</v>
      </c>
      <c r="N5455" s="57" t="str">
        <f>UPPER(VLOOKUP(tbl_raw_data[[#This Row],[Analyst]],[1]setting!$A$1:$B$15,2,0))</f>
        <v>ROHAN</v>
      </c>
      <c r="O5455" s="57" t="str">
        <f>UPPER(tbl_raw_data[[#This Row],[Outcome]])</f>
        <v>WITHDRAW</v>
      </c>
      <c r="P5455" s="57" t="str">
        <f>UPPER(tbl_raw_data[[#This Row],[Queue Name]])</f>
        <v>CONSUMER PRE BUREAU</v>
      </c>
      <c r="Q5455" s="57" t="str">
        <f>IF(tbl_raw_data[[#This Row],[time_taken_in_mins]]&lt;=20,"SLA_MET","SLA_NOT_MET")</f>
        <v>SLA_NOT_MET</v>
      </c>
    </row>
    <row r="5456" spans="1:17" ht="15" customHeight="1" x14ac:dyDescent="0.25">
      <c r="A5456" s="22" t="s">
        <v>3004</v>
      </c>
      <c r="B5456" s="6">
        <v>45163.589861111112</v>
      </c>
      <c r="C5456" s="23">
        <v>45163.596238425926</v>
      </c>
      <c r="D5456" s="24" t="s">
        <v>46</v>
      </c>
      <c r="E5456" s="24" t="s">
        <v>28</v>
      </c>
      <c r="F5456" s="24" t="s">
        <v>228</v>
      </c>
      <c r="G5456" s="115"/>
      <c r="H54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56" s="48">
        <f>tbl_raw_data[[#This Row],[Date Actioned]]-tbl_raw_data[[#This Row],[Date Tagged]]</f>
        <v>6.3773148140171543E-3</v>
      </c>
      <c r="J5456" s="50">
        <f>HOUR(tbl_raw_data[[#This Row],[time_taken]])*60+MINUTE(tbl_raw_data[[#This Row],[time_taken]])+SECOND(tbl_raw_data[[#This Row],[time_taken]])/60</f>
        <v>9.1833333333333336</v>
      </c>
      <c r="K5456" s="54">
        <f>DATE(YEAR(tbl_raw_data[[#This Row],[Date Actioned]]), MONTH(tbl_raw_data[[#This Row],[Date Actioned]]), DAY(tbl_raw_data[[#This Row],[Date Actioned]]))</f>
        <v>45163</v>
      </c>
      <c r="L5456" s="55" t="str">
        <f>UPPER(TEXT(tbl_raw_data[[#This Row],[Updated_date]],"MMMM"))</f>
        <v>AUGUST</v>
      </c>
      <c r="M5456" s="55" t="str">
        <f>UPPER("Week "&amp;IF(ROUNDUP(DAY(tbl_raw_data[[#This Row],[Updated_date]])/7,0)=5,4,ROUNDUP(DAY(tbl_raw_data[[#This Row],[Updated_date]])/7,0)))</f>
        <v>WEEK 4</v>
      </c>
      <c r="N5456" s="57" t="str">
        <f>UPPER(VLOOKUP(tbl_raw_data[[#This Row],[Analyst]],[1]setting!$A$1:$B$15,2,0))</f>
        <v>OUADIR</v>
      </c>
      <c r="O5456" s="57" t="str">
        <f>UPPER(tbl_raw_data[[#This Row],[Outcome]])</f>
        <v>DECLINE</v>
      </c>
      <c r="P5456" s="57" t="str">
        <f>UPPER(tbl_raw_data[[#This Row],[Queue Name]])</f>
        <v>CONSUMER EXISTING</v>
      </c>
      <c r="Q5456" s="57" t="str">
        <f>IF(tbl_raw_data[[#This Row],[time_taken_in_mins]]&lt;=20,"SLA_MET","SLA_NOT_MET")</f>
        <v>SLA_MET</v>
      </c>
    </row>
    <row r="5457" spans="1:17" ht="15" customHeight="1" x14ac:dyDescent="0.25">
      <c r="A5457" s="22" t="s">
        <v>4702</v>
      </c>
      <c r="B5457" s="12">
        <v>45163.592731481483</v>
      </c>
      <c r="C5457" s="27">
        <v>45163.601620370369</v>
      </c>
      <c r="D5457" s="28" t="s">
        <v>8</v>
      </c>
      <c r="E5457" s="28" t="s">
        <v>9</v>
      </c>
      <c r="F5457" s="28" t="s">
        <v>10</v>
      </c>
      <c r="G5457" s="112" t="s">
        <v>4703</v>
      </c>
      <c r="H54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57" s="48">
        <f>tbl_raw_data[[#This Row],[Date Actioned]]-tbl_raw_data[[#This Row],[Date Tagged]]</f>
        <v>8.8888888858491555E-3</v>
      </c>
      <c r="J5457" s="50">
        <f>HOUR(tbl_raw_data[[#This Row],[time_taken]])*60+MINUTE(tbl_raw_data[[#This Row],[time_taken]])+SECOND(tbl_raw_data[[#This Row],[time_taken]])/60</f>
        <v>12.8</v>
      </c>
      <c r="K5457" s="54">
        <f>DATE(YEAR(tbl_raw_data[[#This Row],[Date Actioned]]), MONTH(tbl_raw_data[[#This Row],[Date Actioned]]), DAY(tbl_raw_data[[#This Row],[Date Actioned]]))</f>
        <v>45163</v>
      </c>
      <c r="L5457" s="55" t="str">
        <f>UPPER(TEXT(tbl_raw_data[[#This Row],[Updated_date]],"MMMM"))</f>
        <v>AUGUST</v>
      </c>
      <c r="M5457" s="55" t="str">
        <f>UPPER("Week "&amp;IF(ROUNDUP(DAY(tbl_raw_data[[#This Row],[Updated_date]])/7,0)=5,4,ROUNDUP(DAY(tbl_raw_data[[#This Row],[Updated_date]])/7,0)))</f>
        <v>WEEK 4</v>
      </c>
      <c r="N5457" s="57" t="str">
        <f>UPPER(VLOOKUP(tbl_raw_data[[#This Row],[Analyst]],[1]setting!$A$1:$B$15,2,0))</f>
        <v>SAM</v>
      </c>
      <c r="O5457" s="57" t="str">
        <f>UPPER(tbl_raw_data[[#This Row],[Outcome]])</f>
        <v>WITHDRAW</v>
      </c>
      <c r="P5457" s="57" t="str">
        <f>UPPER(tbl_raw_data[[#This Row],[Queue Name]])</f>
        <v>CONSUMER PRE BUREAU</v>
      </c>
      <c r="Q5457" s="57" t="str">
        <f>IF(tbl_raw_data[[#This Row],[time_taken_in_mins]]&lt;=20,"SLA_MET","SLA_NOT_MET")</f>
        <v>SLA_MET</v>
      </c>
    </row>
    <row r="5458" spans="1:17" ht="15" customHeight="1" x14ac:dyDescent="0.25">
      <c r="A5458" s="11" t="s">
        <v>4319</v>
      </c>
      <c r="B5458" s="12">
        <v>45163.593645833331</v>
      </c>
      <c r="C5458" s="27">
        <v>45163.601886574077</v>
      </c>
      <c r="D5458" s="28" t="s">
        <v>13</v>
      </c>
      <c r="E5458" s="28" t="s">
        <v>28</v>
      </c>
      <c r="F5458" s="28" t="s">
        <v>73</v>
      </c>
      <c r="G5458" s="112" t="s">
        <v>29</v>
      </c>
      <c r="H54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8" s="48">
        <f>tbl_raw_data[[#This Row],[Date Actioned]]-tbl_raw_data[[#This Row],[Date Tagged]]</f>
        <v>8.2407407462596893E-3</v>
      </c>
      <c r="J5458" s="50">
        <f>HOUR(tbl_raw_data[[#This Row],[time_taken]])*60+MINUTE(tbl_raw_data[[#This Row],[time_taken]])+SECOND(tbl_raw_data[[#This Row],[time_taken]])/60</f>
        <v>11.866666666666667</v>
      </c>
      <c r="K5458" s="54">
        <f>DATE(YEAR(tbl_raw_data[[#This Row],[Date Actioned]]), MONTH(tbl_raw_data[[#This Row],[Date Actioned]]), DAY(tbl_raw_data[[#This Row],[Date Actioned]]))</f>
        <v>45163</v>
      </c>
      <c r="L5458" s="55" t="str">
        <f>UPPER(TEXT(tbl_raw_data[[#This Row],[Updated_date]],"MMMM"))</f>
        <v>AUGUST</v>
      </c>
      <c r="M5458" s="55" t="str">
        <f>UPPER("Week "&amp;IF(ROUNDUP(DAY(tbl_raw_data[[#This Row],[Updated_date]])/7,0)=5,4,ROUNDUP(DAY(tbl_raw_data[[#This Row],[Updated_date]])/7,0)))</f>
        <v>WEEK 4</v>
      </c>
      <c r="N5458" s="57" t="str">
        <f>UPPER(VLOOKUP(tbl_raw_data[[#This Row],[Analyst]],[1]setting!$A$1:$B$15,2,0))</f>
        <v>SHAHID</v>
      </c>
      <c r="O5458" s="57" t="str">
        <f>UPPER(tbl_raw_data[[#This Row],[Outcome]])</f>
        <v>APPROVE</v>
      </c>
      <c r="P5458" s="57" t="str">
        <f>UPPER(tbl_raw_data[[#This Row],[Queue Name]])</f>
        <v>CONSUMER EXISTING</v>
      </c>
      <c r="Q5458" s="57" t="str">
        <f>IF(tbl_raw_data[[#This Row],[time_taken_in_mins]]&lt;=20,"SLA_MET","SLA_NOT_MET")</f>
        <v>SLA_MET</v>
      </c>
    </row>
    <row r="5459" spans="1:17" ht="15" customHeight="1" x14ac:dyDescent="0.25">
      <c r="A5459" s="22" t="s">
        <v>5735</v>
      </c>
      <c r="B5459" s="6">
        <v>45163.594189814816</v>
      </c>
      <c r="C5459" s="23">
        <v>45163.605416666665</v>
      </c>
      <c r="D5459" s="24" t="s">
        <v>13</v>
      </c>
      <c r="E5459" s="24" t="s">
        <v>41</v>
      </c>
      <c r="F5459" s="24" t="s">
        <v>109</v>
      </c>
      <c r="G5459" s="113" t="s">
        <v>67</v>
      </c>
      <c r="H54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59" s="48">
        <f>tbl_raw_data[[#This Row],[Date Actioned]]-tbl_raw_data[[#This Row],[Date Tagged]]</f>
        <v>1.1226851849642117E-2</v>
      </c>
      <c r="J5459" s="50">
        <f>HOUR(tbl_raw_data[[#This Row],[time_taken]])*60+MINUTE(tbl_raw_data[[#This Row],[time_taken]])+SECOND(tbl_raw_data[[#This Row],[time_taken]])/60</f>
        <v>16.166666666666668</v>
      </c>
      <c r="K5459" s="54">
        <f>DATE(YEAR(tbl_raw_data[[#This Row],[Date Actioned]]), MONTH(tbl_raw_data[[#This Row],[Date Actioned]]), DAY(tbl_raw_data[[#This Row],[Date Actioned]]))</f>
        <v>45163</v>
      </c>
      <c r="L5459" s="55" t="str">
        <f>UPPER(TEXT(tbl_raw_data[[#This Row],[Updated_date]],"MMMM"))</f>
        <v>AUGUST</v>
      </c>
      <c r="M5459" s="55" t="str">
        <f>UPPER("Week "&amp;IF(ROUNDUP(DAY(tbl_raw_data[[#This Row],[Updated_date]])/7,0)=5,4,ROUNDUP(DAY(tbl_raw_data[[#This Row],[Updated_date]])/7,0)))</f>
        <v>WEEK 4</v>
      </c>
      <c r="N5459" s="57" t="str">
        <f>UPPER(VLOOKUP(tbl_raw_data[[#This Row],[Analyst]],[1]setting!$A$1:$B$15,2,0))</f>
        <v>NAVED</v>
      </c>
      <c r="O5459" s="57" t="str">
        <f>UPPER(tbl_raw_data[[#This Row],[Outcome]])</f>
        <v>APPROVE</v>
      </c>
      <c r="P5459" s="57" t="str">
        <f>UPPER(tbl_raw_data[[#This Row],[Queue Name]])</f>
        <v>CONSUMER POST BUREAU</v>
      </c>
      <c r="Q5459" s="57" t="str">
        <f>IF(tbl_raw_data[[#This Row],[time_taken_in_mins]]&lt;=20,"SLA_MET","SLA_NOT_MET")</f>
        <v>SLA_MET</v>
      </c>
    </row>
    <row r="5460" spans="1:17" ht="15" customHeight="1" x14ac:dyDescent="0.25">
      <c r="A5460" s="5" t="s">
        <v>5480</v>
      </c>
      <c r="B5460" s="12">
        <v>45163.594317129631</v>
      </c>
      <c r="C5460" s="27">
        <v>45163.604907407411</v>
      </c>
      <c r="D5460" s="28" t="s">
        <v>13</v>
      </c>
      <c r="E5460" s="28" t="s">
        <v>28</v>
      </c>
      <c r="F5460" s="28" t="s">
        <v>10</v>
      </c>
      <c r="G5460" s="112" t="s">
        <v>546</v>
      </c>
      <c r="H54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0" s="48">
        <f>tbl_raw_data[[#This Row],[Date Actioned]]-tbl_raw_data[[#This Row],[Date Tagged]]</f>
        <v>1.0590277779556345E-2</v>
      </c>
      <c r="J5460" s="50">
        <f>HOUR(tbl_raw_data[[#This Row],[time_taken]])*60+MINUTE(tbl_raw_data[[#This Row],[time_taken]])+SECOND(tbl_raw_data[[#This Row],[time_taken]])/60</f>
        <v>15.25</v>
      </c>
      <c r="K5460" s="54">
        <f>DATE(YEAR(tbl_raw_data[[#This Row],[Date Actioned]]), MONTH(tbl_raw_data[[#This Row],[Date Actioned]]), DAY(tbl_raw_data[[#This Row],[Date Actioned]]))</f>
        <v>45163</v>
      </c>
      <c r="L5460" s="55" t="str">
        <f>UPPER(TEXT(tbl_raw_data[[#This Row],[Updated_date]],"MMMM"))</f>
        <v>AUGUST</v>
      </c>
      <c r="M5460" s="55" t="str">
        <f>UPPER("Week "&amp;IF(ROUNDUP(DAY(tbl_raw_data[[#This Row],[Updated_date]])/7,0)=5,4,ROUNDUP(DAY(tbl_raw_data[[#This Row],[Updated_date]])/7,0)))</f>
        <v>WEEK 4</v>
      </c>
      <c r="N5460" s="57" t="str">
        <f>UPPER(VLOOKUP(tbl_raw_data[[#This Row],[Analyst]],[1]setting!$A$1:$B$15,2,0))</f>
        <v>SAM</v>
      </c>
      <c r="O5460" s="57" t="str">
        <f>UPPER(tbl_raw_data[[#This Row],[Outcome]])</f>
        <v>APPROVE</v>
      </c>
      <c r="P5460" s="57" t="str">
        <f>UPPER(tbl_raw_data[[#This Row],[Queue Name]])</f>
        <v>CONSUMER EXISTING</v>
      </c>
      <c r="Q5460" s="57" t="str">
        <f>IF(tbl_raw_data[[#This Row],[time_taken_in_mins]]&lt;=20,"SLA_MET","SLA_NOT_MET")</f>
        <v>SLA_MET</v>
      </c>
    </row>
    <row r="5461" spans="1:17" ht="39" x14ac:dyDescent="0.25">
      <c r="A5461" s="5" t="s">
        <v>6180</v>
      </c>
      <c r="B5461" s="6">
        <v>45163.595902777779</v>
      </c>
      <c r="C5461" s="23">
        <v>45163.608252314814</v>
      </c>
      <c r="D5461" s="24" t="s">
        <v>8</v>
      </c>
      <c r="E5461" s="24" t="s">
        <v>28</v>
      </c>
      <c r="F5461" s="24" t="s">
        <v>73</v>
      </c>
      <c r="G5461" s="113" t="s">
        <v>6181</v>
      </c>
      <c r="H54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461" s="48">
        <f>tbl_raw_data[[#This Row],[Date Actioned]]-tbl_raw_data[[#This Row],[Date Tagged]]</f>
        <v>1.2349537035333924E-2</v>
      </c>
      <c r="J5461" s="50">
        <f>HOUR(tbl_raw_data[[#This Row],[time_taken]])*60+MINUTE(tbl_raw_data[[#This Row],[time_taken]])+SECOND(tbl_raw_data[[#This Row],[time_taken]])/60</f>
        <v>17.783333333333335</v>
      </c>
      <c r="K5461" s="54">
        <f>DATE(YEAR(tbl_raw_data[[#This Row],[Date Actioned]]), MONTH(tbl_raw_data[[#This Row],[Date Actioned]]), DAY(tbl_raw_data[[#This Row],[Date Actioned]]))</f>
        <v>45163</v>
      </c>
      <c r="L5461" s="55" t="str">
        <f>UPPER(TEXT(tbl_raw_data[[#This Row],[Updated_date]],"MMMM"))</f>
        <v>AUGUST</v>
      </c>
      <c r="M5461" s="55" t="str">
        <f>UPPER("Week "&amp;IF(ROUNDUP(DAY(tbl_raw_data[[#This Row],[Updated_date]])/7,0)=5,4,ROUNDUP(DAY(tbl_raw_data[[#This Row],[Updated_date]])/7,0)))</f>
        <v>WEEK 4</v>
      </c>
      <c r="N5461" s="57" t="str">
        <f>UPPER(VLOOKUP(tbl_raw_data[[#This Row],[Analyst]],[1]setting!$A$1:$B$15,2,0))</f>
        <v>SHAHID</v>
      </c>
      <c r="O5461" s="57" t="str">
        <f>UPPER(tbl_raw_data[[#This Row],[Outcome]])</f>
        <v>WITHDRAW</v>
      </c>
      <c r="P5461" s="57" t="str">
        <f>UPPER(tbl_raw_data[[#This Row],[Queue Name]])</f>
        <v>CONSUMER EXISTING</v>
      </c>
      <c r="Q5461" s="57" t="str">
        <f>IF(tbl_raw_data[[#This Row],[time_taken_in_mins]]&lt;=20,"SLA_MET","SLA_NOT_MET")</f>
        <v>SLA_MET</v>
      </c>
    </row>
    <row r="5462" spans="1:17" ht="15" customHeight="1" x14ac:dyDescent="0.25">
      <c r="A5462" s="11" t="s">
        <v>3281</v>
      </c>
      <c r="B5462" s="12">
        <v>45163.601851851854</v>
      </c>
      <c r="C5462" s="27">
        <v>45163.608622685184</v>
      </c>
      <c r="D5462" s="28" t="s">
        <v>8</v>
      </c>
      <c r="E5462" s="28" t="s">
        <v>41</v>
      </c>
      <c r="F5462" s="28" t="s">
        <v>10</v>
      </c>
      <c r="G5462" s="112" t="s">
        <v>3282</v>
      </c>
      <c r="H54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62" s="48">
        <f>tbl_raw_data[[#This Row],[Date Actioned]]-tbl_raw_data[[#This Row],[Date Tagged]]</f>
        <v>6.7708333299378864E-3</v>
      </c>
      <c r="J5462" s="50">
        <f>HOUR(tbl_raw_data[[#This Row],[time_taken]])*60+MINUTE(tbl_raw_data[[#This Row],[time_taken]])+SECOND(tbl_raw_data[[#This Row],[time_taken]])/60</f>
        <v>9.75</v>
      </c>
      <c r="K5462" s="54">
        <f>DATE(YEAR(tbl_raw_data[[#This Row],[Date Actioned]]), MONTH(tbl_raw_data[[#This Row],[Date Actioned]]), DAY(tbl_raw_data[[#This Row],[Date Actioned]]))</f>
        <v>45163</v>
      </c>
      <c r="L5462" s="55" t="str">
        <f>UPPER(TEXT(tbl_raw_data[[#This Row],[Updated_date]],"MMMM"))</f>
        <v>AUGUST</v>
      </c>
      <c r="M5462" s="55" t="str">
        <f>UPPER("Week "&amp;IF(ROUNDUP(DAY(tbl_raw_data[[#This Row],[Updated_date]])/7,0)=5,4,ROUNDUP(DAY(tbl_raw_data[[#This Row],[Updated_date]])/7,0)))</f>
        <v>WEEK 4</v>
      </c>
      <c r="N5462" s="57" t="str">
        <f>UPPER(VLOOKUP(tbl_raw_data[[#This Row],[Analyst]],[1]setting!$A$1:$B$15,2,0))</f>
        <v>SAM</v>
      </c>
      <c r="O5462" s="57" t="str">
        <f>UPPER(tbl_raw_data[[#This Row],[Outcome]])</f>
        <v>WITHDRAW</v>
      </c>
      <c r="P5462" s="57" t="str">
        <f>UPPER(tbl_raw_data[[#This Row],[Queue Name]])</f>
        <v>CONSUMER POST BUREAU</v>
      </c>
      <c r="Q5462" s="57" t="str">
        <f>IF(tbl_raw_data[[#This Row],[time_taken_in_mins]]&lt;=20,"SLA_MET","SLA_NOT_MET")</f>
        <v>SLA_MET</v>
      </c>
    </row>
    <row r="5463" spans="1:17" ht="15" customHeight="1" x14ac:dyDescent="0.25">
      <c r="A5463" s="22" t="s">
        <v>6105</v>
      </c>
      <c r="B5463" s="6">
        <v>45163.60261574074</v>
      </c>
      <c r="C5463" s="23">
        <v>45163.614756944444</v>
      </c>
      <c r="D5463" s="24" t="s">
        <v>8</v>
      </c>
      <c r="E5463" s="24" t="s">
        <v>9</v>
      </c>
      <c r="F5463" s="24" t="s">
        <v>109</v>
      </c>
      <c r="G5463" s="113" t="s">
        <v>850</v>
      </c>
      <c r="H54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463" s="48">
        <f>tbl_raw_data[[#This Row],[Date Actioned]]-tbl_raw_data[[#This Row],[Date Tagged]]</f>
        <v>1.2141203704231884E-2</v>
      </c>
      <c r="J5463" s="50">
        <f>HOUR(tbl_raw_data[[#This Row],[time_taken]])*60+MINUTE(tbl_raw_data[[#This Row],[time_taken]])+SECOND(tbl_raw_data[[#This Row],[time_taken]])/60</f>
        <v>17.483333333333334</v>
      </c>
      <c r="K5463" s="54">
        <f>DATE(YEAR(tbl_raw_data[[#This Row],[Date Actioned]]), MONTH(tbl_raw_data[[#This Row],[Date Actioned]]), DAY(tbl_raw_data[[#This Row],[Date Actioned]]))</f>
        <v>45163</v>
      </c>
      <c r="L5463" s="55" t="str">
        <f>UPPER(TEXT(tbl_raw_data[[#This Row],[Updated_date]],"MMMM"))</f>
        <v>AUGUST</v>
      </c>
      <c r="M5463" s="55" t="str">
        <f>UPPER("Week "&amp;IF(ROUNDUP(DAY(tbl_raw_data[[#This Row],[Updated_date]])/7,0)=5,4,ROUNDUP(DAY(tbl_raw_data[[#This Row],[Updated_date]])/7,0)))</f>
        <v>WEEK 4</v>
      </c>
      <c r="N5463" s="57" t="str">
        <f>UPPER(VLOOKUP(tbl_raw_data[[#This Row],[Analyst]],[1]setting!$A$1:$B$15,2,0))</f>
        <v>NAVED</v>
      </c>
      <c r="O5463" s="57" t="str">
        <f>UPPER(tbl_raw_data[[#This Row],[Outcome]])</f>
        <v>WITHDRAW</v>
      </c>
      <c r="P5463" s="57" t="str">
        <f>UPPER(tbl_raw_data[[#This Row],[Queue Name]])</f>
        <v>CONSUMER PRE BUREAU</v>
      </c>
      <c r="Q5463" s="57" t="str">
        <f>IF(tbl_raw_data[[#This Row],[time_taken_in_mins]]&lt;=20,"SLA_MET","SLA_NOT_MET")</f>
        <v>SLA_MET</v>
      </c>
    </row>
    <row r="5464" spans="1:17" ht="15" customHeight="1" x14ac:dyDescent="0.25">
      <c r="A5464" s="11" t="s">
        <v>1773</v>
      </c>
      <c r="B5464" s="6">
        <v>45163.608449074076</v>
      </c>
      <c r="C5464" s="23">
        <v>45163.613206018519</v>
      </c>
      <c r="D5464" s="24" t="s">
        <v>13</v>
      </c>
      <c r="E5464" s="24" t="s">
        <v>28</v>
      </c>
      <c r="F5464" s="24" t="s">
        <v>10</v>
      </c>
      <c r="G5464" s="113" t="s">
        <v>546</v>
      </c>
      <c r="H54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4" s="48">
        <f>tbl_raw_data[[#This Row],[Date Actioned]]-tbl_raw_data[[#This Row],[Date Tagged]]</f>
        <v>4.756944443215616E-3</v>
      </c>
      <c r="J5464" s="50">
        <f>HOUR(tbl_raw_data[[#This Row],[time_taken]])*60+MINUTE(tbl_raw_data[[#This Row],[time_taken]])+SECOND(tbl_raw_data[[#This Row],[time_taken]])/60</f>
        <v>6.85</v>
      </c>
      <c r="K5464" s="54">
        <f>DATE(YEAR(tbl_raw_data[[#This Row],[Date Actioned]]), MONTH(tbl_raw_data[[#This Row],[Date Actioned]]), DAY(tbl_raw_data[[#This Row],[Date Actioned]]))</f>
        <v>45163</v>
      </c>
      <c r="L5464" s="55" t="str">
        <f>UPPER(TEXT(tbl_raw_data[[#This Row],[Updated_date]],"MMMM"))</f>
        <v>AUGUST</v>
      </c>
      <c r="M5464" s="55" t="str">
        <f>UPPER("Week "&amp;IF(ROUNDUP(DAY(tbl_raw_data[[#This Row],[Updated_date]])/7,0)=5,4,ROUNDUP(DAY(tbl_raw_data[[#This Row],[Updated_date]])/7,0)))</f>
        <v>WEEK 4</v>
      </c>
      <c r="N5464" s="57" t="str">
        <f>UPPER(VLOOKUP(tbl_raw_data[[#This Row],[Analyst]],[1]setting!$A$1:$B$15,2,0))</f>
        <v>SAM</v>
      </c>
      <c r="O5464" s="57" t="str">
        <f>UPPER(tbl_raw_data[[#This Row],[Outcome]])</f>
        <v>APPROVE</v>
      </c>
      <c r="P5464" s="57" t="str">
        <f>UPPER(tbl_raw_data[[#This Row],[Queue Name]])</f>
        <v>CONSUMER EXISTING</v>
      </c>
      <c r="Q5464" s="57" t="str">
        <f>IF(tbl_raw_data[[#This Row],[time_taken_in_mins]]&lt;=20,"SLA_MET","SLA_NOT_MET")</f>
        <v>SLA_MET</v>
      </c>
    </row>
    <row r="5465" spans="1:17" ht="39" x14ac:dyDescent="0.25">
      <c r="A5465" s="5" t="s">
        <v>4264</v>
      </c>
      <c r="B5465" s="12">
        <v>45163.613692129627</v>
      </c>
      <c r="C5465" s="27">
        <v>45163.621840277781</v>
      </c>
      <c r="D5465" s="28" t="s">
        <v>8</v>
      </c>
      <c r="E5465" s="28" t="s">
        <v>28</v>
      </c>
      <c r="F5465" s="28" t="s">
        <v>10</v>
      </c>
      <c r="G5465" s="112" t="s">
        <v>174</v>
      </c>
      <c r="H54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465" s="48">
        <f>tbl_raw_data[[#This Row],[Date Actioned]]-tbl_raw_data[[#This Row],[Date Tagged]]</f>
        <v>8.1481481538503431E-3</v>
      </c>
      <c r="J5465" s="50">
        <f>HOUR(tbl_raw_data[[#This Row],[time_taken]])*60+MINUTE(tbl_raw_data[[#This Row],[time_taken]])+SECOND(tbl_raw_data[[#This Row],[time_taken]])/60</f>
        <v>11.733333333333333</v>
      </c>
      <c r="K5465" s="54">
        <f>DATE(YEAR(tbl_raw_data[[#This Row],[Date Actioned]]), MONTH(tbl_raw_data[[#This Row],[Date Actioned]]), DAY(tbl_raw_data[[#This Row],[Date Actioned]]))</f>
        <v>45163</v>
      </c>
      <c r="L5465" s="55" t="str">
        <f>UPPER(TEXT(tbl_raw_data[[#This Row],[Updated_date]],"MMMM"))</f>
        <v>AUGUST</v>
      </c>
      <c r="M5465" s="55" t="str">
        <f>UPPER("Week "&amp;IF(ROUNDUP(DAY(tbl_raw_data[[#This Row],[Updated_date]])/7,0)=5,4,ROUNDUP(DAY(tbl_raw_data[[#This Row],[Updated_date]])/7,0)))</f>
        <v>WEEK 4</v>
      </c>
      <c r="N5465" s="57" t="str">
        <f>UPPER(VLOOKUP(tbl_raw_data[[#This Row],[Analyst]],[1]setting!$A$1:$B$15,2,0))</f>
        <v>SAM</v>
      </c>
      <c r="O5465" s="57" t="str">
        <f>UPPER(tbl_raw_data[[#This Row],[Outcome]])</f>
        <v>WITHDRAW</v>
      </c>
      <c r="P5465" s="57" t="str">
        <f>UPPER(tbl_raw_data[[#This Row],[Queue Name]])</f>
        <v>CONSUMER EXISTING</v>
      </c>
      <c r="Q5465" s="57" t="str">
        <f>IF(tbl_raw_data[[#This Row],[time_taken_in_mins]]&lt;=20,"SLA_MET","SLA_NOT_MET")</f>
        <v>SLA_MET</v>
      </c>
    </row>
    <row r="5466" spans="1:17" ht="15" customHeight="1" x14ac:dyDescent="0.25">
      <c r="A5466" s="22" t="s">
        <v>6198</v>
      </c>
      <c r="B5466" s="12">
        <v>45163.618391203701</v>
      </c>
      <c r="C5466" s="27">
        <v>45163.630787037036</v>
      </c>
      <c r="D5466" s="28" t="s">
        <v>13</v>
      </c>
      <c r="E5466" s="28" t="s">
        <v>28</v>
      </c>
      <c r="F5466" s="28" t="s">
        <v>109</v>
      </c>
      <c r="G5466" s="112" t="s">
        <v>29</v>
      </c>
      <c r="H54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6" s="48">
        <f>tbl_raw_data[[#This Row],[Date Actioned]]-tbl_raw_data[[#This Row],[Date Tagged]]</f>
        <v>1.2395833335176576E-2</v>
      </c>
      <c r="J5466" s="50">
        <f>HOUR(tbl_raw_data[[#This Row],[time_taken]])*60+MINUTE(tbl_raw_data[[#This Row],[time_taken]])+SECOND(tbl_raw_data[[#This Row],[time_taken]])/60</f>
        <v>17.850000000000001</v>
      </c>
      <c r="K5466" s="54">
        <f>DATE(YEAR(tbl_raw_data[[#This Row],[Date Actioned]]), MONTH(tbl_raw_data[[#This Row],[Date Actioned]]), DAY(tbl_raw_data[[#This Row],[Date Actioned]]))</f>
        <v>45163</v>
      </c>
      <c r="L5466" s="55" t="str">
        <f>UPPER(TEXT(tbl_raw_data[[#This Row],[Updated_date]],"MMMM"))</f>
        <v>AUGUST</v>
      </c>
      <c r="M5466" s="55" t="str">
        <f>UPPER("Week "&amp;IF(ROUNDUP(DAY(tbl_raw_data[[#This Row],[Updated_date]])/7,0)=5,4,ROUNDUP(DAY(tbl_raw_data[[#This Row],[Updated_date]])/7,0)))</f>
        <v>WEEK 4</v>
      </c>
      <c r="N5466" s="57" t="str">
        <f>UPPER(VLOOKUP(tbl_raw_data[[#This Row],[Analyst]],[1]setting!$A$1:$B$15,2,0))</f>
        <v>NAVED</v>
      </c>
      <c r="O5466" s="57" t="str">
        <f>UPPER(tbl_raw_data[[#This Row],[Outcome]])</f>
        <v>APPROVE</v>
      </c>
      <c r="P5466" s="57" t="str">
        <f>UPPER(tbl_raw_data[[#This Row],[Queue Name]])</f>
        <v>CONSUMER EXISTING</v>
      </c>
      <c r="Q5466" s="57" t="str">
        <f>IF(tbl_raw_data[[#This Row],[time_taken_in_mins]]&lt;=20,"SLA_MET","SLA_NOT_MET")</f>
        <v>SLA_MET</v>
      </c>
    </row>
    <row r="5467" spans="1:17" ht="15" customHeight="1" x14ac:dyDescent="0.25">
      <c r="A5467" s="11" t="s">
        <v>422</v>
      </c>
      <c r="B5467" s="6">
        <v>45163.619409722225</v>
      </c>
      <c r="C5467" s="23">
        <v>45163.622002314813</v>
      </c>
      <c r="D5467" s="24" t="s">
        <v>8</v>
      </c>
      <c r="E5467" s="24" t="s">
        <v>41</v>
      </c>
      <c r="F5467" s="24" t="s">
        <v>73</v>
      </c>
      <c r="G5467" s="115"/>
      <c r="H54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67" s="48">
        <f>tbl_raw_data[[#This Row],[Date Actioned]]-tbl_raw_data[[#This Row],[Date Tagged]]</f>
        <v>2.5925925874616951E-3</v>
      </c>
      <c r="J5467" s="50">
        <f>HOUR(tbl_raw_data[[#This Row],[time_taken]])*60+MINUTE(tbl_raw_data[[#This Row],[time_taken]])+SECOND(tbl_raw_data[[#This Row],[time_taken]])/60</f>
        <v>3.7333333333333334</v>
      </c>
      <c r="K5467" s="54">
        <f>DATE(YEAR(tbl_raw_data[[#This Row],[Date Actioned]]), MONTH(tbl_raw_data[[#This Row],[Date Actioned]]), DAY(tbl_raw_data[[#This Row],[Date Actioned]]))</f>
        <v>45163</v>
      </c>
      <c r="L5467" s="55" t="str">
        <f>UPPER(TEXT(tbl_raw_data[[#This Row],[Updated_date]],"MMMM"))</f>
        <v>AUGUST</v>
      </c>
      <c r="M5467" s="55" t="str">
        <f>UPPER("Week "&amp;IF(ROUNDUP(DAY(tbl_raw_data[[#This Row],[Updated_date]])/7,0)=5,4,ROUNDUP(DAY(tbl_raw_data[[#This Row],[Updated_date]])/7,0)))</f>
        <v>WEEK 4</v>
      </c>
      <c r="N5467" s="57" t="str">
        <f>UPPER(VLOOKUP(tbl_raw_data[[#This Row],[Analyst]],[1]setting!$A$1:$B$15,2,0))</f>
        <v>SHAHID</v>
      </c>
      <c r="O5467" s="57" t="str">
        <f>UPPER(tbl_raw_data[[#This Row],[Outcome]])</f>
        <v>WITHDRAW</v>
      </c>
      <c r="P5467" s="57" t="str">
        <f>UPPER(tbl_raw_data[[#This Row],[Queue Name]])</f>
        <v>CONSUMER POST BUREAU</v>
      </c>
      <c r="Q5467" s="57" t="str">
        <f>IF(tbl_raw_data[[#This Row],[time_taken_in_mins]]&lt;=20,"SLA_MET","SLA_NOT_MET")</f>
        <v>SLA_MET</v>
      </c>
    </row>
    <row r="5468" spans="1:17" ht="15" customHeight="1" x14ac:dyDescent="0.25">
      <c r="A5468" s="5" t="s">
        <v>763</v>
      </c>
      <c r="B5468" s="6">
        <v>45163.622499999998</v>
      </c>
      <c r="C5468" s="23">
        <v>45163.625763888886</v>
      </c>
      <c r="D5468" s="24" t="s">
        <v>13</v>
      </c>
      <c r="E5468" s="24" t="s">
        <v>28</v>
      </c>
      <c r="F5468" s="24" t="s">
        <v>10</v>
      </c>
      <c r="G5468" s="113" t="s">
        <v>67</v>
      </c>
      <c r="H54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8" s="48">
        <f>tbl_raw_data[[#This Row],[Date Actioned]]-tbl_raw_data[[#This Row],[Date Tagged]]</f>
        <v>3.2638888878864236E-3</v>
      </c>
      <c r="J5468" s="50">
        <f>HOUR(tbl_raw_data[[#This Row],[time_taken]])*60+MINUTE(tbl_raw_data[[#This Row],[time_taken]])+SECOND(tbl_raw_data[[#This Row],[time_taken]])/60</f>
        <v>4.7</v>
      </c>
      <c r="K5468" s="54">
        <f>DATE(YEAR(tbl_raw_data[[#This Row],[Date Actioned]]), MONTH(tbl_raw_data[[#This Row],[Date Actioned]]), DAY(tbl_raw_data[[#This Row],[Date Actioned]]))</f>
        <v>45163</v>
      </c>
      <c r="L5468" s="55" t="str">
        <f>UPPER(TEXT(tbl_raw_data[[#This Row],[Updated_date]],"MMMM"))</f>
        <v>AUGUST</v>
      </c>
      <c r="M5468" s="55" t="str">
        <f>UPPER("Week "&amp;IF(ROUNDUP(DAY(tbl_raw_data[[#This Row],[Updated_date]])/7,0)=5,4,ROUNDUP(DAY(tbl_raw_data[[#This Row],[Updated_date]])/7,0)))</f>
        <v>WEEK 4</v>
      </c>
      <c r="N5468" s="57" t="str">
        <f>UPPER(VLOOKUP(tbl_raw_data[[#This Row],[Analyst]],[1]setting!$A$1:$B$15,2,0))</f>
        <v>SAM</v>
      </c>
      <c r="O5468" s="57" t="str">
        <f>UPPER(tbl_raw_data[[#This Row],[Outcome]])</f>
        <v>APPROVE</v>
      </c>
      <c r="P5468" s="57" t="str">
        <f>UPPER(tbl_raw_data[[#This Row],[Queue Name]])</f>
        <v>CONSUMER EXISTING</v>
      </c>
      <c r="Q5468" s="57" t="str">
        <f>IF(tbl_raw_data[[#This Row],[time_taken_in_mins]]&lt;=20,"SLA_MET","SLA_NOT_MET")</f>
        <v>SLA_MET</v>
      </c>
    </row>
    <row r="5469" spans="1:17" ht="15" customHeight="1" x14ac:dyDescent="0.25">
      <c r="A5469" s="5" t="s">
        <v>4752</v>
      </c>
      <c r="B5469" s="12">
        <v>45163.62290509259</v>
      </c>
      <c r="C5469" s="27">
        <v>45163.631886574076</v>
      </c>
      <c r="D5469" s="28" t="s">
        <v>46</v>
      </c>
      <c r="E5469" s="28" t="s">
        <v>28</v>
      </c>
      <c r="F5469" s="28" t="s">
        <v>455</v>
      </c>
      <c r="G5469" s="112" t="s">
        <v>4753</v>
      </c>
      <c r="H54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69" s="48">
        <f>tbl_raw_data[[#This Row],[Date Actioned]]-tbl_raw_data[[#This Row],[Date Tagged]]</f>
        <v>8.9814814855344594E-3</v>
      </c>
      <c r="J5469" s="50">
        <f>HOUR(tbl_raw_data[[#This Row],[time_taken]])*60+MINUTE(tbl_raw_data[[#This Row],[time_taken]])+SECOND(tbl_raw_data[[#This Row],[time_taken]])/60</f>
        <v>12.933333333333334</v>
      </c>
      <c r="K5469" s="54">
        <f>DATE(YEAR(tbl_raw_data[[#This Row],[Date Actioned]]), MONTH(tbl_raw_data[[#This Row],[Date Actioned]]), DAY(tbl_raw_data[[#This Row],[Date Actioned]]))</f>
        <v>45163</v>
      </c>
      <c r="L5469" s="55" t="str">
        <f>UPPER(TEXT(tbl_raw_data[[#This Row],[Updated_date]],"MMMM"))</f>
        <v>AUGUST</v>
      </c>
      <c r="M5469" s="55" t="str">
        <f>UPPER("Week "&amp;IF(ROUNDUP(DAY(tbl_raw_data[[#This Row],[Updated_date]])/7,0)=5,4,ROUNDUP(DAY(tbl_raw_data[[#This Row],[Updated_date]])/7,0)))</f>
        <v>WEEK 4</v>
      </c>
      <c r="N5469" s="57" t="str">
        <f>UPPER(VLOOKUP(tbl_raw_data[[#This Row],[Analyst]],[1]setting!$A$1:$B$15,2,0))</f>
        <v>ROHAN</v>
      </c>
      <c r="O5469" s="57" t="str">
        <f>UPPER(tbl_raw_data[[#This Row],[Outcome]])</f>
        <v>DECLINE</v>
      </c>
      <c r="P5469" s="57" t="str">
        <f>UPPER(tbl_raw_data[[#This Row],[Queue Name]])</f>
        <v>CONSUMER EXISTING</v>
      </c>
      <c r="Q5469" s="57" t="str">
        <f>IF(tbl_raw_data[[#This Row],[time_taken_in_mins]]&lt;=20,"SLA_MET","SLA_NOT_MET")</f>
        <v>SLA_MET</v>
      </c>
    </row>
    <row r="5470" spans="1:17" ht="15" customHeight="1" x14ac:dyDescent="0.25">
      <c r="A5470" s="11" t="s">
        <v>950</v>
      </c>
      <c r="B5470" s="12">
        <v>45163.62462962963</v>
      </c>
      <c r="C5470" s="27">
        <v>45163.628217592595</v>
      </c>
      <c r="D5470" s="28" t="s">
        <v>13</v>
      </c>
      <c r="E5470" s="28" t="s">
        <v>28</v>
      </c>
      <c r="F5470" s="28" t="s">
        <v>10</v>
      </c>
      <c r="G5470" s="112" t="s">
        <v>546</v>
      </c>
      <c r="H54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0" s="48">
        <f>tbl_raw_data[[#This Row],[Date Actioned]]-tbl_raw_data[[#This Row],[Date Tagged]]</f>
        <v>3.5879629649571143E-3</v>
      </c>
      <c r="J5470" s="50">
        <f>HOUR(tbl_raw_data[[#This Row],[time_taken]])*60+MINUTE(tbl_raw_data[[#This Row],[time_taken]])+SECOND(tbl_raw_data[[#This Row],[time_taken]])/60</f>
        <v>5.166666666666667</v>
      </c>
      <c r="K5470" s="54">
        <f>DATE(YEAR(tbl_raw_data[[#This Row],[Date Actioned]]), MONTH(tbl_raw_data[[#This Row],[Date Actioned]]), DAY(tbl_raw_data[[#This Row],[Date Actioned]]))</f>
        <v>45163</v>
      </c>
      <c r="L5470" s="55" t="str">
        <f>UPPER(TEXT(tbl_raw_data[[#This Row],[Updated_date]],"MMMM"))</f>
        <v>AUGUST</v>
      </c>
      <c r="M5470" s="55" t="str">
        <f>UPPER("Week "&amp;IF(ROUNDUP(DAY(tbl_raw_data[[#This Row],[Updated_date]])/7,0)=5,4,ROUNDUP(DAY(tbl_raw_data[[#This Row],[Updated_date]])/7,0)))</f>
        <v>WEEK 4</v>
      </c>
      <c r="N5470" s="57" t="str">
        <f>UPPER(VLOOKUP(tbl_raw_data[[#This Row],[Analyst]],[1]setting!$A$1:$B$15,2,0))</f>
        <v>SAM</v>
      </c>
      <c r="O5470" s="57" t="str">
        <f>UPPER(tbl_raw_data[[#This Row],[Outcome]])</f>
        <v>APPROVE</v>
      </c>
      <c r="P5470" s="57" t="str">
        <f>UPPER(tbl_raw_data[[#This Row],[Queue Name]])</f>
        <v>CONSUMER EXISTING</v>
      </c>
      <c r="Q5470" s="57" t="str">
        <f>IF(tbl_raw_data[[#This Row],[time_taken_in_mins]]&lt;=20,"SLA_MET","SLA_NOT_MET")</f>
        <v>SLA_MET</v>
      </c>
    </row>
    <row r="5471" spans="1:17" ht="15" customHeight="1" x14ac:dyDescent="0.25">
      <c r="A5471" s="22" t="s">
        <v>3506</v>
      </c>
      <c r="B5471" s="12">
        <v>45163.624756944446</v>
      </c>
      <c r="C5471" s="27">
        <v>45163.631793981483</v>
      </c>
      <c r="D5471" s="28" t="s">
        <v>8</v>
      </c>
      <c r="E5471" s="28" t="s">
        <v>41</v>
      </c>
      <c r="F5471" s="28" t="s">
        <v>10</v>
      </c>
      <c r="G5471" s="112" t="s">
        <v>3507</v>
      </c>
      <c r="H54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71" s="48">
        <f>tbl_raw_data[[#This Row],[Date Actioned]]-tbl_raw_data[[#This Row],[Date Tagged]]</f>
        <v>7.0370370376622304E-3</v>
      </c>
      <c r="J5471" s="50">
        <f>HOUR(tbl_raw_data[[#This Row],[time_taken]])*60+MINUTE(tbl_raw_data[[#This Row],[time_taken]])+SECOND(tbl_raw_data[[#This Row],[time_taken]])/60</f>
        <v>10.133333333333333</v>
      </c>
      <c r="K5471" s="54">
        <f>DATE(YEAR(tbl_raw_data[[#This Row],[Date Actioned]]), MONTH(tbl_raw_data[[#This Row],[Date Actioned]]), DAY(tbl_raw_data[[#This Row],[Date Actioned]]))</f>
        <v>45163</v>
      </c>
      <c r="L5471" s="55" t="str">
        <f>UPPER(TEXT(tbl_raw_data[[#This Row],[Updated_date]],"MMMM"))</f>
        <v>AUGUST</v>
      </c>
      <c r="M5471" s="55" t="str">
        <f>UPPER("Week "&amp;IF(ROUNDUP(DAY(tbl_raw_data[[#This Row],[Updated_date]])/7,0)=5,4,ROUNDUP(DAY(tbl_raw_data[[#This Row],[Updated_date]])/7,0)))</f>
        <v>WEEK 4</v>
      </c>
      <c r="N5471" s="57" t="str">
        <f>UPPER(VLOOKUP(tbl_raw_data[[#This Row],[Analyst]],[1]setting!$A$1:$B$15,2,0))</f>
        <v>SAM</v>
      </c>
      <c r="O5471" s="57" t="str">
        <f>UPPER(tbl_raw_data[[#This Row],[Outcome]])</f>
        <v>WITHDRAW</v>
      </c>
      <c r="P5471" s="57" t="str">
        <f>UPPER(tbl_raw_data[[#This Row],[Queue Name]])</f>
        <v>CONSUMER POST BUREAU</v>
      </c>
      <c r="Q5471" s="57" t="str">
        <f>IF(tbl_raw_data[[#This Row],[time_taken_in_mins]]&lt;=20,"SLA_MET","SLA_NOT_MET")</f>
        <v>SLA_MET</v>
      </c>
    </row>
    <row r="5472" spans="1:17" ht="15" customHeight="1" x14ac:dyDescent="0.25">
      <c r="A5472" s="22" t="s">
        <v>5886</v>
      </c>
      <c r="B5472" s="6">
        <v>45163.627766203703</v>
      </c>
      <c r="C5472" s="23">
        <v>45163.639340277776</v>
      </c>
      <c r="D5472" s="24" t="s">
        <v>13</v>
      </c>
      <c r="E5472" s="24" t="s">
        <v>28</v>
      </c>
      <c r="F5472" s="24" t="s">
        <v>455</v>
      </c>
      <c r="G5472" s="115"/>
      <c r="H54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72" s="48">
        <f>tbl_raw_data[[#This Row],[Date Actioned]]-tbl_raw_data[[#This Row],[Date Tagged]]</f>
        <v>1.1574074072996154E-2</v>
      </c>
      <c r="J5472" s="50">
        <f>HOUR(tbl_raw_data[[#This Row],[time_taken]])*60+MINUTE(tbl_raw_data[[#This Row],[time_taken]])+SECOND(tbl_raw_data[[#This Row],[time_taken]])/60</f>
        <v>16.666666666666668</v>
      </c>
      <c r="K5472" s="54">
        <f>DATE(YEAR(tbl_raw_data[[#This Row],[Date Actioned]]), MONTH(tbl_raw_data[[#This Row],[Date Actioned]]), DAY(tbl_raw_data[[#This Row],[Date Actioned]]))</f>
        <v>45163</v>
      </c>
      <c r="L5472" s="55" t="str">
        <f>UPPER(TEXT(tbl_raw_data[[#This Row],[Updated_date]],"MMMM"))</f>
        <v>AUGUST</v>
      </c>
      <c r="M5472" s="55" t="str">
        <f>UPPER("Week "&amp;IF(ROUNDUP(DAY(tbl_raw_data[[#This Row],[Updated_date]])/7,0)=5,4,ROUNDUP(DAY(tbl_raw_data[[#This Row],[Updated_date]])/7,0)))</f>
        <v>WEEK 4</v>
      </c>
      <c r="N5472" s="57" t="str">
        <f>UPPER(VLOOKUP(tbl_raw_data[[#This Row],[Analyst]],[1]setting!$A$1:$B$15,2,0))</f>
        <v>ROHAN</v>
      </c>
      <c r="O5472" s="57" t="str">
        <f>UPPER(tbl_raw_data[[#This Row],[Outcome]])</f>
        <v>APPROVE</v>
      </c>
      <c r="P5472" s="57" t="str">
        <f>UPPER(tbl_raw_data[[#This Row],[Queue Name]])</f>
        <v>CONSUMER EXISTING</v>
      </c>
      <c r="Q5472" s="57" t="str">
        <f>IF(tbl_raw_data[[#This Row],[time_taken_in_mins]]&lt;=20,"SLA_MET","SLA_NOT_MET")</f>
        <v>SLA_MET</v>
      </c>
    </row>
    <row r="5473" spans="1:17" ht="15" customHeight="1" x14ac:dyDescent="0.25">
      <c r="A5473" s="5" t="s">
        <v>5905</v>
      </c>
      <c r="B5473" s="12">
        <v>45163.629131944443</v>
      </c>
      <c r="C5473" s="27">
        <v>45163.640775462962</v>
      </c>
      <c r="D5473" s="28" t="s">
        <v>13</v>
      </c>
      <c r="E5473" s="28" t="s">
        <v>28</v>
      </c>
      <c r="F5473" s="28" t="s">
        <v>109</v>
      </c>
      <c r="G5473" s="112" t="s">
        <v>29</v>
      </c>
      <c r="H54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3" s="48">
        <f>tbl_raw_data[[#This Row],[Date Actioned]]-tbl_raw_data[[#This Row],[Date Tagged]]</f>
        <v>1.1643518519122154E-2</v>
      </c>
      <c r="J5473" s="50">
        <f>HOUR(tbl_raw_data[[#This Row],[time_taken]])*60+MINUTE(tbl_raw_data[[#This Row],[time_taken]])+SECOND(tbl_raw_data[[#This Row],[time_taken]])/60</f>
        <v>16.766666666666666</v>
      </c>
      <c r="K5473" s="54">
        <f>DATE(YEAR(tbl_raw_data[[#This Row],[Date Actioned]]), MONTH(tbl_raw_data[[#This Row],[Date Actioned]]), DAY(tbl_raw_data[[#This Row],[Date Actioned]]))</f>
        <v>45163</v>
      </c>
      <c r="L5473" s="55" t="str">
        <f>UPPER(TEXT(tbl_raw_data[[#This Row],[Updated_date]],"MMMM"))</f>
        <v>AUGUST</v>
      </c>
      <c r="M5473" s="55" t="str">
        <f>UPPER("Week "&amp;IF(ROUNDUP(DAY(tbl_raw_data[[#This Row],[Updated_date]])/7,0)=5,4,ROUNDUP(DAY(tbl_raw_data[[#This Row],[Updated_date]])/7,0)))</f>
        <v>WEEK 4</v>
      </c>
      <c r="N5473" s="57" t="str">
        <f>UPPER(VLOOKUP(tbl_raw_data[[#This Row],[Analyst]],[1]setting!$A$1:$B$15,2,0))</f>
        <v>NAVED</v>
      </c>
      <c r="O5473" s="57" t="str">
        <f>UPPER(tbl_raw_data[[#This Row],[Outcome]])</f>
        <v>APPROVE</v>
      </c>
      <c r="P5473" s="57" t="str">
        <f>UPPER(tbl_raw_data[[#This Row],[Queue Name]])</f>
        <v>CONSUMER EXISTING</v>
      </c>
      <c r="Q5473" s="57" t="str">
        <f>IF(tbl_raw_data[[#This Row],[time_taken_in_mins]]&lt;=20,"SLA_MET","SLA_NOT_MET")</f>
        <v>SLA_MET</v>
      </c>
    </row>
    <row r="5474" spans="1:17" ht="15" customHeight="1" x14ac:dyDescent="0.25">
      <c r="A5474" s="11" t="s">
        <v>3296</v>
      </c>
      <c r="B5474" s="6">
        <v>45163.629918981482</v>
      </c>
      <c r="C5474" s="23">
        <v>45163.636701388888</v>
      </c>
      <c r="D5474" s="24" t="s">
        <v>46</v>
      </c>
      <c r="E5474" s="24" t="s">
        <v>9</v>
      </c>
      <c r="F5474" s="24" t="s">
        <v>10</v>
      </c>
      <c r="G5474" s="113" t="s">
        <v>225</v>
      </c>
      <c r="H54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4" s="48">
        <f>tbl_raw_data[[#This Row],[Date Actioned]]-tbl_raw_data[[#This Row],[Date Tagged]]</f>
        <v>6.7824074067175388E-3</v>
      </c>
      <c r="J5474" s="50">
        <f>HOUR(tbl_raw_data[[#This Row],[time_taken]])*60+MINUTE(tbl_raw_data[[#This Row],[time_taken]])+SECOND(tbl_raw_data[[#This Row],[time_taken]])/60</f>
        <v>9.7666666666666675</v>
      </c>
      <c r="K5474" s="54">
        <f>DATE(YEAR(tbl_raw_data[[#This Row],[Date Actioned]]), MONTH(tbl_raw_data[[#This Row],[Date Actioned]]), DAY(tbl_raw_data[[#This Row],[Date Actioned]]))</f>
        <v>45163</v>
      </c>
      <c r="L5474" s="55" t="str">
        <f>UPPER(TEXT(tbl_raw_data[[#This Row],[Updated_date]],"MMMM"))</f>
        <v>AUGUST</v>
      </c>
      <c r="M5474" s="55" t="str">
        <f>UPPER("Week "&amp;IF(ROUNDUP(DAY(tbl_raw_data[[#This Row],[Updated_date]])/7,0)=5,4,ROUNDUP(DAY(tbl_raw_data[[#This Row],[Updated_date]])/7,0)))</f>
        <v>WEEK 4</v>
      </c>
      <c r="N5474" s="57" t="str">
        <f>UPPER(VLOOKUP(tbl_raw_data[[#This Row],[Analyst]],[1]setting!$A$1:$B$15,2,0))</f>
        <v>SAM</v>
      </c>
      <c r="O5474" s="57" t="str">
        <f>UPPER(tbl_raw_data[[#This Row],[Outcome]])</f>
        <v>DECLINE</v>
      </c>
      <c r="P5474" s="57" t="str">
        <f>UPPER(tbl_raw_data[[#This Row],[Queue Name]])</f>
        <v>CONSUMER PRE BUREAU</v>
      </c>
      <c r="Q5474" s="57" t="str">
        <f>IF(tbl_raw_data[[#This Row],[time_taken_in_mins]]&lt;=20,"SLA_MET","SLA_NOT_MET")</f>
        <v>SLA_MET</v>
      </c>
    </row>
    <row r="5475" spans="1:17" ht="15" customHeight="1" x14ac:dyDescent="0.25">
      <c r="A5475" s="22" t="s">
        <v>3810</v>
      </c>
      <c r="B5475" s="12">
        <v>45163.632326388892</v>
      </c>
      <c r="C5475" s="27">
        <v>45163.639780092592</v>
      </c>
      <c r="D5475" s="28" t="s">
        <v>46</v>
      </c>
      <c r="E5475" s="28" t="s">
        <v>41</v>
      </c>
      <c r="F5475" s="28" t="s">
        <v>73</v>
      </c>
      <c r="G5475" s="114"/>
      <c r="H54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75" s="48">
        <f>tbl_raw_data[[#This Row],[Date Actioned]]-tbl_raw_data[[#This Row],[Date Tagged]]</f>
        <v>7.4537036998663098E-3</v>
      </c>
      <c r="J5475" s="50">
        <f>HOUR(tbl_raw_data[[#This Row],[time_taken]])*60+MINUTE(tbl_raw_data[[#This Row],[time_taken]])+SECOND(tbl_raw_data[[#This Row],[time_taken]])/60</f>
        <v>10.733333333333333</v>
      </c>
      <c r="K5475" s="54">
        <f>DATE(YEAR(tbl_raw_data[[#This Row],[Date Actioned]]), MONTH(tbl_raw_data[[#This Row],[Date Actioned]]), DAY(tbl_raw_data[[#This Row],[Date Actioned]]))</f>
        <v>45163</v>
      </c>
      <c r="L5475" s="55" t="str">
        <f>UPPER(TEXT(tbl_raw_data[[#This Row],[Updated_date]],"MMMM"))</f>
        <v>AUGUST</v>
      </c>
      <c r="M5475" s="55" t="str">
        <f>UPPER("Week "&amp;IF(ROUNDUP(DAY(tbl_raw_data[[#This Row],[Updated_date]])/7,0)=5,4,ROUNDUP(DAY(tbl_raw_data[[#This Row],[Updated_date]])/7,0)))</f>
        <v>WEEK 4</v>
      </c>
      <c r="N5475" s="57" t="str">
        <f>UPPER(VLOOKUP(tbl_raw_data[[#This Row],[Analyst]],[1]setting!$A$1:$B$15,2,0))</f>
        <v>SHAHID</v>
      </c>
      <c r="O5475" s="57" t="str">
        <f>UPPER(tbl_raw_data[[#This Row],[Outcome]])</f>
        <v>DECLINE</v>
      </c>
      <c r="P5475" s="57" t="str">
        <f>UPPER(tbl_raw_data[[#This Row],[Queue Name]])</f>
        <v>CONSUMER POST BUREAU</v>
      </c>
      <c r="Q5475" s="57" t="str">
        <f>IF(tbl_raw_data[[#This Row],[time_taken_in_mins]]&lt;=20,"SLA_MET","SLA_NOT_MET")</f>
        <v>SLA_MET</v>
      </c>
    </row>
    <row r="5476" spans="1:17" ht="15" customHeight="1" x14ac:dyDescent="0.25">
      <c r="A5476" s="11" t="s">
        <v>5212</v>
      </c>
      <c r="B5476" s="6">
        <v>45163.635335648149</v>
      </c>
      <c r="C5476" s="23">
        <v>45163.645358796297</v>
      </c>
      <c r="D5476" s="24" t="s">
        <v>13</v>
      </c>
      <c r="E5476" s="24" t="s">
        <v>28</v>
      </c>
      <c r="F5476" s="24" t="s">
        <v>455</v>
      </c>
      <c r="G5476" s="115"/>
      <c r="H54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76" s="48">
        <f>tbl_raw_data[[#This Row],[Date Actioned]]-tbl_raw_data[[#This Row],[Date Tagged]]</f>
        <v>1.0023148148320615E-2</v>
      </c>
      <c r="J5476" s="50">
        <f>HOUR(tbl_raw_data[[#This Row],[time_taken]])*60+MINUTE(tbl_raw_data[[#This Row],[time_taken]])+SECOND(tbl_raw_data[[#This Row],[time_taken]])/60</f>
        <v>14.433333333333334</v>
      </c>
      <c r="K5476" s="54">
        <f>DATE(YEAR(tbl_raw_data[[#This Row],[Date Actioned]]), MONTH(tbl_raw_data[[#This Row],[Date Actioned]]), DAY(tbl_raw_data[[#This Row],[Date Actioned]]))</f>
        <v>45163</v>
      </c>
      <c r="L5476" s="55" t="str">
        <f>UPPER(TEXT(tbl_raw_data[[#This Row],[Updated_date]],"MMMM"))</f>
        <v>AUGUST</v>
      </c>
      <c r="M5476" s="55" t="str">
        <f>UPPER("Week "&amp;IF(ROUNDUP(DAY(tbl_raw_data[[#This Row],[Updated_date]])/7,0)=5,4,ROUNDUP(DAY(tbl_raw_data[[#This Row],[Updated_date]])/7,0)))</f>
        <v>WEEK 4</v>
      </c>
      <c r="N5476" s="57" t="str">
        <f>UPPER(VLOOKUP(tbl_raw_data[[#This Row],[Analyst]],[1]setting!$A$1:$B$15,2,0))</f>
        <v>ROHAN</v>
      </c>
      <c r="O5476" s="57" t="str">
        <f>UPPER(tbl_raw_data[[#This Row],[Outcome]])</f>
        <v>APPROVE</v>
      </c>
      <c r="P5476" s="57" t="str">
        <f>UPPER(tbl_raw_data[[#This Row],[Queue Name]])</f>
        <v>CONSUMER EXISTING</v>
      </c>
      <c r="Q5476" s="57" t="str">
        <f>IF(tbl_raw_data[[#This Row],[time_taken_in_mins]]&lt;=20,"SLA_MET","SLA_NOT_MET")</f>
        <v>SLA_MET</v>
      </c>
    </row>
    <row r="5477" spans="1:17" ht="15" customHeight="1" x14ac:dyDescent="0.25">
      <c r="A5477" s="22" t="s">
        <v>6459</v>
      </c>
      <c r="B5477" s="12">
        <v>45163.635625000003</v>
      </c>
      <c r="C5477" s="27">
        <v>45163.649131944447</v>
      </c>
      <c r="D5477" s="28" t="s">
        <v>13</v>
      </c>
      <c r="E5477" s="28" t="s">
        <v>9</v>
      </c>
      <c r="F5477" s="28" t="s">
        <v>10</v>
      </c>
      <c r="G5477" s="112" t="s">
        <v>53</v>
      </c>
      <c r="H54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7" s="48">
        <f>tbl_raw_data[[#This Row],[Date Actioned]]-tbl_raw_data[[#This Row],[Date Tagged]]</f>
        <v>1.3506944444088731E-2</v>
      </c>
      <c r="J5477" s="50">
        <f>HOUR(tbl_raw_data[[#This Row],[time_taken]])*60+MINUTE(tbl_raw_data[[#This Row],[time_taken]])+SECOND(tbl_raw_data[[#This Row],[time_taken]])/60</f>
        <v>19.45</v>
      </c>
      <c r="K5477" s="54">
        <f>DATE(YEAR(tbl_raw_data[[#This Row],[Date Actioned]]), MONTH(tbl_raw_data[[#This Row],[Date Actioned]]), DAY(tbl_raw_data[[#This Row],[Date Actioned]]))</f>
        <v>45163</v>
      </c>
      <c r="L5477" s="55" t="str">
        <f>UPPER(TEXT(tbl_raw_data[[#This Row],[Updated_date]],"MMMM"))</f>
        <v>AUGUST</v>
      </c>
      <c r="M5477" s="55" t="str">
        <f>UPPER("Week "&amp;IF(ROUNDUP(DAY(tbl_raw_data[[#This Row],[Updated_date]])/7,0)=5,4,ROUNDUP(DAY(tbl_raw_data[[#This Row],[Updated_date]])/7,0)))</f>
        <v>WEEK 4</v>
      </c>
      <c r="N5477" s="57" t="str">
        <f>UPPER(VLOOKUP(tbl_raw_data[[#This Row],[Analyst]],[1]setting!$A$1:$B$15,2,0))</f>
        <v>SAM</v>
      </c>
      <c r="O5477" s="57" t="str">
        <f>UPPER(tbl_raw_data[[#This Row],[Outcome]])</f>
        <v>APPROVE</v>
      </c>
      <c r="P5477" s="57" t="str">
        <f>UPPER(tbl_raw_data[[#This Row],[Queue Name]])</f>
        <v>CONSUMER PRE BUREAU</v>
      </c>
      <c r="Q5477" s="57" t="str">
        <f>IF(tbl_raw_data[[#This Row],[time_taken_in_mins]]&lt;=20,"SLA_MET","SLA_NOT_MET")</f>
        <v>SLA_MET</v>
      </c>
    </row>
    <row r="5478" spans="1:17" ht="39" x14ac:dyDescent="0.25">
      <c r="A5478" s="5" t="s">
        <v>3127</v>
      </c>
      <c r="B5478" s="6">
        <v>45163.636157407411</v>
      </c>
      <c r="C5478" s="23">
        <v>45163.64271990741</v>
      </c>
      <c r="D5478" s="24" t="s">
        <v>8</v>
      </c>
      <c r="E5478" s="24" t="s">
        <v>28</v>
      </c>
      <c r="F5478" s="24" t="s">
        <v>10</v>
      </c>
      <c r="G5478" s="113" t="s">
        <v>493</v>
      </c>
      <c r="H54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478" s="48">
        <f>tbl_raw_data[[#This Row],[Date Actioned]]-tbl_raw_data[[#This Row],[Date Tagged]]</f>
        <v>6.5624999988358468E-3</v>
      </c>
      <c r="J5478" s="50">
        <f>HOUR(tbl_raw_data[[#This Row],[time_taken]])*60+MINUTE(tbl_raw_data[[#This Row],[time_taken]])+SECOND(tbl_raw_data[[#This Row],[time_taken]])/60</f>
        <v>9.4499999999999993</v>
      </c>
      <c r="K5478" s="54">
        <f>DATE(YEAR(tbl_raw_data[[#This Row],[Date Actioned]]), MONTH(tbl_raw_data[[#This Row],[Date Actioned]]), DAY(tbl_raw_data[[#This Row],[Date Actioned]]))</f>
        <v>45163</v>
      </c>
      <c r="L5478" s="55" t="str">
        <f>UPPER(TEXT(tbl_raw_data[[#This Row],[Updated_date]],"MMMM"))</f>
        <v>AUGUST</v>
      </c>
      <c r="M5478" s="55" t="str">
        <f>UPPER("Week "&amp;IF(ROUNDUP(DAY(tbl_raw_data[[#This Row],[Updated_date]])/7,0)=5,4,ROUNDUP(DAY(tbl_raw_data[[#This Row],[Updated_date]])/7,0)))</f>
        <v>WEEK 4</v>
      </c>
      <c r="N5478" s="57" t="str">
        <f>UPPER(VLOOKUP(tbl_raw_data[[#This Row],[Analyst]],[1]setting!$A$1:$B$15,2,0))</f>
        <v>SAM</v>
      </c>
      <c r="O5478" s="57" t="str">
        <f>UPPER(tbl_raw_data[[#This Row],[Outcome]])</f>
        <v>WITHDRAW</v>
      </c>
      <c r="P5478" s="57" t="str">
        <f>UPPER(tbl_raw_data[[#This Row],[Queue Name]])</f>
        <v>CONSUMER EXISTING</v>
      </c>
      <c r="Q5478" s="57" t="str">
        <f>IF(tbl_raw_data[[#This Row],[time_taken_in_mins]]&lt;=20,"SLA_MET","SLA_NOT_MET")</f>
        <v>SLA_MET</v>
      </c>
    </row>
    <row r="5479" spans="1:17" ht="15" customHeight="1" x14ac:dyDescent="0.25">
      <c r="A5479" s="5" t="s">
        <v>1239</v>
      </c>
      <c r="B5479" s="6">
        <v>45163.637870370374</v>
      </c>
      <c r="C5479" s="23">
        <v>45163.641898148147</v>
      </c>
      <c r="D5479" s="24" t="s">
        <v>13</v>
      </c>
      <c r="E5479" s="24" t="s">
        <v>41</v>
      </c>
      <c r="F5479" s="24" t="s">
        <v>73</v>
      </c>
      <c r="G5479" s="113" t="s">
        <v>29</v>
      </c>
      <c r="H54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79" s="48">
        <f>tbl_raw_data[[#This Row],[Date Actioned]]-tbl_raw_data[[#This Row],[Date Tagged]]</f>
        <v>4.0277777734445408E-3</v>
      </c>
      <c r="J5479" s="50">
        <f>HOUR(tbl_raw_data[[#This Row],[time_taken]])*60+MINUTE(tbl_raw_data[[#This Row],[time_taken]])+SECOND(tbl_raw_data[[#This Row],[time_taken]])/60</f>
        <v>5.8</v>
      </c>
      <c r="K5479" s="54">
        <f>DATE(YEAR(tbl_raw_data[[#This Row],[Date Actioned]]), MONTH(tbl_raw_data[[#This Row],[Date Actioned]]), DAY(tbl_raw_data[[#This Row],[Date Actioned]]))</f>
        <v>45163</v>
      </c>
      <c r="L5479" s="55" t="str">
        <f>UPPER(TEXT(tbl_raw_data[[#This Row],[Updated_date]],"MMMM"))</f>
        <v>AUGUST</v>
      </c>
      <c r="M5479" s="55" t="str">
        <f>UPPER("Week "&amp;IF(ROUNDUP(DAY(tbl_raw_data[[#This Row],[Updated_date]])/7,0)=5,4,ROUNDUP(DAY(tbl_raw_data[[#This Row],[Updated_date]])/7,0)))</f>
        <v>WEEK 4</v>
      </c>
      <c r="N5479" s="57" t="str">
        <f>UPPER(VLOOKUP(tbl_raw_data[[#This Row],[Analyst]],[1]setting!$A$1:$B$15,2,0))</f>
        <v>SHAHID</v>
      </c>
      <c r="O5479" s="57" t="str">
        <f>UPPER(tbl_raw_data[[#This Row],[Outcome]])</f>
        <v>APPROVE</v>
      </c>
      <c r="P5479" s="57" t="str">
        <f>UPPER(tbl_raw_data[[#This Row],[Queue Name]])</f>
        <v>CONSUMER POST BUREAU</v>
      </c>
      <c r="Q5479" s="57" t="str">
        <f>IF(tbl_raw_data[[#This Row],[time_taken_in_mins]]&lt;=20,"SLA_MET","SLA_NOT_MET")</f>
        <v>SLA_MET</v>
      </c>
    </row>
    <row r="5480" spans="1:17" ht="15" customHeight="1" x14ac:dyDescent="0.25">
      <c r="A5480" s="11" t="s">
        <v>4486</v>
      </c>
      <c r="B5480" s="12">
        <v>45163.638171296298</v>
      </c>
      <c r="C5480" s="27">
        <v>45163.64671296296</v>
      </c>
      <c r="D5480" s="28" t="s">
        <v>13</v>
      </c>
      <c r="E5480" s="28" t="s">
        <v>41</v>
      </c>
      <c r="F5480" s="28" t="s">
        <v>73</v>
      </c>
      <c r="G5480" s="112" t="s">
        <v>29</v>
      </c>
      <c r="H54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0" s="48">
        <f>tbl_raw_data[[#This Row],[Date Actioned]]-tbl_raw_data[[#This Row],[Date Tagged]]</f>
        <v>8.5416666624951176E-3</v>
      </c>
      <c r="J5480" s="50">
        <f>HOUR(tbl_raw_data[[#This Row],[time_taken]])*60+MINUTE(tbl_raw_data[[#This Row],[time_taken]])+SECOND(tbl_raw_data[[#This Row],[time_taken]])/60</f>
        <v>12.3</v>
      </c>
      <c r="K5480" s="54">
        <f>DATE(YEAR(tbl_raw_data[[#This Row],[Date Actioned]]), MONTH(tbl_raw_data[[#This Row],[Date Actioned]]), DAY(tbl_raw_data[[#This Row],[Date Actioned]]))</f>
        <v>45163</v>
      </c>
      <c r="L5480" s="55" t="str">
        <f>UPPER(TEXT(tbl_raw_data[[#This Row],[Updated_date]],"MMMM"))</f>
        <v>AUGUST</v>
      </c>
      <c r="M5480" s="55" t="str">
        <f>UPPER("Week "&amp;IF(ROUNDUP(DAY(tbl_raw_data[[#This Row],[Updated_date]])/7,0)=5,4,ROUNDUP(DAY(tbl_raw_data[[#This Row],[Updated_date]])/7,0)))</f>
        <v>WEEK 4</v>
      </c>
      <c r="N5480" s="57" t="str">
        <f>UPPER(VLOOKUP(tbl_raw_data[[#This Row],[Analyst]],[1]setting!$A$1:$B$15,2,0))</f>
        <v>SHAHID</v>
      </c>
      <c r="O5480" s="57" t="str">
        <f>UPPER(tbl_raw_data[[#This Row],[Outcome]])</f>
        <v>APPROVE</v>
      </c>
      <c r="P5480" s="57" t="str">
        <f>UPPER(tbl_raw_data[[#This Row],[Queue Name]])</f>
        <v>CONSUMER POST BUREAU</v>
      </c>
      <c r="Q5480" s="57" t="str">
        <f>IF(tbl_raw_data[[#This Row],[time_taken_in_mins]]&lt;=20,"SLA_MET","SLA_NOT_MET")</f>
        <v>SLA_MET</v>
      </c>
    </row>
    <row r="5481" spans="1:17" ht="15" customHeight="1" x14ac:dyDescent="0.25">
      <c r="A5481" s="11" t="s">
        <v>7066</v>
      </c>
      <c r="B5481" s="12">
        <v>45163.638449074075</v>
      </c>
      <c r="C5481" s="27">
        <v>45163.657812500001</v>
      </c>
      <c r="D5481" s="28" t="s">
        <v>8</v>
      </c>
      <c r="E5481" s="28" t="s">
        <v>9</v>
      </c>
      <c r="F5481" s="28" t="s">
        <v>10</v>
      </c>
      <c r="G5481" s="112" t="s">
        <v>1052</v>
      </c>
      <c r="H54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81" s="48">
        <f>tbl_raw_data[[#This Row],[Date Actioned]]-tbl_raw_data[[#This Row],[Date Tagged]]</f>
        <v>1.9363425926712807E-2</v>
      </c>
      <c r="J5481" s="50">
        <f>HOUR(tbl_raw_data[[#This Row],[time_taken]])*60+MINUTE(tbl_raw_data[[#This Row],[time_taken]])+SECOND(tbl_raw_data[[#This Row],[time_taken]])/60</f>
        <v>27.883333333333333</v>
      </c>
      <c r="K5481" s="54">
        <f>DATE(YEAR(tbl_raw_data[[#This Row],[Date Actioned]]), MONTH(tbl_raw_data[[#This Row],[Date Actioned]]), DAY(tbl_raw_data[[#This Row],[Date Actioned]]))</f>
        <v>45163</v>
      </c>
      <c r="L5481" s="55" t="str">
        <f>UPPER(TEXT(tbl_raw_data[[#This Row],[Updated_date]],"MMMM"))</f>
        <v>AUGUST</v>
      </c>
      <c r="M5481" s="55" t="str">
        <f>UPPER("Week "&amp;IF(ROUNDUP(DAY(tbl_raw_data[[#This Row],[Updated_date]])/7,0)=5,4,ROUNDUP(DAY(tbl_raw_data[[#This Row],[Updated_date]])/7,0)))</f>
        <v>WEEK 4</v>
      </c>
      <c r="N5481" s="57" t="str">
        <f>UPPER(VLOOKUP(tbl_raw_data[[#This Row],[Analyst]],[1]setting!$A$1:$B$15,2,0))</f>
        <v>SAM</v>
      </c>
      <c r="O5481" s="57" t="str">
        <f>UPPER(tbl_raw_data[[#This Row],[Outcome]])</f>
        <v>WITHDRAW</v>
      </c>
      <c r="P5481" s="57" t="str">
        <f>UPPER(tbl_raw_data[[#This Row],[Queue Name]])</f>
        <v>CONSUMER PRE BUREAU</v>
      </c>
      <c r="Q5481" s="57" t="str">
        <f>IF(tbl_raw_data[[#This Row],[time_taken_in_mins]]&lt;=20,"SLA_MET","SLA_NOT_MET")</f>
        <v>SLA_NOT_MET</v>
      </c>
    </row>
    <row r="5482" spans="1:17" ht="15" customHeight="1" x14ac:dyDescent="0.25">
      <c r="A5482" s="5" t="s">
        <v>6808</v>
      </c>
      <c r="B5482" s="6">
        <v>45163.640833333331</v>
      </c>
      <c r="C5482" s="23">
        <v>45163.656701388885</v>
      </c>
      <c r="D5482" s="24" t="s">
        <v>46</v>
      </c>
      <c r="E5482" s="24" t="s">
        <v>28</v>
      </c>
      <c r="F5482" s="24" t="s">
        <v>109</v>
      </c>
      <c r="G5482" s="113" t="s">
        <v>1150</v>
      </c>
      <c r="H54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2" s="48">
        <f>tbl_raw_data[[#This Row],[Date Actioned]]-tbl_raw_data[[#This Row],[Date Tagged]]</f>
        <v>1.5868055554165039E-2</v>
      </c>
      <c r="J5482" s="50">
        <f>HOUR(tbl_raw_data[[#This Row],[time_taken]])*60+MINUTE(tbl_raw_data[[#This Row],[time_taken]])+SECOND(tbl_raw_data[[#This Row],[time_taken]])/60</f>
        <v>22.85</v>
      </c>
      <c r="K5482" s="54">
        <f>DATE(YEAR(tbl_raw_data[[#This Row],[Date Actioned]]), MONTH(tbl_raw_data[[#This Row],[Date Actioned]]), DAY(tbl_raw_data[[#This Row],[Date Actioned]]))</f>
        <v>45163</v>
      </c>
      <c r="L5482" s="55" t="str">
        <f>UPPER(TEXT(tbl_raw_data[[#This Row],[Updated_date]],"MMMM"))</f>
        <v>AUGUST</v>
      </c>
      <c r="M5482" s="55" t="str">
        <f>UPPER("Week "&amp;IF(ROUNDUP(DAY(tbl_raw_data[[#This Row],[Updated_date]])/7,0)=5,4,ROUNDUP(DAY(tbl_raw_data[[#This Row],[Updated_date]])/7,0)))</f>
        <v>WEEK 4</v>
      </c>
      <c r="N5482" s="57" t="str">
        <f>UPPER(VLOOKUP(tbl_raw_data[[#This Row],[Analyst]],[1]setting!$A$1:$B$15,2,0))</f>
        <v>NAVED</v>
      </c>
      <c r="O5482" s="57" t="str">
        <f>UPPER(tbl_raw_data[[#This Row],[Outcome]])</f>
        <v>DECLINE</v>
      </c>
      <c r="P5482" s="57" t="str">
        <f>UPPER(tbl_raw_data[[#This Row],[Queue Name]])</f>
        <v>CONSUMER EXISTING</v>
      </c>
      <c r="Q5482" s="57" t="str">
        <f>IF(tbl_raw_data[[#This Row],[time_taken_in_mins]]&lt;=20,"SLA_MET","SLA_NOT_MET")</f>
        <v>SLA_NOT_MET</v>
      </c>
    </row>
    <row r="5483" spans="1:17" ht="15" customHeight="1" x14ac:dyDescent="0.25">
      <c r="A5483" s="22" t="s">
        <v>7179</v>
      </c>
      <c r="B5483" s="6">
        <v>45163.641562500001</v>
      </c>
      <c r="C5483" s="23">
        <v>45163.665405092594</v>
      </c>
      <c r="D5483" s="24" t="s">
        <v>13</v>
      </c>
      <c r="E5483" s="24" t="s">
        <v>28</v>
      </c>
      <c r="F5483" s="24" t="s">
        <v>109</v>
      </c>
      <c r="G5483" s="113" t="s">
        <v>546</v>
      </c>
      <c r="H54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3" s="48">
        <f>tbl_raw_data[[#This Row],[Date Actioned]]-tbl_raw_data[[#This Row],[Date Tagged]]</f>
        <v>2.3842592592700385E-2</v>
      </c>
      <c r="J5483" s="50">
        <f>HOUR(tbl_raw_data[[#This Row],[time_taken]])*60+MINUTE(tbl_raw_data[[#This Row],[time_taken]])+SECOND(tbl_raw_data[[#This Row],[time_taken]])/60</f>
        <v>34.333333333333336</v>
      </c>
      <c r="K5483" s="54">
        <f>DATE(YEAR(tbl_raw_data[[#This Row],[Date Actioned]]), MONTH(tbl_raw_data[[#This Row],[Date Actioned]]), DAY(tbl_raw_data[[#This Row],[Date Actioned]]))</f>
        <v>45163</v>
      </c>
      <c r="L5483" s="55" t="str">
        <f>UPPER(TEXT(tbl_raw_data[[#This Row],[Updated_date]],"MMMM"))</f>
        <v>AUGUST</v>
      </c>
      <c r="M5483" s="55" t="str">
        <f>UPPER("Week "&amp;IF(ROUNDUP(DAY(tbl_raw_data[[#This Row],[Updated_date]])/7,0)=5,4,ROUNDUP(DAY(tbl_raw_data[[#This Row],[Updated_date]])/7,0)))</f>
        <v>WEEK 4</v>
      </c>
      <c r="N5483" s="57" t="str">
        <f>UPPER(VLOOKUP(tbl_raw_data[[#This Row],[Analyst]],[1]setting!$A$1:$B$15,2,0))</f>
        <v>NAVED</v>
      </c>
      <c r="O5483" s="57" t="str">
        <f>UPPER(tbl_raw_data[[#This Row],[Outcome]])</f>
        <v>APPROVE</v>
      </c>
      <c r="P5483" s="57" t="str">
        <f>UPPER(tbl_raw_data[[#This Row],[Queue Name]])</f>
        <v>CONSUMER EXISTING</v>
      </c>
      <c r="Q5483" s="57" t="str">
        <f>IF(tbl_raw_data[[#This Row],[time_taken_in_mins]]&lt;=20,"SLA_MET","SLA_NOT_MET")</f>
        <v>SLA_NOT_MET</v>
      </c>
    </row>
    <row r="5484" spans="1:17" ht="15" customHeight="1" x14ac:dyDescent="0.25">
      <c r="A5484" s="5" t="s">
        <v>7021</v>
      </c>
      <c r="B5484" s="12">
        <v>45163.642754629633</v>
      </c>
      <c r="C5484" s="27">
        <v>45163.661249999997</v>
      </c>
      <c r="D5484" s="28" t="s">
        <v>13</v>
      </c>
      <c r="E5484" s="28" t="s">
        <v>28</v>
      </c>
      <c r="F5484" s="28" t="s">
        <v>10</v>
      </c>
      <c r="G5484" s="112" t="s">
        <v>7022</v>
      </c>
      <c r="H54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4" s="48">
        <f>tbl_raw_data[[#This Row],[Date Actioned]]-tbl_raw_data[[#This Row],[Date Tagged]]</f>
        <v>1.8495370364689734E-2</v>
      </c>
      <c r="J5484" s="50">
        <f>HOUR(tbl_raw_data[[#This Row],[time_taken]])*60+MINUTE(tbl_raw_data[[#This Row],[time_taken]])+SECOND(tbl_raw_data[[#This Row],[time_taken]])/60</f>
        <v>26.633333333333333</v>
      </c>
      <c r="K5484" s="54">
        <f>DATE(YEAR(tbl_raw_data[[#This Row],[Date Actioned]]), MONTH(tbl_raw_data[[#This Row],[Date Actioned]]), DAY(tbl_raw_data[[#This Row],[Date Actioned]]))</f>
        <v>45163</v>
      </c>
      <c r="L5484" s="55" t="str">
        <f>UPPER(TEXT(tbl_raw_data[[#This Row],[Updated_date]],"MMMM"))</f>
        <v>AUGUST</v>
      </c>
      <c r="M5484" s="55" t="str">
        <f>UPPER("Week "&amp;IF(ROUNDUP(DAY(tbl_raw_data[[#This Row],[Updated_date]])/7,0)=5,4,ROUNDUP(DAY(tbl_raw_data[[#This Row],[Updated_date]])/7,0)))</f>
        <v>WEEK 4</v>
      </c>
      <c r="N5484" s="57" t="str">
        <f>UPPER(VLOOKUP(tbl_raw_data[[#This Row],[Analyst]],[1]setting!$A$1:$B$15,2,0))</f>
        <v>SAM</v>
      </c>
      <c r="O5484" s="57" t="str">
        <f>UPPER(tbl_raw_data[[#This Row],[Outcome]])</f>
        <v>APPROVE</v>
      </c>
      <c r="P5484" s="57" t="str">
        <f>UPPER(tbl_raw_data[[#This Row],[Queue Name]])</f>
        <v>CONSUMER EXISTING</v>
      </c>
      <c r="Q5484" s="57" t="str">
        <f>IF(tbl_raw_data[[#This Row],[time_taken_in_mins]]&lt;=20,"SLA_MET","SLA_NOT_MET")</f>
        <v>SLA_NOT_MET</v>
      </c>
    </row>
    <row r="5485" spans="1:17" ht="15" customHeight="1" x14ac:dyDescent="0.25">
      <c r="A5485" s="11" t="s">
        <v>4551</v>
      </c>
      <c r="B5485" s="6">
        <v>45163.644965277781</v>
      </c>
      <c r="C5485" s="23">
        <v>45163.653622685182</v>
      </c>
      <c r="D5485" s="24" t="s">
        <v>13</v>
      </c>
      <c r="E5485" s="24" t="s">
        <v>41</v>
      </c>
      <c r="F5485" s="24" t="s">
        <v>455</v>
      </c>
      <c r="G5485" s="115"/>
      <c r="H54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85" s="48">
        <f>tbl_raw_data[[#This Row],[Date Actioned]]-tbl_raw_data[[#This Row],[Date Tagged]]</f>
        <v>8.657407401187811E-3</v>
      </c>
      <c r="J5485" s="50">
        <f>HOUR(tbl_raw_data[[#This Row],[time_taken]])*60+MINUTE(tbl_raw_data[[#This Row],[time_taken]])+SECOND(tbl_raw_data[[#This Row],[time_taken]])/60</f>
        <v>12.466666666666667</v>
      </c>
      <c r="K5485" s="54">
        <f>DATE(YEAR(tbl_raw_data[[#This Row],[Date Actioned]]), MONTH(tbl_raw_data[[#This Row],[Date Actioned]]), DAY(tbl_raw_data[[#This Row],[Date Actioned]]))</f>
        <v>45163</v>
      </c>
      <c r="L5485" s="55" t="str">
        <f>UPPER(TEXT(tbl_raw_data[[#This Row],[Updated_date]],"MMMM"))</f>
        <v>AUGUST</v>
      </c>
      <c r="M5485" s="55" t="str">
        <f>UPPER("Week "&amp;IF(ROUNDUP(DAY(tbl_raw_data[[#This Row],[Updated_date]])/7,0)=5,4,ROUNDUP(DAY(tbl_raw_data[[#This Row],[Updated_date]])/7,0)))</f>
        <v>WEEK 4</v>
      </c>
      <c r="N5485" s="57" t="str">
        <f>UPPER(VLOOKUP(tbl_raw_data[[#This Row],[Analyst]],[1]setting!$A$1:$B$15,2,0))</f>
        <v>ROHAN</v>
      </c>
      <c r="O5485" s="57" t="str">
        <f>UPPER(tbl_raw_data[[#This Row],[Outcome]])</f>
        <v>APPROVE</v>
      </c>
      <c r="P5485" s="57" t="str">
        <f>UPPER(tbl_raw_data[[#This Row],[Queue Name]])</f>
        <v>CONSUMER POST BUREAU</v>
      </c>
      <c r="Q5485" s="57" t="str">
        <f>IF(tbl_raw_data[[#This Row],[time_taken_in_mins]]&lt;=20,"SLA_MET","SLA_NOT_MET")</f>
        <v>SLA_MET</v>
      </c>
    </row>
    <row r="5486" spans="1:17" ht="15" customHeight="1" x14ac:dyDescent="0.25">
      <c r="A5486" s="22" t="s">
        <v>6795</v>
      </c>
      <c r="B5486" s="12">
        <v>45163.650138888886</v>
      </c>
      <c r="C5486" s="27">
        <v>45163.665891203702</v>
      </c>
      <c r="D5486" s="28" t="s">
        <v>13</v>
      </c>
      <c r="E5486" s="28" t="s">
        <v>28</v>
      </c>
      <c r="F5486" s="28" t="s">
        <v>10</v>
      </c>
      <c r="G5486" s="112" t="s">
        <v>546</v>
      </c>
      <c r="H54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6" s="48">
        <f>tbl_raw_data[[#This Row],[Date Actioned]]-tbl_raw_data[[#This Row],[Date Tagged]]</f>
        <v>1.5752314815472346E-2</v>
      </c>
      <c r="J5486" s="50">
        <f>HOUR(tbl_raw_data[[#This Row],[time_taken]])*60+MINUTE(tbl_raw_data[[#This Row],[time_taken]])+SECOND(tbl_raw_data[[#This Row],[time_taken]])/60</f>
        <v>22.683333333333334</v>
      </c>
      <c r="K5486" s="54">
        <f>DATE(YEAR(tbl_raw_data[[#This Row],[Date Actioned]]), MONTH(tbl_raw_data[[#This Row],[Date Actioned]]), DAY(tbl_raw_data[[#This Row],[Date Actioned]]))</f>
        <v>45163</v>
      </c>
      <c r="L5486" s="55" t="str">
        <f>UPPER(TEXT(tbl_raw_data[[#This Row],[Updated_date]],"MMMM"))</f>
        <v>AUGUST</v>
      </c>
      <c r="M5486" s="55" t="str">
        <f>UPPER("Week "&amp;IF(ROUNDUP(DAY(tbl_raw_data[[#This Row],[Updated_date]])/7,0)=5,4,ROUNDUP(DAY(tbl_raw_data[[#This Row],[Updated_date]])/7,0)))</f>
        <v>WEEK 4</v>
      </c>
      <c r="N5486" s="57" t="str">
        <f>UPPER(VLOOKUP(tbl_raw_data[[#This Row],[Analyst]],[1]setting!$A$1:$B$15,2,0))</f>
        <v>SAM</v>
      </c>
      <c r="O5486" s="57" t="str">
        <f>UPPER(tbl_raw_data[[#This Row],[Outcome]])</f>
        <v>APPROVE</v>
      </c>
      <c r="P5486" s="57" t="str">
        <f>UPPER(tbl_raw_data[[#This Row],[Queue Name]])</f>
        <v>CONSUMER EXISTING</v>
      </c>
      <c r="Q5486" s="57" t="str">
        <f>IF(tbl_raw_data[[#This Row],[time_taken_in_mins]]&lt;=20,"SLA_MET","SLA_NOT_MET")</f>
        <v>SLA_NOT_MET</v>
      </c>
    </row>
    <row r="5487" spans="1:17" ht="15" customHeight="1" x14ac:dyDescent="0.25">
      <c r="A5487" s="5" t="s">
        <v>5439</v>
      </c>
      <c r="B5487" s="6">
        <v>45163.650381944448</v>
      </c>
      <c r="C5487" s="23">
        <v>45163.660856481481</v>
      </c>
      <c r="D5487" s="24" t="s">
        <v>13</v>
      </c>
      <c r="E5487" s="24" t="s">
        <v>41</v>
      </c>
      <c r="F5487" s="24" t="s">
        <v>455</v>
      </c>
      <c r="G5487" s="115"/>
      <c r="H54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87" s="48">
        <f>tbl_raw_data[[#This Row],[Date Actioned]]-tbl_raw_data[[#This Row],[Date Tagged]]</f>
        <v>1.0474537033587694E-2</v>
      </c>
      <c r="J5487" s="50">
        <f>HOUR(tbl_raw_data[[#This Row],[time_taken]])*60+MINUTE(tbl_raw_data[[#This Row],[time_taken]])+SECOND(tbl_raw_data[[#This Row],[time_taken]])/60</f>
        <v>15.083333333333334</v>
      </c>
      <c r="K5487" s="54">
        <f>DATE(YEAR(tbl_raw_data[[#This Row],[Date Actioned]]), MONTH(tbl_raw_data[[#This Row],[Date Actioned]]), DAY(tbl_raw_data[[#This Row],[Date Actioned]]))</f>
        <v>45163</v>
      </c>
      <c r="L5487" s="55" t="str">
        <f>UPPER(TEXT(tbl_raw_data[[#This Row],[Updated_date]],"MMMM"))</f>
        <v>AUGUST</v>
      </c>
      <c r="M5487" s="55" t="str">
        <f>UPPER("Week "&amp;IF(ROUNDUP(DAY(tbl_raw_data[[#This Row],[Updated_date]])/7,0)=5,4,ROUNDUP(DAY(tbl_raw_data[[#This Row],[Updated_date]])/7,0)))</f>
        <v>WEEK 4</v>
      </c>
      <c r="N5487" s="57" t="str">
        <f>UPPER(VLOOKUP(tbl_raw_data[[#This Row],[Analyst]],[1]setting!$A$1:$B$15,2,0))</f>
        <v>ROHAN</v>
      </c>
      <c r="O5487" s="57" t="str">
        <f>UPPER(tbl_raw_data[[#This Row],[Outcome]])</f>
        <v>APPROVE</v>
      </c>
      <c r="P5487" s="57" t="str">
        <f>UPPER(tbl_raw_data[[#This Row],[Queue Name]])</f>
        <v>CONSUMER POST BUREAU</v>
      </c>
      <c r="Q5487" s="57" t="str">
        <f>IF(tbl_raw_data[[#This Row],[time_taken_in_mins]]&lt;=20,"SLA_MET","SLA_NOT_MET")</f>
        <v>SLA_MET</v>
      </c>
    </row>
    <row r="5488" spans="1:17" ht="15" customHeight="1" x14ac:dyDescent="0.25">
      <c r="A5488" s="11" t="s">
        <v>7142</v>
      </c>
      <c r="B5488" s="12">
        <v>45163.651365740741</v>
      </c>
      <c r="C5488" s="27">
        <v>45163.673067129632</v>
      </c>
      <c r="D5488" s="28" t="s">
        <v>13</v>
      </c>
      <c r="E5488" s="28" t="s">
        <v>41</v>
      </c>
      <c r="F5488" s="28" t="s">
        <v>10</v>
      </c>
      <c r="G5488" s="112" t="s">
        <v>7143</v>
      </c>
      <c r="H54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88" s="48">
        <f>tbl_raw_data[[#This Row],[Date Actioned]]-tbl_raw_data[[#This Row],[Date Tagged]]</f>
        <v>2.1701388890505768E-2</v>
      </c>
      <c r="J5488" s="50">
        <f>HOUR(tbl_raw_data[[#This Row],[time_taken]])*60+MINUTE(tbl_raw_data[[#This Row],[time_taken]])+SECOND(tbl_raw_data[[#This Row],[time_taken]])/60</f>
        <v>31.25</v>
      </c>
      <c r="K5488" s="54">
        <f>DATE(YEAR(tbl_raw_data[[#This Row],[Date Actioned]]), MONTH(tbl_raw_data[[#This Row],[Date Actioned]]), DAY(tbl_raw_data[[#This Row],[Date Actioned]]))</f>
        <v>45163</v>
      </c>
      <c r="L5488" s="55" t="str">
        <f>UPPER(TEXT(tbl_raw_data[[#This Row],[Updated_date]],"MMMM"))</f>
        <v>AUGUST</v>
      </c>
      <c r="M5488" s="55" t="str">
        <f>UPPER("Week "&amp;IF(ROUNDUP(DAY(tbl_raw_data[[#This Row],[Updated_date]])/7,0)=5,4,ROUNDUP(DAY(tbl_raw_data[[#This Row],[Updated_date]])/7,0)))</f>
        <v>WEEK 4</v>
      </c>
      <c r="N5488" s="57" t="str">
        <f>UPPER(VLOOKUP(tbl_raw_data[[#This Row],[Analyst]],[1]setting!$A$1:$B$15,2,0))</f>
        <v>SAM</v>
      </c>
      <c r="O5488" s="57" t="str">
        <f>UPPER(tbl_raw_data[[#This Row],[Outcome]])</f>
        <v>APPROVE</v>
      </c>
      <c r="P5488" s="57" t="str">
        <f>UPPER(tbl_raw_data[[#This Row],[Queue Name]])</f>
        <v>CONSUMER POST BUREAU</v>
      </c>
      <c r="Q5488" s="57" t="str">
        <f>IF(tbl_raw_data[[#This Row],[time_taken_in_mins]]&lt;=20,"SLA_MET","SLA_NOT_MET")</f>
        <v>SLA_NOT_MET</v>
      </c>
    </row>
    <row r="5489" spans="1:17" ht="15" customHeight="1" x14ac:dyDescent="0.25">
      <c r="A5489" s="22" t="s">
        <v>6688</v>
      </c>
      <c r="B5489" s="6">
        <v>45163.651435185187</v>
      </c>
      <c r="C5489" s="23">
        <v>45163.666284722225</v>
      </c>
      <c r="D5489" s="24" t="s">
        <v>13</v>
      </c>
      <c r="E5489" s="24" t="s">
        <v>41</v>
      </c>
      <c r="F5489" s="24" t="s">
        <v>455</v>
      </c>
      <c r="G5489" s="115"/>
      <c r="H54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89" s="48">
        <f>tbl_raw_data[[#This Row],[Date Actioned]]-tbl_raw_data[[#This Row],[Date Tagged]]</f>
        <v>1.484953703766223E-2</v>
      </c>
      <c r="J5489" s="50">
        <f>HOUR(tbl_raw_data[[#This Row],[time_taken]])*60+MINUTE(tbl_raw_data[[#This Row],[time_taken]])+SECOND(tbl_raw_data[[#This Row],[time_taken]])/60</f>
        <v>21.383333333333333</v>
      </c>
      <c r="K5489" s="54">
        <f>DATE(YEAR(tbl_raw_data[[#This Row],[Date Actioned]]), MONTH(tbl_raw_data[[#This Row],[Date Actioned]]), DAY(tbl_raw_data[[#This Row],[Date Actioned]]))</f>
        <v>45163</v>
      </c>
      <c r="L5489" s="55" t="str">
        <f>UPPER(TEXT(tbl_raw_data[[#This Row],[Updated_date]],"MMMM"))</f>
        <v>AUGUST</v>
      </c>
      <c r="M5489" s="55" t="str">
        <f>UPPER("Week "&amp;IF(ROUNDUP(DAY(tbl_raw_data[[#This Row],[Updated_date]])/7,0)=5,4,ROUNDUP(DAY(tbl_raw_data[[#This Row],[Updated_date]])/7,0)))</f>
        <v>WEEK 4</v>
      </c>
      <c r="N5489" s="57" t="str">
        <f>UPPER(VLOOKUP(tbl_raw_data[[#This Row],[Analyst]],[1]setting!$A$1:$B$15,2,0))</f>
        <v>ROHAN</v>
      </c>
      <c r="O5489" s="57" t="str">
        <f>UPPER(tbl_raw_data[[#This Row],[Outcome]])</f>
        <v>APPROVE</v>
      </c>
      <c r="P5489" s="57" t="str">
        <f>UPPER(tbl_raw_data[[#This Row],[Queue Name]])</f>
        <v>CONSUMER POST BUREAU</v>
      </c>
      <c r="Q5489" s="57" t="str">
        <f>IF(tbl_raw_data[[#This Row],[time_taken_in_mins]]&lt;=20,"SLA_MET","SLA_NOT_MET")</f>
        <v>SLA_NOT_MET</v>
      </c>
    </row>
    <row r="5490" spans="1:17" ht="15" customHeight="1" x14ac:dyDescent="0.25">
      <c r="A5490" s="11" t="s">
        <v>6950</v>
      </c>
      <c r="B5490" s="12">
        <v>45163.657476851855</v>
      </c>
      <c r="C5490" s="27">
        <v>45163.675023148149</v>
      </c>
      <c r="D5490" s="28" t="s">
        <v>46</v>
      </c>
      <c r="E5490" s="28" t="s">
        <v>28</v>
      </c>
      <c r="F5490" s="28" t="s">
        <v>109</v>
      </c>
      <c r="G5490" s="112" t="s">
        <v>448</v>
      </c>
      <c r="H54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0" s="48">
        <f>tbl_raw_data[[#This Row],[Date Actioned]]-tbl_raw_data[[#This Row],[Date Tagged]]</f>
        <v>1.7546296294312924E-2</v>
      </c>
      <c r="J5490" s="50">
        <f>HOUR(tbl_raw_data[[#This Row],[time_taken]])*60+MINUTE(tbl_raw_data[[#This Row],[time_taken]])+SECOND(tbl_raw_data[[#This Row],[time_taken]])/60</f>
        <v>25.266666666666666</v>
      </c>
      <c r="K5490" s="54">
        <f>DATE(YEAR(tbl_raw_data[[#This Row],[Date Actioned]]), MONTH(tbl_raw_data[[#This Row],[Date Actioned]]), DAY(tbl_raw_data[[#This Row],[Date Actioned]]))</f>
        <v>45163</v>
      </c>
      <c r="L5490" s="55" t="str">
        <f>UPPER(TEXT(tbl_raw_data[[#This Row],[Updated_date]],"MMMM"))</f>
        <v>AUGUST</v>
      </c>
      <c r="M5490" s="55" t="str">
        <f>UPPER("Week "&amp;IF(ROUNDUP(DAY(tbl_raw_data[[#This Row],[Updated_date]])/7,0)=5,4,ROUNDUP(DAY(tbl_raw_data[[#This Row],[Updated_date]])/7,0)))</f>
        <v>WEEK 4</v>
      </c>
      <c r="N5490" s="57" t="str">
        <f>UPPER(VLOOKUP(tbl_raw_data[[#This Row],[Analyst]],[1]setting!$A$1:$B$15,2,0))</f>
        <v>NAVED</v>
      </c>
      <c r="O5490" s="57" t="str">
        <f>UPPER(tbl_raw_data[[#This Row],[Outcome]])</f>
        <v>DECLINE</v>
      </c>
      <c r="P5490" s="57" t="str">
        <f>UPPER(tbl_raw_data[[#This Row],[Queue Name]])</f>
        <v>CONSUMER EXISTING</v>
      </c>
      <c r="Q5490" s="57" t="str">
        <f>IF(tbl_raw_data[[#This Row],[time_taken_in_mins]]&lt;=20,"SLA_MET","SLA_NOT_MET")</f>
        <v>SLA_NOT_MET</v>
      </c>
    </row>
    <row r="5491" spans="1:17" ht="15" customHeight="1" x14ac:dyDescent="0.25">
      <c r="A5491" s="22" t="s">
        <v>5978</v>
      </c>
      <c r="B5491" s="6">
        <v>45163.658067129632</v>
      </c>
      <c r="C5491" s="23">
        <v>45163.669872685183</v>
      </c>
      <c r="D5491" s="24" t="s">
        <v>46</v>
      </c>
      <c r="E5491" s="24" t="s">
        <v>41</v>
      </c>
      <c r="F5491" s="24" t="s">
        <v>73</v>
      </c>
      <c r="G5491" s="115"/>
      <c r="H54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1" s="48">
        <f>tbl_raw_data[[#This Row],[Date Actioned]]-tbl_raw_data[[#This Row],[Date Tagged]]</f>
        <v>1.1805555550381541E-2</v>
      </c>
      <c r="J5491" s="50">
        <f>HOUR(tbl_raw_data[[#This Row],[time_taken]])*60+MINUTE(tbl_raw_data[[#This Row],[time_taken]])+SECOND(tbl_raw_data[[#This Row],[time_taken]])/60</f>
        <v>17</v>
      </c>
      <c r="K5491" s="54">
        <f>DATE(YEAR(tbl_raw_data[[#This Row],[Date Actioned]]), MONTH(tbl_raw_data[[#This Row],[Date Actioned]]), DAY(tbl_raw_data[[#This Row],[Date Actioned]]))</f>
        <v>45163</v>
      </c>
      <c r="L5491" s="55" t="str">
        <f>UPPER(TEXT(tbl_raw_data[[#This Row],[Updated_date]],"MMMM"))</f>
        <v>AUGUST</v>
      </c>
      <c r="M5491" s="55" t="str">
        <f>UPPER("Week "&amp;IF(ROUNDUP(DAY(tbl_raw_data[[#This Row],[Updated_date]])/7,0)=5,4,ROUNDUP(DAY(tbl_raw_data[[#This Row],[Updated_date]])/7,0)))</f>
        <v>WEEK 4</v>
      </c>
      <c r="N5491" s="57" t="str">
        <f>UPPER(VLOOKUP(tbl_raw_data[[#This Row],[Analyst]],[1]setting!$A$1:$B$15,2,0))</f>
        <v>SHAHID</v>
      </c>
      <c r="O5491" s="57" t="str">
        <f>UPPER(tbl_raw_data[[#This Row],[Outcome]])</f>
        <v>DECLINE</v>
      </c>
      <c r="P5491" s="57" t="str">
        <f>UPPER(tbl_raw_data[[#This Row],[Queue Name]])</f>
        <v>CONSUMER POST BUREAU</v>
      </c>
      <c r="Q5491" s="57" t="str">
        <f>IF(tbl_raw_data[[#This Row],[time_taken_in_mins]]&lt;=20,"SLA_MET","SLA_NOT_MET")</f>
        <v>SLA_MET</v>
      </c>
    </row>
    <row r="5492" spans="1:17" ht="15" customHeight="1" x14ac:dyDescent="0.25">
      <c r="A5492" s="5" t="s">
        <v>7023</v>
      </c>
      <c r="B5492" s="12">
        <v>45163.658263888887</v>
      </c>
      <c r="C5492" s="27">
        <v>45163.676759259259</v>
      </c>
      <c r="D5492" s="28" t="s">
        <v>13</v>
      </c>
      <c r="E5492" s="28" t="s">
        <v>28</v>
      </c>
      <c r="F5492" s="28" t="s">
        <v>10</v>
      </c>
      <c r="G5492" s="112" t="s">
        <v>546</v>
      </c>
      <c r="H54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2" s="48">
        <f>tbl_raw_data[[#This Row],[Date Actioned]]-tbl_raw_data[[#This Row],[Date Tagged]]</f>
        <v>1.8495370371965691E-2</v>
      </c>
      <c r="J5492" s="50">
        <f>HOUR(tbl_raw_data[[#This Row],[time_taken]])*60+MINUTE(tbl_raw_data[[#This Row],[time_taken]])+SECOND(tbl_raw_data[[#This Row],[time_taken]])/60</f>
        <v>26.633333333333333</v>
      </c>
      <c r="K5492" s="54">
        <f>DATE(YEAR(tbl_raw_data[[#This Row],[Date Actioned]]), MONTH(tbl_raw_data[[#This Row],[Date Actioned]]), DAY(tbl_raw_data[[#This Row],[Date Actioned]]))</f>
        <v>45163</v>
      </c>
      <c r="L5492" s="55" t="str">
        <f>UPPER(TEXT(tbl_raw_data[[#This Row],[Updated_date]],"MMMM"))</f>
        <v>AUGUST</v>
      </c>
      <c r="M5492" s="55" t="str">
        <f>UPPER("Week "&amp;IF(ROUNDUP(DAY(tbl_raw_data[[#This Row],[Updated_date]])/7,0)=5,4,ROUNDUP(DAY(tbl_raw_data[[#This Row],[Updated_date]])/7,0)))</f>
        <v>WEEK 4</v>
      </c>
      <c r="N5492" s="57" t="str">
        <f>UPPER(VLOOKUP(tbl_raw_data[[#This Row],[Analyst]],[1]setting!$A$1:$B$15,2,0))</f>
        <v>SAM</v>
      </c>
      <c r="O5492" s="57" t="str">
        <f>UPPER(tbl_raw_data[[#This Row],[Outcome]])</f>
        <v>APPROVE</v>
      </c>
      <c r="P5492" s="57" t="str">
        <f>UPPER(tbl_raw_data[[#This Row],[Queue Name]])</f>
        <v>CONSUMER EXISTING</v>
      </c>
      <c r="Q5492" s="57" t="str">
        <f>IF(tbl_raw_data[[#This Row],[time_taken_in_mins]]&lt;=20,"SLA_MET","SLA_NOT_MET")</f>
        <v>SLA_NOT_MET</v>
      </c>
    </row>
    <row r="5493" spans="1:17" ht="15" customHeight="1" x14ac:dyDescent="0.25">
      <c r="A5493" s="11" t="s">
        <v>6842</v>
      </c>
      <c r="B5493" s="6">
        <v>45163.65861111111</v>
      </c>
      <c r="C5493" s="23">
        <v>45163.674872685187</v>
      </c>
      <c r="D5493" s="24" t="s">
        <v>13</v>
      </c>
      <c r="E5493" s="24" t="s">
        <v>28</v>
      </c>
      <c r="F5493" s="24" t="s">
        <v>455</v>
      </c>
      <c r="G5493" s="115"/>
      <c r="H54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3" s="48">
        <f>tbl_raw_data[[#This Row],[Date Actioned]]-tbl_raw_data[[#This Row],[Date Tagged]]</f>
        <v>1.6261574077361729E-2</v>
      </c>
      <c r="J5493" s="50">
        <f>HOUR(tbl_raw_data[[#This Row],[time_taken]])*60+MINUTE(tbl_raw_data[[#This Row],[time_taken]])+SECOND(tbl_raw_data[[#This Row],[time_taken]])/60</f>
        <v>23.416666666666668</v>
      </c>
      <c r="K5493" s="54">
        <f>DATE(YEAR(tbl_raw_data[[#This Row],[Date Actioned]]), MONTH(tbl_raw_data[[#This Row],[Date Actioned]]), DAY(tbl_raw_data[[#This Row],[Date Actioned]]))</f>
        <v>45163</v>
      </c>
      <c r="L5493" s="55" t="str">
        <f>UPPER(TEXT(tbl_raw_data[[#This Row],[Updated_date]],"MMMM"))</f>
        <v>AUGUST</v>
      </c>
      <c r="M5493" s="55" t="str">
        <f>UPPER("Week "&amp;IF(ROUNDUP(DAY(tbl_raw_data[[#This Row],[Updated_date]])/7,0)=5,4,ROUNDUP(DAY(tbl_raw_data[[#This Row],[Updated_date]])/7,0)))</f>
        <v>WEEK 4</v>
      </c>
      <c r="N5493" s="57" t="str">
        <f>UPPER(VLOOKUP(tbl_raw_data[[#This Row],[Analyst]],[1]setting!$A$1:$B$15,2,0))</f>
        <v>ROHAN</v>
      </c>
      <c r="O5493" s="57" t="str">
        <f>UPPER(tbl_raw_data[[#This Row],[Outcome]])</f>
        <v>APPROVE</v>
      </c>
      <c r="P5493" s="57" t="str">
        <f>UPPER(tbl_raw_data[[#This Row],[Queue Name]])</f>
        <v>CONSUMER EXISTING</v>
      </c>
      <c r="Q5493" s="57" t="str">
        <f>IF(tbl_raw_data[[#This Row],[time_taken_in_mins]]&lt;=20,"SLA_MET","SLA_NOT_MET")</f>
        <v>SLA_NOT_MET</v>
      </c>
    </row>
    <row r="5494" spans="1:17" ht="15" customHeight="1" x14ac:dyDescent="0.25">
      <c r="A5494" s="22" t="s">
        <v>7123</v>
      </c>
      <c r="B5494" s="12">
        <v>45163.65865740741</v>
      </c>
      <c r="C5494" s="27">
        <v>45163.679340277777</v>
      </c>
      <c r="D5494" s="28" t="s">
        <v>13</v>
      </c>
      <c r="E5494" s="28" t="s">
        <v>9</v>
      </c>
      <c r="F5494" s="28" t="s">
        <v>10</v>
      </c>
      <c r="G5494" s="112" t="s">
        <v>546</v>
      </c>
      <c r="H54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4" s="48">
        <f>tbl_raw_data[[#This Row],[Date Actioned]]-tbl_raw_data[[#This Row],[Date Tagged]]</f>
        <v>2.0682870366727002E-2</v>
      </c>
      <c r="J5494" s="50">
        <f>HOUR(tbl_raw_data[[#This Row],[time_taken]])*60+MINUTE(tbl_raw_data[[#This Row],[time_taken]])+SECOND(tbl_raw_data[[#This Row],[time_taken]])/60</f>
        <v>29.783333333333335</v>
      </c>
      <c r="K5494" s="54">
        <f>DATE(YEAR(tbl_raw_data[[#This Row],[Date Actioned]]), MONTH(tbl_raw_data[[#This Row],[Date Actioned]]), DAY(tbl_raw_data[[#This Row],[Date Actioned]]))</f>
        <v>45163</v>
      </c>
      <c r="L5494" s="55" t="str">
        <f>UPPER(TEXT(tbl_raw_data[[#This Row],[Updated_date]],"MMMM"))</f>
        <v>AUGUST</v>
      </c>
      <c r="M5494" s="55" t="str">
        <f>UPPER("Week "&amp;IF(ROUNDUP(DAY(tbl_raw_data[[#This Row],[Updated_date]])/7,0)=5,4,ROUNDUP(DAY(tbl_raw_data[[#This Row],[Updated_date]])/7,0)))</f>
        <v>WEEK 4</v>
      </c>
      <c r="N5494" s="57" t="str">
        <f>UPPER(VLOOKUP(tbl_raw_data[[#This Row],[Analyst]],[1]setting!$A$1:$B$15,2,0))</f>
        <v>SAM</v>
      </c>
      <c r="O5494" s="57" t="str">
        <f>UPPER(tbl_raw_data[[#This Row],[Outcome]])</f>
        <v>APPROVE</v>
      </c>
      <c r="P5494" s="57" t="str">
        <f>UPPER(tbl_raw_data[[#This Row],[Queue Name]])</f>
        <v>CONSUMER PRE BUREAU</v>
      </c>
      <c r="Q5494" s="57" t="str">
        <f>IF(tbl_raw_data[[#This Row],[time_taken_in_mins]]&lt;=20,"SLA_MET","SLA_NOT_MET")</f>
        <v>SLA_NOT_MET</v>
      </c>
    </row>
    <row r="5495" spans="1:17" ht="15" customHeight="1" x14ac:dyDescent="0.25">
      <c r="A5495" s="5" t="s">
        <v>7146</v>
      </c>
      <c r="B5495" s="12">
        <v>45163.660590277781</v>
      </c>
      <c r="C5495" s="27">
        <v>45163.682349537034</v>
      </c>
      <c r="D5495" s="28" t="s">
        <v>46</v>
      </c>
      <c r="E5495" s="28" t="s">
        <v>41</v>
      </c>
      <c r="F5495" s="28" t="s">
        <v>109</v>
      </c>
      <c r="G5495" s="112" t="s">
        <v>7147</v>
      </c>
      <c r="H54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5" s="48">
        <f>tbl_raw_data[[#This Row],[Date Actioned]]-tbl_raw_data[[#This Row],[Date Tagged]]</f>
        <v>2.1759259252576157E-2</v>
      </c>
      <c r="J5495" s="50">
        <f>HOUR(tbl_raw_data[[#This Row],[time_taken]])*60+MINUTE(tbl_raw_data[[#This Row],[time_taken]])+SECOND(tbl_raw_data[[#This Row],[time_taken]])/60</f>
        <v>31.333333333333332</v>
      </c>
      <c r="K5495" s="54">
        <f>DATE(YEAR(tbl_raw_data[[#This Row],[Date Actioned]]), MONTH(tbl_raw_data[[#This Row],[Date Actioned]]), DAY(tbl_raw_data[[#This Row],[Date Actioned]]))</f>
        <v>45163</v>
      </c>
      <c r="L5495" s="55" t="str">
        <f>UPPER(TEXT(tbl_raw_data[[#This Row],[Updated_date]],"MMMM"))</f>
        <v>AUGUST</v>
      </c>
      <c r="M5495" s="55" t="str">
        <f>UPPER("Week "&amp;IF(ROUNDUP(DAY(tbl_raw_data[[#This Row],[Updated_date]])/7,0)=5,4,ROUNDUP(DAY(tbl_raw_data[[#This Row],[Updated_date]])/7,0)))</f>
        <v>WEEK 4</v>
      </c>
      <c r="N5495" s="57" t="str">
        <f>UPPER(VLOOKUP(tbl_raw_data[[#This Row],[Analyst]],[1]setting!$A$1:$B$15,2,0))</f>
        <v>NAVED</v>
      </c>
      <c r="O5495" s="57" t="str">
        <f>UPPER(tbl_raw_data[[#This Row],[Outcome]])</f>
        <v>DECLINE</v>
      </c>
      <c r="P5495" s="57" t="str">
        <f>UPPER(tbl_raw_data[[#This Row],[Queue Name]])</f>
        <v>CONSUMER POST BUREAU</v>
      </c>
      <c r="Q5495" s="57" t="str">
        <f>IF(tbl_raw_data[[#This Row],[time_taken_in_mins]]&lt;=20,"SLA_MET","SLA_NOT_MET")</f>
        <v>SLA_NOT_MET</v>
      </c>
    </row>
    <row r="5496" spans="1:17" ht="26.25" x14ac:dyDescent="0.25">
      <c r="A5496" s="22" t="s">
        <v>7110</v>
      </c>
      <c r="B5496" s="6">
        <v>45163.662766203706</v>
      </c>
      <c r="C5496" s="23">
        <v>45163.683229166665</v>
      </c>
      <c r="D5496" s="24" t="s">
        <v>8</v>
      </c>
      <c r="E5496" s="24" t="s">
        <v>28</v>
      </c>
      <c r="F5496" s="24" t="s">
        <v>10</v>
      </c>
      <c r="G5496" s="113" t="s">
        <v>96</v>
      </c>
      <c r="H54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496" s="48">
        <f>tbl_raw_data[[#This Row],[Date Actioned]]-tbl_raw_data[[#This Row],[Date Tagged]]</f>
        <v>2.046296295884531E-2</v>
      </c>
      <c r="J5496" s="50">
        <f>HOUR(tbl_raw_data[[#This Row],[time_taken]])*60+MINUTE(tbl_raw_data[[#This Row],[time_taken]])+SECOND(tbl_raw_data[[#This Row],[time_taken]])/60</f>
        <v>29.466666666666665</v>
      </c>
      <c r="K5496" s="54">
        <f>DATE(YEAR(tbl_raw_data[[#This Row],[Date Actioned]]), MONTH(tbl_raw_data[[#This Row],[Date Actioned]]), DAY(tbl_raw_data[[#This Row],[Date Actioned]]))</f>
        <v>45163</v>
      </c>
      <c r="L5496" s="55" t="str">
        <f>UPPER(TEXT(tbl_raw_data[[#This Row],[Updated_date]],"MMMM"))</f>
        <v>AUGUST</v>
      </c>
      <c r="M5496" s="55" t="str">
        <f>UPPER("Week "&amp;IF(ROUNDUP(DAY(tbl_raw_data[[#This Row],[Updated_date]])/7,0)=5,4,ROUNDUP(DAY(tbl_raw_data[[#This Row],[Updated_date]])/7,0)))</f>
        <v>WEEK 4</v>
      </c>
      <c r="N5496" s="57" t="str">
        <f>UPPER(VLOOKUP(tbl_raw_data[[#This Row],[Analyst]],[1]setting!$A$1:$B$15,2,0))</f>
        <v>SAM</v>
      </c>
      <c r="O5496" s="57" t="str">
        <f>UPPER(tbl_raw_data[[#This Row],[Outcome]])</f>
        <v>WITHDRAW</v>
      </c>
      <c r="P5496" s="57" t="str">
        <f>UPPER(tbl_raw_data[[#This Row],[Queue Name]])</f>
        <v>CONSUMER EXISTING</v>
      </c>
      <c r="Q5496" s="57" t="str">
        <f>IF(tbl_raw_data[[#This Row],[time_taken_in_mins]]&lt;=20,"SLA_MET","SLA_NOT_MET")</f>
        <v>SLA_NOT_MET</v>
      </c>
    </row>
    <row r="5497" spans="1:17" ht="15" customHeight="1" x14ac:dyDescent="0.25">
      <c r="A5497" s="5" t="s">
        <v>5782</v>
      </c>
      <c r="B5497" s="6">
        <v>45163.663564814815</v>
      </c>
      <c r="C5497" s="23">
        <v>45163.674884259257</v>
      </c>
      <c r="D5497" s="24" t="s">
        <v>13</v>
      </c>
      <c r="E5497" s="24" t="s">
        <v>28</v>
      </c>
      <c r="F5497" s="24" t="s">
        <v>73</v>
      </c>
      <c r="G5497" s="115"/>
      <c r="H54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7" s="48">
        <f>tbl_raw_data[[#This Row],[Date Actioned]]-tbl_raw_data[[#This Row],[Date Tagged]]</f>
        <v>1.1319444442051463E-2</v>
      </c>
      <c r="J5497" s="50">
        <f>HOUR(tbl_raw_data[[#This Row],[time_taken]])*60+MINUTE(tbl_raw_data[[#This Row],[time_taken]])+SECOND(tbl_raw_data[[#This Row],[time_taken]])/60</f>
        <v>16.3</v>
      </c>
      <c r="K5497" s="54">
        <f>DATE(YEAR(tbl_raw_data[[#This Row],[Date Actioned]]), MONTH(tbl_raw_data[[#This Row],[Date Actioned]]), DAY(tbl_raw_data[[#This Row],[Date Actioned]]))</f>
        <v>45163</v>
      </c>
      <c r="L5497" s="55" t="str">
        <f>UPPER(TEXT(tbl_raw_data[[#This Row],[Updated_date]],"MMMM"))</f>
        <v>AUGUST</v>
      </c>
      <c r="M5497" s="55" t="str">
        <f>UPPER("Week "&amp;IF(ROUNDUP(DAY(tbl_raw_data[[#This Row],[Updated_date]])/7,0)=5,4,ROUNDUP(DAY(tbl_raw_data[[#This Row],[Updated_date]])/7,0)))</f>
        <v>WEEK 4</v>
      </c>
      <c r="N5497" s="57" t="str">
        <f>UPPER(VLOOKUP(tbl_raw_data[[#This Row],[Analyst]],[1]setting!$A$1:$B$15,2,0))</f>
        <v>SHAHID</v>
      </c>
      <c r="O5497" s="57" t="str">
        <f>UPPER(tbl_raw_data[[#This Row],[Outcome]])</f>
        <v>APPROVE</v>
      </c>
      <c r="P5497" s="57" t="str">
        <f>UPPER(tbl_raw_data[[#This Row],[Queue Name]])</f>
        <v>CONSUMER EXISTING</v>
      </c>
      <c r="Q5497" s="57" t="str">
        <f>IF(tbl_raw_data[[#This Row],[time_taken_in_mins]]&lt;=20,"SLA_MET","SLA_NOT_MET")</f>
        <v>SLA_MET</v>
      </c>
    </row>
    <row r="5498" spans="1:17" ht="15" customHeight="1" x14ac:dyDescent="0.25">
      <c r="A5498" s="11" t="s">
        <v>4375</v>
      </c>
      <c r="B5498" s="12">
        <v>45163.672615740739</v>
      </c>
      <c r="C5498" s="27">
        <v>45163.680949074071</v>
      </c>
      <c r="D5498" s="28" t="s">
        <v>13</v>
      </c>
      <c r="E5498" s="28" t="s">
        <v>28</v>
      </c>
      <c r="F5498" s="28" t="s">
        <v>455</v>
      </c>
      <c r="G5498" s="114"/>
      <c r="H54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498" s="48">
        <f>tbl_raw_data[[#This Row],[Date Actioned]]-tbl_raw_data[[#This Row],[Date Tagged]]</f>
        <v>8.333333331393078E-3</v>
      </c>
      <c r="J5498" s="50">
        <f>HOUR(tbl_raw_data[[#This Row],[time_taken]])*60+MINUTE(tbl_raw_data[[#This Row],[time_taken]])+SECOND(tbl_raw_data[[#This Row],[time_taken]])/60</f>
        <v>12</v>
      </c>
      <c r="K5498" s="54">
        <f>DATE(YEAR(tbl_raw_data[[#This Row],[Date Actioned]]), MONTH(tbl_raw_data[[#This Row],[Date Actioned]]), DAY(tbl_raw_data[[#This Row],[Date Actioned]]))</f>
        <v>45163</v>
      </c>
      <c r="L5498" s="55" t="str">
        <f>UPPER(TEXT(tbl_raw_data[[#This Row],[Updated_date]],"MMMM"))</f>
        <v>AUGUST</v>
      </c>
      <c r="M5498" s="55" t="str">
        <f>UPPER("Week "&amp;IF(ROUNDUP(DAY(tbl_raw_data[[#This Row],[Updated_date]])/7,0)=5,4,ROUNDUP(DAY(tbl_raw_data[[#This Row],[Updated_date]])/7,0)))</f>
        <v>WEEK 4</v>
      </c>
      <c r="N5498" s="57" t="str">
        <f>UPPER(VLOOKUP(tbl_raw_data[[#This Row],[Analyst]],[1]setting!$A$1:$B$15,2,0))</f>
        <v>ROHAN</v>
      </c>
      <c r="O5498" s="57" t="str">
        <f>UPPER(tbl_raw_data[[#This Row],[Outcome]])</f>
        <v>APPROVE</v>
      </c>
      <c r="P5498" s="57" t="str">
        <f>UPPER(tbl_raw_data[[#This Row],[Queue Name]])</f>
        <v>CONSUMER EXISTING</v>
      </c>
      <c r="Q5498" s="57" t="str">
        <f>IF(tbl_raw_data[[#This Row],[time_taken_in_mins]]&lt;=20,"SLA_MET","SLA_NOT_MET")</f>
        <v>SLA_MET</v>
      </c>
    </row>
    <row r="5499" spans="1:17" ht="15" customHeight="1" x14ac:dyDescent="0.25">
      <c r="A5499" s="22" t="s">
        <v>6756</v>
      </c>
      <c r="B5499" s="6">
        <v>45163.673159722224</v>
      </c>
      <c r="C5499" s="23">
        <v>45163.68855324074</v>
      </c>
      <c r="D5499" s="24" t="s">
        <v>13</v>
      </c>
      <c r="E5499" s="24" t="s">
        <v>28</v>
      </c>
      <c r="F5499" s="24" t="s">
        <v>109</v>
      </c>
      <c r="G5499" s="113" t="s">
        <v>53</v>
      </c>
      <c r="H54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499" s="48">
        <f>tbl_raw_data[[#This Row],[Date Actioned]]-tbl_raw_data[[#This Row],[Date Tagged]]</f>
        <v>1.5393518515338656E-2</v>
      </c>
      <c r="J5499" s="50">
        <f>HOUR(tbl_raw_data[[#This Row],[time_taken]])*60+MINUTE(tbl_raw_data[[#This Row],[time_taken]])+SECOND(tbl_raw_data[[#This Row],[time_taken]])/60</f>
        <v>22.166666666666668</v>
      </c>
      <c r="K5499" s="54">
        <f>DATE(YEAR(tbl_raw_data[[#This Row],[Date Actioned]]), MONTH(tbl_raw_data[[#This Row],[Date Actioned]]), DAY(tbl_raw_data[[#This Row],[Date Actioned]]))</f>
        <v>45163</v>
      </c>
      <c r="L5499" s="55" t="str">
        <f>UPPER(TEXT(tbl_raw_data[[#This Row],[Updated_date]],"MMMM"))</f>
        <v>AUGUST</v>
      </c>
      <c r="M5499" s="55" t="str">
        <f>UPPER("Week "&amp;IF(ROUNDUP(DAY(tbl_raw_data[[#This Row],[Updated_date]])/7,0)=5,4,ROUNDUP(DAY(tbl_raw_data[[#This Row],[Updated_date]])/7,0)))</f>
        <v>WEEK 4</v>
      </c>
      <c r="N5499" s="57" t="str">
        <f>UPPER(VLOOKUP(tbl_raw_data[[#This Row],[Analyst]],[1]setting!$A$1:$B$15,2,0))</f>
        <v>NAVED</v>
      </c>
      <c r="O5499" s="57" t="str">
        <f>UPPER(tbl_raw_data[[#This Row],[Outcome]])</f>
        <v>APPROVE</v>
      </c>
      <c r="P5499" s="57" t="str">
        <f>UPPER(tbl_raw_data[[#This Row],[Queue Name]])</f>
        <v>CONSUMER EXISTING</v>
      </c>
      <c r="Q5499" s="57" t="str">
        <f>IF(tbl_raw_data[[#This Row],[time_taken_in_mins]]&lt;=20,"SLA_MET","SLA_NOT_MET")</f>
        <v>SLA_NOT_MET</v>
      </c>
    </row>
    <row r="5500" spans="1:17" ht="15" customHeight="1" x14ac:dyDescent="0.25">
      <c r="A5500" s="5" t="s">
        <v>6906</v>
      </c>
      <c r="B5500" s="12">
        <v>45163.673715277779</v>
      </c>
      <c r="C5500" s="27">
        <v>45163.69054398148</v>
      </c>
      <c r="D5500" s="28" t="s">
        <v>8</v>
      </c>
      <c r="E5500" s="28" t="s">
        <v>9</v>
      </c>
      <c r="F5500" s="28" t="s">
        <v>10</v>
      </c>
      <c r="G5500" s="112" t="s">
        <v>234</v>
      </c>
      <c r="H55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00" s="48">
        <f>tbl_raw_data[[#This Row],[Date Actioned]]-tbl_raw_data[[#This Row],[Date Tagged]]</f>
        <v>1.6828703701321501E-2</v>
      </c>
      <c r="J5500" s="50">
        <f>HOUR(tbl_raw_data[[#This Row],[time_taken]])*60+MINUTE(tbl_raw_data[[#This Row],[time_taken]])+SECOND(tbl_raw_data[[#This Row],[time_taken]])/60</f>
        <v>24.233333333333334</v>
      </c>
      <c r="K5500" s="54">
        <f>DATE(YEAR(tbl_raw_data[[#This Row],[Date Actioned]]), MONTH(tbl_raw_data[[#This Row],[Date Actioned]]), DAY(tbl_raw_data[[#This Row],[Date Actioned]]))</f>
        <v>45163</v>
      </c>
      <c r="L5500" s="55" t="str">
        <f>UPPER(TEXT(tbl_raw_data[[#This Row],[Updated_date]],"MMMM"))</f>
        <v>AUGUST</v>
      </c>
      <c r="M5500" s="55" t="str">
        <f>UPPER("Week "&amp;IF(ROUNDUP(DAY(tbl_raw_data[[#This Row],[Updated_date]])/7,0)=5,4,ROUNDUP(DAY(tbl_raw_data[[#This Row],[Updated_date]])/7,0)))</f>
        <v>WEEK 4</v>
      </c>
      <c r="N5500" s="57" t="str">
        <f>UPPER(VLOOKUP(tbl_raw_data[[#This Row],[Analyst]],[1]setting!$A$1:$B$15,2,0))</f>
        <v>SAM</v>
      </c>
      <c r="O5500" s="57" t="str">
        <f>UPPER(tbl_raw_data[[#This Row],[Outcome]])</f>
        <v>WITHDRAW</v>
      </c>
      <c r="P5500" s="57" t="str">
        <f>UPPER(tbl_raw_data[[#This Row],[Queue Name]])</f>
        <v>CONSUMER PRE BUREAU</v>
      </c>
      <c r="Q5500" s="57" t="str">
        <f>IF(tbl_raw_data[[#This Row],[time_taken_in_mins]]&lt;=20,"SLA_MET","SLA_NOT_MET")</f>
        <v>SLA_NOT_MET</v>
      </c>
    </row>
    <row r="5501" spans="1:17" ht="15" customHeight="1" x14ac:dyDescent="0.25">
      <c r="A5501" s="11" t="s">
        <v>7094</v>
      </c>
      <c r="B5501" s="6">
        <v>45163.675092592595</v>
      </c>
      <c r="C5501" s="23">
        <v>45163.695381944446</v>
      </c>
      <c r="D5501" s="24" t="s">
        <v>8</v>
      </c>
      <c r="E5501" s="24" t="s">
        <v>9</v>
      </c>
      <c r="F5501" s="24" t="s">
        <v>109</v>
      </c>
      <c r="G5501" s="113" t="s">
        <v>7095</v>
      </c>
      <c r="H55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01" s="48">
        <f>tbl_raw_data[[#This Row],[Date Actioned]]-tbl_raw_data[[#This Row],[Date Tagged]]</f>
        <v>2.028935185080627E-2</v>
      </c>
      <c r="J5501" s="50">
        <f>HOUR(tbl_raw_data[[#This Row],[time_taken]])*60+MINUTE(tbl_raw_data[[#This Row],[time_taken]])+SECOND(tbl_raw_data[[#This Row],[time_taken]])/60</f>
        <v>29.216666666666665</v>
      </c>
      <c r="K5501" s="54">
        <f>DATE(YEAR(tbl_raw_data[[#This Row],[Date Actioned]]), MONTH(tbl_raw_data[[#This Row],[Date Actioned]]), DAY(tbl_raw_data[[#This Row],[Date Actioned]]))</f>
        <v>45163</v>
      </c>
      <c r="L5501" s="55" t="str">
        <f>UPPER(TEXT(tbl_raw_data[[#This Row],[Updated_date]],"MMMM"))</f>
        <v>AUGUST</v>
      </c>
      <c r="M5501" s="55" t="str">
        <f>UPPER("Week "&amp;IF(ROUNDUP(DAY(tbl_raw_data[[#This Row],[Updated_date]])/7,0)=5,4,ROUNDUP(DAY(tbl_raw_data[[#This Row],[Updated_date]])/7,0)))</f>
        <v>WEEK 4</v>
      </c>
      <c r="N5501" s="57" t="str">
        <f>UPPER(VLOOKUP(tbl_raw_data[[#This Row],[Analyst]],[1]setting!$A$1:$B$15,2,0))</f>
        <v>NAVED</v>
      </c>
      <c r="O5501" s="57" t="str">
        <f>UPPER(tbl_raw_data[[#This Row],[Outcome]])</f>
        <v>WITHDRAW</v>
      </c>
      <c r="P5501" s="57" t="str">
        <f>UPPER(tbl_raw_data[[#This Row],[Queue Name]])</f>
        <v>CONSUMER PRE BUREAU</v>
      </c>
      <c r="Q5501" s="57" t="str">
        <f>IF(tbl_raw_data[[#This Row],[time_taken_in_mins]]&lt;=20,"SLA_MET","SLA_NOT_MET")</f>
        <v>SLA_NOT_MET</v>
      </c>
    </row>
    <row r="5502" spans="1:17" ht="15" customHeight="1" x14ac:dyDescent="0.25">
      <c r="A5502" s="11" t="s">
        <v>6740</v>
      </c>
      <c r="B5502" s="6">
        <v>45163.676527777781</v>
      </c>
      <c r="C5502" s="23">
        <v>45163.691701388889</v>
      </c>
      <c r="D5502" s="24" t="s">
        <v>46</v>
      </c>
      <c r="E5502" s="24" t="s">
        <v>41</v>
      </c>
      <c r="F5502" s="24" t="s">
        <v>10</v>
      </c>
      <c r="G5502" s="113" t="s">
        <v>712</v>
      </c>
      <c r="H55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02" s="48">
        <f>tbl_raw_data[[#This Row],[Date Actioned]]-tbl_raw_data[[#This Row],[Date Tagged]]</f>
        <v>1.5173611107456964E-2</v>
      </c>
      <c r="J5502" s="50">
        <f>HOUR(tbl_raw_data[[#This Row],[time_taken]])*60+MINUTE(tbl_raw_data[[#This Row],[time_taken]])+SECOND(tbl_raw_data[[#This Row],[time_taken]])/60</f>
        <v>21.85</v>
      </c>
      <c r="K5502" s="54">
        <f>DATE(YEAR(tbl_raw_data[[#This Row],[Date Actioned]]), MONTH(tbl_raw_data[[#This Row],[Date Actioned]]), DAY(tbl_raw_data[[#This Row],[Date Actioned]]))</f>
        <v>45163</v>
      </c>
      <c r="L5502" s="55" t="str">
        <f>UPPER(TEXT(tbl_raw_data[[#This Row],[Updated_date]],"MMMM"))</f>
        <v>AUGUST</v>
      </c>
      <c r="M5502" s="55" t="str">
        <f>UPPER("Week "&amp;IF(ROUNDUP(DAY(tbl_raw_data[[#This Row],[Updated_date]])/7,0)=5,4,ROUNDUP(DAY(tbl_raw_data[[#This Row],[Updated_date]])/7,0)))</f>
        <v>WEEK 4</v>
      </c>
      <c r="N5502" s="57" t="str">
        <f>UPPER(VLOOKUP(tbl_raw_data[[#This Row],[Analyst]],[1]setting!$A$1:$B$15,2,0))</f>
        <v>SAM</v>
      </c>
      <c r="O5502" s="57" t="str">
        <f>UPPER(tbl_raw_data[[#This Row],[Outcome]])</f>
        <v>DECLINE</v>
      </c>
      <c r="P5502" s="57" t="str">
        <f>UPPER(tbl_raw_data[[#This Row],[Queue Name]])</f>
        <v>CONSUMER POST BUREAU</v>
      </c>
      <c r="Q5502" s="57" t="str">
        <f>IF(tbl_raw_data[[#This Row],[time_taken_in_mins]]&lt;=20,"SLA_MET","SLA_NOT_MET")</f>
        <v>SLA_NOT_MET</v>
      </c>
    </row>
    <row r="5503" spans="1:17" ht="15" customHeight="1" x14ac:dyDescent="0.25">
      <c r="A5503" s="22" t="s">
        <v>7068</v>
      </c>
      <c r="B5503" s="12">
        <v>45163.677615740744</v>
      </c>
      <c r="C5503" s="27">
        <v>45163.697071759256</v>
      </c>
      <c r="D5503" s="28" t="s">
        <v>8</v>
      </c>
      <c r="E5503" s="28" t="s">
        <v>41</v>
      </c>
      <c r="F5503" s="28" t="s">
        <v>10</v>
      </c>
      <c r="G5503" s="112" t="s">
        <v>1052</v>
      </c>
      <c r="H55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03" s="48">
        <f>tbl_raw_data[[#This Row],[Date Actioned]]-tbl_raw_data[[#This Row],[Date Tagged]]</f>
        <v>1.9456018511846196E-2</v>
      </c>
      <c r="J5503" s="50">
        <f>HOUR(tbl_raw_data[[#This Row],[time_taken]])*60+MINUTE(tbl_raw_data[[#This Row],[time_taken]])+SECOND(tbl_raw_data[[#This Row],[time_taken]])/60</f>
        <v>28.016666666666666</v>
      </c>
      <c r="K5503" s="54">
        <f>DATE(YEAR(tbl_raw_data[[#This Row],[Date Actioned]]), MONTH(tbl_raw_data[[#This Row],[Date Actioned]]), DAY(tbl_raw_data[[#This Row],[Date Actioned]]))</f>
        <v>45163</v>
      </c>
      <c r="L5503" s="55" t="str">
        <f>UPPER(TEXT(tbl_raw_data[[#This Row],[Updated_date]],"MMMM"))</f>
        <v>AUGUST</v>
      </c>
      <c r="M5503" s="55" t="str">
        <f>UPPER("Week "&amp;IF(ROUNDUP(DAY(tbl_raw_data[[#This Row],[Updated_date]])/7,0)=5,4,ROUNDUP(DAY(tbl_raw_data[[#This Row],[Updated_date]])/7,0)))</f>
        <v>WEEK 4</v>
      </c>
      <c r="N5503" s="57" t="str">
        <f>UPPER(VLOOKUP(tbl_raw_data[[#This Row],[Analyst]],[1]setting!$A$1:$B$15,2,0))</f>
        <v>SAM</v>
      </c>
      <c r="O5503" s="57" t="str">
        <f>UPPER(tbl_raw_data[[#This Row],[Outcome]])</f>
        <v>WITHDRAW</v>
      </c>
      <c r="P5503" s="57" t="str">
        <f>UPPER(tbl_raw_data[[#This Row],[Queue Name]])</f>
        <v>CONSUMER POST BUREAU</v>
      </c>
      <c r="Q5503" s="57" t="str">
        <f>IF(tbl_raw_data[[#This Row],[time_taken_in_mins]]&lt;=20,"SLA_MET","SLA_NOT_MET")</f>
        <v>SLA_NOT_MET</v>
      </c>
    </row>
    <row r="5504" spans="1:17" ht="15" customHeight="1" x14ac:dyDescent="0.25">
      <c r="A5504" s="5" t="s">
        <v>1529</v>
      </c>
      <c r="B5504" s="12">
        <v>45163.678657407407</v>
      </c>
      <c r="C5504" s="27">
        <v>45163.683136574073</v>
      </c>
      <c r="D5504" s="28" t="s">
        <v>13</v>
      </c>
      <c r="E5504" s="28" t="s">
        <v>41</v>
      </c>
      <c r="F5504" s="28" t="s">
        <v>73</v>
      </c>
      <c r="G5504" s="114"/>
      <c r="H55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4" s="48">
        <f>tbl_raw_data[[#This Row],[Date Actioned]]-tbl_raw_data[[#This Row],[Date Tagged]]</f>
        <v>4.4791666659875773E-3</v>
      </c>
      <c r="J5504" s="50">
        <f>HOUR(tbl_raw_data[[#This Row],[time_taken]])*60+MINUTE(tbl_raw_data[[#This Row],[time_taken]])+SECOND(tbl_raw_data[[#This Row],[time_taken]])/60</f>
        <v>6.45</v>
      </c>
      <c r="K5504" s="54">
        <f>DATE(YEAR(tbl_raw_data[[#This Row],[Date Actioned]]), MONTH(tbl_raw_data[[#This Row],[Date Actioned]]), DAY(tbl_raw_data[[#This Row],[Date Actioned]]))</f>
        <v>45163</v>
      </c>
      <c r="L5504" s="55" t="str">
        <f>UPPER(TEXT(tbl_raw_data[[#This Row],[Updated_date]],"MMMM"))</f>
        <v>AUGUST</v>
      </c>
      <c r="M5504" s="55" t="str">
        <f>UPPER("Week "&amp;IF(ROUNDUP(DAY(tbl_raw_data[[#This Row],[Updated_date]])/7,0)=5,4,ROUNDUP(DAY(tbl_raw_data[[#This Row],[Updated_date]])/7,0)))</f>
        <v>WEEK 4</v>
      </c>
      <c r="N5504" s="57" t="str">
        <f>UPPER(VLOOKUP(tbl_raw_data[[#This Row],[Analyst]],[1]setting!$A$1:$B$15,2,0))</f>
        <v>SHAHID</v>
      </c>
      <c r="O5504" s="57" t="str">
        <f>UPPER(tbl_raw_data[[#This Row],[Outcome]])</f>
        <v>APPROVE</v>
      </c>
      <c r="P5504" s="57" t="str">
        <f>UPPER(tbl_raw_data[[#This Row],[Queue Name]])</f>
        <v>CONSUMER POST BUREAU</v>
      </c>
      <c r="Q5504" s="57" t="str">
        <f>IF(tbl_raw_data[[#This Row],[time_taken_in_mins]]&lt;=20,"SLA_MET","SLA_NOT_MET")</f>
        <v>SLA_MET</v>
      </c>
    </row>
    <row r="5505" spans="1:17" ht="15" customHeight="1" x14ac:dyDescent="0.25">
      <c r="A5505" s="22" t="s">
        <v>4900</v>
      </c>
      <c r="B5505" s="12">
        <v>45163.679664351854</v>
      </c>
      <c r="C5505" s="27">
        <v>45163.68891203704</v>
      </c>
      <c r="D5505" s="28" t="s">
        <v>46</v>
      </c>
      <c r="E5505" s="28" t="s">
        <v>41</v>
      </c>
      <c r="F5505" s="28" t="s">
        <v>455</v>
      </c>
      <c r="G5505" s="114"/>
      <c r="H55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5" s="48">
        <f>tbl_raw_data[[#This Row],[Date Actioned]]-tbl_raw_data[[#This Row],[Date Tagged]]</f>
        <v>9.2476851859828457E-3</v>
      </c>
      <c r="J5505" s="50">
        <f>HOUR(tbl_raw_data[[#This Row],[time_taken]])*60+MINUTE(tbl_raw_data[[#This Row],[time_taken]])+SECOND(tbl_raw_data[[#This Row],[time_taken]])/60</f>
        <v>13.316666666666666</v>
      </c>
      <c r="K5505" s="54">
        <f>DATE(YEAR(tbl_raw_data[[#This Row],[Date Actioned]]), MONTH(tbl_raw_data[[#This Row],[Date Actioned]]), DAY(tbl_raw_data[[#This Row],[Date Actioned]]))</f>
        <v>45163</v>
      </c>
      <c r="L5505" s="55" t="str">
        <f>UPPER(TEXT(tbl_raw_data[[#This Row],[Updated_date]],"MMMM"))</f>
        <v>AUGUST</v>
      </c>
      <c r="M5505" s="55" t="str">
        <f>UPPER("Week "&amp;IF(ROUNDUP(DAY(tbl_raw_data[[#This Row],[Updated_date]])/7,0)=5,4,ROUNDUP(DAY(tbl_raw_data[[#This Row],[Updated_date]])/7,0)))</f>
        <v>WEEK 4</v>
      </c>
      <c r="N5505" s="57" t="str">
        <f>UPPER(VLOOKUP(tbl_raw_data[[#This Row],[Analyst]],[1]setting!$A$1:$B$15,2,0))</f>
        <v>ROHAN</v>
      </c>
      <c r="O5505" s="57" t="str">
        <f>UPPER(tbl_raw_data[[#This Row],[Outcome]])</f>
        <v>DECLINE</v>
      </c>
      <c r="P5505" s="57" t="str">
        <f>UPPER(tbl_raw_data[[#This Row],[Queue Name]])</f>
        <v>CONSUMER POST BUREAU</v>
      </c>
      <c r="Q5505" s="57" t="str">
        <f>IF(tbl_raw_data[[#This Row],[time_taken_in_mins]]&lt;=20,"SLA_MET","SLA_NOT_MET")</f>
        <v>SLA_MET</v>
      </c>
    </row>
    <row r="5506" spans="1:17" ht="15" customHeight="1" x14ac:dyDescent="0.25">
      <c r="A5506" s="5" t="s">
        <v>7178</v>
      </c>
      <c r="B5506" s="6">
        <v>45163.686284722222</v>
      </c>
      <c r="C5506" s="23">
        <v>45163.710034722222</v>
      </c>
      <c r="D5506" s="24" t="s">
        <v>8</v>
      </c>
      <c r="E5506" s="24" t="s">
        <v>41</v>
      </c>
      <c r="F5506" s="24" t="s">
        <v>455</v>
      </c>
      <c r="G5506" s="115"/>
      <c r="H55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6" s="48">
        <f>tbl_raw_data[[#This Row],[Date Actioned]]-tbl_raw_data[[#This Row],[Date Tagged]]</f>
        <v>2.3750000000291038E-2</v>
      </c>
      <c r="J5506" s="50">
        <f>HOUR(tbl_raw_data[[#This Row],[time_taken]])*60+MINUTE(tbl_raw_data[[#This Row],[time_taken]])+SECOND(tbl_raw_data[[#This Row],[time_taken]])/60</f>
        <v>34.200000000000003</v>
      </c>
      <c r="K5506" s="54">
        <f>DATE(YEAR(tbl_raw_data[[#This Row],[Date Actioned]]), MONTH(tbl_raw_data[[#This Row],[Date Actioned]]), DAY(tbl_raw_data[[#This Row],[Date Actioned]]))</f>
        <v>45163</v>
      </c>
      <c r="L5506" s="55" t="str">
        <f>UPPER(TEXT(tbl_raw_data[[#This Row],[Updated_date]],"MMMM"))</f>
        <v>AUGUST</v>
      </c>
      <c r="M5506" s="55" t="str">
        <f>UPPER("Week "&amp;IF(ROUNDUP(DAY(tbl_raw_data[[#This Row],[Updated_date]])/7,0)=5,4,ROUNDUP(DAY(tbl_raw_data[[#This Row],[Updated_date]])/7,0)))</f>
        <v>WEEK 4</v>
      </c>
      <c r="N5506" s="57" t="str">
        <f>UPPER(VLOOKUP(tbl_raw_data[[#This Row],[Analyst]],[1]setting!$A$1:$B$15,2,0))</f>
        <v>ROHAN</v>
      </c>
      <c r="O5506" s="57" t="str">
        <f>UPPER(tbl_raw_data[[#This Row],[Outcome]])</f>
        <v>WITHDRAW</v>
      </c>
      <c r="P5506" s="57" t="str">
        <f>UPPER(tbl_raw_data[[#This Row],[Queue Name]])</f>
        <v>CONSUMER POST BUREAU</v>
      </c>
      <c r="Q5506" s="57" t="str">
        <f>IF(tbl_raw_data[[#This Row],[time_taken_in_mins]]&lt;=20,"SLA_MET","SLA_NOT_MET")</f>
        <v>SLA_NOT_MET</v>
      </c>
    </row>
    <row r="5507" spans="1:17" ht="15" customHeight="1" x14ac:dyDescent="0.25">
      <c r="A5507" s="11" t="s">
        <v>6495</v>
      </c>
      <c r="B5507" s="6">
        <v>45163.688090277778</v>
      </c>
      <c r="C5507" s="23">
        <v>45163.701840277776</v>
      </c>
      <c r="D5507" s="24" t="s">
        <v>13</v>
      </c>
      <c r="E5507" s="24" t="s">
        <v>9</v>
      </c>
      <c r="F5507" s="24" t="s">
        <v>109</v>
      </c>
      <c r="G5507" s="113" t="s">
        <v>155</v>
      </c>
      <c r="H55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07" s="48">
        <f>tbl_raw_data[[#This Row],[Date Actioned]]-tbl_raw_data[[#This Row],[Date Tagged]]</f>
        <v>1.374999999825377E-2</v>
      </c>
      <c r="J5507" s="50">
        <f>HOUR(tbl_raw_data[[#This Row],[time_taken]])*60+MINUTE(tbl_raw_data[[#This Row],[time_taken]])+SECOND(tbl_raw_data[[#This Row],[time_taken]])/60</f>
        <v>19.8</v>
      </c>
      <c r="K5507" s="54">
        <f>DATE(YEAR(tbl_raw_data[[#This Row],[Date Actioned]]), MONTH(tbl_raw_data[[#This Row],[Date Actioned]]), DAY(tbl_raw_data[[#This Row],[Date Actioned]]))</f>
        <v>45163</v>
      </c>
      <c r="L5507" s="55" t="str">
        <f>UPPER(TEXT(tbl_raw_data[[#This Row],[Updated_date]],"MMMM"))</f>
        <v>AUGUST</v>
      </c>
      <c r="M5507" s="55" t="str">
        <f>UPPER("Week "&amp;IF(ROUNDUP(DAY(tbl_raw_data[[#This Row],[Updated_date]])/7,0)=5,4,ROUNDUP(DAY(tbl_raw_data[[#This Row],[Updated_date]])/7,0)))</f>
        <v>WEEK 4</v>
      </c>
      <c r="N5507" s="57" t="str">
        <f>UPPER(VLOOKUP(tbl_raw_data[[#This Row],[Analyst]],[1]setting!$A$1:$B$15,2,0))</f>
        <v>NAVED</v>
      </c>
      <c r="O5507" s="57" t="str">
        <f>UPPER(tbl_raw_data[[#This Row],[Outcome]])</f>
        <v>APPROVE</v>
      </c>
      <c r="P5507" s="57" t="str">
        <f>UPPER(tbl_raw_data[[#This Row],[Queue Name]])</f>
        <v>CONSUMER PRE BUREAU</v>
      </c>
      <c r="Q5507" s="57" t="str">
        <f>IF(tbl_raw_data[[#This Row],[time_taken_in_mins]]&lt;=20,"SLA_MET","SLA_NOT_MET")</f>
        <v>SLA_MET</v>
      </c>
    </row>
    <row r="5508" spans="1:17" ht="15" customHeight="1" x14ac:dyDescent="0.25">
      <c r="A5508" s="22" t="s">
        <v>2710</v>
      </c>
      <c r="B5508" s="12">
        <v>45163.688101851854</v>
      </c>
      <c r="C5508" s="27">
        <v>45163.694039351853</v>
      </c>
      <c r="D5508" s="28" t="s">
        <v>13</v>
      </c>
      <c r="E5508" s="28" t="s">
        <v>28</v>
      </c>
      <c r="F5508" s="28" t="s">
        <v>73</v>
      </c>
      <c r="G5508" s="114"/>
      <c r="H55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8" s="48">
        <f>tbl_raw_data[[#This Row],[Date Actioned]]-tbl_raw_data[[#This Row],[Date Tagged]]</f>
        <v>5.9374999982537702E-3</v>
      </c>
      <c r="J5508" s="50">
        <f>HOUR(tbl_raw_data[[#This Row],[time_taken]])*60+MINUTE(tbl_raw_data[[#This Row],[time_taken]])+SECOND(tbl_raw_data[[#This Row],[time_taken]])/60</f>
        <v>8.5500000000000007</v>
      </c>
      <c r="K5508" s="54">
        <f>DATE(YEAR(tbl_raw_data[[#This Row],[Date Actioned]]), MONTH(tbl_raw_data[[#This Row],[Date Actioned]]), DAY(tbl_raw_data[[#This Row],[Date Actioned]]))</f>
        <v>45163</v>
      </c>
      <c r="L5508" s="55" t="str">
        <f>UPPER(TEXT(tbl_raw_data[[#This Row],[Updated_date]],"MMMM"))</f>
        <v>AUGUST</v>
      </c>
      <c r="M5508" s="55" t="str">
        <f>UPPER("Week "&amp;IF(ROUNDUP(DAY(tbl_raw_data[[#This Row],[Updated_date]])/7,0)=5,4,ROUNDUP(DAY(tbl_raw_data[[#This Row],[Updated_date]])/7,0)))</f>
        <v>WEEK 4</v>
      </c>
      <c r="N5508" s="57" t="str">
        <f>UPPER(VLOOKUP(tbl_raw_data[[#This Row],[Analyst]],[1]setting!$A$1:$B$15,2,0))</f>
        <v>SHAHID</v>
      </c>
      <c r="O5508" s="57" t="str">
        <f>UPPER(tbl_raw_data[[#This Row],[Outcome]])</f>
        <v>APPROVE</v>
      </c>
      <c r="P5508" s="57" t="str">
        <f>UPPER(tbl_raw_data[[#This Row],[Queue Name]])</f>
        <v>CONSUMER EXISTING</v>
      </c>
      <c r="Q5508" s="57" t="str">
        <f>IF(tbl_raw_data[[#This Row],[time_taken_in_mins]]&lt;=20,"SLA_MET","SLA_NOT_MET")</f>
        <v>SLA_MET</v>
      </c>
    </row>
    <row r="5509" spans="1:17" ht="15" customHeight="1" x14ac:dyDescent="0.25">
      <c r="A5509" s="5" t="s">
        <v>1258</v>
      </c>
      <c r="B5509" s="6">
        <v>45163.693414351852</v>
      </c>
      <c r="C5509" s="23">
        <v>45163.697465277779</v>
      </c>
      <c r="D5509" s="24" t="s">
        <v>46</v>
      </c>
      <c r="E5509" s="24" t="s">
        <v>41</v>
      </c>
      <c r="F5509" s="24" t="s">
        <v>73</v>
      </c>
      <c r="G5509" s="115"/>
      <c r="H55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09" s="48">
        <f>tbl_raw_data[[#This Row],[Date Actioned]]-tbl_raw_data[[#This Row],[Date Tagged]]</f>
        <v>4.0509259270038456E-3</v>
      </c>
      <c r="J5509" s="50">
        <f>HOUR(tbl_raw_data[[#This Row],[time_taken]])*60+MINUTE(tbl_raw_data[[#This Row],[time_taken]])+SECOND(tbl_raw_data[[#This Row],[time_taken]])/60</f>
        <v>5.833333333333333</v>
      </c>
      <c r="K5509" s="54">
        <f>DATE(YEAR(tbl_raw_data[[#This Row],[Date Actioned]]), MONTH(tbl_raw_data[[#This Row],[Date Actioned]]), DAY(tbl_raw_data[[#This Row],[Date Actioned]]))</f>
        <v>45163</v>
      </c>
      <c r="L5509" s="55" t="str">
        <f>UPPER(TEXT(tbl_raw_data[[#This Row],[Updated_date]],"MMMM"))</f>
        <v>AUGUST</v>
      </c>
      <c r="M5509" s="55" t="str">
        <f>UPPER("Week "&amp;IF(ROUNDUP(DAY(tbl_raw_data[[#This Row],[Updated_date]])/7,0)=5,4,ROUNDUP(DAY(tbl_raw_data[[#This Row],[Updated_date]])/7,0)))</f>
        <v>WEEK 4</v>
      </c>
      <c r="N5509" s="57" t="str">
        <f>UPPER(VLOOKUP(tbl_raw_data[[#This Row],[Analyst]],[1]setting!$A$1:$B$15,2,0))</f>
        <v>SHAHID</v>
      </c>
      <c r="O5509" s="57" t="str">
        <f>UPPER(tbl_raw_data[[#This Row],[Outcome]])</f>
        <v>DECLINE</v>
      </c>
      <c r="P5509" s="57" t="str">
        <f>UPPER(tbl_raw_data[[#This Row],[Queue Name]])</f>
        <v>CONSUMER POST BUREAU</v>
      </c>
      <c r="Q5509" s="57" t="str">
        <f>IF(tbl_raw_data[[#This Row],[time_taken_in_mins]]&lt;=20,"SLA_MET","SLA_NOT_MET")</f>
        <v>SLA_MET</v>
      </c>
    </row>
    <row r="5510" spans="1:17" ht="51.75" x14ac:dyDescent="0.25">
      <c r="A5510" s="11" t="s">
        <v>6588</v>
      </c>
      <c r="B5510" s="12">
        <v>45163.694212962961</v>
      </c>
      <c r="C5510" s="27">
        <v>45163.70853009259</v>
      </c>
      <c r="D5510" s="28" t="s">
        <v>8</v>
      </c>
      <c r="E5510" s="28" t="s">
        <v>28</v>
      </c>
      <c r="F5510" s="28" t="s">
        <v>109</v>
      </c>
      <c r="G5510" s="112" t="s">
        <v>1052</v>
      </c>
      <c r="H55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10" s="48">
        <f>tbl_raw_data[[#This Row],[Date Actioned]]-tbl_raw_data[[#This Row],[Date Tagged]]</f>
        <v>1.43171296294895E-2</v>
      </c>
      <c r="J5510" s="50">
        <f>HOUR(tbl_raw_data[[#This Row],[time_taken]])*60+MINUTE(tbl_raw_data[[#This Row],[time_taken]])+SECOND(tbl_raw_data[[#This Row],[time_taken]])/60</f>
        <v>20.616666666666667</v>
      </c>
      <c r="K5510" s="54">
        <f>DATE(YEAR(tbl_raw_data[[#This Row],[Date Actioned]]), MONTH(tbl_raw_data[[#This Row],[Date Actioned]]), DAY(tbl_raw_data[[#This Row],[Date Actioned]]))</f>
        <v>45163</v>
      </c>
      <c r="L5510" s="55" t="str">
        <f>UPPER(TEXT(tbl_raw_data[[#This Row],[Updated_date]],"MMMM"))</f>
        <v>AUGUST</v>
      </c>
      <c r="M5510" s="55" t="str">
        <f>UPPER("Week "&amp;IF(ROUNDUP(DAY(tbl_raw_data[[#This Row],[Updated_date]])/7,0)=5,4,ROUNDUP(DAY(tbl_raw_data[[#This Row],[Updated_date]])/7,0)))</f>
        <v>WEEK 4</v>
      </c>
      <c r="N5510" s="57" t="str">
        <f>UPPER(VLOOKUP(tbl_raw_data[[#This Row],[Analyst]],[1]setting!$A$1:$B$15,2,0))</f>
        <v>NAVED</v>
      </c>
      <c r="O5510" s="57" t="str">
        <f>UPPER(tbl_raw_data[[#This Row],[Outcome]])</f>
        <v>WITHDRAW</v>
      </c>
      <c r="P5510" s="57" t="str">
        <f>UPPER(tbl_raw_data[[#This Row],[Queue Name]])</f>
        <v>CONSUMER EXISTING</v>
      </c>
      <c r="Q5510" s="57" t="str">
        <f>IF(tbl_raw_data[[#This Row],[time_taken_in_mins]]&lt;=20,"SLA_MET","SLA_NOT_MET")</f>
        <v>SLA_NOT_MET</v>
      </c>
    </row>
    <row r="5511" spans="1:17" ht="15" customHeight="1" x14ac:dyDescent="0.25">
      <c r="A5511" s="11" t="s">
        <v>4290</v>
      </c>
      <c r="B5511" s="12">
        <v>45163.697187500002</v>
      </c>
      <c r="C5511" s="27">
        <v>45163.705381944441</v>
      </c>
      <c r="D5511" s="28" t="s">
        <v>46</v>
      </c>
      <c r="E5511" s="28" t="s">
        <v>28</v>
      </c>
      <c r="F5511" s="28" t="s">
        <v>73</v>
      </c>
      <c r="G5511" s="112" t="s">
        <v>424</v>
      </c>
      <c r="H55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1" s="48">
        <f>tbl_raw_data[[#This Row],[Date Actioned]]-tbl_raw_data[[#This Row],[Date Tagged]]</f>
        <v>8.1944444391410798E-3</v>
      </c>
      <c r="J5511" s="50">
        <f>HOUR(tbl_raw_data[[#This Row],[time_taken]])*60+MINUTE(tbl_raw_data[[#This Row],[time_taken]])+SECOND(tbl_raw_data[[#This Row],[time_taken]])/60</f>
        <v>11.8</v>
      </c>
      <c r="K5511" s="54">
        <f>DATE(YEAR(tbl_raw_data[[#This Row],[Date Actioned]]), MONTH(tbl_raw_data[[#This Row],[Date Actioned]]), DAY(tbl_raw_data[[#This Row],[Date Actioned]]))</f>
        <v>45163</v>
      </c>
      <c r="L5511" s="55" t="str">
        <f>UPPER(TEXT(tbl_raw_data[[#This Row],[Updated_date]],"MMMM"))</f>
        <v>AUGUST</v>
      </c>
      <c r="M5511" s="55" t="str">
        <f>UPPER("Week "&amp;IF(ROUNDUP(DAY(tbl_raw_data[[#This Row],[Updated_date]])/7,0)=5,4,ROUNDUP(DAY(tbl_raw_data[[#This Row],[Updated_date]])/7,0)))</f>
        <v>WEEK 4</v>
      </c>
      <c r="N5511" s="57" t="str">
        <f>UPPER(VLOOKUP(tbl_raw_data[[#This Row],[Analyst]],[1]setting!$A$1:$B$15,2,0))</f>
        <v>SHAHID</v>
      </c>
      <c r="O5511" s="57" t="str">
        <f>UPPER(tbl_raw_data[[#This Row],[Outcome]])</f>
        <v>DECLINE</v>
      </c>
      <c r="P5511" s="57" t="str">
        <f>UPPER(tbl_raw_data[[#This Row],[Queue Name]])</f>
        <v>CONSUMER EXISTING</v>
      </c>
      <c r="Q5511" s="57" t="str">
        <f>IF(tbl_raw_data[[#This Row],[time_taken_in_mins]]&lt;=20,"SLA_MET","SLA_NOT_MET")</f>
        <v>SLA_MET</v>
      </c>
    </row>
    <row r="5512" spans="1:17" ht="15" customHeight="1" x14ac:dyDescent="0.25">
      <c r="A5512" s="5" t="s">
        <v>5622</v>
      </c>
      <c r="B5512" s="6">
        <v>45163.697789351849</v>
      </c>
      <c r="C5512" s="23">
        <v>45163.708715277775</v>
      </c>
      <c r="D5512" s="24" t="s">
        <v>13</v>
      </c>
      <c r="E5512" s="24" t="s">
        <v>28</v>
      </c>
      <c r="F5512" s="24" t="s">
        <v>228</v>
      </c>
      <c r="G5512" s="113" t="s">
        <v>29</v>
      </c>
      <c r="H55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2" s="48">
        <f>tbl_raw_data[[#This Row],[Date Actioned]]-tbl_raw_data[[#This Row],[Date Tagged]]</f>
        <v>1.0925925926130731E-2</v>
      </c>
      <c r="J5512" s="50">
        <f>HOUR(tbl_raw_data[[#This Row],[time_taken]])*60+MINUTE(tbl_raw_data[[#This Row],[time_taken]])+SECOND(tbl_raw_data[[#This Row],[time_taken]])/60</f>
        <v>15.733333333333333</v>
      </c>
      <c r="K5512" s="54">
        <f>DATE(YEAR(tbl_raw_data[[#This Row],[Date Actioned]]), MONTH(tbl_raw_data[[#This Row],[Date Actioned]]), DAY(tbl_raw_data[[#This Row],[Date Actioned]]))</f>
        <v>45163</v>
      </c>
      <c r="L5512" s="55" t="str">
        <f>UPPER(TEXT(tbl_raw_data[[#This Row],[Updated_date]],"MMMM"))</f>
        <v>AUGUST</v>
      </c>
      <c r="M5512" s="55" t="str">
        <f>UPPER("Week "&amp;IF(ROUNDUP(DAY(tbl_raw_data[[#This Row],[Updated_date]])/7,0)=5,4,ROUNDUP(DAY(tbl_raw_data[[#This Row],[Updated_date]])/7,0)))</f>
        <v>WEEK 4</v>
      </c>
      <c r="N5512" s="57" t="str">
        <f>UPPER(VLOOKUP(tbl_raw_data[[#This Row],[Analyst]],[1]setting!$A$1:$B$15,2,0))</f>
        <v>OUADIR</v>
      </c>
      <c r="O5512" s="57" t="str">
        <f>UPPER(tbl_raw_data[[#This Row],[Outcome]])</f>
        <v>APPROVE</v>
      </c>
      <c r="P5512" s="57" t="str">
        <f>UPPER(tbl_raw_data[[#This Row],[Queue Name]])</f>
        <v>CONSUMER EXISTING</v>
      </c>
      <c r="Q5512" s="57" t="str">
        <f>IF(tbl_raw_data[[#This Row],[time_taken_in_mins]]&lt;=20,"SLA_MET","SLA_NOT_MET")</f>
        <v>SLA_MET</v>
      </c>
    </row>
    <row r="5513" spans="1:17" ht="15" customHeight="1" x14ac:dyDescent="0.25">
      <c r="A5513" s="22" t="s">
        <v>3038</v>
      </c>
      <c r="B5513" s="6">
        <v>45163.699872685182</v>
      </c>
      <c r="C5513" s="23">
        <v>45163.706307870372</v>
      </c>
      <c r="D5513" s="24" t="s">
        <v>46</v>
      </c>
      <c r="E5513" s="24" t="s">
        <v>41</v>
      </c>
      <c r="F5513" s="24" t="s">
        <v>10</v>
      </c>
      <c r="G5513" s="113" t="s">
        <v>712</v>
      </c>
      <c r="H55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3" s="48">
        <f>tbl_raw_data[[#This Row],[Date Actioned]]-tbl_raw_data[[#This Row],[Date Tagged]]</f>
        <v>6.4351851906394586E-3</v>
      </c>
      <c r="J5513" s="50">
        <f>HOUR(tbl_raw_data[[#This Row],[time_taken]])*60+MINUTE(tbl_raw_data[[#This Row],[time_taken]])+SECOND(tbl_raw_data[[#This Row],[time_taken]])/60</f>
        <v>9.2666666666666675</v>
      </c>
      <c r="K5513" s="54">
        <f>DATE(YEAR(tbl_raw_data[[#This Row],[Date Actioned]]), MONTH(tbl_raw_data[[#This Row],[Date Actioned]]), DAY(tbl_raw_data[[#This Row],[Date Actioned]]))</f>
        <v>45163</v>
      </c>
      <c r="L5513" s="55" t="str">
        <f>UPPER(TEXT(tbl_raw_data[[#This Row],[Updated_date]],"MMMM"))</f>
        <v>AUGUST</v>
      </c>
      <c r="M5513" s="55" t="str">
        <f>UPPER("Week "&amp;IF(ROUNDUP(DAY(tbl_raw_data[[#This Row],[Updated_date]])/7,0)=5,4,ROUNDUP(DAY(tbl_raw_data[[#This Row],[Updated_date]])/7,0)))</f>
        <v>WEEK 4</v>
      </c>
      <c r="N5513" s="57" t="str">
        <f>UPPER(VLOOKUP(tbl_raw_data[[#This Row],[Analyst]],[1]setting!$A$1:$B$15,2,0))</f>
        <v>SAM</v>
      </c>
      <c r="O5513" s="57" t="str">
        <f>UPPER(tbl_raw_data[[#This Row],[Outcome]])</f>
        <v>DECLINE</v>
      </c>
      <c r="P5513" s="57" t="str">
        <f>UPPER(tbl_raw_data[[#This Row],[Queue Name]])</f>
        <v>CONSUMER POST BUREAU</v>
      </c>
      <c r="Q5513" s="57" t="str">
        <f>IF(tbl_raw_data[[#This Row],[time_taken_in_mins]]&lt;=20,"SLA_MET","SLA_NOT_MET")</f>
        <v>SLA_MET</v>
      </c>
    </row>
    <row r="5514" spans="1:17" ht="15" customHeight="1" x14ac:dyDescent="0.25">
      <c r="A5514" s="5" t="s">
        <v>3551</v>
      </c>
      <c r="B5514" s="12">
        <v>45163.701631944445</v>
      </c>
      <c r="C5514" s="27">
        <v>45163.708703703705</v>
      </c>
      <c r="D5514" s="28" t="s">
        <v>46</v>
      </c>
      <c r="E5514" s="28" t="s">
        <v>41</v>
      </c>
      <c r="F5514" s="28" t="s">
        <v>73</v>
      </c>
      <c r="G5514" s="112" t="s">
        <v>3552</v>
      </c>
      <c r="H55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4" s="48">
        <f>tbl_raw_data[[#This Row],[Date Actioned]]-tbl_raw_data[[#This Row],[Date Tagged]]</f>
        <v>7.07175926072523E-3</v>
      </c>
      <c r="J5514" s="50">
        <f>HOUR(tbl_raw_data[[#This Row],[time_taken]])*60+MINUTE(tbl_raw_data[[#This Row],[time_taken]])+SECOND(tbl_raw_data[[#This Row],[time_taken]])/60</f>
        <v>10.183333333333334</v>
      </c>
      <c r="K5514" s="54">
        <f>DATE(YEAR(tbl_raw_data[[#This Row],[Date Actioned]]), MONTH(tbl_raw_data[[#This Row],[Date Actioned]]), DAY(tbl_raw_data[[#This Row],[Date Actioned]]))</f>
        <v>45163</v>
      </c>
      <c r="L5514" s="55" t="str">
        <f>UPPER(TEXT(tbl_raw_data[[#This Row],[Updated_date]],"MMMM"))</f>
        <v>AUGUST</v>
      </c>
      <c r="M5514" s="55" t="str">
        <f>UPPER("Week "&amp;IF(ROUNDUP(DAY(tbl_raw_data[[#This Row],[Updated_date]])/7,0)=5,4,ROUNDUP(DAY(tbl_raw_data[[#This Row],[Updated_date]])/7,0)))</f>
        <v>WEEK 4</v>
      </c>
      <c r="N5514" s="57" t="str">
        <f>UPPER(VLOOKUP(tbl_raw_data[[#This Row],[Analyst]],[1]setting!$A$1:$B$15,2,0))</f>
        <v>SHAHID</v>
      </c>
      <c r="O5514" s="57" t="str">
        <f>UPPER(tbl_raw_data[[#This Row],[Outcome]])</f>
        <v>DECLINE</v>
      </c>
      <c r="P5514" s="57" t="str">
        <f>UPPER(tbl_raw_data[[#This Row],[Queue Name]])</f>
        <v>CONSUMER POST BUREAU</v>
      </c>
      <c r="Q5514" s="57" t="str">
        <f>IF(tbl_raw_data[[#This Row],[time_taken_in_mins]]&lt;=20,"SLA_MET","SLA_NOT_MET")</f>
        <v>SLA_MET</v>
      </c>
    </row>
    <row r="5515" spans="1:17" ht="15" customHeight="1" x14ac:dyDescent="0.25">
      <c r="A5515" s="11" t="s">
        <v>1596</v>
      </c>
      <c r="B5515" s="12">
        <v>45163.704548611109</v>
      </c>
      <c r="C5515" s="27">
        <v>45163.709120370368</v>
      </c>
      <c r="D5515" s="28" t="s">
        <v>13</v>
      </c>
      <c r="E5515" s="28" t="s">
        <v>28</v>
      </c>
      <c r="F5515" s="28" t="s">
        <v>10</v>
      </c>
      <c r="G5515" s="112" t="s">
        <v>546</v>
      </c>
      <c r="H55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15" s="48">
        <f>tbl_raw_data[[#This Row],[Date Actioned]]-tbl_raw_data[[#This Row],[Date Tagged]]</f>
        <v>4.5717592583969235E-3</v>
      </c>
      <c r="J5515" s="50">
        <f>HOUR(tbl_raw_data[[#This Row],[time_taken]])*60+MINUTE(tbl_raw_data[[#This Row],[time_taken]])+SECOND(tbl_raw_data[[#This Row],[time_taken]])/60</f>
        <v>6.583333333333333</v>
      </c>
      <c r="K5515" s="54">
        <f>DATE(YEAR(tbl_raw_data[[#This Row],[Date Actioned]]), MONTH(tbl_raw_data[[#This Row],[Date Actioned]]), DAY(tbl_raw_data[[#This Row],[Date Actioned]]))</f>
        <v>45163</v>
      </c>
      <c r="L5515" s="55" t="str">
        <f>UPPER(TEXT(tbl_raw_data[[#This Row],[Updated_date]],"MMMM"))</f>
        <v>AUGUST</v>
      </c>
      <c r="M5515" s="55" t="str">
        <f>UPPER("Week "&amp;IF(ROUNDUP(DAY(tbl_raw_data[[#This Row],[Updated_date]])/7,0)=5,4,ROUNDUP(DAY(tbl_raw_data[[#This Row],[Updated_date]])/7,0)))</f>
        <v>WEEK 4</v>
      </c>
      <c r="N5515" s="57" t="str">
        <f>UPPER(VLOOKUP(tbl_raw_data[[#This Row],[Analyst]],[1]setting!$A$1:$B$15,2,0))</f>
        <v>SAM</v>
      </c>
      <c r="O5515" s="57" t="str">
        <f>UPPER(tbl_raw_data[[#This Row],[Outcome]])</f>
        <v>APPROVE</v>
      </c>
      <c r="P5515" s="57" t="str">
        <f>UPPER(tbl_raw_data[[#This Row],[Queue Name]])</f>
        <v>CONSUMER EXISTING</v>
      </c>
      <c r="Q5515" s="57" t="str">
        <f>IF(tbl_raw_data[[#This Row],[time_taken_in_mins]]&lt;=20,"SLA_MET","SLA_NOT_MET")</f>
        <v>SLA_MET</v>
      </c>
    </row>
    <row r="5516" spans="1:17" ht="15" customHeight="1" x14ac:dyDescent="0.25">
      <c r="A5516" s="22" t="s">
        <v>6633</v>
      </c>
      <c r="B5516" s="6">
        <v>45163.70480324074</v>
      </c>
      <c r="C5516" s="23">
        <v>45163.719351851854</v>
      </c>
      <c r="D5516" s="24" t="s">
        <v>8</v>
      </c>
      <c r="E5516" s="24" t="s">
        <v>41</v>
      </c>
      <c r="F5516" s="24" t="s">
        <v>109</v>
      </c>
      <c r="G5516" s="113" t="s">
        <v>6634</v>
      </c>
      <c r="H55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16" s="48">
        <f>tbl_raw_data[[#This Row],[Date Actioned]]-tbl_raw_data[[#This Row],[Date Tagged]]</f>
        <v>1.4548611114150845E-2</v>
      </c>
      <c r="J5516" s="50">
        <f>HOUR(tbl_raw_data[[#This Row],[time_taken]])*60+MINUTE(tbl_raw_data[[#This Row],[time_taken]])+SECOND(tbl_raw_data[[#This Row],[time_taken]])/60</f>
        <v>20.95</v>
      </c>
      <c r="K5516" s="54">
        <f>DATE(YEAR(tbl_raw_data[[#This Row],[Date Actioned]]), MONTH(tbl_raw_data[[#This Row],[Date Actioned]]), DAY(tbl_raw_data[[#This Row],[Date Actioned]]))</f>
        <v>45163</v>
      </c>
      <c r="L5516" s="55" t="str">
        <f>UPPER(TEXT(tbl_raw_data[[#This Row],[Updated_date]],"MMMM"))</f>
        <v>AUGUST</v>
      </c>
      <c r="M5516" s="55" t="str">
        <f>UPPER("Week "&amp;IF(ROUNDUP(DAY(tbl_raw_data[[#This Row],[Updated_date]])/7,0)=5,4,ROUNDUP(DAY(tbl_raw_data[[#This Row],[Updated_date]])/7,0)))</f>
        <v>WEEK 4</v>
      </c>
      <c r="N5516" s="57" t="str">
        <f>UPPER(VLOOKUP(tbl_raw_data[[#This Row],[Analyst]],[1]setting!$A$1:$B$15,2,0))</f>
        <v>NAVED</v>
      </c>
      <c r="O5516" s="57" t="str">
        <f>UPPER(tbl_raw_data[[#This Row],[Outcome]])</f>
        <v>WITHDRAW</v>
      </c>
      <c r="P5516" s="57" t="str">
        <f>UPPER(tbl_raw_data[[#This Row],[Queue Name]])</f>
        <v>CONSUMER POST BUREAU</v>
      </c>
      <c r="Q5516" s="57" t="str">
        <f>IF(tbl_raw_data[[#This Row],[time_taken_in_mins]]&lt;=20,"SLA_MET","SLA_NOT_MET")</f>
        <v>SLA_NOT_MET</v>
      </c>
    </row>
    <row r="5517" spans="1:17" ht="15" customHeight="1" x14ac:dyDescent="0.25">
      <c r="A5517" s="5" t="s">
        <v>3029</v>
      </c>
      <c r="B5517" s="12">
        <v>45163.707060185188</v>
      </c>
      <c r="C5517" s="27">
        <v>45163.713483796295</v>
      </c>
      <c r="D5517" s="28" t="s">
        <v>8</v>
      </c>
      <c r="E5517" s="28" t="s">
        <v>41</v>
      </c>
      <c r="F5517" s="28" t="s">
        <v>10</v>
      </c>
      <c r="G5517" s="112" t="s">
        <v>3030</v>
      </c>
      <c r="H55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17" s="48">
        <f>tbl_raw_data[[#This Row],[Date Actioned]]-tbl_raw_data[[#This Row],[Date Tagged]]</f>
        <v>6.4236111065838486E-3</v>
      </c>
      <c r="J5517" s="50">
        <f>HOUR(tbl_raw_data[[#This Row],[time_taken]])*60+MINUTE(tbl_raw_data[[#This Row],[time_taken]])+SECOND(tbl_raw_data[[#This Row],[time_taken]])/60</f>
        <v>9.25</v>
      </c>
      <c r="K5517" s="54">
        <f>DATE(YEAR(tbl_raw_data[[#This Row],[Date Actioned]]), MONTH(tbl_raw_data[[#This Row],[Date Actioned]]), DAY(tbl_raw_data[[#This Row],[Date Actioned]]))</f>
        <v>45163</v>
      </c>
      <c r="L5517" s="55" t="str">
        <f>UPPER(TEXT(tbl_raw_data[[#This Row],[Updated_date]],"MMMM"))</f>
        <v>AUGUST</v>
      </c>
      <c r="M5517" s="55" t="str">
        <f>UPPER("Week "&amp;IF(ROUNDUP(DAY(tbl_raw_data[[#This Row],[Updated_date]])/7,0)=5,4,ROUNDUP(DAY(tbl_raw_data[[#This Row],[Updated_date]])/7,0)))</f>
        <v>WEEK 4</v>
      </c>
      <c r="N5517" s="57" t="str">
        <f>UPPER(VLOOKUP(tbl_raw_data[[#This Row],[Analyst]],[1]setting!$A$1:$B$15,2,0))</f>
        <v>SAM</v>
      </c>
      <c r="O5517" s="57" t="str">
        <f>UPPER(tbl_raw_data[[#This Row],[Outcome]])</f>
        <v>WITHDRAW</v>
      </c>
      <c r="P5517" s="57" t="str">
        <f>UPPER(tbl_raw_data[[#This Row],[Queue Name]])</f>
        <v>CONSUMER POST BUREAU</v>
      </c>
      <c r="Q5517" s="57" t="str">
        <f>IF(tbl_raw_data[[#This Row],[time_taken_in_mins]]&lt;=20,"SLA_MET","SLA_NOT_MET")</f>
        <v>SLA_MET</v>
      </c>
    </row>
    <row r="5518" spans="1:17" ht="15" customHeight="1" x14ac:dyDescent="0.25">
      <c r="A5518" s="22" t="s">
        <v>3108</v>
      </c>
      <c r="B5518" s="6">
        <v>45163.707499999997</v>
      </c>
      <c r="C5518" s="23">
        <v>45163.714039351849</v>
      </c>
      <c r="D5518" s="24" t="s">
        <v>13</v>
      </c>
      <c r="E5518" s="24" t="s">
        <v>28</v>
      </c>
      <c r="F5518" s="24" t="s">
        <v>228</v>
      </c>
      <c r="G5518" s="115"/>
      <c r="H55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18" s="48">
        <f>tbl_raw_data[[#This Row],[Date Actioned]]-tbl_raw_data[[#This Row],[Date Tagged]]</f>
        <v>6.5393518525524996E-3</v>
      </c>
      <c r="J5518" s="50">
        <f>HOUR(tbl_raw_data[[#This Row],[time_taken]])*60+MINUTE(tbl_raw_data[[#This Row],[time_taken]])+SECOND(tbl_raw_data[[#This Row],[time_taken]])/60</f>
        <v>9.4166666666666661</v>
      </c>
      <c r="K5518" s="54">
        <f>DATE(YEAR(tbl_raw_data[[#This Row],[Date Actioned]]), MONTH(tbl_raw_data[[#This Row],[Date Actioned]]), DAY(tbl_raw_data[[#This Row],[Date Actioned]]))</f>
        <v>45163</v>
      </c>
      <c r="L5518" s="55" t="str">
        <f>UPPER(TEXT(tbl_raw_data[[#This Row],[Updated_date]],"MMMM"))</f>
        <v>AUGUST</v>
      </c>
      <c r="M5518" s="55" t="str">
        <f>UPPER("Week "&amp;IF(ROUNDUP(DAY(tbl_raw_data[[#This Row],[Updated_date]])/7,0)=5,4,ROUNDUP(DAY(tbl_raw_data[[#This Row],[Updated_date]])/7,0)))</f>
        <v>WEEK 4</v>
      </c>
      <c r="N5518" s="57" t="str">
        <f>UPPER(VLOOKUP(tbl_raw_data[[#This Row],[Analyst]],[1]setting!$A$1:$B$15,2,0))</f>
        <v>OUADIR</v>
      </c>
      <c r="O5518" s="57" t="str">
        <f>UPPER(tbl_raw_data[[#This Row],[Outcome]])</f>
        <v>APPROVE</v>
      </c>
      <c r="P5518" s="57" t="str">
        <f>UPPER(tbl_raw_data[[#This Row],[Queue Name]])</f>
        <v>CONSUMER EXISTING</v>
      </c>
      <c r="Q5518" s="57" t="str">
        <f>IF(tbl_raw_data[[#This Row],[time_taken_in_mins]]&lt;=20,"SLA_MET","SLA_NOT_MET")</f>
        <v>SLA_MET</v>
      </c>
    </row>
    <row r="5519" spans="1:17" ht="15" customHeight="1" x14ac:dyDescent="0.25">
      <c r="A5519" s="11" t="s">
        <v>6522</v>
      </c>
      <c r="B5519" s="6">
        <v>45163.707731481481</v>
      </c>
      <c r="C5519" s="23">
        <v>45163.721643518518</v>
      </c>
      <c r="D5519" s="24" t="s">
        <v>46</v>
      </c>
      <c r="E5519" s="24" t="s">
        <v>9</v>
      </c>
      <c r="F5519" s="24" t="s">
        <v>73</v>
      </c>
      <c r="G5519" s="113" t="s">
        <v>47</v>
      </c>
      <c r="H55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19" s="48">
        <f>tbl_raw_data[[#This Row],[Date Actioned]]-tbl_raw_data[[#This Row],[Date Tagged]]</f>
        <v>1.3912037036789116E-2</v>
      </c>
      <c r="J5519" s="50">
        <f>HOUR(tbl_raw_data[[#This Row],[time_taken]])*60+MINUTE(tbl_raw_data[[#This Row],[time_taken]])+SECOND(tbl_raw_data[[#This Row],[time_taken]])/60</f>
        <v>20.033333333333335</v>
      </c>
      <c r="K5519" s="54">
        <f>DATE(YEAR(tbl_raw_data[[#This Row],[Date Actioned]]), MONTH(tbl_raw_data[[#This Row],[Date Actioned]]), DAY(tbl_raw_data[[#This Row],[Date Actioned]]))</f>
        <v>45163</v>
      </c>
      <c r="L5519" s="55" t="str">
        <f>UPPER(TEXT(tbl_raw_data[[#This Row],[Updated_date]],"MMMM"))</f>
        <v>AUGUST</v>
      </c>
      <c r="M5519" s="55" t="str">
        <f>UPPER("Week "&amp;IF(ROUNDUP(DAY(tbl_raw_data[[#This Row],[Updated_date]])/7,0)=5,4,ROUNDUP(DAY(tbl_raw_data[[#This Row],[Updated_date]])/7,0)))</f>
        <v>WEEK 4</v>
      </c>
      <c r="N5519" s="57" t="str">
        <f>UPPER(VLOOKUP(tbl_raw_data[[#This Row],[Analyst]],[1]setting!$A$1:$B$15,2,0))</f>
        <v>SHAHID</v>
      </c>
      <c r="O5519" s="57" t="str">
        <f>UPPER(tbl_raw_data[[#This Row],[Outcome]])</f>
        <v>DECLINE</v>
      </c>
      <c r="P5519" s="57" t="str">
        <f>UPPER(tbl_raw_data[[#This Row],[Queue Name]])</f>
        <v>CONSUMER PRE BUREAU</v>
      </c>
      <c r="Q5519" s="57" t="str">
        <f>IF(tbl_raw_data[[#This Row],[time_taken_in_mins]]&lt;=20,"SLA_MET","SLA_NOT_MET")</f>
        <v>SLA_NOT_MET</v>
      </c>
    </row>
    <row r="5520" spans="1:17" ht="15" customHeight="1" x14ac:dyDescent="0.25">
      <c r="A5520" s="5" t="s">
        <v>5678</v>
      </c>
      <c r="B5520" s="12">
        <v>45163.711712962962</v>
      </c>
      <c r="C5520" s="27">
        <v>45163.722777777781</v>
      </c>
      <c r="D5520" s="40" t="s">
        <v>13</v>
      </c>
      <c r="E5520" s="40" t="s">
        <v>9</v>
      </c>
      <c r="F5520" s="40" t="s">
        <v>455</v>
      </c>
      <c r="G5520" s="117" t="s">
        <v>29</v>
      </c>
      <c r="H55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0" s="48">
        <f>tbl_raw_data[[#This Row],[Date Actioned]]-tbl_raw_data[[#This Row],[Date Tagged]]</f>
        <v>1.1064814818382729E-2</v>
      </c>
      <c r="J5520" s="50">
        <f>HOUR(tbl_raw_data[[#This Row],[time_taken]])*60+MINUTE(tbl_raw_data[[#This Row],[time_taken]])+SECOND(tbl_raw_data[[#This Row],[time_taken]])/60</f>
        <v>15.933333333333334</v>
      </c>
      <c r="K5520" s="54">
        <f>DATE(YEAR(tbl_raw_data[[#This Row],[Date Actioned]]), MONTH(tbl_raw_data[[#This Row],[Date Actioned]]), DAY(tbl_raw_data[[#This Row],[Date Actioned]]))</f>
        <v>45163</v>
      </c>
      <c r="L5520" s="55" t="str">
        <f>UPPER(TEXT(tbl_raw_data[[#This Row],[Updated_date]],"MMMM"))</f>
        <v>AUGUST</v>
      </c>
      <c r="M5520" s="55" t="str">
        <f>UPPER("Week "&amp;IF(ROUNDUP(DAY(tbl_raw_data[[#This Row],[Updated_date]])/7,0)=5,4,ROUNDUP(DAY(tbl_raw_data[[#This Row],[Updated_date]])/7,0)))</f>
        <v>WEEK 4</v>
      </c>
      <c r="N5520" s="57" t="str">
        <f>UPPER(VLOOKUP(tbl_raw_data[[#This Row],[Analyst]],[1]setting!$A$1:$B$15,2,0))</f>
        <v>ROHAN</v>
      </c>
      <c r="O5520" s="57" t="str">
        <f>UPPER(tbl_raw_data[[#This Row],[Outcome]])</f>
        <v>APPROVE</v>
      </c>
      <c r="P5520" s="57" t="str">
        <f>UPPER(tbl_raw_data[[#This Row],[Queue Name]])</f>
        <v>CONSUMER PRE BUREAU</v>
      </c>
      <c r="Q5520" s="57" t="str">
        <f>IF(tbl_raw_data[[#This Row],[time_taken_in_mins]]&lt;=20,"SLA_MET","SLA_NOT_MET")</f>
        <v>SLA_MET</v>
      </c>
    </row>
    <row r="5521" spans="1:17" ht="15" customHeight="1" x14ac:dyDescent="0.25">
      <c r="A5521" s="11" t="s">
        <v>3866</v>
      </c>
      <c r="B5521" s="6">
        <v>45163.712569444448</v>
      </c>
      <c r="C5521" s="23">
        <v>45163.720092592594</v>
      </c>
      <c r="D5521" s="24" t="s">
        <v>13</v>
      </c>
      <c r="E5521" s="24" t="s">
        <v>41</v>
      </c>
      <c r="F5521" s="24" t="s">
        <v>228</v>
      </c>
      <c r="G5521" s="115"/>
      <c r="H55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21" s="48">
        <f>tbl_raw_data[[#This Row],[Date Actioned]]-tbl_raw_data[[#This Row],[Date Tagged]]</f>
        <v>7.5231481459923089E-3</v>
      </c>
      <c r="J5521" s="50">
        <f>HOUR(tbl_raw_data[[#This Row],[time_taken]])*60+MINUTE(tbl_raw_data[[#This Row],[time_taken]])+SECOND(tbl_raw_data[[#This Row],[time_taken]])/60</f>
        <v>10.833333333333334</v>
      </c>
      <c r="K5521" s="54">
        <f>DATE(YEAR(tbl_raw_data[[#This Row],[Date Actioned]]), MONTH(tbl_raw_data[[#This Row],[Date Actioned]]), DAY(tbl_raw_data[[#This Row],[Date Actioned]]))</f>
        <v>45163</v>
      </c>
      <c r="L5521" s="55" t="str">
        <f>UPPER(TEXT(tbl_raw_data[[#This Row],[Updated_date]],"MMMM"))</f>
        <v>AUGUST</v>
      </c>
      <c r="M5521" s="55" t="str">
        <f>UPPER("Week "&amp;IF(ROUNDUP(DAY(tbl_raw_data[[#This Row],[Updated_date]])/7,0)=5,4,ROUNDUP(DAY(tbl_raw_data[[#This Row],[Updated_date]])/7,0)))</f>
        <v>WEEK 4</v>
      </c>
      <c r="N5521" s="57" t="str">
        <f>UPPER(VLOOKUP(tbl_raw_data[[#This Row],[Analyst]],[1]setting!$A$1:$B$15,2,0))</f>
        <v>OUADIR</v>
      </c>
      <c r="O5521" s="57" t="str">
        <f>UPPER(tbl_raw_data[[#This Row],[Outcome]])</f>
        <v>APPROVE</v>
      </c>
      <c r="P5521" s="57" t="str">
        <f>UPPER(tbl_raw_data[[#This Row],[Queue Name]])</f>
        <v>CONSUMER POST BUREAU</v>
      </c>
      <c r="Q5521" s="57" t="str">
        <f>IF(tbl_raw_data[[#This Row],[time_taken_in_mins]]&lt;=20,"SLA_MET","SLA_NOT_MET")</f>
        <v>SLA_MET</v>
      </c>
    </row>
    <row r="5522" spans="1:17" ht="15" customHeight="1" x14ac:dyDescent="0.25">
      <c r="A5522" s="22" t="s">
        <v>2608</v>
      </c>
      <c r="B5522" s="12">
        <v>45163.713564814818</v>
      </c>
      <c r="C5522" s="27">
        <v>45163.719375000001</v>
      </c>
      <c r="D5522" s="28" t="s">
        <v>13</v>
      </c>
      <c r="E5522" s="28" t="s">
        <v>28</v>
      </c>
      <c r="F5522" s="28" t="s">
        <v>10</v>
      </c>
      <c r="G5522" s="112" t="s">
        <v>546</v>
      </c>
      <c r="H55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2" s="48">
        <f>tbl_raw_data[[#This Row],[Date Actioned]]-tbl_raw_data[[#This Row],[Date Tagged]]</f>
        <v>5.8101851827814244E-3</v>
      </c>
      <c r="J5522" s="50">
        <f>HOUR(tbl_raw_data[[#This Row],[time_taken]])*60+MINUTE(tbl_raw_data[[#This Row],[time_taken]])+SECOND(tbl_raw_data[[#This Row],[time_taken]])/60</f>
        <v>8.3666666666666671</v>
      </c>
      <c r="K5522" s="54">
        <f>DATE(YEAR(tbl_raw_data[[#This Row],[Date Actioned]]), MONTH(tbl_raw_data[[#This Row],[Date Actioned]]), DAY(tbl_raw_data[[#This Row],[Date Actioned]]))</f>
        <v>45163</v>
      </c>
      <c r="L5522" s="55" t="str">
        <f>UPPER(TEXT(tbl_raw_data[[#This Row],[Updated_date]],"MMMM"))</f>
        <v>AUGUST</v>
      </c>
      <c r="M5522" s="55" t="str">
        <f>UPPER("Week "&amp;IF(ROUNDUP(DAY(tbl_raw_data[[#This Row],[Updated_date]])/7,0)=5,4,ROUNDUP(DAY(tbl_raw_data[[#This Row],[Updated_date]])/7,0)))</f>
        <v>WEEK 4</v>
      </c>
      <c r="N5522" s="57" t="str">
        <f>UPPER(VLOOKUP(tbl_raw_data[[#This Row],[Analyst]],[1]setting!$A$1:$B$15,2,0))</f>
        <v>SAM</v>
      </c>
      <c r="O5522" s="57" t="str">
        <f>UPPER(tbl_raw_data[[#This Row],[Outcome]])</f>
        <v>APPROVE</v>
      </c>
      <c r="P5522" s="57" t="str">
        <f>UPPER(tbl_raw_data[[#This Row],[Queue Name]])</f>
        <v>CONSUMER EXISTING</v>
      </c>
      <c r="Q5522" s="57" t="str">
        <f>IF(tbl_raw_data[[#This Row],[time_taken_in_mins]]&lt;=20,"SLA_MET","SLA_NOT_MET")</f>
        <v>SLA_MET</v>
      </c>
    </row>
    <row r="5523" spans="1:17" ht="15" customHeight="1" x14ac:dyDescent="0.25">
      <c r="A5523" s="5" t="s">
        <v>5069</v>
      </c>
      <c r="B5523" s="6">
        <v>45163.715694444443</v>
      </c>
      <c r="C5523" s="23">
        <v>45163.725335648145</v>
      </c>
      <c r="D5523" s="24" t="s">
        <v>13</v>
      </c>
      <c r="E5523" s="24" t="s">
        <v>28</v>
      </c>
      <c r="F5523" s="24" t="s">
        <v>109</v>
      </c>
      <c r="G5523" s="113" t="s">
        <v>29</v>
      </c>
      <c r="H55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3" s="48">
        <f>tbl_raw_data[[#This Row],[Date Actioned]]-tbl_raw_data[[#This Row],[Date Tagged]]</f>
        <v>9.6412037019035779E-3</v>
      </c>
      <c r="J5523" s="50">
        <f>HOUR(tbl_raw_data[[#This Row],[time_taken]])*60+MINUTE(tbl_raw_data[[#This Row],[time_taken]])+SECOND(tbl_raw_data[[#This Row],[time_taken]])/60</f>
        <v>13.883333333333333</v>
      </c>
      <c r="K5523" s="54">
        <f>DATE(YEAR(tbl_raw_data[[#This Row],[Date Actioned]]), MONTH(tbl_raw_data[[#This Row],[Date Actioned]]), DAY(tbl_raw_data[[#This Row],[Date Actioned]]))</f>
        <v>45163</v>
      </c>
      <c r="L5523" s="55" t="str">
        <f>UPPER(TEXT(tbl_raw_data[[#This Row],[Updated_date]],"MMMM"))</f>
        <v>AUGUST</v>
      </c>
      <c r="M5523" s="55" t="str">
        <f>UPPER("Week "&amp;IF(ROUNDUP(DAY(tbl_raw_data[[#This Row],[Updated_date]])/7,0)=5,4,ROUNDUP(DAY(tbl_raw_data[[#This Row],[Updated_date]])/7,0)))</f>
        <v>WEEK 4</v>
      </c>
      <c r="N5523" s="57" t="str">
        <f>UPPER(VLOOKUP(tbl_raw_data[[#This Row],[Analyst]],[1]setting!$A$1:$B$15,2,0))</f>
        <v>NAVED</v>
      </c>
      <c r="O5523" s="57" t="str">
        <f>UPPER(tbl_raw_data[[#This Row],[Outcome]])</f>
        <v>APPROVE</v>
      </c>
      <c r="P5523" s="57" t="str">
        <f>UPPER(tbl_raw_data[[#This Row],[Queue Name]])</f>
        <v>CONSUMER EXISTING</v>
      </c>
      <c r="Q5523" s="57" t="str">
        <f>IF(tbl_raw_data[[#This Row],[time_taken_in_mins]]&lt;=20,"SLA_MET","SLA_NOT_MET")</f>
        <v>SLA_MET</v>
      </c>
    </row>
    <row r="5524" spans="1:17" ht="15" customHeight="1" x14ac:dyDescent="0.25">
      <c r="A5524" s="11" t="s">
        <v>4007</v>
      </c>
      <c r="B5524" s="12">
        <v>45163.717210648145</v>
      </c>
      <c r="C5524" s="27">
        <v>45163.724942129629</v>
      </c>
      <c r="D5524" s="28" t="s">
        <v>13</v>
      </c>
      <c r="E5524" s="28" t="s">
        <v>28</v>
      </c>
      <c r="F5524" s="28" t="s">
        <v>10</v>
      </c>
      <c r="G5524" s="112" t="s">
        <v>53</v>
      </c>
      <c r="H55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4" s="48">
        <f>tbl_raw_data[[#This Row],[Date Actioned]]-tbl_raw_data[[#This Row],[Date Tagged]]</f>
        <v>7.7314814843703061E-3</v>
      </c>
      <c r="J5524" s="50">
        <f>HOUR(tbl_raw_data[[#This Row],[time_taken]])*60+MINUTE(tbl_raw_data[[#This Row],[time_taken]])+SECOND(tbl_raw_data[[#This Row],[time_taken]])/60</f>
        <v>11.133333333333333</v>
      </c>
      <c r="K5524" s="54">
        <f>DATE(YEAR(tbl_raw_data[[#This Row],[Date Actioned]]), MONTH(tbl_raw_data[[#This Row],[Date Actioned]]), DAY(tbl_raw_data[[#This Row],[Date Actioned]]))</f>
        <v>45163</v>
      </c>
      <c r="L5524" s="55" t="str">
        <f>UPPER(TEXT(tbl_raw_data[[#This Row],[Updated_date]],"MMMM"))</f>
        <v>AUGUST</v>
      </c>
      <c r="M5524" s="55" t="str">
        <f>UPPER("Week "&amp;IF(ROUNDUP(DAY(tbl_raw_data[[#This Row],[Updated_date]])/7,0)=5,4,ROUNDUP(DAY(tbl_raw_data[[#This Row],[Updated_date]])/7,0)))</f>
        <v>WEEK 4</v>
      </c>
      <c r="N5524" s="57" t="str">
        <f>UPPER(VLOOKUP(tbl_raw_data[[#This Row],[Analyst]],[1]setting!$A$1:$B$15,2,0))</f>
        <v>SAM</v>
      </c>
      <c r="O5524" s="57" t="str">
        <f>UPPER(tbl_raw_data[[#This Row],[Outcome]])</f>
        <v>APPROVE</v>
      </c>
      <c r="P5524" s="57" t="str">
        <f>UPPER(tbl_raw_data[[#This Row],[Queue Name]])</f>
        <v>CONSUMER EXISTING</v>
      </c>
      <c r="Q5524" s="57" t="str">
        <f>IF(tbl_raw_data[[#This Row],[time_taken_in_mins]]&lt;=20,"SLA_MET","SLA_NOT_MET")</f>
        <v>SLA_MET</v>
      </c>
    </row>
    <row r="5525" spans="1:17" ht="15" customHeight="1" x14ac:dyDescent="0.25">
      <c r="A5525" s="22" t="s">
        <v>2729</v>
      </c>
      <c r="B5525" s="6">
        <v>45163.719409722224</v>
      </c>
      <c r="C5525" s="23">
        <v>45163.725381944445</v>
      </c>
      <c r="D5525" s="24" t="s">
        <v>13</v>
      </c>
      <c r="E5525" s="24" t="s">
        <v>28</v>
      </c>
      <c r="F5525" s="24" t="s">
        <v>455</v>
      </c>
      <c r="G5525" s="113" t="s">
        <v>29</v>
      </c>
      <c r="H55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5" s="48">
        <f>tbl_raw_data[[#This Row],[Date Actioned]]-tbl_raw_data[[#This Row],[Date Tagged]]</f>
        <v>5.9722222213167697E-3</v>
      </c>
      <c r="J5525" s="50">
        <f>HOUR(tbl_raw_data[[#This Row],[time_taken]])*60+MINUTE(tbl_raw_data[[#This Row],[time_taken]])+SECOND(tbl_raw_data[[#This Row],[time_taken]])/60</f>
        <v>8.6</v>
      </c>
      <c r="K5525" s="54">
        <f>DATE(YEAR(tbl_raw_data[[#This Row],[Date Actioned]]), MONTH(tbl_raw_data[[#This Row],[Date Actioned]]), DAY(tbl_raw_data[[#This Row],[Date Actioned]]))</f>
        <v>45163</v>
      </c>
      <c r="L5525" s="55" t="str">
        <f>UPPER(TEXT(tbl_raw_data[[#This Row],[Updated_date]],"MMMM"))</f>
        <v>AUGUST</v>
      </c>
      <c r="M5525" s="55" t="str">
        <f>UPPER("Week "&amp;IF(ROUNDUP(DAY(tbl_raw_data[[#This Row],[Updated_date]])/7,0)=5,4,ROUNDUP(DAY(tbl_raw_data[[#This Row],[Updated_date]])/7,0)))</f>
        <v>WEEK 4</v>
      </c>
      <c r="N5525" s="57" t="str">
        <f>UPPER(VLOOKUP(tbl_raw_data[[#This Row],[Analyst]],[1]setting!$A$1:$B$15,2,0))</f>
        <v>ROHAN</v>
      </c>
      <c r="O5525" s="57" t="str">
        <f>UPPER(tbl_raw_data[[#This Row],[Outcome]])</f>
        <v>APPROVE</v>
      </c>
      <c r="P5525" s="57" t="str">
        <f>UPPER(tbl_raw_data[[#This Row],[Queue Name]])</f>
        <v>CONSUMER EXISTING</v>
      </c>
      <c r="Q5525" s="57" t="str">
        <f>IF(tbl_raw_data[[#This Row],[time_taken_in_mins]]&lt;=20,"SLA_MET","SLA_NOT_MET")</f>
        <v>SLA_MET</v>
      </c>
    </row>
    <row r="5526" spans="1:17" ht="15" customHeight="1" x14ac:dyDescent="0.25">
      <c r="A5526" s="5" t="s">
        <v>5161</v>
      </c>
      <c r="B5526" s="12">
        <v>45163.719814814816</v>
      </c>
      <c r="C5526" s="27">
        <v>45163.729710648149</v>
      </c>
      <c r="D5526" s="28" t="s">
        <v>13</v>
      </c>
      <c r="E5526" s="28" t="s">
        <v>28</v>
      </c>
      <c r="F5526" s="28" t="s">
        <v>228</v>
      </c>
      <c r="G5526" s="114"/>
      <c r="H55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26" s="48">
        <f>tbl_raw_data[[#This Row],[Date Actioned]]-tbl_raw_data[[#This Row],[Date Tagged]]</f>
        <v>9.8958333328482695E-3</v>
      </c>
      <c r="J5526" s="50">
        <f>HOUR(tbl_raw_data[[#This Row],[time_taken]])*60+MINUTE(tbl_raw_data[[#This Row],[time_taken]])+SECOND(tbl_raw_data[[#This Row],[time_taken]])/60</f>
        <v>14.25</v>
      </c>
      <c r="K5526" s="54">
        <f>DATE(YEAR(tbl_raw_data[[#This Row],[Date Actioned]]), MONTH(tbl_raw_data[[#This Row],[Date Actioned]]), DAY(tbl_raw_data[[#This Row],[Date Actioned]]))</f>
        <v>45163</v>
      </c>
      <c r="L5526" s="55" t="str">
        <f>UPPER(TEXT(tbl_raw_data[[#This Row],[Updated_date]],"MMMM"))</f>
        <v>AUGUST</v>
      </c>
      <c r="M5526" s="55" t="str">
        <f>UPPER("Week "&amp;IF(ROUNDUP(DAY(tbl_raw_data[[#This Row],[Updated_date]])/7,0)=5,4,ROUNDUP(DAY(tbl_raw_data[[#This Row],[Updated_date]])/7,0)))</f>
        <v>WEEK 4</v>
      </c>
      <c r="N5526" s="57" t="str">
        <f>UPPER(VLOOKUP(tbl_raw_data[[#This Row],[Analyst]],[1]setting!$A$1:$B$15,2,0))</f>
        <v>OUADIR</v>
      </c>
      <c r="O5526" s="57" t="str">
        <f>UPPER(tbl_raw_data[[#This Row],[Outcome]])</f>
        <v>APPROVE</v>
      </c>
      <c r="P5526" s="57" t="str">
        <f>UPPER(tbl_raw_data[[#This Row],[Queue Name]])</f>
        <v>CONSUMER EXISTING</v>
      </c>
      <c r="Q5526" s="57" t="str">
        <f>IF(tbl_raw_data[[#This Row],[time_taken_in_mins]]&lt;=20,"SLA_MET","SLA_NOT_MET")</f>
        <v>SLA_MET</v>
      </c>
    </row>
    <row r="5527" spans="1:17" ht="39" x14ac:dyDescent="0.25">
      <c r="A5527" s="11" t="s">
        <v>3283</v>
      </c>
      <c r="B5527" s="6">
        <v>45163.720312500001</v>
      </c>
      <c r="C5527" s="23">
        <v>45163.727083333331</v>
      </c>
      <c r="D5527" s="24" t="s">
        <v>8</v>
      </c>
      <c r="E5527" s="24" t="s">
        <v>28</v>
      </c>
      <c r="F5527" s="24" t="s">
        <v>73</v>
      </c>
      <c r="G5527" s="113" t="s">
        <v>174</v>
      </c>
      <c r="H55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27" s="48">
        <f>tbl_raw_data[[#This Row],[Date Actioned]]-tbl_raw_data[[#This Row],[Date Tagged]]</f>
        <v>6.7708333299378864E-3</v>
      </c>
      <c r="J5527" s="50">
        <f>HOUR(tbl_raw_data[[#This Row],[time_taken]])*60+MINUTE(tbl_raw_data[[#This Row],[time_taken]])+SECOND(tbl_raw_data[[#This Row],[time_taken]])/60</f>
        <v>9.75</v>
      </c>
      <c r="K5527" s="54">
        <f>DATE(YEAR(tbl_raw_data[[#This Row],[Date Actioned]]), MONTH(tbl_raw_data[[#This Row],[Date Actioned]]), DAY(tbl_raw_data[[#This Row],[Date Actioned]]))</f>
        <v>45163</v>
      </c>
      <c r="L5527" s="55" t="str">
        <f>UPPER(TEXT(tbl_raw_data[[#This Row],[Updated_date]],"MMMM"))</f>
        <v>AUGUST</v>
      </c>
      <c r="M5527" s="55" t="str">
        <f>UPPER("Week "&amp;IF(ROUNDUP(DAY(tbl_raw_data[[#This Row],[Updated_date]])/7,0)=5,4,ROUNDUP(DAY(tbl_raw_data[[#This Row],[Updated_date]])/7,0)))</f>
        <v>WEEK 4</v>
      </c>
      <c r="N5527" s="57" t="str">
        <f>UPPER(VLOOKUP(tbl_raw_data[[#This Row],[Analyst]],[1]setting!$A$1:$B$15,2,0))</f>
        <v>SHAHID</v>
      </c>
      <c r="O5527" s="57" t="str">
        <f>UPPER(tbl_raw_data[[#This Row],[Outcome]])</f>
        <v>WITHDRAW</v>
      </c>
      <c r="P5527" s="57" t="str">
        <f>UPPER(tbl_raw_data[[#This Row],[Queue Name]])</f>
        <v>CONSUMER EXISTING</v>
      </c>
      <c r="Q5527" s="57" t="str">
        <f>IF(tbl_raw_data[[#This Row],[time_taken_in_mins]]&lt;=20,"SLA_MET","SLA_NOT_MET")</f>
        <v>SLA_MET</v>
      </c>
    </row>
    <row r="5528" spans="1:17" ht="15" customHeight="1" x14ac:dyDescent="0.25">
      <c r="A5528" s="11" t="s">
        <v>3160</v>
      </c>
      <c r="B5528" s="6">
        <v>45163.723379629628</v>
      </c>
      <c r="C5528" s="23">
        <v>45163.729988425926</v>
      </c>
      <c r="D5528" s="24" t="s">
        <v>13</v>
      </c>
      <c r="E5528" s="24" t="s">
        <v>41</v>
      </c>
      <c r="F5528" s="24" t="s">
        <v>10</v>
      </c>
      <c r="G5528" s="113" t="s">
        <v>546</v>
      </c>
      <c r="H55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28" s="48">
        <f>tbl_raw_data[[#This Row],[Date Actioned]]-tbl_raw_data[[#This Row],[Date Tagged]]</f>
        <v>6.6087962986784987E-3</v>
      </c>
      <c r="J5528" s="50">
        <f>HOUR(tbl_raw_data[[#This Row],[time_taken]])*60+MINUTE(tbl_raw_data[[#This Row],[time_taken]])+SECOND(tbl_raw_data[[#This Row],[time_taken]])/60</f>
        <v>9.5166666666666675</v>
      </c>
      <c r="K5528" s="54">
        <f>DATE(YEAR(tbl_raw_data[[#This Row],[Date Actioned]]), MONTH(tbl_raw_data[[#This Row],[Date Actioned]]), DAY(tbl_raw_data[[#This Row],[Date Actioned]]))</f>
        <v>45163</v>
      </c>
      <c r="L5528" s="55" t="str">
        <f>UPPER(TEXT(tbl_raw_data[[#This Row],[Updated_date]],"MMMM"))</f>
        <v>AUGUST</v>
      </c>
      <c r="M5528" s="55" t="str">
        <f>UPPER("Week "&amp;IF(ROUNDUP(DAY(tbl_raw_data[[#This Row],[Updated_date]])/7,0)=5,4,ROUNDUP(DAY(tbl_raw_data[[#This Row],[Updated_date]])/7,0)))</f>
        <v>WEEK 4</v>
      </c>
      <c r="N5528" s="57" t="str">
        <f>UPPER(VLOOKUP(tbl_raw_data[[#This Row],[Analyst]],[1]setting!$A$1:$B$15,2,0))</f>
        <v>SAM</v>
      </c>
      <c r="O5528" s="57" t="str">
        <f>UPPER(tbl_raw_data[[#This Row],[Outcome]])</f>
        <v>APPROVE</v>
      </c>
      <c r="P5528" s="57" t="str">
        <f>UPPER(tbl_raw_data[[#This Row],[Queue Name]])</f>
        <v>CONSUMER POST BUREAU</v>
      </c>
      <c r="Q5528" s="57" t="str">
        <f>IF(tbl_raw_data[[#This Row],[time_taken_in_mins]]&lt;=20,"SLA_MET","SLA_NOT_MET")</f>
        <v>SLA_MET</v>
      </c>
    </row>
    <row r="5529" spans="1:17" ht="15" customHeight="1" x14ac:dyDescent="0.25">
      <c r="A5529" s="22" t="s">
        <v>2541</v>
      </c>
      <c r="B5529" s="12">
        <v>45163.726168981484</v>
      </c>
      <c r="C5529" s="27">
        <v>45163.731909722221</v>
      </c>
      <c r="D5529" s="28" t="s">
        <v>8</v>
      </c>
      <c r="E5529" s="28" t="s">
        <v>9</v>
      </c>
      <c r="F5529" s="28" t="s">
        <v>109</v>
      </c>
      <c r="G5529" s="112" t="s">
        <v>2542</v>
      </c>
      <c r="H55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529" s="48">
        <f>tbl_raw_data[[#This Row],[Date Actioned]]-tbl_raw_data[[#This Row],[Date Tagged]]</f>
        <v>5.7407407366554253E-3</v>
      </c>
      <c r="J5529" s="50">
        <f>HOUR(tbl_raw_data[[#This Row],[time_taken]])*60+MINUTE(tbl_raw_data[[#This Row],[time_taken]])+SECOND(tbl_raw_data[[#This Row],[time_taken]])/60</f>
        <v>8.2666666666666675</v>
      </c>
      <c r="K5529" s="54">
        <f>DATE(YEAR(tbl_raw_data[[#This Row],[Date Actioned]]), MONTH(tbl_raw_data[[#This Row],[Date Actioned]]), DAY(tbl_raw_data[[#This Row],[Date Actioned]]))</f>
        <v>45163</v>
      </c>
      <c r="L5529" s="55" t="str">
        <f>UPPER(TEXT(tbl_raw_data[[#This Row],[Updated_date]],"MMMM"))</f>
        <v>AUGUST</v>
      </c>
      <c r="M5529" s="55" t="str">
        <f>UPPER("Week "&amp;IF(ROUNDUP(DAY(tbl_raw_data[[#This Row],[Updated_date]])/7,0)=5,4,ROUNDUP(DAY(tbl_raw_data[[#This Row],[Updated_date]])/7,0)))</f>
        <v>WEEK 4</v>
      </c>
      <c r="N5529" s="57" t="str">
        <f>UPPER(VLOOKUP(tbl_raw_data[[#This Row],[Analyst]],[1]setting!$A$1:$B$15,2,0))</f>
        <v>NAVED</v>
      </c>
      <c r="O5529" s="57" t="str">
        <f>UPPER(tbl_raw_data[[#This Row],[Outcome]])</f>
        <v>WITHDRAW</v>
      </c>
      <c r="P5529" s="57" t="str">
        <f>UPPER(tbl_raw_data[[#This Row],[Queue Name]])</f>
        <v>CONSUMER PRE BUREAU</v>
      </c>
      <c r="Q5529" s="57" t="str">
        <f>IF(tbl_raw_data[[#This Row],[time_taken_in_mins]]&lt;=20,"SLA_MET","SLA_NOT_MET")</f>
        <v>SLA_MET</v>
      </c>
    </row>
    <row r="5530" spans="1:17" ht="15" customHeight="1" x14ac:dyDescent="0.25">
      <c r="A5530" s="22" t="s">
        <v>402</v>
      </c>
      <c r="B5530" s="12">
        <v>45163.728333333333</v>
      </c>
      <c r="C5530" s="27">
        <v>45163.730868055558</v>
      </c>
      <c r="D5530" s="28" t="s">
        <v>13</v>
      </c>
      <c r="E5530" s="28" t="s">
        <v>28</v>
      </c>
      <c r="F5530" s="28" t="s">
        <v>73</v>
      </c>
      <c r="G5530" s="112" t="s">
        <v>29</v>
      </c>
      <c r="H55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0" s="48">
        <f>tbl_raw_data[[#This Row],[Date Actioned]]-tbl_raw_data[[#This Row],[Date Tagged]]</f>
        <v>2.534722225391306E-3</v>
      </c>
      <c r="J5530" s="50">
        <f>HOUR(tbl_raw_data[[#This Row],[time_taken]])*60+MINUTE(tbl_raw_data[[#This Row],[time_taken]])+SECOND(tbl_raw_data[[#This Row],[time_taken]])/60</f>
        <v>3.65</v>
      </c>
      <c r="K5530" s="54">
        <f>DATE(YEAR(tbl_raw_data[[#This Row],[Date Actioned]]), MONTH(tbl_raw_data[[#This Row],[Date Actioned]]), DAY(tbl_raw_data[[#This Row],[Date Actioned]]))</f>
        <v>45163</v>
      </c>
      <c r="L5530" s="55" t="str">
        <f>UPPER(TEXT(tbl_raw_data[[#This Row],[Updated_date]],"MMMM"))</f>
        <v>AUGUST</v>
      </c>
      <c r="M5530" s="55" t="str">
        <f>UPPER("Week "&amp;IF(ROUNDUP(DAY(tbl_raw_data[[#This Row],[Updated_date]])/7,0)=5,4,ROUNDUP(DAY(tbl_raw_data[[#This Row],[Updated_date]])/7,0)))</f>
        <v>WEEK 4</v>
      </c>
      <c r="N5530" s="57" t="str">
        <f>UPPER(VLOOKUP(tbl_raw_data[[#This Row],[Analyst]],[1]setting!$A$1:$B$15,2,0))</f>
        <v>SHAHID</v>
      </c>
      <c r="O5530" s="57" t="str">
        <f>UPPER(tbl_raw_data[[#This Row],[Outcome]])</f>
        <v>APPROVE</v>
      </c>
      <c r="P5530" s="57" t="str">
        <f>UPPER(tbl_raw_data[[#This Row],[Queue Name]])</f>
        <v>CONSUMER EXISTING</v>
      </c>
      <c r="Q5530" s="57" t="str">
        <f>IF(tbl_raw_data[[#This Row],[time_taken_in_mins]]&lt;=20,"SLA_MET","SLA_NOT_MET")</f>
        <v>SLA_MET</v>
      </c>
    </row>
    <row r="5531" spans="1:17" ht="15" customHeight="1" x14ac:dyDescent="0.25">
      <c r="A5531" s="5" t="s">
        <v>4831</v>
      </c>
      <c r="B5531" s="6">
        <v>45163.729861111111</v>
      </c>
      <c r="C5531" s="23">
        <v>45163.739004629628</v>
      </c>
      <c r="D5531" s="24" t="s">
        <v>8</v>
      </c>
      <c r="E5531" s="24" t="s">
        <v>9</v>
      </c>
      <c r="F5531" s="24" t="s">
        <v>455</v>
      </c>
      <c r="G5531" s="113" t="s">
        <v>4832</v>
      </c>
      <c r="H55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31" s="48">
        <f>tbl_raw_data[[#This Row],[Date Actioned]]-tbl_raw_data[[#This Row],[Date Tagged]]</f>
        <v>9.1435185167938471E-3</v>
      </c>
      <c r="J5531" s="50">
        <f>HOUR(tbl_raw_data[[#This Row],[time_taken]])*60+MINUTE(tbl_raw_data[[#This Row],[time_taken]])+SECOND(tbl_raw_data[[#This Row],[time_taken]])/60</f>
        <v>13.166666666666666</v>
      </c>
      <c r="K5531" s="54">
        <f>DATE(YEAR(tbl_raw_data[[#This Row],[Date Actioned]]), MONTH(tbl_raw_data[[#This Row],[Date Actioned]]), DAY(tbl_raw_data[[#This Row],[Date Actioned]]))</f>
        <v>45163</v>
      </c>
      <c r="L5531" s="55" t="str">
        <f>UPPER(TEXT(tbl_raw_data[[#This Row],[Updated_date]],"MMMM"))</f>
        <v>AUGUST</v>
      </c>
      <c r="M5531" s="55" t="str">
        <f>UPPER("Week "&amp;IF(ROUNDUP(DAY(tbl_raw_data[[#This Row],[Updated_date]])/7,0)=5,4,ROUNDUP(DAY(tbl_raw_data[[#This Row],[Updated_date]])/7,0)))</f>
        <v>WEEK 4</v>
      </c>
      <c r="N5531" s="57" t="str">
        <f>UPPER(VLOOKUP(tbl_raw_data[[#This Row],[Analyst]],[1]setting!$A$1:$B$15,2,0))</f>
        <v>ROHAN</v>
      </c>
      <c r="O5531" s="57" t="str">
        <f>UPPER(tbl_raw_data[[#This Row],[Outcome]])</f>
        <v>WITHDRAW</v>
      </c>
      <c r="P5531" s="57" t="str">
        <f>UPPER(tbl_raw_data[[#This Row],[Queue Name]])</f>
        <v>CONSUMER PRE BUREAU</v>
      </c>
      <c r="Q5531" s="57" t="str">
        <f>IF(tbl_raw_data[[#This Row],[time_taken_in_mins]]&lt;=20,"SLA_MET","SLA_NOT_MET")</f>
        <v>SLA_MET</v>
      </c>
    </row>
    <row r="5532" spans="1:17" ht="15" customHeight="1" x14ac:dyDescent="0.25">
      <c r="A5532" s="11" t="s">
        <v>2670</v>
      </c>
      <c r="B5532" s="12">
        <v>45163.733298611114</v>
      </c>
      <c r="C5532" s="27">
        <v>45163.739178240743</v>
      </c>
      <c r="D5532" s="28" t="s">
        <v>8</v>
      </c>
      <c r="E5532" s="28" t="s">
        <v>41</v>
      </c>
      <c r="F5532" s="28" t="s">
        <v>109</v>
      </c>
      <c r="G5532" s="112" t="s">
        <v>2671</v>
      </c>
      <c r="H55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532" s="48">
        <f>tbl_raw_data[[#This Row],[Date Actioned]]-tbl_raw_data[[#This Row],[Date Tagged]]</f>
        <v>5.8796296289074235E-3</v>
      </c>
      <c r="J5532" s="50">
        <f>HOUR(tbl_raw_data[[#This Row],[time_taken]])*60+MINUTE(tbl_raw_data[[#This Row],[time_taken]])+SECOND(tbl_raw_data[[#This Row],[time_taken]])/60</f>
        <v>8.4666666666666668</v>
      </c>
      <c r="K5532" s="54">
        <f>DATE(YEAR(tbl_raw_data[[#This Row],[Date Actioned]]), MONTH(tbl_raw_data[[#This Row],[Date Actioned]]), DAY(tbl_raw_data[[#This Row],[Date Actioned]]))</f>
        <v>45163</v>
      </c>
      <c r="L5532" s="55" t="str">
        <f>UPPER(TEXT(tbl_raw_data[[#This Row],[Updated_date]],"MMMM"))</f>
        <v>AUGUST</v>
      </c>
      <c r="M5532" s="55" t="str">
        <f>UPPER("Week "&amp;IF(ROUNDUP(DAY(tbl_raw_data[[#This Row],[Updated_date]])/7,0)=5,4,ROUNDUP(DAY(tbl_raw_data[[#This Row],[Updated_date]])/7,0)))</f>
        <v>WEEK 4</v>
      </c>
      <c r="N5532" s="57" t="str">
        <f>UPPER(VLOOKUP(tbl_raw_data[[#This Row],[Analyst]],[1]setting!$A$1:$B$15,2,0))</f>
        <v>NAVED</v>
      </c>
      <c r="O5532" s="57" t="str">
        <f>UPPER(tbl_raw_data[[#This Row],[Outcome]])</f>
        <v>WITHDRAW</v>
      </c>
      <c r="P5532" s="57" t="str">
        <f>UPPER(tbl_raw_data[[#This Row],[Queue Name]])</f>
        <v>CONSUMER POST BUREAU</v>
      </c>
      <c r="Q5532" s="57" t="str">
        <f>IF(tbl_raw_data[[#This Row],[time_taken_in_mins]]&lt;=20,"SLA_MET","SLA_NOT_MET")</f>
        <v>SLA_MET</v>
      </c>
    </row>
    <row r="5533" spans="1:17" ht="15" customHeight="1" x14ac:dyDescent="0.25">
      <c r="A5533" s="5" t="s">
        <v>3315</v>
      </c>
      <c r="B5533" s="6">
        <v>45163.734351851854</v>
      </c>
      <c r="C5533" s="23">
        <v>45163.741157407407</v>
      </c>
      <c r="D5533" s="24" t="s">
        <v>13</v>
      </c>
      <c r="E5533" s="24" t="s">
        <v>9</v>
      </c>
      <c r="F5533" s="24" t="s">
        <v>109</v>
      </c>
      <c r="G5533" s="113" t="s">
        <v>147</v>
      </c>
      <c r="H55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3" s="48">
        <f>tbl_raw_data[[#This Row],[Date Actioned]]-tbl_raw_data[[#This Row],[Date Tagged]]</f>
        <v>6.805555553000886E-3</v>
      </c>
      <c r="J5533" s="50">
        <f>HOUR(tbl_raw_data[[#This Row],[time_taken]])*60+MINUTE(tbl_raw_data[[#This Row],[time_taken]])+SECOND(tbl_raw_data[[#This Row],[time_taken]])/60</f>
        <v>9.8000000000000007</v>
      </c>
      <c r="K5533" s="54">
        <f>DATE(YEAR(tbl_raw_data[[#This Row],[Date Actioned]]), MONTH(tbl_raw_data[[#This Row],[Date Actioned]]), DAY(tbl_raw_data[[#This Row],[Date Actioned]]))</f>
        <v>45163</v>
      </c>
      <c r="L5533" s="55" t="str">
        <f>UPPER(TEXT(tbl_raw_data[[#This Row],[Updated_date]],"MMMM"))</f>
        <v>AUGUST</v>
      </c>
      <c r="M5533" s="55" t="str">
        <f>UPPER("Week "&amp;IF(ROUNDUP(DAY(tbl_raw_data[[#This Row],[Updated_date]])/7,0)=5,4,ROUNDUP(DAY(tbl_raw_data[[#This Row],[Updated_date]])/7,0)))</f>
        <v>WEEK 4</v>
      </c>
      <c r="N5533" s="57" t="str">
        <f>UPPER(VLOOKUP(tbl_raw_data[[#This Row],[Analyst]],[1]setting!$A$1:$B$15,2,0))</f>
        <v>NAVED</v>
      </c>
      <c r="O5533" s="57" t="str">
        <f>UPPER(tbl_raw_data[[#This Row],[Outcome]])</f>
        <v>APPROVE</v>
      </c>
      <c r="P5533" s="57" t="str">
        <f>UPPER(tbl_raw_data[[#This Row],[Queue Name]])</f>
        <v>CONSUMER PRE BUREAU</v>
      </c>
      <c r="Q5533" s="57" t="str">
        <f>IF(tbl_raw_data[[#This Row],[time_taken_in_mins]]&lt;=20,"SLA_MET","SLA_NOT_MET")</f>
        <v>SLA_MET</v>
      </c>
    </row>
    <row r="5534" spans="1:17" ht="15" customHeight="1" x14ac:dyDescent="0.25">
      <c r="A5534" s="22" t="s">
        <v>1489</v>
      </c>
      <c r="B5534" s="6">
        <v>45163.73878472222</v>
      </c>
      <c r="C5534" s="23">
        <v>45163.743194444447</v>
      </c>
      <c r="D5534" s="24" t="s">
        <v>8</v>
      </c>
      <c r="E5534" s="24" t="s">
        <v>41</v>
      </c>
      <c r="F5534" s="24" t="s">
        <v>73</v>
      </c>
      <c r="G5534" s="115"/>
      <c r="H55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34" s="48">
        <f>tbl_raw_data[[#This Row],[Date Actioned]]-tbl_raw_data[[#This Row],[Date Tagged]]</f>
        <v>4.4097222271375358E-3</v>
      </c>
      <c r="J5534" s="50">
        <f>HOUR(tbl_raw_data[[#This Row],[time_taken]])*60+MINUTE(tbl_raw_data[[#This Row],[time_taken]])+SECOND(tbl_raw_data[[#This Row],[time_taken]])/60</f>
        <v>6.35</v>
      </c>
      <c r="K5534" s="54">
        <f>DATE(YEAR(tbl_raw_data[[#This Row],[Date Actioned]]), MONTH(tbl_raw_data[[#This Row],[Date Actioned]]), DAY(tbl_raw_data[[#This Row],[Date Actioned]]))</f>
        <v>45163</v>
      </c>
      <c r="L5534" s="55" t="str">
        <f>UPPER(TEXT(tbl_raw_data[[#This Row],[Updated_date]],"MMMM"))</f>
        <v>AUGUST</v>
      </c>
      <c r="M5534" s="55" t="str">
        <f>UPPER("Week "&amp;IF(ROUNDUP(DAY(tbl_raw_data[[#This Row],[Updated_date]])/7,0)=5,4,ROUNDUP(DAY(tbl_raw_data[[#This Row],[Updated_date]])/7,0)))</f>
        <v>WEEK 4</v>
      </c>
      <c r="N5534" s="57" t="str">
        <f>UPPER(VLOOKUP(tbl_raw_data[[#This Row],[Analyst]],[1]setting!$A$1:$B$15,2,0))</f>
        <v>SHAHID</v>
      </c>
      <c r="O5534" s="57" t="str">
        <f>UPPER(tbl_raw_data[[#This Row],[Outcome]])</f>
        <v>WITHDRAW</v>
      </c>
      <c r="P5534" s="57" t="str">
        <f>UPPER(tbl_raw_data[[#This Row],[Queue Name]])</f>
        <v>CONSUMER POST BUREAU</v>
      </c>
      <c r="Q5534" s="57" t="str">
        <f>IF(tbl_raw_data[[#This Row],[time_taken_in_mins]]&lt;=20,"SLA_MET","SLA_NOT_MET")</f>
        <v>SLA_MET</v>
      </c>
    </row>
    <row r="5535" spans="1:17" ht="15" customHeight="1" x14ac:dyDescent="0.25">
      <c r="A5535" s="11" t="s">
        <v>5627</v>
      </c>
      <c r="B5535" s="12">
        <v>45163.739907407406</v>
      </c>
      <c r="C5535" s="27">
        <v>45163.750856481478</v>
      </c>
      <c r="D5535" s="28" t="s">
        <v>13</v>
      </c>
      <c r="E5535" s="28" t="s">
        <v>41</v>
      </c>
      <c r="F5535" s="28" t="s">
        <v>109</v>
      </c>
      <c r="G5535" s="112" t="s">
        <v>29</v>
      </c>
      <c r="H55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5" s="48">
        <f>tbl_raw_data[[#This Row],[Date Actioned]]-tbl_raw_data[[#This Row],[Date Tagged]]</f>
        <v>1.0949074072414078E-2</v>
      </c>
      <c r="J5535" s="50">
        <f>HOUR(tbl_raw_data[[#This Row],[time_taken]])*60+MINUTE(tbl_raw_data[[#This Row],[time_taken]])+SECOND(tbl_raw_data[[#This Row],[time_taken]])/60</f>
        <v>15.766666666666667</v>
      </c>
      <c r="K5535" s="54">
        <f>DATE(YEAR(tbl_raw_data[[#This Row],[Date Actioned]]), MONTH(tbl_raw_data[[#This Row],[Date Actioned]]), DAY(tbl_raw_data[[#This Row],[Date Actioned]]))</f>
        <v>45163</v>
      </c>
      <c r="L5535" s="55" t="str">
        <f>UPPER(TEXT(tbl_raw_data[[#This Row],[Updated_date]],"MMMM"))</f>
        <v>AUGUST</v>
      </c>
      <c r="M5535" s="55" t="str">
        <f>UPPER("Week "&amp;IF(ROUNDUP(DAY(tbl_raw_data[[#This Row],[Updated_date]])/7,0)=5,4,ROUNDUP(DAY(tbl_raw_data[[#This Row],[Updated_date]])/7,0)))</f>
        <v>WEEK 4</v>
      </c>
      <c r="N5535" s="57" t="str">
        <f>UPPER(VLOOKUP(tbl_raw_data[[#This Row],[Analyst]],[1]setting!$A$1:$B$15,2,0))</f>
        <v>NAVED</v>
      </c>
      <c r="O5535" s="57" t="str">
        <f>UPPER(tbl_raw_data[[#This Row],[Outcome]])</f>
        <v>APPROVE</v>
      </c>
      <c r="P5535" s="57" t="str">
        <f>UPPER(tbl_raw_data[[#This Row],[Queue Name]])</f>
        <v>CONSUMER POST BUREAU</v>
      </c>
      <c r="Q5535" s="57" t="str">
        <f>IF(tbl_raw_data[[#This Row],[time_taken_in_mins]]&lt;=20,"SLA_MET","SLA_NOT_MET")</f>
        <v>SLA_MET</v>
      </c>
    </row>
    <row r="5536" spans="1:17" ht="15" customHeight="1" x14ac:dyDescent="0.25">
      <c r="A5536" s="22" t="s">
        <v>1366</v>
      </c>
      <c r="B5536" s="6">
        <v>45163.746979166666</v>
      </c>
      <c r="C5536" s="23">
        <v>45163.751192129632</v>
      </c>
      <c r="D5536" s="24" t="s">
        <v>13</v>
      </c>
      <c r="E5536" s="24" t="s">
        <v>41</v>
      </c>
      <c r="F5536" s="24" t="s">
        <v>73</v>
      </c>
      <c r="G5536" s="113" t="s">
        <v>29</v>
      </c>
      <c r="H55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6" s="48">
        <f>tbl_raw_data[[#This Row],[Date Actioned]]-tbl_raw_data[[#This Row],[Date Tagged]]</f>
        <v>4.2129629655391909E-3</v>
      </c>
      <c r="J5536" s="50">
        <f>HOUR(tbl_raw_data[[#This Row],[time_taken]])*60+MINUTE(tbl_raw_data[[#This Row],[time_taken]])+SECOND(tbl_raw_data[[#This Row],[time_taken]])/60</f>
        <v>6.0666666666666664</v>
      </c>
      <c r="K5536" s="54">
        <f>DATE(YEAR(tbl_raw_data[[#This Row],[Date Actioned]]), MONTH(tbl_raw_data[[#This Row],[Date Actioned]]), DAY(tbl_raw_data[[#This Row],[Date Actioned]]))</f>
        <v>45163</v>
      </c>
      <c r="L5536" s="55" t="str">
        <f>UPPER(TEXT(tbl_raw_data[[#This Row],[Updated_date]],"MMMM"))</f>
        <v>AUGUST</v>
      </c>
      <c r="M5536" s="55" t="str">
        <f>UPPER("Week "&amp;IF(ROUNDUP(DAY(tbl_raw_data[[#This Row],[Updated_date]])/7,0)=5,4,ROUNDUP(DAY(tbl_raw_data[[#This Row],[Updated_date]])/7,0)))</f>
        <v>WEEK 4</v>
      </c>
      <c r="N5536" s="57" t="str">
        <f>UPPER(VLOOKUP(tbl_raw_data[[#This Row],[Analyst]],[1]setting!$A$1:$B$15,2,0))</f>
        <v>SHAHID</v>
      </c>
      <c r="O5536" s="57" t="str">
        <f>UPPER(tbl_raw_data[[#This Row],[Outcome]])</f>
        <v>APPROVE</v>
      </c>
      <c r="P5536" s="57" t="str">
        <f>UPPER(tbl_raw_data[[#This Row],[Queue Name]])</f>
        <v>CONSUMER POST BUREAU</v>
      </c>
      <c r="Q5536" s="57" t="str">
        <f>IF(tbl_raw_data[[#This Row],[time_taken_in_mins]]&lt;=20,"SLA_MET","SLA_NOT_MET")</f>
        <v>SLA_MET</v>
      </c>
    </row>
    <row r="5537" spans="1:17" ht="39" x14ac:dyDescent="0.25">
      <c r="A5537" s="5" t="s">
        <v>5261</v>
      </c>
      <c r="B5537" s="12">
        <v>45163.750740740739</v>
      </c>
      <c r="C5537" s="27">
        <v>45163.760879629626</v>
      </c>
      <c r="D5537" s="28" t="s">
        <v>8</v>
      </c>
      <c r="E5537" s="28" t="s">
        <v>28</v>
      </c>
      <c r="F5537" s="28" t="s">
        <v>109</v>
      </c>
      <c r="G5537" s="112" t="s">
        <v>5262</v>
      </c>
      <c r="H55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37" s="48">
        <f>tbl_raw_data[[#This Row],[Date Actioned]]-tbl_raw_data[[#This Row],[Date Tagged]]</f>
        <v>1.0138888887013309E-2</v>
      </c>
      <c r="J5537" s="50">
        <f>HOUR(tbl_raw_data[[#This Row],[time_taken]])*60+MINUTE(tbl_raw_data[[#This Row],[time_taken]])+SECOND(tbl_raw_data[[#This Row],[time_taken]])/60</f>
        <v>14.6</v>
      </c>
      <c r="K5537" s="54">
        <f>DATE(YEAR(tbl_raw_data[[#This Row],[Date Actioned]]), MONTH(tbl_raw_data[[#This Row],[Date Actioned]]), DAY(tbl_raw_data[[#This Row],[Date Actioned]]))</f>
        <v>45163</v>
      </c>
      <c r="L5537" s="55" t="str">
        <f>UPPER(TEXT(tbl_raw_data[[#This Row],[Updated_date]],"MMMM"))</f>
        <v>AUGUST</v>
      </c>
      <c r="M5537" s="55" t="str">
        <f>UPPER("Week "&amp;IF(ROUNDUP(DAY(tbl_raw_data[[#This Row],[Updated_date]])/7,0)=5,4,ROUNDUP(DAY(tbl_raw_data[[#This Row],[Updated_date]])/7,0)))</f>
        <v>WEEK 4</v>
      </c>
      <c r="N5537" s="57" t="str">
        <f>UPPER(VLOOKUP(tbl_raw_data[[#This Row],[Analyst]],[1]setting!$A$1:$B$15,2,0))</f>
        <v>NAVED</v>
      </c>
      <c r="O5537" s="57" t="str">
        <f>UPPER(tbl_raw_data[[#This Row],[Outcome]])</f>
        <v>WITHDRAW</v>
      </c>
      <c r="P5537" s="57" t="str">
        <f>UPPER(tbl_raw_data[[#This Row],[Queue Name]])</f>
        <v>CONSUMER EXISTING</v>
      </c>
      <c r="Q5537" s="57" t="str">
        <f>IF(tbl_raw_data[[#This Row],[time_taken_in_mins]]&lt;=20,"SLA_MET","SLA_NOT_MET")</f>
        <v>SLA_MET</v>
      </c>
    </row>
    <row r="5538" spans="1:17" ht="15" customHeight="1" x14ac:dyDescent="0.25">
      <c r="A5538" s="5" t="s">
        <v>4677</v>
      </c>
      <c r="B5538" s="12">
        <v>45163.759155092594</v>
      </c>
      <c r="C5538" s="27">
        <v>45163.767997685187</v>
      </c>
      <c r="D5538" s="28" t="s">
        <v>13</v>
      </c>
      <c r="E5538" s="28" t="s">
        <v>41</v>
      </c>
      <c r="F5538" s="28" t="s">
        <v>455</v>
      </c>
      <c r="G5538" s="112" t="s">
        <v>29</v>
      </c>
      <c r="H55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8" s="48">
        <f>tbl_raw_data[[#This Row],[Date Actioned]]-tbl_raw_data[[#This Row],[Date Tagged]]</f>
        <v>8.8425925932824612E-3</v>
      </c>
      <c r="J5538" s="50">
        <f>HOUR(tbl_raw_data[[#This Row],[time_taken]])*60+MINUTE(tbl_raw_data[[#This Row],[time_taken]])+SECOND(tbl_raw_data[[#This Row],[time_taken]])/60</f>
        <v>12.733333333333333</v>
      </c>
      <c r="K5538" s="54">
        <f>DATE(YEAR(tbl_raw_data[[#This Row],[Date Actioned]]), MONTH(tbl_raw_data[[#This Row],[Date Actioned]]), DAY(tbl_raw_data[[#This Row],[Date Actioned]]))</f>
        <v>45163</v>
      </c>
      <c r="L5538" s="55" t="str">
        <f>UPPER(TEXT(tbl_raw_data[[#This Row],[Updated_date]],"MMMM"))</f>
        <v>AUGUST</v>
      </c>
      <c r="M5538" s="55" t="str">
        <f>UPPER("Week "&amp;IF(ROUNDUP(DAY(tbl_raw_data[[#This Row],[Updated_date]])/7,0)=5,4,ROUNDUP(DAY(tbl_raw_data[[#This Row],[Updated_date]])/7,0)))</f>
        <v>WEEK 4</v>
      </c>
      <c r="N5538" s="57" t="str">
        <f>UPPER(VLOOKUP(tbl_raw_data[[#This Row],[Analyst]],[1]setting!$A$1:$B$15,2,0))</f>
        <v>ROHAN</v>
      </c>
      <c r="O5538" s="57" t="str">
        <f>UPPER(tbl_raw_data[[#This Row],[Outcome]])</f>
        <v>APPROVE</v>
      </c>
      <c r="P5538" s="57" t="str">
        <f>UPPER(tbl_raw_data[[#This Row],[Queue Name]])</f>
        <v>CONSUMER POST BUREAU</v>
      </c>
      <c r="Q5538" s="57" t="str">
        <f>IF(tbl_raw_data[[#This Row],[time_taken_in_mins]]&lt;=20,"SLA_MET","SLA_NOT_MET")</f>
        <v>SLA_MET</v>
      </c>
    </row>
    <row r="5539" spans="1:17" ht="15" customHeight="1" x14ac:dyDescent="0.25">
      <c r="A5539" s="11" t="s">
        <v>1660</v>
      </c>
      <c r="B5539" s="6">
        <v>45163.785324074073</v>
      </c>
      <c r="C5539" s="23">
        <v>45163.789953703701</v>
      </c>
      <c r="D5539" s="24" t="s">
        <v>13</v>
      </c>
      <c r="E5539" s="24" t="s">
        <v>28</v>
      </c>
      <c r="F5539" s="24" t="s">
        <v>73</v>
      </c>
      <c r="G5539" s="113" t="s">
        <v>29</v>
      </c>
      <c r="H55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39" s="48">
        <f>tbl_raw_data[[#This Row],[Date Actioned]]-tbl_raw_data[[#This Row],[Date Tagged]]</f>
        <v>4.6296296277432702E-3</v>
      </c>
      <c r="J5539" s="50">
        <f>HOUR(tbl_raw_data[[#This Row],[time_taken]])*60+MINUTE(tbl_raw_data[[#This Row],[time_taken]])+SECOND(tbl_raw_data[[#This Row],[time_taken]])/60</f>
        <v>6.666666666666667</v>
      </c>
      <c r="K5539" s="54">
        <f>DATE(YEAR(tbl_raw_data[[#This Row],[Date Actioned]]), MONTH(tbl_raw_data[[#This Row],[Date Actioned]]), DAY(tbl_raw_data[[#This Row],[Date Actioned]]))</f>
        <v>45163</v>
      </c>
      <c r="L5539" s="55" t="str">
        <f>UPPER(TEXT(tbl_raw_data[[#This Row],[Updated_date]],"MMMM"))</f>
        <v>AUGUST</v>
      </c>
      <c r="M5539" s="55" t="str">
        <f>UPPER("Week "&amp;IF(ROUNDUP(DAY(tbl_raw_data[[#This Row],[Updated_date]])/7,0)=5,4,ROUNDUP(DAY(tbl_raw_data[[#This Row],[Updated_date]])/7,0)))</f>
        <v>WEEK 4</v>
      </c>
      <c r="N5539" s="57" t="str">
        <f>UPPER(VLOOKUP(tbl_raw_data[[#This Row],[Analyst]],[1]setting!$A$1:$B$15,2,0))</f>
        <v>SHAHID</v>
      </c>
      <c r="O5539" s="57" t="str">
        <f>UPPER(tbl_raw_data[[#This Row],[Outcome]])</f>
        <v>APPROVE</v>
      </c>
      <c r="P5539" s="57" t="str">
        <f>UPPER(tbl_raw_data[[#This Row],[Queue Name]])</f>
        <v>CONSUMER EXISTING</v>
      </c>
      <c r="Q5539" s="57" t="str">
        <f>IF(tbl_raw_data[[#This Row],[time_taken_in_mins]]&lt;=20,"SLA_MET","SLA_NOT_MET")</f>
        <v>SLA_MET</v>
      </c>
    </row>
    <row r="5540" spans="1:17" ht="15" customHeight="1" x14ac:dyDescent="0.25">
      <c r="A5540" s="22" t="s">
        <v>1753</v>
      </c>
      <c r="B5540" s="12">
        <v>45163.796932870369</v>
      </c>
      <c r="C5540" s="27">
        <v>45163.801655092589</v>
      </c>
      <c r="D5540" s="28" t="s">
        <v>13</v>
      </c>
      <c r="E5540" s="28" t="s">
        <v>28</v>
      </c>
      <c r="F5540" s="28" t="s">
        <v>73</v>
      </c>
      <c r="G5540" s="112" t="s">
        <v>67</v>
      </c>
      <c r="H55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40" s="48">
        <f>tbl_raw_data[[#This Row],[Date Actioned]]-tbl_raw_data[[#This Row],[Date Tagged]]</f>
        <v>4.7222222201526165E-3</v>
      </c>
      <c r="J5540" s="50">
        <f>HOUR(tbl_raw_data[[#This Row],[time_taken]])*60+MINUTE(tbl_raw_data[[#This Row],[time_taken]])+SECOND(tbl_raw_data[[#This Row],[time_taken]])/60</f>
        <v>6.8</v>
      </c>
      <c r="K5540" s="54">
        <f>DATE(YEAR(tbl_raw_data[[#This Row],[Date Actioned]]), MONTH(tbl_raw_data[[#This Row],[Date Actioned]]), DAY(tbl_raw_data[[#This Row],[Date Actioned]]))</f>
        <v>45163</v>
      </c>
      <c r="L5540" s="55" t="str">
        <f>UPPER(TEXT(tbl_raw_data[[#This Row],[Updated_date]],"MMMM"))</f>
        <v>AUGUST</v>
      </c>
      <c r="M5540" s="55" t="str">
        <f>UPPER("Week "&amp;IF(ROUNDUP(DAY(tbl_raw_data[[#This Row],[Updated_date]])/7,0)=5,4,ROUNDUP(DAY(tbl_raw_data[[#This Row],[Updated_date]])/7,0)))</f>
        <v>WEEK 4</v>
      </c>
      <c r="N5540" s="57" t="str">
        <f>UPPER(VLOOKUP(tbl_raw_data[[#This Row],[Analyst]],[1]setting!$A$1:$B$15,2,0))</f>
        <v>SHAHID</v>
      </c>
      <c r="O5540" s="57" t="str">
        <f>UPPER(tbl_raw_data[[#This Row],[Outcome]])</f>
        <v>APPROVE</v>
      </c>
      <c r="P5540" s="57" t="str">
        <f>UPPER(tbl_raw_data[[#This Row],[Queue Name]])</f>
        <v>CONSUMER EXISTING</v>
      </c>
      <c r="Q5540" s="57" t="str">
        <f>IF(tbl_raw_data[[#This Row],[time_taken_in_mins]]&lt;=20,"SLA_MET","SLA_NOT_MET")</f>
        <v>SLA_MET</v>
      </c>
    </row>
    <row r="5541" spans="1:17" ht="39" x14ac:dyDescent="0.25">
      <c r="A5541" s="11" t="s">
        <v>5591</v>
      </c>
      <c r="B5541" s="6">
        <v>45163.821504629632</v>
      </c>
      <c r="C5541" s="23">
        <v>45163.832361111112</v>
      </c>
      <c r="D5541" s="24" t="s">
        <v>8</v>
      </c>
      <c r="E5541" s="24" t="s">
        <v>28</v>
      </c>
      <c r="F5541" s="24" t="s">
        <v>455</v>
      </c>
      <c r="G5541" s="113" t="s">
        <v>5592</v>
      </c>
      <c r="H55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1" s="48">
        <f>tbl_raw_data[[#This Row],[Date Actioned]]-tbl_raw_data[[#This Row],[Date Tagged]]</f>
        <v>1.0856481480004732E-2</v>
      </c>
      <c r="J5541" s="50">
        <f>HOUR(tbl_raw_data[[#This Row],[time_taken]])*60+MINUTE(tbl_raw_data[[#This Row],[time_taken]])+SECOND(tbl_raw_data[[#This Row],[time_taken]])/60</f>
        <v>15.633333333333333</v>
      </c>
      <c r="K5541" s="54">
        <f>DATE(YEAR(tbl_raw_data[[#This Row],[Date Actioned]]), MONTH(tbl_raw_data[[#This Row],[Date Actioned]]), DAY(tbl_raw_data[[#This Row],[Date Actioned]]))</f>
        <v>45163</v>
      </c>
      <c r="L5541" s="55" t="str">
        <f>UPPER(TEXT(tbl_raw_data[[#This Row],[Updated_date]],"MMMM"))</f>
        <v>AUGUST</v>
      </c>
      <c r="M5541" s="55" t="str">
        <f>UPPER("Week "&amp;IF(ROUNDUP(DAY(tbl_raw_data[[#This Row],[Updated_date]])/7,0)=5,4,ROUNDUP(DAY(tbl_raw_data[[#This Row],[Updated_date]])/7,0)))</f>
        <v>WEEK 4</v>
      </c>
      <c r="N5541" s="57" t="str">
        <f>UPPER(VLOOKUP(tbl_raw_data[[#This Row],[Analyst]],[1]setting!$A$1:$B$15,2,0))</f>
        <v>ROHAN</v>
      </c>
      <c r="O5541" s="57" t="str">
        <f>UPPER(tbl_raw_data[[#This Row],[Outcome]])</f>
        <v>WITHDRAW</v>
      </c>
      <c r="P5541" s="57" t="str">
        <f>UPPER(tbl_raw_data[[#This Row],[Queue Name]])</f>
        <v>CONSUMER EXISTING</v>
      </c>
      <c r="Q5541" s="57" t="str">
        <f>IF(tbl_raw_data[[#This Row],[time_taken_in_mins]]&lt;=20,"SLA_MET","SLA_NOT_MET")</f>
        <v>SLA_MET</v>
      </c>
    </row>
    <row r="5542" spans="1:17" ht="15" customHeight="1" x14ac:dyDescent="0.25">
      <c r="A5542" s="5" t="s">
        <v>7339</v>
      </c>
      <c r="B5542" s="6">
        <v>45163.838935185187</v>
      </c>
      <c r="C5542" s="23">
        <v>45164.361030092594</v>
      </c>
      <c r="D5542" s="24" t="s">
        <v>13</v>
      </c>
      <c r="E5542" s="24" t="s">
        <v>28</v>
      </c>
      <c r="F5542" s="24" t="s">
        <v>73</v>
      </c>
      <c r="G5542" s="115"/>
      <c r="H55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2" s="48">
        <f>tbl_raw_data[[#This Row],[Date Actioned]]-tbl_raw_data[[#This Row],[Date Tagged]]</f>
        <v>0.5220949074064265</v>
      </c>
      <c r="J5542" s="50">
        <f>HOUR(tbl_raw_data[[#This Row],[time_taken]])*60+MINUTE(tbl_raw_data[[#This Row],[time_taken]])+SECOND(tbl_raw_data[[#This Row],[time_taken]])/60</f>
        <v>751.81666666666672</v>
      </c>
      <c r="K5542" s="54">
        <f>DATE(YEAR(tbl_raw_data[[#This Row],[Date Actioned]]), MONTH(tbl_raw_data[[#This Row],[Date Actioned]]), DAY(tbl_raw_data[[#This Row],[Date Actioned]]))</f>
        <v>45164</v>
      </c>
      <c r="L5542" s="55" t="str">
        <f>UPPER(TEXT(tbl_raw_data[[#This Row],[Updated_date]],"MMMM"))</f>
        <v>AUGUST</v>
      </c>
      <c r="M5542" s="55" t="str">
        <f>UPPER("Week "&amp;IF(ROUNDUP(DAY(tbl_raw_data[[#This Row],[Updated_date]])/7,0)=5,4,ROUNDUP(DAY(tbl_raw_data[[#This Row],[Updated_date]])/7,0)))</f>
        <v>WEEK 4</v>
      </c>
      <c r="N5542" s="57" t="str">
        <f>UPPER(VLOOKUP(tbl_raw_data[[#This Row],[Analyst]],[1]setting!$A$1:$B$15,2,0))</f>
        <v>SHAHID</v>
      </c>
      <c r="O5542" s="57" t="str">
        <f>UPPER(tbl_raw_data[[#This Row],[Outcome]])</f>
        <v>APPROVE</v>
      </c>
      <c r="P5542" s="57" t="str">
        <f>UPPER(tbl_raw_data[[#This Row],[Queue Name]])</f>
        <v>CONSUMER EXISTING</v>
      </c>
      <c r="Q5542" s="57" t="str">
        <f>IF(tbl_raw_data[[#This Row],[time_taken_in_mins]]&lt;=20,"SLA_MET","SLA_NOT_MET")</f>
        <v>SLA_NOT_MET</v>
      </c>
    </row>
    <row r="5543" spans="1:17" ht="15" customHeight="1" x14ac:dyDescent="0.25">
      <c r="A5543" s="5" t="s">
        <v>7253</v>
      </c>
      <c r="B5543" s="6">
        <v>45164.139328703706</v>
      </c>
      <c r="C5543" s="23">
        <v>45164.35496527778</v>
      </c>
      <c r="D5543" s="24" t="s">
        <v>8</v>
      </c>
      <c r="E5543" s="24" t="s">
        <v>41</v>
      </c>
      <c r="F5543" s="24" t="s">
        <v>73</v>
      </c>
      <c r="G5543" s="115"/>
      <c r="H55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3" s="48">
        <f>tbl_raw_data[[#This Row],[Date Actioned]]-tbl_raw_data[[#This Row],[Date Tagged]]</f>
        <v>0.21563657407386927</v>
      </c>
      <c r="J5543" s="50">
        <f>HOUR(tbl_raw_data[[#This Row],[time_taken]])*60+MINUTE(tbl_raw_data[[#This Row],[time_taken]])+SECOND(tbl_raw_data[[#This Row],[time_taken]])/60</f>
        <v>310.51666666666665</v>
      </c>
      <c r="K5543" s="54">
        <f>DATE(YEAR(tbl_raw_data[[#This Row],[Date Actioned]]), MONTH(tbl_raw_data[[#This Row],[Date Actioned]]), DAY(tbl_raw_data[[#This Row],[Date Actioned]]))</f>
        <v>45164</v>
      </c>
      <c r="L5543" s="55" t="str">
        <f>UPPER(TEXT(tbl_raw_data[[#This Row],[Updated_date]],"MMMM"))</f>
        <v>AUGUST</v>
      </c>
      <c r="M5543" s="55" t="str">
        <f>UPPER("Week "&amp;IF(ROUNDUP(DAY(tbl_raw_data[[#This Row],[Updated_date]])/7,0)=5,4,ROUNDUP(DAY(tbl_raw_data[[#This Row],[Updated_date]])/7,0)))</f>
        <v>WEEK 4</v>
      </c>
      <c r="N5543" s="57" t="str">
        <f>UPPER(VLOOKUP(tbl_raw_data[[#This Row],[Analyst]],[1]setting!$A$1:$B$15,2,0))</f>
        <v>SHAHID</v>
      </c>
      <c r="O5543" s="57" t="str">
        <f>UPPER(tbl_raw_data[[#This Row],[Outcome]])</f>
        <v>WITHDRAW</v>
      </c>
      <c r="P5543" s="57" t="str">
        <f>UPPER(tbl_raw_data[[#This Row],[Queue Name]])</f>
        <v>CONSUMER POST BUREAU</v>
      </c>
      <c r="Q5543" s="57" t="str">
        <f>IF(tbl_raw_data[[#This Row],[time_taken_in_mins]]&lt;=20,"SLA_MET","SLA_NOT_MET")</f>
        <v>SLA_NOT_MET</v>
      </c>
    </row>
    <row r="5544" spans="1:17" ht="15" customHeight="1" x14ac:dyDescent="0.25">
      <c r="A5544" s="11" t="s">
        <v>7249</v>
      </c>
      <c r="B5544" s="12">
        <v>45164.199386574073</v>
      </c>
      <c r="C5544" s="27">
        <v>45164.357152777775</v>
      </c>
      <c r="D5544" s="28" t="s">
        <v>8</v>
      </c>
      <c r="E5544" s="28" t="s">
        <v>41</v>
      </c>
      <c r="F5544" s="28" t="s">
        <v>73</v>
      </c>
      <c r="G5544" s="114"/>
      <c r="H55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4" s="48">
        <f>tbl_raw_data[[#This Row],[Date Actioned]]-tbl_raw_data[[#This Row],[Date Tagged]]</f>
        <v>0.15776620370161254</v>
      </c>
      <c r="J5544" s="50">
        <f>HOUR(tbl_raw_data[[#This Row],[time_taken]])*60+MINUTE(tbl_raw_data[[#This Row],[time_taken]])+SECOND(tbl_raw_data[[#This Row],[time_taken]])/60</f>
        <v>227.18333333333334</v>
      </c>
      <c r="K5544" s="54">
        <f>DATE(YEAR(tbl_raw_data[[#This Row],[Date Actioned]]), MONTH(tbl_raw_data[[#This Row],[Date Actioned]]), DAY(tbl_raw_data[[#This Row],[Date Actioned]]))</f>
        <v>45164</v>
      </c>
      <c r="L5544" s="55" t="str">
        <f>UPPER(TEXT(tbl_raw_data[[#This Row],[Updated_date]],"MMMM"))</f>
        <v>AUGUST</v>
      </c>
      <c r="M5544" s="55" t="str">
        <f>UPPER("Week "&amp;IF(ROUNDUP(DAY(tbl_raw_data[[#This Row],[Updated_date]])/7,0)=5,4,ROUNDUP(DAY(tbl_raw_data[[#This Row],[Updated_date]])/7,0)))</f>
        <v>WEEK 4</v>
      </c>
      <c r="N5544" s="57" t="str">
        <f>UPPER(VLOOKUP(tbl_raw_data[[#This Row],[Analyst]],[1]setting!$A$1:$B$15,2,0))</f>
        <v>SHAHID</v>
      </c>
      <c r="O5544" s="57" t="str">
        <f>UPPER(tbl_raw_data[[#This Row],[Outcome]])</f>
        <v>WITHDRAW</v>
      </c>
      <c r="P5544" s="57" t="str">
        <f>UPPER(tbl_raw_data[[#This Row],[Queue Name]])</f>
        <v>CONSUMER POST BUREAU</v>
      </c>
      <c r="Q5544" s="57" t="str">
        <f>IF(tbl_raw_data[[#This Row],[time_taken_in_mins]]&lt;=20,"SLA_MET","SLA_NOT_MET")</f>
        <v>SLA_NOT_MET</v>
      </c>
    </row>
    <row r="5545" spans="1:17" ht="15" customHeight="1" x14ac:dyDescent="0.25">
      <c r="A5545" s="22" t="s">
        <v>757</v>
      </c>
      <c r="B5545" s="6">
        <v>45164.382361111115</v>
      </c>
      <c r="C5545" s="23">
        <v>45164.385613425926</v>
      </c>
      <c r="D5545" s="24" t="s">
        <v>8</v>
      </c>
      <c r="E5545" s="24" t="s">
        <v>41</v>
      </c>
      <c r="F5545" s="24" t="s">
        <v>73</v>
      </c>
      <c r="G5545" s="115"/>
      <c r="H55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45" s="48">
        <f>tbl_raw_data[[#This Row],[Date Actioned]]-tbl_raw_data[[#This Row],[Date Tagged]]</f>
        <v>3.2523148111067712E-3</v>
      </c>
      <c r="J5545" s="50">
        <f>HOUR(tbl_raw_data[[#This Row],[time_taken]])*60+MINUTE(tbl_raw_data[[#This Row],[time_taken]])+SECOND(tbl_raw_data[[#This Row],[time_taken]])/60</f>
        <v>4.6833333333333336</v>
      </c>
      <c r="K5545" s="54">
        <f>DATE(YEAR(tbl_raw_data[[#This Row],[Date Actioned]]), MONTH(tbl_raw_data[[#This Row],[Date Actioned]]), DAY(tbl_raw_data[[#This Row],[Date Actioned]]))</f>
        <v>45164</v>
      </c>
      <c r="L5545" s="55" t="str">
        <f>UPPER(TEXT(tbl_raw_data[[#This Row],[Updated_date]],"MMMM"))</f>
        <v>AUGUST</v>
      </c>
      <c r="M5545" s="55" t="str">
        <f>UPPER("Week "&amp;IF(ROUNDUP(DAY(tbl_raw_data[[#This Row],[Updated_date]])/7,0)=5,4,ROUNDUP(DAY(tbl_raw_data[[#This Row],[Updated_date]])/7,0)))</f>
        <v>WEEK 4</v>
      </c>
      <c r="N5545" s="57" t="str">
        <f>UPPER(VLOOKUP(tbl_raw_data[[#This Row],[Analyst]],[1]setting!$A$1:$B$15,2,0))</f>
        <v>SHAHID</v>
      </c>
      <c r="O5545" s="57" t="str">
        <f>UPPER(tbl_raw_data[[#This Row],[Outcome]])</f>
        <v>WITHDRAW</v>
      </c>
      <c r="P5545" s="57" t="str">
        <f>UPPER(tbl_raw_data[[#This Row],[Queue Name]])</f>
        <v>CONSUMER POST BUREAU</v>
      </c>
      <c r="Q5545" s="57" t="str">
        <f>IF(tbl_raw_data[[#This Row],[time_taken_in_mins]]&lt;=20,"SLA_MET","SLA_NOT_MET")</f>
        <v>SLA_MET</v>
      </c>
    </row>
    <row r="5546" spans="1:17" ht="15" customHeight="1" x14ac:dyDescent="0.25">
      <c r="A5546" s="5" t="s">
        <v>2827</v>
      </c>
      <c r="B5546" s="12">
        <v>45164.430983796294</v>
      </c>
      <c r="C5546" s="27">
        <v>45164.437083333331</v>
      </c>
      <c r="D5546" s="28" t="s">
        <v>8</v>
      </c>
      <c r="E5546" s="28" t="s">
        <v>9</v>
      </c>
      <c r="F5546" s="28" t="s">
        <v>10</v>
      </c>
      <c r="G5546" s="112" t="s">
        <v>1052</v>
      </c>
      <c r="H55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6" s="48">
        <f>tbl_raw_data[[#This Row],[Date Actioned]]-tbl_raw_data[[#This Row],[Date Tagged]]</f>
        <v>6.0995370367891155E-3</v>
      </c>
      <c r="J5546" s="50">
        <f>HOUR(tbl_raw_data[[#This Row],[time_taken]])*60+MINUTE(tbl_raw_data[[#This Row],[time_taken]])+SECOND(tbl_raw_data[[#This Row],[time_taken]])/60</f>
        <v>8.7833333333333332</v>
      </c>
      <c r="K5546" s="54">
        <f>DATE(YEAR(tbl_raw_data[[#This Row],[Date Actioned]]), MONTH(tbl_raw_data[[#This Row],[Date Actioned]]), DAY(tbl_raw_data[[#This Row],[Date Actioned]]))</f>
        <v>45164</v>
      </c>
      <c r="L5546" s="55" t="str">
        <f>UPPER(TEXT(tbl_raw_data[[#This Row],[Updated_date]],"MMMM"))</f>
        <v>AUGUST</v>
      </c>
      <c r="M5546" s="55" t="str">
        <f>UPPER("Week "&amp;IF(ROUNDUP(DAY(tbl_raw_data[[#This Row],[Updated_date]])/7,0)=5,4,ROUNDUP(DAY(tbl_raw_data[[#This Row],[Updated_date]])/7,0)))</f>
        <v>WEEK 4</v>
      </c>
      <c r="N5546" s="57" t="str">
        <f>UPPER(VLOOKUP(tbl_raw_data[[#This Row],[Analyst]],[1]setting!$A$1:$B$15,2,0))</f>
        <v>SAM</v>
      </c>
      <c r="O5546" s="57" t="str">
        <f>UPPER(tbl_raw_data[[#This Row],[Outcome]])</f>
        <v>WITHDRAW</v>
      </c>
      <c r="P5546" s="57" t="str">
        <f>UPPER(tbl_raw_data[[#This Row],[Queue Name]])</f>
        <v>CONSUMER PRE BUREAU</v>
      </c>
      <c r="Q5546" s="57" t="str">
        <f>IF(tbl_raw_data[[#This Row],[time_taken_in_mins]]&lt;=20,"SLA_MET","SLA_NOT_MET")</f>
        <v>SLA_MET</v>
      </c>
    </row>
    <row r="5547" spans="1:17" ht="15" customHeight="1" x14ac:dyDescent="0.25">
      <c r="A5547" s="11" t="s">
        <v>179</v>
      </c>
      <c r="B5547" s="6">
        <v>45164.439953703702</v>
      </c>
      <c r="C5547" s="23">
        <v>45164.441805555558</v>
      </c>
      <c r="D5547" s="24" t="s">
        <v>8</v>
      </c>
      <c r="E5547" s="24" t="s">
        <v>9</v>
      </c>
      <c r="F5547" s="24" t="s">
        <v>14</v>
      </c>
      <c r="G5547" s="113" t="s">
        <v>180</v>
      </c>
      <c r="H55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7" s="48">
        <f>tbl_raw_data[[#This Row],[Date Actioned]]-tbl_raw_data[[#This Row],[Date Tagged]]</f>
        <v>1.8518518554628827E-3</v>
      </c>
      <c r="J5547" s="50">
        <f>HOUR(tbl_raw_data[[#This Row],[time_taken]])*60+MINUTE(tbl_raw_data[[#This Row],[time_taken]])+SECOND(tbl_raw_data[[#This Row],[time_taken]])/60</f>
        <v>2.6666666666666665</v>
      </c>
      <c r="K5547" s="54">
        <f>DATE(YEAR(tbl_raw_data[[#This Row],[Date Actioned]]), MONTH(tbl_raw_data[[#This Row],[Date Actioned]]), DAY(tbl_raw_data[[#This Row],[Date Actioned]]))</f>
        <v>45164</v>
      </c>
      <c r="L5547" s="55" t="str">
        <f>UPPER(TEXT(tbl_raw_data[[#This Row],[Updated_date]],"MMMM"))</f>
        <v>AUGUST</v>
      </c>
      <c r="M5547" s="55" t="str">
        <f>UPPER("Week "&amp;IF(ROUNDUP(DAY(tbl_raw_data[[#This Row],[Updated_date]])/7,0)=5,4,ROUNDUP(DAY(tbl_raw_data[[#This Row],[Updated_date]])/7,0)))</f>
        <v>WEEK 4</v>
      </c>
      <c r="N5547" s="57" t="str">
        <f>UPPER(VLOOKUP(tbl_raw_data[[#This Row],[Analyst]],[1]setting!$A$1:$B$15,2,0))</f>
        <v>HARDIK</v>
      </c>
      <c r="O5547" s="57" t="str">
        <f>UPPER(tbl_raw_data[[#This Row],[Outcome]])</f>
        <v>WITHDRAW</v>
      </c>
      <c r="P5547" s="57" t="str">
        <f>UPPER(tbl_raw_data[[#This Row],[Queue Name]])</f>
        <v>CONSUMER PRE BUREAU</v>
      </c>
      <c r="Q5547" s="57" t="str">
        <f>IF(tbl_raw_data[[#This Row],[time_taken_in_mins]]&lt;=20,"SLA_MET","SLA_NOT_MET")</f>
        <v>SLA_MET</v>
      </c>
    </row>
    <row r="5548" spans="1:17" ht="15" customHeight="1" x14ac:dyDescent="0.25">
      <c r="A5548" s="22" t="s">
        <v>1742</v>
      </c>
      <c r="B5548" s="12">
        <v>45164.442291666666</v>
      </c>
      <c r="C5548" s="27">
        <v>45164.447002314817</v>
      </c>
      <c r="D5548" s="28" t="s">
        <v>13</v>
      </c>
      <c r="E5548" s="28" t="s">
        <v>9</v>
      </c>
      <c r="F5548" s="28" t="s">
        <v>10</v>
      </c>
      <c r="G5548" s="112" t="s">
        <v>67</v>
      </c>
      <c r="H55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48" s="48">
        <f>tbl_raw_data[[#This Row],[Date Actioned]]-tbl_raw_data[[#This Row],[Date Tagged]]</f>
        <v>4.7106481506489217E-3</v>
      </c>
      <c r="J5548" s="50">
        <f>HOUR(tbl_raw_data[[#This Row],[time_taken]])*60+MINUTE(tbl_raw_data[[#This Row],[time_taken]])+SECOND(tbl_raw_data[[#This Row],[time_taken]])/60</f>
        <v>6.7833333333333332</v>
      </c>
      <c r="K5548" s="54">
        <f>DATE(YEAR(tbl_raw_data[[#This Row],[Date Actioned]]), MONTH(tbl_raw_data[[#This Row],[Date Actioned]]), DAY(tbl_raw_data[[#This Row],[Date Actioned]]))</f>
        <v>45164</v>
      </c>
      <c r="L5548" s="55" t="str">
        <f>UPPER(TEXT(tbl_raw_data[[#This Row],[Updated_date]],"MMMM"))</f>
        <v>AUGUST</v>
      </c>
      <c r="M5548" s="55" t="str">
        <f>UPPER("Week "&amp;IF(ROUNDUP(DAY(tbl_raw_data[[#This Row],[Updated_date]])/7,0)=5,4,ROUNDUP(DAY(tbl_raw_data[[#This Row],[Updated_date]])/7,0)))</f>
        <v>WEEK 4</v>
      </c>
      <c r="N5548" s="57" t="str">
        <f>UPPER(VLOOKUP(tbl_raw_data[[#This Row],[Analyst]],[1]setting!$A$1:$B$15,2,0))</f>
        <v>SAM</v>
      </c>
      <c r="O5548" s="57" t="str">
        <f>UPPER(tbl_raw_data[[#This Row],[Outcome]])</f>
        <v>APPROVE</v>
      </c>
      <c r="P5548" s="57" t="str">
        <f>UPPER(tbl_raw_data[[#This Row],[Queue Name]])</f>
        <v>CONSUMER PRE BUREAU</v>
      </c>
      <c r="Q5548" s="57" t="str">
        <f>IF(tbl_raw_data[[#This Row],[time_taken_in_mins]]&lt;=20,"SLA_MET","SLA_NOT_MET")</f>
        <v>SLA_MET</v>
      </c>
    </row>
    <row r="5549" spans="1:17" ht="15" customHeight="1" x14ac:dyDescent="0.25">
      <c r="A5549" s="22" t="s">
        <v>1586</v>
      </c>
      <c r="B5549" s="12">
        <v>45164.44295138889</v>
      </c>
      <c r="C5549" s="27">
        <v>45164.447511574072</v>
      </c>
      <c r="D5549" s="28" t="s">
        <v>8</v>
      </c>
      <c r="E5549" s="28" t="s">
        <v>9</v>
      </c>
      <c r="F5549" s="28" t="s">
        <v>14</v>
      </c>
      <c r="G5549" s="112" t="s">
        <v>1587</v>
      </c>
      <c r="H55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49" s="48">
        <f>tbl_raw_data[[#This Row],[Date Actioned]]-tbl_raw_data[[#This Row],[Date Tagged]]</f>
        <v>4.5601851816172712E-3</v>
      </c>
      <c r="J5549" s="50">
        <f>HOUR(tbl_raw_data[[#This Row],[time_taken]])*60+MINUTE(tbl_raw_data[[#This Row],[time_taken]])+SECOND(tbl_raw_data[[#This Row],[time_taken]])/60</f>
        <v>6.5666666666666664</v>
      </c>
      <c r="K5549" s="54">
        <f>DATE(YEAR(tbl_raw_data[[#This Row],[Date Actioned]]), MONTH(tbl_raw_data[[#This Row],[Date Actioned]]), DAY(tbl_raw_data[[#This Row],[Date Actioned]]))</f>
        <v>45164</v>
      </c>
      <c r="L5549" s="55" t="str">
        <f>UPPER(TEXT(tbl_raw_data[[#This Row],[Updated_date]],"MMMM"))</f>
        <v>AUGUST</v>
      </c>
      <c r="M5549" s="55" t="str">
        <f>UPPER("Week "&amp;IF(ROUNDUP(DAY(tbl_raw_data[[#This Row],[Updated_date]])/7,0)=5,4,ROUNDUP(DAY(tbl_raw_data[[#This Row],[Updated_date]])/7,0)))</f>
        <v>WEEK 4</v>
      </c>
      <c r="N5549" s="57" t="str">
        <f>UPPER(VLOOKUP(tbl_raw_data[[#This Row],[Analyst]],[1]setting!$A$1:$B$15,2,0))</f>
        <v>HARDIK</v>
      </c>
      <c r="O5549" s="57" t="str">
        <f>UPPER(tbl_raw_data[[#This Row],[Outcome]])</f>
        <v>WITHDRAW</v>
      </c>
      <c r="P5549" s="57" t="str">
        <f>UPPER(tbl_raw_data[[#This Row],[Queue Name]])</f>
        <v>CONSUMER PRE BUREAU</v>
      </c>
      <c r="Q5549" s="57" t="str">
        <f>IF(tbl_raw_data[[#This Row],[time_taken_in_mins]]&lt;=20,"SLA_MET","SLA_NOT_MET")</f>
        <v>SLA_MET</v>
      </c>
    </row>
    <row r="5550" spans="1:17" ht="39" x14ac:dyDescent="0.25">
      <c r="A5550" s="5" t="s">
        <v>2200</v>
      </c>
      <c r="B5550" s="6">
        <v>45164.444513888891</v>
      </c>
      <c r="C5550" s="23">
        <v>45164.449861111112</v>
      </c>
      <c r="D5550" s="24" t="s">
        <v>8</v>
      </c>
      <c r="E5550" s="24" t="s">
        <v>28</v>
      </c>
      <c r="F5550" s="24" t="s">
        <v>10</v>
      </c>
      <c r="G5550" s="113" t="s">
        <v>493</v>
      </c>
      <c r="H55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50" s="48">
        <f>tbl_raw_data[[#This Row],[Date Actioned]]-tbl_raw_data[[#This Row],[Date Tagged]]</f>
        <v>5.3472222207346931E-3</v>
      </c>
      <c r="J5550" s="50">
        <f>HOUR(tbl_raw_data[[#This Row],[time_taken]])*60+MINUTE(tbl_raw_data[[#This Row],[time_taken]])+SECOND(tbl_raw_data[[#This Row],[time_taken]])/60</f>
        <v>7.7</v>
      </c>
      <c r="K5550" s="54">
        <f>DATE(YEAR(tbl_raw_data[[#This Row],[Date Actioned]]), MONTH(tbl_raw_data[[#This Row],[Date Actioned]]), DAY(tbl_raw_data[[#This Row],[Date Actioned]]))</f>
        <v>45164</v>
      </c>
      <c r="L5550" s="55" t="str">
        <f>UPPER(TEXT(tbl_raw_data[[#This Row],[Updated_date]],"MMMM"))</f>
        <v>AUGUST</v>
      </c>
      <c r="M5550" s="55" t="str">
        <f>UPPER("Week "&amp;IF(ROUNDUP(DAY(tbl_raw_data[[#This Row],[Updated_date]])/7,0)=5,4,ROUNDUP(DAY(tbl_raw_data[[#This Row],[Updated_date]])/7,0)))</f>
        <v>WEEK 4</v>
      </c>
      <c r="N5550" s="57" t="str">
        <f>UPPER(VLOOKUP(tbl_raw_data[[#This Row],[Analyst]],[1]setting!$A$1:$B$15,2,0))</f>
        <v>SAM</v>
      </c>
      <c r="O5550" s="57" t="str">
        <f>UPPER(tbl_raw_data[[#This Row],[Outcome]])</f>
        <v>WITHDRAW</v>
      </c>
      <c r="P5550" s="57" t="str">
        <f>UPPER(tbl_raw_data[[#This Row],[Queue Name]])</f>
        <v>CONSUMER EXISTING</v>
      </c>
      <c r="Q5550" s="57" t="str">
        <f>IF(tbl_raw_data[[#This Row],[time_taken_in_mins]]&lt;=20,"SLA_MET","SLA_NOT_MET")</f>
        <v>SLA_MET</v>
      </c>
    </row>
    <row r="5551" spans="1:17" ht="51.75" x14ac:dyDescent="0.25">
      <c r="A5551" s="11" t="s">
        <v>3815</v>
      </c>
      <c r="B5551" s="12">
        <v>45164.445277777777</v>
      </c>
      <c r="C5551" s="27">
        <v>45164.452743055554</v>
      </c>
      <c r="D5551" s="28" t="s">
        <v>8</v>
      </c>
      <c r="E5551" s="28" t="s">
        <v>28</v>
      </c>
      <c r="F5551" s="28" t="s">
        <v>14</v>
      </c>
      <c r="G5551" s="112" t="s">
        <v>1052</v>
      </c>
      <c r="H55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51" s="48">
        <f>tbl_raw_data[[#This Row],[Date Actioned]]-tbl_raw_data[[#This Row],[Date Tagged]]</f>
        <v>7.4652777766459621E-3</v>
      </c>
      <c r="J5551" s="50">
        <f>HOUR(tbl_raw_data[[#This Row],[time_taken]])*60+MINUTE(tbl_raw_data[[#This Row],[time_taken]])+SECOND(tbl_raw_data[[#This Row],[time_taken]])/60</f>
        <v>10.75</v>
      </c>
      <c r="K5551" s="54">
        <f>DATE(YEAR(tbl_raw_data[[#This Row],[Date Actioned]]), MONTH(tbl_raw_data[[#This Row],[Date Actioned]]), DAY(tbl_raw_data[[#This Row],[Date Actioned]]))</f>
        <v>45164</v>
      </c>
      <c r="L5551" s="55" t="str">
        <f>UPPER(TEXT(tbl_raw_data[[#This Row],[Updated_date]],"MMMM"))</f>
        <v>AUGUST</v>
      </c>
      <c r="M5551" s="55" t="str">
        <f>UPPER("Week "&amp;IF(ROUNDUP(DAY(tbl_raw_data[[#This Row],[Updated_date]])/7,0)=5,4,ROUNDUP(DAY(tbl_raw_data[[#This Row],[Updated_date]])/7,0)))</f>
        <v>WEEK 4</v>
      </c>
      <c r="N5551" s="57" t="str">
        <f>UPPER(VLOOKUP(tbl_raw_data[[#This Row],[Analyst]],[1]setting!$A$1:$B$15,2,0))</f>
        <v>HARDIK</v>
      </c>
      <c r="O5551" s="57" t="str">
        <f>UPPER(tbl_raw_data[[#This Row],[Outcome]])</f>
        <v>WITHDRAW</v>
      </c>
      <c r="P5551" s="57" t="str">
        <f>UPPER(tbl_raw_data[[#This Row],[Queue Name]])</f>
        <v>CONSUMER EXISTING</v>
      </c>
      <c r="Q5551" s="57" t="str">
        <f>IF(tbl_raw_data[[#This Row],[time_taken_in_mins]]&lt;=20,"SLA_MET","SLA_NOT_MET")</f>
        <v>SLA_MET</v>
      </c>
    </row>
    <row r="5552" spans="1:17" ht="15" customHeight="1" x14ac:dyDescent="0.25">
      <c r="A5552" s="22" t="s">
        <v>767</v>
      </c>
      <c r="B5552" s="6">
        <v>45164.445752314816</v>
      </c>
      <c r="C5552" s="23">
        <v>45164.44902777778</v>
      </c>
      <c r="D5552" s="24" t="s">
        <v>8</v>
      </c>
      <c r="E5552" s="24" t="s">
        <v>41</v>
      </c>
      <c r="F5552" s="24" t="s">
        <v>73</v>
      </c>
      <c r="G5552" s="115"/>
      <c r="H55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52" s="48">
        <f>tbl_raw_data[[#This Row],[Date Actioned]]-tbl_raw_data[[#This Row],[Date Tagged]]</f>
        <v>3.275462964666076E-3</v>
      </c>
      <c r="J5552" s="50">
        <f>HOUR(tbl_raw_data[[#This Row],[time_taken]])*60+MINUTE(tbl_raw_data[[#This Row],[time_taken]])+SECOND(tbl_raw_data[[#This Row],[time_taken]])/60</f>
        <v>4.7166666666666668</v>
      </c>
      <c r="K5552" s="54">
        <f>DATE(YEAR(tbl_raw_data[[#This Row],[Date Actioned]]), MONTH(tbl_raw_data[[#This Row],[Date Actioned]]), DAY(tbl_raw_data[[#This Row],[Date Actioned]]))</f>
        <v>45164</v>
      </c>
      <c r="L5552" s="55" t="str">
        <f>UPPER(TEXT(tbl_raw_data[[#This Row],[Updated_date]],"MMMM"))</f>
        <v>AUGUST</v>
      </c>
      <c r="M5552" s="55" t="str">
        <f>UPPER("Week "&amp;IF(ROUNDUP(DAY(tbl_raw_data[[#This Row],[Updated_date]])/7,0)=5,4,ROUNDUP(DAY(tbl_raw_data[[#This Row],[Updated_date]])/7,0)))</f>
        <v>WEEK 4</v>
      </c>
      <c r="N5552" s="57" t="str">
        <f>UPPER(VLOOKUP(tbl_raw_data[[#This Row],[Analyst]],[1]setting!$A$1:$B$15,2,0))</f>
        <v>SHAHID</v>
      </c>
      <c r="O5552" s="57" t="str">
        <f>UPPER(tbl_raw_data[[#This Row],[Outcome]])</f>
        <v>WITHDRAW</v>
      </c>
      <c r="P5552" s="57" t="str">
        <f>UPPER(tbl_raw_data[[#This Row],[Queue Name]])</f>
        <v>CONSUMER POST BUREAU</v>
      </c>
      <c r="Q5552" s="57" t="str">
        <f>IF(tbl_raw_data[[#This Row],[time_taken_in_mins]]&lt;=20,"SLA_MET","SLA_NOT_MET")</f>
        <v>SLA_MET</v>
      </c>
    </row>
    <row r="5553" spans="1:17" ht="15" customHeight="1" x14ac:dyDescent="0.25">
      <c r="A5553" s="11" t="s">
        <v>2115</v>
      </c>
      <c r="B5553" s="6">
        <v>45164.450752314813</v>
      </c>
      <c r="C5553" s="23">
        <v>45164.455983796295</v>
      </c>
      <c r="D5553" s="24" t="s">
        <v>46</v>
      </c>
      <c r="E5553" s="24" t="s">
        <v>41</v>
      </c>
      <c r="F5553" s="24" t="s">
        <v>73</v>
      </c>
      <c r="G5553" s="115"/>
      <c r="H55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53" s="48">
        <f>tbl_raw_data[[#This Row],[Date Actioned]]-tbl_raw_data[[#This Row],[Date Tagged]]</f>
        <v>5.2314814820419997E-3</v>
      </c>
      <c r="J5553" s="50">
        <f>HOUR(tbl_raw_data[[#This Row],[time_taken]])*60+MINUTE(tbl_raw_data[[#This Row],[time_taken]])+SECOND(tbl_raw_data[[#This Row],[time_taken]])/60</f>
        <v>7.5333333333333332</v>
      </c>
      <c r="K5553" s="54">
        <f>DATE(YEAR(tbl_raw_data[[#This Row],[Date Actioned]]), MONTH(tbl_raw_data[[#This Row],[Date Actioned]]), DAY(tbl_raw_data[[#This Row],[Date Actioned]]))</f>
        <v>45164</v>
      </c>
      <c r="L5553" s="55" t="str">
        <f>UPPER(TEXT(tbl_raw_data[[#This Row],[Updated_date]],"MMMM"))</f>
        <v>AUGUST</v>
      </c>
      <c r="M5553" s="55" t="str">
        <f>UPPER("Week "&amp;IF(ROUNDUP(DAY(tbl_raw_data[[#This Row],[Updated_date]])/7,0)=5,4,ROUNDUP(DAY(tbl_raw_data[[#This Row],[Updated_date]])/7,0)))</f>
        <v>WEEK 4</v>
      </c>
      <c r="N5553" s="57" t="str">
        <f>UPPER(VLOOKUP(tbl_raw_data[[#This Row],[Analyst]],[1]setting!$A$1:$B$15,2,0))</f>
        <v>SHAHID</v>
      </c>
      <c r="O5553" s="57" t="str">
        <f>UPPER(tbl_raw_data[[#This Row],[Outcome]])</f>
        <v>DECLINE</v>
      </c>
      <c r="P5553" s="57" t="str">
        <f>UPPER(tbl_raw_data[[#This Row],[Queue Name]])</f>
        <v>CONSUMER POST BUREAU</v>
      </c>
      <c r="Q5553" s="57" t="str">
        <f>IF(tbl_raw_data[[#This Row],[time_taken_in_mins]]&lt;=20,"SLA_MET","SLA_NOT_MET")</f>
        <v>SLA_MET</v>
      </c>
    </row>
    <row r="5554" spans="1:17" ht="15" customHeight="1" x14ac:dyDescent="0.25">
      <c r="A5554" s="5" t="s">
        <v>4306</v>
      </c>
      <c r="B5554" s="6">
        <v>45164.452997685185</v>
      </c>
      <c r="C5554" s="23">
        <v>45164.461215277777</v>
      </c>
      <c r="D5554" s="24" t="s">
        <v>13</v>
      </c>
      <c r="E5554" s="24" t="s">
        <v>28</v>
      </c>
      <c r="F5554" s="24" t="s">
        <v>10</v>
      </c>
      <c r="G5554" s="115"/>
      <c r="H55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54" s="48">
        <f>tbl_raw_data[[#This Row],[Date Actioned]]-tbl_raw_data[[#This Row],[Date Tagged]]</f>
        <v>8.2175925927003846E-3</v>
      </c>
      <c r="J5554" s="50">
        <f>HOUR(tbl_raw_data[[#This Row],[time_taken]])*60+MINUTE(tbl_raw_data[[#This Row],[time_taken]])+SECOND(tbl_raw_data[[#This Row],[time_taken]])/60</f>
        <v>11.833333333333334</v>
      </c>
      <c r="K5554" s="54">
        <f>DATE(YEAR(tbl_raw_data[[#This Row],[Date Actioned]]), MONTH(tbl_raw_data[[#This Row],[Date Actioned]]), DAY(tbl_raw_data[[#This Row],[Date Actioned]]))</f>
        <v>45164</v>
      </c>
      <c r="L5554" s="55" t="str">
        <f>UPPER(TEXT(tbl_raw_data[[#This Row],[Updated_date]],"MMMM"))</f>
        <v>AUGUST</v>
      </c>
      <c r="M5554" s="55" t="str">
        <f>UPPER("Week "&amp;IF(ROUNDUP(DAY(tbl_raw_data[[#This Row],[Updated_date]])/7,0)=5,4,ROUNDUP(DAY(tbl_raw_data[[#This Row],[Updated_date]])/7,0)))</f>
        <v>WEEK 4</v>
      </c>
      <c r="N5554" s="57" t="str">
        <f>UPPER(VLOOKUP(tbl_raw_data[[#This Row],[Analyst]],[1]setting!$A$1:$B$15,2,0))</f>
        <v>SAM</v>
      </c>
      <c r="O5554" s="57" t="str">
        <f>UPPER(tbl_raw_data[[#This Row],[Outcome]])</f>
        <v>APPROVE</v>
      </c>
      <c r="P5554" s="57" t="str">
        <f>UPPER(tbl_raw_data[[#This Row],[Queue Name]])</f>
        <v>CONSUMER EXISTING</v>
      </c>
      <c r="Q5554" s="57" t="str">
        <f>IF(tbl_raw_data[[#This Row],[time_taken_in_mins]]&lt;=20,"SLA_MET","SLA_NOT_MET")</f>
        <v>SLA_MET</v>
      </c>
    </row>
    <row r="5555" spans="1:17" ht="15" customHeight="1" x14ac:dyDescent="0.25">
      <c r="A5555" s="22" t="s">
        <v>423</v>
      </c>
      <c r="B5555" s="12">
        <v>45164.454027777778</v>
      </c>
      <c r="C5555" s="27">
        <v>45164.456631944442</v>
      </c>
      <c r="D5555" s="28" t="s">
        <v>46</v>
      </c>
      <c r="E5555" s="28" t="s">
        <v>28</v>
      </c>
      <c r="F5555" s="28" t="s">
        <v>10</v>
      </c>
      <c r="G5555" s="112" t="s">
        <v>424</v>
      </c>
      <c r="H55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55" s="48">
        <f>tbl_raw_data[[#This Row],[Date Actioned]]-tbl_raw_data[[#This Row],[Date Tagged]]</f>
        <v>2.6041666642413475E-3</v>
      </c>
      <c r="J5555" s="50">
        <f>HOUR(tbl_raw_data[[#This Row],[time_taken]])*60+MINUTE(tbl_raw_data[[#This Row],[time_taken]])+SECOND(tbl_raw_data[[#This Row],[time_taken]])/60</f>
        <v>3.75</v>
      </c>
      <c r="K5555" s="54">
        <f>DATE(YEAR(tbl_raw_data[[#This Row],[Date Actioned]]), MONTH(tbl_raw_data[[#This Row],[Date Actioned]]), DAY(tbl_raw_data[[#This Row],[Date Actioned]]))</f>
        <v>45164</v>
      </c>
      <c r="L5555" s="55" t="str">
        <f>UPPER(TEXT(tbl_raw_data[[#This Row],[Updated_date]],"MMMM"))</f>
        <v>AUGUST</v>
      </c>
      <c r="M5555" s="55" t="str">
        <f>UPPER("Week "&amp;IF(ROUNDUP(DAY(tbl_raw_data[[#This Row],[Updated_date]])/7,0)=5,4,ROUNDUP(DAY(tbl_raw_data[[#This Row],[Updated_date]])/7,0)))</f>
        <v>WEEK 4</v>
      </c>
      <c r="N5555" s="57" t="str">
        <f>UPPER(VLOOKUP(tbl_raw_data[[#This Row],[Analyst]],[1]setting!$A$1:$B$15,2,0))</f>
        <v>SAM</v>
      </c>
      <c r="O5555" s="57" t="str">
        <f>UPPER(tbl_raw_data[[#This Row],[Outcome]])</f>
        <v>DECLINE</v>
      </c>
      <c r="P5555" s="57" t="str">
        <f>UPPER(tbl_raw_data[[#This Row],[Queue Name]])</f>
        <v>CONSUMER EXISTING</v>
      </c>
      <c r="Q5555" s="57" t="str">
        <f>IF(tbl_raw_data[[#This Row],[time_taken_in_mins]]&lt;=20,"SLA_MET","SLA_NOT_MET")</f>
        <v>SLA_MET</v>
      </c>
    </row>
    <row r="5556" spans="1:17" ht="26.25" x14ac:dyDescent="0.25">
      <c r="A5556" s="5" t="s">
        <v>4784</v>
      </c>
      <c r="B5556" s="12">
        <v>45164.455462962964</v>
      </c>
      <c r="C5556" s="27">
        <v>45164.464490740742</v>
      </c>
      <c r="D5556" s="28" t="s">
        <v>8</v>
      </c>
      <c r="E5556" s="28" t="s">
        <v>28</v>
      </c>
      <c r="F5556" s="28" t="s">
        <v>42</v>
      </c>
      <c r="G5556" s="112" t="s">
        <v>1155</v>
      </c>
      <c r="H55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56" s="48">
        <f>tbl_raw_data[[#This Row],[Date Actioned]]-tbl_raw_data[[#This Row],[Date Tagged]]</f>
        <v>9.0277777781011537E-3</v>
      </c>
      <c r="J5556" s="50">
        <f>HOUR(tbl_raw_data[[#This Row],[time_taken]])*60+MINUTE(tbl_raw_data[[#This Row],[time_taken]])+SECOND(tbl_raw_data[[#This Row],[time_taken]])/60</f>
        <v>13</v>
      </c>
      <c r="K5556" s="54">
        <f>DATE(YEAR(tbl_raw_data[[#This Row],[Date Actioned]]), MONTH(tbl_raw_data[[#This Row],[Date Actioned]]), DAY(tbl_raw_data[[#This Row],[Date Actioned]]))</f>
        <v>45164</v>
      </c>
      <c r="L5556" s="55" t="str">
        <f>UPPER(TEXT(tbl_raw_data[[#This Row],[Updated_date]],"MMMM"))</f>
        <v>AUGUST</v>
      </c>
      <c r="M5556" s="55" t="str">
        <f>UPPER("Week "&amp;IF(ROUNDUP(DAY(tbl_raw_data[[#This Row],[Updated_date]])/7,0)=5,4,ROUNDUP(DAY(tbl_raw_data[[#This Row],[Updated_date]])/7,0)))</f>
        <v>WEEK 4</v>
      </c>
      <c r="N5556" s="57" t="str">
        <f>UPPER(VLOOKUP(tbl_raw_data[[#This Row],[Analyst]],[1]setting!$A$1:$B$15,2,0))</f>
        <v>NITESH</v>
      </c>
      <c r="O5556" s="57" t="str">
        <f>UPPER(tbl_raw_data[[#This Row],[Outcome]])</f>
        <v>WITHDRAW</v>
      </c>
      <c r="P5556" s="57" t="str">
        <f>UPPER(tbl_raw_data[[#This Row],[Queue Name]])</f>
        <v>CONSUMER EXISTING</v>
      </c>
      <c r="Q5556" s="57" t="str">
        <f>IF(tbl_raw_data[[#This Row],[time_taken_in_mins]]&lt;=20,"SLA_MET","SLA_NOT_MET")</f>
        <v>SLA_MET</v>
      </c>
    </row>
    <row r="5557" spans="1:17" ht="15" customHeight="1" x14ac:dyDescent="0.25">
      <c r="A5557" s="11" t="s">
        <v>574</v>
      </c>
      <c r="B5557" s="12">
        <v>45164.458587962959</v>
      </c>
      <c r="C5557" s="27">
        <v>45164.461527777778</v>
      </c>
      <c r="D5557" s="28" t="s">
        <v>13</v>
      </c>
      <c r="E5557" s="28" t="s">
        <v>28</v>
      </c>
      <c r="F5557" s="28" t="s">
        <v>14</v>
      </c>
      <c r="G5557" s="112" t="s">
        <v>29</v>
      </c>
      <c r="H55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57" s="48">
        <f>tbl_raw_data[[#This Row],[Date Actioned]]-tbl_raw_data[[#This Row],[Date Tagged]]</f>
        <v>2.9398148180916905E-3</v>
      </c>
      <c r="J5557" s="50">
        <f>HOUR(tbl_raw_data[[#This Row],[time_taken]])*60+MINUTE(tbl_raw_data[[#This Row],[time_taken]])+SECOND(tbl_raw_data[[#This Row],[time_taken]])/60</f>
        <v>4.2333333333333334</v>
      </c>
      <c r="K5557" s="54">
        <f>DATE(YEAR(tbl_raw_data[[#This Row],[Date Actioned]]), MONTH(tbl_raw_data[[#This Row],[Date Actioned]]), DAY(tbl_raw_data[[#This Row],[Date Actioned]]))</f>
        <v>45164</v>
      </c>
      <c r="L5557" s="55" t="str">
        <f>UPPER(TEXT(tbl_raw_data[[#This Row],[Updated_date]],"MMMM"))</f>
        <v>AUGUST</v>
      </c>
      <c r="M5557" s="55" t="str">
        <f>UPPER("Week "&amp;IF(ROUNDUP(DAY(tbl_raw_data[[#This Row],[Updated_date]])/7,0)=5,4,ROUNDUP(DAY(tbl_raw_data[[#This Row],[Updated_date]])/7,0)))</f>
        <v>WEEK 4</v>
      </c>
      <c r="N5557" s="57" t="str">
        <f>UPPER(VLOOKUP(tbl_raw_data[[#This Row],[Analyst]],[1]setting!$A$1:$B$15,2,0))</f>
        <v>HARDIK</v>
      </c>
      <c r="O5557" s="57" t="str">
        <f>UPPER(tbl_raw_data[[#This Row],[Outcome]])</f>
        <v>APPROVE</v>
      </c>
      <c r="P5557" s="57" t="str">
        <f>UPPER(tbl_raw_data[[#This Row],[Queue Name]])</f>
        <v>CONSUMER EXISTING</v>
      </c>
      <c r="Q5557" s="57" t="str">
        <f>IF(tbl_raw_data[[#This Row],[time_taken_in_mins]]&lt;=20,"SLA_MET","SLA_NOT_MET")</f>
        <v>SLA_MET</v>
      </c>
    </row>
    <row r="5558" spans="1:17" ht="15" customHeight="1" x14ac:dyDescent="0.25">
      <c r="A5558" s="11" t="s">
        <v>4940</v>
      </c>
      <c r="B5558" s="6">
        <v>45164.462754629632</v>
      </c>
      <c r="C5558" s="23">
        <v>45164.472094907411</v>
      </c>
      <c r="D5558" s="24" t="s">
        <v>8</v>
      </c>
      <c r="E5558" s="24" t="s">
        <v>9</v>
      </c>
      <c r="F5558" s="24" t="s">
        <v>14</v>
      </c>
      <c r="G5558" s="113" t="s">
        <v>1052</v>
      </c>
      <c r="H55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58" s="48">
        <f>tbl_raw_data[[#This Row],[Date Actioned]]-tbl_raw_data[[#This Row],[Date Tagged]]</f>
        <v>9.340277778392192E-3</v>
      </c>
      <c r="J5558" s="50">
        <f>HOUR(tbl_raw_data[[#This Row],[time_taken]])*60+MINUTE(tbl_raw_data[[#This Row],[time_taken]])+SECOND(tbl_raw_data[[#This Row],[time_taken]])/60</f>
        <v>13.45</v>
      </c>
      <c r="K5558" s="54">
        <f>DATE(YEAR(tbl_raw_data[[#This Row],[Date Actioned]]), MONTH(tbl_raw_data[[#This Row],[Date Actioned]]), DAY(tbl_raw_data[[#This Row],[Date Actioned]]))</f>
        <v>45164</v>
      </c>
      <c r="L5558" s="55" t="str">
        <f>UPPER(TEXT(tbl_raw_data[[#This Row],[Updated_date]],"MMMM"))</f>
        <v>AUGUST</v>
      </c>
      <c r="M5558" s="55" t="str">
        <f>UPPER("Week "&amp;IF(ROUNDUP(DAY(tbl_raw_data[[#This Row],[Updated_date]])/7,0)=5,4,ROUNDUP(DAY(tbl_raw_data[[#This Row],[Updated_date]])/7,0)))</f>
        <v>WEEK 4</v>
      </c>
      <c r="N5558" s="57" t="str">
        <f>UPPER(VLOOKUP(tbl_raw_data[[#This Row],[Analyst]],[1]setting!$A$1:$B$15,2,0))</f>
        <v>HARDIK</v>
      </c>
      <c r="O5558" s="57" t="str">
        <f>UPPER(tbl_raw_data[[#This Row],[Outcome]])</f>
        <v>WITHDRAW</v>
      </c>
      <c r="P5558" s="57" t="str">
        <f>UPPER(tbl_raw_data[[#This Row],[Queue Name]])</f>
        <v>CONSUMER PRE BUREAU</v>
      </c>
      <c r="Q5558" s="57" t="str">
        <f>IF(tbl_raw_data[[#This Row],[time_taken_in_mins]]&lt;=20,"SLA_MET","SLA_NOT_MET")</f>
        <v>SLA_MET</v>
      </c>
    </row>
    <row r="5559" spans="1:17" ht="15" customHeight="1" x14ac:dyDescent="0.25">
      <c r="A5559" s="22" t="s">
        <v>5334</v>
      </c>
      <c r="B5559" s="6">
        <v>45164.465370370373</v>
      </c>
      <c r="C5559" s="23">
        <v>45164.475636574076</v>
      </c>
      <c r="D5559" s="24" t="s">
        <v>13</v>
      </c>
      <c r="E5559" s="24" t="s">
        <v>28</v>
      </c>
      <c r="F5559" s="24" t="s">
        <v>42</v>
      </c>
      <c r="G5559" s="113" t="s">
        <v>29</v>
      </c>
      <c r="H55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59" s="48">
        <f>tbl_raw_data[[#This Row],[Date Actioned]]-tbl_raw_data[[#This Row],[Date Tagged]]</f>
        <v>1.0266203702485655E-2</v>
      </c>
      <c r="J5559" s="50">
        <f>HOUR(tbl_raw_data[[#This Row],[time_taken]])*60+MINUTE(tbl_raw_data[[#This Row],[time_taken]])+SECOND(tbl_raw_data[[#This Row],[time_taken]])/60</f>
        <v>14.783333333333333</v>
      </c>
      <c r="K5559" s="54">
        <f>DATE(YEAR(tbl_raw_data[[#This Row],[Date Actioned]]), MONTH(tbl_raw_data[[#This Row],[Date Actioned]]), DAY(tbl_raw_data[[#This Row],[Date Actioned]]))</f>
        <v>45164</v>
      </c>
      <c r="L5559" s="55" t="str">
        <f>UPPER(TEXT(tbl_raw_data[[#This Row],[Updated_date]],"MMMM"))</f>
        <v>AUGUST</v>
      </c>
      <c r="M5559" s="55" t="str">
        <f>UPPER("Week "&amp;IF(ROUNDUP(DAY(tbl_raw_data[[#This Row],[Updated_date]])/7,0)=5,4,ROUNDUP(DAY(tbl_raw_data[[#This Row],[Updated_date]])/7,0)))</f>
        <v>WEEK 4</v>
      </c>
      <c r="N5559" s="57" t="str">
        <f>UPPER(VLOOKUP(tbl_raw_data[[#This Row],[Analyst]],[1]setting!$A$1:$B$15,2,0))</f>
        <v>NITESH</v>
      </c>
      <c r="O5559" s="57" t="str">
        <f>UPPER(tbl_raw_data[[#This Row],[Outcome]])</f>
        <v>APPROVE</v>
      </c>
      <c r="P5559" s="57" t="str">
        <f>UPPER(tbl_raw_data[[#This Row],[Queue Name]])</f>
        <v>CONSUMER EXISTING</v>
      </c>
      <c r="Q5559" s="57" t="str">
        <f>IF(tbl_raw_data[[#This Row],[time_taken_in_mins]]&lt;=20,"SLA_MET","SLA_NOT_MET")</f>
        <v>SLA_MET</v>
      </c>
    </row>
    <row r="5560" spans="1:17" ht="15" customHeight="1" x14ac:dyDescent="0.25">
      <c r="A5560" s="5" t="s">
        <v>2261</v>
      </c>
      <c r="B5560" s="12">
        <v>45164.469976851855</v>
      </c>
      <c r="C5560" s="27">
        <v>45164.475393518522</v>
      </c>
      <c r="D5560" s="28" t="s">
        <v>13</v>
      </c>
      <c r="E5560" s="28" t="s">
        <v>28</v>
      </c>
      <c r="F5560" s="28" t="s">
        <v>10</v>
      </c>
      <c r="G5560" s="114"/>
      <c r="H55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60" s="48">
        <f>tbl_raw_data[[#This Row],[Date Actioned]]-tbl_raw_data[[#This Row],[Date Tagged]]</f>
        <v>5.4166666668606922E-3</v>
      </c>
      <c r="J5560" s="50">
        <f>HOUR(tbl_raw_data[[#This Row],[time_taken]])*60+MINUTE(tbl_raw_data[[#This Row],[time_taken]])+SECOND(tbl_raw_data[[#This Row],[time_taken]])/60</f>
        <v>7.8</v>
      </c>
      <c r="K5560" s="54">
        <f>DATE(YEAR(tbl_raw_data[[#This Row],[Date Actioned]]), MONTH(tbl_raw_data[[#This Row],[Date Actioned]]), DAY(tbl_raw_data[[#This Row],[Date Actioned]]))</f>
        <v>45164</v>
      </c>
      <c r="L5560" s="55" t="str">
        <f>UPPER(TEXT(tbl_raw_data[[#This Row],[Updated_date]],"MMMM"))</f>
        <v>AUGUST</v>
      </c>
      <c r="M5560" s="55" t="str">
        <f>UPPER("Week "&amp;IF(ROUNDUP(DAY(tbl_raw_data[[#This Row],[Updated_date]])/7,0)=5,4,ROUNDUP(DAY(tbl_raw_data[[#This Row],[Updated_date]])/7,0)))</f>
        <v>WEEK 4</v>
      </c>
      <c r="N5560" s="57" t="str">
        <f>UPPER(VLOOKUP(tbl_raw_data[[#This Row],[Analyst]],[1]setting!$A$1:$B$15,2,0))</f>
        <v>SAM</v>
      </c>
      <c r="O5560" s="57" t="str">
        <f>UPPER(tbl_raw_data[[#This Row],[Outcome]])</f>
        <v>APPROVE</v>
      </c>
      <c r="P5560" s="57" t="str">
        <f>UPPER(tbl_raw_data[[#This Row],[Queue Name]])</f>
        <v>CONSUMER EXISTING</v>
      </c>
      <c r="Q5560" s="57" t="str">
        <f>IF(tbl_raw_data[[#This Row],[time_taken_in_mins]]&lt;=20,"SLA_MET","SLA_NOT_MET")</f>
        <v>SLA_MET</v>
      </c>
    </row>
    <row r="5561" spans="1:17" ht="15" customHeight="1" x14ac:dyDescent="0.25">
      <c r="A5561" s="11" t="s">
        <v>5976</v>
      </c>
      <c r="B5561" s="6">
        <v>45164.470775462964</v>
      </c>
      <c r="C5561" s="23">
        <v>45164.482581018521</v>
      </c>
      <c r="D5561" s="24" t="s">
        <v>13</v>
      </c>
      <c r="E5561" s="24" t="s">
        <v>28</v>
      </c>
      <c r="F5561" s="24" t="s">
        <v>455</v>
      </c>
      <c r="G5561" s="113" t="s">
        <v>29</v>
      </c>
      <c r="H55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1" s="48">
        <f>tbl_raw_data[[#This Row],[Date Actioned]]-tbl_raw_data[[#This Row],[Date Tagged]]</f>
        <v>1.1805555557657499E-2</v>
      </c>
      <c r="J5561" s="50">
        <f>HOUR(tbl_raw_data[[#This Row],[time_taken]])*60+MINUTE(tbl_raw_data[[#This Row],[time_taken]])+SECOND(tbl_raw_data[[#This Row],[time_taken]])/60</f>
        <v>17</v>
      </c>
      <c r="K5561" s="54">
        <f>DATE(YEAR(tbl_raw_data[[#This Row],[Date Actioned]]), MONTH(tbl_raw_data[[#This Row],[Date Actioned]]), DAY(tbl_raw_data[[#This Row],[Date Actioned]]))</f>
        <v>45164</v>
      </c>
      <c r="L5561" s="55" t="str">
        <f>UPPER(TEXT(tbl_raw_data[[#This Row],[Updated_date]],"MMMM"))</f>
        <v>AUGUST</v>
      </c>
      <c r="M5561" s="55" t="str">
        <f>UPPER("Week "&amp;IF(ROUNDUP(DAY(tbl_raw_data[[#This Row],[Updated_date]])/7,0)=5,4,ROUNDUP(DAY(tbl_raw_data[[#This Row],[Updated_date]])/7,0)))</f>
        <v>WEEK 4</v>
      </c>
      <c r="N5561" s="57" t="str">
        <f>UPPER(VLOOKUP(tbl_raw_data[[#This Row],[Analyst]],[1]setting!$A$1:$B$15,2,0))</f>
        <v>ROHAN</v>
      </c>
      <c r="O5561" s="57" t="str">
        <f>UPPER(tbl_raw_data[[#This Row],[Outcome]])</f>
        <v>APPROVE</v>
      </c>
      <c r="P5561" s="57" t="str">
        <f>UPPER(tbl_raw_data[[#This Row],[Queue Name]])</f>
        <v>CONSUMER EXISTING</v>
      </c>
      <c r="Q5561" s="57" t="str">
        <f>IF(tbl_raw_data[[#This Row],[time_taken_in_mins]]&lt;=20,"SLA_MET","SLA_NOT_MET")</f>
        <v>SLA_MET</v>
      </c>
    </row>
    <row r="5562" spans="1:17" ht="39" x14ac:dyDescent="0.25">
      <c r="A5562" s="22" t="s">
        <v>1897</v>
      </c>
      <c r="B5562" s="12">
        <v>45164.474236111113</v>
      </c>
      <c r="C5562" s="27">
        <v>45164.479166666664</v>
      </c>
      <c r="D5562" s="28" t="s">
        <v>8</v>
      </c>
      <c r="E5562" s="28" t="s">
        <v>28</v>
      </c>
      <c r="F5562" s="28" t="s">
        <v>14</v>
      </c>
      <c r="G5562" s="112" t="s">
        <v>493</v>
      </c>
      <c r="H55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62" s="48">
        <f>tbl_raw_data[[#This Row],[Date Actioned]]-tbl_raw_data[[#This Row],[Date Tagged]]</f>
        <v>4.9305555512546562E-3</v>
      </c>
      <c r="J5562" s="50">
        <f>HOUR(tbl_raw_data[[#This Row],[time_taken]])*60+MINUTE(tbl_raw_data[[#This Row],[time_taken]])+SECOND(tbl_raw_data[[#This Row],[time_taken]])/60</f>
        <v>7.1</v>
      </c>
      <c r="K5562" s="54">
        <f>DATE(YEAR(tbl_raw_data[[#This Row],[Date Actioned]]), MONTH(tbl_raw_data[[#This Row],[Date Actioned]]), DAY(tbl_raw_data[[#This Row],[Date Actioned]]))</f>
        <v>45164</v>
      </c>
      <c r="L5562" s="55" t="str">
        <f>UPPER(TEXT(tbl_raw_data[[#This Row],[Updated_date]],"MMMM"))</f>
        <v>AUGUST</v>
      </c>
      <c r="M5562" s="55" t="str">
        <f>UPPER("Week "&amp;IF(ROUNDUP(DAY(tbl_raw_data[[#This Row],[Updated_date]])/7,0)=5,4,ROUNDUP(DAY(tbl_raw_data[[#This Row],[Updated_date]])/7,0)))</f>
        <v>WEEK 4</v>
      </c>
      <c r="N5562" s="57" t="str">
        <f>UPPER(VLOOKUP(tbl_raw_data[[#This Row],[Analyst]],[1]setting!$A$1:$B$15,2,0))</f>
        <v>HARDIK</v>
      </c>
      <c r="O5562" s="57" t="str">
        <f>UPPER(tbl_raw_data[[#This Row],[Outcome]])</f>
        <v>WITHDRAW</v>
      </c>
      <c r="P5562" s="57" t="str">
        <f>UPPER(tbl_raw_data[[#This Row],[Queue Name]])</f>
        <v>CONSUMER EXISTING</v>
      </c>
      <c r="Q5562" s="57" t="str">
        <f>IF(tbl_raw_data[[#This Row],[time_taken_in_mins]]&lt;=20,"SLA_MET","SLA_NOT_MET")</f>
        <v>SLA_MET</v>
      </c>
    </row>
    <row r="5563" spans="1:17" ht="15" customHeight="1" x14ac:dyDescent="0.25">
      <c r="A5563" s="5" t="s">
        <v>5815</v>
      </c>
      <c r="B5563" s="6">
        <v>45164.476574074077</v>
      </c>
      <c r="C5563" s="23">
        <v>45164.487986111111</v>
      </c>
      <c r="D5563" s="24" t="s">
        <v>8</v>
      </c>
      <c r="E5563" s="24" t="s">
        <v>9</v>
      </c>
      <c r="F5563" s="24" t="s">
        <v>42</v>
      </c>
      <c r="G5563" s="113" t="s">
        <v>234</v>
      </c>
      <c r="H55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3" s="48">
        <f>tbl_raw_data[[#This Row],[Date Actioned]]-tbl_raw_data[[#This Row],[Date Tagged]]</f>
        <v>1.1412037034460809E-2</v>
      </c>
      <c r="J5563" s="50">
        <f>HOUR(tbl_raw_data[[#This Row],[time_taken]])*60+MINUTE(tbl_raw_data[[#This Row],[time_taken]])+SECOND(tbl_raw_data[[#This Row],[time_taken]])/60</f>
        <v>16.433333333333334</v>
      </c>
      <c r="K5563" s="54">
        <f>DATE(YEAR(tbl_raw_data[[#This Row],[Date Actioned]]), MONTH(tbl_raw_data[[#This Row],[Date Actioned]]), DAY(tbl_raw_data[[#This Row],[Date Actioned]]))</f>
        <v>45164</v>
      </c>
      <c r="L5563" s="55" t="str">
        <f>UPPER(TEXT(tbl_raw_data[[#This Row],[Updated_date]],"MMMM"))</f>
        <v>AUGUST</v>
      </c>
      <c r="M5563" s="55" t="str">
        <f>UPPER("Week "&amp;IF(ROUNDUP(DAY(tbl_raw_data[[#This Row],[Updated_date]])/7,0)=5,4,ROUNDUP(DAY(tbl_raw_data[[#This Row],[Updated_date]])/7,0)))</f>
        <v>WEEK 4</v>
      </c>
      <c r="N5563" s="57" t="str">
        <f>UPPER(VLOOKUP(tbl_raw_data[[#This Row],[Analyst]],[1]setting!$A$1:$B$15,2,0))</f>
        <v>NITESH</v>
      </c>
      <c r="O5563" s="57" t="str">
        <f>UPPER(tbl_raw_data[[#This Row],[Outcome]])</f>
        <v>WITHDRAW</v>
      </c>
      <c r="P5563" s="57" t="str">
        <f>UPPER(tbl_raw_data[[#This Row],[Queue Name]])</f>
        <v>CONSUMER PRE BUREAU</v>
      </c>
      <c r="Q5563" s="57" t="str">
        <f>IF(tbl_raw_data[[#This Row],[time_taken_in_mins]]&lt;=20,"SLA_MET","SLA_NOT_MET")</f>
        <v>SLA_MET</v>
      </c>
    </row>
    <row r="5564" spans="1:17" ht="15" customHeight="1" x14ac:dyDescent="0.25">
      <c r="A5564" s="11" t="s">
        <v>1051</v>
      </c>
      <c r="B5564" s="12">
        <v>45164.477650462963</v>
      </c>
      <c r="C5564" s="27">
        <v>45164.481388888889</v>
      </c>
      <c r="D5564" s="28" t="s">
        <v>8</v>
      </c>
      <c r="E5564" s="28" t="s">
        <v>9</v>
      </c>
      <c r="F5564" s="28" t="s">
        <v>10</v>
      </c>
      <c r="G5564" s="112" t="s">
        <v>1052</v>
      </c>
      <c r="H55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4" s="48">
        <f>tbl_raw_data[[#This Row],[Date Actioned]]-tbl_raw_data[[#This Row],[Date Tagged]]</f>
        <v>3.7384259267128073E-3</v>
      </c>
      <c r="J5564" s="50">
        <f>HOUR(tbl_raw_data[[#This Row],[time_taken]])*60+MINUTE(tbl_raw_data[[#This Row],[time_taken]])+SECOND(tbl_raw_data[[#This Row],[time_taken]])/60</f>
        <v>5.3833333333333337</v>
      </c>
      <c r="K5564" s="54">
        <f>DATE(YEAR(tbl_raw_data[[#This Row],[Date Actioned]]), MONTH(tbl_raw_data[[#This Row],[Date Actioned]]), DAY(tbl_raw_data[[#This Row],[Date Actioned]]))</f>
        <v>45164</v>
      </c>
      <c r="L5564" s="55" t="str">
        <f>UPPER(TEXT(tbl_raw_data[[#This Row],[Updated_date]],"MMMM"))</f>
        <v>AUGUST</v>
      </c>
      <c r="M5564" s="55" t="str">
        <f>UPPER("Week "&amp;IF(ROUNDUP(DAY(tbl_raw_data[[#This Row],[Updated_date]])/7,0)=5,4,ROUNDUP(DAY(tbl_raw_data[[#This Row],[Updated_date]])/7,0)))</f>
        <v>WEEK 4</v>
      </c>
      <c r="N5564" s="57" t="str">
        <f>UPPER(VLOOKUP(tbl_raw_data[[#This Row],[Analyst]],[1]setting!$A$1:$B$15,2,0))</f>
        <v>SAM</v>
      </c>
      <c r="O5564" s="57" t="str">
        <f>UPPER(tbl_raw_data[[#This Row],[Outcome]])</f>
        <v>WITHDRAW</v>
      </c>
      <c r="P5564" s="57" t="str">
        <f>UPPER(tbl_raw_data[[#This Row],[Queue Name]])</f>
        <v>CONSUMER PRE BUREAU</v>
      </c>
      <c r="Q5564" s="57" t="str">
        <f>IF(tbl_raw_data[[#This Row],[time_taken_in_mins]]&lt;=20,"SLA_MET","SLA_NOT_MET")</f>
        <v>SLA_MET</v>
      </c>
    </row>
    <row r="5565" spans="1:17" ht="15" customHeight="1" x14ac:dyDescent="0.25">
      <c r="A5565" s="22" t="s">
        <v>679</v>
      </c>
      <c r="B5565" s="12">
        <v>45164.48128472222</v>
      </c>
      <c r="C5565" s="27">
        <v>45164.4844212963</v>
      </c>
      <c r="D5565" s="28" t="s">
        <v>13</v>
      </c>
      <c r="E5565" s="28" t="s">
        <v>28</v>
      </c>
      <c r="F5565" s="28" t="s">
        <v>10</v>
      </c>
      <c r="G5565" s="112" t="s">
        <v>53</v>
      </c>
      <c r="H55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5" s="48">
        <f>tbl_raw_data[[#This Row],[Date Actioned]]-tbl_raw_data[[#This Row],[Date Tagged]]</f>
        <v>3.1365740796900354E-3</v>
      </c>
      <c r="J5565" s="50">
        <f>HOUR(tbl_raw_data[[#This Row],[time_taken]])*60+MINUTE(tbl_raw_data[[#This Row],[time_taken]])+SECOND(tbl_raw_data[[#This Row],[time_taken]])/60</f>
        <v>4.5166666666666666</v>
      </c>
      <c r="K5565" s="54">
        <f>DATE(YEAR(tbl_raw_data[[#This Row],[Date Actioned]]), MONTH(tbl_raw_data[[#This Row],[Date Actioned]]), DAY(tbl_raw_data[[#This Row],[Date Actioned]]))</f>
        <v>45164</v>
      </c>
      <c r="L5565" s="55" t="str">
        <f>UPPER(TEXT(tbl_raw_data[[#This Row],[Updated_date]],"MMMM"))</f>
        <v>AUGUST</v>
      </c>
      <c r="M5565" s="55" t="str">
        <f>UPPER("Week "&amp;IF(ROUNDUP(DAY(tbl_raw_data[[#This Row],[Updated_date]])/7,0)=5,4,ROUNDUP(DAY(tbl_raw_data[[#This Row],[Updated_date]])/7,0)))</f>
        <v>WEEK 4</v>
      </c>
      <c r="N5565" s="57" t="str">
        <f>UPPER(VLOOKUP(tbl_raw_data[[#This Row],[Analyst]],[1]setting!$A$1:$B$15,2,0))</f>
        <v>SAM</v>
      </c>
      <c r="O5565" s="57" t="str">
        <f>UPPER(tbl_raw_data[[#This Row],[Outcome]])</f>
        <v>APPROVE</v>
      </c>
      <c r="P5565" s="57" t="str">
        <f>UPPER(tbl_raw_data[[#This Row],[Queue Name]])</f>
        <v>CONSUMER EXISTING</v>
      </c>
      <c r="Q5565" s="57" t="str">
        <f>IF(tbl_raw_data[[#This Row],[time_taken_in_mins]]&lt;=20,"SLA_MET","SLA_NOT_MET")</f>
        <v>SLA_MET</v>
      </c>
    </row>
    <row r="5566" spans="1:17" ht="15" customHeight="1" x14ac:dyDescent="0.25">
      <c r="A5566" s="5" t="s">
        <v>1157</v>
      </c>
      <c r="B5566" s="6">
        <v>45164.481851851851</v>
      </c>
      <c r="C5566" s="23">
        <v>45164.485763888886</v>
      </c>
      <c r="D5566" s="24" t="s">
        <v>46</v>
      </c>
      <c r="E5566" s="24" t="s">
        <v>28</v>
      </c>
      <c r="F5566" s="24" t="s">
        <v>14</v>
      </c>
      <c r="G5566" s="113" t="s">
        <v>1150</v>
      </c>
      <c r="H55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6" s="48">
        <f>tbl_raw_data[[#This Row],[Date Actioned]]-tbl_raw_data[[#This Row],[Date Tagged]]</f>
        <v>3.9120370347518474E-3</v>
      </c>
      <c r="J5566" s="50">
        <f>HOUR(tbl_raw_data[[#This Row],[time_taken]])*60+MINUTE(tbl_raw_data[[#This Row],[time_taken]])+SECOND(tbl_raw_data[[#This Row],[time_taken]])/60</f>
        <v>5.6333333333333329</v>
      </c>
      <c r="K5566" s="54">
        <f>DATE(YEAR(tbl_raw_data[[#This Row],[Date Actioned]]), MONTH(tbl_raw_data[[#This Row],[Date Actioned]]), DAY(tbl_raw_data[[#This Row],[Date Actioned]]))</f>
        <v>45164</v>
      </c>
      <c r="L5566" s="55" t="str">
        <f>UPPER(TEXT(tbl_raw_data[[#This Row],[Updated_date]],"MMMM"))</f>
        <v>AUGUST</v>
      </c>
      <c r="M5566" s="55" t="str">
        <f>UPPER("Week "&amp;IF(ROUNDUP(DAY(tbl_raw_data[[#This Row],[Updated_date]])/7,0)=5,4,ROUNDUP(DAY(tbl_raw_data[[#This Row],[Updated_date]])/7,0)))</f>
        <v>WEEK 4</v>
      </c>
      <c r="N5566" s="57" t="str">
        <f>UPPER(VLOOKUP(tbl_raw_data[[#This Row],[Analyst]],[1]setting!$A$1:$B$15,2,0))</f>
        <v>HARDIK</v>
      </c>
      <c r="O5566" s="57" t="str">
        <f>UPPER(tbl_raw_data[[#This Row],[Outcome]])</f>
        <v>DECLINE</v>
      </c>
      <c r="P5566" s="57" t="str">
        <f>UPPER(tbl_raw_data[[#This Row],[Queue Name]])</f>
        <v>CONSUMER EXISTING</v>
      </c>
      <c r="Q5566" s="57" t="str">
        <f>IF(tbl_raw_data[[#This Row],[time_taken_in_mins]]&lt;=20,"SLA_MET","SLA_NOT_MET")</f>
        <v>SLA_MET</v>
      </c>
    </row>
    <row r="5567" spans="1:17" ht="15" customHeight="1" x14ac:dyDescent="0.25">
      <c r="A5567" s="22" t="s">
        <v>273</v>
      </c>
      <c r="B5567" s="6">
        <v>45164.486041666663</v>
      </c>
      <c r="C5567" s="23">
        <v>45164.488194444442</v>
      </c>
      <c r="D5567" s="24" t="s">
        <v>8</v>
      </c>
      <c r="E5567" s="24" t="s">
        <v>9</v>
      </c>
      <c r="F5567" s="24" t="s">
        <v>10</v>
      </c>
      <c r="G5567" s="113" t="s">
        <v>234</v>
      </c>
      <c r="H55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67" s="48">
        <f>tbl_raw_data[[#This Row],[Date Actioned]]-tbl_raw_data[[#This Row],[Date Tagged]]</f>
        <v>2.1527777789742686E-3</v>
      </c>
      <c r="J5567" s="50">
        <f>HOUR(tbl_raw_data[[#This Row],[time_taken]])*60+MINUTE(tbl_raw_data[[#This Row],[time_taken]])+SECOND(tbl_raw_data[[#This Row],[time_taken]])/60</f>
        <v>3.1</v>
      </c>
      <c r="K5567" s="54">
        <f>DATE(YEAR(tbl_raw_data[[#This Row],[Date Actioned]]), MONTH(tbl_raw_data[[#This Row],[Date Actioned]]), DAY(tbl_raw_data[[#This Row],[Date Actioned]]))</f>
        <v>45164</v>
      </c>
      <c r="L5567" s="55" t="str">
        <f>UPPER(TEXT(tbl_raw_data[[#This Row],[Updated_date]],"MMMM"))</f>
        <v>AUGUST</v>
      </c>
      <c r="M5567" s="55" t="str">
        <f>UPPER("Week "&amp;IF(ROUNDUP(DAY(tbl_raw_data[[#This Row],[Updated_date]])/7,0)=5,4,ROUNDUP(DAY(tbl_raw_data[[#This Row],[Updated_date]])/7,0)))</f>
        <v>WEEK 4</v>
      </c>
      <c r="N5567" s="57" t="str">
        <f>UPPER(VLOOKUP(tbl_raw_data[[#This Row],[Analyst]],[1]setting!$A$1:$B$15,2,0))</f>
        <v>SAM</v>
      </c>
      <c r="O5567" s="57" t="str">
        <f>UPPER(tbl_raw_data[[#This Row],[Outcome]])</f>
        <v>WITHDRAW</v>
      </c>
      <c r="P5567" s="57" t="str">
        <f>UPPER(tbl_raw_data[[#This Row],[Queue Name]])</f>
        <v>CONSUMER PRE BUREAU</v>
      </c>
      <c r="Q5567" s="57" t="str">
        <f>IF(tbl_raw_data[[#This Row],[time_taken_in_mins]]&lt;=20,"SLA_MET","SLA_NOT_MET")</f>
        <v>SLA_MET</v>
      </c>
    </row>
    <row r="5568" spans="1:17" ht="15" customHeight="1" x14ac:dyDescent="0.25">
      <c r="A5568" s="5" t="s">
        <v>1039</v>
      </c>
      <c r="B5568" s="6">
        <v>45164.489421296297</v>
      </c>
      <c r="C5568" s="23">
        <v>45164.493148148147</v>
      </c>
      <c r="D5568" s="24" t="s">
        <v>13</v>
      </c>
      <c r="E5568" s="24" t="s">
        <v>28</v>
      </c>
      <c r="F5568" s="24" t="s">
        <v>14</v>
      </c>
      <c r="G5568" s="113" t="s">
        <v>29</v>
      </c>
      <c r="H55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68" s="48">
        <f>tbl_raw_data[[#This Row],[Date Actioned]]-tbl_raw_data[[#This Row],[Date Tagged]]</f>
        <v>3.7268518499331549E-3</v>
      </c>
      <c r="J5568" s="50">
        <f>HOUR(tbl_raw_data[[#This Row],[time_taken]])*60+MINUTE(tbl_raw_data[[#This Row],[time_taken]])+SECOND(tbl_raw_data[[#This Row],[time_taken]])/60</f>
        <v>5.3666666666666663</v>
      </c>
      <c r="K5568" s="54">
        <f>DATE(YEAR(tbl_raw_data[[#This Row],[Date Actioned]]), MONTH(tbl_raw_data[[#This Row],[Date Actioned]]), DAY(tbl_raw_data[[#This Row],[Date Actioned]]))</f>
        <v>45164</v>
      </c>
      <c r="L5568" s="55" t="str">
        <f>UPPER(TEXT(tbl_raw_data[[#This Row],[Updated_date]],"MMMM"))</f>
        <v>AUGUST</v>
      </c>
      <c r="M5568" s="55" t="str">
        <f>UPPER("Week "&amp;IF(ROUNDUP(DAY(tbl_raw_data[[#This Row],[Updated_date]])/7,0)=5,4,ROUNDUP(DAY(tbl_raw_data[[#This Row],[Updated_date]])/7,0)))</f>
        <v>WEEK 4</v>
      </c>
      <c r="N5568" s="57" t="str">
        <f>UPPER(VLOOKUP(tbl_raw_data[[#This Row],[Analyst]],[1]setting!$A$1:$B$15,2,0))</f>
        <v>HARDIK</v>
      </c>
      <c r="O5568" s="57" t="str">
        <f>UPPER(tbl_raw_data[[#This Row],[Outcome]])</f>
        <v>APPROVE</v>
      </c>
      <c r="P5568" s="57" t="str">
        <f>UPPER(tbl_raw_data[[#This Row],[Queue Name]])</f>
        <v>CONSUMER EXISTING</v>
      </c>
      <c r="Q5568" s="57" t="str">
        <f>IF(tbl_raw_data[[#This Row],[time_taken_in_mins]]&lt;=20,"SLA_MET","SLA_NOT_MET")</f>
        <v>SLA_MET</v>
      </c>
    </row>
    <row r="5569" spans="1:17" ht="15" customHeight="1" x14ac:dyDescent="0.25">
      <c r="A5569" s="11" t="s">
        <v>129</v>
      </c>
      <c r="B5569" s="12">
        <v>45164.491886574076</v>
      </c>
      <c r="C5569" s="27">
        <v>45164.493460648147</v>
      </c>
      <c r="D5569" s="28" t="s">
        <v>46</v>
      </c>
      <c r="E5569" s="28" t="s">
        <v>28</v>
      </c>
      <c r="F5569" s="28" t="s">
        <v>73</v>
      </c>
      <c r="G5569" s="114"/>
      <c r="H55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69" s="48">
        <f>tbl_raw_data[[#This Row],[Date Actioned]]-tbl_raw_data[[#This Row],[Date Tagged]]</f>
        <v>1.5740740709588863E-3</v>
      </c>
      <c r="J5569" s="50">
        <f>HOUR(tbl_raw_data[[#This Row],[time_taken]])*60+MINUTE(tbl_raw_data[[#This Row],[time_taken]])+SECOND(tbl_raw_data[[#This Row],[time_taken]])/60</f>
        <v>2.2666666666666666</v>
      </c>
      <c r="K5569" s="54">
        <f>DATE(YEAR(tbl_raw_data[[#This Row],[Date Actioned]]), MONTH(tbl_raw_data[[#This Row],[Date Actioned]]), DAY(tbl_raw_data[[#This Row],[Date Actioned]]))</f>
        <v>45164</v>
      </c>
      <c r="L5569" s="55" t="str">
        <f>UPPER(TEXT(tbl_raw_data[[#This Row],[Updated_date]],"MMMM"))</f>
        <v>AUGUST</v>
      </c>
      <c r="M5569" s="55" t="str">
        <f>UPPER("Week "&amp;IF(ROUNDUP(DAY(tbl_raw_data[[#This Row],[Updated_date]])/7,0)=5,4,ROUNDUP(DAY(tbl_raw_data[[#This Row],[Updated_date]])/7,0)))</f>
        <v>WEEK 4</v>
      </c>
      <c r="N5569" s="57" t="str">
        <f>UPPER(VLOOKUP(tbl_raw_data[[#This Row],[Analyst]],[1]setting!$A$1:$B$15,2,0))</f>
        <v>SHAHID</v>
      </c>
      <c r="O5569" s="57" t="str">
        <f>UPPER(tbl_raw_data[[#This Row],[Outcome]])</f>
        <v>DECLINE</v>
      </c>
      <c r="P5569" s="57" t="str">
        <f>UPPER(tbl_raw_data[[#This Row],[Queue Name]])</f>
        <v>CONSUMER EXISTING</v>
      </c>
      <c r="Q5569" s="57" t="str">
        <f>IF(tbl_raw_data[[#This Row],[time_taken_in_mins]]&lt;=20,"SLA_MET","SLA_NOT_MET")</f>
        <v>SLA_MET</v>
      </c>
    </row>
    <row r="5570" spans="1:17" ht="15" customHeight="1" x14ac:dyDescent="0.25">
      <c r="A5570" s="11" t="s">
        <v>5074</v>
      </c>
      <c r="B5570" s="12">
        <v>45164.496944444443</v>
      </c>
      <c r="C5570" s="27">
        <v>45164.506608796299</v>
      </c>
      <c r="D5570" s="28" t="s">
        <v>13</v>
      </c>
      <c r="E5570" s="28" t="s">
        <v>28</v>
      </c>
      <c r="F5570" s="28" t="s">
        <v>455</v>
      </c>
      <c r="G5570" s="114"/>
      <c r="H55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0" s="48">
        <f>tbl_raw_data[[#This Row],[Date Actioned]]-tbl_raw_data[[#This Row],[Date Tagged]]</f>
        <v>9.6643518554628827E-3</v>
      </c>
      <c r="J5570" s="50">
        <f>HOUR(tbl_raw_data[[#This Row],[time_taken]])*60+MINUTE(tbl_raw_data[[#This Row],[time_taken]])+SECOND(tbl_raw_data[[#This Row],[time_taken]])/60</f>
        <v>13.916666666666666</v>
      </c>
      <c r="K5570" s="54">
        <f>DATE(YEAR(tbl_raw_data[[#This Row],[Date Actioned]]), MONTH(tbl_raw_data[[#This Row],[Date Actioned]]), DAY(tbl_raw_data[[#This Row],[Date Actioned]]))</f>
        <v>45164</v>
      </c>
      <c r="L5570" s="55" t="str">
        <f>UPPER(TEXT(tbl_raw_data[[#This Row],[Updated_date]],"MMMM"))</f>
        <v>AUGUST</v>
      </c>
      <c r="M5570" s="55" t="str">
        <f>UPPER("Week "&amp;IF(ROUNDUP(DAY(tbl_raw_data[[#This Row],[Updated_date]])/7,0)=5,4,ROUNDUP(DAY(tbl_raw_data[[#This Row],[Updated_date]])/7,0)))</f>
        <v>WEEK 4</v>
      </c>
      <c r="N5570" s="57" t="str">
        <f>UPPER(VLOOKUP(tbl_raw_data[[#This Row],[Analyst]],[1]setting!$A$1:$B$15,2,0))</f>
        <v>ROHAN</v>
      </c>
      <c r="O5570" s="57" t="str">
        <f>UPPER(tbl_raw_data[[#This Row],[Outcome]])</f>
        <v>APPROVE</v>
      </c>
      <c r="P5570" s="57" t="str">
        <f>UPPER(tbl_raw_data[[#This Row],[Queue Name]])</f>
        <v>CONSUMER EXISTING</v>
      </c>
      <c r="Q5570" s="57" t="str">
        <f>IF(tbl_raw_data[[#This Row],[time_taken_in_mins]]&lt;=20,"SLA_MET","SLA_NOT_MET")</f>
        <v>SLA_MET</v>
      </c>
    </row>
    <row r="5571" spans="1:17" ht="15" customHeight="1" x14ac:dyDescent="0.25">
      <c r="A5571" s="22" t="s">
        <v>3851</v>
      </c>
      <c r="B5571" s="6">
        <v>45164.498715277776</v>
      </c>
      <c r="C5571" s="23">
        <v>45164.506215277775</v>
      </c>
      <c r="D5571" s="24" t="s">
        <v>13</v>
      </c>
      <c r="E5571" s="24" t="s">
        <v>41</v>
      </c>
      <c r="F5571" s="24" t="s">
        <v>73</v>
      </c>
      <c r="G5571" s="115"/>
      <c r="H55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1" s="48">
        <f>tbl_raw_data[[#This Row],[Date Actioned]]-tbl_raw_data[[#This Row],[Date Tagged]]</f>
        <v>7.4999999997089617E-3</v>
      </c>
      <c r="J5571" s="50">
        <f>HOUR(tbl_raw_data[[#This Row],[time_taken]])*60+MINUTE(tbl_raw_data[[#This Row],[time_taken]])+SECOND(tbl_raw_data[[#This Row],[time_taken]])/60</f>
        <v>10.8</v>
      </c>
      <c r="K5571" s="54">
        <f>DATE(YEAR(tbl_raw_data[[#This Row],[Date Actioned]]), MONTH(tbl_raw_data[[#This Row],[Date Actioned]]), DAY(tbl_raw_data[[#This Row],[Date Actioned]]))</f>
        <v>45164</v>
      </c>
      <c r="L5571" s="55" t="str">
        <f>UPPER(TEXT(tbl_raw_data[[#This Row],[Updated_date]],"MMMM"))</f>
        <v>AUGUST</v>
      </c>
      <c r="M5571" s="55" t="str">
        <f>UPPER("Week "&amp;IF(ROUNDUP(DAY(tbl_raw_data[[#This Row],[Updated_date]])/7,0)=5,4,ROUNDUP(DAY(tbl_raw_data[[#This Row],[Updated_date]])/7,0)))</f>
        <v>WEEK 4</v>
      </c>
      <c r="N5571" s="57" t="str">
        <f>UPPER(VLOOKUP(tbl_raw_data[[#This Row],[Analyst]],[1]setting!$A$1:$B$15,2,0))</f>
        <v>SHAHID</v>
      </c>
      <c r="O5571" s="57" t="str">
        <f>UPPER(tbl_raw_data[[#This Row],[Outcome]])</f>
        <v>APPROVE</v>
      </c>
      <c r="P5571" s="57" t="str">
        <f>UPPER(tbl_raw_data[[#This Row],[Queue Name]])</f>
        <v>CONSUMER POST BUREAU</v>
      </c>
      <c r="Q5571" s="57" t="str">
        <f>IF(tbl_raw_data[[#This Row],[time_taken_in_mins]]&lt;=20,"SLA_MET","SLA_NOT_MET")</f>
        <v>SLA_MET</v>
      </c>
    </row>
    <row r="5572" spans="1:17" ht="15" customHeight="1" x14ac:dyDescent="0.25">
      <c r="A5572" s="5" t="s">
        <v>785</v>
      </c>
      <c r="B5572" s="12">
        <v>45164.501400462963</v>
      </c>
      <c r="C5572" s="27">
        <v>45164.504710648151</v>
      </c>
      <c r="D5572" s="28" t="s">
        <v>13</v>
      </c>
      <c r="E5572" s="28" t="s">
        <v>28</v>
      </c>
      <c r="F5572" s="28" t="s">
        <v>14</v>
      </c>
      <c r="G5572" s="112" t="s">
        <v>29</v>
      </c>
      <c r="H55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2" s="48">
        <f>tbl_raw_data[[#This Row],[Date Actioned]]-tbl_raw_data[[#This Row],[Date Tagged]]</f>
        <v>3.3101851877290756E-3</v>
      </c>
      <c r="J5572" s="50">
        <f>HOUR(tbl_raw_data[[#This Row],[time_taken]])*60+MINUTE(tbl_raw_data[[#This Row],[time_taken]])+SECOND(tbl_raw_data[[#This Row],[time_taken]])/60</f>
        <v>4.7666666666666666</v>
      </c>
      <c r="K5572" s="54">
        <f>DATE(YEAR(tbl_raw_data[[#This Row],[Date Actioned]]), MONTH(tbl_raw_data[[#This Row],[Date Actioned]]), DAY(tbl_raw_data[[#This Row],[Date Actioned]]))</f>
        <v>45164</v>
      </c>
      <c r="L5572" s="55" t="str">
        <f>UPPER(TEXT(tbl_raw_data[[#This Row],[Updated_date]],"MMMM"))</f>
        <v>AUGUST</v>
      </c>
      <c r="M5572" s="55" t="str">
        <f>UPPER("Week "&amp;IF(ROUNDUP(DAY(tbl_raw_data[[#This Row],[Updated_date]])/7,0)=5,4,ROUNDUP(DAY(tbl_raw_data[[#This Row],[Updated_date]])/7,0)))</f>
        <v>WEEK 4</v>
      </c>
      <c r="N5572" s="57" t="str">
        <f>UPPER(VLOOKUP(tbl_raw_data[[#This Row],[Analyst]],[1]setting!$A$1:$B$15,2,0))</f>
        <v>HARDIK</v>
      </c>
      <c r="O5572" s="57" t="str">
        <f>UPPER(tbl_raw_data[[#This Row],[Outcome]])</f>
        <v>APPROVE</v>
      </c>
      <c r="P5572" s="57" t="str">
        <f>UPPER(tbl_raw_data[[#This Row],[Queue Name]])</f>
        <v>CONSUMER EXISTING</v>
      </c>
      <c r="Q5572" s="57" t="str">
        <f>IF(tbl_raw_data[[#This Row],[time_taken_in_mins]]&lt;=20,"SLA_MET","SLA_NOT_MET")</f>
        <v>SLA_MET</v>
      </c>
    </row>
    <row r="5573" spans="1:17" ht="15" customHeight="1" x14ac:dyDescent="0.25">
      <c r="A5573" s="22" t="s">
        <v>3964</v>
      </c>
      <c r="B5573" s="6">
        <v>45164.501493055555</v>
      </c>
      <c r="C5573" s="23">
        <v>45164.509166666663</v>
      </c>
      <c r="D5573" s="24" t="s">
        <v>46</v>
      </c>
      <c r="E5573" s="24" t="s">
        <v>28</v>
      </c>
      <c r="F5573" s="24" t="s">
        <v>10</v>
      </c>
      <c r="G5573" s="115"/>
      <c r="H55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3" s="48">
        <f>tbl_raw_data[[#This Row],[Date Actioned]]-tbl_raw_data[[#This Row],[Date Tagged]]</f>
        <v>7.6736111077480018E-3</v>
      </c>
      <c r="J5573" s="50">
        <f>HOUR(tbl_raw_data[[#This Row],[time_taken]])*60+MINUTE(tbl_raw_data[[#This Row],[time_taken]])+SECOND(tbl_raw_data[[#This Row],[time_taken]])/60</f>
        <v>11.05</v>
      </c>
      <c r="K5573" s="54">
        <f>DATE(YEAR(tbl_raw_data[[#This Row],[Date Actioned]]), MONTH(tbl_raw_data[[#This Row],[Date Actioned]]), DAY(tbl_raw_data[[#This Row],[Date Actioned]]))</f>
        <v>45164</v>
      </c>
      <c r="L5573" s="55" t="str">
        <f>UPPER(TEXT(tbl_raw_data[[#This Row],[Updated_date]],"MMMM"))</f>
        <v>AUGUST</v>
      </c>
      <c r="M5573" s="55" t="str">
        <f>UPPER("Week "&amp;IF(ROUNDUP(DAY(tbl_raw_data[[#This Row],[Updated_date]])/7,0)=5,4,ROUNDUP(DAY(tbl_raw_data[[#This Row],[Updated_date]])/7,0)))</f>
        <v>WEEK 4</v>
      </c>
      <c r="N5573" s="57" t="str">
        <f>UPPER(VLOOKUP(tbl_raw_data[[#This Row],[Analyst]],[1]setting!$A$1:$B$15,2,0))</f>
        <v>SAM</v>
      </c>
      <c r="O5573" s="57" t="str">
        <f>UPPER(tbl_raw_data[[#This Row],[Outcome]])</f>
        <v>DECLINE</v>
      </c>
      <c r="P5573" s="57" t="str">
        <f>UPPER(tbl_raw_data[[#This Row],[Queue Name]])</f>
        <v>CONSUMER EXISTING</v>
      </c>
      <c r="Q5573" s="57" t="str">
        <f>IF(tbl_raw_data[[#This Row],[time_taken_in_mins]]&lt;=20,"SLA_MET","SLA_NOT_MET")</f>
        <v>SLA_MET</v>
      </c>
    </row>
    <row r="5574" spans="1:17" ht="15" customHeight="1" x14ac:dyDescent="0.25">
      <c r="A5574" s="11" t="s">
        <v>3818</v>
      </c>
      <c r="B5574" s="6">
        <v>45164.503668981481</v>
      </c>
      <c r="C5574" s="23">
        <v>45164.511134259257</v>
      </c>
      <c r="D5574" s="24" t="s">
        <v>13</v>
      </c>
      <c r="E5574" s="24" t="s">
        <v>28</v>
      </c>
      <c r="F5574" s="24" t="s">
        <v>455</v>
      </c>
      <c r="G5574" s="115"/>
      <c r="H55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4" s="48">
        <f>tbl_raw_data[[#This Row],[Date Actioned]]-tbl_raw_data[[#This Row],[Date Tagged]]</f>
        <v>7.4652777766459621E-3</v>
      </c>
      <c r="J5574" s="50">
        <f>HOUR(tbl_raw_data[[#This Row],[time_taken]])*60+MINUTE(tbl_raw_data[[#This Row],[time_taken]])+SECOND(tbl_raw_data[[#This Row],[time_taken]])/60</f>
        <v>10.75</v>
      </c>
      <c r="K5574" s="54">
        <f>DATE(YEAR(tbl_raw_data[[#This Row],[Date Actioned]]), MONTH(tbl_raw_data[[#This Row],[Date Actioned]]), DAY(tbl_raw_data[[#This Row],[Date Actioned]]))</f>
        <v>45164</v>
      </c>
      <c r="L5574" s="55" t="str">
        <f>UPPER(TEXT(tbl_raw_data[[#This Row],[Updated_date]],"MMMM"))</f>
        <v>AUGUST</v>
      </c>
      <c r="M5574" s="55" t="str">
        <f>UPPER("Week "&amp;IF(ROUNDUP(DAY(tbl_raw_data[[#This Row],[Updated_date]])/7,0)=5,4,ROUNDUP(DAY(tbl_raw_data[[#This Row],[Updated_date]])/7,0)))</f>
        <v>WEEK 4</v>
      </c>
      <c r="N5574" s="57" t="str">
        <f>UPPER(VLOOKUP(tbl_raw_data[[#This Row],[Analyst]],[1]setting!$A$1:$B$15,2,0))</f>
        <v>ROHAN</v>
      </c>
      <c r="O5574" s="57" t="str">
        <f>UPPER(tbl_raw_data[[#This Row],[Outcome]])</f>
        <v>APPROVE</v>
      </c>
      <c r="P5574" s="57" t="str">
        <f>UPPER(tbl_raw_data[[#This Row],[Queue Name]])</f>
        <v>CONSUMER EXISTING</v>
      </c>
      <c r="Q5574" s="57" t="str">
        <f>IF(tbl_raw_data[[#This Row],[time_taken_in_mins]]&lt;=20,"SLA_MET","SLA_NOT_MET")</f>
        <v>SLA_MET</v>
      </c>
    </row>
    <row r="5575" spans="1:17" ht="15" customHeight="1" x14ac:dyDescent="0.25">
      <c r="A5575" s="22" t="s">
        <v>3874</v>
      </c>
      <c r="B5575" s="12">
        <v>45164.506944444445</v>
      </c>
      <c r="C5575" s="27">
        <v>45164.514479166668</v>
      </c>
      <c r="D5575" s="28" t="s">
        <v>13</v>
      </c>
      <c r="E5575" s="28" t="s">
        <v>28</v>
      </c>
      <c r="F5575" s="28" t="s">
        <v>42</v>
      </c>
      <c r="G5575" s="112" t="s">
        <v>29</v>
      </c>
      <c r="H55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5" s="48">
        <f>tbl_raw_data[[#This Row],[Date Actioned]]-tbl_raw_data[[#This Row],[Date Tagged]]</f>
        <v>7.5347222227719612E-3</v>
      </c>
      <c r="J5575" s="50">
        <f>HOUR(tbl_raw_data[[#This Row],[time_taken]])*60+MINUTE(tbl_raw_data[[#This Row],[time_taken]])+SECOND(tbl_raw_data[[#This Row],[time_taken]])/60</f>
        <v>10.85</v>
      </c>
      <c r="K5575" s="54">
        <f>DATE(YEAR(tbl_raw_data[[#This Row],[Date Actioned]]), MONTH(tbl_raw_data[[#This Row],[Date Actioned]]), DAY(tbl_raw_data[[#This Row],[Date Actioned]]))</f>
        <v>45164</v>
      </c>
      <c r="L5575" s="55" t="str">
        <f>UPPER(TEXT(tbl_raw_data[[#This Row],[Updated_date]],"MMMM"))</f>
        <v>AUGUST</v>
      </c>
      <c r="M5575" s="55" t="str">
        <f>UPPER("Week "&amp;IF(ROUNDUP(DAY(tbl_raw_data[[#This Row],[Updated_date]])/7,0)=5,4,ROUNDUP(DAY(tbl_raw_data[[#This Row],[Updated_date]])/7,0)))</f>
        <v>WEEK 4</v>
      </c>
      <c r="N5575" s="57" t="str">
        <f>UPPER(VLOOKUP(tbl_raw_data[[#This Row],[Analyst]],[1]setting!$A$1:$B$15,2,0))</f>
        <v>NITESH</v>
      </c>
      <c r="O5575" s="57" t="str">
        <f>UPPER(tbl_raw_data[[#This Row],[Outcome]])</f>
        <v>APPROVE</v>
      </c>
      <c r="P5575" s="57" t="str">
        <f>UPPER(tbl_raw_data[[#This Row],[Queue Name]])</f>
        <v>CONSUMER EXISTING</v>
      </c>
      <c r="Q5575" s="57" t="str">
        <f>IF(tbl_raw_data[[#This Row],[time_taken_in_mins]]&lt;=20,"SLA_MET","SLA_NOT_MET")</f>
        <v>SLA_MET</v>
      </c>
    </row>
    <row r="5576" spans="1:17" ht="15" customHeight="1" x14ac:dyDescent="0.25">
      <c r="A5576" s="5" t="s">
        <v>3484</v>
      </c>
      <c r="B5576" s="6">
        <v>45164.507453703707</v>
      </c>
      <c r="C5576" s="23">
        <v>45164.514467592591</v>
      </c>
      <c r="D5576" s="24" t="s">
        <v>13</v>
      </c>
      <c r="E5576" s="24" t="s">
        <v>28</v>
      </c>
      <c r="F5576" s="24" t="s">
        <v>14</v>
      </c>
      <c r="G5576" s="113" t="s">
        <v>29</v>
      </c>
      <c r="H55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6" s="48">
        <f>tbl_raw_data[[#This Row],[Date Actioned]]-tbl_raw_data[[#This Row],[Date Tagged]]</f>
        <v>7.0138888841029257E-3</v>
      </c>
      <c r="J5576" s="50">
        <f>HOUR(tbl_raw_data[[#This Row],[time_taken]])*60+MINUTE(tbl_raw_data[[#This Row],[time_taken]])+SECOND(tbl_raw_data[[#This Row],[time_taken]])/60</f>
        <v>10.1</v>
      </c>
      <c r="K5576" s="54">
        <f>DATE(YEAR(tbl_raw_data[[#This Row],[Date Actioned]]), MONTH(tbl_raw_data[[#This Row],[Date Actioned]]), DAY(tbl_raw_data[[#This Row],[Date Actioned]]))</f>
        <v>45164</v>
      </c>
      <c r="L5576" s="55" t="str">
        <f>UPPER(TEXT(tbl_raw_data[[#This Row],[Updated_date]],"MMMM"))</f>
        <v>AUGUST</v>
      </c>
      <c r="M5576" s="55" t="str">
        <f>UPPER("Week "&amp;IF(ROUNDUP(DAY(tbl_raw_data[[#This Row],[Updated_date]])/7,0)=5,4,ROUNDUP(DAY(tbl_raw_data[[#This Row],[Updated_date]])/7,0)))</f>
        <v>WEEK 4</v>
      </c>
      <c r="N5576" s="57" t="str">
        <f>UPPER(VLOOKUP(tbl_raw_data[[#This Row],[Analyst]],[1]setting!$A$1:$B$15,2,0))</f>
        <v>HARDIK</v>
      </c>
      <c r="O5576" s="57" t="str">
        <f>UPPER(tbl_raw_data[[#This Row],[Outcome]])</f>
        <v>APPROVE</v>
      </c>
      <c r="P5576" s="57" t="str">
        <f>UPPER(tbl_raw_data[[#This Row],[Queue Name]])</f>
        <v>CONSUMER EXISTING</v>
      </c>
      <c r="Q5576" s="57" t="str">
        <f>IF(tbl_raw_data[[#This Row],[time_taken_in_mins]]&lt;=20,"SLA_MET","SLA_NOT_MET")</f>
        <v>SLA_MET</v>
      </c>
    </row>
    <row r="5577" spans="1:17" ht="39" x14ac:dyDescent="0.25">
      <c r="A5577" s="5" t="s">
        <v>4008</v>
      </c>
      <c r="B5577" s="12">
        <v>45164.508379629631</v>
      </c>
      <c r="C5577" s="27">
        <v>45164.516111111108</v>
      </c>
      <c r="D5577" s="28" t="s">
        <v>8</v>
      </c>
      <c r="E5577" s="28" t="s">
        <v>28</v>
      </c>
      <c r="F5577" s="28" t="s">
        <v>10</v>
      </c>
      <c r="G5577" s="112" t="s">
        <v>493</v>
      </c>
      <c r="H55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77" s="48">
        <f>tbl_raw_data[[#This Row],[Date Actioned]]-tbl_raw_data[[#This Row],[Date Tagged]]</f>
        <v>7.7314814770943485E-3</v>
      </c>
      <c r="J5577" s="50">
        <f>HOUR(tbl_raw_data[[#This Row],[time_taken]])*60+MINUTE(tbl_raw_data[[#This Row],[time_taken]])+SECOND(tbl_raw_data[[#This Row],[time_taken]])/60</f>
        <v>11.133333333333333</v>
      </c>
      <c r="K5577" s="54">
        <f>DATE(YEAR(tbl_raw_data[[#This Row],[Date Actioned]]), MONTH(tbl_raw_data[[#This Row],[Date Actioned]]), DAY(tbl_raw_data[[#This Row],[Date Actioned]]))</f>
        <v>45164</v>
      </c>
      <c r="L5577" s="55" t="str">
        <f>UPPER(TEXT(tbl_raw_data[[#This Row],[Updated_date]],"MMMM"))</f>
        <v>AUGUST</v>
      </c>
      <c r="M5577" s="55" t="str">
        <f>UPPER("Week "&amp;IF(ROUNDUP(DAY(tbl_raw_data[[#This Row],[Updated_date]])/7,0)=5,4,ROUNDUP(DAY(tbl_raw_data[[#This Row],[Updated_date]])/7,0)))</f>
        <v>WEEK 4</v>
      </c>
      <c r="N5577" s="57" t="str">
        <f>UPPER(VLOOKUP(tbl_raw_data[[#This Row],[Analyst]],[1]setting!$A$1:$B$15,2,0))</f>
        <v>SAM</v>
      </c>
      <c r="O5577" s="57" t="str">
        <f>UPPER(tbl_raw_data[[#This Row],[Outcome]])</f>
        <v>WITHDRAW</v>
      </c>
      <c r="P5577" s="57" t="str">
        <f>UPPER(tbl_raw_data[[#This Row],[Queue Name]])</f>
        <v>CONSUMER EXISTING</v>
      </c>
      <c r="Q5577" s="57" t="str">
        <f>IF(tbl_raw_data[[#This Row],[time_taken_in_mins]]&lt;=20,"SLA_MET","SLA_NOT_MET")</f>
        <v>SLA_MET</v>
      </c>
    </row>
    <row r="5578" spans="1:17" ht="15" customHeight="1" x14ac:dyDescent="0.25">
      <c r="A5578" s="11" t="s">
        <v>5014</v>
      </c>
      <c r="B5578" s="6">
        <v>45164.513194444444</v>
      </c>
      <c r="C5578" s="23">
        <v>45164.522696759261</v>
      </c>
      <c r="D5578" s="24" t="s">
        <v>8</v>
      </c>
      <c r="E5578" s="24" t="s">
        <v>41</v>
      </c>
      <c r="F5578" s="24" t="s">
        <v>73</v>
      </c>
      <c r="G5578" s="115"/>
      <c r="H55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78" s="48">
        <f>tbl_raw_data[[#This Row],[Date Actioned]]-tbl_raw_data[[#This Row],[Date Tagged]]</f>
        <v>9.5023148169275373E-3</v>
      </c>
      <c r="J5578" s="50">
        <f>HOUR(tbl_raw_data[[#This Row],[time_taken]])*60+MINUTE(tbl_raw_data[[#This Row],[time_taken]])+SECOND(tbl_raw_data[[#This Row],[time_taken]])/60</f>
        <v>13.683333333333334</v>
      </c>
      <c r="K5578" s="54">
        <f>DATE(YEAR(tbl_raw_data[[#This Row],[Date Actioned]]), MONTH(tbl_raw_data[[#This Row],[Date Actioned]]), DAY(tbl_raw_data[[#This Row],[Date Actioned]]))</f>
        <v>45164</v>
      </c>
      <c r="L5578" s="55" t="str">
        <f>UPPER(TEXT(tbl_raw_data[[#This Row],[Updated_date]],"MMMM"))</f>
        <v>AUGUST</v>
      </c>
      <c r="M5578" s="55" t="str">
        <f>UPPER("Week "&amp;IF(ROUNDUP(DAY(tbl_raw_data[[#This Row],[Updated_date]])/7,0)=5,4,ROUNDUP(DAY(tbl_raw_data[[#This Row],[Updated_date]])/7,0)))</f>
        <v>WEEK 4</v>
      </c>
      <c r="N5578" s="57" t="str">
        <f>UPPER(VLOOKUP(tbl_raw_data[[#This Row],[Analyst]],[1]setting!$A$1:$B$15,2,0))</f>
        <v>SHAHID</v>
      </c>
      <c r="O5578" s="57" t="str">
        <f>UPPER(tbl_raw_data[[#This Row],[Outcome]])</f>
        <v>WITHDRAW</v>
      </c>
      <c r="P5578" s="57" t="str">
        <f>UPPER(tbl_raw_data[[#This Row],[Queue Name]])</f>
        <v>CONSUMER POST BUREAU</v>
      </c>
      <c r="Q5578" s="57" t="str">
        <f>IF(tbl_raw_data[[#This Row],[time_taken_in_mins]]&lt;=20,"SLA_MET","SLA_NOT_MET")</f>
        <v>SLA_MET</v>
      </c>
    </row>
    <row r="5579" spans="1:17" ht="15" customHeight="1" x14ac:dyDescent="0.25">
      <c r="A5579" s="5" t="s">
        <v>3622</v>
      </c>
      <c r="B5579" s="12">
        <v>45164.514780092592</v>
      </c>
      <c r="C5579" s="27">
        <v>45164.521979166668</v>
      </c>
      <c r="D5579" s="28" t="s">
        <v>46</v>
      </c>
      <c r="E5579" s="28" t="s">
        <v>28</v>
      </c>
      <c r="F5579" s="28" t="s">
        <v>14</v>
      </c>
      <c r="G5579" s="112" t="s">
        <v>448</v>
      </c>
      <c r="H55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79" s="48">
        <f>tbl_raw_data[[#This Row],[Date Actioned]]-tbl_raw_data[[#This Row],[Date Tagged]]</f>
        <v>7.1990740761975758E-3</v>
      </c>
      <c r="J5579" s="50">
        <f>HOUR(tbl_raw_data[[#This Row],[time_taken]])*60+MINUTE(tbl_raw_data[[#This Row],[time_taken]])+SECOND(tbl_raw_data[[#This Row],[time_taken]])/60</f>
        <v>10.366666666666667</v>
      </c>
      <c r="K5579" s="54">
        <f>DATE(YEAR(tbl_raw_data[[#This Row],[Date Actioned]]), MONTH(tbl_raw_data[[#This Row],[Date Actioned]]), DAY(tbl_raw_data[[#This Row],[Date Actioned]]))</f>
        <v>45164</v>
      </c>
      <c r="L5579" s="55" t="str">
        <f>UPPER(TEXT(tbl_raw_data[[#This Row],[Updated_date]],"MMMM"))</f>
        <v>AUGUST</v>
      </c>
      <c r="M5579" s="55" t="str">
        <f>UPPER("Week "&amp;IF(ROUNDUP(DAY(tbl_raw_data[[#This Row],[Updated_date]])/7,0)=5,4,ROUNDUP(DAY(tbl_raw_data[[#This Row],[Updated_date]])/7,0)))</f>
        <v>WEEK 4</v>
      </c>
      <c r="N5579" s="57" t="str">
        <f>UPPER(VLOOKUP(tbl_raw_data[[#This Row],[Analyst]],[1]setting!$A$1:$B$15,2,0))</f>
        <v>HARDIK</v>
      </c>
      <c r="O5579" s="57" t="str">
        <f>UPPER(tbl_raw_data[[#This Row],[Outcome]])</f>
        <v>DECLINE</v>
      </c>
      <c r="P5579" s="57" t="str">
        <f>UPPER(tbl_raw_data[[#This Row],[Queue Name]])</f>
        <v>CONSUMER EXISTING</v>
      </c>
      <c r="Q5579" s="57" t="str">
        <f>IF(tbl_raw_data[[#This Row],[time_taken_in_mins]]&lt;=20,"SLA_MET","SLA_NOT_MET")</f>
        <v>SLA_MET</v>
      </c>
    </row>
    <row r="5580" spans="1:17" ht="15" customHeight="1" x14ac:dyDescent="0.25">
      <c r="A5580" s="11" t="s">
        <v>224</v>
      </c>
      <c r="B5580" s="6">
        <v>45164.516747685186</v>
      </c>
      <c r="C5580" s="23">
        <v>45164.518750000003</v>
      </c>
      <c r="D5580" s="24" t="s">
        <v>46</v>
      </c>
      <c r="E5580" s="24" t="s">
        <v>41</v>
      </c>
      <c r="F5580" s="24" t="s">
        <v>10</v>
      </c>
      <c r="G5580" s="113" t="s">
        <v>225</v>
      </c>
      <c r="H55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80" s="48">
        <f>tbl_raw_data[[#This Row],[Date Actioned]]-tbl_raw_data[[#This Row],[Date Tagged]]</f>
        <v>2.0023148172185756E-3</v>
      </c>
      <c r="J5580" s="50">
        <f>HOUR(tbl_raw_data[[#This Row],[time_taken]])*60+MINUTE(tbl_raw_data[[#This Row],[time_taken]])+SECOND(tbl_raw_data[[#This Row],[time_taken]])/60</f>
        <v>2.8833333333333333</v>
      </c>
      <c r="K5580" s="54">
        <f>DATE(YEAR(tbl_raw_data[[#This Row],[Date Actioned]]), MONTH(tbl_raw_data[[#This Row],[Date Actioned]]), DAY(tbl_raw_data[[#This Row],[Date Actioned]]))</f>
        <v>45164</v>
      </c>
      <c r="L5580" s="55" t="str">
        <f>UPPER(TEXT(tbl_raw_data[[#This Row],[Updated_date]],"MMMM"))</f>
        <v>AUGUST</v>
      </c>
      <c r="M5580" s="55" t="str">
        <f>UPPER("Week "&amp;IF(ROUNDUP(DAY(tbl_raw_data[[#This Row],[Updated_date]])/7,0)=5,4,ROUNDUP(DAY(tbl_raw_data[[#This Row],[Updated_date]])/7,0)))</f>
        <v>WEEK 4</v>
      </c>
      <c r="N5580" s="57" t="str">
        <f>UPPER(VLOOKUP(tbl_raw_data[[#This Row],[Analyst]],[1]setting!$A$1:$B$15,2,0))</f>
        <v>SAM</v>
      </c>
      <c r="O5580" s="57" t="str">
        <f>UPPER(tbl_raw_data[[#This Row],[Outcome]])</f>
        <v>DECLINE</v>
      </c>
      <c r="P5580" s="57" t="str">
        <f>UPPER(tbl_raw_data[[#This Row],[Queue Name]])</f>
        <v>CONSUMER POST BUREAU</v>
      </c>
      <c r="Q5580" s="57" t="str">
        <f>IF(tbl_raw_data[[#This Row],[time_taken_in_mins]]&lt;=20,"SLA_MET","SLA_NOT_MET")</f>
        <v>SLA_MET</v>
      </c>
    </row>
    <row r="5581" spans="1:17" ht="15" customHeight="1" x14ac:dyDescent="0.25">
      <c r="A5581" s="11" t="s">
        <v>6907</v>
      </c>
      <c r="B5581" s="12">
        <v>45164.518368055556</v>
      </c>
      <c r="C5581" s="27">
        <v>45164.535208333335</v>
      </c>
      <c r="D5581" s="28" t="s">
        <v>13</v>
      </c>
      <c r="E5581" s="28" t="s">
        <v>28</v>
      </c>
      <c r="F5581" s="28" t="s">
        <v>42</v>
      </c>
      <c r="G5581" s="114"/>
      <c r="H55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1" s="48">
        <f>tbl_raw_data[[#This Row],[Date Actioned]]-tbl_raw_data[[#This Row],[Date Tagged]]</f>
        <v>1.6840277778101154E-2</v>
      </c>
      <c r="J5581" s="50">
        <f>HOUR(tbl_raw_data[[#This Row],[time_taken]])*60+MINUTE(tbl_raw_data[[#This Row],[time_taken]])+SECOND(tbl_raw_data[[#This Row],[time_taken]])/60</f>
        <v>24.25</v>
      </c>
      <c r="K5581" s="54">
        <f>DATE(YEAR(tbl_raw_data[[#This Row],[Date Actioned]]), MONTH(tbl_raw_data[[#This Row],[Date Actioned]]), DAY(tbl_raw_data[[#This Row],[Date Actioned]]))</f>
        <v>45164</v>
      </c>
      <c r="L5581" s="55" t="str">
        <f>UPPER(TEXT(tbl_raw_data[[#This Row],[Updated_date]],"MMMM"))</f>
        <v>AUGUST</v>
      </c>
      <c r="M5581" s="55" t="str">
        <f>UPPER("Week "&amp;IF(ROUNDUP(DAY(tbl_raw_data[[#This Row],[Updated_date]])/7,0)=5,4,ROUNDUP(DAY(tbl_raw_data[[#This Row],[Updated_date]])/7,0)))</f>
        <v>WEEK 4</v>
      </c>
      <c r="N5581" s="57" t="str">
        <f>UPPER(VLOOKUP(tbl_raw_data[[#This Row],[Analyst]],[1]setting!$A$1:$B$15,2,0))</f>
        <v>NITESH</v>
      </c>
      <c r="O5581" s="57" t="str">
        <f>UPPER(tbl_raw_data[[#This Row],[Outcome]])</f>
        <v>APPROVE</v>
      </c>
      <c r="P5581" s="57" t="str">
        <f>UPPER(tbl_raw_data[[#This Row],[Queue Name]])</f>
        <v>CONSUMER EXISTING</v>
      </c>
      <c r="Q5581" s="57" t="str">
        <f>IF(tbl_raw_data[[#This Row],[time_taken_in_mins]]&lt;=20,"SLA_MET","SLA_NOT_MET")</f>
        <v>SLA_NOT_MET</v>
      </c>
    </row>
    <row r="5582" spans="1:17" ht="15" customHeight="1" x14ac:dyDescent="0.25">
      <c r="A5582" s="22" t="s">
        <v>1452</v>
      </c>
      <c r="B5582" s="6">
        <v>45164.525127314817</v>
      </c>
      <c r="C5582" s="23">
        <v>45164.529490740744</v>
      </c>
      <c r="D5582" s="24" t="s">
        <v>13</v>
      </c>
      <c r="E5582" s="24" t="s">
        <v>28</v>
      </c>
      <c r="F5582" s="24" t="s">
        <v>10</v>
      </c>
      <c r="G5582" s="113" t="s">
        <v>546</v>
      </c>
      <c r="H55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82" s="48">
        <f>tbl_raw_data[[#This Row],[Date Actioned]]-tbl_raw_data[[#This Row],[Date Tagged]]</f>
        <v>4.3634259272948839E-3</v>
      </c>
      <c r="J5582" s="50">
        <f>HOUR(tbl_raw_data[[#This Row],[time_taken]])*60+MINUTE(tbl_raw_data[[#This Row],[time_taken]])+SECOND(tbl_raw_data[[#This Row],[time_taken]])/60</f>
        <v>6.2833333333333332</v>
      </c>
      <c r="K5582" s="54">
        <f>DATE(YEAR(tbl_raw_data[[#This Row],[Date Actioned]]), MONTH(tbl_raw_data[[#This Row],[Date Actioned]]), DAY(tbl_raw_data[[#This Row],[Date Actioned]]))</f>
        <v>45164</v>
      </c>
      <c r="L5582" s="55" t="str">
        <f>UPPER(TEXT(tbl_raw_data[[#This Row],[Updated_date]],"MMMM"))</f>
        <v>AUGUST</v>
      </c>
      <c r="M5582" s="55" t="str">
        <f>UPPER("Week "&amp;IF(ROUNDUP(DAY(tbl_raw_data[[#This Row],[Updated_date]])/7,0)=5,4,ROUNDUP(DAY(tbl_raw_data[[#This Row],[Updated_date]])/7,0)))</f>
        <v>WEEK 4</v>
      </c>
      <c r="N5582" s="57" t="str">
        <f>UPPER(VLOOKUP(tbl_raw_data[[#This Row],[Analyst]],[1]setting!$A$1:$B$15,2,0))</f>
        <v>SAM</v>
      </c>
      <c r="O5582" s="57" t="str">
        <f>UPPER(tbl_raw_data[[#This Row],[Outcome]])</f>
        <v>APPROVE</v>
      </c>
      <c r="P5582" s="57" t="str">
        <f>UPPER(tbl_raw_data[[#This Row],[Queue Name]])</f>
        <v>CONSUMER EXISTING</v>
      </c>
      <c r="Q5582" s="57" t="str">
        <f>IF(tbl_raw_data[[#This Row],[time_taken_in_mins]]&lt;=20,"SLA_MET","SLA_NOT_MET")</f>
        <v>SLA_MET</v>
      </c>
    </row>
    <row r="5583" spans="1:17" ht="39" x14ac:dyDescent="0.25">
      <c r="A5583" s="22" t="s">
        <v>3902</v>
      </c>
      <c r="B5583" s="12">
        <v>45164.525254629632</v>
      </c>
      <c r="C5583" s="27">
        <v>45164.532824074071</v>
      </c>
      <c r="D5583" s="28" t="s">
        <v>8</v>
      </c>
      <c r="E5583" s="28" t="s">
        <v>28</v>
      </c>
      <c r="F5583" s="28" t="s">
        <v>73</v>
      </c>
      <c r="G5583" s="112" t="s">
        <v>493</v>
      </c>
      <c r="H55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83" s="48">
        <f>tbl_raw_data[[#This Row],[Date Actioned]]-tbl_raw_data[[#This Row],[Date Tagged]]</f>
        <v>7.5694444385590032E-3</v>
      </c>
      <c r="J5583" s="50">
        <f>HOUR(tbl_raw_data[[#This Row],[time_taken]])*60+MINUTE(tbl_raw_data[[#This Row],[time_taken]])+SECOND(tbl_raw_data[[#This Row],[time_taken]])/60</f>
        <v>10.9</v>
      </c>
      <c r="K5583" s="54">
        <f>DATE(YEAR(tbl_raw_data[[#This Row],[Date Actioned]]), MONTH(tbl_raw_data[[#This Row],[Date Actioned]]), DAY(tbl_raw_data[[#This Row],[Date Actioned]]))</f>
        <v>45164</v>
      </c>
      <c r="L5583" s="55" t="str">
        <f>UPPER(TEXT(tbl_raw_data[[#This Row],[Updated_date]],"MMMM"))</f>
        <v>AUGUST</v>
      </c>
      <c r="M5583" s="55" t="str">
        <f>UPPER("Week "&amp;IF(ROUNDUP(DAY(tbl_raw_data[[#This Row],[Updated_date]])/7,0)=5,4,ROUNDUP(DAY(tbl_raw_data[[#This Row],[Updated_date]])/7,0)))</f>
        <v>WEEK 4</v>
      </c>
      <c r="N5583" s="57" t="str">
        <f>UPPER(VLOOKUP(tbl_raw_data[[#This Row],[Analyst]],[1]setting!$A$1:$B$15,2,0))</f>
        <v>SHAHID</v>
      </c>
      <c r="O5583" s="57" t="str">
        <f>UPPER(tbl_raw_data[[#This Row],[Outcome]])</f>
        <v>WITHDRAW</v>
      </c>
      <c r="P5583" s="57" t="str">
        <f>UPPER(tbl_raw_data[[#This Row],[Queue Name]])</f>
        <v>CONSUMER EXISTING</v>
      </c>
      <c r="Q5583" s="57" t="str">
        <f>IF(tbl_raw_data[[#This Row],[time_taken_in_mins]]&lt;=20,"SLA_MET","SLA_NOT_MET")</f>
        <v>SLA_MET</v>
      </c>
    </row>
    <row r="5584" spans="1:17" ht="39" x14ac:dyDescent="0.25">
      <c r="A5584" s="5" t="s">
        <v>3790</v>
      </c>
      <c r="B5584" s="6">
        <v>45164.525648148148</v>
      </c>
      <c r="C5584" s="23">
        <v>45164.533067129632</v>
      </c>
      <c r="D5584" s="24" t="s">
        <v>8</v>
      </c>
      <c r="E5584" s="24" t="s">
        <v>28</v>
      </c>
      <c r="F5584" s="24" t="s">
        <v>10</v>
      </c>
      <c r="G5584" s="113" t="s">
        <v>493</v>
      </c>
      <c r="H55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584" s="48">
        <f>tbl_raw_data[[#This Row],[Date Actioned]]-tbl_raw_data[[#This Row],[Date Tagged]]</f>
        <v>7.4189814840792678E-3</v>
      </c>
      <c r="J5584" s="50">
        <f>HOUR(tbl_raw_data[[#This Row],[time_taken]])*60+MINUTE(tbl_raw_data[[#This Row],[time_taken]])+SECOND(tbl_raw_data[[#This Row],[time_taken]])/60</f>
        <v>10.683333333333334</v>
      </c>
      <c r="K5584" s="54">
        <f>DATE(YEAR(tbl_raw_data[[#This Row],[Date Actioned]]), MONTH(tbl_raw_data[[#This Row],[Date Actioned]]), DAY(tbl_raw_data[[#This Row],[Date Actioned]]))</f>
        <v>45164</v>
      </c>
      <c r="L5584" s="55" t="str">
        <f>UPPER(TEXT(tbl_raw_data[[#This Row],[Updated_date]],"MMMM"))</f>
        <v>AUGUST</v>
      </c>
      <c r="M5584" s="55" t="str">
        <f>UPPER("Week "&amp;IF(ROUNDUP(DAY(tbl_raw_data[[#This Row],[Updated_date]])/7,0)=5,4,ROUNDUP(DAY(tbl_raw_data[[#This Row],[Updated_date]])/7,0)))</f>
        <v>WEEK 4</v>
      </c>
      <c r="N5584" s="57" t="str">
        <f>UPPER(VLOOKUP(tbl_raw_data[[#This Row],[Analyst]],[1]setting!$A$1:$B$15,2,0))</f>
        <v>SAM</v>
      </c>
      <c r="O5584" s="57" t="str">
        <f>UPPER(tbl_raw_data[[#This Row],[Outcome]])</f>
        <v>WITHDRAW</v>
      </c>
      <c r="P5584" s="57" t="str">
        <f>UPPER(tbl_raw_data[[#This Row],[Queue Name]])</f>
        <v>CONSUMER EXISTING</v>
      </c>
      <c r="Q5584" s="57" t="str">
        <f>IF(tbl_raw_data[[#This Row],[time_taken_in_mins]]&lt;=20,"SLA_MET","SLA_NOT_MET")</f>
        <v>SLA_MET</v>
      </c>
    </row>
    <row r="5585" spans="1:17" ht="15" customHeight="1" x14ac:dyDescent="0.25">
      <c r="A5585" s="22" t="s">
        <v>2837</v>
      </c>
      <c r="B5585" s="12">
        <v>45164.531608796293</v>
      </c>
      <c r="C5585" s="27">
        <v>45164.537731481483</v>
      </c>
      <c r="D5585" s="28" t="s">
        <v>46</v>
      </c>
      <c r="E5585" s="28" t="s">
        <v>28</v>
      </c>
      <c r="F5585" s="28" t="s">
        <v>455</v>
      </c>
      <c r="G5585" s="114"/>
      <c r="H55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5" s="48">
        <f>tbl_raw_data[[#This Row],[Date Actioned]]-tbl_raw_data[[#This Row],[Date Tagged]]</f>
        <v>6.1226851903484203E-3</v>
      </c>
      <c r="J5585" s="50">
        <f>HOUR(tbl_raw_data[[#This Row],[time_taken]])*60+MINUTE(tbl_raw_data[[#This Row],[time_taken]])+SECOND(tbl_raw_data[[#This Row],[time_taken]])/60</f>
        <v>8.8166666666666664</v>
      </c>
      <c r="K5585" s="54">
        <f>DATE(YEAR(tbl_raw_data[[#This Row],[Date Actioned]]), MONTH(tbl_raw_data[[#This Row],[Date Actioned]]), DAY(tbl_raw_data[[#This Row],[Date Actioned]]))</f>
        <v>45164</v>
      </c>
      <c r="L5585" s="55" t="str">
        <f>UPPER(TEXT(tbl_raw_data[[#This Row],[Updated_date]],"MMMM"))</f>
        <v>AUGUST</v>
      </c>
      <c r="M5585" s="55" t="str">
        <f>UPPER("Week "&amp;IF(ROUNDUP(DAY(tbl_raw_data[[#This Row],[Updated_date]])/7,0)=5,4,ROUNDUP(DAY(tbl_raw_data[[#This Row],[Updated_date]])/7,0)))</f>
        <v>WEEK 4</v>
      </c>
      <c r="N5585" s="57" t="str">
        <f>UPPER(VLOOKUP(tbl_raw_data[[#This Row],[Analyst]],[1]setting!$A$1:$B$15,2,0))</f>
        <v>ROHAN</v>
      </c>
      <c r="O5585" s="57" t="str">
        <f>UPPER(tbl_raw_data[[#This Row],[Outcome]])</f>
        <v>DECLINE</v>
      </c>
      <c r="P5585" s="57" t="str">
        <f>UPPER(tbl_raw_data[[#This Row],[Queue Name]])</f>
        <v>CONSUMER EXISTING</v>
      </c>
      <c r="Q5585" s="57" t="str">
        <f>IF(tbl_raw_data[[#This Row],[time_taken_in_mins]]&lt;=20,"SLA_MET","SLA_NOT_MET")</f>
        <v>SLA_MET</v>
      </c>
    </row>
    <row r="5586" spans="1:17" ht="15" customHeight="1" x14ac:dyDescent="0.25">
      <c r="A5586" s="5" t="s">
        <v>3898</v>
      </c>
      <c r="B5586" s="6">
        <v>45164.531909722224</v>
      </c>
      <c r="C5586" s="23">
        <v>45164.539479166669</v>
      </c>
      <c r="D5586" s="24" t="s">
        <v>46</v>
      </c>
      <c r="E5586" s="24" t="s">
        <v>28</v>
      </c>
      <c r="F5586" s="24" t="s">
        <v>14</v>
      </c>
      <c r="G5586" s="113" t="s">
        <v>1150</v>
      </c>
      <c r="H55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86" s="48">
        <f>tbl_raw_data[[#This Row],[Date Actioned]]-tbl_raw_data[[#This Row],[Date Tagged]]</f>
        <v>7.5694444458349608E-3</v>
      </c>
      <c r="J5586" s="50">
        <f>HOUR(tbl_raw_data[[#This Row],[time_taken]])*60+MINUTE(tbl_raw_data[[#This Row],[time_taken]])+SECOND(tbl_raw_data[[#This Row],[time_taken]])/60</f>
        <v>10.9</v>
      </c>
      <c r="K5586" s="54">
        <f>DATE(YEAR(tbl_raw_data[[#This Row],[Date Actioned]]), MONTH(tbl_raw_data[[#This Row],[Date Actioned]]), DAY(tbl_raw_data[[#This Row],[Date Actioned]]))</f>
        <v>45164</v>
      </c>
      <c r="L5586" s="55" t="str">
        <f>UPPER(TEXT(tbl_raw_data[[#This Row],[Updated_date]],"MMMM"))</f>
        <v>AUGUST</v>
      </c>
      <c r="M5586" s="55" t="str">
        <f>UPPER("Week "&amp;IF(ROUNDUP(DAY(tbl_raw_data[[#This Row],[Updated_date]])/7,0)=5,4,ROUNDUP(DAY(tbl_raw_data[[#This Row],[Updated_date]])/7,0)))</f>
        <v>WEEK 4</v>
      </c>
      <c r="N5586" s="57" t="str">
        <f>UPPER(VLOOKUP(tbl_raw_data[[#This Row],[Analyst]],[1]setting!$A$1:$B$15,2,0))</f>
        <v>HARDIK</v>
      </c>
      <c r="O5586" s="57" t="str">
        <f>UPPER(tbl_raw_data[[#This Row],[Outcome]])</f>
        <v>DECLINE</v>
      </c>
      <c r="P5586" s="57" t="str">
        <f>UPPER(tbl_raw_data[[#This Row],[Queue Name]])</f>
        <v>CONSUMER EXISTING</v>
      </c>
      <c r="Q5586" s="57" t="str">
        <f>IF(tbl_raw_data[[#This Row],[time_taken_in_mins]]&lt;=20,"SLA_MET","SLA_NOT_MET")</f>
        <v>SLA_MET</v>
      </c>
    </row>
    <row r="5587" spans="1:17" ht="15" customHeight="1" x14ac:dyDescent="0.25">
      <c r="A5587" s="11" t="s">
        <v>2051</v>
      </c>
      <c r="B5587" s="12">
        <v>45164.54724537037</v>
      </c>
      <c r="C5587" s="27">
        <v>45164.552372685182</v>
      </c>
      <c r="D5587" s="28" t="s">
        <v>8</v>
      </c>
      <c r="E5587" s="28" t="s">
        <v>9</v>
      </c>
      <c r="F5587" s="28" t="s">
        <v>10</v>
      </c>
      <c r="G5587" s="112" t="s">
        <v>2052</v>
      </c>
      <c r="H55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87" s="48">
        <f>tbl_raw_data[[#This Row],[Date Actioned]]-tbl_raw_data[[#This Row],[Date Tagged]]</f>
        <v>5.1273148128530011E-3</v>
      </c>
      <c r="J5587" s="50">
        <f>HOUR(tbl_raw_data[[#This Row],[time_taken]])*60+MINUTE(tbl_raw_data[[#This Row],[time_taken]])+SECOND(tbl_raw_data[[#This Row],[time_taken]])/60</f>
        <v>7.3833333333333337</v>
      </c>
      <c r="K5587" s="54">
        <f>DATE(YEAR(tbl_raw_data[[#This Row],[Date Actioned]]), MONTH(tbl_raw_data[[#This Row],[Date Actioned]]), DAY(tbl_raw_data[[#This Row],[Date Actioned]]))</f>
        <v>45164</v>
      </c>
      <c r="L5587" s="55" t="str">
        <f>UPPER(TEXT(tbl_raw_data[[#This Row],[Updated_date]],"MMMM"))</f>
        <v>AUGUST</v>
      </c>
      <c r="M5587" s="55" t="str">
        <f>UPPER("Week "&amp;IF(ROUNDUP(DAY(tbl_raw_data[[#This Row],[Updated_date]])/7,0)=5,4,ROUNDUP(DAY(tbl_raw_data[[#This Row],[Updated_date]])/7,0)))</f>
        <v>WEEK 4</v>
      </c>
      <c r="N5587" s="57" t="str">
        <f>UPPER(VLOOKUP(tbl_raw_data[[#This Row],[Analyst]],[1]setting!$A$1:$B$15,2,0))</f>
        <v>SAM</v>
      </c>
      <c r="O5587" s="57" t="str">
        <f>UPPER(tbl_raw_data[[#This Row],[Outcome]])</f>
        <v>WITHDRAW</v>
      </c>
      <c r="P5587" s="57" t="str">
        <f>UPPER(tbl_raw_data[[#This Row],[Queue Name]])</f>
        <v>CONSUMER PRE BUREAU</v>
      </c>
      <c r="Q5587" s="57" t="str">
        <f>IF(tbl_raw_data[[#This Row],[time_taken_in_mins]]&lt;=20,"SLA_MET","SLA_NOT_MET")</f>
        <v>SLA_MET</v>
      </c>
    </row>
    <row r="5588" spans="1:17" ht="15" customHeight="1" x14ac:dyDescent="0.25">
      <c r="A5588" s="5" t="s">
        <v>6163</v>
      </c>
      <c r="B5588" s="12">
        <v>45164.55023148148</v>
      </c>
      <c r="C5588" s="27">
        <v>45164.5625</v>
      </c>
      <c r="D5588" s="28" t="s">
        <v>13</v>
      </c>
      <c r="E5588" s="28" t="s">
        <v>28</v>
      </c>
      <c r="F5588" s="28" t="s">
        <v>455</v>
      </c>
      <c r="G5588" s="114"/>
      <c r="H55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8" s="48">
        <f>tbl_raw_data[[#This Row],[Date Actioned]]-tbl_raw_data[[#This Row],[Date Tagged]]</f>
        <v>1.226851851970423E-2</v>
      </c>
      <c r="J5588" s="50">
        <f>HOUR(tbl_raw_data[[#This Row],[time_taken]])*60+MINUTE(tbl_raw_data[[#This Row],[time_taken]])+SECOND(tbl_raw_data[[#This Row],[time_taken]])/60</f>
        <v>17.666666666666668</v>
      </c>
      <c r="K5588" s="54">
        <f>DATE(YEAR(tbl_raw_data[[#This Row],[Date Actioned]]), MONTH(tbl_raw_data[[#This Row],[Date Actioned]]), DAY(tbl_raw_data[[#This Row],[Date Actioned]]))</f>
        <v>45164</v>
      </c>
      <c r="L5588" s="55" t="str">
        <f>UPPER(TEXT(tbl_raw_data[[#This Row],[Updated_date]],"MMMM"))</f>
        <v>AUGUST</v>
      </c>
      <c r="M5588" s="55" t="str">
        <f>UPPER("Week "&amp;IF(ROUNDUP(DAY(tbl_raw_data[[#This Row],[Updated_date]])/7,0)=5,4,ROUNDUP(DAY(tbl_raw_data[[#This Row],[Updated_date]])/7,0)))</f>
        <v>WEEK 4</v>
      </c>
      <c r="N5588" s="57" t="str">
        <f>UPPER(VLOOKUP(tbl_raw_data[[#This Row],[Analyst]],[1]setting!$A$1:$B$15,2,0))</f>
        <v>ROHAN</v>
      </c>
      <c r="O5588" s="57" t="str">
        <f>UPPER(tbl_raw_data[[#This Row],[Outcome]])</f>
        <v>APPROVE</v>
      </c>
      <c r="P5588" s="57" t="str">
        <f>UPPER(tbl_raw_data[[#This Row],[Queue Name]])</f>
        <v>CONSUMER EXISTING</v>
      </c>
      <c r="Q5588" s="57" t="str">
        <f>IF(tbl_raw_data[[#This Row],[time_taken_in_mins]]&lt;=20,"SLA_MET","SLA_NOT_MET")</f>
        <v>SLA_MET</v>
      </c>
    </row>
    <row r="5589" spans="1:17" ht="15" customHeight="1" x14ac:dyDescent="0.25">
      <c r="A5589" s="22" t="s">
        <v>7106</v>
      </c>
      <c r="B5589" s="6">
        <v>45164.550983796296</v>
      </c>
      <c r="C5589" s="23">
        <v>45164.571388888886</v>
      </c>
      <c r="D5589" s="24" t="s">
        <v>8</v>
      </c>
      <c r="E5589" s="24" t="s">
        <v>41</v>
      </c>
      <c r="F5589" s="24" t="s">
        <v>455</v>
      </c>
      <c r="G5589" s="115"/>
      <c r="H55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89" s="48">
        <f>tbl_raw_data[[#This Row],[Date Actioned]]-tbl_raw_data[[#This Row],[Date Tagged]]</f>
        <v>2.0405092589498963E-2</v>
      </c>
      <c r="J5589" s="50">
        <f>HOUR(tbl_raw_data[[#This Row],[time_taken]])*60+MINUTE(tbl_raw_data[[#This Row],[time_taken]])+SECOND(tbl_raw_data[[#This Row],[time_taken]])/60</f>
        <v>29.383333333333333</v>
      </c>
      <c r="K5589" s="54">
        <f>DATE(YEAR(tbl_raw_data[[#This Row],[Date Actioned]]), MONTH(tbl_raw_data[[#This Row],[Date Actioned]]), DAY(tbl_raw_data[[#This Row],[Date Actioned]]))</f>
        <v>45164</v>
      </c>
      <c r="L5589" s="55" t="str">
        <f>UPPER(TEXT(tbl_raw_data[[#This Row],[Updated_date]],"MMMM"))</f>
        <v>AUGUST</v>
      </c>
      <c r="M5589" s="55" t="str">
        <f>UPPER("Week "&amp;IF(ROUNDUP(DAY(tbl_raw_data[[#This Row],[Updated_date]])/7,0)=5,4,ROUNDUP(DAY(tbl_raw_data[[#This Row],[Updated_date]])/7,0)))</f>
        <v>WEEK 4</v>
      </c>
      <c r="N5589" s="57" t="str">
        <f>UPPER(VLOOKUP(tbl_raw_data[[#This Row],[Analyst]],[1]setting!$A$1:$B$15,2,0))</f>
        <v>ROHAN</v>
      </c>
      <c r="O5589" s="57" t="str">
        <f>UPPER(tbl_raw_data[[#This Row],[Outcome]])</f>
        <v>WITHDRAW</v>
      </c>
      <c r="P5589" s="57" t="str">
        <f>UPPER(tbl_raw_data[[#This Row],[Queue Name]])</f>
        <v>CONSUMER POST BUREAU</v>
      </c>
      <c r="Q5589" s="57" t="str">
        <f>IF(tbl_raw_data[[#This Row],[time_taken_in_mins]]&lt;=20,"SLA_MET","SLA_NOT_MET")</f>
        <v>SLA_NOT_MET</v>
      </c>
    </row>
    <row r="5590" spans="1:17" ht="15" customHeight="1" x14ac:dyDescent="0.25">
      <c r="A5590" s="11" t="s">
        <v>5842</v>
      </c>
      <c r="B5590" s="12">
        <v>45164.551793981482</v>
      </c>
      <c r="C5590" s="27">
        <v>45164.563263888886</v>
      </c>
      <c r="D5590" s="28" t="s">
        <v>46</v>
      </c>
      <c r="E5590" s="28" t="s">
        <v>28</v>
      </c>
      <c r="F5590" s="28" t="s">
        <v>14</v>
      </c>
      <c r="G5590" s="112" t="s">
        <v>448</v>
      </c>
      <c r="H55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0" s="48">
        <f>tbl_raw_data[[#This Row],[Date Actioned]]-tbl_raw_data[[#This Row],[Date Tagged]]</f>
        <v>1.1469907403807156E-2</v>
      </c>
      <c r="J5590" s="50">
        <f>HOUR(tbl_raw_data[[#This Row],[time_taken]])*60+MINUTE(tbl_raw_data[[#This Row],[time_taken]])+SECOND(tbl_raw_data[[#This Row],[time_taken]])/60</f>
        <v>16.516666666666666</v>
      </c>
      <c r="K5590" s="54">
        <f>DATE(YEAR(tbl_raw_data[[#This Row],[Date Actioned]]), MONTH(tbl_raw_data[[#This Row],[Date Actioned]]), DAY(tbl_raw_data[[#This Row],[Date Actioned]]))</f>
        <v>45164</v>
      </c>
      <c r="L5590" s="55" t="str">
        <f>UPPER(TEXT(tbl_raw_data[[#This Row],[Updated_date]],"MMMM"))</f>
        <v>AUGUST</v>
      </c>
      <c r="M5590" s="55" t="str">
        <f>UPPER("Week "&amp;IF(ROUNDUP(DAY(tbl_raw_data[[#This Row],[Updated_date]])/7,0)=5,4,ROUNDUP(DAY(tbl_raw_data[[#This Row],[Updated_date]])/7,0)))</f>
        <v>WEEK 4</v>
      </c>
      <c r="N5590" s="57" t="str">
        <f>UPPER(VLOOKUP(tbl_raw_data[[#This Row],[Analyst]],[1]setting!$A$1:$B$15,2,0))</f>
        <v>HARDIK</v>
      </c>
      <c r="O5590" s="57" t="str">
        <f>UPPER(tbl_raw_data[[#This Row],[Outcome]])</f>
        <v>DECLINE</v>
      </c>
      <c r="P5590" s="57" t="str">
        <f>UPPER(tbl_raw_data[[#This Row],[Queue Name]])</f>
        <v>CONSUMER EXISTING</v>
      </c>
      <c r="Q5590" s="57" t="str">
        <f>IF(tbl_raw_data[[#This Row],[time_taken_in_mins]]&lt;=20,"SLA_MET","SLA_NOT_MET")</f>
        <v>SLA_MET</v>
      </c>
    </row>
    <row r="5591" spans="1:17" ht="15" customHeight="1" x14ac:dyDescent="0.25">
      <c r="A5591" s="5" t="s">
        <v>2144</v>
      </c>
      <c r="B5591" s="12">
        <v>45164.551828703705</v>
      </c>
      <c r="C5591" s="27">
        <v>45164.557106481479</v>
      </c>
      <c r="D5591" s="28" t="s">
        <v>8</v>
      </c>
      <c r="E5591" s="28" t="s">
        <v>41</v>
      </c>
      <c r="F5591" s="28" t="s">
        <v>10</v>
      </c>
      <c r="G5591" s="112" t="s">
        <v>1052</v>
      </c>
      <c r="H55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91" s="48">
        <f>tbl_raw_data[[#This Row],[Date Actioned]]-tbl_raw_data[[#This Row],[Date Tagged]]</f>
        <v>5.277777774608694E-3</v>
      </c>
      <c r="J5591" s="50">
        <f>HOUR(tbl_raw_data[[#This Row],[time_taken]])*60+MINUTE(tbl_raw_data[[#This Row],[time_taken]])+SECOND(tbl_raw_data[[#This Row],[time_taken]])/60</f>
        <v>7.6</v>
      </c>
      <c r="K5591" s="54">
        <f>DATE(YEAR(tbl_raw_data[[#This Row],[Date Actioned]]), MONTH(tbl_raw_data[[#This Row],[Date Actioned]]), DAY(tbl_raw_data[[#This Row],[Date Actioned]]))</f>
        <v>45164</v>
      </c>
      <c r="L5591" s="55" t="str">
        <f>UPPER(TEXT(tbl_raw_data[[#This Row],[Updated_date]],"MMMM"))</f>
        <v>AUGUST</v>
      </c>
      <c r="M5591" s="55" t="str">
        <f>UPPER("Week "&amp;IF(ROUNDUP(DAY(tbl_raw_data[[#This Row],[Updated_date]])/7,0)=5,4,ROUNDUP(DAY(tbl_raw_data[[#This Row],[Updated_date]])/7,0)))</f>
        <v>WEEK 4</v>
      </c>
      <c r="N5591" s="57" t="str">
        <f>UPPER(VLOOKUP(tbl_raw_data[[#This Row],[Analyst]],[1]setting!$A$1:$B$15,2,0))</f>
        <v>SAM</v>
      </c>
      <c r="O5591" s="57" t="str">
        <f>UPPER(tbl_raw_data[[#This Row],[Outcome]])</f>
        <v>WITHDRAW</v>
      </c>
      <c r="P5591" s="57" t="str">
        <f>UPPER(tbl_raw_data[[#This Row],[Queue Name]])</f>
        <v>CONSUMER POST BUREAU</v>
      </c>
      <c r="Q5591" s="57" t="str">
        <f>IF(tbl_raw_data[[#This Row],[time_taken_in_mins]]&lt;=20,"SLA_MET","SLA_NOT_MET")</f>
        <v>SLA_MET</v>
      </c>
    </row>
    <row r="5592" spans="1:17" ht="15" customHeight="1" x14ac:dyDescent="0.25">
      <c r="A5592" s="11" t="s">
        <v>4718</v>
      </c>
      <c r="B5592" s="6">
        <v>45164.553576388891</v>
      </c>
      <c r="C5592" s="23">
        <v>45164.562488425923</v>
      </c>
      <c r="D5592" s="24" t="s">
        <v>13</v>
      </c>
      <c r="E5592" s="24" t="s">
        <v>9</v>
      </c>
      <c r="F5592" s="24" t="s">
        <v>10</v>
      </c>
      <c r="G5592" s="113" t="s">
        <v>546</v>
      </c>
      <c r="H55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2" s="48">
        <f>tbl_raw_data[[#This Row],[Date Actioned]]-tbl_raw_data[[#This Row],[Date Tagged]]</f>
        <v>8.9120370321325026E-3</v>
      </c>
      <c r="J5592" s="50">
        <f>HOUR(tbl_raw_data[[#This Row],[time_taken]])*60+MINUTE(tbl_raw_data[[#This Row],[time_taken]])+SECOND(tbl_raw_data[[#This Row],[time_taken]])/60</f>
        <v>12.833333333333334</v>
      </c>
      <c r="K5592" s="54">
        <f>DATE(YEAR(tbl_raw_data[[#This Row],[Date Actioned]]), MONTH(tbl_raw_data[[#This Row],[Date Actioned]]), DAY(tbl_raw_data[[#This Row],[Date Actioned]]))</f>
        <v>45164</v>
      </c>
      <c r="L5592" s="55" t="str">
        <f>UPPER(TEXT(tbl_raw_data[[#This Row],[Updated_date]],"MMMM"))</f>
        <v>AUGUST</v>
      </c>
      <c r="M5592" s="55" t="str">
        <f>UPPER("Week "&amp;IF(ROUNDUP(DAY(tbl_raw_data[[#This Row],[Updated_date]])/7,0)=5,4,ROUNDUP(DAY(tbl_raw_data[[#This Row],[Updated_date]])/7,0)))</f>
        <v>WEEK 4</v>
      </c>
      <c r="N5592" s="57" t="str">
        <f>UPPER(VLOOKUP(tbl_raw_data[[#This Row],[Analyst]],[1]setting!$A$1:$B$15,2,0))</f>
        <v>SAM</v>
      </c>
      <c r="O5592" s="57" t="str">
        <f>UPPER(tbl_raw_data[[#This Row],[Outcome]])</f>
        <v>APPROVE</v>
      </c>
      <c r="P5592" s="57" t="str">
        <f>UPPER(tbl_raw_data[[#This Row],[Queue Name]])</f>
        <v>CONSUMER PRE BUREAU</v>
      </c>
      <c r="Q5592" s="57" t="str">
        <f>IF(tbl_raw_data[[#This Row],[time_taken_in_mins]]&lt;=20,"SLA_MET","SLA_NOT_MET")</f>
        <v>SLA_MET</v>
      </c>
    </row>
    <row r="5593" spans="1:17" ht="15" customHeight="1" x14ac:dyDescent="0.25">
      <c r="A5593" s="22" t="s">
        <v>6330</v>
      </c>
      <c r="B5593" s="12">
        <v>45164.556550925925</v>
      </c>
      <c r="C5593" s="27">
        <v>45164.569490740738</v>
      </c>
      <c r="D5593" s="28" t="s">
        <v>13</v>
      </c>
      <c r="E5593" s="28" t="s">
        <v>9</v>
      </c>
      <c r="F5593" s="28" t="s">
        <v>10</v>
      </c>
      <c r="G5593" s="112" t="s">
        <v>546</v>
      </c>
      <c r="H55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3" s="48">
        <f>tbl_raw_data[[#This Row],[Date Actioned]]-tbl_raw_data[[#This Row],[Date Tagged]]</f>
        <v>1.2939814812853001E-2</v>
      </c>
      <c r="J5593" s="50">
        <f>HOUR(tbl_raw_data[[#This Row],[time_taken]])*60+MINUTE(tbl_raw_data[[#This Row],[time_taken]])+SECOND(tbl_raw_data[[#This Row],[time_taken]])/60</f>
        <v>18.633333333333333</v>
      </c>
      <c r="K5593" s="54">
        <f>DATE(YEAR(tbl_raw_data[[#This Row],[Date Actioned]]), MONTH(tbl_raw_data[[#This Row],[Date Actioned]]), DAY(tbl_raw_data[[#This Row],[Date Actioned]]))</f>
        <v>45164</v>
      </c>
      <c r="L5593" s="55" t="str">
        <f>UPPER(TEXT(tbl_raw_data[[#This Row],[Updated_date]],"MMMM"))</f>
        <v>AUGUST</v>
      </c>
      <c r="M5593" s="55" t="str">
        <f>UPPER("Week "&amp;IF(ROUNDUP(DAY(tbl_raw_data[[#This Row],[Updated_date]])/7,0)=5,4,ROUNDUP(DAY(tbl_raw_data[[#This Row],[Updated_date]])/7,0)))</f>
        <v>WEEK 4</v>
      </c>
      <c r="N5593" s="57" t="str">
        <f>UPPER(VLOOKUP(tbl_raw_data[[#This Row],[Analyst]],[1]setting!$A$1:$B$15,2,0))</f>
        <v>SAM</v>
      </c>
      <c r="O5593" s="57" t="str">
        <f>UPPER(tbl_raw_data[[#This Row],[Outcome]])</f>
        <v>APPROVE</v>
      </c>
      <c r="P5593" s="57" t="str">
        <f>UPPER(tbl_raw_data[[#This Row],[Queue Name]])</f>
        <v>CONSUMER PRE BUREAU</v>
      </c>
      <c r="Q5593" s="57" t="str">
        <f>IF(tbl_raw_data[[#This Row],[time_taken_in_mins]]&lt;=20,"SLA_MET","SLA_NOT_MET")</f>
        <v>SLA_MET</v>
      </c>
    </row>
    <row r="5594" spans="1:17" ht="15" customHeight="1" x14ac:dyDescent="0.25">
      <c r="A5594" s="5" t="s">
        <v>1685</v>
      </c>
      <c r="B5594" s="6">
        <v>45164.563993055555</v>
      </c>
      <c r="C5594" s="23">
        <v>45164.568645833337</v>
      </c>
      <c r="D5594" s="24" t="s">
        <v>13</v>
      </c>
      <c r="E5594" s="24" t="s">
        <v>41</v>
      </c>
      <c r="F5594" s="24" t="s">
        <v>14</v>
      </c>
      <c r="G5594" s="113" t="s">
        <v>29</v>
      </c>
      <c r="H55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4" s="48">
        <f>tbl_raw_data[[#This Row],[Date Actioned]]-tbl_raw_data[[#This Row],[Date Tagged]]</f>
        <v>4.652777781302575E-3</v>
      </c>
      <c r="J5594" s="50">
        <f>HOUR(tbl_raw_data[[#This Row],[time_taken]])*60+MINUTE(tbl_raw_data[[#This Row],[time_taken]])+SECOND(tbl_raw_data[[#This Row],[time_taken]])/60</f>
        <v>6.7</v>
      </c>
      <c r="K5594" s="54">
        <f>DATE(YEAR(tbl_raw_data[[#This Row],[Date Actioned]]), MONTH(tbl_raw_data[[#This Row],[Date Actioned]]), DAY(tbl_raw_data[[#This Row],[Date Actioned]]))</f>
        <v>45164</v>
      </c>
      <c r="L5594" s="55" t="str">
        <f>UPPER(TEXT(tbl_raw_data[[#This Row],[Updated_date]],"MMMM"))</f>
        <v>AUGUST</v>
      </c>
      <c r="M5594" s="55" t="str">
        <f>UPPER("Week "&amp;IF(ROUNDUP(DAY(tbl_raw_data[[#This Row],[Updated_date]])/7,0)=5,4,ROUNDUP(DAY(tbl_raw_data[[#This Row],[Updated_date]])/7,0)))</f>
        <v>WEEK 4</v>
      </c>
      <c r="N5594" s="57" t="str">
        <f>UPPER(VLOOKUP(tbl_raw_data[[#This Row],[Analyst]],[1]setting!$A$1:$B$15,2,0))</f>
        <v>HARDIK</v>
      </c>
      <c r="O5594" s="57" t="str">
        <f>UPPER(tbl_raw_data[[#This Row],[Outcome]])</f>
        <v>APPROVE</v>
      </c>
      <c r="P5594" s="57" t="str">
        <f>UPPER(tbl_raw_data[[#This Row],[Queue Name]])</f>
        <v>CONSUMER POST BUREAU</v>
      </c>
      <c r="Q5594" s="57" t="str">
        <f>IF(tbl_raw_data[[#This Row],[time_taken_in_mins]]&lt;=20,"SLA_MET","SLA_NOT_MET")</f>
        <v>SLA_MET</v>
      </c>
    </row>
    <row r="5595" spans="1:17" ht="15" customHeight="1" x14ac:dyDescent="0.25">
      <c r="A5595" s="11" t="s">
        <v>4373</v>
      </c>
      <c r="B5595" s="12">
        <v>45164.564050925925</v>
      </c>
      <c r="C5595" s="27">
        <v>45164.572384259256</v>
      </c>
      <c r="D5595" s="28" t="s">
        <v>13</v>
      </c>
      <c r="E5595" s="28" t="s">
        <v>28</v>
      </c>
      <c r="F5595" s="28" t="s">
        <v>42</v>
      </c>
      <c r="G5595" s="112" t="s">
        <v>29</v>
      </c>
      <c r="H55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5" s="48">
        <f>tbl_raw_data[[#This Row],[Date Actioned]]-tbl_raw_data[[#This Row],[Date Tagged]]</f>
        <v>8.333333331393078E-3</v>
      </c>
      <c r="J5595" s="50">
        <f>HOUR(tbl_raw_data[[#This Row],[time_taken]])*60+MINUTE(tbl_raw_data[[#This Row],[time_taken]])+SECOND(tbl_raw_data[[#This Row],[time_taken]])/60</f>
        <v>12</v>
      </c>
      <c r="K5595" s="54">
        <f>DATE(YEAR(tbl_raw_data[[#This Row],[Date Actioned]]), MONTH(tbl_raw_data[[#This Row],[Date Actioned]]), DAY(tbl_raw_data[[#This Row],[Date Actioned]]))</f>
        <v>45164</v>
      </c>
      <c r="L5595" s="55" t="str">
        <f>UPPER(TEXT(tbl_raw_data[[#This Row],[Updated_date]],"MMMM"))</f>
        <v>AUGUST</v>
      </c>
      <c r="M5595" s="55" t="str">
        <f>UPPER("Week "&amp;IF(ROUNDUP(DAY(tbl_raw_data[[#This Row],[Updated_date]])/7,0)=5,4,ROUNDUP(DAY(tbl_raw_data[[#This Row],[Updated_date]])/7,0)))</f>
        <v>WEEK 4</v>
      </c>
      <c r="N5595" s="57" t="str">
        <f>UPPER(VLOOKUP(tbl_raw_data[[#This Row],[Analyst]],[1]setting!$A$1:$B$15,2,0))</f>
        <v>NITESH</v>
      </c>
      <c r="O5595" s="57" t="str">
        <f>UPPER(tbl_raw_data[[#This Row],[Outcome]])</f>
        <v>APPROVE</v>
      </c>
      <c r="P5595" s="57" t="str">
        <f>UPPER(tbl_raw_data[[#This Row],[Queue Name]])</f>
        <v>CONSUMER EXISTING</v>
      </c>
      <c r="Q5595" s="57" t="str">
        <f>IF(tbl_raw_data[[#This Row],[time_taken_in_mins]]&lt;=20,"SLA_MET","SLA_NOT_MET")</f>
        <v>SLA_MET</v>
      </c>
    </row>
    <row r="5596" spans="1:17" ht="15" customHeight="1" x14ac:dyDescent="0.25">
      <c r="A5596" s="22" t="s">
        <v>6011</v>
      </c>
      <c r="B5596" s="6">
        <v>45164.564120370371</v>
      </c>
      <c r="C5596" s="23">
        <v>45164.576053240744</v>
      </c>
      <c r="D5596" s="24" t="s">
        <v>13</v>
      </c>
      <c r="E5596" s="24" t="s">
        <v>28</v>
      </c>
      <c r="F5596" s="24" t="s">
        <v>455</v>
      </c>
      <c r="G5596" s="115"/>
      <c r="H55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96" s="48">
        <f>tbl_raw_data[[#This Row],[Date Actioned]]-tbl_raw_data[[#This Row],[Date Tagged]]</f>
        <v>1.1932870373129845E-2</v>
      </c>
      <c r="J5596" s="50">
        <f>HOUR(tbl_raw_data[[#This Row],[time_taken]])*60+MINUTE(tbl_raw_data[[#This Row],[time_taken]])+SECOND(tbl_raw_data[[#This Row],[time_taken]])/60</f>
        <v>17.183333333333334</v>
      </c>
      <c r="K5596" s="54">
        <f>DATE(YEAR(tbl_raw_data[[#This Row],[Date Actioned]]), MONTH(tbl_raw_data[[#This Row],[Date Actioned]]), DAY(tbl_raw_data[[#This Row],[Date Actioned]]))</f>
        <v>45164</v>
      </c>
      <c r="L5596" s="55" t="str">
        <f>UPPER(TEXT(tbl_raw_data[[#This Row],[Updated_date]],"MMMM"))</f>
        <v>AUGUST</v>
      </c>
      <c r="M5596" s="55" t="str">
        <f>UPPER("Week "&amp;IF(ROUNDUP(DAY(tbl_raw_data[[#This Row],[Updated_date]])/7,0)=5,4,ROUNDUP(DAY(tbl_raw_data[[#This Row],[Updated_date]])/7,0)))</f>
        <v>WEEK 4</v>
      </c>
      <c r="N5596" s="57" t="str">
        <f>UPPER(VLOOKUP(tbl_raw_data[[#This Row],[Analyst]],[1]setting!$A$1:$B$15,2,0))</f>
        <v>ROHAN</v>
      </c>
      <c r="O5596" s="57" t="str">
        <f>UPPER(tbl_raw_data[[#This Row],[Outcome]])</f>
        <v>APPROVE</v>
      </c>
      <c r="P5596" s="57" t="str">
        <f>UPPER(tbl_raw_data[[#This Row],[Queue Name]])</f>
        <v>CONSUMER EXISTING</v>
      </c>
      <c r="Q5596" s="57" t="str">
        <f>IF(tbl_raw_data[[#This Row],[time_taken_in_mins]]&lt;=20,"SLA_MET","SLA_NOT_MET")</f>
        <v>SLA_MET</v>
      </c>
    </row>
    <row r="5597" spans="1:17" ht="15" customHeight="1" x14ac:dyDescent="0.25">
      <c r="A5597" s="11" t="s">
        <v>5349</v>
      </c>
      <c r="B5597" s="6">
        <v>45164.565138888887</v>
      </c>
      <c r="C5597" s="23">
        <v>45164.575428240743</v>
      </c>
      <c r="D5597" s="24" t="s">
        <v>8</v>
      </c>
      <c r="E5597" s="24" t="s">
        <v>9</v>
      </c>
      <c r="F5597" s="24" t="s">
        <v>14</v>
      </c>
      <c r="G5597" s="113" t="s">
        <v>1052</v>
      </c>
      <c r="H55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597" s="48">
        <f>tbl_raw_data[[#This Row],[Date Actioned]]-tbl_raw_data[[#This Row],[Date Tagged]]</f>
        <v>1.0289351856044959E-2</v>
      </c>
      <c r="J5597" s="50">
        <f>HOUR(tbl_raw_data[[#This Row],[time_taken]])*60+MINUTE(tbl_raw_data[[#This Row],[time_taken]])+SECOND(tbl_raw_data[[#This Row],[time_taken]])/60</f>
        <v>14.816666666666666</v>
      </c>
      <c r="K5597" s="54">
        <f>DATE(YEAR(tbl_raw_data[[#This Row],[Date Actioned]]), MONTH(tbl_raw_data[[#This Row],[Date Actioned]]), DAY(tbl_raw_data[[#This Row],[Date Actioned]]))</f>
        <v>45164</v>
      </c>
      <c r="L5597" s="55" t="str">
        <f>UPPER(TEXT(tbl_raw_data[[#This Row],[Updated_date]],"MMMM"))</f>
        <v>AUGUST</v>
      </c>
      <c r="M5597" s="55" t="str">
        <f>UPPER("Week "&amp;IF(ROUNDUP(DAY(tbl_raw_data[[#This Row],[Updated_date]])/7,0)=5,4,ROUNDUP(DAY(tbl_raw_data[[#This Row],[Updated_date]])/7,0)))</f>
        <v>WEEK 4</v>
      </c>
      <c r="N5597" s="57" t="str">
        <f>UPPER(VLOOKUP(tbl_raw_data[[#This Row],[Analyst]],[1]setting!$A$1:$B$15,2,0))</f>
        <v>HARDIK</v>
      </c>
      <c r="O5597" s="57" t="str">
        <f>UPPER(tbl_raw_data[[#This Row],[Outcome]])</f>
        <v>WITHDRAW</v>
      </c>
      <c r="P5597" s="57" t="str">
        <f>UPPER(tbl_raw_data[[#This Row],[Queue Name]])</f>
        <v>CONSUMER PRE BUREAU</v>
      </c>
      <c r="Q5597" s="57" t="str">
        <f>IF(tbl_raw_data[[#This Row],[time_taken_in_mins]]&lt;=20,"SLA_MET","SLA_NOT_MET")</f>
        <v>SLA_MET</v>
      </c>
    </row>
    <row r="5598" spans="1:17" ht="15" customHeight="1" x14ac:dyDescent="0.25">
      <c r="A5598" s="5" t="s">
        <v>301</v>
      </c>
      <c r="B5598" s="12">
        <v>45164.570590277777</v>
      </c>
      <c r="C5598" s="27">
        <v>45164.572800925926</v>
      </c>
      <c r="D5598" s="28" t="s">
        <v>13</v>
      </c>
      <c r="E5598" s="28" t="s">
        <v>28</v>
      </c>
      <c r="F5598" s="28" t="s">
        <v>10</v>
      </c>
      <c r="G5598" s="112" t="s">
        <v>67</v>
      </c>
      <c r="H55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598" s="48">
        <f>tbl_raw_data[[#This Row],[Date Actioned]]-tbl_raw_data[[#This Row],[Date Tagged]]</f>
        <v>2.2106481483206153E-3</v>
      </c>
      <c r="J5598" s="50">
        <f>HOUR(tbl_raw_data[[#This Row],[time_taken]])*60+MINUTE(tbl_raw_data[[#This Row],[time_taken]])+SECOND(tbl_raw_data[[#This Row],[time_taken]])/60</f>
        <v>3.1833333333333331</v>
      </c>
      <c r="K5598" s="54">
        <f>DATE(YEAR(tbl_raw_data[[#This Row],[Date Actioned]]), MONTH(tbl_raw_data[[#This Row],[Date Actioned]]), DAY(tbl_raw_data[[#This Row],[Date Actioned]]))</f>
        <v>45164</v>
      </c>
      <c r="L5598" s="55" t="str">
        <f>UPPER(TEXT(tbl_raw_data[[#This Row],[Updated_date]],"MMMM"))</f>
        <v>AUGUST</v>
      </c>
      <c r="M5598" s="55" t="str">
        <f>UPPER("Week "&amp;IF(ROUNDUP(DAY(tbl_raw_data[[#This Row],[Updated_date]])/7,0)=5,4,ROUNDUP(DAY(tbl_raw_data[[#This Row],[Updated_date]])/7,0)))</f>
        <v>WEEK 4</v>
      </c>
      <c r="N5598" s="57" t="str">
        <f>UPPER(VLOOKUP(tbl_raw_data[[#This Row],[Analyst]],[1]setting!$A$1:$B$15,2,0))</f>
        <v>SAM</v>
      </c>
      <c r="O5598" s="57" t="str">
        <f>UPPER(tbl_raw_data[[#This Row],[Outcome]])</f>
        <v>APPROVE</v>
      </c>
      <c r="P5598" s="57" t="str">
        <f>UPPER(tbl_raw_data[[#This Row],[Queue Name]])</f>
        <v>CONSUMER EXISTING</v>
      </c>
      <c r="Q5598" s="57" t="str">
        <f>IF(tbl_raw_data[[#This Row],[time_taken_in_mins]]&lt;=20,"SLA_MET","SLA_NOT_MET")</f>
        <v>SLA_MET</v>
      </c>
    </row>
    <row r="5599" spans="1:17" ht="15" customHeight="1" x14ac:dyDescent="0.25">
      <c r="A5599" s="11" t="s">
        <v>4906</v>
      </c>
      <c r="B5599" s="6">
        <v>45164.570636574077</v>
      </c>
      <c r="C5599" s="23">
        <v>45164.579895833333</v>
      </c>
      <c r="D5599" s="24" t="s">
        <v>13</v>
      </c>
      <c r="E5599" s="24" t="s">
        <v>28</v>
      </c>
      <c r="F5599" s="24" t="s">
        <v>455</v>
      </c>
      <c r="G5599" s="115"/>
      <c r="H55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599" s="48">
        <f>tbl_raw_data[[#This Row],[Date Actioned]]-tbl_raw_data[[#This Row],[Date Tagged]]</f>
        <v>9.2592592554865405E-3</v>
      </c>
      <c r="J5599" s="50">
        <f>HOUR(tbl_raw_data[[#This Row],[time_taken]])*60+MINUTE(tbl_raw_data[[#This Row],[time_taken]])+SECOND(tbl_raw_data[[#This Row],[time_taken]])/60</f>
        <v>13.333333333333334</v>
      </c>
      <c r="K5599" s="54">
        <f>DATE(YEAR(tbl_raw_data[[#This Row],[Date Actioned]]), MONTH(tbl_raw_data[[#This Row],[Date Actioned]]), DAY(tbl_raw_data[[#This Row],[Date Actioned]]))</f>
        <v>45164</v>
      </c>
      <c r="L5599" s="55" t="str">
        <f>UPPER(TEXT(tbl_raw_data[[#This Row],[Updated_date]],"MMMM"))</f>
        <v>AUGUST</v>
      </c>
      <c r="M5599" s="55" t="str">
        <f>UPPER("Week "&amp;IF(ROUNDUP(DAY(tbl_raw_data[[#This Row],[Updated_date]])/7,0)=5,4,ROUNDUP(DAY(tbl_raw_data[[#This Row],[Updated_date]])/7,0)))</f>
        <v>WEEK 4</v>
      </c>
      <c r="N5599" s="57" t="str">
        <f>UPPER(VLOOKUP(tbl_raw_data[[#This Row],[Analyst]],[1]setting!$A$1:$B$15,2,0))</f>
        <v>ROHAN</v>
      </c>
      <c r="O5599" s="57" t="str">
        <f>UPPER(tbl_raw_data[[#This Row],[Outcome]])</f>
        <v>APPROVE</v>
      </c>
      <c r="P5599" s="57" t="str">
        <f>UPPER(tbl_raw_data[[#This Row],[Queue Name]])</f>
        <v>CONSUMER EXISTING</v>
      </c>
      <c r="Q5599" s="57" t="str">
        <f>IF(tbl_raw_data[[#This Row],[time_taken_in_mins]]&lt;=20,"SLA_MET","SLA_NOT_MET")</f>
        <v>SLA_MET</v>
      </c>
    </row>
    <row r="5600" spans="1:17" ht="51.75" x14ac:dyDescent="0.25">
      <c r="A5600" s="22" t="s">
        <v>1938</v>
      </c>
      <c r="B5600" s="12">
        <v>45164.571331018517</v>
      </c>
      <c r="C5600" s="27">
        <v>45164.576319444444</v>
      </c>
      <c r="D5600" s="28" t="s">
        <v>8</v>
      </c>
      <c r="E5600" s="28" t="s">
        <v>28</v>
      </c>
      <c r="F5600" s="28" t="s">
        <v>10</v>
      </c>
      <c r="G5600" s="112" t="s">
        <v>1052</v>
      </c>
      <c r="H56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0" s="48">
        <f>tbl_raw_data[[#This Row],[Date Actioned]]-tbl_raw_data[[#This Row],[Date Tagged]]</f>
        <v>4.9884259278769605E-3</v>
      </c>
      <c r="J5600" s="50">
        <f>HOUR(tbl_raw_data[[#This Row],[time_taken]])*60+MINUTE(tbl_raw_data[[#This Row],[time_taken]])+SECOND(tbl_raw_data[[#This Row],[time_taken]])/60</f>
        <v>7.1833333333333336</v>
      </c>
      <c r="K5600" s="54">
        <f>DATE(YEAR(tbl_raw_data[[#This Row],[Date Actioned]]), MONTH(tbl_raw_data[[#This Row],[Date Actioned]]), DAY(tbl_raw_data[[#This Row],[Date Actioned]]))</f>
        <v>45164</v>
      </c>
      <c r="L5600" s="55" t="str">
        <f>UPPER(TEXT(tbl_raw_data[[#This Row],[Updated_date]],"MMMM"))</f>
        <v>AUGUST</v>
      </c>
      <c r="M5600" s="55" t="str">
        <f>UPPER("Week "&amp;IF(ROUNDUP(DAY(tbl_raw_data[[#This Row],[Updated_date]])/7,0)=5,4,ROUNDUP(DAY(tbl_raw_data[[#This Row],[Updated_date]])/7,0)))</f>
        <v>WEEK 4</v>
      </c>
      <c r="N5600" s="57" t="str">
        <f>UPPER(VLOOKUP(tbl_raw_data[[#This Row],[Analyst]],[1]setting!$A$1:$B$15,2,0))</f>
        <v>SAM</v>
      </c>
      <c r="O5600" s="57" t="str">
        <f>UPPER(tbl_raw_data[[#This Row],[Outcome]])</f>
        <v>WITHDRAW</v>
      </c>
      <c r="P5600" s="57" t="str">
        <f>UPPER(tbl_raw_data[[#This Row],[Queue Name]])</f>
        <v>CONSUMER EXISTING</v>
      </c>
      <c r="Q5600" s="57" t="str">
        <f>IF(tbl_raw_data[[#This Row],[time_taken_in_mins]]&lt;=20,"SLA_MET","SLA_NOT_MET")</f>
        <v>SLA_MET</v>
      </c>
    </row>
    <row r="5601" spans="1:17" ht="15" customHeight="1" x14ac:dyDescent="0.25">
      <c r="A5601" s="22" t="s">
        <v>6866</v>
      </c>
      <c r="B5601" s="6">
        <v>45164.571516203701</v>
      </c>
      <c r="C5601" s="23">
        <v>45164.58797453704</v>
      </c>
      <c r="D5601" s="24" t="s">
        <v>46</v>
      </c>
      <c r="E5601" s="24" t="s">
        <v>28</v>
      </c>
      <c r="F5601" s="24" t="s">
        <v>455</v>
      </c>
      <c r="G5601" s="115"/>
      <c r="H56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01" s="48">
        <f>tbl_raw_data[[#This Row],[Date Actioned]]-tbl_raw_data[[#This Row],[Date Tagged]]</f>
        <v>1.6458333338960074E-2</v>
      </c>
      <c r="J5601" s="50">
        <f>HOUR(tbl_raw_data[[#This Row],[time_taken]])*60+MINUTE(tbl_raw_data[[#This Row],[time_taken]])+SECOND(tbl_raw_data[[#This Row],[time_taken]])/60</f>
        <v>23.7</v>
      </c>
      <c r="K5601" s="54">
        <f>DATE(YEAR(tbl_raw_data[[#This Row],[Date Actioned]]), MONTH(tbl_raw_data[[#This Row],[Date Actioned]]), DAY(tbl_raw_data[[#This Row],[Date Actioned]]))</f>
        <v>45164</v>
      </c>
      <c r="L5601" s="55" t="str">
        <f>UPPER(TEXT(tbl_raw_data[[#This Row],[Updated_date]],"MMMM"))</f>
        <v>AUGUST</v>
      </c>
      <c r="M5601" s="55" t="str">
        <f>UPPER("Week "&amp;IF(ROUNDUP(DAY(tbl_raw_data[[#This Row],[Updated_date]])/7,0)=5,4,ROUNDUP(DAY(tbl_raw_data[[#This Row],[Updated_date]])/7,0)))</f>
        <v>WEEK 4</v>
      </c>
      <c r="N5601" s="57" t="str">
        <f>UPPER(VLOOKUP(tbl_raw_data[[#This Row],[Analyst]],[1]setting!$A$1:$B$15,2,0))</f>
        <v>ROHAN</v>
      </c>
      <c r="O5601" s="57" t="str">
        <f>UPPER(tbl_raw_data[[#This Row],[Outcome]])</f>
        <v>DECLINE</v>
      </c>
      <c r="P5601" s="57" t="str">
        <f>UPPER(tbl_raw_data[[#This Row],[Queue Name]])</f>
        <v>CONSUMER EXISTING</v>
      </c>
      <c r="Q5601" s="57" t="str">
        <f>IF(tbl_raw_data[[#This Row],[time_taken_in_mins]]&lt;=20,"SLA_MET","SLA_NOT_MET")</f>
        <v>SLA_NOT_MET</v>
      </c>
    </row>
    <row r="5602" spans="1:17" ht="15" customHeight="1" x14ac:dyDescent="0.25">
      <c r="A5602" s="22" t="s">
        <v>4622</v>
      </c>
      <c r="B5602" s="12">
        <v>45164.57408564815</v>
      </c>
      <c r="C5602" s="27">
        <v>45164.582858796297</v>
      </c>
      <c r="D5602" s="28" t="s">
        <v>13</v>
      </c>
      <c r="E5602" s="28" t="s">
        <v>9</v>
      </c>
      <c r="F5602" s="28" t="s">
        <v>42</v>
      </c>
      <c r="G5602" s="112" t="s">
        <v>29</v>
      </c>
      <c r="H56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2" s="48">
        <f>tbl_raw_data[[#This Row],[Date Actioned]]-tbl_raw_data[[#This Row],[Date Tagged]]</f>
        <v>8.7731481471564621E-3</v>
      </c>
      <c r="J5602" s="50">
        <f>HOUR(tbl_raw_data[[#This Row],[time_taken]])*60+MINUTE(tbl_raw_data[[#This Row],[time_taken]])+SECOND(tbl_raw_data[[#This Row],[time_taken]])/60</f>
        <v>12.633333333333333</v>
      </c>
      <c r="K5602" s="54">
        <f>DATE(YEAR(tbl_raw_data[[#This Row],[Date Actioned]]), MONTH(tbl_raw_data[[#This Row],[Date Actioned]]), DAY(tbl_raw_data[[#This Row],[Date Actioned]]))</f>
        <v>45164</v>
      </c>
      <c r="L5602" s="55" t="str">
        <f>UPPER(TEXT(tbl_raw_data[[#This Row],[Updated_date]],"MMMM"))</f>
        <v>AUGUST</v>
      </c>
      <c r="M5602" s="55" t="str">
        <f>UPPER("Week "&amp;IF(ROUNDUP(DAY(tbl_raw_data[[#This Row],[Updated_date]])/7,0)=5,4,ROUNDUP(DAY(tbl_raw_data[[#This Row],[Updated_date]])/7,0)))</f>
        <v>WEEK 4</v>
      </c>
      <c r="N5602" s="57" t="str">
        <f>UPPER(VLOOKUP(tbl_raw_data[[#This Row],[Analyst]],[1]setting!$A$1:$B$15,2,0))</f>
        <v>NITESH</v>
      </c>
      <c r="O5602" s="57" t="str">
        <f>UPPER(tbl_raw_data[[#This Row],[Outcome]])</f>
        <v>APPROVE</v>
      </c>
      <c r="P5602" s="57" t="str">
        <f>UPPER(tbl_raw_data[[#This Row],[Queue Name]])</f>
        <v>CONSUMER PRE BUREAU</v>
      </c>
      <c r="Q5602" s="57" t="str">
        <f>IF(tbl_raw_data[[#This Row],[time_taken_in_mins]]&lt;=20,"SLA_MET","SLA_NOT_MET")</f>
        <v>SLA_MET</v>
      </c>
    </row>
    <row r="5603" spans="1:17" ht="15" customHeight="1" x14ac:dyDescent="0.25">
      <c r="A5603" s="5" t="s">
        <v>622</v>
      </c>
      <c r="B5603" s="6">
        <v>45164.577094907407</v>
      </c>
      <c r="C5603" s="23">
        <v>45164.580150462964</v>
      </c>
      <c r="D5603" s="24" t="s">
        <v>8</v>
      </c>
      <c r="E5603" s="24" t="s">
        <v>9</v>
      </c>
      <c r="F5603" s="24" t="s">
        <v>14</v>
      </c>
      <c r="G5603" s="113" t="s">
        <v>623</v>
      </c>
      <c r="H56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3" s="48">
        <f>tbl_raw_data[[#This Row],[Date Actioned]]-tbl_raw_data[[#This Row],[Date Tagged]]</f>
        <v>3.055555556784384E-3</v>
      </c>
      <c r="J5603" s="50">
        <f>HOUR(tbl_raw_data[[#This Row],[time_taken]])*60+MINUTE(tbl_raw_data[[#This Row],[time_taken]])+SECOND(tbl_raw_data[[#This Row],[time_taken]])/60</f>
        <v>4.4000000000000004</v>
      </c>
      <c r="K5603" s="54">
        <f>DATE(YEAR(tbl_raw_data[[#This Row],[Date Actioned]]), MONTH(tbl_raw_data[[#This Row],[Date Actioned]]), DAY(tbl_raw_data[[#This Row],[Date Actioned]]))</f>
        <v>45164</v>
      </c>
      <c r="L5603" s="55" t="str">
        <f>UPPER(TEXT(tbl_raw_data[[#This Row],[Updated_date]],"MMMM"))</f>
        <v>AUGUST</v>
      </c>
      <c r="M5603" s="55" t="str">
        <f>UPPER("Week "&amp;IF(ROUNDUP(DAY(tbl_raw_data[[#This Row],[Updated_date]])/7,0)=5,4,ROUNDUP(DAY(tbl_raw_data[[#This Row],[Updated_date]])/7,0)))</f>
        <v>WEEK 4</v>
      </c>
      <c r="N5603" s="57" t="str">
        <f>UPPER(VLOOKUP(tbl_raw_data[[#This Row],[Analyst]],[1]setting!$A$1:$B$15,2,0))</f>
        <v>HARDIK</v>
      </c>
      <c r="O5603" s="57" t="str">
        <f>UPPER(tbl_raw_data[[#This Row],[Outcome]])</f>
        <v>WITHDRAW</v>
      </c>
      <c r="P5603" s="57" t="str">
        <f>UPPER(tbl_raw_data[[#This Row],[Queue Name]])</f>
        <v>CONSUMER PRE BUREAU</v>
      </c>
      <c r="Q5603" s="57" t="str">
        <f>IF(tbl_raw_data[[#This Row],[time_taken_in_mins]]&lt;=20,"SLA_MET","SLA_NOT_MET")</f>
        <v>SLA_MET</v>
      </c>
    </row>
    <row r="5604" spans="1:17" ht="15" customHeight="1" x14ac:dyDescent="0.25">
      <c r="A5604" s="11" t="s">
        <v>347</v>
      </c>
      <c r="B5604" s="12">
        <v>45164.579456018517</v>
      </c>
      <c r="C5604" s="27">
        <v>45164.58185185185</v>
      </c>
      <c r="D5604" s="28" t="s">
        <v>8</v>
      </c>
      <c r="E5604" s="28" t="s">
        <v>9</v>
      </c>
      <c r="F5604" s="28" t="s">
        <v>10</v>
      </c>
      <c r="G5604" s="112" t="s">
        <v>234</v>
      </c>
      <c r="H56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4" s="48">
        <f>tbl_raw_data[[#This Row],[Date Actioned]]-tbl_raw_data[[#This Row],[Date Tagged]]</f>
        <v>2.3958333331393078E-3</v>
      </c>
      <c r="J5604" s="50">
        <f>HOUR(tbl_raw_data[[#This Row],[time_taken]])*60+MINUTE(tbl_raw_data[[#This Row],[time_taken]])+SECOND(tbl_raw_data[[#This Row],[time_taken]])/60</f>
        <v>3.45</v>
      </c>
      <c r="K5604" s="54">
        <f>DATE(YEAR(tbl_raw_data[[#This Row],[Date Actioned]]), MONTH(tbl_raw_data[[#This Row],[Date Actioned]]), DAY(tbl_raw_data[[#This Row],[Date Actioned]]))</f>
        <v>45164</v>
      </c>
      <c r="L5604" s="55" t="str">
        <f>UPPER(TEXT(tbl_raw_data[[#This Row],[Updated_date]],"MMMM"))</f>
        <v>AUGUST</v>
      </c>
      <c r="M5604" s="55" t="str">
        <f>UPPER("Week "&amp;IF(ROUNDUP(DAY(tbl_raw_data[[#This Row],[Updated_date]])/7,0)=5,4,ROUNDUP(DAY(tbl_raw_data[[#This Row],[Updated_date]])/7,0)))</f>
        <v>WEEK 4</v>
      </c>
      <c r="N5604" s="57" t="str">
        <f>UPPER(VLOOKUP(tbl_raw_data[[#This Row],[Analyst]],[1]setting!$A$1:$B$15,2,0))</f>
        <v>SAM</v>
      </c>
      <c r="O5604" s="57" t="str">
        <f>UPPER(tbl_raw_data[[#This Row],[Outcome]])</f>
        <v>WITHDRAW</v>
      </c>
      <c r="P5604" s="57" t="str">
        <f>UPPER(tbl_raw_data[[#This Row],[Queue Name]])</f>
        <v>CONSUMER PRE BUREAU</v>
      </c>
      <c r="Q5604" s="57" t="str">
        <f>IF(tbl_raw_data[[#This Row],[time_taken_in_mins]]&lt;=20,"SLA_MET","SLA_NOT_MET")</f>
        <v>SLA_MET</v>
      </c>
    </row>
    <row r="5605" spans="1:17" ht="15" customHeight="1" x14ac:dyDescent="0.25">
      <c r="A5605" s="22" t="s">
        <v>6586</v>
      </c>
      <c r="B5605" s="6">
        <v>45164.58048611111</v>
      </c>
      <c r="C5605" s="23">
        <v>45164.59480324074</v>
      </c>
      <c r="D5605" s="24" t="s">
        <v>8</v>
      </c>
      <c r="E5605" s="24" t="s">
        <v>41</v>
      </c>
      <c r="F5605" s="24" t="s">
        <v>42</v>
      </c>
      <c r="G5605" s="115"/>
      <c r="H56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05" s="48">
        <f>tbl_raw_data[[#This Row],[Date Actioned]]-tbl_raw_data[[#This Row],[Date Tagged]]</f>
        <v>1.43171296294895E-2</v>
      </c>
      <c r="J5605" s="50">
        <f>HOUR(tbl_raw_data[[#This Row],[time_taken]])*60+MINUTE(tbl_raw_data[[#This Row],[time_taken]])+SECOND(tbl_raw_data[[#This Row],[time_taken]])/60</f>
        <v>20.616666666666667</v>
      </c>
      <c r="K5605" s="54">
        <f>DATE(YEAR(tbl_raw_data[[#This Row],[Date Actioned]]), MONTH(tbl_raw_data[[#This Row],[Date Actioned]]), DAY(tbl_raw_data[[#This Row],[Date Actioned]]))</f>
        <v>45164</v>
      </c>
      <c r="L5605" s="55" t="str">
        <f>UPPER(TEXT(tbl_raw_data[[#This Row],[Updated_date]],"MMMM"))</f>
        <v>AUGUST</v>
      </c>
      <c r="M5605" s="55" t="str">
        <f>UPPER("Week "&amp;IF(ROUNDUP(DAY(tbl_raw_data[[#This Row],[Updated_date]])/7,0)=5,4,ROUNDUP(DAY(tbl_raw_data[[#This Row],[Updated_date]])/7,0)))</f>
        <v>WEEK 4</v>
      </c>
      <c r="N5605" s="57" t="str">
        <f>UPPER(VLOOKUP(tbl_raw_data[[#This Row],[Analyst]],[1]setting!$A$1:$B$15,2,0))</f>
        <v>NITESH</v>
      </c>
      <c r="O5605" s="57" t="str">
        <f>UPPER(tbl_raw_data[[#This Row],[Outcome]])</f>
        <v>WITHDRAW</v>
      </c>
      <c r="P5605" s="57" t="str">
        <f>UPPER(tbl_raw_data[[#This Row],[Queue Name]])</f>
        <v>CONSUMER POST BUREAU</v>
      </c>
      <c r="Q5605" s="57" t="str">
        <f>IF(tbl_raw_data[[#This Row],[time_taken_in_mins]]&lt;=20,"SLA_MET","SLA_NOT_MET")</f>
        <v>SLA_NOT_MET</v>
      </c>
    </row>
    <row r="5606" spans="1:17" ht="15" customHeight="1" x14ac:dyDescent="0.25">
      <c r="A5606" s="5" t="s">
        <v>4355</v>
      </c>
      <c r="B5606" s="12">
        <v>45164.582280092596</v>
      </c>
      <c r="C5606" s="27">
        <v>45164.590590277781</v>
      </c>
      <c r="D5606" s="28" t="s">
        <v>8</v>
      </c>
      <c r="E5606" s="28" t="s">
        <v>41</v>
      </c>
      <c r="F5606" s="28" t="s">
        <v>14</v>
      </c>
      <c r="G5606" s="114"/>
      <c r="H56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06" s="48">
        <f>tbl_raw_data[[#This Row],[Date Actioned]]-tbl_raw_data[[#This Row],[Date Tagged]]</f>
        <v>8.3101851851097308E-3</v>
      </c>
      <c r="J5606" s="50">
        <f>HOUR(tbl_raw_data[[#This Row],[time_taken]])*60+MINUTE(tbl_raw_data[[#This Row],[time_taken]])+SECOND(tbl_raw_data[[#This Row],[time_taken]])/60</f>
        <v>11.966666666666667</v>
      </c>
      <c r="K5606" s="54">
        <f>DATE(YEAR(tbl_raw_data[[#This Row],[Date Actioned]]), MONTH(tbl_raw_data[[#This Row],[Date Actioned]]), DAY(tbl_raw_data[[#This Row],[Date Actioned]]))</f>
        <v>45164</v>
      </c>
      <c r="L5606" s="55" t="str">
        <f>UPPER(TEXT(tbl_raw_data[[#This Row],[Updated_date]],"MMMM"))</f>
        <v>AUGUST</v>
      </c>
      <c r="M5606" s="55" t="str">
        <f>UPPER("Week "&amp;IF(ROUNDUP(DAY(tbl_raw_data[[#This Row],[Updated_date]])/7,0)=5,4,ROUNDUP(DAY(tbl_raw_data[[#This Row],[Updated_date]])/7,0)))</f>
        <v>WEEK 4</v>
      </c>
      <c r="N5606" s="57" t="str">
        <f>UPPER(VLOOKUP(tbl_raw_data[[#This Row],[Analyst]],[1]setting!$A$1:$B$15,2,0))</f>
        <v>HARDIK</v>
      </c>
      <c r="O5606" s="57" t="str">
        <f>UPPER(tbl_raw_data[[#This Row],[Outcome]])</f>
        <v>WITHDRAW</v>
      </c>
      <c r="P5606" s="57" t="str">
        <f>UPPER(tbl_raw_data[[#This Row],[Queue Name]])</f>
        <v>CONSUMER POST BUREAU</v>
      </c>
      <c r="Q5606" s="57" t="str">
        <f>IF(tbl_raw_data[[#This Row],[time_taken_in_mins]]&lt;=20,"SLA_MET","SLA_NOT_MET")</f>
        <v>SLA_MET</v>
      </c>
    </row>
    <row r="5607" spans="1:17" ht="15" customHeight="1" x14ac:dyDescent="0.25">
      <c r="A5607" s="5" t="s">
        <v>1306</v>
      </c>
      <c r="B5607" s="12">
        <v>45164.584791666668</v>
      </c>
      <c r="C5607" s="27">
        <v>45164.588923611111</v>
      </c>
      <c r="D5607" s="28" t="s">
        <v>46</v>
      </c>
      <c r="E5607" s="28" t="s">
        <v>28</v>
      </c>
      <c r="F5607" s="28" t="s">
        <v>10</v>
      </c>
      <c r="G5607" s="112" t="s">
        <v>448</v>
      </c>
      <c r="H56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7" s="48">
        <f>tbl_raw_data[[#This Row],[Date Actioned]]-tbl_raw_data[[#This Row],[Date Tagged]]</f>
        <v>4.1319444426335394E-3</v>
      </c>
      <c r="J5607" s="50">
        <f>HOUR(tbl_raw_data[[#This Row],[time_taken]])*60+MINUTE(tbl_raw_data[[#This Row],[time_taken]])+SECOND(tbl_raw_data[[#This Row],[time_taken]])/60</f>
        <v>5.95</v>
      </c>
      <c r="K5607" s="54">
        <f>DATE(YEAR(tbl_raw_data[[#This Row],[Date Actioned]]), MONTH(tbl_raw_data[[#This Row],[Date Actioned]]), DAY(tbl_raw_data[[#This Row],[Date Actioned]]))</f>
        <v>45164</v>
      </c>
      <c r="L5607" s="55" t="str">
        <f>UPPER(TEXT(tbl_raw_data[[#This Row],[Updated_date]],"MMMM"))</f>
        <v>AUGUST</v>
      </c>
      <c r="M5607" s="55" t="str">
        <f>UPPER("Week "&amp;IF(ROUNDUP(DAY(tbl_raw_data[[#This Row],[Updated_date]])/7,0)=5,4,ROUNDUP(DAY(tbl_raw_data[[#This Row],[Updated_date]])/7,0)))</f>
        <v>WEEK 4</v>
      </c>
      <c r="N5607" s="57" t="str">
        <f>UPPER(VLOOKUP(tbl_raw_data[[#This Row],[Analyst]],[1]setting!$A$1:$B$15,2,0))</f>
        <v>SAM</v>
      </c>
      <c r="O5607" s="57" t="str">
        <f>UPPER(tbl_raw_data[[#This Row],[Outcome]])</f>
        <v>DECLINE</v>
      </c>
      <c r="P5607" s="57" t="str">
        <f>UPPER(tbl_raw_data[[#This Row],[Queue Name]])</f>
        <v>CONSUMER EXISTING</v>
      </c>
      <c r="Q5607" s="57" t="str">
        <f>IF(tbl_raw_data[[#This Row],[time_taken_in_mins]]&lt;=20,"SLA_MET","SLA_NOT_MET")</f>
        <v>SLA_MET</v>
      </c>
    </row>
    <row r="5608" spans="1:17" ht="51.75" x14ac:dyDescent="0.25">
      <c r="A5608" s="11" t="s">
        <v>3390</v>
      </c>
      <c r="B5608" s="6">
        <v>45164.5859837963</v>
      </c>
      <c r="C5608" s="23">
        <v>45164.592881944445</v>
      </c>
      <c r="D5608" s="24" t="s">
        <v>8</v>
      </c>
      <c r="E5608" s="24" t="s">
        <v>28</v>
      </c>
      <c r="F5608" s="24" t="s">
        <v>10</v>
      </c>
      <c r="G5608" s="113" t="s">
        <v>1052</v>
      </c>
      <c r="H56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08" s="48">
        <f>tbl_raw_data[[#This Row],[Date Actioned]]-tbl_raw_data[[#This Row],[Date Tagged]]</f>
        <v>6.8981481454102322E-3</v>
      </c>
      <c r="J5608" s="50">
        <f>HOUR(tbl_raw_data[[#This Row],[time_taken]])*60+MINUTE(tbl_raw_data[[#This Row],[time_taken]])+SECOND(tbl_raw_data[[#This Row],[time_taken]])/60</f>
        <v>9.9333333333333336</v>
      </c>
      <c r="K5608" s="54">
        <f>DATE(YEAR(tbl_raw_data[[#This Row],[Date Actioned]]), MONTH(tbl_raw_data[[#This Row],[Date Actioned]]), DAY(tbl_raw_data[[#This Row],[Date Actioned]]))</f>
        <v>45164</v>
      </c>
      <c r="L5608" s="55" t="str">
        <f>UPPER(TEXT(tbl_raw_data[[#This Row],[Updated_date]],"MMMM"))</f>
        <v>AUGUST</v>
      </c>
      <c r="M5608" s="55" t="str">
        <f>UPPER("Week "&amp;IF(ROUNDUP(DAY(tbl_raw_data[[#This Row],[Updated_date]])/7,0)=5,4,ROUNDUP(DAY(tbl_raw_data[[#This Row],[Updated_date]])/7,0)))</f>
        <v>WEEK 4</v>
      </c>
      <c r="N5608" s="57" t="str">
        <f>UPPER(VLOOKUP(tbl_raw_data[[#This Row],[Analyst]],[1]setting!$A$1:$B$15,2,0))</f>
        <v>SAM</v>
      </c>
      <c r="O5608" s="57" t="str">
        <f>UPPER(tbl_raw_data[[#This Row],[Outcome]])</f>
        <v>WITHDRAW</v>
      </c>
      <c r="P5608" s="57" t="str">
        <f>UPPER(tbl_raw_data[[#This Row],[Queue Name]])</f>
        <v>CONSUMER EXISTING</v>
      </c>
      <c r="Q5608" s="57" t="str">
        <f>IF(tbl_raw_data[[#This Row],[time_taken_in_mins]]&lt;=20,"SLA_MET","SLA_NOT_MET")</f>
        <v>SLA_MET</v>
      </c>
    </row>
    <row r="5609" spans="1:17" ht="15" customHeight="1" x14ac:dyDescent="0.25">
      <c r="A5609" s="5" t="s">
        <v>1836</v>
      </c>
      <c r="B5609" s="6">
        <v>45164.588865740741</v>
      </c>
      <c r="C5609" s="23">
        <v>45164.593715277777</v>
      </c>
      <c r="D5609" s="24" t="s">
        <v>13</v>
      </c>
      <c r="E5609" s="24" t="s">
        <v>28</v>
      </c>
      <c r="F5609" s="24" t="s">
        <v>14</v>
      </c>
      <c r="G5609" s="113" t="s">
        <v>29</v>
      </c>
      <c r="H56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09" s="48">
        <f>tbl_raw_data[[#This Row],[Date Actioned]]-tbl_raw_data[[#This Row],[Date Tagged]]</f>
        <v>4.8495370356249623E-3</v>
      </c>
      <c r="J5609" s="50">
        <f>HOUR(tbl_raw_data[[#This Row],[time_taken]])*60+MINUTE(tbl_raw_data[[#This Row],[time_taken]])+SECOND(tbl_raw_data[[#This Row],[time_taken]])/60</f>
        <v>6.9833333333333334</v>
      </c>
      <c r="K5609" s="54">
        <f>DATE(YEAR(tbl_raw_data[[#This Row],[Date Actioned]]), MONTH(tbl_raw_data[[#This Row],[Date Actioned]]), DAY(tbl_raw_data[[#This Row],[Date Actioned]]))</f>
        <v>45164</v>
      </c>
      <c r="L5609" s="55" t="str">
        <f>UPPER(TEXT(tbl_raw_data[[#This Row],[Updated_date]],"MMMM"))</f>
        <v>AUGUST</v>
      </c>
      <c r="M5609" s="55" t="str">
        <f>UPPER("Week "&amp;IF(ROUNDUP(DAY(tbl_raw_data[[#This Row],[Updated_date]])/7,0)=5,4,ROUNDUP(DAY(tbl_raw_data[[#This Row],[Updated_date]])/7,0)))</f>
        <v>WEEK 4</v>
      </c>
      <c r="N5609" s="57" t="str">
        <f>UPPER(VLOOKUP(tbl_raw_data[[#This Row],[Analyst]],[1]setting!$A$1:$B$15,2,0))</f>
        <v>HARDIK</v>
      </c>
      <c r="O5609" s="57" t="str">
        <f>UPPER(tbl_raw_data[[#This Row],[Outcome]])</f>
        <v>APPROVE</v>
      </c>
      <c r="P5609" s="57" t="str">
        <f>UPPER(tbl_raw_data[[#This Row],[Queue Name]])</f>
        <v>CONSUMER EXISTING</v>
      </c>
      <c r="Q5609" s="57" t="str">
        <f>IF(tbl_raw_data[[#This Row],[time_taken_in_mins]]&lt;=20,"SLA_MET","SLA_NOT_MET")</f>
        <v>SLA_MET</v>
      </c>
    </row>
    <row r="5610" spans="1:17" ht="15" customHeight="1" x14ac:dyDescent="0.25">
      <c r="A5610" s="22" t="s">
        <v>1483</v>
      </c>
      <c r="B5610" s="12">
        <v>45164.595949074072</v>
      </c>
      <c r="C5610" s="27">
        <v>45164.600358796299</v>
      </c>
      <c r="D5610" s="28" t="s">
        <v>8</v>
      </c>
      <c r="E5610" s="28" t="s">
        <v>9</v>
      </c>
      <c r="F5610" s="28" t="s">
        <v>14</v>
      </c>
      <c r="G5610" s="112" t="s">
        <v>1484</v>
      </c>
      <c r="H56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0" s="48">
        <f>tbl_raw_data[[#This Row],[Date Actioned]]-tbl_raw_data[[#This Row],[Date Tagged]]</f>
        <v>4.4097222271375358E-3</v>
      </c>
      <c r="J5610" s="50">
        <f>HOUR(tbl_raw_data[[#This Row],[time_taken]])*60+MINUTE(tbl_raw_data[[#This Row],[time_taken]])+SECOND(tbl_raw_data[[#This Row],[time_taken]])/60</f>
        <v>6.35</v>
      </c>
      <c r="K5610" s="54">
        <f>DATE(YEAR(tbl_raw_data[[#This Row],[Date Actioned]]), MONTH(tbl_raw_data[[#This Row],[Date Actioned]]), DAY(tbl_raw_data[[#This Row],[Date Actioned]]))</f>
        <v>45164</v>
      </c>
      <c r="L5610" s="55" t="str">
        <f>UPPER(TEXT(tbl_raw_data[[#This Row],[Updated_date]],"MMMM"))</f>
        <v>AUGUST</v>
      </c>
      <c r="M5610" s="55" t="str">
        <f>UPPER("Week "&amp;IF(ROUNDUP(DAY(tbl_raw_data[[#This Row],[Updated_date]])/7,0)=5,4,ROUNDUP(DAY(tbl_raw_data[[#This Row],[Updated_date]])/7,0)))</f>
        <v>WEEK 4</v>
      </c>
      <c r="N5610" s="57" t="str">
        <f>UPPER(VLOOKUP(tbl_raw_data[[#This Row],[Analyst]],[1]setting!$A$1:$B$15,2,0))</f>
        <v>HARDIK</v>
      </c>
      <c r="O5610" s="57" t="str">
        <f>UPPER(tbl_raw_data[[#This Row],[Outcome]])</f>
        <v>WITHDRAW</v>
      </c>
      <c r="P5610" s="57" t="str">
        <f>UPPER(tbl_raw_data[[#This Row],[Queue Name]])</f>
        <v>CONSUMER PRE BUREAU</v>
      </c>
      <c r="Q5610" s="57" t="str">
        <f>IF(tbl_raw_data[[#This Row],[time_taken_in_mins]]&lt;=20,"SLA_MET","SLA_NOT_MET")</f>
        <v>SLA_MET</v>
      </c>
    </row>
    <row r="5611" spans="1:17" ht="15" customHeight="1" x14ac:dyDescent="0.25">
      <c r="A5611" s="11" t="s">
        <v>6148</v>
      </c>
      <c r="B5611" s="12">
        <v>45164.596076388887</v>
      </c>
      <c r="C5611" s="27">
        <v>45164.60832175926</v>
      </c>
      <c r="D5611" s="28" t="s">
        <v>13</v>
      </c>
      <c r="E5611" s="28" t="s">
        <v>41</v>
      </c>
      <c r="F5611" s="28" t="s">
        <v>42</v>
      </c>
      <c r="G5611" s="112" t="s">
        <v>6149</v>
      </c>
      <c r="H56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11" s="48">
        <f>tbl_raw_data[[#This Row],[Date Actioned]]-tbl_raw_data[[#This Row],[Date Tagged]]</f>
        <v>1.2245370373420883E-2</v>
      </c>
      <c r="J5611" s="50">
        <f>HOUR(tbl_raw_data[[#This Row],[time_taken]])*60+MINUTE(tbl_raw_data[[#This Row],[time_taken]])+SECOND(tbl_raw_data[[#This Row],[time_taken]])/60</f>
        <v>17.633333333333333</v>
      </c>
      <c r="K5611" s="54">
        <f>DATE(YEAR(tbl_raw_data[[#This Row],[Date Actioned]]), MONTH(tbl_raw_data[[#This Row],[Date Actioned]]), DAY(tbl_raw_data[[#This Row],[Date Actioned]]))</f>
        <v>45164</v>
      </c>
      <c r="L5611" s="55" t="str">
        <f>UPPER(TEXT(tbl_raw_data[[#This Row],[Updated_date]],"MMMM"))</f>
        <v>AUGUST</v>
      </c>
      <c r="M5611" s="55" t="str">
        <f>UPPER("Week "&amp;IF(ROUNDUP(DAY(tbl_raw_data[[#This Row],[Updated_date]])/7,0)=5,4,ROUNDUP(DAY(tbl_raw_data[[#This Row],[Updated_date]])/7,0)))</f>
        <v>WEEK 4</v>
      </c>
      <c r="N5611" s="57" t="str">
        <f>UPPER(VLOOKUP(tbl_raw_data[[#This Row],[Analyst]],[1]setting!$A$1:$B$15,2,0))</f>
        <v>NITESH</v>
      </c>
      <c r="O5611" s="57" t="str">
        <f>UPPER(tbl_raw_data[[#This Row],[Outcome]])</f>
        <v>APPROVE</v>
      </c>
      <c r="P5611" s="57" t="str">
        <f>UPPER(tbl_raw_data[[#This Row],[Queue Name]])</f>
        <v>CONSUMER POST BUREAU</v>
      </c>
      <c r="Q5611" s="57" t="str">
        <f>IF(tbl_raw_data[[#This Row],[time_taken_in_mins]]&lt;=20,"SLA_MET","SLA_NOT_MET")</f>
        <v>SLA_MET</v>
      </c>
    </row>
    <row r="5612" spans="1:17" ht="15" customHeight="1" x14ac:dyDescent="0.25">
      <c r="A5612" s="5" t="s">
        <v>3663</v>
      </c>
      <c r="B5612" s="6">
        <v>45164.597488425927</v>
      </c>
      <c r="C5612" s="23">
        <v>45164.604733796295</v>
      </c>
      <c r="D5612" s="24" t="s">
        <v>8</v>
      </c>
      <c r="E5612" s="24" t="s">
        <v>9</v>
      </c>
      <c r="F5612" s="24" t="s">
        <v>14</v>
      </c>
      <c r="G5612" s="113" t="s">
        <v>3664</v>
      </c>
      <c r="H56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2" s="48">
        <f>tbl_raw_data[[#This Row],[Date Actioned]]-tbl_raw_data[[#This Row],[Date Tagged]]</f>
        <v>7.2453703687642701E-3</v>
      </c>
      <c r="J5612" s="50">
        <f>HOUR(tbl_raw_data[[#This Row],[time_taken]])*60+MINUTE(tbl_raw_data[[#This Row],[time_taken]])+SECOND(tbl_raw_data[[#This Row],[time_taken]])/60</f>
        <v>10.433333333333334</v>
      </c>
      <c r="K5612" s="54">
        <f>DATE(YEAR(tbl_raw_data[[#This Row],[Date Actioned]]), MONTH(tbl_raw_data[[#This Row],[Date Actioned]]), DAY(tbl_raw_data[[#This Row],[Date Actioned]]))</f>
        <v>45164</v>
      </c>
      <c r="L5612" s="55" t="str">
        <f>UPPER(TEXT(tbl_raw_data[[#This Row],[Updated_date]],"MMMM"))</f>
        <v>AUGUST</v>
      </c>
      <c r="M5612" s="55" t="str">
        <f>UPPER("Week "&amp;IF(ROUNDUP(DAY(tbl_raw_data[[#This Row],[Updated_date]])/7,0)=5,4,ROUNDUP(DAY(tbl_raw_data[[#This Row],[Updated_date]])/7,0)))</f>
        <v>WEEK 4</v>
      </c>
      <c r="N5612" s="57" t="str">
        <f>UPPER(VLOOKUP(tbl_raw_data[[#This Row],[Analyst]],[1]setting!$A$1:$B$15,2,0))</f>
        <v>HARDIK</v>
      </c>
      <c r="O5612" s="57" t="str">
        <f>UPPER(tbl_raw_data[[#This Row],[Outcome]])</f>
        <v>WITHDRAW</v>
      </c>
      <c r="P5612" s="57" t="str">
        <f>UPPER(tbl_raw_data[[#This Row],[Queue Name]])</f>
        <v>CONSUMER PRE BUREAU</v>
      </c>
      <c r="Q5612" s="57" t="str">
        <f>IF(tbl_raw_data[[#This Row],[time_taken_in_mins]]&lt;=20,"SLA_MET","SLA_NOT_MET")</f>
        <v>SLA_MET</v>
      </c>
    </row>
    <row r="5613" spans="1:17" ht="15" customHeight="1" x14ac:dyDescent="0.25">
      <c r="A5613" s="11" t="s">
        <v>5973</v>
      </c>
      <c r="B5613" s="12">
        <v>45164.597881944443</v>
      </c>
      <c r="C5613" s="27">
        <v>45164.609675925924</v>
      </c>
      <c r="D5613" s="28" t="s">
        <v>8</v>
      </c>
      <c r="E5613" s="28" t="s">
        <v>41</v>
      </c>
      <c r="F5613" s="28" t="s">
        <v>73</v>
      </c>
      <c r="G5613" s="114"/>
      <c r="H56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3" s="48">
        <f>tbl_raw_data[[#This Row],[Date Actioned]]-tbl_raw_data[[#This Row],[Date Tagged]]</f>
        <v>1.1793981480877846E-2</v>
      </c>
      <c r="J5613" s="50">
        <f>HOUR(tbl_raw_data[[#This Row],[time_taken]])*60+MINUTE(tbl_raw_data[[#This Row],[time_taken]])+SECOND(tbl_raw_data[[#This Row],[time_taken]])/60</f>
        <v>16.983333333333334</v>
      </c>
      <c r="K5613" s="54">
        <f>DATE(YEAR(tbl_raw_data[[#This Row],[Date Actioned]]), MONTH(tbl_raw_data[[#This Row],[Date Actioned]]), DAY(tbl_raw_data[[#This Row],[Date Actioned]]))</f>
        <v>45164</v>
      </c>
      <c r="L5613" s="55" t="str">
        <f>UPPER(TEXT(tbl_raw_data[[#This Row],[Updated_date]],"MMMM"))</f>
        <v>AUGUST</v>
      </c>
      <c r="M5613" s="55" t="str">
        <f>UPPER("Week "&amp;IF(ROUNDUP(DAY(tbl_raw_data[[#This Row],[Updated_date]])/7,0)=5,4,ROUNDUP(DAY(tbl_raw_data[[#This Row],[Updated_date]])/7,0)))</f>
        <v>WEEK 4</v>
      </c>
      <c r="N5613" s="57" t="str">
        <f>UPPER(VLOOKUP(tbl_raw_data[[#This Row],[Analyst]],[1]setting!$A$1:$B$15,2,0))</f>
        <v>SHAHID</v>
      </c>
      <c r="O5613" s="57" t="str">
        <f>UPPER(tbl_raw_data[[#This Row],[Outcome]])</f>
        <v>WITHDRAW</v>
      </c>
      <c r="P5613" s="57" t="str">
        <f>UPPER(tbl_raw_data[[#This Row],[Queue Name]])</f>
        <v>CONSUMER POST BUREAU</v>
      </c>
      <c r="Q5613" s="57" t="str">
        <f>IF(tbl_raw_data[[#This Row],[time_taken_in_mins]]&lt;=20,"SLA_MET","SLA_NOT_MET")</f>
        <v>SLA_MET</v>
      </c>
    </row>
    <row r="5614" spans="1:17" ht="15" customHeight="1" x14ac:dyDescent="0.25">
      <c r="A5614" s="22" t="s">
        <v>5946</v>
      </c>
      <c r="B5614" s="6">
        <v>45164.599351851852</v>
      </c>
      <c r="C5614" s="23">
        <v>45164.61109953704</v>
      </c>
      <c r="D5614" s="24" t="s">
        <v>8</v>
      </c>
      <c r="E5614" s="24" t="s">
        <v>41</v>
      </c>
      <c r="F5614" s="24" t="s">
        <v>14</v>
      </c>
      <c r="G5614" s="113" t="s">
        <v>1052</v>
      </c>
      <c r="H56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4" s="48">
        <f>tbl_raw_data[[#This Row],[Date Actioned]]-tbl_raw_data[[#This Row],[Date Tagged]]</f>
        <v>1.1747685188311152E-2</v>
      </c>
      <c r="J5614" s="50">
        <f>HOUR(tbl_raw_data[[#This Row],[time_taken]])*60+MINUTE(tbl_raw_data[[#This Row],[time_taken]])+SECOND(tbl_raw_data[[#This Row],[time_taken]])/60</f>
        <v>16.916666666666668</v>
      </c>
      <c r="K5614" s="54">
        <f>DATE(YEAR(tbl_raw_data[[#This Row],[Date Actioned]]), MONTH(tbl_raw_data[[#This Row],[Date Actioned]]), DAY(tbl_raw_data[[#This Row],[Date Actioned]]))</f>
        <v>45164</v>
      </c>
      <c r="L5614" s="55" t="str">
        <f>UPPER(TEXT(tbl_raw_data[[#This Row],[Updated_date]],"MMMM"))</f>
        <v>AUGUST</v>
      </c>
      <c r="M5614" s="55" t="str">
        <f>UPPER("Week "&amp;IF(ROUNDUP(DAY(tbl_raw_data[[#This Row],[Updated_date]])/7,0)=5,4,ROUNDUP(DAY(tbl_raw_data[[#This Row],[Updated_date]])/7,0)))</f>
        <v>WEEK 4</v>
      </c>
      <c r="N5614" s="57" t="str">
        <f>UPPER(VLOOKUP(tbl_raw_data[[#This Row],[Analyst]],[1]setting!$A$1:$B$15,2,0))</f>
        <v>HARDIK</v>
      </c>
      <c r="O5614" s="57" t="str">
        <f>UPPER(tbl_raw_data[[#This Row],[Outcome]])</f>
        <v>WITHDRAW</v>
      </c>
      <c r="P5614" s="57" t="str">
        <f>UPPER(tbl_raw_data[[#This Row],[Queue Name]])</f>
        <v>CONSUMER POST BUREAU</v>
      </c>
      <c r="Q5614" s="57" t="str">
        <f>IF(tbl_raw_data[[#This Row],[time_taken_in_mins]]&lt;=20,"SLA_MET","SLA_NOT_MET")</f>
        <v>SLA_MET</v>
      </c>
    </row>
    <row r="5615" spans="1:17" ht="15" customHeight="1" x14ac:dyDescent="0.25">
      <c r="A5615" s="22" t="s">
        <v>2900</v>
      </c>
      <c r="B5615" s="6">
        <v>45164.606354166666</v>
      </c>
      <c r="C5615" s="23">
        <v>45164.612592592595</v>
      </c>
      <c r="D5615" s="24" t="s">
        <v>13</v>
      </c>
      <c r="E5615" s="24" t="s">
        <v>9</v>
      </c>
      <c r="F5615" s="24" t="s">
        <v>10</v>
      </c>
      <c r="G5615" s="113" t="s">
        <v>21</v>
      </c>
      <c r="H56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15" s="48">
        <f>tbl_raw_data[[#This Row],[Date Actioned]]-tbl_raw_data[[#This Row],[Date Tagged]]</f>
        <v>6.2384259290411137E-3</v>
      </c>
      <c r="J5615" s="50">
        <f>HOUR(tbl_raw_data[[#This Row],[time_taken]])*60+MINUTE(tbl_raw_data[[#This Row],[time_taken]])+SECOND(tbl_raw_data[[#This Row],[time_taken]])/60</f>
        <v>8.9833333333333325</v>
      </c>
      <c r="K5615" s="54">
        <f>DATE(YEAR(tbl_raw_data[[#This Row],[Date Actioned]]), MONTH(tbl_raw_data[[#This Row],[Date Actioned]]), DAY(tbl_raw_data[[#This Row],[Date Actioned]]))</f>
        <v>45164</v>
      </c>
      <c r="L5615" s="55" t="str">
        <f>UPPER(TEXT(tbl_raw_data[[#This Row],[Updated_date]],"MMMM"))</f>
        <v>AUGUST</v>
      </c>
      <c r="M5615" s="55" t="str">
        <f>UPPER("Week "&amp;IF(ROUNDUP(DAY(tbl_raw_data[[#This Row],[Updated_date]])/7,0)=5,4,ROUNDUP(DAY(tbl_raw_data[[#This Row],[Updated_date]])/7,0)))</f>
        <v>WEEK 4</v>
      </c>
      <c r="N5615" s="57" t="str">
        <f>UPPER(VLOOKUP(tbl_raw_data[[#This Row],[Analyst]],[1]setting!$A$1:$B$15,2,0))</f>
        <v>SAM</v>
      </c>
      <c r="O5615" s="57" t="str">
        <f>UPPER(tbl_raw_data[[#This Row],[Outcome]])</f>
        <v>APPROVE</v>
      </c>
      <c r="P5615" s="57" t="str">
        <f>UPPER(tbl_raw_data[[#This Row],[Queue Name]])</f>
        <v>CONSUMER PRE BUREAU</v>
      </c>
      <c r="Q5615" s="57" t="str">
        <f>IF(tbl_raw_data[[#This Row],[time_taken_in_mins]]&lt;=20,"SLA_MET","SLA_NOT_MET")</f>
        <v>SLA_MET</v>
      </c>
    </row>
    <row r="5616" spans="1:17" ht="15" customHeight="1" x14ac:dyDescent="0.25">
      <c r="A5616" s="5" t="s">
        <v>6057</v>
      </c>
      <c r="B5616" s="12">
        <v>45164.607858796298</v>
      </c>
      <c r="C5616" s="27">
        <v>45164.61990740741</v>
      </c>
      <c r="D5616" s="28" t="s">
        <v>13</v>
      </c>
      <c r="E5616" s="28" t="s">
        <v>28</v>
      </c>
      <c r="F5616" s="28" t="s">
        <v>42</v>
      </c>
      <c r="G5616" s="112" t="s">
        <v>29</v>
      </c>
      <c r="H56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16" s="48">
        <f>tbl_raw_data[[#This Row],[Date Actioned]]-tbl_raw_data[[#This Row],[Date Tagged]]</f>
        <v>1.2048611111822538E-2</v>
      </c>
      <c r="J5616" s="50">
        <f>HOUR(tbl_raw_data[[#This Row],[time_taken]])*60+MINUTE(tbl_raw_data[[#This Row],[time_taken]])+SECOND(tbl_raw_data[[#This Row],[time_taken]])/60</f>
        <v>17.350000000000001</v>
      </c>
      <c r="K5616" s="54">
        <f>DATE(YEAR(tbl_raw_data[[#This Row],[Date Actioned]]), MONTH(tbl_raw_data[[#This Row],[Date Actioned]]), DAY(tbl_raw_data[[#This Row],[Date Actioned]]))</f>
        <v>45164</v>
      </c>
      <c r="L5616" s="55" t="str">
        <f>UPPER(TEXT(tbl_raw_data[[#This Row],[Updated_date]],"MMMM"))</f>
        <v>AUGUST</v>
      </c>
      <c r="M5616" s="55" t="str">
        <f>UPPER("Week "&amp;IF(ROUNDUP(DAY(tbl_raw_data[[#This Row],[Updated_date]])/7,0)=5,4,ROUNDUP(DAY(tbl_raw_data[[#This Row],[Updated_date]])/7,0)))</f>
        <v>WEEK 4</v>
      </c>
      <c r="N5616" s="57" t="str">
        <f>UPPER(VLOOKUP(tbl_raw_data[[#This Row],[Analyst]],[1]setting!$A$1:$B$15,2,0))</f>
        <v>NITESH</v>
      </c>
      <c r="O5616" s="57" t="str">
        <f>UPPER(tbl_raw_data[[#This Row],[Outcome]])</f>
        <v>APPROVE</v>
      </c>
      <c r="P5616" s="57" t="str">
        <f>UPPER(tbl_raw_data[[#This Row],[Queue Name]])</f>
        <v>CONSUMER EXISTING</v>
      </c>
      <c r="Q5616" s="57" t="str">
        <f>IF(tbl_raw_data[[#This Row],[time_taken_in_mins]]&lt;=20,"SLA_MET","SLA_NOT_MET")</f>
        <v>SLA_MET</v>
      </c>
    </row>
    <row r="5617" spans="1:17" ht="15" customHeight="1" x14ac:dyDescent="0.25">
      <c r="A5617" s="11" t="s">
        <v>1545</v>
      </c>
      <c r="B5617" s="6">
        <v>45164.609502314815</v>
      </c>
      <c r="C5617" s="23">
        <v>45164.614004629628</v>
      </c>
      <c r="D5617" s="24" t="s">
        <v>13</v>
      </c>
      <c r="E5617" s="24" t="s">
        <v>28</v>
      </c>
      <c r="F5617" s="24" t="s">
        <v>73</v>
      </c>
      <c r="G5617" s="115"/>
      <c r="H56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7" s="48">
        <f>tbl_raw_data[[#This Row],[Date Actioned]]-tbl_raw_data[[#This Row],[Date Tagged]]</f>
        <v>4.5023148122709244E-3</v>
      </c>
      <c r="J5617" s="50">
        <f>HOUR(tbl_raw_data[[#This Row],[time_taken]])*60+MINUTE(tbl_raw_data[[#This Row],[time_taken]])+SECOND(tbl_raw_data[[#This Row],[time_taken]])/60</f>
        <v>6.4833333333333334</v>
      </c>
      <c r="K5617" s="54">
        <f>DATE(YEAR(tbl_raw_data[[#This Row],[Date Actioned]]), MONTH(tbl_raw_data[[#This Row],[Date Actioned]]), DAY(tbl_raw_data[[#This Row],[Date Actioned]]))</f>
        <v>45164</v>
      </c>
      <c r="L5617" s="55" t="str">
        <f>UPPER(TEXT(tbl_raw_data[[#This Row],[Updated_date]],"MMMM"))</f>
        <v>AUGUST</v>
      </c>
      <c r="M5617" s="55" t="str">
        <f>UPPER("Week "&amp;IF(ROUNDUP(DAY(tbl_raw_data[[#This Row],[Updated_date]])/7,0)=5,4,ROUNDUP(DAY(tbl_raw_data[[#This Row],[Updated_date]])/7,0)))</f>
        <v>WEEK 4</v>
      </c>
      <c r="N5617" s="57" t="str">
        <f>UPPER(VLOOKUP(tbl_raw_data[[#This Row],[Analyst]],[1]setting!$A$1:$B$15,2,0))</f>
        <v>SHAHID</v>
      </c>
      <c r="O5617" s="57" t="str">
        <f>UPPER(tbl_raw_data[[#This Row],[Outcome]])</f>
        <v>APPROVE</v>
      </c>
      <c r="P5617" s="57" t="str">
        <f>UPPER(tbl_raw_data[[#This Row],[Queue Name]])</f>
        <v>CONSUMER EXISTING</v>
      </c>
      <c r="Q5617" s="57" t="str">
        <f>IF(tbl_raw_data[[#This Row],[time_taken_in_mins]]&lt;=20,"SLA_MET","SLA_NOT_MET")</f>
        <v>SLA_MET</v>
      </c>
    </row>
    <row r="5618" spans="1:17" ht="15" customHeight="1" x14ac:dyDescent="0.25">
      <c r="A5618" s="5" t="s">
        <v>2279</v>
      </c>
      <c r="B5618" s="12">
        <v>45164.611006944448</v>
      </c>
      <c r="C5618" s="27">
        <v>45164.616446759261</v>
      </c>
      <c r="D5618" s="28" t="s">
        <v>8</v>
      </c>
      <c r="E5618" s="28" t="s">
        <v>9</v>
      </c>
      <c r="F5618" s="28" t="s">
        <v>14</v>
      </c>
      <c r="G5618" s="112" t="s">
        <v>2280</v>
      </c>
      <c r="H56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18" s="48">
        <f>tbl_raw_data[[#This Row],[Date Actioned]]-tbl_raw_data[[#This Row],[Date Tagged]]</f>
        <v>5.4398148131440394E-3</v>
      </c>
      <c r="J5618" s="50">
        <f>HOUR(tbl_raw_data[[#This Row],[time_taken]])*60+MINUTE(tbl_raw_data[[#This Row],[time_taken]])+SECOND(tbl_raw_data[[#This Row],[time_taken]])/60</f>
        <v>7.833333333333333</v>
      </c>
      <c r="K5618" s="54">
        <f>DATE(YEAR(tbl_raw_data[[#This Row],[Date Actioned]]), MONTH(tbl_raw_data[[#This Row],[Date Actioned]]), DAY(tbl_raw_data[[#This Row],[Date Actioned]]))</f>
        <v>45164</v>
      </c>
      <c r="L5618" s="55" t="str">
        <f>UPPER(TEXT(tbl_raw_data[[#This Row],[Updated_date]],"MMMM"))</f>
        <v>AUGUST</v>
      </c>
      <c r="M5618" s="55" t="str">
        <f>UPPER("Week "&amp;IF(ROUNDUP(DAY(tbl_raw_data[[#This Row],[Updated_date]])/7,0)=5,4,ROUNDUP(DAY(tbl_raw_data[[#This Row],[Updated_date]])/7,0)))</f>
        <v>WEEK 4</v>
      </c>
      <c r="N5618" s="57" t="str">
        <f>UPPER(VLOOKUP(tbl_raw_data[[#This Row],[Analyst]],[1]setting!$A$1:$B$15,2,0))</f>
        <v>HARDIK</v>
      </c>
      <c r="O5618" s="57" t="str">
        <f>UPPER(tbl_raw_data[[#This Row],[Outcome]])</f>
        <v>WITHDRAW</v>
      </c>
      <c r="P5618" s="57" t="str">
        <f>UPPER(tbl_raw_data[[#This Row],[Queue Name]])</f>
        <v>CONSUMER PRE BUREAU</v>
      </c>
      <c r="Q5618" s="57" t="str">
        <f>IF(tbl_raw_data[[#This Row],[time_taken_in_mins]]&lt;=20,"SLA_MET","SLA_NOT_MET")</f>
        <v>SLA_MET</v>
      </c>
    </row>
    <row r="5619" spans="1:17" ht="15" customHeight="1" x14ac:dyDescent="0.25">
      <c r="A5619" s="11" t="s">
        <v>858</v>
      </c>
      <c r="B5619" s="6">
        <v>45164.612673611111</v>
      </c>
      <c r="C5619" s="23">
        <v>45164.616111111114</v>
      </c>
      <c r="D5619" s="24" t="s">
        <v>46</v>
      </c>
      <c r="E5619" s="24" t="s">
        <v>28</v>
      </c>
      <c r="F5619" s="24" t="s">
        <v>73</v>
      </c>
      <c r="G5619" s="115"/>
      <c r="H56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19" s="48">
        <f>tbl_raw_data[[#This Row],[Date Actioned]]-tbl_raw_data[[#This Row],[Date Tagged]]</f>
        <v>3.4375000032014214E-3</v>
      </c>
      <c r="J5619" s="50">
        <f>HOUR(tbl_raw_data[[#This Row],[time_taken]])*60+MINUTE(tbl_raw_data[[#This Row],[time_taken]])+SECOND(tbl_raw_data[[#This Row],[time_taken]])/60</f>
        <v>4.95</v>
      </c>
      <c r="K5619" s="54">
        <f>DATE(YEAR(tbl_raw_data[[#This Row],[Date Actioned]]), MONTH(tbl_raw_data[[#This Row],[Date Actioned]]), DAY(tbl_raw_data[[#This Row],[Date Actioned]]))</f>
        <v>45164</v>
      </c>
      <c r="L5619" s="55" t="str">
        <f>UPPER(TEXT(tbl_raw_data[[#This Row],[Updated_date]],"MMMM"))</f>
        <v>AUGUST</v>
      </c>
      <c r="M5619" s="55" t="str">
        <f>UPPER("Week "&amp;IF(ROUNDUP(DAY(tbl_raw_data[[#This Row],[Updated_date]])/7,0)=5,4,ROUNDUP(DAY(tbl_raw_data[[#This Row],[Updated_date]])/7,0)))</f>
        <v>WEEK 4</v>
      </c>
      <c r="N5619" s="57" t="str">
        <f>UPPER(VLOOKUP(tbl_raw_data[[#This Row],[Analyst]],[1]setting!$A$1:$B$15,2,0))</f>
        <v>SHAHID</v>
      </c>
      <c r="O5619" s="57" t="str">
        <f>UPPER(tbl_raw_data[[#This Row],[Outcome]])</f>
        <v>DECLINE</v>
      </c>
      <c r="P5619" s="57" t="str">
        <f>UPPER(tbl_raw_data[[#This Row],[Queue Name]])</f>
        <v>CONSUMER EXISTING</v>
      </c>
      <c r="Q5619" s="57" t="str">
        <f>IF(tbl_raw_data[[#This Row],[time_taken_in_mins]]&lt;=20,"SLA_MET","SLA_NOT_MET")</f>
        <v>SLA_MET</v>
      </c>
    </row>
    <row r="5620" spans="1:17" ht="39" x14ac:dyDescent="0.25">
      <c r="A5620" s="11" t="s">
        <v>5766</v>
      </c>
      <c r="B5620" s="6">
        <v>45164.613194444442</v>
      </c>
      <c r="C5620" s="23">
        <v>45164.624479166669</v>
      </c>
      <c r="D5620" s="24" t="s">
        <v>8</v>
      </c>
      <c r="E5620" s="24" t="s">
        <v>28</v>
      </c>
      <c r="F5620" s="24" t="s">
        <v>10</v>
      </c>
      <c r="G5620" s="113" t="s">
        <v>493</v>
      </c>
      <c r="H56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0" s="48">
        <f>tbl_raw_data[[#This Row],[Date Actioned]]-tbl_raw_data[[#This Row],[Date Tagged]]</f>
        <v>1.1284722226264421E-2</v>
      </c>
      <c r="J5620" s="50">
        <f>HOUR(tbl_raw_data[[#This Row],[time_taken]])*60+MINUTE(tbl_raw_data[[#This Row],[time_taken]])+SECOND(tbl_raw_data[[#This Row],[time_taken]])/60</f>
        <v>16.25</v>
      </c>
      <c r="K5620" s="54">
        <f>DATE(YEAR(tbl_raw_data[[#This Row],[Date Actioned]]), MONTH(tbl_raw_data[[#This Row],[Date Actioned]]), DAY(tbl_raw_data[[#This Row],[Date Actioned]]))</f>
        <v>45164</v>
      </c>
      <c r="L5620" s="55" t="str">
        <f>UPPER(TEXT(tbl_raw_data[[#This Row],[Updated_date]],"MMMM"))</f>
        <v>AUGUST</v>
      </c>
      <c r="M5620" s="55" t="str">
        <f>UPPER("Week "&amp;IF(ROUNDUP(DAY(tbl_raw_data[[#This Row],[Updated_date]])/7,0)=5,4,ROUNDUP(DAY(tbl_raw_data[[#This Row],[Updated_date]])/7,0)))</f>
        <v>WEEK 4</v>
      </c>
      <c r="N5620" s="57" t="str">
        <f>UPPER(VLOOKUP(tbl_raw_data[[#This Row],[Analyst]],[1]setting!$A$1:$B$15,2,0))</f>
        <v>SAM</v>
      </c>
      <c r="O5620" s="57" t="str">
        <f>UPPER(tbl_raw_data[[#This Row],[Outcome]])</f>
        <v>WITHDRAW</v>
      </c>
      <c r="P5620" s="57" t="str">
        <f>UPPER(tbl_raw_data[[#This Row],[Queue Name]])</f>
        <v>CONSUMER EXISTING</v>
      </c>
      <c r="Q5620" s="57" t="str">
        <f>IF(tbl_raw_data[[#This Row],[time_taken_in_mins]]&lt;=20,"SLA_MET","SLA_NOT_MET")</f>
        <v>SLA_MET</v>
      </c>
    </row>
    <row r="5621" spans="1:17" ht="15" customHeight="1" x14ac:dyDescent="0.25">
      <c r="A5621" s="22" t="s">
        <v>2005</v>
      </c>
      <c r="B5621" s="12">
        <v>45164.61482638889</v>
      </c>
      <c r="C5621" s="27">
        <v>45164.619895833333</v>
      </c>
      <c r="D5621" s="28" t="s">
        <v>46</v>
      </c>
      <c r="E5621" s="28" t="s">
        <v>28</v>
      </c>
      <c r="F5621" s="28" t="s">
        <v>14</v>
      </c>
      <c r="G5621" s="112" t="s">
        <v>693</v>
      </c>
      <c r="H56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1" s="48">
        <f>tbl_raw_data[[#This Row],[Date Actioned]]-tbl_raw_data[[#This Row],[Date Tagged]]</f>
        <v>5.0694444435066544E-3</v>
      </c>
      <c r="J5621" s="50">
        <f>HOUR(tbl_raw_data[[#This Row],[time_taken]])*60+MINUTE(tbl_raw_data[[#This Row],[time_taken]])+SECOND(tbl_raw_data[[#This Row],[time_taken]])/60</f>
        <v>7.3</v>
      </c>
      <c r="K5621" s="54">
        <f>DATE(YEAR(tbl_raw_data[[#This Row],[Date Actioned]]), MONTH(tbl_raw_data[[#This Row],[Date Actioned]]), DAY(tbl_raw_data[[#This Row],[Date Actioned]]))</f>
        <v>45164</v>
      </c>
      <c r="L5621" s="55" t="str">
        <f>UPPER(TEXT(tbl_raw_data[[#This Row],[Updated_date]],"MMMM"))</f>
        <v>AUGUST</v>
      </c>
      <c r="M5621" s="55" t="str">
        <f>UPPER("Week "&amp;IF(ROUNDUP(DAY(tbl_raw_data[[#This Row],[Updated_date]])/7,0)=5,4,ROUNDUP(DAY(tbl_raw_data[[#This Row],[Updated_date]])/7,0)))</f>
        <v>WEEK 4</v>
      </c>
      <c r="N5621" s="57" t="str">
        <f>UPPER(VLOOKUP(tbl_raw_data[[#This Row],[Analyst]],[1]setting!$A$1:$B$15,2,0))</f>
        <v>HARDIK</v>
      </c>
      <c r="O5621" s="57" t="str">
        <f>UPPER(tbl_raw_data[[#This Row],[Outcome]])</f>
        <v>DECLINE</v>
      </c>
      <c r="P5621" s="57" t="str">
        <f>UPPER(tbl_raw_data[[#This Row],[Queue Name]])</f>
        <v>CONSUMER EXISTING</v>
      </c>
      <c r="Q5621" s="57" t="str">
        <f>IF(tbl_raw_data[[#This Row],[time_taken_in_mins]]&lt;=20,"SLA_MET","SLA_NOT_MET")</f>
        <v>SLA_MET</v>
      </c>
    </row>
    <row r="5622" spans="1:17" ht="15" customHeight="1" x14ac:dyDescent="0.25">
      <c r="A5622" s="22" t="s">
        <v>5059</v>
      </c>
      <c r="B5622" s="12">
        <v>45164.61482638889</v>
      </c>
      <c r="C5622" s="27">
        <v>45164.624444444446</v>
      </c>
      <c r="D5622" s="28" t="s">
        <v>8</v>
      </c>
      <c r="E5622" s="28" t="s">
        <v>41</v>
      </c>
      <c r="F5622" s="28" t="s">
        <v>14</v>
      </c>
      <c r="G5622" s="112" t="s">
        <v>1052</v>
      </c>
      <c r="H56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22" s="48">
        <f>tbl_raw_data[[#This Row],[Date Actioned]]-tbl_raw_data[[#This Row],[Date Tagged]]</f>
        <v>9.6180555556202307E-3</v>
      </c>
      <c r="J5622" s="50">
        <f>HOUR(tbl_raw_data[[#This Row],[time_taken]])*60+MINUTE(tbl_raw_data[[#This Row],[time_taken]])+SECOND(tbl_raw_data[[#This Row],[time_taken]])/60</f>
        <v>13.85</v>
      </c>
      <c r="K5622" s="54">
        <f>DATE(YEAR(tbl_raw_data[[#This Row],[Date Actioned]]), MONTH(tbl_raw_data[[#This Row],[Date Actioned]]), DAY(tbl_raw_data[[#This Row],[Date Actioned]]))</f>
        <v>45164</v>
      </c>
      <c r="L5622" s="55" t="str">
        <f>UPPER(TEXT(tbl_raw_data[[#This Row],[Updated_date]],"MMMM"))</f>
        <v>AUGUST</v>
      </c>
      <c r="M5622" s="55" t="str">
        <f>UPPER("Week "&amp;IF(ROUNDUP(DAY(tbl_raw_data[[#This Row],[Updated_date]])/7,0)=5,4,ROUNDUP(DAY(tbl_raw_data[[#This Row],[Updated_date]])/7,0)))</f>
        <v>WEEK 4</v>
      </c>
      <c r="N5622" s="57" t="str">
        <f>UPPER(VLOOKUP(tbl_raw_data[[#This Row],[Analyst]],[1]setting!$A$1:$B$15,2,0))</f>
        <v>HARDIK</v>
      </c>
      <c r="O5622" s="57" t="str">
        <f>UPPER(tbl_raw_data[[#This Row],[Outcome]])</f>
        <v>WITHDRAW</v>
      </c>
      <c r="P5622" s="57" t="str">
        <f>UPPER(tbl_raw_data[[#This Row],[Queue Name]])</f>
        <v>CONSUMER POST BUREAU</v>
      </c>
      <c r="Q5622" s="57" t="str">
        <f>IF(tbl_raw_data[[#This Row],[time_taken_in_mins]]&lt;=20,"SLA_MET","SLA_NOT_MET")</f>
        <v>SLA_MET</v>
      </c>
    </row>
    <row r="5623" spans="1:17" ht="15" customHeight="1" x14ac:dyDescent="0.25">
      <c r="A5623" s="22" t="s">
        <v>4034</v>
      </c>
      <c r="B5623" s="12">
        <v>45164.617060185185</v>
      </c>
      <c r="C5623" s="27">
        <v>45164.624826388892</v>
      </c>
      <c r="D5623" s="28" t="s">
        <v>13</v>
      </c>
      <c r="E5623" s="28" t="s">
        <v>41</v>
      </c>
      <c r="F5623" s="28" t="s">
        <v>73</v>
      </c>
      <c r="G5623" s="114"/>
      <c r="H56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23" s="48">
        <f>tbl_raw_data[[#This Row],[Date Actioned]]-tbl_raw_data[[#This Row],[Date Tagged]]</f>
        <v>7.7662037074333057E-3</v>
      </c>
      <c r="J5623" s="50">
        <f>HOUR(tbl_raw_data[[#This Row],[time_taken]])*60+MINUTE(tbl_raw_data[[#This Row],[time_taken]])+SECOND(tbl_raw_data[[#This Row],[time_taken]])/60</f>
        <v>11.183333333333334</v>
      </c>
      <c r="K5623" s="54">
        <f>DATE(YEAR(tbl_raw_data[[#This Row],[Date Actioned]]), MONTH(tbl_raw_data[[#This Row],[Date Actioned]]), DAY(tbl_raw_data[[#This Row],[Date Actioned]]))</f>
        <v>45164</v>
      </c>
      <c r="L5623" s="55" t="str">
        <f>UPPER(TEXT(tbl_raw_data[[#This Row],[Updated_date]],"MMMM"))</f>
        <v>AUGUST</v>
      </c>
      <c r="M5623" s="55" t="str">
        <f>UPPER("Week "&amp;IF(ROUNDUP(DAY(tbl_raw_data[[#This Row],[Updated_date]])/7,0)=5,4,ROUNDUP(DAY(tbl_raw_data[[#This Row],[Updated_date]])/7,0)))</f>
        <v>WEEK 4</v>
      </c>
      <c r="N5623" s="57" t="str">
        <f>UPPER(VLOOKUP(tbl_raw_data[[#This Row],[Analyst]],[1]setting!$A$1:$B$15,2,0))</f>
        <v>SHAHID</v>
      </c>
      <c r="O5623" s="57" t="str">
        <f>UPPER(tbl_raw_data[[#This Row],[Outcome]])</f>
        <v>APPROVE</v>
      </c>
      <c r="P5623" s="57" t="str">
        <f>UPPER(tbl_raw_data[[#This Row],[Queue Name]])</f>
        <v>CONSUMER POST BUREAU</v>
      </c>
      <c r="Q5623" s="57" t="str">
        <f>IF(tbl_raw_data[[#This Row],[time_taken_in_mins]]&lt;=20,"SLA_MET","SLA_NOT_MET")</f>
        <v>SLA_MET</v>
      </c>
    </row>
    <row r="5624" spans="1:17" ht="15" customHeight="1" x14ac:dyDescent="0.25">
      <c r="A5624" s="5" t="s">
        <v>5072</v>
      </c>
      <c r="B5624" s="6">
        <v>45164.617974537039</v>
      </c>
      <c r="C5624" s="23">
        <v>45164.627638888887</v>
      </c>
      <c r="D5624" s="24" t="s">
        <v>13</v>
      </c>
      <c r="E5624" s="24" t="s">
        <v>28</v>
      </c>
      <c r="F5624" s="24" t="s">
        <v>42</v>
      </c>
      <c r="G5624" s="113" t="s">
        <v>29</v>
      </c>
      <c r="H56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24" s="48">
        <f>tbl_raw_data[[#This Row],[Date Actioned]]-tbl_raw_data[[#This Row],[Date Tagged]]</f>
        <v>9.6643518481869251E-3</v>
      </c>
      <c r="J5624" s="50">
        <f>HOUR(tbl_raw_data[[#This Row],[time_taken]])*60+MINUTE(tbl_raw_data[[#This Row],[time_taken]])+SECOND(tbl_raw_data[[#This Row],[time_taken]])/60</f>
        <v>13.916666666666666</v>
      </c>
      <c r="K5624" s="54">
        <f>DATE(YEAR(tbl_raw_data[[#This Row],[Date Actioned]]), MONTH(tbl_raw_data[[#This Row],[Date Actioned]]), DAY(tbl_raw_data[[#This Row],[Date Actioned]]))</f>
        <v>45164</v>
      </c>
      <c r="L5624" s="55" t="str">
        <f>UPPER(TEXT(tbl_raw_data[[#This Row],[Updated_date]],"MMMM"))</f>
        <v>AUGUST</v>
      </c>
      <c r="M5624" s="55" t="str">
        <f>UPPER("Week "&amp;IF(ROUNDUP(DAY(tbl_raw_data[[#This Row],[Updated_date]])/7,0)=5,4,ROUNDUP(DAY(tbl_raw_data[[#This Row],[Updated_date]])/7,0)))</f>
        <v>WEEK 4</v>
      </c>
      <c r="N5624" s="57" t="str">
        <f>UPPER(VLOOKUP(tbl_raw_data[[#This Row],[Analyst]],[1]setting!$A$1:$B$15,2,0))</f>
        <v>NITESH</v>
      </c>
      <c r="O5624" s="57" t="str">
        <f>UPPER(tbl_raw_data[[#This Row],[Outcome]])</f>
        <v>APPROVE</v>
      </c>
      <c r="P5624" s="57" t="str">
        <f>UPPER(tbl_raw_data[[#This Row],[Queue Name]])</f>
        <v>CONSUMER EXISTING</v>
      </c>
      <c r="Q5624" s="57" t="str">
        <f>IF(tbl_raw_data[[#This Row],[time_taken_in_mins]]&lt;=20,"SLA_MET","SLA_NOT_MET")</f>
        <v>SLA_MET</v>
      </c>
    </row>
    <row r="5625" spans="1:17" ht="15" customHeight="1" x14ac:dyDescent="0.25">
      <c r="A5625" s="5" t="s">
        <v>4553</v>
      </c>
      <c r="B5625" s="6">
        <v>45164.618796296294</v>
      </c>
      <c r="C5625" s="23">
        <v>45164.627453703702</v>
      </c>
      <c r="D5625" s="24" t="s">
        <v>8</v>
      </c>
      <c r="E5625" s="24" t="s">
        <v>9</v>
      </c>
      <c r="F5625" s="24" t="s">
        <v>10</v>
      </c>
      <c r="G5625" s="113" t="s">
        <v>4554</v>
      </c>
      <c r="H56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25" s="48">
        <f>tbl_raw_data[[#This Row],[Date Actioned]]-tbl_raw_data[[#This Row],[Date Tagged]]</f>
        <v>8.6574074084637687E-3</v>
      </c>
      <c r="J5625" s="50">
        <f>HOUR(tbl_raw_data[[#This Row],[time_taken]])*60+MINUTE(tbl_raw_data[[#This Row],[time_taken]])+SECOND(tbl_raw_data[[#This Row],[time_taken]])/60</f>
        <v>12.466666666666667</v>
      </c>
      <c r="K5625" s="54">
        <f>DATE(YEAR(tbl_raw_data[[#This Row],[Date Actioned]]), MONTH(tbl_raw_data[[#This Row],[Date Actioned]]), DAY(tbl_raw_data[[#This Row],[Date Actioned]]))</f>
        <v>45164</v>
      </c>
      <c r="L5625" s="55" t="str">
        <f>UPPER(TEXT(tbl_raw_data[[#This Row],[Updated_date]],"MMMM"))</f>
        <v>AUGUST</v>
      </c>
      <c r="M5625" s="55" t="str">
        <f>UPPER("Week "&amp;IF(ROUNDUP(DAY(tbl_raw_data[[#This Row],[Updated_date]])/7,0)=5,4,ROUNDUP(DAY(tbl_raw_data[[#This Row],[Updated_date]])/7,0)))</f>
        <v>WEEK 4</v>
      </c>
      <c r="N5625" s="57" t="str">
        <f>UPPER(VLOOKUP(tbl_raw_data[[#This Row],[Analyst]],[1]setting!$A$1:$B$15,2,0))</f>
        <v>SAM</v>
      </c>
      <c r="O5625" s="57" t="str">
        <f>UPPER(tbl_raw_data[[#This Row],[Outcome]])</f>
        <v>WITHDRAW</v>
      </c>
      <c r="P5625" s="57" t="str">
        <f>UPPER(tbl_raw_data[[#This Row],[Queue Name]])</f>
        <v>CONSUMER PRE BUREAU</v>
      </c>
      <c r="Q5625" s="57" t="str">
        <f>IF(tbl_raw_data[[#This Row],[time_taken_in_mins]]&lt;=20,"SLA_MET","SLA_NOT_MET")</f>
        <v>SLA_MET</v>
      </c>
    </row>
    <row r="5626" spans="1:17" ht="15" customHeight="1" x14ac:dyDescent="0.25">
      <c r="A5626" s="5" t="s">
        <v>6543</v>
      </c>
      <c r="B5626" s="6">
        <v>45164.620416666665</v>
      </c>
      <c r="C5626" s="23">
        <v>45164.634432870371</v>
      </c>
      <c r="D5626" s="24" t="s">
        <v>46</v>
      </c>
      <c r="E5626" s="24" t="s">
        <v>28</v>
      </c>
      <c r="F5626" s="24" t="s">
        <v>455</v>
      </c>
      <c r="G5626" s="115"/>
      <c r="H56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26" s="48">
        <f>tbl_raw_data[[#This Row],[Date Actioned]]-tbl_raw_data[[#This Row],[Date Tagged]]</f>
        <v>1.4016203705978114E-2</v>
      </c>
      <c r="J5626" s="50">
        <f>HOUR(tbl_raw_data[[#This Row],[time_taken]])*60+MINUTE(tbl_raw_data[[#This Row],[time_taken]])+SECOND(tbl_raw_data[[#This Row],[time_taken]])/60</f>
        <v>20.183333333333334</v>
      </c>
      <c r="K5626" s="54">
        <f>DATE(YEAR(tbl_raw_data[[#This Row],[Date Actioned]]), MONTH(tbl_raw_data[[#This Row],[Date Actioned]]), DAY(tbl_raw_data[[#This Row],[Date Actioned]]))</f>
        <v>45164</v>
      </c>
      <c r="L5626" s="55" t="str">
        <f>UPPER(TEXT(tbl_raw_data[[#This Row],[Updated_date]],"MMMM"))</f>
        <v>AUGUST</v>
      </c>
      <c r="M5626" s="55" t="str">
        <f>UPPER("Week "&amp;IF(ROUNDUP(DAY(tbl_raw_data[[#This Row],[Updated_date]])/7,0)=5,4,ROUNDUP(DAY(tbl_raw_data[[#This Row],[Updated_date]])/7,0)))</f>
        <v>WEEK 4</v>
      </c>
      <c r="N5626" s="57" t="str">
        <f>UPPER(VLOOKUP(tbl_raw_data[[#This Row],[Analyst]],[1]setting!$A$1:$B$15,2,0))</f>
        <v>ROHAN</v>
      </c>
      <c r="O5626" s="57" t="str">
        <f>UPPER(tbl_raw_data[[#This Row],[Outcome]])</f>
        <v>DECLINE</v>
      </c>
      <c r="P5626" s="57" t="str">
        <f>UPPER(tbl_raw_data[[#This Row],[Queue Name]])</f>
        <v>CONSUMER EXISTING</v>
      </c>
      <c r="Q5626" s="57" t="str">
        <f>IF(tbl_raw_data[[#This Row],[time_taken_in_mins]]&lt;=20,"SLA_MET","SLA_NOT_MET")</f>
        <v>SLA_NOT_MET</v>
      </c>
    </row>
    <row r="5627" spans="1:17" ht="39" x14ac:dyDescent="0.25">
      <c r="A5627" s="11" t="s">
        <v>5787</v>
      </c>
      <c r="B5627" s="12">
        <v>45164.621249999997</v>
      </c>
      <c r="C5627" s="27">
        <v>45164.632592592592</v>
      </c>
      <c r="D5627" s="28" t="s">
        <v>8</v>
      </c>
      <c r="E5627" s="28" t="s">
        <v>28</v>
      </c>
      <c r="F5627" s="28" t="s">
        <v>14</v>
      </c>
      <c r="G5627" s="112" t="s">
        <v>493</v>
      </c>
      <c r="H56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7" s="48">
        <f>tbl_raw_data[[#This Row],[Date Actioned]]-tbl_raw_data[[#This Row],[Date Tagged]]</f>
        <v>1.1342592595610768E-2</v>
      </c>
      <c r="J5627" s="50">
        <f>HOUR(tbl_raw_data[[#This Row],[time_taken]])*60+MINUTE(tbl_raw_data[[#This Row],[time_taken]])+SECOND(tbl_raw_data[[#This Row],[time_taken]])/60</f>
        <v>16.333333333333332</v>
      </c>
      <c r="K5627" s="54">
        <f>DATE(YEAR(tbl_raw_data[[#This Row],[Date Actioned]]), MONTH(tbl_raw_data[[#This Row],[Date Actioned]]), DAY(tbl_raw_data[[#This Row],[Date Actioned]]))</f>
        <v>45164</v>
      </c>
      <c r="L5627" s="55" t="str">
        <f>UPPER(TEXT(tbl_raw_data[[#This Row],[Updated_date]],"MMMM"))</f>
        <v>AUGUST</v>
      </c>
      <c r="M5627" s="55" t="str">
        <f>UPPER("Week "&amp;IF(ROUNDUP(DAY(tbl_raw_data[[#This Row],[Updated_date]])/7,0)=5,4,ROUNDUP(DAY(tbl_raw_data[[#This Row],[Updated_date]])/7,0)))</f>
        <v>WEEK 4</v>
      </c>
      <c r="N5627" s="57" t="str">
        <f>UPPER(VLOOKUP(tbl_raw_data[[#This Row],[Analyst]],[1]setting!$A$1:$B$15,2,0))</f>
        <v>HARDIK</v>
      </c>
      <c r="O5627" s="57" t="str">
        <f>UPPER(tbl_raw_data[[#This Row],[Outcome]])</f>
        <v>WITHDRAW</v>
      </c>
      <c r="P5627" s="57" t="str">
        <f>UPPER(tbl_raw_data[[#This Row],[Queue Name]])</f>
        <v>CONSUMER EXISTING</v>
      </c>
      <c r="Q5627" s="57" t="str">
        <f>IF(tbl_raw_data[[#This Row],[time_taken_in_mins]]&lt;=20,"SLA_MET","SLA_NOT_MET")</f>
        <v>SLA_MET</v>
      </c>
    </row>
    <row r="5628" spans="1:17" ht="51.75" x14ac:dyDescent="0.25">
      <c r="A5628" s="22" t="s">
        <v>5931</v>
      </c>
      <c r="B5628" s="6">
        <v>45164.622847222221</v>
      </c>
      <c r="C5628" s="23">
        <v>45164.634560185186</v>
      </c>
      <c r="D5628" s="24" t="s">
        <v>8</v>
      </c>
      <c r="E5628" s="24" t="s">
        <v>28</v>
      </c>
      <c r="F5628" s="24" t="s">
        <v>10</v>
      </c>
      <c r="G5628" s="113" t="s">
        <v>1052</v>
      </c>
      <c r="H56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28" s="48">
        <f>tbl_raw_data[[#This Row],[Date Actioned]]-tbl_raw_data[[#This Row],[Date Tagged]]</f>
        <v>1.1712962965248153E-2</v>
      </c>
      <c r="J5628" s="50">
        <f>HOUR(tbl_raw_data[[#This Row],[time_taken]])*60+MINUTE(tbl_raw_data[[#This Row],[time_taken]])+SECOND(tbl_raw_data[[#This Row],[time_taken]])/60</f>
        <v>16.866666666666667</v>
      </c>
      <c r="K5628" s="54">
        <f>DATE(YEAR(tbl_raw_data[[#This Row],[Date Actioned]]), MONTH(tbl_raw_data[[#This Row],[Date Actioned]]), DAY(tbl_raw_data[[#This Row],[Date Actioned]]))</f>
        <v>45164</v>
      </c>
      <c r="L5628" s="55" t="str">
        <f>UPPER(TEXT(tbl_raw_data[[#This Row],[Updated_date]],"MMMM"))</f>
        <v>AUGUST</v>
      </c>
      <c r="M5628" s="55" t="str">
        <f>UPPER("Week "&amp;IF(ROUNDUP(DAY(tbl_raw_data[[#This Row],[Updated_date]])/7,0)=5,4,ROUNDUP(DAY(tbl_raw_data[[#This Row],[Updated_date]])/7,0)))</f>
        <v>WEEK 4</v>
      </c>
      <c r="N5628" s="57" t="str">
        <f>UPPER(VLOOKUP(tbl_raw_data[[#This Row],[Analyst]],[1]setting!$A$1:$B$15,2,0))</f>
        <v>SAM</v>
      </c>
      <c r="O5628" s="57" t="str">
        <f>UPPER(tbl_raw_data[[#This Row],[Outcome]])</f>
        <v>WITHDRAW</v>
      </c>
      <c r="P5628" s="57" t="str">
        <f>UPPER(tbl_raw_data[[#This Row],[Queue Name]])</f>
        <v>CONSUMER EXISTING</v>
      </c>
      <c r="Q5628" s="57" t="str">
        <f>IF(tbl_raw_data[[#This Row],[time_taken_in_mins]]&lt;=20,"SLA_MET","SLA_NOT_MET")</f>
        <v>SLA_MET</v>
      </c>
    </row>
    <row r="5629" spans="1:17" ht="15" customHeight="1" x14ac:dyDescent="0.25">
      <c r="A5629" s="5" t="s">
        <v>6972</v>
      </c>
      <c r="B5629" s="12">
        <v>45164.623368055552</v>
      </c>
      <c r="C5629" s="27">
        <v>45164.641261574077</v>
      </c>
      <c r="D5629" s="28" t="s">
        <v>8</v>
      </c>
      <c r="E5629" s="28" t="s">
        <v>9</v>
      </c>
      <c r="F5629" s="28" t="s">
        <v>42</v>
      </c>
      <c r="G5629" s="112" t="s">
        <v>493</v>
      </c>
      <c r="H56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29" s="48">
        <f>tbl_raw_data[[#This Row],[Date Actioned]]-tbl_raw_data[[#This Row],[Date Tagged]]</f>
        <v>1.789351852494292E-2</v>
      </c>
      <c r="J5629" s="50">
        <f>HOUR(tbl_raw_data[[#This Row],[time_taken]])*60+MINUTE(tbl_raw_data[[#This Row],[time_taken]])+SECOND(tbl_raw_data[[#This Row],[time_taken]])/60</f>
        <v>25.766666666666666</v>
      </c>
      <c r="K5629" s="54">
        <f>DATE(YEAR(tbl_raw_data[[#This Row],[Date Actioned]]), MONTH(tbl_raw_data[[#This Row],[Date Actioned]]), DAY(tbl_raw_data[[#This Row],[Date Actioned]]))</f>
        <v>45164</v>
      </c>
      <c r="L5629" s="55" t="str">
        <f>UPPER(TEXT(tbl_raw_data[[#This Row],[Updated_date]],"MMMM"))</f>
        <v>AUGUST</v>
      </c>
      <c r="M5629" s="55" t="str">
        <f>UPPER("Week "&amp;IF(ROUNDUP(DAY(tbl_raw_data[[#This Row],[Updated_date]])/7,0)=5,4,ROUNDUP(DAY(tbl_raw_data[[#This Row],[Updated_date]])/7,0)))</f>
        <v>WEEK 4</v>
      </c>
      <c r="N5629" s="57" t="str">
        <f>UPPER(VLOOKUP(tbl_raw_data[[#This Row],[Analyst]],[1]setting!$A$1:$B$15,2,0))</f>
        <v>NITESH</v>
      </c>
      <c r="O5629" s="57" t="str">
        <f>UPPER(tbl_raw_data[[#This Row],[Outcome]])</f>
        <v>WITHDRAW</v>
      </c>
      <c r="P5629" s="57" t="str">
        <f>UPPER(tbl_raw_data[[#This Row],[Queue Name]])</f>
        <v>CONSUMER PRE BUREAU</v>
      </c>
      <c r="Q5629" s="57" t="str">
        <f>IF(tbl_raw_data[[#This Row],[time_taken_in_mins]]&lt;=20,"SLA_MET","SLA_NOT_MET")</f>
        <v>SLA_NOT_MET</v>
      </c>
    </row>
    <row r="5630" spans="1:17" x14ac:dyDescent="0.25">
      <c r="A5630" s="11" t="s">
        <v>5796</v>
      </c>
      <c r="B5630" s="6">
        <v>45164.625335648147</v>
      </c>
      <c r="C5630" s="23">
        <v>45164.636701388888</v>
      </c>
      <c r="D5630" s="24" t="s">
        <v>8</v>
      </c>
      <c r="E5630" s="24" t="s">
        <v>28</v>
      </c>
      <c r="F5630" s="24" t="s">
        <v>14</v>
      </c>
      <c r="G5630" s="113" t="s">
        <v>5797</v>
      </c>
      <c r="H56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0" s="48">
        <f>tbl_raw_data[[#This Row],[Date Actioned]]-tbl_raw_data[[#This Row],[Date Tagged]]</f>
        <v>1.1365740741894115E-2</v>
      </c>
      <c r="J5630" s="50">
        <f>HOUR(tbl_raw_data[[#This Row],[time_taken]])*60+MINUTE(tbl_raw_data[[#This Row],[time_taken]])+SECOND(tbl_raw_data[[#This Row],[time_taken]])/60</f>
        <v>16.366666666666667</v>
      </c>
      <c r="K5630" s="54">
        <f>DATE(YEAR(tbl_raw_data[[#This Row],[Date Actioned]]), MONTH(tbl_raw_data[[#This Row],[Date Actioned]]), DAY(tbl_raw_data[[#This Row],[Date Actioned]]))</f>
        <v>45164</v>
      </c>
      <c r="L5630" s="55" t="str">
        <f>UPPER(TEXT(tbl_raw_data[[#This Row],[Updated_date]],"MMMM"))</f>
        <v>AUGUST</v>
      </c>
      <c r="M5630" s="55" t="str">
        <f>UPPER("Week "&amp;IF(ROUNDUP(DAY(tbl_raw_data[[#This Row],[Updated_date]])/7,0)=5,4,ROUNDUP(DAY(tbl_raw_data[[#This Row],[Updated_date]])/7,0)))</f>
        <v>WEEK 4</v>
      </c>
      <c r="N5630" s="57" t="str">
        <f>UPPER(VLOOKUP(tbl_raw_data[[#This Row],[Analyst]],[1]setting!$A$1:$B$15,2,0))</f>
        <v>HARDIK</v>
      </c>
      <c r="O5630" s="57" t="str">
        <f>UPPER(tbl_raw_data[[#This Row],[Outcome]])</f>
        <v>WITHDRAW</v>
      </c>
      <c r="P5630" s="57" t="str">
        <f>UPPER(tbl_raw_data[[#This Row],[Queue Name]])</f>
        <v>CONSUMER EXISTING</v>
      </c>
      <c r="Q5630" s="57" t="str">
        <f>IF(tbl_raw_data[[#This Row],[time_taken_in_mins]]&lt;=20,"SLA_MET","SLA_NOT_MET")</f>
        <v>SLA_MET</v>
      </c>
    </row>
    <row r="5631" spans="1:17" ht="39" x14ac:dyDescent="0.25">
      <c r="A5631" s="22" t="s">
        <v>6699</v>
      </c>
      <c r="B5631" s="12">
        <v>45164.626863425925</v>
      </c>
      <c r="C5631" s="27">
        <v>45164.641747685186</v>
      </c>
      <c r="D5631" s="28" t="s">
        <v>8</v>
      </c>
      <c r="E5631" s="28" t="s">
        <v>28</v>
      </c>
      <c r="F5631" s="28" t="s">
        <v>10</v>
      </c>
      <c r="G5631" s="112" t="s">
        <v>493</v>
      </c>
      <c r="H56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31" s="48">
        <f>tbl_raw_data[[#This Row],[Date Actioned]]-tbl_raw_data[[#This Row],[Date Tagged]]</f>
        <v>1.488425926072523E-2</v>
      </c>
      <c r="J5631" s="50">
        <f>HOUR(tbl_raw_data[[#This Row],[time_taken]])*60+MINUTE(tbl_raw_data[[#This Row],[time_taken]])+SECOND(tbl_raw_data[[#This Row],[time_taken]])/60</f>
        <v>21.433333333333334</v>
      </c>
      <c r="K5631" s="54">
        <f>DATE(YEAR(tbl_raw_data[[#This Row],[Date Actioned]]), MONTH(tbl_raw_data[[#This Row],[Date Actioned]]), DAY(tbl_raw_data[[#This Row],[Date Actioned]]))</f>
        <v>45164</v>
      </c>
      <c r="L5631" s="55" t="str">
        <f>UPPER(TEXT(tbl_raw_data[[#This Row],[Updated_date]],"MMMM"))</f>
        <v>AUGUST</v>
      </c>
      <c r="M5631" s="55" t="str">
        <f>UPPER("Week "&amp;IF(ROUNDUP(DAY(tbl_raw_data[[#This Row],[Updated_date]])/7,0)=5,4,ROUNDUP(DAY(tbl_raw_data[[#This Row],[Updated_date]])/7,0)))</f>
        <v>WEEK 4</v>
      </c>
      <c r="N5631" s="57" t="str">
        <f>UPPER(VLOOKUP(tbl_raw_data[[#This Row],[Analyst]],[1]setting!$A$1:$B$15,2,0))</f>
        <v>SAM</v>
      </c>
      <c r="O5631" s="57" t="str">
        <f>UPPER(tbl_raw_data[[#This Row],[Outcome]])</f>
        <v>WITHDRAW</v>
      </c>
      <c r="P5631" s="57" t="str">
        <f>UPPER(tbl_raw_data[[#This Row],[Queue Name]])</f>
        <v>CONSUMER EXISTING</v>
      </c>
      <c r="Q5631" s="57" t="str">
        <f>IF(tbl_raw_data[[#This Row],[time_taken_in_mins]]&lt;=20,"SLA_MET","SLA_NOT_MET")</f>
        <v>SLA_NOT_MET</v>
      </c>
    </row>
    <row r="5632" spans="1:17" ht="15" customHeight="1" x14ac:dyDescent="0.25">
      <c r="A5632" s="5" t="s">
        <v>4999</v>
      </c>
      <c r="B5632" s="6">
        <v>45164.632199074076</v>
      </c>
      <c r="C5632" s="23">
        <v>45164.64167824074</v>
      </c>
      <c r="D5632" s="24" t="s">
        <v>8</v>
      </c>
      <c r="E5632" s="24" t="s">
        <v>9</v>
      </c>
      <c r="F5632" s="24" t="s">
        <v>14</v>
      </c>
      <c r="G5632" s="113" t="s">
        <v>5000</v>
      </c>
      <c r="H56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2" s="48">
        <f>tbl_raw_data[[#This Row],[Date Actioned]]-tbl_raw_data[[#This Row],[Date Tagged]]</f>
        <v>9.4791666633682325E-3</v>
      </c>
      <c r="J5632" s="50">
        <f>HOUR(tbl_raw_data[[#This Row],[time_taken]])*60+MINUTE(tbl_raw_data[[#This Row],[time_taken]])+SECOND(tbl_raw_data[[#This Row],[time_taken]])/60</f>
        <v>13.65</v>
      </c>
      <c r="K5632" s="54">
        <f>DATE(YEAR(tbl_raw_data[[#This Row],[Date Actioned]]), MONTH(tbl_raw_data[[#This Row],[Date Actioned]]), DAY(tbl_raw_data[[#This Row],[Date Actioned]]))</f>
        <v>45164</v>
      </c>
      <c r="L5632" s="55" t="str">
        <f>UPPER(TEXT(tbl_raw_data[[#This Row],[Updated_date]],"MMMM"))</f>
        <v>AUGUST</v>
      </c>
      <c r="M5632" s="55" t="str">
        <f>UPPER("Week "&amp;IF(ROUNDUP(DAY(tbl_raw_data[[#This Row],[Updated_date]])/7,0)=5,4,ROUNDUP(DAY(tbl_raw_data[[#This Row],[Updated_date]])/7,0)))</f>
        <v>WEEK 4</v>
      </c>
      <c r="N5632" s="57" t="str">
        <f>UPPER(VLOOKUP(tbl_raw_data[[#This Row],[Analyst]],[1]setting!$A$1:$B$15,2,0))</f>
        <v>HARDIK</v>
      </c>
      <c r="O5632" s="57" t="str">
        <f>UPPER(tbl_raw_data[[#This Row],[Outcome]])</f>
        <v>WITHDRAW</v>
      </c>
      <c r="P5632" s="57" t="str">
        <f>UPPER(tbl_raw_data[[#This Row],[Queue Name]])</f>
        <v>CONSUMER PRE BUREAU</v>
      </c>
      <c r="Q5632" s="57" t="str">
        <f>IF(tbl_raw_data[[#This Row],[time_taken_in_mins]]&lt;=20,"SLA_MET","SLA_NOT_MET")</f>
        <v>SLA_MET</v>
      </c>
    </row>
    <row r="5633" spans="1:17" ht="15" customHeight="1" x14ac:dyDescent="0.25">
      <c r="A5633" s="11" t="s">
        <v>6373</v>
      </c>
      <c r="B5633" s="12">
        <v>45164.633611111109</v>
      </c>
      <c r="C5633" s="27">
        <v>45164.646747685183</v>
      </c>
      <c r="D5633" s="28" t="s">
        <v>8</v>
      </c>
      <c r="E5633" s="28" t="s">
        <v>41</v>
      </c>
      <c r="F5633" s="28" t="s">
        <v>14</v>
      </c>
      <c r="G5633" s="112" t="s">
        <v>6374</v>
      </c>
      <c r="H56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3" s="48">
        <f>tbl_raw_data[[#This Row],[Date Actioned]]-tbl_raw_data[[#This Row],[Date Tagged]]</f>
        <v>1.3136574074451346E-2</v>
      </c>
      <c r="J5633" s="50">
        <f>HOUR(tbl_raw_data[[#This Row],[time_taken]])*60+MINUTE(tbl_raw_data[[#This Row],[time_taken]])+SECOND(tbl_raw_data[[#This Row],[time_taken]])/60</f>
        <v>18.916666666666668</v>
      </c>
      <c r="K5633" s="54">
        <f>DATE(YEAR(tbl_raw_data[[#This Row],[Date Actioned]]), MONTH(tbl_raw_data[[#This Row],[Date Actioned]]), DAY(tbl_raw_data[[#This Row],[Date Actioned]]))</f>
        <v>45164</v>
      </c>
      <c r="L5633" s="55" t="str">
        <f>UPPER(TEXT(tbl_raw_data[[#This Row],[Updated_date]],"MMMM"))</f>
        <v>AUGUST</v>
      </c>
      <c r="M5633" s="55" t="str">
        <f>UPPER("Week "&amp;IF(ROUNDUP(DAY(tbl_raw_data[[#This Row],[Updated_date]])/7,0)=5,4,ROUNDUP(DAY(tbl_raw_data[[#This Row],[Updated_date]])/7,0)))</f>
        <v>WEEK 4</v>
      </c>
      <c r="N5633" s="57" t="str">
        <f>UPPER(VLOOKUP(tbl_raw_data[[#This Row],[Analyst]],[1]setting!$A$1:$B$15,2,0))</f>
        <v>HARDIK</v>
      </c>
      <c r="O5633" s="57" t="str">
        <f>UPPER(tbl_raw_data[[#This Row],[Outcome]])</f>
        <v>WITHDRAW</v>
      </c>
      <c r="P5633" s="57" t="str">
        <f>UPPER(tbl_raw_data[[#This Row],[Queue Name]])</f>
        <v>CONSUMER POST BUREAU</v>
      </c>
      <c r="Q5633" s="57" t="str">
        <f>IF(tbl_raw_data[[#This Row],[time_taken_in_mins]]&lt;=20,"SLA_MET","SLA_NOT_MET")</f>
        <v>SLA_MET</v>
      </c>
    </row>
    <row r="5634" spans="1:17" ht="15" customHeight="1" x14ac:dyDescent="0.25">
      <c r="A5634" s="11" t="s">
        <v>3204</v>
      </c>
      <c r="B5634" s="12">
        <v>45164.636643518519</v>
      </c>
      <c r="C5634" s="27">
        <v>45164.643310185187</v>
      </c>
      <c r="D5634" s="28" t="s">
        <v>46</v>
      </c>
      <c r="E5634" s="28" t="s">
        <v>28</v>
      </c>
      <c r="F5634" s="28" t="s">
        <v>10</v>
      </c>
      <c r="G5634" s="112" t="s">
        <v>712</v>
      </c>
      <c r="H56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34" s="48">
        <f>tbl_raw_data[[#This Row],[Date Actioned]]-tbl_raw_data[[#This Row],[Date Tagged]]</f>
        <v>6.6666666680248454E-3</v>
      </c>
      <c r="J5634" s="50">
        <f>HOUR(tbl_raw_data[[#This Row],[time_taken]])*60+MINUTE(tbl_raw_data[[#This Row],[time_taken]])+SECOND(tbl_raw_data[[#This Row],[time_taken]])/60</f>
        <v>9.6</v>
      </c>
      <c r="K5634" s="54">
        <f>DATE(YEAR(tbl_raw_data[[#This Row],[Date Actioned]]), MONTH(tbl_raw_data[[#This Row],[Date Actioned]]), DAY(tbl_raw_data[[#This Row],[Date Actioned]]))</f>
        <v>45164</v>
      </c>
      <c r="L5634" s="55" t="str">
        <f>UPPER(TEXT(tbl_raw_data[[#This Row],[Updated_date]],"MMMM"))</f>
        <v>AUGUST</v>
      </c>
      <c r="M5634" s="55" t="str">
        <f>UPPER("Week "&amp;IF(ROUNDUP(DAY(tbl_raw_data[[#This Row],[Updated_date]])/7,0)=5,4,ROUNDUP(DAY(tbl_raw_data[[#This Row],[Updated_date]])/7,0)))</f>
        <v>WEEK 4</v>
      </c>
      <c r="N5634" s="57" t="str">
        <f>UPPER(VLOOKUP(tbl_raw_data[[#This Row],[Analyst]],[1]setting!$A$1:$B$15,2,0))</f>
        <v>SAM</v>
      </c>
      <c r="O5634" s="57" t="str">
        <f>UPPER(tbl_raw_data[[#This Row],[Outcome]])</f>
        <v>DECLINE</v>
      </c>
      <c r="P5634" s="57" t="str">
        <f>UPPER(tbl_raw_data[[#This Row],[Queue Name]])</f>
        <v>CONSUMER EXISTING</v>
      </c>
      <c r="Q5634" s="57" t="str">
        <f>IF(tbl_raw_data[[#This Row],[time_taken_in_mins]]&lt;=20,"SLA_MET","SLA_NOT_MET")</f>
        <v>SLA_MET</v>
      </c>
    </row>
    <row r="5635" spans="1:17" ht="15" customHeight="1" x14ac:dyDescent="0.25">
      <c r="A5635" s="11" t="s">
        <v>3284</v>
      </c>
      <c r="B5635" s="12">
        <v>45164.63795138889</v>
      </c>
      <c r="C5635" s="27">
        <v>45164.64472222222</v>
      </c>
      <c r="D5635" s="28" t="s">
        <v>13</v>
      </c>
      <c r="E5635" s="28" t="s">
        <v>28</v>
      </c>
      <c r="F5635" s="28" t="s">
        <v>73</v>
      </c>
      <c r="G5635" s="114"/>
      <c r="H56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35" s="48">
        <f>tbl_raw_data[[#This Row],[Date Actioned]]-tbl_raw_data[[#This Row],[Date Tagged]]</f>
        <v>6.7708333299378864E-3</v>
      </c>
      <c r="J5635" s="50">
        <f>HOUR(tbl_raw_data[[#This Row],[time_taken]])*60+MINUTE(tbl_raw_data[[#This Row],[time_taken]])+SECOND(tbl_raw_data[[#This Row],[time_taken]])/60</f>
        <v>9.75</v>
      </c>
      <c r="K5635" s="54">
        <f>DATE(YEAR(tbl_raw_data[[#This Row],[Date Actioned]]), MONTH(tbl_raw_data[[#This Row],[Date Actioned]]), DAY(tbl_raw_data[[#This Row],[Date Actioned]]))</f>
        <v>45164</v>
      </c>
      <c r="L5635" s="55" t="str">
        <f>UPPER(TEXT(tbl_raw_data[[#This Row],[Updated_date]],"MMMM"))</f>
        <v>AUGUST</v>
      </c>
      <c r="M5635" s="55" t="str">
        <f>UPPER("Week "&amp;IF(ROUNDUP(DAY(tbl_raw_data[[#This Row],[Updated_date]])/7,0)=5,4,ROUNDUP(DAY(tbl_raw_data[[#This Row],[Updated_date]])/7,0)))</f>
        <v>WEEK 4</v>
      </c>
      <c r="N5635" s="57" t="str">
        <f>UPPER(VLOOKUP(tbl_raw_data[[#This Row],[Analyst]],[1]setting!$A$1:$B$15,2,0))</f>
        <v>SHAHID</v>
      </c>
      <c r="O5635" s="57" t="str">
        <f>UPPER(tbl_raw_data[[#This Row],[Outcome]])</f>
        <v>APPROVE</v>
      </c>
      <c r="P5635" s="57" t="str">
        <f>UPPER(tbl_raw_data[[#This Row],[Queue Name]])</f>
        <v>CONSUMER EXISTING</v>
      </c>
      <c r="Q5635" s="57" t="str">
        <f>IF(tbl_raw_data[[#This Row],[time_taken_in_mins]]&lt;=20,"SLA_MET","SLA_NOT_MET")</f>
        <v>SLA_MET</v>
      </c>
    </row>
    <row r="5636" spans="1:17" ht="15" customHeight="1" x14ac:dyDescent="0.25">
      <c r="A5636" s="22" t="s">
        <v>7026</v>
      </c>
      <c r="B5636" s="6">
        <v>45164.63795138889</v>
      </c>
      <c r="C5636" s="23">
        <v>45164.656574074077</v>
      </c>
      <c r="D5636" s="24" t="s">
        <v>46</v>
      </c>
      <c r="E5636" s="24" t="s">
        <v>28</v>
      </c>
      <c r="F5636" s="24" t="s">
        <v>42</v>
      </c>
      <c r="G5636" s="113" t="s">
        <v>225</v>
      </c>
      <c r="H56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36" s="48">
        <f>tbl_raw_data[[#This Row],[Date Actioned]]-tbl_raw_data[[#This Row],[Date Tagged]]</f>
        <v>1.8622685187438037E-2</v>
      </c>
      <c r="J5636" s="50">
        <f>HOUR(tbl_raw_data[[#This Row],[time_taken]])*60+MINUTE(tbl_raw_data[[#This Row],[time_taken]])+SECOND(tbl_raw_data[[#This Row],[time_taken]])/60</f>
        <v>26.816666666666666</v>
      </c>
      <c r="K5636" s="54">
        <f>DATE(YEAR(tbl_raw_data[[#This Row],[Date Actioned]]), MONTH(tbl_raw_data[[#This Row],[Date Actioned]]), DAY(tbl_raw_data[[#This Row],[Date Actioned]]))</f>
        <v>45164</v>
      </c>
      <c r="L5636" s="55" t="str">
        <f>UPPER(TEXT(tbl_raw_data[[#This Row],[Updated_date]],"MMMM"))</f>
        <v>AUGUST</v>
      </c>
      <c r="M5636" s="55" t="str">
        <f>UPPER("Week "&amp;IF(ROUNDUP(DAY(tbl_raw_data[[#This Row],[Updated_date]])/7,0)=5,4,ROUNDUP(DAY(tbl_raw_data[[#This Row],[Updated_date]])/7,0)))</f>
        <v>WEEK 4</v>
      </c>
      <c r="N5636" s="57" t="str">
        <f>UPPER(VLOOKUP(tbl_raw_data[[#This Row],[Analyst]],[1]setting!$A$1:$B$15,2,0))</f>
        <v>NITESH</v>
      </c>
      <c r="O5636" s="57" t="str">
        <f>UPPER(tbl_raw_data[[#This Row],[Outcome]])</f>
        <v>DECLINE</v>
      </c>
      <c r="P5636" s="57" t="str">
        <f>UPPER(tbl_raw_data[[#This Row],[Queue Name]])</f>
        <v>CONSUMER EXISTING</v>
      </c>
      <c r="Q5636" s="57" t="str">
        <f>IF(tbl_raw_data[[#This Row],[time_taken_in_mins]]&lt;=20,"SLA_MET","SLA_NOT_MET")</f>
        <v>SLA_NOT_MET</v>
      </c>
    </row>
    <row r="5637" spans="1:17" ht="15" customHeight="1" x14ac:dyDescent="0.25">
      <c r="A5637" s="5" t="s">
        <v>5237</v>
      </c>
      <c r="B5637" s="12">
        <v>45164.639733796299</v>
      </c>
      <c r="C5637" s="27">
        <v>45164.649814814817</v>
      </c>
      <c r="D5637" s="28" t="s">
        <v>46</v>
      </c>
      <c r="E5637" s="28" t="s">
        <v>28</v>
      </c>
      <c r="F5637" s="28" t="s">
        <v>10</v>
      </c>
      <c r="G5637" s="112" t="s">
        <v>3071</v>
      </c>
      <c r="H56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37" s="48">
        <f>tbl_raw_data[[#This Row],[Date Actioned]]-tbl_raw_data[[#This Row],[Date Tagged]]</f>
        <v>1.0081018517666962E-2</v>
      </c>
      <c r="J5637" s="50">
        <f>HOUR(tbl_raw_data[[#This Row],[time_taken]])*60+MINUTE(tbl_raw_data[[#This Row],[time_taken]])+SECOND(tbl_raw_data[[#This Row],[time_taken]])/60</f>
        <v>14.516666666666667</v>
      </c>
      <c r="K5637" s="54">
        <f>DATE(YEAR(tbl_raw_data[[#This Row],[Date Actioned]]), MONTH(tbl_raw_data[[#This Row],[Date Actioned]]), DAY(tbl_raw_data[[#This Row],[Date Actioned]]))</f>
        <v>45164</v>
      </c>
      <c r="L5637" s="55" t="str">
        <f>UPPER(TEXT(tbl_raw_data[[#This Row],[Updated_date]],"MMMM"))</f>
        <v>AUGUST</v>
      </c>
      <c r="M5637" s="55" t="str">
        <f>UPPER("Week "&amp;IF(ROUNDUP(DAY(tbl_raw_data[[#This Row],[Updated_date]])/7,0)=5,4,ROUNDUP(DAY(tbl_raw_data[[#This Row],[Updated_date]])/7,0)))</f>
        <v>WEEK 4</v>
      </c>
      <c r="N5637" s="57" t="str">
        <f>UPPER(VLOOKUP(tbl_raw_data[[#This Row],[Analyst]],[1]setting!$A$1:$B$15,2,0))</f>
        <v>SAM</v>
      </c>
      <c r="O5637" s="57" t="str">
        <f>UPPER(tbl_raw_data[[#This Row],[Outcome]])</f>
        <v>DECLINE</v>
      </c>
      <c r="P5637" s="57" t="str">
        <f>UPPER(tbl_raw_data[[#This Row],[Queue Name]])</f>
        <v>CONSUMER EXISTING</v>
      </c>
      <c r="Q5637" s="57" t="str">
        <f>IF(tbl_raw_data[[#This Row],[time_taken_in_mins]]&lt;=20,"SLA_MET","SLA_NOT_MET")</f>
        <v>SLA_MET</v>
      </c>
    </row>
    <row r="5638" spans="1:17" ht="15" customHeight="1" x14ac:dyDescent="0.25">
      <c r="A5638" s="22" t="s">
        <v>4488</v>
      </c>
      <c r="B5638" s="6">
        <v>45164.642476851855</v>
      </c>
      <c r="C5638" s="23">
        <v>45164.651030092595</v>
      </c>
      <c r="D5638" s="24" t="s">
        <v>8</v>
      </c>
      <c r="E5638" s="24" t="s">
        <v>41</v>
      </c>
      <c r="F5638" s="24" t="s">
        <v>14</v>
      </c>
      <c r="G5638" s="113" t="s">
        <v>1052</v>
      </c>
      <c r="H56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8" s="48">
        <f>tbl_raw_data[[#This Row],[Date Actioned]]-tbl_raw_data[[#This Row],[Date Tagged]]</f>
        <v>8.55324073927477E-3</v>
      </c>
      <c r="J5638" s="50">
        <f>HOUR(tbl_raw_data[[#This Row],[time_taken]])*60+MINUTE(tbl_raw_data[[#This Row],[time_taken]])+SECOND(tbl_raw_data[[#This Row],[time_taken]])/60</f>
        <v>12.316666666666666</v>
      </c>
      <c r="K5638" s="54">
        <f>DATE(YEAR(tbl_raw_data[[#This Row],[Date Actioned]]), MONTH(tbl_raw_data[[#This Row],[Date Actioned]]), DAY(tbl_raw_data[[#This Row],[Date Actioned]]))</f>
        <v>45164</v>
      </c>
      <c r="L5638" s="55" t="str">
        <f>UPPER(TEXT(tbl_raw_data[[#This Row],[Updated_date]],"MMMM"))</f>
        <v>AUGUST</v>
      </c>
      <c r="M5638" s="55" t="str">
        <f>UPPER("Week "&amp;IF(ROUNDUP(DAY(tbl_raw_data[[#This Row],[Updated_date]])/7,0)=5,4,ROUNDUP(DAY(tbl_raw_data[[#This Row],[Updated_date]])/7,0)))</f>
        <v>WEEK 4</v>
      </c>
      <c r="N5638" s="57" t="str">
        <f>UPPER(VLOOKUP(tbl_raw_data[[#This Row],[Analyst]],[1]setting!$A$1:$B$15,2,0))</f>
        <v>HARDIK</v>
      </c>
      <c r="O5638" s="57" t="str">
        <f>UPPER(tbl_raw_data[[#This Row],[Outcome]])</f>
        <v>WITHDRAW</v>
      </c>
      <c r="P5638" s="57" t="str">
        <f>UPPER(tbl_raw_data[[#This Row],[Queue Name]])</f>
        <v>CONSUMER POST BUREAU</v>
      </c>
      <c r="Q5638" s="57" t="str">
        <f>IF(tbl_raw_data[[#This Row],[time_taken_in_mins]]&lt;=20,"SLA_MET","SLA_NOT_MET")</f>
        <v>SLA_MET</v>
      </c>
    </row>
    <row r="5639" spans="1:17" ht="39" x14ac:dyDescent="0.25">
      <c r="A5639" s="5" t="s">
        <v>5382</v>
      </c>
      <c r="B5639" s="12">
        <v>45164.643437500003</v>
      </c>
      <c r="C5639" s="27">
        <v>45164.653773148151</v>
      </c>
      <c r="D5639" s="28" t="s">
        <v>8</v>
      </c>
      <c r="E5639" s="28" t="s">
        <v>28</v>
      </c>
      <c r="F5639" s="28" t="s">
        <v>10</v>
      </c>
      <c r="G5639" s="112" t="s">
        <v>234</v>
      </c>
      <c r="H56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39" s="48">
        <f>tbl_raw_data[[#This Row],[Date Actioned]]-tbl_raw_data[[#This Row],[Date Tagged]]</f>
        <v>1.0335648148611654E-2</v>
      </c>
      <c r="J5639" s="50">
        <f>HOUR(tbl_raw_data[[#This Row],[time_taken]])*60+MINUTE(tbl_raw_data[[#This Row],[time_taken]])+SECOND(tbl_raw_data[[#This Row],[time_taken]])/60</f>
        <v>14.883333333333333</v>
      </c>
      <c r="K5639" s="54">
        <f>DATE(YEAR(tbl_raw_data[[#This Row],[Date Actioned]]), MONTH(tbl_raw_data[[#This Row],[Date Actioned]]), DAY(tbl_raw_data[[#This Row],[Date Actioned]]))</f>
        <v>45164</v>
      </c>
      <c r="L5639" s="55" t="str">
        <f>UPPER(TEXT(tbl_raw_data[[#This Row],[Updated_date]],"MMMM"))</f>
        <v>AUGUST</v>
      </c>
      <c r="M5639" s="55" t="str">
        <f>UPPER("Week "&amp;IF(ROUNDUP(DAY(tbl_raw_data[[#This Row],[Updated_date]])/7,0)=5,4,ROUNDUP(DAY(tbl_raw_data[[#This Row],[Updated_date]])/7,0)))</f>
        <v>WEEK 4</v>
      </c>
      <c r="N5639" s="57" t="str">
        <f>UPPER(VLOOKUP(tbl_raw_data[[#This Row],[Analyst]],[1]setting!$A$1:$B$15,2,0))</f>
        <v>SAM</v>
      </c>
      <c r="O5639" s="57" t="str">
        <f>UPPER(tbl_raw_data[[#This Row],[Outcome]])</f>
        <v>WITHDRAW</v>
      </c>
      <c r="P5639" s="57" t="str">
        <f>UPPER(tbl_raw_data[[#This Row],[Queue Name]])</f>
        <v>CONSUMER EXISTING</v>
      </c>
      <c r="Q5639" s="57" t="str">
        <f>IF(tbl_raw_data[[#This Row],[time_taken_in_mins]]&lt;=20,"SLA_MET","SLA_NOT_MET")</f>
        <v>SLA_MET</v>
      </c>
    </row>
    <row r="5640" spans="1:17" ht="39" x14ac:dyDescent="0.25">
      <c r="A5640" s="11" t="s">
        <v>6002</v>
      </c>
      <c r="B5640" s="6">
        <v>45164.645277777781</v>
      </c>
      <c r="C5640" s="23">
        <v>45164.657199074078</v>
      </c>
      <c r="D5640" s="24" t="s">
        <v>8</v>
      </c>
      <c r="E5640" s="24" t="s">
        <v>28</v>
      </c>
      <c r="F5640" s="24" t="s">
        <v>14</v>
      </c>
      <c r="G5640" s="113" t="s">
        <v>493</v>
      </c>
      <c r="H56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40" s="48">
        <f>tbl_raw_data[[#This Row],[Date Actioned]]-tbl_raw_data[[#This Row],[Date Tagged]]</f>
        <v>1.1921296296350192E-2</v>
      </c>
      <c r="J5640" s="50">
        <f>HOUR(tbl_raw_data[[#This Row],[time_taken]])*60+MINUTE(tbl_raw_data[[#This Row],[time_taken]])+SECOND(tbl_raw_data[[#This Row],[time_taken]])/60</f>
        <v>17.166666666666668</v>
      </c>
      <c r="K5640" s="54">
        <f>DATE(YEAR(tbl_raw_data[[#This Row],[Date Actioned]]), MONTH(tbl_raw_data[[#This Row],[Date Actioned]]), DAY(tbl_raw_data[[#This Row],[Date Actioned]]))</f>
        <v>45164</v>
      </c>
      <c r="L5640" s="55" t="str">
        <f>UPPER(TEXT(tbl_raw_data[[#This Row],[Updated_date]],"MMMM"))</f>
        <v>AUGUST</v>
      </c>
      <c r="M5640" s="55" t="str">
        <f>UPPER("Week "&amp;IF(ROUNDUP(DAY(tbl_raw_data[[#This Row],[Updated_date]])/7,0)=5,4,ROUNDUP(DAY(tbl_raw_data[[#This Row],[Updated_date]])/7,0)))</f>
        <v>WEEK 4</v>
      </c>
      <c r="N5640" s="57" t="str">
        <f>UPPER(VLOOKUP(tbl_raw_data[[#This Row],[Analyst]],[1]setting!$A$1:$B$15,2,0))</f>
        <v>HARDIK</v>
      </c>
      <c r="O5640" s="57" t="str">
        <f>UPPER(tbl_raw_data[[#This Row],[Outcome]])</f>
        <v>WITHDRAW</v>
      </c>
      <c r="P5640" s="57" t="str">
        <f>UPPER(tbl_raw_data[[#This Row],[Queue Name]])</f>
        <v>CONSUMER EXISTING</v>
      </c>
      <c r="Q5640" s="57" t="str">
        <f>IF(tbl_raw_data[[#This Row],[time_taken_in_mins]]&lt;=20,"SLA_MET","SLA_NOT_MET")</f>
        <v>SLA_MET</v>
      </c>
    </row>
    <row r="5641" spans="1:17" ht="15" customHeight="1" x14ac:dyDescent="0.25">
      <c r="A5641" s="22" t="s">
        <v>5673</v>
      </c>
      <c r="B5641" s="6">
        <v>45164.645694444444</v>
      </c>
      <c r="C5641" s="23">
        <v>45164.656747685185</v>
      </c>
      <c r="D5641" s="24" t="s">
        <v>13</v>
      </c>
      <c r="E5641" s="24" t="s">
        <v>41</v>
      </c>
      <c r="F5641" s="24" t="s">
        <v>73</v>
      </c>
      <c r="G5641" s="115"/>
      <c r="H56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41" s="48">
        <f>tbl_raw_data[[#This Row],[Date Actioned]]-tbl_raw_data[[#This Row],[Date Tagged]]</f>
        <v>1.1053240741603076E-2</v>
      </c>
      <c r="J5641" s="50">
        <f>HOUR(tbl_raw_data[[#This Row],[time_taken]])*60+MINUTE(tbl_raw_data[[#This Row],[time_taken]])+SECOND(tbl_raw_data[[#This Row],[time_taken]])/60</f>
        <v>15.916666666666666</v>
      </c>
      <c r="K5641" s="54">
        <f>DATE(YEAR(tbl_raw_data[[#This Row],[Date Actioned]]), MONTH(tbl_raw_data[[#This Row],[Date Actioned]]), DAY(tbl_raw_data[[#This Row],[Date Actioned]]))</f>
        <v>45164</v>
      </c>
      <c r="L5641" s="55" t="str">
        <f>UPPER(TEXT(tbl_raw_data[[#This Row],[Updated_date]],"MMMM"))</f>
        <v>AUGUST</v>
      </c>
      <c r="M5641" s="55" t="str">
        <f>UPPER("Week "&amp;IF(ROUNDUP(DAY(tbl_raw_data[[#This Row],[Updated_date]])/7,0)=5,4,ROUNDUP(DAY(tbl_raw_data[[#This Row],[Updated_date]])/7,0)))</f>
        <v>WEEK 4</v>
      </c>
      <c r="N5641" s="57" t="str">
        <f>UPPER(VLOOKUP(tbl_raw_data[[#This Row],[Analyst]],[1]setting!$A$1:$B$15,2,0))</f>
        <v>SHAHID</v>
      </c>
      <c r="O5641" s="57" t="str">
        <f>UPPER(tbl_raw_data[[#This Row],[Outcome]])</f>
        <v>APPROVE</v>
      </c>
      <c r="P5641" s="57" t="str">
        <f>UPPER(tbl_raw_data[[#This Row],[Queue Name]])</f>
        <v>CONSUMER POST BUREAU</v>
      </c>
      <c r="Q5641" s="57" t="str">
        <f>IF(tbl_raw_data[[#This Row],[time_taken_in_mins]]&lt;=20,"SLA_MET","SLA_NOT_MET")</f>
        <v>SLA_MET</v>
      </c>
    </row>
    <row r="5642" spans="1:17" ht="15" customHeight="1" x14ac:dyDescent="0.25">
      <c r="A5642" s="5" t="s">
        <v>6341</v>
      </c>
      <c r="B5642" s="12">
        <v>45164.646990740737</v>
      </c>
      <c r="C5642" s="27">
        <v>45164.65997685185</v>
      </c>
      <c r="D5642" s="28" t="s">
        <v>13</v>
      </c>
      <c r="E5642" s="28" t="s">
        <v>9</v>
      </c>
      <c r="F5642" s="28" t="s">
        <v>10</v>
      </c>
      <c r="G5642" s="112" t="s">
        <v>21</v>
      </c>
      <c r="H56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2" s="48">
        <f>tbl_raw_data[[#This Row],[Date Actioned]]-tbl_raw_data[[#This Row],[Date Tagged]]</f>
        <v>1.2986111112695653E-2</v>
      </c>
      <c r="J5642" s="50">
        <f>HOUR(tbl_raw_data[[#This Row],[time_taken]])*60+MINUTE(tbl_raw_data[[#This Row],[time_taken]])+SECOND(tbl_raw_data[[#This Row],[time_taken]])/60</f>
        <v>18.7</v>
      </c>
      <c r="K5642" s="54">
        <f>DATE(YEAR(tbl_raw_data[[#This Row],[Date Actioned]]), MONTH(tbl_raw_data[[#This Row],[Date Actioned]]), DAY(tbl_raw_data[[#This Row],[Date Actioned]]))</f>
        <v>45164</v>
      </c>
      <c r="L5642" s="55" t="str">
        <f>UPPER(TEXT(tbl_raw_data[[#This Row],[Updated_date]],"MMMM"))</f>
        <v>AUGUST</v>
      </c>
      <c r="M5642" s="55" t="str">
        <f>UPPER("Week "&amp;IF(ROUNDUP(DAY(tbl_raw_data[[#This Row],[Updated_date]])/7,0)=5,4,ROUNDUP(DAY(tbl_raw_data[[#This Row],[Updated_date]])/7,0)))</f>
        <v>WEEK 4</v>
      </c>
      <c r="N5642" s="57" t="str">
        <f>UPPER(VLOOKUP(tbl_raw_data[[#This Row],[Analyst]],[1]setting!$A$1:$B$15,2,0))</f>
        <v>SAM</v>
      </c>
      <c r="O5642" s="57" t="str">
        <f>UPPER(tbl_raw_data[[#This Row],[Outcome]])</f>
        <v>APPROVE</v>
      </c>
      <c r="P5642" s="57" t="str">
        <f>UPPER(tbl_raw_data[[#This Row],[Queue Name]])</f>
        <v>CONSUMER PRE BUREAU</v>
      </c>
      <c r="Q5642" s="57" t="str">
        <f>IF(tbl_raw_data[[#This Row],[time_taken_in_mins]]&lt;=20,"SLA_MET","SLA_NOT_MET")</f>
        <v>SLA_MET</v>
      </c>
    </row>
    <row r="5643" spans="1:17" ht="15" customHeight="1" x14ac:dyDescent="0.25">
      <c r="A5643" s="11" t="s">
        <v>6875</v>
      </c>
      <c r="B5643" s="6">
        <v>45164.652638888889</v>
      </c>
      <c r="C5643" s="23">
        <v>45164.669247685182</v>
      </c>
      <c r="D5643" s="24" t="s">
        <v>13</v>
      </c>
      <c r="E5643" s="24" t="s">
        <v>41</v>
      </c>
      <c r="F5643" s="24" t="s">
        <v>14</v>
      </c>
      <c r="G5643" s="113" t="s">
        <v>29</v>
      </c>
      <c r="H56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3" s="48">
        <f>tbl_raw_data[[#This Row],[Date Actioned]]-tbl_raw_data[[#This Row],[Date Tagged]]</f>
        <v>1.6608796293439809E-2</v>
      </c>
      <c r="J5643" s="50">
        <f>HOUR(tbl_raw_data[[#This Row],[time_taken]])*60+MINUTE(tbl_raw_data[[#This Row],[time_taken]])+SECOND(tbl_raw_data[[#This Row],[time_taken]])/60</f>
        <v>23.916666666666668</v>
      </c>
      <c r="K5643" s="54">
        <f>DATE(YEAR(tbl_raw_data[[#This Row],[Date Actioned]]), MONTH(tbl_raw_data[[#This Row],[Date Actioned]]), DAY(tbl_raw_data[[#This Row],[Date Actioned]]))</f>
        <v>45164</v>
      </c>
      <c r="L5643" s="55" t="str">
        <f>UPPER(TEXT(tbl_raw_data[[#This Row],[Updated_date]],"MMMM"))</f>
        <v>AUGUST</v>
      </c>
      <c r="M5643" s="55" t="str">
        <f>UPPER("Week "&amp;IF(ROUNDUP(DAY(tbl_raw_data[[#This Row],[Updated_date]])/7,0)=5,4,ROUNDUP(DAY(tbl_raw_data[[#This Row],[Updated_date]])/7,0)))</f>
        <v>WEEK 4</v>
      </c>
      <c r="N5643" s="57" t="str">
        <f>UPPER(VLOOKUP(tbl_raw_data[[#This Row],[Analyst]],[1]setting!$A$1:$B$15,2,0))</f>
        <v>HARDIK</v>
      </c>
      <c r="O5643" s="57" t="str">
        <f>UPPER(tbl_raw_data[[#This Row],[Outcome]])</f>
        <v>APPROVE</v>
      </c>
      <c r="P5643" s="57" t="str">
        <f>UPPER(tbl_raw_data[[#This Row],[Queue Name]])</f>
        <v>CONSUMER POST BUREAU</v>
      </c>
      <c r="Q5643" s="57" t="str">
        <f>IF(tbl_raw_data[[#This Row],[time_taken_in_mins]]&lt;=20,"SLA_MET","SLA_NOT_MET")</f>
        <v>SLA_NOT_MET</v>
      </c>
    </row>
    <row r="5644" spans="1:17" ht="51.75" x14ac:dyDescent="0.25">
      <c r="A5644" s="22" t="s">
        <v>4071</v>
      </c>
      <c r="B5644" s="12">
        <v>45164.65697916667</v>
      </c>
      <c r="C5644" s="27">
        <v>45164.664803240739</v>
      </c>
      <c r="D5644" s="28" t="s">
        <v>8</v>
      </c>
      <c r="E5644" s="28" t="s">
        <v>28</v>
      </c>
      <c r="F5644" s="28" t="s">
        <v>42</v>
      </c>
      <c r="G5644" s="112" t="s">
        <v>4072</v>
      </c>
      <c r="H56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44" s="48">
        <f>tbl_raw_data[[#This Row],[Date Actioned]]-tbl_raw_data[[#This Row],[Date Tagged]]</f>
        <v>7.8240740695036948E-3</v>
      </c>
      <c r="J5644" s="50">
        <f>HOUR(tbl_raw_data[[#This Row],[time_taken]])*60+MINUTE(tbl_raw_data[[#This Row],[time_taken]])+SECOND(tbl_raw_data[[#This Row],[time_taken]])/60</f>
        <v>11.266666666666667</v>
      </c>
      <c r="K5644" s="54">
        <f>DATE(YEAR(tbl_raw_data[[#This Row],[Date Actioned]]), MONTH(tbl_raw_data[[#This Row],[Date Actioned]]), DAY(tbl_raw_data[[#This Row],[Date Actioned]]))</f>
        <v>45164</v>
      </c>
      <c r="L5644" s="55" t="str">
        <f>UPPER(TEXT(tbl_raw_data[[#This Row],[Updated_date]],"MMMM"))</f>
        <v>AUGUST</v>
      </c>
      <c r="M5644" s="55" t="str">
        <f>UPPER("Week "&amp;IF(ROUNDUP(DAY(tbl_raw_data[[#This Row],[Updated_date]])/7,0)=5,4,ROUNDUP(DAY(tbl_raw_data[[#This Row],[Updated_date]])/7,0)))</f>
        <v>WEEK 4</v>
      </c>
      <c r="N5644" s="57" t="str">
        <f>UPPER(VLOOKUP(tbl_raw_data[[#This Row],[Analyst]],[1]setting!$A$1:$B$15,2,0))</f>
        <v>NITESH</v>
      </c>
      <c r="O5644" s="57" t="str">
        <f>UPPER(tbl_raw_data[[#This Row],[Outcome]])</f>
        <v>WITHDRAW</v>
      </c>
      <c r="P5644" s="57" t="str">
        <f>UPPER(tbl_raw_data[[#This Row],[Queue Name]])</f>
        <v>CONSUMER EXISTING</v>
      </c>
      <c r="Q5644" s="57" t="str">
        <f>IF(tbl_raw_data[[#This Row],[time_taken_in_mins]]&lt;=20,"SLA_MET","SLA_NOT_MET")</f>
        <v>SLA_MET</v>
      </c>
    </row>
    <row r="5645" spans="1:17" ht="15" customHeight="1" x14ac:dyDescent="0.25">
      <c r="A5645" s="22" t="s">
        <v>6076</v>
      </c>
      <c r="B5645" s="12">
        <v>45164.659351851849</v>
      </c>
      <c r="C5645" s="27">
        <v>45164.671435185184</v>
      </c>
      <c r="D5645" s="28" t="s">
        <v>13</v>
      </c>
      <c r="E5645" s="28" t="s">
        <v>9</v>
      </c>
      <c r="F5645" s="28" t="s">
        <v>10</v>
      </c>
      <c r="G5645" s="112" t="s">
        <v>546</v>
      </c>
      <c r="H56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5" s="48">
        <f>tbl_raw_data[[#This Row],[Date Actioned]]-tbl_raw_data[[#This Row],[Date Tagged]]</f>
        <v>1.2083333334885538E-2</v>
      </c>
      <c r="J5645" s="50">
        <f>HOUR(tbl_raw_data[[#This Row],[time_taken]])*60+MINUTE(tbl_raw_data[[#This Row],[time_taken]])+SECOND(tbl_raw_data[[#This Row],[time_taken]])/60</f>
        <v>17.399999999999999</v>
      </c>
      <c r="K5645" s="54">
        <f>DATE(YEAR(tbl_raw_data[[#This Row],[Date Actioned]]), MONTH(tbl_raw_data[[#This Row],[Date Actioned]]), DAY(tbl_raw_data[[#This Row],[Date Actioned]]))</f>
        <v>45164</v>
      </c>
      <c r="L5645" s="55" t="str">
        <f>UPPER(TEXT(tbl_raw_data[[#This Row],[Updated_date]],"MMMM"))</f>
        <v>AUGUST</v>
      </c>
      <c r="M5645" s="55" t="str">
        <f>UPPER("Week "&amp;IF(ROUNDUP(DAY(tbl_raw_data[[#This Row],[Updated_date]])/7,0)=5,4,ROUNDUP(DAY(tbl_raw_data[[#This Row],[Updated_date]])/7,0)))</f>
        <v>WEEK 4</v>
      </c>
      <c r="N5645" s="57" t="str">
        <f>UPPER(VLOOKUP(tbl_raw_data[[#This Row],[Analyst]],[1]setting!$A$1:$B$15,2,0))</f>
        <v>SAM</v>
      </c>
      <c r="O5645" s="57" t="str">
        <f>UPPER(tbl_raw_data[[#This Row],[Outcome]])</f>
        <v>APPROVE</v>
      </c>
      <c r="P5645" s="57" t="str">
        <f>UPPER(tbl_raw_data[[#This Row],[Queue Name]])</f>
        <v>CONSUMER PRE BUREAU</v>
      </c>
      <c r="Q5645" s="57" t="str">
        <f>IF(tbl_raw_data[[#This Row],[time_taken_in_mins]]&lt;=20,"SLA_MET","SLA_NOT_MET")</f>
        <v>SLA_MET</v>
      </c>
    </row>
    <row r="5646" spans="1:17" ht="39" x14ac:dyDescent="0.25">
      <c r="A5646" s="5" t="s">
        <v>6791</v>
      </c>
      <c r="B5646" s="6">
        <v>45164.662499999999</v>
      </c>
      <c r="C5646" s="23">
        <v>45164.678217592591</v>
      </c>
      <c r="D5646" s="24" t="s">
        <v>8</v>
      </c>
      <c r="E5646" s="24" t="s">
        <v>28</v>
      </c>
      <c r="F5646" s="24" t="s">
        <v>42</v>
      </c>
      <c r="G5646" s="113" t="s">
        <v>493</v>
      </c>
      <c r="H56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46" s="48">
        <f>tbl_raw_data[[#This Row],[Date Actioned]]-tbl_raw_data[[#This Row],[Date Tagged]]</f>
        <v>1.5717592592409346E-2</v>
      </c>
      <c r="J5646" s="50">
        <f>HOUR(tbl_raw_data[[#This Row],[time_taken]])*60+MINUTE(tbl_raw_data[[#This Row],[time_taken]])+SECOND(tbl_raw_data[[#This Row],[time_taken]])/60</f>
        <v>22.633333333333333</v>
      </c>
      <c r="K5646" s="54">
        <f>DATE(YEAR(tbl_raw_data[[#This Row],[Date Actioned]]), MONTH(tbl_raw_data[[#This Row],[Date Actioned]]), DAY(tbl_raw_data[[#This Row],[Date Actioned]]))</f>
        <v>45164</v>
      </c>
      <c r="L5646" s="55" t="str">
        <f>UPPER(TEXT(tbl_raw_data[[#This Row],[Updated_date]],"MMMM"))</f>
        <v>AUGUST</v>
      </c>
      <c r="M5646" s="55" t="str">
        <f>UPPER("Week "&amp;IF(ROUNDUP(DAY(tbl_raw_data[[#This Row],[Updated_date]])/7,0)=5,4,ROUNDUP(DAY(tbl_raw_data[[#This Row],[Updated_date]])/7,0)))</f>
        <v>WEEK 4</v>
      </c>
      <c r="N5646" s="57" t="str">
        <f>UPPER(VLOOKUP(tbl_raw_data[[#This Row],[Analyst]],[1]setting!$A$1:$B$15,2,0))</f>
        <v>NITESH</v>
      </c>
      <c r="O5646" s="57" t="str">
        <f>UPPER(tbl_raw_data[[#This Row],[Outcome]])</f>
        <v>WITHDRAW</v>
      </c>
      <c r="P5646" s="57" t="str">
        <f>UPPER(tbl_raw_data[[#This Row],[Queue Name]])</f>
        <v>CONSUMER EXISTING</v>
      </c>
      <c r="Q5646" s="57" t="str">
        <f>IF(tbl_raw_data[[#This Row],[time_taken_in_mins]]&lt;=20,"SLA_MET","SLA_NOT_MET")</f>
        <v>SLA_NOT_MET</v>
      </c>
    </row>
    <row r="5647" spans="1:17" ht="15" customHeight="1" x14ac:dyDescent="0.25">
      <c r="A5647" s="11" t="s">
        <v>2706</v>
      </c>
      <c r="B5647" s="6">
        <v>45164.664201388892</v>
      </c>
      <c r="C5647" s="23">
        <v>45164.670138888891</v>
      </c>
      <c r="D5647" s="24" t="s">
        <v>46</v>
      </c>
      <c r="E5647" s="24" t="s">
        <v>28</v>
      </c>
      <c r="F5647" s="24" t="s">
        <v>455</v>
      </c>
      <c r="G5647" s="113" t="s">
        <v>712</v>
      </c>
      <c r="H56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7" s="48">
        <f>tbl_raw_data[[#This Row],[Date Actioned]]-tbl_raw_data[[#This Row],[Date Tagged]]</f>
        <v>5.9374999982537702E-3</v>
      </c>
      <c r="J5647" s="50">
        <f>HOUR(tbl_raw_data[[#This Row],[time_taken]])*60+MINUTE(tbl_raw_data[[#This Row],[time_taken]])+SECOND(tbl_raw_data[[#This Row],[time_taken]])/60</f>
        <v>8.5500000000000007</v>
      </c>
      <c r="K5647" s="54">
        <f>DATE(YEAR(tbl_raw_data[[#This Row],[Date Actioned]]), MONTH(tbl_raw_data[[#This Row],[Date Actioned]]), DAY(tbl_raw_data[[#This Row],[Date Actioned]]))</f>
        <v>45164</v>
      </c>
      <c r="L5647" s="55" t="str">
        <f>UPPER(TEXT(tbl_raw_data[[#This Row],[Updated_date]],"MMMM"))</f>
        <v>AUGUST</v>
      </c>
      <c r="M5647" s="55" t="str">
        <f>UPPER("Week "&amp;IF(ROUNDUP(DAY(tbl_raw_data[[#This Row],[Updated_date]])/7,0)=5,4,ROUNDUP(DAY(tbl_raw_data[[#This Row],[Updated_date]])/7,0)))</f>
        <v>WEEK 4</v>
      </c>
      <c r="N5647" s="57" t="str">
        <f>UPPER(VLOOKUP(tbl_raw_data[[#This Row],[Analyst]],[1]setting!$A$1:$B$15,2,0))</f>
        <v>ROHAN</v>
      </c>
      <c r="O5647" s="57" t="str">
        <f>UPPER(tbl_raw_data[[#This Row],[Outcome]])</f>
        <v>DECLINE</v>
      </c>
      <c r="P5647" s="57" t="str">
        <f>UPPER(tbl_raw_data[[#This Row],[Queue Name]])</f>
        <v>CONSUMER EXISTING</v>
      </c>
      <c r="Q5647" s="57" t="str">
        <f>IF(tbl_raw_data[[#This Row],[time_taken_in_mins]]&lt;=20,"SLA_MET","SLA_NOT_MET")</f>
        <v>SLA_MET</v>
      </c>
    </row>
    <row r="5648" spans="1:17" ht="15" customHeight="1" x14ac:dyDescent="0.25">
      <c r="A5648" s="22" t="s">
        <v>2796</v>
      </c>
      <c r="B5648" s="12">
        <v>45164.6643287037</v>
      </c>
      <c r="C5648" s="27">
        <v>45164.670393518521</v>
      </c>
      <c r="D5648" s="28" t="s">
        <v>46</v>
      </c>
      <c r="E5648" s="28" t="s">
        <v>28</v>
      </c>
      <c r="F5648" s="28" t="s">
        <v>73</v>
      </c>
      <c r="G5648" s="112" t="s">
        <v>2797</v>
      </c>
      <c r="H56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8" s="48">
        <f>tbl_raw_data[[#This Row],[Date Actioned]]-tbl_raw_data[[#This Row],[Date Tagged]]</f>
        <v>6.0648148210020736E-3</v>
      </c>
      <c r="J5648" s="50">
        <f>HOUR(tbl_raw_data[[#This Row],[time_taken]])*60+MINUTE(tbl_raw_data[[#This Row],[time_taken]])+SECOND(tbl_raw_data[[#This Row],[time_taken]])/60</f>
        <v>8.7333333333333325</v>
      </c>
      <c r="K5648" s="54">
        <f>DATE(YEAR(tbl_raw_data[[#This Row],[Date Actioned]]), MONTH(tbl_raw_data[[#This Row],[Date Actioned]]), DAY(tbl_raw_data[[#This Row],[Date Actioned]]))</f>
        <v>45164</v>
      </c>
      <c r="L5648" s="55" t="str">
        <f>UPPER(TEXT(tbl_raw_data[[#This Row],[Updated_date]],"MMMM"))</f>
        <v>AUGUST</v>
      </c>
      <c r="M5648" s="55" t="str">
        <f>UPPER("Week "&amp;IF(ROUNDUP(DAY(tbl_raw_data[[#This Row],[Updated_date]])/7,0)=5,4,ROUNDUP(DAY(tbl_raw_data[[#This Row],[Updated_date]])/7,0)))</f>
        <v>WEEK 4</v>
      </c>
      <c r="N5648" s="57" t="str">
        <f>UPPER(VLOOKUP(tbl_raw_data[[#This Row],[Analyst]],[1]setting!$A$1:$B$15,2,0))</f>
        <v>SHAHID</v>
      </c>
      <c r="O5648" s="57" t="str">
        <f>UPPER(tbl_raw_data[[#This Row],[Outcome]])</f>
        <v>DECLINE</v>
      </c>
      <c r="P5648" s="57" t="str">
        <f>UPPER(tbl_raw_data[[#This Row],[Queue Name]])</f>
        <v>CONSUMER EXISTING</v>
      </c>
      <c r="Q5648" s="57" t="str">
        <f>IF(tbl_raw_data[[#This Row],[time_taken_in_mins]]&lt;=20,"SLA_MET","SLA_NOT_MET")</f>
        <v>SLA_MET</v>
      </c>
    </row>
    <row r="5649" spans="1:17" ht="15" customHeight="1" x14ac:dyDescent="0.25">
      <c r="A5649" s="5" t="s">
        <v>4460</v>
      </c>
      <c r="B5649" s="6">
        <v>45164.664687500001</v>
      </c>
      <c r="C5649" s="23">
        <v>45164.673182870371</v>
      </c>
      <c r="D5649" s="24" t="s">
        <v>46</v>
      </c>
      <c r="E5649" s="24" t="s">
        <v>28</v>
      </c>
      <c r="F5649" s="24" t="s">
        <v>14</v>
      </c>
      <c r="G5649" s="113" t="s">
        <v>448</v>
      </c>
      <c r="H56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49" s="48">
        <f>tbl_raw_data[[#This Row],[Date Actioned]]-tbl_raw_data[[#This Row],[Date Tagged]]</f>
        <v>8.4953703699284233E-3</v>
      </c>
      <c r="J5649" s="50">
        <f>HOUR(tbl_raw_data[[#This Row],[time_taken]])*60+MINUTE(tbl_raw_data[[#This Row],[time_taken]])+SECOND(tbl_raw_data[[#This Row],[time_taken]])/60</f>
        <v>12.233333333333333</v>
      </c>
      <c r="K5649" s="54">
        <f>DATE(YEAR(tbl_raw_data[[#This Row],[Date Actioned]]), MONTH(tbl_raw_data[[#This Row],[Date Actioned]]), DAY(tbl_raw_data[[#This Row],[Date Actioned]]))</f>
        <v>45164</v>
      </c>
      <c r="L5649" s="55" t="str">
        <f>UPPER(TEXT(tbl_raw_data[[#This Row],[Updated_date]],"MMMM"))</f>
        <v>AUGUST</v>
      </c>
      <c r="M5649" s="55" t="str">
        <f>UPPER("Week "&amp;IF(ROUNDUP(DAY(tbl_raw_data[[#This Row],[Updated_date]])/7,0)=5,4,ROUNDUP(DAY(tbl_raw_data[[#This Row],[Updated_date]])/7,0)))</f>
        <v>WEEK 4</v>
      </c>
      <c r="N5649" s="57" t="str">
        <f>UPPER(VLOOKUP(tbl_raw_data[[#This Row],[Analyst]],[1]setting!$A$1:$B$15,2,0))</f>
        <v>HARDIK</v>
      </c>
      <c r="O5649" s="57" t="str">
        <f>UPPER(tbl_raw_data[[#This Row],[Outcome]])</f>
        <v>DECLINE</v>
      </c>
      <c r="P5649" s="57" t="str">
        <f>UPPER(tbl_raw_data[[#This Row],[Queue Name]])</f>
        <v>CONSUMER EXISTING</v>
      </c>
      <c r="Q5649" s="57" t="str">
        <f>IF(tbl_raw_data[[#This Row],[time_taken_in_mins]]&lt;=20,"SLA_MET","SLA_NOT_MET")</f>
        <v>SLA_MET</v>
      </c>
    </row>
    <row r="5650" spans="1:17" ht="15" customHeight="1" x14ac:dyDescent="0.25">
      <c r="A5650" s="5" t="s">
        <v>3425</v>
      </c>
      <c r="B5650" s="6">
        <v>45164.668402777781</v>
      </c>
      <c r="C5650" s="23">
        <v>45164.675347222219</v>
      </c>
      <c r="D5650" s="24" t="s">
        <v>13</v>
      </c>
      <c r="E5650" s="24" t="s">
        <v>28</v>
      </c>
      <c r="F5650" s="24" t="s">
        <v>455</v>
      </c>
      <c r="G5650" s="113" t="s">
        <v>3426</v>
      </c>
      <c r="H56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0" s="48">
        <f>tbl_raw_data[[#This Row],[Date Actioned]]-tbl_raw_data[[#This Row],[Date Tagged]]</f>
        <v>6.9444444379769266E-3</v>
      </c>
      <c r="J5650" s="50">
        <f>HOUR(tbl_raw_data[[#This Row],[time_taken]])*60+MINUTE(tbl_raw_data[[#This Row],[time_taken]])+SECOND(tbl_raw_data[[#This Row],[time_taken]])/60</f>
        <v>10</v>
      </c>
      <c r="K5650" s="54">
        <f>DATE(YEAR(tbl_raw_data[[#This Row],[Date Actioned]]), MONTH(tbl_raw_data[[#This Row],[Date Actioned]]), DAY(tbl_raw_data[[#This Row],[Date Actioned]]))</f>
        <v>45164</v>
      </c>
      <c r="L5650" s="55" t="str">
        <f>UPPER(TEXT(tbl_raw_data[[#This Row],[Updated_date]],"MMMM"))</f>
        <v>AUGUST</v>
      </c>
      <c r="M5650" s="55" t="str">
        <f>UPPER("Week "&amp;IF(ROUNDUP(DAY(tbl_raw_data[[#This Row],[Updated_date]])/7,0)=5,4,ROUNDUP(DAY(tbl_raw_data[[#This Row],[Updated_date]])/7,0)))</f>
        <v>WEEK 4</v>
      </c>
      <c r="N5650" s="57" t="str">
        <f>UPPER(VLOOKUP(tbl_raw_data[[#This Row],[Analyst]],[1]setting!$A$1:$B$15,2,0))</f>
        <v>ROHAN</v>
      </c>
      <c r="O5650" s="57" t="str">
        <f>UPPER(tbl_raw_data[[#This Row],[Outcome]])</f>
        <v>APPROVE</v>
      </c>
      <c r="P5650" s="57" t="str">
        <f>UPPER(tbl_raw_data[[#This Row],[Queue Name]])</f>
        <v>CONSUMER EXISTING</v>
      </c>
      <c r="Q5650" s="57" t="str">
        <f>IF(tbl_raw_data[[#This Row],[time_taken_in_mins]]&lt;=20,"SLA_MET","SLA_NOT_MET")</f>
        <v>SLA_MET</v>
      </c>
    </row>
    <row r="5651" spans="1:17" ht="15" customHeight="1" x14ac:dyDescent="0.25">
      <c r="A5651" s="11" t="s">
        <v>2127</v>
      </c>
      <c r="B5651" s="12">
        <v>45164.669062499997</v>
      </c>
      <c r="C5651" s="27">
        <v>45164.674317129633</v>
      </c>
      <c r="D5651" s="28" t="s">
        <v>46</v>
      </c>
      <c r="E5651" s="28" t="s">
        <v>28</v>
      </c>
      <c r="F5651" s="28" t="s">
        <v>73</v>
      </c>
      <c r="G5651" s="112" t="s">
        <v>1150</v>
      </c>
      <c r="H56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1" s="48">
        <f>tbl_raw_data[[#This Row],[Date Actioned]]-tbl_raw_data[[#This Row],[Date Tagged]]</f>
        <v>5.2546296356013045E-3</v>
      </c>
      <c r="J5651" s="50">
        <f>HOUR(tbl_raw_data[[#This Row],[time_taken]])*60+MINUTE(tbl_raw_data[[#This Row],[time_taken]])+SECOND(tbl_raw_data[[#This Row],[time_taken]])/60</f>
        <v>7.5666666666666664</v>
      </c>
      <c r="K5651" s="54">
        <f>DATE(YEAR(tbl_raw_data[[#This Row],[Date Actioned]]), MONTH(tbl_raw_data[[#This Row],[Date Actioned]]), DAY(tbl_raw_data[[#This Row],[Date Actioned]]))</f>
        <v>45164</v>
      </c>
      <c r="L5651" s="55" t="str">
        <f>UPPER(TEXT(tbl_raw_data[[#This Row],[Updated_date]],"MMMM"))</f>
        <v>AUGUST</v>
      </c>
      <c r="M5651" s="55" t="str">
        <f>UPPER("Week "&amp;IF(ROUNDUP(DAY(tbl_raw_data[[#This Row],[Updated_date]])/7,0)=5,4,ROUNDUP(DAY(tbl_raw_data[[#This Row],[Updated_date]])/7,0)))</f>
        <v>WEEK 4</v>
      </c>
      <c r="N5651" s="57" t="str">
        <f>UPPER(VLOOKUP(tbl_raw_data[[#This Row],[Analyst]],[1]setting!$A$1:$B$15,2,0))</f>
        <v>SHAHID</v>
      </c>
      <c r="O5651" s="57" t="str">
        <f>UPPER(tbl_raw_data[[#This Row],[Outcome]])</f>
        <v>DECLINE</v>
      </c>
      <c r="P5651" s="57" t="str">
        <f>UPPER(tbl_raw_data[[#This Row],[Queue Name]])</f>
        <v>CONSUMER EXISTING</v>
      </c>
      <c r="Q5651" s="57" t="str">
        <f>IF(tbl_raw_data[[#This Row],[time_taken_in_mins]]&lt;=20,"SLA_MET","SLA_NOT_MET")</f>
        <v>SLA_MET</v>
      </c>
    </row>
    <row r="5652" spans="1:17" ht="15" customHeight="1" x14ac:dyDescent="0.25">
      <c r="A5652" s="11" t="s">
        <v>3858</v>
      </c>
      <c r="B5652" s="12">
        <v>45164.670289351852</v>
      </c>
      <c r="C5652" s="27">
        <v>45164.677800925929</v>
      </c>
      <c r="D5652" s="28" t="s">
        <v>8</v>
      </c>
      <c r="E5652" s="28" t="s">
        <v>41</v>
      </c>
      <c r="F5652" s="28" t="s">
        <v>10</v>
      </c>
      <c r="G5652" s="114"/>
      <c r="H56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2" s="48">
        <f>tbl_raw_data[[#This Row],[Date Actioned]]-tbl_raw_data[[#This Row],[Date Tagged]]</f>
        <v>7.5115740764886141E-3</v>
      </c>
      <c r="J5652" s="50">
        <f>HOUR(tbl_raw_data[[#This Row],[time_taken]])*60+MINUTE(tbl_raw_data[[#This Row],[time_taken]])+SECOND(tbl_raw_data[[#This Row],[time_taken]])/60</f>
        <v>10.816666666666666</v>
      </c>
      <c r="K5652" s="54">
        <f>DATE(YEAR(tbl_raw_data[[#This Row],[Date Actioned]]), MONTH(tbl_raw_data[[#This Row],[Date Actioned]]), DAY(tbl_raw_data[[#This Row],[Date Actioned]]))</f>
        <v>45164</v>
      </c>
      <c r="L5652" s="55" t="str">
        <f>UPPER(TEXT(tbl_raw_data[[#This Row],[Updated_date]],"MMMM"))</f>
        <v>AUGUST</v>
      </c>
      <c r="M5652" s="55" t="str">
        <f>UPPER("Week "&amp;IF(ROUNDUP(DAY(tbl_raw_data[[#This Row],[Updated_date]])/7,0)=5,4,ROUNDUP(DAY(tbl_raw_data[[#This Row],[Updated_date]])/7,0)))</f>
        <v>WEEK 4</v>
      </c>
      <c r="N5652" s="57" t="str">
        <f>UPPER(VLOOKUP(tbl_raw_data[[#This Row],[Analyst]],[1]setting!$A$1:$B$15,2,0))</f>
        <v>SAM</v>
      </c>
      <c r="O5652" s="57" t="str">
        <f>UPPER(tbl_raw_data[[#This Row],[Outcome]])</f>
        <v>WITHDRAW</v>
      </c>
      <c r="P5652" s="57" t="str">
        <f>UPPER(tbl_raw_data[[#This Row],[Queue Name]])</f>
        <v>CONSUMER POST BUREAU</v>
      </c>
      <c r="Q5652" s="57" t="str">
        <f>IF(tbl_raw_data[[#This Row],[time_taken_in_mins]]&lt;=20,"SLA_MET","SLA_NOT_MET")</f>
        <v>SLA_MET</v>
      </c>
    </row>
    <row r="5653" spans="1:17" ht="15" customHeight="1" x14ac:dyDescent="0.25">
      <c r="A5653" s="11" t="s">
        <v>3745</v>
      </c>
      <c r="B5653" s="12">
        <v>45164.673611111109</v>
      </c>
      <c r="C5653" s="27">
        <v>45164.680949074071</v>
      </c>
      <c r="D5653" s="28" t="s">
        <v>13</v>
      </c>
      <c r="E5653" s="28" t="s">
        <v>28</v>
      </c>
      <c r="F5653" s="28" t="s">
        <v>10</v>
      </c>
      <c r="G5653" s="112" t="s">
        <v>546</v>
      </c>
      <c r="H56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3" s="48">
        <f>tbl_raw_data[[#This Row],[Date Actioned]]-tbl_raw_data[[#This Row],[Date Tagged]]</f>
        <v>7.3379629611736163E-3</v>
      </c>
      <c r="J5653" s="50">
        <f>HOUR(tbl_raw_data[[#This Row],[time_taken]])*60+MINUTE(tbl_raw_data[[#This Row],[time_taken]])+SECOND(tbl_raw_data[[#This Row],[time_taken]])/60</f>
        <v>10.566666666666666</v>
      </c>
      <c r="K5653" s="54">
        <f>DATE(YEAR(tbl_raw_data[[#This Row],[Date Actioned]]), MONTH(tbl_raw_data[[#This Row],[Date Actioned]]), DAY(tbl_raw_data[[#This Row],[Date Actioned]]))</f>
        <v>45164</v>
      </c>
      <c r="L5653" s="55" t="str">
        <f>UPPER(TEXT(tbl_raw_data[[#This Row],[Updated_date]],"MMMM"))</f>
        <v>AUGUST</v>
      </c>
      <c r="M5653" s="55" t="str">
        <f>UPPER("Week "&amp;IF(ROUNDUP(DAY(tbl_raw_data[[#This Row],[Updated_date]])/7,0)=5,4,ROUNDUP(DAY(tbl_raw_data[[#This Row],[Updated_date]])/7,0)))</f>
        <v>WEEK 4</v>
      </c>
      <c r="N5653" s="57" t="str">
        <f>UPPER(VLOOKUP(tbl_raw_data[[#This Row],[Analyst]],[1]setting!$A$1:$B$15,2,0))</f>
        <v>SAM</v>
      </c>
      <c r="O5653" s="57" t="str">
        <f>UPPER(tbl_raw_data[[#This Row],[Outcome]])</f>
        <v>APPROVE</v>
      </c>
      <c r="P5653" s="57" t="str">
        <f>UPPER(tbl_raw_data[[#This Row],[Queue Name]])</f>
        <v>CONSUMER EXISTING</v>
      </c>
      <c r="Q5653" s="57" t="str">
        <f>IF(tbl_raw_data[[#This Row],[time_taken_in_mins]]&lt;=20,"SLA_MET","SLA_NOT_MET")</f>
        <v>SLA_MET</v>
      </c>
    </row>
    <row r="5654" spans="1:17" ht="15" customHeight="1" x14ac:dyDescent="0.25">
      <c r="A5654" s="22" t="s">
        <v>6300</v>
      </c>
      <c r="B5654" s="6">
        <v>45164.673611111109</v>
      </c>
      <c r="C5654" s="23">
        <v>45164.68644675926</v>
      </c>
      <c r="D5654" s="24" t="s">
        <v>13</v>
      </c>
      <c r="E5654" s="24" t="s">
        <v>9</v>
      </c>
      <c r="F5654" s="24" t="s">
        <v>42</v>
      </c>
      <c r="G5654" s="113" t="s">
        <v>29</v>
      </c>
      <c r="H56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4" s="48">
        <f>tbl_raw_data[[#This Row],[Date Actioned]]-tbl_raw_data[[#This Row],[Date Tagged]]</f>
        <v>1.283564815093996E-2</v>
      </c>
      <c r="J5654" s="50">
        <f>HOUR(tbl_raw_data[[#This Row],[time_taken]])*60+MINUTE(tbl_raw_data[[#This Row],[time_taken]])+SECOND(tbl_raw_data[[#This Row],[time_taken]])/60</f>
        <v>18.483333333333334</v>
      </c>
      <c r="K5654" s="54">
        <f>DATE(YEAR(tbl_raw_data[[#This Row],[Date Actioned]]), MONTH(tbl_raw_data[[#This Row],[Date Actioned]]), DAY(tbl_raw_data[[#This Row],[Date Actioned]]))</f>
        <v>45164</v>
      </c>
      <c r="L5654" s="55" t="str">
        <f>UPPER(TEXT(tbl_raw_data[[#This Row],[Updated_date]],"MMMM"))</f>
        <v>AUGUST</v>
      </c>
      <c r="M5654" s="55" t="str">
        <f>UPPER("Week "&amp;IF(ROUNDUP(DAY(tbl_raw_data[[#This Row],[Updated_date]])/7,0)=5,4,ROUNDUP(DAY(tbl_raw_data[[#This Row],[Updated_date]])/7,0)))</f>
        <v>WEEK 4</v>
      </c>
      <c r="N5654" s="57" t="str">
        <f>UPPER(VLOOKUP(tbl_raw_data[[#This Row],[Analyst]],[1]setting!$A$1:$B$15,2,0))</f>
        <v>NITESH</v>
      </c>
      <c r="O5654" s="57" t="str">
        <f>UPPER(tbl_raw_data[[#This Row],[Outcome]])</f>
        <v>APPROVE</v>
      </c>
      <c r="P5654" s="57" t="str">
        <f>UPPER(tbl_raw_data[[#This Row],[Queue Name]])</f>
        <v>CONSUMER PRE BUREAU</v>
      </c>
      <c r="Q5654" s="57" t="str">
        <f>IF(tbl_raw_data[[#This Row],[time_taken_in_mins]]&lt;=20,"SLA_MET","SLA_NOT_MET")</f>
        <v>SLA_MET</v>
      </c>
    </row>
    <row r="5655" spans="1:17" ht="15" customHeight="1" x14ac:dyDescent="0.25">
      <c r="A5655" s="5" t="s">
        <v>392</v>
      </c>
      <c r="B5655" s="12">
        <v>45164.674212962964</v>
      </c>
      <c r="C5655" s="27">
        <v>45164.676724537036</v>
      </c>
      <c r="D5655" s="28" t="s">
        <v>13</v>
      </c>
      <c r="E5655" s="28" t="s">
        <v>28</v>
      </c>
      <c r="F5655" s="28" t="s">
        <v>73</v>
      </c>
      <c r="G5655" s="114"/>
      <c r="H56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5" s="48">
        <f>tbl_raw_data[[#This Row],[Date Actioned]]-tbl_raw_data[[#This Row],[Date Tagged]]</f>
        <v>2.5115740718320012E-3</v>
      </c>
      <c r="J5655" s="50">
        <f>HOUR(tbl_raw_data[[#This Row],[time_taken]])*60+MINUTE(tbl_raw_data[[#This Row],[time_taken]])+SECOND(tbl_raw_data[[#This Row],[time_taken]])/60</f>
        <v>3.6166666666666667</v>
      </c>
      <c r="K5655" s="54">
        <f>DATE(YEAR(tbl_raw_data[[#This Row],[Date Actioned]]), MONTH(tbl_raw_data[[#This Row],[Date Actioned]]), DAY(tbl_raw_data[[#This Row],[Date Actioned]]))</f>
        <v>45164</v>
      </c>
      <c r="L5655" s="55" t="str">
        <f>UPPER(TEXT(tbl_raw_data[[#This Row],[Updated_date]],"MMMM"))</f>
        <v>AUGUST</v>
      </c>
      <c r="M5655" s="55" t="str">
        <f>UPPER("Week "&amp;IF(ROUNDUP(DAY(tbl_raw_data[[#This Row],[Updated_date]])/7,0)=5,4,ROUNDUP(DAY(tbl_raw_data[[#This Row],[Updated_date]])/7,0)))</f>
        <v>WEEK 4</v>
      </c>
      <c r="N5655" s="57" t="str">
        <f>UPPER(VLOOKUP(tbl_raw_data[[#This Row],[Analyst]],[1]setting!$A$1:$B$15,2,0))</f>
        <v>SHAHID</v>
      </c>
      <c r="O5655" s="57" t="str">
        <f>UPPER(tbl_raw_data[[#This Row],[Outcome]])</f>
        <v>APPROVE</v>
      </c>
      <c r="P5655" s="57" t="str">
        <f>UPPER(tbl_raw_data[[#This Row],[Queue Name]])</f>
        <v>CONSUMER EXISTING</v>
      </c>
      <c r="Q5655" s="57" t="str">
        <f>IF(tbl_raw_data[[#This Row],[time_taken_in_mins]]&lt;=20,"SLA_MET","SLA_NOT_MET")</f>
        <v>SLA_MET</v>
      </c>
    </row>
    <row r="5656" spans="1:17" ht="15" customHeight="1" x14ac:dyDescent="0.25">
      <c r="A5656" s="22" t="s">
        <v>4138</v>
      </c>
      <c r="B5656" s="6">
        <v>45164.674988425926</v>
      </c>
      <c r="C5656" s="23">
        <v>45164.682928240742</v>
      </c>
      <c r="D5656" s="24" t="s">
        <v>46</v>
      </c>
      <c r="E5656" s="24" t="s">
        <v>28</v>
      </c>
      <c r="F5656" s="24" t="s">
        <v>10</v>
      </c>
      <c r="G5656" s="113" t="s">
        <v>1150</v>
      </c>
      <c r="H56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56" s="48">
        <f>tbl_raw_data[[#This Row],[Date Actioned]]-tbl_raw_data[[#This Row],[Date Tagged]]</f>
        <v>7.9398148154723458E-3</v>
      </c>
      <c r="J5656" s="50">
        <f>HOUR(tbl_raw_data[[#This Row],[time_taken]])*60+MINUTE(tbl_raw_data[[#This Row],[time_taken]])+SECOND(tbl_raw_data[[#This Row],[time_taken]])/60</f>
        <v>11.433333333333334</v>
      </c>
      <c r="K5656" s="54">
        <f>DATE(YEAR(tbl_raw_data[[#This Row],[Date Actioned]]), MONTH(tbl_raw_data[[#This Row],[Date Actioned]]), DAY(tbl_raw_data[[#This Row],[Date Actioned]]))</f>
        <v>45164</v>
      </c>
      <c r="L5656" s="55" t="str">
        <f>UPPER(TEXT(tbl_raw_data[[#This Row],[Updated_date]],"MMMM"))</f>
        <v>AUGUST</v>
      </c>
      <c r="M5656" s="55" t="str">
        <f>UPPER("Week "&amp;IF(ROUNDUP(DAY(tbl_raw_data[[#This Row],[Updated_date]])/7,0)=5,4,ROUNDUP(DAY(tbl_raw_data[[#This Row],[Updated_date]])/7,0)))</f>
        <v>WEEK 4</v>
      </c>
      <c r="N5656" s="57" t="str">
        <f>UPPER(VLOOKUP(tbl_raw_data[[#This Row],[Analyst]],[1]setting!$A$1:$B$15,2,0))</f>
        <v>SAM</v>
      </c>
      <c r="O5656" s="57" t="str">
        <f>UPPER(tbl_raw_data[[#This Row],[Outcome]])</f>
        <v>DECLINE</v>
      </c>
      <c r="P5656" s="57" t="str">
        <f>UPPER(tbl_raw_data[[#This Row],[Queue Name]])</f>
        <v>CONSUMER EXISTING</v>
      </c>
      <c r="Q5656" s="57" t="str">
        <f>IF(tbl_raw_data[[#This Row],[time_taken_in_mins]]&lt;=20,"SLA_MET","SLA_NOT_MET")</f>
        <v>SLA_MET</v>
      </c>
    </row>
    <row r="5657" spans="1:17" ht="15" customHeight="1" x14ac:dyDescent="0.25">
      <c r="A5657" s="5" t="s">
        <v>929</v>
      </c>
      <c r="B5657" s="12">
        <v>45164.684166666666</v>
      </c>
      <c r="C5657" s="27">
        <v>45164.687696759262</v>
      </c>
      <c r="D5657" s="28" t="s">
        <v>46</v>
      </c>
      <c r="E5657" s="28" t="s">
        <v>28</v>
      </c>
      <c r="F5657" s="28" t="s">
        <v>73</v>
      </c>
      <c r="G5657" s="114"/>
      <c r="H56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7" s="48">
        <f>tbl_raw_data[[#This Row],[Date Actioned]]-tbl_raw_data[[#This Row],[Date Tagged]]</f>
        <v>3.5300925956107676E-3</v>
      </c>
      <c r="J5657" s="50">
        <f>HOUR(tbl_raw_data[[#This Row],[time_taken]])*60+MINUTE(tbl_raw_data[[#This Row],[time_taken]])+SECOND(tbl_raw_data[[#This Row],[time_taken]])/60</f>
        <v>5.083333333333333</v>
      </c>
      <c r="K5657" s="54">
        <f>DATE(YEAR(tbl_raw_data[[#This Row],[Date Actioned]]), MONTH(tbl_raw_data[[#This Row],[Date Actioned]]), DAY(tbl_raw_data[[#This Row],[Date Actioned]]))</f>
        <v>45164</v>
      </c>
      <c r="L5657" s="55" t="str">
        <f>UPPER(TEXT(tbl_raw_data[[#This Row],[Updated_date]],"MMMM"))</f>
        <v>AUGUST</v>
      </c>
      <c r="M5657" s="55" t="str">
        <f>UPPER("Week "&amp;IF(ROUNDUP(DAY(tbl_raw_data[[#This Row],[Updated_date]])/7,0)=5,4,ROUNDUP(DAY(tbl_raw_data[[#This Row],[Updated_date]])/7,0)))</f>
        <v>WEEK 4</v>
      </c>
      <c r="N5657" s="57" t="str">
        <f>UPPER(VLOOKUP(tbl_raw_data[[#This Row],[Analyst]],[1]setting!$A$1:$B$15,2,0))</f>
        <v>SHAHID</v>
      </c>
      <c r="O5657" s="57" t="str">
        <f>UPPER(tbl_raw_data[[#This Row],[Outcome]])</f>
        <v>DECLINE</v>
      </c>
      <c r="P5657" s="57" t="str">
        <f>UPPER(tbl_raw_data[[#This Row],[Queue Name]])</f>
        <v>CONSUMER EXISTING</v>
      </c>
      <c r="Q5657" s="57" t="str">
        <f>IF(tbl_raw_data[[#This Row],[time_taken_in_mins]]&lt;=20,"SLA_MET","SLA_NOT_MET")</f>
        <v>SLA_MET</v>
      </c>
    </row>
    <row r="5658" spans="1:17" ht="15" customHeight="1" x14ac:dyDescent="0.25">
      <c r="A5658" s="11" t="s">
        <v>3955</v>
      </c>
      <c r="B5658" s="6">
        <v>45164.684444444443</v>
      </c>
      <c r="C5658" s="23">
        <v>45164.692094907405</v>
      </c>
      <c r="D5658" s="24" t="s">
        <v>13</v>
      </c>
      <c r="E5658" s="24" t="s">
        <v>41</v>
      </c>
      <c r="F5658" s="24" t="s">
        <v>455</v>
      </c>
      <c r="G5658" s="115"/>
      <c r="H56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8" s="48">
        <f>tbl_raw_data[[#This Row],[Date Actioned]]-tbl_raw_data[[#This Row],[Date Tagged]]</f>
        <v>7.6504629614646547E-3</v>
      </c>
      <c r="J5658" s="50">
        <f>HOUR(tbl_raw_data[[#This Row],[time_taken]])*60+MINUTE(tbl_raw_data[[#This Row],[time_taken]])+SECOND(tbl_raw_data[[#This Row],[time_taken]])/60</f>
        <v>11.016666666666667</v>
      </c>
      <c r="K5658" s="54">
        <f>DATE(YEAR(tbl_raw_data[[#This Row],[Date Actioned]]), MONTH(tbl_raw_data[[#This Row],[Date Actioned]]), DAY(tbl_raw_data[[#This Row],[Date Actioned]]))</f>
        <v>45164</v>
      </c>
      <c r="L5658" s="55" t="str">
        <f>UPPER(TEXT(tbl_raw_data[[#This Row],[Updated_date]],"MMMM"))</f>
        <v>AUGUST</v>
      </c>
      <c r="M5658" s="55" t="str">
        <f>UPPER("Week "&amp;IF(ROUNDUP(DAY(tbl_raw_data[[#This Row],[Updated_date]])/7,0)=5,4,ROUNDUP(DAY(tbl_raw_data[[#This Row],[Updated_date]])/7,0)))</f>
        <v>WEEK 4</v>
      </c>
      <c r="N5658" s="57" t="str">
        <f>UPPER(VLOOKUP(tbl_raw_data[[#This Row],[Analyst]],[1]setting!$A$1:$B$15,2,0))</f>
        <v>ROHAN</v>
      </c>
      <c r="O5658" s="57" t="str">
        <f>UPPER(tbl_raw_data[[#This Row],[Outcome]])</f>
        <v>APPROVE</v>
      </c>
      <c r="P5658" s="57" t="str">
        <f>UPPER(tbl_raw_data[[#This Row],[Queue Name]])</f>
        <v>CONSUMER POST BUREAU</v>
      </c>
      <c r="Q5658" s="57" t="str">
        <f>IF(tbl_raw_data[[#This Row],[time_taken_in_mins]]&lt;=20,"SLA_MET","SLA_NOT_MET")</f>
        <v>SLA_MET</v>
      </c>
    </row>
    <row r="5659" spans="1:17" ht="15" customHeight="1" x14ac:dyDescent="0.25">
      <c r="A5659" s="22" t="s">
        <v>5387</v>
      </c>
      <c r="B5659" s="12">
        <v>45164.695150462961</v>
      </c>
      <c r="C5659" s="27">
        <v>45164.705497685187</v>
      </c>
      <c r="D5659" s="28" t="s">
        <v>13</v>
      </c>
      <c r="E5659" s="28" t="s">
        <v>28</v>
      </c>
      <c r="F5659" s="28" t="s">
        <v>42</v>
      </c>
      <c r="G5659" s="114"/>
      <c r="H56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59" s="48">
        <f>tbl_raw_data[[#This Row],[Date Actioned]]-tbl_raw_data[[#This Row],[Date Tagged]]</f>
        <v>1.0347222225391306E-2</v>
      </c>
      <c r="J5659" s="50">
        <f>HOUR(tbl_raw_data[[#This Row],[time_taken]])*60+MINUTE(tbl_raw_data[[#This Row],[time_taken]])+SECOND(tbl_raw_data[[#This Row],[time_taken]])/60</f>
        <v>14.9</v>
      </c>
      <c r="K5659" s="54">
        <f>DATE(YEAR(tbl_raw_data[[#This Row],[Date Actioned]]), MONTH(tbl_raw_data[[#This Row],[Date Actioned]]), DAY(tbl_raw_data[[#This Row],[Date Actioned]]))</f>
        <v>45164</v>
      </c>
      <c r="L5659" s="55" t="str">
        <f>UPPER(TEXT(tbl_raw_data[[#This Row],[Updated_date]],"MMMM"))</f>
        <v>AUGUST</v>
      </c>
      <c r="M5659" s="55" t="str">
        <f>UPPER("Week "&amp;IF(ROUNDUP(DAY(tbl_raw_data[[#This Row],[Updated_date]])/7,0)=5,4,ROUNDUP(DAY(tbl_raw_data[[#This Row],[Updated_date]])/7,0)))</f>
        <v>WEEK 4</v>
      </c>
      <c r="N5659" s="57" t="str">
        <f>UPPER(VLOOKUP(tbl_raw_data[[#This Row],[Analyst]],[1]setting!$A$1:$B$15,2,0))</f>
        <v>NITESH</v>
      </c>
      <c r="O5659" s="57" t="str">
        <f>UPPER(tbl_raw_data[[#This Row],[Outcome]])</f>
        <v>APPROVE</v>
      </c>
      <c r="P5659" s="57" t="str">
        <f>UPPER(tbl_raw_data[[#This Row],[Queue Name]])</f>
        <v>CONSUMER EXISTING</v>
      </c>
      <c r="Q5659" s="57" t="str">
        <f>IF(tbl_raw_data[[#This Row],[time_taken_in_mins]]&lt;=20,"SLA_MET","SLA_NOT_MET")</f>
        <v>SLA_MET</v>
      </c>
    </row>
    <row r="5660" spans="1:17" ht="15" customHeight="1" x14ac:dyDescent="0.25">
      <c r="A5660" s="5" t="s">
        <v>1215</v>
      </c>
      <c r="B5660" s="6">
        <v>45164.695173611108</v>
      </c>
      <c r="C5660" s="23">
        <v>45164.699178240742</v>
      </c>
      <c r="D5660" s="24" t="s">
        <v>13</v>
      </c>
      <c r="E5660" s="24" t="s">
        <v>28</v>
      </c>
      <c r="F5660" s="24" t="s">
        <v>14</v>
      </c>
      <c r="G5660" s="113" t="s">
        <v>67</v>
      </c>
      <c r="H56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0" s="48">
        <f>tbl_raw_data[[#This Row],[Date Actioned]]-tbl_raw_data[[#This Row],[Date Tagged]]</f>
        <v>4.0046296344371513E-3</v>
      </c>
      <c r="J5660" s="50">
        <f>HOUR(tbl_raw_data[[#This Row],[time_taken]])*60+MINUTE(tbl_raw_data[[#This Row],[time_taken]])+SECOND(tbl_raw_data[[#This Row],[time_taken]])/60</f>
        <v>5.7666666666666666</v>
      </c>
      <c r="K5660" s="54">
        <f>DATE(YEAR(tbl_raw_data[[#This Row],[Date Actioned]]), MONTH(tbl_raw_data[[#This Row],[Date Actioned]]), DAY(tbl_raw_data[[#This Row],[Date Actioned]]))</f>
        <v>45164</v>
      </c>
      <c r="L5660" s="55" t="str">
        <f>UPPER(TEXT(tbl_raw_data[[#This Row],[Updated_date]],"MMMM"))</f>
        <v>AUGUST</v>
      </c>
      <c r="M5660" s="55" t="str">
        <f>UPPER("Week "&amp;IF(ROUNDUP(DAY(tbl_raw_data[[#This Row],[Updated_date]])/7,0)=5,4,ROUNDUP(DAY(tbl_raw_data[[#This Row],[Updated_date]])/7,0)))</f>
        <v>WEEK 4</v>
      </c>
      <c r="N5660" s="57" t="str">
        <f>UPPER(VLOOKUP(tbl_raw_data[[#This Row],[Analyst]],[1]setting!$A$1:$B$15,2,0))</f>
        <v>HARDIK</v>
      </c>
      <c r="O5660" s="57" t="str">
        <f>UPPER(tbl_raw_data[[#This Row],[Outcome]])</f>
        <v>APPROVE</v>
      </c>
      <c r="P5660" s="57" t="str">
        <f>UPPER(tbl_raw_data[[#This Row],[Queue Name]])</f>
        <v>CONSUMER EXISTING</v>
      </c>
      <c r="Q5660" s="57" t="str">
        <f>IF(tbl_raw_data[[#This Row],[time_taken_in_mins]]&lt;=20,"SLA_MET","SLA_NOT_MET")</f>
        <v>SLA_MET</v>
      </c>
    </row>
    <row r="5661" spans="1:17" ht="15" customHeight="1" x14ac:dyDescent="0.25">
      <c r="A5661" s="11" t="s">
        <v>3215</v>
      </c>
      <c r="B5661" s="12">
        <v>45164.697800925926</v>
      </c>
      <c r="C5661" s="27">
        <v>45164.704479166663</v>
      </c>
      <c r="D5661" s="28" t="s">
        <v>13</v>
      </c>
      <c r="E5661" s="28" t="s">
        <v>9</v>
      </c>
      <c r="F5661" s="28" t="s">
        <v>10</v>
      </c>
      <c r="G5661" s="112" t="s">
        <v>67</v>
      </c>
      <c r="H56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1" s="48">
        <f>tbl_raw_data[[#This Row],[Date Actioned]]-tbl_raw_data[[#This Row],[Date Tagged]]</f>
        <v>6.6782407375285402E-3</v>
      </c>
      <c r="J5661" s="50">
        <f>HOUR(tbl_raw_data[[#This Row],[time_taken]])*60+MINUTE(tbl_raw_data[[#This Row],[time_taken]])+SECOND(tbl_raw_data[[#This Row],[time_taken]])/60</f>
        <v>9.6166666666666671</v>
      </c>
      <c r="K5661" s="54">
        <f>DATE(YEAR(tbl_raw_data[[#This Row],[Date Actioned]]), MONTH(tbl_raw_data[[#This Row],[Date Actioned]]), DAY(tbl_raw_data[[#This Row],[Date Actioned]]))</f>
        <v>45164</v>
      </c>
      <c r="L5661" s="55" t="str">
        <f>UPPER(TEXT(tbl_raw_data[[#This Row],[Updated_date]],"MMMM"))</f>
        <v>AUGUST</v>
      </c>
      <c r="M5661" s="55" t="str">
        <f>UPPER("Week "&amp;IF(ROUNDUP(DAY(tbl_raw_data[[#This Row],[Updated_date]])/7,0)=5,4,ROUNDUP(DAY(tbl_raw_data[[#This Row],[Updated_date]])/7,0)))</f>
        <v>WEEK 4</v>
      </c>
      <c r="N5661" s="57" t="str">
        <f>UPPER(VLOOKUP(tbl_raw_data[[#This Row],[Analyst]],[1]setting!$A$1:$B$15,2,0))</f>
        <v>SAM</v>
      </c>
      <c r="O5661" s="57" t="str">
        <f>UPPER(tbl_raw_data[[#This Row],[Outcome]])</f>
        <v>APPROVE</v>
      </c>
      <c r="P5661" s="57" t="str">
        <f>UPPER(tbl_raw_data[[#This Row],[Queue Name]])</f>
        <v>CONSUMER PRE BUREAU</v>
      </c>
      <c r="Q5661" s="57" t="str">
        <f>IF(tbl_raw_data[[#This Row],[time_taken_in_mins]]&lt;=20,"SLA_MET","SLA_NOT_MET")</f>
        <v>SLA_MET</v>
      </c>
    </row>
    <row r="5662" spans="1:17" ht="15" customHeight="1" x14ac:dyDescent="0.25">
      <c r="A5662" s="22" t="s">
        <v>6643</v>
      </c>
      <c r="B5662" s="6">
        <v>45164.699062500003</v>
      </c>
      <c r="C5662" s="23">
        <v>45164.713680555556</v>
      </c>
      <c r="D5662" s="24" t="s">
        <v>13</v>
      </c>
      <c r="E5662" s="24" t="s">
        <v>28</v>
      </c>
      <c r="F5662" s="24" t="s">
        <v>42</v>
      </c>
      <c r="G5662" s="115"/>
      <c r="H56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62" s="48">
        <f>tbl_raw_data[[#This Row],[Date Actioned]]-tbl_raw_data[[#This Row],[Date Tagged]]</f>
        <v>1.4618055553000886E-2</v>
      </c>
      <c r="J5662" s="50">
        <f>HOUR(tbl_raw_data[[#This Row],[time_taken]])*60+MINUTE(tbl_raw_data[[#This Row],[time_taken]])+SECOND(tbl_raw_data[[#This Row],[time_taken]])/60</f>
        <v>21.05</v>
      </c>
      <c r="K5662" s="54">
        <f>DATE(YEAR(tbl_raw_data[[#This Row],[Date Actioned]]), MONTH(tbl_raw_data[[#This Row],[Date Actioned]]), DAY(tbl_raw_data[[#This Row],[Date Actioned]]))</f>
        <v>45164</v>
      </c>
      <c r="L5662" s="55" t="str">
        <f>UPPER(TEXT(tbl_raw_data[[#This Row],[Updated_date]],"MMMM"))</f>
        <v>AUGUST</v>
      </c>
      <c r="M5662" s="55" t="str">
        <f>UPPER("Week "&amp;IF(ROUNDUP(DAY(tbl_raw_data[[#This Row],[Updated_date]])/7,0)=5,4,ROUNDUP(DAY(tbl_raw_data[[#This Row],[Updated_date]])/7,0)))</f>
        <v>WEEK 4</v>
      </c>
      <c r="N5662" s="57" t="str">
        <f>UPPER(VLOOKUP(tbl_raw_data[[#This Row],[Analyst]],[1]setting!$A$1:$B$15,2,0))</f>
        <v>NITESH</v>
      </c>
      <c r="O5662" s="57" t="str">
        <f>UPPER(tbl_raw_data[[#This Row],[Outcome]])</f>
        <v>APPROVE</v>
      </c>
      <c r="P5662" s="57" t="str">
        <f>UPPER(tbl_raw_data[[#This Row],[Queue Name]])</f>
        <v>CONSUMER EXISTING</v>
      </c>
      <c r="Q5662" s="57" t="str">
        <f>IF(tbl_raw_data[[#This Row],[time_taken_in_mins]]&lt;=20,"SLA_MET","SLA_NOT_MET")</f>
        <v>SLA_NOT_MET</v>
      </c>
    </row>
    <row r="5663" spans="1:17" ht="15" customHeight="1" x14ac:dyDescent="0.25">
      <c r="A5663" s="22" t="s">
        <v>1534</v>
      </c>
      <c r="B5663" s="6">
        <v>45164.700162037036</v>
      </c>
      <c r="C5663" s="23">
        <v>45164.704652777778</v>
      </c>
      <c r="D5663" s="24" t="s">
        <v>8</v>
      </c>
      <c r="E5663" s="24" t="s">
        <v>9</v>
      </c>
      <c r="F5663" s="24" t="s">
        <v>14</v>
      </c>
      <c r="G5663" s="113" t="s">
        <v>1052</v>
      </c>
      <c r="H56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63" s="48">
        <f>tbl_raw_data[[#This Row],[Date Actioned]]-tbl_raw_data[[#This Row],[Date Tagged]]</f>
        <v>4.4907407427672297E-3</v>
      </c>
      <c r="J5663" s="50">
        <f>HOUR(tbl_raw_data[[#This Row],[time_taken]])*60+MINUTE(tbl_raw_data[[#This Row],[time_taken]])+SECOND(tbl_raw_data[[#This Row],[time_taken]])/60</f>
        <v>6.4666666666666668</v>
      </c>
      <c r="K5663" s="54">
        <f>DATE(YEAR(tbl_raw_data[[#This Row],[Date Actioned]]), MONTH(tbl_raw_data[[#This Row],[Date Actioned]]), DAY(tbl_raw_data[[#This Row],[Date Actioned]]))</f>
        <v>45164</v>
      </c>
      <c r="L5663" s="55" t="str">
        <f>UPPER(TEXT(tbl_raw_data[[#This Row],[Updated_date]],"MMMM"))</f>
        <v>AUGUST</v>
      </c>
      <c r="M5663" s="55" t="str">
        <f>UPPER("Week "&amp;IF(ROUNDUP(DAY(tbl_raw_data[[#This Row],[Updated_date]])/7,0)=5,4,ROUNDUP(DAY(tbl_raw_data[[#This Row],[Updated_date]])/7,0)))</f>
        <v>WEEK 4</v>
      </c>
      <c r="N5663" s="57" t="str">
        <f>UPPER(VLOOKUP(tbl_raw_data[[#This Row],[Analyst]],[1]setting!$A$1:$B$15,2,0))</f>
        <v>HARDIK</v>
      </c>
      <c r="O5663" s="57" t="str">
        <f>UPPER(tbl_raw_data[[#This Row],[Outcome]])</f>
        <v>WITHDRAW</v>
      </c>
      <c r="P5663" s="57" t="str">
        <f>UPPER(tbl_raw_data[[#This Row],[Queue Name]])</f>
        <v>CONSUMER PRE BUREAU</v>
      </c>
      <c r="Q5663" s="57" t="str">
        <f>IF(tbl_raw_data[[#This Row],[time_taken_in_mins]]&lt;=20,"SLA_MET","SLA_NOT_MET")</f>
        <v>SLA_MET</v>
      </c>
    </row>
    <row r="5664" spans="1:17" ht="39" x14ac:dyDescent="0.25">
      <c r="A5664" s="5" t="s">
        <v>4176</v>
      </c>
      <c r="B5664" s="12">
        <v>45164.700821759259</v>
      </c>
      <c r="C5664" s="27">
        <v>45164.708831018521</v>
      </c>
      <c r="D5664" s="28" t="s">
        <v>8</v>
      </c>
      <c r="E5664" s="28" t="s">
        <v>28</v>
      </c>
      <c r="F5664" s="28" t="s">
        <v>10</v>
      </c>
      <c r="G5664" s="112" t="s">
        <v>493</v>
      </c>
      <c r="H56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64" s="48">
        <f>tbl_raw_data[[#This Row],[Date Actioned]]-tbl_raw_data[[#This Row],[Date Tagged]]</f>
        <v>8.0092592615983449E-3</v>
      </c>
      <c r="J5664" s="50">
        <f>HOUR(tbl_raw_data[[#This Row],[time_taken]])*60+MINUTE(tbl_raw_data[[#This Row],[time_taken]])+SECOND(tbl_raw_data[[#This Row],[time_taken]])/60</f>
        <v>11.533333333333333</v>
      </c>
      <c r="K5664" s="54">
        <f>DATE(YEAR(tbl_raw_data[[#This Row],[Date Actioned]]), MONTH(tbl_raw_data[[#This Row],[Date Actioned]]), DAY(tbl_raw_data[[#This Row],[Date Actioned]]))</f>
        <v>45164</v>
      </c>
      <c r="L5664" s="55" t="str">
        <f>UPPER(TEXT(tbl_raw_data[[#This Row],[Updated_date]],"MMMM"))</f>
        <v>AUGUST</v>
      </c>
      <c r="M5664" s="55" t="str">
        <f>UPPER("Week "&amp;IF(ROUNDUP(DAY(tbl_raw_data[[#This Row],[Updated_date]])/7,0)=5,4,ROUNDUP(DAY(tbl_raw_data[[#This Row],[Updated_date]])/7,0)))</f>
        <v>WEEK 4</v>
      </c>
      <c r="N5664" s="57" t="str">
        <f>UPPER(VLOOKUP(tbl_raw_data[[#This Row],[Analyst]],[1]setting!$A$1:$B$15,2,0))</f>
        <v>SAM</v>
      </c>
      <c r="O5664" s="57" t="str">
        <f>UPPER(tbl_raw_data[[#This Row],[Outcome]])</f>
        <v>WITHDRAW</v>
      </c>
      <c r="P5664" s="57" t="str">
        <f>UPPER(tbl_raw_data[[#This Row],[Queue Name]])</f>
        <v>CONSUMER EXISTING</v>
      </c>
      <c r="Q5664" s="57" t="str">
        <f>IF(tbl_raw_data[[#This Row],[time_taken_in_mins]]&lt;=20,"SLA_MET","SLA_NOT_MET")</f>
        <v>SLA_MET</v>
      </c>
    </row>
    <row r="5665" spans="1:17" ht="15" customHeight="1" x14ac:dyDescent="0.25">
      <c r="A5665" s="5" t="s">
        <v>4762</v>
      </c>
      <c r="B5665" s="12">
        <v>45164.701296296298</v>
      </c>
      <c r="C5665" s="27">
        <v>45164.710289351853</v>
      </c>
      <c r="D5665" s="28" t="s">
        <v>13</v>
      </c>
      <c r="E5665" s="28" t="s">
        <v>28</v>
      </c>
      <c r="F5665" s="28" t="s">
        <v>73</v>
      </c>
      <c r="G5665" s="114"/>
      <c r="H56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65" s="48">
        <f>tbl_raw_data[[#This Row],[Date Actioned]]-tbl_raw_data[[#This Row],[Date Tagged]]</f>
        <v>8.9930555550381541E-3</v>
      </c>
      <c r="J5665" s="50">
        <f>HOUR(tbl_raw_data[[#This Row],[time_taken]])*60+MINUTE(tbl_raw_data[[#This Row],[time_taken]])+SECOND(tbl_raw_data[[#This Row],[time_taken]])/60</f>
        <v>12.95</v>
      </c>
      <c r="K5665" s="54">
        <f>DATE(YEAR(tbl_raw_data[[#This Row],[Date Actioned]]), MONTH(tbl_raw_data[[#This Row],[Date Actioned]]), DAY(tbl_raw_data[[#This Row],[Date Actioned]]))</f>
        <v>45164</v>
      </c>
      <c r="L5665" s="55" t="str">
        <f>UPPER(TEXT(tbl_raw_data[[#This Row],[Updated_date]],"MMMM"))</f>
        <v>AUGUST</v>
      </c>
      <c r="M5665" s="55" t="str">
        <f>UPPER("Week "&amp;IF(ROUNDUP(DAY(tbl_raw_data[[#This Row],[Updated_date]])/7,0)=5,4,ROUNDUP(DAY(tbl_raw_data[[#This Row],[Updated_date]])/7,0)))</f>
        <v>WEEK 4</v>
      </c>
      <c r="N5665" s="57" t="str">
        <f>UPPER(VLOOKUP(tbl_raw_data[[#This Row],[Analyst]],[1]setting!$A$1:$B$15,2,0))</f>
        <v>SHAHID</v>
      </c>
      <c r="O5665" s="57" t="str">
        <f>UPPER(tbl_raw_data[[#This Row],[Outcome]])</f>
        <v>APPROVE</v>
      </c>
      <c r="P5665" s="57" t="str">
        <f>UPPER(tbl_raw_data[[#This Row],[Queue Name]])</f>
        <v>CONSUMER EXISTING</v>
      </c>
      <c r="Q5665" s="57" t="str">
        <f>IF(tbl_raw_data[[#This Row],[time_taken_in_mins]]&lt;=20,"SLA_MET","SLA_NOT_MET")</f>
        <v>SLA_MET</v>
      </c>
    </row>
    <row r="5666" spans="1:17" ht="15" customHeight="1" x14ac:dyDescent="0.25">
      <c r="A5666" s="11" t="s">
        <v>2655</v>
      </c>
      <c r="B5666" s="6">
        <v>45164.703055555554</v>
      </c>
      <c r="C5666" s="23">
        <v>45164.708923611113</v>
      </c>
      <c r="D5666" s="24" t="s">
        <v>8</v>
      </c>
      <c r="E5666" s="24" t="s">
        <v>9</v>
      </c>
      <c r="F5666" s="24" t="s">
        <v>14</v>
      </c>
      <c r="G5666" s="113" t="s">
        <v>234</v>
      </c>
      <c r="H56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66" s="48">
        <f>tbl_raw_data[[#This Row],[Date Actioned]]-tbl_raw_data[[#This Row],[Date Tagged]]</f>
        <v>5.8680555594037287E-3</v>
      </c>
      <c r="J5666" s="50">
        <f>HOUR(tbl_raw_data[[#This Row],[time_taken]])*60+MINUTE(tbl_raw_data[[#This Row],[time_taken]])+SECOND(tbl_raw_data[[#This Row],[time_taken]])/60</f>
        <v>8.4499999999999993</v>
      </c>
      <c r="K5666" s="54">
        <f>DATE(YEAR(tbl_raw_data[[#This Row],[Date Actioned]]), MONTH(tbl_raw_data[[#This Row],[Date Actioned]]), DAY(tbl_raw_data[[#This Row],[Date Actioned]]))</f>
        <v>45164</v>
      </c>
      <c r="L5666" s="55" t="str">
        <f>UPPER(TEXT(tbl_raw_data[[#This Row],[Updated_date]],"MMMM"))</f>
        <v>AUGUST</v>
      </c>
      <c r="M5666" s="55" t="str">
        <f>UPPER("Week "&amp;IF(ROUNDUP(DAY(tbl_raw_data[[#This Row],[Updated_date]])/7,0)=5,4,ROUNDUP(DAY(tbl_raw_data[[#This Row],[Updated_date]])/7,0)))</f>
        <v>WEEK 4</v>
      </c>
      <c r="N5666" s="57" t="str">
        <f>UPPER(VLOOKUP(tbl_raw_data[[#This Row],[Analyst]],[1]setting!$A$1:$B$15,2,0))</f>
        <v>HARDIK</v>
      </c>
      <c r="O5666" s="57" t="str">
        <f>UPPER(tbl_raw_data[[#This Row],[Outcome]])</f>
        <v>WITHDRAW</v>
      </c>
      <c r="P5666" s="57" t="str">
        <f>UPPER(tbl_raw_data[[#This Row],[Queue Name]])</f>
        <v>CONSUMER PRE BUREAU</v>
      </c>
      <c r="Q5666" s="57" t="str">
        <f>IF(tbl_raw_data[[#This Row],[time_taken_in_mins]]&lt;=20,"SLA_MET","SLA_NOT_MET")</f>
        <v>SLA_MET</v>
      </c>
    </row>
    <row r="5667" spans="1:17" ht="15" customHeight="1" x14ac:dyDescent="0.25">
      <c r="A5667" s="11" t="s">
        <v>1901</v>
      </c>
      <c r="B5667" s="6">
        <v>45164.715405092589</v>
      </c>
      <c r="C5667" s="23">
        <v>45164.720335648148</v>
      </c>
      <c r="D5667" s="24" t="s">
        <v>13</v>
      </c>
      <c r="E5667" s="24" t="s">
        <v>28</v>
      </c>
      <c r="F5667" s="24" t="s">
        <v>10</v>
      </c>
      <c r="G5667" s="113" t="s">
        <v>546</v>
      </c>
      <c r="H56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7" s="48">
        <f>tbl_raw_data[[#This Row],[Date Actioned]]-tbl_raw_data[[#This Row],[Date Tagged]]</f>
        <v>4.9305555585306138E-3</v>
      </c>
      <c r="J5667" s="50">
        <f>HOUR(tbl_raw_data[[#This Row],[time_taken]])*60+MINUTE(tbl_raw_data[[#This Row],[time_taken]])+SECOND(tbl_raw_data[[#This Row],[time_taken]])/60</f>
        <v>7.1</v>
      </c>
      <c r="K5667" s="54">
        <f>DATE(YEAR(tbl_raw_data[[#This Row],[Date Actioned]]), MONTH(tbl_raw_data[[#This Row],[Date Actioned]]), DAY(tbl_raw_data[[#This Row],[Date Actioned]]))</f>
        <v>45164</v>
      </c>
      <c r="L5667" s="55" t="str">
        <f>UPPER(TEXT(tbl_raw_data[[#This Row],[Updated_date]],"MMMM"))</f>
        <v>AUGUST</v>
      </c>
      <c r="M5667" s="55" t="str">
        <f>UPPER("Week "&amp;IF(ROUNDUP(DAY(tbl_raw_data[[#This Row],[Updated_date]])/7,0)=5,4,ROUNDUP(DAY(tbl_raw_data[[#This Row],[Updated_date]])/7,0)))</f>
        <v>WEEK 4</v>
      </c>
      <c r="N5667" s="57" t="str">
        <f>UPPER(VLOOKUP(tbl_raw_data[[#This Row],[Analyst]],[1]setting!$A$1:$B$15,2,0))</f>
        <v>SAM</v>
      </c>
      <c r="O5667" s="57" t="str">
        <f>UPPER(tbl_raw_data[[#This Row],[Outcome]])</f>
        <v>APPROVE</v>
      </c>
      <c r="P5667" s="57" t="str">
        <f>UPPER(tbl_raw_data[[#This Row],[Queue Name]])</f>
        <v>CONSUMER EXISTING</v>
      </c>
      <c r="Q5667" s="57" t="str">
        <f>IF(tbl_raw_data[[#This Row],[time_taken_in_mins]]&lt;=20,"SLA_MET","SLA_NOT_MET")</f>
        <v>SLA_MET</v>
      </c>
    </row>
    <row r="5668" spans="1:17" ht="15" customHeight="1" x14ac:dyDescent="0.25">
      <c r="A5668" s="22" t="s">
        <v>2168</v>
      </c>
      <c r="B5668" s="12">
        <v>45164.744652777779</v>
      </c>
      <c r="C5668" s="27">
        <v>45164.749965277777</v>
      </c>
      <c r="D5668" s="28" t="s">
        <v>8</v>
      </c>
      <c r="E5668" s="28" t="s">
        <v>9</v>
      </c>
      <c r="F5668" s="28" t="s">
        <v>42</v>
      </c>
      <c r="G5668" s="112" t="s">
        <v>2169</v>
      </c>
      <c r="H56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68" s="48">
        <f>tbl_raw_data[[#This Row],[Date Actioned]]-tbl_raw_data[[#This Row],[Date Tagged]]</f>
        <v>5.3124999976716936E-3</v>
      </c>
      <c r="J5668" s="50">
        <f>HOUR(tbl_raw_data[[#This Row],[time_taken]])*60+MINUTE(tbl_raw_data[[#This Row],[time_taken]])+SECOND(tbl_raw_data[[#This Row],[time_taken]])/60</f>
        <v>7.65</v>
      </c>
      <c r="K5668" s="54">
        <f>DATE(YEAR(tbl_raw_data[[#This Row],[Date Actioned]]), MONTH(tbl_raw_data[[#This Row],[Date Actioned]]), DAY(tbl_raw_data[[#This Row],[Date Actioned]]))</f>
        <v>45164</v>
      </c>
      <c r="L5668" s="55" t="str">
        <f>UPPER(TEXT(tbl_raw_data[[#This Row],[Updated_date]],"MMMM"))</f>
        <v>AUGUST</v>
      </c>
      <c r="M5668" s="55" t="str">
        <f>UPPER("Week "&amp;IF(ROUNDUP(DAY(tbl_raw_data[[#This Row],[Updated_date]])/7,0)=5,4,ROUNDUP(DAY(tbl_raw_data[[#This Row],[Updated_date]])/7,0)))</f>
        <v>WEEK 4</v>
      </c>
      <c r="N5668" s="57" t="str">
        <f>UPPER(VLOOKUP(tbl_raw_data[[#This Row],[Analyst]],[1]setting!$A$1:$B$15,2,0))</f>
        <v>NITESH</v>
      </c>
      <c r="O5668" s="57" t="str">
        <f>UPPER(tbl_raw_data[[#This Row],[Outcome]])</f>
        <v>WITHDRAW</v>
      </c>
      <c r="P5668" s="57" t="str">
        <f>UPPER(tbl_raw_data[[#This Row],[Queue Name]])</f>
        <v>CONSUMER PRE BUREAU</v>
      </c>
      <c r="Q5668" s="57" t="str">
        <f>IF(tbl_raw_data[[#This Row],[time_taken_in_mins]]&lt;=20,"SLA_MET","SLA_NOT_MET")</f>
        <v>SLA_MET</v>
      </c>
    </row>
    <row r="5669" spans="1:17" ht="15" customHeight="1" x14ac:dyDescent="0.25">
      <c r="A5669" s="22" t="s">
        <v>1975</v>
      </c>
      <c r="B5669" s="12">
        <v>45164.750567129631</v>
      </c>
      <c r="C5669" s="27">
        <v>45164.755601851852</v>
      </c>
      <c r="D5669" s="28" t="s">
        <v>13</v>
      </c>
      <c r="E5669" s="28" t="s">
        <v>28</v>
      </c>
      <c r="F5669" s="28" t="s">
        <v>14</v>
      </c>
      <c r="G5669" s="112" t="s">
        <v>29</v>
      </c>
      <c r="H56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69" s="48">
        <f>tbl_raw_data[[#This Row],[Date Actioned]]-tbl_raw_data[[#This Row],[Date Tagged]]</f>
        <v>5.0347222204436548E-3</v>
      </c>
      <c r="J5669" s="50">
        <f>HOUR(tbl_raw_data[[#This Row],[time_taken]])*60+MINUTE(tbl_raw_data[[#This Row],[time_taken]])+SECOND(tbl_raw_data[[#This Row],[time_taken]])/60</f>
        <v>7.25</v>
      </c>
      <c r="K5669" s="54">
        <f>DATE(YEAR(tbl_raw_data[[#This Row],[Date Actioned]]), MONTH(tbl_raw_data[[#This Row],[Date Actioned]]), DAY(tbl_raw_data[[#This Row],[Date Actioned]]))</f>
        <v>45164</v>
      </c>
      <c r="L5669" s="55" t="str">
        <f>UPPER(TEXT(tbl_raw_data[[#This Row],[Updated_date]],"MMMM"))</f>
        <v>AUGUST</v>
      </c>
      <c r="M5669" s="55" t="str">
        <f>UPPER("Week "&amp;IF(ROUNDUP(DAY(tbl_raw_data[[#This Row],[Updated_date]])/7,0)=5,4,ROUNDUP(DAY(tbl_raw_data[[#This Row],[Updated_date]])/7,0)))</f>
        <v>WEEK 4</v>
      </c>
      <c r="N5669" s="57" t="str">
        <f>UPPER(VLOOKUP(tbl_raw_data[[#This Row],[Analyst]],[1]setting!$A$1:$B$15,2,0))</f>
        <v>HARDIK</v>
      </c>
      <c r="O5669" s="57" t="str">
        <f>UPPER(tbl_raw_data[[#This Row],[Outcome]])</f>
        <v>APPROVE</v>
      </c>
      <c r="P5669" s="57" t="str">
        <f>UPPER(tbl_raw_data[[#This Row],[Queue Name]])</f>
        <v>CONSUMER EXISTING</v>
      </c>
      <c r="Q5669" s="57" t="str">
        <f>IF(tbl_raw_data[[#This Row],[time_taken_in_mins]]&lt;=20,"SLA_MET","SLA_NOT_MET")</f>
        <v>SLA_MET</v>
      </c>
    </row>
    <row r="5670" spans="1:17" ht="15" customHeight="1" x14ac:dyDescent="0.25">
      <c r="A5670" s="5" t="s">
        <v>4651</v>
      </c>
      <c r="B5670" s="6">
        <v>45164.772604166668</v>
      </c>
      <c r="C5670" s="23">
        <v>45164.781412037039</v>
      </c>
      <c r="D5670" s="24" t="s">
        <v>13</v>
      </c>
      <c r="E5670" s="24" t="s">
        <v>28</v>
      </c>
      <c r="F5670" s="24" t="s">
        <v>42</v>
      </c>
      <c r="G5670" s="113" t="s">
        <v>29</v>
      </c>
      <c r="H56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70" s="48">
        <f>tbl_raw_data[[#This Row],[Date Actioned]]-tbl_raw_data[[#This Row],[Date Tagged]]</f>
        <v>8.8078703702194616E-3</v>
      </c>
      <c r="J5670" s="50">
        <f>HOUR(tbl_raw_data[[#This Row],[time_taken]])*60+MINUTE(tbl_raw_data[[#This Row],[time_taken]])+SECOND(tbl_raw_data[[#This Row],[time_taken]])/60</f>
        <v>12.683333333333334</v>
      </c>
      <c r="K5670" s="54">
        <f>DATE(YEAR(tbl_raw_data[[#This Row],[Date Actioned]]), MONTH(tbl_raw_data[[#This Row],[Date Actioned]]), DAY(tbl_raw_data[[#This Row],[Date Actioned]]))</f>
        <v>45164</v>
      </c>
      <c r="L5670" s="55" t="str">
        <f>UPPER(TEXT(tbl_raw_data[[#This Row],[Updated_date]],"MMMM"))</f>
        <v>AUGUST</v>
      </c>
      <c r="M5670" s="55" t="str">
        <f>UPPER("Week "&amp;IF(ROUNDUP(DAY(tbl_raw_data[[#This Row],[Updated_date]])/7,0)=5,4,ROUNDUP(DAY(tbl_raw_data[[#This Row],[Updated_date]])/7,0)))</f>
        <v>WEEK 4</v>
      </c>
      <c r="N5670" s="57" t="str">
        <f>UPPER(VLOOKUP(tbl_raw_data[[#This Row],[Analyst]],[1]setting!$A$1:$B$15,2,0))</f>
        <v>NITESH</v>
      </c>
      <c r="O5670" s="57" t="str">
        <f>UPPER(tbl_raw_data[[#This Row],[Outcome]])</f>
        <v>APPROVE</v>
      </c>
      <c r="P5670" s="57" t="str">
        <f>UPPER(tbl_raw_data[[#This Row],[Queue Name]])</f>
        <v>CONSUMER EXISTING</v>
      </c>
      <c r="Q5670" s="57" t="str">
        <f>IF(tbl_raw_data[[#This Row],[time_taken_in_mins]]&lt;=20,"SLA_MET","SLA_NOT_MET")</f>
        <v>SLA_MET</v>
      </c>
    </row>
    <row r="5671" spans="1:17" ht="15" customHeight="1" x14ac:dyDescent="0.25">
      <c r="A5671" s="11" t="s">
        <v>7341</v>
      </c>
      <c r="B5671" s="6">
        <v>45164.83693287037</v>
      </c>
      <c r="C5671" s="23">
        <v>45165.361203703702</v>
      </c>
      <c r="D5671" s="24" t="s">
        <v>46</v>
      </c>
      <c r="E5671" s="24" t="s">
        <v>41</v>
      </c>
      <c r="F5671" s="24" t="s">
        <v>55</v>
      </c>
      <c r="G5671" s="115"/>
      <c r="H56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1" s="48">
        <f>tbl_raw_data[[#This Row],[Date Actioned]]-tbl_raw_data[[#This Row],[Date Tagged]]</f>
        <v>0.52427083333168412</v>
      </c>
      <c r="J5671" s="50">
        <f>HOUR(tbl_raw_data[[#This Row],[time_taken]])*60+MINUTE(tbl_raw_data[[#This Row],[time_taken]])+SECOND(tbl_raw_data[[#This Row],[time_taken]])/60</f>
        <v>754.95</v>
      </c>
      <c r="K5671" s="54">
        <f>DATE(YEAR(tbl_raw_data[[#This Row],[Date Actioned]]), MONTH(tbl_raw_data[[#This Row],[Date Actioned]]), DAY(tbl_raw_data[[#This Row],[Date Actioned]]))</f>
        <v>45165</v>
      </c>
      <c r="L5671" s="55" t="str">
        <f>UPPER(TEXT(tbl_raw_data[[#This Row],[Updated_date]],"MMMM"))</f>
        <v>AUGUST</v>
      </c>
      <c r="M5671" s="55" t="str">
        <f>UPPER("Week "&amp;IF(ROUNDUP(DAY(tbl_raw_data[[#This Row],[Updated_date]])/7,0)=5,4,ROUNDUP(DAY(tbl_raw_data[[#This Row],[Updated_date]])/7,0)))</f>
        <v>WEEK 4</v>
      </c>
      <c r="N5671" s="57" t="str">
        <f>UPPER(VLOOKUP(tbl_raw_data[[#This Row],[Analyst]],[1]setting!$A$1:$B$15,2,0))</f>
        <v>CAMERON</v>
      </c>
      <c r="O5671" s="57" t="str">
        <f>UPPER(tbl_raw_data[[#This Row],[Outcome]])</f>
        <v>DECLINE</v>
      </c>
      <c r="P5671" s="57" t="str">
        <f>UPPER(tbl_raw_data[[#This Row],[Queue Name]])</f>
        <v>CONSUMER POST BUREAU</v>
      </c>
      <c r="Q5671" s="57" t="str">
        <f>IF(tbl_raw_data[[#This Row],[time_taken_in_mins]]&lt;=20,"SLA_MET","SLA_NOT_MET")</f>
        <v>SLA_NOT_MET</v>
      </c>
    </row>
    <row r="5672" spans="1:17" ht="15" customHeight="1" x14ac:dyDescent="0.25">
      <c r="A5672" s="5" t="s">
        <v>7340</v>
      </c>
      <c r="B5672" s="12">
        <v>45164.838935185187</v>
      </c>
      <c r="C5672" s="12">
        <v>45165.361030092594</v>
      </c>
      <c r="D5672" s="20" t="s">
        <v>13</v>
      </c>
      <c r="E5672" s="21" t="s">
        <v>28</v>
      </c>
      <c r="F5672" s="20" t="s">
        <v>73</v>
      </c>
      <c r="G5672" s="105"/>
      <c r="H56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2" s="48">
        <f>tbl_raw_data[[#This Row],[Date Actioned]]-tbl_raw_data[[#This Row],[Date Tagged]]</f>
        <v>0.5220949074064265</v>
      </c>
      <c r="J5672" s="50">
        <f>HOUR(tbl_raw_data[[#This Row],[time_taken]])*60+MINUTE(tbl_raw_data[[#This Row],[time_taken]])+SECOND(tbl_raw_data[[#This Row],[time_taken]])/60</f>
        <v>751.81666666666672</v>
      </c>
      <c r="K5672" s="54">
        <f>DATE(YEAR(tbl_raw_data[[#This Row],[Date Actioned]]), MONTH(tbl_raw_data[[#This Row],[Date Actioned]]), DAY(tbl_raw_data[[#This Row],[Date Actioned]]))</f>
        <v>45165</v>
      </c>
      <c r="L5672" s="55" t="str">
        <f>UPPER(TEXT(tbl_raw_data[[#This Row],[Updated_date]],"MMMM"))</f>
        <v>AUGUST</v>
      </c>
      <c r="M5672" s="55" t="str">
        <f>UPPER("Week "&amp;IF(ROUNDUP(DAY(tbl_raw_data[[#This Row],[Updated_date]])/7,0)=5,4,ROUNDUP(DAY(tbl_raw_data[[#This Row],[Updated_date]])/7,0)))</f>
        <v>WEEK 4</v>
      </c>
      <c r="N5672" s="57" t="str">
        <f>UPPER(VLOOKUP(tbl_raw_data[[#This Row],[Analyst]],[1]setting!$A$1:$B$15,2,0))</f>
        <v>SHAHID</v>
      </c>
      <c r="O5672" s="57" t="str">
        <f>UPPER(tbl_raw_data[[#This Row],[Outcome]])</f>
        <v>APPROVE</v>
      </c>
      <c r="P5672" s="57" t="str">
        <f>UPPER(tbl_raw_data[[#This Row],[Queue Name]])</f>
        <v>CONSUMER EXISTING</v>
      </c>
      <c r="Q5672" s="57" t="str">
        <f>IF(tbl_raw_data[[#This Row],[time_taken_in_mins]]&lt;=20,"SLA_MET","SLA_NOT_MET")</f>
        <v>SLA_NOT_MET</v>
      </c>
    </row>
    <row r="5673" spans="1:17" ht="15" customHeight="1" x14ac:dyDescent="0.25">
      <c r="A5673" s="11" t="s">
        <v>7325</v>
      </c>
      <c r="B5673" s="12">
        <v>45164.860196759262</v>
      </c>
      <c r="C5673" s="27">
        <v>45165.360150462962</v>
      </c>
      <c r="D5673" s="28" t="s">
        <v>13</v>
      </c>
      <c r="E5673" s="28" t="s">
        <v>41</v>
      </c>
      <c r="F5673" s="28" t="s">
        <v>73</v>
      </c>
      <c r="G5673" s="114"/>
      <c r="H56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3" s="48">
        <f>tbl_raw_data[[#This Row],[Date Actioned]]-tbl_raw_data[[#This Row],[Date Tagged]]</f>
        <v>0.49995370370015735</v>
      </c>
      <c r="J5673" s="50">
        <f>HOUR(tbl_raw_data[[#This Row],[time_taken]])*60+MINUTE(tbl_raw_data[[#This Row],[time_taken]])+SECOND(tbl_raw_data[[#This Row],[time_taken]])/60</f>
        <v>719.93333333333328</v>
      </c>
      <c r="K5673" s="54">
        <f>DATE(YEAR(tbl_raw_data[[#This Row],[Date Actioned]]), MONTH(tbl_raw_data[[#This Row],[Date Actioned]]), DAY(tbl_raw_data[[#This Row],[Date Actioned]]))</f>
        <v>45165</v>
      </c>
      <c r="L5673" s="55" t="str">
        <f>UPPER(TEXT(tbl_raw_data[[#This Row],[Updated_date]],"MMMM"))</f>
        <v>AUGUST</v>
      </c>
      <c r="M5673" s="55" t="str">
        <f>UPPER("Week "&amp;IF(ROUNDUP(DAY(tbl_raw_data[[#This Row],[Updated_date]])/7,0)=5,4,ROUNDUP(DAY(tbl_raw_data[[#This Row],[Updated_date]])/7,0)))</f>
        <v>WEEK 4</v>
      </c>
      <c r="N5673" s="57" t="str">
        <f>UPPER(VLOOKUP(tbl_raw_data[[#This Row],[Analyst]],[1]setting!$A$1:$B$15,2,0))</f>
        <v>SHAHID</v>
      </c>
      <c r="O5673" s="57" t="str">
        <f>UPPER(tbl_raw_data[[#This Row],[Outcome]])</f>
        <v>APPROVE</v>
      </c>
      <c r="P5673" s="57" t="str">
        <f>UPPER(tbl_raw_data[[#This Row],[Queue Name]])</f>
        <v>CONSUMER POST BUREAU</v>
      </c>
      <c r="Q5673" s="57" t="str">
        <f>IF(tbl_raw_data[[#This Row],[time_taken_in_mins]]&lt;=20,"SLA_MET","SLA_NOT_MET")</f>
        <v>SLA_NOT_MET</v>
      </c>
    </row>
    <row r="5674" spans="1:17" ht="15" customHeight="1" x14ac:dyDescent="0.25">
      <c r="A5674" s="22" t="s">
        <v>7314</v>
      </c>
      <c r="B5674" s="6">
        <v>45164.875474537039</v>
      </c>
      <c r="C5674" s="23">
        <v>45165.361817129633</v>
      </c>
      <c r="D5674" s="24" t="s">
        <v>13</v>
      </c>
      <c r="E5674" s="24" t="s">
        <v>41</v>
      </c>
      <c r="F5674" s="24" t="s">
        <v>73</v>
      </c>
      <c r="G5674" s="115"/>
      <c r="H56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4" s="48">
        <f>tbl_raw_data[[#This Row],[Date Actioned]]-tbl_raw_data[[#This Row],[Date Tagged]]</f>
        <v>0.48634259259415558</v>
      </c>
      <c r="J5674" s="50">
        <f>HOUR(tbl_raw_data[[#This Row],[time_taken]])*60+MINUTE(tbl_raw_data[[#This Row],[time_taken]])+SECOND(tbl_raw_data[[#This Row],[time_taken]])/60</f>
        <v>700.33333333333337</v>
      </c>
      <c r="K5674" s="54">
        <f>DATE(YEAR(tbl_raw_data[[#This Row],[Date Actioned]]), MONTH(tbl_raw_data[[#This Row],[Date Actioned]]), DAY(tbl_raw_data[[#This Row],[Date Actioned]]))</f>
        <v>45165</v>
      </c>
      <c r="L5674" s="55" t="str">
        <f>UPPER(TEXT(tbl_raw_data[[#This Row],[Updated_date]],"MMMM"))</f>
        <v>AUGUST</v>
      </c>
      <c r="M5674" s="55" t="str">
        <f>UPPER("Week "&amp;IF(ROUNDUP(DAY(tbl_raw_data[[#This Row],[Updated_date]])/7,0)=5,4,ROUNDUP(DAY(tbl_raw_data[[#This Row],[Updated_date]])/7,0)))</f>
        <v>WEEK 4</v>
      </c>
      <c r="N5674" s="57" t="str">
        <f>UPPER(VLOOKUP(tbl_raw_data[[#This Row],[Analyst]],[1]setting!$A$1:$B$15,2,0))</f>
        <v>SHAHID</v>
      </c>
      <c r="O5674" s="57" t="str">
        <f>UPPER(tbl_raw_data[[#This Row],[Outcome]])</f>
        <v>APPROVE</v>
      </c>
      <c r="P5674" s="57" t="str">
        <f>UPPER(tbl_raw_data[[#This Row],[Queue Name]])</f>
        <v>CONSUMER POST BUREAU</v>
      </c>
      <c r="Q5674" s="57" t="str">
        <f>IF(tbl_raw_data[[#This Row],[time_taken_in_mins]]&lt;=20,"SLA_MET","SLA_NOT_MET")</f>
        <v>SLA_NOT_MET</v>
      </c>
    </row>
    <row r="5675" spans="1:17" ht="15" customHeight="1" x14ac:dyDescent="0.25">
      <c r="A5675" s="5" t="s">
        <v>7305</v>
      </c>
      <c r="B5675" s="12">
        <v>45164.892291666663</v>
      </c>
      <c r="C5675" s="27">
        <v>45165.36791666667</v>
      </c>
      <c r="D5675" s="28" t="s">
        <v>13</v>
      </c>
      <c r="E5675" s="28" t="s">
        <v>41</v>
      </c>
      <c r="F5675" s="28" t="s">
        <v>55</v>
      </c>
      <c r="G5675" s="114"/>
      <c r="H56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5" s="48">
        <f>tbl_raw_data[[#This Row],[Date Actioned]]-tbl_raw_data[[#This Row],[Date Tagged]]</f>
        <v>0.47562500000640284</v>
      </c>
      <c r="J5675" s="50">
        <f>HOUR(tbl_raw_data[[#This Row],[time_taken]])*60+MINUTE(tbl_raw_data[[#This Row],[time_taken]])+SECOND(tbl_raw_data[[#This Row],[time_taken]])/60</f>
        <v>684.9</v>
      </c>
      <c r="K5675" s="54">
        <f>DATE(YEAR(tbl_raw_data[[#This Row],[Date Actioned]]), MONTH(tbl_raw_data[[#This Row],[Date Actioned]]), DAY(tbl_raw_data[[#This Row],[Date Actioned]]))</f>
        <v>45165</v>
      </c>
      <c r="L5675" s="55" t="str">
        <f>UPPER(TEXT(tbl_raw_data[[#This Row],[Updated_date]],"MMMM"))</f>
        <v>AUGUST</v>
      </c>
      <c r="M5675" s="55" t="str">
        <f>UPPER("Week "&amp;IF(ROUNDUP(DAY(tbl_raw_data[[#This Row],[Updated_date]])/7,0)=5,4,ROUNDUP(DAY(tbl_raw_data[[#This Row],[Updated_date]])/7,0)))</f>
        <v>WEEK 4</v>
      </c>
      <c r="N5675" s="57" t="str">
        <f>UPPER(VLOOKUP(tbl_raw_data[[#This Row],[Analyst]],[1]setting!$A$1:$B$15,2,0))</f>
        <v>CAMERON</v>
      </c>
      <c r="O5675" s="57" t="str">
        <f>UPPER(tbl_raw_data[[#This Row],[Outcome]])</f>
        <v>APPROVE</v>
      </c>
      <c r="P5675" s="57" t="str">
        <f>UPPER(tbl_raw_data[[#This Row],[Queue Name]])</f>
        <v>CONSUMER POST BUREAU</v>
      </c>
      <c r="Q5675" s="57" t="str">
        <f>IF(tbl_raw_data[[#This Row],[time_taken_in_mins]]&lt;=20,"SLA_MET","SLA_NOT_MET")</f>
        <v>SLA_NOT_MET</v>
      </c>
    </row>
    <row r="5676" spans="1:17" ht="15" customHeight="1" x14ac:dyDescent="0.25">
      <c r="A5676" s="22" t="s">
        <v>7303</v>
      </c>
      <c r="B5676" s="12">
        <v>45164.89570601852</v>
      </c>
      <c r="C5676" s="27">
        <v>45165.367048611108</v>
      </c>
      <c r="D5676" s="28" t="s">
        <v>46</v>
      </c>
      <c r="E5676" s="28" t="s">
        <v>41</v>
      </c>
      <c r="F5676" s="28" t="s">
        <v>73</v>
      </c>
      <c r="G5676" s="114"/>
      <c r="H56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6" s="48">
        <f>tbl_raw_data[[#This Row],[Date Actioned]]-tbl_raw_data[[#This Row],[Date Tagged]]</f>
        <v>0.4713425925874617</v>
      </c>
      <c r="J5676" s="50">
        <f>HOUR(tbl_raw_data[[#This Row],[time_taken]])*60+MINUTE(tbl_raw_data[[#This Row],[time_taken]])+SECOND(tbl_raw_data[[#This Row],[time_taken]])/60</f>
        <v>678.73333333333335</v>
      </c>
      <c r="K5676" s="54">
        <f>DATE(YEAR(tbl_raw_data[[#This Row],[Date Actioned]]), MONTH(tbl_raw_data[[#This Row],[Date Actioned]]), DAY(tbl_raw_data[[#This Row],[Date Actioned]]))</f>
        <v>45165</v>
      </c>
      <c r="L5676" s="55" t="str">
        <f>UPPER(TEXT(tbl_raw_data[[#This Row],[Updated_date]],"MMMM"))</f>
        <v>AUGUST</v>
      </c>
      <c r="M5676" s="55" t="str">
        <f>UPPER("Week "&amp;IF(ROUNDUP(DAY(tbl_raw_data[[#This Row],[Updated_date]])/7,0)=5,4,ROUNDUP(DAY(tbl_raw_data[[#This Row],[Updated_date]])/7,0)))</f>
        <v>WEEK 4</v>
      </c>
      <c r="N5676" s="57" t="str">
        <f>UPPER(VLOOKUP(tbl_raw_data[[#This Row],[Analyst]],[1]setting!$A$1:$B$15,2,0))</f>
        <v>SHAHID</v>
      </c>
      <c r="O5676" s="57" t="str">
        <f>UPPER(tbl_raw_data[[#This Row],[Outcome]])</f>
        <v>DECLINE</v>
      </c>
      <c r="P5676" s="57" t="str">
        <f>UPPER(tbl_raw_data[[#This Row],[Queue Name]])</f>
        <v>CONSUMER POST BUREAU</v>
      </c>
      <c r="Q5676" s="57" t="str">
        <f>IF(tbl_raw_data[[#This Row],[time_taken_in_mins]]&lt;=20,"SLA_MET","SLA_NOT_MET")</f>
        <v>SLA_NOT_MET</v>
      </c>
    </row>
    <row r="5677" spans="1:17" ht="15" customHeight="1" x14ac:dyDescent="0.25">
      <c r="A5677" s="5" t="s">
        <v>7292</v>
      </c>
      <c r="B5677" s="12">
        <v>45164.926238425927</v>
      </c>
      <c r="C5677" s="23">
        <v>45165.371666666666</v>
      </c>
      <c r="D5677" s="24" t="s">
        <v>8</v>
      </c>
      <c r="E5677" s="24" t="s">
        <v>41</v>
      </c>
      <c r="F5677" s="24" t="s">
        <v>73</v>
      </c>
      <c r="G5677" s="115"/>
      <c r="H56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7" s="48">
        <f>tbl_raw_data[[#This Row],[Date Actioned]]-tbl_raw_data[[#This Row],[Date Tagged]]</f>
        <v>0.44542824073869269</v>
      </c>
      <c r="J5677" s="50">
        <f>HOUR(tbl_raw_data[[#This Row],[time_taken]])*60+MINUTE(tbl_raw_data[[#This Row],[time_taken]])+SECOND(tbl_raw_data[[#This Row],[time_taken]])/60</f>
        <v>641.41666666666663</v>
      </c>
      <c r="K5677" s="54">
        <f>DATE(YEAR(tbl_raw_data[[#This Row],[Date Actioned]]), MONTH(tbl_raw_data[[#This Row],[Date Actioned]]), DAY(tbl_raw_data[[#This Row],[Date Actioned]]))</f>
        <v>45165</v>
      </c>
      <c r="L5677" s="55" t="str">
        <f>UPPER(TEXT(tbl_raw_data[[#This Row],[Updated_date]],"MMMM"))</f>
        <v>AUGUST</v>
      </c>
      <c r="M5677" s="55" t="str">
        <f>UPPER("Week "&amp;IF(ROUNDUP(DAY(tbl_raw_data[[#This Row],[Updated_date]])/7,0)=5,4,ROUNDUP(DAY(tbl_raw_data[[#This Row],[Updated_date]])/7,0)))</f>
        <v>WEEK 4</v>
      </c>
      <c r="N5677" s="57" t="str">
        <f>UPPER(VLOOKUP(tbl_raw_data[[#This Row],[Analyst]],[1]setting!$A$1:$B$15,2,0))</f>
        <v>SHAHID</v>
      </c>
      <c r="O5677" s="57" t="str">
        <f>UPPER(tbl_raw_data[[#This Row],[Outcome]])</f>
        <v>WITHDRAW</v>
      </c>
      <c r="P5677" s="57" t="str">
        <f>UPPER(tbl_raw_data[[#This Row],[Queue Name]])</f>
        <v>CONSUMER POST BUREAU</v>
      </c>
      <c r="Q5677" s="57" t="str">
        <f>IF(tbl_raw_data[[#This Row],[time_taken_in_mins]]&lt;=20,"SLA_MET","SLA_NOT_MET")</f>
        <v>SLA_NOT_MET</v>
      </c>
    </row>
    <row r="5678" spans="1:17" ht="15" customHeight="1" x14ac:dyDescent="0.25">
      <c r="A5678" s="5" t="s">
        <v>7254</v>
      </c>
      <c r="B5678" s="12">
        <v>45165.139328703706</v>
      </c>
      <c r="C5678" s="12">
        <v>45165.35496527778</v>
      </c>
      <c r="D5678" s="20" t="s">
        <v>8</v>
      </c>
      <c r="E5678" s="21" t="s">
        <v>41</v>
      </c>
      <c r="F5678" s="20" t="s">
        <v>73</v>
      </c>
      <c r="G5678" s="105"/>
      <c r="H56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8" s="48">
        <f>tbl_raw_data[[#This Row],[Date Actioned]]-tbl_raw_data[[#This Row],[Date Tagged]]</f>
        <v>0.21563657407386927</v>
      </c>
      <c r="J5678" s="50">
        <f>HOUR(tbl_raw_data[[#This Row],[time_taken]])*60+MINUTE(tbl_raw_data[[#This Row],[time_taken]])+SECOND(tbl_raw_data[[#This Row],[time_taken]])/60</f>
        <v>310.51666666666665</v>
      </c>
      <c r="K5678" s="54">
        <f>DATE(YEAR(tbl_raw_data[[#This Row],[Date Actioned]]), MONTH(tbl_raw_data[[#This Row],[Date Actioned]]), DAY(tbl_raw_data[[#This Row],[Date Actioned]]))</f>
        <v>45165</v>
      </c>
      <c r="L5678" s="55" t="str">
        <f>UPPER(TEXT(tbl_raw_data[[#This Row],[Updated_date]],"MMMM"))</f>
        <v>AUGUST</v>
      </c>
      <c r="M5678" s="55" t="str">
        <f>UPPER("Week "&amp;IF(ROUNDUP(DAY(tbl_raw_data[[#This Row],[Updated_date]])/7,0)=5,4,ROUNDUP(DAY(tbl_raw_data[[#This Row],[Updated_date]])/7,0)))</f>
        <v>WEEK 4</v>
      </c>
      <c r="N5678" s="57" t="str">
        <f>UPPER(VLOOKUP(tbl_raw_data[[#This Row],[Analyst]],[1]setting!$A$1:$B$15,2,0))</f>
        <v>SHAHID</v>
      </c>
      <c r="O5678" s="57" t="str">
        <f>UPPER(tbl_raw_data[[#This Row],[Outcome]])</f>
        <v>WITHDRAW</v>
      </c>
      <c r="P5678" s="57" t="str">
        <f>UPPER(tbl_raw_data[[#This Row],[Queue Name]])</f>
        <v>CONSUMER POST BUREAU</v>
      </c>
      <c r="Q5678" s="57" t="str">
        <f>IF(tbl_raw_data[[#This Row],[time_taken_in_mins]]&lt;=20,"SLA_MET","SLA_NOT_MET")</f>
        <v>SLA_NOT_MET</v>
      </c>
    </row>
    <row r="5679" spans="1:17" ht="15" customHeight="1" x14ac:dyDescent="0.25">
      <c r="A5679" s="11" t="s">
        <v>7250</v>
      </c>
      <c r="B5679" s="12">
        <v>45165.199386574073</v>
      </c>
      <c r="C5679" s="12">
        <v>45165.357152777775</v>
      </c>
      <c r="D5679" s="20" t="s">
        <v>8</v>
      </c>
      <c r="E5679" s="21" t="s">
        <v>41</v>
      </c>
      <c r="F5679" s="20" t="s">
        <v>73</v>
      </c>
      <c r="G5679" s="105"/>
      <c r="H56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79" s="48">
        <f>tbl_raw_data[[#This Row],[Date Actioned]]-tbl_raw_data[[#This Row],[Date Tagged]]</f>
        <v>0.15776620370161254</v>
      </c>
      <c r="J5679" s="50">
        <f>HOUR(tbl_raw_data[[#This Row],[time_taken]])*60+MINUTE(tbl_raw_data[[#This Row],[time_taken]])+SECOND(tbl_raw_data[[#This Row],[time_taken]])/60</f>
        <v>227.18333333333334</v>
      </c>
      <c r="K5679" s="54">
        <f>DATE(YEAR(tbl_raw_data[[#This Row],[Date Actioned]]), MONTH(tbl_raw_data[[#This Row],[Date Actioned]]), DAY(tbl_raw_data[[#This Row],[Date Actioned]]))</f>
        <v>45165</v>
      </c>
      <c r="L5679" s="55" t="str">
        <f>UPPER(TEXT(tbl_raw_data[[#This Row],[Updated_date]],"MMMM"))</f>
        <v>AUGUST</v>
      </c>
      <c r="M5679" s="55" t="str">
        <f>UPPER("Week "&amp;IF(ROUNDUP(DAY(tbl_raw_data[[#This Row],[Updated_date]])/7,0)=5,4,ROUNDUP(DAY(tbl_raw_data[[#This Row],[Updated_date]])/7,0)))</f>
        <v>WEEK 4</v>
      </c>
      <c r="N5679" s="57" t="str">
        <f>UPPER(VLOOKUP(tbl_raw_data[[#This Row],[Analyst]],[1]setting!$A$1:$B$15,2,0))</f>
        <v>SHAHID</v>
      </c>
      <c r="O5679" s="57" t="str">
        <f>UPPER(tbl_raw_data[[#This Row],[Outcome]])</f>
        <v>WITHDRAW</v>
      </c>
      <c r="P5679" s="57" t="str">
        <f>UPPER(tbl_raw_data[[#This Row],[Queue Name]])</f>
        <v>CONSUMER POST BUREAU</v>
      </c>
      <c r="Q5679" s="57" t="str">
        <f>IF(tbl_raw_data[[#This Row],[time_taken_in_mins]]&lt;=20,"SLA_MET","SLA_NOT_MET")</f>
        <v>SLA_NOT_MET</v>
      </c>
    </row>
    <row r="5680" spans="1:17" ht="15" customHeight="1" x14ac:dyDescent="0.25">
      <c r="A5680" s="22" t="s">
        <v>758</v>
      </c>
      <c r="B5680" s="12">
        <v>45165.382361111115</v>
      </c>
      <c r="C5680" s="12">
        <v>45165.385613425926</v>
      </c>
      <c r="D5680" s="20" t="s">
        <v>8</v>
      </c>
      <c r="E5680" s="21" t="s">
        <v>41</v>
      </c>
      <c r="F5680" s="20" t="s">
        <v>73</v>
      </c>
      <c r="G5680" s="105"/>
      <c r="H56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0" s="48">
        <f>tbl_raw_data[[#This Row],[Date Actioned]]-tbl_raw_data[[#This Row],[Date Tagged]]</f>
        <v>3.2523148111067712E-3</v>
      </c>
      <c r="J5680" s="50">
        <f>HOUR(tbl_raw_data[[#This Row],[time_taken]])*60+MINUTE(tbl_raw_data[[#This Row],[time_taken]])+SECOND(tbl_raw_data[[#This Row],[time_taken]])/60</f>
        <v>4.6833333333333336</v>
      </c>
      <c r="K5680" s="54">
        <f>DATE(YEAR(tbl_raw_data[[#This Row],[Date Actioned]]), MONTH(tbl_raw_data[[#This Row],[Date Actioned]]), DAY(tbl_raw_data[[#This Row],[Date Actioned]]))</f>
        <v>45165</v>
      </c>
      <c r="L5680" s="55" t="str">
        <f>UPPER(TEXT(tbl_raw_data[[#This Row],[Updated_date]],"MMMM"))</f>
        <v>AUGUST</v>
      </c>
      <c r="M5680" s="55" t="str">
        <f>UPPER("Week "&amp;IF(ROUNDUP(DAY(tbl_raw_data[[#This Row],[Updated_date]])/7,0)=5,4,ROUNDUP(DAY(tbl_raw_data[[#This Row],[Updated_date]])/7,0)))</f>
        <v>WEEK 4</v>
      </c>
      <c r="N5680" s="57" t="str">
        <f>UPPER(VLOOKUP(tbl_raw_data[[#This Row],[Analyst]],[1]setting!$A$1:$B$15,2,0))</f>
        <v>SHAHID</v>
      </c>
      <c r="O5680" s="57" t="str">
        <f>UPPER(tbl_raw_data[[#This Row],[Outcome]])</f>
        <v>WITHDRAW</v>
      </c>
      <c r="P5680" s="57" t="str">
        <f>UPPER(tbl_raw_data[[#This Row],[Queue Name]])</f>
        <v>CONSUMER POST BUREAU</v>
      </c>
      <c r="Q5680" s="57" t="str">
        <f>IF(tbl_raw_data[[#This Row],[time_taken_in_mins]]&lt;=20,"SLA_MET","SLA_NOT_MET")</f>
        <v>SLA_MET</v>
      </c>
    </row>
    <row r="5681" spans="1:17" ht="15" customHeight="1" x14ac:dyDescent="0.25">
      <c r="A5681" s="5" t="s">
        <v>2828</v>
      </c>
      <c r="B5681" s="12">
        <v>45165.430983796294</v>
      </c>
      <c r="C5681" s="12">
        <v>45165.437083333331</v>
      </c>
      <c r="D5681" s="20" t="s">
        <v>8</v>
      </c>
      <c r="E5681" s="21" t="s">
        <v>9</v>
      </c>
      <c r="F5681" s="20" t="s">
        <v>10</v>
      </c>
      <c r="G5681" s="105" t="s">
        <v>1052</v>
      </c>
      <c r="H56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1" s="48">
        <f>tbl_raw_data[[#This Row],[Date Actioned]]-tbl_raw_data[[#This Row],[Date Tagged]]</f>
        <v>6.0995370367891155E-3</v>
      </c>
      <c r="J5681" s="50">
        <f>HOUR(tbl_raw_data[[#This Row],[time_taken]])*60+MINUTE(tbl_raw_data[[#This Row],[time_taken]])+SECOND(tbl_raw_data[[#This Row],[time_taken]])/60</f>
        <v>8.7833333333333332</v>
      </c>
      <c r="K5681" s="54">
        <f>DATE(YEAR(tbl_raw_data[[#This Row],[Date Actioned]]), MONTH(tbl_raw_data[[#This Row],[Date Actioned]]), DAY(tbl_raw_data[[#This Row],[Date Actioned]]))</f>
        <v>45165</v>
      </c>
      <c r="L5681" s="55" t="str">
        <f>UPPER(TEXT(tbl_raw_data[[#This Row],[Updated_date]],"MMMM"))</f>
        <v>AUGUST</v>
      </c>
      <c r="M5681" s="55" t="str">
        <f>UPPER("Week "&amp;IF(ROUNDUP(DAY(tbl_raw_data[[#This Row],[Updated_date]])/7,0)=5,4,ROUNDUP(DAY(tbl_raw_data[[#This Row],[Updated_date]])/7,0)))</f>
        <v>WEEK 4</v>
      </c>
      <c r="N5681" s="57" t="str">
        <f>UPPER(VLOOKUP(tbl_raw_data[[#This Row],[Analyst]],[1]setting!$A$1:$B$15,2,0))</f>
        <v>SAM</v>
      </c>
      <c r="O5681" s="57" t="str">
        <f>UPPER(tbl_raw_data[[#This Row],[Outcome]])</f>
        <v>WITHDRAW</v>
      </c>
      <c r="P5681" s="57" t="str">
        <f>UPPER(tbl_raw_data[[#This Row],[Queue Name]])</f>
        <v>CONSUMER PRE BUREAU</v>
      </c>
      <c r="Q5681" s="57" t="str">
        <f>IF(tbl_raw_data[[#This Row],[time_taken_in_mins]]&lt;=20,"SLA_MET","SLA_NOT_MET")</f>
        <v>SLA_MET</v>
      </c>
    </row>
    <row r="5682" spans="1:17" ht="15" customHeight="1" x14ac:dyDescent="0.25">
      <c r="A5682" s="11" t="s">
        <v>181</v>
      </c>
      <c r="B5682" s="12">
        <v>45165.439953703702</v>
      </c>
      <c r="C5682" s="12">
        <v>45165.441805555558</v>
      </c>
      <c r="D5682" s="20" t="s">
        <v>8</v>
      </c>
      <c r="E5682" s="21" t="s">
        <v>9</v>
      </c>
      <c r="F5682" s="20" t="s">
        <v>14</v>
      </c>
      <c r="G5682" s="105" t="s">
        <v>180</v>
      </c>
      <c r="H56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2" s="48">
        <f>tbl_raw_data[[#This Row],[Date Actioned]]-tbl_raw_data[[#This Row],[Date Tagged]]</f>
        <v>1.8518518554628827E-3</v>
      </c>
      <c r="J5682" s="50">
        <f>HOUR(tbl_raw_data[[#This Row],[time_taken]])*60+MINUTE(tbl_raw_data[[#This Row],[time_taken]])+SECOND(tbl_raw_data[[#This Row],[time_taken]])/60</f>
        <v>2.6666666666666665</v>
      </c>
      <c r="K5682" s="54">
        <f>DATE(YEAR(tbl_raw_data[[#This Row],[Date Actioned]]), MONTH(tbl_raw_data[[#This Row],[Date Actioned]]), DAY(tbl_raw_data[[#This Row],[Date Actioned]]))</f>
        <v>45165</v>
      </c>
      <c r="L5682" s="55" t="str">
        <f>UPPER(TEXT(tbl_raw_data[[#This Row],[Updated_date]],"MMMM"))</f>
        <v>AUGUST</v>
      </c>
      <c r="M5682" s="55" t="str">
        <f>UPPER("Week "&amp;IF(ROUNDUP(DAY(tbl_raw_data[[#This Row],[Updated_date]])/7,0)=5,4,ROUNDUP(DAY(tbl_raw_data[[#This Row],[Updated_date]])/7,0)))</f>
        <v>WEEK 4</v>
      </c>
      <c r="N5682" s="57" t="str">
        <f>UPPER(VLOOKUP(tbl_raw_data[[#This Row],[Analyst]],[1]setting!$A$1:$B$15,2,0))</f>
        <v>HARDIK</v>
      </c>
      <c r="O5682" s="57" t="str">
        <f>UPPER(tbl_raw_data[[#This Row],[Outcome]])</f>
        <v>WITHDRAW</v>
      </c>
      <c r="P5682" s="57" t="str">
        <f>UPPER(tbl_raw_data[[#This Row],[Queue Name]])</f>
        <v>CONSUMER PRE BUREAU</v>
      </c>
      <c r="Q5682" s="57" t="str">
        <f>IF(tbl_raw_data[[#This Row],[time_taken_in_mins]]&lt;=20,"SLA_MET","SLA_NOT_MET")</f>
        <v>SLA_MET</v>
      </c>
    </row>
    <row r="5683" spans="1:17" ht="15" customHeight="1" x14ac:dyDescent="0.25">
      <c r="A5683" s="11" t="s">
        <v>1743</v>
      </c>
      <c r="B5683" s="12">
        <v>45165.442291666666</v>
      </c>
      <c r="C5683" s="12">
        <v>45165.447002314817</v>
      </c>
      <c r="D5683" s="20" t="s">
        <v>13</v>
      </c>
      <c r="E5683" s="21" t="s">
        <v>9</v>
      </c>
      <c r="F5683" s="20" t="s">
        <v>10</v>
      </c>
      <c r="G5683" s="105" t="s">
        <v>67</v>
      </c>
      <c r="H56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83" s="48">
        <f>tbl_raw_data[[#This Row],[Date Actioned]]-tbl_raw_data[[#This Row],[Date Tagged]]</f>
        <v>4.7106481506489217E-3</v>
      </c>
      <c r="J5683" s="50">
        <f>HOUR(tbl_raw_data[[#This Row],[time_taken]])*60+MINUTE(tbl_raw_data[[#This Row],[time_taken]])+SECOND(tbl_raw_data[[#This Row],[time_taken]])/60</f>
        <v>6.7833333333333332</v>
      </c>
      <c r="K5683" s="54">
        <f>DATE(YEAR(tbl_raw_data[[#This Row],[Date Actioned]]), MONTH(tbl_raw_data[[#This Row],[Date Actioned]]), DAY(tbl_raw_data[[#This Row],[Date Actioned]]))</f>
        <v>45165</v>
      </c>
      <c r="L5683" s="55" t="str">
        <f>UPPER(TEXT(tbl_raw_data[[#This Row],[Updated_date]],"MMMM"))</f>
        <v>AUGUST</v>
      </c>
      <c r="M5683" s="55" t="str">
        <f>UPPER("Week "&amp;IF(ROUNDUP(DAY(tbl_raw_data[[#This Row],[Updated_date]])/7,0)=5,4,ROUNDUP(DAY(tbl_raw_data[[#This Row],[Updated_date]])/7,0)))</f>
        <v>WEEK 4</v>
      </c>
      <c r="N5683" s="57" t="str">
        <f>UPPER(VLOOKUP(tbl_raw_data[[#This Row],[Analyst]],[1]setting!$A$1:$B$15,2,0))</f>
        <v>SAM</v>
      </c>
      <c r="O5683" s="57" t="str">
        <f>UPPER(tbl_raw_data[[#This Row],[Outcome]])</f>
        <v>APPROVE</v>
      </c>
      <c r="P5683" s="57" t="str">
        <f>UPPER(tbl_raw_data[[#This Row],[Queue Name]])</f>
        <v>CONSUMER PRE BUREAU</v>
      </c>
      <c r="Q5683" s="57" t="str">
        <f>IF(tbl_raw_data[[#This Row],[time_taken_in_mins]]&lt;=20,"SLA_MET","SLA_NOT_MET")</f>
        <v>SLA_MET</v>
      </c>
    </row>
    <row r="5684" spans="1:17" ht="15" customHeight="1" x14ac:dyDescent="0.25">
      <c r="A5684" s="22" t="s">
        <v>1588</v>
      </c>
      <c r="B5684" s="12">
        <v>45165.44295138889</v>
      </c>
      <c r="C5684" s="12">
        <v>45165.447511574072</v>
      </c>
      <c r="D5684" s="20" t="s">
        <v>8</v>
      </c>
      <c r="E5684" s="21" t="s">
        <v>9</v>
      </c>
      <c r="F5684" s="20" t="s">
        <v>14</v>
      </c>
      <c r="G5684" s="105" t="s">
        <v>1587</v>
      </c>
      <c r="H56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4" s="48">
        <f>tbl_raw_data[[#This Row],[Date Actioned]]-tbl_raw_data[[#This Row],[Date Tagged]]</f>
        <v>4.5601851816172712E-3</v>
      </c>
      <c r="J5684" s="50">
        <f>HOUR(tbl_raw_data[[#This Row],[time_taken]])*60+MINUTE(tbl_raw_data[[#This Row],[time_taken]])+SECOND(tbl_raw_data[[#This Row],[time_taken]])/60</f>
        <v>6.5666666666666664</v>
      </c>
      <c r="K5684" s="54">
        <f>DATE(YEAR(tbl_raw_data[[#This Row],[Date Actioned]]), MONTH(tbl_raw_data[[#This Row],[Date Actioned]]), DAY(tbl_raw_data[[#This Row],[Date Actioned]]))</f>
        <v>45165</v>
      </c>
      <c r="L5684" s="55" t="str">
        <f>UPPER(TEXT(tbl_raw_data[[#This Row],[Updated_date]],"MMMM"))</f>
        <v>AUGUST</v>
      </c>
      <c r="M5684" s="55" t="str">
        <f>UPPER("Week "&amp;IF(ROUNDUP(DAY(tbl_raw_data[[#This Row],[Updated_date]])/7,0)=5,4,ROUNDUP(DAY(tbl_raw_data[[#This Row],[Updated_date]])/7,0)))</f>
        <v>WEEK 4</v>
      </c>
      <c r="N5684" s="57" t="str">
        <f>UPPER(VLOOKUP(tbl_raw_data[[#This Row],[Analyst]],[1]setting!$A$1:$B$15,2,0))</f>
        <v>HARDIK</v>
      </c>
      <c r="O5684" s="57" t="str">
        <f>UPPER(tbl_raw_data[[#This Row],[Outcome]])</f>
        <v>WITHDRAW</v>
      </c>
      <c r="P5684" s="57" t="str">
        <f>UPPER(tbl_raw_data[[#This Row],[Queue Name]])</f>
        <v>CONSUMER PRE BUREAU</v>
      </c>
      <c r="Q5684" s="57" t="str">
        <f>IF(tbl_raw_data[[#This Row],[time_taken_in_mins]]&lt;=20,"SLA_MET","SLA_NOT_MET")</f>
        <v>SLA_MET</v>
      </c>
    </row>
    <row r="5685" spans="1:17" ht="39" x14ac:dyDescent="0.25">
      <c r="A5685" s="5" t="s">
        <v>2201</v>
      </c>
      <c r="B5685" s="12">
        <v>45165.444513888891</v>
      </c>
      <c r="C5685" s="12">
        <v>45165.449861111112</v>
      </c>
      <c r="D5685" s="20" t="s">
        <v>8</v>
      </c>
      <c r="E5685" s="21" t="s">
        <v>28</v>
      </c>
      <c r="F5685" s="20" t="s">
        <v>10</v>
      </c>
      <c r="G5685" s="105" t="s">
        <v>493</v>
      </c>
      <c r="H56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85" s="48">
        <f>tbl_raw_data[[#This Row],[Date Actioned]]-tbl_raw_data[[#This Row],[Date Tagged]]</f>
        <v>5.3472222207346931E-3</v>
      </c>
      <c r="J5685" s="50">
        <f>HOUR(tbl_raw_data[[#This Row],[time_taken]])*60+MINUTE(tbl_raw_data[[#This Row],[time_taken]])+SECOND(tbl_raw_data[[#This Row],[time_taken]])/60</f>
        <v>7.7</v>
      </c>
      <c r="K5685" s="54">
        <f>DATE(YEAR(tbl_raw_data[[#This Row],[Date Actioned]]), MONTH(tbl_raw_data[[#This Row],[Date Actioned]]), DAY(tbl_raw_data[[#This Row],[Date Actioned]]))</f>
        <v>45165</v>
      </c>
      <c r="L5685" s="55" t="str">
        <f>UPPER(TEXT(tbl_raw_data[[#This Row],[Updated_date]],"MMMM"))</f>
        <v>AUGUST</v>
      </c>
      <c r="M5685" s="55" t="str">
        <f>UPPER("Week "&amp;IF(ROUNDUP(DAY(tbl_raw_data[[#This Row],[Updated_date]])/7,0)=5,4,ROUNDUP(DAY(tbl_raw_data[[#This Row],[Updated_date]])/7,0)))</f>
        <v>WEEK 4</v>
      </c>
      <c r="N5685" s="57" t="str">
        <f>UPPER(VLOOKUP(tbl_raw_data[[#This Row],[Analyst]],[1]setting!$A$1:$B$15,2,0))</f>
        <v>SAM</v>
      </c>
      <c r="O5685" s="57" t="str">
        <f>UPPER(tbl_raw_data[[#This Row],[Outcome]])</f>
        <v>WITHDRAW</v>
      </c>
      <c r="P5685" s="57" t="str">
        <f>UPPER(tbl_raw_data[[#This Row],[Queue Name]])</f>
        <v>CONSUMER EXISTING</v>
      </c>
      <c r="Q5685" s="57" t="str">
        <f>IF(tbl_raw_data[[#This Row],[time_taken_in_mins]]&lt;=20,"SLA_MET","SLA_NOT_MET")</f>
        <v>SLA_MET</v>
      </c>
    </row>
    <row r="5686" spans="1:17" ht="51.75" x14ac:dyDescent="0.25">
      <c r="A5686" s="11" t="s">
        <v>3816</v>
      </c>
      <c r="B5686" s="12">
        <v>45165.445277777777</v>
      </c>
      <c r="C5686" s="12">
        <v>45165.452743055554</v>
      </c>
      <c r="D5686" s="20" t="s">
        <v>8</v>
      </c>
      <c r="E5686" s="21" t="s">
        <v>28</v>
      </c>
      <c r="F5686" s="20" t="s">
        <v>14</v>
      </c>
      <c r="G5686" s="105" t="s">
        <v>1052</v>
      </c>
      <c r="H56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86" s="48">
        <f>tbl_raw_data[[#This Row],[Date Actioned]]-tbl_raw_data[[#This Row],[Date Tagged]]</f>
        <v>7.4652777766459621E-3</v>
      </c>
      <c r="J5686" s="50">
        <f>HOUR(tbl_raw_data[[#This Row],[time_taken]])*60+MINUTE(tbl_raw_data[[#This Row],[time_taken]])+SECOND(tbl_raw_data[[#This Row],[time_taken]])/60</f>
        <v>10.75</v>
      </c>
      <c r="K5686" s="54">
        <f>DATE(YEAR(tbl_raw_data[[#This Row],[Date Actioned]]), MONTH(tbl_raw_data[[#This Row],[Date Actioned]]), DAY(tbl_raw_data[[#This Row],[Date Actioned]]))</f>
        <v>45165</v>
      </c>
      <c r="L5686" s="55" t="str">
        <f>UPPER(TEXT(tbl_raw_data[[#This Row],[Updated_date]],"MMMM"))</f>
        <v>AUGUST</v>
      </c>
      <c r="M5686" s="55" t="str">
        <f>UPPER("Week "&amp;IF(ROUNDUP(DAY(tbl_raw_data[[#This Row],[Updated_date]])/7,0)=5,4,ROUNDUP(DAY(tbl_raw_data[[#This Row],[Updated_date]])/7,0)))</f>
        <v>WEEK 4</v>
      </c>
      <c r="N5686" s="57" t="str">
        <f>UPPER(VLOOKUP(tbl_raw_data[[#This Row],[Analyst]],[1]setting!$A$1:$B$15,2,0))</f>
        <v>HARDIK</v>
      </c>
      <c r="O5686" s="57" t="str">
        <f>UPPER(tbl_raw_data[[#This Row],[Outcome]])</f>
        <v>WITHDRAW</v>
      </c>
      <c r="P5686" s="57" t="str">
        <f>UPPER(tbl_raw_data[[#This Row],[Queue Name]])</f>
        <v>CONSUMER EXISTING</v>
      </c>
      <c r="Q5686" s="57" t="str">
        <f>IF(tbl_raw_data[[#This Row],[time_taken_in_mins]]&lt;=20,"SLA_MET","SLA_NOT_MET")</f>
        <v>SLA_MET</v>
      </c>
    </row>
    <row r="5687" spans="1:17" ht="15" customHeight="1" x14ac:dyDescent="0.25">
      <c r="A5687" s="22" t="s">
        <v>768</v>
      </c>
      <c r="B5687" s="12">
        <v>45165.445752314816</v>
      </c>
      <c r="C5687" s="12">
        <v>45165.44902777778</v>
      </c>
      <c r="D5687" s="20" t="s">
        <v>8</v>
      </c>
      <c r="E5687" s="21" t="s">
        <v>41</v>
      </c>
      <c r="F5687" s="20" t="s">
        <v>73</v>
      </c>
      <c r="G5687" s="105"/>
      <c r="H56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7" s="48">
        <f>tbl_raw_data[[#This Row],[Date Actioned]]-tbl_raw_data[[#This Row],[Date Tagged]]</f>
        <v>3.275462964666076E-3</v>
      </c>
      <c r="J5687" s="50">
        <f>HOUR(tbl_raw_data[[#This Row],[time_taken]])*60+MINUTE(tbl_raw_data[[#This Row],[time_taken]])+SECOND(tbl_raw_data[[#This Row],[time_taken]])/60</f>
        <v>4.7166666666666668</v>
      </c>
      <c r="K5687" s="54">
        <f>DATE(YEAR(tbl_raw_data[[#This Row],[Date Actioned]]), MONTH(tbl_raw_data[[#This Row],[Date Actioned]]), DAY(tbl_raw_data[[#This Row],[Date Actioned]]))</f>
        <v>45165</v>
      </c>
      <c r="L5687" s="55" t="str">
        <f>UPPER(TEXT(tbl_raw_data[[#This Row],[Updated_date]],"MMMM"))</f>
        <v>AUGUST</v>
      </c>
      <c r="M5687" s="55" t="str">
        <f>UPPER("Week "&amp;IF(ROUNDUP(DAY(tbl_raw_data[[#This Row],[Updated_date]])/7,0)=5,4,ROUNDUP(DAY(tbl_raw_data[[#This Row],[Updated_date]])/7,0)))</f>
        <v>WEEK 4</v>
      </c>
      <c r="N5687" s="57" t="str">
        <f>UPPER(VLOOKUP(tbl_raw_data[[#This Row],[Analyst]],[1]setting!$A$1:$B$15,2,0))</f>
        <v>SHAHID</v>
      </c>
      <c r="O5687" s="57" t="str">
        <f>UPPER(tbl_raw_data[[#This Row],[Outcome]])</f>
        <v>WITHDRAW</v>
      </c>
      <c r="P5687" s="57" t="str">
        <f>UPPER(tbl_raw_data[[#This Row],[Queue Name]])</f>
        <v>CONSUMER POST BUREAU</v>
      </c>
      <c r="Q5687" s="57" t="str">
        <f>IF(tbl_raw_data[[#This Row],[time_taken_in_mins]]&lt;=20,"SLA_MET","SLA_NOT_MET")</f>
        <v>SLA_MET</v>
      </c>
    </row>
    <row r="5688" spans="1:17" ht="15" customHeight="1" x14ac:dyDescent="0.25">
      <c r="A5688" s="5" t="s">
        <v>2116</v>
      </c>
      <c r="B5688" s="12">
        <v>45165.450752314813</v>
      </c>
      <c r="C5688" s="12">
        <v>45165.455983796295</v>
      </c>
      <c r="D5688" s="20" t="s">
        <v>46</v>
      </c>
      <c r="E5688" s="21" t="s">
        <v>41</v>
      </c>
      <c r="F5688" s="20" t="s">
        <v>73</v>
      </c>
      <c r="G5688" s="105"/>
      <c r="H56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8" s="48">
        <f>tbl_raw_data[[#This Row],[Date Actioned]]-tbl_raw_data[[#This Row],[Date Tagged]]</f>
        <v>5.2314814820419997E-3</v>
      </c>
      <c r="J5688" s="50">
        <f>HOUR(tbl_raw_data[[#This Row],[time_taken]])*60+MINUTE(tbl_raw_data[[#This Row],[time_taken]])+SECOND(tbl_raw_data[[#This Row],[time_taken]])/60</f>
        <v>7.5333333333333332</v>
      </c>
      <c r="K5688" s="54">
        <f>DATE(YEAR(tbl_raw_data[[#This Row],[Date Actioned]]), MONTH(tbl_raw_data[[#This Row],[Date Actioned]]), DAY(tbl_raw_data[[#This Row],[Date Actioned]]))</f>
        <v>45165</v>
      </c>
      <c r="L5688" s="55" t="str">
        <f>UPPER(TEXT(tbl_raw_data[[#This Row],[Updated_date]],"MMMM"))</f>
        <v>AUGUST</v>
      </c>
      <c r="M5688" s="55" t="str">
        <f>UPPER("Week "&amp;IF(ROUNDUP(DAY(tbl_raw_data[[#This Row],[Updated_date]])/7,0)=5,4,ROUNDUP(DAY(tbl_raw_data[[#This Row],[Updated_date]])/7,0)))</f>
        <v>WEEK 4</v>
      </c>
      <c r="N5688" s="57" t="str">
        <f>UPPER(VLOOKUP(tbl_raw_data[[#This Row],[Analyst]],[1]setting!$A$1:$B$15,2,0))</f>
        <v>SHAHID</v>
      </c>
      <c r="O5688" s="57" t="str">
        <f>UPPER(tbl_raw_data[[#This Row],[Outcome]])</f>
        <v>DECLINE</v>
      </c>
      <c r="P5688" s="57" t="str">
        <f>UPPER(tbl_raw_data[[#This Row],[Queue Name]])</f>
        <v>CONSUMER POST BUREAU</v>
      </c>
      <c r="Q5688" s="57" t="str">
        <f>IF(tbl_raw_data[[#This Row],[time_taken_in_mins]]&lt;=20,"SLA_MET","SLA_NOT_MET")</f>
        <v>SLA_MET</v>
      </c>
    </row>
    <row r="5689" spans="1:17" ht="15" customHeight="1" x14ac:dyDescent="0.25">
      <c r="A5689" s="22" t="s">
        <v>4307</v>
      </c>
      <c r="B5689" s="12">
        <v>45165.452997685185</v>
      </c>
      <c r="C5689" s="12">
        <v>45165.461215277777</v>
      </c>
      <c r="D5689" s="20" t="s">
        <v>13</v>
      </c>
      <c r="E5689" s="21" t="s">
        <v>28</v>
      </c>
      <c r="F5689" s="20" t="s">
        <v>10</v>
      </c>
      <c r="G5689" s="105"/>
      <c r="H56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89" s="48">
        <f>tbl_raw_data[[#This Row],[Date Actioned]]-tbl_raw_data[[#This Row],[Date Tagged]]</f>
        <v>8.2175925927003846E-3</v>
      </c>
      <c r="J5689" s="50">
        <f>HOUR(tbl_raw_data[[#This Row],[time_taken]])*60+MINUTE(tbl_raw_data[[#This Row],[time_taken]])+SECOND(tbl_raw_data[[#This Row],[time_taken]])/60</f>
        <v>11.833333333333334</v>
      </c>
      <c r="K5689" s="54">
        <f>DATE(YEAR(tbl_raw_data[[#This Row],[Date Actioned]]), MONTH(tbl_raw_data[[#This Row],[Date Actioned]]), DAY(tbl_raw_data[[#This Row],[Date Actioned]]))</f>
        <v>45165</v>
      </c>
      <c r="L5689" s="55" t="str">
        <f>UPPER(TEXT(tbl_raw_data[[#This Row],[Updated_date]],"MMMM"))</f>
        <v>AUGUST</v>
      </c>
      <c r="M5689" s="55" t="str">
        <f>UPPER("Week "&amp;IF(ROUNDUP(DAY(tbl_raw_data[[#This Row],[Updated_date]])/7,0)=5,4,ROUNDUP(DAY(tbl_raw_data[[#This Row],[Updated_date]])/7,0)))</f>
        <v>WEEK 4</v>
      </c>
      <c r="N5689" s="57" t="str">
        <f>UPPER(VLOOKUP(tbl_raw_data[[#This Row],[Analyst]],[1]setting!$A$1:$B$15,2,0))</f>
        <v>SAM</v>
      </c>
      <c r="O5689" s="57" t="str">
        <f>UPPER(tbl_raw_data[[#This Row],[Outcome]])</f>
        <v>APPROVE</v>
      </c>
      <c r="P5689" s="57" t="str">
        <f>UPPER(tbl_raw_data[[#This Row],[Queue Name]])</f>
        <v>CONSUMER EXISTING</v>
      </c>
      <c r="Q5689" s="57" t="str">
        <f>IF(tbl_raw_data[[#This Row],[time_taken_in_mins]]&lt;=20,"SLA_MET","SLA_NOT_MET")</f>
        <v>SLA_MET</v>
      </c>
    </row>
    <row r="5690" spans="1:17" ht="15" customHeight="1" x14ac:dyDescent="0.25">
      <c r="A5690" s="11" t="s">
        <v>425</v>
      </c>
      <c r="B5690" s="12">
        <v>45165.454027777778</v>
      </c>
      <c r="C5690" s="12">
        <v>45165.456631944442</v>
      </c>
      <c r="D5690" s="20" t="s">
        <v>46</v>
      </c>
      <c r="E5690" s="21" t="s">
        <v>28</v>
      </c>
      <c r="F5690" s="20" t="s">
        <v>10</v>
      </c>
      <c r="G5690" s="105" t="s">
        <v>424</v>
      </c>
      <c r="H56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0" s="48">
        <f>tbl_raw_data[[#This Row],[Date Actioned]]-tbl_raw_data[[#This Row],[Date Tagged]]</f>
        <v>2.6041666642413475E-3</v>
      </c>
      <c r="J5690" s="50">
        <f>HOUR(tbl_raw_data[[#This Row],[time_taken]])*60+MINUTE(tbl_raw_data[[#This Row],[time_taken]])+SECOND(tbl_raw_data[[#This Row],[time_taken]])/60</f>
        <v>3.75</v>
      </c>
      <c r="K5690" s="54">
        <f>DATE(YEAR(tbl_raw_data[[#This Row],[Date Actioned]]), MONTH(tbl_raw_data[[#This Row],[Date Actioned]]), DAY(tbl_raw_data[[#This Row],[Date Actioned]]))</f>
        <v>45165</v>
      </c>
      <c r="L5690" s="55" t="str">
        <f>UPPER(TEXT(tbl_raw_data[[#This Row],[Updated_date]],"MMMM"))</f>
        <v>AUGUST</v>
      </c>
      <c r="M5690" s="55" t="str">
        <f>UPPER("Week "&amp;IF(ROUNDUP(DAY(tbl_raw_data[[#This Row],[Updated_date]])/7,0)=5,4,ROUNDUP(DAY(tbl_raw_data[[#This Row],[Updated_date]])/7,0)))</f>
        <v>WEEK 4</v>
      </c>
      <c r="N5690" s="57" t="str">
        <f>UPPER(VLOOKUP(tbl_raw_data[[#This Row],[Analyst]],[1]setting!$A$1:$B$15,2,0))</f>
        <v>SAM</v>
      </c>
      <c r="O5690" s="57" t="str">
        <f>UPPER(tbl_raw_data[[#This Row],[Outcome]])</f>
        <v>DECLINE</v>
      </c>
      <c r="P5690" s="57" t="str">
        <f>UPPER(tbl_raw_data[[#This Row],[Queue Name]])</f>
        <v>CONSUMER EXISTING</v>
      </c>
      <c r="Q5690" s="57" t="str">
        <f>IF(tbl_raw_data[[#This Row],[time_taken_in_mins]]&lt;=20,"SLA_MET","SLA_NOT_MET")</f>
        <v>SLA_MET</v>
      </c>
    </row>
    <row r="5691" spans="1:17" ht="26.25" x14ac:dyDescent="0.25">
      <c r="A5691" s="5" t="s">
        <v>4785</v>
      </c>
      <c r="B5691" s="12">
        <v>45165.455462962964</v>
      </c>
      <c r="C5691" s="12">
        <v>45165.464490740742</v>
      </c>
      <c r="D5691" s="20" t="s">
        <v>8</v>
      </c>
      <c r="E5691" s="21" t="s">
        <v>28</v>
      </c>
      <c r="F5691" s="20" t="s">
        <v>42</v>
      </c>
      <c r="G5691" s="105" t="s">
        <v>1155</v>
      </c>
      <c r="H56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1" s="48">
        <f>tbl_raw_data[[#This Row],[Date Actioned]]-tbl_raw_data[[#This Row],[Date Tagged]]</f>
        <v>9.0277777781011537E-3</v>
      </c>
      <c r="J5691" s="50">
        <f>HOUR(tbl_raw_data[[#This Row],[time_taken]])*60+MINUTE(tbl_raw_data[[#This Row],[time_taken]])+SECOND(tbl_raw_data[[#This Row],[time_taken]])/60</f>
        <v>13</v>
      </c>
      <c r="K5691" s="54">
        <f>DATE(YEAR(tbl_raw_data[[#This Row],[Date Actioned]]), MONTH(tbl_raw_data[[#This Row],[Date Actioned]]), DAY(tbl_raw_data[[#This Row],[Date Actioned]]))</f>
        <v>45165</v>
      </c>
      <c r="L5691" s="55" t="str">
        <f>UPPER(TEXT(tbl_raw_data[[#This Row],[Updated_date]],"MMMM"))</f>
        <v>AUGUST</v>
      </c>
      <c r="M5691" s="55" t="str">
        <f>UPPER("Week "&amp;IF(ROUNDUP(DAY(tbl_raw_data[[#This Row],[Updated_date]])/7,0)=5,4,ROUNDUP(DAY(tbl_raw_data[[#This Row],[Updated_date]])/7,0)))</f>
        <v>WEEK 4</v>
      </c>
      <c r="N5691" s="57" t="str">
        <f>UPPER(VLOOKUP(tbl_raw_data[[#This Row],[Analyst]],[1]setting!$A$1:$B$15,2,0))</f>
        <v>NITESH</v>
      </c>
      <c r="O5691" s="57" t="str">
        <f>UPPER(tbl_raw_data[[#This Row],[Outcome]])</f>
        <v>WITHDRAW</v>
      </c>
      <c r="P5691" s="57" t="str">
        <f>UPPER(tbl_raw_data[[#This Row],[Queue Name]])</f>
        <v>CONSUMER EXISTING</v>
      </c>
      <c r="Q5691" s="57" t="str">
        <f>IF(tbl_raw_data[[#This Row],[time_taken_in_mins]]&lt;=20,"SLA_MET","SLA_NOT_MET")</f>
        <v>SLA_MET</v>
      </c>
    </row>
    <row r="5692" spans="1:17" ht="15" customHeight="1" x14ac:dyDescent="0.25">
      <c r="A5692" s="5" t="s">
        <v>575</v>
      </c>
      <c r="B5692" s="12">
        <v>45165.458587962959</v>
      </c>
      <c r="C5692" s="12">
        <v>45165.461527777778</v>
      </c>
      <c r="D5692" s="20" t="s">
        <v>13</v>
      </c>
      <c r="E5692" s="21" t="s">
        <v>28</v>
      </c>
      <c r="F5692" s="20" t="s">
        <v>14</v>
      </c>
      <c r="G5692" s="105" t="s">
        <v>29</v>
      </c>
      <c r="H56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2" s="48">
        <f>tbl_raw_data[[#This Row],[Date Actioned]]-tbl_raw_data[[#This Row],[Date Tagged]]</f>
        <v>2.9398148180916905E-3</v>
      </c>
      <c r="J5692" s="50">
        <f>HOUR(tbl_raw_data[[#This Row],[time_taken]])*60+MINUTE(tbl_raw_data[[#This Row],[time_taken]])+SECOND(tbl_raw_data[[#This Row],[time_taken]])/60</f>
        <v>4.2333333333333334</v>
      </c>
      <c r="K5692" s="54">
        <f>DATE(YEAR(tbl_raw_data[[#This Row],[Date Actioned]]), MONTH(tbl_raw_data[[#This Row],[Date Actioned]]), DAY(tbl_raw_data[[#This Row],[Date Actioned]]))</f>
        <v>45165</v>
      </c>
      <c r="L5692" s="55" t="str">
        <f>UPPER(TEXT(tbl_raw_data[[#This Row],[Updated_date]],"MMMM"))</f>
        <v>AUGUST</v>
      </c>
      <c r="M5692" s="55" t="str">
        <f>UPPER("Week "&amp;IF(ROUNDUP(DAY(tbl_raw_data[[#This Row],[Updated_date]])/7,0)=5,4,ROUNDUP(DAY(tbl_raw_data[[#This Row],[Updated_date]])/7,0)))</f>
        <v>WEEK 4</v>
      </c>
      <c r="N5692" s="57" t="str">
        <f>UPPER(VLOOKUP(tbl_raw_data[[#This Row],[Analyst]],[1]setting!$A$1:$B$15,2,0))</f>
        <v>HARDIK</v>
      </c>
      <c r="O5692" s="57" t="str">
        <f>UPPER(tbl_raw_data[[#This Row],[Outcome]])</f>
        <v>APPROVE</v>
      </c>
      <c r="P5692" s="57" t="str">
        <f>UPPER(tbl_raw_data[[#This Row],[Queue Name]])</f>
        <v>CONSUMER EXISTING</v>
      </c>
      <c r="Q5692" s="57" t="str">
        <f>IF(tbl_raw_data[[#This Row],[time_taken_in_mins]]&lt;=20,"SLA_MET","SLA_NOT_MET")</f>
        <v>SLA_MET</v>
      </c>
    </row>
    <row r="5693" spans="1:17" ht="15" customHeight="1" x14ac:dyDescent="0.25">
      <c r="A5693" s="11" t="s">
        <v>4941</v>
      </c>
      <c r="B5693" s="12">
        <v>45165.462754629632</v>
      </c>
      <c r="C5693" s="12">
        <v>45165.472094907411</v>
      </c>
      <c r="D5693" s="20" t="s">
        <v>8</v>
      </c>
      <c r="E5693" s="21" t="s">
        <v>9</v>
      </c>
      <c r="F5693" s="20" t="s">
        <v>14</v>
      </c>
      <c r="G5693" s="105" t="s">
        <v>1052</v>
      </c>
      <c r="H56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3" s="48">
        <f>tbl_raw_data[[#This Row],[Date Actioned]]-tbl_raw_data[[#This Row],[Date Tagged]]</f>
        <v>9.340277778392192E-3</v>
      </c>
      <c r="J5693" s="50">
        <f>HOUR(tbl_raw_data[[#This Row],[time_taken]])*60+MINUTE(tbl_raw_data[[#This Row],[time_taken]])+SECOND(tbl_raw_data[[#This Row],[time_taken]])/60</f>
        <v>13.45</v>
      </c>
      <c r="K5693" s="54">
        <f>DATE(YEAR(tbl_raw_data[[#This Row],[Date Actioned]]), MONTH(tbl_raw_data[[#This Row],[Date Actioned]]), DAY(tbl_raw_data[[#This Row],[Date Actioned]]))</f>
        <v>45165</v>
      </c>
      <c r="L5693" s="55" t="str">
        <f>UPPER(TEXT(tbl_raw_data[[#This Row],[Updated_date]],"MMMM"))</f>
        <v>AUGUST</v>
      </c>
      <c r="M5693" s="55" t="str">
        <f>UPPER("Week "&amp;IF(ROUNDUP(DAY(tbl_raw_data[[#This Row],[Updated_date]])/7,0)=5,4,ROUNDUP(DAY(tbl_raw_data[[#This Row],[Updated_date]])/7,0)))</f>
        <v>WEEK 4</v>
      </c>
      <c r="N5693" s="57" t="str">
        <f>UPPER(VLOOKUP(tbl_raw_data[[#This Row],[Analyst]],[1]setting!$A$1:$B$15,2,0))</f>
        <v>HARDIK</v>
      </c>
      <c r="O5693" s="57" t="str">
        <f>UPPER(tbl_raw_data[[#This Row],[Outcome]])</f>
        <v>WITHDRAW</v>
      </c>
      <c r="P5693" s="57" t="str">
        <f>UPPER(tbl_raw_data[[#This Row],[Queue Name]])</f>
        <v>CONSUMER PRE BUREAU</v>
      </c>
      <c r="Q5693" s="57" t="str">
        <f>IF(tbl_raw_data[[#This Row],[time_taken_in_mins]]&lt;=20,"SLA_MET","SLA_NOT_MET")</f>
        <v>SLA_MET</v>
      </c>
    </row>
    <row r="5694" spans="1:17" ht="15" customHeight="1" x14ac:dyDescent="0.25">
      <c r="A5694" s="11" t="s">
        <v>5335</v>
      </c>
      <c r="B5694" s="12">
        <v>45165.465370370373</v>
      </c>
      <c r="C5694" s="12">
        <v>45165.475636574076</v>
      </c>
      <c r="D5694" s="20" t="s">
        <v>13</v>
      </c>
      <c r="E5694" s="21" t="s">
        <v>28</v>
      </c>
      <c r="F5694" s="20" t="s">
        <v>42</v>
      </c>
      <c r="G5694" s="105" t="s">
        <v>29</v>
      </c>
      <c r="H56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4" s="48">
        <f>tbl_raw_data[[#This Row],[Date Actioned]]-tbl_raw_data[[#This Row],[Date Tagged]]</f>
        <v>1.0266203702485655E-2</v>
      </c>
      <c r="J5694" s="50">
        <f>HOUR(tbl_raw_data[[#This Row],[time_taken]])*60+MINUTE(tbl_raw_data[[#This Row],[time_taken]])+SECOND(tbl_raw_data[[#This Row],[time_taken]])/60</f>
        <v>14.783333333333333</v>
      </c>
      <c r="K5694" s="54">
        <f>DATE(YEAR(tbl_raw_data[[#This Row],[Date Actioned]]), MONTH(tbl_raw_data[[#This Row],[Date Actioned]]), DAY(tbl_raw_data[[#This Row],[Date Actioned]]))</f>
        <v>45165</v>
      </c>
      <c r="L5694" s="55" t="str">
        <f>UPPER(TEXT(tbl_raw_data[[#This Row],[Updated_date]],"MMMM"))</f>
        <v>AUGUST</v>
      </c>
      <c r="M5694" s="55" t="str">
        <f>UPPER("Week "&amp;IF(ROUNDUP(DAY(tbl_raw_data[[#This Row],[Updated_date]])/7,0)=5,4,ROUNDUP(DAY(tbl_raw_data[[#This Row],[Updated_date]])/7,0)))</f>
        <v>WEEK 4</v>
      </c>
      <c r="N5694" s="57" t="str">
        <f>UPPER(VLOOKUP(tbl_raw_data[[#This Row],[Analyst]],[1]setting!$A$1:$B$15,2,0))</f>
        <v>NITESH</v>
      </c>
      <c r="O5694" s="57" t="str">
        <f>UPPER(tbl_raw_data[[#This Row],[Outcome]])</f>
        <v>APPROVE</v>
      </c>
      <c r="P5694" s="57" t="str">
        <f>UPPER(tbl_raw_data[[#This Row],[Queue Name]])</f>
        <v>CONSUMER EXISTING</v>
      </c>
      <c r="Q5694" s="57" t="str">
        <f>IF(tbl_raw_data[[#This Row],[time_taken_in_mins]]&lt;=20,"SLA_MET","SLA_NOT_MET")</f>
        <v>SLA_MET</v>
      </c>
    </row>
    <row r="5695" spans="1:17" ht="15" customHeight="1" x14ac:dyDescent="0.25">
      <c r="A5695" s="22" t="s">
        <v>2262</v>
      </c>
      <c r="B5695" s="12">
        <v>45165.469976851855</v>
      </c>
      <c r="C5695" s="12">
        <v>45165.475393518522</v>
      </c>
      <c r="D5695" s="20" t="s">
        <v>13</v>
      </c>
      <c r="E5695" s="21" t="s">
        <v>28</v>
      </c>
      <c r="F5695" s="20" t="s">
        <v>10</v>
      </c>
      <c r="G5695" s="105"/>
      <c r="H56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695" s="48">
        <f>tbl_raw_data[[#This Row],[Date Actioned]]-tbl_raw_data[[#This Row],[Date Tagged]]</f>
        <v>5.4166666668606922E-3</v>
      </c>
      <c r="J5695" s="50">
        <f>HOUR(tbl_raw_data[[#This Row],[time_taken]])*60+MINUTE(tbl_raw_data[[#This Row],[time_taken]])+SECOND(tbl_raw_data[[#This Row],[time_taken]])/60</f>
        <v>7.8</v>
      </c>
      <c r="K5695" s="54">
        <f>DATE(YEAR(tbl_raw_data[[#This Row],[Date Actioned]]), MONTH(tbl_raw_data[[#This Row],[Date Actioned]]), DAY(tbl_raw_data[[#This Row],[Date Actioned]]))</f>
        <v>45165</v>
      </c>
      <c r="L5695" s="55" t="str">
        <f>UPPER(TEXT(tbl_raw_data[[#This Row],[Updated_date]],"MMMM"))</f>
        <v>AUGUST</v>
      </c>
      <c r="M5695" s="55" t="str">
        <f>UPPER("Week "&amp;IF(ROUNDUP(DAY(tbl_raw_data[[#This Row],[Updated_date]])/7,0)=5,4,ROUNDUP(DAY(tbl_raw_data[[#This Row],[Updated_date]])/7,0)))</f>
        <v>WEEK 4</v>
      </c>
      <c r="N5695" s="57" t="str">
        <f>UPPER(VLOOKUP(tbl_raw_data[[#This Row],[Analyst]],[1]setting!$A$1:$B$15,2,0))</f>
        <v>SAM</v>
      </c>
      <c r="O5695" s="57" t="str">
        <f>UPPER(tbl_raw_data[[#This Row],[Outcome]])</f>
        <v>APPROVE</v>
      </c>
      <c r="P5695" s="57" t="str">
        <f>UPPER(tbl_raw_data[[#This Row],[Queue Name]])</f>
        <v>CONSUMER EXISTING</v>
      </c>
      <c r="Q5695" s="57" t="str">
        <f>IF(tbl_raw_data[[#This Row],[time_taken_in_mins]]&lt;=20,"SLA_MET","SLA_NOT_MET")</f>
        <v>SLA_MET</v>
      </c>
    </row>
    <row r="5696" spans="1:17" ht="15" customHeight="1" x14ac:dyDescent="0.25">
      <c r="A5696" s="5" t="s">
        <v>5977</v>
      </c>
      <c r="B5696" s="12">
        <v>45165.470775462964</v>
      </c>
      <c r="C5696" s="12">
        <v>45165.482581018521</v>
      </c>
      <c r="D5696" s="20" t="s">
        <v>13</v>
      </c>
      <c r="E5696" s="21" t="s">
        <v>28</v>
      </c>
      <c r="F5696" s="20" t="s">
        <v>455</v>
      </c>
      <c r="G5696" s="105" t="s">
        <v>29</v>
      </c>
      <c r="H56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696" s="48">
        <f>tbl_raw_data[[#This Row],[Date Actioned]]-tbl_raw_data[[#This Row],[Date Tagged]]</f>
        <v>1.1805555557657499E-2</v>
      </c>
      <c r="J5696" s="50">
        <f>HOUR(tbl_raw_data[[#This Row],[time_taken]])*60+MINUTE(tbl_raw_data[[#This Row],[time_taken]])+SECOND(tbl_raw_data[[#This Row],[time_taken]])/60</f>
        <v>17</v>
      </c>
      <c r="K5696" s="54">
        <f>DATE(YEAR(tbl_raw_data[[#This Row],[Date Actioned]]), MONTH(tbl_raw_data[[#This Row],[Date Actioned]]), DAY(tbl_raw_data[[#This Row],[Date Actioned]]))</f>
        <v>45165</v>
      </c>
      <c r="L5696" s="55" t="str">
        <f>UPPER(TEXT(tbl_raw_data[[#This Row],[Updated_date]],"MMMM"))</f>
        <v>AUGUST</v>
      </c>
      <c r="M5696" s="55" t="str">
        <f>UPPER("Week "&amp;IF(ROUNDUP(DAY(tbl_raw_data[[#This Row],[Updated_date]])/7,0)=5,4,ROUNDUP(DAY(tbl_raw_data[[#This Row],[Updated_date]])/7,0)))</f>
        <v>WEEK 4</v>
      </c>
      <c r="N5696" s="57" t="str">
        <f>UPPER(VLOOKUP(tbl_raw_data[[#This Row],[Analyst]],[1]setting!$A$1:$B$15,2,0))</f>
        <v>ROHAN</v>
      </c>
      <c r="O5696" s="57" t="str">
        <f>UPPER(tbl_raw_data[[#This Row],[Outcome]])</f>
        <v>APPROVE</v>
      </c>
      <c r="P5696" s="57" t="str">
        <f>UPPER(tbl_raw_data[[#This Row],[Queue Name]])</f>
        <v>CONSUMER EXISTING</v>
      </c>
      <c r="Q5696" s="57" t="str">
        <f>IF(tbl_raw_data[[#This Row],[time_taken_in_mins]]&lt;=20,"SLA_MET","SLA_NOT_MET")</f>
        <v>SLA_MET</v>
      </c>
    </row>
    <row r="5697" spans="1:17" ht="39" x14ac:dyDescent="0.25">
      <c r="A5697" s="22" t="s">
        <v>1898</v>
      </c>
      <c r="B5697" s="12">
        <v>45165.474236111113</v>
      </c>
      <c r="C5697" s="12">
        <v>45165.479166666664</v>
      </c>
      <c r="D5697" s="20" t="s">
        <v>8</v>
      </c>
      <c r="E5697" s="21" t="s">
        <v>28</v>
      </c>
      <c r="F5697" s="20" t="s">
        <v>14</v>
      </c>
      <c r="G5697" s="105" t="s">
        <v>493</v>
      </c>
      <c r="H56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697" s="48">
        <f>tbl_raw_data[[#This Row],[Date Actioned]]-tbl_raw_data[[#This Row],[Date Tagged]]</f>
        <v>4.9305555512546562E-3</v>
      </c>
      <c r="J5697" s="50">
        <f>HOUR(tbl_raw_data[[#This Row],[time_taken]])*60+MINUTE(tbl_raw_data[[#This Row],[time_taken]])+SECOND(tbl_raw_data[[#This Row],[time_taken]])/60</f>
        <v>7.1</v>
      </c>
      <c r="K5697" s="54">
        <f>DATE(YEAR(tbl_raw_data[[#This Row],[Date Actioned]]), MONTH(tbl_raw_data[[#This Row],[Date Actioned]]), DAY(tbl_raw_data[[#This Row],[Date Actioned]]))</f>
        <v>45165</v>
      </c>
      <c r="L5697" s="55" t="str">
        <f>UPPER(TEXT(tbl_raw_data[[#This Row],[Updated_date]],"MMMM"))</f>
        <v>AUGUST</v>
      </c>
      <c r="M5697" s="55" t="str">
        <f>UPPER("Week "&amp;IF(ROUNDUP(DAY(tbl_raw_data[[#This Row],[Updated_date]])/7,0)=5,4,ROUNDUP(DAY(tbl_raw_data[[#This Row],[Updated_date]])/7,0)))</f>
        <v>WEEK 4</v>
      </c>
      <c r="N5697" s="57" t="str">
        <f>UPPER(VLOOKUP(tbl_raw_data[[#This Row],[Analyst]],[1]setting!$A$1:$B$15,2,0))</f>
        <v>HARDIK</v>
      </c>
      <c r="O5697" s="57" t="str">
        <f>UPPER(tbl_raw_data[[#This Row],[Outcome]])</f>
        <v>WITHDRAW</v>
      </c>
      <c r="P5697" s="57" t="str">
        <f>UPPER(tbl_raw_data[[#This Row],[Queue Name]])</f>
        <v>CONSUMER EXISTING</v>
      </c>
      <c r="Q5697" s="57" t="str">
        <f>IF(tbl_raw_data[[#This Row],[time_taken_in_mins]]&lt;=20,"SLA_MET","SLA_NOT_MET")</f>
        <v>SLA_MET</v>
      </c>
    </row>
    <row r="5698" spans="1:17" ht="15" customHeight="1" x14ac:dyDescent="0.25">
      <c r="A5698" s="5" t="s">
        <v>5816</v>
      </c>
      <c r="B5698" s="12">
        <v>45165.476574074077</v>
      </c>
      <c r="C5698" s="12">
        <v>45165.487986111111</v>
      </c>
      <c r="D5698" s="20" t="s">
        <v>8</v>
      </c>
      <c r="E5698" s="21" t="s">
        <v>9</v>
      </c>
      <c r="F5698" s="20" t="s">
        <v>42</v>
      </c>
      <c r="G5698" s="105" t="s">
        <v>234</v>
      </c>
      <c r="H56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8" s="48">
        <f>tbl_raw_data[[#This Row],[Date Actioned]]-tbl_raw_data[[#This Row],[Date Tagged]]</f>
        <v>1.1412037034460809E-2</v>
      </c>
      <c r="J5698" s="50">
        <f>HOUR(tbl_raw_data[[#This Row],[time_taken]])*60+MINUTE(tbl_raw_data[[#This Row],[time_taken]])+SECOND(tbl_raw_data[[#This Row],[time_taken]])/60</f>
        <v>16.433333333333334</v>
      </c>
      <c r="K5698" s="54">
        <f>DATE(YEAR(tbl_raw_data[[#This Row],[Date Actioned]]), MONTH(tbl_raw_data[[#This Row],[Date Actioned]]), DAY(tbl_raw_data[[#This Row],[Date Actioned]]))</f>
        <v>45165</v>
      </c>
      <c r="L5698" s="55" t="str">
        <f>UPPER(TEXT(tbl_raw_data[[#This Row],[Updated_date]],"MMMM"))</f>
        <v>AUGUST</v>
      </c>
      <c r="M5698" s="55" t="str">
        <f>UPPER("Week "&amp;IF(ROUNDUP(DAY(tbl_raw_data[[#This Row],[Updated_date]])/7,0)=5,4,ROUNDUP(DAY(tbl_raw_data[[#This Row],[Updated_date]])/7,0)))</f>
        <v>WEEK 4</v>
      </c>
      <c r="N5698" s="57" t="str">
        <f>UPPER(VLOOKUP(tbl_raw_data[[#This Row],[Analyst]],[1]setting!$A$1:$B$15,2,0))</f>
        <v>NITESH</v>
      </c>
      <c r="O5698" s="57" t="str">
        <f>UPPER(tbl_raw_data[[#This Row],[Outcome]])</f>
        <v>WITHDRAW</v>
      </c>
      <c r="P5698" s="57" t="str">
        <f>UPPER(tbl_raw_data[[#This Row],[Queue Name]])</f>
        <v>CONSUMER PRE BUREAU</v>
      </c>
      <c r="Q5698" s="57" t="str">
        <f>IF(tbl_raw_data[[#This Row],[time_taken_in_mins]]&lt;=20,"SLA_MET","SLA_NOT_MET")</f>
        <v>SLA_MET</v>
      </c>
    </row>
    <row r="5699" spans="1:17" ht="15" customHeight="1" x14ac:dyDescent="0.25">
      <c r="A5699" s="11" t="s">
        <v>1053</v>
      </c>
      <c r="B5699" s="12">
        <v>45165.477650462963</v>
      </c>
      <c r="C5699" s="12">
        <v>45165.481388888889</v>
      </c>
      <c r="D5699" s="20" t="s">
        <v>8</v>
      </c>
      <c r="E5699" s="21" t="s">
        <v>9</v>
      </c>
      <c r="F5699" s="20" t="s">
        <v>10</v>
      </c>
      <c r="G5699" s="105" t="s">
        <v>1052</v>
      </c>
      <c r="H56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699" s="48">
        <f>tbl_raw_data[[#This Row],[Date Actioned]]-tbl_raw_data[[#This Row],[Date Tagged]]</f>
        <v>3.7384259267128073E-3</v>
      </c>
      <c r="J5699" s="50">
        <f>HOUR(tbl_raw_data[[#This Row],[time_taken]])*60+MINUTE(tbl_raw_data[[#This Row],[time_taken]])+SECOND(tbl_raw_data[[#This Row],[time_taken]])/60</f>
        <v>5.3833333333333337</v>
      </c>
      <c r="K5699" s="54">
        <f>DATE(YEAR(tbl_raw_data[[#This Row],[Date Actioned]]), MONTH(tbl_raw_data[[#This Row],[Date Actioned]]), DAY(tbl_raw_data[[#This Row],[Date Actioned]]))</f>
        <v>45165</v>
      </c>
      <c r="L5699" s="55" t="str">
        <f>UPPER(TEXT(tbl_raw_data[[#This Row],[Updated_date]],"MMMM"))</f>
        <v>AUGUST</v>
      </c>
      <c r="M5699" s="55" t="str">
        <f>UPPER("Week "&amp;IF(ROUNDUP(DAY(tbl_raw_data[[#This Row],[Updated_date]])/7,0)=5,4,ROUNDUP(DAY(tbl_raw_data[[#This Row],[Updated_date]])/7,0)))</f>
        <v>WEEK 4</v>
      </c>
      <c r="N5699" s="57" t="str">
        <f>UPPER(VLOOKUP(tbl_raw_data[[#This Row],[Analyst]],[1]setting!$A$1:$B$15,2,0))</f>
        <v>SAM</v>
      </c>
      <c r="O5699" s="57" t="str">
        <f>UPPER(tbl_raw_data[[#This Row],[Outcome]])</f>
        <v>WITHDRAW</v>
      </c>
      <c r="P5699" s="57" t="str">
        <f>UPPER(tbl_raw_data[[#This Row],[Queue Name]])</f>
        <v>CONSUMER PRE BUREAU</v>
      </c>
      <c r="Q5699" s="57" t="str">
        <f>IF(tbl_raw_data[[#This Row],[time_taken_in_mins]]&lt;=20,"SLA_MET","SLA_NOT_MET")</f>
        <v>SLA_MET</v>
      </c>
    </row>
    <row r="5700" spans="1:17" ht="15" customHeight="1" x14ac:dyDescent="0.25">
      <c r="A5700" s="11" t="s">
        <v>680</v>
      </c>
      <c r="B5700" s="12">
        <v>45165.48128472222</v>
      </c>
      <c r="C5700" s="12">
        <v>45165.4844212963</v>
      </c>
      <c r="D5700" s="20" t="s">
        <v>13</v>
      </c>
      <c r="E5700" s="21" t="s">
        <v>28</v>
      </c>
      <c r="F5700" s="20" t="s">
        <v>10</v>
      </c>
      <c r="G5700" s="105" t="s">
        <v>53</v>
      </c>
      <c r="H57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0" s="48">
        <f>tbl_raw_data[[#This Row],[Date Actioned]]-tbl_raw_data[[#This Row],[Date Tagged]]</f>
        <v>3.1365740796900354E-3</v>
      </c>
      <c r="J5700" s="50">
        <f>HOUR(tbl_raw_data[[#This Row],[time_taken]])*60+MINUTE(tbl_raw_data[[#This Row],[time_taken]])+SECOND(tbl_raw_data[[#This Row],[time_taken]])/60</f>
        <v>4.5166666666666666</v>
      </c>
      <c r="K5700" s="54">
        <f>DATE(YEAR(tbl_raw_data[[#This Row],[Date Actioned]]), MONTH(tbl_raw_data[[#This Row],[Date Actioned]]), DAY(tbl_raw_data[[#This Row],[Date Actioned]]))</f>
        <v>45165</v>
      </c>
      <c r="L5700" s="55" t="str">
        <f>UPPER(TEXT(tbl_raw_data[[#This Row],[Updated_date]],"MMMM"))</f>
        <v>AUGUST</v>
      </c>
      <c r="M5700" s="55" t="str">
        <f>UPPER("Week "&amp;IF(ROUNDUP(DAY(tbl_raw_data[[#This Row],[Updated_date]])/7,0)=5,4,ROUNDUP(DAY(tbl_raw_data[[#This Row],[Updated_date]])/7,0)))</f>
        <v>WEEK 4</v>
      </c>
      <c r="N5700" s="57" t="str">
        <f>UPPER(VLOOKUP(tbl_raw_data[[#This Row],[Analyst]],[1]setting!$A$1:$B$15,2,0))</f>
        <v>SAM</v>
      </c>
      <c r="O5700" s="57" t="str">
        <f>UPPER(tbl_raw_data[[#This Row],[Outcome]])</f>
        <v>APPROVE</v>
      </c>
      <c r="P5700" s="57" t="str">
        <f>UPPER(tbl_raw_data[[#This Row],[Queue Name]])</f>
        <v>CONSUMER EXISTING</v>
      </c>
      <c r="Q5700" s="57" t="str">
        <f>IF(tbl_raw_data[[#This Row],[time_taken_in_mins]]&lt;=20,"SLA_MET","SLA_NOT_MET")</f>
        <v>SLA_MET</v>
      </c>
    </row>
    <row r="5701" spans="1:17" ht="15" customHeight="1" x14ac:dyDescent="0.25">
      <c r="A5701" s="22" t="s">
        <v>1158</v>
      </c>
      <c r="B5701" s="12">
        <v>45165.481851851851</v>
      </c>
      <c r="C5701" s="12">
        <v>45165.485763888886</v>
      </c>
      <c r="D5701" s="20" t="s">
        <v>46</v>
      </c>
      <c r="E5701" s="21" t="s">
        <v>28</v>
      </c>
      <c r="F5701" s="20" t="s">
        <v>14</v>
      </c>
      <c r="G5701" s="105" t="s">
        <v>1150</v>
      </c>
      <c r="H57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1" s="48">
        <f>tbl_raw_data[[#This Row],[Date Actioned]]-tbl_raw_data[[#This Row],[Date Tagged]]</f>
        <v>3.9120370347518474E-3</v>
      </c>
      <c r="J5701" s="50">
        <f>HOUR(tbl_raw_data[[#This Row],[time_taken]])*60+MINUTE(tbl_raw_data[[#This Row],[time_taken]])+SECOND(tbl_raw_data[[#This Row],[time_taken]])/60</f>
        <v>5.6333333333333329</v>
      </c>
      <c r="K5701" s="54">
        <f>DATE(YEAR(tbl_raw_data[[#This Row],[Date Actioned]]), MONTH(tbl_raw_data[[#This Row],[Date Actioned]]), DAY(tbl_raw_data[[#This Row],[Date Actioned]]))</f>
        <v>45165</v>
      </c>
      <c r="L5701" s="55" t="str">
        <f>UPPER(TEXT(tbl_raw_data[[#This Row],[Updated_date]],"MMMM"))</f>
        <v>AUGUST</v>
      </c>
      <c r="M5701" s="55" t="str">
        <f>UPPER("Week "&amp;IF(ROUNDUP(DAY(tbl_raw_data[[#This Row],[Updated_date]])/7,0)=5,4,ROUNDUP(DAY(tbl_raw_data[[#This Row],[Updated_date]])/7,0)))</f>
        <v>WEEK 4</v>
      </c>
      <c r="N5701" s="57" t="str">
        <f>UPPER(VLOOKUP(tbl_raw_data[[#This Row],[Analyst]],[1]setting!$A$1:$B$15,2,0))</f>
        <v>HARDIK</v>
      </c>
      <c r="O5701" s="57" t="str">
        <f>UPPER(tbl_raw_data[[#This Row],[Outcome]])</f>
        <v>DECLINE</v>
      </c>
      <c r="P5701" s="57" t="str">
        <f>UPPER(tbl_raw_data[[#This Row],[Queue Name]])</f>
        <v>CONSUMER EXISTING</v>
      </c>
      <c r="Q5701" s="57" t="str">
        <f>IF(tbl_raw_data[[#This Row],[time_taken_in_mins]]&lt;=20,"SLA_MET","SLA_NOT_MET")</f>
        <v>SLA_MET</v>
      </c>
    </row>
    <row r="5702" spans="1:17" ht="15" customHeight="1" x14ac:dyDescent="0.25">
      <c r="A5702" s="22" t="s">
        <v>274</v>
      </c>
      <c r="B5702" s="12">
        <v>45165.486041666663</v>
      </c>
      <c r="C5702" s="12">
        <v>45165.488194444442</v>
      </c>
      <c r="D5702" s="20" t="s">
        <v>8</v>
      </c>
      <c r="E5702" s="21" t="s">
        <v>9</v>
      </c>
      <c r="F5702" s="20" t="s">
        <v>10</v>
      </c>
      <c r="G5702" s="105" t="s">
        <v>234</v>
      </c>
      <c r="H57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02" s="48">
        <f>tbl_raw_data[[#This Row],[Date Actioned]]-tbl_raw_data[[#This Row],[Date Tagged]]</f>
        <v>2.1527777789742686E-3</v>
      </c>
      <c r="J5702" s="50">
        <f>HOUR(tbl_raw_data[[#This Row],[time_taken]])*60+MINUTE(tbl_raw_data[[#This Row],[time_taken]])+SECOND(tbl_raw_data[[#This Row],[time_taken]])/60</f>
        <v>3.1</v>
      </c>
      <c r="K5702" s="54">
        <f>DATE(YEAR(tbl_raw_data[[#This Row],[Date Actioned]]), MONTH(tbl_raw_data[[#This Row],[Date Actioned]]), DAY(tbl_raw_data[[#This Row],[Date Actioned]]))</f>
        <v>45165</v>
      </c>
      <c r="L5702" s="55" t="str">
        <f>UPPER(TEXT(tbl_raw_data[[#This Row],[Updated_date]],"MMMM"))</f>
        <v>AUGUST</v>
      </c>
      <c r="M5702" s="55" t="str">
        <f>UPPER("Week "&amp;IF(ROUNDUP(DAY(tbl_raw_data[[#This Row],[Updated_date]])/7,0)=5,4,ROUNDUP(DAY(tbl_raw_data[[#This Row],[Updated_date]])/7,0)))</f>
        <v>WEEK 4</v>
      </c>
      <c r="N5702" s="57" t="str">
        <f>UPPER(VLOOKUP(tbl_raw_data[[#This Row],[Analyst]],[1]setting!$A$1:$B$15,2,0))</f>
        <v>SAM</v>
      </c>
      <c r="O5702" s="57" t="str">
        <f>UPPER(tbl_raw_data[[#This Row],[Outcome]])</f>
        <v>WITHDRAW</v>
      </c>
      <c r="P5702" s="57" t="str">
        <f>UPPER(tbl_raw_data[[#This Row],[Queue Name]])</f>
        <v>CONSUMER PRE BUREAU</v>
      </c>
      <c r="Q5702" s="57" t="str">
        <f>IF(tbl_raw_data[[#This Row],[time_taken_in_mins]]&lt;=20,"SLA_MET","SLA_NOT_MET")</f>
        <v>SLA_MET</v>
      </c>
    </row>
    <row r="5703" spans="1:17" ht="15" customHeight="1" x14ac:dyDescent="0.25">
      <c r="A5703" s="22" t="s">
        <v>1040</v>
      </c>
      <c r="B5703" s="12">
        <v>45165.489421296297</v>
      </c>
      <c r="C5703" s="12">
        <v>45165.493148148147</v>
      </c>
      <c r="D5703" s="20" t="s">
        <v>13</v>
      </c>
      <c r="E5703" s="21" t="s">
        <v>28</v>
      </c>
      <c r="F5703" s="20" t="s">
        <v>14</v>
      </c>
      <c r="G5703" s="105" t="s">
        <v>29</v>
      </c>
      <c r="H57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3" s="48">
        <f>tbl_raw_data[[#This Row],[Date Actioned]]-tbl_raw_data[[#This Row],[Date Tagged]]</f>
        <v>3.7268518499331549E-3</v>
      </c>
      <c r="J5703" s="50">
        <f>HOUR(tbl_raw_data[[#This Row],[time_taken]])*60+MINUTE(tbl_raw_data[[#This Row],[time_taken]])+SECOND(tbl_raw_data[[#This Row],[time_taken]])/60</f>
        <v>5.3666666666666663</v>
      </c>
      <c r="K5703" s="54">
        <f>DATE(YEAR(tbl_raw_data[[#This Row],[Date Actioned]]), MONTH(tbl_raw_data[[#This Row],[Date Actioned]]), DAY(tbl_raw_data[[#This Row],[Date Actioned]]))</f>
        <v>45165</v>
      </c>
      <c r="L5703" s="55" t="str">
        <f>UPPER(TEXT(tbl_raw_data[[#This Row],[Updated_date]],"MMMM"))</f>
        <v>AUGUST</v>
      </c>
      <c r="M5703" s="55" t="str">
        <f>UPPER("Week "&amp;IF(ROUNDUP(DAY(tbl_raw_data[[#This Row],[Updated_date]])/7,0)=5,4,ROUNDUP(DAY(tbl_raw_data[[#This Row],[Updated_date]])/7,0)))</f>
        <v>WEEK 4</v>
      </c>
      <c r="N5703" s="57" t="str">
        <f>UPPER(VLOOKUP(tbl_raw_data[[#This Row],[Analyst]],[1]setting!$A$1:$B$15,2,0))</f>
        <v>HARDIK</v>
      </c>
      <c r="O5703" s="57" t="str">
        <f>UPPER(tbl_raw_data[[#This Row],[Outcome]])</f>
        <v>APPROVE</v>
      </c>
      <c r="P5703" s="57" t="str">
        <f>UPPER(tbl_raw_data[[#This Row],[Queue Name]])</f>
        <v>CONSUMER EXISTING</v>
      </c>
      <c r="Q5703" s="57" t="str">
        <f>IF(tbl_raw_data[[#This Row],[time_taken_in_mins]]&lt;=20,"SLA_MET","SLA_NOT_MET")</f>
        <v>SLA_MET</v>
      </c>
    </row>
    <row r="5704" spans="1:17" ht="15" customHeight="1" x14ac:dyDescent="0.25">
      <c r="A5704" s="5" t="s">
        <v>130</v>
      </c>
      <c r="B5704" s="12">
        <v>45165.491886574076</v>
      </c>
      <c r="C5704" s="12">
        <v>45165.493460648147</v>
      </c>
      <c r="D5704" s="20" t="s">
        <v>46</v>
      </c>
      <c r="E5704" s="21" t="s">
        <v>28</v>
      </c>
      <c r="F5704" s="20" t="s">
        <v>73</v>
      </c>
      <c r="G5704" s="105"/>
      <c r="H57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4" s="48">
        <f>tbl_raw_data[[#This Row],[Date Actioned]]-tbl_raw_data[[#This Row],[Date Tagged]]</f>
        <v>1.5740740709588863E-3</v>
      </c>
      <c r="J5704" s="50">
        <f>HOUR(tbl_raw_data[[#This Row],[time_taken]])*60+MINUTE(tbl_raw_data[[#This Row],[time_taken]])+SECOND(tbl_raw_data[[#This Row],[time_taken]])/60</f>
        <v>2.2666666666666666</v>
      </c>
      <c r="K5704" s="54">
        <f>DATE(YEAR(tbl_raw_data[[#This Row],[Date Actioned]]), MONTH(tbl_raw_data[[#This Row],[Date Actioned]]), DAY(tbl_raw_data[[#This Row],[Date Actioned]]))</f>
        <v>45165</v>
      </c>
      <c r="L5704" s="55" t="str">
        <f>UPPER(TEXT(tbl_raw_data[[#This Row],[Updated_date]],"MMMM"))</f>
        <v>AUGUST</v>
      </c>
      <c r="M5704" s="55" t="str">
        <f>UPPER("Week "&amp;IF(ROUNDUP(DAY(tbl_raw_data[[#This Row],[Updated_date]])/7,0)=5,4,ROUNDUP(DAY(tbl_raw_data[[#This Row],[Updated_date]])/7,0)))</f>
        <v>WEEK 4</v>
      </c>
      <c r="N5704" s="57" t="str">
        <f>UPPER(VLOOKUP(tbl_raw_data[[#This Row],[Analyst]],[1]setting!$A$1:$B$15,2,0))</f>
        <v>SHAHID</v>
      </c>
      <c r="O5704" s="57" t="str">
        <f>UPPER(tbl_raw_data[[#This Row],[Outcome]])</f>
        <v>DECLINE</v>
      </c>
      <c r="P5704" s="57" t="str">
        <f>UPPER(tbl_raw_data[[#This Row],[Queue Name]])</f>
        <v>CONSUMER EXISTING</v>
      </c>
      <c r="Q5704" s="57" t="str">
        <f>IF(tbl_raw_data[[#This Row],[time_taken_in_mins]]&lt;=20,"SLA_MET","SLA_NOT_MET")</f>
        <v>SLA_MET</v>
      </c>
    </row>
    <row r="5705" spans="1:17" ht="15" customHeight="1" x14ac:dyDescent="0.25">
      <c r="A5705" s="5" t="s">
        <v>5075</v>
      </c>
      <c r="B5705" s="12">
        <v>45165.496944444443</v>
      </c>
      <c r="C5705" s="12">
        <v>45165.506608796299</v>
      </c>
      <c r="D5705" s="20" t="s">
        <v>13</v>
      </c>
      <c r="E5705" s="21" t="s">
        <v>28</v>
      </c>
      <c r="F5705" s="20" t="s">
        <v>455</v>
      </c>
      <c r="G5705" s="105"/>
      <c r="H57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5" s="48">
        <f>tbl_raw_data[[#This Row],[Date Actioned]]-tbl_raw_data[[#This Row],[Date Tagged]]</f>
        <v>9.6643518554628827E-3</v>
      </c>
      <c r="J5705" s="50">
        <f>HOUR(tbl_raw_data[[#This Row],[time_taken]])*60+MINUTE(tbl_raw_data[[#This Row],[time_taken]])+SECOND(tbl_raw_data[[#This Row],[time_taken]])/60</f>
        <v>13.916666666666666</v>
      </c>
      <c r="K5705" s="54">
        <f>DATE(YEAR(tbl_raw_data[[#This Row],[Date Actioned]]), MONTH(tbl_raw_data[[#This Row],[Date Actioned]]), DAY(tbl_raw_data[[#This Row],[Date Actioned]]))</f>
        <v>45165</v>
      </c>
      <c r="L5705" s="55" t="str">
        <f>UPPER(TEXT(tbl_raw_data[[#This Row],[Updated_date]],"MMMM"))</f>
        <v>AUGUST</v>
      </c>
      <c r="M5705" s="55" t="str">
        <f>UPPER("Week "&amp;IF(ROUNDUP(DAY(tbl_raw_data[[#This Row],[Updated_date]])/7,0)=5,4,ROUNDUP(DAY(tbl_raw_data[[#This Row],[Updated_date]])/7,0)))</f>
        <v>WEEK 4</v>
      </c>
      <c r="N5705" s="57" t="str">
        <f>UPPER(VLOOKUP(tbl_raw_data[[#This Row],[Analyst]],[1]setting!$A$1:$B$15,2,0))</f>
        <v>ROHAN</v>
      </c>
      <c r="O5705" s="57" t="str">
        <f>UPPER(tbl_raw_data[[#This Row],[Outcome]])</f>
        <v>APPROVE</v>
      </c>
      <c r="P5705" s="57" t="str">
        <f>UPPER(tbl_raw_data[[#This Row],[Queue Name]])</f>
        <v>CONSUMER EXISTING</v>
      </c>
      <c r="Q5705" s="57" t="str">
        <f>IF(tbl_raw_data[[#This Row],[time_taken_in_mins]]&lt;=20,"SLA_MET","SLA_NOT_MET")</f>
        <v>SLA_MET</v>
      </c>
    </row>
    <row r="5706" spans="1:17" ht="15" customHeight="1" x14ac:dyDescent="0.25">
      <c r="A5706" s="11" t="s">
        <v>3852</v>
      </c>
      <c r="B5706" s="12">
        <v>45165.498715277776</v>
      </c>
      <c r="C5706" s="12">
        <v>45165.506215277775</v>
      </c>
      <c r="D5706" s="20" t="s">
        <v>13</v>
      </c>
      <c r="E5706" s="21" t="s">
        <v>41</v>
      </c>
      <c r="F5706" s="20" t="s">
        <v>73</v>
      </c>
      <c r="G5706" s="105"/>
      <c r="H57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6" s="48">
        <f>tbl_raw_data[[#This Row],[Date Actioned]]-tbl_raw_data[[#This Row],[Date Tagged]]</f>
        <v>7.4999999997089617E-3</v>
      </c>
      <c r="J5706" s="50">
        <f>HOUR(tbl_raw_data[[#This Row],[time_taken]])*60+MINUTE(tbl_raw_data[[#This Row],[time_taken]])+SECOND(tbl_raw_data[[#This Row],[time_taken]])/60</f>
        <v>10.8</v>
      </c>
      <c r="K5706" s="54">
        <f>DATE(YEAR(tbl_raw_data[[#This Row],[Date Actioned]]), MONTH(tbl_raw_data[[#This Row],[Date Actioned]]), DAY(tbl_raw_data[[#This Row],[Date Actioned]]))</f>
        <v>45165</v>
      </c>
      <c r="L5706" s="55" t="str">
        <f>UPPER(TEXT(tbl_raw_data[[#This Row],[Updated_date]],"MMMM"))</f>
        <v>AUGUST</v>
      </c>
      <c r="M5706" s="55" t="str">
        <f>UPPER("Week "&amp;IF(ROUNDUP(DAY(tbl_raw_data[[#This Row],[Updated_date]])/7,0)=5,4,ROUNDUP(DAY(tbl_raw_data[[#This Row],[Updated_date]])/7,0)))</f>
        <v>WEEK 4</v>
      </c>
      <c r="N5706" s="57" t="str">
        <f>UPPER(VLOOKUP(tbl_raw_data[[#This Row],[Analyst]],[1]setting!$A$1:$B$15,2,0))</f>
        <v>SHAHID</v>
      </c>
      <c r="O5706" s="57" t="str">
        <f>UPPER(tbl_raw_data[[#This Row],[Outcome]])</f>
        <v>APPROVE</v>
      </c>
      <c r="P5706" s="57" t="str">
        <f>UPPER(tbl_raw_data[[#This Row],[Queue Name]])</f>
        <v>CONSUMER POST BUREAU</v>
      </c>
      <c r="Q5706" s="57" t="str">
        <f>IF(tbl_raw_data[[#This Row],[time_taken_in_mins]]&lt;=20,"SLA_MET","SLA_NOT_MET")</f>
        <v>SLA_MET</v>
      </c>
    </row>
    <row r="5707" spans="1:17" ht="15" customHeight="1" x14ac:dyDescent="0.25">
      <c r="A5707" s="22" t="s">
        <v>786</v>
      </c>
      <c r="B5707" s="12">
        <v>45165.501400462963</v>
      </c>
      <c r="C5707" s="12">
        <v>45165.504710648151</v>
      </c>
      <c r="D5707" s="20" t="s">
        <v>13</v>
      </c>
      <c r="E5707" s="21" t="s">
        <v>28</v>
      </c>
      <c r="F5707" s="20" t="s">
        <v>14</v>
      </c>
      <c r="G5707" s="105" t="s">
        <v>29</v>
      </c>
      <c r="H57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07" s="48">
        <f>tbl_raw_data[[#This Row],[Date Actioned]]-tbl_raw_data[[#This Row],[Date Tagged]]</f>
        <v>3.3101851877290756E-3</v>
      </c>
      <c r="J5707" s="50">
        <f>HOUR(tbl_raw_data[[#This Row],[time_taken]])*60+MINUTE(tbl_raw_data[[#This Row],[time_taken]])+SECOND(tbl_raw_data[[#This Row],[time_taken]])/60</f>
        <v>4.7666666666666666</v>
      </c>
      <c r="K5707" s="54">
        <f>DATE(YEAR(tbl_raw_data[[#This Row],[Date Actioned]]), MONTH(tbl_raw_data[[#This Row],[Date Actioned]]), DAY(tbl_raw_data[[#This Row],[Date Actioned]]))</f>
        <v>45165</v>
      </c>
      <c r="L5707" s="55" t="str">
        <f>UPPER(TEXT(tbl_raw_data[[#This Row],[Updated_date]],"MMMM"))</f>
        <v>AUGUST</v>
      </c>
      <c r="M5707" s="55" t="str">
        <f>UPPER("Week "&amp;IF(ROUNDUP(DAY(tbl_raw_data[[#This Row],[Updated_date]])/7,0)=5,4,ROUNDUP(DAY(tbl_raw_data[[#This Row],[Updated_date]])/7,0)))</f>
        <v>WEEK 4</v>
      </c>
      <c r="N5707" s="57" t="str">
        <f>UPPER(VLOOKUP(tbl_raw_data[[#This Row],[Analyst]],[1]setting!$A$1:$B$15,2,0))</f>
        <v>HARDIK</v>
      </c>
      <c r="O5707" s="57" t="str">
        <f>UPPER(tbl_raw_data[[#This Row],[Outcome]])</f>
        <v>APPROVE</v>
      </c>
      <c r="P5707" s="57" t="str">
        <f>UPPER(tbl_raw_data[[#This Row],[Queue Name]])</f>
        <v>CONSUMER EXISTING</v>
      </c>
      <c r="Q5707" s="57" t="str">
        <f>IF(tbl_raw_data[[#This Row],[time_taken_in_mins]]&lt;=20,"SLA_MET","SLA_NOT_MET")</f>
        <v>SLA_MET</v>
      </c>
    </row>
    <row r="5708" spans="1:17" ht="15" customHeight="1" x14ac:dyDescent="0.25">
      <c r="A5708" s="11" t="s">
        <v>3965</v>
      </c>
      <c r="B5708" s="12">
        <v>45165.501493055555</v>
      </c>
      <c r="C5708" s="12">
        <v>45165.509166666663</v>
      </c>
      <c r="D5708" s="20" t="s">
        <v>46</v>
      </c>
      <c r="E5708" s="21" t="s">
        <v>28</v>
      </c>
      <c r="F5708" s="20" t="s">
        <v>10</v>
      </c>
      <c r="G5708" s="105"/>
      <c r="H57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8" s="48">
        <f>tbl_raw_data[[#This Row],[Date Actioned]]-tbl_raw_data[[#This Row],[Date Tagged]]</f>
        <v>7.6736111077480018E-3</v>
      </c>
      <c r="J5708" s="50">
        <f>HOUR(tbl_raw_data[[#This Row],[time_taken]])*60+MINUTE(tbl_raw_data[[#This Row],[time_taken]])+SECOND(tbl_raw_data[[#This Row],[time_taken]])/60</f>
        <v>11.05</v>
      </c>
      <c r="K5708" s="54">
        <f>DATE(YEAR(tbl_raw_data[[#This Row],[Date Actioned]]), MONTH(tbl_raw_data[[#This Row],[Date Actioned]]), DAY(tbl_raw_data[[#This Row],[Date Actioned]]))</f>
        <v>45165</v>
      </c>
      <c r="L5708" s="55" t="str">
        <f>UPPER(TEXT(tbl_raw_data[[#This Row],[Updated_date]],"MMMM"))</f>
        <v>AUGUST</v>
      </c>
      <c r="M5708" s="55" t="str">
        <f>UPPER("Week "&amp;IF(ROUNDUP(DAY(tbl_raw_data[[#This Row],[Updated_date]])/7,0)=5,4,ROUNDUP(DAY(tbl_raw_data[[#This Row],[Updated_date]])/7,0)))</f>
        <v>WEEK 4</v>
      </c>
      <c r="N5708" s="57" t="str">
        <f>UPPER(VLOOKUP(tbl_raw_data[[#This Row],[Analyst]],[1]setting!$A$1:$B$15,2,0))</f>
        <v>SAM</v>
      </c>
      <c r="O5708" s="57" t="str">
        <f>UPPER(tbl_raw_data[[#This Row],[Outcome]])</f>
        <v>DECLINE</v>
      </c>
      <c r="P5708" s="57" t="str">
        <f>UPPER(tbl_raw_data[[#This Row],[Queue Name]])</f>
        <v>CONSUMER EXISTING</v>
      </c>
      <c r="Q5708" s="57" t="str">
        <f>IF(tbl_raw_data[[#This Row],[time_taken_in_mins]]&lt;=20,"SLA_MET","SLA_NOT_MET")</f>
        <v>SLA_MET</v>
      </c>
    </row>
    <row r="5709" spans="1:17" ht="15" customHeight="1" x14ac:dyDescent="0.25">
      <c r="A5709" s="5" t="s">
        <v>3819</v>
      </c>
      <c r="B5709" s="12">
        <v>45165.503668981481</v>
      </c>
      <c r="C5709" s="12">
        <v>45165.511134259257</v>
      </c>
      <c r="D5709" s="20" t="s">
        <v>13</v>
      </c>
      <c r="E5709" s="21" t="s">
        <v>28</v>
      </c>
      <c r="F5709" s="20" t="s">
        <v>455</v>
      </c>
      <c r="G5709" s="105"/>
      <c r="H57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09" s="48">
        <f>tbl_raw_data[[#This Row],[Date Actioned]]-tbl_raw_data[[#This Row],[Date Tagged]]</f>
        <v>7.4652777766459621E-3</v>
      </c>
      <c r="J5709" s="50">
        <f>HOUR(tbl_raw_data[[#This Row],[time_taken]])*60+MINUTE(tbl_raw_data[[#This Row],[time_taken]])+SECOND(tbl_raw_data[[#This Row],[time_taken]])/60</f>
        <v>10.75</v>
      </c>
      <c r="K5709" s="54">
        <f>DATE(YEAR(tbl_raw_data[[#This Row],[Date Actioned]]), MONTH(tbl_raw_data[[#This Row],[Date Actioned]]), DAY(tbl_raw_data[[#This Row],[Date Actioned]]))</f>
        <v>45165</v>
      </c>
      <c r="L5709" s="55" t="str">
        <f>UPPER(TEXT(tbl_raw_data[[#This Row],[Updated_date]],"MMMM"))</f>
        <v>AUGUST</v>
      </c>
      <c r="M5709" s="55" t="str">
        <f>UPPER("Week "&amp;IF(ROUNDUP(DAY(tbl_raw_data[[#This Row],[Updated_date]])/7,0)=5,4,ROUNDUP(DAY(tbl_raw_data[[#This Row],[Updated_date]])/7,0)))</f>
        <v>WEEK 4</v>
      </c>
      <c r="N5709" s="57" t="str">
        <f>UPPER(VLOOKUP(tbl_raw_data[[#This Row],[Analyst]],[1]setting!$A$1:$B$15,2,0))</f>
        <v>ROHAN</v>
      </c>
      <c r="O5709" s="57" t="str">
        <f>UPPER(tbl_raw_data[[#This Row],[Outcome]])</f>
        <v>APPROVE</v>
      </c>
      <c r="P5709" s="57" t="str">
        <f>UPPER(tbl_raw_data[[#This Row],[Queue Name]])</f>
        <v>CONSUMER EXISTING</v>
      </c>
      <c r="Q5709" s="57" t="str">
        <f>IF(tbl_raw_data[[#This Row],[time_taken_in_mins]]&lt;=20,"SLA_MET","SLA_NOT_MET")</f>
        <v>SLA_MET</v>
      </c>
    </row>
    <row r="5710" spans="1:17" ht="15" customHeight="1" x14ac:dyDescent="0.25">
      <c r="A5710" s="11" t="s">
        <v>3875</v>
      </c>
      <c r="B5710" s="12">
        <v>45165.506944444445</v>
      </c>
      <c r="C5710" s="12">
        <v>45165.514479166668</v>
      </c>
      <c r="D5710" s="20" t="s">
        <v>13</v>
      </c>
      <c r="E5710" s="21" t="s">
        <v>28</v>
      </c>
      <c r="F5710" s="20" t="s">
        <v>42</v>
      </c>
      <c r="G5710" s="105" t="s">
        <v>29</v>
      </c>
      <c r="H57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0" s="48">
        <f>tbl_raw_data[[#This Row],[Date Actioned]]-tbl_raw_data[[#This Row],[Date Tagged]]</f>
        <v>7.5347222227719612E-3</v>
      </c>
      <c r="J5710" s="50">
        <f>HOUR(tbl_raw_data[[#This Row],[time_taken]])*60+MINUTE(tbl_raw_data[[#This Row],[time_taken]])+SECOND(tbl_raw_data[[#This Row],[time_taken]])/60</f>
        <v>10.85</v>
      </c>
      <c r="K5710" s="54">
        <f>DATE(YEAR(tbl_raw_data[[#This Row],[Date Actioned]]), MONTH(tbl_raw_data[[#This Row],[Date Actioned]]), DAY(tbl_raw_data[[#This Row],[Date Actioned]]))</f>
        <v>45165</v>
      </c>
      <c r="L5710" s="55" t="str">
        <f>UPPER(TEXT(tbl_raw_data[[#This Row],[Updated_date]],"MMMM"))</f>
        <v>AUGUST</v>
      </c>
      <c r="M5710" s="55" t="str">
        <f>UPPER("Week "&amp;IF(ROUNDUP(DAY(tbl_raw_data[[#This Row],[Updated_date]])/7,0)=5,4,ROUNDUP(DAY(tbl_raw_data[[#This Row],[Updated_date]])/7,0)))</f>
        <v>WEEK 4</v>
      </c>
      <c r="N5710" s="57" t="str">
        <f>UPPER(VLOOKUP(tbl_raw_data[[#This Row],[Analyst]],[1]setting!$A$1:$B$15,2,0))</f>
        <v>NITESH</v>
      </c>
      <c r="O5710" s="57" t="str">
        <f>UPPER(tbl_raw_data[[#This Row],[Outcome]])</f>
        <v>APPROVE</v>
      </c>
      <c r="P5710" s="57" t="str">
        <f>UPPER(tbl_raw_data[[#This Row],[Queue Name]])</f>
        <v>CONSUMER EXISTING</v>
      </c>
      <c r="Q5710" s="57" t="str">
        <f>IF(tbl_raw_data[[#This Row],[time_taken_in_mins]]&lt;=20,"SLA_MET","SLA_NOT_MET")</f>
        <v>SLA_MET</v>
      </c>
    </row>
    <row r="5711" spans="1:17" ht="15" customHeight="1" x14ac:dyDescent="0.25">
      <c r="A5711" s="22" t="s">
        <v>3485</v>
      </c>
      <c r="B5711" s="12">
        <v>45165.507453703707</v>
      </c>
      <c r="C5711" s="12">
        <v>45165.514467592591</v>
      </c>
      <c r="D5711" s="20" t="s">
        <v>13</v>
      </c>
      <c r="E5711" s="21" t="s">
        <v>28</v>
      </c>
      <c r="F5711" s="20" t="s">
        <v>14</v>
      </c>
      <c r="G5711" s="105" t="s">
        <v>29</v>
      </c>
      <c r="H57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1" s="48">
        <f>tbl_raw_data[[#This Row],[Date Actioned]]-tbl_raw_data[[#This Row],[Date Tagged]]</f>
        <v>7.0138888841029257E-3</v>
      </c>
      <c r="J5711" s="50">
        <f>HOUR(tbl_raw_data[[#This Row],[time_taken]])*60+MINUTE(tbl_raw_data[[#This Row],[time_taken]])+SECOND(tbl_raw_data[[#This Row],[time_taken]])/60</f>
        <v>10.1</v>
      </c>
      <c r="K5711" s="54">
        <f>DATE(YEAR(tbl_raw_data[[#This Row],[Date Actioned]]), MONTH(tbl_raw_data[[#This Row],[Date Actioned]]), DAY(tbl_raw_data[[#This Row],[Date Actioned]]))</f>
        <v>45165</v>
      </c>
      <c r="L5711" s="55" t="str">
        <f>UPPER(TEXT(tbl_raw_data[[#This Row],[Updated_date]],"MMMM"))</f>
        <v>AUGUST</v>
      </c>
      <c r="M5711" s="55" t="str">
        <f>UPPER("Week "&amp;IF(ROUNDUP(DAY(tbl_raw_data[[#This Row],[Updated_date]])/7,0)=5,4,ROUNDUP(DAY(tbl_raw_data[[#This Row],[Updated_date]])/7,0)))</f>
        <v>WEEK 4</v>
      </c>
      <c r="N5711" s="57" t="str">
        <f>UPPER(VLOOKUP(tbl_raw_data[[#This Row],[Analyst]],[1]setting!$A$1:$B$15,2,0))</f>
        <v>HARDIK</v>
      </c>
      <c r="O5711" s="57" t="str">
        <f>UPPER(tbl_raw_data[[#This Row],[Outcome]])</f>
        <v>APPROVE</v>
      </c>
      <c r="P5711" s="57" t="str">
        <f>UPPER(tbl_raw_data[[#This Row],[Queue Name]])</f>
        <v>CONSUMER EXISTING</v>
      </c>
      <c r="Q5711" s="57" t="str">
        <f>IF(tbl_raw_data[[#This Row],[time_taken_in_mins]]&lt;=20,"SLA_MET","SLA_NOT_MET")</f>
        <v>SLA_MET</v>
      </c>
    </row>
    <row r="5712" spans="1:17" ht="39" x14ac:dyDescent="0.25">
      <c r="A5712" s="5" t="s">
        <v>4009</v>
      </c>
      <c r="B5712" s="12">
        <v>45165.508379629631</v>
      </c>
      <c r="C5712" s="12">
        <v>45165.516111111108</v>
      </c>
      <c r="D5712" s="20" t="s">
        <v>8</v>
      </c>
      <c r="E5712" s="21" t="s">
        <v>28</v>
      </c>
      <c r="F5712" s="20" t="s">
        <v>10</v>
      </c>
      <c r="G5712" s="105" t="s">
        <v>493</v>
      </c>
      <c r="H57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12" s="48">
        <f>tbl_raw_data[[#This Row],[Date Actioned]]-tbl_raw_data[[#This Row],[Date Tagged]]</f>
        <v>7.7314814770943485E-3</v>
      </c>
      <c r="J5712" s="50">
        <f>HOUR(tbl_raw_data[[#This Row],[time_taken]])*60+MINUTE(tbl_raw_data[[#This Row],[time_taken]])+SECOND(tbl_raw_data[[#This Row],[time_taken]])/60</f>
        <v>11.133333333333333</v>
      </c>
      <c r="K5712" s="54">
        <f>DATE(YEAR(tbl_raw_data[[#This Row],[Date Actioned]]), MONTH(tbl_raw_data[[#This Row],[Date Actioned]]), DAY(tbl_raw_data[[#This Row],[Date Actioned]]))</f>
        <v>45165</v>
      </c>
      <c r="L5712" s="55" t="str">
        <f>UPPER(TEXT(tbl_raw_data[[#This Row],[Updated_date]],"MMMM"))</f>
        <v>AUGUST</v>
      </c>
      <c r="M5712" s="55" t="str">
        <f>UPPER("Week "&amp;IF(ROUNDUP(DAY(tbl_raw_data[[#This Row],[Updated_date]])/7,0)=5,4,ROUNDUP(DAY(tbl_raw_data[[#This Row],[Updated_date]])/7,0)))</f>
        <v>WEEK 4</v>
      </c>
      <c r="N5712" s="57" t="str">
        <f>UPPER(VLOOKUP(tbl_raw_data[[#This Row],[Analyst]],[1]setting!$A$1:$B$15,2,0))</f>
        <v>SAM</v>
      </c>
      <c r="O5712" s="57" t="str">
        <f>UPPER(tbl_raw_data[[#This Row],[Outcome]])</f>
        <v>WITHDRAW</v>
      </c>
      <c r="P5712" s="57" t="str">
        <f>UPPER(tbl_raw_data[[#This Row],[Queue Name]])</f>
        <v>CONSUMER EXISTING</v>
      </c>
      <c r="Q5712" s="57" t="str">
        <f>IF(tbl_raw_data[[#This Row],[time_taken_in_mins]]&lt;=20,"SLA_MET","SLA_NOT_MET")</f>
        <v>SLA_MET</v>
      </c>
    </row>
    <row r="5713" spans="1:17" ht="15" customHeight="1" x14ac:dyDescent="0.25">
      <c r="A5713" s="11" t="s">
        <v>5015</v>
      </c>
      <c r="B5713" s="12">
        <v>45165.513194444444</v>
      </c>
      <c r="C5713" s="12">
        <v>45165.522696759261</v>
      </c>
      <c r="D5713" s="20" t="s">
        <v>8</v>
      </c>
      <c r="E5713" s="21" t="s">
        <v>41</v>
      </c>
      <c r="F5713" s="20" t="s">
        <v>73</v>
      </c>
      <c r="G5713" s="105"/>
      <c r="H57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13" s="48">
        <f>tbl_raw_data[[#This Row],[Date Actioned]]-tbl_raw_data[[#This Row],[Date Tagged]]</f>
        <v>9.5023148169275373E-3</v>
      </c>
      <c r="J5713" s="50">
        <f>HOUR(tbl_raw_data[[#This Row],[time_taken]])*60+MINUTE(tbl_raw_data[[#This Row],[time_taken]])+SECOND(tbl_raw_data[[#This Row],[time_taken]])/60</f>
        <v>13.683333333333334</v>
      </c>
      <c r="K5713" s="54">
        <f>DATE(YEAR(tbl_raw_data[[#This Row],[Date Actioned]]), MONTH(tbl_raw_data[[#This Row],[Date Actioned]]), DAY(tbl_raw_data[[#This Row],[Date Actioned]]))</f>
        <v>45165</v>
      </c>
      <c r="L5713" s="55" t="str">
        <f>UPPER(TEXT(tbl_raw_data[[#This Row],[Updated_date]],"MMMM"))</f>
        <v>AUGUST</v>
      </c>
      <c r="M5713" s="55" t="str">
        <f>UPPER("Week "&amp;IF(ROUNDUP(DAY(tbl_raw_data[[#This Row],[Updated_date]])/7,0)=5,4,ROUNDUP(DAY(tbl_raw_data[[#This Row],[Updated_date]])/7,0)))</f>
        <v>WEEK 4</v>
      </c>
      <c r="N5713" s="57" t="str">
        <f>UPPER(VLOOKUP(tbl_raw_data[[#This Row],[Analyst]],[1]setting!$A$1:$B$15,2,0))</f>
        <v>SHAHID</v>
      </c>
      <c r="O5713" s="57" t="str">
        <f>UPPER(tbl_raw_data[[#This Row],[Outcome]])</f>
        <v>WITHDRAW</v>
      </c>
      <c r="P5713" s="57" t="str">
        <f>UPPER(tbl_raw_data[[#This Row],[Queue Name]])</f>
        <v>CONSUMER POST BUREAU</v>
      </c>
      <c r="Q5713" s="57" t="str">
        <f>IF(tbl_raw_data[[#This Row],[time_taken_in_mins]]&lt;=20,"SLA_MET","SLA_NOT_MET")</f>
        <v>SLA_MET</v>
      </c>
    </row>
    <row r="5714" spans="1:17" ht="15" customHeight="1" x14ac:dyDescent="0.25">
      <c r="A5714" s="22" t="s">
        <v>3623</v>
      </c>
      <c r="B5714" s="12">
        <v>45165.514780092592</v>
      </c>
      <c r="C5714" s="12">
        <v>45165.521979166668</v>
      </c>
      <c r="D5714" s="20" t="s">
        <v>46</v>
      </c>
      <c r="E5714" s="21" t="s">
        <v>28</v>
      </c>
      <c r="F5714" s="20" t="s">
        <v>14</v>
      </c>
      <c r="G5714" s="105" t="s">
        <v>448</v>
      </c>
      <c r="H57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4" s="48">
        <f>tbl_raw_data[[#This Row],[Date Actioned]]-tbl_raw_data[[#This Row],[Date Tagged]]</f>
        <v>7.1990740761975758E-3</v>
      </c>
      <c r="J5714" s="50">
        <f>HOUR(tbl_raw_data[[#This Row],[time_taken]])*60+MINUTE(tbl_raw_data[[#This Row],[time_taken]])+SECOND(tbl_raw_data[[#This Row],[time_taken]])/60</f>
        <v>10.366666666666667</v>
      </c>
      <c r="K5714" s="54">
        <f>DATE(YEAR(tbl_raw_data[[#This Row],[Date Actioned]]), MONTH(tbl_raw_data[[#This Row],[Date Actioned]]), DAY(tbl_raw_data[[#This Row],[Date Actioned]]))</f>
        <v>45165</v>
      </c>
      <c r="L5714" s="55" t="str">
        <f>UPPER(TEXT(tbl_raw_data[[#This Row],[Updated_date]],"MMMM"))</f>
        <v>AUGUST</v>
      </c>
      <c r="M5714" s="55" t="str">
        <f>UPPER("Week "&amp;IF(ROUNDUP(DAY(tbl_raw_data[[#This Row],[Updated_date]])/7,0)=5,4,ROUNDUP(DAY(tbl_raw_data[[#This Row],[Updated_date]])/7,0)))</f>
        <v>WEEK 4</v>
      </c>
      <c r="N5714" s="57" t="str">
        <f>UPPER(VLOOKUP(tbl_raw_data[[#This Row],[Analyst]],[1]setting!$A$1:$B$15,2,0))</f>
        <v>HARDIK</v>
      </c>
      <c r="O5714" s="57" t="str">
        <f>UPPER(tbl_raw_data[[#This Row],[Outcome]])</f>
        <v>DECLINE</v>
      </c>
      <c r="P5714" s="57" t="str">
        <f>UPPER(tbl_raw_data[[#This Row],[Queue Name]])</f>
        <v>CONSUMER EXISTING</v>
      </c>
      <c r="Q5714" s="57" t="str">
        <f>IF(tbl_raw_data[[#This Row],[time_taken_in_mins]]&lt;=20,"SLA_MET","SLA_NOT_MET")</f>
        <v>SLA_MET</v>
      </c>
    </row>
    <row r="5715" spans="1:17" ht="15" customHeight="1" x14ac:dyDescent="0.25">
      <c r="A5715" s="5" t="s">
        <v>226</v>
      </c>
      <c r="B5715" s="12">
        <v>45165.516747685186</v>
      </c>
      <c r="C5715" s="12">
        <v>45165.518750000003</v>
      </c>
      <c r="D5715" s="20" t="s">
        <v>46</v>
      </c>
      <c r="E5715" s="21" t="s">
        <v>41</v>
      </c>
      <c r="F5715" s="20" t="s">
        <v>10</v>
      </c>
      <c r="G5715" s="105" t="s">
        <v>225</v>
      </c>
      <c r="H57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5" s="48">
        <f>tbl_raw_data[[#This Row],[Date Actioned]]-tbl_raw_data[[#This Row],[Date Tagged]]</f>
        <v>2.0023148172185756E-3</v>
      </c>
      <c r="J5715" s="50">
        <f>HOUR(tbl_raw_data[[#This Row],[time_taken]])*60+MINUTE(tbl_raw_data[[#This Row],[time_taken]])+SECOND(tbl_raw_data[[#This Row],[time_taken]])/60</f>
        <v>2.8833333333333333</v>
      </c>
      <c r="K5715" s="54">
        <f>DATE(YEAR(tbl_raw_data[[#This Row],[Date Actioned]]), MONTH(tbl_raw_data[[#This Row],[Date Actioned]]), DAY(tbl_raw_data[[#This Row],[Date Actioned]]))</f>
        <v>45165</v>
      </c>
      <c r="L5715" s="55" t="str">
        <f>UPPER(TEXT(tbl_raw_data[[#This Row],[Updated_date]],"MMMM"))</f>
        <v>AUGUST</v>
      </c>
      <c r="M5715" s="55" t="str">
        <f>UPPER("Week "&amp;IF(ROUNDUP(DAY(tbl_raw_data[[#This Row],[Updated_date]])/7,0)=5,4,ROUNDUP(DAY(tbl_raw_data[[#This Row],[Updated_date]])/7,0)))</f>
        <v>WEEK 4</v>
      </c>
      <c r="N5715" s="57" t="str">
        <f>UPPER(VLOOKUP(tbl_raw_data[[#This Row],[Analyst]],[1]setting!$A$1:$B$15,2,0))</f>
        <v>SAM</v>
      </c>
      <c r="O5715" s="57" t="str">
        <f>UPPER(tbl_raw_data[[#This Row],[Outcome]])</f>
        <v>DECLINE</v>
      </c>
      <c r="P5715" s="57" t="str">
        <f>UPPER(tbl_raw_data[[#This Row],[Queue Name]])</f>
        <v>CONSUMER POST BUREAU</v>
      </c>
      <c r="Q5715" s="57" t="str">
        <f>IF(tbl_raw_data[[#This Row],[time_taken_in_mins]]&lt;=20,"SLA_MET","SLA_NOT_MET")</f>
        <v>SLA_MET</v>
      </c>
    </row>
    <row r="5716" spans="1:17" ht="15" customHeight="1" x14ac:dyDescent="0.25">
      <c r="A5716" s="5" t="s">
        <v>6908</v>
      </c>
      <c r="B5716" s="12">
        <v>45165.518368055556</v>
      </c>
      <c r="C5716" s="12">
        <v>45165.535208333335</v>
      </c>
      <c r="D5716" s="20" t="s">
        <v>13</v>
      </c>
      <c r="E5716" s="21" t="s">
        <v>28</v>
      </c>
      <c r="F5716" s="20" t="s">
        <v>42</v>
      </c>
      <c r="G5716" s="105"/>
      <c r="H57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16" s="48">
        <f>tbl_raw_data[[#This Row],[Date Actioned]]-tbl_raw_data[[#This Row],[Date Tagged]]</f>
        <v>1.6840277778101154E-2</v>
      </c>
      <c r="J5716" s="50">
        <f>HOUR(tbl_raw_data[[#This Row],[time_taken]])*60+MINUTE(tbl_raw_data[[#This Row],[time_taken]])+SECOND(tbl_raw_data[[#This Row],[time_taken]])/60</f>
        <v>24.25</v>
      </c>
      <c r="K5716" s="54">
        <f>DATE(YEAR(tbl_raw_data[[#This Row],[Date Actioned]]), MONTH(tbl_raw_data[[#This Row],[Date Actioned]]), DAY(tbl_raw_data[[#This Row],[Date Actioned]]))</f>
        <v>45165</v>
      </c>
      <c r="L5716" s="55" t="str">
        <f>UPPER(TEXT(tbl_raw_data[[#This Row],[Updated_date]],"MMMM"))</f>
        <v>AUGUST</v>
      </c>
      <c r="M5716" s="55" t="str">
        <f>UPPER("Week "&amp;IF(ROUNDUP(DAY(tbl_raw_data[[#This Row],[Updated_date]])/7,0)=5,4,ROUNDUP(DAY(tbl_raw_data[[#This Row],[Updated_date]])/7,0)))</f>
        <v>WEEK 4</v>
      </c>
      <c r="N5716" s="57" t="str">
        <f>UPPER(VLOOKUP(tbl_raw_data[[#This Row],[Analyst]],[1]setting!$A$1:$B$15,2,0))</f>
        <v>NITESH</v>
      </c>
      <c r="O5716" s="57" t="str">
        <f>UPPER(tbl_raw_data[[#This Row],[Outcome]])</f>
        <v>APPROVE</v>
      </c>
      <c r="P5716" s="57" t="str">
        <f>UPPER(tbl_raw_data[[#This Row],[Queue Name]])</f>
        <v>CONSUMER EXISTING</v>
      </c>
      <c r="Q5716" s="57" t="str">
        <f>IF(tbl_raw_data[[#This Row],[time_taken_in_mins]]&lt;=20,"SLA_MET","SLA_NOT_MET")</f>
        <v>SLA_NOT_MET</v>
      </c>
    </row>
    <row r="5717" spans="1:17" ht="15" customHeight="1" x14ac:dyDescent="0.25">
      <c r="A5717" s="11" t="s">
        <v>1453</v>
      </c>
      <c r="B5717" s="12">
        <v>45165.525127314817</v>
      </c>
      <c r="C5717" s="12">
        <v>45165.529490740744</v>
      </c>
      <c r="D5717" s="20" t="s">
        <v>13</v>
      </c>
      <c r="E5717" s="21" t="s">
        <v>28</v>
      </c>
      <c r="F5717" s="20" t="s">
        <v>10</v>
      </c>
      <c r="G5717" s="105" t="s">
        <v>546</v>
      </c>
      <c r="H57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17" s="48">
        <f>tbl_raw_data[[#This Row],[Date Actioned]]-tbl_raw_data[[#This Row],[Date Tagged]]</f>
        <v>4.3634259272948839E-3</v>
      </c>
      <c r="J5717" s="50">
        <f>HOUR(tbl_raw_data[[#This Row],[time_taken]])*60+MINUTE(tbl_raw_data[[#This Row],[time_taken]])+SECOND(tbl_raw_data[[#This Row],[time_taken]])/60</f>
        <v>6.2833333333333332</v>
      </c>
      <c r="K5717" s="54">
        <f>DATE(YEAR(tbl_raw_data[[#This Row],[Date Actioned]]), MONTH(tbl_raw_data[[#This Row],[Date Actioned]]), DAY(tbl_raw_data[[#This Row],[Date Actioned]]))</f>
        <v>45165</v>
      </c>
      <c r="L5717" s="55" t="str">
        <f>UPPER(TEXT(tbl_raw_data[[#This Row],[Updated_date]],"MMMM"))</f>
        <v>AUGUST</v>
      </c>
      <c r="M5717" s="55" t="str">
        <f>UPPER("Week "&amp;IF(ROUNDUP(DAY(tbl_raw_data[[#This Row],[Updated_date]])/7,0)=5,4,ROUNDUP(DAY(tbl_raw_data[[#This Row],[Updated_date]])/7,0)))</f>
        <v>WEEK 4</v>
      </c>
      <c r="N5717" s="57" t="str">
        <f>UPPER(VLOOKUP(tbl_raw_data[[#This Row],[Analyst]],[1]setting!$A$1:$B$15,2,0))</f>
        <v>SAM</v>
      </c>
      <c r="O5717" s="57" t="str">
        <f>UPPER(tbl_raw_data[[#This Row],[Outcome]])</f>
        <v>APPROVE</v>
      </c>
      <c r="P5717" s="57" t="str">
        <f>UPPER(tbl_raw_data[[#This Row],[Queue Name]])</f>
        <v>CONSUMER EXISTING</v>
      </c>
      <c r="Q5717" s="57" t="str">
        <f>IF(tbl_raw_data[[#This Row],[time_taken_in_mins]]&lt;=20,"SLA_MET","SLA_NOT_MET")</f>
        <v>SLA_MET</v>
      </c>
    </row>
    <row r="5718" spans="1:17" ht="39" x14ac:dyDescent="0.25">
      <c r="A5718" s="22" t="s">
        <v>3903</v>
      </c>
      <c r="B5718" s="12">
        <v>45165.525254629632</v>
      </c>
      <c r="C5718" s="12">
        <v>45165.532824074071</v>
      </c>
      <c r="D5718" s="20" t="s">
        <v>8</v>
      </c>
      <c r="E5718" s="21" t="s">
        <v>28</v>
      </c>
      <c r="F5718" s="20" t="s">
        <v>73</v>
      </c>
      <c r="G5718" s="105" t="s">
        <v>493</v>
      </c>
      <c r="H57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18" s="48">
        <f>tbl_raw_data[[#This Row],[Date Actioned]]-tbl_raw_data[[#This Row],[Date Tagged]]</f>
        <v>7.5694444385590032E-3</v>
      </c>
      <c r="J5718" s="50">
        <f>HOUR(tbl_raw_data[[#This Row],[time_taken]])*60+MINUTE(tbl_raw_data[[#This Row],[time_taken]])+SECOND(tbl_raw_data[[#This Row],[time_taken]])/60</f>
        <v>10.9</v>
      </c>
      <c r="K5718" s="54">
        <f>DATE(YEAR(tbl_raw_data[[#This Row],[Date Actioned]]), MONTH(tbl_raw_data[[#This Row],[Date Actioned]]), DAY(tbl_raw_data[[#This Row],[Date Actioned]]))</f>
        <v>45165</v>
      </c>
      <c r="L5718" s="55" t="str">
        <f>UPPER(TEXT(tbl_raw_data[[#This Row],[Updated_date]],"MMMM"))</f>
        <v>AUGUST</v>
      </c>
      <c r="M5718" s="55" t="str">
        <f>UPPER("Week "&amp;IF(ROUNDUP(DAY(tbl_raw_data[[#This Row],[Updated_date]])/7,0)=5,4,ROUNDUP(DAY(tbl_raw_data[[#This Row],[Updated_date]])/7,0)))</f>
        <v>WEEK 4</v>
      </c>
      <c r="N5718" s="57" t="str">
        <f>UPPER(VLOOKUP(tbl_raw_data[[#This Row],[Analyst]],[1]setting!$A$1:$B$15,2,0))</f>
        <v>SHAHID</v>
      </c>
      <c r="O5718" s="57" t="str">
        <f>UPPER(tbl_raw_data[[#This Row],[Outcome]])</f>
        <v>WITHDRAW</v>
      </c>
      <c r="P5718" s="57" t="str">
        <f>UPPER(tbl_raw_data[[#This Row],[Queue Name]])</f>
        <v>CONSUMER EXISTING</v>
      </c>
      <c r="Q5718" s="57" t="str">
        <f>IF(tbl_raw_data[[#This Row],[time_taken_in_mins]]&lt;=20,"SLA_MET","SLA_NOT_MET")</f>
        <v>SLA_MET</v>
      </c>
    </row>
    <row r="5719" spans="1:17" ht="39" x14ac:dyDescent="0.25">
      <c r="A5719" s="5" t="s">
        <v>3791</v>
      </c>
      <c r="B5719" s="12">
        <v>45165.525648148148</v>
      </c>
      <c r="C5719" s="12">
        <v>45165.533067129632</v>
      </c>
      <c r="D5719" s="20" t="s">
        <v>8</v>
      </c>
      <c r="E5719" s="21" t="s">
        <v>28</v>
      </c>
      <c r="F5719" s="20" t="s">
        <v>10</v>
      </c>
      <c r="G5719" s="105" t="s">
        <v>493</v>
      </c>
      <c r="H57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19" s="48">
        <f>tbl_raw_data[[#This Row],[Date Actioned]]-tbl_raw_data[[#This Row],[Date Tagged]]</f>
        <v>7.4189814840792678E-3</v>
      </c>
      <c r="J5719" s="50">
        <f>HOUR(tbl_raw_data[[#This Row],[time_taken]])*60+MINUTE(tbl_raw_data[[#This Row],[time_taken]])+SECOND(tbl_raw_data[[#This Row],[time_taken]])/60</f>
        <v>10.683333333333334</v>
      </c>
      <c r="K5719" s="54">
        <f>DATE(YEAR(tbl_raw_data[[#This Row],[Date Actioned]]), MONTH(tbl_raw_data[[#This Row],[Date Actioned]]), DAY(tbl_raw_data[[#This Row],[Date Actioned]]))</f>
        <v>45165</v>
      </c>
      <c r="L5719" s="55" t="str">
        <f>UPPER(TEXT(tbl_raw_data[[#This Row],[Updated_date]],"MMMM"))</f>
        <v>AUGUST</v>
      </c>
      <c r="M5719" s="55" t="str">
        <f>UPPER("Week "&amp;IF(ROUNDUP(DAY(tbl_raw_data[[#This Row],[Updated_date]])/7,0)=5,4,ROUNDUP(DAY(tbl_raw_data[[#This Row],[Updated_date]])/7,0)))</f>
        <v>WEEK 4</v>
      </c>
      <c r="N5719" s="57" t="str">
        <f>UPPER(VLOOKUP(tbl_raw_data[[#This Row],[Analyst]],[1]setting!$A$1:$B$15,2,0))</f>
        <v>SAM</v>
      </c>
      <c r="O5719" s="57" t="str">
        <f>UPPER(tbl_raw_data[[#This Row],[Outcome]])</f>
        <v>WITHDRAW</v>
      </c>
      <c r="P5719" s="57" t="str">
        <f>UPPER(tbl_raw_data[[#This Row],[Queue Name]])</f>
        <v>CONSUMER EXISTING</v>
      </c>
      <c r="Q5719" s="57" t="str">
        <f>IF(tbl_raw_data[[#This Row],[time_taken_in_mins]]&lt;=20,"SLA_MET","SLA_NOT_MET")</f>
        <v>SLA_MET</v>
      </c>
    </row>
    <row r="5720" spans="1:17" ht="15" customHeight="1" x14ac:dyDescent="0.25">
      <c r="A5720" s="11" t="s">
        <v>2838</v>
      </c>
      <c r="B5720" s="12">
        <v>45165.531608796293</v>
      </c>
      <c r="C5720" s="12">
        <v>45165.537731481483</v>
      </c>
      <c r="D5720" s="20" t="s">
        <v>46</v>
      </c>
      <c r="E5720" s="21" t="s">
        <v>28</v>
      </c>
      <c r="F5720" s="20" t="s">
        <v>455</v>
      </c>
      <c r="G5720" s="105"/>
      <c r="H57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20" s="48">
        <f>tbl_raw_data[[#This Row],[Date Actioned]]-tbl_raw_data[[#This Row],[Date Tagged]]</f>
        <v>6.1226851903484203E-3</v>
      </c>
      <c r="J5720" s="50">
        <f>HOUR(tbl_raw_data[[#This Row],[time_taken]])*60+MINUTE(tbl_raw_data[[#This Row],[time_taken]])+SECOND(tbl_raw_data[[#This Row],[time_taken]])/60</f>
        <v>8.8166666666666664</v>
      </c>
      <c r="K5720" s="54">
        <f>DATE(YEAR(tbl_raw_data[[#This Row],[Date Actioned]]), MONTH(tbl_raw_data[[#This Row],[Date Actioned]]), DAY(tbl_raw_data[[#This Row],[Date Actioned]]))</f>
        <v>45165</v>
      </c>
      <c r="L5720" s="55" t="str">
        <f>UPPER(TEXT(tbl_raw_data[[#This Row],[Updated_date]],"MMMM"))</f>
        <v>AUGUST</v>
      </c>
      <c r="M5720" s="55" t="str">
        <f>UPPER("Week "&amp;IF(ROUNDUP(DAY(tbl_raw_data[[#This Row],[Updated_date]])/7,0)=5,4,ROUNDUP(DAY(tbl_raw_data[[#This Row],[Updated_date]])/7,0)))</f>
        <v>WEEK 4</v>
      </c>
      <c r="N5720" s="57" t="str">
        <f>UPPER(VLOOKUP(tbl_raw_data[[#This Row],[Analyst]],[1]setting!$A$1:$B$15,2,0))</f>
        <v>ROHAN</v>
      </c>
      <c r="O5720" s="57" t="str">
        <f>UPPER(tbl_raw_data[[#This Row],[Outcome]])</f>
        <v>DECLINE</v>
      </c>
      <c r="P5720" s="57" t="str">
        <f>UPPER(tbl_raw_data[[#This Row],[Queue Name]])</f>
        <v>CONSUMER EXISTING</v>
      </c>
      <c r="Q5720" s="57" t="str">
        <f>IF(tbl_raw_data[[#This Row],[time_taken_in_mins]]&lt;=20,"SLA_MET","SLA_NOT_MET")</f>
        <v>SLA_MET</v>
      </c>
    </row>
    <row r="5721" spans="1:17" ht="15" customHeight="1" x14ac:dyDescent="0.25">
      <c r="A5721" s="22" t="s">
        <v>3899</v>
      </c>
      <c r="B5721" s="12">
        <v>45165.531909722224</v>
      </c>
      <c r="C5721" s="12">
        <v>45165.539479166669</v>
      </c>
      <c r="D5721" s="20" t="s">
        <v>46</v>
      </c>
      <c r="E5721" s="21" t="s">
        <v>28</v>
      </c>
      <c r="F5721" s="20" t="s">
        <v>14</v>
      </c>
      <c r="G5721" s="105" t="s">
        <v>1150</v>
      </c>
      <c r="H57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1" s="48">
        <f>tbl_raw_data[[#This Row],[Date Actioned]]-tbl_raw_data[[#This Row],[Date Tagged]]</f>
        <v>7.5694444458349608E-3</v>
      </c>
      <c r="J5721" s="50">
        <f>HOUR(tbl_raw_data[[#This Row],[time_taken]])*60+MINUTE(tbl_raw_data[[#This Row],[time_taken]])+SECOND(tbl_raw_data[[#This Row],[time_taken]])/60</f>
        <v>10.9</v>
      </c>
      <c r="K5721" s="54">
        <f>DATE(YEAR(tbl_raw_data[[#This Row],[Date Actioned]]), MONTH(tbl_raw_data[[#This Row],[Date Actioned]]), DAY(tbl_raw_data[[#This Row],[Date Actioned]]))</f>
        <v>45165</v>
      </c>
      <c r="L5721" s="55" t="str">
        <f>UPPER(TEXT(tbl_raw_data[[#This Row],[Updated_date]],"MMMM"))</f>
        <v>AUGUST</v>
      </c>
      <c r="M5721" s="55" t="str">
        <f>UPPER("Week "&amp;IF(ROUNDUP(DAY(tbl_raw_data[[#This Row],[Updated_date]])/7,0)=5,4,ROUNDUP(DAY(tbl_raw_data[[#This Row],[Updated_date]])/7,0)))</f>
        <v>WEEK 4</v>
      </c>
      <c r="N5721" s="57" t="str">
        <f>UPPER(VLOOKUP(tbl_raw_data[[#This Row],[Analyst]],[1]setting!$A$1:$B$15,2,0))</f>
        <v>HARDIK</v>
      </c>
      <c r="O5721" s="57" t="str">
        <f>UPPER(tbl_raw_data[[#This Row],[Outcome]])</f>
        <v>DECLINE</v>
      </c>
      <c r="P5721" s="57" t="str">
        <f>UPPER(tbl_raw_data[[#This Row],[Queue Name]])</f>
        <v>CONSUMER EXISTING</v>
      </c>
      <c r="Q5721" s="57" t="str">
        <f>IF(tbl_raw_data[[#This Row],[time_taken_in_mins]]&lt;=20,"SLA_MET","SLA_NOT_MET")</f>
        <v>SLA_MET</v>
      </c>
    </row>
    <row r="5722" spans="1:17" ht="15" customHeight="1" x14ac:dyDescent="0.25">
      <c r="A5722" s="11" t="s">
        <v>2053</v>
      </c>
      <c r="B5722" s="12">
        <v>45165.54724537037</v>
      </c>
      <c r="C5722" s="12">
        <v>45165.552372685182</v>
      </c>
      <c r="D5722" s="20" t="s">
        <v>8</v>
      </c>
      <c r="E5722" s="21" t="s">
        <v>9</v>
      </c>
      <c r="F5722" s="20" t="s">
        <v>10</v>
      </c>
      <c r="G5722" s="105" t="s">
        <v>2052</v>
      </c>
      <c r="H57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22" s="48">
        <f>tbl_raw_data[[#This Row],[Date Actioned]]-tbl_raw_data[[#This Row],[Date Tagged]]</f>
        <v>5.1273148128530011E-3</v>
      </c>
      <c r="J5722" s="50">
        <f>HOUR(tbl_raw_data[[#This Row],[time_taken]])*60+MINUTE(tbl_raw_data[[#This Row],[time_taken]])+SECOND(tbl_raw_data[[#This Row],[time_taken]])/60</f>
        <v>7.3833333333333337</v>
      </c>
      <c r="K5722" s="54">
        <f>DATE(YEAR(tbl_raw_data[[#This Row],[Date Actioned]]), MONTH(tbl_raw_data[[#This Row],[Date Actioned]]), DAY(tbl_raw_data[[#This Row],[Date Actioned]]))</f>
        <v>45165</v>
      </c>
      <c r="L5722" s="55" t="str">
        <f>UPPER(TEXT(tbl_raw_data[[#This Row],[Updated_date]],"MMMM"))</f>
        <v>AUGUST</v>
      </c>
      <c r="M5722" s="55" t="str">
        <f>UPPER("Week "&amp;IF(ROUNDUP(DAY(tbl_raw_data[[#This Row],[Updated_date]])/7,0)=5,4,ROUNDUP(DAY(tbl_raw_data[[#This Row],[Updated_date]])/7,0)))</f>
        <v>WEEK 4</v>
      </c>
      <c r="N5722" s="57" t="str">
        <f>UPPER(VLOOKUP(tbl_raw_data[[#This Row],[Analyst]],[1]setting!$A$1:$B$15,2,0))</f>
        <v>SAM</v>
      </c>
      <c r="O5722" s="57" t="str">
        <f>UPPER(tbl_raw_data[[#This Row],[Outcome]])</f>
        <v>WITHDRAW</v>
      </c>
      <c r="P5722" s="57" t="str">
        <f>UPPER(tbl_raw_data[[#This Row],[Queue Name]])</f>
        <v>CONSUMER PRE BUREAU</v>
      </c>
      <c r="Q5722" s="57" t="str">
        <f>IF(tbl_raw_data[[#This Row],[time_taken_in_mins]]&lt;=20,"SLA_MET","SLA_NOT_MET")</f>
        <v>SLA_MET</v>
      </c>
    </row>
    <row r="5723" spans="1:17" ht="15" customHeight="1" x14ac:dyDescent="0.25">
      <c r="A5723" s="22" t="s">
        <v>6164</v>
      </c>
      <c r="B5723" s="12">
        <v>45165.55023148148</v>
      </c>
      <c r="C5723" s="12">
        <v>45165.5625</v>
      </c>
      <c r="D5723" s="20" t="s">
        <v>13</v>
      </c>
      <c r="E5723" s="21" t="s">
        <v>28</v>
      </c>
      <c r="F5723" s="20" t="s">
        <v>455</v>
      </c>
      <c r="G5723" s="105"/>
      <c r="H57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23" s="48">
        <f>tbl_raw_data[[#This Row],[Date Actioned]]-tbl_raw_data[[#This Row],[Date Tagged]]</f>
        <v>1.226851851970423E-2</v>
      </c>
      <c r="J5723" s="50">
        <f>HOUR(tbl_raw_data[[#This Row],[time_taken]])*60+MINUTE(tbl_raw_data[[#This Row],[time_taken]])+SECOND(tbl_raw_data[[#This Row],[time_taken]])/60</f>
        <v>17.666666666666668</v>
      </c>
      <c r="K5723" s="54">
        <f>DATE(YEAR(tbl_raw_data[[#This Row],[Date Actioned]]), MONTH(tbl_raw_data[[#This Row],[Date Actioned]]), DAY(tbl_raw_data[[#This Row],[Date Actioned]]))</f>
        <v>45165</v>
      </c>
      <c r="L5723" s="55" t="str">
        <f>UPPER(TEXT(tbl_raw_data[[#This Row],[Updated_date]],"MMMM"))</f>
        <v>AUGUST</v>
      </c>
      <c r="M5723" s="55" t="str">
        <f>UPPER("Week "&amp;IF(ROUNDUP(DAY(tbl_raw_data[[#This Row],[Updated_date]])/7,0)=5,4,ROUNDUP(DAY(tbl_raw_data[[#This Row],[Updated_date]])/7,0)))</f>
        <v>WEEK 4</v>
      </c>
      <c r="N5723" s="57" t="str">
        <f>UPPER(VLOOKUP(tbl_raw_data[[#This Row],[Analyst]],[1]setting!$A$1:$B$15,2,0))</f>
        <v>ROHAN</v>
      </c>
      <c r="O5723" s="57" t="str">
        <f>UPPER(tbl_raw_data[[#This Row],[Outcome]])</f>
        <v>APPROVE</v>
      </c>
      <c r="P5723" s="57" t="str">
        <f>UPPER(tbl_raw_data[[#This Row],[Queue Name]])</f>
        <v>CONSUMER EXISTING</v>
      </c>
      <c r="Q5723" s="57" t="str">
        <f>IF(tbl_raw_data[[#This Row],[time_taken_in_mins]]&lt;=20,"SLA_MET","SLA_NOT_MET")</f>
        <v>SLA_MET</v>
      </c>
    </row>
    <row r="5724" spans="1:17" ht="15" customHeight="1" x14ac:dyDescent="0.25">
      <c r="A5724" s="22" t="s">
        <v>7107</v>
      </c>
      <c r="B5724" s="12">
        <v>45165.550983796296</v>
      </c>
      <c r="C5724" s="12">
        <v>45165.571388888886</v>
      </c>
      <c r="D5724" s="20" t="s">
        <v>8</v>
      </c>
      <c r="E5724" s="21" t="s">
        <v>41</v>
      </c>
      <c r="F5724" s="20" t="s">
        <v>455</v>
      </c>
      <c r="G5724" s="105"/>
      <c r="H57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24" s="48">
        <f>tbl_raw_data[[#This Row],[Date Actioned]]-tbl_raw_data[[#This Row],[Date Tagged]]</f>
        <v>2.0405092589498963E-2</v>
      </c>
      <c r="J5724" s="50">
        <f>HOUR(tbl_raw_data[[#This Row],[time_taken]])*60+MINUTE(tbl_raw_data[[#This Row],[time_taken]])+SECOND(tbl_raw_data[[#This Row],[time_taken]])/60</f>
        <v>29.383333333333333</v>
      </c>
      <c r="K5724" s="54">
        <f>DATE(YEAR(tbl_raw_data[[#This Row],[Date Actioned]]), MONTH(tbl_raw_data[[#This Row],[Date Actioned]]), DAY(tbl_raw_data[[#This Row],[Date Actioned]]))</f>
        <v>45165</v>
      </c>
      <c r="L5724" s="55" t="str">
        <f>UPPER(TEXT(tbl_raw_data[[#This Row],[Updated_date]],"MMMM"))</f>
        <v>AUGUST</v>
      </c>
      <c r="M5724" s="55" t="str">
        <f>UPPER("Week "&amp;IF(ROUNDUP(DAY(tbl_raw_data[[#This Row],[Updated_date]])/7,0)=5,4,ROUNDUP(DAY(tbl_raw_data[[#This Row],[Updated_date]])/7,0)))</f>
        <v>WEEK 4</v>
      </c>
      <c r="N5724" s="57" t="str">
        <f>UPPER(VLOOKUP(tbl_raw_data[[#This Row],[Analyst]],[1]setting!$A$1:$B$15,2,0))</f>
        <v>ROHAN</v>
      </c>
      <c r="O5724" s="57" t="str">
        <f>UPPER(tbl_raw_data[[#This Row],[Outcome]])</f>
        <v>WITHDRAW</v>
      </c>
      <c r="P5724" s="57" t="str">
        <f>UPPER(tbl_raw_data[[#This Row],[Queue Name]])</f>
        <v>CONSUMER POST BUREAU</v>
      </c>
      <c r="Q5724" s="57" t="str">
        <f>IF(tbl_raw_data[[#This Row],[time_taken_in_mins]]&lt;=20,"SLA_MET","SLA_NOT_MET")</f>
        <v>SLA_NOT_MET</v>
      </c>
    </row>
    <row r="5725" spans="1:17" ht="15" customHeight="1" x14ac:dyDescent="0.25">
      <c r="A5725" s="5" t="s">
        <v>5843</v>
      </c>
      <c r="B5725" s="12">
        <v>45165.551793981482</v>
      </c>
      <c r="C5725" s="12">
        <v>45165.563263888886</v>
      </c>
      <c r="D5725" s="20" t="s">
        <v>46</v>
      </c>
      <c r="E5725" s="21" t="s">
        <v>28</v>
      </c>
      <c r="F5725" s="20" t="s">
        <v>14</v>
      </c>
      <c r="G5725" s="105" t="s">
        <v>448</v>
      </c>
      <c r="H57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5" s="48">
        <f>tbl_raw_data[[#This Row],[Date Actioned]]-tbl_raw_data[[#This Row],[Date Tagged]]</f>
        <v>1.1469907403807156E-2</v>
      </c>
      <c r="J5725" s="50">
        <f>HOUR(tbl_raw_data[[#This Row],[time_taken]])*60+MINUTE(tbl_raw_data[[#This Row],[time_taken]])+SECOND(tbl_raw_data[[#This Row],[time_taken]])/60</f>
        <v>16.516666666666666</v>
      </c>
      <c r="K5725" s="54">
        <f>DATE(YEAR(tbl_raw_data[[#This Row],[Date Actioned]]), MONTH(tbl_raw_data[[#This Row],[Date Actioned]]), DAY(tbl_raw_data[[#This Row],[Date Actioned]]))</f>
        <v>45165</v>
      </c>
      <c r="L5725" s="55" t="str">
        <f>UPPER(TEXT(tbl_raw_data[[#This Row],[Updated_date]],"MMMM"))</f>
        <v>AUGUST</v>
      </c>
      <c r="M5725" s="55" t="str">
        <f>UPPER("Week "&amp;IF(ROUNDUP(DAY(tbl_raw_data[[#This Row],[Updated_date]])/7,0)=5,4,ROUNDUP(DAY(tbl_raw_data[[#This Row],[Updated_date]])/7,0)))</f>
        <v>WEEK 4</v>
      </c>
      <c r="N5725" s="57" t="str">
        <f>UPPER(VLOOKUP(tbl_raw_data[[#This Row],[Analyst]],[1]setting!$A$1:$B$15,2,0))</f>
        <v>HARDIK</v>
      </c>
      <c r="O5725" s="57" t="str">
        <f>UPPER(tbl_raw_data[[#This Row],[Outcome]])</f>
        <v>DECLINE</v>
      </c>
      <c r="P5725" s="57" t="str">
        <f>UPPER(tbl_raw_data[[#This Row],[Queue Name]])</f>
        <v>CONSUMER EXISTING</v>
      </c>
      <c r="Q5725" s="57" t="str">
        <f>IF(tbl_raw_data[[#This Row],[time_taken_in_mins]]&lt;=20,"SLA_MET","SLA_NOT_MET")</f>
        <v>SLA_MET</v>
      </c>
    </row>
    <row r="5726" spans="1:17" ht="15" customHeight="1" x14ac:dyDescent="0.25">
      <c r="A5726" s="5" t="s">
        <v>2145</v>
      </c>
      <c r="B5726" s="12">
        <v>45165.551828703705</v>
      </c>
      <c r="C5726" s="12">
        <v>45165.557106481479</v>
      </c>
      <c r="D5726" s="20" t="s">
        <v>8</v>
      </c>
      <c r="E5726" s="21" t="s">
        <v>41</v>
      </c>
      <c r="F5726" s="20" t="s">
        <v>10</v>
      </c>
      <c r="G5726" s="105" t="s">
        <v>1052</v>
      </c>
      <c r="H57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26" s="48">
        <f>tbl_raw_data[[#This Row],[Date Actioned]]-tbl_raw_data[[#This Row],[Date Tagged]]</f>
        <v>5.277777774608694E-3</v>
      </c>
      <c r="J5726" s="50">
        <f>HOUR(tbl_raw_data[[#This Row],[time_taken]])*60+MINUTE(tbl_raw_data[[#This Row],[time_taken]])+SECOND(tbl_raw_data[[#This Row],[time_taken]])/60</f>
        <v>7.6</v>
      </c>
      <c r="K5726" s="54">
        <f>DATE(YEAR(tbl_raw_data[[#This Row],[Date Actioned]]), MONTH(tbl_raw_data[[#This Row],[Date Actioned]]), DAY(tbl_raw_data[[#This Row],[Date Actioned]]))</f>
        <v>45165</v>
      </c>
      <c r="L5726" s="55" t="str">
        <f>UPPER(TEXT(tbl_raw_data[[#This Row],[Updated_date]],"MMMM"))</f>
        <v>AUGUST</v>
      </c>
      <c r="M5726" s="55" t="str">
        <f>UPPER("Week "&amp;IF(ROUNDUP(DAY(tbl_raw_data[[#This Row],[Updated_date]])/7,0)=5,4,ROUNDUP(DAY(tbl_raw_data[[#This Row],[Updated_date]])/7,0)))</f>
        <v>WEEK 4</v>
      </c>
      <c r="N5726" s="57" t="str">
        <f>UPPER(VLOOKUP(tbl_raw_data[[#This Row],[Analyst]],[1]setting!$A$1:$B$15,2,0))</f>
        <v>SAM</v>
      </c>
      <c r="O5726" s="57" t="str">
        <f>UPPER(tbl_raw_data[[#This Row],[Outcome]])</f>
        <v>WITHDRAW</v>
      </c>
      <c r="P5726" s="57" t="str">
        <f>UPPER(tbl_raw_data[[#This Row],[Queue Name]])</f>
        <v>CONSUMER POST BUREAU</v>
      </c>
      <c r="Q5726" s="57" t="str">
        <f>IF(tbl_raw_data[[#This Row],[time_taken_in_mins]]&lt;=20,"SLA_MET","SLA_NOT_MET")</f>
        <v>SLA_MET</v>
      </c>
    </row>
    <row r="5727" spans="1:17" ht="15" customHeight="1" x14ac:dyDescent="0.25">
      <c r="A5727" s="5" t="s">
        <v>4719</v>
      </c>
      <c r="B5727" s="12">
        <v>45165.553576388891</v>
      </c>
      <c r="C5727" s="12">
        <v>45165.562488425923</v>
      </c>
      <c r="D5727" s="20" t="s">
        <v>13</v>
      </c>
      <c r="E5727" s="21" t="s">
        <v>9</v>
      </c>
      <c r="F5727" s="20" t="s">
        <v>10</v>
      </c>
      <c r="G5727" s="105" t="s">
        <v>546</v>
      </c>
      <c r="H57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7" s="48">
        <f>tbl_raw_data[[#This Row],[Date Actioned]]-tbl_raw_data[[#This Row],[Date Tagged]]</f>
        <v>8.9120370321325026E-3</v>
      </c>
      <c r="J5727" s="50">
        <f>HOUR(tbl_raw_data[[#This Row],[time_taken]])*60+MINUTE(tbl_raw_data[[#This Row],[time_taken]])+SECOND(tbl_raw_data[[#This Row],[time_taken]])/60</f>
        <v>12.833333333333334</v>
      </c>
      <c r="K5727" s="54">
        <f>DATE(YEAR(tbl_raw_data[[#This Row],[Date Actioned]]), MONTH(tbl_raw_data[[#This Row],[Date Actioned]]), DAY(tbl_raw_data[[#This Row],[Date Actioned]]))</f>
        <v>45165</v>
      </c>
      <c r="L5727" s="55" t="str">
        <f>UPPER(TEXT(tbl_raw_data[[#This Row],[Updated_date]],"MMMM"))</f>
        <v>AUGUST</v>
      </c>
      <c r="M5727" s="55" t="str">
        <f>UPPER("Week "&amp;IF(ROUNDUP(DAY(tbl_raw_data[[#This Row],[Updated_date]])/7,0)=5,4,ROUNDUP(DAY(tbl_raw_data[[#This Row],[Updated_date]])/7,0)))</f>
        <v>WEEK 4</v>
      </c>
      <c r="N5727" s="57" t="str">
        <f>UPPER(VLOOKUP(tbl_raw_data[[#This Row],[Analyst]],[1]setting!$A$1:$B$15,2,0))</f>
        <v>SAM</v>
      </c>
      <c r="O5727" s="57" t="str">
        <f>UPPER(tbl_raw_data[[#This Row],[Outcome]])</f>
        <v>APPROVE</v>
      </c>
      <c r="P5727" s="57" t="str">
        <f>UPPER(tbl_raw_data[[#This Row],[Queue Name]])</f>
        <v>CONSUMER PRE BUREAU</v>
      </c>
      <c r="Q5727" s="57" t="str">
        <f>IF(tbl_raw_data[[#This Row],[time_taken_in_mins]]&lt;=20,"SLA_MET","SLA_NOT_MET")</f>
        <v>SLA_MET</v>
      </c>
    </row>
    <row r="5728" spans="1:17" ht="15" customHeight="1" x14ac:dyDescent="0.25">
      <c r="A5728" s="11" t="s">
        <v>6331</v>
      </c>
      <c r="B5728" s="12">
        <v>45165.556550925925</v>
      </c>
      <c r="C5728" s="12">
        <v>45165.569490740738</v>
      </c>
      <c r="D5728" s="20" t="s">
        <v>13</v>
      </c>
      <c r="E5728" s="21" t="s">
        <v>9</v>
      </c>
      <c r="F5728" s="20" t="s">
        <v>10</v>
      </c>
      <c r="G5728" s="105" t="s">
        <v>546</v>
      </c>
      <c r="H57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8" s="48">
        <f>tbl_raw_data[[#This Row],[Date Actioned]]-tbl_raw_data[[#This Row],[Date Tagged]]</f>
        <v>1.2939814812853001E-2</v>
      </c>
      <c r="J5728" s="50">
        <f>HOUR(tbl_raw_data[[#This Row],[time_taken]])*60+MINUTE(tbl_raw_data[[#This Row],[time_taken]])+SECOND(tbl_raw_data[[#This Row],[time_taken]])/60</f>
        <v>18.633333333333333</v>
      </c>
      <c r="K5728" s="54">
        <f>DATE(YEAR(tbl_raw_data[[#This Row],[Date Actioned]]), MONTH(tbl_raw_data[[#This Row],[Date Actioned]]), DAY(tbl_raw_data[[#This Row],[Date Actioned]]))</f>
        <v>45165</v>
      </c>
      <c r="L5728" s="55" t="str">
        <f>UPPER(TEXT(tbl_raw_data[[#This Row],[Updated_date]],"MMMM"))</f>
        <v>AUGUST</v>
      </c>
      <c r="M5728" s="55" t="str">
        <f>UPPER("Week "&amp;IF(ROUNDUP(DAY(tbl_raw_data[[#This Row],[Updated_date]])/7,0)=5,4,ROUNDUP(DAY(tbl_raw_data[[#This Row],[Updated_date]])/7,0)))</f>
        <v>WEEK 4</v>
      </c>
      <c r="N5728" s="57" t="str">
        <f>UPPER(VLOOKUP(tbl_raw_data[[#This Row],[Analyst]],[1]setting!$A$1:$B$15,2,0))</f>
        <v>SAM</v>
      </c>
      <c r="O5728" s="57" t="str">
        <f>UPPER(tbl_raw_data[[#This Row],[Outcome]])</f>
        <v>APPROVE</v>
      </c>
      <c r="P5728" s="57" t="str">
        <f>UPPER(tbl_raw_data[[#This Row],[Queue Name]])</f>
        <v>CONSUMER PRE BUREAU</v>
      </c>
      <c r="Q5728" s="57" t="str">
        <f>IF(tbl_raw_data[[#This Row],[time_taken_in_mins]]&lt;=20,"SLA_MET","SLA_NOT_MET")</f>
        <v>SLA_MET</v>
      </c>
    </row>
    <row r="5729" spans="1:17" ht="15" customHeight="1" x14ac:dyDescent="0.25">
      <c r="A5729" s="22" t="s">
        <v>1686</v>
      </c>
      <c r="B5729" s="12">
        <v>45165.563993055555</v>
      </c>
      <c r="C5729" s="12">
        <v>45165.568645833337</v>
      </c>
      <c r="D5729" s="20" t="s">
        <v>13</v>
      </c>
      <c r="E5729" s="21" t="s">
        <v>41</v>
      </c>
      <c r="F5729" s="20" t="s">
        <v>14</v>
      </c>
      <c r="G5729" s="105" t="s">
        <v>29</v>
      </c>
      <c r="H57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29" s="48">
        <f>tbl_raw_data[[#This Row],[Date Actioned]]-tbl_raw_data[[#This Row],[Date Tagged]]</f>
        <v>4.652777781302575E-3</v>
      </c>
      <c r="J5729" s="50">
        <f>HOUR(tbl_raw_data[[#This Row],[time_taken]])*60+MINUTE(tbl_raw_data[[#This Row],[time_taken]])+SECOND(tbl_raw_data[[#This Row],[time_taken]])/60</f>
        <v>6.7</v>
      </c>
      <c r="K5729" s="54">
        <f>DATE(YEAR(tbl_raw_data[[#This Row],[Date Actioned]]), MONTH(tbl_raw_data[[#This Row],[Date Actioned]]), DAY(tbl_raw_data[[#This Row],[Date Actioned]]))</f>
        <v>45165</v>
      </c>
      <c r="L5729" s="55" t="str">
        <f>UPPER(TEXT(tbl_raw_data[[#This Row],[Updated_date]],"MMMM"))</f>
        <v>AUGUST</v>
      </c>
      <c r="M5729" s="55" t="str">
        <f>UPPER("Week "&amp;IF(ROUNDUP(DAY(tbl_raw_data[[#This Row],[Updated_date]])/7,0)=5,4,ROUNDUP(DAY(tbl_raw_data[[#This Row],[Updated_date]])/7,0)))</f>
        <v>WEEK 4</v>
      </c>
      <c r="N5729" s="57" t="str">
        <f>UPPER(VLOOKUP(tbl_raw_data[[#This Row],[Analyst]],[1]setting!$A$1:$B$15,2,0))</f>
        <v>HARDIK</v>
      </c>
      <c r="O5729" s="57" t="str">
        <f>UPPER(tbl_raw_data[[#This Row],[Outcome]])</f>
        <v>APPROVE</v>
      </c>
      <c r="P5729" s="57" t="str">
        <f>UPPER(tbl_raw_data[[#This Row],[Queue Name]])</f>
        <v>CONSUMER POST BUREAU</v>
      </c>
      <c r="Q5729" s="57" t="str">
        <f>IF(tbl_raw_data[[#This Row],[time_taken_in_mins]]&lt;=20,"SLA_MET","SLA_NOT_MET")</f>
        <v>SLA_MET</v>
      </c>
    </row>
    <row r="5730" spans="1:17" ht="15" customHeight="1" x14ac:dyDescent="0.25">
      <c r="A5730" s="5" t="s">
        <v>4374</v>
      </c>
      <c r="B5730" s="12">
        <v>45165.564050925925</v>
      </c>
      <c r="C5730" s="12">
        <v>45165.572384259256</v>
      </c>
      <c r="D5730" s="20" t="s">
        <v>13</v>
      </c>
      <c r="E5730" s="21" t="s">
        <v>28</v>
      </c>
      <c r="F5730" s="20" t="s">
        <v>42</v>
      </c>
      <c r="G5730" s="105" t="s">
        <v>29</v>
      </c>
      <c r="H57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30" s="48">
        <f>tbl_raw_data[[#This Row],[Date Actioned]]-tbl_raw_data[[#This Row],[Date Tagged]]</f>
        <v>8.333333331393078E-3</v>
      </c>
      <c r="J5730" s="50">
        <f>HOUR(tbl_raw_data[[#This Row],[time_taken]])*60+MINUTE(tbl_raw_data[[#This Row],[time_taken]])+SECOND(tbl_raw_data[[#This Row],[time_taken]])/60</f>
        <v>12</v>
      </c>
      <c r="K5730" s="54">
        <f>DATE(YEAR(tbl_raw_data[[#This Row],[Date Actioned]]), MONTH(tbl_raw_data[[#This Row],[Date Actioned]]), DAY(tbl_raw_data[[#This Row],[Date Actioned]]))</f>
        <v>45165</v>
      </c>
      <c r="L5730" s="55" t="str">
        <f>UPPER(TEXT(tbl_raw_data[[#This Row],[Updated_date]],"MMMM"))</f>
        <v>AUGUST</v>
      </c>
      <c r="M5730" s="55" t="str">
        <f>UPPER("Week "&amp;IF(ROUNDUP(DAY(tbl_raw_data[[#This Row],[Updated_date]])/7,0)=5,4,ROUNDUP(DAY(tbl_raw_data[[#This Row],[Updated_date]])/7,0)))</f>
        <v>WEEK 4</v>
      </c>
      <c r="N5730" s="57" t="str">
        <f>UPPER(VLOOKUP(tbl_raw_data[[#This Row],[Analyst]],[1]setting!$A$1:$B$15,2,0))</f>
        <v>NITESH</v>
      </c>
      <c r="O5730" s="57" t="str">
        <f>UPPER(tbl_raw_data[[#This Row],[Outcome]])</f>
        <v>APPROVE</v>
      </c>
      <c r="P5730" s="57" t="str">
        <f>UPPER(tbl_raw_data[[#This Row],[Queue Name]])</f>
        <v>CONSUMER EXISTING</v>
      </c>
      <c r="Q5730" s="57" t="str">
        <f>IF(tbl_raw_data[[#This Row],[time_taken_in_mins]]&lt;=20,"SLA_MET","SLA_NOT_MET")</f>
        <v>SLA_MET</v>
      </c>
    </row>
    <row r="5731" spans="1:17" ht="15" customHeight="1" x14ac:dyDescent="0.25">
      <c r="A5731" s="11" t="s">
        <v>6012</v>
      </c>
      <c r="B5731" s="12">
        <v>45165.564120370371</v>
      </c>
      <c r="C5731" s="12">
        <v>45165.576053240744</v>
      </c>
      <c r="D5731" s="20" t="s">
        <v>13</v>
      </c>
      <c r="E5731" s="21" t="s">
        <v>28</v>
      </c>
      <c r="F5731" s="20" t="s">
        <v>455</v>
      </c>
      <c r="G5731" s="105"/>
      <c r="H57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1" s="48">
        <f>tbl_raw_data[[#This Row],[Date Actioned]]-tbl_raw_data[[#This Row],[Date Tagged]]</f>
        <v>1.1932870373129845E-2</v>
      </c>
      <c r="J5731" s="50">
        <f>HOUR(tbl_raw_data[[#This Row],[time_taken]])*60+MINUTE(tbl_raw_data[[#This Row],[time_taken]])+SECOND(tbl_raw_data[[#This Row],[time_taken]])/60</f>
        <v>17.183333333333334</v>
      </c>
      <c r="K5731" s="54">
        <f>DATE(YEAR(tbl_raw_data[[#This Row],[Date Actioned]]), MONTH(tbl_raw_data[[#This Row],[Date Actioned]]), DAY(tbl_raw_data[[#This Row],[Date Actioned]]))</f>
        <v>45165</v>
      </c>
      <c r="L5731" s="55" t="str">
        <f>UPPER(TEXT(tbl_raw_data[[#This Row],[Updated_date]],"MMMM"))</f>
        <v>AUGUST</v>
      </c>
      <c r="M5731" s="55" t="str">
        <f>UPPER("Week "&amp;IF(ROUNDUP(DAY(tbl_raw_data[[#This Row],[Updated_date]])/7,0)=5,4,ROUNDUP(DAY(tbl_raw_data[[#This Row],[Updated_date]])/7,0)))</f>
        <v>WEEK 4</v>
      </c>
      <c r="N5731" s="57" t="str">
        <f>UPPER(VLOOKUP(tbl_raw_data[[#This Row],[Analyst]],[1]setting!$A$1:$B$15,2,0))</f>
        <v>ROHAN</v>
      </c>
      <c r="O5731" s="57" t="str">
        <f>UPPER(tbl_raw_data[[#This Row],[Outcome]])</f>
        <v>APPROVE</v>
      </c>
      <c r="P5731" s="57" t="str">
        <f>UPPER(tbl_raw_data[[#This Row],[Queue Name]])</f>
        <v>CONSUMER EXISTING</v>
      </c>
      <c r="Q5731" s="57" t="str">
        <f>IF(tbl_raw_data[[#This Row],[time_taken_in_mins]]&lt;=20,"SLA_MET","SLA_NOT_MET")</f>
        <v>SLA_MET</v>
      </c>
    </row>
    <row r="5732" spans="1:17" ht="15" customHeight="1" x14ac:dyDescent="0.25">
      <c r="A5732" s="11" t="s">
        <v>5350</v>
      </c>
      <c r="B5732" s="12">
        <v>45165.565138888887</v>
      </c>
      <c r="C5732" s="12">
        <v>45165.575428240743</v>
      </c>
      <c r="D5732" s="20" t="s">
        <v>8</v>
      </c>
      <c r="E5732" s="21" t="s">
        <v>9</v>
      </c>
      <c r="F5732" s="20" t="s">
        <v>14</v>
      </c>
      <c r="G5732" s="105" t="s">
        <v>1052</v>
      </c>
      <c r="H57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2" s="48">
        <f>tbl_raw_data[[#This Row],[Date Actioned]]-tbl_raw_data[[#This Row],[Date Tagged]]</f>
        <v>1.0289351856044959E-2</v>
      </c>
      <c r="J5732" s="50">
        <f>HOUR(tbl_raw_data[[#This Row],[time_taken]])*60+MINUTE(tbl_raw_data[[#This Row],[time_taken]])+SECOND(tbl_raw_data[[#This Row],[time_taken]])/60</f>
        <v>14.816666666666666</v>
      </c>
      <c r="K5732" s="54">
        <f>DATE(YEAR(tbl_raw_data[[#This Row],[Date Actioned]]), MONTH(tbl_raw_data[[#This Row],[Date Actioned]]), DAY(tbl_raw_data[[#This Row],[Date Actioned]]))</f>
        <v>45165</v>
      </c>
      <c r="L5732" s="55" t="str">
        <f>UPPER(TEXT(tbl_raw_data[[#This Row],[Updated_date]],"MMMM"))</f>
        <v>AUGUST</v>
      </c>
      <c r="M5732" s="55" t="str">
        <f>UPPER("Week "&amp;IF(ROUNDUP(DAY(tbl_raw_data[[#This Row],[Updated_date]])/7,0)=5,4,ROUNDUP(DAY(tbl_raw_data[[#This Row],[Updated_date]])/7,0)))</f>
        <v>WEEK 4</v>
      </c>
      <c r="N5732" s="57" t="str">
        <f>UPPER(VLOOKUP(tbl_raw_data[[#This Row],[Analyst]],[1]setting!$A$1:$B$15,2,0))</f>
        <v>HARDIK</v>
      </c>
      <c r="O5732" s="57" t="str">
        <f>UPPER(tbl_raw_data[[#This Row],[Outcome]])</f>
        <v>WITHDRAW</v>
      </c>
      <c r="P5732" s="57" t="str">
        <f>UPPER(tbl_raw_data[[#This Row],[Queue Name]])</f>
        <v>CONSUMER PRE BUREAU</v>
      </c>
      <c r="Q5732" s="57" t="str">
        <f>IF(tbl_raw_data[[#This Row],[time_taken_in_mins]]&lt;=20,"SLA_MET","SLA_NOT_MET")</f>
        <v>SLA_MET</v>
      </c>
    </row>
    <row r="5733" spans="1:17" ht="15" customHeight="1" x14ac:dyDescent="0.25">
      <c r="A5733" s="22" t="s">
        <v>302</v>
      </c>
      <c r="B5733" s="12">
        <v>45165.570590277777</v>
      </c>
      <c r="C5733" s="12">
        <v>45165.572800925926</v>
      </c>
      <c r="D5733" s="20" t="s">
        <v>13</v>
      </c>
      <c r="E5733" s="21" t="s">
        <v>28</v>
      </c>
      <c r="F5733" s="20" t="s">
        <v>10</v>
      </c>
      <c r="G5733" s="105" t="s">
        <v>67</v>
      </c>
      <c r="H57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33" s="48">
        <f>tbl_raw_data[[#This Row],[Date Actioned]]-tbl_raw_data[[#This Row],[Date Tagged]]</f>
        <v>2.2106481483206153E-3</v>
      </c>
      <c r="J5733" s="50">
        <f>HOUR(tbl_raw_data[[#This Row],[time_taken]])*60+MINUTE(tbl_raw_data[[#This Row],[time_taken]])+SECOND(tbl_raw_data[[#This Row],[time_taken]])/60</f>
        <v>3.1833333333333331</v>
      </c>
      <c r="K5733" s="54">
        <f>DATE(YEAR(tbl_raw_data[[#This Row],[Date Actioned]]), MONTH(tbl_raw_data[[#This Row],[Date Actioned]]), DAY(tbl_raw_data[[#This Row],[Date Actioned]]))</f>
        <v>45165</v>
      </c>
      <c r="L5733" s="55" t="str">
        <f>UPPER(TEXT(tbl_raw_data[[#This Row],[Updated_date]],"MMMM"))</f>
        <v>AUGUST</v>
      </c>
      <c r="M5733" s="55" t="str">
        <f>UPPER("Week "&amp;IF(ROUNDUP(DAY(tbl_raw_data[[#This Row],[Updated_date]])/7,0)=5,4,ROUNDUP(DAY(tbl_raw_data[[#This Row],[Updated_date]])/7,0)))</f>
        <v>WEEK 4</v>
      </c>
      <c r="N5733" s="57" t="str">
        <f>UPPER(VLOOKUP(tbl_raw_data[[#This Row],[Analyst]],[1]setting!$A$1:$B$15,2,0))</f>
        <v>SAM</v>
      </c>
      <c r="O5733" s="57" t="str">
        <f>UPPER(tbl_raw_data[[#This Row],[Outcome]])</f>
        <v>APPROVE</v>
      </c>
      <c r="P5733" s="57" t="str">
        <f>UPPER(tbl_raw_data[[#This Row],[Queue Name]])</f>
        <v>CONSUMER EXISTING</v>
      </c>
      <c r="Q5733" s="57" t="str">
        <f>IF(tbl_raw_data[[#This Row],[time_taken_in_mins]]&lt;=20,"SLA_MET","SLA_NOT_MET")</f>
        <v>SLA_MET</v>
      </c>
    </row>
    <row r="5734" spans="1:17" ht="15" customHeight="1" x14ac:dyDescent="0.25">
      <c r="A5734" s="5" t="s">
        <v>4907</v>
      </c>
      <c r="B5734" s="12">
        <v>45165.570636574077</v>
      </c>
      <c r="C5734" s="12">
        <v>45165.579895833333</v>
      </c>
      <c r="D5734" s="20" t="s">
        <v>13</v>
      </c>
      <c r="E5734" s="21" t="s">
        <v>28</v>
      </c>
      <c r="F5734" s="20" t="s">
        <v>455</v>
      </c>
      <c r="G5734" s="105"/>
      <c r="H57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4" s="48">
        <f>tbl_raw_data[[#This Row],[Date Actioned]]-tbl_raw_data[[#This Row],[Date Tagged]]</f>
        <v>9.2592592554865405E-3</v>
      </c>
      <c r="J5734" s="50">
        <f>HOUR(tbl_raw_data[[#This Row],[time_taken]])*60+MINUTE(tbl_raw_data[[#This Row],[time_taken]])+SECOND(tbl_raw_data[[#This Row],[time_taken]])/60</f>
        <v>13.333333333333334</v>
      </c>
      <c r="K5734" s="54">
        <f>DATE(YEAR(tbl_raw_data[[#This Row],[Date Actioned]]), MONTH(tbl_raw_data[[#This Row],[Date Actioned]]), DAY(tbl_raw_data[[#This Row],[Date Actioned]]))</f>
        <v>45165</v>
      </c>
      <c r="L5734" s="55" t="str">
        <f>UPPER(TEXT(tbl_raw_data[[#This Row],[Updated_date]],"MMMM"))</f>
        <v>AUGUST</v>
      </c>
      <c r="M5734" s="55" t="str">
        <f>UPPER("Week "&amp;IF(ROUNDUP(DAY(tbl_raw_data[[#This Row],[Updated_date]])/7,0)=5,4,ROUNDUP(DAY(tbl_raw_data[[#This Row],[Updated_date]])/7,0)))</f>
        <v>WEEK 4</v>
      </c>
      <c r="N5734" s="57" t="str">
        <f>UPPER(VLOOKUP(tbl_raw_data[[#This Row],[Analyst]],[1]setting!$A$1:$B$15,2,0))</f>
        <v>ROHAN</v>
      </c>
      <c r="O5734" s="57" t="str">
        <f>UPPER(tbl_raw_data[[#This Row],[Outcome]])</f>
        <v>APPROVE</v>
      </c>
      <c r="P5734" s="57" t="str">
        <f>UPPER(tbl_raw_data[[#This Row],[Queue Name]])</f>
        <v>CONSUMER EXISTING</v>
      </c>
      <c r="Q5734" s="57" t="str">
        <f>IF(tbl_raw_data[[#This Row],[time_taken_in_mins]]&lt;=20,"SLA_MET","SLA_NOT_MET")</f>
        <v>SLA_MET</v>
      </c>
    </row>
    <row r="5735" spans="1:17" ht="51.75" x14ac:dyDescent="0.25">
      <c r="A5735" s="22" t="s">
        <v>1939</v>
      </c>
      <c r="B5735" s="12">
        <v>45165.571331018517</v>
      </c>
      <c r="C5735" s="12">
        <v>45165.576319444444</v>
      </c>
      <c r="D5735" s="20" t="s">
        <v>8</v>
      </c>
      <c r="E5735" s="21" t="s">
        <v>28</v>
      </c>
      <c r="F5735" s="20" t="s">
        <v>10</v>
      </c>
      <c r="G5735" s="105" t="s">
        <v>1052</v>
      </c>
      <c r="H57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5" s="48">
        <f>tbl_raw_data[[#This Row],[Date Actioned]]-tbl_raw_data[[#This Row],[Date Tagged]]</f>
        <v>4.9884259278769605E-3</v>
      </c>
      <c r="J5735" s="50">
        <f>HOUR(tbl_raw_data[[#This Row],[time_taken]])*60+MINUTE(tbl_raw_data[[#This Row],[time_taken]])+SECOND(tbl_raw_data[[#This Row],[time_taken]])/60</f>
        <v>7.1833333333333336</v>
      </c>
      <c r="K5735" s="54">
        <f>DATE(YEAR(tbl_raw_data[[#This Row],[Date Actioned]]), MONTH(tbl_raw_data[[#This Row],[Date Actioned]]), DAY(tbl_raw_data[[#This Row],[Date Actioned]]))</f>
        <v>45165</v>
      </c>
      <c r="L5735" s="55" t="str">
        <f>UPPER(TEXT(tbl_raw_data[[#This Row],[Updated_date]],"MMMM"))</f>
        <v>AUGUST</v>
      </c>
      <c r="M5735" s="55" t="str">
        <f>UPPER("Week "&amp;IF(ROUNDUP(DAY(tbl_raw_data[[#This Row],[Updated_date]])/7,0)=5,4,ROUNDUP(DAY(tbl_raw_data[[#This Row],[Updated_date]])/7,0)))</f>
        <v>WEEK 4</v>
      </c>
      <c r="N5735" s="57" t="str">
        <f>UPPER(VLOOKUP(tbl_raw_data[[#This Row],[Analyst]],[1]setting!$A$1:$B$15,2,0))</f>
        <v>SAM</v>
      </c>
      <c r="O5735" s="57" t="str">
        <f>UPPER(tbl_raw_data[[#This Row],[Outcome]])</f>
        <v>WITHDRAW</v>
      </c>
      <c r="P5735" s="57" t="str">
        <f>UPPER(tbl_raw_data[[#This Row],[Queue Name]])</f>
        <v>CONSUMER EXISTING</v>
      </c>
      <c r="Q5735" s="57" t="str">
        <f>IF(tbl_raw_data[[#This Row],[time_taken_in_mins]]&lt;=20,"SLA_MET","SLA_NOT_MET")</f>
        <v>SLA_MET</v>
      </c>
    </row>
    <row r="5736" spans="1:17" ht="15" customHeight="1" x14ac:dyDescent="0.25">
      <c r="A5736" s="11" t="s">
        <v>6867</v>
      </c>
      <c r="B5736" s="12">
        <v>45165.571516203701</v>
      </c>
      <c r="C5736" s="12">
        <v>45165.58797453704</v>
      </c>
      <c r="D5736" s="20" t="s">
        <v>46</v>
      </c>
      <c r="E5736" s="21" t="s">
        <v>28</v>
      </c>
      <c r="F5736" s="20" t="s">
        <v>455</v>
      </c>
      <c r="G5736" s="105"/>
      <c r="H57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36" s="48">
        <f>tbl_raw_data[[#This Row],[Date Actioned]]-tbl_raw_data[[#This Row],[Date Tagged]]</f>
        <v>1.6458333338960074E-2</v>
      </c>
      <c r="J5736" s="50">
        <f>HOUR(tbl_raw_data[[#This Row],[time_taken]])*60+MINUTE(tbl_raw_data[[#This Row],[time_taken]])+SECOND(tbl_raw_data[[#This Row],[time_taken]])/60</f>
        <v>23.7</v>
      </c>
      <c r="K5736" s="54">
        <f>DATE(YEAR(tbl_raw_data[[#This Row],[Date Actioned]]), MONTH(tbl_raw_data[[#This Row],[Date Actioned]]), DAY(tbl_raw_data[[#This Row],[Date Actioned]]))</f>
        <v>45165</v>
      </c>
      <c r="L5736" s="55" t="str">
        <f>UPPER(TEXT(tbl_raw_data[[#This Row],[Updated_date]],"MMMM"))</f>
        <v>AUGUST</v>
      </c>
      <c r="M5736" s="55" t="str">
        <f>UPPER("Week "&amp;IF(ROUNDUP(DAY(tbl_raw_data[[#This Row],[Updated_date]])/7,0)=5,4,ROUNDUP(DAY(tbl_raw_data[[#This Row],[Updated_date]])/7,0)))</f>
        <v>WEEK 4</v>
      </c>
      <c r="N5736" s="57" t="str">
        <f>UPPER(VLOOKUP(tbl_raw_data[[#This Row],[Analyst]],[1]setting!$A$1:$B$15,2,0))</f>
        <v>ROHAN</v>
      </c>
      <c r="O5736" s="57" t="str">
        <f>UPPER(tbl_raw_data[[#This Row],[Outcome]])</f>
        <v>DECLINE</v>
      </c>
      <c r="P5736" s="57" t="str">
        <f>UPPER(tbl_raw_data[[#This Row],[Queue Name]])</f>
        <v>CONSUMER EXISTING</v>
      </c>
      <c r="Q5736" s="57" t="str">
        <f>IF(tbl_raw_data[[#This Row],[time_taken_in_mins]]&lt;=20,"SLA_MET","SLA_NOT_MET")</f>
        <v>SLA_NOT_MET</v>
      </c>
    </row>
    <row r="5737" spans="1:17" ht="15" customHeight="1" x14ac:dyDescent="0.25">
      <c r="A5737" s="11" t="s">
        <v>4623</v>
      </c>
      <c r="B5737" s="12">
        <v>45165.57408564815</v>
      </c>
      <c r="C5737" s="12">
        <v>45165.582858796297</v>
      </c>
      <c r="D5737" s="20" t="s">
        <v>13</v>
      </c>
      <c r="E5737" s="21" t="s">
        <v>9</v>
      </c>
      <c r="F5737" s="20" t="s">
        <v>42</v>
      </c>
      <c r="G5737" s="105" t="s">
        <v>29</v>
      </c>
      <c r="H57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37" s="48">
        <f>tbl_raw_data[[#This Row],[Date Actioned]]-tbl_raw_data[[#This Row],[Date Tagged]]</f>
        <v>8.7731481471564621E-3</v>
      </c>
      <c r="J5737" s="50">
        <f>HOUR(tbl_raw_data[[#This Row],[time_taken]])*60+MINUTE(tbl_raw_data[[#This Row],[time_taken]])+SECOND(tbl_raw_data[[#This Row],[time_taken]])/60</f>
        <v>12.633333333333333</v>
      </c>
      <c r="K5737" s="54">
        <f>DATE(YEAR(tbl_raw_data[[#This Row],[Date Actioned]]), MONTH(tbl_raw_data[[#This Row],[Date Actioned]]), DAY(tbl_raw_data[[#This Row],[Date Actioned]]))</f>
        <v>45165</v>
      </c>
      <c r="L5737" s="55" t="str">
        <f>UPPER(TEXT(tbl_raw_data[[#This Row],[Updated_date]],"MMMM"))</f>
        <v>AUGUST</v>
      </c>
      <c r="M5737" s="55" t="str">
        <f>UPPER("Week "&amp;IF(ROUNDUP(DAY(tbl_raw_data[[#This Row],[Updated_date]])/7,0)=5,4,ROUNDUP(DAY(tbl_raw_data[[#This Row],[Updated_date]])/7,0)))</f>
        <v>WEEK 4</v>
      </c>
      <c r="N5737" s="57" t="str">
        <f>UPPER(VLOOKUP(tbl_raw_data[[#This Row],[Analyst]],[1]setting!$A$1:$B$15,2,0))</f>
        <v>NITESH</v>
      </c>
      <c r="O5737" s="57" t="str">
        <f>UPPER(tbl_raw_data[[#This Row],[Outcome]])</f>
        <v>APPROVE</v>
      </c>
      <c r="P5737" s="57" t="str">
        <f>UPPER(tbl_raw_data[[#This Row],[Queue Name]])</f>
        <v>CONSUMER PRE BUREAU</v>
      </c>
      <c r="Q5737" s="57" t="str">
        <f>IF(tbl_raw_data[[#This Row],[time_taken_in_mins]]&lt;=20,"SLA_MET","SLA_NOT_MET")</f>
        <v>SLA_MET</v>
      </c>
    </row>
    <row r="5738" spans="1:17" ht="15" customHeight="1" x14ac:dyDescent="0.25">
      <c r="A5738" s="5" t="s">
        <v>624</v>
      </c>
      <c r="B5738" s="12">
        <v>45165.577094907407</v>
      </c>
      <c r="C5738" s="12">
        <v>45165.580150462964</v>
      </c>
      <c r="D5738" s="20" t="s">
        <v>8</v>
      </c>
      <c r="E5738" s="21" t="s">
        <v>9</v>
      </c>
      <c r="F5738" s="20" t="s">
        <v>14</v>
      </c>
      <c r="G5738" s="105" t="s">
        <v>623</v>
      </c>
      <c r="H57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8" s="48">
        <f>tbl_raw_data[[#This Row],[Date Actioned]]-tbl_raw_data[[#This Row],[Date Tagged]]</f>
        <v>3.055555556784384E-3</v>
      </c>
      <c r="J5738" s="50">
        <f>HOUR(tbl_raw_data[[#This Row],[time_taken]])*60+MINUTE(tbl_raw_data[[#This Row],[time_taken]])+SECOND(tbl_raw_data[[#This Row],[time_taken]])/60</f>
        <v>4.4000000000000004</v>
      </c>
      <c r="K5738" s="54">
        <f>DATE(YEAR(tbl_raw_data[[#This Row],[Date Actioned]]), MONTH(tbl_raw_data[[#This Row],[Date Actioned]]), DAY(tbl_raw_data[[#This Row],[Date Actioned]]))</f>
        <v>45165</v>
      </c>
      <c r="L5738" s="55" t="str">
        <f>UPPER(TEXT(tbl_raw_data[[#This Row],[Updated_date]],"MMMM"))</f>
        <v>AUGUST</v>
      </c>
      <c r="M5738" s="55" t="str">
        <f>UPPER("Week "&amp;IF(ROUNDUP(DAY(tbl_raw_data[[#This Row],[Updated_date]])/7,0)=5,4,ROUNDUP(DAY(tbl_raw_data[[#This Row],[Updated_date]])/7,0)))</f>
        <v>WEEK 4</v>
      </c>
      <c r="N5738" s="57" t="str">
        <f>UPPER(VLOOKUP(tbl_raw_data[[#This Row],[Analyst]],[1]setting!$A$1:$B$15,2,0))</f>
        <v>HARDIK</v>
      </c>
      <c r="O5738" s="57" t="str">
        <f>UPPER(tbl_raw_data[[#This Row],[Outcome]])</f>
        <v>WITHDRAW</v>
      </c>
      <c r="P5738" s="57" t="str">
        <f>UPPER(tbl_raw_data[[#This Row],[Queue Name]])</f>
        <v>CONSUMER PRE BUREAU</v>
      </c>
      <c r="Q5738" s="57" t="str">
        <f>IF(tbl_raw_data[[#This Row],[time_taken_in_mins]]&lt;=20,"SLA_MET","SLA_NOT_MET")</f>
        <v>SLA_MET</v>
      </c>
    </row>
    <row r="5739" spans="1:17" ht="15" customHeight="1" x14ac:dyDescent="0.25">
      <c r="A5739" s="11" t="s">
        <v>348</v>
      </c>
      <c r="B5739" s="12">
        <v>45165.579456018517</v>
      </c>
      <c r="C5739" s="12">
        <v>45165.58185185185</v>
      </c>
      <c r="D5739" s="20" t="s">
        <v>8</v>
      </c>
      <c r="E5739" s="21" t="s">
        <v>9</v>
      </c>
      <c r="F5739" s="20" t="s">
        <v>10</v>
      </c>
      <c r="G5739" s="105" t="s">
        <v>234</v>
      </c>
      <c r="H57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39" s="48">
        <f>tbl_raw_data[[#This Row],[Date Actioned]]-tbl_raw_data[[#This Row],[Date Tagged]]</f>
        <v>2.3958333331393078E-3</v>
      </c>
      <c r="J5739" s="50">
        <f>HOUR(tbl_raw_data[[#This Row],[time_taken]])*60+MINUTE(tbl_raw_data[[#This Row],[time_taken]])+SECOND(tbl_raw_data[[#This Row],[time_taken]])/60</f>
        <v>3.45</v>
      </c>
      <c r="K5739" s="54">
        <f>DATE(YEAR(tbl_raw_data[[#This Row],[Date Actioned]]), MONTH(tbl_raw_data[[#This Row],[Date Actioned]]), DAY(tbl_raw_data[[#This Row],[Date Actioned]]))</f>
        <v>45165</v>
      </c>
      <c r="L5739" s="55" t="str">
        <f>UPPER(TEXT(tbl_raw_data[[#This Row],[Updated_date]],"MMMM"))</f>
        <v>AUGUST</v>
      </c>
      <c r="M5739" s="55" t="str">
        <f>UPPER("Week "&amp;IF(ROUNDUP(DAY(tbl_raw_data[[#This Row],[Updated_date]])/7,0)=5,4,ROUNDUP(DAY(tbl_raw_data[[#This Row],[Updated_date]])/7,0)))</f>
        <v>WEEK 4</v>
      </c>
      <c r="N5739" s="57" t="str">
        <f>UPPER(VLOOKUP(tbl_raw_data[[#This Row],[Analyst]],[1]setting!$A$1:$B$15,2,0))</f>
        <v>SAM</v>
      </c>
      <c r="O5739" s="57" t="str">
        <f>UPPER(tbl_raw_data[[#This Row],[Outcome]])</f>
        <v>WITHDRAW</v>
      </c>
      <c r="P5739" s="57" t="str">
        <f>UPPER(tbl_raw_data[[#This Row],[Queue Name]])</f>
        <v>CONSUMER PRE BUREAU</v>
      </c>
      <c r="Q5739" s="57" t="str">
        <f>IF(tbl_raw_data[[#This Row],[time_taken_in_mins]]&lt;=20,"SLA_MET","SLA_NOT_MET")</f>
        <v>SLA_MET</v>
      </c>
    </row>
    <row r="5740" spans="1:17" ht="15" customHeight="1" x14ac:dyDescent="0.25">
      <c r="A5740" s="22" t="s">
        <v>6587</v>
      </c>
      <c r="B5740" s="12">
        <v>45165.58048611111</v>
      </c>
      <c r="C5740" s="12">
        <v>45165.59480324074</v>
      </c>
      <c r="D5740" s="20" t="s">
        <v>8</v>
      </c>
      <c r="E5740" s="21" t="s">
        <v>41</v>
      </c>
      <c r="F5740" s="20" t="s">
        <v>42</v>
      </c>
      <c r="G5740" s="105"/>
      <c r="H57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0" s="48">
        <f>tbl_raw_data[[#This Row],[Date Actioned]]-tbl_raw_data[[#This Row],[Date Tagged]]</f>
        <v>1.43171296294895E-2</v>
      </c>
      <c r="J5740" s="50">
        <f>HOUR(tbl_raw_data[[#This Row],[time_taken]])*60+MINUTE(tbl_raw_data[[#This Row],[time_taken]])+SECOND(tbl_raw_data[[#This Row],[time_taken]])/60</f>
        <v>20.616666666666667</v>
      </c>
      <c r="K5740" s="54">
        <f>DATE(YEAR(tbl_raw_data[[#This Row],[Date Actioned]]), MONTH(tbl_raw_data[[#This Row],[Date Actioned]]), DAY(tbl_raw_data[[#This Row],[Date Actioned]]))</f>
        <v>45165</v>
      </c>
      <c r="L5740" s="55" t="str">
        <f>UPPER(TEXT(tbl_raw_data[[#This Row],[Updated_date]],"MMMM"))</f>
        <v>AUGUST</v>
      </c>
      <c r="M5740" s="55" t="str">
        <f>UPPER("Week "&amp;IF(ROUNDUP(DAY(tbl_raw_data[[#This Row],[Updated_date]])/7,0)=5,4,ROUNDUP(DAY(tbl_raw_data[[#This Row],[Updated_date]])/7,0)))</f>
        <v>WEEK 4</v>
      </c>
      <c r="N5740" s="57" t="str">
        <f>UPPER(VLOOKUP(tbl_raw_data[[#This Row],[Analyst]],[1]setting!$A$1:$B$15,2,0))</f>
        <v>NITESH</v>
      </c>
      <c r="O5740" s="57" t="str">
        <f>UPPER(tbl_raw_data[[#This Row],[Outcome]])</f>
        <v>WITHDRAW</v>
      </c>
      <c r="P5740" s="57" t="str">
        <f>UPPER(tbl_raw_data[[#This Row],[Queue Name]])</f>
        <v>CONSUMER POST BUREAU</v>
      </c>
      <c r="Q5740" s="57" t="str">
        <f>IF(tbl_raw_data[[#This Row],[time_taken_in_mins]]&lt;=20,"SLA_MET","SLA_NOT_MET")</f>
        <v>SLA_NOT_MET</v>
      </c>
    </row>
    <row r="5741" spans="1:17" ht="15" customHeight="1" x14ac:dyDescent="0.25">
      <c r="A5741" s="5" t="s">
        <v>4356</v>
      </c>
      <c r="B5741" s="12">
        <v>45165.582280092596</v>
      </c>
      <c r="C5741" s="12">
        <v>45165.590590277781</v>
      </c>
      <c r="D5741" s="20" t="s">
        <v>8</v>
      </c>
      <c r="E5741" s="21" t="s">
        <v>41</v>
      </c>
      <c r="F5741" s="20" t="s">
        <v>14</v>
      </c>
      <c r="G5741" s="105"/>
      <c r="H57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1" s="48">
        <f>tbl_raw_data[[#This Row],[Date Actioned]]-tbl_raw_data[[#This Row],[Date Tagged]]</f>
        <v>8.3101851851097308E-3</v>
      </c>
      <c r="J5741" s="50">
        <f>HOUR(tbl_raw_data[[#This Row],[time_taken]])*60+MINUTE(tbl_raw_data[[#This Row],[time_taken]])+SECOND(tbl_raw_data[[#This Row],[time_taken]])/60</f>
        <v>11.966666666666667</v>
      </c>
      <c r="K5741" s="54">
        <f>DATE(YEAR(tbl_raw_data[[#This Row],[Date Actioned]]), MONTH(tbl_raw_data[[#This Row],[Date Actioned]]), DAY(tbl_raw_data[[#This Row],[Date Actioned]]))</f>
        <v>45165</v>
      </c>
      <c r="L5741" s="55" t="str">
        <f>UPPER(TEXT(tbl_raw_data[[#This Row],[Updated_date]],"MMMM"))</f>
        <v>AUGUST</v>
      </c>
      <c r="M5741" s="55" t="str">
        <f>UPPER("Week "&amp;IF(ROUNDUP(DAY(tbl_raw_data[[#This Row],[Updated_date]])/7,0)=5,4,ROUNDUP(DAY(tbl_raw_data[[#This Row],[Updated_date]])/7,0)))</f>
        <v>WEEK 4</v>
      </c>
      <c r="N5741" s="57" t="str">
        <f>UPPER(VLOOKUP(tbl_raw_data[[#This Row],[Analyst]],[1]setting!$A$1:$B$15,2,0))</f>
        <v>HARDIK</v>
      </c>
      <c r="O5741" s="57" t="str">
        <f>UPPER(tbl_raw_data[[#This Row],[Outcome]])</f>
        <v>WITHDRAW</v>
      </c>
      <c r="P5741" s="57" t="str">
        <f>UPPER(tbl_raw_data[[#This Row],[Queue Name]])</f>
        <v>CONSUMER POST BUREAU</v>
      </c>
      <c r="Q5741" s="57" t="str">
        <f>IF(tbl_raw_data[[#This Row],[time_taken_in_mins]]&lt;=20,"SLA_MET","SLA_NOT_MET")</f>
        <v>SLA_MET</v>
      </c>
    </row>
    <row r="5742" spans="1:17" ht="15" customHeight="1" x14ac:dyDescent="0.25">
      <c r="A5742" s="22" t="s">
        <v>1307</v>
      </c>
      <c r="B5742" s="12">
        <v>45165.584791666668</v>
      </c>
      <c r="C5742" s="12">
        <v>45165.588923611111</v>
      </c>
      <c r="D5742" s="20" t="s">
        <v>46</v>
      </c>
      <c r="E5742" s="21" t="s">
        <v>28</v>
      </c>
      <c r="F5742" s="20" t="s">
        <v>10</v>
      </c>
      <c r="G5742" s="105" t="s">
        <v>448</v>
      </c>
      <c r="H57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42" s="48">
        <f>tbl_raw_data[[#This Row],[Date Actioned]]-tbl_raw_data[[#This Row],[Date Tagged]]</f>
        <v>4.1319444426335394E-3</v>
      </c>
      <c r="J5742" s="50">
        <f>HOUR(tbl_raw_data[[#This Row],[time_taken]])*60+MINUTE(tbl_raw_data[[#This Row],[time_taken]])+SECOND(tbl_raw_data[[#This Row],[time_taken]])/60</f>
        <v>5.95</v>
      </c>
      <c r="K5742" s="54">
        <f>DATE(YEAR(tbl_raw_data[[#This Row],[Date Actioned]]), MONTH(tbl_raw_data[[#This Row],[Date Actioned]]), DAY(tbl_raw_data[[#This Row],[Date Actioned]]))</f>
        <v>45165</v>
      </c>
      <c r="L5742" s="55" t="str">
        <f>UPPER(TEXT(tbl_raw_data[[#This Row],[Updated_date]],"MMMM"))</f>
        <v>AUGUST</v>
      </c>
      <c r="M5742" s="55" t="str">
        <f>UPPER("Week "&amp;IF(ROUNDUP(DAY(tbl_raw_data[[#This Row],[Updated_date]])/7,0)=5,4,ROUNDUP(DAY(tbl_raw_data[[#This Row],[Updated_date]])/7,0)))</f>
        <v>WEEK 4</v>
      </c>
      <c r="N5742" s="57" t="str">
        <f>UPPER(VLOOKUP(tbl_raw_data[[#This Row],[Analyst]],[1]setting!$A$1:$B$15,2,0))</f>
        <v>SAM</v>
      </c>
      <c r="O5742" s="57" t="str">
        <f>UPPER(tbl_raw_data[[#This Row],[Outcome]])</f>
        <v>DECLINE</v>
      </c>
      <c r="P5742" s="57" t="str">
        <f>UPPER(tbl_raw_data[[#This Row],[Queue Name]])</f>
        <v>CONSUMER EXISTING</v>
      </c>
      <c r="Q5742" s="57" t="str">
        <f>IF(tbl_raw_data[[#This Row],[time_taken_in_mins]]&lt;=20,"SLA_MET","SLA_NOT_MET")</f>
        <v>SLA_MET</v>
      </c>
    </row>
    <row r="5743" spans="1:17" ht="51.75" x14ac:dyDescent="0.25">
      <c r="A5743" s="11" t="s">
        <v>3391</v>
      </c>
      <c r="B5743" s="12">
        <v>45165.5859837963</v>
      </c>
      <c r="C5743" s="12">
        <v>45165.592881944445</v>
      </c>
      <c r="D5743" s="20" t="s">
        <v>8</v>
      </c>
      <c r="E5743" s="21" t="s">
        <v>28</v>
      </c>
      <c r="F5743" s="20" t="s">
        <v>10</v>
      </c>
      <c r="G5743" s="105" t="s">
        <v>1052</v>
      </c>
      <c r="H57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3" s="48">
        <f>tbl_raw_data[[#This Row],[Date Actioned]]-tbl_raw_data[[#This Row],[Date Tagged]]</f>
        <v>6.8981481454102322E-3</v>
      </c>
      <c r="J5743" s="50">
        <f>HOUR(tbl_raw_data[[#This Row],[time_taken]])*60+MINUTE(tbl_raw_data[[#This Row],[time_taken]])+SECOND(tbl_raw_data[[#This Row],[time_taken]])/60</f>
        <v>9.9333333333333336</v>
      </c>
      <c r="K5743" s="54">
        <f>DATE(YEAR(tbl_raw_data[[#This Row],[Date Actioned]]), MONTH(tbl_raw_data[[#This Row],[Date Actioned]]), DAY(tbl_raw_data[[#This Row],[Date Actioned]]))</f>
        <v>45165</v>
      </c>
      <c r="L5743" s="55" t="str">
        <f>UPPER(TEXT(tbl_raw_data[[#This Row],[Updated_date]],"MMMM"))</f>
        <v>AUGUST</v>
      </c>
      <c r="M5743" s="55" t="str">
        <f>UPPER("Week "&amp;IF(ROUNDUP(DAY(tbl_raw_data[[#This Row],[Updated_date]])/7,0)=5,4,ROUNDUP(DAY(tbl_raw_data[[#This Row],[Updated_date]])/7,0)))</f>
        <v>WEEK 4</v>
      </c>
      <c r="N5743" s="57" t="str">
        <f>UPPER(VLOOKUP(tbl_raw_data[[#This Row],[Analyst]],[1]setting!$A$1:$B$15,2,0))</f>
        <v>SAM</v>
      </c>
      <c r="O5743" s="57" t="str">
        <f>UPPER(tbl_raw_data[[#This Row],[Outcome]])</f>
        <v>WITHDRAW</v>
      </c>
      <c r="P5743" s="57" t="str">
        <f>UPPER(tbl_raw_data[[#This Row],[Queue Name]])</f>
        <v>CONSUMER EXISTING</v>
      </c>
      <c r="Q5743" s="57" t="str">
        <f>IF(tbl_raw_data[[#This Row],[time_taken_in_mins]]&lt;=20,"SLA_MET","SLA_NOT_MET")</f>
        <v>SLA_MET</v>
      </c>
    </row>
    <row r="5744" spans="1:17" ht="15" customHeight="1" x14ac:dyDescent="0.25">
      <c r="A5744" s="22" t="s">
        <v>1837</v>
      </c>
      <c r="B5744" s="12">
        <v>45165.588865740741</v>
      </c>
      <c r="C5744" s="12">
        <v>45165.593715277777</v>
      </c>
      <c r="D5744" s="20" t="s">
        <v>13</v>
      </c>
      <c r="E5744" s="21" t="s">
        <v>28</v>
      </c>
      <c r="F5744" s="20" t="s">
        <v>14</v>
      </c>
      <c r="G5744" s="105" t="s">
        <v>29</v>
      </c>
      <c r="H57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44" s="48">
        <f>tbl_raw_data[[#This Row],[Date Actioned]]-tbl_raw_data[[#This Row],[Date Tagged]]</f>
        <v>4.8495370356249623E-3</v>
      </c>
      <c r="J5744" s="50">
        <f>HOUR(tbl_raw_data[[#This Row],[time_taken]])*60+MINUTE(tbl_raw_data[[#This Row],[time_taken]])+SECOND(tbl_raw_data[[#This Row],[time_taken]])/60</f>
        <v>6.9833333333333334</v>
      </c>
      <c r="K5744" s="54">
        <f>DATE(YEAR(tbl_raw_data[[#This Row],[Date Actioned]]), MONTH(tbl_raw_data[[#This Row],[Date Actioned]]), DAY(tbl_raw_data[[#This Row],[Date Actioned]]))</f>
        <v>45165</v>
      </c>
      <c r="L5744" s="55" t="str">
        <f>UPPER(TEXT(tbl_raw_data[[#This Row],[Updated_date]],"MMMM"))</f>
        <v>AUGUST</v>
      </c>
      <c r="M5744" s="55" t="str">
        <f>UPPER("Week "&amp;IF(ROUNDUP(DAY(tbl_raw_data[[#This Row],[Updated_date]])/7,0)=5,4,ROUNDUP(DAY(tbl_raw_data[[#This Row],[Updated_date]])/7,0)))</f>
        <v>WEEK 4</v>
      </c>
      <c r="N5744" s="57" t="str">
        <f>UPPER(VLOOKUP(tbl_raw_data[[#This Row],[Analyst]],[1]setting!$A$1:$B$15,2,0))</f>
        <v>HARDIK</v>
      </c>
      <c r="O5744" s="57" t="str">
        <f>UPPER(tbl_raw_data[[#This Row],[Outcome]])</f>
        <v>APPROVE</v>
      </c>
      <c r="P5744" s="57" t="str">
        <f>UPPER(tbl_raw_data[[#This Row],[Queue Name]])</f>
        <v>CONSUMER EXISTING</v>
      </c>
      <c r="Q5744" s="57" t="str">
        <f>IF(tbl_raw_data[[#This Row],[time_taken_in_mins]]&lt;=20,"SLA_MET","SLA_NOT_MET")</f>
        <v>SLA_MET</v>
      </c>
    </row>
    <row r="5745" spans="1:17" ht="15" customHeight="1" x14ac:dyDescent="0.25">
      <c r="A5745" s="33" t="s">
        <v>1485</v>
      </c>
      <c r="B5745" s="34">
        <v>45165.595949074072</v>
      </c>
      <c r="C5745" s="34">
        <v>45165.600358796299</v>
      </c>
      <c r="D5745" s="38" t="s">
        <v>8</v>
      </c>
      <c r="E5745" s="39" t="s">
        <v>9</v>
      </c>
      <c r="F5745" s="38" t="s">
        <v>14</v>
      </c>
      <c r="G5745" s="118" t="s">
        <v>1484</v>
      </c>
      <c r="H57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5" s="48">
        <f>tbl_raw_data[[#This Row],[Date Actioned]]-tbl_raw_data[[#This Row],[Date Tagged]]</f>
        <v>4.4097222271375358E-3</v>
      </c>
      <c r="J5745" s="50">
        <f>HOUR(tbl_raw_data[[#This Row],[time_taken]])*60+MINUTE(tbl_raw_data[[#This Row],[time_taken]])+SECOND(tbl_raw_data[[#This Row],[time_taken]])/60</f>
        <v>6.35</v>
      </c>
      <c r="K5745" s="54">
        <f>DATE(YEAR(tbl_raw_data[[#This Row],[Date Actioned]]), MONTH(tbl_raw_data[[#This Row],[Date Actioned]]), DAY(tbl_raw_data[[#This Row],[Date Actioned]]))</f>
        <v>45165</v>
      </c>
      <c r="L5745" s="55" t="str">
        <f>UPPER(TEXT(tbl_raw_data[[#This Row],[Updated_date]],"MMMM"))</f>
        <v>AUGUST</v>
      </c>
      <c r="M5745" s="55" t="str">
        <f>UPPER("Week "&amp;IF(ROUNDUP(DAY(tbl_raw_data[[#This Row],[Updated_date]])/7,0)=5,4,ROUNDUP(DAY(tbl_raw_data[[#This Row],[Updated_date]])/7,0)))</f>
        <v>WEEK 4</v>
      </c>
      <c r="N5745" s="57" t="str">
        <f>UPPER(VLOOKUP(tbl_raw_data[[#This Row],[Analyst]],[1]setting!$A$1:$B$15,2,0))</f>
        <v>HARDIK</v>
      </c>
      <c r="O5745" s="57" t="str">
        <f>UPPER(tbl_raw_data[[#This Row],[Outcome]])</f>
        <v>WITHDRAW</v>
      </c>
      <c r="P5745" s="57" t="str">
        <f>UPPER(tbl_raw_data[[#This Row],[Queue Name]])</f>
        <v>CONSUMER PRE BUREAU</v>
      </c>
      <c r="Q5745" s="57" t="str">
        <f>IF(tbl_raw_data[[#This Row],[time_taken_in_mins]]&lt;=20,"SLA_MET","SLA_NOT_MET")</f>
        <v>SLA_MET</v>
      </c>
    </row>
    <row r="5746" spans="1:17" ht="15" customHeight="1" x14ac:dyDescent="0.25">
      <c r="A5746" s="5" t="s">
        <v>6150</v>
      </c>
      <c r="B5746" s="12">
        <v>45165.596076388887</v>
      </c>
      <c r="C5746" s="12">
        <v>45165.60832175926</v>
      </c>
      <c r="D5746" s="20" t="s">
        <v>13</v>
      </c>
      <c r="E5746" s="21" t="s">
        <v>41</v>
      </c>
      <c r="F5746" s="20" t="s">
        <v>42</v>
      </c>
      <c r="G5746" s="105" t="s">
        <v>6149</v>
      </c>
      <c r="H57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46" s="48">
        <f>tbl_raw_data[[#This Row],[Date Actioned]]-tbl_raw_data[[#This Row],[Date Tagged]]</f>
        <v>1.2245370373420883E-2</v>
      </c>
      <c r="J5746" s="50">
        <f>HOUR(tbl_raw_data[[#This Row],[time_taken]])*60+MINUTE(tbl_raw_data[[#This Row],[time_taken]])+SECOND(tbl_raw_data[[#This Row],[time_taken]])/60</f>
        <v>17.633333333333333</v>
      </c>
      <c r="K5746" s="54">
        <f>DATE(YEAR(tbl_raw_data[[#This Row],[Date Actioned]]), MONTH(tbl_raw_data[[#This Row],[Date Actioned]]), DAY(tbl_raw_data[[#This Row],[Date Actioned]]))</f>
        <v>45165</v>
      </c>
      <c r="L5746" s="55" t="str">
        <f>UPPER(TEXT(tbl_raw_data[[#This Row],[Updated_date]],"MMMM"))</f>
        <v>AUGUST</v>
      </c>
      <c r="M5746" s="55" t="str">
        <f>UPPER("Week "&amp;IF(ROUNDUP(DAY(tbl_raw_data[[#This Row],[Updated_date]])/7,0)=5,4,ROUNDUP(DAY(tbl_raw_data[[#This Row],[Updated_date]])/7,0)))</f>
        <v>WEEK 4</v>
      </c>
      <c r="N5746" s="57" t="str">
        <f>UPPER(VLOOKUP(tbl_raw_data[[#This Row],[Analyst]],[1]setting!$A$1:$B$15,2,0))</f>
        <v>NITESH</v>
      </c>
      <c r="O5746" s="57" t="str">
        <f>UPPER(tbl_raw_data[[#This Row],[Outcome]])</f>
        <v>APPROVE</v>
      </c>
      <c r="P5746" s="57" t="str">
        <f>UPPER(tbl_raw_data[[#This Row],[Queue Name]])</f>
        <v>CONSUMER POST BUREAU</v>
      </c>
      <c r="Q5746" s="57" t="str">
        <f>IF(tbl_raw_data[[#This Row],[time_taken_in_mins]]&lt;=20,"SLA_MET","SLA_NOT_MET")</f>
        <v>SLA_MET</v>
      </c>
    </row>
    <row r="5747" spans="1:17" ht="15" customHeight="1" x14ac:dyDescent="0.25">
      <c r="A5747" s="5" t="s">
        <v>3665</v>
      </c>
      <c r="B5747" s="12">
        <v>45165.597488425927</v>
      </c>
      <c r="C5747" s="12">
        <v>45165.604733796295</v>
      </c>
      <c r="D5747" s="20" t="s">
        <v>8</v>
      </c>
      <c r="E5747" s="21" t="s">
        <v>9</v>
      </c>
      <c r="F5747" s="20" t="s">
        <v>14</v>
      </c>
      <c r="G5747" s="105" t="s">
        <v>3664</v>
      </c>
      <c r="H57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7" s="48">
        <f>tbl_raw_data[[#This Row],[Date Actioned]]-tbl_raw_data[[#This Row],[Date Tagged]]</f>
        <v>7.2453703687642701E-3</v>
      </c>
      <c r="J5747" s="50">
        <f>HOUR(tbl_raw_data[[#This Row],[time_taken]])*60+MINUTE(tbl_raw_data[[#This Row],[time_taken]])+SECOND(tbl_raw_data[[#This Row],[time_taken]])/60</f>
        <v>10.433333333333334</v>
      </c>
      <c r="K5747" s="54">
        <f>DATE(YEAR(tbl_raw_data[[#This Row],[Date Actioned]]), MONTH(tbl_raw_data[[#This Row],[Date Actioned]]), DAY(tbl_raw_data[[#This Row],[Date Actioned]]))</f>
        <v>45165</v>
      </c>
      <c r="L5747" s="55" t="str">
        <f>UPPER(TEXT(tbl_raw_data[[#This Row],[Updated_date]],"MMMM"))</f>
        <v>AUGUST</v>
      </c>
      <c r="M5747" s="55" t="str">
        <f>UPPER("Week "&amp;IF(ROUNDUP(DAY(tbl_raw_data[[#This Row],[Updated_date]])/7,0)=5,4,ROUNDUP(DAY(tbl_raw_data[[#This Row],[Updated_date]])/7,0)))</f>
        <v>WEEK 4</v>
      </c>
      <c r="N5747" s="57" t="str">
        <f>UPPER(VLOOKUP(tbl_raw_data[[#This Row],[Analyst]],[1]setting!$A$1:$B$15,2,0))</f>
        <v>HARDIK</v>
      </c>
      <c r="O5747" s="57" t="str">
        <f>UPPER(tbl_raw_data[[#This Row],[Outcome]])</f>
        <v>WITHDRAW</v>
      </c>
      <c r="P5747" s="57" t="str">
        <f>UPPER(tbl_raw_data[[#This Row],[Queue Name]])</f>
        <v>CONSUMER PRE BUREAU</v>
      </c>
      <c r="Q5747" s="57" t="str">
        <f>IF(tbl_raw_data[[#This Row],[time_taken_in_mins]]&lt;=20,"SLA_MET","SLA_NOT_MET")</f>
        <v>SLA_MET</v>
      </c>
    </row>
    <row r="5748" spans="1:17" ht="15" customHeight="1" x14ac:dyDescent="0.25">
      <c r="A5748" s="11" t="s">
        <v>5974</v>
      </c>
      <c r="B5748" s="12">
        <v>45165.597881944443</v>
      </c>
      <c r="C5748" s="12">
        <v>45165.609675925924</v>
      </c>
      <c r="D5748" s="20" t="s">
        <v>8</v>
      </c>
      <c r="E5748" s="21" t="s">
        <v>41</v>
      </c>
      <c r="F5748" s="20" t="s">
        <v>73</v>
      </c>
      <c r="G5748" s="105"/>
      <c r="H57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48" s="48">
        <f>tbl_raw_data[[#This Row],[Date Actioned]]-tbl_raw_data[[#This Row],[Date Tagged]]</f>
        <v>1.1793981480877846E-2</v>
      </c>
      <c r="J5748" s="50">
        <f>HOUR(tbl_raw_data[[#This Row],[time_taken]])*60+MINUTE(tbl_raw_data[[#This Row],[time_taken]])+SECOND(tbl_raw_data[[#This Row],[time_taken]])/60</f>
        <v>16.983333333333334</v>
      </c>
      <c r="K5748" s="54">
        <f>DATE(YEAR(tbl_raw_data[[#This Row],[Date Actioned]]), MONTH(tbl_raw_data[[#This Row],[Date Actioned]]), DAY(tbl_raw_data[[#This Row],[Date Actioned]]))</f>
        <v>45165</v>
      </c>
      <c r="L5748" s="55" t="str">
        <f>UPPER(TEXT(tbl_raw_data[[#This Row],[Updated_date]],"MMMM"))</f>
        <v>AUGUST</v>
      </c>
      <c r="M5748" s="55" t="str">
        <f>UPPER("Week "&amp;IF(ROUNDUP(DAY(tbl_raw_data[[#This Row],[Updated_date]])/7,0)=5,4,ROUNDUP(DAY(tbl_raw_data[[#This Row],[Updated_date]])/7,0)))</f>
        <v>WEEK 4</v>
      </c>
      <c r="N5748" s="57" t="str">
        <f>UPPER(VLOOKUP(tbl_raw_data[[#This Row],[Analyst]],[1]setting!$A$1:$B$15,2,0))</f>
        <v>SHAHID</v>
      </c>
      <c r="O5748" s="57" t="str">
        <f>UPPER(tbl_raw_data[[#This Row],[Outcome]])</f>
        <v>WITHDRAW</v>
      </c>
      <c r="P5748" s="57" t="str">
        <f>UPPER(tbl_raw_data[[#This Row],[Queue Name]])</f>
        <v>CONSUMER POST BUREAU</v>
      </c>
      <c r="Q5748" s="57" t="str">
        <f>IF(tbl_raw_data[[#This Row],[time_taken_in_mins]]&lt;=20,"SLA_MET","SLA_NOT_MET")</f>
        <v>SLA_MET</v>
      </c>
    </row>
    <row r="5749" spans="1:17" ht="15" customHeight="1" x14ac:dyDescent="0.25">
      <c r="A5749" s="22" t="s">
        <v>5947</v>
      </c>
      <c r="B5749" s="12">
        <v>45165.599351851852</v>
      </c>
      <c r="C5749" s="12">
        <v>45165.61109953704</v>
      </c>
      <c r="D5749" s="20" t="s">
        <v>8</v>
      </c>
      <c r="E5749" s="21" t="s">
        <v>41</v>
      </c>
      <c r="F5749" s="20" t="s">
        <v>14</v>
      </c>
      <c r="G5749" s="105" t="s">
        <v>1052</v>
      </c>
      <c r="H57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49" s="48">
        <f>tbl_raw_data[[#This Row],[Date Actioned]]-tbl_raw_data[[#This Row],[Date Tagged]]</f>
        <v>1.1747685188311152E-2</v>
      </c>
      <c r="J5749" s="50">
        <f>HOUR(tbl_raw_data[[#This Row],[time_taken]])*60+MINUTE(tbl_raw_data[[#This Row],[time_taken]])+SECOND(tbl_raw_data[[#This Row],[time_taken]])/60</f>
        <v>16.916666666666668</v>
      </c>
      <c r="K5749" s="54">
        <f>DATE(YEAR(tbl_raw_data[[#This Row],[Date Actioned]]), MONTH(tbl_raw_data[[#This Row],[Date Actioned]]), DAY(tbl_raw_data[[#This Row],[Date Actioned]]))</f>
        <v>45165</v>
      </c>
      <c r="L5749" s="55" t="str">
        <f>UPPER(TEXT(tbl_raw_data[[#This Row],[Updated_date]],"MMMM"))</f>
        <v>AUGUST</v>
      </c>
      <c r="M5749" s="55" t="str">
        <f>UPPER("Week "&amp;IF(ROUNDUP(DAY(tbl_raw_data[[#This Row],[Updated_date]])/7,0)=5,4,ROUNDUP(DAY(tbl_raw_data[[#This Row],[Updated_date]])/7,0)))</f>
        <v>WEEK 4</v>
      </c>
      <c r="N5749" s="57" t="str">
        <f>UPPER(VLOOKUP(tbl_raw_data[[#This Row],[Analyst]],[1]setting!$A$1:$B$15,2,0))</f>
        <v>HARDIK</v>
      </c>
      <c r="O5749" s="57" t="str">
        <f>UPPER(tbl_raw_data[[#This Row],[Outcome]])</f>
        <v>WITHDRAW</v>
      </c>
      <c r="P5749" s="57" t="str">
        <f>UPPER(tbl_raw_data[[#This Row],[Queue Name]])</f>
        <v>CONSUMER POST BUREAU</v>
      </c>
      <c r="Q5749" s="57" t="str">
        <f>IF(tbl_raw_data[[#This Row],[time_taken_in_mins]]&lt;=20,"SLA_MET","SLA_NOT_MET")</f>
        <v>SLA_MET</v>
      </c>
    </row>
    <row r="5750" spans="1:17" ht="15" customHeight="1" x14ac:dyDescent="0.25">
      <c r="A5750" s="11" t="s">
        <v>2901</v>
      </c>
      <c r="B5750" s="12">
        <v>45165.606354166666</v>
      </c>
      <c r="C5750" s="12">
        <v>45165.612592592595</v>
      </c>
      <c r="D5750" s="20" t="s">
        <v>13</v>
      </c>
      <c r="E5750" s="21" t="s">
        <v>9</v>
      </c>
      <c r="F5750" s="20" t="s">
        <v>10</v>
      </c>
      <c r="G5750" s="105" t="s">
        <v>21</v>
      </c>
      <c r="H57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50" s="48">
        <f>tbl_raw_data[[#This Row],[Date Actioned]]-tbl_raw_data[[#This Row],[Date Tagged]]</f>
        <v>6.2384259290411137E-3</v>
      </c>
      <c r="J5750" s="50">
        <f>HOUR(tbl_raw_data[[#This Row],[time_taken]])*60+MINUTE(tbl_raw_data[[#This Row],[time_taken]])+SECOND(tbl_raw_data[[#This Row],[time_taken]])/60</f>
        <v>8.9833333333333325</v>
      </c>
      <c r="K5750" s="54">
        <f>DATE(YEAR(tbl_raw_data[[#This Row],[Date Actioned]]), MONTH(tbl_raw_data[[#This Row],[Date Actioned]]), DAY(tbl_raw_data[[#This Row],[Date Actioned]]))</f>
        <v>45165</v>
      </c>
      <c r="L5750" s="55" t="str">
        <f>UPPER(TEXT(tbl_raw_data[[#This Row],[Updated_date]],"MMMM"))</f>
        <v>AUGUST</v>
      </c>
      <c r="M5750" s="55" t="str">
        <f>UPPER("Week "&amp;IF(ROUNDUP(DAY(tbl_raw_data[[#This Row],[Updated_date]])/7,0)=5,4,ROUNDUP(DAY(tbl_raw_data[[#This Row],[Updated_date]])/7,0)))</f>
        <v>WEEK 4</v>
      </c>
      <c r="N5750" s="57" t="str">
        <f>UPPER(VLOOKUP(tbl_raw_data[[#This Row],[Analyst]],[1]setting!$A$1:$B$15,2,0))</f>
        <v>SAM</v>
      </c>
      <c r="O5750" s="57" t="str">
        <f>UPPER(tbl_raw_data[[#This Row],[Outcome]])</f>
        <v>APPROVE</v>
      </c>
      <c r="P5750" s="57" t="str">
        <f>UPPER(tbl_raw_data[[#This Row],[Queue Name]])</f>
        <v>CONSUMER PRE BUREAU</v>
      </c>
      <c r="Q5750" s="57" t="str">
        <f>IF(tbl_raw_data[[#This Row],[time_taken_in_mins]]&lt;=20,"SLA_MET","SLA_NOT_MET")</f>
        <v>SLA_MET</v>
      </c>
    </row>
    <row r="5751" spans="1:17" ht="15" customHeight="1" x14ac:dyDescent="0.25">
      <c r="A5751" s="22" t="s">
        <v>6058</v>
      </c>
      <c r="B5751" s="12">
        <v>45165.607858796298</v>
      </c>
      <c r="C5751" s="12">
        <v>45165.61990740741</v>
      </c>
      <c r="D5751" s="20" t="s">
        <v>13</v>
      </c>
      <c r="E5751" s="21" t="s">
        <v>28</v>
      </c>
      <c r="F5751" s="20" t="s">
        <v>42</v>
      </c>
      <c r="G5751" s="105" t="s">
        <v>29</v>
      </c>
      <c r="H57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51" s="48">
        <f>tbl_raw_data[[#This Row],[Date Actioned]]-tbl_raw_data[[#This Row],[Date Tagged]]</f>
        <v>1.2048611111822538E-2</v>
      </c>
      <c r="J5751" s="50">
        <f>HOUR(tbl_raw_data[[#This Row],[time_taken]])*60+MINUTE(tbl_raw_data[[#This Row],[time_taken]])+SECOND(tbl_raw_data[[#This Row],[time_taken]])/60</f>
        <v>17.350000000000001</v>
      </c>
      <c r="K5751" s="54">
        <f>DATE(YEAR(tbl_raw_data[[#This Row],[Date Actioned]]), MONTH(tbl_raw_data[[#This Row],[Date Actioned]]), DAY(tbl_raw_data[[#This Row],[Date Actioned]]))</f>
        <v>45165</v>
      </c>
      <c r="L5751" s="55" t="str">
        <f>UPPER(TEXT(tbl_raw_data[[#This Row],[Updated_date]],"MMMM"))</f>
        <v>AUGUST</v>
      </c>
      <c r="M5751" s="55" t="str">
        <f>UPPER("Week "&amp;IF(ROUNDUP(DAY(tbl_raw_data[[#This Row],[Updated_date]])/7,0)=5,4,ROUNDUP(DAY(tbl_raw_data[[#This Row],[Updated_date]])/7,0)))</f>
        <v>WEEK 4</v>
      </c>
      <c r="N5751" s="57" t="str">
        <f>UPPER(VLOOKUP(tbl_raw_data[[#This Row],[Analyst]],[1]setting!$A$1:$B$15,2,0))</f>
        <v>NITESH</v>
      </c>
      <c r="O5751" s="57" t="str">
        <f>UPPER(tbl_raw_data[[#This Row],[Outcome]])</f>
        <v>APPROVE</v>
      </c>
      <c r="P5751" s="57" t="str">
        <f>UPPER(tbl_raw_data[[#This Row],[Queue Name]])</f>
        <v>CONSUMER EXISTING</v>
      </c>
      <c r="Q5751" s="57" t="str">
        <f>IF(tbl_raw_data[[#This Row],[time_taken_in_mins]]&lt;=20,"SLA_MET","SLA_NOT_MET")</f>
        <v>SLA_MET</v>
      </c>
    </row>
    <row r="5752" spans="1:17" ht="15" customHeight="1" x14ac:dyDescent="0.25">
      <c r="A5752" s="5" t="s">
        <v>1546</v>
      </c>
      <c r="B5752" s="12">
        <v>45165.609502314815</v>
      </c>
      <c r="C5752" s="12">
        <v>45165.614004629628</v>
      </c>
      <c r="D5752" s="20" t="s">
        <v>13</v>
      </c>
      <c r="E5752" s="21" t="s">
        <v>28</v>
      </c>
      <c r="F5752" s="20" t="s">
        <v>73</v>
      </c>
      <c r="G5752" s="105"/>
      <c r="H57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2" s="48">
        <f>tbl_raw_data[[#This Row],[Date Actioned]]-tbl_raw_data[[#This Row],[Date Tagged]]</f>
        <v>4.5023148122709244E-3</v>
      </c>
      <c r="J5752" s="50">
        <f>HOUR(tbl_raw_data[[#This Row],[time_taken]])*60+MINUTE(tbl_raw_data[[#This Row],[time_taken]])+SECOND(tbl_raw_data[[#This Row],[time_taken]])/60</f>
        <v>6.4833333333333334</v>
      </c>
      <c r="K5752" s="54">
        <f>DATE(YEAR(tbl_raw_data[[#This Row],[Date Actioned]]), MONTH(tbl_raw_data[[#This Row],[Date Actioned]]), DAY(tbl_raw_data[[#This Row],[Date Actioned]]))</f>
        <v>45165</v>
      </c>
      <c r="L5752" s="55" t="str">
        <f>UPPER(TEXT(tbl_raw_data[[#This Row],[Updated_date]],"MMMM"))</f>
        <v>AUGUST</v>
      </c>
      <c r="M5752" s="55" t="str">
        <f>UPPER("Week "&amp;IF(ROUNDUP(DAY(tbl_raw_data[[#This Row],[Updated_date]])/7,0)=5,4,ROUNDUP(DAY(tbl_raw_data[[#This Row],[Updated_date]])/7,0)))</f>
        <v>WEEK 4</v>
      </c>
      <c r="N5752" s="57" t="str">
        <f>UPPER(VLOOKUP(tbl_raw_data[[#This Row],[Analyst]],[1]setting!$A$1:$B$15,2,0))</f>
        <v>SHAHID</v>
      </c>
      <c r="O5752" s="57" t="str">
        <f>UPPER(tbl_raw_data[[#This Row],[Outcome]])</f>
        <v>APPROVE</v>
      </c>
      <c r="P5752" s="57" t="str">
        <f>UPPER(tbl_raw_data[[#This Row],[Queue Name]])</f>
        <v>CONSUMER EXISTING</v>
      </c>
      <c r="Q5752" s="57" t="str">
        <f>IF(tbl_raw_data[[#This Row],[time_taken_in_mins]]&lt;=20,"SLA_MET","SLA_NOT_MET")</f>
        <v>SLA_MET</v>
      </c>
    </row>
    <row r="5753" spans="1:17" ht="15" customHeight="1" x14ac:dyDescent="0.25">
      <c r="A5753" s="5" t="s">
        <v>2281</v>
      </c>
      <c r="B5753" s="12">
        <v>45165.611006944448</v>
      </c>
      <c r="C5753" s="12">
        <v>45165.616446759261</v>
      </c>
      <c r="D5753" s="20" t="s">
        <v>8</v>
      </c>
      <c r="E5753" s="21" t="s">
        <v>9</v>
      </c>
      <c r="F5753" s="20" t="s">
        <v>14</v>
      </c>
      <c r="G5753" s="105" t="s">
        <v>2280</v>
      </c>
      <c r="H57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53" s="48">
        <f>tbl_raw_data[[#This Row],[Date Actioned]]-tbl_raw_data[[#This Row],[Date Tagged]]</f>
        <v>5.4398148131440394E-3</v>
      </c>
      <c r="J5753" s="50">
        <f>HOUR(tbl_raw_data[[#This Row],[time_taken]])*60+MINUTE(tbl_raw_data[[#This Row],[time_taken]])+SECOND(tbl_raw_data[[#This Row],[time_taken]])/60</f>
        <v>7.833333333333333</v>
      </c>
      <c r="K5753" s="54">
        <f>DATE(YEAR(tbl_raw_data[[#This Row],[Date Actioned]]), MONTH(tbl_raw_data[[#This Row],[Date Actioned]]), DAY(tbl_raw_data[[#This Row],[Date Actioned]]))</f>
        <v>45165</v>
      </c>
      <c r="L5753" s="55" t="str">
        <f>UPPER(TEXT(tbl_raw_data[[#This Row],[Updated_date]],"MMMM"))</f>
        <v>AUGUST</v>
      </c>
      <c r="M5753" s="55" t="str">
        <f>UPPER("Week "&amp;IF(ROUNDUP(DAY(tbl_raw_data[[#This Row],[Updated_date]])/7,0)=5,4,ROUNDUP(DAY(tbl_raw_data[[#This Row],[Updated_date]])/7,0)))</f>
        <v>WEEK 4</v>
      </c>
      <c r="N5753" s="57" t="str">
        <f>UPPER(VLOOKUP(tbl_raw_data[[#This Row],[Analyst]],[1]setting!$A$1:$B$15,2,0))</f>
        <v>HARDIK</v>
      </c>
      <c r="O5753" s="57" t="str">
        <f>UPPER(tbl_raw_data[[#This Row],[Outcome]])</f>
        <v>WITHDRAW</v>
      </c>
      <c r="P5753" s="57" t="str">
        <f>UPPER(tbl_raw_data[[#This Row],[Queue Name]])</f>
        <v>CONSUMER PRE BUREAU</v>
      </c>
      <c r="Q5753" s="57" t="str">
        <f>IF(tbl_raw_data[[#This Row],[time_taken_in_mins]]&lt;=20,"SLA_MET","SLA_NOT_MET")</f>
        <v>SLA_MET</v>
      </c>
    </row>
    <row r="5754" spans="1:17" ht="15" customHeight="1" x14ac:dyDescent="0.25">
      <c r="A5754" s="5" t="s">
        <v>859</v>
      </c>
      <c r="B5754" s="12">
        <v>45165.612673611111</v>
      </c>
      <c r="C5754" s="12">
        <v>45165.616111111114</v>
      </c>
      <c r="D5754" s="20" t="s">
        <v>46</v>
      </c>
      <c r="E5754" s="21" t="s">
        <v>28</v>
      </c>
      <c r="F5754" s="20" t="s">
        <v>73</v>
      </c>
      <c r="G5754" s="105"/>
      <c r="H57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4" s="48">
        <f>tbl_raw_data[[#This Row],[Date Actioned]]-tbl_raw_data[[#This Row],[Date Tagged]]</f>
        <v>3.4375000032014214E-3</v>
      </c>
      <c r="J5754" s="50">
        <f>HOUR(tbl_raw_data[[#This Row],[time_taken]])*60+MINUTE(tbl_raw_data[[#This Row],[time_taken]])+SECOND(tbl_raw_data[[#This Row],[time_taken]])/60</f>
        <v>4.95</v>
      </c>
      <c r="K5754" s="54">
        <f>DATE(YEAR(tbl_raw_data[[#This Row],[Date Actioned]]), MONTH(tbl_raw_data[[#This Row],[Date Actioned]]), DAY(tbl_raw_data[[#This Row],[Date Actioned]]))</f>
        <v>45165</v>
      </c>
      <c r="L5754" s="55" t="str">
        <f>UPPER(TEXT(tbl_raw_data[[#This Row],[Updated_date]],"MMMM"))</f>
        <v>AUGUST</v>
      </c>
      <c r="M5754" s="55" t="str">
        <f>UPPER("Week "&amp;IF(ROUNDUP(DAY(tbl_raw_data[[#This Row],[Updated_date]])/7,0)=5,4,ROUNDUP(DAY(tbl_raw_data[[#This Row],[Updated_date]])/7,0)))</f>
        <v>WEEK 4</v>
      </c>
      <c r="N5754" s="57" t="str">
        <f>UPPER(VLOOKUP(tbl_raw_data[[#This Row],[Analyst]],[1]setting!$A$1:$B$15,2,0))</f>
        <v>SHAHID</v>
      </c>
      <c r="O5754" s="57" t="str">
        <f>UPPER(tbl_raw_data[[#This Row],[Outcome]])</f>
        <v>DECLINE</v>
      </c>
      <c r="P5754" s="57" t="str">
        <f>UPPER(tbl_raw_data[[#This Row],[Queue Name]])</f>
        <v>CONSUMER EXISTING</v>
      </c>
      <c r="Q5754" s="57" t="str">
        <f>IF(tbl_raw_data[[#This Row],[time_taken_in_mins]]&lt;=20,"SLA_MET","SLA_NOT_MET")</f>
        <v>SLA_MET</v>
      </c>
    </row>
    <row r="5755" spans="1:17" ht="39" x14ac:dyDescent="0.25">
      <c r="A5755" s="11" t="s">
        <v>5767</v>
      </c>
      <c r="B5755" s="12">
        <v>45165.613194444442</v>
      </c>
      <c r="C5755" s="12">
        <v>45165.624479166669</v>
      </c>
      <c r="D5755" s="20" t="s">
        <v>8</v>
      </c>
      <c r="E5755" s="21" t="s">
        <v>28</v>
      </c>
      <c r="F5755" s="20" t="s">
        <v>10</v>
      </c>
      <c r="G5755" s="105" t="s">
        <v>493</v>
      </c>
      <c r="H57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55" s="48">
        <f>tbl_raw_data[[#This Row],[Date Actioned]]-tbl_raw_data[[#This Row],[Date Tagged]]</f>
        <v>1.1284722226264421E-2</v>
      </c>
      <c r="J5755" s="50">
        <f>HOUR(tbl_raw_data[[#This Row],[time_taken]])*60+MINUTE(tbl_raw_data[[#This Row],[time_taken]])+SECOND(tbl_raw_data[[#This Row],[time_taken]])/60</f>
        <v>16.25</v>
      </c>
      <c r="K5755" s="54">
        <f>DATE(YEAR(tbl_raw_data[[#This Row],[Date Actioned]]), MONTH(tbl_raw_data[[#This Row],[Date Actioned]]), DAY(tbl_raw_data[[#This Row],[Date Actioned]]))</f>
        <v>45165</v>
      </c>
      <c r="L5755" s="55" t="str">
        <f>UPPER(TEXT(tbl_raw_data[[#This Row],[Updated_date]],"MMMM"))</f>
        <v>AUGUST</v>
      </c>
      <c r="M5755" s="55" t="str">
        <f>UPPER("Week "&amp;IF(ROUNDUP(DAY(tbl_raw_data[[#This Row],[Updated_date]])/7,0)=5,4,ROUNDUP(DAY(tbl_raw_data[[#This Row],[Updated_date]])/7,0)))</f>
        <v>WEEK 4</v>
      </c>
      <c r="N5755" s="57" t="str">
        <f>UPPER(VLOOKUP(tbl_raw_data[[#This Row],[Analyst]],[1]setting!$A$1:$B$15,2,0))</f>
        <v>SAM</v>
      </c>
      <c r="O5755" s="57" t="str">
        <f>UPPER(tbl_raw_data[[#This Row],[Outcome]])</f>
        <v>WITHDRAW</v>
      </c>
      <c r="P5755" s="57" t="str">
        <f>UPPER(tbl_raw_data[[#This Row],[Queue Name]])</f>
        <v>CONSUMER EXISTING</v>
      </c>
      <c r="Q5755" s="57" t="str">
        <f>IF(tbl_raw_data[[#This Row],[time_taken_in_mins]]&lt;=20,"SLA_MET","SLA_NOT_MET")</f>
        <v>SLA_MET</v>
      </c>
    </row>
    <row r="5756" spans="1:17" ht="15" customHeight="1" x14ac:dyDescent="0.25">
      <c r="A5756" s="11" t="s">
        <v>2006</v>
      </c>
      <c r="B5756" s="12">
        <v>45165.61482638889</v>
      </c>
      <c r="C5756" s="12">
        <v>45165.619895833333</v>
      </c>
      <c r="D5756" s="20" t="s">
        <v>46</v>
      </c>
      <c r="E5756" s="21" t="s">
        <v>28</v>
      </c>
      <c r="F5756" s="20" t="s">
        <v>14</v>
      </c>
      <c r="G5756" s="105" t="s">
        <v>693</v>
      </c>
      <c r="H57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56" s="48">
        <f>tbl_raw_data[[#This Row],[Date Actioned]]-tbl_raw_data[[#This Row],[Date Tagged]]</f>
        <v>5.0694444435066544E-3</v>
      </c>
      <c r="J5756" s="50">
        <f>HOUR(tbl_raw_data[[#This Row],[time_taken]])*60+MINUTE(tbl_raw_data[[#This Row],[time_taken]])+SECOND(tbl_raw_data[[#This Row],[time_taken]])/60</f>
        <v>7.3</v>
      </c>
      <c r="K5756" s="54">
        <f>DATE(YEAR(tbl_raw_data[[#This Row],[Date Actioned]]), MONTH(tbl_raw_data[[#This Row],[Date Actioned]]), DAY(tbl_raw_data[[#This Row],[Date Actioned]]))</f>
        <v>45165</v>
      </c>
      <c r="L5756" s="55" t="str">
        <f>UPPER(TEXT(tbl_raw_data[[#This Row],[Updated_date]],"MMMM"))</f>
        <v>AUGUST</v>
      </c>
      <c r="M5756" s="55" t="str">
        <f>UPPER("Week "&amp;IF(ROUNDUP(DAY(tbl_raw_data[[#This Row],[Updated_date]])/7,0)=5,4,ROUNDUP(DAY(tbl_raw_data[[#This Row],[Updated_date]])/7,0)))</f>
        <v>WEEK 4</v>
      </c>
      <c r="N5756" s="57" t="str">
        <f>UPPER(VLOOKUP(tbl_raw_data[[#This Row],[Analyst]],[1]setting!$A$1:$B$15,2,0))</f>
        <v>HARDIK</v>
      </c>
      <c r="O5756" s="57" t="str">
        <f>UPPER(tbl_raw_data[[#This Row],[Outcome]])</f>
        <v>DECLINE</v>
      </c>
      <c r="P5756" s="57" t="str">
        <f>UPPER(tbl_raw_data[[#This Row],[Queue Name]])</f>
        <v>CONSUMER EXISTING</v>
      </c>
      <c r="Q5756" s="57" t="str">
        <f>IF(tbl_raw_data[[#This Row],[time_taken_in_mins]]&lt;=20,"SLA_MET","SLA_NOT_MET")</f>
        <v>SLA_MET</v>
      </c>
    </row>
    <row r="5757" spans="1:17" ht="15" customHeight="1" x14ac:dyDescent="0.25">
      <c r="A5757" s="22" t="s">
        <v>5060</v>
      </c>
      <c r="B5757" s="12">
        <v>45165.61482638889</v>
      </c>
      <c r="C5757" s="12">
        <v>45165.624444444446</v>
      </c>
      <c r="D5757" s="20" t="s">
        <v>8</v>
      </c>
      <c r="E5757" s="21" t="s">
        <v>41</v>
      </c>
      <c r="F5757" s="20" t="s">
        <v>14</v>
      </c>
      <c r="G5757" s="105" t="s">
        <v>1052</v>
      </c>
      <c r="H57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57" s="48">
        <f>tbl_raw_data[[#This Row],[Date Actioned]]-tbl_raw_data[[#This Row],[Date Tagged]]</f>
        <v>9.6180555556202307E-3</v>
      </c>
      <c r="J5757" s="50">
        <f>HOUR(tbl_raw_data[[#This Row],[time_taken]])*60+MINUTE(tbl_raw_data[[#This Row],[time_taken]])+SECOND(tbl_raw_data[[#This Row],[time_taken]])/60</f>
        <v>13.85</v>
      </c>
      <c r="K5757" s="54">
        <f>DATE(YEAR(tbl_raw_data[[#This Row],[Date Actioned]]), MONTH(tbl_raw_data[[#This Row],[Date Actioned]]), DAY(tbl_raw_data[[#This Row],[Date Actioned]]))</f>
        <v>45165</v>
      </c>
      <c r="L5757" s="55" t="str">
        <f>UPPER(TEXT(tbl_raw_data[[#This Row],[Updated_date]],"MMMM"))</f>
        <v>AUGUST</v>
      </c>
      <c r="M5757" s="55" t="str">
        <f>UPPER("Week "&amp;IF(ROUNDUP(DAY(tbl_raw_data[[#This Row],[Updated_date]])/7,0)=5,4,ROUNDUP(DAY(tbl_raw_data[[#This Row],[Updated_date]])/7,0)))</f>
        <v>WEEK 4</v>
      </c>
      <c r="N5757" s="57" t="str">
        <f>UPPER(VLOOKUP(tbl_raw_data[[#This Row],[Analyst]],[1]setting!$A$1:$B$15,2,0))</f>
        <v>HARDIK</v>
      </c>
      <c r="O5757" s="57" t="str">
        <f>UPPER(tbl_raw_data[[#This Row],[Outcome]])</f>
        <v>WITHDRAW</v>
      </c>
      <c r="P5757" s="57" t="str">
        <f>UPPER(tbl_raw_data[[#This Row],[Queue Name]])</f>
        <v>CONSUMER POST BUREAU</v>
      </c>
      <c r="Q5757" s="57" t="str">
        <f>IF(tbl_raw_data[[#This Row],[time_taken_in_mins]]&lt;=20,"SLA_MET","SLA_NOT_MET")</f>
        <v>SLA_MET</v>
      </c>
    </row>
    <row r="5758" spans="1:17" ht="15" customHeight="1" x14ac:dyDescent="0.25">
      <c r="A5758" s="11" t="s">
        <v>4035</v>
      </c>
      <c r="B5758" s="12">
        <v>45165.617060185185</v>
      </c>
      <c r="C5758" s="12">
        <v>45165.624826388892</v>
      </c>
      <c r="D5758" s="20" t="s">
        <v>13</v>
      </c>
      <c r="E5758" s="21" t="s">
        <v>41</v>
      </c>
      <c r="F5758" s="20" t="s">
        <v>73</v>
      </c>
      <c r="G5758" s="105"/>
      <c r="H57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58" s="48">
        <f>tbl_raw_data[[#This Row],[Date Actioned]]-tbl_raw_data[[#This Row],[Date Tagged]]</f>
        <v>7.7662037074333057E-3</v>
      </c>
      <c r="J5758" s="50">
        <f>HOUR(tbl_raw_data[[#This Row],[time_taken]])*60+MINUTE(tbl_raw_data[[#This Row],[time_taken]])+SECOND(tbl_raw_data[[#This Row],[time_taken]])/60</f>
        <v>11.183333333333334</v>
      </c>
      <c r="K5758" s="54">
        <f>DATE(YEAR(tbl_raw_data[[#This Row],[Date Actioned]]), MONTH(tbl_raw_data[[#This Row],[Date Actioned]]), DAY(tbl_raw_data[[#This Row],[Date Actioned]]))</f>
        <v>45165</v>
      </c>
      <c r="L5758" s="55" t="str">
        <f>UPPER(TEXT(tbl_raw_data[[#This Row],[Updated_date]],"MMMM"))</f>
        <v>AUGUST</v>
      </c>
      <c r="M5758" s="55" t="str">
        <f>UPPER("Week "&amp;IF(ROUNDUP(DAY(tbl_raw_data[[#This Row],[Updated_date]])/7,0)=5,4,ROUNDUP(DAY(tbl_raw_data[[#This Row],[Updated_date]])/7,0)))</f>
        <v>WEEK 4</v>
      </c>
      <c r="N5758" s="57" t="str">
        <f>UPPER(VLOOKUP(tbl_raw_data[[#This Row],[Analyst]],[1]setting!$A$1:$B$15,2,0))</f>
        <v>SHAHID</v>
      </c>
      <c r="O5758" s="57" t="str">
        <f>UPPER(tbl_raw_data[[#This Row],[Outcome]])</f>
        <v>APPROVE</v>
      </c>
      <c r="P5758" s="57" t="str">
        <f>UPPER(tbl_raw_data[[#This Row],[Queue Name]])</f>
        <v>CONSUMER POST BUREAU</v>
      </c>
      <c r="Q5758" s="57" t="str">
        <f>IF(tbl_raw_data[[#This Row],[time_taken_in_mins]]&lt;=20,"SLA_MET","SLA_NOT_MET")</f>
        <v>SLA_MET</v>
      </c>
    </row>
    <row r="5759" spans="1:17" ht="15" customHeight="1" x14ac:dyDescent="0.25">
      <c r="A5759" s="22" t="s">
        <v>5073</v>
      </c>
      <c r="B5759" s="12">
        <v>45165.617974537039</v>
      </c>
      <c r="C5759" s="12">
        <v>45165.627638888887</v>
      </c>
      <c r="D5759" s="20" t="s">
        <v>13</v>
      </c>
      <c r="E5759" s="21" t="s">
        <v>28</v>
      </c>
      <c r="F5759" s="20" t="s">
        <v>42</v>
      </c>
      <c r="G5759" s="105" t="s">
        <v>29</v>
      </c>
      <c r="H57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59" s="48">
        <f>tbl_raw_data[[#This Row],[Date Actioned]]-tbl_raw_data[[#This Row],[Date Tagged]]</f>
        <v>9.6643518481869251E-3</v>
      </c>
      <c r="J5759" s="50">
        <f>HOUR(tbl_raw_data[[#This Row],[time_taken]])*60+MINUTE(tbl_raw_data[[#This Row],[time_taken]])+SECOND(tbl_raw_data[[#This Row],[time_taken]])/60</f>
        <v>13.916666666666666</v>
      </c>
      <c r="K5759" s="54">
        <f>DATE(YEAR(tbl_raw_data[[#This Row],[Date Actioned]]), MONTH(tbl_raw_data[[#This Row],[Date Actioned]]), DAY(tbl_raw_data[[#This Row],[Date Actioned]]))</f>
        <v>45165</v>
      </c>
      <c r="L5759" s="55" t="str">
        <f>UPPER(TEXT(tbl_raw_data[[#This Row],[Updated_date]],"MMMM"))</f>
        <v>AUGUST</v>
      </c>
      <c r="M5759" s="55" t="str">
        <f>UPPER("Week "&amp;IF(ROUNDUP(DAY(tbl_raw_data[[#This Row],[Updated_date]])/7,0)=5,4,ROUNDUP(DAY(tbl_raw_data[[#This Row],[Updated_date]])/7,0)))</f>
        <v>WEEK 4</v>
      </c>
      <c r="N5759" s="57" t="str">
        <f>UPPER(VLOOKUP(tbl_raw_data[[#This Row],[Analyst]],[1]setting!$A$1:$B$15,2,0))</f>
        <v>NITESH</v>
      </c>
      <c r="O5759" s="57" t="str">
        <f>UPPER(tbl_raw_data[[#This Row],[Outcome]])</f>
        <v>APPROVE</v>
      </c>
      <c r="P5759" s="57" t="str">
        <f>UPPER(tbl_raw_data[[#This Row],[Queue Name]])</f>
        <v>CONSUMER EXISTING</v>
      </c>
      <c r="Q5759" s="57" t="str">
        <f>IF(tbl_raw_data[[#This Row],[time_taken_in_mins]]&lt;=20,"SLA_MET","SLA_NOT_MET")</f>
        <v>SLA_MET</v>
      </c>
    </row>
    <row r="5760" spans="1:17" ht="15" customHeight="1" x14ac:dyDescent="0.25">
      <c r="A5760" s="5" t="s">
        <v>4555</v>
      </c>
      <c r="B5760" s="12">
        <v>45165.618796296294</v>
      </c>
      <c r="C5760" s="12">
        <v>45165.627453703702</v>
      </c>
      <c r="D5760" s="20" t="s">
        <v>8</v>
      </c>
      <c r="E5760" s="21" t="s">
        <v>9</v>
      </c>
      <c r="F5760" s="20" t="s">
        <v>10</v>
      </c>
      <c r="G5760" s="105" t="s">
        <v>4554</v>
      </c>
      <c r="H57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0" s="48">
        <f>tbl_raw_data[[#This Row],[Date Actioned]]-tbl_raw_data[[#This Row],[Date Tagged]]</f>
        <v>8.6574074084637687E-3</v>
      </c>
      <c r="J5760" s="50">
        <f>HOUR(tbl_raw_data[[#This Row],[time_taken]])*60+MINUTE(tbl_raw_data[[#This Row],[time_taken]])+SECOND(tbl_raw_data[[#This Row],[time_taken]])/60</f>
        <v>12.466666666666667</v>
      </c>
      <c r="K5760" s="54">
        <f>DATE(YEAR(tbl_raw_data[[#This Row],[Date Actioned]]), MONTH(tbl_raw_data[[#This Row],[Date Actioned]]), DAY(tbl_raw_data[[#This Row],[Date Actioned]]))</f>
        <v>45165</v>
      </c>
      <c r="L5760" s="55" t="str">
        <f>UPPER(TEXT(tbl_raw_data[[#This Row],[Updated_date]],"MMMM"))</f>
        <v>AUGUST</v>
      </c>
      <c r="M5760" s="55" t="str">
        <f>UPPER("Week "&amp;IF(ROUNDUP(DAY(tbl_raw_data[[#This Row],[Updated_date]])/7,0)=5,4,ROUNDUP(DAY(tbl_raw_data[[#This Row],[Updated_date]])/7,0)))</f>
        <v>WEEK 4</v>
      </c>
      <c r="N5760" s="57" t="str">
        <f>UPPER(VLOOKUP(tbl_raw_data[[#This Row],[Analyst]],[1]setting!$A$1:$B$15,2,0))</f>
        <v>SAM</v>
      </c>
      <c r="O5760" s="57" t="str">
        <f>UPPER(tbl_raw_data[[#This Row],[Outcome]])</f>
        <v>WITHDRAW</v>
      </c>
      <c r="P5760" s="57" t="str">
        <f>UPPER(tbl_raw_data[[#This Row],[Queue Name]])</f>
        <v>CONSUMER PRE BUREAU</v>
      </c>
      <c r="Q5760" s="57" t="str">
        <f>IF(tbl_raw_data[[#This Row],[time_taken_in_mins]]&lt;=20,"SLA_MET","SLA_NOT_MET")</f>
        <v>SLA_MET</v>
      </c>
    </row>
    <row r="5761" spans="1:17" ht="15" customHeight="1" x14ac:dyDescent="0.25">
      <c r="A5761" s="22" t="s">
        <v>6544</v>
      </c>
      <c r="B5761" s="12">
        <v>45165.620416666665</v>
      </c>
      <c r="C5761" s="12">
        <v>45165.634432870371</v>
      </c>
      <c r="D5761" s="20" t="s">
        <v>46</v>
      </c>
      <c r="E5761" s="21" t="s">
        <v>28</v>
      </c>
      <c r="F5761" s="20" t="s">
        <v>455</v>
      </c>
      <c r="G5761" s="105"/>
      <c r="H57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61" s="48">
        <f>tbl_raw_data[[#This Row],[Date Actioned]]-tbl_raw_data[[#This Row],[Date Tagged]]</f>
        <v>1.4016203705978114E-2</v>
      </c>
      <c r="J5761" s="50">
        <f>HOUR(tbl_raw_data[[#This Row],[time_taken]])*60+MINUTE(tbl_raw_data[[#This Row],[time_taken]])+SECOND(tbl_raw_data[[#This Row],[time_taken]])/60</f>
        <v>20.183333333333334</v>
      </c>
      <c r="K5761" s="54">
        <f>DATE(YEAR(tbl_raw_data[[#This Row],[Date Actioned]]), MONTH(tbl_raw_data[[#This Row],[Date Actioned]]), DAY(tbl_raw_data[[#This Row],[Date Actioned]]))</f>
        <v>45165</v>
      </c>
      <c r="L5761" s="55" t="str">
        <f>UPPER(TEXT(tbl_raw_data[[#This Row],[Updated_date]],"MMMM"))</f>
        <v>AUGUST</v>
      </c>
      <c r="M5761" s="55" t="str">
        <f>UPPER("Week "&amp;IF(ROUNDUP(DAY(tbl_raw_data[[#This Row],[Updated_date]])/7,0)=5,4,ROUNDUP(DAY(tbl_raw_data[[#This Row],[Updated_date]])/7,0)))</f>
        <v>WEEK 4</v>
      </c>
      <c r="N5761" s="57" t="str">
        <f>UPPER(VLOOKUP(tbl_raw_data[[#This Row],[Analyst]],[1]setting!$A$1:$B$15,2,0))</f>
        <v>ROHAN</v>
      </c>
      <c r="O5761" s="57" t="str">
        <f>UPPER(tbl_raw_data[[#This Row],[Outcome]])</f>
        <v>DECLINE</v>
      </c>
      <c r="P5761" s="57" t="str">
        <f>UPPER(tbl_raw_data[[#This Row],[Queue Name]])</f>
        <v>CONSUMER EXISTING</v>
      </c>
      <c r="Q5761" s="57" t="str">
        <f>IF(tbl_raw_data[[#This Row],[time_taken_in_mins]]&lt;=20,"SLA_MET","SLA_NOT_MET")</f>
        <v>SLA_NOT_MET</v>
      </c>
    </row>
    <row r="5762" spans="1:17" ht="39" x14ac:dyDescent="0.25">
      <c r="A5762" s="11" t="s">
        <v>5788</v>
      </c>
      <c r="B5762" s="12">
        <v>45165.621249999997</v>
      </c>
      <c r="C5762" s="12">
        <v>45165.632592592592</v>
      </c>
      <c r="D5762" s="20" t="s">
        <v>8</v>
      </c>
      <c r="E5762" s="21" t="s">
        <v>28</v>
      </c>
      <c r="F5762" s="20" t="s">
        <v>14</v>
      </c>
      <c r="G5762" s="105" t="s">
        <v>493</v>
      </c>
      <c r="H57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62" s="48">
        <f>tbl_raw_data[[#This Row],[Date Actioned]]-tbl_raw_data[[#This Row],[Date Tagged]]</f>
        <v>1.1342592595610768E-2</v>
      </c>
      <c r="J5762" s="50">
        <f>HOUR(tbl_raw_data[[#This Row],[time_taken]])*60+MINUTE(tbl_raw_data[[#This Row],[time_taken]])+SECOND(tbl_raw_data[[#This Row],[time_taken]])/60</f>
        <v>16.333333333333332</v>
      </c>
      <c r="K5762" s="54">
        <f>DATE(YEAR(tbl_raw_data[[#This Row],[Date Actioned]]), MONTH(tbl_raw_data[[#This Row],[Date Actioned]]), DAY(tbl_raw_data[[#This Row],[Date Actioned]]))</f>
        <v>45165</v>
      </c>
      <c r="L5762" s="55" t="str">
        <f>UPPER(TEXT(tbl_raw_data[[#This Row],[Updated_date]],"MMMM"))</f>
        <v>AUGUST</v>
      </c>
      <c r="M5762" s="55" t="str">
        <f>UPPER("Week "&amp;IF(ROUNDUP(DAY(tbl_raw_data[[#This Row],[Updated_date]])/7,0)=5,4,ROUNDUP(DAY(tbl_raw_data[[#This Row],[Updated_date]])/7,0)))</f>
        <v>WEEK 4</v>
      </c>
      <c r="N5762" s="57" t="str">
        <f>UPPER(VLOOKUP(tbl_raw_data[[#This Row],[Analyst]],[1]setting!$A$1:$B$15,2,0))</f>
        <v>HARDIK</v>
      </c>
      <c r="O5762" s="57" t="str">
        <f>UPPER(tbl_raw_data[[#This Row],[Outcome]])</f>
        <v>WITHDRAW</v>
      </c>
      <c r="P5762" s="57" t="str">
        <f>UPPER(tbl_raw_data[[#This Row],[Queue Name]])</f>
        <v>CONSUMER EXISTING</v>
      </c>
      <c r="Q5762" s="57" t="str">
        <f>IF(tbl_raw_data[[#This Row],[time_taken_in_mins]]&lt;=20,"SLA_MET","SLA_NOT_MET")</f>
        <v>SLA_MET</v>
      </c>
    </row>
    <row r="5763" spans="1:17" ht="51.75" x14ac:dyDescent="0.25">
      <c r="A5763" s="22" t="s">
        <v>5932</v>
      </c>
      <c r="B5763" s="12">
        <v>45165.622847222221</v>
      </c>
      <c r="C5763" s="12">
        <v>45165.634560185186</v>
      </c>
      <c r="D5763" s="20" t="s">
        <v>8</v>
      </c>
      <c r="E5763" s="21" t="s">
        <v>28</v>
      </c>
      <c r="F5763" s="20" t="s">
        <v>10</v>
      </c>
      <c r="G5763" s="105" t="s">
        <v>1052</v>
      </c>
      <c r="H57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3" s="48">
        <f>tbl_raw_data[[#This Row],[Date Actioned]]-tbl_raw_data[[#This Row],[Date Tagged]]</f>
        <v>1.1712962965248153E-2</v>
      </c>
      <c r="J5763" s="50">
        <f>HOUR(tbl_raw_data[[#This Row],[time_taken]])*60+MINUTE(tbl_raw_data[[#This Row],[time_taken]])+SECOND(tbl_raw_data[[#This Row],[time_taken]])/60</f>
        <v>16.866666666666667</v>
      </c>
      <c r="K5763" s="54">
        <f>DATE(YEAR(tbl_raw_data[[#This Row],[Date Actioned]]), MONTH(tbl_raw_data[[#This Row],[Date Actioned]]), DAY(tbl_raw_data[[#This Row],[Date Actioned]]))</f>
        <v>45165</v>
      </c>
      <c r="L5763" s="55" t="str">
        <f>UPPER(TEXT(tbl_raw_data[[#This Row],[Updated_date]],"MMMM"))</f>
        <v>AUGUST</v>
      </c>
      <c r="M5763" s="55" t="str">
        <f>UPPER("Week "&amp;IF(ROUNDUP(DAY(tbl_raw_data[[#This Row],[Updated_date]])/7,0)=5,4,ROUNDUP(DAY(tbl_raw_data[[#This Row],[Updated_date]])/7,0)))</f>
        <v>WEEK 4</v>
      </c>
      <c r="N5763" s="57" t="str">
        <f>UPPER(VLOOKUP(tbl_raw_data[[#This Row],[Analyst]],[1]setting!$A$1:$B$15,2,0))</f>
        <v>SAM</v>
      </c>
      <c r="O5763" s="57" t="str">
        <f>UPPER(tbl_raw_data[[#This Row],[Outcome]])</f>
        <v>WITHDRAW</v>
      </c>
      <c r="P5763" s="57" t="str">
        <f>UPPER(tbl_raw_data[[#This Row],[Queue Name]])</f>
        <v>CONSUMER EXISTING</v>
      </c>
      <c r="Q5763" s="57" t="str">
        <f>IF(tbl_raw_data[[#This Row],[time_taken_in_mins]]&lt;=20,"SLA_MET","SLA_NOT_MET")</f>
        <v>SLA_MET</v>
      </c>
    </row>
    <row r="5764" spans="1:17" ht="15" customHeight="1" x14ac:dyDescent="0.25">
      <c r="A5764" s="5" t="s">
        <v>6973</v>
      </c>
      <c r="B5764" s="12">
        <v>45165.623368055552</v>
      </c>
      <c r="C5764" s="12">
        <v>45165.641261574077</v>
      </c>
      <c r="D5764" s="20" t="s">
        <v>8</v>
      </c>
      <c r="E5764" s="21" t="s">
        <v>9</v>
      </c>
      <c r="F5764" s="20" t="s">
        <v>42</v>
      </c>
      <c r="G5764" s="105" t="s">
        <v>493</v>
      </c>
      <c r="H57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64" s="48">
        <f>tbl_raw_data[[#This Row],[Date Actioned]]-tbl_raw_data[[#This Row],[Date Tagged]]</f>
        <v>1.789351852494292E-2</v>
      </c>
      <c r="J5764" s="50">
        <f>HOUR(tbl_raw_data[[#This Row],[time_taken]])*60+MINUTE(tbl_raw_data[[#This Row],[time_taken]])+SECOND(tbl_raw_data[[#This Row],[time_taken]])/60</f>
        <v>25.766666666666666</v>
      </c>
      <c r="K5764" s="54">
        <f>DATE(YEAR(tbl_raw_data[[#This Row],[Date Actioned]]), MONTH(tbl_raw_data[[#This Row],[Date Actioned]]), DAY(tbl_raw_data[[#This Row],[Date Actioned]]))</f>
        <v>45165</v>
      </c>
      <c r="L5764" s="55" t="str">
        <f>UPPER(TEXT(tbl_raw_data[[#This Row],[Updated_date]],"MMMM"))</f>
        <v>AUGUST</v>
      </c>
      <c r="M5764" s="55" t="str">
        <f>UPPER("Week "&amp;IF(ROUNDUP(DAY(tbl_raw_data[[#This Row],[Updated_date]])/7,0)=5,4,ROUNDUP(DAY(tbl_raw_data[[#This Row],[Updated_date]])/7,0)))</f>
        <v>WEEK 4</v>
      </c>
      <c r="N5764" s="57" t="str">
        <f>UPPER(VLOOKUP(tbl_raw_data[[#This Row],[Analyst]],[1]setting!$A$1:$B$15,2,0))</f>
        <v>NITESH</v>
      </c>
      <c r="O5764" s="57" t="str">
        <f>UPPER(tbl_raw_data[[#This Row],[Outcome]])</f>
        <v>WITHDRAW</v>
      </c>
      <c r="P5764" s="57" t="str">
        <f>UPPER(tbl_raw_data[[#This Row],[Queue Name]])</f>
        <v>CONSUMER PRE BUREAU</v>
      </c>
      <c r="Q5764" s="57" t="str">
        <f>IF(tbl_raw_data[[#This Row],[time_taken_in_mins]]&lt;=20,"SLA_MET","SLA_NOT_MET")</f>
        <v>SLA_NOT_MET</v>
      </c>
    </row>
    <row r="5765" spans="1:17" x14ac:dyDescent="0.25">
      <c r="A5765" s="11" t="s">
        <v>5798</v>
      </c>
      <c r="B5765" s="12">
        <v>45165.625335648147</v>
      </c>
      <c r="C5765" s="12">
        <v>45165.636701388888</v>
      </c>
      <c r="D5765" s="20" t="s">
        <v>8</v>
      </c>
      <c r="E5765" s="21" t="s">
        <v>28</v>
      </c>
      <c r="F5765" s="20" t="s">
        <v>14</v>
      </c>
      <c r="G5765" s="105" t="s">
        <v>5797</v>
      </c>
      <c r="H57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5" s="48">
        <f>tbl_raw_data[[#This Row],[Date Actioned]]-tbl_raw_data[[#This Row],[Date Tagged]]</f>
        <v>1.1365740741894115E-2</v>
      </c>
      <c r="J5765" s="50">
        <f>HOUR(tbl_raw_data[[#This Row],[time_taken]])*60+MINUTE(tbl_raw_data[[#This Row],[time_taken]])+SECOND(tbl_raw_data[[#This Row],[time_taken]])/60</f>
        <v>16.366666666666667</v>
      </c>
      <c r="K5765" s="54">
        <f>DATE(YEAR(tbl_raw_data[[#This Row],[Date Actioned]]), MONTH(tbl_raw_data[[#This Row],[Date Actioned]]), DAY(tbl_raw_data[[#This Row],[Date Actioned]]))</f>
        <v>45165</v>
      </c>
      <c r="L5765" s="55" t="str">
        <f>UPPER(TEXT(tbl_raw_data[[#This Row],[Updated_date]],"MMMM"))</f>
        <v>AUGUST</v>
      </c>
      <c r="M5765" s="55" t="str">
        <f>UPPER("Week "&amp;IF(ROUNDUP(DAY(tbl_raw_data[[#This Row],[Updated_date]])/7,0)=5,4,ROUNDUP(DAY(tbl_raw_data[[#This Row],[Updated_date]])/7,0)))</f>
        <v>WEEK 4</v>
      </c>
      <c r="N5765" s="57" t="str">
        <f>UPPER(VLOOKUP(tbl_raw_data[[#This Row],[Analyst]],[1]setting!$A$1:$B$15,2,0))</f>
        <v>HARDIK</v>
      </c>
      <c r="O5765" s="57" t="str">
        <f>UPPER(tbl_raw_data[[#This Row],[Outcome]])</f>
        <v>WITHDRAW</v>
      </c>
      <c r="P5765" s="57" t="str">
        <f>UPPER(tbl_raw_data[[#This Row],[Queue Name]])</f>
        <v>CONSUMER EXISTING</v>
      </c>
      <c r="Q5765" s="57" t="str">
        <f>IF(tbl_raw_data[[#This Row],[time_taken_in_mins]]&lt;=20,"SLA_MET","SLA_NOT_MET")</f>
        <v>SLA_MET</v>
      </c>
    </row>
    <row r="5766" spans="1:17" ht="39" x14ac:dyDescent="0.25">
      <c r="A5766" s="22" t="s">
        <v>6700</v>
      </c>
      <c r="B5766" s="12">
        <v>45165.626863425925</v>
      </c>
      <c r="C5766" s="12">
        <v>45165.641747685186</v>
      </c>
      <c r="D5766" s="20" t="s">
        <v>8</v>
      </c>
      <c r="E5766" s="21" t="s">
        <v>28</v>
      </c>
      <c r="F5766" s="20" t="s">
        <v>10</v>
      </c>
      <c r="G5766" s="105" t="s">
        <v>493</v>
      </c>
      <c r="H57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66" s="48">
        <f>tbl_raw_data[[#This Row],[Date Actioned]]-tbl_raw_data[[#This Row],[Date Tagged]]</f>
        <v>1.488425926072523E-2</v>
      </c>
      <c r="J5766" s="50">
        <f>HOUR(tbl_raw_data[[#This Row],[time_taken]])*60+MINUTE(tbl_raw_data[[#This Row],[time_taken]])+SECOND(tbl_raw_data[[#This Row],[time_taken]])/60</f>
        <v>21.433333333333334</v>
      </c>
      <c r="K5766" s="54">
        <f>DATE(YEAR(tbl_raw_data[[#This Row],[Date Actioned]]), MONTH(tbl_raw_data[[#This Row],[Date Actioned]]), DAY(tbl_raw_data[[#This Row],[Date Actioned]]))</f>
        <v>45165</v>
      </c>
      <c r="L5766" s="55" t="str">
        <f>UPPER(TEXT(tbl_raw_data[[#This Row],[Updated_date]],"MMMM"))</f>
        <v>AUGUST</v>
      </c>
      <c r="M5766" s="55" t="str">
        <f>UPPER("Week "&amp;IF(ROUNDUP(DAY(tbl_raw_data[[#This Row],[Updated_date]])/7,0)=5,4,ROUNDUP(DAY(tbl_raw_data[[#This Row],[Updated_date]])/7,0)))</f>
        <v>WEEK 4</v>
      </c>
      <c r="N5766" s="57" t="str">
        <f>UPPER(VLOOKUP(tbl_raw_data[[#This Row],[Analyst]],[1]setting!$A$1:$B$15,2,0))</f>
        <v>SAM</v>
      </c>
      <c r="O5766" s="57" t="str">
        <f>UPPER(tbl_raw_data[[#This Row],[Outcome]])</f>
        <v>WITHDRAW</v>
      </c>
      <c r="P5766" s="57" t="str">
        <f>UPPER(tbl_raw_data[[#This Row],[Queue Name]])</f>
        <v>CONSUMER EXISTING</v>
      </c>
      <c r="Q5766" s="57" t="str">
        <f>IF(tbl_raw_data[[#This Row],[time_taken_in_mins]]&lt;=20,"SLA_MET","SLA_NOT_MET")</f>
        <v>SLA_NOT_MET</v>
      </c>
    </row>
    <row r="5767" spans="1:17" ht="15" customHeight="1" x14ac:dyDescent="0.25">
      <c r="A5767" s="5" t="s">
        <v>5001</v>
      </c>
      <c r="B5767" s="12">
        <v>45165.632199074076</v>
      </c>
      <c r="C5767" s="12">
        <v>45165.64167824074</v>
      </c>
      <c r="D5767" s="20" t="s">
        <v>8</v>
      </c>
      <c r="E5767" s="21" t="s">
        <v>9</v>
      </c>
      <c r="F5767" s="20" t="s">
        <v>14</v>
      </c>
      <c r="G5767" s="105" t="s">
        <v>5000</v>
      </c>
      <c r="H57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7" s="48">
        <f>tbl_raw_data[[#This Row],[Date Actioned]]-tbl_raw_data[[#This Row],[Date Tagged]]</f>
        <v>9.4791666633682325E-3</v>
      </c>
      <c r="J5767" s="50">
        <f>HOUR(tbl_raw_data[[#This Row],[time_taken]])*60+MINUTE(tbl_raw_data[[#This Row],[time_taken]])+SECOND(tbl_raw_data[[#This Row],[time_taken]])/60</f>
        <v>13.65</v>
      </c>
      <c r="K5767" s="54">
        <f>DATE(YEAR(tbl_raw_data[[#This Row],[Date Actioned]]), MONTH(tbl_raw_data[[#This Row],[Date Actioned]]), DAY(tbl_raw_data[[#This Row],[Date Actioned]]))</f>
        <v>45165</v>
      </c>
      <c r="L5767" s="55" t="str">
        <f>UPPER(TEXT(tbl_raw_data[[#This Row],[Updated_date]],"MMMM"))</f>
        <v>AUGUST</v>
      </c>
      <c r="M5767" s="55" t="str">
        <f>UPPER("Week "&amp;IF(ROUNDUP(DAY(tbl_raw_data[[#This Row],[Updated_date]])/7,0)=5,4,ROUNDUP(DAY(tbl_raw_data[[#This Row],[Updated_date]])/7,0)))</f>
        <v>WEEK 4</v>
      </c>
      <c r="N5767" s="57" t="str">
        <f>UPPER(VLOOKUP(tbl_raw_data[[#This Row],[Analyst]],[1]setting!$A$1:$B$15,2,0))</f>
        <v>HARDIK</v>
      </c>
      <c r="O5767" s="57" t="str">
        <f>UPPER(tbl_raw_data[[#This Row],[Outcome]])</f>
        <v>WITHDRAW</v>
      </c>
      <c r="P5767" s="57" t="str">
        <f>UPPER(tbl_raw_data[[#This Row],[Queue Name]])</f>
        <v>CONSUMER PRE BUREAU</v>
      </c>
      <c r="Q5767" s="57" t="str">
        <f>IF(tbl_raw_data[[#This Row],[time_taken_in_mins]]&lt;=20,"SLA_MET","SLA_NOT_MET")</f>
        <v>SLA_MET</v>
      </c>
    </row>
    <row r="5768" spans="1:17" ht="15" customHeight="1" x14ac:dyDescent="0.25">
      <c r="A5768" s="11" t="s">
        <v>6375</v>
      </c>
      <c r="B5768" s="12">
        <v>45165.633611111109</v>
      </c>
      <c r="C5768" s="12">
        <v>45165.646747685183</v>
      </c>
      <c r="D5768" s="20" t="s">
        <v>8</v>
      </c>
      <c r="E5768" s="21" t="s">
        <v>41</v>
      </c>
      <c r="F5768" s="20" t="s">
        <v>14</v>
      </c>
      <c r="G5768" s="105" t="s">
        <v>6374</v>
      </c>
      <c r="H57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68" s="48">
        <f>tbl_raw_data[[#This Row],[Date Actioned]]-tbl_raw_data[[#This Row],[Date Tagged]]</f>
        <v>1.3136574074451346E-2</v>
      </c>
      <c r="J5768" s="50">
        <f>HOUR(tbl_raw_data[[#This Row],[time_taken]])*60+MINUTE(tbl_raw_data[[#This Row],[time_taken]])+SECOND(tbl_raw_data[[#This Row],[time_taken]])/60</f>
        <v>18.916666666666668</v>
      </c>
      <c r="K5768" s="54">
        <f>DATE(YEAR(tbl_raw_data[[#This Row],[Date Actioned]]), MONTH(tbl_raw_data[[#This Row],[Date Actioned]]), DAY(tbl_raw_data[[#This Row],[Date Actioned]]))</f>
        <v>45165</v>
      </c>
      <c r="L5768" s="55" t="str">
        <f>UPPER(TEXT(tbl_raw_data[[#This Row],[Updated_date]],"MMMM"))</f>
        <v>AUGUST</v>
      </c>
      <c r="M5768" s="55" t="str">
        <f>UPPER("Week "&amp;IF(ROUNDUP(DAY(tbl_raw_data[[#This Row],[Updated_date]])/7,0)=5,4,ROUNDUP(DAY(tbl_raw_data[[#This Row],[Updated_date]])/7,0)))</f>
        <v>WEEK 4</v>
      </c>
      <c r="N5768" s="57" t="str">
        <f>UPPER(VLOOKUP(tbl_raw_data[[#This Row],[Analyst]],[1]setting!$A$1:$B$15,2,0))</f>
        <v>HARDIK</v>
      </c>
      <c r="O5768" s="57" t="str">
        <f>UPPER(tbl_raw_data[[#This Row],[Outcome]])</f>
        <v>WITHDRAW</v>
      </c>
      <c r="P5768" s="57" t="str">
        <f>UPPER(tbl_raw_data[[#This Row],[Queue Name]])</f>
        <v>CONSUMER POST BUREAU</v>
      </c>
      <c r="Q5768" s="57" t="str">
        <f>IF(tbl_raw_data[[#This Row],[time_taken_in_mins]]&lt;=20,"SLA_MET","SLA_NOT_MET")</f>
        <v>SLA_MET</v>
      </c>
    </row>
    <row r="5769" spans="1:17" ht="15" customHeight="1" x14ac:dyDescent="0.25">
      <c r="A5769" s="5" t="s">
        <v>3206</v>
      </c>
      <c r="B5769" s="12">
        <v>45165.636643518519</v>
      </c>
      <c r="C5769" s="12">
        <v>45165.643310185187</v>
      </c>
      <c r="D5769" s="20" t="s">
        <v>46</v>
      </c>
      <c r="E5769" s="21" t="s">
        <v>28</v>
      </c>
      <c r="F5769" s="20" t="s">
        <v>10</v>
      </c>
      <c r="G5769" s="105" t="s">
        <v>712</v>
      </c>
      <c r="H57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69" s="48">
        <f>tbl_raw_data[[#This Row],[Date Actioned]]-tbl_raw_data[[#This Row],[Date Tagged]]</f>
        <v>6.6666666680248454E-3</v>
      </c>
      <c r="J5769" s="50">
        <f>HOUR(tbl_raw_data[[#This Row],[time_taken]])*60+MINUTE(tbl_raw_data[[#This Row],[time_taken]])+SECOND(tbl_raw_data[[#This Row],[time_taken]])/60</f>
        <v>9.6</v>
      </c>
      <c r="K5769" s="54">
        <f>DATE(YEAR(tbl_raw_data[[#This Row],[Date Actioned]]), MONTH(tbl_raw_data[[#This Row],[Date Actioned]]), DAY(tbl_raw_data[[#This Row],[Date Actioned]]))</f>
        <v>45165</v>
      </c>
      <c r="L5769" s="55" t="str">
        <f>UPPER(TEXT(tbl_raw_data[[#This Row],[Updated_date]],"MMMM"))</f>
        <v>AUGUST</v>
      </c>
      <c r="M5769" s="55" t="str">
        <f>UPPER("Week "&amp;IF(ROUNDUP(DAY(tbl_raw_data[[#This Row],[Updated_date]])/7,0)=5,4,ROUNDUP(DAY(tbl_raw_data[[#This Row],[Updated_date]])/7,0)))</f>
        <v>WEEK 4</v>
      </c>
      <c r="N5769" s="57" t="str">
        <f>UPPER(VLOOKUP(tbl_raw_data[[#This Row],[Analyst]],[1]setting!$A$1:$B$15,2,0))</f>
        <v>SAM</v>
      </c>
      <c r="O5769" s="57" t="str">
        <f>UPPER(tbl_raw_data[[#This Row],[Outcome]])</f>
        <v>DECLINE</v>
      </c>
      <c r="P5769" s="57" t="str">
        <f>UPPER(tbl_raw_data[[#This Row],[Queue Name]])</f>
        <v>CONSUMER EXISTING</v>
      </c>
      <c r="Q5769" s="57" t="str">
        <f>IF(tbl_raw_data[[#This Row],[time_taken_in_mins]]&lt;=20,"SLA_MET","SLA_NOT_MET")</f>
        <v>SLA_MET</v>
      </c>
    </row>
    <row r="5770" spans="1:17" ht="15" customHeight="1" x14ac:dyDescent="0.25">
      <c r="A5770" s="5" t="s">
        <v>3285</v>
      </c>
      <c r="B5770" s="12">
        <v>45165.63795138889</v>
      </c>
      <c r="C5770" s="12">
        <v>45165.64472222222</v>
      </c>
      <c r="D5770" s="20" t="s">
        <v>13</v>
      </c>
      <c r="E5770" s="21" t="s">
        <v>28</v>
      </c>
      <c r="F5770" s="20" t="s">
        <v>73</v>
      </c>
      <c r="G5770" s="105"/>
      <c r="H57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70" s="48">
        <f>tbl_raw_data[[#This Row],[Date Actioned]]-tbl_raw_data[[#This Row],[Date Tagged]]</f>
        <v>6.7708333299378864E-3</v>
      </c>
      <c r="J5770" s="50">
        <f>HOUR(tbl_raw_data[[#This Row],[time_taken]])*60+MINUTE(tbl_raw_data[[#This Row],[time_taken]])+SECOND(tbl_raw_data[[#This Row],[time_taken]])/60</f>
        <v>9.75</v>
      </c>
      <c r="K5770" s="54">
        <f>DATE(YEAR(tbl_raw_data[[#This Row],[Date Actioned]]), MONTH(tbl_raw_data[[#This Row],[Date Actioned]]), DAY(tbl_raw_data[[#This Row],[Date Actioned]]))</f>
        <v>45165</v>
      </c>
      <c r="L5770" s="55" t="str">
        <f>UPPER(TEXT(tbl_raw_data[[#This Row],[Updated_date]],"MMMM"))</f>
        <v>AUGUST</v>
      </c>
      <c r="M5770" s="55" t="str">
        <f>UPPER("Week "&amp;IF(ROUNDUP(DAY(tbl_raw_data[[#This Row],[Updated_date]])/7,0)=5,4,ROUNDUP(DAY(tbl_raw_data[[#This Row],[Updated_date]])/7,0)))</f>
        <v>WEEK 4</v>
      </c>
      <c r="N5770" s="57" t="str">
        <f>UPPER(VLOOKUP(tbl_raw_data[[#This Row],[Analyst]],[1]setting!$A$1:$B$15,2,0))</f>
        <v>SHAHID</v>
      </c>
      <c r="O5770" s="57" t="str">
        <f>UPPER(tbl_raw_data[[#This Row],[Outcome]])</f>
        <v>APPROVE</v>
      </c>
      <c r="P5770" s="57" t="str">
        <f>UPPER(tbl_raw_data[[#This Row],[Queue Name]])</f>
        <v>CONSUMER EXISTING</v>
      </c>
      <c r="Q5770" s="57" t="str">
        <f>IF(tbl_raw_data[[#This Row],[time_taken_in_mins]]&lt;=20,"SLA_MET","SLA_NOT_MET")</f>
        <v>SLA_MET</v>
      </c>
    </row>
    <row r="5771" spans="1:17" ht="15" customHeight="1" x14ac:dyDescent="0.25">
      <c r="A5771" s="11" t="s">
        <v>7027</v>
      </c>
      <c r="B5771" s="12">
        <v>45165.63795138889</v>
      </c>
      <c r="C5771" s="12">
        <v>45165.656574074077</v>
      </c>
      <c r="D5771" s="20" t="s">
        <v>46</v>
      </c>
      <c r="E5771" s="21" t="s">
        <v>28</v>
      </c>
      <c r="F5771" s="20" t="s">
        <v>42</v>
      </c>
      <c r="G5771" s="105" t="s">
        <v>225</v>
      </c>
      <c r="H57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1" s="48">
        <f>tbl_raw_data[[#This Row],[Date Actioned]]-tbl_raw_data[[#This Row],[Date Tagged]]</f>
        <v>1.8622685187438037E-2</v>
      </c>
      <c r="J5771" s="50">
        <f>HOUR(tbl_raw_data[[#This Row],[time_taken]])*60+MINUTE(tbl_raw_data[[#This Row],[time_taken]])+SECOND(tbl_raw_data[[#This Row],[time_taken]])/60</f>
        <v>26.816666666666666</v>
      </c>
      <c r="K5771" s="54">
        <f>DATE(YEAR(tbl_raw_data[[#This Row],[Date Actioned]]), MONTH(tbl_raw_data[[#This Row],[Date Actioned]]), DAY(tbl_raw_data[[#This Row],[Date Actioned]]))</f>
        <v>45165</v>
      </c>
      <c r="L5771" s="55" t="str">
        <f>UPPER(TEXT(tbl_raw_data[[#This Row],[Updated_date]],"MMMM"))</f>
        <v>AUGUST</v>
      </c>
      <c r="M5771" s="55" t="str">
        <f>UPPER("Week "&amp;IF(ROUNDUP(DAY(tbl_raw_data[[#This Row],[Updated_date]])/7,0)=5,4,ROUNDUP(DAY(tbl_raw_data[[#This Row],[Updated_date]])/7,0)))</f>
        <v>WEEK 4</v>
      </c>
      <c r="N5771" s="57" t="str">
        <f>UPPER(VLOOKUP(tbl_raw_data[[#This Row],[Analyst]],[1]setting!$A$1:$B$15,2,0))</f>
        <v>NITESH</v>
      </c>
      <c r="O5771" s="57" t="str">
        <f>UPPER(tbl_raw_data[[#This Row],[Outcome]])</f>
        <v>DECLINE</v>
      </c>
      <c r="P5771" s="57" t="str">
        <f>UPPER(tbl_raw_data[[#This Row],[Queue Name]])</f>
        <v>CONSUMER EXISTING</v>
      </c>
      <c r="Q5771" s="57" t="str">
        <f>IF(tbl_raw_data[[#This Row],[time_taken_in_mins]]&lt;=20,"SLA_MET","SLA_NOT_MET")</f>
        <v>SLA_NOT_MET</v>
      </c>
    </row>
    <row r="5772" spans="1:17" ht="15" customHeight="1" x14ac:dyDescent="0.25">
      <c r="A5772" s="22" t="s">
        <v>5238</v>
      </c>
      <c r="B5772" s="12">
        <v>45165.639733796299</v>
      </c>
      <c r="C5772" s="12">
        <v>45165.649814814817</v>
      </c>
      <c r="D5772" s="20" t="s">
        <v>46</v>
      </c>
      <c r="E5772" s="21" t="s">
        <v>28</v>
      </c>
      <c r="F5772" s="20" t="s">
        <v>10</v>
      </c>
      <c r="G5772" s="105" t="s">
        <v>3071</v>
      </c>
      <c r="H57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2" s="48">
        <f>tbl_raw_data[[#This Row],[Date Actioned]]-tbl_raw_data[[#This Row],[Date Tagged]]</f>
        <v>1.0081018517666962E-2</v>
      </c>
      <c r="J5772" s="50">
        <f>HOUR(tbl_raw_data[[#This Row],[time_taken]])*60+MINUTE(tbl_raw_data[[#This Row],[time_taken]])+SECOND(tbl_raw_data[[#This Row],[time_taken]])/60</f>
        <v>14.516666666666667</v>
      </c>
      <c r="K5772" s="54">
        <f>DATE(YEAR(tbl_raw_data[[#This Row],[Date Actioned]]), MONTH(tbl_raw_data[[#This Row],[Date Actioned]]), DAY(tbl_raw_data[[#This Row],[Date Actioned]]))</f>
        <v>45165</v>
      </c>
      <c r="L5772" s="55" t="str">
        <f>UPPER(TEXT(tbl_raw_data[[#This Row],[Updated_date]],"MMMM"))</f>
        <v>AUGUST</v>
      </c>
      <c r="M5772" s="55" t="str">
        <f>UPPER("Week "&amp;IF(ROUNDUP(DAY(tbl_raw_data[[#This Row],[Updated_date]])/7,0)=5,4,ROUNDUP(DAY(tbl_raw_data[[#This Row],[Updated_date]])/7,0)))</f>
        <v>WEEK 4</v>
      </c>
      <c r="N5772" s="57" t="str">
        <f>UPPER(VLOOKUP(tbl_raw_data[[#This Row],[Analyst]],[1]setting!$A$1:$B$15,2,0))</f>
        <v>SAM</v>
      </c>
      <c r="O5772" s="57" t="str">
        <f>UPPER(tbl_raw_data[[#This Row],[Outcome]])</f>
        <v>DECLINE</v>
      </c>
      <c r="P5772" s="57" t="str">
        <f>UPPER(tbl_raw_data[[#This Row],[Queue Name]])</f>
        <v>CONSUMER EXISTING</v>
      </c>
      <c r="Q5772" s="57" t="str">
        <f>IF(tbl_raw_data[[#This Row],[time_taken_in_mins]]&lt;=20,"SLA_MET","SLA_NOT_MET")</f>
        <v>SLA_MET</v>
      </c>
    </row>
    <row r="5773" spans="1:17" ht="15" customHeight="1" x14ac:dyDescent="0.25">
      <c r="A5773" s="22" t="s">
        <v>4489</v>
      </c>
      <c r="B5773" s="12">
        <v>45165.642476851855</v>
      </c>
      <c r="C5773" s="12">
        <v>45165.651030092595</v>
      </c>
      <c r="D5773" s="20" t="s">
        <v>8</v>
      </c>
      <c r="E5773" s="21" t="s">
        <v>41</v>
      </c>
      <c r="F5773" s="20" t="s">
        <v>14</v>
      </c>
      <c r="G5773" s="105" t="s">
        <v>1052</v>
      </c>
      <c r="H57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73" s="48">
        <f>tbl_raw_data[[#This Row],[Date Actioned]]-tbl_raw_data[[#This Row],[Date Tagged]]</f>
        <v>8.55324073927477E-3</v>
      </c>
      <c r="J5773" s="50">
        <f>HOUR(tbl_raw_data[[#This Row],[time_taken]])*60+MINUTE(tbl_raw_data[[#This Row],[time_taken]])+SECOND(tbl_raw_data[[#This Row],[time_taken]])/60</f>
        <v>12.316666666666666</v>
      </c>
      <c r="K5773" s="54">
        <f>DATE(YEAR(tbl_raw_data[[#This Row],[Date Actioned]]), MONTH(tbl_raw_data[[#This Row],[Date Actioned]]), DAY(tbl_raw_data[[#This Row],[Date Actioned]]))</f>
        <v>45165</v>
      </c>
      <c r="L5773" s="55" t="str">
        <f>UPPER(TEXT(tbl_raw_data[[#This Row],[Updated_date]],"MMMM"))</f>
        <v>AUGUST</v>
      </c>
      <c r="M5773" s="55" t="str">
        <f>UPPER("Week "&amp;IF(ROUNDUP(DAY(tbl_raw_data[[#This Row],[Updated_date]])/7,0)=5,4,ROUNDUP(DAY(tbl_raw_data[[#This Row],[Updated_date]])/7,0)))</f>
        <v>WEEK 4</v>
      </c>
      <c r="N5773" s="57" t="str">
        <f>UPPER(VLOOKUP(tbl_raw_data[[#This Row],[Analyst]],[1]setting!$A$1:$B$15,2,0))</f>
        <v>HARDIK</v>
      </c>
      <c r="O5773" s="57" t="str">
        <f>UPPER(tbl_raw_data[[#This Row],[Outcome]])</f>
        <v>WITHDRAW</v>
      </c>
      <c r="P5773" s="57" t="str">
        <f>UPPER(tbl_raw_data[[#This Row],[Queue Name]])</f>
        <v>CONSUMER POST BUREAU</v>
      </c>
      <c r="Q5773" s="57" t="str">
        <f>IF(tbl_raw_data[[#This Row],[time_taken_in_mins]]&lt;=20,"SLA_MET","SLA_NOT_MET")</f>
        <v>SLA_MET</v>
      </c>
    </row>
    <row r="5774" spans="1:17" ht="39" x14ac:dyDescent="0.25">
      <c r="A5774" s="5" t="s">
        <v>5383</v>
      </c>
      <c r="B5774" s="12">
        <v>45165.643437500003</v>
      </c>
      <c r="C5774" s="12">
        <v>45165.653773148151</v>
      </c>
      <c r="D5774" s="20" t="s">
        <v>8</v>
      </c>
      <c r="E5774" s="21" t="s">
        <v>28</v>
      </c>
      <c r="F5774" s="20" t="s">
        <v>10</v>
      </c>
      <c r="G5774" s="105" t="s">
        <v>234</v>
      </c>
      <c r="H57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74" s="48">
        <f>tbl_raw_data[[#This Row],[Date Actioned]]-tbl_raw_data[[#This Row],[Date Tagged]]</f>
        <v>1.0335648148611654E-2</v>
      </c>
      <c r="J5774" s="50">
        <f>HOUR(tbl_raw_data[[#This Row],[time_taken]])*60+MINUTE(tbl_raw_data[[#This Row],[time_taken]])+SECOND(tbl_raw_data[[#This Row],[time_taken]])/60</f>
        <v>14.883333333333333</v>
      </c>
      <c r="K5774" s="54">
        <f>DATE(YEAR(tbl_raw_data[[#This Row],[Date Actioned]]), MONTH(tbl_raw_data[[#This Row],[Date Actioned]]), DAY(tbl_raw_data[[#This Row],[Date Actioned]]))</f>
        <v>45165</v>
      </c>
      <c r="L5774" s="55" t="str">
        <f>UPPER(TEXT(tbl_raw_data[[#This Row],[Updated_date]],"MMMM"))</f>
        <v>AUGUST</v>
      </c>
      <c r="M5774" s="55" t="str">
        <f>UPPER("Week "&amp;IF(ROUNDUP(DAY(tbl_raw_data[[#This Row],[Updated_date]])/7,0)=5,4,ROUNDUP(DAY(tbl_raw_data[[#This Row],[Updated_date]])/7,0)))</f>
        <v>WEEK 4</v>
      </c>
      <c r="N5774" s="57" t="str">
        <f>UPPER(VLOOKUP(tbl_raw_data[[#This Row],[Analyst]],[1]setting!$A$1:$B$15,2,0))</f>
        <v>SAM</v>
      </c>
      <c r="O5774" s="57" t="str">
        <f>UPPER(tbl_raw_data[[#This Row],[Outcome]])</f>
        <v>WITHDRAW</v>
      </c>
      <c r="P5774" s="57" t="str">
        <f>UPPER(tbl_raw_data[[#This Row],[Queue Name]])</f>
        <v>CONSUMER EXISTING</v>
      </c>
      <c r="Q5774" s="57" t="str">
        <f>IF(tbl_raw_data[[#This Row],[time_taken_in_mins]]&lt;=20,"SLA_MET","SLA_NOT_MET")</f>
        <v>SLA_MET</v>
      </c>
    </row>
    <row r="5775" spans="1:17" ht="39" x14ac:dyDescent="0.25">
      <c r="A5775" s="11" t="s">
        <v>6003</v>
      </c>
      <c r="B5775" s="12">
        <v>45165.645277777781</v>
      </c>
      <c r="C5775" s="12">
        <v>45165.657199074078</v>
      </c>
      <c r="D5775" s="20" t="s">
        <v>8</v>
      </c>
      <c r="E5775" s="21" t="s">
        <v>28</v>
      </c>
      <c r="F5775" s="20" t="s">
        <v>14</v>
      </c>
      <c r="G5775" s="105" t="s">
        <v>493</v>
      </c>
      <c r="H57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75" s="48">
        <f>tbl_raw_data[[#This Row],[Date Actioned]]-tbl_raw_data[[#This Row],[Date Tagged]]</f>
        <v>1.1921296296350192E-2</v>
      </c>
      <c r="J5775" s="50">
        <f>HOUR(tbl_raw_data[[#This Row],[time_taken]])*60+MINUTE(tbl_raw_data[[#This Row],[time_taken]])+SECOND(tbl_raw_data[[#This Row],[time_taken]])/60</f>
        <v>17.166666666666668</v>
      </c>
      <c r="K5775" s="54">
        <f>DATE(YEAR(tbl_raw_data[[#This Row],[Date Actioned]]), MONTH(tbl_raw_data[[#This Row],[Date Actioned]]), DAY(tbl_raw_data[[#This Row],[Date Actioned]]))</f>
        <v>45165</v>
      </c>
      <c r="L5775" s="55" t="str">
        <f>UPPER(TEXT(tbl_raw_data[[#This Row],[Updated_date]],"MMMM"))</f>
        <v>AUGUST</v>
      </c>
      <c r="M5775" s="55" t="str">
        <f>UPPER("Week "&amp;IF(ROUNDUP(DAY(tbl_raw_data[[#This Row],[Updated_date]])/7,0)=5,4,ROUNDUP(DAY(tbl_raw_data[[#This Row],[Updated_date]])/7,0)))</f>
        <v>WEEK 4</v>
      </c>
      <c r="N5775" s="57" t="str">
        <f>UPPER(VLOOKUP(tbl_raw_data[[#This Row],[Analyst]],[1]setting!$A$1:$B$15,2,0))</f>
        <v>HARDIK</v>
      </c>
      <c r="O5775" s="57" t="str">
        <f>UPPER(tbl_raw_data[[#This Row],[Outcome]])</f>
        <v>WITHDRAW</v>
      </c>
      <c r="P5775" s="57" t="str">
        <f>UPPER(tbl_raw_data[[#This Row],[Queue Name]])</f>
        <v>CONSUMER EXISTING</v>
      </c>
      <c r="Q5775" s="57" t="str">
        <f>IF(tbl_raw_data[[#This Row],[time_taken_in_mins]]&lt;=20,"SLA_MET","SLA_NOT_MET")</f>
        <v>SLA_MET</v>
      </c>
    </row>
    <row r="5776" spans="1:17" ht="15" customHeight="1" x14ac:dyDescent="0.25">
      <c r="A5776" s="11" t="s">
        <v>5674</v>
      </c>
      <c r="B5776" s="12">
        <v>45165.645694444444</v>
      </c>
      <c r="C5776" s="12">
        <v>45165.656747685185</v>
      </c>
      <c r="D5776" s="20" t="s">
        <v>13</v>
      </c>
      <c r="E5776" s="21" t="s">
        <v>41</v>
      </c>
      <c r="F5776" s="20" t="s">
        <v>73</v>
      </c>
      <c r="G5776" s="105"/>
      <c r="H57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76" s="48">
        <f>tbl_raw_data[[#This Row],[Date Actioned]]-tbl_raw_data[[#This Row],[Date Tagged]]</f>
        <v>1.1053240741603076E-2</v>
      </c>
      <c r="J5776" s="50">
        <f>HOUR(tbl_raw_data[[#This Row],[time_taken]])*60+MINUTE(tbl_raw_data[[#This Row],[time_taken]])+SECOND(tbl_raw_data[[#This Row],[time_taken]])/60</f>
        <v>15.916666666666666</v>
      </c>
      <c r="K5776" s="54">
        <f>DATE(YEAR(tbl_raw_data[[#This Row],[Date Actioned]]), MONTH(tbl_raw_data[[#This Row],[Date Actioned]]), DAY(tbl_raw_data[[#This Row],[Date Actioned]]))</f>
        <v>45165</v>
      </c>
      <c r="L5776" s="55" t="str">
        <f>UPPER(TEXT(tbl_raw_data[[#This Row],[Updated_date]],"MMMM"))</f>
        <v>AUGUST</v>
      </c>
      <c r="M5776" s="55" t="str">
        <f>UPPER("Week "&amp;IF(ROUNDUP(DAY(tbl_raw_data[[#This Row],[Updated_date]])/7,0)=5,4,ROUNDUP(DAY(tbl_raw_data[[#This Row],[Updated_date]])/7,0)))</f>
        <v>WEEK 4</v>
      </c>
      <c r="N5776" s="57" t="str">
        <f>UPPER(VLOOKUP(tbl_raw_data[[#This Row],[Analyst]],[1]setting!$A$1:$B$15,2,0))</f>
        <v>SHAHID</v>
      </c>
      <c r="O5776" s="57" t="str">
        <f>UPPER(tbl_raw_data[[#This Row],[Outcome]])</f>
        <v>APPROVE</v>
      </c>
      <c r="P5776" s="57" t="str">
        <f>UPPER(tbl_raw_data[[#This Row],[Queue Name]])</f>
        <v>CONSUMER POST BUREAU</v>
      </c>
      <c r="Q5776" s="57" t="str">
        <f>IF(tbl_raw_data[[#This Row],[time_taken_in_mins]]&lt;=20,"SLA_MET","SLA_NOT_MET")</f>
        <v>SLA_MET</v>
      </c>
    </row>
    <row r="5777" spans="1:17" ht="15" customHeight="1" x14ac:dyDescent="0.25">
      <c r="A5777" s="22" t="s">
        <v>6342</v>
      </c>
      <c r="B5777" s="12">
        <v>45165.646990740737</v>
      </c>
      <c r="C5777" s="12">
        <v>45165.65997685185</v>
      </c>
      <c r="D5777" s="20" t="s">
        <v>13</v>
      </c>
      <c r="E5777" s="21" t="s">
        <v>9</v>
      </c>
      <c r="F5777" s="20" t="s">
        <v>10</v>
      </c>
      <c r="G5777" s="105" t="s">
        <v>21</v>
      </c>
      <c r="H57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7" s="48">
        <f>tbl_raw_data[[#This Row],[Date Actioned]]-tbl_raw_data[[#This Row],[Date Tagged]]</f>
        <v>1.2986111112695653E-2</v>
      </c>
      <c r="J5777" s="50">
        <f>HOUR(tbl_raw_data[[#This Row],[time_taken]])*60+MINUTE(tbl_raw_data[[#This Row],[time_taken]])+SECOND(tbl_raw_data[[#This Row],[time_taken]])/60</f>
        <v>18.7</v>
      </c>
      <c r="K5777" s="54">
        <f>DATE(YEAR(tbl_raw_data[[#This Row],[Date Actioned]]), MONTH(tbl_raw_data[[#This Row],[Date Actioned]]), DAY(tbl_raw_data[[#This Row],[Date Actioned]]))</f>
        <v>45165</v>
      </c>
      <c r="L5777" s="55" t="str">
        <f>UPPER(TEXT(tbl_raw_data[[#This Row],[Updated_date]],"MMMM"))</f>
        <v>AUGUST</v>
      </c>
      <c r="M5777" s="55" t="str">
        <f>UPPER("Week "&amp;IF(ROUNDUP(DAY(tbl_raw_data[[#This Row],[Updated_date]])/7,0)=5,4,ROUNDUP(DAY(tbl_raw_data[[#This Row],[Updated_date]])/7,0)))</f>
        <v>WEEK 4</v>
      </c>
      <c r="N5777" s="57" t="str">
        <f>UPPER(VLOOKUP(tbl_raw_data[[#This Row],[Analyst]],[1]setting!$A$1:$B$15,2,0))</f>
        <v>SAM</v>
      </c>
      <c r="O5777" s="57" t="str">
        <f>UPPER(tbl_raw_data[[#This Row],[Outcome]])</f>
        <v>APPROVE</v>
      </c>
      <c r="P5777" s="57" t="str">
        <f>UPPER(tbl_raw_data[[#This Row],[Queue Name]])</f>
        <v>CONSUMER PRE BUREAU</v>
      </c>
      <c r="Q5777" s="57" t="str">
        <f>IF(tbl_raw_data[[#This Row],[time_taken_in_mins]]&lt;=20,"SLA_MET","SLA_NOT_MET")</f>
        <v>SLA_MET</v>
      </c>
    </row>
    <row r="5778" spans="1:17" ht="15" customHeight="1" x14ac:dyDescent="0.25">
      <c r="A5778" s="5" t="s">
        <v>6876</v>
      </c>
      <c r="B5778" s="12">
        <v>45165.652638888889</v>
      </c>
      <c r="C5778" s="12">
        <v>45165.669247685182</v>
      </c>
      <c r="D5778" s="20" t="s">
        <v>13</v>
      </c>
      <c r="E5778" s="21" t="s">
        <v>41</v>
      </c>
      <c r="F5778" s="20" t="s">
        <v>14</v>
      </c>
      <c r="G5778" s="105" t="s">
        <v>29</v>
      </c>
      <c r="H57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78" s="48">
        <f>tbl_raw_data[[#This Row],[Date Actioned]]-tbl_raw_data[[#This Row],[Date Tagged]]</f>
        <v>1.6608796293439809E-2</v>
      </c>
      <c r="J5778" s="50">
        <f>HOUR(tbl_raw_data[[#This Row],[time_taken]])*60+MINUTE(tbl_raw_data[[#This Row],[time_taken]])+SECOND(tbl_raw_data[[#This Row],[time_taken]])/60</f>
        <v>23.916666666666668</v>
      </c>
      <c r="K5778" s="54">
        <f>DATE(YEAR(tbl_raw_data[[#This Row],[Date Actioned]]), MONTH(tbl_raw_data[[#This Row],[Date Actioned]]), DAY(tbl_raw_data[[#This Row],[Date Actioned]]))</f>
        <v>45165</v>
      </c>
      <c r="L5778" s="55" t="str">
        <f>UPPER(TEXT(tbl_raw_data[[#This Row],[Updated_date]],"MMMM"))</f>
        <v>AUGUST</v>
      </c>
      <c r="M5778" s="55" t="str">
        <f>UPPER("Week "&amp;IF(ROUNDUP(DAY(tbl_raw_data[[#This Row],[Updated_date]])/7,0)=5,4,ROUNDUP(DAY(tbl_raw_data[[#This Row],[Updated_date]])/7,0)))</f>
        <v>WEEK 4</v>
      </c>
      <c r="N5778" s="57" t="str">
        <f>UPPER(VLOOKUP(tbl_raw_data[[#This Row],[Analyst]],[1]setting!$A$1:$B$15,2,0))</f>
        <v>HARDIK</v>
      </c>
      <c r="O5778" s="57" t="str">
        <f>UPPER(tbl_raw_data[[#This Row],[Outcome]])</f>
        <v>APPROVE</v>
      </c>
      <c r="P5778" s="57" t="str">
        <f>UPPER(tbl_raw_data[[#This Row],[Queue Name]])</f>
        <v>CONSUMER POST BUREAU</v>
      </c>
      <c r="Q5778" s="57" t="str">
        <f>IF(tbl_raw_data[[#This Row],[time_taken_in_mins]]&lt;=20,"SLA_MET","SLA_NOT_MET")</f>
        <v>SLA_NOT_MET</v>
      </c>
    </row>
    <row r="5779" spans="1:17" ht="51.75" x14ac:dyDescent="0.25">
      <c r="A5779" s="22" t="s">
        <v>4073</v>
      </c>
      <c r="B5779" s="12">
        <v>45165.65697916667</v>
      </c>
      <c r="C5779" s="12">
        <v>45165.664803240739</v>
      </c>
      <c r="D5779" s="20" t="s">
        <v>8</v>
      </c>
      <c r="E5779" s="21" t="s">
        <v>28</v>
      </c>
      <c r="F5779" s="20" t="s">
        <v>42</v>
      </c>
      <c r="G5779" s="105" t="s">
        <v>4072</v>
      </c>
      <c r="H57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79" s="48">
        <f>tbl_raw_data[[#This Row],[Date Actioned]]-tbl_raw_data[[#This Row],[Date Tagged]]</f>
        <v>7.8240740695036948E-3</v>
      </c>
      <c r="J5779" s="50">
        <f>HOUR(tbl_raw_data[[#This Row],[time_taken]])*60+MINUTE(tbl_raw_data[[#This Row],[time_taken]])+SECOND(tbl_raw_data[[#This Row],[time_taken]])/60</f>
        <v>11.266666666666667</v>
      </c>
      <c r="K5779" s="54">
        <f>DATE(YEAR(tbl_raw_data[[#This Row],[Date Actioned]]), MONTH(tbl_raw_data[[#This Row],[Date Actioned]]), DAY(tbl_raw_data[[#This Row],[Date Actioned]]))</f>
        <v>45165</v>
      </c>
      <c r="L5779" s="55" t="str">
        <f>UPPER(TEXT(tbl_raw_data[[#This Row],[Updated_date]],"MMMM"))</f>
        <v>AUGUST</v>
      </c>
      <c r="M5779" s="55" t="str">
        <f>UPPER("Week "&amp;IF(ROUNDUP(DAY(tbl_raw_data[[#This Row],[Updated_date]])/7,0)=5,4,ROUNDUP(DAY(tbl_raw_data[[#This Row],[Updated_date]])/7,0)))</f>
        <v>WEEK 4</v>
      </c>
      <c r="N5779" s="57" t="str">
        <f>UPPER(VLOOKUP(tbl_raw_data[[#This Row],[Analyst]],[1]setting!$A$1:$B$15,2,0))</f>
        <v>NITESH</v>
      </c>
      <c r="O5779" s="57" t="str">
        <f>UPPER(tbl_raw_data[[#This Row],[Outcome]])</f>
        <v>WITHDRAW</v>
      </c>
      <c r="P5779" s="57" t="str">
        <f>UPPER(tbl_raw_data[[#This Row],[Queue Name]])</f>
        <v>CONSUMER EXISTING</v>
      </c>
      <c r="Q5779" s="57" t="str">
        <f>IF(tbl_raw_data[[#This Row],[time_taken_in_mins]]&lt;=20,"SLA_MET","SLA_NOT_MET")</f>
        <v>SLA_MET</v>
      </c>
    </row>
    <row r="5780" spans="1:17" ht="15" customHeight="1" x14ac:dyDescent="0.25">
      <c r="A5780" s="11" t="s">
        <v>6077</v>
      </c>
      <c r="B5780" s="12">
        <v>45165.659351851849</v>
      </c>
      <c r="C5780" s="12">
        <v>45165.671435185184</v>
      </c>
      <c r="D5780" s="20" t="s">
        <v>13</v>
      </c>
      <c r="E5780" s="21" t="s">
        <v>9</v>
      </c>
      <c r="F5780" s="20" t="s">
        <v>10</v>
      </c>
      <c r="G5780" s="105" t="s">
        <v>546</v>
      </c>
      <c r="H57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0" s="48">
        <f>tbl_raw_data[[#This Row],[Date Actioned]]-tbl_raw_data[[#This Row],[Date Tagged]]</f>
        <v>1.2083333334885538E-2</v>
      </c>
      <c r="J5780" s="50">
        <f>HOUR(tbl_raw_data[[#This Row],[time_taken]])*60+MINUTE(tbl_raw_data[[#This Row],[time_taken]])+SECOND(tbl_raw_data[[#This Row],[time_taken]])/60</f>
        <v>17.399999999999999</v>
      </c>
      <c r="K5780" s="54">
        <f>DATE(YEAR(tbl_raw_data[[#This Row],[Date Actioned]]), MONTH(tbl_raw_data[[#This Row],[Date Actioned]]), DAY(tbl_raw_data[[#This Row],[Date Actioned]]))</f>
        <v>45165</v>
      </c>
      <c r="L5780" s="55" t="str">
        <f>UPPER(TEXT(tbl_raw_data[[#This Row],[Updated_date]],"MMMM"))</f>
        <v>AUGUST</v>
      </c>
      <c r="M5780" s="55" t="str">
        <f>UPPER("Week "&amp;IF(ROUNDUP(DAY(tbl_raw_data[[#This Row],[Updated_date]])/7,0)=5,4,ROUNDUP(DAY(tbl_raw_data[[#This Row],[Updated_date]])/7,0)))</f>
        <v>WEEK 4</v>
      </c>
      <c r="N5780" s="57" t="str">
        <f>UPPER(VLOOKUP(tbl_raw_data[[#This Row],[Analyst]],[1]setting!$A$1:$B$15,2,0))</f>
        <v>SAM</v>
      </c>
      <c r="O5780" s="57" t="str">
        <f>UPPER(tbl_raw_data[[#This Row],[Outcome]])</f>
        <v>APPROVE</v>
      </c>
      <c r="P5780" s="57" t="str">
        <f>UPPER(tbl_raw_data[[#This Row],[Queue Name]])</f>
        <v>CONSUMER PRE BUREAU</v>
      </c>
      <c r="Q5780" s="57" t="str">
        <f>IF(tbl_raw_data[[#This Row],[time_taken_in_mins]]&lt;=20,"SLA_MET","SLA_NOT_MET")</f>
        <v>SLA_MET</v>
      </c>
    </row>
    <row r="5781" spans="1:17" ht="39" x14ac:dyDescent="0.25">
      <c r="A5781" s="5" t="s">
        <v>6792</v>
      </c>
      <c r="B5781" s="12">
        <v>45165.662499999999</v>
      </c>
      <c r="C5781" s="12">
        <v>45165.678217592591</v>
      </c>
      <c r="D5781" s="20" t="s">
        <v>8</v>
      </c>
      <c r="E5781" s="21" t="s">
        <v>28</v>
      </c>
      <c r="F5781" s="20" t="s">
        <v>42</v>
      </c>
      <c r="G5781" s="105" t="s">
        <v>493</v>
      </c>
      <c r="H57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81" s="48">
        <f>tbl_raw_data[[#This Row],[Date Actioned]]-tbl_raw_data[[#This Row],[Date Tagged]]</f>
        <v>1.5717592592409346E-2</v>
      </c>
      <c r="J5781" s="50">
        <f>HOUR(tbl_raw_data[[#This Row],[time_taken]])*60+MINUTE(tbl_raw_data[[#This Row],[time_taken]])+SECOND(tbl_raw_data[[#This Row],[time_taken]])/60</f>
        <v>22.633333333333333</v>
      </c>
      <c r="K5781" s="54">
        <f>DATE(YEAR(tbl_raw_data[[#This Row],[Date Actioned]]), MONTH(tbl_raw_data[[#This Row],[Date Actioned]]), DAY(tbl_raw_data[[#This Row],[Date Actioned]]))</f>
        <v>45165</v>
      </c>
      <c r="L5781" s="55" t="str">
        <f>UPPER(TEXT(tbl_raw_data[[#This Row],[Updated_date]],"MMMM"))</f>
        <v>AUGUST</v>
      </c>
      <c r="M5781" s="55" t="str">
        <f>UPPER("Week "&amp;IF(ROUNDUP(DAY(tbl_raw_data[[#This Row],[Updated_date]])/7,0)=5,4,ROUNDUP(DAY(tbl_raw_data[[#This Row],[Updated_date]])/7,0)))</f>
        <v>WEEK 4</v>
      </c>
      <c r="N5781" s="57" t="str">
        <f>UPPER(VLOOKUP(tbl_raw_data[[#This Row],[Analyst]],[1]setting!$A$1:$B$15,2,0))</f>
        <v>NITESH</v>
      </c>
      <c r="O5781" s="57" t="str">
        <f>UPPER(tbl_raw_data[[#This Row],[Outcome]])</f>
        <v>WITHDRAW</v>
      </c>
      <c r="P5781" s="57" t="str">
        <f>UPPER(tbl_raw_data[[#This Row],[Queue Name]])</f>
        <v>CONSUMER EXISTING</v>
      </c>
      <c r="Q5781" s="57" t="str">
        <f>IF(tbl_raw_data[[#This Row],[time_taken_in_mins]]&lt;=20,"SLA_MET","SLA_NOT_MET")</f>
        <v>SLA_NOT_MET</v>
      </c>
    </row>
    <row r="5782" spans="1:17" ht="15" customHeight="1" x14ac:dyDescent="0.25">
      <c r="A5782" s="5" t="s">
        <v>2707</v>
      </c>
      <c r="B5782" s="12">
        <v>45165.664201388892</v>
      </c>
      <c r="C5782" s="12">
        <v>45165.670138888891</v>
      </c>
      <c r="D5782" s="20" t="s">
        <v>46</v>
      </c>
      <c r="E5782" s="21" t="s">
        <v>28</v>
      </c>
      <c r="F5782" s="20" t="s">
        <v>455</v>
      </c>
      <c r="G5782" s="105" t="s">
        <v>712</v>
      </c>
      <c r="H57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2" s="48">
        <f>tbl_raw_data[[#This Row],[Date Actioned]]-tbl_raw_data[[#This Row],[Date Tagged]]</f>
        <v>5.9374999982537702E-3</v>
      </c>
      <c r="J5782" s="50">
        <f>HOUR(tbl_raw_data[[#This Row],[time_taken]])*60+MINUTE(tbl_raw_data[[#This Row],[time_taken]])+SECOND(tbl_raw_data[[#This Row],[time_taken]])/60</f>
        <v>8.5500000000000007</v>
      </c>
      <c r="K5782" s="54">
        <f>DATE(YEAR(tbl_raw_data[[#This Row],[Date Actioned]]), MONTH(tbl_raw_data[[#This Row],[Date Actioned]]), DAY(tbl_raw_data[[#This Row],[Date Actioned]]))</f>
        <v>45165</v>
      </c>
      <c r="L5782" s="55" t="str">
        <f>UPPER(TEXT(tbl_raw_data[[#This Row],[Updated_date]],"MMMM"))</f>
        <v>AUGUST</v>
      </c>
      <c r="M5782" s="55" t="str">
        <f>UPPER("Week "&amp;IF(ROUNDUP(DAY(tbl_raw_data[[#This Row],[Updated_date]])/7,0)=5,4,ROUNDUP(DAY(tbl_raw_data[[#This Row],[Updated_date]])/7,0)))</f>
        <v>WEEK 4</v>
      </c>
      <c r="N5782" s="57" t="str">
        <f>UPPER(VLOOKUP(tbl_raw_data[[#This Row],[Analyst]],[1]setting!$A$1:$B$15,2,0))</f>
        <v>ROHAN</v>
      </c>
      <c r="O5782" s="57" t="str">
        <f>UPPER(tbl_raw_data[[#This Row],[Outcome]])</f>
        <v>DECLINE</v>
      </c>
      <c r="P5782" s="57" t="str">
        <f>UPPER(tbl_raw_data[[#This Row],[Queue Name]])</f>
        <v>CONSUMER EXISTING</v>
      </c>
      <c r="Q5782" s="57" t="str">
        <f>IF(tbl_raw_data[[#This Row],[time_taken_in_mins]]&lt;=20,"SLA_MET","SLA_NOT_MET")</f>
        <v>SLA_MET</v>
      </c>
    </row>
    <row r="5783" spans="1:17" ht="15" customHeight="1" x14ac:dyDescent="0.25">
      <c r="A5783" s="11" t="s">
        <v>2798</v>
      </c>
      <c r="B5783" s="12">
        <v>45165.6643287037</v>
      </c>
      <c r="C5783" s="12">
        <v>45165.670393518521</v>
      </c>
      <c r="D5783" s="20" t="s">
        <v>46</v>
      </c>
      <c r="E5783" s="21" t="s">
        <v>28</v>
      </c>
      <c r="F5783" s="20" t="s">
        <v>73</v>
      </c>
      <c r="G5783" s="105" t="s">
        <v>2797</v>
      </c>
      <c r="H57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3" s="48">
        <f>tbl_raw_data[[#This Row],[Date Actioned]]-tbl_raw_data[[#This Row],[Date Tagged]]</f>
        <v>6.0648148210020736E-3</v>
      </c>
      <c r="J5783" s="50">
        <f>HOUR(tbl_raw_data[[#This Row],[time_taken]])*60+MINUTE(tbl_raw_data[[#This Row],[time_taken]])+SECOND(tbl_raw_data[[#This Row],[time_taken]])/60</f>
        <v>8.7333333333333325</v>
      </c>
      <c r="K5783" s="54">
        <f>DATE(YEAR(tbl_raw_data[[#This Row],[Date Actioned]]), MONTH(tbl_raw_data[[#This Row],[Date Actioned]]), DAY(tbl_raw_data[[#This Row],[Date Actioned]]))</f>
        <v>45165</v>
      </c>
      <c r="L5783" s="55" t="str">
        <f>UPPER(TEXT(tbl_raw_data[[#This Row],[Updated_date]],"MMMM"))</f>
        <v>AUGUST</v>
      </c>
      <c r="M5783" s="55" t="str">
        <f>UPPER("Week "&amp;IF(ROUNDUP(DAY(tbl_raw_data[[#This Row],[Updated_date]])/7,0)=5,4,ROUNDUP(DAY(tbl_raw_data[[#This Row],[Updated_date]])/7,0)))</f>
        <v>WEEK 4</v>
      </c>
      <c r="N5783" s="57" t="str">
        <f>UPPER(VLOOKUP(tbl_raw_data[[#This Row],[Analyst]],[1]setting!$A$1:$B$15,2,0))</f>
        <v>SHAHID</v>
      </c>
      <c r="O5783" s="57" t="str">
        <f>UPPER(tbl_raw_data[[#This Row],[Outcome]])</f>
        <v>DECLINE</v>
      </c>
      <c r="P5783" s="57" t="str">
        <f>UPPER(tbl_raw_data[[#This Row],[Queue Name]])</f>
        <v>CONSUMER EXISTING</v>
      </c>
      <c r="Q5783" s="57" t="str">
        <f>IF(tbl_raw_data[[#This Row],[time_taken_in_mins]]&lt;=20,"SLA_MET","SLA_NOT_MET")</f>
        <v>SLA_MET</v>
      </c>
    </row>
    <row r="5784" spans="1:17" ht="15" customHeight="1" x14ac:dyDescent="0.25">
      <c r="A5784" s="22" t="s">
        <v>4461</v>
      </c>
      <c r="B5784" s="12">
        <v>45165.664687500001</v>
      </c>
      <c r="C5784" s="12">
        <v>45165.673182870371</v>
      </c>
      <c r="D5784" s="20" t="s">
        <v>46</v>
      </c>
      <c r="E5784" s="21" t="s">
        <v>28</v>
      </c>
      <c r="F5784" s="20" t="s">
        <v>14</v>
      </c>
      <c r="G5784" s="105" t="s">
        <v>448</v>
      </c>
      <c r="H57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4" s="48">
        <f>tbl_raw_data[[#This Row],[Date Actioned]]-tbl_raw_data[[#This Row],[Date Tagged]]</f>
        <v>8.4953703699284233E-3</v>
      </c>
      <c r="J5784" s="50">
        <f>HOUR(tbl_raw_data[[#This Row],[time_taken]])*60+MINUTE(tbl_raw_data[[#This Row],[time_taken]])+SECOND(tbl_raw_data[[#This Row],[time_taken]])/60</f>
        <v>12.233333333333333</v>
      </c>
      <c r="K5784" s="54">
        <f>DATE(YEAR(tbl_raw_data[[#This Row],[Date Actioned]]), MONTH(tbl_raw_data[[#This Row],[Date Actioned]]), DAY(tbl_raw_data[[#This Row],[Date Actioned]]))</f>
        <v>45165</v>
      </c>
      <c r="L5784" s="55" t="str">
        <f>UPPER(TEXT(tbl_raw_data[[#This Row],[Updated_date]],"MMMM"))</f>
        <v>AUGUST</v>
      </c>
      <c r="M5784" s="55" t="str">
        <f>UPPER("Week "&amp;IF(ROUNDUP(DAY(tbl_raw_data[[#This Row],[Updated_date]])/7,0)=5,4,ROUNDUP(DAY(tbl_raw_data[[#This Row],[Updated_date]])/7,0)))</f>
        <v>WEEK 4</v>
      </c>
      <c r="N5784" s="57" t="str">
        <f>UPPER(VLOOKUP(tbl_raw_data[[#This Row],[Analyst]],[1]setting!$A$1:$B$15,2,0))</f>
        <v>HARDIK</v>
      </c>
      <c r="O5784" s="57" t="str">
        <f>UPPER(tbl_raw_data[[#This Row],[Outcome]])</f>
        <v>DECLINE</v>
      </c>
      <c r="P5784" s="57" t="str">
        <f>UPPER(tbl_raw_data[[#This Row],[Queue Name]])</f>
        <v>CONSUMER EXISTING</v>
      </c>
      <c r="Q5784" s="57" t="str">
        <f>IF(tbl_raw_data[[#This Row],[time_taken_in_mins]]&lt;=20,"SLA_MET","SLA_NOT_MET")</f>
        <v>SLA_MET</v>
      </c>
    </row>
    <row r="5785" spans="1:17" ht="15" customHeight="1" x14ac:dyDescent="0.25">
      <c r="A5785" s="22" t="s">
        <v>3427</v>
      </c>
      <c r="B5785" s="12">
        <v>45165.668402777781</v>
      </c>
      <c r="C5785" s="12">
        <v>45165.675347222219</v>
      </c>
      <c r="D5785" s="20" t="s">
        <v>13</v>
      </c>
      <c r="E5785" s="21" t="s">
        <v>28</v>
      </c>
      <c r="F5785" s="20" t="s">
        <v>455</v>
      </c>
      <c r="G5785" s="105" t="s">
        <v>3426</v>
      </c>
      <c r="H57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5" s="48">
        <f>tbl_raw_data[[#This Row],[Date Actioned]]-tbl_raw_data[[#This Row],[Date Tagged]]</f>
        <v>6.9444444379769266E-3</v>
      </c>
      <c r="J5785" s="50">
        <f>HOUR(tbl_raw_data[[#This Row],[time_taken]])*60+MINUTE(tbl_raw_data[[#This Row],[time_taken]])+SECOND(tbl_raw_data[[#This Row],[time_taken]])/60</f>
        <v>10</v>
      </c>
      <c r="K5785" s="54">
        <f>DATE(YEAR(tbl_raw_data[[#This Row],[Date Actioned]]), MONTH(tbl_raw_data[[#This Row],[Date Actioned]]), DAY(tbl_raw_data[[#This Row],[Date Actioned]]))</f>
        <v>45165</v>
      </c>
      <c r="L5785" s="55" t="str">
        <f>UPPER(TEXT(tbl_raw_data[[#This Row],[Updated_date]],"MMMM"))</f>
        <v>AUGUST</v>
      </c>
      <c r="M5785" s="55" t="str">
        <f>UPPER("Week "&amp;IF(ROUNDUP(DAY(tbl_raw_data[[#This Row],[Updated_date]])/7,0)=5,4,ROUNDUP(DAY(tbl_raw_data[[#This Row],[Updated_date]])/7,0)))</f>
        <v>WEEK 4</v>
      </c>
      <c r="N5785" s="57" t="str">
        <f>UPPER(VLOOKUP(tbl_raw_data[[#This Row],[Analyst]],[1]setting!$A$1:$B$15,2,0))</f>
        <v>ROHAN</v>
      </c>
      <c r="O5785" s="57" t="str">
        <f>UPPER(tbl_raw_data[[#This Row],[Outcome]])</f>
        <v>APPROVE</v>
      </c>
      <c r="P5785" s="57" t="str">
        <f>UPPER(tbl_raw_data[[#This Row],[Queue Name]])</f>
        <v>CONSUMER EXISTING</v>
      </c>
      <c r="Q5785" s="57" t="str">
        <f>IF(tbl_raw_data[[#This Row],[time_taken_in_mins]]&lt;=20,"SLA_MET","SLA_NOT_MET")</f>
        <v>SLA_MET</v>
      </c>
    </row>
    <row r="5786" spans="1:17" ht="15" customHeight="1" x14ac:dyDescent="0.25">
      <c r="A5786" s="5" t="s">
        <v>2128</v>
      </c>
      <c r="B5786" s="12">
        <v>45165.669062499997</v>
      </c>
      <c r="C5786" s="12">
        <v>45165.674317129633</v>
      </c>
      <c r="D5786" s="20" t="s">
        <v>46</v>
      </c>
      <c r="E5786" s="21" t="s">
        <v>28</v>
      </c>
      <c r="F5786" s="20" t="s">
        <v>73</v>
      </c>
      <c r="G5786" s="105" t="s">
        <v>1150</v>
      </c>
      <c r="H57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6" s="48">
        <f>tbl_raw_data[[#This Row],[Date Actioned]]-tbl_raw_data[[#This Row],[Date Tagged]]</f>
        <v>5.2546296356013045E-3</v>
      </c>
      <c r="J5786" s="50">
        <f>HOUR(tbl_raw_data[[#This Row],[time_taken]])*60+MINUTE(tbl_raw_data[[#This Row],[time_taken]])+SECOND(tbl_raw_data[[#This Row],[time_taken]])/60</f>
        <v>7.5666666666666664</v>
      </c>
      <c r="K5786" s="54">
        <f>DATE(YEAR(tbl_raw_data[[#This Row],[Date Actioned]]), MONTH(tbl_raw_data[[#This Row],[Date Actioned]]), DAY(tbl_raw_data[[#This Row],[Date Actioned]]))</f>
        <v>45165</v>
      </c>
      <c r="L5786" s="55" t="str">
        <f>UPPER(TEXT(tbl_raw_data[[#This Row],[Updated_date]],"MMMM"))</f>
        <v>AUGUST</v>
      </c>
      <c r="M5786" s="55" t="str">
        <f>UPPER("Week "&amp;IF(ROUNDUP(DAY(tbl_raw_data[[#This Row],[Updated_date]])/7,0)=5,4,ROUNDUP(DAY(tbl_raw_data[[#This Row],[Updated_date]])/7,0)))</f>
        <v>WEEK 4</v>
      </c>
      <c r="N5786" s="57" t="str">
        <f>UPPER(VLOOKUP(tbl_raw_data[[#This Row],[Analyst]],[1]setting!$A$1:$B$15,2,0))</f>
        <v>SHAHID</v>
      </c>
      <c r="O5786" s="57" t="str">
        <f>UPPER(tbl_raw_data[[#This Row],[Outcome]])</f>
        <v>DECLINE</v>
      </c>
      <c r="P5786" s="57" t="str">
        <f>UPPER(tbl_raw_data[[#This Row],[Queue Name]])</f>
        <v>CONSUMER EXISTING</v>
      </c>
      <c r="Q5786" s="57" t="str">
        <f>IF(tbl_raw_data[[#This Row],[time_taken_in_mins]]&lt;=20,"SLA_MET","SLA_NOT_MET")</f>
        <v>SLA_MET</v>
      </c>
    </row>
    <row r="5787" spans="1:17" ht="15" customHeight="1" x14ac:dyDescent="0.25">
      <c r="A5787" s="11" t="s">
        <v>3859</v>
      </c>
      <c r="B5787" s="12">
        <v>45165.670289351852</v>
      </c>
      <c r="C5787" s="12">
        <v>45165.677800925929</v>
      </c>
      <c r="D5787" s="20" t="s">
        <v>8</v>
      </c>
      <c r="E5787" s="21" t="s">
        <v>41</v>
      </c>
      <c r="F5787" s="20" t="s">
        <v>10</v>
      </c>
      <c r="G5787" s="105"/>
      <c r="H57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87" s="48">
        <f>tbl_raw_data[[#This Row],[Date Actioned]]-tbl_raw_data[[#This Row],[Date Tagged]]</f>
        <v>7.5115740764886141E-3</v>
      </c>
      <c r="J5787" s="50">
        <f>HOUR(tbl_raw_data[[#This Row],[time_taken]])*60+MINUTE(tbl_raw_data[[#This Row],[time_taken]])+SECOND(tbl_raw_data[[#This Row],[time_taken]])/60</f>
        <v>10.816666666666666</v>
      </c>
      <c r="K5787" s="54">
        <f>DATE(YEAR(tbl_raw_data[[#This Row],[Date Actioned]]), MONTH(tbl_raw_data[[#This Row],[Date Actioned]]), DAY(tbl_raw_data[[#This Row],[Date Actioned]]))</f>
        <v>45165</v>
      </c>
      <c r="L5787" s="55" t="str">
        <f>UPPER(TEXT(tbl_raw_data[[#This Row],[Updated_date]],"MMMM"))</f>
        <v>AUGUST</v>
      </c>
      <c r="M5787" s="55" t="str">
        <f>UPPER("Week "&amp;IF(ROUNDUP(DAY(tbl_raw_data[[#This Row],[Updated_date]])/7,0)=5,4,ROUNDUP(DAY(tbl_raw_data[[#This Row],[Updated_date]])/7,0)))</f>
        <v>WEEK 4</v>
      </c>
      <c r="N5787" s="57" t="str">
        <f>UPPER(VLOOKUP(tbl_raw_data[[#This Row],[Analyst]],[1]setting!$A$1:$B$15,2,0))</f>
        <v>SAM</v>
      </c>
      <c r="O5787" s="57" t="str">
        <f>UPPER(tbl_raw_data[[#This Row],[Outcome]])</f>
        <v>WITHDRAW</v>
      </c>
      <c r="P5787" s="57" t="str">
        <f>UPPER(tbl_raw_data[[#This Row],[Queue Name]])</f>
        <v>CONSUMER POST BUREAU</v>
      </c>
      <c r="Q5787" s="57" t="str">
        <f>IF(tbl_raw_data[[#This Row],[time_taken_in_mins]]&lt;=20,"SLA_MET","SLA_NOT_MET")</f>
        <v>SLA_MET</v>
      </c>
    </row>
    <row r="5788" spans="1:17" ht="15" customHeight="1" x14ac:dyDescent="0.25">
      <c r="A5788" s="5" t="s">
        <v>3746</v>
      </c>
      <c r="B5788" s="12">
        <v>45165.673611111109</v>
      </c>
      <c r="C5788" s="12">
        <v>45165.680949074071</v>
      </c>
      <c r="D5788" s="20" t="s">
        <v>13</v>
      </c>
      <c r="E5788" s="21" t="s">
        <v>28</v>
      </c>
      <c r="F5788" s="20" t="s">
        <v>10</v>
      </c>
      <c r="G5788" s="105" t="s">
        <v>546</v>
      </c>
      <c r="H57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8" s="48">
        <f>tbl_raw_data[[#This Row],[Date Actioned]]-tbl_raw_data[[#This Row],[Date Tagged]]</f>
        <v>7.3379629611736163E-3</v>
      </c>
      <c r="J5788" s="50">
        <f>HOUR(tbl_raw_data[[#This Row],[time_taken]])*60+MINUTE(tbl_raw_data[[#This Row],[time_taken]])+SECOND(tbl_raw_data[[#This Row],[time_taken]])/60</f>
        <v>10.566666666666666</v>
      </c>
      <c r="K5788" s="54">
        <f>DATE(YEAR(tbl_raw_data[[#This Row],[Date Actioned]]), MONTH(tbl_raw_data[[#This Row],[Date Actioned]]), DAY(tbl_raw_data[[#This Row],[Date Actioned]]))</f>
        <v>45165</v>
      </c>
      <c r="L5788" s="55" t="str">
        <f>UPPER(TEXT(tbl_raw_data[[#This Row],[Updated_date]],"MMMM"))</f>
        <v>AUGUST</v>
      </c>
      <c r="M5788" s="55" t="str">
        <f>UPPER("Week "&amp;IF(ROUNDUP(DAY(tbl_raw_data[[#This Row],[Updated_date]])/7,0)=5,4,ROUNDUP(DAY(tbl_raw_data[[#This Row],[Updated_date]])/7,0)))</f>
        <v>WEEK 4</v>
      </c>
      <c r="N5788" s="57" t="str">
        <f>UPPER(VLOOKUP(tbl_raw_data[[#This Row],[Analyst]],[1]setting!$A$1:$B$15,2,0))</f>
        <v>SAM</v>
      </c>
      <c r="O5788" s="57" t="str">
        <f>UPPER(tbl_raw_data[[#This Row],[Outcome]])</f>
        <v>APPROVE</v>
      </c>
      <c r="P5788" s="57" t="str">
        <f>UPPER(tbl_raw_data[[#This Row],[Queue Name]])</f>
        <v>CONSUMER EXISTING</v>
      </c>
      <c r="Q5788" s="57" t="str">
        <f>IF(tbl_raw_data[[#This Row],[time_taken_in_mins]]&lt;=20,"SLA_MET","SLA_NOT_MET")</f>
        <v>SLA_MET</v>
      </c>
    </row>
    <row r="5789" spans="1:17" ht="15" customHeight="1" x14ac:dyDescent="0.25">
      <c r="A5789" s="11" t="s">
        <v>6301</v>
      </c>
      <c r="B5789" s="12">
        <v>45165.673611111109</v>
      </c>
      <c r="C5789" s="12">
        <v>45165.68644675926</v>
      </c>
      <c r="D5789" s="20" t="s">
        <v>13</v>
      </c>
      <c r="E5789" s="21" t="s">
        <v>9</v>
      </c>
      <c r="F5789" s="20" t="s">
        <v>42</v>
      </c>
      <c r="G5789" s="105" t="s">
        <v>29</v>
      </c>
      <c r="H57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89" s="48">
        <f>tbl_raw_data[[#This Row],[Date Actioned]]-tbl_raw_data[[#This Row],[Date Tagged]]</f>
        <v>1.283564815093996E-2</v>
      </c>
      <c r="J5789" s="50">
        <f>HOUR(tbl_raw_data[[#This Row],[time_taken]])*60+MINUTE(tbl_raw_data[[#This Row],[time_taken]])+SECOND(tbl_raw_data[[#This Row],[time_taken]])/60</f>
        <v>18.483333333333334</v>
      </c>
      <c r="K5789" s="54">
        <f>DATE(YEAR(tbl_raw_data[[#This Row],[Date Actioned]]), MONTH(tbl_raw_data[[#This Row],[Date Actioned]]), DAY(tbl_raw_data[[#This Row],[Date Actioned]]))</f>
        <v>45165</v>
      </c>
      <c r="L5789" s="55" t="str">
        <f>UPPER(TEXT(tbl_raw_data[[#This Row],[Updated_date]],"MMMM"))</f>
        <v>AUGUST</v>
      </c>
      <c r="M5789" s="55" t="str">
        <f>UPPER("Week "&amp;IF(ROUNDUP(DAY(tbl_raw_data[[#This Row],[Updated_date]])/7,0)=5,4,ROUNDUP(DAY(tbl_raw_data[[#This Row],[Updated_date]])/7,0)))</f>
        <v>WEEK 4</v>
      </c>
      <c r="N5789" s="57" t="str">
        <f>UPPER(VLOOKUP(tbl_raw_data[[#This Row],[Analyst]],[1]setting!$A$1:$B$15,2,0))</f>
        <v>NITESH</v>
      </c>
      <c r="O5789" s="57" t="str">
        <f>UPPER(tbl_raw_data[[#This Row],[Outcome]])</f>
        <v>APPROVE</v>
      </c>
      <c r="P5789" s="57" t="str">
        <f>UPPER(tbl_raw_data[[#This Row],[Queue Name]])</f>
        <v>CONSUMER PRE BUREAU</v>
      </c>
      <c r="Q5789" s="57" t="str">
        <f>IF(tbl_raw_data[[#This Row],[time_taken_in_mins]]&lt;=20,"SLA_MET","SLA_NOT_MET")</f>
        <v>SLA_MET</v>
      </c>
    </row>
    <row r="5790" spans="1:17" ht="15" customHeight="1" x14ac:dyDescent="0.25">
      <c r="A5790" s="22" t="s">
        <v>393</v>
      </c>
      <c r="B5790" s="12">
        <v>45165.674212962964</v>
      </c>
      <c r="C5790" s="12">
        <v>45165.676724537036</v>
      </c>
      <c r="D5790" s="20" t="s">
        <v>13</v>
      </c>
      <c r="E5790" s="21" t="s">
        <v>28</v>
      </c>
      <c r="F5790" s="20" t="s">
        <v>73</v>
      </c>
      <c r="G5790" s="105"/>
      <c r="H57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0" s="48">
        <f>tbl_raw_data[[#This Row],[Date Actioned]]-tbl_raw_data[[#This Row],[Date Tagged]]</f>
        <v>2.5115740718320012E-3</v>
      </c>
      <c r="J5790" s="50">
        <f>HOUR(tbl_raw_data[[#This Row],[time_taken]])*60+MINUTE(tbl_raw_data[[#This Row],[time_taken]])+SECOND(tbl_raw_data[[#This Row],[time_taken]])/60</f>
        <v>3.6166666666666667</v>
      </c>
      <c r="K5790" s="54">
        <f>DATE(YEAR(tbl_raw_data[[#This Row],[Date Actioned]]), MONTH(tbl_raw_data[[#This Row],[Date Actioned]]), DAY(tbl_raw_data[[#This Row],[Date Actioned]]))</f>
        <v>45165</v>
      </c>
      <c r="L5790" s="55" t="str">
        <f>UPPER(TEXT(tbl_raw_data[[#This Row],[Updated_date]],"MMMM"))</f>
        <v>AUGUST</v>
      </c>
      <c r="M5790" s="55" t="str">
        <f>UPPER("Week "&amp;IF(ROUNDUP(DAY(tbl_raw_data[[#This Row],[Updated_date]])/7,0)=5,4,ROUNDUP(DAY(tbl_raw_data[[#This Row],[Updated_date]])/7,0)))</f>
        <v>WEEK 4</v>
      </c>
      <c r="N5790" s="57" t="str">
        <f>UPPER(VLOOKUP(tbl_raw_data[[#This Row],[Analyst]],[1]setting!$A$1:$B$15,2,0))</f>
        <v>SHAHID</v>
      </c>
      <c r="O5790" s="57" t="str">
        <f>UPPER(tbl_raw_data[[#This Row],[Outcome]])</f>
        <v>APPROVE</v>
      </c>
      <c r="P5790" s="57" t="str">
        <f>UPPER(tbl_raw_data[[#This Row],[Queue Name]])</f>
        <v>CONSUMER EXISTING</v>
      </c>
      <c r="Q5790" s="57" t="str">
        <f>IF(tbl_raw_data[[#This Row],[time_taken_in_mins]]&lt;=20,"SLA_MET","SLA_NOT_MET")</f>
        <v>SLA_MET</v>
      </c>
    </row>
    <row r="5791" spans="1:17" ht="15" customHeight="1" x14ac:dyDescent="0.25">
      <c r="A5791" s="11" t="s">
        <v>4139</v>
      </c>
      <c r="B5791" s="12">
        <v>45165.674988425926</v>
      </c>
      <c r="C5791" s="12">
        <v>45165.682928240742</v>
      </c>
      <c r="D5791" s="20" t="s">
        <v>46</v>
      </c>
      <c r="E5791" s="21" t="s">
        <v>28</v>
      </c>
      <c r="F5791" s="20" t="s">
        <v>10</v>
      </c>
      <c r="G5791" s="105" t="s">
        <v>1150</v>
      </c>
      <c r="H57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1" s="48">
        <f>tbl_raw_data[[#This Row],[Date Actioned]]-tbl_raw_data[[#This Row],[Date Tagged]]</f>
        <v>7.9398148154723458E-3</v>
      </c>
      <c r="J5791" s="50">
        <f>HOUR(tbl_raw_data[[#This Row],[time_taken]])*60+MINUTE(tbl_raw_data[[#This Row],[time_taken]])+SECOND(tbl_raw_data[[#This Row],[time_taken]])/60</f>
        <v>11.433333333333334</v>
      </c>
      <c r="K5791" s="54">
        <f>DATE(YEAR(tbl_raw_data[[#This Row],[Date Actioned]]), MONTH(tbl_raw_data[[#This Row],[Date Actioned]]), DAY(tbl_raw_data[[#This Row],[Date Actioned]]))</f>
        <v>45165</v>
      </c>
      <c r="L5791" s="55" t="str">
        <f>UPPER(TEXT(tbl_raw_data[[#This Row],[Updated_date]],"MMMM"))</f>
        <v>AUGUST</v>
      </c>
      <c r="M5791" s="55" t="str">
        <f>UPPER("Week "&amp;IF(ROUNDUP(DAY(tbl_raw_data[[#This Row],[Updated_date]])/7,0)=5,4,ROUNDUP(DAY(tbl_raw_data[[#This Row],[Updated_date]])/7,0)))</f>
        <v>WEEK 4</v>
      </c>
      <c r="N5791" s="57" t="str">
        <f>UPPER(VLOOKUP(tbl_raw_data[[#This Row],[Analyst]],[1]setting!$A$1:$B$15,2,0))</f>
        <v>SAM</v>
      </c>
      <c r="O5791" s="57" t="str">
        <f>UPPER(tbl_raw_data[[#This Row],[Outcome]])</f>
        <v>DECLINE</v>
      </c>
      <c r="P5791" s="57" t="str">
        <f>UPPER(tbl_raw_data[[#This Row],[Queue Name]])</f>
        <v>CONSUMER EXISTING</v>
      </c>
      <c r="Q5791" s="57" t="str">
        <f>IF(tbl_raw_data[[#This Row],[time_taken_in_mins]]&lt;=20,"SLA_MET","SLA_NOT_MET")</f>
        <v>SLA_MET</v>
      </c>
    </row>
    <row r="5792" spans="1:17" ht="15" customHeight="1" x14ac:dyDescent="0.25">
      <c r="A5792" s="22" t="s">
        <v>930</v>
      </c>
      <c r="B5792" s="12">
        <v>45165.684166666666</v>
      </c>
      <c r="C5792" s="12">
        <v>45165.687696759262</v>
      </c>
      <c r="D5792" s="20" t="s">
        <v>46</v>
      </c>
      <c r="E5792" s="21" t="s">
        <v>28</v>
      </c>
      <c r="F5792" s="20" t="s">
        <v>73</v>
      </c>
      <c r="G5792" s="105"/>
      <c r="H57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2" s="48">
        <f>tbl_raw_data[[#This Row],[Date Actioned]]-tbl_raw_data[[#This Row],[Date Tagged]]</f>
        <v>3.5300925956107676E-3</v>
      </c>
      <c r="J5792" s="50">
        <f>HOUR(tbl_raw_data[[#This Row],[time_taken]])*60+MINUTE(tbl_raw_data[[#This Row],[time_taken]])+SECOND(tbl_raw_data[[#This Row],[time_taken]])/60</f>
        <v>5.083333333333333</v>
      </c>
      <c r="K5792" s="54">
        <f>DATE(YEAR(tbl_raw_data[[#This Row],[Date Actioned]]), MONTH(tbl_raw_data[[#This Row],[Date Actioned]]), DAY(tbl_raw_data[[#This Row],[Date Actioned]]))</f>
        <v>45165</v>
      </c>
      <c r="L5792" s="55" t="str">
        <f>UPPER(TEXT(tbl_raw_data[[#This Row],[Updated_date]],"MMMM"))</f>
        <v>AUGUST</v>
      </c>
      <c r="M5792" s="55" t="str">
        <f>UPPER("Week "&amp;IF(ROUNDUP(DAY(tbl_raw_data[[#This Row],[Updated_date]])/7,0)=5,4,ROUNDUP(DAY(tbl_raw_data[[#This Row],[Updated_date]])/7,0)))</f>
        <v>WEEK 4</v>
      </c>
      <c r="N5792" s="57" t="str">
        <f>UPPER(VLOOKUP(tbl_raw_data[[#This Row],[Analyst]],[1]setting!$A$1:$B$15,2,0))</f>
        <v>SHAHID</v>
      </c>
      <c r="O5792" s="57" t="str">
        <f>UPPER(tbl_raw_data[[#This Row],[Outcome]])</f>
        <v>DECLINE</v>
      </c>
      <c r="P5792" s="57" t="str">
        <f>UPPER(tbl_raw_data[[#This Row],[Queue Name]])</f>
        <v>CONSUMER EXISTING</v>
      </c>
      <c r="Q5792" s="57" t="str">
        <f>IF(tbl_raw_data[[#This Row],[time_taken_in_mins]]&lt;=20,"SLA_MET","SLA_NOT_MET")</f>
        <v>SLA_MET</v>
      </c>
    </row>
    <row r="5793" spans="1:17" ht="15" customHeight="1" x14ac:dyDescent="0.25">
      <c r="A5793" s="5" t="s">
        <v>3956</v>
      </c>
      <c r="B5793" s="12">
        <v>45165.684444444443</v>
      </c>
      <c r="C5793" s="12">
        <v>45165.692094907405</v>
      </c>
      <c r="D5793" s="20" t="s">
        <v>13</v>
      </c>
      <c r="E5793" s="21" t="s">
        <v>41</v>
      </c>
      <c r="F5793" s="20" t="s">
        <v>455</v>
      </c>
      <c r="G5793" s="105"/>
      <c r="H57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3" s="48">
        <f>tbl_raw_data[[#This Row],[Date Actioned]]-tbl_raw_data[[#This Row],[Date Tagged]]</f>
        <v>7.6504629614646547E-3</v>
      </c>
      <c r="J5793" s="50">
        <f>HOUR(tbl_raw_data[[#This Row],[time_taken]])*60+MINUTE(tbl_raw_data[[#This Row],[time_taken]])+SECOND(tbl_raw_data[[#This Row],[time_taken]])/60</f>
        <v>11.016666666666667</v>
      </c>
      <c r="K5793" s="54">
        <f>DATE(YEAR(tbl_raw_data[[#This Row],[Date Actioned]]), MONTH(tbl_raw_data[[#This Row],[Date Actioned]]), DAY(tbl_raw_data[[#This Row],[Date Actioned]]))</f>
        <v>45165</v>
      </c>
      <c r="L5793" s="55" t="str">
        <f>UPPER(TEXT(tbl_raw_data[[#This Row],[Updated_date]],"MMMM"))</f>
        <v>AUGUST</v>
      </c>
      <c r="M5793" s="55" t="str">
        <f>UPPER("Week "&amp;IF(ROUNDUP(DAY(tbl_raw_data[[#This Row],[Updated_date]])/7,0)=5,4,ROUNDUP(DAY(tbl_raw_data[[#This Row],[Updated_date]])/7,0)))</f>
        <v>WEEK 4</v>
      </c>
      <c r="N5793" s="57" t="str">
        <f>UPPER(VLOOKUP(tbl_raw_data[[#This Row],[Analyst]],[1]setting!$A$1:$B$15,2,0))</f>
        <v>ROHAN</v>
      </c>
      <c r="O5793" s="57" t="str">
        <f>UPPER(tbl_raw_data[[#This Row],[Outcome]])</f>
        <v>APPROVE</v>
      </c>
      <c r="P5793" s="57" t="str">
        <f>UPPER(tbl_raw_data[[#This Row],[Queue Name]])</f>
        <v>CONSUMER POST BUREAU</v>
      </c>
      <c r="Q5793" s="57" t="str">
        <f>IF(tbl_raw_data[[#This Row],[time_taken_in_mins]]&lt;=20,"SLA_MET","SLA_NOT_MET")</f>
        <v>SLA_MET</v>
      </c>
    </row>
    <row r="5794" spans="1:17" ht="15" customHeight="1" x14ac:dyDescent="0.25">
      <c r="A5794" s="11" t="s">
        <v>5388</v>
      </c>
      <c r="B5794" s="12">
        <v>45165.695150462961</v>
      </c>
      <c r="C5794" s="12">
        <v>45165.705497685187</v>
      </c>
      <c r="D5794" s="20" t="s">
        <v>13</v>
      </c>
      <c r="E5794" s="21" t="s">
        <v>28</v>
      </c>
      <c r="F5794" s="20" t="s">
        <v>42</v>
      </c>
      <c r="G5794" s="105"/>
      <c r="H57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4" s="48">
        <f>tbl_raw_data[[#This Row],[Date Actioned]]-tbl_raw_data[[#This Row],[Date Tagged]]</f>
        <v>1.0347222225391306E-2</v>
      </c>
      <c r="J5794" s="50">
        <f>HOUR(tbl_raw_data[[#This Row],[time_taken]])*60+MINUTE(tbl_raw_data[[#This Row],[time_taken]])+SECOND(tbl_raw_data[[#This Row],[time_taken]])/60</f>
        <v>14.9</v>
      </c>
      <c r="K5794" s="54">
        <f>DATE(YEAR(tbl_raw_data[[#This Row],[Date Actioned]]), MONTH(tbl_raw_data[[#This Row],[Date Actioned]]), DAY(tbl_raw_data[[#This Row],[Date Actioned]]))</f>
        <v>45165</v>
      </c>
      <c r="L5794" s="55" t="str">
        <f>UPPER(TEXT(tbl_raw_data[[#This Row],[Updated_date]],"MMMM"))</f>
        <v>AUGUST</v>
      </c>
      <c r="M5794" s="55" t="str">
        <f>UPPER("Week "&amp;IF(ROUNDUP(DAY(tbl_raw_data[[#This Row],[Updated_date]])/7,0)=5,4,ROUNDUP(DAY(tbl_raw_data[[#This Row],[Updated_date]])/7,0)))</f>
        <v>WEEK 4</v>
      </c>
      <c r="N5794" s="57" t="str">
        <f>UPPER(VLOOKUP(tbl_raw_data[[#This Row],[Analyst]],[1]setting!$A$1:$B$15,2,0))</f>
        <v>NITESH</v>
      </c>
      <c r="O5794" s="57" t="str">
        <f>UPPER(tbl_raw_data[[#This Row],[Outcome]])</f>
        <v>APPROVE</v>
      </c>
      <c r="P5794" s="57" t="str">
        <f>UPPER(tbl_raw_data[[#This Row],[Queue Name]])</f>
        <v>CONSUMER EXISTING</v>
      </c>
      <c r="Q5794" s="57" t="str">
        <f>IF(tbl_raw_data[[#This Row],[time_taken_in_mins]]&lt;=20,"SLA_MET","SLA_NOT_MET")</f>
        <v>SLA_MET</v>
      </c>
    </row>
    <row r="5795" spans="1:17" ht="15" customHeight="1" x14ac:dyDescent="0.25">
      <c r="A5795" s="22" t="s">
        <v>1216</v>
      </c>
      <c r="B5795" s="12">
        <v>45165.695173611108</v>
      </c>
      <c r="C5795" s="12">
        <v>45165.699178240742</v>
      </c>
      <c r="D5795" s="20" t="s">
        <v>13</v>
      </c>
      <c r="E5795" s="21" t="s">
        <v>28</v>
      </c>
      <c r="F5795" s="20" t="s">
        <v>14</v>
      </c>
      <c r="G5795" s="105" t="s">
        <v>67</v>
      </c>
      <c r="H57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5" s="48">
        <f>tbl_raw_data[[#This Row],[Date Actioned]]-tbl_raw_data[[#This Row],[Date Tagged]]</f>
        <v>4.0046296344371513E-3</v>
      </c>
      <c r="J5795" s="50">
        <f>HOUR(tbl_raw_data[[#This Row],[time_taken]])*60+MINUTE(tbl_raw_data[[#This Row],[time_taken]])+SECOND(tbl_raw_data[[#This Row],[time_taken]])/60</f>
        <v>5.7666666666666666</v>
      </c>
      <c r="K5795" s="54">
        <f>DATE(YEAR(tbl_raw_data[[#This Row],[Date Actioned]]), MONTH(tbl_raw_data[[#This Row],[Date Actioned]]), DAY(tbl_raw_data[[#This Row],[Date Actioned]]))</f>
        <v>45165</v>
      </c>
      <c r="L5795" s="55" t="str">
        <f>UPPER(TEXT(tbl_raw_data[[#This Row],[Updated_date]],"MMMM"))</f>
        <v>AUGUST</v>
      </c>
      <c r="M5795" s="55" t="str">
        <f>UPPER("Week "&amp;IF(ROUNDUP(DAY(tbl_raw_data[[#This Row],[Updated_date]])/7,0)=5,4,ROUNDUP(DAY(tbl_raw_data[[#This Row],[Updated_date]])/7,0)))</f>
        <v>WEEK 4</v>
      </c>
      <c r="N5795" s="57" t="str">
        <f>UPPER(VLOOKUP(tbl_raw_data[[#This Row],[Analyst]],[1]setting!$A$1:$B$15,2,0))</f>
        <v>HARDIK</v>
      </c>
      <c r="O5795" s="57" t="str">
        <f>UPPER(tbl_raw_data[[#This Row],[Outcome]])</f>
        <v>APPROVE</v>
      </c>
      <c r="P5795" s="57" t="str">
        <f>UPPER(tbl_raw_data[[#This Row],[Queue Name]])</f>
        <v>CONSUMER EXISTING</v>
      </c>
      <c r="Q5795" s="57" t="str">
        <f>IF(tbl_raw_data[[#This Row],[time_taken_in_mins]]&lt;=20,"SLA_MET","SLA_NOT_MET")</f>
        <v>SLA_MET</v>
      </c>
    </row>
    <row r="5796" spans="1:17" ht="15" customHeight="1" x14ac:dyDescent="0.25">
      <c r="A5796" s="5" t="s">
        <v>3216</v>
      </c>
      <c r="B5796" s="12">
        <v>45165.697800925926</v>
      </c>
      <c r="C5796" s="12">
        <v>45165.704479166663</v>
      </c>
      <c r="D5796" s="20" t="s">
        <v>13</v>
      </c>
      <c r="E5796" s="21" t="s">
        <v>9</v>
      </c>
      <c r="F5796" s="20" t="s">
        <v>10</v>
      </c>
      <c r="G5796" s="105" t="s">
        <v>67</v>
      </c>
      <c r="H57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796" s="48">
        <f>tbl_raw_data[[#This Row],[Date Actioned]]-tbl_raw_data[[#This Row],[Date Tagged]]</f>
        <v>6.6782407375285402E-3</v>
      </c>
      <c r="J5796" s="50">
        <f>HOUR(tbl_raw_data[[#This Row],[time_taken]])*60+MINUTE(tbl_raw_data[[#This Row],[time_taken]])+SECOND(tbl_raw_data[[#This Row],[time_taken]])/60</f>
        <v>9.6166666666666671</v>
      </c>
      <c r="K5796" s="54">
        <f>DATE(YEAR(tbl_raw_data[[#This Row],[Date Actioned]]), MONTH(tbl_raw_data[[#This Row],[Date Actioned]]), DAY(tbl_raw_data[[#This Row],[Date Actioned]]))</f>
        <v>45165</v>
      </c>
      <c r="L5796" s="55" t="str">
        <f>UPPER(TEXT(tbl_raw_data[[#This Row],[Updated_date]],"MMMM"))</f>
        <v>AUGUST</v>
      </c>
      <c r="M5796" s="55" t="str">
        <f>UPPER("Week "&amp;IF(ROUNDUP(DAY(tbl_raw_data[[#This Row],[Updated_date]])/7,0)=5,4,ROUNDUP(DAY(tbl_raw_data[[#This Row],[Updated_date]])/7,0)))</f>
        <v>WEEK 4</v>
      </c>
      <c r="N5796" s="57" t="str">
        <f>UPPER(VLOOKUP(tbl_raw_data[[#This Row],[Analyst]],[1]setting!$A$1:$B$15,2,0))</f>
        <v>SAM</v>
      </c>
      <c r="O5796" s="57" t="str">
        <f>UPPER(tbl_raw_data[[#This Row],[Outcome]])</f>
        <v>APPROVE</v>
      </c>
      <c r="P5796" s="57" t="str">
        <f>UPPER(tbl_raw_data[[#This Row],[Queue Name]])</f>
        <v>CONSUMER PRE BUREAU</v>
      </c>
      <c r="Q5796" s="57" t="str">
        <f>IF(tbl_raw_data[[#This Row],[time_taken_in_mins]]&lt;=20,"SLA_MET","SLA_NOT_MET")</f>
        <v>SLA_MET</v>
      </c>
    </row>
    <row r="5797" spans="1:17" ht="15" customHeight="1" x14ac:dyDescent="0.25">
      <c r="A5797" s="11" t="s">
        <v>6644</v>
      </c>
      <c r="B5797" s="12">
        <v>45165.699062500003</v>
      </c>
      <c r="C5797" s="12">
        <v>45165.713680555556</v>
      </c>
      <c r="D5797" s="20" t="s">
        <v>13</v>
      </c>
      <c r="E5797" s="21" t="s">
        <v>28</v>
      </c>
      <c r="F5797" s="20" t="s">
        <v>42</v>
      </c>
      <c r="G5797" s="105"/>
      <c r="H57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797" s="48">
        <f>tbl_raw_data[[#This Row],[Date Actioned]]-tbl_raw_data[[#This Row],[Date Tagged]]</f>
        <v>1.4618055553000886E-2</v>
      </c>
      <c r="J5797" s="50">
        <f>HOUR(tbl_raw_data[[#This Row],[time_taken]])*60+MINUTE(tbl_raw_data[[#This Row],[time_taken]])+SECOND(tbl_raw_data[[#This Row],[time_taken]])/60</f>
        <v>21.05</v>
      </c>
      <c r="K5797" s="54">
        <f>DATE(YEAR(tbl_raw_data[[#This Row],[Date Actioned]]), MONTH(tbl_raw_data[[#This Row],[Date Actioned]]), DAY(tbl_raw_data[[#This Row],[Date Actioned]]))</f>
        <v>45165</v>
      </c>
      <c r="L5797" s="55" t="str">
        <f>UPPER(TEXT(tbl_raw_data[[#This Row],[Updated_date]],"MMMM"))</f>
        <v>AUGUST</v>
      </c>
      <c r="M5797" s="55" t="str">
        <f>UPPER("Week "&amp;IF(ROUNDUP(DAY(tbl_raw_data[[#This Row],[Updated_date]])/7,0)=5,4,ROUNDUP(DAY(tbl_raw_data[[#This Row],[Updated_date]])/7,0)))</f>
        <v>WEEK 4</v>
      </c>
      <c r="N5797" s="57" t="str">
        <f>UPPER(VLOOKUP(tbl_raw_data[[#This Row],[Analyst]],[1]setting!$A$1:$B$15,2,0))</f>
        <v>NITESH</v>
      </c>
      <c r="O5797" s="57" t="str">
        <f>UPPER(tbl_raw_data[[#This Row],[Outcome]])</f>
        <v>APPROVE</v>
      </c>
      <c r="P5797" s="57" t="str">
        <f>UPPER(tbl_raw_data[[#This Row],[Queue Name]])</f>
        <v>CONSUMER EXISTING</v>
      </c>
      <c r="Q5797" s="57" t="str">
        <f>IF(tbl_raw_data[[#This Row],[time_taken_in_mins]]&lt;=20,"SLA_MET","SLA_NOT_MET")</f>
        <v>SLA_NOT_MET</v>
      </c>
    </row>
    <row r="5798" spans="1:17" ht="15" customHeight="1" x14ac:dyDescent="0.25">
      <c r="A5798" s="22" t="s">
        <v>1535</v>
      </c>
      <c r="B5798" s="12">
        <v>45165.700162037036</v>
      </c>
      <c r="C5798" s="12">
        <v>45165.704652777778</v>
      </c>
      <c r="D5798" s="20" t="s">
        <v>8</v>
      </c>
      <c r="E5798" s="21" t="s">
        <v>9</v>
      </c>
      <c r="F5798" s="20" t="s">
        <v>14</v>
      </c>
      <c r="G5798" s="105" t="s">
        <v>1052</v>
      </c>
      <c r="H57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798" s="48">
        <f>tbl_raw_data[[#This Row],[Date Actioned]]-tbl_raw_data[[#This Row],[Date Tagged]]</f>
        <v>4.4907407427672297E-3</v>
      </c>
      <c r="J5798" s="50">
        <f>HOUR(tbl_raw_data[[#This Row],[time_taken]])*60+MINUTE(tbl_raw_data[[#This Row],[time_taken]])+SECOND(tbl_raw_data[[#This Row],[time_taken]])/60</f>
        <v>6.4666666666666668</v>
      </c>
      <c r="K5798" s="54">
        <f>DATE(YEAR(tbl_raw_data[[#This Row],[Date Actioned]]), MONTH(tbl_raw_data[[#This Row],[Date Actioned]]), DAY(tbl_raw_data[[#This Row],[Date Actioned]]))</f>
        <v>45165</v>
      </c>
      <c r="L5798" s="55" t="str">
        <f>UPPER(TEXT(tbl_raw_data[[#This Row],[Updated_date]],"MMMM"))</f>
        <v>AUGUST</v>
      </c>
      <c r="M5798" s="55" t="str">
        <f>UPPER("Week "&amp;IF(ROUNDUP(DAY(tbl_raw_data[[#This Row],[Updated_date]])/7,0)=5,4,ROUNDUP(DAY(tbl_raw_data[[#This Row],[Updated_date]])/7,0)))</f>
        <v>WEEK 4</v>
      </c>
      <c r="N5798" s="57" t="str">
        <f>UPPER(VLOOKUP(tbl_raw_data[[#This Row],[Analyst]],[1]setting!$A$1:$B$15,2,0))</f>
        <v>HARDIK</v>
      </c>
      <c r="O5798" s="57" t="str">
        <f>UPPER(tbl_raw_data[[#This Row],[Outcome]])</f>
        <v>WITHDRAW</v>
      </c>
      <c r="P5798" s="57" t="str">
        <f>UPPER(tbl_raw_data[[#This Row],[Queue Name]])</f>
        <v>CONSUMER PRE BUREAU</v>
      </c>
      <c r="Q5798" s="57" t="str">
        <f>IF(tbl_raw_data[[#This Row],[time_taken_in_mins]]&lt;=20,"SLA_MET","SLA_NOT_MET")</f>
        <v>SLA_MET</v>
      </c>
    </row>
    <row r="5799" spans="1:17" ht="39" x14ac:dyDescent="0.25">
      <c r="A5799" s="5" t="s">
        <v>4177</v>
      </c>
      <c r="B5799" s="12">
        <v>45165.700821759259</v>
      </c>
      <c r="C5799" s="12">
        <v>45165.708831018521</v>
      </c>
      <c r="D5799" s="20" t="s">
        <v>8</v>
      </c>
      <c r="E5799" s="21" t="s">
        <v>28</v>
      </c>
      <c r="F5799" s="20" t="s">
        <v>10</v>
      </c>
      <c r="G5799" s="105" t="s">
        <v>493</v>
      </c>
      <c r="H57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799" s="48">
        <f>tbl_raw_data[[#This Row],[Date Actioned]]-tbl_raw_data[[#This Row],[Date Tagged]]</f>
        <v>8.0092592615983449E-3</v>
      </c>
      <c r="J5799" s="50">
        <f>HOUR(tbl_raw_data[[#This Row],[time_taken]])*60+MINUTE(tbl_raw_data[[#This Row],[time_taken]])+SECOND(tbl_raw_data[[#This Row],[time_taken]])/60</f>
        <v>11.533333333333333</v>
      </c>
      <c r="K5799" s="54">
        <f>DATE(YEAR(tbl_raw_data[[#This Row],[Date Actioned]]), MONTH(tbl_raw_data[[#This Row],[Date Actioned]]), DAY(tbl_raw_data[[#This Row],[Date Actioned]]))</f>
        <v>45165</v>
      </c>
      <c r="L5799" s="55" t="str">
        <f>UPPER(TEXT(tbl_raw_data[[#This Row],[Updated_date]],"MMMM"))</f>
        <v>AUGUST</v>
      </c>
      <c r="M5799" s="55" t="str">
        <f>UPPER("Week "&amp;IF(ROUNDUP(DAY(tbl_raw_data[[#This Row],[Updated_date]])/7,0)=5,4,ROUNDUP(DAY(tbl_raw_data[[#This Row],[Updated_date]])/7,0)))</f>
        <v>WEEK 4</v>
      </c>
      <c r="N5799" s="57" t="str">
        <f>UPPER(VLOOKUP(tbl_raw_data[[#This Row],[Analyst]],[1]setting!$A$1:$B$15,2,0))</f>
        <v>SAM</v>
      </c>
      <c r="O5799" s="57" t="str">
        <f>UPPER(tbl_raw_data[[#This Row],[Outcome]])</f>
        <v>WITHDRAW</v>
      </c>
      <c r="P5799" s="57" t="str">
        <f>UPPER(tbl_raw_data[[#This Row],[Queue Name]])</f>
        <v>CONSUMER EXISTING</v>
      </c>
      <c r="Q5799" s="57" t="str">
        <f>IF(tbl_raw_data[[#This Row],[time_taken_in_mins]]&lt;=20,"SLA_MET","SLA_NOT_MET")</f>
        <v>SLA_MET</v>
      </c>
    </row>
    <row r="5800" spans="1:17" ht="15" customHeight="1" x14ac:dyDescent="0.25">
      <c r="A5800" s="22" t="s">
        <v>4763</v>
      </c>
      <c r="B5800" s="12">
        <v>45165.701296296298</v>
      </c>
      <c r="C5800" s="12">
        <v>45165.710289351853</v>
      </c>
      <c r="D5800" s="20" t="s">
        <v>13</v>
      </c>
      <c r="E5800" s="21" t="s">
        <v>28</v>
      </c>
      <c r="F5800" s="20" t="s">
        <v>73</v>
      </c>
      <c r="G5800" s="105"/>
      <c r="H58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0" s="48">
        <f>tbl_raw_data[[#This Row],[Date Actioned]]-tbl_raw_data[[#This Row],[Date Tagged]]</f>
        <v>8.9930555550381541E-3</v>
      </c>
      <c r="J5800" s="50">
        <f>HOUR(tbl_raw_data[[#This Row],[time_taken]])*60+MINUTE(tbl_raw_data[[#This Row],[time_taken]])+SECOND(tbl_raw_data[[#This Row],[time_taken]])/60</f>
        <v>12.95</v>
      </c>
      <c r="K5800" s="54">
        <f>DATE(YEAR(tbl_raw_data[[#This Row],[Date Actioned]]), MONTH(tbl_raw_data[[#This Row],[Date Actioned]]), DAY(tbl_raw_data[[#This Row],[Date Actioned]]))</f>
        <v>45165</v>
      </c>
      <c r="L5800" s="55" t="str">
        <f>UPPER(TEXT(tbl_raw_data[[#This Row],[Updated_date]],"MMMM"))</f>
        <v>AUGUST</v>
      </c>
      <c r="M5800" s="55" t="str">
        <f>UPPER("Week "&amp;IF(ROUNDUP(DAY(tbl_raw_data[[#This Row],[Updated_date]])/7,0)=5,4,ROUNDUP(DAY(tbl_raw_data[[#This Row],[Updated_date]])/7,0)))</f>
        <v>WEEK 4</v>
      </c>
      <c r="N5800" s="57" t="str">
        <f>UPPER(VLOOKUP(tbl_raw_data[[#This Row],[Analyst]],[1]setting!$A$1:$B$15,2,0))</f>
        <v>SHAHID</v>
      </c>
      <c r="O5800" s="57" t="str">
        <f>UPPER(tbl_raw_data[[#This Row],[Outcome]])</f>
        <v>APPROVE</v>
      </c>
      <c r="P5800" s="57" t="str">
        <f>UPPER(tbl_raw_data[[#This Row],[Queue Name]])</f>
        <v>CONSUMER EXISTING</v>
      </c>
      <c r="Q5800" s="57" t="str">
        <f>IF(tbl_raw_data[[#This Row],[time_taken_in_mins]]&lt;=20,"SLA_MET","SLA_NOT_MET")</f>
        <v>SLA_MET</v>
      </c>
    </row>
    <row r="5801" spans="1:17" ht="15" customHeight="1" x14ac:dyDescent="0.25">
      <c r="A5801" s="11" t="s">
        <v>2656</v>
      </c>
      <c r="B5801" s="12">
        <v>45165.703055555554</v>
      </c>
      <c r="C5801" s="12">
        <v>45165.708923611113</v>
      </c>
      <c r="D5801" s="20" t="s">
        <v>8</v>
      </c>
      <c r="E5801" s="21" t="s">
        <v>9</v>
      </c>
      <c r="F5801" s="20" t="s">
        <v>14</v>
      </c>
      <c r="G5801" s="105" t="s">
        <v>234</v>
      </c>
      <c r="H58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01" s="48">
        <f>tbl_raw_data[[#This Row],[Date Actioned]]-tbl_raw_data[[#This Row],[Date Tagged]]</f>
        <v>5.8680555594037287E-3</v>
      </c>
      <c r="J5801" s="50">
        <f>HOUR(tbl_raw_data[[#This Row],[time_taken]])*60+MINUTE(tbl_raw_data[[#This Row],[time_taken]])+SECOND(tbl_raw_data[[#This Row],[time_taken]])/60</f>
        <v>8.4499999999999993</v>
      </c>
      <c r="K5801" s="54">
        <f>DATE(YEAR(tbl_raw_data[[#This Row],[Date Actioned]]), MONTH(tbl_raw_data[[#This Row],[Date Actioned]]), DAY(tbl_raw_data[[#This Row],[Date Actioned]]))</f>
        <v>45165</v>
      </c>
      <c r="L5801" s="55" t="str">
        <f>UPPER(TEXT(tbl_raw_data[[#This Row],[Updated_date]],"MMMM"))</f>
        <v>AUGUST</v>
      </c>
      <c r="M5801" s="55" t="str">
        <f>UPPER("Week "&amp;IF(ROUNDUP(DAY(tbl_raw_data[[#This Row],[Updated_date]])/7,0)=5,4,ROUNDUP(DAY(tbl_raw_data[[#This Row],[Updated_date]])/7,0)))</f>
        <v>WEEK 4</v>
      </c>
      <c r="N5801" s="57" t="str">
        <f>UPPER(VLOOKUP(tbl_raw_data[[#This Row],[Analyst]],[1]setting!$A$1:$B$15,2,0))</f>
        <v>HARDIK</v>
      </c>
      <c r="O5801" s="57" t="str">
        <f>UPPER(tbl_raw_data[[#This Row],[Outcome]])</f>
        <v>WITHDRAW</v>
      </c>
      <c r="P5801" s="57" t="str">
        <f>UPPER(tbl_raw_data[[#This Row],[Queue Name]])</f>
        <v>CONSUMER PRE BUREAU</v>
      </c>
      <c r="Q5801" s="57" t="str">
        <f>IF(tbl_raw_data[[#This Row],[time_taken_in_mins]]&lt;=20,"SLA_MET","SLA_NOT_MET")</f>
        <v>SLA_MET</v>
      </c>
    </row>
    <row r="5802" spans="1:17" ht="15" customHeight="1" x14ac:dyDescent="0.25">
      <c r="A5802" s="5" t="s">
        <v>1902</v>
      </c>
      <c r="B5802" s="12">
        <v>45165.715405092589</v>
      </c>
      <c r="C5802" s="12">
        <v>45165.720335648148</v>
      </c>
      <c r="D5802" s="20" t="s">
        <v>13</v>
      </c>
      <c r="E5802" s="21" t="s">
        <v>28</v>
      </c>
      <c r="F5802" s="20" t="s">
        <v>10</v>
      </c>
      <c r="G5802" s="105" t="s">
        <v>546</v>
      </c>
      <c r="H58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2" s="48">
        <f>tbl_raw_data[[#This Row],[Date Actioned]]-tbl_raw_data[[#This Row],[Date Tagged]]</f>
        <v>4.9305555585306138E-3</v>
      </c>
      <c r="J5802" s="50">
        <f>HOUR(tbl_raw_data[[#This Row],[time_taken]])*60+MINUTE(tbl_raw_data[[#This Row],[time_taken]])+SECOND(tbl_raw_data[[#This Row],[time_taken]])/60</f>
        <v>7.1</v>
      </c>
      <c r="K5802" s="54">
        <f>DATE(YEAR(tbl_raw_data[[#This Row],[Date Actioned]]), MONTH(tbl_raw_data[[#This Row],[Date Actioned]]), DAY(tbl_raw_data[[#This Row],[Date Actioned]]))</f>
        <v>45165</v>
      </c>
      <c r="L5802" s="55" t="str">
        <f>UPPER(TEXT(tbl_raw_data[[#This Row],[Updated_date]],"MMMM"))</f>
        <v>AUGUST</v>
      </c>
      <c r="M5802" s="55" t="str">
        <f>UPPER("Week "&amp;IF(ROUNDUP(DAY(tbl_raw_data[[#This Row],[Updated_date]])/7,0)=5,4,ROUNDUP(DAY(tbl_raw_data[[#This Row],[Updated_date]])/7,0)))</f>
        <v>WEEK 4</v>
      </c>
      <c r="N5802" s="57" t="str">
        <f>UPPER(VLOOKUP(tbl_raw_data[[#This Row],[Analyst]],[1]setting!$A$1:$B$15,2,0))</f>
        <v>SAM</v>
      </c>
      <c r="O5802" s="57" t="str">
        <f>UPPER(tbl_raw_data[[#This Row],[Outcome]])</f>
        <v>APPROVE</v>
      </c>
      <c r="P5802" s="57" t="str">
        <f>UPPER(tbl_raw_data[[#This Row],[Queue Name]])</f>
        <v>CONSUMER EXISTING</v>
      </c>
      <c r="Q5802" s="57" t="str">
        <f>IF(tbl_raw_data[[#This Row],[time_taken_in_mins]]&lt;=20,"SLA_MET","SLA_NOT_MET")</f>
        <v>SLA_MET</v>
      </c>
    </row>
    <row r="5803" spans="1:17" ht="15" customHeight="1" x14ac:dyDescent="0.25">
      <c r="A5803" s="22" t="s">
        <v>2170</v>
      </c>
      <c r="B5803" s="12">
        <v>45165.744652777779</v>
      </c>
      <c r="C5803" s="12">
        <v>45165.749965277777</v>
      </c>
      <c r="D5803" s="20" t="s">
        <v>8</v>
      </c>
      <c r="E5803" s="21" t="s">
        <v>9</v>
      </c>
      <c r="F5803" s="20" t="s">
        <v>42</v>
      </c>
      <c r="G5803" s="105" t="s">
        <v>2169</v>
      </c>
      <c r="H58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03" s="48">
        <f>tbl_raw_data[[#This Row],[Date Actioned]]-tbl_raw_data[[#This Row],[Date Tagged]]</f>
        <v>5.3124999976716936E-3</v>
      </c>
      <c r="J5803" s="50">
        <f>HOUR(tbl_raw_data[[#This Row],[time_taken]])*60+MINUTE(tbl_raw_data[[#This Row],[time_taken]])+SECOND(tbl_raw_data[[#This Row],[time_taken]])/60</f>
        <v>7.65</v>
      </c>
      <c r="K5803" s="54">
        <f>DATE(YEAR(tbl_raw_data[[#This Row],[Date Actioned]]), MONTH(tbl_raw_data[[#This Row],[Date Actioned]]), DAY(tbl_raw_data[[#This Row],[Date Actioned]]))</f>
        <v>45165</v>
      </c>
      <c r="L5803" s="55" t="str">
        <f>UPPER(TEXT(tbl_raw_data[[#This Row],[Updated_date]],"MMMM"))</f>
        <v>AUGUST</v>
      </c>
      <c r="M5803" s="55" t="str">
        <f>UPPER("Week "&amp;IF(ROUNDUP(DAY(tbl_raw_data[[#This Row],[Updated_date]])/7,0)=5,4,ROUNDUP(DAY(tbl_raw_data[[#This Row],[Updated_date]])/7,0)))</f>
        <v>WEEK 4</v>
      </c>
      <c r="N5803" s="57" t="str">
        <f>UPPER(VLOOKUP(tbl_raw_data[[#This Row],[Analyst]],[1]setting!$A$1:$B$15,2,0))</f>
        <v>NITESH</v>
      </c>
      <c r="O5803" s="57" t="str">
        <f>UPPER(tbl_raw_data[[#This Row],[Outcome]])</f>
        <v>WITHDRAW</v>
      </c>
      <c r="P5803" s="57" t="str">
        <f>UPPER(tbl_raw_data[[#This Row],[Queue Name]])</f>
        <v>CONSUMER PRE BUREAU</v>
      </c>
      <c r="Q5803" s="57" t="str">
        <f>IF(tbl_raw_data[[#This Row],[time_taken_in_mins]]&lt;=20,"SLA_MET","SLA_NOT_MET")</f>
        <v>SLA_MET</v>
      </c>
    </row>
    <row r="5804" spans="1:17" ht="15" customHeight="1" x14ac:dyDescent="0.25">
      <c r="A5804" s="11" t="s">
        <v>1976</v>
      </c>
      <c r="B5804" s="12">
        <v>45165.750567129631</v>
      </c>
      <c r="C5804" s="12">
        <v>45165.755601851852</v>
      </c>
      <c r="D5804" s="20" t="s">
        <v>13</v>
      </c>
      <c r="E5804" s="21" t="s">
        <v>28</v>
      </c>
      <c r="F5804" s="20" t="s">
        <v>14</v>
      </c>
      <c r="G5804" s="105" t="s">
        <v>29</v>
      </c>
      <c r="H58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4" s="48">
        <f>tbl_raw_data[[#This Row],[Date Actioned]]-tbl_raw_data[[#This Row],[Date Tagged]]</f>
        <v>5.0347222204436548E-3</v>
      </c>
      <c r="J5804" s="50">
        <f>HOUR(tbl_raw_data[[#This Row],[time_taken]])*60+MINUTE(tbl_raw_data[[#This Row],[time_taken]])+SECOND(tbl_raw_data[[#This Row],[time_taken]])/60</f>
        <v>7.25</v>
      </c>
      <c r="K5804" s="54">
        <f>DATE(YEAR(tbl_raw_data[[#This Row],[Date Actioned]]), MONTH(tbl_raw_data[[#This Row],[Date Actioned]]), DAY(tbl_raw_data[[#This Row],[Date Actioned]]))</f>
        <v>45165</v>
      </c>
      <c r="L5804" s="55" t="str">
        <f>UPPER(TEXT(tbl_raw_data[[#This Row],[Updated_date]],"MMMM"))</f>
        <v>AUGUST</v>
      </c>
      <c r="M5804" s="55" t="str">
        <f>UPPER("Week "&amp;IF(ROUNDUP(DAY(tbl_raw_data[[#This Row],[Updated_date]])/7,0)=5,4,ROUNDUP(DAY(tbl_raw_data[[#This Row],[Updated_date]])/7,0)))</f>
        <v>WEEK 4</v>
      </c>
      <c r="N5804" s="57" t="str">
        <f>UPPER(VLOOKUP(tbl_raw_data[[#This Row],[Analyst]],[1]setting!$A$1:$B$15,2,0))</f>
        <v>HARDIK</v>
      </c>
      <c r="O5804" s="57" t="str">
        <f>UPPER(tbl_raw_data[[#This Row],[Outcome]])</f>
        <v>APPROVE</v>
      </c>
      <c r="P5804" s="57" t="str">
        <f>UPPER(tbl_raw_data[[#This Row],[Queue Name]])</f>
        <v>CONSUMER EXISTING</v>
      </c>
      <c r="Q5804" s="57" t="str">
        <f>IF(tbl_raw_data[[#This Row],[time_taken_in_mins]]&lt;=20,"SLA_MET","SLA_NOT_MET")</f>
        <v>SLA_MET</v>
      </c>
    </row>
    <row r="5805" spans="1:17" ht="15" customHeight="1" x14ac:dyDescent="0.25">
      <c r="A5805" s="22" t="s">
        <v>4652</v>
      </c>
      <c r="B5805" s="12">
        <v>45165.772604166668</v>
      </c>
      <c r="C5805" s="12">
        <v>45165.781412037039</v>
      </c>
      <c r="D5805" s="20" t="s">
        <v>13</v>
      </c>
      <c r="E5805" s="21" t="s">
        <v>28</v>
      </c>
      <c r="F5805" s="20" t="s">
        <v>42</v>
      </c>
      <c r="G5805" s="105" t="s">
        <v>29</v>
      </c>
      <c r="H58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5" s="48">
        <f>tbl_raw_data[[#This Row],[Date Actioned]]-tbl_raw_data[[#This Row],[Date Tagged]]</f>
        <v>8.8078703702194616E-3</v>
      </c>
      <c r="J5805" s="50">
        <f>HOUR(tbl_raw_data[[#This Row],[time_taken]])*60+MINUTE(tbl_raw_data[[#This Row],[time_taken]])+SECOND(tbl_raw_data[[#This Row],[time_taken]])/60</f>
        <v>12.683333333333334</v>
      </c>
      <c r="K5805" s="54">
        <f>DATE(YEAR(tbl_raw_data[[#This Row],[Date Actioned]]), MONTH(tbl_raw_data[[#This Row],[Date Actioned]]), DAY(tbl_raw_data[[#This Row],[Date Actioned]]))</f>
        <v>45165</v>
      </c>
      <c r="L5805" s="55" t="str">
        <f>UPPER(TEXT(tbl_raw_data[[#This Row],[Updated_date]],"MMMM"))</f>
        <v>AUGUST</v>
      </c>
      <c r="M5805" s="55" t="str">
        <f>UPPER("Week "&amp;IF(ROUNDUP(DAY(tbl_raw_data[[#This Row],[Updated_date]])/7,0)=5,4,ROUNDUP(DAY(tbl_raw_data[[#This Row],[Updated_date]])/7,0)))</f>
        <v>WEEK 4</v>
      </c>
      <c r="N5805" s="57" t="str">
        <f>UPPER(VLOOKUP(tbl_raw_data[[#This Row],[Analyst]],[1]setting!$A$1:$B$15,2,0))</f>
        <v>NITESH</v>
      </c>
      <c r="O5805" s="57" t="str">
        <f>UPPER(tbl_raw_data[[#This Row],[Outcome]])</f>
        <v>APPROVE</v>
      </c>
      <c r="P5805" s="57" t="str">
        <f>UPPER(tbl_raw_data[[#This Row],[Queue Name]])</f>
        <v>CONSUMER EXISTING</v>
      </c>
      <c r="Q5805" s="57" t="str">
        <f>IF(tbl_raw_data[[#This Row],[time_taken_in_mins]]&lt;=20,"SLA_MET","SLA_NOT_MET")</f>
        <v>SLA_MET</v>
      </c>
    </row>
    <row r="5806" spans="1:17" ht="15" customHeight="1" x14ac:dyDescent="0.25">
      <c r="A5806" s="17" t="s">
        <v>5232</v>
      </c>
      <c r="B5806" s="18">
        <v>45166.380196759259</v>
      </c>
      <c r="C5806" s="19">
        <v>45166.390266203707</v>
      </c>
      <c r="D5806" s="20" t="s">
        <v>13</v>
      </c>
      <c r="E5806" s="21" t="s">
        <v>41</v>
      </c>
      <c r="F5806" s="20" t="s">
        <v>228</v>
      </c>
      <c r="G5806" s="105"/>
      <c r="H58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6" s="48">
        <f>tbl_raw_data[[#This Row],[Date Actioned]]-tbl_raw_data[[#This Row],[Date Tagged]]</f>
        <v>1.0069444448163267E-2</v>
      </c>
      <c r="J5806" s="50">
        <f>HOUR(tbl_raw_data[[#This Row],[time_taken]])*60+MINUTE(tbl_raw_data[[#This Row],[time_taken]])+SECOND(tbl_raw_data[[#This Row],[time_taken]])/60</f>
        <v>14.5</v>
      </c>
      <c r="K5806" s="54">
        <f>DATE(YEAR(tbl_raw_data[[#This Row],[Date Actioned]]), MONTH(tbl_raw_data[[#This Row],[Date Actioned]]), DAY(tbl_raw_data[[#This Row],[Date Actioned]]))</f>
        <v>45166</v>
      </c>
      <c r="L5806" s="55" t="str">
        <f>UPPER(TEXT(tbl_raw_data[[#This Row],[Updated_date]],"MMMM"))</f>
        <v>AUGUST</v>
      </c>
      <c r="M5806" s="55" t="str">
        <f>UPPER("Week "&amp;IF(ROUNDUP(DAY(tbl_raw_data[[#This Row],[Updated_date]])/7,0)=5,4,ROUNDUP(DAY(tbl_raw_data[[#This Row],[Updated_date]])/7,0)))</f>
        <v>WEEK 4</v>
      </c>
      <c r="N5806" s="57" t="str">
        <f>UPPER(VLOOKUP(tbl_raw_data[[#This Row],[Analyst]],[1]setting!$A$1:$B$15,2,0))</f>
        <v>OUADIR</v>
      </c>
      <c r="O5806" s="57" t="str">
        <f>UPPER(tbl_raw_data[[#This Row],[Outcome]])</f>
        <v>APPROVE</v>
      </c>
      <c r="P5806" s="57" t="str">
        <f>UPPER(tbl_raw_data[[#This Row],[Queue Name]])</f>
        <v>CONSUMER POST BUREAU</v>
      </c>
      <c r="Q5806" s="57" t="str">
        <f>IF(tbl_raw_data[[#This Row],[time_taken_in_mins]]&lt;=20,"SLA_MET","SLA_NOT_MET")</f>
        <v>SLA_MET</v>
      </c>
    </row>
    <row r="5807" spans="1:17" ht="15" customHeight="1" x14ac:dyDescent="0.25">
      <c r="A5807" s="17" t="s">
        <v>1875</v>
      </c>
      <c r="B5807" s="18">
        <v>45166.385509259257</v>
      </c>
      <c r="C5807" s="19">
        <v>45166.390416666669</v>
      </c>
      <c r="D5807" s="20" t="s">
        <v>13</v>
      </c>
      <c r="E5807" s="21" t="s">
        <v>28</v>
      </c>
      <c r="F5807" s="20" t="s">
        <v>86</v>
      </c>
      <c r="G5807" s="105"/>
      <c r="H58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7" s="48">
        <f>tbl_raw_data[[#This Row],[Date Actioned]]-tbl_raw_data[[#This Row],[Date Tagged]]</f>
        <v>4.9074074122472666E-3</v>
      </c>
      <c r="J5807" s="50">
        <f>HOUR(tbl_raw_data[[#This Row],[time_taken]])*60+MINUTE(tbl_raw_data[[#This Row],[time_taken]])+SECOND(tbl_raw_data[[#This Row],[time_taken]])/60</f>
        <v>7.0666666666666664</v>
      </c>
      <c r="K5807" s="54">
        <f>DATE(YEAR(tbl_raw_data[[#This Row],[Date Actioned]]), MONTH(tbl_raw_data[[#This Row],[Date Actioned]]), DAY(tbl_raw_data[[#This Row],[Date Actioned]]))</f>
        <v>45166</v>
      </c>
      <c r="L5807" s="55" t="str">
        <f>UPPER(TEXT(tbl_raw_data[[#This Row],[Updated_date]],"MMMM"))</f>
        <v>AUGUST</v>
      </c>
      <c r="M5807" s="55" t="str">
        <f>UPPER("Week "&amp;IF(ROUNDUP(DAY(tbl_raw_data[[#This Row],[Updated_date]])/7,0)=5,4,ROUNDUP(DAY(tbl_raw_data[[#This Row],[Updated_date]])/7,0)))</f>
        <v>WEEK 4</v>
      </c>
      <c r="N5807" s="57" t="str">
        <f>UPPER(VLOOKUP(tbl_raw_data[[#This Row],[Analyst]],[1]setting!$A$1:$B$15,2,0))</f>
        <v>ASIF</v>
      </c>
      <c r="O5807" s="57" t="str">
        <f>UPPER(tbl_raw_data[[#This Row],[Outcome]])</f>
        <v>APPROVE</v>
      </c>
      <c r="P5807" s="57" t="str">
        <f>UPPER(tbl_raw_data[[#This Row],[Queue Name]])</f>
        <v>CONSUMER EXISTING</v>
      </c>
      <c r="Q5807" s="57" t="str">
        <f>IF(tbl_raw_data[[#This Row],[time_taken_in_mins]]&lt;=20,"SLA_MET","SLA_NOT_MET")</f>
        <v>SLA_MET</v>
      </c>
    </row>
    <row r="5808" spans="1:17" ht="15" customHeight="1" x14ac:dyDescent="0.25">
      <c r="A5808" s="17" t="s">
        <v>5826</v>
      </c>
      <c r="B5808" s="18">
        <v>45166.387337962966</v>
      </c>
      <c r="C5808" s="19">
        <v>45166.398761574077</v>
      </c>
      <c r="D5808" s="20" t="s">
        <v>46</v>
      </c>
      <c r="E5808" s="21" t="s">
        <v>41</v>
      </c>
      <c r="F5808" s="20" t="s">
        <v>228</v>
      </c>
      <c r="G5808" s="105"/>
      <c r="H58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08" s="48">
        <f>tbl_raw_data[[#This Row],[Date Actioned]]-tbl_raw_data[[#This Row],[Date Tagged]]</f>
        <v>1.1423611111240461E-2</v>
      </c>
      <c r="J5808" s="50">
        <f>HOUR(tbl_raw_data[[#This Row],[time_taken]])*60+MINUTE(tbl_raw_data[[#This Row],[time_taken]])+SECOND(tbl_raw_data[[#This Row],[time_taken]])/60</f>
        <v>16.45</v>
      </c>
      <c r="K5808" s="54">
        <f>DATE(YEAR(tbl_raw_data[[#This Row],[Date Actioned]]), MONTH(tbl_raw_data[[#This Row],[Date Actioned]]), DAY(tbl_raw_data[[#This Row],[Date Actioned]]))</f>
        <v>45166</v>
      </c>
      <c r="L5808" s="55" t="str">
        <f>UPPER(TEXT(tbl_raw_data[[#This Row],[Updated_date]],"MMMM"))</f>
        <v>AUGUST</v>
      </c>
      <c r="M5808" s="55" t="str">
        <f>UPPER("Week "&amp;IF(ROUNDUP(DAY(tbl_raw_data[[#This Row],[Updated_date]])/7,0)=5,4,ROUNDUP(DAY(tbl_raw_data[[#This Row],[Updated_date]])/7,0)))</f>
        <v>WEEK 4</v>
      </c>
      <c r="N5808" s="57" t="str">
        <f>UPPER(VLOOKUP(tbl_raw_data[[#This Row],[Analyst]],[1]setting!$A$1:$B$15,2,0))</f>
        <v>OUADIR</v>
      </c>
      <c r="O5808" s="57" t="str">
        <f>UPPER(tbl_raw_data[[#This Row],[Outcome]])</f>
        <v>DECLINE</v>
      </c>
      <c r="P5808" s="57" t="str">
        <f>UPPER(tbl_raw_data[[#This Row],[Queue Name]])</f>
        <v>CONSUMER POST BUREAU</v>
      </c>
      <c r="Q5808" s="57" t="str">
        <f>IF(tbl_raw_data[[#This Row],[time_taken_in_mins]]&lt;=20,"SLA_MET","SLA_NOT_MET")</f>
        <v>SLA_MET</v>
      </c>
    </row>
    <row r="5809" spans="1:17" ht="15" customHeight="1" x14ac:dyDescent="0.25">
      <c r="A5809" s="17" t="s">
        <v>567</v>
      </c>
      <c r="B5809" s="18">
        <v>45166.398090277777</v>
      </c>
      <c r="C5809" s="19">
        <v>45166.401006944441</v>
      </c>
      <c r="D5809" s="20" t="s">
        <v>13</v>
      </c>
      <c r="E5809" s="21" t="s">
        <v>9</v>
      </c>
      <c r="F5809" s="20" t="s">
        <v>86</v>
      </c>
      <c r="G5809" s="105" t="s">
        <v>566</v>
      </c>
      <c r="H58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09" s="48">
        <f>tbl_raw_data[[#This Row],[Date Actioned]]-tbl_raw_data[[#This Row],[Date Tagged]]</f>
        <v>2.9166666645323858E-3</v>
      </c>
      <c r="J5809" s="50">
        <f>HOUR(tbl_raw_data[[#This Row],[time_taken]])*60+MINUTE(tbl_raw_data[[#This Row],[time_taken]])+SECOND(tbl_raw_data[[#This Row],[time_taken]])/60</f>
        <v>4.2</v>
      </c>
      <c r="K5809" s="54">
        <f>DATE(YEAR(tbl_raw_data[[#This Row],[Date Actioned]]), MONTH(tbl_raw_data[[#This Row],[Date Actioned]]), DAY(tbl_raw_data[[#This Row],[Date Actioned]]))</f>
        <v>45166</v>
      </c>
      <c r="L5809" s="55" t="str">
        <f>UPPER(TEXT(tbl_raw_data[[#This Row],[Updated_date]],"MMMM"))</f>
        <v>AUGUST</v>
      </c>
      <c r="M5809" s="55" t="str">
        <f>UPPER("Week "&amp;IF(ROUNDUP(DAY(tbl_raw_data[[#This Row],[Updated_date]])/7,0)=5,4,ROUNDUP(DAY(tbl_raw_data[[#This Row],[Updated_date]])/7,0)))</f>
        <v>WEEK 4</v>
      </c>
      <c r="N5809" s="57" t="str">
        <f>UPPER(VLOOKUP(tbl_raw_data[[#This Row],[Analyst]],[1]setting!$A$1:$B$15,2,0))</f>
        <v>ASIF</v>
      </c>
      <c r="O5809" s="57" t="str">
        <f>UPPER(tbl_raw_data[[#This Row],[Outcome]])</f>
        <v>APPROVE</v>
      </c>
      <c r="P5809" s="57" t="str">
        <f>UPPER(tbl_raw_data[[#This Row],[Queue Name]])</f>
        <v>CONSUMER PRE BUREAU</v>
      </c>
      <c r="Q5809" s="57" t="str">
        <f>IF(tbl_raw_data[[#This Row],[time_taken_in_mins]]&lt;=20,"SLA_MET","SLA_NOT_MET")</f>
        <v>SLA_MET</v>
      </c>
    </row>
    <row r="5810" spans="1:17" ht="15" customHeight="1" x14ac:dyDescent="0.25">
      <c r="A5810" s="17" t="s">
        <v>5547</v>
      </c>
      <c r="B5810" s="18">
        <v>45166.407233796293</v>
      </c>
      <c r="C5810" s="19">
        <v>45166.417986111112</v>
      </c>
      <c r="D5810" s="20" t="s">
        <v>13</v>
      </c>
      <c r="E5810" s="21" t="s">
        <v>9</v>
      </c>
      <c r="F5810" s="20" t="s">
        <v>42</v>
      </c>
      <c r="G5810" s="105"/>
      <c r="H58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0" s="48">
        <f>tbl_raw_data[[#This Row],[Date Actioned]]-tbl_raw_data[[#This Row],[Date Tagged]]</f>
        <v>1.0752314818091691E-2</v>
      </c>
      <c r="J5810" s="50">
        <f>HOUR(tbl_raw_data[[#This Row],[time_taken]])*60+MINUTE(tbl_raw_data[[#This Row],[time_taken]])+SECOND(tbl_raw_data[[#This Row],[time_taken]])/60</f>
        <v>15.483333333333333</v>
      </c>
      <c r="K5810" s="54">
        <f>DATE(YEAR(tbl_raw_data[[#This Row],[Date Actioned]]), MONTH(tbl_raw_data[[#This Row],[Date Actioned]]), DAY(tbl_raw_data[[#This Row],[Date Actioned]]))</f>
        <v>45166</v>
      </c>
      <c r="L5810" s="55" t="str">
        <f>UPPER(TEXT(tbl_raw_data[[#This Row],[Updated_date]],"MMMM"))</f>
        <v>AUGUST</v>
      </c>
      <c r="M5810" s="55" t="str">
        <f>UPPER("Week "&amp;IF(ROUNDUP(DAY(tbl_raw_data[[#This Row],[Updated_date]])/7,0)=5,4,ROUNDUP(DAY(tbl_raw_data[[#This Row],[Updated_date]])/7,0)))</f>
        <v>WEEK 4</v>
      </c>
      <c r="N5810" s="57" t="str">
        <f>UPPER(VLOOKUP(tbl_raw_data[[#This Row],[Analyst]],[1]setting!$A$1:$B$15,2,0))</f>
        <v>NITESH</v>
      </c>
      <c r="O5810" s="57" t="str">
        <f>UPPER(tbl_raw_data[[#This Row],[Outcome]])</f>
        <v>APPROVE</v>
      </c>
      <c r="P5810" s="57" t="str">
        <f>UPPER(tbl_raw_data[[#This Row],[Queue Name]])</f>
        <v>CONSUMER PRE BUREAU</v>
      </c>
      <c r="Q5810" s="57" t="str">
        <f>IF(tbl_raw_data[[#This Row],[time_taken_in_mins]]&lt;=20,"SLA_MET","SLA_NOT_MET")</f>
        <v>SLA_MET</v>
      </c>
    </row>
    <row r="5811" spans="1:17" ht="15" customHeight="1" x14ac:dyDescent="0.25">
      <c r="A5811" s="17" t="s">
        <v>1187</v>
      </c>
      <c r="B5811" s="18">
        <v>45166.410775462966</v>
      </c>
      <c r="C5811" s="19">
        <v>45166.414733796293</v>
      </c>
      <c r="D5811" s="20" t="s">
        <v>13</v>
      </c>
      <c r="E5811" s="21" t="s">
        <v>41</v>
      </c>
      <c r="F5811" s="20" t="s">
        <v>86</v>
      </c>
      <c r="G5811" s="105"/>
      <c r="H58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1" s="48">
        <f>tbl_raw_data[[#This Row],[Date Actioned]]-tbl_raw_data[[#This Row],[Date Tagged]]</f>
        <v>3.9583333273185417E-3</v>
      </c>
      <c r="J5811" s="50">
        <f>HOUR(tbl_raw_data[[#This Row],[time_taken]])*60+MINUTE(tbl_raw_data[[#This Row],[time_taken]])+SECOND(tbl_raw_data[[#This Row],[time_taken]])/60</f>
        <v>5.7</v>
      </c>
      <c r="K5811" s="54">
        <f>DATE(YEAR(tbl_raw_data[[#This Row],[Date Actioned]]), MONTH(tbl_raw_data[[#This Row],[Date Actioned]]), DAY(tbl_raw_data[[#This Row],[Date Actioned]]))</f>
        <v>45166</v>
      </c>
      <c r="L5811" s="55" t="str">
        <f>UPPER(TEXT(tbl_raw_data[[#This Row],[Updated_date]],"MMMM"))</f>
        <v>AUGUST</v>
      </c>
      <c r="M5811" s="55" t="str">
        <f>UPPER("Week "&amp;IF(ROUNDUP(DAY(tbl_raw_data[[#This Row],[Updated_date]])/7,0)=5,4,ROUNDUP(DAY(tbl_raw_data[[#This Row],[Updated_date]])/7,0)))</f>
        <v>WEEK 4</v>
      </c>
      <c r="N5811" s="57" t="str">
        <f>UPPER(VLOOKUP(tbl_raw_data[[#This Row],[Analyst]],[1]setting!$A$1:$B$15,2,0))</f>
        <v>ASIF</v>
      </c>
      <c r="O5811" s="57" t="str">
        <f>UPPER(tbl_raw_data[[#This Row],[Outcome]])</f>
        <v>APPROVE</v>
      </c>
      <c r="P5811" s="57" t="str">
        <f>UPPER(tbl_raw_data[[#This Row],[Queue Name]])</f>
        <v>CONSUMER POST BUREAU</v>
      </c>
      <c r="Q5811" s="57" t="str">
        <f>IF(tbl_raw_data[[#This Row],[time_taken_in_mins]]&lt;=20,"SLA_MET","SLA_NOT_MET")</f>
        <v>SLA_MET</v>
      </c>
    </row>
    <row r="5812" spans="1:17" ht="15" customHeight="1" x14ac:dyDescent="0.25">
      <c r="A5812" s="17" t="s">
        <v>3978</v>
      </c>
      <c r="B5812" s="18">
        <v>45166.41233796296</v>
      </c>
      <c r="C5812" s="19">
        <v>45166.420034722221</v>
      </c>
      <c r="D5812" s="20" t="s">
        <v>46</v>
      </c>
      <c r="E5812" s="21" t="s">
        <v>28</v>
      </c>
      <c r="F5812" s="20" t="s">
        <v>86</v>
      </c>
      <c r="G5812" s="105" t="s">
        <v>448</v>
      </c>
      <c r="H58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2" s="48">
        <f>tbl_raw_data[[#This Row],[Date Actioned]]-tbl_raw_data[[#This Row],[Date Tagged]]</f>
        <v>7.6967592613073066E-3</v>
      </c>
      <c r="J5812" s="50">
        <f>HOUR(tbl_raw_data[[#This Row],[time_taken]])*60+MINUTE(tbl_raw_data[[#This Row],[time_taken]])+SECOND(tbl_raw_data[[#This Row],[time_taken]])/60</f>
        <v>11.083333333333334</v>
      </c>
      <c r="K5812" s="54">
        <f>DATE(YEAR(tbl_raw_data[[#This Row],[Date Actioned]]), MONTH(tbl_raw_data[[#This Row],[Date Actioned]]), DAY(tbl_raw_data[[#This Row],[Date Actioned]]))</f>
        <v>45166</v>
      </c>
      <c r="L5812" s="55" t="str">
        <f>UPPER(TEXT(tbl_raw_data[[#This Row],[Updated_date]],"MMMM"))</f>
        <v>AUGUST</v>
      </c>
      <c r="M5812" s="55" t="str">
        <f>UPPER("Week "&amp;IF(ROUNDUP(DAY(tbl_raw_data[[#This Row],[Updated_date]])/7,0)=5,4,ROUNDUP(DAY(tbl_raw_data[[#This Row],[Updated_date]])/7,0)))</f>
        <v>WEEK 4</v>
      </c>
      <c r="N5812" s="57" t="str">
        <f>UPPER(VLOOKUP(tbl_raw_data[[#This Row],[Analyst]],[1]setting!$A$1:$B$15,2,0))</f>
        <v>ASIF</v>
      </c>
      <c r="O5812" s="57" t="str">
        <f>UPPER(tbl_raw_data[[#This Row],[Outcome]])</f>
        <v>DECLINE</v>
      </c>
      <c r="P5812" s="57" t="str">
        <f>UPPER(tbl_raw_data[[#This Row],[Queue Name]])</f>
        <v>CONSUMER EXISTING</v>
      </c>
      <c r="Q5812" s="57" t="str">
        <f>IF(tbl_raw_data[[#This Row],[time_taken_in_mins]]&lt;=20,"SLA_MET","SLA_NOT_MET")</f>
        <v>SLA_MET</v>
      </c>
    </row>
    <row r="5813" spans="1:17" ht="15" customHeight="1" x14ac:dyDescent="0.25">
      <c r="A5813" s="17" t="s">
        <v>5861</v>
      </c>
      <c r="B5813" s="18">
        <v>45166.413888888892</v>
      </c>
      <c r="C5813" s="19">
        <v>45166.425405092596</v>
      </c>
      <c r="D5813" s="20" t="s">
        <v>13</v>
      </c>
      <c r="E5813" s="21" t="s">
        <v>41</v>
      </c>
      <c r="F5813" s="20" t="s">
        <v>86</v>
      </c>
      <c r="G5813" s="105"/>
      <c r="H58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3" s="48">
        <f>tbl_raw_data[[#This Row],[Date Actioned]]-tbl_raw_data[[#This Row],[Date Tagged]]</f>
        <v>1.1516203703649808E-2</v>
      </c>
      <c r="J5813" s="50">
        <f>HOUR(tbl_raw_data[[#This Row],[time_taken]])*60+MINUTE(tbl_raw_data[[#This Row],[time_taken]])+SECOND(tbl_raw_data[[#This Row],[time_taken]])/60</f>
        <v>16.583333333333332</v>
      </c>
      <c r="K5813" s="54">
        <f>DATE(YEAR(tbl_raw_data[[#This Row],[Date Actioned]]), MONTH(tbl_raw_data[[#This Row],[Date Actioned]]), DAY(tbl_raw_data[[#This Row],[Date Actioned]]))</f>
        <v>45166</v>
      </c>
      <c r="L5813" s="55" t="str">
        <f>UPPER(TEXT(tbl_raw_data[[#This Row],[Updated_date]],"MMMM"))</f>
        <v>AUGUST</v>
      </c>
      <c r="M5813" s="55" t="str">
        <f>UPPER("Week "&amp;IF(ROUNDUP(DAY(tbl_raw_data[[#This Row],[Updated_date]])/7,0)=5,4,ROUNDUP(DAY(tbl_raw_data[[#This Row],[Updated_date]])/7,0)))</f>
        <v>WEEK 4</v>
      </c>
      <c r="N5813" s="57" t="str">
        <f>UPPER(VLOOKUP(tbl_raw_data[[#This Row],[Analyst]],[1]setting!$A$1:$B$15,2,0))</f>
        <v>ASIF</v>
      </c>
      <c r="O5813" s="57" t="str">
        <f>UPPER(tbl_raw_data[[#This Row],[Outcome]])</f>
        <v>APPROVE</v>
      </c>
      <c r="P5813" s="57" t="str">
        <f>UPPER(tbl_raw_data[[#This Row],[Queue Name]])</f>
        <v>CONSUMER POST BUREAU</v>
      </c>
      <c r="Q5813" s="57" t="str">
        <f>IF(tbl_raw_data[[#This Row],[time_taken_in_mins]]&lt;=20,"SLA_MET","SLA_NOT_MET")</f>
        <v>SLA_MET</v>
      </c>
    </row>
    <row r="5814" spans="1:17" ht="15" customHeight="1" x14ac:dyDescent="0.25">
      <c r="A5814" s="17" t="s">
        <v>6928</v>
      </c>
      <c r="B5814" s="18">
        <v>45166.414803240739</v>
      </c>
      <c r="C5814" s="19">
        <v>45166.43209490741</v>
      </c>
      <c r="D5814" s="20" t="s">
        <v>13</v>
      </c>
      <c r="E5814" s="21" t="s">
        <v>9</v>
      </c>
      <c r="F5814" s="20" t="s">
        <v>42</v>
      </c>
      <c r="G5814" s="105"/>
      <c r="H58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4" s="48">
        <f>tbl_raw_data[[#This Row],[Date Actioned]]-tbl_raw_data[[#This Row],[Date Tagged]]</f>
        <v>1.729166667064419E-2</v>
      </c>
      <c r="J5814" s="50">
        <f>HOUR(tbl_raw_data[[#This Row],[time_taken]])*60+MINUTE(tbl_raw_data[[#This Row],[time_taken]])+SECOND(tbl_raw_data[[#This Row],[time_taken]])/60</f>
        <v>24.9</v>
      </c>
      <c r="K5814" s="54">
        <f>DATE(YEAR(tbl_raw_data[[#This Row],[Date Actioned]]), MONTH(tbl_raw_data[[#This Row],[Date Actioned]]), DAY(tbl_raw_data[[#This Row],[Date Actioned]]))</f>
        <v>45166</v>
      </c>
      <c r="L5814" s="55" t="str">
        <f>UPPER(TEXT(tbl_raw_data[[#This Row],[Updated_date]],"MMMM"))</f>
        <v>AUGUST</v>
      </c>
      <c r="M5814" s="55" t="str">
        <f>UPPER("Week "&amp;IF(ROUNDUP(DAY(tbl_raw_data[[#This Row],[Updated_date]])/7,0)=5,4,ROUNDUP(DAY(tbl_raw_data[[#This Row],[Updated_date]])/7,0)))</f>
        <v>WEEK 4</v>
      </c>
      <c r="N5814" s="57" t="str">
        <f>UPPER(VLOOKUP(tbl_raw_data[[#This Row],[Analyst]],[1]setting!$A$1:$B$15,2,0))</f>
        <v>NITESH</v>
      </c>
      <c r="O5814" s="57" t="str">
        <f>UPPER(tbl_raw_data[[#This Row],[Outcome]])</f>
        <v>APPROVE</v>
      </c>
      <c r="P5814" s="57" t="str">
        <f>UPPER(tbl_raw_data[[#This Row],[Queue Name]])</f>
        <v>CONSUMER PRE BUREAU</v>
      </c>
      <c r="Q5814" s="57" t="str">
        <f>IF(tbl_raw_data[[#This Row],[time_taken_in_mins]]&lt;=20,"SLA_MET","SLA_NOT_MET")</f>
        <v>SLA_NOT_MET</v>
      </c>
    </row>
    <row r="5815" spans="1:17" ht="15" customHeight="1" x14ac:dyDescent="0.25">
      <c r="A5815" s="17" t="s">
        <v>6097</v>
      </c>
      <c r="B5815" s="18">
        <v>45166.417615740742</v>
      </c>
      <c r="C5815" s="19">
        <v>45166.429745370369</v>
      </c>
      <c r="D5815" s="20" t="s">
        <v>13</v>
      </c>
      <c r="E5815" s="21" t="s">
        <v>28</v>
      </c>
      <c r="F5815" s="20" t="s">
        <v>228</v>
      </c>
      <c r="G5815" s="105"/>
      <c r="H58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5" s="48">
        <f>tbl_raw_data[[#This Row],[Date Actioned]]-tbl_raw_data[[#This Row],[Date Tagged]]</f>
        <v>1.2129629627452232E-2</v>
      </c>
      <c r="J5815" s="50">
        <f>HOUR(tbl_raw_data[[#This Row],[time_taken]])*60+MINUTE(tbl_raw_data[[#This Row],[time_taken]])+SECOND(tbl_raw_data[[#This Row],[time_taken]])/60</f>
        <v>17.466666666666665</v>
      </c>
      <c r="K5815" s="54">
        <f>DATE(YEAR(tbl_raw_data[[#This Row],[Date Actioned]]), MONTH(tbl_raw_data[[#This Row],[Date Actioned]]), DAY(tbl_raw_data[[#This Row],[Date Actioned]]))</f>
        <v>45166</v>
      </c>
      <c r="L5815" s="55" t="str">
        <f>UPPER(TEXT(tbl_raw_data[[#This Row],[Updated_date]],"MMMM"))</f>
        <v>AUGUST</v>
      </c>
      <c r="M5815" s="55" t="str">
        <f>UPPER("Week "&amp;IF(ROUNDUP(DAY(tbl_raw_data[[#This Row],[Updated_date]])/7,0)=5,4,ROUNDUP(DAY(tbl_raw_data[[#This Row],[Updated_date]])/7,0)))</f>
        <v>WEEK 4</v>
      </c>
      <c r="N5815" s="57" t="str">
        <f>UPPER(VLOOKUP(tbl_raw_data[[#This Row],[Analyst]],[1]setting!$A$1:$B$15,2,0))</f>
        <v>OUADIR</v>
      </c>
      <c r="O5815" s="57" t="str">
        <f>UPPER(tbl_raw_data[[#This Row],[Outcome]])</f>
        <v>APPROVE</v>
      </c>
      <c r="P5815" s="57" t="str">
        <f>UPPER(tbl_raw_data[[#This Row],[Queue Name]])</f>
        <v>CONSUMER EXISTING</v>
      </c>
      <c r="Q5815" s="57" t="str">
        <f>IF(tbl_raw_data[[#This Row],[time_taken_in_mins]]&lt;=20,"SLA_MET","SLA_NOT_MET")</f>
        <v>SLA_MET</v>
      </c>
    </row>
    <row r="5816" spans="1:17" ht="15" customHeight="1" x14ac:dyDescent="0.25">
      <c r="A5816" s="17" t="s">
        <v>4834</v>
      </c>
      <c r="B5816" s="18">
        <v>45166.419016203705</v>
      </c>
      <c r="C5816" s="19">
        <v>45166.428171296298</v>
      </c>
      <c r="D5816" s="20" t="s">
        <v>13</v>
      </c>
      <c r="E5816" s="21" t="s">
        <v>41</v>
      </c>
      <c r="F5816" s="20" t="s">
        <v>86</v>
      </c>
      <c r="G5816" s="105" t="s">
        <v>29</v>
      </c>
      <c r="H58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6" s="48">
        <f>tbl_raw_data[[#This Row],[Date Actioned]]-tbl_raw_data[[#This Row],[Date Tagged]]</f>
        <v>9.1550925935734995E-3</v>
      </c>
      <c r="J5816" s="50">
        <f>HOUR(tbl_raw_data[[#This Row],[time_taken]])*60+MINUTE(tbl_raw_data[[#This Row],[time_taken]])+SECOND(tbl_raw_data[[#This Row],[time_taken]])/60</f>
        <v>13.183333333333334</v>
      </c>
      <c r="K5816" s="54">
        <f>DATE(YEAR(tbl_raw_data[[#This Row],[Date Actioned]]), MONTH(tbl_raw_data[[#This Row],[Date Actioned]]), DAY(tbl_raw_data[[#This Row],[Date Actioned]]))</f>
        <v>45166</v>
      </c>
      <c r="L5816" s="55" t="str">
        <f>UPPER(TEXT(tbl_raw_data[[#This Row],[Updated_date]],"MMMM"))</f>
        <v>AUGUST</v>
      </c>
      <c r="M5816" s="55" t="str">
        <f>UPPER("Week "&amp;IF(ROUNDUP(DAY(tbl_raw_data[[#This Row],[Updated_date]])/7,0)=5,4,ROUNDUP(DAY(tbl_raw_data[[#This Row],[Updated_date]])/7,0)))</f>
        <v>WEEK 4</v>
      </c>
      <c r="N5816" s="57" t="str">
        <f>UPPER(VLOOKUP(tbl_raw_data[[#This Row],[Analyst]],[1]setting!$A$1:$B$15,2,0))</f>
        <v>ASIF</v>
      </c>
      <c r="O5816" s="57" t="str">
        <f>UPPER(tbl_raw_data[[#This Row],[Outcome]])</f>
        <v>APPROVE</v>
      </c>
      <c r="P5816" s="57" t="str">
        <f>UPPER(tbl_raw_data[[#This Row],[Queue Name]])</f>
        <v>CONSUMER POST BUREAU</v>
      </c>
      <c r="Q5816" s="57" t="str">
        <f>IF(tbl_raw_data[[#This Row],[time_taken_in_mins]]&lt;=20,"SLA_MET","SLA_NOT_MET")</f>
        <v>SLA_MET</v>
      </c>
    </row>
    <row r="5817" spans="1:17" ht="15" customHeight="1" x14ac:dyDescent="0.25">
      <c r="A5817" s="17" t="s">
        <v>6552</v>
      </c>
      <c r="B5817" s="18">
        <v>45166.421446759261</v>
      </c>
      <c r="C5817" s="19">
        <v>45166.435543981483</v>
      </c>
      <c r="D5817" s="20" t="s">
        <v>13</v>
      </c>
      <c r="E5817" s="21" t="s">
        <v>41</v>
      </c>
      <c r="F5817" s="20" t="s">
        <v>228</v>
      </c>
      <c r="G5817" s="105"/>
      <c r="H58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17" s="48">
        <f>tbl_raw_data[[#This Row],[Date Actioned]]-tbl_raw_data[[#This Row],[Date Tagged]]</f>
        <v>1.4097222221607808E-2</v>
      </c>
      <c r="J5817" s="50">
        <f>HOUR(tbl_raw_data[[#This Row],[time_taken]])*60+MINUTE(tbl_raw_data[[#This Row],[time_taken]])+SECOND(tbl_raw_data[[#This Row],[time_taken]])/60</f>
        <v>20.3</v>
      </c>
      <c r="K5817" s="54">
        <f>DATE(YEAR(tbl_raw_data[[#This Row],[Date Actioned]]), MONTH(tbl_raw_data[[#This Row],[Date Actioned]]), DAY(tbl_raw_data[[#This Row],[Date Actioned]]))</f>
        <v>45166</v>
      </c>
      <c r="L5817" s="55" t="str">
        <f>UPPER(TEXT(tbl_raw_data[[#This Row],[Updated_date]],"MMMM"))</f>
        <v>AUGUST</v>
      </c>
      <c r="M5817" s="55" t="str">
        <f>UPPER("Week "&amp;IF(ROUNDUP(DAY(tbl_raw_data[[#This Row],[Updated_date]])/7,0)=5,4,ROUNDUP(DAY(tbl_raw_data[[#This Row],[Updated_date]])/7,0)))</f>
        <v>WEEK 4</v>
      </c>
      <c r="N5817" s="57" t="str">
        <f>UPPER(VLOOKUP(tbl_raw_data[[#This Row],[Analyst]],[1]setting!$A$1:$B$15,2,0))</f>
        <v>OUADIR</v>
      </c>
      <c r="O5817" s="57" t="str">
        <f>UPPER(tbl_raw_data[[#This Row],[Outcome]])</f>
        <v>APPROVE</v>
      </c>
      <c r="P5817" s="57" t="str">
        <f>UPPER(tbl_raw_data[[#This Row],[Queue Name]])</f>
        <v>CONSUMER POST BUREAU</v>
      </c>
      <c r="Q5817" s="57" t="str">
        <f>IF(tbl_raw_data[[#This Row],[time_taken_in_mins]]&lt;=20,"SLA_MET","SLA_NOT_MET")</f>
        <v>SLA_NOT_MET</v>
      </c>
    </row>
    <row r="5818" spans="1:17" ht="15" customHeight="1" x14ac:dyDescent="0.25">
      <c r="A5818" s="17" t="s">
        <v>5235</v>
      </c>
      <c r="B5818" s="18">
        <v>45166.423298611109</v>
      </c>
      <c r="C5818" s="19">
        <v>45166.433379629627</v>
      </c>
      <c r="D5818" s="20" t="s">
        <v>46</v>
      </c>
      <c r="E5818" s="21" t="s">
        <v>28</v>
      </c>
      <c r="F5818" s="20" t="s">
        <v>86</v>
      </c>
      <c r="G5818" s="105" t="s">
        <v>5234</v>
      </c>
      <c r="H58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818" s="48">
        <f>tbl_raw_data[[#This Row],[Date Actioned]]-tbl_raw_data[[#This Row],[Date Tagged]]</f>
        <v>1.0081018517666962E-2</v>
      </c>
      <c r="J5818" s="50">
        <f>HOUR(tbl_raw_data[[#This Row],[time_taken]])*60+MINUTE(tbl_raw_data[[#This Row],[time_taken]])+SECOND(tbl_raw_data[[#This Row],[time_taken]])/60</f>
        <v>14.516666666666667</v>
      </c>
      <c r="K5818" s="54">
        <f>DATE(YEAR(tbl_raw_data[[#This Row],[Date Actioned]]), MONTH(tbl_raw_data[[#This Row],[Date Actioned]]), DAY(tbl_raw_data[[#This Row],[Date Actioned]]))</f>
        <v>45166</v>
      </c>
      <c r="L5818" s="55" t="str">
        <f>UPPER(TEXT(tbl_raw_data[[#This Row],[Updated_date]],"MMMM"))</f>
        <v>AUGUST</v>
      </c>
      <c r="M5818" s="55" t="str">
        <f>UPPER("Week "&amp;IF(ROUNDUP(DAY(tbl_raw_data[[#This Row],[Updated_date]])/7,0)=5,4,ROUNDUP(DAY(tbl_raw_data[[#This Row],[Updated_date]])/7,0)))</f>
        <v>WEEK 4</v>
      </c>
      <c r="N5818" s="57" t="str">
        <f>UPPER(VLOOKUP(tbl_raw_data[[#This Row],[Analyst]],[1]setting!$A$1:$B$15,2,0))</f>
        <v>ASIF</v>
      </c>
      <c r="O5818" s="57" t="str">
        <f>UPPER(tbl_raw_data[[#This Row],[Outcome]])</f>
        <v>DECLINE</v>
      </c>
      <c r="P5818" s="57" t="str">
        <f>UPPER(tbl_raw_data[[#This Row],[Queue Name]])</f>
        <v>CONSUMER EXISTING</v>
      </c>
      <c r="Q5818" s="57" t="str">
        <f>IF(tbl_raw_data[[#This Row],[time_taken_in_mins]]&lt;=20,"SLA_MET","SLA_NOT_MET")</f>
        <v>SLA_MET</v>
      </c>
    </row>
    <row r="5819" spans="1:17" ht="15" customHeight="1" x14ac:dyDescent="0.25">
      <c r="A5819" s="17" t="s">
        <v>6871</v>
      </c>
      <c r="B5819" s="18">
        <v>45166.426319444443</v>
      </c>
      <c r="C5819" s="19">
        <v>45166.442812499998</v>
      </c>
      <c r="D5819" s="20" t="s">
        <v>13</v>
      </c>
      <c r="E5819" s="21" t="s">
        <v>9</v>
      </c>
      <c r="F5819" s="20" t="s">
        <v>42</v>
      </c>
      <c r="G5819" s="105" t="s">
        <v>29</v>
      </c>
      <c r="H58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19" s="48">
        <f>tbl_raw_data[[#This Row],[Date Actioned]]-tbl_raw_data[[#This Row],[Date Tagged]]</f>
        <v>1.6493055554747116E-2</v>
      </c>
      <c r="J5819" s="50">
        <f>HOUR(tbl_raw_data[[#This Row],[time_taken]])*60+MINUTE(tbl_raw_data[[#This Row],[time_taken]])+SECOND(tbl_raw_data[[#This Row],[time_taken]])/60</f>
        <v>23.75</v>
      </c>
      <c r="K5819" s="54">
        <f>DATE(YEAR(tbl_raw_data[[#This Row],[Date Actioned]]), MONTH(tbl_raw_data[[#This Row],[Date Actioned]]), DAY(tbl_raw_data[[#This Row],[Date Actioned]]))</f>
        <v>45166</v>
      </c>
      <c r="L5819" s="55" t="str">
        <f>UPPER(TEXT(tbl_raw_data[[#This Row],[Updated_date]],"MMMM"))</f>
        <v>AUGUST</v>
      </c>
      <c r="M5819" s="55" t="str">
        <f>UPPER("Week "&amp;IF(ROUNDUP(DAY(tbl_raw_data[[#This Row],[Updated_date]])/7,0)=5,4,ROUNDUP(DAY(tbl_raw_data[[#This Row],[Updated_date]])/7,0)))</f>
        <v>WEEK 4</v>
      </c>
      <c r="N5819" s="57" t="str">
        <f>UPPER(VLOOKUP(tbl_raw_data[[#This Row],[Analyst]],[1]setting!$A$1:$B$15,2,0))</f>
        <v>NITESH</v>
      </c>
      <c r="O5819" s="57" t="str">
        <f>UPPER(tbl_raw_data[[#This Row],[Outcome]])</f>
        <v>APPROVE</v>
      </c>
      <c r="P5819" s="57" t="str">
        <f>UPPER(tbl_raw_data[[#This Row],[Queue Name]])</f>
        <v>CONSUMER PRE BUREAU</v>
      </c>
      <c r="Q5819" s="57" t="str">
        <f>IF(tbl_raw_data[[#This Row],[time_taken_in_mins]]&lt;=20,"SLA_MET","SLA_NOT_MET")</f>
        <v>SLA_NOT_MET</v>
      </c>
    </row>
    <row r="5820" spans="1:17" ht="15" customHeight="1" x14ac:dyDescent="0.25">
      <c r="A5820" s="17" t="s">
        <v>2196</v>
      </c>
      <c r="B5820" s="18">
        <v>45166.437962962962</v>
      </c>
      <c r="C5820" s="19">
        <v>45166.443310185183</v>
      </c>
      <c r="D5820" s="20" t="s">
        <v>13</v>
      </c>
      <c r="E5820" s="21" t="s">
        <v>28</v>
      </c>
      <c r="F5820" s="20" t="s">
        <v>228</v>
      </c>
      <c r="G5820" s="105"/>
      <c r="H58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0" s="48">
        <f>tbl_raw_data[[#This Row],[Date Actioned]]-tbl_raw_data[[#This Row],[Date Tagged]]</f>
        <v>5.3472222207346931E-3</v>
      </c>
      <c r="J5820" s="50">
        <f>HOUR(tbl_raw_data[[#This Row],[time_taken]])*60+MINUTE(tbl_raw_data[[#This Row],[time_taken]])+SECOND(tbl_raw_data[[#This Row],[time_taken]])/60</f>
        <v>7.7</v>
      </c>
      <c r="K5820" s="54">
        <f>DATE(YEAR(tbl_raw_data[[#This Row],[Date Actioned]]), MONTH(tbl_raw_data[[#This Row],[Date Actioned]]), DAY(tbl_raw_data[[#This Row],[Date Actioned]]))</f>
        <v>45166</v>
      </c>
      <c r="L5820" s="55" t="str">
        <f>UPPER(TEXT(tbl_raw_data[[#This Row],[Updated_date]],"MMMM"))</f>
        <v>AUGUST</v>
      </c>
      <c r="M5820" s="55" t="str">
        <f>UPPER("Week "&amp;IF(ROUNDUP(DAY(tbl_raw_data[[#This Row],[Updated_date]])/7,0)=5,4,ROUNDUP(DAY(tbl_raw_data[[#This Row],[Updated_date]])/7,0)))</f>
        <v>WEEK 4</v>
      </c>
      <c r="N5820" s="57" t="str">
        <f>UPPER(VLOOKUP(tbl_raw_data[[#This Row],[Analyst]],[1]setting!$A$1:$B$15,2,0))</f>
        <v>OUADIR</v>
      </c>
      <c r="O5820" s="57" t="str">
        <f>UPPER(tbl_raw_data[[#This Row],[Outcome]])</f>
        <v>APPROVE</v>
      </c>
      <c r="P5820" s="57" t="str">
        <f>UPPER(tbl_raw_data[[#This Row],[Queue Name]])</f>
        <v>CONSUMER EXISTING</v>
      </c>
      <c r="Q5820" s="57" t="str">
        <f>IF(tbl_raw_data[[#This Row],[time_taken_in_mins]]&lt;=20,"SLA_MET","SLA_NOT_MET")</f>
        <v>SLA_MET</v>
      </c>
    </row>
    <row r="5821" spans="1:17" ht="15" customHeight="1" x14ac:dyDescent="0.25">
      <c r="A5821" s="17" t="s">
        <v>1189</v>
      </c>
      <c r="B5821" s="18">
        <v>45166.440289351849</v>
      </c>
      <c r="C5821" s="19">
        <v>45166.44425925926</v>
      </c>
      <c r="D5821" s="20" t="s">
        <v>13</v>
      </c>
      <c r="E5821" s="21" t="s">
        <v>28</v>
      </c>
      <c r="F5821" s="20" t="s">
        <v>86</v>
      </c>
      <c r="G5821" s="105" t="s">
        <v>67</v>
      </c>
      <c r="H58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21" s="48">
        <f>tbl_raw_data[[#This Row],[Date Actioned]]-tbl_raw_data[[#This Row],[Date Tagged]]</f>
        <v>3.9699074113741517E-3</v>
      </c>
      <c r="J5821" s="50">
        <f>HOUR(tbl_raw_data[[#This Row],[time_taken]])*60+MINUTE(tbl_raw_data[[#This Row],[time_taken]])+SECOND(tbl_raw_data[[#This Row],[time_taken]])/60</f>
        <v>5.7166666666666668</v>
      </c>
      <c r="K5821" s="54">
        <f>DATE(YEAR(tbl_raw_data[[#This Row],[Date Actioned]]), MONTH(tbl_raw_data[[#This Row],[Date Actioned]]), DAY(tbl_raw_data[[#This Row],[Date Actioned]]))</f>
        <v>45166</v>
      </c>
      <c r="L5821" s="55" t="str">
        <f>UPPER(TEXT(tbl_raw_data[[#This Row],[Updated_date]],"MMMM"))</f>
        <v>AUGUST</v>
      </c>
      <c r="M5821" s="55" t="str">
        <f>UPPER("Week "&amp;IF(ROUNDUP(DAY(tbl_raw_data[[#This Row],[Updated_date]])/7,0)=5,4,ROUNDUP(DAY(tbl_raw_data[[#This Row],[Updated_date]])/7,0)))</f>
        <v>WEEK 4</v>
      </c>
      <c r="N5821" s="57" t="str">
        <f>UPPER(VLOOKUP(tbl_raw_data[[#This Row],[Analyst]],[1]setting!$A$1:$B$15,2,0))</f>
        <v>ASIF</v>
      </c>
      <c r="O5821" s="57" t="str">
        <f>UPPER(tbl_raw_data[[#This Row],[Outcome]])</f>
        <v>APPROVE</v>
      </c>
      <c r="P5821" s="57" t="str">
        <f>UPPER(tbl_raw_data[[#This Row],[Queue Name]])</f>
        <v>CONSUMER EXISTING</v>
      </c>
      <c r="Q5821" s="57" t="str">
        <f>IF(tbl_raw_data[[#This Row],[time_taken_in_mins]]&lt;=20,"SLA_MET","SLA_NOT_MET")</f>
        <v>SLA_MET</v>
      </c>
    </row>
    <row r="5822" spans="1:17" ht="15" customHeight="1" x14ac:dyDescent="0.25">
      <c r="A5822" s="17" t="s">
        <v>1317</v>
      </c>
      <c r="B5822" s="18">
        <v>45166.44258101852</v>
      </c>
      <c r="C5822" s="19">
        <v>45166.446736111109</v>
      </c>
      <c r="D5822" s="20" t="s">
        <v>13</v>
      </c>
      <c r="E5822" s="21" t="s">
        <v>41</v>
      </c>
      <c r="F5822" s="20" t="s">
        <v>228</v>
      </c>
      <c r="G5822" s="105"/>
      <c r="H58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2" s="48">
        <f>tbl_raw_data[[#This Row],[Date Actioned]]-tbl_raw_data[[#This Row],[Date Tagged]]</f>
        <v>4.1550925889168866E-3</v>
      </c>
      <c r="J5822" s="50">
        <f>HOUR(tbl_raw_data[[#This Row],[time_taken]])*60+MINUTE(tbl_raw_data[[#This Row],[time_taken]])+SECOND(tbl_raw_data[[#This Row],[time_taken]])/60</f>
        <v>5.9833333333333334</v>
      </c>
      <c r="K5822" s="54">
        <f>DATE(YEAR(tbl_raw_data[[#This Row],[Date Actioned]]), MONTH(tbl_raw_data[[#This Row],[Date Actioned]]), DAY(tbl_raw_data[[#This Row],[Date Actioned]]))</f>
        <v>45166</v>
      </c>
      <c r="L5822" s="55" t="str">
        <f>UPPER(TEXT(tbl_raw_data[[#This Row],[Updated_date]],"MMMM"))</f>
        <v>AUGUST</v>
      </c>
      <c r="M5822" s="55" t="str">
        <f>UPPER("Week "&amp;IF(ROUNDUP(DAY(tbl_raw_data[[#This Row],[Updated_date]])/7,0)=5,4,ROUNDUP(DAY(tbl_raw_data[[#This Row],[Updated_date]])/7,0)))</f>
        <v>WEEK 4</v>
      </c>
      <c r="N5822" s="57" t="str">
        <f>UPPER(VLOOKUP(tbl_raw_data[[#This Row],[Analyst]],[1]setting!$A$1:$B$15,2,0))</f>
        <v>OUADIR</v>
      </c>
      <c r="O5822" s="57" t="str">
        <f>UPPER(tbl_raw_data[[#This Row],[Outcome]])</f>
        <v>APPROVE</v>
      </c>
      <c r="P5822" s="57" t="str">
        <f>UPPER(tbl_raw_data[[#This Row],[Queue Name]])</f>
        <v>CONSUMER POST BUREAU</v>
      </c>
      <c r="Q5822" s="57" t="str">
        <f>IF(tbl_raw_data[[#This Row],[time_taken_in_mins]]&lt;=20,"SLA_MET","SLA_NOT_MET")</f>
        <v>SLA_MET</v>
      </c>
    </row>
    <row r="5823" spans="1:17" ht="15" customHeight="1" x14ac:dyDescent="0.25">
      <c r="A5823" s="17" t="s">
        <v>3918</v>
      </c>
      <c r="B5823" s="18">
        <v>45166.444363425922</v>
      </c>
      <c r="C5823" s="19">
        <v>45166.451967592591</v>
      </c>
      <c r="D5823" s="20" t="s">
        <v>13</v>
      </c>
      <c r="E5823" s="21" t="s">
        <v>41</v>
      </c>
      <c r="F5823" s="20" t="s">
        <v>86</v>
      </c>
      <c r="G5823" s="105"/>
      <c r="H58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3" s="48">
        <f>tbl_raw_data[[#This Row],[Date Actioned]]-tbl_raw_data[[#This Row],[Date Tagged]]</f>
        <v>7.6041666688979603E-3</v>
      </c>
      <c r="J5823" s="50">
        <f>HOUR(tbl_raw_data[[#This Row],[time_taken]])*60+MINUTE(tbl_raw_data[[#This Row],[time_taken]])+SECOND(tbl_raw_data[[#This Row],[time_taken]])/60</f>
        <v>10.95</v>
      </c>
      <c r="K5823" s="54">
        <f>DATE(YEAR(tbl_raw_data[[#This Row],[Date Actioned]]), MONTH(tbl_raw_data[[#This Row],[Date Actioned]]), DAY(tbl_raw_data[[#This Row],[Date Actioned]]))</f>
        <v>45166</v>
      </c>
      <c r="L5823" s="55" t="str">
        <f>UPPER(TEXT(tbl_raw_data[[#This Row],[Updated_date]],"MMMM"))</f>
        <v>AUGUST</v>
      </c>
      <c r="M5823" s="55" t="str">
        <f>UPPER("Week "&amp;IF(ROUNDUP(DAY(tbl_raw_data[[#This Row],[Updated_date]])/7,0)=5,4,ROUNDUP(DAY(tbl_raw_data[[#This Row],[Updated_date]])/7,0)))</f>
        <v>WEEK 4</v>
      </c>
      <c r="N5823" s="57" t="str">
        <f>UPPER(VLOOKUP(tbl_raw_data[[#This Row],[Analyst]],[1]setting!$A$1:$B$15,2,0))</f>
        <v>ASIF</v>
      </c>
      <c r="O5823" s="57" t="str">
        <f>UPPER(tbl_raw_data[[#This Row],[Outcome]])</f>
        <v>APPROVE</v>
      </c>
      <c r="P5823" s="57" t="str">
        <f>UPPER(tbl_raw_data[[#This Row],[Queue Name]])</f>
        <v>CONSUMER POST BUREAU</v>
      </c>
      <c r="Q5823" s="57" t="str">
        <f>IF(tbl_raw_data[[#This Row],[time_taken_in_mins]]&lt;=20,"SLA_MET","SLA_NOT_MET")</f>
        <v>SLA_MET</v>
      </c>
    </row>
    <row r="5824" spans="1:17" ht="15" customHeight="1" x14ac:dyDescent="0.25">
      <c r="A5824" s="17" t="s">
        <v>2378</v>
      </c>
      <c r="B5824" s="18">
        <v>45166.445011574076</v>
      </c>
      <c r="C5824" s="19">
        <v>45166.450555555559</v>
      </c>
      <c r="D5824" s="20" t="s">
        <v>13</v>
      </c>
      <c r="E5824" s="21" t="s">
        <v>9</v>
      </c>
      <c r="F5824" s="20" t="s">
        <v>55</v>
      </c>
      <c r="G5824" s="105"/>
      <c r="H58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4" s="48">
        <f>tbl_raw_data[[#This Row],[Date Actioned]]-tbl_raw_data[[#This Row],[Date Tagged]]</f>
        <v>5.543981482333038E-3</v>
      </c>
      <c r="J5824" s="50">
        <f>HOUR(tbl_raw_data[[#This Row],[time_taken]])*60+MINUTE(tbl_raw_data[[#This Row],[time_taken]])+SECOND(tbl_raw_data[[#This Row],[time_taken]])/60</f>
        <v>7.9833333333333334</v>
      </c>
      <c r="K5824" s="54">
        <f>DATE(YEAR(tbl_raw_data[[#This Row],[Date Actioned]]), MONTH(tbl_raw_data[[#This Row],[Date Actioned]]), DAY(tbl_raw_data[[#This Row],[Date Actioned]]))</f>
        <v>45166</v>
      </c>
      <c r="L5824" s="55" t="str">
        <f>UPPER(TEXT(tbl_raw_data[[#This Row],[Updated_date]],"MMMM"))</f>
        <v>AUGUST</v>
      </c>
      <c r="M5824" s="55" t="str">
        <f>UPPER("Week "&amp;IF(ROUNDUP(DAY(tbl_raw_data[[#This Row],[Updated_date]])/7,0)=5,4,ROUNDUP(DAY(tbl_raw_data[[#This Row],[Updated_date]])/7,0)))</f>
        <v>WEEK 4</v>
      </c>
      <c r="N5824" s="57" t="str">
        <f>UPPER(VLOOKUP(tbl_raw_data[[#This Row],[Analyst]],[1]setting!$A$1:$B$15,2,0))</f>
        <v>CAMERON</v>
      </c>
      <c r="O5824" s="57" t="str">
        <f>UPPER(tbl_raw_data[[#This Row],[Outcome]])</f>
        <v>APPROVE</v>
      </c>
      <c r="P5824" s="57" t="str">
        <f>UPPER(tbl_raw_data[[#This Row],[Queue Name]])</f>
        <v>CONSUMER PRE BUREAU</v>
      </c>
      <c r="Q5824" s="57" t="str">
        <f>IF(tbl_raw_data[[#This Row],[time_taken_in_mins]]&lt;=20,"SLA_MET","SLA_NOT_MET")</f>
        <v>SLA_MET</v>
      </c>
    </row>
    <row r="5825" spans="1:17" ht="15" customHeight="1" x14ac:dyDescent="0.25">
      <c r="A5825" s="17" t="s">
        <v>3619</v>
      </c>
      <c r="B5825" s="18">
        <v>45166.446076388886</v>
      </c>
      <c r="C5825" s="19">
        <v>45166.453263888892</v>
      </c>
      <c r="D5825" s="20" t="s">
        <v>13</v>
      </c>
      <c r="E5825" s="21" t="s">
        <v>41</v>
      </c>
      <c r="F5825" s="20" t="s">
        <v>42</v>
      </c>
      <c r="G5825" s="105"/>
      <c r="H58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5" s="48">
        <f>tbl_raw_data[[#This Row],[Date Actioned]]-tbl_raw_data[[#This Row],[Date Tagged]]</f>
        <v>7.187500006693881E-3</v>
      </c>
      <c r="J5825" s="50">
        <f>HOUR(tbl_raw_data[[#This Row],[time_taken]])*60+MINUTE(tbl_raw_data[[#This Row],[time_taken]])+SECOND(tbl_raw_data[[#This Row],[time_taken]])/60</f>
        <v>10.35</v>
      </c>
      <c r="K5825" s="54">
        <f>DATE(YEAR(tbl_raw_data[[#This Row],[Date Actioned]]), MONTH(tbl_raw_data[[#This Row],[Date Actioned]]), DAY(tbl_raw_data[[#This Row],[Date Actioned]]))</f>
        <v>45166</v>
      </c>
      <c r="L5825" s="55" t="str">
        <f>UPPER(TEXT(tbl_raw_data[[#This Row],[Updated_date]],"MMMM"))</f>
        <v>AUGUST</v>
      </c>
      <c r="M5825" s="55" t="str">
        <f>UPPER("Week "&amp;IF(ROUNDUP(DAY(tbl_raw_data[[#This Row],[Updated_date]])/7,0)=5,4,ROUNDUP(DAY(tbl_raw_data[[#This Row],[Updated_date]])/7,0)))</f>
        <v>WEEK 4</v>
      </c>
      <c r="N5825" s="57" t="str">
        <f>UPPER(VLOOKUP(tbl_raw_data[[#This Row],[Analyst]],[1]setting!$A$1:$B$15,2,0))</f>
        <v>NITESH</v>
      </c>
      <c r="O5825" s="57" t="str">
        <f>UPPER(tbl_raw_data[[#This Row],[Outcome]])</f>
        <v>APPROVE</v>
      </c>
      <c r="P5825" s="57" t="str">
        <f>UPPER(tbl_raw_data[[#This Row],[Queue Name]])</f>
        <v>CONSUMER POST BUREAU</v>
      </c>
      <c r="Q5825" s="57" t="str">
        <f>IF(tbl_raw_data[[#This Row],[time_taken_in_mins]]&lt;=20,"SLA_MET","SLA_NOT_MET")</f>
        <v>SLA_MET</v>
      </c>
    </row>
    <row r="5826" spans="1:17" ht="15" customHeight="1" x14ac:dyDescent="0.25">
      <c r="A5826" s="17" t="s">
        <v>3028</v>
      </c>
      <c r="B5826" s="18">
        <v>45166.458101851851</v>
      </c>
      <c r="C5826" s="19">
        <v>45166.464525462965</v>
      </c>
      <c r="D5826" s="20" t="s">
        <v>13</v>
      </c>
      <c r="E5826" s="21" t="s">
        <v>28</v>
      </c>
      <c r="F5826" s="20" t="s">
        <v>109</v>
      </c>
      <c r="G5826" s="105"/>
      <c r="H58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6" s="48">
        <f>tbl_raw_data[[#This Row],[Date Actioned]]-tbl_raw_data[[#This Row],[Date Tagged]]</f>
        <v>6.4236111138598062E-3</v>
      </c>
      <c r="J5826" s="50">
        <f>HOUR(tbl_raw_data[[#This Row],[time_taken]])*60+MINUTE(tbl_raw_data[[#This Row],[time_taken]])+SECOND(tbl_raw_data[[#This Row],[time_taken]])/60</f>
        <v>9.25</v>
      </c>
      <c r="K5826" s="54">
        <f>DATE(YEAR(tbl_raw_data[[#This Row],[Date Actioned]]), MONTH(tbl_raw_data[[#This Row],[Date Actioned]]), DAY(tbl_raw_data[[#This Row],[Date Actioned]]))</f>
        <v>45166</v>
      </c>
      <c r="L5826" s="55" t="str">
        <f>UPPER(TEXT(tbl_raw_data[[#This Row],[Updated_date]],"MMMM"))</f>
        <v>AUGUST</v>
      </c>
      <c r="M5826" s="55" t="str">
        <f>UPPER("Week "&amp;IF(ROUNDUP(DAY(tbl_raw_data[[#This Row],[Updated_date]])/7,0)=5,4,ROUNDUP(DAY(tbl_raw_data[[#This Row],[Updated_date]])/7,0)))</f>
        <v>WEEK 4</v>
      </c>
      <c r="N5826" s="57" t="str">
        <f>UPPER(VLOOKUP(tbl_raw_data[[#This Row],[Analyst]],[1]setting!$A$1:$B$15,2,0))</f>
        <v>NAVED</v>
      </c>
      <c r="O5826" s="57" t="str">
        <f>UPPER(tbl_raw_data[[#This Row],[Outcome]])</f>
        <v>APPROVE</v>
      </c>
      <c r="P5826" s="57" t="str">
        <f>UPPER(tbl_raw_data[[#This Row],[Queue Name]])</f>
        <v>CONSUMER EXISTING</v>
      </c>
      <c r="Q5826" s="57" t="str">
        <f>IF(tbl_raw_data[[#This Row],[time_taken_in_mins]]&lt;=20,"SLA_MET","SLA_NOT_MET")</f>
        <v>SLA_MET</v>
      </c>
    </row>
    <row r="5827" spans="1:17" ht="15" customHeight="1" x14ac:dyDescent="0.25">
      <c r="A5827" s="17" t="s">
        <v>2809</v>
      </c>
      <c r="B5827" s="18">
        <v>45166.461284722223</v>
      </c>
      <c r="C5827" s="19">
        <v>45166.467361111114</v>
      </c>
      <c r="D5827" s="20" t="s">
        <v>13</v>
      </c>
      <c r="E5827" s="21" t="s">
        <v>41</v>
      </c>
      <c r="F5827" s="20" t="s">
        <v>228</v>
      </c>
      <c r="G5827" s="105"/>
      <c r="H58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7" s="48">
        <f>tbl_raw_data[[#This Row],[Date Actioned]]-tbl_raw_data[[#This Row],[Date Tagged]]</f>
        <v>6.0763888905057684E-3</v>
      </c>
      <c r="J5827" s="50">
        <f>HOUR(tbl_raw_data[[#This Row],[time_taken]])*60+MINUTE(tbl_raw_data[[#This Row],[time_taken]])+SECOND(tbl_raw_data[[#This Row],[time_taken]])/60</f>
        <v>8.75</v>
      </c>
      <c r="K5827" s="54">
        <f>DATE(YEAR(tbl_raw_data[[#This Row],[Date Actioned]]), MONTH(tbl_raw_data[[#This Row],[Date Actioned]]), DAY(tbl_raw_data[[#This Row],[Date Actioned]]))</f>
        <v>45166</v>
      </c>
      <c r="L5827" s="55" t="str">
        <f>UPPER(TEXT(tbl_raw_data[[#This Row],[Updated_date]],"MMMM"))</f>
        <v>AUGUST</v>
      </c>
      <c r="M5827" s="55" t="str">
        <f>UPPER("Week "&amp;IF(ROUNDUP(DAY(tbl_raw_data[[#This Row],[Updated_date]])/7,0)=5,4,ROUNDUP(DAY(tbl_raw_data[[#This Row],[Updated_date]])/7,0)))</f>
        <v>WEEK 4</v>
      </c>
      <c r="N5827" s="57" t="str">
        <f>UPPER(VLOOKUP(tbl_raw_data[[#This Row],[Analyst]],[1]setting!$A$1:$B$15,2,0))</f>
        <v>OUADIR</v>
      </c>
      <c r="O5827" s="57" t="str">
        <f>UPPER(tbl_raw_data[[#This Row],[Outcome]])</f>
        <v>APPROVE</v>
      </c>
      <c r="P5827" s="57" t="str">
        <f>UPPER(tbl_raw_data[[#This Row],[Queue Name]])</f>
        <v>CONSUMER POST BUREAU</v>
      </c>
      <c r="Q5827" s="57" t="str">
        <f>IF(tbl_raw_data[[#This Row],[time_taken_in_mins]]&lt;=20,"SLA_MET","SLA_NOT_MET")</f>
        <v>SLA_MET</v>
      </c>
    </row>
    <row r="5828" spans="1:17" ht="15" customHeight="1" x14ac:dyDescent="0.25">
      <c r="A5828" s="17" t="s">
        <v>5606</v>
      </c>
      <c r="B5828" s="18">
        <v>45166.462592592594</v>
      </c>
      <c r="C5828" s="19">
        <v>45166.473495370374</v>
      </c>
      <c r="D5828" s="20" t="s">
        <v>46</v>
      </c>
      <c r="E5828" s="21" t="s">
        <v>41</v>
      </c>
      <c r="F5828" s="20" t="s">
        <v>42</v>
      </c>
      <c r="G5828" s="105" t="s">
        <v>5605</v>
      </c>
      <c r="H58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28" s="48">
        <f>tbl_raw_data[[#This Row],[Date Actioned]]-tbl_raw_data[[#This Row],[Date Tagged]]</f>
        <v>1.0902777779847383E-2</v>
      </c>
      <c r="J5828" s="50">
        <f>HOUR(tbl_raw_data[[#This Row],[time_taken]])*60+MINUTE(tbl_raw_data[[#This Row],[time_taken]])+SECOND(tbl_raw_data[[#This Row],[time_taken]])/60</f>
        <v>15.7</v>
      </c>
      <c r="K5828" s="54">
        <f>DATE(YEAR(tbl_raw_data[[#This Row],[Date Actioned]]), MONTH(tbl_raw_data[[#This Row],[Date Actioned]]), DAY(tbl_raw_data[[#This Row],[Date Actioned]]))</f>
        <v>45166</v>
      </c>
      <c r="L5828" s="55" t="str">
        <f>UPPER(TEXT(tbl_raw_data[[#This Row],[Updated_date]],"MMMM"))</f>
        <v>AUGUST</v>
      </c>
      <c r="M5828" s="55" t="str">
        <f>UPPER("Week "&amp;IF(ROUNDUP(DAY(tbl_raw_data[[#This Row],[Updated_date]])/7,0)=5,4,ROUNDUP(DAY(tbl_raw_data[[#This Row],[Updated_date]])/7,0)))</f>
        <v>WEEK 4</v>
      </c>
      <c r="N5828" s="57" t="str">
        <f>UPPER(VLOOKUP(tbl_raw_data[[#This Row],[Analyst]],[1]setting!$A$1:$B$15,2,0))</f>
        <v>NITESH</v>
      </c>
      <c r="O5828" s="57" t="str">
        <f>UPPER(tbl_raw_data[[#This Row],[Outcome]])</f>
        <v>DECLINE</v>
      </c>
      <c r="P5828" s="57" t="str">
        <f>UPPER(tbl_raw_data[[#This Row],[Queue Name]])</f>
        <v>CONSUMER POST BUREAU</v>
      </c>
      <c r="Q5828" s="57" t="str">
        <f>IF(tbl_raw_data[[#This Row],[time_taken_in_mins]]&lt;=20,"SLA_MET","SLA_NOT_MET")</f>
        <v>SLA_MET</v>
      </c>
    </row>
    <row r="5829" spans="1:17" ht="15" customHeight="1" x14ac:dyDescent="0.25">
      <c r="A5829" s="17" t="s">
        <v>1745</v>
      </c>
      <c r="B5829" s="18">
        <v>45166.46503472222</v>
      </c>
      <c r="C5829" s="19">
        <v>45166.469756944447</v>
      </c>
      <c r="D5829" s="20" t="s">
        <v>13</v>
      </c>
      <c r="E5829" s="21" t="s">
        <v>28</v>
      </c>
      <c r="F5829" s="20" t="s">
        <v>55</v>
      </c>
      <c r="G5829" s="105"/>
      <c r="H58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29" s="48">
        <f>tbl_raw_data[[#This Row],[Date Actioned]]-tbl_raw_data[[#This Row],[Date Tagged]]</f>
        <v>4.7222222274285741E-3</v>
      </c>
      <c r="J5829" s="50">
        <f>HOUR(tbl_raw_data[[#This Row],[time_taken]])*60+MINUTE(tbl_raw_data[[#This Row],[time_taken]])+SECOND(tbl_raw_data[[#This Row],[time_taken]])/60</f>
        <v>6.8</v>
      </c>
      <c r="K5829" s="54">
        <f>DATE(YEAR(tbl_raw_data[[#This Row],[Date Actioned]]), MONTH(tbl_raw_data[[#This Row],[Date Actioned]]), DAY(tbl_raw_data[[#This Row],[Date Actioned]]))</f>
        <v>45166</v>
      </c>
      <c r="L5829" s="55" t="str">
        <f>UPPER(TEXT(tbl_raw_data[[#This Row],[Updated_date]],"MMMM"))</f>
        <v>AUGUST</v>
      </c>
      <c r="M5829" s="55" t="str">
        <f>UPPER("Week "&amp;IF(ROUNDUP(DAY(tbl_raw_data[[#This Row],[Updated_date]])/7,0)=5,4,ROUNDUP(DAY(tbl_raw_data[[#This Row],[Updated_date]])/7,0)))</f>
        <v>WEEK 4</v>
      </c>
      <c r="N5829" s="57" t="str">
        <f>UPPER(VLOOKUP(tbl_raw_data[[#This Row],[Analyst]],[1]setting!$A$1:$B$15,2,0))</f>
        <v>CAMERON</v>
      </c>
      <c r="O5829" s="57" t="str">
        <f>UPPER(tbl_raw_data[[#This Row],[Outcome]])</f>
        <v>APPROVE</v>
      </c>
      <c r="P5829" s="57" t="str">
        <f>UPPER(tbl_raw_data[[#This Row],[Queue Name]])</f>
        <v>CONSUMER EXISTING</v>
      </c>
      <c r="Q5829" s="57" t="str">
        <f>IF(tbl_raw_data[[#This Row],[time_taken_in_mins]]&lt;=20,"SLA_MET","SLA_NOT_MET")</f>
        <v>SLA_MET</v>
      </c>
    </row>
    <row r="5830" spans="1:17" ht="15" customHeight="1" x14ac:dyDescent="0.25">
      <c r="A5830" s="17" t="s">
        <v>4286</v>
      </c>
      <c r="B5830" s="18">
        <v>45166.470289351855</v>
      </c>
      <c r="C5830" s="19">
        <v>45166.478472222225</v>
      </c>
      <c r="D5830" s="20" t="s">
        <v>13</v>
      </c>
      <c r="E5830" s="21" t="s">
        <v>28</v>
      </c>
      <c r="F5830" s="20" t="s">
        <v>109</v>
      </c>
      <c r="G5830" s="105"/>
      <c r="H58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0" s="48">
        <f>tbl_raw_data[[#This Row],[Date Actioned]]-tbl_raw_data[[#This Row],[Date Tagged]]</f>
        <v>8.182870369637385E-3</v>
      </c>
      <c r="J5830" s="50">
        <f>HOUR(tbl_raw_data[[#This Row],[time_taken]])*60+MINUTE(tbl_raw_data[[#This Row],[time_taken]])+SECOND(tbl_raw_data[[#This Row],[time_taken]])/60</f>
        <v>11.783333333333333</v>
      </c>
      <c r="K5830" s="54">
        <f>DATE(YEAR(tbl_raw_data[[#This Row],[Date Actioned]]), MONTH(tbl_raw_data[[#This Row],[Date Actioned]]), DAY(tbl_raw_data[[#This Row],[Date Actioned]]))</f>
        <v>45166</v>
      </c>
      <c r="L5830" s="55" t="str">
        <f>UPPER(TEXT(tbl_raw_data[[#This Row],[Updated_date]],"MMMM"))</f>
        <v>AUGUST</v>
      </c>
      <c r="M5830" s="55" t="str">
        <f>UPPER("Week "&amp;IF(ROUNDUP(DAY(tbl_raw_data[[#This Row],[Updated_date]])/7,0)=5,4,ROUNDUP(DAY(tbl_raw_data[[#This Row],[Updated_date]])/7,0)))</f>
        <v>WEEK 4</v>
      </c>
      <c r="N5830" s="57" t="str">
        <f>UPPER(VLOOKUP(tbl_raw_data[[#This Row],[Analyst]],[1]setting!$A$1:$B$15,2,0))</f>
        <v>NAVED</v>
      </c>
      <c r="O5830" s="57" t="str">
        <f>UPPER(tbl_raw_data[[#This Row],[Outcome]])</f>
        <v>APPROVE</v>
      </c>
      <c r="P5830" s="57" t="str">
        <f>UPPER(tbl_raw_data[[#This Row],[Queue Name]])</f>
        <v>CONSUMER EXISTING</v>
      </c>
      <c r="Q5830" s="57" t="str">
        <f>IF(tbl_raw_data[[#This Row],[time_taken_in_mins]]&lt;=20,"SLA_MET","SLA_NOT_MET")</f>
        <v>SLA_MET</v>
      </c>
    </row>
    <row r="5831" spans="1:17" ht="15" customHeight="1" x14ac:dyDescent="0.25">
      <c r="A5831" s="17" t="s">
        <v>3880</v>
      </c>
      <c r="B5831" s="18">
        <v>45166.470636574071</v>
      </c>
      <c r="C5831" s="19">
        <v>45166.478182870371</v>
      </c>
      <c r="D5831" s="20" t="s">
        <v>13</v>
      </c>
      <c r="E5831" s="21" t="s">
        <v>28</v>
      </c>
      <c r="F5831" s="20" t="s">
        <v>86</v>
      </c>
      <c r="G5831" s="105"/>
      <c r="H58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1" s="48">
        <f>tbl_raw_data[[#This Row],[Date Actioned]]-tbl_raw_data[[#This Row],[Date Tagged]]</f>
        <v>7.5462962995516136E-3</v>
      </c>
      <c r="J5831" s="50">
        <f>HOUR(tbl_raw_data[[#This Row],[time_taken]])*60+MINUTE(tbl_raw_data[[#This Row],[time_taken]])+SECOND(tbl_raw_data[[#This Row],[time_taken]])/60</f>
        <v>10.866666666666667</v>
      </c>
      <c r="K5831" s="54">
        <f>DATE(YEAR(tbl_raw_data[[#This Row],[Date Actioned]]), MONTH(tbl_raw_data[[#This Row],[Date Actioned]]), DAY(tbl_raw_data[[#This Row],[Date Actioned]]))</f>
        <v>45166</v>
      </c>
      <c r="L5831" s="55" t="str">
        <f>UPPER(TEXT(tbl_raw_data[[#This Row],[Updated_date]],"MMMM"))</f>
        <v>AUGUST</v>
      </c>
      <c r="M5831" s="55" t="str">
        <f>UPPER("Week "&amp;IF(ROUNDUP(DAY(tbl_raw_data[[#This Row],[Updated_date]])/7,0)=5,4,ROUNDUP(DAY(tbl_raw_data[[#This Row],[Updated_date]])/7,0)))</f>
        <v>WEEK 4</v>
      </c>
      <c r="N5831" s="57" t="str">
        <f>UPPER(VLOOKUP(tbl_raw_data[[#This Row],[Analyst]],[1]setting!$A$1:$B$15,2,0))</f>
        <v>ASIF</v>
      </c>
      <c r="O5831" s="57" t="str">
        <f>UPPER(tbl_raw_data[[#This Row],[Outcome]])</f>
        <v>APPROVE</v>
      </c>
      <c r="P5831" s="57" t="str">
        <f>UPPER(tbl_raw_data[[#This Row],[Queue Name]])</f>
        <v>CONSUMER EXISTING</v>
      </c>
      <c r="Q5831" s="57" t="str">
        <f>IF(tbl_raw_data[[#This Row],[time_taken_in_mins]]&lt;=20,"SLA_MET","SLA_NOT_MET")</f>
        <v>SLA_MET</v>
      </c>
    </row>
    <row r="5832" spans="1:17" ht="15" customHeight="1" x14ac:dyDescent="0.25">
      <c r="A5832" s="17" t="s">
        <v>6694</v>
      </c>
      <c r="B5832" s="18">
        <v>45166.472303240742</v>
      </c>
      <c r="C5832" s="19">
        <v>45166.487164351849</v>
      </c>
      <c r="D5832" s="20" t="s">
        <v>13</v>
      </c>
      <c r="E5832" s="21" t="s">
        <v>28</v>
      </c>
      <c r="F5832" s="20" t="s">
        <v>55</v>
      </c>
      <c r="G5832" s="105"/>
      <c r="H58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2" s="48">
        <f>tbl_raw_data[[#This Row],[Date Actioned]]-tbl_raw_data[[#This Row],[Date Tagged]]</f>
        <v>1.4861111107165925E-2</v>
      </c>
      <c r="J5832" s="50">
        <f>HOUR(tbl_raw_data[[#This Row],[time_taken]])*60+MINUTE(tbl_raw_data[[#This Row],[time_taken]])+SECOND(tbl_raw_data[[#This Row],[time_taken]])/60</f>
        <v>21.4</v>
      </c>
      <c r="K5832" s="54">
        <f>DATE(YEAR(tbl_raw_data[[#This Row],[Date Actioned]]), MONTH(tbl_raw_data[[#This Row],[Date Actioned]]), DAY(tbl_raw_data[[#This Row],[Date Actioned]]))</f>
        <v>45166</v>
      </c>
      <c r="L5832" s="55" t="str">
        <f>UPPER(TEXT(tbl_raw_data[[#This Row],[Updated_date]],"MMMM"))</f>
        <v>AUGUST</v>
      </c>
      <c r="M5832" s="55" t="str">
        <f>UPPER("Week "&amp;IF(ROUNDUP(DAY(tbl_raw_data[[#This Row],[Updated_date]])/7,0)=5,4,ROUNDUP(DAY(tbl_raw_data[[#This Row],[Updated_date]])/7,0)))</f>
        <v>WEEK 4</v>
      </c>
      <c r="N5832" s="57" t="str">
        <f>UPPER(VLOOKUP(tbl_raw_data[[#This Row],[Analyst]],[1]setting!$A$1:$B$15,2,0))</f>
        <v>CAMERON</v>
      </c>
      <c r="O5832" s="57" t="str">
        <f>UPPER(tbl_raw_data[[#This Row],[Outcome]])</f>
        <v>APPROVE</v>
      </c>
      <c r="P5832" s="57" t="str">
        <f>UPPER(tbl_raw_data[[#This Row],[Queue Name]])</f>
        <v>CONSUMER EXISTING</v>
      </c>
      <c r="Q5832" s="57" t="str">
        <f>IF(tbl_raw_data[[#This Row],[time_taken_in_mins]]&lt;=20,"SLA_MET","SLA_NOT_MET")</f>
        <v>SLA_NOT_MET</v>
      </c>
    </row>
    <row r="5833" spans="1:17" ht="15" customHeight="1" x14ac:dyDescent="0.25">
      <c r="A5833" s="17" t="s">
        <v>5195</v>
      </c>
      <c r="B5833" s="18">
        <v>45166.473321759258</v>
      </c>
      <c r="C5833" s="19">
        <v>45166.48332175926</v>
      </c>
      <c r="D5833" s="20" t="s">
        <v>13</v>
      </c>
      <c r="E5833" s="21" t="s">
        <v>28</v>
      </c>
      <c r="F5833" s="20" t="s">
        <v>86</v>
      </c>
      <c r="G5833" s="105"/>
      <c r="H58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3" s="48">
        <f>tbl_raw_data[[#This Row],[Date Actioned]]-tbl_raw_data[[#This Row],[Date Tagged]]</f>
        <v>1.0000000002037268E-2</v>
      </c>
      <c r="J5833" s="50">
        <f>HOUR(tbl_raw_data[[#This Row],[time_taken]])*60+MINUTE(tbl_raw_data[[#This Row],[time_taken]])+SECOND(tbl_raw_data[[#This Row],[time_taken]])/60</f>
        <v>14.4</v>
      </c>
      <c r="K5833" s="54">
        <f>DATE(YEAR(tbl_raw_data[[#This Row],[Date Actioned]]), MONTH(tbl_raw_data[[#This Row],[Date Actioned]]), DAY(tbl_raw_data[[#This Row],[Date Actioned]]))</f>
        <v>45166</v>
      </c>
      <c r="L5833" s="55" t="str">
        <f>UPPER(TEXT(tbl_raw_data[[#This Row],[Updated_date]],"MMMM"))</f>
        <v>AUGUST</v>
      </c>
      <c r="M5833" s="55" t="str">
        <f>UPPER("Week "&amp;IF(ROUNDUP(DAY(tbl_raw_data[[#This Row],[Updated_date]])/7,0)=5,4,ROUNDUP(DAY(tbl_raw_data[[#This Row],[Updated_date]])/7,0)))</f>
        <v>WEEK 4</v>
      </c>
      <c r="N5833" s="57" t="str">
        <f>UPPER(VLOOKUP(tbl_raw_data[[#This Row],[Analyst]],[1]setting!$A$1:$B$15,2,0))</f>
        <v>ASIF</v>
      </c>
      <c r="O5833" s="57" t="str">
        <f>UPPER(tbl_raw_data[[#This Row],[Outcome]])</f>
        <v>APPROVE</v>
      </c>
      <c r="P5833" s="57" t="str">
        <f>UPPER(tbl_raw_data[[#This Row],[Queue Name]])</f>
        <v>CONSUMER EXISTING</v>
      </c>
      <c r="Q5833" s="57" t="str">
        <f>IF(tbl_raw_data[[#This Row],[time_taken_in_mins]]&lt;=20,"SLA_MET","SLA_NOT_MET")</f>
        <v>SLA_MET</v>
      </c>
    </row>
    <row r="5834" spans="1:17" ht="15" customHeight="1" x14ac:dyDescent="0.25">
      <c r="A5834" s="17" t="s">
        <v>6036</v>
      </c>
      <c r="B5834" s="18">
        <v>45166.473715277774</v>
      </c>
      <c r="C5834" s="19">
        <v>45166.485729166663</v>
      </c>
      <c r="D5834" s="20" t="s">
        <v>13</v>
      </c>
      <c r="E5834" s="21" t="s">
        <v>28</v>
      </c>
      <c r="F5834" s="20" t="s">
        <v>42</v>
      </c>
      <c r="G5834" s="105"/>
      <c r="H58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4" s="48">
        <f>tbl_raw_data[[#This Row],[Date Actioned]]-tbl_raw_data[[#This Row],[Date Tagged]]</f>
        <v>1.2013888888759539E-2</v>
      </c>
      <c r="J5834" s="50">
        <f>HOUR(tbl_raw_data[[#This Row],[time_taken]])*60+MINUTE(tbl_raw_data[[#This Row],[time_taken]])+SECOND(tbl_raw_data[[#This Row],[time_taken]])/60</f>
        <v>17.3</v>
      </c>
      <c r="K5834" s="54">
        <f>DATE(YEAR(tbl_raw_data[[#This Row],[Date Actioned]]), MONTH(tbl_raw_data[[#This Row],[Date Actioned]]), DAY(tbl_raw_data[[#This Row],[Date Actioned]]))</f>
        <v>45166</v>
      </c>
      <c r="L5834" s="55" t="str">
        <f>UPPER(TEXT(tbl_raw_data[[#This Row],[Updated_date]],"MMMM"))</f>
        <v>AUGUST</v>
      </c>
      <c r="M5834" s="55" t="str">
        <f>UPPER("Week "&amp;IF(ROUNDUP(DAY(tbl_raw_data[[#This Row],[Updated_date]])/7,0)=5,4,ROUNDUP(DAY(tbl_raw_data[[#This Row],[Updated_date]])/7,0)))</f>
        <v>WEEK 4</v>
      </c>
      <c r="N5834" s="57" t="str">
        <f>UPPER(VLOOKUP(tbl_raw_data[[#This Row],[Analyst]],[1]setting!$A$1:$B$15,2,0))</f>
        <v>NITESH</v>
      </c>
      <c r="O5834" s="57" t="str">
        <f>UPPER(tbl_raw_data[[#This Row],[Outcome]])</f>
        <v>APPROVE</v>
      </c>
      <c r="P5834" s="57" t="str">
        <f>UPPER(tbl_raw_data[[#This Row],[Queue Name]])</f>
        <v>CONSUMER EXISTING</v>
      </c>
      <c r="Q5834" s="57" t="str">
        <f>IF(tbl_raw_data[[#This Row],[time_taken_in_mins]]&lt;=20,"SLA_MET","SLA_NOT_MET")</f>
        <v>SLA_MET</v>
      </c>
    </row>
    <row r="5835" spans="1:17" ht="15" customHeight="1" x14ac:dyDescent="0.25">
      <c r="A5835" s="17" t="s">
        <v>5355</v>
      </c>
      <c r="B5835" s="18">
        <v>45166.47625</v>
      </c>
      <c r="C5835" s="19">
        <v>45166.486539351848</v>
      </c>
      <c r="D5835" s="20" t="s">
        <v>13</v>
      </c>
      <c r="E5835" s="21" t="s">
        <v>28</v>
      </c>
      <c r="F5835" s="20" t="s">
        <v>109</v>
      </c>
      <c r="G5835" s="105" t="s">
        <v>29</v>
      </c>
      <c r="H58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35" s="48">
        <f>tbl_raw_data[[#This Row],[Date Actioned]]-tbl_raw_data[[#This Row],[Date Tagged]]</f>
        <v>1.0289351848769002E-2</v>
      </c>
      <c r="J5835" s="50">
        <f>HOUR(tbl_raw_data[[#This Row],[time_taken]])*60+MINUTE(tbl_raw_data[[#This Row],[time_taken]])+SECOND(tbl_raw_data[[#This Row],[time_taken]])/60</f>
        <v>14.816666666666666</v>
      </c>
      <c r="K5835" s="54">
        <f>DATE(YEAR(tbl_raw_data[[#This Row],[Date Actioned]]), MONTH(tbl_raw_data[[#This Row],[Date Actioned]]), DAY(tbl_raw_data[[#This Row],[Date Actioned]]))</f>
        <v>45166</v>
      </c>
      <c r="L5835" s="55" t="str">
        <f>UPPER(TEXT(tbl_raw_data[[#This Row],[Updated_date]],"MMMM"))</f>
        <v>AUGUST</v>
      </c>
      <c r="M5835" s="55" t="str">
        <f>UPPER("Week "&amp;IF(ROUNDUP(DAY(tbl_raw_data[[#This Row],[Updated_date]])/7,0)=5,4,ROUNDUP(DAY(tbl_raw_data[[#This Row],[Updated_date]])/7,0)))</f>
        <v>WEEK 4</v>
      </c>
      <c r="N5835" s="57" t="str">
        <f>UPPER(VLOOKUP(tbl_raw_data[[#This Row],[Analyst]],[1]setting!$A$1:$B$15,2,0))</f>
        <v>NAVED</v>
      </c>
      <c r="O5835" s="57" t="str">
        <f>UPPER(tbl_raw_data[[#This Row],[Outcome]])</f>
        <v>APPROVE</v>
      </c>
      <c r="P5835" s="57" t="str">
        <f>UPPER(tbl_raw_data[[#This Row],[Queue Name]])</f>
        <v>CONSUMER EXISTING</v>
      </c>
      <c r="Q5835" s="57" t="str">
        <f>IF(tbl_raw_data[[#This Row],[time_taken_in_mins]]&lt;=20,"SLA_MET","SLA_NOT_MET")</f>
        <v>SLA_MET</v>
      </c>
    </row>
    <row r="5836" spans="1:17" ht="15" customHeight="1" x14ac:dyDescent="0.25">
      <c r="A5836" s="17" t="s">
        <v>6744</v>
      </c>
      <c r="B5836" s="18">
        <v>45166.477800925924</v>
      </c>
      <c r="C5836" s="19">
        <v>45166.493020833332</v>
      </c>
      <c r="D5836" s="20" t="s">
        <v>13</v>
      </c>
      <c r="E5836" s="21" t="s">
        <v>9</v>
      </c>
      <c r="F5836" s="20" t="s">
        <v>109</v>
      </c>
      <c r="G5836" s="105"/>
      <c r="H58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6" s="48">
        <f>tbl_raw_data[[#This Row],[Date Actioned]]-tbl_raw_data[[#This Row],[Date Tagged]]</f>
        <v>1.5219907407299615E-2</v>
      </c>
      <c r="J5836" s="50">
        <f>HOUR(tbl_raw_data[[#This Row],[time_taken]])*60+MINUTE(tbl_raw_data[[#This Row],[time_taken]])+SECOND(tbl_raw_data[[#This Row],[time_taken]])/60</f>
        <v>21.916666666666668</v>
      </c>
      <c r="K5836" s="54">
        <f>DATE(YEAR(tbl_raw_data[[#This Row],[Date Actioned]]), MONTH(tbl_raw_data[[#This Row],[Date Actioned]]), DAY(tbl_raw_data[[#This Row],[Date Actioned]]))</f>
        <v>45166</v>
      </c>
      <c r="L5836" s="55" t="str">
        <f>UPPER(TEXT(tbl_raw_data[[#This Row],[Updated_date]],"MMMM"))</f>
        <v>AUGUST</v>
      </c>
      <c r="M5836" s="55" t="str">
        <f>UPPER("Week "&amp;IF(ROUNDUP(DAY(tbl_raw_data[[#This Row],[Updated_date]])/7,0)=5,4,ROUNDUP(DAY(tbl_raw_data[[#This Row],[Updated_date]])/7,0)))</f>
        <v>WEEK 4</v>
      </c>
      <c r="N5836" s="57" t="str">
        <f>UPPER(VLOOKUP(tbl_raw_data[[#This Row],[Analyst]],[1]setting!$A$1:$B$15,2,0))</f>
        <v>NAVED</v>
      </c>
      <c r="O5836" s="57" t="str">
        <f>UPPER(tbl_raw_data[[#This Row],[Outcome]])</f>
        <v>APPROVE</v>
      </c>
      <c r="P5836" s="57" t="str">
        <f>UPPER(tbl_raw_data[[#This Row],[Queue Name]])</f>
        <v>CONSUMER PRE BUREAU</v>
      </c>
      <c r="Q5836" s="57" t="str">
        <f>IF(tbl_raw_data[[#This Row],[time_taken_in_mins]]&lt;=20,"SLA_MET","SLA_NOT_MET")</f>
        <v>SLA_NOT_MET</v>
      </c>
    </row>
    <row r="5837" spans="1:17" ht="15" customHeight="1" x14ac:dyDescent="0.25">
      <c r="A5837" s="17" t="s">
        <v>4426</v>
      </c>
      <c r="B5837" s="18">
        <v>45166.483043981483</v>
      </c>
      <c r="C5837" s="19">
        <v>45166.491493055553</v>
      </c>
      <c r="D5837" s="20" t="s">
        <v>13</v>
      </c>
      <c r="E5837" s="21" t="s">
        <v>41</v>
      </c>
      <c r="F5837" s="20" t="s">
        <v>55</v>
      </c>
      <c r="G5837" s="105"/>
      <c r="H58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7" s="48">
        <f>tbl_raw_data[[#This Row],[Date Actioned]]-tbl_raw_data[[#This Row],[Date Tagged]]</f>
        <v>8.4490740700857714E-3</v>
      </c>
      <c r="J5837" s="50">
        <f>HOUR(tbl_raw_data[[#This Row],[time_taken]])*60+MINUTE(tbl_raw_data[[#This Row],[time_taken]])+SECOND(tbl_raw_data[[#This Row],[time_taken]])/60</f>
        <v>12.166666666666666</v>
      </c>
      <c r="K5837" s="54">
        <f>DATE(YEAR(tbl_raw_data[[#This Row],[Date Actioned]]), MONTH(tbl_raw_data[[#This Row],[Date Actioned]]), DAY(tbl_raw_data[[#This Row],[Date Actioned]]))</f>
        <v>45166</v>
      </c>
      <c r="L5837" s="55" t="str">
        <f>UPPER(TEXT(tbl_raw_data[[#This Row],[Updated_date]],"MMMM"))</f>
        <v>AUGUST</v>
      </c>
      <c r="M5837" s="55" t="str">
        <f>UPPER("Week "&amp;IF(ROUNDUP(DAY(tbl_raw_data[[#This Row],[Updated_date]])/7,0)=5,4,ROUNDUP(DAY(tbl_raw_data[[#This Row],[Updated_date]])/7,0)))</f>
        <v>WEEK 4</v>
      </c>
      <c r="N5837" s="57" t="str">
        <f>UPPER(VLOOKUP(tbl_raw_data[[#This Row],[Analyst]],[1]setting!$A$1:$B$15,2,0))</f>
        <v>CAMERON</v>
      </c>
      <c r="O5837" s="57" t="str">
        <f>UPPER(tbl_raw_data[[#This Row],[Outcome]])</f>
        <v>APPROVE</v>
      </c>
      <c r="P5837" s="57" t="str">
        <f>UPPER(tbl_raw_data[[#This Row],[Queue Name]])</f>
        <v>CONSUMER POST BUREAU</v>
      </c>
      <c r="Q5837" s="57" t="str">
        <f>IF(tbl_raw_data[[#This Row],[time_taken_in_mins]]&lt;=20,"SLA_MET","SLA_NOT_MET")</f>
        <v>SLA_MET</v>
      </c>
    </row>
    <row r="5838" spans="1:17" ht="15" customHeight="1" x14ac:dyDescent="0.25">
      <c r="A5838" s="17" t="s">
        <v>1662</v>
      </c>
      <c r="B5838" s="18">
        <v>45166.483067129629</v>
      </c>
      <c r="C5838" s="19">
        <v>45166.487708333334</v>
      </c>
      <c r="D5838" s="20" t="s">
        <v>13</v>
      </c>
      <c r="E5838" s="21" t="s">
        <v>41</v>
      </c>
      <c r="F5838" s="20" t="s">
        <v>86</v>
      </c>
      <c r="G5838" s="105"/>
      <c r="H58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8" s="48">
        <f>tbl_raw_data[[#This Row],[Date Actioned]]-tbl_raw_data[[#This Row],[Date Tagged]]</f>
        <v>4.6412037045229226E-3</v>
      </c>
      <c r="J5838" s="50">
        <f>HOUR(tbl_raw_data[[#This Row],[time_taken]])*60+MINUTE(tbl_raw_data[[#This Row],[time_taken]])+SECOND(tbl_raw_data[[#This Row],[time_taken]])/60</f>
        <v>6.6833333333333336</v>
      </c>
      <c r="K5838" s="54">
        <f>DATE(YEAR(tbl_raw_data[[#This Row],[Date Actioned]]), MONTH(tbl_raw_data[[#This Row],[Date Actioned]]), DAY(tbl_raw_data[[#This Row],[Date Actioned]]))</f>
        <v>45166</v>
      </c>
      <c r="L5838" s="55" t="str">
        <f>UPPER(TEXT(tbl_raw_data[[#This Row],[Updated_date]],"MMMM"))</f>
        <v>AUGUST</v>
      </c>
      <c r="M5838" s="55" t="str">
        <f>UPPER("Week "&amp;IF(ROUNDUP(DAY(tbl_raw_data[[#This Row],[Updated_date]])/7,0)=5,4,ROUNDUP(DAY(tbl_raw_data[[#This Row],[Updated_date]])/7,0)))</f>
        <v>WEEK 4</v>
      </c>
      <c r="N5838" s="57" t="str">
        <f>UPPER(VLOOKUP(tbl_raw_data[[#This Row],[Analyst]],[1]setting!$A$1:$B$15,2,0))</f>
        <v>ASIF</v>
      </c>
      <c r="O5838" s="57" t="str">
        <f>UPPER(tbl_raw_data[[#This Row],[Outcome]])</f>
        <v>APPROVE</v>
      </c>
      <c r="P5838" s="57" t="str">
        <f>UPPER(tbl_raw_data[[#This Row],[Queue Name]])</f>
        <v>CONSUMER POST BUREAU</v>
      </c>
      <c r="Q5838" s="57" t="str">
        <f>IF(tbl_raw_data[[#This Row],[time_taken_in_mins]]&lt;=20,"SLA_MET","SLA_NOT_MET")</f>
        <v>SLA_MET</v>
      </c>
    </row>
    <row r="5839" spans="1:17" ht="15" customHeight="1" x14ac:dyDescent="0.25">
      <c r="A5839" s="17" t="s">
        <v>1520</v>
      </c>
      <c r="B5839" s="18">
        <v>45166.486261574071</v>
      </c>
      <c r="C5839" s="19">
        <v>45166.490740740737</v>
      </c>
      <c r="D5839" s="20" t="s">
        <v>13</v>
      </c>
      <c r="E5839" s="21" t="s">
        <v>41</v>
      </c>
      <c r="F5839" s="20" t="s">
        <v>86</v>
      </c>
      <c r="G5839" s="105"/>
      <c r="H58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39" s="48">
        <f>tbl_raw_data[[#This Row],[Date Actioned]]-tbl_raw_data[[#This Row],[Date Tagged]]</f>
        <v>4.4791666659875773E-3</v>
      </c>
      <c r="J5839" s="50">
        <f>HOUR(tbl_raw_data[[#This Row],[time_taken]])*60+MINUTE(tbl_raw_data[[#This Row],[time_taken]])+SECOND(tbl_raw_data[[#This Row],[time_taken]])/60</f>
        <v>6.45</v>
      </c>
      <c r="K5839" s="54">
        <f>DATE(YEAR(tbl_raw_data[[#This Row],[Date Actioned]]), MONTH(tbl_raw_data[[#This Row],[Date Actioned]]), DAY(tbl_raw_data[[#This Row],[Date Actioned]]))</f>
        <v>45166</v>
      </c>
      <c r="L5839" s="55" t="str">
        <f>UPPER(TEXT(tbl_raw_data[[#This Row],[Updated_date]],"MMMM"))</f>
        <v>AUGUST</v>
      </c>
      <c r="M5839" s="55" t="str">
        <f>UPPER("Week "&amp;IF(ROUNDUP(DAY(tbl_raw_data[[#This Row],[Updated_date]])/7,0)=5,4,ROUNDUP(DAY(tbl_raw_data[[#This Row],[Updated_date]])/7,0)))</f>
        <v>WEEK 4</v>
      </c>
      <c r="N5839" s="57" t="str">
        <f>UPPER(VLOOKUP(tbl_raw_data[[#This Row],[Analyst]],[1]setting!$A$1:$B$15,2,0))</f>
        <v>ASIF</v>
      </c>
      <c r="O5839" s="57" t="str">
        <f>UPPER(tbl_raw_data[[#This Row],[Outcome]])</f>
        <v>APPROVE</v>
      </c>
      <c r="P5839" s="57" t="str">
        <f>UPPER(tbl_raw_data[[#This Row],[Queue Name]])</f>
        <v>CONSUMER POST BUREAU</v>
      </c>
      <c r="Q5839" s="57" t="str">
        <f>IF(tbl_raw_data[[#This Row],[time_taken_in_mins]]&lt;=20,"SLA_MET","SLA_NOT_MET")</f>
        <v>SLA_MET</v>
      </c>
    </row>
    <row r="5840" spans="1:17" ht="15" customHeight="1" x14ac:dyDescent="0.25">
      <c r="A5840" s="17" t="s">
        <v>3601</v>
      </c>
      <c r="B5840" s="18">
        <v>45166.487685185188</v>
      </c>
      <c r="C5840" s="19">
        <v>45166.494849537034</v>
      </c>
      <c r="D5840" s="20" t="s">
        <v>13</v>
      </c>
      <c r="E5840" s="21" t="s">
        <v>28</v>
      </c>
      <c r="F5840" s="20" t="s">
        <v>86</v>
      </c>
      <c r="G5840" s="105"/>
      <c r="H58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0" s="48">
        <f>tbl_raw_data[[#This Row],[Date Actioned]]-tbl_raw_data[[#This Row],[Date Tagged]]</f>
        <v>7.1643518458586186E-3</v>
      </c>
      <c r="J5840" s="50">
        <f>HOUR(tbl_raw_data[[#This Row],[time_taken]])*60+MINUTE(tbl_raw_data[[#This Row],[time_taken]])+SECOND(tbl_raw_data[[#This Row],[time_taken]])/60</f>
        <v>10.316666666666666</v>
      </c>
      <c r="K5840" s="54">
        <f>DATE(YEAR(tbl_raw_data[[#This Row],[Date Actioned]]), MONTH(tbl_raw_data[[#This Row],[Date Actioned]]), DAY(tbl_raw_data[[#This Row],[Date Actioned]]))</f>
        <v>45166</v>
      </c>
      <c r="L5840" s="55" t="str">
        <f>UPPER(TEXT(tbl_raw_data[[#This Row],[Updated_date]],"MMMM"))</f>
        <v>AUGUST</v>
      </c>
      <c r="M5840" s="55" t="str">
        <f>UPPER("Week "&amp;IF(ROUNDUP(DAY(tbl_raw_data[[#This Row],[Updated_date]])/7,0)=5,4,ROUNDUP(DAY(tbl_raw_data[[#This Row],[Updated_date]])/7,0)))</f>
        <v>WEEK 4</v>
      </c>
      <c r="N5840" s="57" t="str">
        <f>UPPER(VLOOKUP(tbl_raw_data[[#This Row],[Analyst]],[1]setting!$A$1:$B$15,2,0))</f>
        <v>ASIF</v>
      </c>
      <c r="O5840" s="57" t="str">
        <f>UPPER(tbl_raw_data[[#This Row],[Outcome]])</f>
        <v>APPROVE</v>
      </c>
      <c r="P5840" s="57" t="str">
        <f>UPPER(tbl_raw_data[[#This Row],[Queue Name]])</f>
        <v>CONSUMER EXISTING</v>
      </c>
      <c r="Q5840" s="57" t="str">
        <f>IF(tbl_raw_data[[#This Row],[time_taken_in_mins]]&lt;=20,"SLA_MET","SLA_NOT_MET")</f>
        <v>SLA_MET</v>
      </c>
    </row>
    <row r="5841" spans="1:17" ht="15" customHeight="1" x14ac:dyDescent="0.25">
      <c r="A5841" s="17" t="s">
        <v>4599</v>
      </c>
      <c r="B5841" s="18">
        <v>45166.488576388889</v>
      </c>
      <c r="C5841" s="19">
        <v>45166.497314814813</v>
      </c>
      <c r="D5841" s="20" t="s">
        <v>13</v>
      </c>
      <c r="E5841" s="21" t="s">
        <v>28</v>
      </c>
      <c r="F5841" s="20" t="s">
        <v>55</v>
      </c>
      <c r="G5841" s="105" t="s">
        <v>29</v>
      </c>
      <c r="H58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1" s="48">
        <f>tbl_raw_data[[#This Row],[Date Actioned]]-tbl_raw_data[[#This Row],[Date Tagged]]</f>
        <v>8.7384259240934625E-3</v>
      </c>
      <c r="J5841" s="50">
        <f>HOUR(tbl_raw_data[[#This Row],[time_taken]])*60+MINUTE(tbl_raw_data[[#This Row],[time_taken]])+SECOND(tbl_raw_data[[#This Row],[time_taken]])/60</f>
        <v>12.583333333333334</v>
      </c>
      <c r="K5841" s="54">
        <f>DATE(YEAR(tbl_raw_data[[#This Row],[Date Actioned]]), MONTH(tbl_raw_data[[#This Row],[Date Actioned]]), DAY(tbl_raw_data[[#This Row],[Date Actioned]]))</f>
        <v>45166</v>
      </c>
      <c r="L5841" s="55" t="str">
        <f>UPPER(TEXT(tbl_raw_data[[#This Row],[Updated_date]],"MMMM"))</f>
        <v>AUGUST</v>
      </c>
      <c r="M5841" s="55" t="str">
        <f>UPPER("Week "&amp;IF(ROUNDUP(DAY(tbl_raw_data[[#This Row],[Updated_date]])/7,0)=5,4,ROUNDUP(DAY(tbl_raw_data[[#This Row],[Updated_date]])/7,0)))</f>
        <v>WEEK 4</v>
      </c>
      <c r="N5841" s="57" t="str">
        <f>UPPER(VLOOKUP(tbl_raw_data[[#This Row],[Analyst]],[1]setting!$A$1:$B$15,2,0))</f>
        <v>CAMERON</v>
      </c>
      <c r="O5841" s="57" t="str">
        <f>UPPER(tbl_raw_data[[#This Row],[Outcome]])</f>
        <v>APPROVE</v>
      </c>
      <c r="P5841" s="57" t="str">
        <f>UPPER(tbl_raw_data[[#This Row],[Queue Name]])</f>
        <v>CONSUMER EXISTING</v>
      </c>
      <c r="Q5841" s="57" t="str">
        <f>IF(tbl_raw_data[[#This Row],[time_taken_in_mins]]&lt;=20,"SLA_MET","SLA_NOT_MET")</f>
        <v>SLA_MET</v>
      </c>
    </row>
    <row r="5842" spans="1:17" ht="15" customHeight="1" x14ac:dyDescent="0.25">
      <c r="A5842" s="17" t="s">
        <v>5949</v>
      </c>
      <c r="B5842" s="18">
        <v>45166.488877314812</v>
      </c>
      <c r="C5842" s="19">
        <v>45166.500625000001</v>
      </c>
      <c r="D5842" s="20" t="s">
        <v>13</v>
      </c>
      <c r="E5842" s="21" t="s">
        <v>28</v>
      </c>
      <c r="F5842" s="20" t="s">
        <v>109</v>
      </c>
      <c r="G5842" s="105" t="s">
        <v>546</v>
      </c>
      <c r="H58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2" s="48">
        <f>tbl_raw_data[[#This Row],[Date Actioned]]-tbl_raw_data[[#This Row],[Date Tagged]]</f>
        <v>1.1747685188311152E-2</v>
      </c>
      <c r="J5842" s="50">
        <f>HOUR(tbl_raw_data[[#This Row],[time_taken]])*60+MINUTE(tbl_raw_data[[#This Row],[time_taken]])+SECOND(tbl_raw_data[[#This Row],[time_taken]])/60</f>
        <v>16.916666666666668</v>
      </c>
      <c r="K5842" s="54">
        <f>DATE(YEAR(tbl_raw_data[[#This Row],[Date Actioned]]), MONTH(tbl_raw_data[[#This Row],[Date Actioned]]), DAY(tbl_raw_data[[#This Row],[Date Actioned]]))</f>
        <v>45166</v>
      </c>
      <c r="L5842" s="55" t="str">
        <f>UPPER(TEXT(tbl_raw_data[[#This Row],[Updated_date]],"MMMM"))</f>
        <v>AUGUST</v>
      </c>
      <c r="M5842" s="55" t="str">
        <f>UPPER("Week "&amp;IF(ROUNDUP(DAY(tbl_raw_data[[#This Row],[Updated_date]])/7,0)=5,4,ROUNDUP(DAY(tbl_raw_data[[#This Row],[Updated_date]])/7,0)))</f>
        <v>WEEK 4</v>
      </c>
      <c r="N5842" s="57" t="str">
        <f>UPPER(VLOOKUP(tbl_raw_data[[#This Row],[Analyst]],[1]setting!$A$1:$B$15,2,0))</f>
        <v>NAVED</v>
      </c>
      <c r="O5842" s="57" t="str">
        <f>UPPER(tbl_raw_data[[#This Row],[Outcome]])</f>
        <v>APPROVE</v>
      </c>
      <c r="P5842" s="57" t="str">
        <f>UPPER(tbl_raw_data[[#This Row],[Queue Name]])</f>
        <v>CONSUMER EXISTING</v>
      </c>
      <c r="Q5842" s="57" t="str">
        <f>IF(tbl_raw_data[[#This Row],[time_taken_in_mins]]&lt;=20,"SLA_MET","SLA_NOT_MET")</f>
        <v>SLA_MET</v>
      </c>
    </row>
    <row r="5843" spans="1:17" ht="15" customHeight="1" x14ac:dyDescent="0.25">
      <c r="A5843" s="17" t="s">
        <v>6499</v>
      </c>
      <c r="B5843" s="18">
        <v>45166.48909722222</v>
      </c>
      <c r="C5843" s="19">
        <v>45166.502893518518</v>
      </c>
      <c r="D5843" s="20" t="s">
        <v>13</v>
      </c>
      <c r="E5843" s="21" t="s">
        <v>9</v>
      </c>
      <c r="F5843" s="20" t="s">
        <v>55</v>
      </c>
      <c r="G5843" s="105" t="s">
        <v>29</v>
      </c>
      <c r="H58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3" s="48">
        <f>tbl_raw_data[[#This Row],[Date Actioned]]-tbl_raw_data[[#This Row],[Date Tagged]]</f>
        <v>1.3796296298096422E-2</v>
      </c>
      <c r="J5843" s="50">
        <f>HOUR(tbl_raw_data[[#This Row],[time_taken]])*60+MINUTE(tbl_raw_data[[#This Row],[time_taken]])+SECOND(tbl_raw_data[[#This Row],[time_taken]])/60</f>
        <v>19.866666666666667</v>
      </c>
      <c r="K5843" s="54">
        <f>DATE(YEAR(tbl_raw_data[[#This Row],[Date Actioned]]), MONTH(tbl_raw_data[[#This Row],[Date Actioned]]), DAY(tbl_raw_data[[#This Row],[Date Actioned]]))</f>
        <v>45166</v>
      </c>
      <c r="L5843" s="55" t="str">
        <f>UPPER(TEXT(tbl_raw_data[[#This Row],[Updated_date]],"MMMM"))</f>
        <v>AUGUST</v>
      </c>
      <c r="M5843" s="55" t="str">
        <f>UPPER("Week "&amp;IF(ROUNDUP(DAY(tbl_raw_data[[#This Row],[Updated_date]])/7,0)=5,4,ROUNDUP(DAY(tbl_raw_data[[#This Row],[Updated_date]])/7,0)))</f>
        <v>WEEK 4</v>
      </c>
      <c r="N5843" s="57" t="str">
        <f>UPPER(VLOOKUP(tbl_raw_data[[#This Row],[Analyst]],[1]setting!$A$1:$B$15,2,0))</f>
        <v>CAMERON</v>
      </c>
      <c r="O5843" s="57" t="str">
        <f>UPPER(tbl_raw_data[[#This Row],[Outcome]])</f>
        <v>APPROVE</v>
      </c>
      <c r="P5843" s="57" t="str">
        <f>UPPER(tbl_raw_data[[#This Row],[Queue Name]])</f>
        <v>CONSUMER PRE BUREAU</v>
      </c>
      <c r="Q5843" s="57" t="str">
        <f>IF(tbl_raw_data[[#This Row],[time_taken_in_mins]]&lt;=20,"SLA_MET","SLA_NOT_MET")</f>
        <v>SLA_MET</v>
      </c>
    </row>
    <row r="5844" spans="1:17" ht="15" customHeight="1" x14ac:dyDescent="0.25">
      <c r="A5844" s="17" t="s">
        <v>1060</v>
      </c>
      <c r="B5844" s="18">
        <v>45166.491296296299</v>
      </c>
      <c r="C5844" s="19">
        <v>45166.495046296295</v>
      </c>
      <c r="D5844" s="20" t="s">
        <v>13</v>
      </c>
      <c r="E5844" s="21" t="s">
        <v>41</v>
      </c>
      <c r="F5844" s="20" t="s">
        <v>228</v>
      </c>
      <c r="G5844" s="105"/>
      <c r="H58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4" s="48">
        <f>tbl_raw_data[[#This Row],[Date Actioned]]-tbl_raw_data[[#This Row],[Date Tagged]]</f>
        <v>3.749999996216502E-3</v>
      </c>
      <c r="J5844" s="50">
        <f>HOUR(tbl_raw_data[[#This Row],[time_taken]])*60+MINUTE(tbl_raw_data[[#This Row],[time_taken]])+SECOND(tbl_raw_data[[#This Row],[time_taken]])/60</f>
        <v>5.4</v>
      </c>
      <c r="K5844" s="54">
        <f>DATE(YEAR(tbl_raw_data[[#This Row],[Date Actioned]]), MONTH(tbl_raw_data[[#This Row],[Date Actioned]]), DAY(tbl_raw_data[[#This Row],[Date Actioned]]))</f>
        <v>45166</v>
      </c>
      <c r="L5844" s="55" t="str">
        <f>UPPER(TEXT(tbl_raw_data[[#This Row],[Updated_date]],"MMMM"))</f>
        <v>AUGUST</v>
      </c>
      <c r="M5844" s="55" t="str">
        <f>UPPER("Week "&amp;IF(ROUNDUP(DAY(tbl_raw_data[[#This Row],[Updated_date]])/7,0)=5,4,ROUNDUP(DAY(tbl_raw_data[[#This Row],[Updated_date]])/7,0)))</f>
        <v>WEEK 4</v>
      </c>
      <c r="N5844" s="57" t="str">
        <f>UPPER(VLOOKUP(tbl_raw_data[[#This Row],[Analyst]],[1]setting!$A$1:$B$15,2,0))</f>
        <v>OUADIR</v>
      </c>
      <c r="O5844" s="57" t="str">
        <f>UPPER(tbl_raw_data[[#This Row],[Outcome]])</f>
        <v>APPROVE</v>
      </c>
      <c r="P5844" s="57" t="str">
        <f>UPPER(tbl_raw_data[[#This Row],[Queue Name]])</f>
        <v>CONSUMER POST BUREAU</v>
      </c>
      <c r="Q5844" s="57" t="str">
        <f>IF(tbl_raw_data[[#This Row],[time_taken_in_mins]]&lt;=20,"SLA_MET","SLA_NOT_MET")</f>
        <v>SLA_MET</v>
      </c>
    </row>
    <row r="5845" spans="1:17" ht="15" customHeight="1" x14ac:dyDescent="0.25">
      <c r="A5845" s="17" t="s">
        <v>3527</v>
      </c>
      <c r="B5845" s="18">
        <v>45166.493148148147</v>
      </c>
      <c r="C5845" s="19">
        <v>45166.500208333331</v>
      </c>
      <c r="D5845" s="20" t="s">
        <v>46</v>
      </c>
      <c r="E5845" s="21" t="s">
        <v>41</v>
      </c>
      <c r="F5845" s="20" t="s">
        <v>228</v>
      </c>
      <c r="G5845" s="105"/>
      <c r="H58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5" s="48">
        <f>tbl_raw_data[[#This Row],[Date Actioned]]-tbl_raw_data[[#This Row],[Date Tagged]]</f>
        <v>7.0601851839455776E-3</v>
      </c>
      <c r="J5845" s="50">
        <f>HOUR(tbl_raw_data[[#This Row],[time_taken]])*60+MINUTE(tbl_raw_data[[#This Row],[time_taken]])+SECOND(tbl_raw_data[[#This Row],[time_taken]])/60</f>
        <v>10.166666666666666</v>
      </c>
      <c r="K5845" s="54">
        <f>DATE(YEAR(tbl_raw_data[[#This Row],[Date Actioned]]), MONTH(tbl_raw_data[[#This Row],[Date Actioned]]), DAY(tbl_raw_data[[#This Row],[Date Actioned]]))</f>
        <v>45166</v>
      </c>
      <c r="L5845" s="55" t="str">
        <f>UPPER(TEXT(tbl_raw_data[[#This Row],[Updated_date]],"MMMM"))</f>
        <v>AUGUST</v>
      </c>
      <c r="M5845" s="55" t="str">
        <f>UPPER("Week "&amp;IF(ROUNDUP(DAY(tbl_raw_data[[#This Row],[Updated_date]])/7,0)=5,4,ROUNDUP(DAY(tbl_raw_data[[#This Row],[Updated_date]])/7,0)))</f>
        <v>WEEK 4</v>
      </c>
      <c r="N5845" s="57" t="str">
        <f>UPPER(VLOOKUP(tbl_raw_data[[#This Row],[Analyst]],[1]setting!$A$1:$B$15,2,0))</f>
        <v>OUADIR</v>
      </c>
      <c r="O5845" s="57" t="str">
        <f>UPPER(tbl_raw_data[[#This Row],[Outcome]])</f>
        <v>DECLINE</v>
      </c>
      <c r="P5845" s="57" t="str">
        <f>UPPER(tbl_raw_data[[#This Row],[Queue Name]])</f>
        <v>CONSUMER POST BUREAU</v>
      </c>
      <c r="Q5845" s="57" t="str">
        <f>IF(tbl_raw_data[[#This Row],[time_taken_in_mins]]&lt;=20,"SLA_MET","SLA_NOT_MET")</f>
        <v>SLA_MET</v>
      </c>
    </row>
    <row r="5846" spans="1:17" ht="15" customHeight="1" x14ac:dyDescent="0.25">
      <c r="A5846" s="17" t="s">
        <v>1719</v>
      </c>
      <c r="B5846" s="18">
        <v>45166.494791666664</v>
      </c>
      <c r="C5846" s="19">
        <v>45166.499490740738</v>
      </c>
      <c r="D5846" s="20" t="s">
        <v>13</v>
      </c>
      <c r="E5846" s="21" t="s">
        <v>28</v>
      </c>
      <c r="F5846" s="20" t="s">
        <v>86</v>
      </c>
      <c r="G5846" s="105"/>
      <c r="H58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6" s="48">
        <f>tbl_raw_data[[#This Row],[Date Actioned]]-tbl_raw_data[[#This Row],[Date Tagged]]</f>
        <v>4.6990740738692693E-3</v>
      </c>
      <c r="J5846" s="50">
        <f>HOUR(tbl_raw_data[[#This Row],[time_taken]])*60+MINUTE(tbl_raw_data[[#This Row],[time_taken]])+SECOND(tbl_raw_data[[#This Row],[time_taken]])/60</f>
        <v>6.7666666666666666</v>
      </c>
      <c r="K5846" s="54">
        <f>DATE(YEAR(tbl_raw_data[[#This Row],[Date Actioned]]), MONTH(tbl_raw_data[[#This Row],[Date Actioned]]), DAY(tbl_raw_data[[#This Row],[Date Actioned]]))</f>
        <v>45166</v>
      </c>
      <c r="L5846" s="55" t="str">
        <f>UPPER(TEXT(tbl_raw_data[[#This Row],[Updated_date]],"MMMM"))</f>
        <v>AUGUST</v>
      </c>
      <c r="M5846" s="55" t="str">
        <f>UPPER("Week "&amp;IF(ROUNDUP(DAY(tbl_raw_data[[#This Row],[Updated_date]])/7,0)=5,4,ROUNDUP(DAY(tbl_raw_data[[#This Row],[Updated_date]])/7,0)))</f>
        <v>WEEK 4</v>
      </c>
      <c r="N5846" s="57" t="str">
        <f>UPPER(VLOOKUP(tbl_raw_data[[#This Row],[Analyst]],[1]setting!$A$1:$B$15,2,0))</f>
        <v>ASIF</v>
      </c>
      <c r="O5846" s="57" t="str">
        <f>UPPER(tbl_raw_data[[#This Row],[Outcome]])</f>
        <v>APPROVE</v>
      </c>
      <c r="P5846" s="57" t="str">
        <f>UPPER(tbl_raw_data[[#This Row],[Queue Name]])</f>
        <v>CONSUMER EXISTING</v>
      </c>
      <c r="Q5846" s="57" t="str">
        <f>IF(tbl_raw_data[[#This Row],[time_taken_in_mins]]&lt;=20,"SLA_MET","SLA_NOT_MET")</f>
        <v>SLA_MET</v>
      </c>
    </row>
    <row r="5847" spans="1:17" ht="15" customHeight="1" x14ac:dyDescent="0.25">
      <c r="A5847" s="17" t="s">
        <v>6530</v>
      </c>
      <c r="B5847" s="18">
        <v>45166.494884259257</v>
      </c>
      <c r="C5847" s="19">
        <v>45166.508819444447</v>
      </c>
      <c r="D5847" s="20" t="s">
        <v>13</v>
      </c>
      <c r="E5847" s="21" t="s">
        <v>28</v>
      </c>
      <c r="F5847" s="20" t="s">
        <v>109</v>
      </c>
      <c r="G5847" s="105" t="s">
        <v>29</v>
      </c>
      <c r="H58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7" s="48">
        <f>tbl_raw_data[[#This Row],[Date Actioned]]-tbl_raw_data[[#This Row],[Date Tagged]]</f>
        <v>1.393518519034842E-2</v>
      </c>
      <c r="J5847" s="50">
        <f>HOUR(tbl_raw_data[[#This Row],[time_taken]])*60+MINUTE(tbl_raw_data[[#This Row],[time_taken]])+SECOND(tbl_raw_data[[#This Row],[time_taken]])/60</f>
        <v>20.066666666666666</v>
      </c>
      <c r="K5847" s="54">
        <f>DATE(YEAR(tbl_raw_data[[#This Row],[Date Actioned]]), MONTH(tbl_raw_data[[#This Row],[Date Actioned]]), DAY(tbl_raw_data[[#This Row],[Date Actioned]]))</f>
        <v>45166</v>
      </c>
      <c r="L5847" s="55" t="str">
        <f>UPPER(TEXT(tbl_raw_data[[#This Row],[Updated_date]],"MMMM"))</f>
        <v>AUGUST</v>
      </c>
      <c r="M5847" s="55" t="str">
        <f>UPPER("Week "&amp;IF(ROUNDUP(DAY(tbl_raw_data[[#This Row],[Updated_date]])/7,0)=5,4,ROUNDUP(DAY(tbl_raw_data[[#This Row],[Updated_date]])/7,0)))</f>
        <v>WEEK 4</v>
      </c>
      <c r="N5847" s="57" t="str">
        <f>UPPER(VLOOKUP(tbl_raw_data[[#This Row],[Analyst]],[1]setting!$A$1:$B$15,2,0))</f>
        <v>NAVED</v>
      </c>
      <c r="O5847" s="57" t="str">
        <f>UPPER(tbl_raw_data[[#This Row],[Outcome]])</f>
        <v>APPROVE</v>
      </c>
      <c r="P5847" s="57" t="str">
        <f>UPPER(tbl_raw_data[[#This Row],[Queue Name]])</f>
        <v>CONSUMER EXISTING</v>
      </c>
      <c r="Q5847" s="57" t="str">
        <f>IF(tbl_raw_data[[#This Row],[time_taken_in_mins]]&lt;=20,"SLA_MET","SLA_NOT_MET")</f>
        <v>SLA_NOT_MET</v>
      </c>
    </row>
    <row r="5848" spans="1:17" ht="15" customHeight="1" x14ac:dyDescent="0.25">
      <c r="A5848" s="17" t="s">
        <v>4594</v>
      </c>
      <c r="B5848" s="18">
        <v>45166.496921296297</v>
      </c>
      <c r="C5848" s="19">
        <v>45166.505648148152</v>
      </c>
      <c r="D5848" s="20" t="s">
        <v>13</v>
      </c>
      <c r="E5848" s="21" t="s">
        <v>41</v>
      </c>
      <c r="F5848" s="20" t="s">
        <v>86</v>
      </c>
      <c r="G5848" s="105"/>
      <c r="H58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48" s="48">
        <f>tbl_raw_data[[#This Row],[Date Actioned]]-tbl_raw_data[[#This Row],[Date Tagged]]</f>
        <v>8.7268518545897678E-3</v>
      </c>
      <c r="J5848" s="50">
        <f>HOUR(tbl_raw_data[[#This Row],[time_taken]])*60+MINUTE(tbl_raw_data[[#This Row],[time_taken]])+SECOND(tbl_raw_data[[#This Row],[time_taken]])/60</f>
        <v>12.566666666666666</v>
      </c>
      <c r="K5848" s="54">
        <f>DATE(YEAR(tbl_raw_data[[#This Row],[Date Actioned]]), MONTH(tbl_raw_data[[#This Row],[Date Actioned]]), DAY(tbl_raw_data[[#This Row],[Date Actioned]]))</f>
        <v>45166</v>
      </c>
      <c r="L5848" s="55" t="str">
        <f>UPPER(TEXT(tbl_raw_data[[#This Row],[Updated_date]],"MMMM"))</f>
        <v>AUGUST</v>
      </c>
      <c r="M5848" s="55" t="str">
        <f>UPPER("Week "&amp;IF(ROUNDUP(DAY(tbl_raw_data[[#This Row],[Updated_date]])/7,0)=5,4,ROUNDUP(DAY(tbl_raw_data[[#This Row],[Updated_date]])/7,0)))</f>
        <v>WEEK 4</v>
      </c>
      <c r="N5848" s="57" t="str">
        <f>UPPER(VLOOKUP(tbl_raw_data[[#This Row],[Analyst]],[1]setting!$A$1:$B$15,2,0))</f>
        <v>ASIF</v>
      </c>
      <c r="O5848" s="57" t="str">
        <f>UPPER(tbl_raw_data[[#This Row],[Outcome]])</f>
        <v>APPROVE</v>
      </c>
      <c r="P5848" s="57" t="str">
        <f>UPPER(tbl_raw_data[[#This Row],[Queue Name]])</f>
        <v>CONSUMER POST BUREAU</v>
      </c>
      <c r="Q5848" s="57" t="str">
        <f>IF(tbl_raw_data[[#This Row],[time_taken_in_mins]]&lt;=20,"SLA_MET","SLA_NOT_MET")</f>
        <v>SLA_MET</v>
      </c>
    </row>
    <row r="5849" spans="1:17" ht="15" customHeight="1" x14ac:dyDescent="0.25">
      <c r="A5849" s="17" t="s">
        <v>5314</v>
      </c>
      <c r="B5849" s="18">
        <v>45166.497118055559</v>
      </c>
      <c r="C5849" s="19">
        <v>45166.507337962961</v>
      </c>
      <c r="D5849" s="20" t="s">
        <v>13</v>
      </c>
      <c r="E5849" s="21" t="s">
        <v>28</v>
      </c>
      <c r="F5849" s="20" t="s">
        <v>168</v>
      </c>
      <c r="G5849" s="105" t="s">
        <v>29</v>
      </c>
      <c r="H58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49" s="48">
        <f>tbl_raw_data[[#This Row],[Date Actioned]]-tbl_raw_data[[#This Row],[Date Tagged]]</f>
        <v>1.0219907402643003E-2</v>
      </c>
      <c r="J5849" s="50">
        <f>HOUR(tbl_raw_data[[#This Row],[time_taken]])*60+MINUTE(tbl_raw_data[[#This Row],[time_taken]])+SECOND(tbl_raw_data[[#This Row],[time_taken]])/60</f>
        <v>14.716666666666667</v>
      </c>
      <c r="K5849" s="54">
        <f>DATE(YEAR(tbl_raw_data[[#This Row],[Date Actioned]]), MONTH(tbl_raw_data[[#This Row],[Date Actioned]]), DAY(tbl_raw_data[[#This Row],[Date Actioned]]))</f>
        <v>45166</v>
      </c>
      <c r="L5849" s="55" t="str">
        <f>UPPER(TEXT(tbl_raw_data[[#This Row],[Updated_date]],"MMMM"))</f>
        <v>AUGUST</v>
      </c>
      <c r="M5849" s="55" t="str">
        <f>UPPER("Week "&amp;IF(ROUNDUP(DAY(tbl_raw_data[[#This Row],[Updated_date]])/7,0)=5,4,ROUNDUP(DAY(tbl_raw_data[[#This Row],[Updated_date]])/7,0)))</f>
        <v>WEEK 4</v>
      </c>
      <c r="N5849" s="57" t="str">
        <f>UPPER(VLOOKUP(tbl_raw_data[[#This Row],[Analyst]],[1]setting!$A$1:$B$15,2,0))</f>
        <v>MERCEDES</v>
      </c>
      <c r="O5849" s="57" t="str">
        <f>UPPER(tbl_raw_data[[#This Row],[Outcome]])</f>
        <v>APPROVE</v>
      </c>
      <c r="P5849" s="57" t="str">
        <f>UPPER(tbl_raw_data[[#This Row],[Queue Name]])</f>
        <v>CONSUMER EXISTING</v>
      </c>
      <c r="Q5849" s="57" t="str">
        <f>IF(tbl_raw_data[[#This Row],[time_taken_in_mins]]&lt;=20,"SLA_MET","SLA_NOT_MET")</f>
        <v>SLA_MET</v>
      </c>
    </row>
    <row r="5850" spans="1:17" ht="15" customHeight="1" x14ac:dyDescent="0.25">
      <c r="A5850" s="17" t="s">
        <v>6328</v>
      </c>
      <c r="B5850" s="18">
        <v>45166.497118055559</v>
      </c>
      <c r="C5850" s="19">
        <v>45166.510057870371</v>
      </c>
      <c r="D5850" s="20" t="s">
        <v>13</v>
      </c>
      <c r="E5850" s="21" t="s">
        <v>9</v>
      </c>
      <c r="F5850" s="20" t="s">
        <v>55</v>
      </c>
      <c r="G5850" s="105"/>
      <c r="H58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0" s="48">
        <f>tbl_raw_data[[#This Row],[Date Actioned]]-tbl_raw_data[[#This Row],[Date Tagged]]</f>
        <v>1.2939814812853001E-2</v>
      </c>
      <c r="J5850" s="50">
        <f>HOUR(tbl_raw_data[[#This Row],[time_taken]])*60+MINUTE(tbl_raw_data[[#This Row],[time_taken]])+SECOND(tbl_raw_data[[#This Row],[time_taken]])/60</f>
        <v>18.633333333333333</v>
      </c>
      <c r="K5850" s="54">
        <f>DATE(YEAR(tbl_raw_data[[#This Row],[Date Actioned]]), MONTH(tbl_raw_data[[#This Row],[Date Actioned]]), DAY(tbl_raw_data[[#This Row],[Date Actioned]]))</f>
        <v>45166</v>
      </c>
      <c r="L5850" s="55" t="str">
        <f>UPPER(TEXT(tbl_raw_data[[#This Row],[Updated_date]],"MMMM"))</f>
        <v>AUGUST</v>
      </c>
      <c r="M5850" s="55" t="str">
        <f>UPPER("Week "&amp;IF(ROUNDUP(DAY(tbl_raw_data[[#This Row],[Updated_date]])/7,0)=5,4,ROUNDUP(DAY(tbl_raw_data[[#This Row],[Updated_date]])/7,0)))</f>
        <v>WEEK 4</v>
      </c>
      <c r="N5850" s="57" t="str">
        <f>UPPER(VLOOKUP(tbl_raw_data[[#This Row],[Analyst]],[1]setting!$A$1:$B$15,2,0))</f>
        <v>CAMERON</v>
      </c>
      <c r="O5850" s="57" t="str">
        <f>UPPER(tbl_raw_data[[#This Row],[Outcome]])</f>
        <v>APPROVE</v>
      </c>
      <c r="P5850" s="57" t="str">
        <f>UPPER(tbl_raw_data[[#This Row],[Queue Name]])</f>
        <v>CONSUMER PRE BUREAU</v>
      </c>
      <c r="Q5850" s="57" t="str">
        <f>IF(tbl_raw_data[[#This Row],[time_taken_in_mins]]&lt;=20,"SLA_MET","SLA_NOT_MET")</f>
        <v>SLA_MET</v>
      </c>
    </row>
    <row r="5851" spans="1:17" ht="15" customHeight="1" x14ac:dyDescent="0.25">
      <c r="A5851" s="17" t="s">
        <v>6100</v>
      </c>
      <c r="B5851" s="18">
        <v>45166.497916666667</v>
      </c>
      <c r="C5851" s="19">
        <v>45166.510057870371</v>
      </c>
      <c r="D5851" s="20" t="s">
        <v>13</v>
      </c>
      <c r="E5851" s="21" t="s">
        <v>28</v>
      </c>
      <c r="F5851" s="20" t="s">
        <v>86</v>
      </c>
      <c r="G5851" s="105" t="s">
        <v>29</v>
      </c>
      <c r="H58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1" s="48">
        <f>tbl_raw_data[[#This Row],[Date Actioned]]-tbl_raw_data[[#This Row],[Date Tagged]]</f>
        <v>1.2141203704231884E-2</v>
      </c>
      <c r="J5851" s="50">
        <f>HOUR(tbl_raw_data[[#This Row],[time_taken]])*60+MINUTE(tbl_raw_data[[#This Row],[time_taken]])+SECOND(tbl_raw_data[[#This Row],[time_taken]])/60</f>
        <v>17.483333333333334</v>
      </c>
      <c r="K5851" s="54">
        <f>DATE(YEAR(tbl_raw_data[[#This Row],[Date Actioned]]), MONTH(tbl_raw_data[[#This Row],[Date Actioned]]), DAY(tbl_raw_data[[#This Row],[Date Actioned]]))</f>
        <v>45166</v>
      </c>
      <c r="L5851" s="55" t="str">
        <f>UPPER(TEXT(tbl_raw_data[[#This Row],[Updated_date]],"MMMM"))</f>
        <v>AUGUST</v>
      </c>
      <c r="M5851" s="55" t="str">
        <f>UPPER("Week "&amp;IF(ROUNDUP(DAY(tbl_raw_data[[#This Row],[Updated_date]])/7,0)=5,4,ROUNDUP(DAY(tbl_raw_data[[#This Row],[Updated_date]])/7,0)))</f>
        <v>WEEK 4</v>
      </c>
      <c r="N5851" s="57" t="str">
        <f>UPPER(VLOOKUP(tbl_raw_data[[#This Row],[Analyst]],[1]setting!$A$1:$B$15,2,0))</f>
        <v>ASIF</v>
      </c>
      <c r="O5851" s="57" t="str">
        <f>UPPER(tbl_raw_data[[#This Row],[Outcome]])</f>
        <v>APPROVE</v>
      </c>
      <c r="P5851" s="57" t="str">
        <f>UPPER(tbl_raw_data[[#This Row],[Queue Name]])</f>
        <v>CONSUMER EXISTING</v>
      </c>
      <c r="Q5851" s="57" t="str">
        <f>IF(tbl_raw_data[[#This Row],[time_taken_in_mins]]&lt;=20,"SLA_MET","SLA_NOT_MET")</f>
        <v>SLA_MET</v>
      </c>
    </row>
    <row r="5852" spans="1:17" ht="15" customHeight="1" x14ac:dyDescent="0.25">
      <c r="A5852" s="17" t="s">
        <v>7208</v>
      </c>
      <c r="B5852" s="18">
        <v>45166.497916666667</v>
      </c>
      <c r="C5852" s="19">
        <v>45166.523842592593</v>
      </c>
      <c r="D5852" s="20" t="s">
        <v>13</v>
      </c>
      <c r="E5852" s="21" t="s">
        <v>28</v>
      </c>
      <c r="F5852" s="20" t="s">
        <v>168</v>
      </c>
      <c r="G5852" s="105"/>
      <c r="H58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2" s="48">
        <f>tbl_raw_data[[#This Row],[Date Actioned]]-tbl_raw_data[[#This Row],[Date Tagged]]</f>
        <v>2.5925925925548654E-2</v>
      </c>
      <c r="J5852" s="50">
        <f>HOUR(tbl_raw_data[[#This Row],[time_taken]])*60+MINUTE(tbl_raw_data[[#This Row],[time_taken]])+SECOND(tbl_raw_data[[#This Row],[time_taken]])/60</f>
        <v>37.333333333333336</v>
      </c>
      <c r="K5852" s="54">
        <f>DATE(YEAR(tbl_raw_data[[#This Row],[Date Actioned]]), MONTH(tbl_raw_data[[#This Row],[Date Actioned]]), DAY(tbl_raw_data[[#This Row],[Date Actioned]]))</f>
        <v>45166</v>
      </c>
      <c r="L5852" s="55" t="str">
        <f>UPPER(TEXT(tbl_raw_data[[#This Row],[Updated_date]],"MMMM"))</f>
        <v>AUGUST</v>
      </c>
      <c r="M5852" s="55" t="str">
        <f>UPPER("Week "&amp;IF(ROUNDUP(DAY(tbl_raw_data[[#This Row],[Updated_date]])/7,0)=5,4,ROUNDUP(DAY(tbl_raw_data[[#This Row],[Updated_date]])/7,0)))</f>
        <v>WEEK 4</v>
      </c>
      <c r="N5852" s="57" t="str">
        <f>UPPER(VLOOKUP(tbl_raw_data[[#This Row],[Analyst]],[1]setting!$A$1:$B$15,2,0))</f>
        <v>MERCEDES</v>
      </c>
      <c r="O5852" s="57" t="str">
        <f>UPPER(tbl_raw_data[[#This Row],[Outcome]])</f>
        <v>APPROVE</v>
      </c>
      <c r="P5852" s="57" t="str">
        <f>UPPER(tbl_raw_data[[#This Row],[Queue Name]])</f>
        <v>CONSUMER EXISTING</v>
      </c>
      <c r="Q5852" s="57" t="str">
        <f>IF(tbl_raw_data[[#This Row],[time_taken_in_mins]]&lt;=20,"SLA_MET","SLA_NOT_MET")</f>
        <v>SLA_NOT_MET</v>
      </c>
    </row>
    <row r="5853" spans="1:17" ht="15" customHeight="1" x14ac:dyDescent="0.25">
      <c r="A5853" s="17" t="s">
        <v>7016</v>
      </c>
      <c r="B5853" s="18">
        <v>45166.498935185184</v>
      </c>
      <c r="C5853" s="19">
        <v>45166.51734953704</v>
      </c>
      <c r="D5853" s="20" t="s">
        <v>13</v>
      </c>
      <c r="E5853" s="21" t="s">
        <v>9</v>
      </c>
      <c r="F5853" s="20" t="s">
        <v>109</v>
      </c>
      <c r="G5853" s="105" t="s">
        <v>155</v>
      </c>
      <c r="H58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3" s="48">
        <f>tbl_raw_data[[#This Row],[Date Actioned]]-tbl_raw_data[[#This Row],[Date Tagged]]</f>
        <v>1.8414351856335998E-2</v>
      </c>
      <c r="J5853" s="50">
        <f>HOUR(tbl_raw_data[[#This Row],[time_taken]])*60+MINUTE(tbl_raw_data[[#This Row],[time_taken]])+SECOND(tbl_raw_data[[#This Row],[time_taken]])/60</f>
        <v>26.516666666666666</v>
      </c>
      <c r="K5853" s="54">
        <f>DATE(YEAR(tbl_raw_data[[#This Row],[Date Actioned]]), MONTH(tbl_raw_data[[#This Row],[Date Actioned]]), DAY(tbl_raw_data[[#This Row],[Date Actioned]]))</f>
        <v>45166</v>
      </c>
      <c r="L5853" s="55" t="str">
        <f>UPPER(TEXT(tbl_raw_data[[#This Row],[Updated_date]],"MMMM"))</f>
        <v>AUGUST</v>
      </c>
      <c r="M5853" s="55" t="str">
        <f>UPPER("Week "&amp;IF(ROUNDUP(DAY(tbl_raw_data[[#This Row],[Updated_date]])/7,0)=5,4,ROUNDUP(DAY(tbl_raw_data[[#This Row],[Updated_date]])/7,0)))</f>
        <v>WEEK 4</v>
      </c>
      <c r="N5853" s="57" t="str">
        <f>UPPER(VLOOKUP(tbl_raw_data[[#This Row],[Analyst]],[1]setting!$A$1:$B$15,2,0))</f>
        <v>NAVED</v>
      </c>
      <c r="O5853" s="57" t="str">
        <f>UPPER(tbl_raw_data[[#This Row],[Outcome]])</f>
        <v>APPROVE</v>
      </c>
      <c r="P5853" s="57" t="str">
        <f>UPPER(tbl_raw_data[[#This Row],[Queue Name]])</f>
        <v>CONSUMER PRE BUREAU</v>
      </c>
      <c r="Q5853" s="57" t="str">
        <f>IF(tbl_raw_data[[#This Row],[time_taken_in_mins]]&lt;=20,"SLA_MET","SLA_NOT_MET")</f>
        <v>SLA_NOT_MET</v>
      </c>
    </row>
    <row r="5854" spans="1:17" ht="15" customHeight="1" x14ac:dyDescent="0.25">
      <c r="A5854" s="17" t="s">
        <v>6209</v>
      </c>
      <c r="B5854" s="18">
        <v>45166.500868055555</v>
      </c>
      <c r="C5854" s="19">
        <v>45166.513310185182</v>
      </c>
      <c r="D5854" s="20" t="s">
        <v>13</v>
      </c>
      <c r="E5854" s="21" t="s">
        <v>41</v>
      </c>
      <c r="F5854" s="20" t="s">
        <v>228</v>
      </c>
      <c r="G5854" s="105"/>
      <c r="H58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4" s="48">
        <f>tbl_raw_data[[#This Row],[Date Actioned]]-tbl_raw_data[[#This Row],[Date Tagged]]</f>
        <v>1.244212962774327E-2</v>
      </c>
      <c r="J5854" s="50">
        <f>HOUR(tbl_raw_data[[#This Row],[time_taken]])*60+MINUTE(tbl_raw_data[[#This Row],[time_taken]])+SECOND(tbl_raw_data[[#This Row],[time_taken]])/60</f>
        <v>17.916666666666668</v>
      </c>
      <c r="K5854" s="54">
        <f>DATE(YEAR(tbl_raw_data[[#This Row],[Date Actioned]]), MONTH(tbl_raw_data[[#This Row],[Date Actioned]]), DAY(tbl_raw_data[[#This Row],[Date Actioned]]))</f>
        <v>45166</v>
      </c>
      <c r="L5854" s="55" t="str">
        <f>UPPER(TEXT(tbl_raw_data[[#This Row],[Updated_date]],"MMMM"))</f>
        <v>AUGUST</v>
      </c>
      <c r="M5854" s="55" t="str">
        <f>UPPER("Week "&amp;IF(ROUNDUP(DAY(tbl_raw_data[[#This Row],[Updated_date]])/7,0)=5,4,ROUNDUP(DAY(tbl_raw_data[[#This Row],[Updated_date]])/7,0)))</f>
        <v>WEEK 4</v>
      </c>
      <c r="N5854" s="57" t="str">
        <f>UPPER(VLOOKUP(tbl_raw_data[[#This Row],[Analyst]],[1]setting!$A$1:$B$15,2,0))</f>
        <v>OUADIR</v>
      </c>
      <c r="O5854" s="57" t="str">
        <f>UPPER(tbl_raw_data[[#This Row],[Outcome]])</f>
        <v>APPROVE</v>
      </c>
      <c r="P5854" s="57" t="str">
        <f>UPPER(tbl_raw_data[[#This Row],[Queue Name]])</f>
        <v>CONSUMER POST BUREAU</v>
      </c>
      <c r="Q5854" s="57" t="str">
        <f>IF(tbl_raw_data[[#This Row],[time_taken_in_mins]]&lt;=20,"SLA_MET","SLA_NOT_MET")</f>
        <v>SLA_MET</v>
      </c>
    </row>
    <row r="5855" spans="1:17" ht="15" customHeight="1" x14ac:dyDescent="0.25">
      <c r="A5855" s="17" t="s">
        <v>6266</v>
      </c>
      <c r="B5855" s="18">
        <v>45166.501134259262</v>
      </c>
      <c r="C5855" s="19">
        <v>45166.513819444444</v>
      </c>
      <c r="D5855" s="20" t="s">
        <v>13</v>
      </c>
      <c r="E5855" s="21" t="s">
        <v>9</v>
      </c>
      <c r="F5855" s="20" t="s">
        <v>55</v>
      </c>
      <c r="G5855" s="105"/>
      <c r="H58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5" s="48">
        <f>tbl_raw_data[[#This Row],[Date Actioned]]-tbl_raw_data[[#This Row],[Date Tagged]]</f>
        <v>1.2685185181908309E-2</v>
      </c>
      <c r="J5855" s="50">
        <f>HOUR(tbl_raw_data[[#This Row],[time_taken]])*60+MINUTE(tbl_raw_data[[#This Row],[time_taken]])+SECOND(tbl_raw_data[[#This Row],[time_taken]])/60</f>
        <v>18.266666666666666</v>
      </c>
      <c r="K5855" s="54">
        <f>DATE(YEAR(tbl_raw_data[[#This Row],[Date Actioned]]), MONTH(tbl_raw_data[[#This Row],[Date Actioned]]), DAY(tbl_raw_data[[#This Row],[Date Actioned]]))</f>
        <v>45166</v>
      </c>
      <c r="L5855" s="55" t="str">
        <f>UPPER(TEXT(tbl_raw_data[[#This Row],[Updated_date]],"MMMM"))</f>
        <v>AUGUST</v>
      </c>
      <c r="M5855" s="55" t="str">
        <f>UPPER("Week "&amp;IF(ROUNDUP(DAY(tbl_raw_data[[#This Row],[Updated_date]])/7,0)=5,4,ROUNDUP(DAY(tbl_raw_data[[#This Row],[Updated_date]])/7,0)))</f>
        <v>WEEK 4</v>
      </c>
      <c r="N5855" s="57" t="str">
        <f>UPPER(VLOOKUP(tbl_raw_data[[#This Row],[Analyst]],[1]setting!$A$1:$B$15,2,0))</f>
        <v>CAMERON</v>
      </c>
      <c r="O5855" s="57" t="str">
        <f>UPPER(tbl_raw_data[[#This Row],[Outcome]])</f>
        <v>APPROVE</v>
      </c>
      <c r="P5855" s="57" t="str">
        <f>UPPER(tbl_raw_data[[#This Row],[Queue Name]])</f>
        <v>CONSUMER PRE BUREAU</v>
      </c>
      <c r="Q5855" s="57" t="str">
        <f>IF(tbl_raw_data[[#This Row],[time_taken_in_mins]]&lt;=20,"SLA_MET","SLA_NOT_MET")</f>
        <v>SLA_MET</v>
      </c>
    </row>
    <row r="5856" spans="1:17" ht="15" customHeight="1" x14ac:dyDescent="0.25">
      <c r="A5856" s="17" t="s">
        <v>6655</v>
      </c>
      <c r="B5856" s="18">
        <v>45166.50267361111</v>
      </c>
      <c r="C5856" s="19">
        <v>45166.51734953704</v>
      </c>
      <c r="D5856" s="20" t="s">
        <v>13</v>
      </c>
      <c r="E5856" s="21" t="s">
        <v>28</v>
      </c>
      <c r="F5856" s="20" t="s">
        <v>86</v>
      </c>
      <c r="G5856" s="105" t="s">
        <v>53</v>
      </c>
      <c r="H58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6" s="48">
        <f>tbl_raw_data[[#This Row],[Date Actioned]]-tbl_raw_data[[#This Row],[Date Tagged]]</f>
        <v>1.467592592962319E-2</v>
      </c>
      <c r="J5856" s="50">
        <f>HOUR(tbl_raw_data[[#This Row],[time_taken]])*60+MINUTE(tbl_raw_data[[#This Row],[time_taken]])+SECOND(tbl_raw_data[[#This Row],[time_taken]])/60</f>
        <v>21.133333333333333</v>
      </c>
      <c r="K5856" s="54">
        <f>DATE(YEAR(tbl_raw_data[[#This Row],[Date Actioned]]), MONTH(tbl_raw_data[[#This Row],[Date Actioned]]), DAY(tbl_raw_data[[#This Row],[Date Actioned]]))</f>
        <v>45166</v>
      </c>
      <c r="L5856" s="55" t="str">
        <f>UPPER(TEXT(tbl_raw_data[[#This Row],[Updated_date]],"MMMM"))</f>
        <v>AUGUST</v>
      </c>
      <c r="M5856" s="55" t="str">
        <f>UPPER("Week "&amp;IF(ROUNDUP(DAY(tbl_raw_data[[#This Row],[Updated_date]])/7,0)=5,4,ROUNDUP(DAY(tbl_raw_data[[#This Row],[Updated_date]])/7,0)))</f>
        <v>WEEK 4</v>
      </c>
      <c r="N5856" s="57" t="str">
        <f>UPPER(VLOOKUP(tbl_raw_data[[#This Row],[Analyst]],[1]setting!$A$1:$B$15,2,0))</f>
        <v>ASIF</v>
      </c>
      <c r="O5856" s="57" t="str">
        <f>UPPER(tbl_raw_data[[#This Row],[Outcome]])</f>
        <v>APPROVE</v>
      </c>
      <c r="P5856" s="57" t="str">
        <f>UPPER(tbl_raw_data[[#This Row],[Queue Name]])</f>
        <v>CONSUMER EXISTING</v>
      </c>
      <c r="Q5856" s="57" t="str">
        <f>IF(tbl_raw_data[[#This Row],[time_taken_in_mins]]&lt;=20,"SLA_MET","SLA_NOT_MET")</f>
        <v>SLA_NOT_MET</v>
      </c>
    </row>
    <row r="5857" spans="1:17" ht="15" customHeight="1" x14ac:dyDescent="0.25">
      <c r="A5857" s="17" t="s">
        <v>6676</v>
      </c>
      <c r="B5857" s="18">
        <v>45166.503611111111</v>
      </c>
      <c r="C5857" s="19">
        <v>45166.518368055556</v>
      </c>
      <c r="D5857" s="20" t="s">
        <v>13</v>
      </c>
      <c r="E5857" s="21" t="s">
        <v>9</v>
      </c>
      <c r="F5857" s="20" t="s">
        <v>55</v>
      </c>
      <c r="G5857" s="105"/>
      <c r="H58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7" s="48">
        <f>tbl_raw_data[[#This Row],[Date Actioned]]-tbl_raw_data[[#This Row],[Date Tagged]]</f>
        <v>1.4756944445252884E-2</v>
      </c>
      <c r="J5857" s="50">
        <f>HOUR(tbl_raw_data[[#This Row],[time_taken]])*60+MINUTE(tbl_raw_data[[#This Row],[time_taken]])+SECOND(tbl_raw_data[[#This Row],[time_taken]])/60</f>
        <v>21.25</v>
      </c>
      <c r="K5857" s="54">
        <f>DATE(YEAR(tbl_raw_data[[#This Row],[Date Actioned]]), MONTH(tbl_raw_data[[#This Row],[Date Actioned]]), DAY(tbl_raw_data[[#This Row],[Date Actioned]]))</f>
        <v>45166</v>
      </c>
      <c r="L5857" s="55" t="str">
        <f>UPPER(TEXT(tbl_raw_data[[#This Row],[Updated_date]],"MMMM"))</f>
        <v>AUGUST</v>
      </c>
      <c r="M5857" s="55" t="str">
        <f>UPPER("Week "&amp;IF(ROUNDUP(DAY(tbl_raw_data[[#This Row],[Updated_date]])/7,0)=5,4,ROUNDUP(DAY(tbl_raw_data[[#This Row],[Updated_date]])/7,0)))</f>
        <v>WEEK 4</v>
      </c>
      <c r="N5857" s="57" t="str">
        <f>UPPER(VLOOKUP(tbl_raw_data[[#This Row],[Analyst]],[1]setting!$A$1:$B$15,2,0))</f>
        <v>CAMERON</v>
      </c>
      <c r="O5857" s="57" t="str">
        <f>UPPER(tbl_raw_data[[#This Row],[Outcome]])</f>
        <v>APPROVE</v>
      </c>
      <c r="P5857" s="57" t="str">
        <f>UPPER(tbl_raw_data[[#This Row],[Queue Name]])</f>
        <v>CONSUMER PRE BUREAU</v>
      </c>
      <c r="Q5857" s="57" t="str">
        <f>IF(tbl_raw_data[[#This Row],[time_taken_in_mins]]&lt;=20,"SLA_MET","SLA_NOT_MET")</f>
        <v>SLA_NOT_MET</v>
      </c>
    </row>
    <row r="5858" spans="1:17" ht="15" customHeight="1" x14ac:dyDescent="0.25">
      <c r="A5858" s="17" t="s">
        <v>7080</v>
      </c>
      <c r="B5858" s="18">
        <v>45166.504293981481</v>
      </c>
      <c r="C5858" s="19">
        <v>45166.52416666667</v>
      </c>
      <c r="D5858" s="20" t="s">
        <v>13</v>
      </c>
      <c r="E5858" s="21" t="s">
        <v>9</v>
      </c>
      <c r="F5858" s="20" t="s">
        <v>1160</v>
      </c>
      <c r="G5858" s="105"/>
      <c r="H58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58" s="48">
        <f>tbl_raw_data[[#This Row],[Date Actioned]]-tbl_raw_data[[#This Row],[Date Tagged]]</f>
        <v>1.987268518860219E-2</v>
      </c>
      <c r="J5858" s="50">
        <f>HOUR(tbl_raw_data[[#This Row],[time_taken]])*60+MINUTE(tbl_raw_data[[#This Row],[time_taken]])+SECOND(tbl_raw_data[[#This Row],[time_taken]])/60</f>
        <v>28.616666666666667</v>
      </c>
      <c r="K5858" s="54">
        <f>DATE(YEAR(tbl_raw_data[[#This Row],[Date Actioned]]), MONTH(tbl_raw_data[[#This Row],[Date Actioned]]), DAY(tbl_raw_data[[#This Row],[Date Actioned]]))</f>
        <v>45166</v>
      </c>
      <c r="L5858" s="55" t="str">
        <f>UPPER(TEXT(tbl_raw_data[[#This Row],[Updated_date]],"MMMM"))</f>
        <v>AUGUST</v>
      </c>
      <c r="M5858" s="55" t="str">
        <f>UPPER("Week "&amp;IF(ROUNDUP(DAY(tbl_raw_data[[#This Row],[Updated_date]])/7,0)=5,4,ROUNDUP(DAY(tbl_raw_data[[#This Row],[Updated_date]])/7,0)))</f>
        <v>WEEK 4</v>
      </c>
      <c r="N5858" s="57" t="str">
        <f>UPPER(VLOOKUP(tbl_raw_data[[#This Row],[Analyst]],[1]setting!$A$1:$B$15,2,0))</f>
        <v>JULIA</v>
      </c>
      <c r="O5858" s="57" t="str">
        <f>UPPER(tbl_raw_data[[#This Row],[Outcome]])</f>
        <v>APPROVE</v>
      </c>
      <c r="P5858" s="57" t="str">
        <f>UPPER(tbl_raw_data[[#This Row],[Queue Name]])</f>
        <v>CONSUMER PRE BUREAU</v>
      </c>
      <c r="Q5858" s="57" t="str">
        <f>IF(tbl_raw_data[[#This Row],[time_taken_in_mins]]&lt;=20,"SLA_MET","SLA_NOT_MET")</f>
        <v>SLA_NOT_MET</v>
      </c>
    </row>
    <row r="5859" spans="1:17" ht="15" customHeight="1" x14ac:dyDescent="0.25">
      <c r="A5859" s="17" t="s">
        <v>7137</v>
      </c>
      <c r="B5859" s="18">
        <v>45166.509548611109</v>
      </c>
      <c r="C5859" s="19">
        <v>45166.530729166669</v>
      </c>
      <c r="D5859" s="20" t="s">
        <v>13</v>
      </c>
      <c r="E5859" s="21" t="s">
        <v>9</v>
      </c>
      <c r="F5859" s="20" t="s">
        <v>42</v>
      </c>
      <c r="G5859" s="105" t="s">
        <v>959</v>
      </c>
      <c r="H58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59" s="48">
        <f>tbl_raw_data[[#This Row],[Date Actioned]]-tbl_raw_data[[#This Row],[Date Tagged]]</f>
        <v>2.118055555911269E-2</v>
      </c>
      <c r="J5859" s="50">
        <f>HOUR(tbl_raw_data[[#This Row],[time_taken]])*60+MINUTE(tbl_raw_data[[#This Row],[time_taken]])+SECOND(tbl_raw_data[[#This Row],[time_taken]])/60</f>
        <v>30.5</v>
      </c>
      <c r="K5859" s="54">
        <f>DATE(YEAR(tbl_raw_data[[#This Row],[Date Actioned]]), MONTH(tbl_raw_data[[#This Row],[Date Actioned]]), DAY(tbl_raw_data[[#This Row],[Date Actioned]]))</f>
        <v>45166</v>
      </c>
      <c r="L5859" s="55" t="str">
        <f>UPPER(TEXT(tbl_raw_data[[#This Row],[Updated_date]],"MMMM"))</f>
        <v>AUGUST</v>
      </c>
      <c r="M5859" s="55" t="str">
        <f>UPPER("Week "&amp;IF(ROUNDUP(DAY(tbl_raw_data[[#This Row],[Updated_date]])/7,0)=5,4,ROUNDUP(DAY(tbl_raw_data[[#This Row],[Updated_date]])/7,0)))</f>
        <v>WEEK 4</v>
      </c>
      <c r="N5859" s="57" t="str">
        <f>UPPER(VLOOKUP(tbl_raw_data[[#This Row],[Analyst]],[1]setting!$A$1:$B$15,2,0))</f>
        <v>NITESH</v>
      </c>
      <c r="O5859" s="57" t="str">
        <f>UPPER(tbl_raw_data[[#This Row],[Outcome]])</f>
        <v>APPROVE</v>
      </c>
      <c r="P5859" s="57" t="str">
        <f>UPPER(tbl_raw_data[[#This Row],[Queue Name]])</f>
        <v>CONSUMER PRE BUREAU</v>
      </c>
      <c r="Q5859" s="57" t="str">
        <f>IF(tbl_raw_data[[#This Row],[time_taken_in_mins]]&lt;=20,"SLA_MET","SLA_NOT_MET")</f>
        <v>SLA_NOT_MET</v>
      </c>
    </row>
    <row r="5860" spans="1:17" ht="15" customHeight="1" x14ac:dyDescent="0.25">
      <c r="A5860" s="17" t="s">
        <v>1244</v>
      </c>
      <c r="B5860" s="18">
        <v>45166.515763888892</v>
      </c>
      <c r="C5860" s="19">
        <v>45166.519803240742</v>
      </c>
      <c r="D5860" s="20" t="s">
        <v>13</v>
      </c>
      <c r="E5860" s="21" t="s">
        <v>41</v>
      </c>
      <c r="F5860" s="20" t="s">
        <v>86</v>
      </c>
      <c r="G5860" s="105"/>
      <c r="H58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0" s="48">
        <f>tbl_raw_data[[#This Row],[Date Actioned]]-tbl_raw_data[[#This Row],[Date Tagged]]</f>
        <v>4.0393518502241932E-3</v>
      </c>
      <c r="J5860" s="50">
        <f>HOUR(tbl_raw_data[[#This Row],[time_taken]])*60+MINUTE(tbl_raw_data[[#This Row],[time_taken]])+SECOND(tbl_raw_data[[#This Row],[time_taken]])/60</f>
        <v>5.8166666666666664</v>
      </c>
      <c r="K5860" s="54">
        <f>DATE(YEAR(tbl_raw_data[[#This Row],[Date Actioned]]), MONTH(tbl_raw_data[[#This Row],[Date Actioned]]), DAY(tbl_raw_data[[#This Row],[Date Actioned]]))</f>
        <v>45166</v>
      </c>
      <c r="L5860" s="55" t="str">
        <f>UPPER(TEXT(tbl_raw_data[[#This Row],[Updated_date]],"MMMM"))</f>
        <v>AUGUST</v>
      </c>
      <c r="M5860" s="55" t="str">
        <f>UPPER("Week "&amp;IF(ROUNDUP(DAY(tbl_raw_data[[#This Row],[Updated_date]])/7,0)=5,4,ROUNDUP(DAY(tbl_raw_data[[#This Row],[Updated_date]])/7,0)))</f>
        <v>WEEK 4</v>
      </c>
      <c r="N5860" s="57" t="str">
        <f>UPPER(VLOOKUP(tbl_raw_data[[#This Row],[Analyst]],[1]setting!$A$1:$B$15,2,0))</f>
        <v>ASIF</v>
      </c>
      <c r="O5860" s="57" t="str">
        <f>UPPER(tbl_raw_data[[#This Row],[Outcome]])</f>
        <v>APPROVE</v>
      </c>
      <c r="P5860" s="57" t="str">
        <f>UPPER(tbl_raw_data[[#This Row],[Queue Name]])</f>
        <v>CONSUMER POST BUREAU</v>
      </c>
      <c r="Q5860" s="57" t="str">
        <f>IF(tbl_raw_data[[#This Row],[time_taken_in_mins]]&lt;=20,"SLA_MET","SLA_NOT_MET")</f>
        <v>SLA_MET</v>
      </c>
    </row>
    <row r="5861" spans="1:17" ht="15" customHeight="1" x14ac:dyDescent="0.25">
      <c r="A5861" s="17" t="s">
        <v>4977</v>
      </c>
      <c r="B5861" s="18">
        <v>45166.516215277778</v>
      </c>
      <c r="C5861" s="19">
        <v>45166.525636574072</v>
      </c>
      <c r="D5861" s="20" t="s">
        <v>13</v>
      </c>
      <c r="E5861" s="21" t="s">
        <v>28</v>
      </c>
      <c r="F5861" s="20" t="s">
        <v>86</v>
      </c>
      <c r="G5861" s="105"/>
      <c r="H58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1" s="48">
        <f>tbl_raw_data[[#This Row],[Date Actioned]]-tbl_raw_data[[#This Row],[Date Tagged]]</f>
        <v>9.4212962940218858E-3</v>
      </c>
      <c r="J5861" s="50">
        <f>HOUR(tbl_raw_data[[#This Row],[time_taken]])*60+MINUTE(tbl_raw_data[[#This Row],[time_taken]])+SECOND(tbl_raw_data[[#This Row],[time_taken]])/60</f>
        <v>13.566666666666666</v>
      </c>
      <c r="K5861" s="54">
        <f>DATE(YEAR(tbl_raw_data[[#This Row],[Date Actioned]]), MONTH(tbl_raw_data[[#This Row],[Date Actioned]]), DAY(tbl_raw_data[[#This Row],[Date Actioned]]))</f>
        <v>45166</v>
      </c>
      <c r="L5861" s="55" t="str">
        <f>UPPER(TEXT(tbl_raw_data[[#This Row],[Updated_date]],"MMMM"))</f>
        <v>AUGUST</v>
      </c>
      <c r="M5861" s="55" t="str">
        <f>UPPER("Week "&amp;IF(ROUNDUP(DAY(tbl_raw_data[[#This Row],[Updated_date]])/7,0)=5,4,ROUNDUP(DAY(tbl_raw_data[[#This Row],[Updated_date]])/7,0)))</f>
        <v>WEEK 4</v>
      </c>
      <c r="N5861" s="57" t="str">
        <f>UPPER(VLOOKUP(tbl_raw_data[[#This Row],[Analyst]],[1]setting!$A$1:$B$15,2,0))</f>
        <v>ASIF</v>
      </c>
      <c r="O5861" s="57" t="str">
        <f>UPPER(tbl_raw_data[[#This Row],[Outcome]])</f>
        <v>APPROVE</v>
      </c>
      <c r="P5861" s="57" t="str">
        <f>UPPER(tbl_raw_data[[#This Row],[Queue Name]])</f>
        <v>CONSUMER EXISTING</v>
      </c>
      <c r="Q5861" s="57" t="str">
        <f>IF(tbl_raw_data[[#This Row],[time_taken_in_mins]]&lt;=20,"SLA_MET","SLA_NOT_MET")</f>
        <v>SLA_MET</v>
      </c>
    </row>
    <row r="5862" spans="1:17" ht="15" customHeight="1" x14ac:dyDescent="0.25">
      <c r="A5862" s="17" t="s">
        <v>1760</v>
      </c>
      <c r="B5862" s="18">
        <v>45166.521087962959</v>
      </c>
      <c r="C5862" s="19">
        <v>45166.525821759256</v>
      </c>
      <c r="D5862" s="20" t="s">
        <v>13</v>
      </c>
      <c r="E5862" s="21" t="s">
        <v>9</v>
      </c>
      <c r="F5862" s="20" t="s">
        <v>109</v>
      </c>
      <c r="G5862" s="105" t="s">
        <v>147</v>
      </c>
      <c r="H58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2" s="48">
        <f>tbl_raw_data[[#This Row],[Date Actioned]]-tbl_raw_data[[#This Row],[Date Tagged]]</f>
        <v>4.7337962969322689E-3</v>
      </c>
      <c r="J5862" s="50">
        <f>HOUR(tbl_raw_data[[#This Row],[time_taken]])*60+MINUTE(tbl_raw_data[[#This Row],[time_taken]])+SECOND(tbl_raw_data[[#This Row],[time_taken]])/60</f>
        <v>6.8166666666666664</v>
      </c>
      <c r="K5862" s="54">
        <f>DATE(YEAR(tbl_raw_data[[#This Row],[Date Actioned]]), MONTH(tbl_raw_data[[#This Row],[Date Actioned]]), DAY(tbl_raw_data[[#This Row],[Date Actioned]]))</f>
        <v>45166</v>
      </c>
      <c r="L5862" s="55" t="str">
        <f>UPPER(TEXT(tbl_raw_data[[#This Row],[Updated_date]],"MMMM"))</f>
        <v>AUGUST</v>
      </c>
      <c r="M5862" s="55" t="str">
        <f>UPPER("Week "&amp;IF(ROUNDUP(DAY(tbl_raw_data[[#This Row],[Updated_date]])/7,0)=5,4,ROUNDUP(DAY(tbl_raw_data[[#This Row],[Updated_date]])/7,0)))</f>
        <v>WEEK 4</v>
      </c>
      <c r="N5862" s="57" t="str">
        <f>UPPER(VLOOKUP(tbl_raw_data[[#This Row],[Analyst]],[1]setting!$A$1:$B$15,2,0))</f>
        <v>NAVED</v>
      </c>
      <c r="O5862" s="57" t="str">
        <f>UPPER(tbl_raw_data[[#This Row],[Outcome]])</f>
        <v>APPROVE</v>
      </c>
      <c r="P5862" s="57" t="str">
        <f>UPPER(tbl_raw_data[[#This Row],[Queue Name]])</f>
        <v>CONSUMER PRE BUREAU</v>
      </c>
      <c r="Q5862" s="57" t="str">
        <f>IF(tbl_raw_data[[#This Row],[time_taken_in_mins]]&lt;=20,"SLA_MET","SLA_NOT_MET")</f>
        <v>SLA_MET</v>
      </c>
    </row>
    <row r="5863" spans="1:17" ht="15" customHeight="1" x14ac:dyDescent="0.25">
      <c r="A5863" s="17" t="s">
        <v>6137</v>
      </c>
      <c r="B5863" s="18">
        <v>45166.521747685183</v>
      </c>
      <c r="C5863" s="19">
        <v>45166.53398148148</v>
      </c>
      <c r="D5863" s="20" t="s">
        <v>13</v>
      </c>
      <c r="E5863" s="21" t="s">
        <v>28</v>
      </c>
      <c r="F5863" s="20" t="s">
        <v>109</v>
      </c>
      <c r="G5863" s="105" t="s">
        <v>53</v>
      </c>
      <c r="H58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3" s="48">
        <f>tbl_raw_data[[#This Row],[Date Actioned]]-tbl_raw_data[[#This Row],[Date Tagged]]</f>
        <v>1.2233796296641231E-2</v>
      </c>
      <c r="J5863" s="50">
        <f>HOUR(tbl_raw_data[[#This Row],[time_taken]])*60+MINUTE(tbl_raw_data[[#This Row],[time_taken]])+SECOND(tbl_raw_data[[#This Row],[time_taken]])/60</f>
        <v>17.616666666666667</v>
      </c>
      <c r="K5863" s="54">
        <f>DATE(YEAR(tbl_raw_data[[#This Row],[Date Actioned]]), MONTH(tbl_raw_data[[#This Row],[Date Actioned]]), DAY(tbl_raw_data[[#This Row],[Date Actioned]]))</f>
        <v>45166</v>
      </c>
      <c r="L5863" s="55" t="str">
        <f>UPPER(TEXT(tbl_raw_data[[#This Row],[Updated_date]],"MMMM"))</f>
        <v>AUGUST</v>
      </c>
      <c r="M5863" s="55" t="str">
        <f>UPPER("Week "&amp;IF(ROUNDUP(DAY(tbl_raw_data[[#This Row],[Updated_date]])/7,0)=5,4,ROUNDUP(DAY(tbl_raw_data[[#This Row],[Updated_date]])/7,0)))</f>
        <v>WEEK 4</v>
      </c>
      <c r="N5863" s="57" t="str">
        <f>UPPER(VLOOKUP(tbl_raw_data[[#This Row],[Analyst]],[1]setting!$A$1:$B$15,2,0))</f>
        <v>NAVED</v>
      </c>
      <c r="O5863" s="57" t="str">
        <f>UPPER(tbl_raw_data[[#This Row],[Outcome]])</f>
        <v>APPROVE</v>
      </c>
      <c r="P5863" s="57" t="str">
        <f>UPPER(tbl_raw_data[[#This Row],[Queue Name]])</f>
        <v>CONSUMER EXISTING</v>
      </c>
      <c r="Q5863" s="57" t="str">
        <f>IF(tbl_raw_data[[#This Row],[time_taken_in_mins]]&lt;=20,"SLA_MET","SLA_NOT_MET")</f>
        <v>SLA_MET</v>
      </c>
    </row>
    <row r="5864" spans="1:17" ht="15" customHeight="1" x14ac:dyDescent="0.25">
      <c r="A5864" s="17" t="s">
        <v>2871</v>
      </c>
      <c r="B5864" s="18">
        <v>45166.526550925926</v>
      </c>
      <c r="C5864" s="19">
        <v>45166.532743055555</v>
      </c>
      <c r="D5864" s="20" t="s">
        <v>46</v>
      </c>
      <c r="E5864" s="21" t="s">
        <v>28</v>
      </c>
      <c r="F5864" s="20" t="s">
        <v>86</v>
      </c>
      <c r="G5864" s="105"/>
      <c r="H58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4" s="48">
        <f>tbl_raw_data[[#This Row],[Date Actioned]]-tbl_raw_data[[#This Row],[Date Tagged]]</f>
        <v>6.1921296291984618E-3</v>
      </c>
      <c r="J5864" s="50">
        <f>HOUR(tbl_raw_data[[#This Row],[time_taken]])*60+MINUTE(tbl_raw_data[[#This Row],[time_taken]])+SECOND(tbl_raw_data[[#This Row],[time_taken]])/60</f>
        <v>8.9166666666666661</v>
      </c>
      <c r="K5864" s="54">
        <f>DATE(YEAR(tbl_raw_data[[#This Row],[Date Actioned]]), MONTH(tbl_raw_data[[#This Row],[Date Actioned]]), DAY(tbl_raw_data[[#This Row],[Date Actioned]]))</f>
        <v>45166</v>
      </c>
      <c r="L5864" s="55" t="str">
        <f>UPPER(TEXT(tbl_raw_data[[#This Row],[Updated_date]],"MMMM"))</f>
        <v>AUGUST</v>
      </c>
      <c r="M5864" s="55" t="str">
        <f>UPPER("Week "&amp;IF(ROUNDUP(DAY(tbl_raw_data[[#This Row],[Updated_date]])/7,0)=5,4,ROUNDUP(DAY(tbl_raw_data[[#This Row],[Updated_date]])/7,0)))</f>
        <v>WEEK 4</v>
      </c>
      <c r="N5864" s="57" t="str">
        <f>UPPER(VLOOKUP(tbl_raw_data[[#This Row],[Analyst]],[1]setting!$A$1:$B$15,2,0))</f>
        <v>ASIF</v>
      </c>
      <c r="O5864" s="57" t="str">
        <f>UPPER(tbl_raw_data[[#This Row],[Outcome]])</f>
        <v>DECLINE</v>
      </c>
      <c r="P5864" s="57" t="str">
        <f>UPPER(tbl_raw_data[[#This Row],[Queue Name]])</f>
        <v>CONSUMER EXISTING</v>
      </c>
      <c r="Q5864" s="57" t="str">
        <f>IF(tbl_raw_data[[#This Row],[time_taken_in_mins]]&lt;=20,"SLA_MET","SLA_NOT_MET")</f>
        <v>SLA_MET</v>
      </c>
    </row>
    <row r="5865" spans="1:17" ht="15" customHeight="1" x14ac:dyDescent="0.25">
      <c r="A5865" s="17" t="s">
        <v>599</v>
      </c>
      <c r="B5865" s="18">
        <v>45166.529074074075</v>
      </c>
      <c r="C5865" s="19">
        <v>45166.532071759262</v>
      </c>
      <c r="D5865" s="20" t="s">
        <v>13</v>
      </c>
      <c r="E5865" s="21" t="s">
        <v>9</v>
      </c>
      <c r="F5865" s="20" t="s">
        <v>168</v>
      </c>
      <c r="G5865" s="105" t="s">
        <v>29</v>
      </c>
      <c r="H58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65" s="48">
        <f>tbl_raw_data[[#This Row],[Date Actioned]]-tbl_raw_data[[#This Row],[Date Tagged]]</f>
        <v>2.9976851874380372E-3</v>
      </c>
      <c r="J5865" s="50">
        <f>HOUR(tbl_raw_data[[#This Row],[time_taken]])*60+MINUTE(tbl_raw_data[[#This Row],[time_taken]])+SECOND(tbl_raw_data[[#This Row],[time_taken]])/60</f>
        <v>4.3166666666666664</v>
      </c>
      <c r="K5865" s="54">
        <f>DATE(YEAR(tbl_raw_data[[#This Row],[Date Actioned]]), MONTH(tbl_raw_data[[#This Row],[Date Actioned]]), DAY(tbl_raw_data[[#This Row],[Date Actioned]]))</f>
        <v>45166</v>
      </c>
      <c r="L5865" s="55" t="str">
        <f>UPPER(TEXT(tbl_raw_data[[#This Row],[Updated_date]],"MMMM"))</f>
        <v>AUGUST</v>
      </c>
      <c r="M5865" s="55" t="str">
        <f>UPPER("Week "&amp;IF(ROUNDUP(DAY(tbl_raw_data[[#This Row],[Updated_date]])/7,0)=5,4,ROUNDUP(DAY(tbl_raw_data[[#This Row],[Updated_date]])/7,0)))</f>
        <v>WEEK 4</v>
      </c>
      <c r="N5865" s="57" t="str">
        <f>UPPER(VLOOKUP(tbl_raw_data[[#This Row],[Analyst]],[1]setting!$A$1:$B$15,2,0))</f>
        <v>MERCEDES</v>
      </c>
      <c r="O5865" s="57" t="str">
        <f>UPPER(tbl_raw_data[[#This Row],[Outcome]])</f>
        <v>APPROVE</v>
      </c>
      <c r="P5865" s="57" t="str">
        <f>UPPER(tbl_raw_data[[#This Row],[Queue Name]])</f>
        <v>CONSUMER PRE BUREAU</v>
      </c>
      <c r="Q5865" s="57" t="str">
        <f>IF(tbl_raw_data[[#This Row],[time_taken_in_mins]]&lt;=20,"SLA_MET","SLA_NOT_MET")</f>
        <v>SLA_MET</v>
      </c>
    </row>
    <row r="5866" spans="1:17" ht="15" customHeight="1" x14ac:dyDescent="0.25">
      <c r="A5866" s="17" t="s">
        <v>6407</v>
      </c>
      <c r="B5866" s="18">
        <v>45166.531875000001</v>
      </c>
      <c r="C5866" s="19">
        <v>45166.545127314814</v>
      </c>
      <c r="D5866" s="20" t="s">
        <v>13</v>
      </c>
      <c r="E5866" s="21" t="s">
        <v>28</v>
      </c>
      <c r="F5866" s="20" t="s">
        <v>42</v>
      </c>
      <c r="G5866" s="105"/>
      <c r="H58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6" s="48">
        <f>tbl_raw_data[[#This Row],[Date Actioned]]-tbl_raw_data[[#This Row],[Date Tagged]]</f>
        <v>1.3252314813144039E-2</v>
      </c>
      <c r="J5866" s="50">
        <f>HOUR(tbl_raw_data[[#This Row],[time_taken]])*60+MINUTE(tbl_raw_data[[#This Row],[time_taken]])+SECOND(tbl_raw_data[[#This Row],[time_taken]])/60</f>
        <v>19.083333333333332</v>
      </c>
      <c r="K5866" s="54">
        <f>DATE(YEAR(tbl_raw_data[[#This Row],[Date Actioned]]), MONTH(tbl_raw_data[[#This Row],[Date Actioned]]), DAY(tbl_raw_data[[#This Row],[Date Actioned]]))</f>
        <v>45166</v>
      </c>
      <c r="L5866" s="55" t="str">
        <f>UPPER(TEXT(tbl_raw_data[[#This Row],[Updated_date]],"MMMM"))</f>
        <v>AUGUST</v>
      </c>
      <c r="M5866" s="55" t="str">
        <f>UPPER("Week "&amp;IF(ROUNDUP(DAY(tbl_raw_data[[#This Row],[Updated_date]])/7,0)=5,4,ROUNDUP(DAY(tbl_raw_data[[#This Row],[Updated_date]])/7,0)))</f>
        <v>WEEK 4</v>
      </c>
      <c r="N5866" s="57" t="str">
        <f>UPPER(VLOOKUP(tbl_raw_data[[#This Row],[Analyst]],[1]setting!$A$1:$B$15,2,0))</f>
        <v>NITESH</v>
      </c>
      <c r="O5866" s="57" t="str">
        <f>UPPER(tbl_raw_data[[#This Row],[Outcome]])</f>
        <v>APPROVE</v>
      </c>
      <c r="P5866" s="57" t="str">
        <f>UPPER(tbl_raw_data[[#This Row],[Queue Name]])</f>
        <v>CONSUMER EXISTING</v>
      </c>
      <c r="Q5866" s="57" t="str">
        <f>IF(tbl_raw_data[[#This Row],[time_taken_in_mins]]&lt;=20,"SLA_MET","SLA_NOT_MET")</f>
        <v>SLA_MET</v>
      </c>
    </row>
    <row r="5867" spans="1:17" ht="15" customHeight="1" x14ac:dyDescent="0.25">
      <c r="A5867" s="17" t="s">
        <v>852</v>
      </c>
      <c r="B5867" s="18">
        <v>45166.531898148147</v>
      </c>
      <c r="C5867" s="19">
        <v>45166.53533564815</v>
      </c>
      <c r="D5867" s="20" t="s">
        <v>13</v>
      </c>
      <c r="E5867" s="21" t="s">
        <v>28</v>
      </c>
      <c r="F5867" s="20" t="s">
        <v>86</v>
      </c>
      <c r="G5867" s="105"/>
      <c r="H58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7" s="48">
        <f>tbl_raw_data[[#This Row],[Date Actioned]]-tbl_raw_data[[#This Row],[Date Tagged]]</f>
        <v>3.4375000032014214E-3</v>
      </c>
      <c r="J5867" s="50">
        <f>HOUR(tbl_raw_data[[#This Row],[time_taken]])*60+MINUTE(tbl_raw_data[[#This Row],[time_taken]])+SECOND(tbl_raw_data[[#This Row],[time_taken]])/60</f>
        <v>4.95</v>
      </c>
      <c r="K5867" s="54">
        <f>DATE(YEAR(tbl_raw_data[[#This Row],[Date Actioned]]), MONTH(tbl_raw_data[[#This Row],[Date Actioned]]), DAY(tbl_raw_data[[#This Row],[Date Actioned]]))</f>
        <v>45166</v>
      </c>
      <c r="L5867" s="55" t="str">
        <f>UPPER(TEXT(tbl_raw_data[[#This Row],[Updated_date]],"MMMM"))</f>
        <v>AUGUST</v>
      </c>
      <c r="M5867" s="55" t="str">
        <f>UPPER("Week "&amp;IF(ROUNDUP(DAY(tbl_raw_data[[#This Row],[Updated_date]])/7,0)=5,4,ROUNDUP(DAY(tbl_raw_data[[#This Row],[Updated_date]])/7,0)))</f>
        <v>WEEK 4</v>
      </c>
      <c r="N5867" s="57" t="str">
        <f>UPPER(VLOOKUP(tbl_raw_data[[#This Row],[Analyst]],[1]setting!$A$1:$B$15,2,0))</f>
        <v>ASIF</v>
      </c>
      <c r="O5867" s="57" t="str">
        <f>UPPER(tbl_raw_data[[#This Row],[Outcome]])</f>
        <v>APPROVE</v>
      </c>
      <c r="P5867" s="57" t="str">
        <f>UPPER(tbl_raw_data[[#This Row],[Queue Name]])</f>
        <v>CONSUMER EXISTING</v>
      </c>
      <c r="Q5867" s="57" t="str">
        <f>IF(tbl_raw_data[[#This Row],[time_taken_in_mins]]&lt;=20,"SLA_MET","SLA_NOT_MET")</f>
        <v>SLA_MET</v>
      </c>
    </row>
    <row r="5868" spans="1:17" ht="15" customHeight="1" x14ac:dyDescent="0.25">
      <c r="A5868" s="17" t="s">
        <v>2091</v>
      </c>
      <c r="B5868" s="18">
        <v>45166.532951388886</v>
      </c>
      <c r="C5868" s="19">
        <v>45166.538136574076</v>
      </c>
      <c r="D5868" s="20" t="s">
        <v>13</v>
      </c>
      <c r="E5868" s="21" t="s">
        <v>9</v>
      </c>
      <c r="F5868" s="20" t="s">
        <v>109</v>
      </c>
      <c r="G5868" s="105"/>
      <c r="H58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68" s="48">
        <f>tbl_raw_data[[#This Row],[Date Actioned]]-tbl_raw_data[[#This Row],[Date Tagged]]</f>
        <v>5.1851851894753054E-3</v>
      </c>
      <c r="J5868" s="50">
        <f>HOUR(tbl_raw_data[[#This Row],[time_taken]])*60+MINUTE(tbl_raw_data[[#This Row],[time_taken]])+SECOND(tbl_raw_data[[#This Row],[time_taken]])/60</f>
        <v>7.4666666666666668</v>
      </c>
      <c r="K5868" s="54">
        <f>DATE(YEAR(tbl_raw_data[[#This Row],[Date Actioned]]), MONTH(tbl_raw_data[[#This Row],[Date Actioned]]), DAY(tbl_raw_data[[#This Row],[Date Actioned]]))</f>
        <v>45166</v>
      </c>
      <c r="L5868" s="55" t="str">
        <f>UPPER(TEXT(tbl_raw_data[[#This Row],[Updated_date]],"MMMM"))</f>
        <v>AUGUST</v>
      </c>
      <c r="M5868" s="55" t="str">
        <f>UPPER("Week "&amp;IF(ROUNDUP(DAY(tbl_raw_data[[#This Row],[Updated_date]])/7,0)=5,4,ROUNDUP(DAY(tbl_raw_data[[#This Row],[Updated_date]])/7,0)))</f>
        <v>WEEK 4</v>
      </c>
      <c r="N5868" s="57" t="str">
        <f>UPPER(VLOOKUP(tbl_raw_data[[#This Row],[Analyst]],[1]setting!$A$1:$B$15,2,0))</f>
        <v>NAVED</v>
      </c>
      <c r="O5868" s="57" t="str">
        <f>UPPER(tbl_raw_data[[#This Row],[Outcome]])</f>
        <v>APPROVE</v>
      </c>
      <c r="P5868" s="57" t="str">
        <f>UPPER(tbl_raw_data[[#This Row],[Queue Name]])</f>
        <v>CONSUMER PRE BUREAU</v>
      </c>
      <c r="Q5868" s="57" t="str">
        <f>IF(tbl_raw_data[[#This Row],[time_taken_in_mins]]&lt;=20,"SLA_MET","SLA_NOT_MET")</f>
        <v>SLA_MET</v>
      </c>
    </row>
    <row r="5869" spans="1:17" ht="15" customHeight="1" x14ac:dyDescent="0.25">
      <c r="A5869" s="17" t="s">
        <v>573</v>
      </c>
      <c r="B5869" s="18">
        <v>45166.535798611112</v>
      </c>
      <c r="C5869" s="19">
        <v>45166.538738425923</v>
      </c>
      <c r="D5869" s="20" t="s">
        <v>46</v>
      </c>
      <c r="E5869" s="21" t="s">
        <v>9</v>
      </c>
      <c r="F5869" s="20" t="s">
        <v>55</v>
      </c>
      <c r="G5869" s="105" t="s">
        <v>47</v>
      </c>
      <c r="H58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69" s="48">
        <f>tbl_raw_data[[#This Row],[Date Actioned]]-tbl_raw_data[[#This Row],[Date Tagged]]</f>
        <v>2.9398148108157329E-3</v>
      </c>
      <c r="J5869" s="50">
        <f>HOUR(tbl_raw_data[[#This Row],[time_taken]])*60+MINUTE(tbl_raw_data[[#This Row],[time_taken]])+SECOND(tbl_raw_data[[#This Row],[time_taken]])/60</f>
        <v>4.2333333333333334</v>
      </c>
      <c r="K5869" s="54">
        <f>DATE(YEAR(tbl_raw_data[[#This Row],[Date Actioned]]), MONTH(tbl_raw_data[[#This Row],[Date Actioned]]), DAY(tbl_raw_data[[#This Row],[Date Actioned]]))</f>
        <v>45166</v>
      </c>
      <c r="L5869" s="55" t="str">
        <f>UPPER(TEXT(tbl_raw_data[[#This Row],[Updated_date]],"MMMM"))</f>
        <v>AUGUST</v>
      </c>
      <c r="M5869" s="55" t="str">
        <f>UPPER("Week "&amp;IF(ROUNDUP(DAY(tbl_raw_data[[#This Row],[Updated_date]])/7,0)=5,4,ROUNDUP(DAY(tbl_raw_data[[#This Row],[Updated_date]])/7,0)))</f>
        <v>WEEK 4</v>
      </c>
      <c r="N5869" s="57" t="str">
        <f>UPPER(VLOOKUP(tbl_raw_data[[#This Row],[Analyst]],[1]setting!$A$1:$B$15,2,0))</f>
        <v>CAMERON</v>
      </c>
      <c r="O5869" s="57" t="str">
        <f>UPPER(tbl_raw_data[[#This Row],[Outcome]])</f>
        <v>DECLINE</v>
      </c>
      <c r="P5869" s="57" t="str">
        <f>UPPER(tbl_raw_data[[#This Row],[Queue Name]])</f>
        <v>CONSUMER PRE BUREAU</v>
      </c>
      <c r="Q5869" s="57" t="str">
        <f>IF(tbl_raw_data[[#This Row],[time_taken_in_mins]]&lt;=20,"SLA_MET","SLA_NOT_MET")</f>
        <v>SLA_MET</v>
      </c>
    </row>
    <row r="5870" spans="1:17" ht="15" customHeight="1" x14ac:dyDescent="0.25">
      <c r="A5870" s="17" t="s">
        <v>1917</v>
      </c>
      <c r="B5870" s="18">
        <v>45166.539965277778</v>
      </c>
      <c r="C5870" s="19">
        <v>45166.544930555552</v>
      </c>
      <c r="D5870" s="20" t="s">
        <v>13</v>
      </c>
      <c r="E5870" s="21" t="s">
        <v>28</v>
      </c>
      <c r="F5870" s="20" t="s">
        <v>86</v>
      </c>
      <c r="G5870" s="105"/>
      <c r="H58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70" s="48">
        <f>tbl_raw_data[[#This Row],[Date Actioned]]-tbl_raw_data[[#This Row],[Date Tagged]]</f>
        <v>4.9652777743176557E-3</v>
      </c>
      <c r="J5870" s="50">
        <f>HOUR(tbl_raw_data[[#This Row],[time_taken]])*60+MINUTE(tbl_raw_data[[#This Row],[time_taken]])+SECOND(tbl_raw_data[[#This Row],[time_taken]])/60</f>
        <v>7.15</v>
      </c>
      <c r="K5870" s="54">
        <f>DATE(YEAR(tbl_raw_data[[#This Row],[Date Actioned]]), MONTH(tbl_raw_data[[#This Row],[Date Actioned]]), DAY(tbl_raw_data[[#This Row],[Date Actioned]]))</f>
        <v>45166</v>
      </c>
      <c r="L5870" s="55" t="str">
        <f>UPPER(TEXT(tbl_raw_data[[#This Row],[Updated_date]],"MMMM"))</f>
        <v>AUGUST</v>
      </c>
      <c r="M5870" s="55" t="str">
        <f>UPPER("Week "&amp;IF(ROUNDUP(DAY(tbl_raw_data[[#This Row],[Updated_date]])/7,0)=5,4,ROUNDUP(DAY(tbl_raw_data[[#This Row],[Updated_date]])/7,0)))</f>
        <v>WEEK 4</v>
      </c>
      <c r="N5870" s="57" t="str">
        <f>UPPER(VLOOKUP(tbl_raw_data[[#This Row],[Analyst]],[1]setting!$A$1:$B$15,2,0))</f>
        <v>ASIF</v>
      </c>
      <c r="O5870" s="57" t="str">
        <f>UPPER(tbl_raw_data[[#This Row],[Outcome]])</f>
        <v>APPROVE</v>
      </c>
      <c r="P5870" s="57" t="str">
        <f>UPPER(tbl_raw_data[[#This Row],[Queue Name]])</f>
        <v>CONSUMER EXISTING</v>
      </c>
      <c r="Q5870" s="57" t="str">
        <f>IF(tbl_raw_data[[#This Row],[time_taken_in_mins]]&lt;=20,"SLA_MET","SLA_NOT_MET")</f>
        <v>SLA_MET</v>
      </c>
    </row>
    <row r="5871" spans="1:17" ht="15" customHeight="1" x14ac:dyDescent="0.25">
      <c r="A5871" s="17" t="s">
        <v>6977</v>
      </c>
      <c r="B5871" s="18">
        <v>45166.541932870372</v>
      </c>
      <c r="C5871" s="19">
        <v>45166.559895833336</v>
      </c>
      <c r="D5871" s="20" t="s">
        <v>13</v>
      </c>
      <c r="E5871" s="21" t="s">
        <v>28</v>
      </c>
      <c r="F5871" s="20" t="s">
        <v>228</v>
      </c>
      <c r="G5871" s="105"/>
      <c r="H58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71" s="48">
        <f>tbl_raw_data[[#This Row],[Date Actioned]]-tbl_raw_data[[#This Row],[Date Tagged]]</f>
        <v>1.7962962963792961E-2</v>
      </c>
      <c r="J5871" s="50">
        <f>HOUR(tbl_raw_data[[#This Row],[time_taken]])*60+MINUTE(tbl_raw_data[[#This Row],[time_taken]])+SECOND(tbl_raw_data[[#This Row],[time_taken]])/60</f>
        <v>25.866666666666667</v>
      </c>
      <c r="K5871" s="54">
        <f>DATE(YEAR(tbl_raw_data[[#This Row],[Date Actioned]]), MONTH(tbl_raw_data[[#This Row],[Date Actioned]]), DAY(tbl_raw_data[[#This Row],[Date Actioned]]))</f>
        <v>45166</v>
      </c>
      <c r="L5871" s="55" t="str">
        <f>UPPER(TEXT(tbl_raw_data[[#This Row],[Updated_date]],"MMMM"))</f>
        <v>AUGUST</v>
      </c>
      <c r="M5871" s="55" t="str">
        <f>UPPER("Week "&amp;IF(ROUNDUP(DAY(tbl_raw_data[[#This Row],[Updated_date]])/7,0)=5,4,ROUNDUP(DAY(tbl_raw_data[[#This Row],[Updated_date]])/7,0)))</f>
        <v>WEEK 4</v>
      </c>
      <c r="N5871" s="57" t="str">
        <f>UPPER(VLOOKUP(tbl_raw_data[[#This Row],[Analyst]],[1]setting!$A$1:$B$15,2,0))</f>
        <v>OUADIR</v>
      </c>
      <c r="O5871" s="57" t="str">
        <f>UPPER(tbl_raw_data[[#This Row],[Outcome]])</f>
        <v>APPROVE</v>
      </c>
      <c r="P5871" s="57" t="str">
        <f>UPPER(tbl_raw_data[[#This Row],[Queue Name]])</f>
        <v>CONSUMER EXISTING</v>
      </c>
      <c r="Q5871" s="57" t="str">
        <f>IF(tbl_raw_data[[#This Row],[time_taken_in_mins]]&lt;=20,"SLA_MET","SLA_NOT_MET")</f>
        <v>SLA_NOT_MET</v>
      </c>
    </row>
    <row r="5872" spans="1:17" ht="15" customHeight="1" x14ac:dyDescent="0.25">
      <c r="A5872" s="17" t="s">
        <v>3219</v>
      </c>
      <c r="B5872" s="18">
        <v>45166.542997685188</v>
      </c>
      <c r="C5872" s="19">
        <v>45166.549687500003</v>
      </c>
      <c r="D5872" s="20" t="s">
        <v>13</v>
      </c>
      <c r="E5872" s="21" t="s">
        <v>9</v>
      </c>
      <c r="F5872" s="20" t="s">
        <v>55</v>
      </c>
      <c r="G5872" s="105"/>
      <c r="H58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72" s="48">
        <f>tbl_raw_data[[#This Row],[Date Actioned]]-tbl_raw_data[[#This Row],[Date Tagged]]</f>
        <v>6.6898148143081926E-3</v>
      </c>
      <c r="J5872" s="50">
        <f>HOUR(tbl_raw_data[[#This Row],[time_taken]])*60+MINUTE(tbl_raw_data[[#This Row],[time_taken]])+SECOND(tbl_raw_data[[#This Row],[time_taken]])/60</f>
        <v>9.6333333333333329</v>
      </c>
      <c r="K5872" s="54">
        <f>DATE(YEAR(tbl_raw_data[[#This Row],[Date Actioned]]), MONTH(tbl_raw_data[[#This Row],[Date Actioned]]), DAY(tbl_raw_data[[#This Row],[Date Actioned]]))</f>
        <v>45166</v>
      </c>
      <c r="L5872" s="55" t="str">
        <f>UPPER(TEXT(tbl_raw_data[[#This Row],[Updated_date]],"MMMM"))</f>
        <v>AUGUST</v>
      </c>
      <c r="M5872" s="55" t="str">
        <f>UPPER("Week "&amp;IF(ROUNDUP(DAY(tbl_raw_data[[#This Row],[Updated_date]])/7,0)=5,4,ROUNDUP(DAY(tbl_raw_data[[#This Row],[Updated_date]])/7,0)))</f>
        <v>WEEK 4</v>
      </c>
      <c r="N5872" s="57" t="str">
        <f>UPPER(VLOOKUP(tbl_raw_data[[#This Row],[Analyst]],[1]setting!$A$1:$B$15,2,0))</f>
        <v>CAMERON</v>
      </c>
      <c r="O5872" s="57" t="str">
        <f>UPPER(tbl_raw_data[[#This Row],[Outcome]])</f>
        <v>APPROVE</v>
      </c>
      <c r="P5872" s="57" t="str">
        <f>UPPER(tbl_raw_data[[#This Row],[Queue Name]])</f>
        <v>CONSUMER PRE BUREAU</v>
      </c>
      <c r="Q5872" s="57" t="str">
        <f>IF(tbl_raw_data[[#This Row],[time_taken_in_mins]]&lt;=20,"SLA_MET","SLA_NOT_MET")</f>
        <v>SLA_MET</v>
      </c>
    </row>
    <row r="5873" spans="1:17" ht="51.75" x14ac:dyDescent="0.25">
      <c r="A5873" s="17" t="s">
        <v>3753</v>
      </c>
      <c r="B5873" s="18">
        <v>45166.544456018521</v>
      </c>
      <c r="C5873" s="19">
        <v>45166.551828703705</v>
      </c>
      <c r="D5873" s="20" t="s">
        <v>8</v>
      </c>
      <c r="E5873" s="21" t="s">
        <v>28</v>
      </c>
      <c r="F5873" s="20" t="s">
        <v>86</v>
      </c>
      <c r="G5873" s="105" t="s">
        <v>1052</v>
      </c>
      <c r="H58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3" s="48">
        <f>tbl_raw_data[[#This Row],[Date Actioned]]-tbl_raw_data[[#This Row],[Date Tagged]]</f>
        <v>7.3726851842366159E-3</v>
      </c>
      <c r="J5873" s="50">
        <f>HOUR(tbl_raw_data[[#This Row],[time_taken]])*60+MINUTE(tbl_raw_data[[#This Row],[time_taken]])+SECOND(tbl_raw_data[[#This Row],[time_taken]])/60</f>
        <v>10.616666666666667</v>
      </c>
      <c r="K5873" s="54">
        <f>DATE(YEAR(tbl_raw_data[[#This Row],[Date Actioned]]), MONTH(tbl_raw_data[[#This Row],[Date Actioned]]), DAY(tbl_raw_data[[#This Row],[Date Actioned]]))</f>
        <v>45166</v>
      </c>
      <c r="L5873" s="55" t="str">
        <f>UPPER(TEXT(tbl_raw_data[[#This Row],[Updated_date]],"MMMM"))</f>
        <v>AUGUST</v>
      </c>
      <c r="M5873" s="55" t="str">
        <f>UPPER("Week "&amp;IF(ROUNDUP(DAY(tbl_raw_data[[#This Row],[Updated_date]])/7,0)=5,4,ROUNDUP(DAY(tbl_raw_data[[#This Row],[Updated_date]])/7,0)))</f>
        <v>WEEK 4</v>
      </c>
      <c r="N5873" s="57" t="str">
        <f>UPPER(VLOOKUP(tbl_raw_data[[#This Row],[Analyst]],[1]setting!$A$1:$B$15,2,0))</f>
        <v>ASIF</v>
      </c>
      <c r="O5873" s="57" t="str">
        <f>UPPER(tbl_raw_data[[#This Row],[Outcome]])</f>
        <v>WITHDRAW</v>
      </c>
      <c r="P5873" s="57" t="str">
        <f>UPPER(tbl_raw_data[[#This Row],[Queue Name]])</f>
        <v>CONSUMER EXISTING</v>
      </c>
      <c r="Q5873" s="57" t="str">
        <f>IF(tbl_raw_data[[#This Row],[time_taken_in_mins]]&lt;=20,"SLA_MET","SLA_NOT_MET")</f>
        <v>SLA_MET</v>
      </c>
    </row>
    <row r="5874" spans="1:17" ht="15" customHeight="1" x14ac:dyDescent="0.25">
      <c r="A5874" s="17" t="s">
        <v>6323</v>
      </c>
      <c r="B5874" s="18">
        <v>45166.545300925929</v>
      </c>
      <c r="C5874" s="19">
        <v>45166.558229166665</v>
      </c>
      <c r="D5874" s="20" t="s">
        <v>8</v>
      </c>
      <c r="E5874" s="21" t="s">
        <v>9</v>
      </c>
      <c r="F5874" s="20" t="s">
        <v>42</v>
      </c>
      <c r="G5874" s="105" t="s">
        <v>6322</v>
      </c>
      <c r="H58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4" s="48">
        <f>tbl_raw_data[[#This Row],[Date Actioned]]-tbl_raw_data[[#This Row],[Date Tagged]]</f>
        <v>1.2928240736073349E-2</v>
      </c>
      <c r="J5874" s="50">
        <f>HOUR(tbl_raw_data[[#This Row],[time_taken]])*60+MINUTE(tbl_raw_data[[#This Row],[time_taken]])+SECOND(tbl_raw_data[[#This Row],[time_taken]])/60</f>
        <v>18.616666666666667</v>
      </c>
      <c r="K5874" s="54">
        <f>DATE(YEAR(tbl_raw_data[[#This Row],[Date Actioned]]), MONTH(tbl_raw_data[[#This Row],[Date Actioned]]), DAY(tbl_raw_data[[#This Row],[Date Actioned]]))</f>
        <v>45166</v>
      </c>
      <c r="L5874" s="55" t="str">
        <f>UPPER(TEXT(tbl_raw_data[[#This Row],[Updated_date]],"MMMM"))</f>
        <v>AUGUST</v>
      </c>
      <c r="M5874" s="55" t="str">
        <f>UPPER("Week "&amp;IF(ROUNDUP(DAY(tbl_raw_data[[#This Row],[Updated_date]])/7,0)=5,4,ROUNDUP(DAY(tbl_raw_data[[#This Row],[Updated_date]])/7,0)))</f>
        <v>WEEK 4</v>
      </c>
      <c r="N5874" s="57" t="str">
        <f>UPPER(VLOOKUP(tbl_raw_data[[#This Row],[Analyst]],[1]setting!$A$1:$B$15,2,0))</f>
        <v>NITESH</v>
      </c>
      <c r="O5874" s="57" t="str">
        <f>UPPER(tbl_raw_data[[#This Row],[Outcome]])</f>
        <v>WITHDRAW</v>
      </c>
      <c r="P5874" s="57" t="str">
        <f>UPPER(tbl_raw_data[[#This Row],[Queue Name]])</f>
        <v>CONSUMER PRE BUREAU</v>
      </c>
      <c r="Q5874" s="57" t="str">
        <f>IF(tbl_raw_data[[#This Row],[time_taken_in_mins]]&lt;=20,"SLA_MET","SLA_NOT_MET")</f>
        <v>SLA_MET</v>
      </c>
    </row>
    <row r="5875" spans="1:17" ht="51.75" x14ac:dyDescent="0.25">
      <c r="A5875" s="17" t="s">
        <v>5544</v>
      </c>
      <c r="B5875" s="18">
        <v>45166.545312499999</v>
      </c>
      <c r="C5875" s="19">
        <v>45166.556064814817</v>
      </c>
      <c r="D5875" s="20" t="s">
        <v>8</v>
      </c>
      <c r="E5875" s="21" t="s">
        <v>28</v>
      </c>
      <c r="F5875" s="20" t="s">
        <v>55</v>
      </c>
      <c r="G5875" s="105" t="s">
        <v>1052</v>
      </c>
      <c r="H58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5" s="48">
        <f>tbl_raw_data[[#This Row],[Date Actioned]]-tbl_raw_data[[#This Row],[Date Tagged]]</f>
        <v>1.0752314818091691E-2</v>
      </c>
      <c r="J5875" s="50">
        <f>HOUR(tbl_raw_data[[#This Row],[time_taken]])*60+MINUTE(tbl_raw_data[[#This Row],[time_taken]])+SECOND(tbl_raw_data[[#This Row],[time_taken]])/60</f>
        <v>15.483333333333333</v>
      </c>
      <c r="K5875" s="54">
        <f>DATE(YEAR(tbl_raw_data[[#This Row],[Date Actioned]]), MONTH(tbl_raw_data[[#This Row],[Date Actioned]]), DAY(tbl_raw_data[[#This Row],[Date Actioned]]))</f>
        <v>45166</v>
      </c>
      <c r="L5875" s="55" t="str">
        <f>UPPER(TEXT(tbl_raw_data[[#This Row],[Updated_date]],"MMMM"))</f>
        <v>AUGUST</v>
      </c>
      <c r="M5875" s="55" t="str">
        <f>UPPER("Week "&amp;IF(ROUNDUP(DAY(tbl_raw_data[[#This Row],[Updated_date]])/7,0)=5,4,ROUNDUP(DAY(tbl_raw_data[[#This Row],[Updated_date]])/7,0)))</f>
        <v>WEEK 4</v>
      </c>
      <c r="N5875" s="57" t="str">
        <f>UPPER(VLOOKUP(tbl_raw_data[[#This Row],[Analyst]],[1]setting!$A$1:$B$15,2,0))</f>
        <v>CAMERON</v>
      </c>
      <c r="O5875" s="57" t="str">
        <f>UPPER(tbl_raw_data[[#This Row],[Outcome]])</f>
        <v>WITHDRAW</v>
      </c>
      <c r="P5875" s="57" t="str">
        <f>UPPER(tbl_raw_data[[#This Row],[Queue Name]])</f>
        <v>CONSUMER EXISTING</v>
      </c>
      <c r="Q5875" s="57" t="str">
        <f>IF(tbl_raw_data[[#This Row],[time_taken_in_mins]]&lt;=20,"SLA_MET","SLA_NOT_MET")</f>
        <v>SLA_MET</v>
      </c>
    </row>
    <row r="5876" spans="1:17" ht="15" customHeight="1" x14ac:dyDescent="0.25">
      <c r="A5876" s="17" t="s">
        <v>3130</v>
      </c>
      <c r="B5876" s="18">
        <v>45166.5468287037</v>
      </c>
      <c r="C5876" s="19">
        <v>45166.553402777776</v>
      </c>
      <c r="D5876" s="20" t="s">
        <v>13</v>
      </c>
      <c r="E5876" s="21" t="s">
        <v>28</v>
      </c>
      <c r="F5876" s="20" t="s">
        <v>86</v>
      </c>
      <c r="G5876" s="105" t="s">
        <v>29</v>
      </c>
      <c r="H58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76" s="48">
        <f>tbl_raw_data[[#This Row],[Date Actioned]]-tbl_raw_data[[#This Row],[Date Tagged]]</f>
        <v>6.5740740756154992E-3</v>
      </c>
      <c r="J5876" s="50">
        <f>HOUR(tbl_raw_data[[#This Row],[time_taken]])*60+MINUTE(tbl_raw_data[[#This Row],[time_taken]])+SECOND(tbl_raw_data[[#This Row],[time_taken]])/60</f>
        <v>9.4666666666666668</v>
      </c>
      <c r="K5876" s="54">
        <f>DATE(YEAR(tbl_raw_data[[#This Row],[Date Actioned]]), MONTH(tbl_raw_data[[#This Row],[Date Actioned]]), DAY(tbl_raw_data[[#This Row],[Date Actioned]]))</f>
        <v>45166</v>
      </c>
      <c r="L5876" s="55" t="str">
        <f>UPPER(TEXT(tbl_raw_data[[#This Row],[Updated_date]],"MMMM"))</f>
        <v>AUGUST</v>
      </c>
      <c r="M5876" s="55" t="str">
        <f>UPPER("Week "&amp;IF(ROUNDUP(DAY(tbl_raw_data[[#This Row],[Updated_date]])/7,0)=5,4,ROUNDUP(DAY(tbl_raw_data[[#This Row],[Updated_date]])/7,0)))</f>
        <v>WEEK 4</v>
      </c>
      <c r="N5876" s="57" t="str">
        <f>UPPER(VLOOKUP(tbl_raw_data[[#This Row],[Analyst]],[1]setting!$A$1:$B$15,2,0))</f>
        <v>ASIF</v>
      </c>
      <c r="O5876" s="57" t="str">
        <f>UPPER(tbl_raw_data[[#This Row],[Outcome]])</f>
        <v>APPROVE</v>
      </c>
      <c r="P5876" s="57" t="str">
        <f>UPPER(tbl_raw_data[[#This Row],[Queue Name]])</f>
        <v>CONSUMER EXISTING</v>
      </c>
      <c r="Q5876" s="57" t="str">
        <f>IF(tbl_raw_data[[#This Row],[time_taken_in_mins]]&lt;=20,"SLA_MET","SLA_NOT_MET")</f>
        <v>SLA_MET</v>
      </c>
    </row>
    <row r="5877" spans="1:17" ht="15" customHeight="1" x14ac:dyDescent="0.25">
      <c r="A5877" s="17" t="s">
        <v>4896</v>
      </c>
      <c r="B5877" s="18">
        <v>45166.547488425924</v>
      </c>
      <c r="C5877" s="19">
        <v>45166.55673611111</v>
      </c>
      <c r="D5877" s="20" t="s">
        <v>8</v>
      </c>
      <c r="E5877" s="21" t="s">
        <v>9</v>
      </c>
      <c r="F5877" s="20" t="s">
        <v>86</v>
      </c>
      <c r="G5877" s="105" t="s">
        <v>4895</v>
      </c>
      <c r="H58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77" s="48">
        <f>tbl_raw_data[[#This Row],[Date Actioned]]-tbl_raw_data[[#This Row],[Date Tagged]]</f>
        <v>9.2476851859828457E-3</v>
      </c>
      <c r="J5877" s="50">
        <f>HOUR(tbl_raw_data[[#This Row],[time_taken]])*60+MINUTE(tbl_raw_data[[#This Row],[time_taken]])+SECOND(tbl_raw_data[[#This Row],[time_taken]])/60</f>
        <v>13.316666666666666</v>
      </c>
      <c r="K5877" s="54">
        <f>DATE(YEAR(tbl_raw_data[[#This Row],[Date Actioned]]), MONTH(tbl_raw_data[[#This Row],[Date Actioned]]), DAY(tbl_raw_data[[#This Row],[Date Actioned]]))</f>
        <v>45166</v>
      </c>
      <c r="L5877" s="55" t="str">
        <f>UPPER(TEXT(tbl_raw_data[[#This Row],[Updated_date]],"MMMM"))</f>
        <v>AUGUST</v>
      </c>
      <c r="M5877" s="55" t="str">
        <f>UPPER("Week "&amp;IF(ROUNDUP(DAY(tbl_raw_data[[#This Row],[Updated_date]])/7,0)=5,4,ROUNDUP(DAY(tbl_raw_data[[#This Row],[Updated_date]])/7,0)))</f>
        <v>WEEK 4</v>
      </c>
      <c r="N5877" s="57" t="str">
        <f>UPPER(VLOOKUP(tbl_raw_data[[#This Row],[Analyst]],[1]setting!$A$1:$B$15,2,0))</f>
        <v>ASIF</v>
      </c>
      <c r="O5877" s="57" t="str">
        <f>UPPER(tbl_raw_data[[#This Row],[Outcome]])</f>
        <v>WITHDRAW</v>
      </c>
      <c r="P5877" s="57" t="str">
        <f>UPPER(tbl_raw_data[[#This Row],[Queue Name]])</f>
        <v>CONSUMER PRE BUREAU</v>
      </c>
      <c r="Q5877" s="57" t="str">
        <f>IF(tbl_raw_data[[#This Row],[time_taken_in_mins]]&lt;=20,"SLA_MET","SLA_NOT_MET")</f>
        <v>SLA_MET</v>
      </c>
    </row>
    <row r="5878" spans="1:17" ht="39" x14ac:dyDescent="0.25">
      <c r="A5878" s="17" t="s">
        <v>6102</v>
      </c>
      <c r="B5878" s="18">
        <v>45166.548125000001</v>
      </c>
      <c r="C5878" s="19">
        <v>45166.560266203705</v>
      </c>
      <c r="D5878" s="20" t="s">
        <v>8</v>
      </c>
      <c r="E5878" s="21" t="s">
        <v>28</v>
      </c>
      <c r="F5878" s="20" t="s">
        <v>55</v>
      </c>
      <c r="G5878" s="105" t="s">
        <v>493</v>
      </c>
      <c r="H58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878" s="48">
        <f>tbl_raw_data[[#This Row],[Date Actioned]]-tbl_raw_data[[#This Row],[Date Tagged]]</f>
        <v>1.2141203704231884E-2</v>
      </c>
      <c r="J5878" s="50">
        <f>HOUR(tbl_raw_data[[#This Row],[time_taken]])*60+MINUTE(tbl_raw_data[[#This Row],[time_taken]])+SECOND(tbl_raw_data[[#This Row],[time_taken]])/60</f>
        <v>17.483333333333334</v>
      </c>
      <c r="K5878" s="54">
        <f>DATE(YEAR(tbl_raw_data[[#This Row],[Date Actioned]]), MONTH(tbl_raw_data[[#This Row],[Date Actioned]]), DAY(tbl_raw_data[[#This Row],[Date Actioned]]))</f>
        <v>45166</v>
      </c>
      <c r="L5878" s="55" t="str">
        <f>UPPER(TEXT(tbl_raw_data[[#This Row],[Updated_date]],"MMMM"))</f>
        <v>AUGUST</v>
      </c>
      <c r="M5878" s="55" t="str">
        <f>UPPER("Week "&amp;IF(ROUNDUP(DAY(tbl_raw_data[[#This Row],[Updated_date]])/7,0)=5,4,ROUNDUP(DAY(tbl_raw_data[[#This Row],[Updated_date]])/7,0)))</f>
        <v>WEEK 4</v>
      </c>
      <c r="N5878" s="57" t="str">
        <f>UPPER(VLOOKUP(tbl_raw_data[[#This Row],[Analyst]],[1]setting!$A$1:$B$15,2,0))</f>
        <v>CAMERON</v>
      </c>
      <c r="O5878" s="57" t="str">
        <f>UPPER(tbl_raw_data[[#This Row],[Outcome]])</f>
        <v>WITHDRAW</v>
      </c>
      <c r="P5878" s="57" t="str">
        <f>UPPER(tbl_raw_data[[#This Row],[Queue Name]])</f>
        <v>CONSUMER EXISTING</v>
      </c>
      <c r="Q5878" s="57" t="str">
        <f>IF(tbl_raw_data[[#This Row],[time_taken_in_mins]]&lt;=20,"SLA_MET","SLA_NOT_MET")</f>
        <v>SLA_MET</v>
      </c>
    </row>
    <row r="5879" spans="1:17" ht="15" customHeight="1" x14ac:dyDescent="0.25">
      <c r="A5879" s="17" t="s">
        <v>5168</v>
      </c>
      <c r="B5879" s="18">
        <v>45166.549745370372</v>
      </c>
      <c r="C5879" s="19">
        <v>45166.559675925928</v>
      </c>
      <c r="D5879" s="20" t="s">
        <v>13</v>
      </c>
      <c r="E5879" s="21" t="s">
        <v>28</v>
      </c>
      <c r="F5879" s="20" t="s">
        <v>86</v>
      </c>
      <c r="G5879" s="105" t="s">
        <v>29</v>
      </c>
      <c r="H58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79" s="48">
        <f>tbl_raw_data[[#This Row],[Date Actioned]]-tbl_raw_data[[#This Row],[Date Tagged]]</f>
        <v>9.930555555911269E-3</v>
      </c>
      <c r="J5879" s="50">
        <f>HOUR(tbl_raw_data[[#This Row],[time_taken]])*60+MINUTE(tbl_raw_data[[#This Row],[time_taken]])+SECOND(tbl_raw_data[[#This Row],[time_taken]])/60</f>
        <v>14.3</v>
      </c>
      <c r="K5879" s="54">
        <f>DATE(YEAR(tbl_raw_data[[#This Row],[Date Actioned]]), MONTH(tbl_raw_data[[#This Row],[Date Actioned]]), DAY(tbl_raw_data[[#This Row],[Date Actioned]]))</f>
        <v>45166</v>
      </c>
      <c r="L5879" s="55" t="str">
        <f>UPPER(TEXT(tbl_raw_data[[#This Row],[Updated_date]],"MMMM"))</f>
        <v>AUGUST</v>
      </c>
      <c r="M5879" s="55" t="str">
        <f>UPPER("Week "&amp;IF(ROUNDUP(DAY(tbl_raw_data[[#This Row],[Updated_date]])/7,0)=5,4,ROUNDUP(DAY(tbl_raw_data[[#This Row],[Updated_date]])/7,0)))</f>
        <v>WEEK 4</v>
      </c>
      <c r="N5879" s="57" t="str">
        <f>UPPER(VLOOKUP(tbl_raw_data[[#This Row],[Analyst]],[1]setting!$A$1:$B$15,2,0))</f>
        <v>ASIF</v>
      </c>
      <c r="O5879" s="57" t="str">
        <f>UPPER(tbl_raw_data[[#This Row],[Outcome]])</f>
        <v>APPROVE</v>
      </c>
      <c r="P5879" s="57" t="str">
        <f>UPPER(tbl_raw_data[[#This Row],[Queue Name]])</f>
        <v>CONSUMER EXISTING</v>
      </c>
      <c r="Q5879" s="57" t="str">
        <f>IF(tbl_raw_data[[#This Row],[time_taken_in_mins]]&lt;=20,"SLA_MET","SLA_NOT_MET")</f>
        <v>SLA_MET</v>
      </c>
    </row>
    <row r="5880" spans="1:17" ht="15" customHeight="1" x14ac:dyDescent="0.25">
      <c r="A5880" s="17" t="s">
        <v>2268</v>
      </c>
      <c r="B5880" s="18">
        <v>45166.552731481483</v>
      </c>
      <c r="C5880" s="19">
        <v>45166.558159722219</v>
      </c>
      <c r="D5880" s="20" t="s">
        <v>13</v>
      </c>
      <c r="E5880" s="21" t="s">
        <v>28</v>
      </c>
      <c r="F5880" s="20" t="s">
        <v>168</v>
      </c>
      <c r="G5880" s="105"/>
      <c r="H58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0" s="48">
        <f>tbl_raw_data[[#This Row],[Date Actioned]]-tbl_raw_data[[#This Row],[Date Tagged]]</f>
        <v>5.428240736364387E-3</v>
      </c>
      <c r="J5880" s="50">
        <f>HOUR(tbl_raw_data[[#This Row],[time_taken]])*60+MINUTE(tbl_raw_data[[#This Row],[time_taken]])+SECOND(tbl_raw_data[[#This Row],[time_taken]])/60</f>
        <v>7.8166666666666664</v>
      </c>
      <c r="K5880" s="54">
        <f>DATE(YEAR(tbl_raw_data[[#This Row],[Date Actioned]]), MONTH(tbl_raw_data[[#This Row],[Date Actioned]]), DAY(tbl_raw_data[[#This Row],[Date Actioned]]))</f>
        <v>45166</v>
      </c>
      <c r="L5880" s="55" t="str">
        <f>UPPER(TEXT(tbl_raw_data[[#This Row],[Updated_date]],"MMMM"))</f>
        <v>AUGUST</v>
      </c>
      <c r="M5880" s="55" t="str">
        <f>UPPER("Week "&amp;IF(ROUNDUP(DAY(tbl_raw_data[[#This Row],[Updated_date]])/7,0)=5,4,ROUNDUP(DAY(tbl_raw_data[[#This Row],[Updated_date]])/7,0)))</f>
        <v>WEEK 4</v>
      </c>
      <c r="N5880" s="57" t="str">
        <f>UPPER(VLOOKUP(tbl_raw_data[[#This Row],[Analyst]],[1]setting!$A$1:$B$15,2,0))</f>
        <v>MERCEDES</v>
      </c>
      <c r="O5880" s="57" t="str">
        <f>UPPER(tbl_raw_data[[#This Row],[Outcome]])</f>
        <v>APPROVE</v>
      </c>
      <c r="P5880" s="57" t="str">
        <f>UPPER(tbl_raw_data[[#This Row],[Queue Name]])</f>
        <v>CONSUMER EXISTING</v>
      </c>
      <c r="Q5880" s="57" t="str">
        <f>IF(tbl_raw_data[[#This Row],[time_taken_in_mins]]&lt;=20,"SLA_MET","SLA_NOT_MET")</f>
        <v>SLA_MET</v>
      </c>
    </row>
    <row r="5881" spans="1:17" ht="15" customHeight="1" x14ac:dyDescent="0.25">
      <c r="A5881" s="17" t="s">
        <v>5139</v>
      </c>
      <c r="B5881" s="18">
        <v>45166.553437499999</v>
      </c>
      <c r="C5881" s="19">
        <v>45166.563287037039</v>
      </c>
      <c r="D5881" s="20" t="s">
        <v>13</v>
      </c>
      <c r="E5881" s="21" t="s">
        <v>28</v>
      </c>
      <c r="F5881" s="20" t="s">
        <v>109</v>
      </c>
      <c r="G5881" s="105" t="s">
        <v>1583</v>
      </c>
      <c r="H58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1" s="48">
        <f>tbl_raw_data[[#This Row],[Date Actioned]]-tbl_raw_data[[#This Row],[Date Tagged]]</f>
        <v>9.8495370402815752E-3</v>
      </c>
      <c r="J5881" s="50">
        <f>HOUR(tbl_raw_data[[#This Row],[time_taken]])*60+MINUTE(tbl_raw_data[[#This Row],[time_taken]])+SECOND(tbl_raw_data[[#This Row],[time_taken]])/60</f>
        <v>14.183333333333334</v>
      </c>
      <c r="K5881" s="54">
        <f>DATE(YEAR(tbl_raw_data[[#This Row],[Date Actioned]]), MONTH(tbl_raw_data[[#This Row],[Date Actioned]]), DAY(tbl_raw_data[[#This Row],[Date Actioned]]))</f>
        <v>45166</v>
      </c>
      <c r="L5881" s="55" t="str">
        <f>UPPER(TEXT(tbl_raw_data[[#This Row],[Updated_date]],"MMMM"))</f>
        <v>AUGUST</v>
      </c>
      <c r="M5881" s="55" t="str">
        <f>UPPER("Week "&amp;IF(ROUNDUP(DAY(tbl_raw_data[[#This Row],[Updated_date]])/7,0)=5,4,ROUNDUP(DAY(tbl_raw_data[[#This Row],[Updated_date]])/7,0)))</f>
        <v>WEEK 4</v>
      </c>
      <c r="N5881" s="57" t="str">
        <f>UPPER(VLOOKUP(tbl_raw_data[[#This Row],[Analyst]],[1]setting!$A$1:$B$15,2,0))</f>
        <v>NAVED</v>
      </c>
      <c r="O5881" s="57" t="str">
        <f>UPPER(tbl_raw_data[[#This Row],[Outcome]])</f>
        <v>APPROVE</v>
      </c>
      <c r="P5881" s="57" t="str">
        <f>UPPER(tbl_raw_data[[#This Row],[Queue Name]])</f>
        <v>CONSUMER EXISTING</v>
      </c>
      <c r="Q5881" s="57" t="str">
        <f>IF(tbl_raw_data[[#This Row],[time_taken_in_mins]]&lt;=20,"SLA_MET","SLA_NOT_MET")</f>
        <v>SLA_MET</v>
      </c>
    </row>
    <row r="5882" spans="1:17" ht="15" customHeight="1" x14ac:dyDescent="0.25">
      <c r="A5882" s="17" t="s">
        <v>2424</v>
      </c>
      <c r="B5882" s="18">
        <v>45166.556967592594</v>
      </c>
      <c r="C5882" s="19">
        <v>45166.562557870369</v>
      </c>
      <c r="D5882" s="20" t="s">
        <v>13</v>
      </c>
      <c r="E5882" s="21" t="s">
        <v>28</v>
      </c>
      <c r="F5882" s="20" t="s">
        <v>168</v>
      </c>
      <c r="G5882" s="105" t="s">
        <v>67</v>
      </c>
      <c r="H58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2" s="48">
        <f>tbl_raw_data[[#This Row],[Date Actioned]]-tbl_raw_data[[#This Row],[Date Tagged]]</f>
        <v>5.5902777748997323E-3</v>
      </c>
      <c r="J5882" s="50">
        <f>HOUR(tbl_raw_data[[#This Row],[time_taken]])*60+MINUTE(tbl_raw_data[[#This Row],[time_taken]])+SECOND(tbl_raw_data[[#This Row],[time_taken]])/60</f>
        <v>8.0500000000000007</v>
      </c>
      <c r="K5882" s="54">
        <f>DATE(YEAR(tbl_raw_data[[#This Row],[Date Actioned]]), MONTH(tbl_raw_data[[#This Row],[Date Actioned]]), DAY(tbl_raw_data[[#This Row],[Date Actioned]]))</f>
        <v>45166</v>
      </c>
      <c r="L5882" s="55" t="str">
        <f>UPPER(TEXT(tbl_raw_data[[#This Row],[Updated_date]],"MMMM"))</f>
        <v>AUGUST</v>
      </c>
      <c r="M5882" s="55" t="str">
        <f>UPPER("Week "&amp;IF(ROUNDUP(DAY(tbl_raw_data[[#This Row],[Updated_date]])/7,0)=5,4,ROUNDUP(DAY(tbl_raw_data[[#This Row],[Updated_date]])/7,0)))</f>
        <v>WEEK 4</v>
      </c>
      <c r="N5882" s="57" t="str">
        <f>UPPER(VLOOKUP(tbl_raw_data[[#This Row],[Analyst]],[1]setting!$A$1:$B$15,2,0))</f>
        <v>MERCEDES</v>
      </c>
      <c r="O5882" s="57" t="str">
        <f>UPPER(tbl_raw_data[[#This Row],[Outcome]])</f>
        <v>APPROVE</v>
      </c>
      <c r="P5882" s="57" t="str">
        <f>UPPER(tbl_raw_data[[#This Row],[Queue Name]])</f>
        <v>CONSUMER EXISTING</v>
      </c>
      <c r="Q5882" s="57" t="str">
        <f>IF(tbl_raw_data[[#This Row],[time_taken_in_mins]]&lt;=20,"SLA_MET","SLA_NOT_MET")</f>
        <v>SLA_MET</v>
      </c>
    </row>
    <row r="5883" spans="1:17" ht="15" customHeight="1" x14ac:dyDescent="0.25">
      <c r="A5883" s="17" t="s">
        <v>1028</v>
      </c>
      <c r="B5883" s="18">
        <v>45166.557662037034</v>
      </c>
      <c r="C5883" s="19">
        <v>45166.561377314814</v>
      </c>
      <c r="D5883" s="20" t="s">
        <v>46</v>
      </c>
      <c r="E5883" s="21" t="s">
        <v>28</v>
      </c>
      <c r="F5883" s="20" t="s">
        <v>86</v>
      </c>
      <c r="G5883" s="105" t="s">
        <v>1027</v>
      </c>
      <c r="H58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3" s="48">
        <f>tbl_raw_data[[#This Row],[Date Actioned]]-tbl_raw_data[[#This Row],[Date Tagged]]</f>
        <v>3.7152777804294601E-3</v>
      </c>
      <c r="J5883" s="50">
        <f>HOUR(tbl_raw_data[[#This Row],[time_taken]])*60+MINUTE(tbl_raw_data[[#This Row],[time_taken]])+SECOND(tbl_raw_data[[#This Row],[time_taken]])/60</f>
        <v>5.35</v>
      </c>
      <c r="K5883" s="54">
        <f>DATE(YEAR(tbl_raw_data[[#This Row],[Date Actioned]]), MONTH(tbl_raw_data[[#This Row],[Date Actioned]]), DAY(tbl_raw_data[[#This Row],[Date Actioned]]))</f>
        <v>45166</v>
      </c>
      <c r="L5883" s="55" t="str">
        <f>UPPER(TEXT(tbl_raw_data[[#This Row],[Updated_date]],"MMMM"))</f>
        <v>AUGUST</v>
      </c>
      <c r="M5883" s="55" t="str">
        <f>UPPER("Week "&amp;IF(ROUNDUP(DAY(tbl_raw_data[[#This Row],[Updated_date]])/7,0)=5,4,ROUNDUP(DAY(tbl_raw_data[[#This Row],[Updated_date]])/7,0)))</f>
        <v>WEEK 4</v>
      </c>
      <c r="N5883" s="57" t="str">
        <f>UPPER(VLOOKUP(tbl_raw_data[[#This Row],[Analyst]],[1]setting!$A$1:$B$15,2,0))</f>
        <v>ASIF</v>
      </c>
      <c r="O5883" s="57" t="str">
        <f>UPPER(tbl_raw_data[[#This Row],[Outcome]])</f>
        <v>DECLINE</v>
      </c>
      <c r="P5883" s="57" t="str">
        <f>UPPER(tbl_raw_data[[#This Row],[Queue Name]])</f>
        <v>CONSUMER EXISTING</v>
      </c>
      <c r="Q5883" s="57" t="str">
        <f>IF(tbl_raw_data[[#This Row],[time_taken_in_mins]]&lt;=20,"SLA_MET","SLA_NOT_MET")</f>
        <v>SLA_MET</v>
      </c>
    </row>
    <row r="5884" spans="1:17" ht="15" customHeight="1" x14ac:dyDescent="0.25">
      <c r="A5884" s="17" t="s">
        <v>3434</v>
      </c>
      <c r="B5884" s="18">
        <v>45166.562835648147</v>
      </c>
      <c r="C5884" s="19">
        <v>45166.569791666669</v>
      </c>
      <c r="D5884" s="20" t="s">
        <v>13</v>
      </c>
      <c r="E5884" s="21" t="s">
        <v>28</v>
      </c>
      <c r="F5884" s="20" t="s">
        <v>55</v>
      </c>
      <c r="G5884" s="105" t="s">
        <v>29</v>
      </c>
      <c r="H58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84" s="48">
        <f>tbl_raw_data[[#This Row],[Date Actioned]]-tbl_raw_data[[#This Row],[Date Tagged]]</f>
        <v>6.9560185220325366E-3</v>
      </c>
      <c r="J5884" s="50">
        <f>HOUR(tbl_raw_data[[#This Row],[time_taken]])*60+MINUTE(tbl_raw_data[[#This Row],[time_taken]])+SECOND(tbl_raw_data[[#This Row],[time_taken]])/60</f>
        <v>10.016666666666667</v>
      </c>
      <c r="K5884" s="54">
        <f>DATE(YEAR(tbl_raw_data[[#This Row],[Date Actioned]]), MONTH(tbl_raw_data[[#This Row],[Date Actioned]]), DAY(tbl_raw_data[[#This Row],[Date Actioned]]))</f>
        <v>45166</v>
      </c>
      <c r="L5884" s="55" t="str">
        <f>UPPER(TEXT(tbl_raw_data[[#This Row],[Updated_date]],"MMMM"))</f>
        <v>AUGUST</v>
      </c>
      <c r="M5884" s="55" t="str">
        <f>UPPER("Week "&amp;IF(ROUNDUP(DAY(tbl_raw_data[[#This Row],[Updated_date]])/7,0)=5,4,ROUNDUP(DAY(tbl_raw_data[[#This Row],[Updated_date]])/7,0)))</f>
        <v>WEEK 4</v>
      </c>
      <c r="N5884" s="57" t="str">
        <f>UPPER(VLOOKUP(tbl_raw_data[[#This Row],[Analyst]],[1]setting!$A$1:$B$15,2,0))</f>
        <v>CAMERON</v>
      </c>
      <c r="O5884" s="57" t="str">
        <f>UPPER(tbl_raw_data[[#This Row],[Outcome]])</f>
        <v>APPROVE</v>
      </c>
      <c r="P5884" s="57" t="str">
        <f>UPPER(tbl_raw_data[[#This Row],[Queue Name]])</f>
        <v>CONSUMER EXISTING</v>
      </c>
      <c r="Q5884" s="57" t="str">
        <f>IF(tbl_raw_data[[#This Row],[time_taken_in_mins]]&lt;=20,"SLA_MET","SLA_NOT_MET")</f>
        <v>SLA_MET</v>
      </c>
    </row>
    <row r="5885" spans="1:17" ht="15" customHeight="1" x14ac:dyDescent="0.25">
      <c r="A5885" s="17" t="s">
        <v>2844</v>
      </c>
      <c r="B5885" s="18">
        <v>45166.563194444447</v>
      </c>
      <c r="C5885" s="19">
        <v>45166.569328703707</v>
      </c>
      <c r="D5885" s="20" t="s">
        <v>13</v>
      </c>
      <c r="E5885" s="21" t="s">
        <v>41</v>
      </c>
      <c r="F5885" s="20" t="s">
        <v>168</v>
      </c>
      <c r="G5885" s="105"/>
      <c r="H58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5" s="48">
        <f>tbl_raw_data[[#This Row],[Date Actioned]]-tbl_raw_data[[#This Row],[Date Tagged]]</f>
        <v>6.1342592598521151E-3</v>
      </c>
      <c r="J5885" s="50">
        <f>HOUR(tbl_raw_data[[#This Row],[time_taken]])*60+MINUTE(tbl_raw_data[[#This Row],[time_taken]])+SECOND(tbl_raw_data[[#This Row],[time_taken]])/60</f>
        <v>8.8333333333333339</v>
      </c>
      <c r="K5885" s="54">
        <f>DATE(YEAR(tbl_raw_data[[#This Row],[Date Actioned]]), MONTH(tbl_raw_data[[#This Row],[Date Actioned]]), DAY(tbl_raw_data[[#This Row],[Date Actioned]]))</f>
        <v>45166</v>
      </c>
      <c r="L5885" s="55" t="str">
        <f>UPPER(TEXT(tbl_raw_data[[#This Row],[Updated_date]],"MMMM"))</f>
        <v>AUGUST</v>
      </c>
      <c r="M5885" s="55" t="str">
        <f>UPPER("Week "&amp;IF(ROUNDUP(DAY(tbl_raw_data[[#This Row],[Updated_date]])/7,0)=5,4,ROUNDUP(DAY(tbl_raw_data[[#This Row],[Updated_date]])/7,0)))</f>
        <v>WEEK 4</v>
      </c>
      <c r="N5885" s="57" t="str">
        <f>UPPER(VLOOKUP(tbl_raw_data[[#This Row],[Analyst]],[1]setting!$A$1:$B$15,2,0))</f>
        <v>MERCEDES</v>
      </c>
      <c r="O5885" s="57" t="str">
        <f>UPPER(tbl_raw_data[[#This Row],[Outcome]])</f>
        <v>APPROVE</v>
      </c>
      <c r="P5885" s="57" t="str">
        <f>UPPER(tbl_raw_data[[#This Row],[Queue Name]])</f>
        <v>CONSUMER POST BUREAU</v>
      </c>
      <c r="Q5885" s="57" t="str">
        <f>IF(tbl_raw_data[[#This Row],[time_taken_in_mins]]&lt;=20,"SLA_MET","SLA_NOT_MET")</f>
        <v>SLA_MET</v>
      </c>
    </row>
    <row r="5886" spans="1:17" ht="15" customHeight="1" x14ac:dyDescent="0.25">
      <c r="A5886" s="17" t="s">
        <v>3463</v>
      </c>
      <c r="B5886" s="18">
        <v>45166.565208333333</v>
      </c>
      <c r="C5886" s="19">
        <v>45166.572210648148</v>
      </c>
      <c r="D5886" s="20" t="s">
        <v>8</v>
      </c>
      <c r="E5886" s="21" t="s">
        <v>9</v>
      </c>
      <c r="F5886" s="20" t="s">
        <v>86</v>
      </c>
      <c r="G5886" s="105" t="s">
        <v>1155</v>
      </c>
      <c r="H58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86" s="48">
        <f>tbl_raw_data[[#This Row],[Date Actioned]]-tbl_raw_data[[#This Row],[Date Tagged]]</f>
        <v>7.0023148145992309E-3</v>
      </c>
      <c r="J5886" s="50">
        <f>HOUR(tbl_raw_data[[#This Row],[time_taken]])*60+MINUTE(tbl_raw_data[[#This Row],[time_taken]])+SECOND(tbl_raw_data[[#This Row],[time_taken]])/60</f>
        <v>10.083333333333334</v>
      </c>
      <c r="K5886" s="54">
        <f>DATE(YEAR(tbl_raw_data[[#This Row],[Date Actioned]]), MONTH(tbl_raw_data[[#This Row],[Date Actioned]]), DAY(tbl_raw_data[[#This Row],[Date Actioned]]))</f>
        <v>45166</v>
      </c>
      <c r="L5886" s="55" t="str">
        <f>UPPER(TEXT(tbl_raw_data[[#This Row],[Updated_date]],"MMMM"))</f>
        <v>AUGUST</v>
      </c>
      <c r="M5886" s="55" t="str">
        <f>UPPER("Week "&amp;IF(ROUNDUP(DAY(tbl_raw_data[[#This Row],[Updated_date]])/7,0)=5,4,ROUNDUP(DAY(tbl_raw_data[[#This Row],[Updated_date]])/7,0)))</f>
        <v>WEEK 4</v>
      </c>
      <c r="N5886" s="57" t="str">
        <f>UPPER(VLOOKUP(tbl_raw_data[[#This Row],[Analyst]],[1]setting!$A$1:$B$15,2,0))</f>
        <v>ASIF</v>
      </c>
      <c r="O5886" s="57" t="str">
        <f>UPPER(tbl_raw_data[[#This Row],[Outcome]])</f>
        <v>WITHDRAW</v>
      </c>
      <c r="P5886" s="57" t="str">
        <f>UPPER(tbl_raw_data[[#This Row],[Queue Name]])</f>
        <v>CONSUMER PRE BUREAU</v>
      </c>
      <c r="Q5886" s="57" t="str">
        <f>IF(tbl_raw_data[[#This Row],[time_taken_in_mins]]&lt;=20,"SLA_MET","SLA_NOT_MET")</f>
        <v>SLA_MET</v>
      </c>
    </row>
    <row r="5887" spans="1:17" ht="15" customHeight="1" x14ac:dyDescent="0.25">
      <c r="A5887" s="17" t="s">
        <v>7102</v>
      </c>
      <c r="B5887" s="18">
        <v>45166.565370370372</v>
      </c>
      <c r="C5887" s="19">
        <v>45166.585694444446</v>
      </c>
      <c r="D5887" s="20" t="s">
        <v>8</v>
      </c>
      <c r="E5887" s="21" t="s">
        <v>41</v>
      </c>
      <c r="F5887" s="20" t="s">
        <v>42</v>
      </c>
      <c r="G5887" s="105" t="s">
        <v>1052</v>
      </c>
      <c r="H58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87" s="48">
        <f>tbl_raw_data[[#This Row],[Date Actioned]]-tbl_raw_data[[#This Row],[Date Tagged]]</f>
        <v>2.0324074073869269E-2</v>
      </c>
      <c r="J5887" s="50">
        <f>HOUR(tbl_raw_data[[#This Row],[time_taken]])*60+MINUTE(tbl_raw_data[[#This Row],[time_taken]])+SECOND(tbl_raw_data[[#This Row],[time_taken]])/60</f>
        <v>29.266666666666666</v>
      </c>
      <c r="K5887" s="54">
        <f>DATE(YEAR(tbl_raw_data[[#This Row],[Date Actioned]]), MONTH(tbl_raw_data[[#This Row],[Date Actioned]]), DAY(tbl_raw_data[[#This Row],[Date Actioned]]))</f>
        <v>45166</v>
      </c>
      <c r="L5887" s="55" t="str">
        <f>UPPER(TEXT(tbl_raw_data[[#This Row],[Updated_date]],"MMMM"))</f>
        <v>AUGUST</v>
      </c>
      <c r="M5887" s="55" t="str">
        <f>UPPER("Week "&amp;IF(ROUNDUP(DAY(tbl_raw_data[[#This Row],[Updated_date]])/7,0)=5,4,ROUNDUP(DAY(tbl_raw_data[[#This Row],[Updated_date]])/7,0)))</f>
        <v>WEEK 4</v>
      </c>
      <c r="N5887" s="57" t="str">
        <f>UPPER(VLOOKUP(tbl_raw_data[[#This Row],[Analyst]],[1]setting!$A$1:$B$15,2,0))</f>
        <v>NITESH</v>
      </c>
      <c r="O5887" s="57" t="str">
        <f>UPPER(tbl_raw_data[[#This Row],[Outcome]])</f>
        <v>WITHDRAW</v>
      </c>
      <c r="P5887" s="57" t="str">
        <f>UPPER(tbl_raw_data[[#This Row],[Queue Name]])</f>
        <v>CONSUMER POST BUREAU</v>
      </c>
      <c r="Q5887" s="57" t="str">
        <f>IF(tbl_raw_data[[#This Row],[time_taken_in_mins]]&lt;=20,"SLA_MET","SLA_NOT_MET")</f>
        <v>SLA_NOT_MET</v>
      </c>
    </row>
    <row r="5888" spans="1:17" ht="15" customHeight="1" x14ac:dyDescent="0.25">
      <c r="A5888" s="17" t="s">
        <v>1712</v>
      </c>
      <c r="B5888" s="18">
        <v>45166.568460648145</v>
      </c>
      <c r="C5888" s="19">
        <v>45166.573148148149</v>
      </c>
      <c r="D5888" s="20" t="s">
        <v>13</v>
      </c>
      <c r="E5888" s="21" t="s">
        <v>28</v>
      </c>
      <c r="F5888" s="20" t="s">
        <v>168</v>
      </c>
      <c r="G5888" s="105"/>
      <c r="H58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8" s="48">
        <f>tbl_raw_data[[#This Row],[Date Actioned]]-tbl_raw_data[[#This Row],[Date Tagged]]</f>
        <v>4.6875000043655746E-3</v>
      </c>
      <c r="J5888" s="50">
        <f>HOUR(tbl_raw_data[[#This Row],[time_taken]])*60+MINUTE(tbl_raw_data[[#This Row],[time_taken]])+SECOND(tbl_raw_data[[#This Row],[time_taken]])/60</f>
        <v>6.75</v>
      </c>
      <c r="K5888" s="54">
        <f>DATE(YEAR(tbl_raw_data[[#This Row],[Date Actioned]]), MONTH(tbl_raw_data[[#This Row],[Date Actioned]]), DAY(tbl_raw_data[[#This Row],[Date Actioned]]))</f>
        <v>45166</v>
      </c>
      <c r="L5888" s="55" t="str">
        <f>UPPER(TEXT(tbl_raw_data[[#This Row],[Updated_date]],"MMMM"))</f>
        <v>AUGUST</v>
      </c>
      <c r="M5888" s="55" t="str">
        <f>UPPER("Week "&amp;IF(ROUNDUP(DAY(tbl_raw_data[[#This Row],[Updated_date]])/7,0)=5,4,ROUNDUP(DAY(tbl_raw_data[[#This Row],[Updated_date]])/7,0)))</f>
        <v>WEEK 4</v>
      </c>
      <c r="N5888" s="57" t="str">
        <f>UPPER(VLOOKUP(tbl_raw_data[[#This Row],[Analyst]],[1]setting!$A$1:$B$15,2,0))</f>
        <v>MERCEDES</v>
      </c>
      <c r="O5888" s="57" t="str">
        <f>UPPER(tbl_raw_data[[#This Row],[Outcome]])</f>
        <v>APPROVE</v>
      </c>
      <c r="P5888" s="57" t="str">
        <f>UPPER(tbl_raw_data[[#This Row],[Queue Name]])</f>
        <v>CONSUMER EXISTING</v>
      </c>
      <c r="Q5888" s="57" t="str">
        <f>IF(tbl_raw_data[[#This Row],[time_taken_in_mins]]&lt;=20,"SLA_MET","SLA_NOT_MET")</f>
        <v>SLA_MET</v>
      </c>
    </row>
    <row r="5889" spans="1:17" ht="15" customHeight="1" x14ac:dyDescent="0.25">
      <c r="A5889" s="17" t="s">
        <v>5575</v>
      </c>
      <c r="B5889" s="18">
        <v>45166.569733796299</v>
      </c>
      <c r="C5889" s="19">
        <v>45166.580543981479</v>
      </c>
      <c r="D5889" s="20" t="s">
        <v>13</v>
      </c>
      <c r="E5889" s="21" t="s">
        <v>28</v>
      </c>
      <c r="F5889" s="20" t="s">
        <v>228</v>
      </c>
      <c r="G5889" s="105"/>
      <c r="H58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89" s="48">
        <f>tbl_raw_data[[#This Row],[Date Actioned]]-tbl_raw_data[[#This Row],[Date Tagged]]</f>
        <v>1.081018518016208E-2</v>
      </c>
      <c r="J5889" s="50">
        <f>HOUR(tbl_raw_data[[#This Row],[time_taken]])*60+MINUTE(tbl_raw_data[[#This Row],[time_taken]])+SECOND(tbl_raw_data[[#This Row],[time_taken]])/60</f>
        <v>15.566666666666666</v>
      </c>
      <c r="K5889" s="54">
        <f>DATE(YEAR(tbl_raw_data[[#This Row],[Date Actioned]]), MONTH(tbl_raw_data[[#This Row],[Date Actioned]]), DAY(tbl_raw_data[[#This Row],[Date Actioned]]))</f>
        <v>45166</v>
      </c>
      <c r="L5889" s="55" t="str">
        <f>UPPER(TEXT(tbl_raw_data[[#This Row],[Updated_date]],"MMMM"))</f>
        <v>AUGUST</v>
      </c>
      <c r="M5889" s="55" t="str">
        <f>UPPER("Week "&amp;IF(ROUNDUP(DAY(tbl_raw_data[[#This Row],[Updated_date]])/7,0)=5,4,ROUNDUP(DAY(tbl_raw_data[[#This Row],[Updated_date]])/7,0)))</f>
        <v>WEEK 4</v>
      </c>
      <c r="N5889" s="57" t="str">
        <f>UPPER(VLOOKUP(tbl_raw_data[[#This Row],[Analyst]],[1]setting!$A$1:$B$15,2,0))</f>
        <v>OUADIR</v>
      </c>
      <c r="O5889" s="57" t="str">
        <f>UPPER(tbl_raw_data[[#This Row],[Outcome]])</f>
        <v>APPROVE</v>
      </c>
      <c r="P5889" s="57" t="str">
        <f>UPPER(tbl_raw_data[[#This Row],[Queue Name]])</f>
        <v>CONSUMER EXISTING</v>
      </c>
      <c r="Q5889" s="57" t="str">
        <f>IF(tbl_raw_data[[#This Row],[time_taken_in_mins]]&lt;=20,"SLA_MET","SLA_NOT_MET")</f>
        <v>SLA_MET</v>
      </c>
    </row>
    <row r="5890" spans="1:17" ht="39" x14ac:dyDescent="0.25">
      <c r="A5890" s="17" t="s">
        <v>2118</v>
      </c>
      <c r="B5890" s="18">
        <v>45166.570092592592</v>
      </c>
      <c r="C5890" s="19">
        <v>45166.575335648151</v>
      </c>
      <c r="D5890" s="20" t="s">
        <v>8</v>
      </c>
      <c r="E5890" s="21" t="s">
        <v>28</v>
      </c>
      <c r="F5890" s="20" t="s">
        <v>55</v>
      </c>
      <c r="G5890" s="105" t="s">
        <v>234</v>
      </c>
      <c r="H58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890" s="48">
        <f>tbl_raw_data[[#This Row],[Date Actioned]]-tbl_raw_data[[#This Row],[Date Tagged]]</f>
        <v>5.2430555588216521E-3</v>
      </c>
      <c r="J5890" s="50">
        <f>HOUR(tbl_raw_data[[#This Row],[time_taken]])*60+MINUTE(tbl_raw_data[[#This Row],[time_taken]])+SECOND(tbl_raw_data[[#This Row],[time_taken]])/60</f>
        <v>7.55</v>
      </c>
      <c r="K5890" s="54">
        <f>DATE(YEAR(tbl_raw_data[[#This Row],[Date Actioned]]), MONTH(tbl_raw_data[[#This Row],[Date Actioned]]), DAY(tbl_raw_data[[#This Row],[Date Actioned]]))</f>
        <v>45166</v>
      </c>
      <c r="L5890" s="55" t="str">
        <f>UPPER(TEXT(tbl_raw_data[[#This Row],[Updated_date]],"MMMM"))</f>
        <v>AUGUST</v>
      </c>
      <c r="M5890" s="55" t="str">
        <f>UPPER("Week "&amp;IF(ROUNDUP(DAY(tbl_raw_data[[#This Row],[Updated_date]])/7,0)=5,4,ROUNDUP(DAY(tbl_raw_data[[#This Row],[Updated_date]])/7,0)))</f>
        <v>WEEK 4</v>
      </c>
      <c r="N5890" s="57" t="str">
        <f>UPPER(VLOOKUP(tbl_raw_data[[#This Row],[Analyst]],[1]setting!$A$1:$B$15,2,0))</f>
        <v>CAMERON</v>
      </c>
      <c r="O5890" s="57" t="str">
        <f>UPPER(tbl_raw_data[[#This Row],[Outcome]])</f>
        <v>WITHDRAW</v>
      </c>
      <c r="P5890" s="57" t="str">
        <f>UPPER(tbl_raw_data[[#This Row],[Queue Name]])</f>
        <v>CONSUMER EXISTING</v>
      </c>
      <c r="Q5890" s="57" t="str">
        <f>IF(tbl_raw_data[[#This Row],[time_taken_in_mins]]&lt;=20,"SLA_MET","SLA_NOT_MET")</f>
        <v>SLA_MET</v>
      </c>
    </row>
    <row r="5891" spans="1:17" ht="15" customHeight="1" x14ac:dyDescent="0.25">
      <c r="A5891" s="17" t="s">
        <v>970</v>
      </c>
      <c r="B5891" s="18">
        <v>45166.571134259262</v>
      </c>
      <c r="C5891" s="19">
        <v>45166.574756944443</v>
      </c>
      <c r="D5891" s="20" t="s">
        <v>13</v>
      </c>
      <c r="E5891" s="21" t="s">
        <v>9</v>
      </c>
      <c r="F5891" s="20" t="s">
        <v>109</v>
      </c>
      <c r="G5891" s="105" t="s">
        <v>183</v>
      </c>
      <c r="H58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1" s="48">
        <f>tbl_raw_data[[#This Row],[Date Actioned]]-tbl_raw_data[[#This Row],[Date Tagged]]</f>
        <v>3.6226851807441562E-3</v>
      </c>
      <c r="J5891" s="50">
        <f>HOUR(tbl_raw_data[[#This Row],[time_taken]])*60+MINUTE(tbl_raw_data[[#This Row],[time_taken]])+SECOND(tbl_raw_data[[#This Row],[time_taken]])/60</f>
        <v>5.2166666666666668</v>
      </c>
      <c r="K5891" s="54">
        <f>DATE(YEAR(tbl_raw_data[[#This Row],[Date Actioned]]), MONTH(tbl_raw_data[[#This Row],[Date Actioned]]), DAY(tbl_raw_data[[#This Row],[Date Actioned]]))</f>
        <v>45166</v>
      </c>
      <c r="L5891" s="55" t="str">
        <f>UPPER(TEXT(tbl_raw_data[[#This Row],[Updated_date]],"MMMM"))</f>
        <v>AUGUST</v>
      </c>
      <c r="M5891" s="55" t="str">
        <f>UPPER("Week "&amp;IF(ROUNDUP(DAY(tbl_raw_data[[#This Row],[Updated_date]])/7,0)=5,4,ROUNDUP(DAY(tbl_raw_data[[#This Row],[Updated_date]])/7,0)))</f>
        <v>WEEK 4</v>
      </c>
      <c r="N5891" s="57" t="str">
        <f>UPPER(VLOOKUP(tbl_raw_data[[#This Row],[Analyst]],[1]setting!$A$1:$B$15,2,0))</f>
        <v>NAVED</v>
      </c>
      <c r="O5891" s="57" t="str">
        <f>UPPER(tbl_raw_data[[#This Row],[Outcome]])</f>
        <v>APPROVE</v>
      </c>
      <c r="P5891" s="57" t="str">
        <f>UPPER(tbl_raw_data[[#This Row],[Queue Name]])</f>
        <v>CONSUMER PRE BUREAU</v>
      </c>
      <c r="Q5891" s="57" t="str">
        <f>IF(tbl_raw_data[[#This Row],[time_taken_in_mins]]&lt;=20,"SLA_MET","SLA_NOT_MET")</f>
        <v>SLA_MET</v>
      </c>
    </row>
    <row r="5892" spans="1:17" ht="15" customHeight="1" x14ac:dyDescent="0.25">
      <c r="A5892" s="17" t="s">
        <v>1550</v>
      </c>
      <c r="B5892" s="18">
        <v>45166.573877314811</v>
      </c>
      <c r="C5892" s="19">
        <v>45166.5783912037</v>
      </c>
      <c r="D5892" s="20" t="s">
        <v>8</v>
      </c>
      <c r="E5892" s="21" t="s">
        <v>41</v>
      </c>
      <c r="F5892" s="20" t="s">
        <v>168</v>
      </c>
      <c r="G5892" s="105"/>
      <c r="H58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92" s="48">
        <f>tbl_raw_data[[#This Row],[Date Actioned]]-tbl_raw_data[[#This Row],[Date Tagged]]</f>
        <v>4.5138888890505768E-3</v>
      </c>
      <c r="J5892" s="50">
        <f>HOUR(tbl_raw_data[[#This Row],[time_taken]])*60+MINUTE(tbl_raw_data[[#This Row],[time_taken]])+SECOND(tbl_raw_data[[#This Row],[time_taken]])/60</f>
        <v>6.5</v>
      </c>
      <c r="K5892" s="54">
        <f>DATE(YEAR(tbl_raw_data[[#This Row],[Date Actioned]]), MONTH(tbl_raw_data[[#This Row],[Date Actioned]]), DAY(tbl_raw_data[[#This Row],[Date Actioned]]))</f>
        <v>45166</v>
      </c>
      <c r="L5892" s="55" t="str">
        <f>UPPER(TEXT(tbl_raw_data[[#This Row],[Updated_date]],"MMMM"))</f>
        <v>AUGUST</v>
      </c>
      <c r="M5892" s="55" t="str">
        <f>UPPER("Week "&amp;IF(ROUNDUP(DAY(tbl_raw_data[[#This Row],[Updated_date]])/7,0)=5,4,ROUNDUP(DAY(tbl_raw_data[[#This Row],[Updated_date]])/7,0)))</f>
        <v>WEEK 4</v>
      </c>
      <c r="N5892" s="57" t="str">
        <f>UPPER(VLOOKUP(tbl_raw_data[[#This Row],[Analyst]],[1]setting!$A$1:$B$15,2,0))</f>
        <v>MERCEDES</v>
      </c>
      <c r="O5892" s="57" t="str">
        <f>UPPER(tbl_raw_data[[#This Row],[Outcome]])</f>
        <v>WITHDRAW</v>
      </c>
      <c r="P5892" s="57" t="str">
        <f>UPPER(tbl_raw_data[[#This Row],[Queue Name]])</f>
        <v>CONSUMER POST BUREAU</v>
      </c>
      <c r="Q5892" s="57" t="str">
        <f>IF(tbl_raw_data[[#This Row],[time_taken_in_mins]]&lt;=20,"SLA_MET","SLA_NOT_MET")</f>
        <v>SLA_MET</v>
      </c>
    </row>
    <row r="5893" spans="1:17" ht="15" customHeight="1" x14ac:dyDescent="0.25">
      <c r="A5893" s="17" t="s">
        <v>2889</v>
      </c>
      <c r="B5893" s="18">
        <v>45166.576053240744</v>
      </c>
      <c r="C5893" s="19">
        <v>45166.582268518519</v>
      </c>
      <c r="D5893" s="20" t="s">
        <v>13</v>
      </c>
      <c r="E5893" s="21" t="s">
        <v>28</v>
      </c>
      <c r="F5893" s="20" t="s">
        <v>109</v>
      </c>
      <c r="G5893" s="105" t="s">
        <v>29</v>
      </c>
      <c r="H58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3" s="48">
        <f>tbl_raw_data[[#This Row],[Date Actioned]]-tbl_raw_data[[#This Row],[Date Tagged]]</f>
        <v>6.2152777754818089E-3</v>
      </c>
      <c r="J5893" s="50">
        <f>HOUR(tbl_raw_data[[#This Row],[time_taken]])*60+MINUTE(tbl_raw_data[[#This Row],[time_taken]])+SECOND(tbl_raw_data[[#This Row],[time_taken]])/60</f>
        <v>8.9499999999999993</v>
      </c>
      <c r="K5893" s="54">
        <f>DATE(YEAR(tbl_raw_data[[#This Row],[Date Actioned]]), MONTH(tbl_raw_data[[#This Row],[Date Actioned]]), DAY(tbl_raw_data[[#This Row],[Date Actioned]]))</f>
        <v>45166</v>
      </c>
      <c r="L5893" s="55" t="str">
        <f>UPPER(TEXT(tbl_raw_data[[#This Row],[Updated_date]],"MMMM"))</f>
        <v>AUGUST</v>
      </c>
      <c r="M5893" s="55" t="str">
        <f>UPPER("Week "&amp;IF(ROUNDUP(DAY(tbl_raw_data[[#This Row],[Updated_date]])/7,0)=5,4,ROUNDUP(DAY(tbl_raw_data[[#This Row],[Updated_date]])/7,0)))</f>
        <v>WEEK 4</v>
      </c>
      <c r="N5893" s="57" t="str">
        <f>UPPER(VLOOKUP(tbl_raw_data[[#This Row],[Analyst]],[1]setting!$A$1:$B$15,2,0))</f>
        <v>NAVED</v>
      </c>
      <c r="O5893" s="57" t="str">
        <f>UPPER(tbl_raw_data[[#This Row],[Outcome]])</f>
        <v>APPROVE</v>
      </c>
      <c r="P5893" s="57" t="str">
        <f>UPPER(tbl_raw_data[[#This Row],[Queue Name]])</f>
        <v>CONSUMER EXISTING</v>
      </c>
      <c r="Q5893" s="57" t="str">
        <f>IF(tbl_raw_data[[#This Row],[time_taken_in_mins]]&lt;=20,"SLA_MET","SLA_NOT_MET")</f>
        <v>SLA_MET</v>
      </c>
    </row>
    <row r="5894" spans="1:17" ht="15" customHeight="1" x14ac:dyDescent="0.25">
      <c r="A5894" s="17" t="s">
        <v>4024</v>
      </c>
      <c r="B5894" s="18">
        <v>45166.576342592591</v>
      </c>
      <c r="C5894" s="19">
        <v>45166.584108796298</v>
      </c>
      <c r="D5894" s="20" t="s">
        <v>13</v>
      </c>
      <c r="E5894" s="21" t="s">
        <v>28</v>
      </c>
      <c r="F5894" s="20" t="s">
        <v>254</v>
      </c>
      <c r="G5894" s="105" t="s">
        <v>29</v>
      </c>
      <c r="H58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4" s="48">
        <f>tbl_raw_data[[#This Row],[Date Actioned]]-tbl_raw_data[[#This Row],[Date Tagged]]</f>
        <v>7.7662037074333057E-3</v>
      </c>
      <c r="J5894" s="50">
        <f>HOUR(tbl_raw_data[[#This Row],[time_taken]])*60+MINUTE(tbl_raw_data[[#This Row],[time_taken]])+SECOND(tbl_raw_data[[#This Row],[time_taken]])/60</f>
        <v>11.183333333333334</v>
      </c>
      <c r="K5894" s="54">
        <f>DATE(YEAR(tbl_raw_data[[#This Row],[Date Actioned]]), MONTH(tbl_raw_data[[#This Row],[Date Actioned]]), DAY(tbl_raw_data[[#This Row],[Date Actioned]]))</f>
        <v>45166</v>
      </c>
      <c r="L5894" s="55" t="str">
        <f>UPPER(TEXT(tbl_raw_data[[#This Row],[Updated_date]],"MMMM"))</f>
        <v>AUGUST</v>
      </c>
      <c r="M5894" s="55" t="str">
        <f>UPPER("Week "&amp;IF(ROUNDUP(DAY(tbl_raw_data[[#This Row],[Updated_date]])/7,0)=5,4,ROUNDUP(DAY(tbl_raw_data[[#This Row],[Updated_date]])/7,0)))</f>
        <v>WEEK 4</v>
      </c>
      <c r="N5894" s="57" t="str">
        <f>UPPER(VLOOKUP(tbl_raw_data[[#This Row],[Analyst]],[1]setting!$A$1:$B$15,2,0))</f>
        <v>FARDIN</v>
      </c>
      <c r="O5894" s="57" t="str">
        <f>UPPER(tbl_raw_data[[#This Row],[Outcome]])</f>
        <v>APPROVE</v>
      </c>
      <c r="P5894" s="57" t="str">
        <f>UPPER(tbl_raw_data[[#This Row],[Queue Name]])</f>
        <v>CONSUMER EXISTING</v>
      </c>
      <c r="Q5894" s="57" t="str">
        <f>IF(tbl_raw_data[[#This Row],[time_taken_in_mins]]&lt;=20,"SLA_MET","SLA_NOT_MET")</f>
        <v>SLA_MET</v>
      </c>
    </row>
    <row r="5895" spans="1:17" ht="15" customHeight="1" x14ac:dyDescent="0.25">
      <c r="A5895" s="17" t="s">
        <v>661</v>
      </c>
      <c r="B5895" s="18">
        <v>45166.577245370368</v>
      </c>
      <c r="C5895" s="19">
        <v>45166.580358796295</v>
      </c>
      <c r="D5895" s="20" t="s">
        <v>8</v>
      </c>
      <c r="E5895" s="21" t="s">
        <v>9</v>
      </c>
      <c r="F5895" s="20" t="s">
        <v>55</v>
      </c>
      <c r="G5895" s="105" t="s">
        <v>660</v>
      </c>
      <c r="H58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895" s="48">
        <f>tbl_raw_data[[#This Row],[Date Actioned]]-tbl_raw_data[[#This Row],[Date Tagged]]</f>
        <v>3.1134259261307307E-3</v>
      </c>
      <c r="J5895" s="50">
        <f>HOUR(tbl_raw_data[[#This Row],[time_taken]])*60+MINUTE(tbl_raw_data[[#This Row],[time_taken]])+SECOND(tbl_raw_data[[#This Row],[time_taken]])/60</f>
        <v>4.4833333333333334</v>
      </c>
      <c r="K5895" s="54">
        <f>DATE(YEAR(tbl_raw_data[[#This Row],[Date Actioned]]), MONTH(tbl_raw_data[[#This Row],[Date Actioned]]), DAY(tbl_raw_data[[#This Row],[Date Actioned]]))</f>
        <v>45166</v>
      </c>
      <c r="L5895" s="55" t="str">
        <f>UPPER(TEXT(tbl_raw_data[[#This Row],[Updated_date]],"MMMM"))</f>
        <v>AUGUST</v>
      </c>
      <c r="M5895" s="55" t="str">
        <f>UPPER("Week "&amp;IF(ROUNDUP(DAY(tbl_raw_data[[#This Row],[Updated_date]])/7,0)=5,4,ROUNDUP(DAY(tbl_raw_data[[#This Row],[Updated_date]])/7,0)))</f>
        <v>WEEK 4</v>
      </c>
      <c r="N5895" s="57" t="str">
        <f>UPPER(VLOOKUP(tbl_raw_data[[#This Row],[Analyst]],[1]setting!$A$1:$B$15,2,0))</f>
        <v>CAMERON</v>
      </c>
      <c r="O5895" s="57" t="str">
        <f>UPPER(tbl_raw_data[[#This Row],[Outcome]])</f>
        <v>WITHDRAW</v>
      </c>
      <c r="P5895" s="57" t="str">
        <f>UPPER(tbl_raw_data[[#This Row],[Queue Name]])</f>
        <v>CONSUMER PRE BUREAU</v>
      </c>
      <c r="Q5895" s="57" t="str">
        <f>IF(tbl_raw_data[[#This Row],[time_taken_in_mins]]&lt;=20,"SLA_MET","SLA_NOT_MET")</f>
        <v>SLA_MET</v>
      </c>
    </row>
    <row r="5896" spans="1:17" ht="15" customHeight="1" x14ac:dyDescent="0.25">
      <c r="A5896" s="17" t="s">
        <v>2078</v>
      </c>
      <c r="B5896" s="18">
        <v>45166.577604166669</v>
      </c>
      <c r="C5896" s="19">
        <v>45166.582777777781</v>
      </c>
      <c r="D5896" s="20" t="s">
        <v>13</v>
      </c>
      <c r="E5896" s="21" t="s">
        <v>28</v>
      </c>
      <c r="F5896" s="20" t="s">
        <v>86</v>
      </c>
      <c r="G5896" s="105" t="s">
        <v>29</v>
      </c>
      <c r="H58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6" s="48">
        <f>tbl_raw_data[[#This Row],[Date Actioned]]-tbl_raw_data[[#This Row],[Date Tagged]]</f>
        <v>5.173611112695653E-3</v>
      </c>
      <c r="J5896" s="50">
        <f>HOUR(tbl_raw_data[[#This Row],[time_taken]])*60+MINUTE(tbl_raw_data[[#This Row],[time_taken]])+SECOND(tbl_raw_data[[#This Row],[time_taken]])/60</f>
        <v>7.45</v>
      </c>
      <c r="K5896" s="54">
        <f>DATE(YEAR(tbl_raw_data[[#This Row],[Date Actioned]]), MONTH(tbl_raw_data[[#This Row],[Date Actioned]]), DAY(tbl_raw_data[[#This Row],[Date Actioned]]))</f>
        <v>45166</v>
      </c>
      <c r="L5896" s="55" t="str">
        <f>UPPER(TEXT(tbl_raw_data[[#This Row],[Updated_date]],"MMMM"))</f>
        <v>AUGUST</v>
      </c>
      <c r="M5896" s="55" t="str">
        <f>UPPER("Week "&amp;IF(ROUNDUP(DAY(tbl_raw_data[[#This Row],[Updated_date]])/7,0)=5,4,ROUNDUP(DAY(tbl_raw_data[[#This Row],[Updated_date]])/7,0)))</f>
        <v>WEEK 4</v>
      </c>
      <c r="N5896" s="57" t="str">
        <f>UPPER(VLOOKUP(tbl_raw_data[[#This Row],[Analyst]],[1]setting!$A$1:$B$15,2,0))</f>
        <v>ASIF</v>
      </c>
      <c r="O5896" s="57" t="str">
        <f>UPPER(tbl_raw_data[[#This Row],[Outcome]])</f>
        <v>APPROVE</v>
      </c>
      <c r="P5896" s="57" t="str">
        <f>UPPER(tbl_raw_data[[#This Row],[Queue Name]])</f>
        <v>CONSUMER EXISTING</v>
      </c>
      <c r="Q5896" s="57" t="str">
        <f>IF(tbl_raw_data[[#This Row],[time_taken_in_mins]]&lt;=20,"SLA_MET","SLA_NOT_MET")</f>
        <v>SLA_MET</v>
      </c>
    </row>
    <row r="5897" spans="1:17" ht="15" customHeight="1" x14ac:dyDescent="0.25">
      <c r="A5897" s="17" t="s">
        <v>3195</v>
      </c>
      <c r="B5897" s="18">
        <v>45166.579155092593</v>
      </c>
      <c r="C5897" s="19">
        <v>45166.585810185185</v>
      </c>
      <c r="D5897" s="20" t="s">
        <v>13</v>
      </c>
      <c r="E5897" s="21" t="s">
        <v>9</v>
      </c>
      <c r="F5897" s="20" t="s">
        <v>1160</v>
      </c>
      <c r="G5897" s="105" t="s">
        <v>19</v>
      </c>
      <c r="H58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7" s="48">
        <f>tbl_raw_data[[#This Row],[Date Actioned]]-tbl_raw_data[[#This Row],[Date Tagged]]</f>
        <v>6.655092591245193E-3</v>
      </c>
      <c r="J5897" s="50">
        <f>HOUR(tbl_raw_data[[#This Row],[time_taken]])*60+MINUTE(tbl_raw_data[[#This Row],[time_taken]])+SECOND(tbl_raw_data[[#This Row],[time_taken]])/60</f>
        <v>9.5833333333333339</v>
      </c>
      <c r="K5897" s="54">
        <f>DATE(YEAR(tbl_raw_data[[#This Row],[Date Actioned]]), MONTH(tbl_raw_data[[#This Row],[Date Actioned]]), DAY(tbl_raw_data[[#This Row],[Date Actioned]]))</f>
        <v>45166</v>
      </c>
      <c r="L5897" s="55" t="str">
        <f>UPPER(TEXT(tbl_raw_data[[#This Row],[Updated_date]],"MMMM"))</f>
        <v>AUGUST</v>
      </c>
      <c r="M5897" s="55" t="str">
        <f>UPPER("Week "&amp;IF(ROUNDUP(DAY(tbl_raw_data[[#This Row],[Updated_date]])/7,0)=5,4,ROUNDUP(DAY(tbl_raw_data[[#This Row],[Updated_date]])/7,0)))</f>
        <v>WEEK 4</v>
      </c>
      <c r="N5897" s="57" t="str">
        <f>UPPER(VLOOKUP(tbl_raw_data[[#This Row],[Analyst]],[1]setting!$A$1:$B$15,2,0))</f>
        <v>JULIA</v>
      </c>
      <c r="O5897" s="57" t="str">
        <f>UPPER(tbl_raw_data[[#This Row],[Outcome]])</f>
        <v>APPROVE</v>
      </c>
      <c r="P5897" s="57" t="str">
        <f>UPPER(tbl_raw_data[[#This Row],[Queue Name]])</f>
        <v>CONSUMER PRE BUREAU</v>
      </c>
      <c r="Q5897" s="57" t="str">
        <f>IF(tbl_raw_data[[#This Row],[time_taken_in_mins]]&lt;=20,"SLA_MET","SLA_NOT_MET")</f>
        <v>SLA_MET</v>
      </c>
    </row>
    <row r="5898" spans="1:17" ht="15" customHeight="1" x14ac:dyDescent="0.25">
      <c r="A5898" s="17" t="s">
        <v>5090</v>
      </c>
      <c r="B5898" s="18">
        <v>45166.581493055557</v>
      </c>
      <c r="C5898" s="19">
        <v>45166.591226851851</v>
      </c>
      <c r="D5898" s="20" t="s">
        <v>13</v>
      </c>
      <c r="E5898" s="21" t="s">
        <v>28</v>
      </c>
      <c r="F5898" s="20" t="s">
        <v>86</v>
      </c>
      <c r="G5898" s="105" t="s">
        <v>53</v>
      </c>
      <c r="H58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898" s="48">
        <f>tbl_raw_data[[#This Row],[Date Actioned]]-tbl_raw_data[[#This Row],[Date Tagged]]</f>
        <v>9.7337962943129241E-3</v>
      </c>
      <c r="J5898" s="50">
        <f>HOUR(tbl_raw_data[[#This Row],[time_taken]])*60+MINUTE(tbl_raw_data[[#This Row],[time_taken]])+SECOND(tbl_raw_data[[#This Row],[time_taken]])/60</f>
        <v>14.016666666666667</v>
      </c>
      <c r="K5898" s="54">
        <f>DATE(YEAR(tbl_raw_data[[#This Row],[Date Actioned]]), MONTH(tbl_raw_data[[#This Row],[Date Actioned]]), DAY(tbl_raw_data[[#This Row],[Date Actioned]]))</f>
        <v>45166</v>
      </c>
      <c r="L5898" s="55" t="str">
        <f>UPPER(TEXT(tbl_raw_data[[#This Row],[Updated_date]],"MMMM"))</f>
        <v>AUGUST</v>
      </c>
      <c r="M5898" s="55" t="str">
        <f>UPPER("Week "&amp;IF(ROUNDUP(DAY(tbl_raw_data[[#This Row],[Updated_date]])/7,0)=5,4,ROUNDUP(DAY(tbl_raw_data[[#This Row],[Updated_date]])/7,0)))</f>
        <v>WEEK 4</v>
      </c>
      <c r="N5898" s="57" t="str">
        <f>UPPER(VLOOKUP(tbl_raw_data[[#This Row],[Analyst]],[1]setting!$A$1:$B$15,2,0))</f>
        <v>ASIF</v>
      </c>
      <c r="O5898" s="57" t="str">
        <f>UPPER(tbl_raw_data[[#This Row],[Outcome]])</f>
        <v>APPROVE</v>
      </c>
      <c r="P5898" s="57" t="str">
        <f>UPPER(tbl_raw_data[[#This Row],[Queue Name]])</f>
        <v>CONSUMER EXISTING</v>
      </c>
      <c r="Q5898" s="57" t="str">
        <f>IF(tbl_raw_data[[#This Row],[time_taken_in_mins]]&lt;=20,"SLA_MET","SLA_NOT_MET")</f>
        <v>SLA_MET</v>
      </c>
    </row>
    <row r="5899" spans="1:17" ht="15" customHeight="1" x14ac:dyDescent="0.25">
      <c r="A5899" s="17" t="s">
        <v>3167</v>
      </c>
      <c r="B5899" s="18">
        <v>45166.581921296296</v>
      </c>
      <c r="C5899" s="19">
        <v>45166.588541666664</v>
      </c>
      <c r="D5899" s="20" t="s">
        <v>8</v>
      </c>
      <c r="E5899" s="21" t="s">
        <v>41</v>
      </c>
      <c r="F5899" s="20" t="s">
        <v>168</v>
      </c>
      <c r="G5899" s="105"/>
      <c r="H58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899" s="48">
        <f>tbl_raw_data[[#This Row],[Date Actioned]]-tbl_raw_data[[#This Row],[Date Tagged]]</f>
        <v>6.6203703681821935E-3</v>
      </c>
      <c r="J5899" s="50">
        <f>HOUR(tbl_raw_data[[#This Row],[time_taken]])*60+MINUTE(tbl_raw_data[[#This Row],[time_taken]])+SECOND(tbl_raw_data[[#This Row],[time_taken]])/60</f>
        <v>9.5333333333333332</v>
      </c>
      <c r="K5899" s="54">
        <f>DATE(YEAR(tbl_raw_data[[#This Row],[Date Actioned]]), MONTH(tbl_raw_data[[#This Row],[Date Actioned]]), DAY(tbl_raw_data[[#This Row],[Date Actioned]]))</f>
        <v>45166</v>
      </c>
      <c r="L5899" s="55" t="str">
        <f>UPPER(TEXT(tbl_raw_data[[#This Row],[Updated_date]],"MMMM"))</f>
        <v>AUGUST</v>
      </c>
      <c r="M5899" s="55" t="str">
        <f>UPPER("Week "&amp;IF(ROUNDUP(DAY(tbl_raw_data[[#This Row],[Updated_date]])/7,0)=5,4,ROUNDUP(DAY(tbl_raw_data[[#This Row],[Updated_date]])/7,0)))</f>
        <v>WEEK 4</v>
      </c>
      <c r="N5899" s="57" t="str">
        <f>UPPER(VLOOKUP(tbl_raw_data[[#This Row],[Analyst]],[1]setting!$A$1:$B$15,2,0))</f>
        <v>MERCEDES</v>
      </c>
      <c r="O5899" s="57" t="str">
        <f>UPPER(tbl_raw_data[[#This Row],[Outcome]])</f>
        <v>WITHDRAW</v>
      </c>
      <c r="P5899" s="57" t="str">
        <f>UPPER(tbl_raw_data[[#This Row],[Queue Name]])</f>
        <v>CONSUMER POST BUREAU</v>
      </c>
      <c r="Q5899" s="57" t="str">
        <f>IF(tbl_raw_data[[#This Row],[time_taken_in_mins]]&lt;=20,"SLA_MET","SLA_NOT_MET")</f>
        <v>SLA_MET</v>
      </c>
    </row>
    <row r="5900" spans="1:17" ht="15" customHeight="1" x14ac:dyDescent="0.25">
      <c r="A5900" s="17" t="s">
        <v>7046</v>
      </c>
      <c r="B5900" s="18">
        <v>45166.58353009259</v>
      </c>
      <c r="C5900" s="19">
        <v>45166.602476851855</v>
      </c>
      <c r="D5900" s="20" t="s">
        <v>13</v>
      </c>
      <c r="E5900" s="21" t="s">
        <v>28</v>
      </c>
      <c r="F5900" s="20" t="s">
        <v>168</v>
      </c>
      <c r="G5900" s="105"/>
      <c r="H59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00" s="48">
        <f>tbl_raw_data[[#This Row],[Date Actioned]]-tbl_raw_data[[#This Row],[Date Tagged]]</f>
        <v>1.8946759264508728E-2</v>
      </c>
      <c r="J5900" s="50">
        <f>HOUR(tbl_raw_data[[#This Row],[time_taken]])*60+MINUTE(tbl_raw_data[[#This Row],[time_taken]])+SECOND(tbl_raw_data[[#This Row],[time_taken]])/60</f>
        <v>27.283333333333335</v>
      </c>
      <c r="K5900" s="54">
        <f>DATE(YEAR(tbl_raw_data[[#This Row],[Date Actioned]]), MONTH(tbl_raw_data[[#This Row],[Date Actioned]]), DAY(tbl_raw_data[[#This Row],[Date Actioned]]))</f>
        <v>45166</v>
      </c>
      <c r="L5900" s="55" t="str">
        <f>UPPER(TEXT(tbl_raw_data[[#This Row],[Updated_date]],"MMMM"))</f>
        <v>AUGUST</v>
      </c>
      <c r="M5900" s="55" t="str">
        <f>UPPER("Week "&amp;IF(ROUNDUP(DAY(tbl_raw_data[[#This Row],[Updated_date]])/7,0)=5,4,ROUNDUP(DAY(tbl_raw_data[[#This Row],[Updated_date]])/7,0)))</f>
        <v>WEEK 4</v>
      </c>
      <c r="N5900" s="57" t="str">
        <f>UPPER(VLOOKUP(tbl_raw_data[[#This Row],[Analyst]],[1]setting!$A$1:$B$15,2,0))</f>
        <v>MERCEDES</v>
      </c>
      <c r="O5900" s="57" t="str">
        <f>UPPER(tbl_raw_data[[#This Row],[Outcome]])</f>
        <v>APPROVE</v>
      </c>
      <c r="P5900" s="57" t="str">
        <f>UPPER(tbl_raw_data[[#This Row],[Queue Name]])</f>
        <v>CONSUMER EXISTING</v>
      </c>
      <c r="Q5900" s="57" t="str">
        <f>IF(tbl_raw_data[[#This Row],[time_taken_in_mins]]&lt;=20,"SLA_MET","SLA_NOT_MET")</f>
        <v>SLA_NOT_MET</v>
      </c>
    </row>
    <row r="5901" spans="1:17" ht="15" customHeight="1" x14ac:dyDescent="0.25">
      <c r="A5901" s="17" t="s">
        <v>4530</v>
      </c>
      <c r="B5901" s="18">
        <v>45166.583738425928</v>
      </c>
      <c r="C5901" s="19">
        <v>45166.592361111114</v>
      </c>
      <c r="D5901" s="20" t="s">
        <v>13</v>
      </c>
      <c r="E5901" s="21" t="s">
        <v>28</v>
      </c>
      <c r="F5901" s="20" t="s">
        <v>109</v>
      </c>
      <c r="G5901" s="105" t="s">
        <v>29</v>
      </c>
      <c r="H59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1" s="48">
        <f>tbl_raw_data[[#This Row],[Date Actioned]]-tbl_raw_data[[#This Row],[Date Tagged]]</f>
        <v>8.6226851854007691E-3</v>
      </c>
      <c r="J5901" s="50">
        <f>HOUR(tbl_raw_data[[#This Row],[time_taken]])*60+MINUTE(tbl_raw_data[[#This Row],[time_taken]])+SECOND(tbl_raw_data[[#This Row],[time_taken]])/60</f>
        <v>12.416666666666666</v>
      </c>
      <c r="K5901" s="54">
        <f>DATE(YEAR(tbl_raw_data[[#This Row],[Date Actioned]]), MONTH(tbl_raw_data[[#This Row],[Date Actioned]]), DAY(tbl_raw_data[[#This Row],[Date Actioned]]))</f>
        <v>45166</v>
      </c>
      <c r="L5901" s="55" t="str">
        <f>UPPER(TEXT(tbl_raw_data[[#This Row],[Updated_date]],"MMMM"))</f>
        <v>AUGUST</v>
      </c>
      <c r="M5901" s="55" t="str">
        <f>UPPER("Week "&amp;IF(ROUNDUP(DAY(tbl_raw_data[[#This Row],[Updated_date]])/7,0)=5,4,ROUNDUP(DAY(tbl_raw_data[[#This Row],[Updated_date]])/7,0)))</f>
        <v>WEEK 4</v>
      </c>
      <c r="N5901" s="57" t="str">
        <f>UPPER(VLOOKUP(tbl_raw_data[[#This Row],[Analyst]],[1]setting!$A$1:$B$15,2,0))</f>
        <v>NAVED</v>
      </c>
      <c r="O5901" s="57" t="str">
        <f>UPPER(tbl_raw_data[[#This Row],[Outcome]])</f>
        <v>APPROVE</v>
      </c>
      <c r="P5901" s="57" t="str">
        <f>UPPER(tbl_raw_data[[#This Row],[Queue Name]])</f>
        <v>CONSUMER EXISTING</v>
      </c>
      <c r="Q5901" s="57" t="str">
        <f>IF(tbl_raw_data[[#This Row],[time_taken_in_mins]]&lt;=20,"SLA_MET","SLA_NOT_MET")</f>
        <v>SLA_MET</v>
      </c>
    </row>
    <row r="5902" spans="1:17" x14ac:dyDescent="0.25">
      <c r="A5902" s="17" t="s">
        <v>6960</v>
      </c>
      <c r="B5902" s="18">
        <v>45166.585370370369</v>
      </c>
      <c r="C5902" s="19">
        <v>45166.603101851855</v>
      </c>
      <c r="D5902" s="20" t="s">
        <v>8</v>
      </c>
      <c r="E5902" s="21" t="s">
        <v>28</v>
      </c>
      <c r="F5902" s="20" t="s">
        <v>228</v>
      </c>
      <c r="G5902" s="105"/>
      <c r="H59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02" s="48">
        <f>tbl_raw_data[[#This Row],[Date Actioned]]-tbl_raw_data[[#This Row],[Date Tagged]]</f>
        <v>1.7731481486407574E-2</v>
      </c>
      <c r="J5902" s="50">
        <f>HOUR(tbl_raw_data[[#This Row],[time_taken]])*60+MINUTE(tbl_raw_data[[#This Row],[time_taken]])+SECOND(tbl_raw_data[[#This Row],[time_taken]])/60</f>
        <v>25.533333333333335</v>
      </c>
      <c r="K5902" s="54">
        <f>DATE(YEAR(tbl_raw_data[[#This Row],[Date Actioned]]), MONTH(tbl_raw_data[[#This Row],[Date Actioned]]), DAY(tbl_raw_data[[#This Row],[Date Actioned]]))</f>
        <v>45166</v>
      </c>
      <c r="L5902" s="55" t="str">
        <f>UPPER(TEXT(tbl_raw_data[[#This Row],[Updated_date]],"MMMM"))</f>
        <v>AUGUST</v>
      </c>
      <c r="M5902" s="55" t="str">
        <f>UPPER("Week "&amp;IF(ROUNDUP(DAY(tbl_raw_data[[#This Row],[Updated_date]])/7,0)=5,4,ROUNDUP(DAY(tbl_raw_data[[#This Row],[Updated_date]])/7,0)))</f>
        <v>WEEK 4</v>
      </c>
      <c r="N5902" s="57" t="str">
        <f>UPPER(VLOOKUP(tbl_raw_data[[#This Row],[Analyst]],[1]setting!$A$1:$B$15,2,0))</f>
        <v>OUADIR</v>
      </c>
      <c r="O5902" s="57" t="str">
        <f>UPPER(tbl_raw_data[[#This Row],[Outcome]])</f>
        <v>WITHDRAW</v>
      </c>
      <c r="P5902" s="57" t="str">
        <f>UPPER(tbl_raw_data[[#This Row],[Queue Name]])</f>
        <v>CONSUMER EXISTING</v>
      </c>
      <c r="Q5902" s="57" t="str">
        <f>IF(tbl_raw_data[[#This Row],[time_taken_in_mins]]&lt;=20,"SLA_MET","SLA_NOT_MET")</f>
        <v>SLA_NOT_MET</v>
      </c>
    </row>
    <row r="5903" spans="1:17" ht="15" customHeight="1" x14ac:dyDescent="0.25">
      <c r="A5903" s="17" t="s">
        <v>5131</v>
      </c>
      <c r="B5903" s="18">
        <v>45166.5859837963</v>
      </c>
      <c r="C5903" s="19">
        <v>45166.595821759256</v>
      </c>
      <c r="D5903" s="20" t="s">
        <v>46</v>
      </c>
      <c r="E5903" s="21" t="s">
        <v>41</v>
      </c>
      <c r="F5903" s="20" t="s">
        <v>1160</v>
      </c>
      <c r="G5903" s="105" t="s">
        <v>5130</v>
      </c>
      <c r="H59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3" s="48">
        <f>tbl_raw_data[[#This Row],[Date Actioned]]-tbl_raw_data[[#This Row],[Date Tagged]]</f>
        <v>9.8379629562259652E-3</v>
      </c>
      <c r="J5903" s="50">
        <f>HOUR(tbl_raw_data[[#This Row],[time_taken]])*60+MINUTE(tbl_raw_data[[#This Row],[time_taken]])+SECOND(tbl_raw_data[[#This Row],[time_taken]])/60</f>
        <v>14.166666666666666</v>
      </c>
      <c r="K5903" s="54">
        <f>DATE(YEAR(tbl_raw_data[[#This Row],[Date Actioned]]), MONTH(tbl_raw_data[[#This Row],[Date Actioned]]), DAY(tbl_raw_data[[#This Row],[Date Actioned]]))</f>
        <v>45166</v>
      </c>
      <c r="L5903" s="55" t="str">
        <f>UPPER(TEXT(tbl_raw_data[[#This Row],[Updated_date]],"MMMM"))</f>
        <v>AUGUST</v>
      </c>
      <c r="M5903" s="55" t="str">
        <f>UPPER("Week "&amp;IF(ROUNDUP(DAY(tbl_raw_data[[#This Row],[Updated_date]])/7,0)=5,4,ROUNDUP(DAY(tbl_raw_data[[#This Row],[Updated_date]])/7,0)))</f>
        <v>WEEK 4</v>
      </c>
      <c r="N5903" s="57" t="str">
        <f>UPPER(VLOOKUP(tbl_raw_data[[#This Row],[Analyst]],[1]setting!$A$1:$B$15,2,0))</f>
        <v>JULIA</v>
      </c>
      <c r="O5903" s="57" t="str">
        <f>UPPER(tbl_raw_data[[#This Row],[Outcome]])</f>
        <v>DECLINE</v>
      </c>
      <c r="P5903" s="57" t="str">
        <f>UPPER(tbl_raw_data[[#This Row],[Queue Name]])</f>
        <v>CONSUMER POST BUREAU</v>
      </c>
      <c r="Q5903" s="57" t="str">
        <f>IF(tbl_raw_data[[#This Row],[time_taken_in_mins]]&lt;=20,"SLA_MET","SLA_NOT_MET")</f>
        <v>SLA_MET</v>
      </c>
    </row>
    <row r="5904" spans="1:17" ht="15" customHeight="1" x14ac:dyDescent="0.25">
      <c r="A5904" s="17" t="s">
        <v>5852</v>
      </c>
      <c r="B5904" s="18">
        <v>45166.5859837963</v>
      </c>
      <c r="C5904" s="19">
        <v>45166.59747685185</v>
      </c>
      <c r="D5904" s="20" t="s">
        <v>13</v>
      </c>
      <c r="E5904" s="21" t="s">
        <v>28</v>
      </c>
      <c r="F5904" s="20" t="s">
        <v>55</v>
      </c>
      <c r="G5904" s="105" t="s">
        <v>546</v>
      </c>
      <c r="H59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4" s="48">
        <f>tbl_raw_data[[#This Row],[Date Actioned]]-tbl_raw_data[[#This Row],[Date Tagged]]</f>
        <v>1.1493055550090503E-2</v>
      </c>
      <c r="J5904" s="50">
        <f>HOUR(tbl_raw_data[[#This Row],[time_taken]])*60+MINUTE(tbl_raw_data[[#This Row],[time_taken]])+SECOND(tbl_raw_data[[#This Row],[time_taken]])/60</f>
        <v>16.55</v>
      </c>
      <c r="K5904" s="54">
        <f>DATE(YEAR(tbl_raw_data[[#This Row],[Date Actioned]]), MONTH(tbl_raw_data[[#This Row],[Date Actioned]]), DAY(tbl_raw_data[[#This Row],[Date Actioned]]))</f>
        <v>45166</v>
      </c>
      <c r="L5904" s="55" t="str">
        <f>UPPER(TEXT(tbl_raw_data[[#This Row],[Updated_date]],"MMMM"))</f>
        <v>AUGUST</v>
      </c>
      <c r="M5904" s="55" t="str">
        <f>UPPER("Week "&amp;IF(ROUNDUP(DAY(tbl_raw_data[[#This Row],[Updated_date]])/7,0)=5,4,ROUNDUP(DAY(tbl_raw_data[[#This Row],[Updated_date]])/7,0)))</f>
        <v>WEEK 4</v>
      </c>
      <c r="N5904" s="57" t="str">
        <f>UPPER(VLOOKUP(tbl_raw_data[[#This Row],[Analyst]],[1]setting!$A$1:$B$15,2,0))</f>
        <v>CAMERON</v>
      </c>
      <c r="O5904" s="57" t="str">
        <f>UPPER(tbl_raw_data[[#This Row],[Outcome]])</f>
        <v>APPROVE</v>
      </c>
      <c r="P5904" s="57" t="str">
        <f>UPPER(tbl_raw_data[[#This Row],[Queue Name]])</f>
        <v>CONSUMER EXISTING</v>
      </c>
      <c r="Q5904" s="57" t="str">
        <f>IF(tbl_raw_data[[#This Row],[time_taken_in_mins]]&lt;=20,"SLA_MET","SLA_NOT_MET")</f>
        <v>SLA_MET</v>
      </c>
    </row>
    <row r="5905" spans="1:17" ht="15" customHeight="1" x14ac:dyDescent="0.25">
      <c r="A5905" s="17" t="s">
        <v>4408</v>
      </c>
      <c r="B5905" s="18">
        <v>45166.587581018517</v>
      </c>
      <c r="C5905" s="19">
        <v>45166.595983796295</v>
      </c>
      <c r="D5905" s="20" t="s">
        <v>13</v>
      </c>
      <c r="E5905" s="21" t="s">
        <v>28</v>
      </c>
      <c r="F5905" s="20" t="s">
        <v>86</v>
      </c>
      <c r="G5905" s="105" t="s">
        <v>29</v>
      </c>
      <c r="H59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5" s="48">
        <f>tbl_raw_data[[#This Row],[Date Actioned]]-tbl_raw_data[[#This Row],[Date Tagged]]</f>
        <v>8.4027777775190771E-3</v>
      </c>
      <c r="J5905" s="50">
        <f>HOUR(tbl_raw_data[[#This Row],[time_taken]])*60+MINUTE(tbl_raw_data[[#This Row],[time_taken]])+SECOND(tbl_raw_data[[#This Row],[time_taken]])/60</f>
        <v>12.1</v>
      </c>
      <c r="K5905" s="54">
        <f>DATE(YEAR(tbl_raw_data[[#This Row],[Date Actioned]]), MONTH(tbl_raw_data[[#This Row],[Date Actioned]]), DAY(tbl_raw_data[[#This Row],[Date Actioned]]))</f>
        <v>45166</v>
      </c>
      <c r="L5905" s="55" t="str">
        <f>UPPER(TEXT(tbl_raw_data[[#This Row],[Updated_date]],"MMMM"))</f>
        <v>AUGUST</v>
      </c>
      <c r="M5905" s="55" t="str">
        <f>UPPER("Week "&amp;IF(ROUNDUP(DAY(tbl_raw_data[[#This Row],[Updated_date]])/7,0)=5,4,ROUNDUP(DAY(tbl_raw_data[[#This Row],[Updated_date]])/7,0)))</f>
        <v>WEEK 4</v>
      </c>
      <c r="N5905" s="57" t="str">
        <f>UPPER(VLOOKUP(tbl_raw_data[[#This Row],[Analyst]],[1]setting!$A$1:$B$15,2,0))</f>
        <v>ASIF</v>
      </c>
      <c r="O5905" s="57" t="str">
        <f>UPPER(tbl_raw_data[[#This Row],[Outcome]])</f>
        <v>APPROVE</v>
      </c>
      <c r="P5905" s="57" t="str">
        <f>UPPER(tbl_raw_data[[#This Row],[Queue Name]])</f>
        <v>CONSUMER EXISTING</v>
      </c>
      <c r="Q5905" s="57" t="str">
        <f>IF(tbl_raw_data[[#This Row],[time_taken_in_mins]]&lt;=20,"SLA_MET","SLA_NOT_MET")</f>
        <v>SLA_MET</v>
      </c>
    </row>
    <row r="5906" spans="1:17" ht="15" customHeight="1" x14ac:dyDescent="0.25">
      <c r="A5906" s="17" t="s">
        <v>6204</v>
      </c>
      <c r="B5906" s="18">
        <v>45166.587962962964</v>
      </c>
      <c r="C5906" s="19">
        <v>45166.600393518522</v>
      </c>
      <c r="D5906" s="20" t="s">
        <v>13</v>
      </c>
      <c r="E5906" s="21" t="s">
        <v>28</v>
      </c>
      <c r="F5906" s="20" t="s">
        <v>254</v>
      </c>
      <c r="G5906" s="105" t="s">
        <v>29</v>
      </c>
      <c r="H59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06" s="48">
        <f>tbl_raw_data[[#This Row],[Date Actioned]]-tbl_raw_data[[#This Row],[Date Tagged]]</f>
        <v>1.2430555558239575E-2</v>
      </c>
      <c r="J5906" s="50">
        <f>HOUR(tbl_raw_data[[#This Row],[time_taken]])*60+MINUTE(tbl_raw_data[[#This Row],[time_taken]])+SECOND(tbl_raw_data[[#This Row],[time_taken]])/60</f>
        <v>17.899999999999999</v>
      </c>
      <c r="K5906" s="54">
        <f>DATE(YEAR(tbl_raw_data[[#This Row],[Date Actioned]]), MONTH(tbl_raw_data[[#This Row],[Date Actioned]]), DAY(tbl_raw_data[[#This Row],[Date Actioned]]))</f>
        <v>45166</v>
      </c>
      <c r="L5906" s="55" t="str">
        <f>UPPER(TEXT(tbl_raw_data[[#This Row],[Updated_date]],"MMMM"))</f>
        <v>AUGUST</v>
      </c>
      <c r="M5906" s="55" t="str">
        <f>UPPER("Week "&amp;IF(ROUNDUP(DAY(tbl_raw_data[[#This Row],[Updated_date]])/7,0)=5,4,ROUNDUP(DAY(tbl_raw_data[[#This Row],[Updated_date]])/7,0)))</f>
        <v>WEEK 4</v>
      </c>
      <c r="N5906" s="57" t="str">
        <f>UPPER(VLOOKUP(tbl_raw_data[[#This Row],[Analyst]],[1]setting!$A$1:$B$15,2,0))</f>
        <v>FARDIN</v>
      </c>
      <c r="O5906" s="57" t="str">
        <f>UPPER(tbl_raw_data[[#This Row],[Outcome]])</f>
        <v>APPROVE</v>
      </c>
      <c r="P5906" s="57" t="str">
        <f>UPPER(tbl_raw_data[[#This Row],[Queue Name]])</f>
        <v>CONSUMER EXISTING</v>
      </c>
      <c r="Q5906" s="57" t="str">
        <f>IF(tbl_raw_data[[#This Row],[time_taken_in_mins]]&lt;=20,"SLA_MET","SLA_NOT_MET")</f>
        <v>SLA_MET</v>
      </c>
    </row>
    <row r="5907" spans="1:17" ht="15" customHeight="1" x14ac:dyDescent="0.25">
      <c r="A5907" s="17" t="s">
        <v>4303</v>
      </c>
      <c r="B5907" s="18">
        <v>45166.588969907411</v>
      </c>
      <c r="C5907" s="19">
        <v>45166.597187500003</v>
      </c>
      <c r="D5907" s="20" t="s">
        <v>8</v>
      </c>
      <c r="E5907" s="21" t="s">
        <v>9</v>
      </c>
      <c r="F5907" s="20" t="s">
        <v>109</v>
      </c>
      <c r="G5907" s="105" t="s">
        <v>4302</v>
      </c>
      <c r="H59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07" s="48">
        <f>tbl_raw_data[[#This Row],[Date Actioned]]-tbl_raw_data[[#This Row],[Date Tagged]]</f>
        <v>8.2175925927003846E-3</v>
      </c>
      <c r="J5907" s="50">
        <f>HOUR(tbl_raw_data[[#This Row],[time_taken]])*60+MINUTE(tbl_raw_data[[#This Row],[time_taken]])+SECOND(tbl_raw_data[[#This Row],[time_taken]])/60</f>
        <v>11.833333333333334</v>
      </c>
      <c r="K5907" s="54">
        <f>DATE(YEAR(tbl_raw_data[[#This Row],[Date Actioned]]), MONTH(tbl_raw_data[[#This Row],[Date Actioned]]), DAY(tbl_raw_data[[#This Row],[Date Actioned]]))</f>
        <v>45166</v>
      </c>
      <c r="L5907" s="55" t="str">
        <f>UPPER(TEXT(tbl_raw_data[[#This Row],[Updated_date]],"MMMM"))</f>
        <v>AUGUST</v>
      </c>
      <c r="M5907" s="55" t="str">
        <f>UPPER("Week "&amp;IF(ROUNDUP(DAY(tbl_raw_data[[#This Row],[Updated_date]])/7,0)=5,4,ROUNDUP(DAY(tbl_raw_data[[#This Row],[Updated_date]])/7,0)))</f>
        <v>WEEK 4</v>
      </c>
      <c r="N5907" s="57" t="str">
        <f>UPPER(VLOOKUP(tbl_raw_data[[#This Row],[Analyst]],[1]setting!$A$1:$B$15,2,0))</f>
        <v>NAVED</v>
      </c>
      <c r="O5907" s="57" t="str">
        <f>UPPER(tbl_raw_data[[#This Row],[Outcome]])</f>
        <v>WITHDRAW</v>
      </c>
      <c r="P5907" s="57" t="str">
        <f>UPPER(tbl_raw_data[[#This Row],[Queue Name]])</f>
        <v>CONSUMER PRE BUREAU</v>
      </c>
      <c r="Q5907" s="57" t="str">
        <f>IF(tbl_raw_data[[#This Row],[time_taken_in_mins]]&lt;=20,"SLA_MET","SLA_NOT_MET")</f>
        <v>SLA_MET</v>
      </c>
    </row>
    <row r="5908" spans="1:17" ht="15" customHeight="1" x14ac:dyDescent="0.25">
      <c r="A5908" s="17" t="s">
        <v>5488</v>
      </c>
      <c r="B5908" s="18">
        <v>45166.591608796298</v>
      </c>
      <c r="C5908" s="19">
        <v>45166.602222222224</v>
      </c>
      <c r="D5908" s="20" t="s">
        <v>8</v>
      </c>
      <c r="E5908" s="21" t="s">
        <v>9</v>
      </c>
      <c r="F5908" s="20" t="s">
        <v>1160</v>
      </c>
      <c r="G5908" s="105" t="s">
        <v>234</v>
      </c>
      <c r="H59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08" s="48">
        <f>tbl_raw_data[[#This Row],[Date Actioned]]-tbl_raw_data[[#This Row],[Date Tagged]]</f>
        <v>1.0613425925839692E-2</v>
      </c>
      <c r="J5908" s="50">
        <f>HOUR(tbl_raw_data[[#This Row],[time_taken]])*60+MINUTE(tbl_raw_data[[#This Row],[time_taken]])+SECOND(tbl_raw_data[[#This Row],[time_taken]])/60</f>
        <v>15.283333333333333</v>
      </c>
      <c r="K5908" s="54">
        <f>DATE(YEAR(tbl_raw_data[[#This Row],[Date Actioned]]), MONTH(tbl_raw_data[[#This Row],[Date Actioned]]), DAY(tbl_raw_data[[#This Row],[Date Actioned]]))</f>
        <v>45166</v>
      </c>
      <c r="L5908" s="55" t="str">
        <f>UPPER(TEXT(tbl_raw_data[[#This Row],[Updated_date]],"MMMM"))</f>
        <v>AUGUST</v>
      </c>
      <c r="M5908" s="55" t="str">
        <f>UPPER("Week "&amp;IF(ROUNDUP(DAY(tbl_raw_data[[#This Row],[Updated_date]])/7,0)=5,4,ROUNDUP(DAY(tbl_raw_data[[#This Row],[Updated_date]])/7,0)))</f>
        <v>WEEK 4</v>
      </c>
      <c r="N5908" s="57" t="str">
        <f>UPPER(VLOOKUP(tbl_raw_data[[#This Row],[Analyst]],[1]setting!$A$1:$B$15,2,0))</f>
        <v>JULIA</v>
      </c>
      <c r="O5908" s="57" t="str">
        <f>UPPER(tbl_raw_data[[#This Row],[Outcome]])</f>
        <v>WITHDRAW</v>
      </c>
      <c r="P5908" s="57" t="str">
        <f>UPPER(tbl_raw_data[[#This Row],[Queue Name]])</f>
        <v>CONSUMER PRE BUREAU</v>
      </c>
      <c r="Q5908" s="57" t="str">
        <f>IF(tbl_raw_data[[#This Row],[time_taken_in_mins]]&lt;=20,"SLA_MET","SLA_NOT_MET")</f>
        <v>SLA_MET</v>
      </c>
    </row>
    <row r="5909" spans="1:17" ht="15" customHeight="1" x14ac:dyDescent="0.25">
      <c r="A5909" s="17" t="s">
        <v>5647</v>
      </c>
      <c r="B5909" s="18">
        <v>45166.593611111108</v>
      </c>
      <c r="C5909" s="19">
        <v>45166.604594907411</v>
      </c>
      <c r="D5909" s="20" t="s">
        <v>8</v>
      </c>
      <c r="E5909" s="21" t="s">
        <v>9</v>
      </c>
      <c r="F5909" s="20" t="s">
        <v>109</v>
      </c>
      <c r="G5909" s="105" t="s">
        <v>5646</v>
      </c>
      <c r="H59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09" s="48">
        <f>tbl_raw_data[[#This Row],[Date Actioned]]-tbl_raw_data[[#This Row],[Date Tagged]]</f>
        <v>1.0983796302753035E-2</v>
      </c>
      <c r="J5909" s="50">
        <f>HOUR(tbl_raw_data[[#This Row],[time_taken]])*60+MINUTE(tbl_raw_data[[#This Row],[time_taken]])+SECOND(tbl_raw_data[[#This Row],[time_taken]])/60</f>
        <v>15.816666666666666</v>
      </c>
      <c r="K5909" s="54">
        <f>DATE(YEAR(tbl_raw_data[[#This Row],[Date Actioned]]), MONTH(tbl_raw_data[[#This Row],[Date Actioned]]), DAY(tbl_raw_data[[#This Row],[Date Actioned]]))</f>
        <v>45166</v>
      </c>
      <c r="L5909" s="55" t="str">
        <f>UPPER(TEXT(tbl_raw_data[[#This Row],[Updated_date]],"MMMM"))</f>
        <v>AUGUST</v>
      </c>
      <c r="M5909" s="55" t="str">
        <f>UPPER("Week "&amp;IF(ROUNDUP(DAY(tbl_raw_data[[#This Row],[Updated_date]])/7,0)=5,4,ROUNDUP(DAY(tbl_raw_data[[#This Row],[Updated_date]])/7,0)))</f>
        <v>WEEK 4</v>
      </c>
      <c r="N5909" s="57" t="str">
        <f>UPPER(VLOOKUP(tbl_raw_data[[#This Row],[Analyst]],[1]setting!$A$1:$B$15,2,0))</f>
        <v>NAVED</v>
      </c>
      <c r="O5909" s="57" t="str">
        <f>UPPER(tbl_raw_data[[#This Row],[Outcome]])</f>
        <v>WITHDRAW</v>
      </c>
      <c r="P5909" s="57" t="str">
        <f>UPPER(tbl_raw_data[[#This Row],[Queue Name]])</f>
        <v>CONSUMER PRE BUREAU</v>
      </c>
      <c r="Q5909" s="57" t="str">
        <f>IF(tbl_raw_data[[#This Row],[time_taken_in_mins]]&lt;=20,"SLA_MET","SLA_NOT_MET")</f>
        <v>SLA_MET</v>
      </c>
    </row>
    <row r="5910" spans="1:17" ht="15" customHeight="1" x14ac:dyDescent="0.25">
      <c r="A5910" s="17" t="s">
        <v>4371</v>
      </c>
      <c r="B5910" s="18">
        <v>45166.6018287037</v>
      </c>
      <c r="C5910" s="19">
        <v>45166.610162037039</v>
      </c>
      <c r="D5910" s="20" t="s">
        <v>8</v>
      </c>
      <c r="E5910" s="21" t="s">
        <v>9</v>
      </c>
      <c r="F5910" s="20" t="s">
        <v>254</v>
      </c>
      <c r="G5910" s="105" t="s">
        <v>4370</v>
      </c>
      <c r="H59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10" s="48">
        <f>tbl_raw_data[[#This Row],[Date Actioned]]-tbl_raw_data[[#This Row],[Date Tagged]]</f>
        <v>8.3333333386690356E-3</v>
      </c>
      <c r="J5910" s="50">
        <f>HOUR(tbl_raw_data[[#This Row],[time_taken]])*60+MINUTE(tbl_raw_data[[#This Row],[time_taken]])+SECOND(tbl_raw_data[[#This Row],[time_taken]])/60</f>
        <v>12</v>
      </c>
      <c r="K5910" s="54">
        <f>DATE(YEAR(tbl_raw_data[[#This Row],[Date Actioned]]), MONTH(tbl_raw_data[[#This Row],[Date Actioned]]), DAY(tbl_raw_data[[#This Row],[Date Actioned]]))</f>
        <v>45166</v>
      </c>
      <c r="L5910" s="55" t="str">
        <f>UPPER(TEXT(tbl_raw_data[[#This Row],[Updated_date]],"MMMM"))</f>
        <v>AUGUST</v>
      </c>
      <c r="M5910" s="55" t="str">
        <f>UPPER("Week "&amp;IF(ROUNDUP(DAY(tbl_raw_data[[#This Row],[Updated_date]])/7,0)=5,4,ROUNDUP(DAY(tbl_raw_data[[#This Row],[Updated_date]])/7,0)))</f>
        <v>WEEK 4</v>
      </c>
      <c r="N5910" s="57" t="str">
        <f>UPPER(VLOOKUP(tbl_raw_data[[#This Row],[Analyst]],[1]setting!$A$1:$B$15,2,0))</f>
        <v>FARDIN</v>
      </c>
      <c r="O5910" s="57" t="str">
        <f>UPPER(tbl_raw_data[[#This Row],[Outcome]])</f>
        <v>WITHDRAW</v>
      </c>
      <c r="P5910" s="57" t="str">
        <f>UPPER(tbl_raw_data[[#This Row],[Queue Name]])</f>
        <v>CONSUMER PRE BUREAU</v>
      </c>
      <c r="Q5910" s="57" t="str">
        <f>IF(tbl_raw_data[[#This Row],[time_taken_in_mins]]&lt;=20,"SLA_MET","SLA_NOT_MET")</f>
        <v>SLA_MET</v>
      </c>
    </row>
    <row r="5911" spans="1:17" ht="39" x14ac:dyDescent="0.25">
      <c r="A5911" s="17" t="s">
        <v>3074</v>
      </c>
      <c r="B5911" s="18">
        <v>45166.604166666664</v>
      </c>
      <c r="C5911" s="19">
        <v>45166.610659722224</v>
      </c>
      <c r="D5911" s="20" t="s">
        <v>8</v>
      </c>
      <c r="E5911" s="21" t="s">
        <v>28</v>
      </c>
      <c r="F5911" s="20" t="s">
        <v>86</v>
      </c>
      <c r="G5911" s="105" t="s">
        <v>3073</v>
      </c>
      <c r="H59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11" s="48">
        <f>tbl_raw_data[[#This Row],[Date Actioned]]-tbl_raw_data[[#This Row],[Date Tagged]]</f>
        <v>6.4930555599858053E-3</v>
      </c>
      <c r="J5911" s="50">
        <f>HOUR(tbl_raw_data[[#This Row],[time_taken]])*60+MINUTE(tbl_raw_data[[#This Row],[time_taken]])+SECOND(tbl_raw_data[[#This Row],[time_taken]])/60</f>
        <v>9.35</v>
      </c>
      <c r="K5911" s="54">
        <f>DATE(YEAR(tbl_raw_data[[#This Row],[Date Actioned]]), MONTH(tbl_raw_data[[#This Row],[Date Actioned]]), DAY(tbl_raw_data[[#This Row],[Date Actioned]]))</f>
        <v>45166</v>
      </c>
      <c r="L5911" s="55" t="str">
        <f>UPPER(TEXT(tbl_raw_data[[#This Row],[Updated_date]],"MMMM"))</f>
        <v>AUGUST</v>
      </c>
      <c r="M5911" s="55" t="str">
        <f>UPPER("Week "&amp;IF(ROUNDUP(DAY(tbl_raw_data[[#This Row],[Updated_date]])/7,0)=5,4,ROUNDUP(DAY(tbl_raw_data[[#This Row],[Updated_date]])/7,0)))</f>
        <v>WEEK 4</v>
      </c>
      <c r="N5911" s="57" t="str">
        <f>UPPER(VLOOKUP(tbl_raw_data[[#This Row],[Analyst]],[1]setting!$A$1:$B$15,2,0))</f>
        <v>ASIF</v>
      </c>
      <c r="O5911" s="57" t="str">
        <f>UPPER(tbl_raw_data[[#This Row],[Outcome]])</f>
        <v>WITHDRAW</v>
      </c>
      <c r="P5911" s="57" t="str">
        <f>UPPER(tbl_raw_data[[#This Row],[Queue Name]])</f>
        <v>CONSUMER EXISTING</v>
      </c>
      <c r="Q5911" s="57" t="str">
        <f>IF(tbl_raw_data[[#This Row],[time_taken_in_mins]]&lt;=20,"SLA_MET","SLA_NOT_MET")</f>
        <v>SLA_MET</v>
      </c>
    </row>
    <row r="5912" spans="1:17" ht="15" customHeight="1" x14ac:dyDescent="0.25">
      <c r="A5912" s="17" t="s">
        <v>1408</v>
      </c>
      <c r="B5912" s="18">
        <v>45166.608703703707</v>
      </c>
      <c r="C5912" s="19">
        <v>45166.612986111111</v>
      </c>
      <c r="D5912" s="20" t="s">
        <v>13</v>
      </c>
      <c r="E5912" s="21" t="s">
        <v>9</v>
      </c>
      <c r="F5912" s="20" t="s">
        <v>109</v>
      </c>
      <c r="G5912" s="105" t="s">
        <v>29</v>
      </c>
      <c r="H59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2" s="48">
        <f>tbl_raw_data[[#This Row],[Date Actioned]]-tbl_raw_data[[#This Row],[Date Tagged]]</f>
        <v>4.2824074043892324E-3</v>
      </c>
      <c r="J5912" s="50">
        <f>HOUR(tbl_raw_data[[#This Row],[time_taken]])*60+MINUTE(tbl_raw_data[[#This Row],[time_taken]])+SECOND(tbl_raw_data[[#This Row],[time_taken]])/60</f>
        <v>6.166666666666667</v>
      </c>
      <c r="K5912" s="54">
        <f>DATE(YEAR(tbl_raw_data[[#This Row],[Date Actioned]]), MONTH(tbl_raw_data[[#This Row],[Date Actioned]]), DAY(tbl_raw_data[[#This Row],[Date Actioned]]))</f>
        <v>45166</v>
      </c>
      <c r="L5912" s="55" t="str">
        <f>UPPER(TEXT(tbl_raw_data[[#This Row],[Updated_date]],"MMMM"))</f>
        <v>AUGUST</v>
      </c>
      <c r="M5912" s="55" t="str">
        <f>UPPER("Week "&amp;IF(ROUNDUP(DAY(tbl_raw_data[[#This Row],[Updated_date]])/7,0)=5,4,ROUNDUP(DAY(tbl_raw_data[[#This Row],[Updated_date]])/7,0)))</f>
        <v>WEEK 4</v>
      </c>
      <c r="N5912" s="57" t="str">
        <f>UPPER(VLOOKUP(tbl_raw_data[[#This Row],[Analyst]],[1]setting!$A$1:$B$15,2,0))</f>
        <v>NAVED</v>
      </c>
      <c r="O5912" s="57" t="str">
        <f>UPPER(tbl_raw_data[[#This Row],[Outcome]])</f>
        <v>APPROVE</v>
      </c>
      <c r="P5912" s="57" t="str">
        <f>UPPER(tbl_raw_data[[#This Row],[Queue Name]])</f>
        <v>CONSUMER PRE BUREAU</v>
      </c>
      <c r="Q5912" s="57" t="str">
        <f>IF(tbl_raw_data[[#This Row],[time_taken_in_mins]]&lt;=20,"SLA_MET","SLA_NOT_MET")</f>
        <v>SLA_MET</v>
      </c>
    </row>
    <row r="5913" spans="1:17" ht="51.75" x14ac:dyDescent="0.25">
      <c r="A5913" s="17" t="s">
        <v>1638</v>
      </c>
      <c r="B5913" s="18">
        <v>45166.608807870369</v>
      </c>
      <c r="C5913" s="19">
        <v>45166.613425925927</v>
      </c>
      <c r="D5913" s="20" t="s">
        <v>8</v>
      </c>
      <c r="E5913" s="21" t="s">
        <v>28</v>
      </c>
      <c r="F5913" s="20" t="s">
        <v>55</v>
      </c>
      <c r="G5913" s="105" t="s">
        <v>1052</v>
      </c>
      <c r="H59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13" s="48">
        <f>tbl_raw_data[[#This Row],[Date Actioned]]-tbl_raw_data[[#This Row],[Date Tagged]]</f>
        <v>4.6180555582395755E-3</v>
      </c>
      <c r="J5913" s="50">
        <f>HOUR(tbl_raw_data[[#This Row],[time_taken]])*60+MINUTE(tbl_raw_data[[#This Row],[time_taken]])+SECOND(tbl_raw_data[[#This Row],[time_taken]])/60</f>
        <v>6.65</v>
      </c>
      <c r="K5913" s="54">
        <f>DATE(YEAR(tbl_raw_data[[#This Row],[Date Actioned]]), MONTH(tbl_raw_data[[#This Row],[Date Actioned]]), DAY(tbl_raw_data[[#This Row],[Date Actioned]]))</f>
        <v>45166</v>
      </c>
      <c r="L5913" s="55" t="str">
        <f>UPPER(TEXT(tbl_raw_data[[#This Row],[Updated_date]],"MMMM"))</f>
        <v>AUGUST</v>
      </c>
      <c r="M5913" s="55" t="str">
        <f>UPPER("Week "&amp;IF(ROUNDUP(DAY(tbl_raw_data[[#This Row],[Updated_date]])/7,0)=5,4,ROUNDUP(DAY(tbl_raw_data[[#This Row],[Updated_date]])/7,0)))</f>
        <v>WEEK 4</v>
      </c>
      <c r="N5913" s="57" t="str">
        <f>UPPER(VLOOKUP(tbl_raw_data[[#This Row],[Analyst]],[1]setting!$A$1:$B$15,2,0))</f>
        <v>CAMERON</v>
      </c>
      <c r="O5913" s="57" t="str">
        <f>UPPER(tbl_raw_data[[#This Row],[Outcome]])</f>
        <v>WITHDRAW</v>
      </c>
      <c r="P5913" s="57" t="str">
        <f>UPPER(tbl_raw_data[[#This Row],[Queue Name]])</f>
        <v>CONSUMER EXISTING</v>
      </c>
      <c r="Q5913" s="57" t="str">
        <f>IF(tbl_raw_data[[#This Row],[time_taken_in_mins]]&lt;=20,"SLA_MET","SLA_NOT_MET")</f>
        <v>SLA_MET</v>
      </c>
    </row>
    <row r="5914" spans="1:17" ht="15" customHeight="1" x14ac:dyDescent="0.25">
      <c r="A5914" s="17" t="s">
        <v>3232</v>
      </c>
      <c r="B5914" s="18">
        <v>45166.608946759261</v>
      </c>
      <c r="C5914" s="19">
        <v>45166.615671296298</v>
      </c>
      <c r="D5914" s="20" t="s">
        <v>13</v>
      </c>
      <c r="E5914" s="21" t="s">
        <v>28</v>
      </c>
      <c r="F5914" s="20" t="s">
        <v>254</v>
      </c>
      <c r="G5914" s="105" t="s">
        <v>29</v>
      </c>
      <c r="H59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4" s="48">
        <f>tbl_raw_data[[#This Row],[Date Actioned]]-tbl_raw_data[[#This Row],[Date Tagged]]</f>
        <v>6.7245370373711921E-3</v>
      </c>
      <c r="J5914" s="50">
        <f>HOUR(tbl_raw_data[[#This Row],[time_taken]])*60+MINUTE(tbl_raw_data[[#This Row],[time_taken]])+SECOND(tbl_raw_data[[#This Row],[time_taken]])/60</f>
        <v>9.6833333333333336</v>
      </c>
      <c r="K5914" s="54">
        <f>DATE(YEAR(tbl_raw_data[[#This Row],[Date Actioned]]), MONTH(tbl_raw_data[[#This Row],[Date Actioned]]), DAY(tbl_raw_data[[#This Row],[Date Actioned]]))</f>
        <v>45166</v>
      </c>
      <c r="L5914" s="55" t="str">
        <f>UPPER(TEXT(tbl_raw_data[[#This Row],[Updated_date]],"MMMM"))</f>
        <v>AUGUST</v>
      </c>
      <c r="M5914" s="55" t="str">
        <f>UPPER("Week "&amp;IF(ROUNDUP(DAY(tbl_raw_data[[#This Row],[Updated_date]])/7,0)=5,4,ROUNDUP(DAY(tbl_raw_data[[#This Row],[Updated_date]])/7,0)))</f>
        <v>WEEK 4</v>
      </c>
      <c r="N5914" s="57" t="str">
        <f>UPPER(VLOOKUP(tbl_raw_data[[#This Row],[Analyst]],[1]setting!$A$1:$B$15,2,0))</f>
        <v>FARDIN</v>
      </c>
      <c r="O5914" s="57" t="str">
        <f>UPPER(tbl_raw_data[[#This Row],[Outcome]])</f>
        <v>APPROVE</v>
      </c>
      <c r="P5914" s="57" t="str">
        <f>UPPER(tbl_raw_data[[#This Row],[Queue Name]])</f>
        <v>CONSUMER EXISTING</v>
      </c>
      <c r="Q5914" s="57" t="str">
        <f>IF(tbl_raw_data[[#This Row],[time_taken_in_mins]]&lt;=20,"SLA_MET","SLA_NOT_MET")</f>
        <v>SLA_MET</v>
      </c>
    </row>
    <row r="5915" spans="1:17" ht="15" customHeight="1" x14ac:dyDescent="0.25">
      <c r="A5915" s="35" t="s">
        <v>1946</v>
      </c>
      <c r="B5915" s="36">
        <v>45166.610115740739</v>
      </c>
      <c r="C5915" s="37">
        <v>45166.615127314813</v>
      </c>
      <c r="D5915" s="38" t="s">
        <v>8</v>
      </c>
      <c r="E5915" s="39" t="s">
        <v>9</v>
      </c>
      <c r="F5915" s="38" t="s">
        <v>86</v>
      </c>
      <c r="G5915" s="118" t="s">
        <v>234</v>
      </c>
      <c r="H59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15" s="48">
        <f>tbl_raw_data[[#This Row],[Date Actioned]]-tbl_raw_data[[#This Row],[Date Tagged]]</f>
        <v>5.0115740741603076E-3</v>
      </c>
      <c r="J5915" s="50">
        <f>HOUR(tbl_raw_data[[#This Row],[time_taken]])*60+MINUTE(tbl_raw_data[[#This Row],[time_taken]])+SECOND(tbl_raw_data[[#This Row],[time_taken]])/60</f>
        <v>7.2166666666666668</v>
      </c>
      <c r="K5915" s="54">
        <f>DATE(YEAR(tbl_raw_data[[#This Row],[Date Actioned]]), MONTH(tbl_raw_data[[#This Row],[Date Actioned]]), DAY(tbl_raw_data[[#This Row],[Date Actioned]]))</f>
        <v>45166</v>
      </c>
      <c r="L5915" s="55" t="str">
        <f>UPPER(TEXT(tbl_raw_data[[#This Row],[Updated_date]],"MMMM"))</f>
        <v>AUGUST</v>
      </c>
      <c r="M5915" s="55" t="str">
        <f>UPPER("Week "&amp;IF(ROUNDUP(DAY(tbl_raw_data[[#This Row],[Updated_date]])/7,0)=5,4,ROUNDUP(DAY(tbl_raw_data[[#This Row],[Updated_date]])/7,0)))</f>
        <v>WEEK 4</v>
      </c>
      <c r="N5915" s="57" t="str">
        <f>UPPER(VLOOKUP(tbl_raw_data[[#This Row],[Analyst]],[1]setting!$A$1:$B$15,2,0))</f>
        <v>ASIF</v>
      </c>
      <c r="O5915" s="57" t="str">
        <f>UPPER(tbl_raw_data[[#This Row],[Outcome]])</f>
        <v>WITHDRAW</v>
      </c>
      <c r="P5915" s="57" t="str">
        <f>UPPER(tbl_raw_data[[#This Row],[Queue Name]])</f>
        <v>CONSUMER PRE BUREAU</v>
      </c>
      <c r="Q5915" s="57" t="str">
        <f>IF(tbl_raw_data[[#This Row],[time_taken_in_mins]]&lt;=20,"SLA_MET","SLA_NOT_MET")</f>
        <v>SLA_MET</v>
      </c>
    </row>
    <row r="5916" spans="1:17" ht="15" customHeight="1" x14ac:dyDescent="0.25">
      <c r="A5916" s="17" t="s">
        <v>2879</v>
      </c>
      <c r="B5916" s="18">
        <v>45166.610405092593</v>
      </c>
      <c r="C5916" s="19">
        <v>45166.616608796299</v>
      </c>
      <c r="D5916" s="20" t="s">
        <v>13</v>
      </c>
      <c r="E5916" s="21" t="s">
        <v>9</v>
      </c>
      <c r="F5916" s="20" t="s">
        <v>55</v>
      </c>
      <c r="G5916" s="105" t="s">
        <v>21</v>
      </c>
      <c r="H59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6" s="48">
        <f>tbl_raw_data[[#This Row],[Date Actioned]]-tbl_raw_data[[#This Row],[Date Tagged]]</f>
        <v>6.2037037059781142E-3</v>
      </c>
      <c r="J5916" s="50">
        <f>HOUR(tbl_raw_data[[#This Row],[time_taken]])*60+MINUTE(tbl_raw_data[[#This Row],[time_taken]])+SECOND(tbl_raw_data[[#This Row],[time_taken]])/60</f>
        <v>8.9333333333333336</v>
      </c>
      <c r="K5916" s="54">
        <f>DATE(YEAR(tbl_raw_data[[#This Row],[Date Actioned]]), MONTH(tbl_raw_data[[#This Row],[Date Actioned]]), DAY(tbl_raw_data[[#This Row],[Date Actioned]]))</f>
        <v>45166</v>
      </c>
      <c r="L5916" s="55" t="str">
        <f>UPPER(TEXT(tbl_raw_data[[#This Row],[Updated_date]],"MMMM"))</f>
        <v>AUGUST</v>
      </c>
      <c r="M5916" s="55" t="str">
        <f>UPPER("Week "&amp;IF(ROUNDUP(DAY(tbl_raw_data[[#This Row],[Updated_date]])/7,0)=5,4,ROUNDUP(DAY(tbl_raw_data[[#This Row],[Updated_date]])/7,0)))</f>
        <v>WEEK 4</v>
      </c>
      <c r="N5916" s="57" t="str">
        <f>UPPER(VLOOKUP(tbl_raw_data[[#This Row],[Analyst]],[1]setting!$A$1:$B$15,2,0))</f>
        <v>CAMERON</v>
      </c>
      <c r="O5916" s="57" t="str">
        <f>UPPER(tbl_raw_data[[#This Row],[Outcome]])</f>
        <v>APPROVE</v>
      </c>
      <c r="P5916" s="57" t="str">
        <f>UPPER(tbl_raw_data[[#This Row],[Queue Name]])</f>
        <v>CONSUMER PRE BUREAU</v>
      </c>
      <c r="Q5916" s="57" t="str">
        <f>IF(tbl_raw_data[[#This Row],[time_taken_in_mins]]&lt;=20,"SLA_MET","SLA_NOT_MET")</f>
        <v>SLA_MET</v>
      </c>
    </row>
    <row r="5917" spans="1:17" ht="15" customHeight="1" x14ac:dyDescent="0.25">
      <c r="A5917" s="17" t="s">
        <v>6132</v>
      </c>
      <c r="B5917" s="18">
        <v>45166.610405092593</v>
      </c>
      <c r="C5917" s="19">
        <v>45166.622627314813</v>
      </c>
      <c r="D5917" s="20" t="s">
        <v>13</v>
      </c>
      <c r="E5917" s="21" t="s">
        <v>28</v>
      </c>
      <c r="F5917" s="20" t="s">
        <v>86</v>
      </c>
      <c r="G5917" s="105" t="s">
        <v>3300</v>
      </c>
      <c r="H59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7" s="48">
        <f>tbl_raw_data[[#This Row],[Date Actioned]]-tbl_raw_data[[#This Row],[Date Tagged]]</f>
        <v>1.2222222219861578E-2</v>
      </c>
      <c r="J5917" s="50">
        <f>HOUR(tbl_raw_data[[#This Row],[time_taken]])*60+MINUTE(tbl_raw_data[[#This Row],[time_taken]])+SECOND(tbl_raw_data[[#This Row],[time_taken]])/60</f>
        <v>17.600000000000001</v>
      </c>
      <c r="K5917" s="54">
        <f>DATE(YEAR(tbl_raw_data[[#This Row],[Date Actioned]]), MONTH(tbl_raw_data[[#This Row],[Date Actioned]]), DAY(tbl_raw_data[[#This Row],[Date Actioned]]))</f>
        <v>45166</v>
      </c>
      <c r="L5917" s="55" t="str">
        <f>UPPER(TEXT(tbl_raw_data[[#This Row],[Updated_date]],"MMMM"))</f>
        <v>AUGUST</v>
      </c>
      <c r="M5917" s="55" t="str">
        <f>UPPER("Week "&amp;IF(ROUNDUP(DAY(tbl_raw_data[[#This Row],[Updated_date]])/7,0)=5,4,ROUNDUP(DAY(tbl_raw_data[[#This Row],[Updated_date]])/7,0)))</f>
        <v>WEEK 4</v>
      </c>
      <c r="N5917" s="57" t="str">
        <f>UPPER(VLOOKUP(tbl_raw_data[[#This Row],[Analyst]],[1]setting!$A$1:$B$15,2,0))</f>
        <v>ASIF</v>
      </c>
      <c r="O5917" s="57" t="str">
        <f>UPPER(tbl_raw_data[[#This Row],[Outcome]])</f>
        <v>APPROVE</v>
      </c>
      <c r="P5917" s="57" t="str">
        <f>UPPER(tbl_raw_data[[#This Row],[Queue Name]])</f>
        <v>CONSUMER EXISTING</v>
      </c>
      <c r="Q5917" s="57" t="str">
        <f>IF(tbl_raw_data[[#This Row],[time_taken_in_mins]]&lt;=20,"SLA_MET","SLA_NOT_MET")</f>
        <v>SLA_MET</v>
      </c>
    </row>
    <row r="5918" spans="1:17" ht="15" customHeight="1" x14ac:dyDescent="0.25">
      <c r="A5918" s="17" t="s">
        <v>6216</v>
      </c>
      <c r="B5918" s="18">
        <v>45166.614502314813</v>
      </c>
      <c r="C5918" s="19">
        <v>45166.62699074074</v>
      </c>
      <c r="D5918" s="20" t="s">
        <v>13</v>
      </c>
      <c r="E5918" s="21" t="s">
        <v>28</v>
      </c>
      <c r="F5918" s="20" t="s">
        <v>254</v>
      </c>
      <c r="G5918" s="105"/>
      <c r="H59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18" s="48">
        <f>tbl_raw_data[[#This Row],[Date Actioned]]-tbl_raw_data[[#This Row],[Date Tagged]]</f>
        <v>1.2488425927585922E-2</v>
      </c>
      <c r="J5918" s="50">
        <f>HOUR(tbl_raw_data[[#This Row],[time_taken]])*60+MINUTE(tbl_raw_data[[#This Row],[time_taken]])+SECOND(tbl_raw_data[[#This Row],[time_taken]])/60</f>
        <v>17.983333333333334</v>
      </c>
      <c r="K5918" s="54">
        <f>DATE(YEAR(tbl_raw_data[[#This Row],[Date Actioned]]), MONTH(tbl_raw_data[[#This Row],[Date Actioned]]), DAY(tbl_raw_data[[#This Row],[Date Actioned]]))</f>
        <v>45166</v>
      </c>
      <c r="L5918" s="55" t="str">
        <f>UPPER(TEXT(tbl_raw_data[[#This Row],[Updated_date]],"MMMM"))</f>
        <v>AUGUST</v>
      </c>
      <c r="M5918" s="55" t="str">
        <f>UPPER("Week "&amp;IF(ROUNDUP(DAY(tbl_raw_data[[#This Row],[Updated_date]])/7,0)=5,4,ROUNDUP(DAY(tbl_raw_data[[#This Row],[Updated_date]])/7,0)))</f>
        <v>WEEK 4</v>
      </c>
      <c r="N5918" s="57" t="str">
        <f>UPPER(VLOOKUP(tbl_raw_data[[#This Row],[Analyst]],[1]setting!$A$1:$B$15,2,0))</f>
        <v>FARDIN</v>
      </c>
      <c r="O5918" s="57" t="str">
        <f>UPPER(tbl_raw_data[[#This Row],[Outcome]])</f>
        <v>APPROVE</v>
      </c>
      <c r="P5918" s="57" t="str">
        <f>UPPER(tbl_raw_data[[#This Row],[Queue Name]])</f>
        <v>CONSUMER EXISTING</v>
      </c>
      <c r="Q5918" s="57" t="str">
        <f>IF(tbl_raw_data[[#This Row],[time_taken_in_mins]]&lt;=20,"SLA_MET","SLA_NOT_MET")</f>
        <v>SLA_MET</v>
      </c>
    </row>
    <row r="5919" spans="1:17" ht="15" customHeight="1" x14ac:dyDescent="0.25">
      <c r="A5919" s="17" t="s">
        <v>1522</v>
      </c>
      <c r="B5919" s="18">
        <v>45166.615567129629</v>
      </c>
      <c r="C5919" s="19">
        <v>45166.620046296295</v>
      </c>
      <c r="D5919" s="20" t="s">
        <v>13</v>
      </c>
      <c r="E5919" s="21" t="s">
        <v>28</v>
      </c>
      <c r="F5919" s="20" t="s">
        <v>254</v>
      </c>
      <c r="G5919" s="105" t="s">
        <v>29</v>
      </c>
      <c r="H59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19" s="48">
        <f>tbl_raw_data[[#This Row],[Date Actioned]]-tbl_raw_data[[#This Row],[Date Tagged]]</f>
        <v>4.4791666659875773E-3</v>
      </c>
      <c r="J5919" s="50">
        <f>HOUR(tbl_raw_data[[#This Row],[time_taken]])*60+MINUTE(tbl_raw_data[[#This Row],[time_taken]])+SECOND(tbl_raw_data[[#This Row],[time_taken]])/60</f>
        <v>6.45</v>
      </c>
      <c r="K5919" s="54">
        <f>DATE(YEAR(tbl_raw_data[[#This Row],[Date Actioned]]), MONTH(tbl_raw_data[[#This Row],[Date Actioned]]), DAY(tbl_raw_data[[#This Row],[Date Actioned]]))</f>
        <v>45166</v>
      </c>
      <c r="L5919" s="55" t="str">
        <f>UPPER(TEXT(tbl_raw_data[[#This Row],[Updated_date]],"MMMM"))</f>
        <v>AUGUST</v>
      </c>
      <c r="M5919" s="55" t="str">
        <f>UPPER("Week "&amp;IF(ROUNDUP(DAY(tbl_raw_data[[#This Row],[Updated_date]])/7,0)=5,4,ROUNDUP(DAY(tbl_raw_data[[#This Row],[Updated_date]])/7,0)))</f>
        <v>WEEK 4</v>
      </c>
      <c r="N5919" s="57" t="str">
        <f>UPPER(VLOOKUP(tbl_raw_data[[#This Row],[Analyst]],[1]setting!$A$1:$B$15,2,0))</f>
        <v>FARDIN</v>
      </c>
      <c r="O5919" s="57" t="str">
        <f>UPPER(tbl_raw_data[[#This Row],[Outcome]])</f>
        <v>APPROVE</v>
      </c>
      <c r="P5919" s="57" t="str">
        <f>UPPER(tbl_raw_data[[#This Row],[Queue Name]])</f>
        <v>CONSUMER EXISTING</v>
      </c>
      <c r="Q5919" s="57" t="str">
        <f>IF(tbl_raw_data[[#This Row],[time_taken_in_mins]]&lt;=20,"SLA_MET","SLA_NOT_MET")</f>
        <v>SLA_MET</v>
      </c>
    </row>
    <row r="5920" spans="1:17" ht="15" customHeight="1" x14ac:dyDescent="0.25">
      <c r="A5920" s="17" t="s">
        <v>2870</v>
      </c>
      <c r="B5920" s="18">
        <v>45166.619849537034</v>
      </c>
      <c r="C5920" s="19">
        <v>45166.62604166667</v>
      </c>
      <c r="D5920" s="20" t="s">
        <v>13</v>
      </c>
      <c r="E5920" s="21" t="s">
        <v>41</v>
      </c>
      <c r="F5920" s="20" t="s">
        <v>86</v>
      </c>
      <c r="G5920" s="105"/>
      <c r="H59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0" s="48">
        <f>tbl_raw_data[[#This Row],[Date Actioned]]-tbl_raw_data[[#This Row],[Date Tagged]]</f>
        <v>6.1921296364744194E-3</v>
      </c>
      <c r="J5920" s="50">
        <f>HOUR(tbl_raw_data[[#This Row],[time_taken]])*60+MINUTE(tbl_raw_data[[#This Row],[time_taken]])+SECOND(tbl_raw_data[[#This Row],[time_taken]])/60</f>
        <v>8.9166666666666661</v>
      </c>
      <c r="K5920" s="54">
        <f>DATE(YEAR(tbl_raw_data[[#This Row],[Date Actioned]]), MONTH(tbl_raw_data[[#This Row],[Date Actioned]]), DAY(tbl_raw_data[[#This Row],[Date Actioned]]))</f>
        <v>45166</v>
      </c>
      <c r="L5920" s="55" t="str">
        <f>UPPER(TEXT(tbl_raw_data[[#This Row],[Updated_date]],"MMMM"))</f>
        <v>AUGUST</v>
      </c>
      <c r="M5920" s="55" t="str">
        <f>UPPER("Week "&amp;IF(ROUNDUP(DAY(tbl_raw_data[[#This Row],[Updated_date]])/7,0)=5,4,ROUNDUP(DAY(tbl_raw_data[[#This Row],[Updated_date]])/7,0)))</f>
        <v>WEEK 4</v>
      </c>
      <c r="N5920" s="57" t="str">
        <f>UPPER(VLOOKUP(tbl_raw_data[[#This Row],[Analyst]],[1]setting!$A$1:$B$15,2,0))</f>
        <v>ASIF</v>
      </c>
      <c r="O5920" s="57" t="str">
        <f>UPPER(tbl_raw_data[[#This Row],[Outcome]])</f>
        <v>APPROVE</v>
      </c>
      <c r="P5920" s="57" t="str">
        <f>UPPER(tbl_raw_data[[#This Row],[Queue Name]])</f>
        <v>CONSUMER POST BUREAU</v>
      </c>
      <c r="Q5920" s="57" t="str">
        <f>IF(tbl_raw_data[[#This Row],[time_taken_in_mins]]&lt;=20,"SLA_MET","SLA_NOT_MET")</f>
        <v>SLA_MET</v>
      </c>
    </row>
    <row r="5921" spans="1:17" ht="15" customHeight="1" x14ac:dyDescent="0.25">
      <c r="A5921" s="17" t="s">
        <v>5270</v>
      </c>
      <c r="B5921" s="18">
        <v>45166.621539351851</v>
      </c>
      <c r="C5921" s="19">
        <v>45166.631689814814</v>
      </c>
      <c r="D5921" s="20" t="s">
        <v>46</v>
      </c>
      <c r="E5921" s="21" t="s">
        <v>28</v>
      </c>
      <c r="F5921" s="20" t="s">
        <v>168</v>
      </c>
      <c r="G5921" s="105"/>
      <c r="H59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1" s="48">
        <f>tbl_raw_data[[#This Row],[Date Actioned]]-tbl_raw_data[[#This Row],[Date Tagged]]</f>
        <v>1.0150462963792961E-2</v>
      </c>
      <c r="J5921" s="50">
        <f>HOUR(tbl_raw_data[[#This Row],[time_taken]])*60+MINUTE(tbl_raw_data[[#This Row],[time_taken]])+SECOND(tbl_raw_data[[#This Row],[time_taken]])/60</f>
        <v>14.616666666666667</v>
      </c>
      <c r="K5921" s="54">
        <f>DATE(YEAR(tbl_raw_data[[#This Row],[Date Actioned]]), MONTH(tbl_raw_data[[#This Row],[Date Actioned]]), DAY(tbl_raw_data[[#This Row],[Date Actioned]]))</f>
        <v>45166</v>
      </c>
      <c r="L5921" s="55" t="str">
        <f>UPPER(TEXT(tbl_raw_data[[#This Row],[Updated_date]],"MMMM"))</f>
        <v>AUGUST</v>
      </c>
      <c r="M5921" s="55" t="str">
        <f>UPPER("Week "&amp;IF(ROUNDUP(DAY(tbl_raw_data[[#This Row],[Updated_date]])/7,0)=5,4,ROUNDUP(DAY(tbl_raw_data[[#This Row],[Updated_date]])/7,0)))</f>
        <v>WEEK 4</v>
      </c>
      <c r="N5921" s="57" t="str">
        <f>UPPER(VLOOKUP(tbl_raw_data[[#This Row],[Analyst]],[1]setting!$A$1:$B$15,2,0))</f>
        <v>MERCEDES</v>
      </c>
      <c r="O5921" s="57" t="str">
        <f>UPPER(tbl_raw_data[[#This Row],[Outcome]])</f>
        <v>DECLINE</v>
      </c>
      <c r="P5921" s="57" t="str">
        <f>UPPER(tbl_raw_data[[#This Row],[Queue Name]])</f>
        <v>CONSUMER EXISTING</v>
      </c>
      <c r="Q5921" s="57" t="str">
        <f>IF(tbl_raw_data[[#This Row],[time_taken_in_mins]]&lt;=20,"SLA_MET","SLA_NOT_MET")</f>
        <v>SLA_MET</v>
      </c>
    </row>
    <row r="5922" spans="1:17" ht="15" customHeight="1" x14ac:dyDescent="0.25">
      <c r="A5922" s="17" t="s">
        <v>3092</v>
      </c>
      <c r="B5922" s="18">
        <v>45166.622893518521</v>
      </c>
      <c r="C5922" s="19">
        <v>45166.629421296297</v>
      </c>
      <c r="D5922" s="20" t="s">
        <v>8</v>
      </c>
      <c r="E5922" s="21" t="s">
        <v>9</v>
      </c>
      <c r="F5922" s="20" t="s">
        <v>55</v>
      </c>
      <c r="G5922" s="105" t="s">
        <v>1052</v>
      </c>
      <c r="H59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22" s="48">
        <f>tbl_raw_data[[#This Row],[Date Actioned]]-tbl_raw_data[[#This Row],[Date Tagged]]</f>
        <v>6.5277777757728472E-3</v>
      </c>
      <c r="J5922" s="50">
        <f>HOUR(tbl_raw_data[[#This Row],[time_taken]])*60+MINUTE(tbl_raw_data[[#This Row],[time_taken]])+SECOND(tbl_raw_data[[#This Row],[time_taken]])/60</f>
        <v>9.4</v>
      </c>
      <c r="K5922" s="54">
        <f>DATE(YEAR(tbl_raw_data[[#This Row],[Date Actioned]]), MONTH(tbl_raw_data[[#This Row],[Date Actioned]]), DAY(tbl_raw_data[[#This Row],[Date Actioned]]))</f>
        <v>45166</v>
      </c>
      <c r="L5922" s="55" t="str">
        <f>UPPER(TEXT(tbl_raw_data[[#This Row],[Updated_date]],"MMMM"))</f>
        <v>AUGUST</v>
      </c>
      <c r="M5922" s="55" t="str">
        <f>UPPER("Week "&amp;IF(ROUNDUP(DAY(tbl_raw_data[[#This Row],[Updated_date]])/7,0)=5,4,ROUNDUP(DAY(tbl_raw_data[[#This Row],[Updated_date]])/7,0)))</f>
        <v>WEEK 4</v>
      </c>
      <c r="N5922" s="57" t="str">
        <f>UPPER(VLOOKUP(tbl_raw_data[[#This Row],[Analyst]],[1]setting!$A$1:$B$15,2,0))</f>
        <v>CAMERON</v>
      </c>
      <c r="O5922" s="57" t="str">
        <f>UPPER(tbl_raw_data[[#This Row],[Outcome]])</f>
        <v>WITHDRAW</v>
      </c>
      <c r="P5922" s="57" t="str">
        <f>UPPER(tbl_raw_data[[#This Row],[Queue Name]])</f>
        <v>CONSUMER PRE BUREAU</v>
      </c>
      <c r="Q5922" s="57" t="str">
        <f>IF(tbl_raw_data[[#This Row],[time_taken_in_mins]]&lt;=20,"SLA_MET","SLA_NOT_MET")</f>
        <v>SLA_MET</v>
      </c>
    </row>
    <row r="5923" spans="1:17" ht="15" customHeight="1" x14ac:dyDescent="0.25">
      <c r="A5923" s="17" t="s">
        <v>1267</v>
      </c>
      <c r="B5923" s="18">
        <v>45166.62296296296</v>
      </c>
      <c r="C5923" s="19">
        <v>45166.62703703704</v>
      </c>
      <c r="D5923" s="20" t="s">
        <v>46</v>
      </c>
      <c r="E5923" s="21" t="s">
        <v>28</v>
      </c>
      <c r="F5923" s="20" t="s">
        <v>109</v>
      </c>
      <c r="G5923" s="105" t="s">
        <v>1150</v>
      </c>
      <c r="H59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23" s="48">
        <f>tbl_raw_data[[#This Row],[Date Actioned]]-tbl_raw_data[[#This Row],[Date Tagged]]</f>
        <v>4.0740740805631503E-3</v>
      </c>
      <c r="J5923" s="50">
        <f>HOUR(tbl_raw_data[[#This Row],[time_taken]])*60+MINUTE(tbl_raw_data[[#This Row],[time_taken]])+SECOND(tbl_raw_data[[#This Row],[time_taken]])/60</f>
        <v>5.8666666666666671</v>
      </c>
      <c r="K5923" s="54">
        <f>DATE(YEAR(tbl_raw_data[[#This Row],[Date Actioned]]), MONTH(tbl_raw_data[[#This Row],[Date Actioned]]), DAY(tbl_raw_data[[#This Row],[Date Actioned]]))</f>
        <v>45166</v>
      </c>
      <c r="L5923" s="55" t="str">
        <f>UPPER(TEXT(tbl_raw_data[[#This Row],[Updated_date]],"MMMM"))</f>
        <v>AUGUST</v>
      </c>
      <c r="M5923" s="55" t="str">
        <f>UPPER("Week "&amp;IF(ROUNDUP(DAY(tbl_raw_data[[#This Row],[Updated_date]])/7,0)=5,4,ROUNDUP(DAY(tbl_raw_data[[#This Row],[Updated_date]])/7,0)))</f>
        <v>WEEK 4</v>
      </c>
      <c r="N5923" s="57" t="str">
        <f>UPPER(VLOOKUP(tbl_raw_data[[#This Row],[Analyst]],[1]setting!$A$1:$B$15,2,0))</f>
        <v>NAVED</v>
      </c>
      <c r="O5923" s="57" t="str">
        <f>UPPER(tbl_raw_data[[#This Row],[Outcome]])</f>
        <v>DECLINE</v>
      </c>
      <c r="P5923" s="57" t="str">
        <f>UPPER(tbl_raw_data[[#This Row],[Queue Name]])</f>
        <v>CONSUMER EXISTING</v>
      </c>
      <c r="Q5923" s="57" t="str">
        <f>IF(tbl_raw_data[[#This Row],[time_taken_in_mins]]&lt;=20,"SLA_MET","SLA_NOT_MET")</f>
        <v>SLA_MET</v>
      </c>
    </row>
    <row r="5924" spans="1:17" ht="15" customHeight="1" x14ac:dyDescent="0.25">
      <c r="A5924" s="17" t="s">
        <v>6230</v>
      </c>
      <c r="B5924" s="18">
        <v>45166.623668981483</v>
      </c>
      <c r="C5924" s="19">
        <v>45166.636192129627</v>
      </c>
      <c r="D5924" s="20" t="s">
        <v>8</v>
      </c>
      <c r="E5924" s="21" t="s">
        <v>9</v>
      </c>
      <c r="F5924" s="20" t="s">
        <v>42</v>
      </c>
      <c r="G5924" s="105" t="s">
        <v>1155</v>
      </c>
      <c r="H59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24" s="48">
        <f>tbl_raw_data[[#This Row],[Date Actioned]]-tbl_raw_data[[#This Row],[Date Tagged]]</f>
        <v>1.2523148143372964E-2</v>
      </c>
      <c r="J5924" s="50">
        <f>HOUR(tbl_raw_data[[#This Row],[time_taken]])*60+MINUTE(tbl_raw_data[[#This Row],[time_taken]])+SECOND(tbl_raw_data[[#This Row],[time_taken]])/60</f>
        <v>18.033333333333335</v>
      </c>
      <c r="K5924" s="54">
        <f>DATE(YEAR(tbl_raw_data[[#This Row],[Date Actioned]]), MONTH(tbl_raw_data[[#This Row],[Date Actioned]]), DAY(tbl_raw_data[[#This Row],[Date Actioned]]))</f>
        <v>45166</v>
      </c>
      <c r="L5924" s="55" t="str">
        <f>UPPER(TEXT(tbl_raw_data[[#This Row],[Updated_date]],"MMMM"))</f>
        <v>AUGUST</v>
      </c>
      <c r="M5924" s="55" t="str">
        <f>UPPER("Week "&amp;IF(ROUNDUP(DAY(tbl_raw_data[[#This Row],[Updated_date]])/7,0)=5,4,ROUNDUP(DAY(tbl_raw_data[[#This Row],[Updated_date]])/7,0)))</f>
        <v>WEEK 4</v>
      </c>
      <c r="N5924" s="57" t="str">
        <f>UPPER(VLOOKUP(tbl_raw_data[[#This Row],[Analyst]],[1]setting!$A$1:$B$15,2,0))</f>
        <v>NITESH</v>
      </c>
      <c r="O5924" s="57" t="str">
        <f>UPPER(tbl_raw_data[[#This Row],[Outcome]])</f>
        <v>WITHDRAW</v>
      </c>
      <c r="P5924" s="57" t="str">
        <f>UPPER(tbl_raw_data[[#This Row],[Queue Name]])</f>
        <v>CONSUMER PRE BUREAU</v>
      </c>
      <c r="Q5924" s="57" t="str">
        <f>IF(tbl_raw_data[[#This Row],[time_taken_in_mins]]&lt;=20,"SLA_MET","SLA_NOT_MET")</f>
        <v>SLA_MET</v>
      </c>
    </row>
    <row r="5925" spans="1:17" ht="15" customHeight="1" x14ac:dyDescent="0.25">
      <c r="A5925" s="17" t="s">
        <v>6762</v>
      </c>
      <c r="B5925" s="18">
        <v>45166.624571759261</v>
      </c>
      <c r="C5925" s="19">
        <v>45166.640011574076</v>
      </c>
      <c r="D5925" s="20" t="s">
        <v>13</v>
      </c>
      <c r="E5925" s="21" t="s">
        <v>41</v>
      </c>
      <c r="F5925" s="20" t="s">
        <v>228</v>
      </c>
      <c r="G5925" s="105"/>
      <c r="H59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5" s="48">
        <f>tbl_raw_data[[#This Row],[Date Actioned]]-tbl_raw_data[[#This Row],[Date Tagged]]</f>
        <v>1.5439814815181307E-2</v>
      </c>
      <c r="J5925" s="50">
        <f>HOUR(tbl_raw_data[[#This Row],[time_taken]])*60+MINUTE(tbl_raw_data[[#This Row],[time_taken]])+SECOND(tbl_raw_data[[#This Row],[time_taken]])/60</f>
        <v>22.233333333333334</v>
      </c>
      <c r="K5925" s="54">
        <f>DATE(YEAR(tbl_raw_data[[#This Row],[Date Actioned]]), MONTH(tbl_raw_data[[#This Row],[Date Actioned]]), DAY(tbl_raw_data[[#This Row],[Date Actioned]]))</f>
        <v>45166</v>
      </c>
      <c r="L5925" s="55" t="str">
        <f>UPPER(TEXT(tbl_raw_data[[#This Row],[Updated_date]],"MMMM"))</f>
        <v>AUGUST</v>
      </c>
      <c r="M5925" s="55" t="str">
        <f>UPPER("Week "&amp;IF(ROUNDUP(DAY(tbl_raw_data[[#This Row],[Updated_date]])/7,0)=5,4,ROUNDUP(DAY(tbl_raw_data[[#This Row],[Updated_date]])/7,0)))</f>
        <v>WEEK 4</v>
      </c>
      <c r="N5925" s="57" t="str">
        <f>UPPER(VLOOKUP(tbl_raw_data[[#This Row],[Analyst]],[1]setting!$A$1:$B$15,2,0))</f>
        <v>OUADIR</v>
      </c>
      <c r="O5925" s="57" t="str">
        <f>UPPER(tbl_raw_data[[#This Row],[Outcome]])</f>
        <v>APPROVE</v>
      </c>
      <c r="P5925" s="57" t="str">
        <f>UPPER(tbl_raw_data[[#This Row],[Queue Name]])</f>
        <v>CONSUMER POST BUREAU</v>
      </c>
      <c r="Q5925" s="57" t="str">
        <f>IF(tbl_raw_data[[#This Row],[time_taken_in_mins]]&lt;=20,"SLA_MET","SLA_NOT_MET")</f>
        <v>SLA_NOT_MET</v>
      </c>
    </row>
    <row r="5926" spans="1:17" ht="15" customHeight="1" x14ac:dyDescent="0.25">
      <c r="A5926" s="17" t="s">
        <v>3437</v>
      </c>
      <c r="B5926" s="18">
        <v>45166.625092592592</v>
      </c>
      <c r="C5926" s="19">
        <v>45166.632048611114</v>
      </c>
      <c r="D5926" s="20" t="s">
        <v>13</v>
      </c>
      <c r="E5926" s="21" t="s">
        <v>41</v>
      </c>
      <c r="F5926" s="20" t="s">
        <v>254</v>
      </c>
      <c r="G5926" s="105"/>
      <c r="H59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26" s="48">
        <f>tbl_raw_data[[#This Row],[Date Actioned]]-tbl_raw_data[[#This Row],[Date Tagged]]</f>
        <v>6.9560185220325366E-3</v>
      </c>
      <c r="J5926" s="50">
        <f>HOUR(tbl_raw_data[[#This Row],[time_taken]])*60+MINUTE(tbl_raw_data[[#This Row],[time_taken]])+SECOND(tbl_raw_data[[#This Row],[time_taken]])/60</f>
        <v>10.016666666666667</v>
      </c>
      <c r="K5926" s="54">
        <f>DATE(YEAR(tbl_raw_data[[#This Row],[Date Actioned]]), MONTH(tbl_raw_data[[#This Row],[Date Actioned]]), DAY(tbl_raw_data[[#This Row],[Date Actioned]]))</f>
        <v>45166</v>
      </c>
      <c r="L5926" s="55" t="str">
        <f>UPPER(TEXT(tbl_raw_data[[#This Row],[Updated_date]],"MMMM"))</f>
        <v>AUGUST</v>
      </c>
      <c r="M5926" s="55" t="str">
        <f>UPPER("Week "&amp;IF(ROUNDUP(DAY(tbl_raw_data[[#This Row],[Updated_date]])/7,0)=5,4,ROUNDUP(DAY(tbl_raw_data[[#This Row],[Updated_date]])/7,0)))</f>
        <v>WEEK 4</v>
      </c>
      <c r="N5926" s="57" t="str">
        <f>UPPER(VLOOKUP(tbl_raw_data[[#This Row],[Analyst]],[1]setting!$A$1:$B$15,2,0))</f>
        <v>FARDIN</v>
      </c>
      <c r="O5926" s="57" t="str">
        <f>UPPER(tbl_raw_data[[#This Row],[Outcome]])</f>
        <v>APPROVE</v>
      </c>
      <c r="P5926" s="57" t="str">
        <f>UPPER(tbl_raw_data[[#This Row],[Queue Name]])</f>
        <v>CONSUMER POST BUREAU</v>
      </c>
      <c r="Q5926" s="57" t="str">
        <f>IF(tbl_raw_data[[#This Row],[time_taken_in_mins]]&lt;=20,"SLA_MET","SLA_NOT_MET")</f>
        <v>SLA_MET</v>
      </c>
    </row>
    <row r="5927" spans="1:17" ht="15" customHeight="1" x14ac:dyDescent="0.25">
      <c r="A5927" s="17" t="s">
        <v>2530</v>
      </c>
      <c r="B5927" s="18">
        <v>45166.630046296297</v>
      </c>
      <c r="C5927" s="19">
        <v>45166.635775462964</v>
      </c>
      <c r="D5927" s="20" t="s">
        <v>13</v>
      </c>
      <c r="E5927" s="21" t="s">
        <v>28</v>
      </c>
      <c r="F5927" s="20" t="s">
        <v>55</v>
      </c>
      <c r="G5927" s="105" t="s">
        <v>53</v>
      </c>
      <c r="H59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27" s="48">
        <f>tbl_raw_data[[#This Row],[Date Actioned]]-tbl_raw_data[[#This Row],[Date Tagged]]</f>
        <v>5.7291666671517305E-3</v>
      </c>
      <c r="J5927" s="50">
        <f>HOUR(tbl_raw_data[[#This Row],[time_taken]])*60+MINUTE(tbl_raw_data[[#This Row],[time_taken]])+SECOND(tbl_raw_data[[#This Row],[time_taken]])/60</f>
        <v>8.25</v>
      </c>
      <c r="K5927" s="54">
        <f>DATE(YEAR(tbl_raw_data[[#This Row],[Date Actioned]]), MONTH(tbl_raw_data[[#This Row],[Date Actioned]]), DAY(tbl_raw_data[[#This Row],[Date Actioned]]))</f>
        <v>45166</v>
      </c>
      <c r="L5927" s="55" t="str">
        <f>UPPER(TEXT(tbl_raw_data[[#This Row],[Updated_date]],"MMMM"))</f>
        <v>AUGUST</v>
      </c>
      <c r="M5927" s="55" t="str">
        <f>UPPER("Week "&amp;IF(ROUNDUP(DAY(tbl_raw_data[[#This Row],[Updated_date]])/7,0)=5,4,ROUNDUP(DAY(tbl_raw_data[[#This Row],[Updated_date]])/7,0)))</f>
        <v>WEEK 4</v>
      </c>
      <c r="N5927" s="57" t="str">
        <f>UPPER(VLOOKUP(tbl_raw_data[[#This Row],[Analyst]],[1]setting!$A$1:$B$15,2,0))</f>
        <v>CAMERON</v>
      </c>
      <c r="O5927" s="57" t="str">
        <f>UPPER(tbl_raw_data[[#This Row],[Outcome]])</f>
        <v>APPROVE</v>
      </c>
      <c r="P5927" s="57" t="str">
        <f>UPPER(tbl_raw_data[[#This Row],[Queue Name]])</f>
        <v>CONSUMER EXISTING</v>
      </c>
      <c r="Q5927" s="57" t="str">
        <f>IF(tbl_raw_data[[#This Row],[time_taken_in_mins]]&lt;=20,"SLA_MET","SLA_NOT_MET")</f>
        <v>SLA_MET</v>
      </c>
    </row>
    <row r="5928" spans="1:17" ht="15" customHeight="1" x14ac:dyDescent="0.25">
      <c r="A5928" s="17" t="s">
        <v>2254</v>
      </c>
      <c r="B5928" s="18">
        <v>45166.630439814813</v>
      </c>
      <c r="C5928" s="19">
        <v>45166.63585648148</v>
      </c>
      <c r="D5928" s="20" t="s">
        <v>13</v>
      </c>
      <c r="E5928" s="21" t="s">
        <v>28</v>
      </c>
      <c r="F5928" s="20" t="s">
        <v>254</v>
      </c>
      <c r="G5928" s="105" t="s">
        <v>546</v>
      </c>
      <c r="H59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28" s="48">
        <f>tbl_raw_data[[#This Row],[Date Actioned]]-tbl_raw_data[[#This Row],[Date Tagged]]</f>
        <v>5.4166666668606922E-3</v>
      </c>
      <c r="J5928" s="50">
        <f>HOUR(tbl_raw_data[[#This Row],[time_taken]])*60+MINUTE(tbl_raw_data[[#This Row],[time_taken]])+SECOND(tbl_raw_data[[#This Row],[time_taken]])/60</f>
        <v>7.8</v>
      </c>
      <c r="K5928" s="54">
        <f>DATE(YEAR(tbl_raw_data[[#This Row],[Date Actioned]]), MONTH(tbl_raw_data[[#This Row],[Date Actioned]]), DAY(tbl_raw_data[[#This Row],[Date Actioned]]))</f>
        <v>45166</v>
      </c>
      <c r="L5928" s="55" t="str">
        <f>UPPER(TEXT(tbl_raw_data[[#This Row],[Updated_date]],"MMMM"))</f>
        <v>AUGUST</v>
      </c>
      <c r="M5928" s="55" t="str">
        <f>UPPER("Week "&amp;IF(ROUNDUP(DAY(tbl_raw_data[[#This Row],[Updated_date]])/7,0)=5,4,ROUNDUP(DAY(tbl_raw_data[[#This Row],[Updated_date]])/7,0)))</f>
        <v>WEEK 4</v>
      </c>
      <c r="N5928" s="57" t="str">
        <f>UPPER(VLOOKUP(tbl_raw_data[[#This Row],[Analyst]],[1]setting!$A$1:$B$15,2,0))</f>
        <v>FARDIN</v>
      </c>
      <c r="O5928" s="57" t="str">
        <f>UPPER(tbl_raw_data[[#This Row],[Outcome]])</f>
        <v>APPROVE</v>
      </c>
      <c r="P5928" s="57" t="str">
        <f>UPPER(tbl_raw_data[[#This Row],[Queue Name]])</f>
        <v>CONSUMER EXISTING</v>
      </c>
      <c r="Q5928" s="57" t="str">
        <f>IF(tbl_raw_data[[#This Row],[time_taken_in_mins]]&lt;=20,"SLA_MET","SLA_NOT_MET")</f>
        <v>SLA_MET</v>
      </c>
    </row>
    <row r="5929" spans="1:17" ht="15" customHeight="1" x14ac:dyDescent="0.25">
      <c r="A5929" s="17" t="s">
        <v>3068</v>
      </c>
      <c r="B5929" s="18">
        <v>45166.635092592594</v>
      </c>
      <c r="C5929" s="19">
        <v>45166.641574074078</v>
      </c>
      <c r="D5929" s="20" t="s">
        <v>8</v>
      </c>
      <c r="E5929" s="21" t="s">
        <v>41</v>
      </c>
      <c r="F5929" s="20" t="s">
        <v>109</v>
      </c>
      <c r="G5929" s="105" t="s">
        <v>3067</v>
      </c>
      <c r="H59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5929" s="48">
        <f>tbl_raw_data[[#This Row],[Date Actioned]]-tbl_raw_data[[#This Row],[Date Tagged]]</f>
        <v>6.4814814832061529E-3</v>
      </c>
      <c r="J5929" s="50">
        <f>HOUR(tbl_raw_data[[#This Row],[time_taken]])*60+MINUTE(tbl_raw_data[[#This Row],[time_taken]])+SECOND(tbl_raw_data[[#This Row],[time_taken]])/60</f>
        <v>9.3333333333333339</v>
      </c>
      <c r="K5929" s="54">
        <f>DATE(YEAR(tbl_raw_data[[#This Row],[Date Actioned]]), MONTH(tbl_raw_data[[#This Row],[Date Actioned]]), DAY(tbl_raw_data[[#This Row],[Date Actioned]]))</f>
        <v>45166</v>
      </c>
      <c r="L5929" s="55" t="str">
        <f>UPPER(TEXT(tbl_raw_data[[#This Row],[Updated_date]],"MMMM"))</f>
        <v>AUGUST</v>
      </c>
      <c r="M5929" s="55" t="str">
        <f>UPPER("Week "&amp;IF(ROUNDUP(DAY(tbl_raw_data[[#This Row],[Updated_date]])/7,0)=5,4,ROUNDUP(DAY(tbl_raw_data[[#This Row],[Updated_date]])/7,0)))</f>
        <v>WEEK 4</v>
      </c>
      <c r="N5929" s="57" t="str">
        <f>UPPER(VLOOKUP(tbl_raw_data[[#This Row],[Analyst]],[1]setting!$A$1:$B$15,2,0))</f>
        <v>NAVED</v>
      </c>
      <c r="O5929" s="57" t="str">
        <f>UPPER(tbl_raw_data[[#This Row],[Outcome]])</f>
        <v>WITHDRAW</v>
      </c>
      <c r="P5929" s="57" t="str">
        <f>UPPER(tbl_raw_data[[#This Row],[Queue Name]])</f>
        <v>CONSUMER POST BUREAU</v>
      </c>
      <c r="Q5929" s="57" t="str">
        <f>IF(tbl_raw_data[[#This Row],[time_taken_in_mins]]&lt;=20,"SLA_MET","SLA_NOT_MET")</f>
        <v>SLA_MET</v>
      </c>
    </row>
    <row r="5930" spans="1:17" ht="15" customHeight="1" x14ac:dyDescent="0.25">
      <c r="A5930" s="17" t="s">
        <v>2383</v>
      </c>
      <c r="B5930" s="18">
        <v>45166.637997685182</v>
      </c>
      <c r="C5930" s="19">
        <v>45166.643541666665</v>
      </c>
      <c r="D5930" s="20" t="s">
        <v>46</v>
      </c>
      <c r="E5930" s="21" t="s">
        <v>9</v>
      </c>
      <c r="F5930" s="20" t="s">
        <v>254</v>
      </c>
      <c r="G5930" s="105" t="s">
        <v>2382</v>
      </c>
      <c r="H59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0" s="48">
        <f>tbl_raw_data[[#This Row],[Date Actioned]]-tbl_raw_data[[#This Row],[Date Tagged]]</f>
        <v>5.543981482333038E-3</v>
      </c>
      <c r="J5930" s="50">
        <f>HOUR(tbl_raw_data[[#This Row],[time_taken]])*60+MINUTE(tbl_raw_data[[#This Row],[time_taken]])+SECOND(tbl_raw_data[[#This Row],[time_taken]])/60</f>
        <v>7.9833333333333334</v>
      </c>
      <c r="K5930" s="54">
        <f>DATE(YEAR(tbl_raw_data[[#This Row],[Date Actioned]]), MONTH(tbl_raw_data[[#This Row],[Date Actioned]]), DAY(tbl_raw_data[[#This Row],[Date Actioned]]))</f>
        <v>45166</v>
      </c>
      <c r="L5930" s="55" t="str">
        <f>UPPER(TEXT(tbl_raw_data[[#This Row],[Updated_date]],"MMMM"))</f>
        <v>AUGUST</v>
      </c>
      <c r="M5930" s="55" t="str">
        <f>UPPER("Week "&amp;IF(ROUNDUP(DAY(tbl_raw_data[[#This Row],[Updated_date]])/7,0)=5,4,ROUNDUP(DAY(tbl_raw_data[[#This Row],[Updated_date]])/7,0)))</f>
        <v>WEEK 4</v>
      </c>
      <c r="N5930" s="57" t="str">
        <f>UPPER(VLOOKUP(tbl_raw_data[[#This Row],[Analyst]],[1]setting!$A$1:$B$15,2,0))</f>
        <v>FARDIN</v>
      </c>
      <c r="O5930" s="57" t="str">
        <f>UPPER(tbl_raw_data[[#This Row],[Outcome]])</f>
        <v>DECLINE</v>
      </c>
      <c r="P5930" s="57" t="str">
        <f>UPPER(tbl_raw_data[[#This Row],[Queue Name]])</f>
        <v>CONSUMER PRE BUREAU</v>
      </c>
      <c r="Q5930" s="57" t="str">
        <f>IF(tbl_raw_data[[#This Row],[time_taken_in_mins]]&lt;=20,"SLA_MET","SLA_NOT_MET")</f>
        <v>SLA_MET</v>
      </c>
    </row>
    <row r="5931" spans="1:17" ht="15" customHeight="1" x14ac:dyDescent="0.25">
      <c r="A5931" s="17" t="s">
        <v>1726</v>
      </c>
      <c r="B5931" s="18">
        <v>45166.63894675926</v>
      </c>
      <c r="C5931" s="19">
        <v>45166.643645833334</v>
      </c>
      <c r="D5931" s="20" t="s">
        <v>13</v>
      </c>
      <c r="E5931" s="21" t="s">
        <v>9</v>
      </c>
      <c r="F5931" s="20" t="s">
        <v>55</v>
      </c>
      <c r="G5931" s="105" t="s">
        <v>29</v>
      </c>
      <c r="H59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1" s="48">
        <f>tbl_raw_data[[#This Row],[Date Actioned]]-tbl_raw_data[[#This Row],[Date Tagged]]</f>
        <v>4.6990740738692693E-3</v>
      </c>
      <c r="J5931" s="50">
        <f>HOUR(tbl_raw_data[[#This Row],[time_taken]])*60+MINUTE(tbl_raw_data[[#This Row],[time_taken]])+SECOND(tbl_raw_data[[#This Row],[time_taken]])/60</f>
        <v>6.7666666666666666</v>
      </c>
      <c r="K5931" s="54">
        <f>DATE(YEAR(tbl_raw_data[[#This Row],[Date Actioned]]), MONTH(tbl_raw_data[[#This Row],[Date Actioned]]), DAY(tbl_raw_data[[#This Row],[Date Actioned]]))</f>
        <v>45166</v>
      </c>
      <c r="L5931" s="55" t="str">
        <f>UPPER(TEXT(tbl_raw_data[[#This Row],[Updated_date]],"MMMM"))</f>
        <v>AUGUST</v>
      </c>
      <c r="M5931" s="55" t="str">
        <f>UPPER("Week "&amp;IF(ROUNDUP(DAY(tbl_raw_data[[#This Row],[Updated_date]])/7,0)=5,4,ROUNDUP(DAY(tbl_raw_data[[#This Row],[Updated_date]])/7,0)))</f>
        <v>WEEK 4</v>
      </c>
      <c r="N5931" s="57" t="str">
        <f>UPPER(VLOOKUP(tbl_raw_data[[#This Row],[Analyst]],[1]setting!$A$1:$B$15,2,0))</f>
        <v>CAMERON</v>
      </c>
      <c r="O5931" s="57" t="str">
        <f>UPPER(tbl_raw_data[[#This Row],[Outcome]])</f>
        <v>APPROVE</v>
      </c>
      <c r="P5931" s="57" t="str">
        <f>UPPER(tbl_raw_data[[#This Row],[Queue Name]])</f>
        <v>CONSUMER PRE BUREAU</v>
      </c>
      <c r="Q5931" s="57" t="str">
        <f>IF(tbl_raw_data[[#This Row],[time_taken_in_mins]]&lt;=20,"SLA_MET","SLA_NOT_MET")</f>
        <v>SLA_MET</v>
      </c>
    </row>
    <row r="5932" spans="1:17" ht="15" customHeight="1" x14ac:dyDescent="0.25">
      <c r="A5932" s="17" t="s">
        <v>3946</v>
      </c>
      <c r="B5932" s="18">
        <v>45166.640150462961</v>
      </c>
      <c r="C5932" s="19">
        <v>45166.647777777776</v>
      </c>
      <c r="D5932" s="20" t="s">
        <v>13</v>
      </c>
      <c r="E5932" s="21" t="s">
        <v>9</v>
      </c>
      <c r="F5932" s="20" t="s">
        <v>109</v>
      </c>
      <c r="G5932" s="105" t="s">
        <v>67</v>
      </c>
      <c r="H59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2" s="48">
        <f>tbl_raw_data[[#This Row],[Date Actioned]]-tbl_raw_data[[#This Row],[Date Tagged]]</f>
        <v>7.6273148151813075E-3</v>
      </c>
      <c r="J5932" s="50">
        <f>HOUR(tbl_raw_data[[#This Row],[time_taken]])*60+MINUTE(tbl_raw_data[[#This Row],[time_taken]])+SECOND(tbl_raw_data[[#This Row],[time_taken]])/60</f>
        <v>10.983333333333333</v>
      </c>
      <c r="K5932" s="54">
        <f>DATE(YEAR(tbl_raw_data[[#This Row],[Date Actioned]]), MONTH(tbl_raw_data[[#This Row],[Date Actioned]]), DAY(tbl_raw_data[[#This Row],[Date Actioned]]))</f>
        <v>45166</v>
      </c>
      <c r="L5932" s="55" t="str">
        <f>UPPER(TEXT(tbl_raw_data[[#This Row],[Updated_date]],"MMMM"))</f>
        <v>AUGUST</v>
      </c>
      <c r="M5932" s="55" t="str">
        <f>UPPER("Week "&amp;IF(ROUNDUP(DAY(tbl_raw_data[[#This Row],[Updated_date]])/7,0)=5,4,ROUNDUP(DAY(tbl_raw_data[[#This Row],[Updated_date]])/7,0)))</f>
        <v>WEEK 4</v>
      </c>
      <c r="N5932" s="57" t="str">
        <f>UPPER(VLOOKUP(tbl_raw_data[[#This Row],[Analyst]],[1]setting!$A$1:$B$15,2,0))</f>
        <v>NAVED</v>
      </c>
      <c r="O5932" s="57" t="str">
        <f>UPPER(tbl_raw_data[[#This Row],[Outcome]])</f>
        <v>APPROVE</v>
      </c>
      <c r="P5932" s="57" t="str">
        <f>UPPER(tbl_raw_data[[#This Row],[Queue Name]])</f>
        <v>CONSUMER PRE BUREAU</v>
      </c>
      <c r="Q5932" s="57" t="str">
        <f>IF(tbl_raw_data[[#This Row],[time_taken_in_mins]]&lt;=20,"SLA_MET","SLA_NOT_MET")</f>
        <v>SLA_MET</v>
      </c>
    </row>
    <row r="5933" spans="1:17" ht="15" customHeight="1" x14ac:dyDescent="0.25">
      <c r="A5933" s="17" t="s">
        <v>4199</v>
      </c>
      <c r="B5933" s="18">
        <v>45166.642013888886</v>
      </c>
      <c r="C5933" s="19">
        <v>45166.650057870371</v>
      </c>
      <c r="D5933" s="20" t="s">
        <v>13</v>
      </c>
      <c r="E5933" s="21" t="s">
        <v>28</v>
      </c>
      <c r="F5933" s="20" t="s">
        <v>86</v>
      </c>
      <c r="G5933" s="105" t="s">
        <v>29</v>
      </c>
      <c r="H59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3" s="48">
        <f>tbl_raw_data[[#This Row],[Date Actioned]]-tbl_raw_data[[#This Row],[Date Tagged]]</f>
        <v>8.0439814846613444E-3</v>
      </c>
      <c r="J5933" s="50">
        <f>HOUR(tbl_raw_data[[#This Row],[time_taken]])*60+MINUTE(tbl_raw_data[[#This Row],[time_taken]])+SECOND(tbl_raw_data[[#This Row],[time_taken]])/60</f>
        <v>11.583333333333334</v>
      </c>
      <c r="K5933" s="54">
        <f>DATE(YEAR(tbl_raw_data[[#This Row],[Date Actioned]]), MONTH(tbl_raw_data[[#This Row],[Date Actioned]]), DAY(tbl_raw_data[[#This Row],[Date Actioned]]))</f>
        <v>45166</v>
      </c>
      <c r="L5933" s="55" t="str">
        <f>UPPER(TEXT(tbl_raw_data[[#This Row],[Updated_date]],"MMMM"))</f>
        <v>AUGUST</v>
      </c>
      <c r="M5933" s="55" t="str">
        <f>UPPER("Week "&amp;IF(ROUNDUP(DAY(tbl_raw_data[[#This Row],[Updated_date]])/7,0)=5,4,ROUNDUP(DAY(tbl_raw_data[[#This Row],[Updated_date]])/7,0)))</f>
        <v>WEEK 4</v>
      </c>
      <c r="N5933" s="57" t="str">
        <f>UPPER(VLOOKUP(tbl_raw_data[[#This Row],[Analyst]],[1]setting!$A$1:$B$15,2,0))</f>
        <v>ASIF</v>
      </c>
      <c r="O5933" s="57" t="str">
        <f>UPPER(tbl_raw_data[[#This Row],[Outcome]])</f>
        <v>APPROVE</v>
      </c>
      <c r="P5933" s="57" t="str">
        <f>UPPER(tbl_raw_data[[#This Row],[Queue Name]])</f>
        <v>CONSUMER EXISTING</v>
      </c>
      <c r="Q5933" s="57" t="str">
        <f>IF(tbl_raw_data[[#This Row],[time_taken_in_mins]]&lt;=20,"SLA_MET","SLA_NOT_MET")</f>
        <v>SLA_MET</v>
      </c>
    </row>
    <row r="5934" spans="1:17" ht="15" customHeight="1" x14ac:dyDescent="0.25">
      <c r="A5934" s="17" t="s">
        <v>604</v>
      </c>
      <c r="B5934" s="18">
        <v>45166.643472222226</v>
      </c>
      <c r="C5934" s="19">
        <v>45166.646481481483</v>
      </c>
      <c r="D5934" s="20" t="s">
        <v>13</v>
      </c>
      <c r="E5934" s="21" t="s">
        <v>9</v>
      </c>
      <c r="F5934" s="20" t="s">
        <v>55</v>
      </c>
      <c r="G5934" s="105" t="s">
        <v>29</v>
      </c>
      <c r="H59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4" s="48">
        <f>tbl_raw_data[[#This Row],[Date Actioned]]-tbl_raw_data[[#This Row],[Date Tagged]]</f>
        <v>3.009259256941732E-3</v>
      </c>
      <c r="J5934" s="50">
        <f>HOUR(tbl_raw_data[[#This Row],[time_taken]])*60+MINUTE(tbl_raw_data[[#This Row],[time_taken]])+SECOND(tbl_raw_data[[#This Row],[time_taken]])/60</f>
        <v>4.333333333333333</v>
      </c>
      <c r="K5934" s="54">
        <f>DATE(YEAR(tbl_raw_data[[#This Row],[Date Actioned]]), MONTH(tbl_raw_data[[#This Row],[Date Actioned]]), DAY(tbl_raw_data[[#This Row],[Date Actioned]]))</f>
        <v>45166</v>
      </c>
      <c r="L5934" s="55" t="str">
        <f>UPPER(TEXT(tbl_raw_data[[#This Row],[Updated_date]],"MMMM"))</f>
        <v>AUGUST</v>
      </c>
      <c r="M5934" s="55" t="str">
        <f>UPPER("Week "&amp;IF(ROUNDUP(DAY(tbl_raw_data[[#This Row],[Updated_date]])/7,0)=5,4,ROUNDUP(DAY(tbl_raw_data[[#This Row],[Updated_date]])/7,0)))</f>
        <v>WEEK 4</v>
      </c>
      <c r="N5934" s="57" t="str">
        <f>UPPER(VLOOKUP(tbl_raw_data[[#This Row],[Analyst]],[1]setting!$A$1:$B$15,2,0))</f>
        <v>CAMERON</v>
      </c>
      <c r="O5934" s="57" t="str">
        <f>UPPER(tbl_raw_data[[#This Row],[Outcome]])</f>
        <v>APPROVE</v>
      </c>
      <c r="P5934" s="57" t="str">
        <f>UPPER(tbl_raw_data[[#This Row],[Queue Name]])</f>
        <v>CONSUMER PRE BUREAU</v>
      </c>
      <c r="Q5934" s="57" t="str">
        <f>IF(tbl_raw_data[[#This Row],[time_taken_in_mins]]&lt;=20,"SLA_MET","SLA_NOT_MET")</f>
        <v>SLA_MET</v>
      </c>
    </row>
    <row r="5935" spans="1:17" ht="15" customHeight="1" x14ac:dyDescent="0.25">
      <c r="A5935" s="17" t="s">
        <v>1906</v>
      </c>
      <c r="B5935" s="18">
        <v>45166.644930555558</v>
      </c>
      <c r="C5935" s="19">
        <v>45166.649872685186</v>
      </c>
      <c r="D5935" s="20" t="s">
        <v>13</v>
      </c>
      <c r="E5935" s="21" t="s">
        <v>28</v>
      </c>
      <c r="F5935" s="20" t="s">
        <v>254</v>
      </c>
      <c r="G5935" s="105" t="s">
        <v>53</v>
      </c>
      <c r="H59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5" s="48">
        <f>tbl_raw_data[[#This Row],[Date Actioned]]-tbl_raw_data[[#This Row],[Date Tagged]]</f>
        <v>4.9421296280343086E-3</v>
      </c>
      <c r="J5935" s="50">
        <f>HOUR(tbl_raw_data[[#This Row],[time_taken]])*60+MINUTE(tbl_raw_data[[#This Row],[time_taken]])+SECOND(tbl_raw_data[[#This Row],[time_taken]])/60</f>
        <v>7.1166666666666663</v>
      </c>
      <c r="K5935" s="54">
        <f>DATE(YEAR(tbl_raw_data[[#This Row],[Date Actioned]]), MONTH(tbl_raw_data[[#This Row],[Date Actioned]]), DAY(tbl_raw_data[[#This Row],[Date Actioned]]))</f>
        <v>45166</v>
      </c>
      <c r="L5935" s="55" t="str">
        <f>UPPER(TEXT(tbl_raw_data[[#This Row],[Updated_date]],"MMMM"))</f>
        <v>AUGUST</v>
      </c>
      <c r="M5935" s="55" t="str">
        <f>UPPER("Week "&amp;IF(ROUNDUP(DAY(tbl_raw_data[[#This Row],[Updated_date]])/7,0)=5,4,ROUNDUP(DAY(tbl_raw_data[[#This Row],[Updated_date]])/7,0)))</f>
        <v>WEEK 4</v>
      </c>
      <c r="N5935" s="57" t="str">
        <f>UPPER(VLOOKUP(tbl_raw_data[[#This Row],[Analyst]],[1]setting!$A$1:$B$15,2,0))</f>
        <v>FARDIN</v>
      </c>
      <c r="O5935" s="57" t="str">
        <f>UPPER(tbl_raw_data[[#This Row],[Outcome]])</f>
        <v>APPROVE</v>
      </c>
      <c r="P5935" s="57" t="str">
        <f>UPPER(tbl_raw_data[[#This Row],[Queue Name]])</f>
        <v>CONSUMER EXISTING</v>
      </c>
      <c r="Q5935" s="57" t="str">
        <f>IF(tbl_raw_data[[#This Row],[time_taken_in_mins]]&lt;=20,"SLA_MET","SLA_NOT_MET")</f>
        <v>SLA_MET</v>
      </c>
    </row>
    <row r="5936" spans="1:17" ht="15" customHeight="1" x14ac:dyDescent="0.25">
      <c r="A5936" s="17" t="s">
        <v>2023</v>
      </c>
      <c r="B5936" s="18">
        <v>45166.647951388892</v>
      </c>
      <c r="C5936" s="19">
        <v>45166.653032407405</v>
      </c>
      <c r="D5936" s="20" t="s">
        <v>13</v>
      </c>
      <c r="E5936" s="21" t="s">
        <v>28</v>
      </c>
      <c r="F5936" s="20" t="s">
        <v>109</v>
      </c>
      <c r="G5936" s="105" t="s">
        <v>67</v>
      </c>
      <c r="H59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6" s="48">
        <f>tbl_raw_data[[#This Row],[Date Actioned]]-tbl_raw_data[[#This Row],[Date Tagged]]</f>
        <v>5.0810185130103491E-3</v>
      </c>
      <c r="J5936" s="50">
        <f>HOUR(tbl_raw_data[[#This Row],[time_taken]])*60+MINUTE(tbl_raw_data[[#This Row],[time_taken]])+SECOND(tbl_raw_data[[#This Row],[time_taken]])/60</f>
        <v>7.3166666666666664</v>
      </c>
      <c r="K5936" s="54">
        <f>DATE(YEAR(tbl_raw_data[[#This Row],[Date Actioned]]), MONTH(tbl_raw_data[[#This Row],[Date Actioned]]), DAY(tbl_raw_data[[#This Row],[Date Actioned]]))</f>
        <v>45166</v>
      </c>
      <c r="L5936" s="55" t="str">
        <f>UPPER(TEXT(tbl_raw_data[[#This Row],[Updated_date]],"MMMM"))</f>
        <v>AUGUST</v>
      </c>
      <c r="M5936" s="55" t="str">
        <f>UPPER("Week "&amp;IF(ROUNDUP(DAY(tbl_raw_data[[#This Row],[Updated_date]])/7,0)=5,4,ROUNDUP(DAY(tbl_raw_data[[#This Row],[Updated_date]])/7,0)))</f>
        <v>WEEK 4</v>
      </c>
      <c r="N5936" s="57" t="str">
        <f>UPPER(VLOOKUP(tbl_raw_data[[#This Row],[Analyst]],[1]setting!$A$1:$B$15,2,0))</f>
        <v>NAVED</v>
      </c>
      <c r="O5936" s="57" t="str">
        <f>UPPER(tbl_raw_data[[#This Row],[Outcome]])</f>
        <v>APPROVE</v>
      </c>
      <c r="P5936" s="57" t="str">
        <f>UPPER(tbl_raw_data[[#This Row],[Queue Name]])</f>
        <v>CONSUMER EXISTING</v>
      </c>
      <c r="Q5936" s="57" t="str">
        <f>IF(tbl_raw_data[[#This Row],[time_taken_in_mins]]&lt;=20,"SLA_MET","SLA_NOT_MET")</f>
        <v>SLA_MET</v>
      </c>
    </row>
    <row r="5937" spans="1:17" ht="15" customHeight="1" x14ac:dyDescent="0.25">
      <c r="A5937" s="17" t="s">
        <v>5253</v>
      </c>
      <c r="B5937" s="18">
        <v>45166.658506944441</v>
      </c>
      <c r="C5937" s="19">
        <v>45166.668634259258</v>
      </c>
      <c r="D5937" s="20" t="s">
        <v>46</v>
      </c>
      <c r="E5937" s="21" t="s">
        <v>41</v>
      </c>
      <c r="F5937" s="20" t="s">
        <v>55</v>
      </c>
      <c r="G5937" s="105" t="s">
        <v>225</v>
      </c>
      <c r="H59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37" s="48">
        <f>tbl_raw_data[[#This Row],[Date Actioned]]-tbl_raw_data[[#This Row],[Date Tagged]]</f>
        <v>1.0127314817509614E-2</v>
      </c>
      <c r="J5937" s="50">
        <f>HOUR(tbl_raw_data[[#This Row],[time_taken]])*60+MINUTE(tbl_raw_data[[#This Row],[time_taken]])+SECOND(tbl_raw_data[[#This Row],[time_taken]])/60</f>
        <v>14.583333333333334</v>
      </c>
      <c r="K5937" s="54">
        <f>DATE(YEAR(tbl_raw_data[[#This Row],[Date Actioned]]), MONTH(tbl_raw_data[[#This Row],[Date Actioned]]), DAY(tbl_raw_data[[#This Row],[Date Actioned]]))</f>
        <v>45166</v>
      </c>
      <c r="L5937" s="55" t="str">
        <f>UPPER(TEXT(tbl_raw_data[[#This Row],[Updated_date]],"MMMM"))</f>
        <v>AUGUST</v>
      </c>
      <c r="M5937" s="55" t="str">
        <f>UPPER("Week "&amp;IF(ROUNDUP(DAY(tbl_raw_data[[#This Row],[Updated_date]])/7,0)=5,4,ROUNDUP(DAY(tbl_raw_data[[#This Row],[Updated_date]])/7,0)))</f>
        <v>WEEK 4</v>
      </c>
      <c r="N5937" s="57" t="str">
        <f>UPPER(VLOOKUP(tbl_raw_data[[#This Row],[Analyst]],[1]setting!$A$1:$B$15,2,0))</f>
        <v>CAMERON</v>
      </c>
      <c r="O5937" s="57" t="str">
        <f>UPPER(tbl_raw_data[[#This Row],[Outcome]])</f>
        <v>DECLINE</v>
      </c>
      <c r="P5937" s="57" t="str">
        <f>UPPER(tbl_raw_data[[#This Row],[Queue Name]])</f>
        <v>CONSUMER POST BUREAU</v>
      </c>
      <c r="Q5937" s="57" t="str">
        <f>IF(tbl_raw_data[[#This Row],[time_taken_in_mins]]&lt;=20,"SLA_MET","SLA_NOT_MET")</f>
        <v>SLA_MET</v>
      </c>
    </row>
    <row r="5938" spans="1:17" ht="15" customHeight="1" x14ac:dyDescent="0.25">
      <c r="A5938" s="17" t="s">
        <v>5552</v>
      </c>
      <c r="B5938" s="18">
        <v>45166.658634259256</v>
      </c>
      <c r="C5938" s="19">
        <v>45166.669386574074</v>
      </c>
      <c r="D5938" s="20" t="s">
        <v>8</v>
      </c>
      <c r="E5938" s="21" t="s">
        <v>9</v>
      </c>
      <c r="F5938" s="20" t="s">
        <v>109</v>
      </c>
      <c r="G5938" s="105" t="s">
        <v>5551</v>
      </c>
      <c r="H59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38" s="48">
        <f>tbl_raw_data[[#This Row],[Date Actioned]]-tbl_raw_data[[#This Row],[Date Tagged]]</f>
        <v>1.0752314818091691E-2</v>
      </c>
      <c r="J5938" s="50">
        <f>HOUR(tbl_raw_data[[#This Row],[time_taken]])*60+MINUTE(tbl_raw_data[[#This Row],[time_taken]])+SECOND(tbl_raw_data[[#This Row],[time_taken]])/60</f>
        <v>15.483333333333333</v>
      </c>
      <c r="K5938" s="54">
        <f>DATE(YEAR(tbl_raw_data[[#This Row],[Date Actioned]]), MONTH(tbl_raw_data[[#This Row],[Date Actioned]]), DAY(tbl_raw_data[[#This Row],[Date Actioned]]))</f>
        <v>45166</v>
      </c>
      <c r="L5938" s="55" t="str">
        <f>UPPER(TEXT(tbl_raw_data[[#This Row],[Updated_date]],"MMMM"))</f>
        <v>AUGUST</v>
      </c>
      <c r="M5938" s="55" t="str">
        <f>UPPER("Week "&amp;IF(ROUNDUP(DAY(tbl_raw_data[[#This Row],[Updated_date]])/7,0)=5,4,ROUNDUP(DAY(tbl_raw_data[[#This Row],[Updated_date]])/7,0)))</f>
        <v>WEEK 4</v>
      </c>
      <c r="N5938" s="57" t="str">
        <f>UPPER(VLOOKUP(tbl_raw_data[[#This Row],[Analyst]],[1]setting!$A$1:$B$15,2,0))</f>
        <v>NAVED</v>
      </c>
      <c r="O5938" s="57" t="str">
        <f>UPPER(tbl_raw_data[[#This Row],[Outcome]])</f>
        <v>WITHDRAW</v>
      </c>
      <c r="P5938" s="57" t="str">
        <f>UPPER(tbl_raw_data[[#This Row],[Queue Name]])</f>
        <v>CONSUMER PRE BUREAU</v>
      </c>
      <c r="Q5938" s="57" t="str">
        <f>IF(tbl_raw_data[[#This Row],[time_taken_in_mins]]&lt;=20,"SLA_MET","SLA_NOT_MET")</f>
        <v>SLA_MET</v>
      </c>
    </row>
    <row r="5939" spans="1:17" ht="26.25" x14ac:dyDescent="0.25">
      <c r="A5939" s="17" t="s">
        <v>6818</v>
      </c>
      <c r="B5939" s="18">
        <v>45166.659166666665</v>
      </c>
      <c r="C5939" s="19">
        <v>45166.675196759257</v>
      </c>
      <c r="D5939" s="20" t="s">
        <v>8</v>
      </c>
      <c r="E5939" s="21" t="s">
        <v>28</v>
      </c>
      <c r="F5939" s="20" t="s">
        <v>254</v>
      </c>
      <c r="G5939" s="105" t="s">
        <v>96</v>
      </c>
      <c r="H59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39" s="48">
        <f>tbl_raw_data[[#This Row],[Date Actioned]]-tbl_raw_data[[#This Row],[Date Tagged]]</f>
        <v>1.6030092592700385E-2</v>
      </c>
      <c r="J5939" s="50">
        <f>HOUR(tbl_raw_data[[#This Row],[time_taken]])*60+MINUTE(tbl_raw_data[[#This Row],[time_taken]])+SECOND(tbl_raw_data[[#This Row],[time_taken]])/60</f>
        <v>23.083333333333332</v>
      </c>
      <c r="K5939" s="54">
        <f>DATE(YEAR(tbl_raw_data[[#This Row],[Date Actioned]]), MONTH(tbl_raw_data[[#This Row],[Date Actioned]]), DAY(tbl_raw_data[[#This Row],[Date Actioned]]))</f>
        <v>45166</v>
      </c>
      <c r="L5939" s="55" t="str">
        <f>UPPER(TEXT(tbl_raw_data[[#This Row],[Updated_date]],"MMMM"))</f>
        <v>AUGUST</v>
      </c>
      <c r="M5939" s="55" t="str">
        <f>UPPER("Week "&amp;IF(ROUNDUP(DAY(tbl_raw_data[[#This Row],[Updated_date]])/7,0)=5,4,ROUNDUP(DAY(tbl_raw_data[[#This Row],[Updated_date]])/7,0)))</f>
        <v>WEEK 4</v>
      </c>
      <c r="N5939" s="57" t="str">
        <f>UPPER(VLOOKUP(tbl_raw_data[[#This Row],[Analyst]],[1]setting!$A$1:$B$15,2,0))</f>
        <v>FARDIN</v>
      </c>
      <c r="O5939" s="57" t="str">
        <f>UPPER(tbl_raw_data[[#This Row],[Outcome]])</f>
        <v>WITHDRAW</v>
      </c>
      <c r="P5939" s="57" t="str">
        <f>UPPER(tbl_raw_data[[#This Row],[Queue Name]])</f>
        <v>CONSUMER EXISTING</v>
      </c>
      <c r="Q5939" s="57" t="str">
        <f>IF(tbl_raw_data[[#This Row],[time_taken_in_mins]]&lt;=20,"SLA_MET","SLA_NOT_MET")</f>
        <v>SLA_NOT_MET</v>
      </c>
    </row>
    <row r="5940" spans="1:17" ht="15" customHeight="1" x14ac:dyDescent="0.25">
      <c r="A5940" s="17" t="s">
        <v>5881</v>
      </c>
      <c r="B5940" s="18">
        <v>45166.663506944446</v>
      </c>
      <c r="C5940" s="19">
        <v>45166.675069444442</v>
      </c>
      <c r="D5940" s="20" t="s">
        <v>13</v>
      </c>
      <c r="E5940" s="21" t="s">
        <v>41</v>
      </c>
      <c r="F5940" s="20" t="s">
        <v>86</v>
      </c>
      <c r="G5940" s="105"/>
      <c r="H59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40" s="48">
        <f>tbl_raw_data[[#This Row],[Date Actioned]]-tbl_raw_data[[#This Row],[Date Tagged]]</f>
        <v>1.1562499996216502E-2</v>
      </c>
      <c r="J5940" s="50">
        <f>HOUR(tbl_raw_data[[#This Row],[time_taken]])*60+MINUTE(tbl_raw_data[[#This Row],[time_taken]])+SECOND(tbl_raw_data[[#This Row],[time_taken]])/60</f>
        <v>16.649999999999999</v>
      </c>
      <c r="K5940" s="54">
        <f>DATE(YEAR(tbl_raw_data[[#This Row],[Date Actioned]]), MONTH(tbl_raw_data[[#This Row],[Date Actioned]]), DAY(tbl_raw_data[[#This Row],[Date Actioned]]))</f>
        <v>45166</v>
      </c>
      <c r="L5940" s="55" t="str">
        <f>UPPER(TEXT(tbl_raw_data[[#This Row],[Updated_date]],"MMMM"))</f>
        <v>AUGUST</v>
      </c>
      <c r="M5940" s="55" t="str">
        <f>UPPER("Week "&amp;IF(ROUNDUP(DAY(tbl_raw_data[[#This Row],[Updated_date]])/7,0)=5,4,ROUNDUP(DAY(tbl_raw_data[[#This Row],[Updated_date]])/7,0)))</f>
        <v>WEEK 4</v>
      </c>
      <c r="N5940" s="57" t="str">
        <f>UPPER(VLOOKUP(tbl_raw_data[[#This Row],[Analyst]],[1]setting!$A$1:$B$15,2,0))</f>
        <v>ASIF</v>
      </c>
      <c r="O5940" s="57" t="str">
        <f>UPPER(tbl_raw_data[[#This Row],[Outcome]])</f>
        <v>APPROVE</v>
      </c>
      <c r="P5940" s="57" t="str">
        <f>UPPER(tbl_raw_data[[#This Row],[Queue Name]])</f>
        <v>CONSUMER POST BUREAU</v>
      </c>
      <c r="Q5940" s="57" t="str">
        <f>IF(tbl_raw_data[[#This Row],[time_taken_in_mins]]&lt;=20,"SLA_MET","SLA_NOT_MET")</f>
        <v>SLA_MET</v>
      </c>
    </row>
    <row r="5941" spans="1:17" ht="26.25" x14ac:dyDescent="0.25">
      <c r="A5941" s="17" t="s">
        <v>5720</v>
      </c>
      <c r="B5941" s="18">
        <v>45166.663923611108</v>
      </c>
      <c r="C5941" s="19">
        <v>45166.675115740742</v>
      </c>
      <c r="D5941" s="20" t="s">
        <v>8</v>
      </c>
      <c r="E5941" s="21" t="s">
        <v>28</v>
      </c>
      <c r="F5941" s="20" t="s">
        <v>42</v>
      </c>
      <c r="G5941" s="105" t="s">
        <v>1155</v>
      </c>
      <c r="H59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41" s="48">
        <f>tbl_raw_data[[#This Row],[Date Actioned]]-tbl_raw_data[[#This Row],[Date Tagged]]</f>
        <v>1.1192129633855075E-2</v>
      </c>
      <c r="J5941" s="50">
        <f>HOUR(tbl_raw_data[[#This Row],[time_taken]])*60+MINUTE(tbl_raw_data[[#This Row],[time_taken]])+SECOND(tbl_raw_data[[#This Row],[time_taken]])/60</f>
        <v>16.116666666666667</v>
      </c>
      <c r="K5941" s="54">
        <f>DATE(YEAR(tbl_raw_data[[#This Row],[Date Actioned]]), MONTH(tbl_raw_data[[#This Row],[Date Actioned]]), DAY(tbl_raw_data[[#This Row],[Date Actioned]]))</f>
        <v>45166</v>
      </c>
      <c r="L5941" s="55" t="str">
        <f>UPPER(TEXT(tbl_raw_data[[#This Row],[Updated_date]],"MMMM"))</f>
        <v>AUGUST</v>
      </c>
      <c r="M5941" s="55" t="str">
        <f>UPPER("Week "&amp;IF(ROUNDUP(DAY(tbl_raw_data[[#This Row],[Updated_date]])/7,0)=5,4,ROUNDUP(DAY(tbl_raw_data[[#This Row],[Updated_date]])/7,0)))</f>
        <v>WEEK 4</v>
      </c>
      <c r="N5941" s="57" t="str">
        <f>UPPER(VLOOKUP(tbl_raw_data[[#This Row],[Analyst]],[1]setting!$A$1:$B$15,2,0))</f>
        <v>NITESH</v>
      </c>
      <c r="O5941" s="57" t="str">
        <f>UPPER(tbl_raw_data[[#This Row],[Outcome]])</f>
        <v>WITHDRAW</v>
      </c>
      <c r="P5941" s="57" t="str">
        <f>UPPER(tbl_raw_data[[#This Row],[Queue Name]])</f>
        <v>CONSUMER EXISTING</v>
      </c>
      <c r="Q5941" s="57" t="str">
        <f>IF(tbl_raw_data[[#This Row],[time_taken_in_mins]]&lt;=20,"SLA_MET","SLA_NOT_MET")</f>
        <v>SLA_MET</v>
      </c>
    </row>
    <row r="5942" spans="1:17" ht="15" customHeight="1" x14ac:dyDescent="0.25">
      <c r="A5942" s="17" t="s">
        <v>5811</v>
      </c>
      <c r="B5942" s="18">
        <v>45166.664756944447</v>
      </c>
      <c r="C5942" s="19">
        <v>45166.676145833335</v>
      </c>
      <c r="D5942" s="20" t="s">
        <v>8</v>
      </c>
      <c r="E5942" s="21" t="s">
        <v>9</v>
      </c>
      <c r="F5942" s="20" t="s">
        <v>109</v>
      </c>
      <c r="G5942" s="105" t="s">
        <v>234</v>
      </c>
      <c r="H59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42" s="48">
        <f>tbl_raw_data[[#This Row],[Date Actioned]]-tbl_raw_data[[#This Row],[Date Tagged]]</f>
        <v>1.1388888888177462E-2</v>
      </c>
      <c r="J5942" s="50">
        <f>HOUR(tbl_raw_data[[#This Row],[time_taken]])*60+MINUTE(tbl_raw_data[[#This Row],[time_taken]])+SECOND(tbl_raw_data[[#This Row],[time_taken]])/60</f>
        <v>16.399999999999999</v>
      </c>
      <c r="K5942" s="54">
        <f>DATE(YEAR(tbl_raw_data[[#This Row],[Date Actioned]]), MONTH(tbl_raw_data[[#This Row],[Date Actioned]]), DAY(tbl_raw_data[[#This Row],[Date Actioned]]))</f>
        <v>45166</v>
      </c>
      <c r="L5942" s="55" t="str">
        <f>UPPER(TEXT(tbl_raw_data[[#This Row],[Updated_date]],"MMMM"))</f>
        <v>AUGUST</v>
      </c>
      <c r="M5942" s="55" t="str">
        <f>UPPER("Week "&amp;IF(ROUNDUP(DAY(tbl_raw_data[[#This Row],[Updated_date]])/7,0)=5,4,ROUNDUP(DAY(tbl_raw_data[[#This Row],[Updated_date]])/7,0)))</f>
        <v>WEEK 4</v>
      </c>
      <c r="N5942" s="57" t="str">
        <f>UPPER(VLOOKUP(tbl_raw_data[[#This Row],[Analyst]],[1]setting!$A$1:$B$15,2,0))</f>
        <v>NAVED</v>
      </c>
      <c r="O5942" s="57" t="str">
        <f>UPPER(tbl_raw_data[[#This Row],[Outcome]])</f>
        <v>WITHDRAW</v>
      </c>
      <c r="P5942" s="57" t="str">
        <f>UPPER(tbl_raw_data[[#This Row],[Queue Name]])</f>
        <v>CONSUMER PRE BUREAU</v>
      </c>
      <c r="Q5942" s="57" t="str">
        <f>IF(tbl_raw_data[[#This Row],[time_taken_in_mins]]&lt;=20,"SLA_MET","SLA_NOT_MET")</f>
        <v>SLA_MET</v>
      </c>
    </row>
    <row r="5943" spans="1:17" ht="15" customHeight="1" x14ac:dyDescent="0.25">
      <c r="A5943" s="17" t="s">
        <v>6816</v>
      </c>
      <c r="B5943" s="18">
        <v>45166.668877314813</v>
      </c>
      <c r="C5943" s="19">
        <v>45166.684895833336</v>
      </c>
      <c r="D5943" s="20" t="s">
        <v>8</v>
      </c>
      <c r="E5943" s="21" t="s">
        <v>41</v>
      </c>
      <c r="F5943" s="20" t="s">
        <v>109</v>
      </c>
      <c r="G5943" s="105" t="s">
        <v>1052</v>
      </c>
      <c r="H59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43" s="48">
        <f>tbl_raw_data[[#This Row],[Date Actioned]]-tbl_raw_data[[#This Row],[Date Tagged]]</f>
        <v>1.601851852319669E-2</v>
      </c>
      <c r="J5943" s="50">
        <f>HOUR(tbl_raw_data[[#This Row],[time_taken]])*60+MINUTE(tbl_raw_data[[#This Row],[time_taken]])+SECOND(tbl_raw_data[[#This Row],[time_taken]])/60</f>
        <v>23.066666666666666</v>
      </c>
      <c r="K5943" s="54">
        <f>DATE(YEAR(tbl_raw_data[[#This Row],[Date Actioned]]), MONTH(tbl_raw_data[[#This Row],[Date Actioned]]), DAY(tbl_raw_data[[#This Row],[Date Actioned]]))</f>
        <v>45166</v>
      </c>
      <c r="L5943" s="55" t="str">
        <f>UPPER(TEXT(tbl_raw_data[[#This Row],[Updated_date]],"MMMM"))</f>
        <v>AUGUST</v>
      </c>
      <c r="M5943" s="55" t="str">
        <f>UPPER("Week "&amp;IF(ROUNDUP(DAY(tbl_raw_data[[#This Row],[Updated_date]])/7,0)=5,4,ROUNDUP(DAY(tbl_raw_data[[#This Row],[Updated_date]])/7,0)))</f>
        <v>WEEK 4</v>
      </c>
      <c r="N5943" s="57" t="str">
        <f>UPPER(VLOOKUP(tbl_raw_data[[#This Row],[Analyst]],[1]setting!$A$1:$B$15,2,0))</f>
        <v>NAVED</v>
      </c>
      <c r="O5943" s="57" t="str">
        <f>UPPER(tbl_raw_data[[#This Row],[Outcome]])</f>
        <v>WITHDRAW</v>
      </c>
      <c r="P5943" s="57" t="str">
        <f>UPPER(tbl_raw_data[[#This Row],[Queue Name]])</f>
        <v>CONSUMER POST BUREAU</v>
      </c>
      <c r="Q5943" s="57" t="str">
        <f>IF(tbl_raw_data[[#This Row],[time_taken_in_mins]]&lt;=20,"SLA_MET","SLA_NOT_MET")</f>
        <v>SLA_NOT_MET</v>
      </c>
    </row>
    <row r="5944" spans="1:17" ht="15" customHeight="1" x14ac:dyDescent="0.25">
      <c r="A5944" s="17" t="s">
        <v>6727</v>
      </c>
      <c r="B5944" s="18">
        <v>45166.669351851851</v>
      </c>
      <c r="C5944" s="19">
        <v>45166.684432870374</v>
      </c>
      <c r="D5944" s="20" t="s">
        <v>46</v>
      </c>
      <c r="E5944" s="21" t="s">
        <v>28</v>
      </c>
      <c r="F5944" s="20" t="s">
        <v>254</v>
      </c>
      <c r="G5944" s="105" t="s">
        <v>4787</v>
      </c>
      <c r="H59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4" s="48">
        <f>tbl_raw_data[[#This Row],[Date Actioned]]-tbl_raw_data[[#This Row],[Date Tagged]]</f>
        <v>1.5081018522323575E-2</v>
      </c>
      <c r="J5944" s="50">
        <f>HOUR(tbl_raw_data[[#This Row],[time_taken]])*60+MINUTE(tbl_raw_data[[#This Row],[time_taken]])+SECOND(tbl_raw_data[[#This Row],[time_taken]])/60</f>
        <v>21.716666666666665</v>
      </c>
      <c r="K5944" s="54">
        <f>DATE(YEAR(tbl_raw_data[[#This Row],[Date Actioned]]), MONTH(tbl_raw_data[[#This Row],[Date Actioned]]), DAY(tbl_raw_data[[#This Row],[Date Actioned]]))</f>
        <v>45166</v>
      </c>
      <c r="L5944" s="55" t="str">
        <f>UPPER(TEXT(tbl_raw_data[[#This Row],[Updated_date]],"MMMM"))</f>
        <v>AUGUST</v>
      </c>
      <c r="M5944" s="55" t="str">
        <f>UPPER("Week "&amp;IF(ROUNDUP(DAY(tbl_raw_data[[#This Row],[Updated_date]])/7,0)=5,4,ROUNDUP(DAY(tbl_raw_data[[#This Row],[Updated_date]])/7,0)))</f>
        <v>WEEK 4</v>
      </c>
      <c r="N5944" s="57" t="str">
        <f>UPPER(VLOOKUP(tbl_raw_data[[#This Row],[Analyst]],[1]setting!$A$1:$B$15,2,0))</f>
        <v>FARDIN</v>
      </c>
      <c r="O5944" s="57" t="str">
        <f>UPPER(tbl_raw_data[[#This Row],[Outcome]])</f>
        <v>DECLINE</v>
      </c>
      <c r="P5944" s="57" t="str">
        <f>UPPER(tbl_raw_data[[#This Row],[Queue Name]])</f>
        <v>CONSUMER EXISTING</v>
      </c>
      <c r="Q5944" s="57" t="str">
        <f>IF(tbl_raw_data[[#This Row],[time_taken_in_mins]]&lt;=20,"SLA_MET","SLA_NOT_MET")</f>
        <v>SLA_NOT_MET</v>
      </c>
    </row>
    <row r="5945" spans="1:17" ht="15" customHeight="1" x14ac:dyDescent="0.25">
      <c r="A5945" s="17" t="s">
        <v>6879</v>
      </c>
      <c r="B5945" s="18">
        <v>45166.670740740738</v>
      </c>
      <c r="C5945" s="19">
        <v>45166.687361111108</v>
      </c>
      <c r="D5945" s="20" t="s">
        <v>46</v>
      </c>
      <c r="E5945" s="21" t="s">
        <v>28</v>
      </c>
      <c r="F5945" s="20" t="s">
        <v>86</v>
      </c>
      <c r="G5945" s="105" t="s">
        <v>6878</v>
      </c>
      <c r="H59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5" s="48">
        <f>tbl_raw_data[[#This Row],[Date Actioned]]-tbl_raw_data[[#This Row],[Date Tagged]]</f>
        <v>1.6620370370219462E-2</v>
      </c>
      <c r="J5945" s="50">
        <f>HOUR(tbl_raw_data[[#This Row],[time_taken]])*60+MINUTE(tbl_raw_data[[#This Row],[time_taken]])+SECOND(tbl_raw_data[[#This Row],[time_taken]])/60</f>
        <v>23.933333333333334</v>
      </c>
      <c r="K5945" s="54">
        <f>DATE(YEAR(tbl_raw_data[[#This Row],[Date Actioned]]), MONTH(tbl_raw_data[[#This Row],[Date Actioned]]), DAY(tbl_raw_data[[#This Row],[Date Actioned]]))</f>
        <v>45166</v>
      </c>
      <c r="L5945" s="55" t="str">
        <f>UPPER(TEXT(tbl_raw_data[[#This Row],[Updated_date]],"MMMM"))</f>
        <v>AUGUST</v>
      </c>
      <c r="M5945" s="55" t="str">
        <f>UPPER("Week "&amp;IF(ROUNDUP(DAY(tbl_raw_data[[#This Row],[Updated_date]])/7,0)=5,4,ROUNDUP(DAY(tbl_raw_data[[#This Row],[Updated_date]])/7,0)))</f>
        <v>WEEK 4</v>
      </c>
      <c r="N5945" s="57" t="str">
        <f>UPPER(VLOOKUP(tbl_raw_data[[#This Row],[Analyst]],[1]setting!$A$1:$B$15,2,0))</f>
        <v>ASIF</v>
      </c>
      <c r="O5945" s="57" t="str">
        <f>UPPER(tbl_raw_data[[#This Row],[Outcome]])</f>
        <v>DECLINE</v>
      </c>
      <c r="P5945" s="57" t="str">
        <f>UPPER(tbl_raw_data[[#This Row],[Queue Name]])</f>
        <v>CONSUMER EXISTING</v>
      </c>
      <c r="Q5945" s="57" t="str">
        <f>IF(tbl_raw_data[[#This Row],[time_taken_in_mins]]&lt;=20,"SLA_MET","SLA_NOT_MET")</f>
        <v>SLA_NOT_MET</v>
      </c>
    </row>
    <row r="5946" spans="1:17" ht="15" customHeight="1" x14ac:dyDescent="0.25">
      <c r="A5946" s="17" t="s">
        <v>4653</v>
      </c>
      <c r="B5946" s="18">
        <v>45166.673645833333</v>
      </c>
      <c r="C5946" s="19">
        <v>45166.682453703703</v>
      </c>
      <c r="D5946" s="20" t="s">
        <v>13</v>
      </c>
      <c r="E5946" s="21" t="s">
        <v>41</v>
      </c>
      <c r="F5946" s="20" t="s">
        <v>42</v>
      </c>
      <c r="G5946" s="105" t="s">
        <v>4650</v>
      </c>
      <c r="H59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6" s="48">
        <f>tbl_raw_data[[#This Row],[Date Actioned]]-tbl_raw_data[[#This Row],[Date Tagged]]</f>
        <v>8.8078703702194616E-3</v>
      </c>
      <c r="J5946" s="50">
        <f>HOUR(tbl_raw_data[[#This Row],[time_taken]])*60+MINUTE(tbl_raw_data[[#This Row],[time_taken]])+SECOND(tbl_raw_data[[#This Row],[time_taken]])/60</f>
        <v>12.683333333333334</v>
      </c>
      <c r="K5946" s="54">
        <f>DATE(YEAR(tbl_raw_data[[#This Row],[Date Actioned]]), MONTH(tbl_raw_data[[#This Row],[Date Actioned]]), DAY(tbl_raw_data[[#This Row],[Date Actioned]]))</f>
        <v>45166</v>
      </c>
      <c r="L5946" s="55" t="str">
        <f>UPPER(TEXT(tbl_raw_data[[#This Row],[Updated_date]],"MMMM"))</f>
        <v>AUGUST</v>
      </c>
      <c r="M5946" s="55" t="str">
        <f>UPPER("Week "&amp;IF(ROUNDUP(DAY(tbl_raw_data[[#This Row],[Updated_date]])/7,0)=5,4,ROUNDUP(DAY(tbl_raw_data[[#This Row],[Updated_date]])/7,0)))</f>
        <v>WEEK 4</v>
      </c>
      <c r="N5946" s="57" t="str">
        <f>UPPER(VLOOKUP(tbl_raw_data[[#This Row],[Analyst]],[1]setting!$A$1:$B$15,2,0))</f>
        <v>NITESH</v>
      </c>
      <c r="O5946" s="57" t="str">
        <f>UPPER(tbl_raw_data[[#This Row],[Outcome]])</f>
        <v>APPROVE</v>
      </c>
      <c r="P5946" s="57" t="str">
        <f>UPPER(tbl_raw_data[[#This Row],[Queue Name]])</f>
        <v>CONSUMER POST BUREAU</v>
      </c>
      <c r="Q5946" s="57" t="str">
        <f>IF(tbl_raw_data[[#This Row],[time_taken_in_mins]]&lt;=20,"SLA_MET","SLA_NOT_MET")</f>
        <v>SLA_MET</v>
      </c>
    </row>
    <row r="5947" spans="1:17" ht="15" customHeight="1" x14ac:dyDescent="0.25">
      <c r="A5947" s="17" t="s">
        <v>6121</v>
      </c>
      <c r="B5947" s="18">
        <v>45166.674328703702</v>
      </c>
      <c r="C5947" s="19">
        <v>45166.686527777776</v>
      </c>
      <c r="D5947" s="20" t="s">
        <v>13</v>
      </c>
      <c r="E5947" s="21" t="s">
        <v>9</v>
      </c>
      <c r="F5947" s="20" t="s">
        <v>55</v>
      </c>
      <c r="G5947" s="105" t="s">
        <v>67</v>
      </c>
      <c r="H59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7" s="48">
        <f>tbl_raw_data[[#This Row],[Date Actioned]]-tbl_raw_data[[#This Row],[Date Tagged]]</f>
        <v>1.2199074073578231E-2</v>
      </c>
      <c r="J5947" s="50">
        <f>HOUR(tbl_raw_data[[#This Row],[time_taken]])*60+MINUTE(tbl_raw_data[[#This Row],[time_taken]])+SECOND(tbl_raw_data[[#This Row],[time_taken]])/60</f>
        <v>17.566666666666666</v>
      </c>
      <c r="K5947" s="54">
        <f>DATE(YEAR(tbl_raw_data[[#This Row],[Date Actioned]]), MONTH(tbl_raw_data[[#This Row],[Date Actioned]]), DAY(tbl_raw_data[[#This Row],[Date Actioned]]))</f>
        <v>45166</v>
      </c>
      <c r="L5947" s="55" t="str">
        <f>UPPER(TEXT(tbl_raw_data[[#This Row],[Updated_date]],"MMMM"))</f>
        <v>AUGUST</v>
      </c>
      <c r="M5947" s="55" t="str">
        <f>UPPER("Week "&amp;IF(ROUNDUP(DAY(tbl_raw_data[[#This Row],[Updated_date]])/7,0)=5,4,ROUNDUP(DAY(tbl_raw_data[[#This Row],[Updated_date]])/7,0)))</f>
        <v>WEEK 4</v>
      </c>
      <c r="N5947" s="57" t="str">
        <f>UPPER(VLOOKUP(tbl_raw_data[[#This Row],[Analyst]],[1]setting!$A$1:$B$15,2,0))</f>
        <v>CAMERON</v>
      </c>
      <c r="O5947" s="57" t="str">
        <f>UPPER(tbl_raw_data[[#This Row],[Outcome]])</f>
        <v>APPROVE</v>
      </c>
      <c r="P5947" s="57" t="str">
        <f>UPPER(tbl_raw_data[[#This Row],[Queue Name]])</f>
        <v>CONSUMER PRE BUREAU</v>
      </c>
      <c r="Q5947" s="57" t="str">
        <f>IF(tbl_raw_data[[#This Row],[time_taken_in_mins]]&lt;=20,"SLA_MET","SLA_NOT_MET")</f>
        <v>SLA_MET</v>
      </c>
    </row>
    <row r="5948" spans="1:17" ht="15" customHeight="1" x14ac:dyDescent="0.25">
      <c r="A5948" s="17" t="s">
        <v>5936</v>
      </c>
      <c r="B5948" s="18">
        <v>45166.67460648148</v>
      </c>
      <c r="C5948" s="19">
        <v>45166.686342592591</v>
      </c>
      <c r="D5948" s="20" t="s">
        <v>46</v>
      </c>
      <c r="E5948" s="21" t="s">
        <v>28</v>
      </c>
      <c r="F5948" s="20" t="s">
        <v>168</v>
      </c>
      <c r="G5948" s="105" t="s">
        <v>693</v>
      </c>
      <c r="H59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48" s="48">
        <f>tbl_raw_data[[#This Row],[Date Actioned]]-tbl_raw_data[[#This Row],[Date Tagged]]</f>
        <v>1.17361111115315E-2</v>
      </c>
      <c r="J5948" s="50">
        <f>HOUR(tbl_raw_data[[#This Row],[time_taken]])*60+MINUTE(tbl_raw_data[[#This Row],[time_taken]])+SECOND(tbl_raw_data[[#This Row],[time_taken]])/60</f>
        <v>16.899999999999999</v>
      </c>
      <c r="K5948" s="54">
        <f>DATE(YEAR(tbl_raw_data[[#This Row],[Date Actioned]]), MONTH(tbl_raw_data[[#This Row],[Date Actioned]]), DAY(tbl_raw_data[[#This Row],[Date Actioned]]))</f>
        <v>45166</v>
      </c>
      <c r="L5948" s="55" t="str">
        <f>UPPER(TEXT(tbl_raw_data[[#This Row],[Updated_date]],"MMMM"))</f>
        <v>AUGUST</v>
      </c>
      <c r="M5948" s="55" t="str">
        <f>UPPER("Week "&amp;IF(ROUNDUP(DAY(tbl_raw_data[[#This Row],[Updated_date]])/7,0)=5,4,ROUNDUP(DAY(tbl_raw_data[[#This Row],[Updated_date]])/7,0)))</f>
        <v>WEEK 4</v>
      </c>
      <c r="N5948" s="57" t="str">
        <f>UPPER(VLOOKUP(tbl_raw_data[[#This Row],[Analyst]],[1]setting!$A$1:$B$15,2,0))</f>
        <v>MERCEDES</v>
      </c>
      <c r="O5948" s="57" t="str">
        <f>UPPER(tbl_raw_data[[#This Row],[Outcome]])</f>
        <v>DECLINE</v>
      </c>
      <c r="P5948" s="57" t="str">
        <f>UPPER(tbl_raw_data[[#This Row],[Queue Name]])</f>
        <v>CONSUMER EXISTING</v>
      </c>
      <c r="Q5948" s="57" t="str">
        <f>IF(tbl_raw_data[[#This Row],[time_taken_in_mins]]&lt;=20,"SLA_MET","SLA_NOT_MET")</f>
        <v>SLA_MET</v>
      </c>
    </row>
    <row r="5949" spans="1:17" ht="15" customHeight="1" x14ac:dyDescent="0.25">
      <c r="A5949" s="17" t="s">
        <v>7122</v>
      </c>
      <c r="B5949" s="18">
        <v>45166.676064814812</v>
      </c>
      <c r="C5949" s="19">
        <v>45166.69672453704</v>
      </c>
      <c r="D5949" s="20" t="s">
        <v>13</v>
      </c>
      <c r="E5949" s="21" t="s">
        <v>28</v>
      </c>
      <c r="F5949" s="20" t="s">
        <v>42</v>
      </c>
      <c r="G5949" s="105" t="s">
        <v>29</v>
      </c>
      <c r="H59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49" s="48">
        <f>tbl_raw_data[[#This Row],[Date Actioned]]-tbl_raw_data[[#This Row],[Date Tagged]]</f>
        <v>2.0659722227719612E-2</v>
      </c>
      <c r="J5949" s="50">
        <f>HOUR(tbl_raw_data[[#This Row],[time_taken]])*60+MINUTE(tbl_raw_data[[#This Row],[time_taken]])+SECOND(tbl_raw_data[[#This Row],[time_taken]])/60</f>
        <v>29.75</v>
      </c>
      <c r="K5949" s="54">
        <f>DATE(YEAR(tbl_raw_data[[#This Row],[Date Actioned]]), MONTH(tbl_raw_data[[#This Row],[Date Actioned]]), DAY(tbl_raw_data[[#This Row],[Date Actioned]]))</f>
        <v>45166</v>
      </c>
      <c r="L5949" s="55" t="str">
        <f>UPPER(TEXT(tbl_raw_data[[#This Row],[Updated_date]],"MMMM"))</f>
        <v>AUGUST</v>
      </c>
      <c r="M5949" s="55" t="str">
        <f>UPPER("Week "&amp;IF(ROUNDUP(DAY(tbl_raw_data[[#This Row],[Updated_date]])/7,0)=5,4,ROUNDUP(DAY(tbl_raw_data[[#This Row],[Updated_date]])/7,0)))</f>
        <v>WEEK 4</v>
      </c>
      <c r="N5949" s="57" t="str">
        <f>UPPER(VLOOKUP(tbl_raw_data[[#This Row],[Analyst]],[1]setting!$A$1:$B$15,2,0))</f>
        <v>NITESH</v>
      </c>
      <c r="O5949" s="57" t="str">
        <f>UPPER(tbl_raw_data[[#This Row],[Outcome]])</f>
        <v>APPROVE</v>
      </c>
      <c r="P5949" s="57" t="str">
        <f>UPPER(tbl_raw_data[[#This Row],[Queue Name]])</f>
        <v>CONSUMER EXISTING</v>
      </c>
      <c r="Q5949" s="57" t="str">
        <f>IF(tbl_raw_data[[#This Row],[time_taken_in_mins]]&lt;=20,"SLA_MET","SLA_NOT_MET")</f>
        <v>SLA_NOT_MET</v>
      </c>
    </row>
    <row r="5950" spans="1:17" ht="39" x14ac:dyDescent="0.25">
      <c r="A5950" s="17" t="s">
        <v>6068</v>
      </c>
      <c r="B5950" s="18">
        <v>45166.67633101852</v>
      </c>
      <c r="C5950" s="19">
        <v>45166.688391203701</v>
      </c>
      <c r="D5950" s="20" t="s">
        <v>8</v>
      </c>
      <c r="E5950" s="21" t="s">
        <v>28</v>
      </c>
      <c r="F5950" s="20" t="s">
        <v>1160</v>
      </c>
      <c r="G5950" s="105" t="s">
        <v>6067</v>
      </c>
      <c r="H59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50" s="48">
        <f>tbl_raw_data[[#This Row],[Date Actioned]]-tbl_raw_data[[#This Row],[Date Tagged]]</f>
        <v>1.2060185181326233E-2</v>
      </c>
      <c r="J5950" s="50">
        <f>HOUR(tbl_raw_data[[#This Row],[time_taken]])*60+MINUTE(tbl_raw_data[[#This Row],[time_taken]])+SECOND(tbl_raw_data[[#This Row],[time_taken]])/60</f>
        <v>17.366666666666667</v>
      </c>
      <c r="K5950" s="54">
        <f>DATE(YEAR(tbl_raw_data[[#This Row],[Date Actioned]]), MONTH(tbl_raw_data[[#This Row],[Date Actioned]]), DAY(tbl_raw_data[[#This Row],[Date Actioned]]))</f>
        <v>45166</v>
      </c>
      <c r="L5950" s="55" t="str">
        <f>UPPER(TEXT(tbl_raw_data[[#This Row],[Updated_date]],"MMMM"))</f>
        <v>AUGUST</v>
      </c>
      <c r="M5950" s="55" t="str">
        <f>UPPER("Week "&amp;IF(ROUNDUP(DAY(tbl_raw_data[[#This Row],[Updated_date]])/7,0)=5,4,ROUNDUP(DAY(tbl_raw_data[[#This Row],[Updated_date]])/7,0)))</f>
        <v>WEEK 4</v>
      </c>
      <c r="N5950" s="57" t="str">
        <f>UPPER(VLOOKUP(tbl_raw_data[[#This Row],[Analyst]],[1]setting!$A$1:$B$15,2,0))</f>
        <v>JULIA</v>
      </c>
      <c r="O5950" s="57" t="str">
        <f>UPPER(tbl_raw_data[[#This Row],[Outcome]])</f>
        <v>WITHDRAW</v>
      </c>
      <c r="P5950" s="57" t="str">
        <f>UPPER(tbl_raw_data[[#This Row],[Queue Name]])</f>
        <v>CONSUMER EXISTING</v>
      </c>
      <c r="Q5950" s="57" t="str">
        <f>IF(tbl_raw_data[[#This Row],[time_taken_in_mins]]&lt;=20,"SLA_MET","SLA_NOT_MET")</f>
        <v>SLA_MET</v>
      </c>
    </row>
    <row r="5951" spans="1:17" ht="15" customHeight="1" x14ac:dyDescent="0.25">
      <c r="A5951" s="17" t="s">
        <v>1161</v>
      </c>
      <c r="B5951" s="18">
        <v>45166.676631944443</v>
      </c>
      <c r="C5951" s="19">
        <v>45166.680543981478</v>
      </c>
      <c r="D5951" s="20" t="s">
        <v>8</v>
      </c>
      <c r="E5951" s="21" t="s">
        <v>9</v>
      </c>
      <c r="F5951" s="20" t="s">
        <v>1160</v>
      </c>
      <c r="G5951" s="105" t="s">
        <v>96</v>
      </c>
      <c r="H59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1" s="48">
        <f>tbl_raw_data[[#This Row],[Date Actioned]]-tbl_raw_data[[#This Row],[Date Tagged]]</f>
        <v>3.9120370347518474E-3</v>
      </c>
      <c r="J5951" s="50">
        <f>HOUR(tbl_raw_data[[#This Row],[time_taken]])*60+MINUTE(tbl_raw_data[[#This Row],[time_taken]])+SECOND(tbl_raw_data[[#This Row],[time_taken]])/60</f>
        <v>5.6333333333333329</v>
      </c>
      <c r="K5951" s="54">
        <f>DATE(YEAR(tbl_raw_data[[#This Row],[Date Actioned]]), MONTH(tbl_raw_data[[#This Row],[Date Actioned]]), DAY(tbl_raw_data[[#This Row],[Date Actioned]]))</f>
        <v>45166</v>
      </c>
      <c r="L5951" s="55" t="str">
        <f>UPPER(TEXT(tbl_raw_data[[#This Row],[Updated_date]],"MMMM"))</f>
        <v>AUGUST</v>
      </c>
      <c r="M5951" s="55" t="str">
        <f>UPPER("Week "&amp;IF(ROUNDUP(DAY(tbl_raw_data[[#This Row],[Updated_date]])/7,0)=5,4,ROUNDUP(DAY(tbl_raw_data[[#This Row],[Updated_date]])/7,0)))</f>
        <v>WEEK 4</v>
      </c>
      <c r="N5951" s="57" t="str">
        <f>UPPER(VLOOKUP(tbl_raw_data[[#This Row],[Analyst]],[1]setting!$A$1:$B$15,2,0))</f>
        <v>JULIA</v>
      </c>
      <c r="O5951" s="57" t="str">
        <f>UPPER(tbl_raw_data[[#This Row],[Outcome]])</f>
        <v>WITHDRAW</v>
      </c>
      <c r="P5951" s="57" t="str">
        <f>UPPER(tbl_raw_data[[#This Row],[Queue Name]])</f>
        <v>CONSUMER PRE BUREAU</v>
      </c>
      <c r="Q5951" s="57" t="str">
        <f>IF(tbl_raw_data[[#This Row],[time_taken_in_mins]]&lt;=20,"SLA_MET","SLA_NOT_MET")</f>
        <v>SLA_MET</v>
      </c>
    </row>
    <row r="5952" spans="1:17" ht="15" customHeight="1" x14ac:dyDescent="0.25">
      <c r="A5952" s="17" t="s">
        <v>5608</v>
      </c>
      <c r="B5952" s="18">
        <v>45166.681134259263</v>
      </c>
      <c r="C5952" s="19">
        <v>45166.692037037035</v>
      </c>
      <c r="D5952" s="20" t="s">
        <v>13</v>
      </c>
      <c r="E5952" s="21" t="s">
        <v>28</v>
      </c>
      <c r="F5952" s="20" t="s">
        <v>109</v>
      </c>
      <c r="G5952" s="105" t="s">
        <v>53</v>
      </c>
      <c r="H59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52" s="48">
        <f>tbl_raw_data[[#This Row],[Date Actioned]]-tbl_raw_data[[#This Row],[Date Tagged]]</f>
        <v>1.0902777772571426E-2</v>
      </c>
      <c r="J5952" s="50">
        <f>HOUR(tbl_raw_data[[#This Row],[time_taken]])*60+MINUTE(tbl_raw_data[[#This Row],[time_taken]])+SECOND(tbl_raw_data[[#This Row],[time_taken]])/60</f>
        <v>15.7</v>
      </c>
      <c r="K5952" s="54">
        <f>DATE(YEAR(tbl_raw_data[[#This Row],[Date Actioned]]), MONTH(tbl_raw_data[[#This Row],[Date Actioned]]), DAY(tbl_raw_data[[#This Row],[Date Actioned]]))</f>
        <v>45166</v>
      </c>
      <c r="L5952" s="55" t="str">
        <f>UPPER(TEXT(tbl_raw_data[[#This Row],[Updated_date]],"MMMM"))</f>
        <v>AUGUST</v>
      </c>
      <c r="M5952" s="55" t="str">
        <f>UPPER("Week "&amp;IF(ROUNDUP(DAY(tbl_raw_data[[#This Row],[Updated_date]])/7,0)=5,4,ROUNDUP(DAY(tbl_raw_data[[#This Row],[Updated_date]])/7,0)))</f>
        <v>WEEK 4</v>
      </c>
      <c r="N5952" s="57" t="str">
        <f>UPPER(VLOOKUP(tbl_raw_data[[#This Row],[Analyst]],[1]setting!$A$1:$B$15,2,0))</f>
        <v>NAVED</v>
      </c>
      <c r="O5952" s="57" t="str">
        <f>UPPER(tbl_raw_data[[#This Row],[Outcome]])</f>
        <v>APPROVE</v>
      </c>
      <c r="P5952" s="57" t="str">
        <f>UPPER(tbl_raw_data[[#This Row],[Queue Name]])</f>
        <v>CONSUMER EXISTING</v>
      </c>
      <c r="Q5952" s="57" t="str">
        <f>IF(tbl_raw_data[[#This Row],[time_taken_in_mins]]&lt;=20,"SLA_MET","SLA_NOT_MET")</f>
        <v>SLA_MET</v>
      </c>
    </row>
    <row r="5953" spans="1:17" ht="15" customHeight="1" x14ac:dyDescent="0.25">
      <c r="A5953" s="17" t="s">
        <v>4311</v>
      </c>
      <c r="B5953" s="18">
        <v>45166.68445601852</v>
      </c>
      <c r="C5953" s="19">
        <v>45166.692685185182</v>
      </c>
      <c r="D5953" s="20" t="s">
        <v>46</v>
      </c>
      <c r="E5953" s="21" t="s">
        <v>9</v>
      </c>
      <c r="F5953" s="20" t="s">
        <v>254</v>
      </c>
      <c r="G5953" s="105" t="s">
        <v>225</v>
      </c>
      <c r="H59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53" s="48">
        <f>tbl_raw_data[[#This Row],[Date Actioned]]-tbl_raw_data[[#This Row],[Date Tagged]]</f>
        <v>8.2291666622040793E-3</v>
      </c>
      <c r="J5953" s="50">
        <f>HOUR(tbl_raw_data[[#This Row],[time_taken]])*60+MINUTE(tbl_raw_data[[#This Row],[time_taken]])+SECOND(tbl_raw_data[[#This Row],[time_taken]])/60</f>
        <v>11.85</v>
      </c>
      <c r="K5953" s="54">
        <f>DATE(YEAR(tbl_raw_data[[#This Row],[Date Actioned]]), MONTH(tbl_raw_data[[#This Row],[Date Actioned]]), DAY(tbl_raw_data[[#This Row],[Date Actioned]]))</f>
        <v>45166</v>
      </c>
      <c r="L5953" s="55" t="str">
        <f>UPPER(TEXT(tbl_raw_data[[#This Row],[Updated_date]],"MMMM"))</f>
        <v>AUGUST</v>
      </c>
      <c r="M5953" s="55" t="str">
        <f>UPPER("Week "&amp;IF(ROUNDUP(DAY(tbl_raw_data[[#This Row],[Updated_date]])/7,0)=5,4,ROUNDUP(DAY(tbl_raw_data[[#This Row],[Updated_date]])/7,0)))</f>
        <v>WEEK 4</v>
      </c>
      <c r="N5953" s="57" t="str">
        <f>UPPER(VLOOKUP(tbl_raw_data[[#This Row],[Analyst]],[1]setting!$A$1:$B$15,2,0))</f>
        <v>FARDIN</v>
      </c>
      <c r="O5953" s="57" t="str">
        <f>UPPER(tbl_raw_data[[#This Row],[Outcome]])</f>
        <v>DECLINE</v>
      </c>
      <c r="P5953" s="57" t="str">
        <f>UPPER(tbl_raw_data[[#This Row],[Queue Name]])</f>
        <v>CONSUMER PRE BUREAU</v>
      </c>
      <c r="Q5953" s="57" t="str">
        <f>IF(tbl_raw_data[[#This Row],[time_taken_in_mins]]&lt;=20,"SLA_MET","SLA_NOT_MET")</f>
        <v>SLA_MET</v>
      </c>
    </row>
    <row r="5954" spans="1:17" ht="15" customHeight="1" x14ac:dyDescent="0.25">
      <c r="A5954" s="17" t="s">
        <v>645</v>
      </c>
      <c r="B5954" s="18">
        <v>45166.686261574076</v>
      </c>
      <c r="C5954" s="19">
        <v>45166.689351851855</v>
      </c>
      <c r="D5954" s="20" t="s">
        <v>46</v>
      </c>
      <c r="E5954" s="21" t="s">
        <v>28</v>
      </c>
      <c r="F5954" s="20" t="s">
        <v>168</v>
      </c>
      <c r="G5954" s="105"/>
      <c r="H59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54" s="48">
        <f>tbl_raw_data[[#This Row],[Date Actioned]]-tbl_raw_data[[#This Row],[Date Tagged]]</f>
        <v>3.0902777798473835E-3</v>
      </c>
      <c r="J5954" s="50">
        <f>HOUR(tbl_raw_data[[#This Row],[time_taken]])*60+MINUTE(tbl_raw_data[[#This Row],[time_taken]])+SECOND(tbl_raw_data[[#This Row],[time_taken]])/60</f>
        <v>4.45</v>
      </c>
      <c r="K5954" s="54">
        <f>DATE(YEAR(tbl_raw_data[[#This Row],[Date Actioned]]), MONTH(tbl_raw_data[[#This Row],[Date Actioned]]), DAY(tbl_raw_data[[#This Row],[Date Actioned]]))</f>
        <v>45166</v>
      </c>
      <c r="L5954" s="55" t="str">
        <f>UPPER(TEXT(tbl_raw_data[[#This Row],[Updated_date]],"MMMM"))</f>
        <v>AUGUST</v>
      </c>
      <c r="M5954" s="55" t="str">
        <f>UPPER("Week "&amp;IF(ROUNDUP(DAY(tbl_raw_data[[#This Row],[Updated_date]])/7,0)=5,4,ROUNDUP(DAY(tbl_raw_data[[#This Row],[Updated_date]])/7,0)))</f>
        <v>WEEK 4</v>
      </c>
      <c r="N5954" s="57" t="str">
        <f>UPPER(VLOOKUP(tbl_raw_data[[#This Row],[Analyst]],[1]setting!$A$1:$B$15,2,0))</f>
        <v>MERCEDES</v>
      </c>
      <c r="O5954" s="57" t="str">
        <f>UPPER(tbl_raw_data[[#This Row],[Outcome]])</f>
        <v>DECLINE</v>
      </c>
      <c r="P5954" s="57" t="str">
        <f>UPPER(tbl_raw_data[[#This Row],[Queue Name]])</f>
        <v>CONSUMER EXISTING</v>
      </c>
      <c r="Q5954" s="57" t="str">
        <f>IF(tbl_raw_data[[#This Row],[time_taken_in_mins]]&lt;=20,"SLA_MET","SLA_NOT_MET")</f>
        <v>SLA_MET</v>
      </c>
    </row>
    <row r="5955" spans="1:17" ht="15" customHeight="1" x14ac:dyDescent="0.25">
      <c r="A5955" s="17" t="s">
        <v>5310</v>
      </c>
      <c r="B5955" s="18">
        <v>45166.68645833333</v>
      </c>
      <c r="C5955" s="19">
        <v>45166.69667824074</v>
      </c>
      <c r="D5955" s="20" t="s">
        <v>46</v>
      </c>
      <c r="E5955" s="21" t="s">
        <v>28</v>
      </c>
      <c r="F5955" s="20" t="s">
        <v>86</v>
      </c>
      <c r="G5955" s="105" t="s">
        <v>5309</v>
      </c>
      <c r="H59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55" s="48">
        <f>tbl_raw_data[[#This Row],[Date Actioned]]-tbl_raw_data[[#This Row],[Date Tagged]]</f>
        <v>1.021990740991896E-2</v>
      </c>
      <c r="J5955" s="50">
        <f>HOUR(tbl_raw_data[[#This Row],[time_taken]])*60+MINUTE(tbl_raw_data[[#This Row],[time_taken]])+SECOND(tbl_raw_data[[#This Row],[time_taken]])/60</f>
        <v>14.716666666666667</v>
      </c>
      <c r="K5955" s="54">
        <f>DATE(YEAR(tbl_raw_data[[#This Row],[Date Actioned]]), MONTH(tbl_raw_data[[#This Row],[Date Actioned]]), DAY(tbl_raw_data[[#This Row],[Date Actioned]]))</f>
        <v>45166</v>
      </c>
      <c r="L5955" s="55" t="str">
        <f>UPPER(TEXT(tbl_raw_data[[#This Row],[Updated_date]],"MMMM"))</f>
        <v>AUGUST</v>
      </c>
      <c r="M5955" s="55" t="str">
        <f>UPPER("Week "&amp;IF(ROUNDUP(DAY(tbl_raw_data[[#This Row],[Updated_date]])/7,0)=5,4,ROUNDUP(DAY(tbl_raw_data[[#This Row],[Updated_date]])/7,0)))</f>
        <v>WEEK 4</v>
      </c>
      <c r="N5955" s="57" t="str">
        <f>UPPER(VLOOKUP(tbl_raw_data[[#This Row],[Analyst]],[1]setting!$A$1:$B$15,2,0))</f>
        <v>ASIF</v>
      </c>
      <c r="O5955" s="57" t="str">
        <f>UPPER(tbl_raw_data[[#This Row],[Outcome]])</f>
        <v>DECLINE</v>
      </c>
      <c r="P5955" s="57" t="str">
        <f>UPPER(tbl_raw_data[[#This Row],[Queue Name]])</f>
        <v>CONSUMER EXISTING</v>
      </c>
      <c r="Q5955" s="57" t="str">
        <f>IF(tbl_raw_data[[#This Row],[time_taken_in_mins]]&lt;=20,"SLA_MET","SLA_NOT_MET")</f>
        <v>SLA_MET</v>
      </c>
    </row>
    <row r="5956" spans="1:17" ht="15" customHeight="1" x14ac:dyDescent="0.25">
      <c r="A5956" s="17" t="s">
        <v>1170</v>
      </c>
      <c r="B5956" s="18">
        <v>45166.690960648149</v>
      </c>
      <c r="C5956" s="19">
        <v>45166.694895833331</v>
      </c>
      <c r="D5956" s="20" t="s">
        <v>8</v>
      </c>
      <c r="E5956" s="21" t="s">
        <v>9</v>
      </c>
      <c r="F5956" s="20" t="s">
        <v>55</v>
      </c>
      <c r="G5956" s="105" t="s">
        <v>234</v>
      </c>
      <c r="H59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6" s="48">
        <f>tbl_raw_data[[#This Row],[Date Actioned]]-tbl_raw_data[[#This Row],[Date Tagged]]</f>
        <v>3.9351851810351945E-3</v>
      </c>
      <c r="J5956" s="50">
        <f>HOUR(tbl_raw_data[[#This Row],[time_taken]])*60+MINUTE(tbl_raw_data[[#This Row],[time_taken]])+SECOND(tbl_raw_data[[#This Row],[time_taken]])/60</f>
        <v>5.666666666666667</v>
      </c>
      <c r="K5956" s="54">
        <f>DATE(YEAR(tbl_raw_data[[#This Row],[Date Actioned]]), MONTH(tbl_raw_data[[#This Row],[Date Actioned]]), DAY(tbl_raw_data[[#This Row],[Date Actioned]]))</f>
        <v>45166</v>
      </c>
      <c r="L5956" s="55" t="str">
        <f>UPPER(TEXT(tbl_raw_data[[#This Row],[Updated_date]],"MMMM"))</f>
        <v>AUGUST</v>
      </c>
      <c r="M5956" s="55" t="str">
        <f>UPPER("Week "&amp;IF(ROUNDUP(DAY(tbl_raw_data[[#This Row],[Updated_date]])/7,0)=5,4,ROUNDUP(DAY(tbl_raw_data[[#This Row],[Updated_date]])/7,0)))</f>
        <v>WEEK 4</v>
      </c>
      <c r="N5956" s="57" t="str">
        <f>UPPER(VLOOKUP(tbl_raw_data[[#This Row],[Analyst]],[1]setting!$A$1:$B$15,2,0))</f>
        <v>CAMERON</v>
      </c>
      <c r="O5956" s="57" t="str">
        <f>UPPER(tbl_raw_data[[#This Row],[Outcome]])</f>
        <v>WITHDRAW</v>
      </c>
      <c r="P5956" s="57" t="str">
        <f>UPPER(tbl_raw_data[[#This Row],[Queue Name]])</f>
        <v>CONSUMER PRE BUREAU</v>
      </c>
      <c r="Q5956" s="57" t="str">
        <f>IF(tbl_raw_data[[#This Row],[time_taken_in_mins]]&lt;=20,"SLA_MET","SLA_NOT_MET")</f>
        <v>SLA_MET</v>
      </c>
    </row>
    <row r="5957" spans="1:17" ht="15" customHeight="1" x14ac:dyDescent="0.25">
      <c r="A5957" s="17" t="s">
        <v>1152</v>
      </c>
      <c r="B5957" s="18">
        <v>45166.696817129632</v>
      </c>
      <c r="C5957" s="19">
        <v>45166.70071759259</v>
      </c>
      <c r="D5957" s="20" t="s">
        <v>46</v>
      </c>
      <c r="E5957" s="21" t="s">
        <v>28</v>
      </c>
      <c r="F5957" s="20" t="s">
        <v>86</v>
      </c>
      <c r="G5957" s="105" t="s">
        <v>1150</v>
      </c>
      <c r="H59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57" s="48">
        <f>tbl_raw_data[[#This Row],[Date Actioned]]-tbl_raw_data[[#This Row],[Date Tagged]]</f>
        <v>3.900462957972195E-3</v>
      </c>
      <c r="J5957" s="50">
        <f>HOUR(tbl_raw_data[[#This Row],[time_taken]])*60+MINUTE(tbl_raw_data[[#This Row],[time_taken]])+SECOND(tbl_raw_data[[#This Row],[time_taken]])/60</f>
        <v>5.6166666666666671</v>
      </c>
      <c r="K5957" s="54">
        <f>DATE(YEAR(tbl_raw_data[[#This Row],[Date Actioned]]), MONTH(tbl_raw_data[[#This Row],[Date Actioned]]), DAY(tbl_raw_data[[#This Row],[Date Actioned]]))</f>
        <v>45166</v>
      </c>
      <c r="L5957" s="55" t="str">
        <f>UPPER(TEXT(tbl_raw_data[[#This Row],[Updated_date]],"MMMM"))</f>
        <v>AUGUST</v>
      </c>
      <c r="M5957" s="55" t="str">
        <f>UPPER("Week "&amp;IF(ROUNDUP(DAY(tbl_raw_data[[#This Row],[Updated_date]])/7,0)=5,4,ROUNDUP(DAY(tbl_raw_data[[#This Row],[Updated_date]])/7,0)))</f>
        <v>WEEK 4</v>
      </c>
      <c r="N5957" s="57" t="str">
        <f>UPPER(VLOOKUP(tbl_raw_data[[#This Row],[Analyst]],[1]setting!$A$1:$B$15,2,0))</f>
        <v>ASIF</v>
      </c>
      <c r="O5957" s="57" t="str">
        <f>UPPER(tbl_raw_data[[#This Row],[Outcome]])</f>
        <v>DECLINE</v>
      </c>
      <c r="P5957" s="57" t="str">
        <f>UPPER(tbl_raw_data[[#This Row],[Queue Name]])</f>
        <v>CONSUMER EXISTING</v>
      </c>
      <c r="Q5957" s="57" t="str">
        <f>IF(tbl_raw_data[[#This Row],[time_taken_in_mins]]&lt;=20,"SLA_MET","SLA_NOT_MET")</f>
        <v>SLA_MET</v>
      </c>
    </row>
    <row r="5958" spans="1:17" ht="26.25" x14ac:dyDescent="0.25">
      <c r="A5958" s="17" t="s">
        <v>6436</v>
      </c>
      <c r="B5958" s="18">
        <v>45166.697245370371</v>
      </c>
      <c r="C5958" s="19">
        <v>45166.710613425923</v>
      </c>
      <c r="D5958" s="20" t="s">
        <v>8</v>
      </c>
      <c r="E5958" s="21" t="s">
        <v>28</v>
      </c>
      <c r="F5958" s="20" t="s">
        <v>42</v>
      </c>
      <c r="G5958" s="105" t="s">
        <v>6435</v>
      </c>
      <c r="H59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8" s="48">
        <f>tbl_raw_data[[#This Row],[Date Actioned]]-tbl_raw_data[[#This Row],[Date Tagged]]</f>
        <v>1.3368055551836733E-2</v>
      </c>
      <c r="J5958" s="50">
        <f>HOUR(tbl_raw_data[[#This Row],[time_taken]])*60+MINUTE(tbl_raw_data[[#This Row],[time_taken]])+SECOND(tbl_raw_data[[#This Row],[time_taken]])/60</f>
        <v>19.25</v>
      </c>
      <c r="K5958" s="54">
        <f>DATE(YEAR(tbl_raw_data[[#This Row],[Date Actioned]]), MONTH(tbl_raw_data[[#This Row],[Date Actioned]]), DAY(tbl_raw_data[[#This Row],[Date Actioned]]))</f>
        <v>45166</v>
      </c>
      <c r="L5958" s="55" t="str">
        <f>UPPER(TEXT(tbl_raw_data[[#This Row],[Updated_date]],"MMMM"))</f>
        <v>AUGUST</v>
      </c>
      <c r="M5958" s="55" t="str">
        <f>UPPER("Week "&amp;IF(ROUNDUP(DAY(tbl_raw_data[[#This Row],[Updated_date]])/7,0)=5,4,ROUNDUP(DAY(tbl_raw_data[[#This Row],[Updated_date]])/7,0)))</f>
        <v>WEEK 4</v>
      </c>
      <c r="N5958" s="57" t="str">
        <f>UPPER(VLOOKUP(tbl_raw_data[[#This Row],[Analyst]],[1]setting!$A$1:$B$15,2,0))</f>
        <v>NITESH</v>
      </c>
      <c r="O5958" s="57" t="str">
        <f>UPPER(tbl_raw_data[[#This Row],[Outcome]])</f>
        <v>WITHDRAW</v>
      </c>
      <c r="P5958" s="57" t="str">
        <f>UPPER(tbl_raw_data[[#This Row],[Queue Name]])</f>
        <v>CONSUMER EXISTING</v>
      </c>
      <c r="Q5958" s="57" t="str">
        <f>IF(tbl_raw_data[[#This Row],[time_taken_in_mins]]&lt;=20,"SLA_MET","SLA_NOT_MET")</f>
        <v>SLA_MET</v>
      </c>
    </row>
    <row r="5959" spans="1:17" ht="15" customHeight="1" x14ac:dyDescent="0.25">
      <c r="A5959" s="17" t="s">
        <v>2332</v>
      </c>
      <c r="B5959" s="18">
        <v>45166.699374999997</v>
      </c>
      <c r="C5959" s="19">
        <v>45166.704872685186</v>
      </c>
      <c r="D5959" s="20" t="s">
        <v>8</v>
      </c>
      <c r="E5959" s="21" t="s">
        <v>9</v>
      </c>
      <c r="F5959" s="20" t="s">
        <v>55</v>
      </c>
      <c r="G5959" s="105" t="s">
        <v>234</v>
      </c>
      <c r="H59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59" s="48">
        <f>tbl_raw_data[[#This Row],[Date Actioned]]-tbl_raw_data[[#This Row],[Date Tagged]]</f>
        <v>5.4976851897663437E-3</v>
      </c>
      <c r="J5959" s="50">
        <f>HOUR(tbl_raw_data[[#This Row],[time_taken]])*60+MINUTE(tbl_raw_data[[#This Row],[time_taken]])+SECOND(tbl_raw_data[[#This Row],[time_taken]])/60</f>
        <v>7.916666666666667</v>
      </c>
      <c r="K5959" s="54">
        <f>DATE(YEAR(tbl_raw_data[[#This Row],[Date Actioned]]), MONTH(tbl_raw_data[[#This Row],[Date Actioned]]), DAY(tbl_raw_data[[#This Row],[Date Actioned]]))</f>
        <v>45166</v>
      </c>
      <c r="L5959" s="55" t="str">
        <f>UPPER(TEXT(tbl_raw_data[[#This Row],[Updated_date]],"MMMM"))</f>
        <v>AUGUST</v>
      </c>
      <c r="M5959" s="55" t="str">
        <f>UPPER("Week "&amp;IF(ROUNDUP(DAY(tbl_raw_data[[#This Row],[Updated_date]])/7,0)=5,4,ROUNDUP(DAY(tbl_raw_data[[#This Row],[Updated_date]])/7,0)))</f>
        <v>WEEK 4</v>
      </c>
      <c r="N5959" s="57" t="str">
        <f>UPPER(VLOOKUP(tbl_raw_data[[#This Row],[Analyst]],[1]setting!$A$1:$B$15,2,0))</f>
        <v>CAMERON</v>
      </c>
      <c r="O5959" s="57" t="str">
        <f>UPPER(tbl_raw_data[[#This Row],[Outcome]])</f>
        <v>WITHDRAW</v>
      </c>
      <c r="P5959" s="57" t="str">
        <f>UPPER(tbl_raw_data[[#This Row],[Queue Name]])</f>
        <v>CONSUMER PRE BUREAU</v>
      </c>
      <c r="Q5959" s="57" t="str">
        <f>IF(tbl_raw_data[[#This Row],[time_taken_in_mins]]&lt;=20,"SLA_MET","SLA_NOT_MET")</f>
        <v>SLA_MET</v>
      </c>
    </row>
    <row r="5960" spans="1:17" ht="15" customHeight="1" x14ac:dyDescent="0.25">
      <c r="A5960" s="17" t="s">
        <v>2525</v>
      </c>
      <c r="B5960" s="18">
        <v>45166.700694444444</v>
      </c>
      <c r="C5960" s="19">
        <v>45166.706423611111</v>
      </c>
      <c r="D5960" s="20" t="s">
        <v>8</v>
      </c>
      <c r="E5960" s="21" t="s">
        <v>9</v>
      </c>
      <c r="F5960" s="20" t="s">
        <v>86</v>
      </c>
      <c r="G5960" s="105" t="s">
        <v>234</v>
      </c>
      <c r="H59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60" s="48">
        <f>tbl_raw_data[[#This Row],[Date Actioned]]-tbl_raw_data[[#This Row],[Date Tagged]]</f>
        <v>5.7291666671517305E-3</v>
      </c>
      <c r="J5960" s="50">
        <f>HOUR(tbl_raw_data[[#This Row],[time_taken]])*60+MINUTE(tbl_raw_data[[#This Row],[time_taken]])+SECOND(tbl_raw_data[[#This Row],[time_taken]])/60</f>
        <v>8.25</v>
      </c>
      <c r="K5960" s="54">
        <f>DATE(YEAR(tbl_raw_data[[#This Row],[Date Actioned]]), MONTH(tbl_raw_data[[#This Row],[Date Actioned]]), DAY(tbl_raw_data[[#This Row],[Date Actioned]]))</f>
        <v>45166</v>
      </c>
      <c r="L5960" s="55" t="str">
        <f>UPPER(TEXT(tbl_raw_data[[#This Row],[Updated_date]],"MMMM"))</f>
        <v>AUGUST</v>
      </c>
      <c r="M5960" s="55" t="str">
        <f>UPPER("Week "&amp;IF(ROUNDUP(DAY(tbl_raw_data[[#This Row],[Updated_date]])/7,0)=5,4,ROUNDUP(DAY(tbl_raw_data[[#This Row],[Updated_date]])/7,0)))</f>
        <v>WEEK 4</v>
      </c>
      <c r="N5960" s="57" t="str">
        <f>UPPER(VLOOKUP(tbl_raw_data[[#This Row],[Analyst]],[1]setting!$A$1:$B$15,2,0))</f>
        <v>ASIF</v>
      </c>
      <c r="O5960" s="57" t="str">
        <f>UPPER(tbl_raw_data[[#This Row],[Outcome]])</f>
        <v>WITHDRAW</v>
      </c>
      <c r="P5960" s="57" t="str">
        <f>UPPER(tbl_raw_data[[#This Row],[Queue Name]])</f>
        <v>CONSUMER PRE BUREAU</v>
      </c>
      <c r="Q5960" s="57" t="str">
        <f>IF(tbl_raw_data[[#This Row],[time_taken_in_mins]]&lt;=20,"SLA_MET","SLA_NOT_MET")</f>
        <v>SLA_MET</v>
      </c>
    </row>
    <row r="5961" spans="1:17" ht="39" x14ac:dyDescent="0.25">
      <c r="A5961" s="17" t="s">
        <v>4080</v>
      </c>
      <c r="B5961" s="18">
        <v>45166.704976851855</v>
      </c>
      <c r="C5961" s="19">
        <v>45166.712812500002</v>
      </c>
      <c r="D5961" s="20" t="s">
        <v>8</v>
      </c>
      <c r="E5961" s="21" t="s">
        <v>28</v>
      </c>
      <c r="F5961" s="20" t="s">
        <v>55</v>
      </c>
      <c r="G5961" s="105" t="s">
        <v>493</v>
      </c>
      <c r="H59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61" s="48">
        <f>tbl_raw_data[[#This Row],[Date Actioned]]-tbl_raw_data[[#This Row],[Date Tagged]]</f>
        <v>7.8356481462833472E-3</v>
      </c>
      <c r="J5961" s="50">
        <f>HOUR(tbl_raw_data[[#This Row],[time_taken]])*60+MINUTE(tbl_raw_data[[#This Row],[time_taken]])+SECOND(tbl_raw_data[[#This Row],[time_taken]])/60</f>
        <v>11.283333333333333</v>
      </c>
      <c r="K5961" s="54">
        <f>DATE(YEAR(tbl_raw_data[[#This Row],[Date Actioned]]), MONTH(tbl_raw_data[[#This Row],[Date Actioned]]), DAY(tbl_raw_data[[#This Row],[Date Actioned]]))</f>
        <v>45166</v>
      </c>
      <c r="L5961" s="55" t="str">
        <f>UPPER(TEXT(tbl_raw_data[[#This Row],[Updated_date]],"MMMM"))</f>
        <v>AUGUST</v>
      </c>
      <c r="M5961" s="55" t="str">
        <f>UPPER("Week "&amp;IF(ROUNDUP(DAY(tbl_raw_data[[#This Row],[Updated_date]])/7,0)=5,4,ROUNDUP(DAY(tbl_raw_data[[#This Row],[Updated_date]])/7,0)))</f>
        <v>WEEK 4</v>
      </c>
      <c r="N5961" s="57" t="str">
        <f>UPPER(VLOOKUP(tbl_raw_data[[#This Row],[Analyst]],[1]setting!$A$1:$B$15,2,0))</f>
        <v>CAMERON</v>
      </c>
      <c r="O5961" s="57" t="str">
        <f>UPPER(tbl_raw_data[[#This Row],[Outcome]])</f>
        <v>WITHDRAW</v>
      </c>
      <c r="P5961" s="57" t="str">
        <f>UPPER(tbl_raw_data[[#This Row],[Queue Name]])</f>
        <v>CONSUMER EXISTING</v>
      </c>
      <c r="Q5961" s="57" t="str">
        <f>IF(tbl_raw_data[[#This Row],[time_taken_in_mins]]&lt;=20,"SLA_MET","SLA_NOT_MET")</f>
        <v>SLA_MET</v>
      </c>
    </row>
    <row r="5962" spans="1:17" ht="15" customHeight="1" x14ac:dyDescent="0.25">
      <c r="A5962" s="17" t="s">
        <v>2421</v>
      </c>
      <c r="B5962" s="18">
        <v>45166.706041666665</v>
      </c>
      <c r="C5962" s="19">
        <v>45166.711631944447</v>
      </c>
      <c r="D5962" s="20" t="s">
        <v>13</v>
      </c>
      <c r="E5962" s="21" t="s">
        <v>41</v>
      </c>
      <c r="F5962" s="20" t="s">
        <v>254</v>
      </c>
      <c r="G5962" s="105" t="s">
        <v>29</v>
      </c>
      <c r="H59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2" s="48">
        <f>tbl_raw_data[[#This Row],[Date Actioned]]-tbl_raw_data[[#This Row],[Date Tagged]]</f>
        <v>5.5902777821756899E-3</v>
      </c>
      <c r="J5962" s="50">
        <f>HOUR(tbl_raw_data[[#This Row],[time_taken]])*60+MINUTE(tbl_raw_data[[#This Row],[time_taken]])+SECOND(tbl_raw_data[[#This Row],[time_taken]])/60</f>
        <v>8.0500000000000007</v>
      </c>
      <c r="K5962" s="54">
        <f>DATE(YEAR(tbl_raw_data[[#This Row],[Date Actioned]]), MONTH(tbl_raw_data[[#This Row],[Date Actioned]]), DAY(tbl_raw_data[[#This Row],[Date Actioned]]))</f>
        <v>45166</v>
      </c>
      <c r="L5962" s="55" t="str">
        <f>UPPER(TEXT(tbl_raw_data[[#This Row],[Updated_date]],"MMMM"))</f>
        <v>AUGUST</v>
      </c>
      <c r="M5962" s="55" t="str">
        <f>UPPER("Week "&amp;IF(ROUNDUP(DAY(tbl_raw_data[[#This Row],[Updated_date]])/7,0)=5,4,ROUNDUP(DAY(tbl_raw_data[[#This Row],[Updated_date]])/7,0)))</f>
        <v>WEEK 4</v>
      </c>
      <c r="N5962" s="57" t="str">
        <f>UPPER(VLOOKUP(tbl_raw_data[[#This Row],[Analyst]],[1]setting!$A$1:$B$15,2,0))</f>
        <v>FARDIN</v>
      </c>
      <c r="O5962" s="57" t="str">
        <f>UPPER(tbl_raw_data[[#This Row],[Outcome]])</f>
        <v>APPROVE</v>
      </c>
      <c r="P5962" s="57" t="str">
        <f>UPPER(tbl_raw_data[[#This Row],[Queue Name]])</f>
        <v>CONSUMER POST BUREAU</v>
      </c>
      <c r="Q5962" s="57" t="str">
        <f>IF(tbl_raw_data[[#This Row],[time_taken_in_mins]]&lt;=20,"SLA_MET","SLA_NOT_MET")</f>
        <v>SLA_MET</v>
      </c>
    </row>
    <row r="5963" spans="1:17" ht="15" customHeight="1" x14ac:dyDescent="0.25">
      <c r="A5963" s="17" t="s">
        <v>2071</v>
      </c>
      <c r="B5963" s="18">
        <v>45166.708981481483</v>
      </c>
      <c r="C5963" s="19">
        <v>45166.714143518519</v>
      </c>
      <c r="D5963" s="20" t="s">
        <v>13</v>
      </c>
      <c r="E5963" s="21" t="s">
        <v>28</v>
      </c>
      <c r="F5963" s="20" t="s">
        <v>109</v>
      </c>
      <c r="G5963" s="105" t="s">
        <v>29</v>
      </c>
      <c r="H59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3" s="48">
        <f>tbl_raw_data[[#This Row],[Date Actioned]]-tbl_raw_data[[#This Row],[Date Tagged]]</f>
        <v>5.1620370359160006E-3</v>
      </c>
      <c r="J5963" s="50">
        <f>HOUR(tbl_raw_data[[#This Row],[time_taken]])*60+MINUTE(tbl_raw_data[[#This Row],[time_taken]])+SECOND(tbl_raw_data[[#This Row],[time_taken]])/60</f>
        <v>7.4333333333333336</v>
      </c>
      <c r="K5963" s="54">
        <f>DATE(YEAR(tbl_raw_data[[#This Row],[Date Actioned]]), MONTH(tbl_raw_data[[#This Row],[Date Actioned]]), DAY(tbl_raw_data[[#This Row],[Date Actioned]]))</f>
        <v>45166</v>
      </c>
      <c r="L5963" s="55" t="str">
        <f>UPPER(TEXT(tbl_raw_data[[#This Row],[Updated_date]],"MMMM"))</f>
        <v>AUGUST</v>
      </c>
      <c r="M5963" s="55" t="str">
        <f>UPPER("Week "&amp;IF(ROUNDUP(DAY(tbl_raw_data[[#This Row],[Updated_date]])/7,0)=5,4,ROUNDUP(DAY(tbl_raw_data[[#This Row],[Updated_date]])/7,0)))</f>
        <v>WEEK 4</v>
      </c>
      <c r="N5963" s="57" t="str">
        <f>UPPER(VLOOKUP(tbl_raw_data[[#This Row],[Analyst]],[1]setting!$A$1:$B$15,2,0))</f>
        <v>NAVED</v>
      </c>
      <c r="O5963" s="57" t="str">
        <f>UPPER(tbl_raw_data[[#This Row],[Outcome]])</f>
        <v>APPROVE</v>
      </c>
      <c r="P5963" s="57" t="str">
        <f>UPPER(tbl_raw_data[[#This Row],[Queue Name]])</f>
        <v>CONSUMER EXISTING</v>
      </c>
      <c r="Q5963" s="57" t="str">
        <f>IF(tbl_raw_data[[#This Row],[time_taken_in_mins]]&lt;=20,"SLA_MET","SLA_NOT_MET")</f>
        <v>SLA_MET</v>
      </c>
    </row>
    <row r="5964" spans="1:17" ht="15" customHeight="1" x14ac:dyDescent="0.25">
      <c r="A5964" s="17" t="s">
        <v>6482</v>
      </c>
      <c r="B5964" s="18">
        <v>45166.710231481484</v>
      </c>
      <c r="C5964" s="19">
        <v>45166.72388888889</v>
      </c>
      <c r="D5964" s="20" t="s">
        <v>8</v>
      </c>
      <c r="E5964" s="21" t="s">
        <v>41</v>
      </c>
      <c r="F5964" s="20" t="s">
        <v>254</v>
      </c>
      <c r="G5964" s="105"/>
      <c r="H59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64" s="48">
        <f>tbl_raw_data[[#This Row],[Date Actioned]]-tbl_raw_data[[#This Row],[Date Tagged]]</f>
        <v>1.3657407405844424E-2</v>
      </c>
      <c r="J5964" s="50">
        <f>HOUR(tbl_raw_data[[#This Row],[time_taken]])*60+MINUTE(tbl_raw_data[[#This Row],[time_taken]])+SECOND(tbl_raw_data[[#This Row],[time_taken]])/60</f>
        <v>19.666666666666668</v>
      </c>
      <c r="K5964" s="54">
        <f>DATE(YEAR(tbl_raw_data[[#This Row],[Date Actioned]]), MONTH(tbl_raw_data[[#This Row],[Date Actioned]]), DAY(tbl_raw_data[[#This Row],[Date Actioned]]))</f>
        <v>45166</v>
      </c>
      <c r="L5964" s="55" t="str">
        <f>UPPER(TEXT(tbl_raw_data[[#This Row],[Updated_date]],"MMMM"))</f>
        <v>AUGUST</v>
      </c>
      <c r="M5964" s="55" t="str">
        <f>UPPER("Week "&amp;IF(ROUNDUP(DAY(tbl_raw_data[[#This Row],[Updated_date]])/7,0)=5,4,ROUNDUP(DAY(tbl_raw_data[[#This Row],[Updated_date]])/7,0)))</f>
        <v>WEEK 4</v>
      </c>
      <c r="N5964" s="57" t="str">
        <f>UPPER(VLOOKUP(tbl_raw_data[[#This Row],[Analyst]],[1]setting!$A$1:$B$15,2,0))</f>
        <v>FARDIN</v>
      </c>
      <c r="O5964" s="57" t="str">
        <f>UPPER(tbl_raw_data[[#This Row],[Outcome]])</f>
        <v>WITHDRAW</v>
      </c>
      <c r="P5964" s="57" t="str">
        <f>UPPER(tbl_raw_data[[#This Row],[Queue Name]])</f>
        <v>CONSUMER POST BUREAU</v>
      </c>
      <c r="Q5964" s="57" t="str">
        <f>IF(tbl_raw_data[[#This Row],[time_taken_in_mins]]&lt;=20,"SLA_MET","SLA_NOT_MET")</f>
        <v>SLA_MET</v>
      </c>
    </row>
    <row r="5965" spans="1:17" ht="15" customHeight="1" x14ac:dyDescent="0.25">
      <c r="A5965" s="17" t="s">
        <v>4716</v>
      </c>
      <c r="B5965" s="18">
        <v>45166.71193287037</v>
      </c>
      <c r="C5965" s="19">
        <v>45166.72084490741</v>
      </c>
      <c r="D5965" s="20" t="s">
        <v>13</v>
      </c>
      <c r="E5965" s="21" t="s">
        <v>28</v>
      </c>
      <c r="F5965" s="20" t="s">
        <v>55</v>
      </c>
      <c r="G5965" s="105"/>
      <c r="H59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65" s="48">
        <f>tbl_raw_data[[#This Row],[Date Actioned]]-tbl_raw_data[[#This Row],[Date Tagged]]</f>
        <v>8.9120370394084603E-3</v>
      </c>
      <c r="J5965" s="50">
        <f>HOUR(tbl_raw_data[[#This Row],[time_taken]])*60+MINUTE(tbl_raw_data[[#This Row],[time_taken]])+SECOND(tbl_raw_data[[#This Row],[time_taken]])/60</f>
        <v>12.833333333333334</v>
      </c>
      <c r="K5965" s="54">
        <f>DATE(YEAR(tbl_raw_data[[#This Row],[Date Actioned]]), MONTH(tbl_raw_data[[#This Row],[Date Actioned]]), DAY(tbl_raw_data[[#This Row],[Date Actioned]]))</f>
        <v>45166</v>
      </c>
      <c r="L5965" s="55" t="str">
        <f>UPPER(TEXT(tbl_raw_data[[#This Row],[Updated_date]],"MMMM"))</f>
        <v>AUGUST</v>
      </c>
      <c r="M5965" s="55" t="str">
        <f>UPPER("Week "&amp;IF(ROUNDUP(DAY(tbl_raw_data[[#This Row],[Updated_date]])/7,0)=5,4,ROUNDUP(DAY(tbl_raw_data[[#This Row],[Updated_date]])/7,0)))</f>
        <v>WEEK 4</v>
      </c>
      <c r="N5965" s="57" t="str">
        <f>UPPER(VLOOKUP(tbl_raw_data[[#This Row],[Analyst]],[1]setting!$A$1:$B$15,2,0))</f>
        <v>CAMERON</v>
      </c>
      <c r="O5965" s="57" t="str">
        <f>UPPER(tbl_raw_data[[#This Row],[Outcome]])</f>
        <v>APPROVE</v>
      </c>
      <c r="P5965" s="57" t="str">
        <f>UPPER(tbl_raw_data[[#This Row],[Queue Name]])</f>
        <v>CONSUMER EXISTING</v>
      </c>
      <c r="Q5965" s="57" t="str">
        <f>IF(tbl_raw_data[[#This Row],[time_taken_in_mins]]&lt;=20,"SLA_MET","SLA_NOT_MET")</f>
        <v>SLA_MET</v>
      </c>
    </row>
    <row r="5966" spans="1:17" ht="15" customHeight="1" x14ac:dyDescent="0.25">
      <c r="A5966" s="17" t="s">
        <v>6449</v>
      </c>
      <c r="B5966" s="18">
        <v>45166.712418981479</v>
      </c>
      <c r="C5966" s="19">
        <v>45166.72587962963</v>
      </c>
      <c r="D5966" s="20" t="s">
        <v>13</v>
      </c>
      <c r="E5966" s="21" t="s">
        <v>28</v>
      </c>
      <c r="F5966" s="20" t="s">
        <v>228</v>
      </c>
      <c r="G5966" s="105"/>
      <c r="H59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66" s="48">
        <f>tbl_raw_data[[#This Row],[Date Actioned]]-tbl_raw_data[[#This Row],[Date Tagged]]</f>
        <v>1.3460648151522037E-2</v>
      </c>
      <c r="J5966" s="50">
        <f>HOUR(tbl_raw_data[[#This Row],[time_taken]])*60+MINUTE(tbl_raw_data[[#This Row],[time_taken]])+SECOND(tbl_raw_data[[#This Row],[time_taken]])/60</f>
        <v>19.383333333333333</v>
      </c>
      <c r="K5966" s="54">
        <f>DATE(YEAR(tbl_raw_data[[#This Row],[Date Actioned]]), MONTH(tbl_raw_data[[#This Row],[Date Actioned]]), DAY(tbl_raw_data[[#This Row],[Date Actioned]]))</f>
        <v>45166</v>
      </c>
      <c r="L5966" s="55" t="str">
        <f>UPPER(TEXT(tbl_raw_data[[#This Row],[Updated_date]],"MMMM"))</f>
        <v>AUGUST</v>
      </c>
      <c r="M5966" s="55" t="str">
        <f>UPPER("Week "&amp;IF(ROUNDUP(DAY(tbl_raw_data[[#This Row],[Updated_date]])/7,0)=5,4,ROUNDUP(DAY(tbl_raw_data[[#This Row],[Updated_date]])/7,0)))</f>
        <v>WEEK 4</v>
      </c>
      <c r="N5966" s="57" t="str">
        <f>UPPER(VLOOKUP(tbl_raw_data[[#This Row],[Analyst]],[1]setting!$A$1:$B$15,2,0))</f>
        <v>OUADIR</v>
      </c>
      <c r="O5966" s="57" t="str">
        <f>UPPER(tbl_raw_data[[#This Row],[Outcome]])</f>
        <v>APPROVE</v>
      </c>
      <c r="P5966" s="57" t="str">
        <f>UPPER(tbl_raw_data[[#This Row],[Queue Name]])</f>
        <v>CONSUMER EXISTING</v>
      </c>
      <c r="Q5966" s="57" t="str">
        <f>IF(tbl_raw_data[[#This Row],[time_taken_in_mins]]&lt;=20,"SLA_MET","SLA_NOT_MET")</f>
        <v>SLA_MET</v>
      </c>
    </row>
    <row r="5967" spans="1:17" ht="15" customHeight="1" x14ac:dyDescent="0.25">
      <c r="A5967" s="17" t="s">
        <v>4662</v>
      </c>
      <c r="B5967" s="18">
        <v>45166.715162037035</v>
      </c>
      <c r="C5967" s="19">
        <v>45166.723981481482</v>
      </c>
      <c r="D5967" s="20" t="s">
        <v>13</v>
      </c>
      <c r="E5967" s="21" t="s">
        <v>9</v>
      </c>
      <c r="F5967" s="20" t="s">
        <v>109</v>
      </c>
      <c r="G5967" s="105" t="s">
        <v>19</v>
      </c>
      <c r="H59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7" s="48">
        <f>tbl_raw_data[[#This Row],[Date Actioned]]-tbl_raw_data[[#This Row],[Date Tagged]]</f>
        <v>8.819444446999114E-3</v>
      </c>
      <c r="J5967" s="50">
        <f>HOUR(tbl_raw_data[[#This Row],[time_taken]])*60+MINUTE(tbl_raw_data[[#This Row],[time_taken]])+SECOND(tbl_raw_data[[#This Row],[time_taken]])/60</f>
        <v>12.7</v>
      </c>
      <c r="K5967" s="54">
        <f>DATE(YEAR(tbl_raw_data[[#This Row],[Date Actioned]]), MONTH(tbl_raw_data[[#This Row],[Date Actioned]]), DAY(tbl_raw_data[[#This Row],[Date Actioned]]))</f>
        <v>45166</v>
      </c>
      <c r="L5967" s="55" t="str">
        <f>UPPER(TEXT(tbl_raw_data[[#This Row],[Updated_date]],"MMMM"))</f>
        <v>AUGUST</v>
      </c>
      <c r="M5967" s="55" t="str">
        <f>UPPER("Week "&amp;IF(ROUNDUP(DAY(tbl_raw_data[[#This Row],[Updated_date]])/7,0)=5,4,ROUNDUP(DAY(tbl_raw_data[[#This Row],[Updated_date]])/7,0)))</f>
        <v>WEEK 4</v>
      </c>
      <c r="N5967" s="57" t="str">
        <f>UPPER(VLOOKUP(tbl_raw_data[[#This Row],[Analyst]],[1]setting!$A$1:$B$15,2,0))</f>
        <v>NAVED</v>
      </c>
      <c r="O5967" s="57" t="str">
        <f>UPPER(tbl_raw_data[[#This Row],[Outcome]])</f>
        <v>APPROVE</v>
      </c>
      <c r="P5967" s="57" t="str">
        <f>UPPER(tbl_raw_data[[#This Row],[Queue Name]])</f>
        <v>CONSUMER PRE BUREAU</v>
      </c>
      <c r="Q5967" s="57" t="str">
        <f>IF(tbl_raw_data[[#This Row],[time_taken_in_mins]]&lt;=20,"SLA_MET","SLA_NOT_MET")</f>
        <v>SLA_MET</v>
      </c>
    </row>
    <row r="5968" spans="1:17" ht="39" x14ac:dyDescent="0.25">
      <c r="A5968" s="17" t="s">
        <v>5210</v>
      </c>
      <c r="B5968" s="18">
        <v>45166.71601851852</v>
      </c>
      <c r="C5968" s="19">
        <v>45166.726041666669</v>
      </c>
      <c r="D5968" s="20" t="s">
        <v>8</v>
      </c>
      <c r="E5968" s="21" t="s">
        <v>28</v>
      </c>
      <c r="F5968" s="20" t="s">
        <v>42</v>
      </c>
      <c r="G5968" s="105" t="s">
        <v>5209</v>
      </c>
      <c r="H59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68" s="48">
        <f>tbl_raw_data[[#This Row],[Date Actioned]]-tbl_raw_data[[#This Row],[Date Tagged]]</f>
        <v>1.0023148148320615E-2</v>
      </c>
      <c r="J5968" s="50">
        <f>HOUR(tbl_raw_data[[#This Row],[time_taken]])*60+MINUTE(tbl_raw_data[[#This Row],[time_taken]])+SECOND(tbl_raw_data[[#This Row],[time_taken]])/60</f>
        <v>14.433333333333334</v>
      </c>
      <c r="K5968" s="54">
        <f>DATE(YEAR(tbl_raw_data[[#This Row],[Date Actioned]]), MONTH(tbl_raw_data[[#This Row],[Date Actioned]]), DAY(tbl_raw_data[[#This Row],[Date Actioned]]))</f>
        <v>45166</v>
      </c>
      <c r="L5968" s="55" t="str">
        <f>UPPER(TEXT(tbl_raw_data[[#This Row],[Updated_date]],"MMMM"))</f>
        <v>AUGUST</v>
      </c>
      <c r="M5968" s="55" t="str">
        <f>UPPER("Week "&amp;IF(ROUNDUP(DAY(tbl_raw_data[[#This Row],[Updated_date]])/7,0)=5,4,ROUNDUP(DAY(tbl_raw_data[[#This Row],[Updated_date]])/7,0)))</f>
        <v>WEEK 4</v>
      </c>
      <c r="N5968" s="57" t="str">
        <f>UPPER(VLOOKUP(tbl_raw_data[[#This Row],[Analyst]],[1]setting!$A$1:$B$15,2,0))</f>
        <v>NITESH</v>
      </c>
      <c r="O5968" s="57" t="str">
        <f>UPPER(tbl_raw_data[[#This Row],[Outcome]])</f>
        <v>WITHDRAW</v>
      </c>
      <c r="P5968" s="57" t="str">
        <f>UPPER(tbl_raw_data[[#This Row],[Queue Name]])</f>
        <v>CONSUMER EXISTING</v>
      </c>
      <c r="Q5968" s="57" t="str">
        <f>IF(tbl_raw_data[[#This Row],[time_taken_in_mins]]&lt;=20,"SLA_MET","SLA_NOT_MET")</f>
        <v>SLA_MET</v>
      </c>
    </row>
    <row r="5969" spans="1:17" ht="15" customHeight="1" x14ac:dyDescent="0.25">
      <c r="A5969" s="17" t="s">
        <v>4169</v>
      </c>
      <c r="B5969" s="18">
        <v>45166.717094907406</v>
      </c>
      <c r="C5969" s="19">
        <v>45166.725104166668</v>
      </c>
      <c r="D5969" s="20" t="s">
        <v>13</v>
      </c>
      <c r="E5969" s="21" t="s">
        <v>28</v>
      </c>
      <c r="F5969" s="20" t="s">
        <v>86</v>
      </c>
      <c r="G5969" s="105" t="s">
        <v>29</v>
      </c>
      <c r="H59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69" s="48">
        <f>tbl_raw_data[[#This Row],[Date Actioned]]-tbl_raw_data[[#This Row],[Date Tagged]]</f>
        <v>8.0092592615983449E-3</v>
      </c>
      <c r="J5969" s="50">
        <f>HOUR(tbl_raw_data[[#This Row],[time_taken]])*60+MINUTE(tbl_raw_data[[#This Row],[time_taken]])+SECOND(tbl_raw_data[[#This Row],[time_taken]])/60</f>
        <v>11.533333333333333</v>
      </c>
      <c r="K5969" s="54">
        <f>DATE(YEAR(tbl_raw_data[[#This Row],[Date Actioned]]), MONTH(tbl_raw_data[[#This Row],[Date Actioned]]), DAY(tbl_raw_data[[#This Row],[Date Actioned]]))</f>
        <v>45166</v>
      </c>
      <c r="L5969" s="55" t="str">
        <f>UPPER(TEXT(tbl_raw_data[[#This Row],[Updated_date]],"MMMM"))</f>
        <v>AUGUST</v>
      </c>
      <c r="M5969" s="55" t="str">
        <f>UPPER("Week "&amp;IF(ROUNDUP(DAY(tbl_raw_data[[#This Row],[Updated_date]])/7,0)=5,4,ROUNDUP(DAY(tbl_raw_data[[#This Row],[Updated_date]])/7,0)))</f>
        <v>WEEK 4</v>
      </c>
      <c r="N5969" s="57" t="str">
        <f>UPPER(VLOOKUP(tbl_raw_data[[#This Row],[Analyst]],[1]setting!$A$1:$B$15,2,0))</f>
        <v>ASIF</v>
      </c>
      <c r="O5969" s="57" t="str">
        <f>UPPER(tbl_raw_data[[#This Row],[Outcome]])</f>
        <v>APPROVE</v>
      </c>
      <c r="P5969" s="57" t="str">
        <f>UPPER(tbl_raw_data[[#This Row],[Queue Name]])</f>
        <v>CONSUMER EXISTING</v>
      </c>
      <c r="Q5969" s="57" t="str">
        <f>IF(tbl_raw_data[[#This Row],[time_taken_in_mins]]&lt;=20,"SLA_MET","SLA_NOT_MET")</f>
        <v>SLA_MET</v>
      </c>
    </row>
    <row r="5970" spans="1:17" ht="15" customHeight="1" x14ac:dyDescent="0.25">
      <c r="A5970" s="17" t="s">
        <v>5306</v>
      </c>
      <c r="B5970" s="18">
        <v>45166.719236111108</v>
      </c>
      <c r="C5970" s="19">
        <v>45166.729444444441</v>
      </c>
      <c r="D5970" s="20" t="s">
        <v>8</v>
      </c>
      <c r="E5970" s="21" t="s">
        <v>41</v>
      </c>
      <c r="F5970" s="20" t="s">
        <v>254</v>
      </c>
      <c r="G5970" s="105"/>
      <c r="H59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70" s="48">
        <f>tbl_raw_data[[#This Row],[Date Actioned]]-tbl_raw_data[[#This Row],[Date Tagged]]</f>
        <v>1.0208333333139308E-2</v>
      </c>
      <c r="J5970" s="50">
        <f>HOUR(tbl_raw_data[[#This Row],[time_taken]])*60+MINUTE(tbl_raw_data[[#This Row],[time_taken]])+SECOND(tbl_raw_data[[#This Row],[time_taken]])/60</f>
        <v>14.7</v>
      </c>
      <c r="K5970" s="54">
        <f>DATE(YEAR(tbl_raw_data[[#This Row],[Date Actioned]]), MONTH(tbl_raw_data[[#This Row],[Date Actioned]]), DAY(tbl_raw_data[[#This Row],[Date Actioned]]))</f>
        <v>45166</v>
      </c>
      <c r="L5970" s="55" t="str">
        <f>UPPER(TEXT(tbl_raw_data[[#This Row],[Updated_date]],"MMMM"))</f>
        <v>AUGUST</v>
      </c>
      <c r="M5970" s="55" t="str">
        <f>UPPER("Week "&amp;IF(ROUNDUP(DAY(tbl_raw_data[[#This Row],[Updated_date]])/7,0)=5,4,ROUNDUP(DAY(tbl_raw_data[[#This Row],[Updated_date]])/7,0)))</f>
        <v>WEEK 4</v>
      </c>
      <c r="N5970" s="57" t="str">
        <f>UPPER(VLOOKUP(tbl_raw_data[[#This Row],[Analyst]],[1]setting!$A$1:$B$15,2,0))</f>
        <v>FARDIN</v>
      </c>
      <c r="O5970" s="57" t="str">
        <f>UPPER(tbl_raw_data[[#This Row],[Outcome]])</f>
        <v>WITHDRAW</v>
      </c>
      <c r="P5970" s="57" t="str">
        <f>UPPER(tbl_raw_data[[#This Row],[Queue Name]])</f>
        <v>CONSUMER POST BUREAU</v>
      </c>
      <c r="Q5970" s="57" t="str">
        <f>IF(tbl_raw_data[[#This Row],[time_taken_in_mins]]&lt;=20,"SLA_MET","SLA_NOT_MET")</f>
        <v>SLA_MET</v>
      </c>
    </row>
    <row r="5971" spans="1:17" ht="15" customHeight="1" x14ac:dyDescent="0.25">
      <c r="A5971" s="17" t="s">
        <v>4584</v>
      </c>
      <c r="B5971" s="18">
        <v>45166.721226851849</v>
      </c>
      <c r="C5971" s="19">
        <v>45166.729930555557</v>
      </c>
      <c r="D5971" s="20" t="s">
        <v>13</v>
      </c>
      <c r="E5971" s="21" t="s">
        <v>28</v>
      </c>
      <c r="F5971" s="20" t="s">
        <v>109</v>
      </c>
      <c r="G5971" s="105" t="s">
        <v>29</v>
      </c>
      <c r="H59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1" s="48">
        <f>tbl_raw_data[[#This Row],[Date Actioned]]-tbl_raw_data[[#This Row],[Date Tagged]]</f>
        <v>8.7037037083064206E-3</v>
      </c>
      <c r="J5971" s="50">
        <f>HOUR(tbl_raw_data[[#This Row],[time_taken]])*60+MINUTE(tbl_raw_data[[#This Row],[time_taken]])+SECOND(tbl_raw_data[[#This Row],[time_taken]])/60</f>
        <v>12.533333333333333</v>
      </c>
      <c r="K5971" s="54">
        <f>DATE(YEAR(tbl_raw_data[[#This Row],[Date Actioned]]), MONTH(tbl_raw_data[[#This Row],[Date Actioned]]), DAY(tbl_raw_data[[#This Row],[Date Actioned]]))</f>
        <v>45166</v>
      </c>
      <c r="L5971" s="55" t="str">
        <f>UPPER(TEXT(tbl_raw_data[[#This Row],[Updated_date]],"MMMM"))</f>
        <v>AUGUST</v>
      </c>
      <c r="M5971" s="55" t="str">
        <f>UPPER("Week "&amp;IF(ROUNDUP(DAY(tbl_raw_data[[#This Row],[Updated_date]])/7,0)=5,4,ROUNDUP(DAY(tbl_raw_data[[#This Row],[Updated_date]])/7,0)))</f>
        <v>WEEK 4</v>
      </c>
      <c r="N5971" s="57" t="str">
        <f>UPPER(VLOOKUP(tbl_raw_data[[#This Row],[Analyst]],[1]setting!$A$1:$B$15,2,0))</f>
        <v>NAVED</v>
      </c>
      <c r="O5971" s="57" t="str">
        <f>UPPER(tbl_raw_data[[#This Row],[Outcome]])</f>
        <v>APPROVE</v>
      </c>
      <c r="P5971" s="57" t="str">
        <f>UPPER(tbl_raw_data[[#This Row],[Queue Name]])</f>
        <v>CONSUMER EXISTING</v>
      </c>
      <c r="Q5971" s="57" t="str">
        <f>IF(tbl_raw_data[[#This Row],[time_taken_in_mins]]&lt;=20,"SLA_MET","SLA_NOT_MET")</f>
        <v>SLA_MET</v>
      </c>
    </row>
    <row r="5972" spans="1:17" ht="15" customHeight="1" x14ac:dyDescent="0.25">
      <c r="A5972" s="17" t="s">
        <v>6143</v>
      </c>
      <c r="B5972" s="18">
        <v>45166.722557870373</v>
      </c>
      <c r="C5972" s="19">
        <v>45166.734803240739</v>
      </c>
      <c r="D5972" s="20" t="s">
        <v>13</v>
      </c>
      <c r="E5972" s="21" t="s">
        <v>9</v>
      </c>
      <c r="F5972" s="20" t="s">
        <v>86</v>
      </c>
      <c r="G5972" s="105" t="s">
        <v>53</v>
      </c>
      <c r="H59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2" s="48">
        <f>tbl_raw_data[[#This Row],[Date Actioned]]-tbl_raw_data[[#This Row],[Date Tagged]]</f>
        <v>1.2245370366144925E-2</v>
      </c>
      <c r="J5972" s="50">
        <f>HOUR(tbl_raw_data[[#This Row],[time_taken]])*60+MINUTE(tbl_raw_data[[#This Row],[time_taken]])+SECOND(tbl_raw_data[[#This Row],[time_taken]])/60</f>
        <v>17.633333333333333</v>
      </c>
      <c r="K5972" s="54">
        <f>DATE(YEAR(tbl_raw_data[[#This Row],[Date Actioned]]), MONTH(tbl_raw_data[[#This Row],[Date Actioned]]), DAY(tbl_raw_data[[#This Row],[Date Actioned]]))</f>
        <v>45166</v>
      </c>
      <c r="L5972" s="55" t="str">
        <f>UPPER(TEXT(tbl_raw_data[[#This Row],[Updated_date]],"MMMM"))</f>
        <v>AUGUST</v>
      </c>
      <c r="M5972" s="55" t="str">
        <f>UPPER("Week "&amp;IF(ROUNDUP(DAY(tbl_raw_data[[#This Row],[Updated_date]])/7,0)=5,4,ROUNDUP(DAY(tbl_raw_data[[#This Row],[Updated_date]])/7,0)))</f>
        <v>WEEK 4</v>
      </c>
      <c r="N5972" s="57" t="str">
        <f>UPPER(VLOOKUP(tbl_raw_data[[#This Row],[Analyst]],[1]setting!$A$1:$B$15,2,0))</f>
        <v>ASIF</v>
      </c>
      <c r="O5972" s="57" t="str">
        <f>UPPER(tbl_raw_data[[#This Row],[Outcome]])</f>
        <v>APPROVE</v>
      </c>
      <c r="P5972" s="57" t="str">
        <f>UPPER(tbl_raw_data[[#This Row],[Queue Name]])</f>
        <v>CONSUMER PRE BUREAU</v>
      </c>
      <c r="Q5972" s="57" t="str">
        <f>IF(tbl_raw_data[[#This Row],[time_taken_in_mins]]&lt;=20,"SLA_MET","SLA_NOT_MET")</f>
        <v>SLA_MET</v>
      </c>
    </row>
    <row r="5973" spans="1:17" ht="15" customHeight="1" x14ac:dyDescent="0.25">
      <c r="A5973" s="17" t="s">
        <v>3835</v>
      </c>
      <c r="B5973" s="18">
        <v>45166.722951388889</v>
      </c>
      <c r="C5973" s="19">
        <v>45166.730439814812</v>
      </c>
      <c r="D5973" s="20" t="s">
        <v>13</v>
      </c>
      <c r="E5973" s="21" t="s">
        <v>28</v>
      </c>
      <c r="F5973" s="20" t="s">
        <v>86</v>
      </c>
      <c r="G5973" s="105" t="s">
        <v>29</v>
      </c>
      <c r="H59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3" s="48">
        <f>tbl_raw_data[[#This Row],[Date Actioned]]-tbl_raw_data[[#This Row],[Date Tagged]]</f>
        <v>7.4884259229293093E-3</v>
      </c>
      <c r="J5973" s="50">
        <f>HOUR(tbl_raw_data[[#This Row],[time_taken]])*60+MINUTE(tbl_raw_data[[#This Row],[time_taken]])+SECOND(tbl_raw_data[[#This Row],[time_taken]])/60</f>
        <v>10.783333333333333</v>
      </c>
      <c r="K5973" s="54">
        <f>DATE(YEAR(tbl_raw_data[[#This Row],[Date Actioned]]), MONTH(tbl_raw_data[[#This Row],[Date Actioned]]), DAY(tbl_raw_data[[#This Row],[Date Actioned]]))</f>
        <v>45166</v>
      </c>
      <c r="L5973" s="55" t="str">
        <f>UPPER(TEXT(tbl_raw_data[[#This Row],[Updated_date]],"MMMM"))</f>
        <v>AUGUST</v>
      </c>
      <c r="M5973" s="55" t="str">
        <f>UPPER("Week "&amp;IF(ROUNDUP(DAY(tbl_raw_data[[#This Row],[Updated_date]])/7,0)=5,4,ROUNDUP(DAY(tbl_raw_data[[#This Row],[Updated_date]])/7,0)))</f>
        <v>WEEK 4</v>
      </c>
      <c r="N5973" s="57" t="str">
        <f>UPPER(VLOOKUP(tbl_raw_data[[#This Row],[Analyst]],[1]setting!$A$1:$B$15,2,0))</f>
        <v>ASIF</v>
      </c>
      <c r="O5973" s="57" t="str">
        <f>UPPER(tbl_raw_data[[#This Row],[Outcome]])</f>
        <v>APPROVE</v>
      </c>
      <c r="P5973" s="57" t="str">
        <f>UPPER(tbl_raw_data[[#This Row],[Queue Name]])</f>
        <v>CONSUMER EXISTING</v>
      </c>
      <c r="Q5973" s="57" t="str">
        <f>IF(tbl_raw_data[[#This Row],[time_taken_in_mins]]&lt;=20,"SLA_MET","SLA_NOT_MET")</f>
        <v>SLA_MET</v>
      </c>
    </row>
    <row r="5974" spans="1:17" ht="15" customHeight="1" x14ac:dyDescent="0.25">
      <c r="A5974" s="17" t="s">
        <v>5832</v>
      </c>
      <c r="B5974" s="18">
        <v>45166.726655092592</v>
      </c>
      <c r="C5974" s="19">
        <v>45166.73810185185</v>
      </c>
      <c r="D5974" s="20" t="s">
        <v>8</v>
      </c>
      <c r="E5974" s="21" t="s">
        <v>41</v>
      </c>
      <c r="F5974" s="20" t="s">
        <v>254</v>
      </c>
      <c r="G5974" s="105"/>
      <c r="H59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74" s="48">
        <f>tbl_raw_data[[#This Row],[Date Actioned]]-tbl_raw_data[[#This Row],[Date Tagged]]</f>
        <v>1.1446759257523809E-2</v>
      </c>
      <c r="J5974" s="50">
        <f>HOUR(tbl_raw_data[[#This Row],[time_taken]])*60+MINUTE(tbl_raw_data[[#This Row],[time_taken]])+SECOND(tbl_raw_data[[#This Row],[time_taken]])/60</f>
        <v>16.483333333333334</v>
      </c>
      <c r="K5974" s="54">
        <f>DATE(YEAR(tbl_raw_data[[#This Row],[Date Actioned]]), MONTH(tbl_raw_data[[#This Row],[Date Actioned]]), DAY(tbl_raw_data[[#This Row],[Date Actioned]]))</f>
        <v>45166</v>
      </c>
      <c r="L5974" s="55" t="str">
        <f>UPPER(TEXT(tbl_raw_data[[#This Row],[Updated_date]],"MMMM"))</f>
        <v>AUGUST</v>
      </c>
      <c r="M5974" s="55" t="str">
        <f>UPPER("Week "&amp;IF(ROUNDUP(DAY(tbl_raw_data[[#This Row],[Updated_date]])/7,0)=5,4,ROUNDUP(DAY(tbl_raw_data[[#This Row],[Updated_date]])/7,0)))</f>
        <v>WEEK 4</v>
      </c>
      <c r="N5974" s="57" t="str">
        <f>UPPER(VLOOKUP(tbl_raw_data[[#This Row],[Analyst]],[1]setting!$A$1:$B$15,2,0))</f>
        <v>FARDIN</v>
      </c>
      <c r="O5974" s="57" t="str">
        <f>UPPER(tbl_raw_data[[#This Row],[Outcome]])</f>
        <v>WITHDRAW</v>
      </c>
      <c r="P5974" s="57" t="str">
        <f>UPPER(tbl_raw_data[[#This Row],[Queue Name]])</f>
        <v>CONSUMER POST BUREAU</v>
      </c>
      <c r="Q5974" s="57" t="str">
        <f>IF(tbl_raw_data[[#This Row],[time_taken_in_mins]]&lt;=20,"SLA_MET","SLA_NOT_MET")</f>
        <v>SLA_MET</v>
      </c>
    </row>
    <row r="5975" spans="1:17" ht="15" customHeight="1" x14ac:dyDescent="0.25">
      <c r="A5975" s="17" t="s">
        <v>4777</v>
      </c>
      <c r="B5975" s="18">
        <v>45166.728159722225</v>
      </c>
      <c r="C5975" s="19">
        <v>45166.737164351849</v>
      </c>
      <c r="D5975" s="20" t="s">
        <v>13</v>
      </c>
      <c r="E5975" s="21" t="s">
        <v>9</v>
      </c>
      <c r="F5975" s="20" t="s">
        <v>109</v>
      </c>
      <c r="G5975" s="105" t="s">
        <v>959</v>
      </c>
      <c r="H59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5" s="48">
        <f>tbl_raw_data[[#This Row],[Date Actioned]]-tbl_raw_data[[#This Row],[Date Tagged]]</f>
        <v>9.0046296245418489E-3</v>
      </c>
      <c r="J5975" s="50">
        <f>HOUR(tbl_raw_data[[#This Row],[time_taken]])*60+MINUTE(tbl_raw_data[[#This Row],[time_taken]])+SECOND(tbl_raw_data[[#This Row],[time_taken]])/60</f>
        <v>12.966666666666667</v>
      </c>
      <c r="K5975" s="54">
        <f>DATE(YEAR(tbl_raw_data[[#This Row],[Date Actioned]]), MONTH(tbl_raw_data[[#This Row],[Date Actioned]]), DAY(tbl_raw_data[[#This Row],[Date Actioned]]))</f>
        <v>45166</v>
      </c>
      <c r="L5975" s="55" t="str">
        <f>UPPER(TEXT(tbl_raw_data[[#This Row],[Updated_date]],"MMMM"))</f>
        <v>AUGUST</v>
      </c>
      <c r="M5975" s="55" t="str">
        <f>UPPER("Week "&amp;IF(ROUNDUP(DAY(tbl_raw_data[[#This Row],[Updated_date]])/7,0)=5,4,ROUNDUP(DAY(tbl_raw_data[[#This Row],[Updated_date]])/7,0)))</f>
        <v>WEEK 4</v>
      </c>
      <c r="N5975" s="57" t="str">
        <f>UPPER(VLOOKUP(tbl_raw_data[[#This Row],[Analyst]],[1]setting!$A$1:$B$15,2,0))</f>
        <v>NAVED</v>
      </c>
      <c r="O5975" s="57" t="str">
        <f>UPPER(tbl_raw_data[[#This Row],[Outcome]])</f>
        <v>APPROVE</v>
      </c>
      <c r="P5975" s="57" t="str">
        <f>UPPER(tbl_raw_data[[#This Row],[Queue Name]])</f>
        <v>CONSUMER PRE BUREAU</v>
      </c>
      <c r="Q5975" s="57" t="str">
        <f>IF(tbl_raw_data[[#This Row],[time_taken_in_mins]]&lt;=20,"SLA_MET","SLA_NOT_MET")</f>
        <v>SLA_MET</v>
      </c>
    </row>
    <row r="5976" spans="1:17" ht="15" customHeight="1" x14ac:dyDescent="0.25">
      <c r="A5976" s="17" t="s">
        <v>6623</v>
      </c>
      <c r="B5976" s="18">
        <v>45166.731342592589</v>
      </c>
      <c r="C5976" s="19">
        <v>45166.745856481481</v>
      </c>
      <c r="D5976" s="20" t="s">
        <v>8</v>
      </c>
      <c r="E5976" s="21" t="s">
        <v>9</v>
      </c>
      <c r="F5976" s="20" t="s">
        <v>42</v>
      </c>
      <c r="G5976" s="105" t="s">
        <v>6622</v>
      </c>
      <c r="H59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76" s="48">
        <f>tbl_raw_data[[#This Row],[Date Actioned]]-tbl_raw_data[[#This Row],[Date Tagged]]</f>
        <v>1.4513888891087845E-2</v>
      </c>
      <c r="J5976" s="50">
        <f>HOUR(tbl_raw_data[[#This Row],[time_taken]])*60+MINUTE(tbl_raw_data[[#This Row],[time_taken]])+SECOND(tbl_raw_data[[#This Row],[time_taken]])/60</f>
        <v>20.9</v>
      </c>
      <c r="K5976" s="54">
        <f>DATE(YEAR(tbl_raw_data[[#This Row],[Date Actioned]]), MONTH(tbl_raw_data[[#This Row],[Date Actioned]]), DAY(tbl_raw_data[[#This Row],[Date Actioned]]))</f>
        <v>45166</v>
      </c>
      <c r="L5976" s="55" t="str">
        <f>UPPER(TEXT(tbl_raw_data[[#This Row],[Updated_date]],"MMMM"))</f>
        <v>AUGUST</v>
      </c>
      <c r="M5976" s="55" t="str">
        <f>UPPER("Week "&amp;IF(ROUNDUP(DAY(tbl_raw_data[[#This Row],[Updated_date]])/7,0)=5,4,ROUNDUP(DAY(tbl_raw_data[[#This Row],[Updated_date]])/7,0)))</f>
        <v>WEEK 4</v>
      </c>
      <c r="N5976" s="57" t="str">
        <f>UPPER(VLOOKUP(tbl_raw_data[[#This Row],[Analyst]],[1]setting!$A$1:$B$15,2,0))</f>
        <v>NITESH</v>
      </c>
      <c r="O5976" s="57" t="str">
        <f>UPPER(tbl_raw_data[[#This Row],[Outcome]])</f>
        <v>WITHDRAW</v>
      </c>
      <c r="P5976" s="57" t="str">
        <f>UPPER(tbl_raw_data[[#This Row],[Queue Name]])</f>
        <v>CONSUMER PRE BUREAU</v>
      </c>
      <c r="Q5976" s="57" t="str">
        <f>IF(tbl_raw_data[[#This Row],[time_taken_in_mins]]&lt;=20,"SLA_MET","SLA_NOT_MET")</f>
        <v>SLA_NOT_MET</v>
      </c>
    </row>
    <row r="5977" spans="1:17" ht="15" customHeight="1" x14ac:dyDescent="0.25">
      <c r="A5977" s="17" t="s">
        <v>2105</v>
      </c>
      <c r="B5977" s="18">
        <v>45166.733182870368</v>
      </c>
      <c r="C5977" s="19">
        <v>45166.738402777781</v>
      </c>
      <c r="D5977" s="20" t="s">
        <v>13</v>
      </c>
      <c r="E5977" s="21" t="s">
        <v>41</v>
      </c>
      <c r="F5977" s="20" t="s">
        <v>168</v>
      </c>
      <c r="G5977" s="105"/>
      <c r="H59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77" s="48">
        <f>tbl_raw_data[[#This Row],[Date Actioned]]-tbl_raw_data[[#This Row],[Date Tagged]]</f>
        <v>5.2199074125383049E-3</v>
      </c>
      <c r="J5977" s="50">
        <f>HOUR(tbl_raw_data[[#This Row],[time_taken]])*60+MINUTE(tbl_raw_data[[#This Row],[time_taken]])+SECOND(tbl_raw_data[[#This Row],[time_taken]])/60</f>
        <v>7.5166666666666666</v>
      </c>
      <c r="K5977" s="54">
        <f>DATE(YEAR(tbl_raw_data[[#This Row],[Date Actioned]]), MONTH(tbl_raw_data[[#This Row],[Date Actioned]]), DAY(tbl_raw_data[[#This Row],[Date Actioned]]))</f>
        <v>45166</v>
      </c>
      <c r="L5977" s="55" t="str">
        <f>UPPER(TEXT(tbl_raw_data[[#This Row],[Updated_date]],"MMMM"))</f>
        <v>AUGUST</v>
      </c>
      <c r="M5977" s="55" t="str">
        <f>UPPER("Week "&amp;IF(ROUNDUP(DAY(tbl_raw_data[[#This Row],[Updated_date]])/7,0)=5,4,ROUNDUP(DAY(tbl_raw_data[[#This Row],[Updated_date]])/7,0)))</f>
        <v>WEEK 4</v>
      </c>
      <c r="N5977" s="57" t="str">
        <f>UPPER(VLOOKUP(tbl_raw_data[[#This Row],[Analyst]],[1]setting!$A$1:$B$15,2,0))</f>
        <v>MERCEDES</v>
      </c>
      <c r="O5977" s="57" t="str">
        <f>UPPER(tbl_raw_data[[#This Row],[Outcome]])</f>
        <v>APPROVE</v>
      </c>
      <c r="P5977" s="57" t="str">
        <f>UPPER(tbl_raw_data[[#This Row],[Queue Name]])</f>
        <v>CONSUMER POST BUREAU</v>
      </c>
      <c r="Q5977" s="57" t="str">
        <f>IF(tbl_raw_data[[#This Row],[time_taken_in_mins]]&lt;=20,"SLA_MET","SLA_NOT_MET")</f>
        <v>SLA_MET</v>
      </c>
    </row>
    <row r="5978" spans="1:17" ht="15" customHeight="1" x14ac:dyDescent="0.25">
      <c r="A5978" s="17" t="s">
        <v>3848</v>
      </c>
      <c r="B5978" s="18">
        <v>45166.735081018516</v>
      </c>
      <c r="C5978" s="19">
        <v>45166.742581018516</v>
      </c>
      <c r="D5978" s="20" t="s">
        <v>13</v>
      </c>
      <c r="E5978" s="21" t="s">
        <v>28</v>
      </c>
      <c r="F5978" s="20" t="s">
        <v>109</v>
      </c>
      <c r="G5978" s="105" t="s">
        <v>29</v>
      </c>
      <c r="H59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78" s="48">
        <f>tbl_raw_data[[#This Row],[Date Actioned]]-tbl_raw_data[[#This Row],[Date Tagged]]</f>
        <v>7.4999999997089617E-3</v>
      </c>
      <c r="J5978" s="50">
        <f>HOUR(tbl_raw_data[[#This Row],[time_taken]])*60+MINUTE(tbl_raw_data[[#This Row],[time_taken]])+SECOND(tbl_raw_data[[#This Row],[time_taken]])/60</f>
        <v>10.8</v>
      </c>
      <c r="K5978" s="54">
        <f>DATE(YEAR(tbl_raw_data[[#This Row],[Date Actioned]]), MONTH(tbl_raw_data[[#This Row],[Date Actioned]]), DAY(tbl_raw_data[[#This Row],[Date Actioned]]))</f>
        <v>45166</v>
      </c>
      <c r="L5978" s="55" t="str">
        <f>UPPER(TEXT(tbl_raw_data[[#This Row],[Updated_date]],"MMMM"))</f>
        <v>AUGUST</v>
      </c>
      <c r="M5978" s="55" t="str">
        <f>UPPER("Week "&amp;IF(ROUNDUP(DAY(tbl_raw_data[[#This Row],[Updated_date]])/7,0)=5,4,ROUNDUP(DAY(tbl_raw_data[[#This Row],[Updated_date]])/7,0)))</f>
        <v>WEEK 4</v>
      </c>
      <c r="N5978" s="57" t="str">
        <f>UPPER(VLOOKUP(tbl_raw_data[[#This Row],[Analyst]],[1]setting!$A$1:$B$15,2,0))</f>
        <v>NAVED</v>
      </c>
      <c r="O5978" s="57" t="str">
        <f>UPPER(tbl_raw_data[[#This Row],[Outcome]])</f>
        <v>APPROVE</v>
      </c>
      <c r="P5978" s="57" t="str">
        <f>UPPER(tbl_raw_data[[#This Row],[Queue Name]])</f>
        <v>CONSUMER EXISTING</v>
      </c>
      <c r="Q5978" s="57" t="str">
        <f>IF(tbl_raw_data[[#This Row],[time_taken_in_mins]]&lt;=20,"SLA_MET","SLA_NOT_MET")</f>
        <v>SLA_MET</v>
      </c>
    </row>
    <row r="5979" spans="1:17" ht="51.75" x14ac:dyDescent="0.25">
      <c r="A5979" s="17" t="s">
        <v>4201</v>
      </c>
      <c r="B5979" s="18">
        <v>45166.737870370373</v>
      </c>
      <c r="C5979" s="19">
        <v>45166.74591435185</v>
      </c>
      <c r="D5979" s="20" t="s">
        <v>8</v>
      </c>
      <c r="E5979" s="21" t="s">
        <v>28</v>
      </c>
      <c r="F5979" s="20" t="s">
        <v>55</v>
      </c>
      <c r="G5979" s="105" t="s">
        <v>1052</v>
      </c>
      <c r="H59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79" s="48">
        <f>tbl_raw_data[[#This Row],[Date Actioned]]-tbl_raw_data[[#This Row],[Date Tagged]]</f>
        <v>8.0439814773853868E-3</v>
      </c>
      <c r="J5979" s="50">
        <f>HOUR(tbl_raw_data[[#This Row],[time_taken]])*60+MINUTE(tbl_raw_data[[#This Row],[time_taken]])+SECOND(tbl_raw_data[[#This Row],[time_taken]])/60</f>
        <v>11.583333333333334</v>
      </c>
      <c r="K5979" s="54">
        <f>DATE(YEAR(tbl_raw_data[[#This Row],[Date Actioned]]), MONTH(tbl_raw_data[[#This Row],[Date Actioned]]), DAY(tbl_raw_data[[#This Row],[Date Actioned]]))</f>
        <v>45166</v>
      </c>
      <c r="L5979" s="55" t="str">
        <f>UPPER(TEXT(tbl_raw_data[[#This Row],[Updated_date]],"MMMM"))</f>
        <v>AUGUST</v>
      </c>
      <c r="M5979" s="55" t="str">
        <f>UPPER("Week "&amp;IF(ROUNDUP(DAY(tbl_raw_data[[#This Row],[Updated_date]])/7,0)=5,4,ROUNDUP(DAY(tbl_raw_data[[#This Row],[Updated_date]])/7,0)))</f>
        <v>WEEK 4</v>
      </c>
      <c r="N5979" s="57" t="str">
        <f>UPPER(VLOOKUP(tbl_raw_data[[#This Row],[Analyst]],[1]setting!$A$1:$B$15,2,0))</f>
        <v>CAMERON</v>
      </c>
      <c r="O5979" s="57" t="str">
        <f>UPPER(tbl_raw_data[[#This Row],[Outcome]])</f>
        <v>WITHDRAW</v>
      </c>
      <c r="P5979" s="57" t="str">
        <f>UPPER(tbl_raw_data[[#This Row],[Queue Name]])</f>
        <v>CONSUMER EXISTING</v>
      </c>
      <c r="Q5979" s="57" t="str">
        <f>IF(tbl_raw_data[[#This Row],[time_taken_in_mins]]&lt;=20,"SLA_MET","SLA_NOT_MET")</f>
        <v>SLA_MET</v>
      </c>
    </row>
    <row r="5980" spans="1:17" ht="39" x14ac:dyDescent="0.25">
      <c r="A5980" s="17" t="s">
        <v>2958</v>
      </c>
      <c r="B5980" s="18">
        <v>45166.740601851852</v>
      </c>
      <c r="C5980" s="19">
        <v>45166.746921296297</v>
      </c>
      <c r="D5980" s="20" t="s">
        <v>8</v>
      </c>
      <c r="E5980" s="21" t="s">
        <v>28</v>
      </c>
      <c r="F5980" s="20" t="s">
        <v>254</v>
      </c>
      <c r="G5980" s="105" t="s">
        <v>493</v>
      </c>
      <c r="H59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80" s="48">
        <f>tbl_raw_data[[#This Row],[Date Actioned]]-tbl_raw_data[[#This Row],[Date Tagged]]</f>
        <v>6.3194444446708076E-3</v>
      </c>
      <c r="J5980" s="50">
        <f>HOUR(tbl_raw_data[[#This Row],[time_taken]])*60+MINUTE(tbl_raw_data[[#This Row],[time_taken]])+SECOND(tbl_raw_data[[#This Row],[time_taken]])/60</f>
        <v>9.1</v>
      </c>
      <c r="K5980" s="54">
        <f>DATE(YEAR(tbl_raw_data[[#This Row],[Date Actioned]]), MONTH(tbl_raw_data[[#This Row],[Date Actioned]]), DAY(tbl_raw_data[[#This Row],[Date Actioned]]))</f>
        <v>45166</v>
      </c>
      <c r="L5980" s="55" t="str">
        <f>UPPER(TEXT(tbl_raw_data[[#This Row],[Updated_date]],"MMMM"))</f>
        <v>AUGUST</v>
      </c>
      <c r="M5980" s="55" t="str">
        <f>UPPER("Week "&amp;IF(ROUNDUP(DAY(tbl_raw_data[[#This Row],[Updated_date]])/7,0)=5,4,ROUNDUP(DAY(tbl_raw_data[[#This Row],[Updated_date]])/7,0)))</f>
        <v>WEEK 4</v>
      </c>
      <c r="N5980" s="57" t="str">
        <f>UPPER(VLOOKUP(tbl_raw_data[[#This Row],[Analyst]],[1]setting!$A$1:$B$15,2,0))</f>
        <v>FARDIN</v>
      </c>
      <c r="O5980" s="57" t="str">
        <f>UPPER(tbl_raw_data[[#This Row],[Outcome]])</f>
        <v>WITHDRAW</v>
      </c>
      <c r="P5980" s="57" t="str">
        <f>UPPER(tbl_raw_data[[#This Row],[Queue Name]])</f>
        <v>CONSUMER EXISTING</v>
      </c>
      <c r="Q5980" s="57" t="str">
        <f>IF(tbl_raw_data[[#This Row],[time_taken_in_mins]]&lt;=20,"SLA_MET","SLA_NOT_MET")</f>
        <v>SLA_MET</v>
      </c>
    </row>
    <row r="5981" spans="1:17" ht="15" customHeight="1" x14ac:dyDescent="0.25">
      <c r="A5981" s="17" t="s">
        <v>5711</v>
      </c>
      <c r="B5981" s="18">
        <v>45166.741770833331</v>
      </c>
      <c r="C5981" s="19">
        <v>45166.752928240741</v>
      </c>
      <c r="D5981" s="20" t="s">
        <v>13</v>
      </c>
      <c r="E5981" s="21" t="s">
        <v>41</v>
      </c>
      <c r="F5981" s="20" t="s">
        <v>168</v>
      </c>
      <c r="G5981" s="105"/>
      <c r="H59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81" s="48">
        <f>tbl_raw_data[[#This Row],[Date Actioned]]-tbl_raw_data[[#This Row],[Date Tagged]]</f>
        <v>1.1157407410792075E-2</v>
      </c>
      <c r="J5981" s="50">
        <f>HOUR(tbl_raw_data[[#This Row],[time_taken]])*60+MINUTE(tbl_raw_data[[#This Row],[time_taken]])+SECOND(tbl_raw_data[[#This Row],[time_taken]])/60</f>
        <v>16.066666666666666</v>
      </c>
      <c r="K5981" s="54">
        <f>DATE(YEAR(tbl_raw_data[[#This Row],[Date Actioned]]), MONTH(tbl_raw_data[[#This Row],[Date Actioned]]), DAY(tbl_raw_data[[#This Row],[Date Actioned]]))</f>
        <v>45166</v>
      </c>
      <c r="L5981" s="55" t="str">
        <f>UPPER(TEXT(tbl_raw_data[[#This Row],[Updated_date]],"MMMM"))</f>
        <v>AUGUST</v>
      </c>
      <c r="M5981" s="55" t="str">
        <f>UPPER("Week "&amp;IF(ROUNDUP(DAY(tbl_raw_data[[#This Row],[Updated_date]])/7,0)=5,4,ROUNDUP(DAY(tbl_raw_data[[#This Row],[Updated_date]])/7,0)))</f>
        <v>WEEK 4</v>
      </c>
      <c r="N5981" s="57" t="str">
        <f>UPPER(VLOOKUP(tbl_raw_data[[#This Row],[Analyst]],[1]setting!$A$1:$B$15,2,0))</f>
        <v>MERCEDES</v>
      </c>
      <c r="O5981" s="57" t="str">
        <f>UPPER(tbl_raw_data[[#This Row],[Outcome]])</f>
        <v>APPROVE</v>
      </c>
      <c r="P5981" s="57" t="str">
        <f>UPPER(tbl_raw_data[[#This Row],[Queue Name]])</f>
        <v>CONSUMER POST BUREAU</v>
      </c>
      <c r="Q5981" s="57" t="str">
        <f>IF(tbl_raw_data[[#This Row],[time_taken_in_mins]]&lt;=20,"SLA_MET","SLA_NOT_MET")</f>
        <v>SLA_MET</v>
      </c>
    </row>
    <row r="5982" spans="1:17" ht="15" customHeight="1" x14ac:dyDescent="0.25">
      <c r="A5982" s="17" t="s">
        <v>2946</v>
      </c>
      <c r="B5982" s="18">
        <v>45166.741851851853</v>
      </c>
      <c r="C5982" s="19">
        <v>45166.748148148145</v>
      </c>
      <c r="D5982" s="20" t="s">
        <v>13</v>
      </c>
      <c r="E5982" s="21" t="s">
        <v>28</v>
      </c>
      <c r="F5982" s="20" t="s">
        <v>109</v>
      </c>
      <c r="G5982" s="105" t="s">
        <v>29</v>
      </c>
      <c r="H59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2" s="48">
        <f>tbl_raw_data[[#This Row],[Date Actioned]]-tbl_raw_data[[#This Row],[Date Tagged]]</f>
        <v>6.2962962911115028E-3</v>
      </c>
      <c r="J5982" s="50">
        <f>HOUR(tbl_raw_data[[#This Row],[time_taken]])*60+MINUTE(tbl_raw_data[[#This Row],[time_taken]])+SECOND(tbl_raw_data[[#This Row],[time_taken]])/60</f>
        <v>9.0666666666666664</v>
      </c>
      <c r="K5982" s="54">
        <f>DATE(YEAR(tbl_raw_data[[#This Row],[Date Actioned]]), MONTH(tbl_raw_data[[#This Row],[Date Actioned]]), DAY(tbl_raw_data[[#This Row],[Date Actioned]]))</f>
        <v>45166</v>
      </c>
      <c r="L5982" s="55" t="str">
        <f>UPPER(TEXT(tbl_raw_data[[#This Row],[Updated_date]],"MMMM"))</f>
        <v>AUGUST</v>
      </c>
      <c r="M5982" s="55" t="str">
        <f>UPPER("Week "&amp;IF(ROUNDUP(DAY(tbl_raw_data[[#This Row],[Updated_date]])/7,0)=5,4,ROUNDUP(DAY(tbl_raw_data[[#This Row],[Updated_date]])/7,0)))</f>
        <v>WEEK 4</v>
      </c>
      <c r="N5982" s="57" t="str">
        <f>UPPER(VLOOKUP(tbl_raw_data[[#This Row],[Analyst]],[1]setting!$A$1:$B$15,2,0))</f>
        <v>NAVED</v>
      </c>
      <c r="O5982" s="57" t="str">
        <f>UPPER(tbl_raw_data[[#This Row],[Outcome]])</f>
        <v>APPROVE</v>
      </c>
      <c r="P5982" s="57" t="str">
        <f>UPPER(tbl_raw_data[[#This Row],[Queue Name]])</f>
        <v>CONSUMER EXISTING</v>
      </c>
      <c r="Q5982" s="57" t="str">
        <f>IF(tbl_raw_data[[#This Row],[time_taken_in_mins]]&lt;=20,"SLA_MET","SLA_NOT_MET")</f>
        <v>SLA_MET</v>
      </c>
    </row>
    <row r="5983" spans="1:17" ht="15" customHeight="1" x14ac:dyDescent="0.25">
      <c r="A5983" s="17" t="s">
        <v>6686</v>
      </c>
      <c r="B5983" s="18">
        <v>45166.745150462964</v>
      </c>
      <c r="C5983" s="19">
        <v>45166.759976851848</v>
      </c>
      <c r="D5983" s="20" t="s">
        <v>46</v>
      </c>
      <c r="E5983" s="21" t="s">
        <v>28</v>
      </c>
      <c r="F5983" s="20" t="s">
        <v>55</v>
      </c>
      <c r="G5983" s="105"/>
      <c r="H59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83" s="48">
        <f>tbl_raw_data[[#This Row],[Date Actioned]]-tbl_raw_data[[#This Row],[Date Tagged]]</f>
        <v>1.4826388884102926E-2</v>
      </c>
      <c r="J5983" s="50">
        <f>HOUR(tbl_raw_data[[#This Row],[time_taken]])*60+MINUTE(tbl_raw_data[[#This Row],[time_taken]])+SECOND(tbl_raw_data[[#This Row],[time_taken]])/60</f>
        <v>21.35</v>
      </c>
      <c r="K5983" s="54">
        <f>DATE(YEAR(tbl_raw_data[[#This Row],[Date Actioned]]), MONTH(tbl_raw_data[[#This Row],[Date Actioned]]), DAY(tbl_raw_data[[#This Row],[Date Actioned]]))</f>
        <v>45166</v>
      </c>
      <c r="L5983" s="55" t="str">
        <f>UPPER(TEXT(tbl_raw_data[[#This Row],[Updated_date]],"MMMM"))</f>
        <v>AUGUST</v>
      </c>
      <c r="M5983" s="55" t="str">
        <f>UPPER("Week "&amp;IF(ROUNDUP(DAY(tbl_raw_data[[#This Row],[Updated_date]])/7,0)=5,4,ROUNDUP(DAY(tbl_raw_data[[#This Row],[Updated_date]])/7,0)))</f>
        <v>WEEK 4</v>
      </c>
      <c r="N5983" s="57" t="str">
        <f>UPPER(VLOOKUP(tbl_raw_data[[#This Row],[Analyst]],[1]setting!$A$1:$B$15,2,0))</f>
        <v>CAMERON</v>
      </c>
      <c r="O5983" s="57" t="str">
        <f>UPPER(tbl_raw_data[[#This Row],[Outcome]])</f>
        <v>DECLINE</v>
      </c>
      <c r="P5983" s="57" t="str">
        <f>UPPER(tbl_raw_data[[#This Row],[Queue Name]])</f>
        <v>CONSUMER EXISTING</v>
      </c>
      <c r="Q5983" s="57" t="str">
        <f>IF(tbl_raw_data[[#This Row],[time_taken_in_mins]]&lt;=20,"SLA_MET","SLA_NOT_MET")</f>
        <v>SLA_NOT_MET</v>
      </c>
    </row>
    <row r="5984" spans="1:17" ht="15" customHeight="1" x14ac:dyDescent="0.25">
      <c r="A5984" s="17" t="s">
        <v>2639</v>
      </c>
      <c r="B5984" s="18">
        <v>45166.746377314812</v>
      </c>
      <c r="C5984" s="19">
        <v>45166.752222222225</v>
      </c>
      <c r="D5984" s="20" t="s">
        <v>8</v>
      </c>
      <c r="E5984" s="21" t="s">
        <v>41</v>
      </c>
      <c r="F5984" s="20" t="s">
        <v>55</v>
      </c>
      <c r="G5984" s="105" t="s">
        <v>1052</v>
      </c>
      <c r="H59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84" s="48">
        <f>tbl_raw_data[[#This Row],[Date Actioned]]-tbl_raw_data[[#This Row],[Date Tagged]]</f>
        <v>5.8449074131203815E-3</v>
      </c>
      <c r="J5984" s="50">
        <f>HOUR(tbl_raw_data[[#This Row],[time_taken]])*60+MINUTE(tbl_raw_data[[#This Row],[time_taken]])+SECOND(tbl_raw_data[[#This Row],[time_taken]])/60</f>
        <v>8.4166666666666661</v>
      </c>
      <c r="K5984" s="54">
        <f>DATE(YEAR(tbl_raw_data[[#This Row],[Date Actioned]]), MONTH(tbl_raw_data[[#This Row],[Date Actioned]]), DAY(tbl_raw_data[[#This Row],[Date Actioned]]))</f>
        <v>45166</v>
      </c>
      <c r="L5984" s="55" t="str">
        <f>UPPER(TEXT(tbl_raw_data[[#This Row],[Updated_date]],"MMMM"))</f>
        <v>AUGUST</v>
      </c>
      <c r="M5984" s="55" t="str">
        <f>UPPER("Week "&amp;IF(ROUNDUP(DAY(tbl_raw_data[[#This Row],[Updated_date]])/7,0)=5,4,ROUNDUP(DAY(tbl_raw_data[[#This Row],[Updated_date]])/7,0)))</f>
        <v>WEEK 4</v>
      </c>
      <c r="N5984" s="57" t="str">
        <f>UPPER(VLOOKUP(tbl_raw_data[[#This Row],[Analyst]],[1]setting!$A$1:$B$15,2,0))</f>
        <v>CAMERON</v>
      </c>
      <c r="O5984" s="57" t="str">
        <f>UPPER(tbl_raw_data[[#This Row],[Outcome]])</f>
        <v>WITHDRAW</v>
      </c>
      <c r="P5984" s="57" t="str">
        <f>UPPER(tbl_raw_data[[#This Row],[Queue Name]])</f>
        <v>CONSUMER POST BUREAU</v>
      </c>
      <c r="Q5984" s="57" t="str">
        <f>IF(tbl_raw_data[[#This Row],[time_taken_in_mins]]&lt;=20,"SLA_MET","SLA_NOT_MET")</f>
        <v>SLA_MET</v>
      </c>
    </row>
    <row r="5985" spans="1:17" ht="15" customHeight="1" x14ac:dyDescent="0.25">
      <c r="A5985" s="17" t="s">
        <v>6931</v>
      </c>
      <c r="B5985" s="18">
        <v>45166.746516203704</v>
      </c>
      <c r="C5985" s="19">
        <v>45166.763877314814</v>
      </c>
      <c r="D5985" s="20" t="s">
        <v>13</v>
      </c>
      <c r="E5985" s="21" t="s">
        <v>41</v>
      </c>
      <c r="F5985" s="20" t="s">
        <v>42</v>
      </c>
      <c r="G5985" s="105" t="s">
        <v>29</v>
      </c>
      <c r="H59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5" s="48">
        <f>tbl_raw_data[[#This Row],[Date Actioned]]-tbl_raw_data[[#This Row],[Date Tagged]]</f>
        <v>1.7361111109494232E-2</v>
      </c>
      <c r="J5985" s="50">
        <f>HOUR(tbl_raw_data[[#This Row],[time_taken]])*60+MINUTE(tbl_raw_data[[#This Row],[time_taken]])+SECOND(tbl_raw_data[[#This Row],[time_taken]])/60</f>
        <v>25</v>
      </c>
      <c r="K5985" s="54">
        <f>DATE(YEAR(tbl_raw_data[[#This Row],[Date Actioned]]), MONTH(tbl_raw_data[[#This Row],[Date Actioned]]), DAY(tbl_raw_data[[#This Row],[Date Actioned]]))</f>
        <v>45166</v>
      </c>
      <c r="L5985" s="55" t="str">
        <f>UPPER(TEXT(tbl_raw_data[[#This Row],[Updated_date]],"MMMM"))</f>
        <v>AUGUST</v>
      </c>
      <c r="M5985" s="55" t="str">
        <f>UPPER("Week "&amp;IF(ROUNDUP(DAY(tbl_raw_data[[#This Row],[Updated_date]])/7,0)=5,4,ROUNDUP(DAY(tbl_raw_data[[#This Row],[Updated_date]])/7,0)))</f>
        <v>WEEK 4</v>
      </c>
      <c r="N5985" s="57" t="str">
        <f>UPPER(VLOOKUP(tbl_raw_data[[#This Row],[Analyst]],[1]setting!$A$1:$B$15,2,0))</f>
        <v>NITESH</v>
      </c>
      <c r="O5985" s="57" t="str">
        <f>UPPER(tbl_raw_data[[#This Row],[Outcome]])</f>
        <v>APPROVE</v>
      </c>
      <c r="P5985" s="57" t="str">
        <f>UPPER(tbl_raw_data[[#This Row],[Queue Name]])</f>
        <v>CONSUMER POST BUREAU</v>
      </c>
      <c r="Q5985" s="57" t="str">
        <f>IF(tbl_raw_data[[#This Row],[time_taken_in_mins]]&lt;=20,"SLA_MET","SLA_NOT_MET")</f>
        <v>SLA_NOT_MET</v>
      </c>
    </row>
    <row r="5986" spans="1:17" ht="15" customHeight="1" x14ac:dyDescent="0.25">
      <c r="A5986" s="17" t="s">
        <v>7130</v>
      </c>
      <c r="B5986" s="18">
        <v>45166.747175925928</v>
      </c>
      <c r="C5986" s="19">
        <v>45166.768182870372</v>
      </c>
      <c r="D5986" s="20" t="s">
        <v>13</v>
      </c>
      <c r="E5986" s="21" t="s">
        <v>41</v>
      </c>
      <c r="F5986" s="20" t="s">
        <v>55</v>
      </c>
      <c r="G5986" s="105" t="s">
        <v>29</v>
      </c>
      <c r="H59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6" s="48">
        <f>tbl_raw_data[[#This Row],[Date Actioned]]-tbl_raw_data[[#This Row],[Date Tagged]]</f>
        <v>2.1006944443797693E-2</v>
      </c>
      <c r="J5986" s="50">
        <f>HOUR(tbl_raw_data[[#This Row],[time_taken]])*60+MINUTE(tbl_raw_data[[#This Row],[time_taken]])+SECOND(tbl_raw_data[[#This Row],[time_taken]])/60</f>
        <v>30.25</v>
      </c>
      <c r="K5986" s="54">
        <f>DATE(YEAR(tbl_raw_data[[#This Row],[Date Actioned]]), MONTH(tbl_raw_data[[#This Row],[Date Actioned]]), DAY(tbl_raw_data[[#This Row],[Date Actioned]]))</f>
        <v>45166</v>
      </c>
      <c r="L5986" s="55" t="str">
        <f>UPPER(TEXT(tbl_raw_data[[#This Row],[Updated_date]],"MMMM"))</f>
        <v>AUGUST</v>
      </c>
      <c r="M5986" s="55" t="str">
        <f>UPPER("Week "&amp;IF(ROUNDUP(DAY(tbl_raw_data[[#This Row],[Updated_date]])/7,0)=5,4,ROUNDUP(DAY(tbl_raw_data[[#This Row],[Updated_date]])/7,0)))</f>
        <v>WEEK 4</v>
      </c>
      <c r="N5986" s="57" t="str">
        <f>UPPER(VLOOKUP(tbl_raw_data[[#This Row],[Analyst]],[1]setting!$A$1:$B$15,2,0))</f>
        <v>CAMERON</v>
      </c>
      <c r="O5986" s="57" t="str">
        <f>UPPER(tbl_raw_data[[#This Row],[Outcome]])</f>
        <v>APPROVE</v>
      </c>
      <c r="P5986" s="57" t="str">
        <f>UPPER(tbl_raw_data[[#This Row],[Queue Name]])</f>
        <v>CONSUMER POST BUREAU</v>
      </c>
      <c r="Q5986" s="57" t="str">
        <f>IF(tbl_raw_data[[#This Row],[time_taken_in_mins]]&lt;=20,"SLA_MET","SLA_NOT_MET")</f>
        <v>SLA_NOT_MET</v>
      </c>
    </row>
    <row r="5987" spans="1:17" ht="15" customHeight="1" x14ac:dyDescent="0.25">
      <c r="A5987" s="17" t="s">
        <v>5364</v>
      </c>
      <c r="B5987" s="18">
        <v>45166.749571759261</v>
      </c>
      <c r="C5987" s="19">
        <v>45166.759872685187</v>
      </c>
      <c r="D5987" s="20" t="s">
        <v>46</v>
      </c>
      <c r="E5987" s="21" t="s">
        <v>9</v>
      </c>
      <c r="F5987" s="20" t="s">
        <v>109</v>
      </c>
      <c r="G5987" s="105" t="s">
        <v>5362</v>
      </c>
      <c r="H59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7" s="48">
        <f>tbl_raw_data[[#This Row],[Date Actioned]]-tbl_raw_data[[#This Row],[Date Tagged]]</f>
        <v>1.0300925925548654E-2</v>
      </c>
      <c r="J5987" s="50">
        <f>HOUR(tbl_raw_data[[#This Row],[time_taken]])*60+MINUTE(tbl_raw_data[[#This Row],[time_taken]])+SECOND(tbl_raw_data[[#This Row],[time_taken]])/60</f>
        <v>14.833333333333334</v>
      </c>
      <c r="K5987" s="54">
        <f>DATE(YEAR(tbl_raw_data[[#This Row],[Date Actioned]]), MONTH(tbl_raw_data[[#This Row],[Date Actioned]]), DAY(tbl_raw_data[[#This Row],[Date Actioned]]))</f>
        <v>45166</v>
      </c>
      <c r="L5987" s="55" t="str">
        <f>UPPER(TEXT(tbl_raw_data[[#This Row],[Updated_date]],"MMMM"))</f>
        <v>AUGUST</v>
      </c>
      <c r="M5987" s="55" t="str">
        <f>UPPER("Week "&amp;IF(ROUNDUP(DAY(tbl_raw_data[[#This Row],[Updated_date]])/7,0)=5,4,ROUNDUP(DAY(tbl_raw_data[[#This Row],[Updated_date]])/7,0)))</f>
        <v>WEEK 4</v>
      </c>
      <c r="N5987" s="57" t="str">
        <f>UPPER(VLOOKUP(tbl_raw_data[[#This Row],[Analyst]],[1]setting!$A$1:$B$15,2,0))</f>
        <v>NAVED</v>
      </c>
      <c r="O5987" s="57" t="str">
        <f>UPPER(tbl_raw_data[[#This Row],[Outcome]])</f>
        <v>DECLINE</v>
      </c>
      <c r="P5987" s="57" t="str">
        <f>UPPER(tbl_raw_data[[#This Row],[Queue Name]])</f>
        <v>CONSUMER PRE BUREAU</v>
      </c>
      <c r="Q5987" s="57" t="str">
        <f>IF(tbl_raw_data[[#This Row],[time_taken_in_mins]]&lt;=20,"SLA_MET","SLA_NOT_MET")</f>
        <v>SLA_MET</v>
      </c>
    </row>
    <row r="5988" spans="1:17" ht="15" customHeight="1" x14ac:dyDescent="0.25">
      <c r="A5988" s="17" t="s">
        <v>1147</v>
      </c>
      <c r="B5988" s="18">
        <v>45166.759606481479</v>
      </c>
      <c r="C5988" s="19">
        <v>45166.763495370367</v>
      </c>
      <c r="D5988" s="20" t="s">
        <v>46</v>
      </c>
      <c r="E5988" s="21" t="s">
        <v>28</v>
      </c>
      <c r="F5988" s="20" t="s">
        <v>109</v>
      </c>
      <c r="G5988" s="105" t="s">
        <v>246</v>
      </c>
      <c r="H59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88" s="48">
        <f>tbl_raw_data[[#This Row],[Date Actioned]]-tbl_raw_data[[#This Row],[Date Tagged]]</f>
        <v>3.8888888884685002E-3</v>
      </c>
      <c r="J5988" s="50">
        <f>HOUR(tbl_raw_data[[#This Row],[time_taken]])*60+MINUTE(tbl_raw_data[[#This Row],[time_taken]])+SECOND(tbl_raw_data[[#This Row],[time_taken]])/60</f>
        <v>5.6</v>
      </c>
      <c r="K5988" s="54">
        <f>DATE(YEAR(tbl_raw_data[[#This Row],[Date Actioned]]), MONTH(tbl_raw_data[[#This Row],[Date Actioned]]), DAY(tbl_raw_data[[#This Row],[Date Actioned]]))</f>
        <v>45166</v>
      </c>
      <c r="L5988" s="55" t="str">
        <f>UPPER(TEXT(tbl_raw_data[[#This Row],[Updated_date]],"MMMM"))</f>
        <v>AUGUST</v>
      </c>
      <c r="M5988" s="55" t="str">
        <f>UPPER("Week "&amp;IF(ROUNDUP(DAY(tbl_raw_data[[#This Row],[Updated_date]])/7,0)=5,4,ROUNDUP(DAY(tbl_raw_data[[#This Row],[Updated_date]])/7,0)))</f>
        <v>WEEK 4</v>
      </c>
      <c r="N5988" s="57" t="str">
        <f>UPPER(VLOOKUP(tbl_raw_data[[#This Row],[Analyst]],[1]setting!$A$1:$B$15,2,0))</f>
        <v>NAVED</v>
      </c>
      <c r="O5988" s="57" t="str">
        <f>UPPER(tbl_raw_data[[#This Row],[Outcome]])</f>
        <v>DECLINE</v>
      </c>
      <c r="P5988" s="57" t="str">
        <f>UPPER(tbl_raw_data[[#This Row],[Queue Name]])</f>
        <v>CONSUMER EXISTING</v>
      </c>
      <c r="Q5988" s="57" t="str">
        <f>IF(tbl_raw_data[[#This Row],[time_taken_in_mins]]&lt;=20,"SLA_MET","SLA_NOT_MET")</f>
        <v>SLA_MET</v>
      </c>
    </row>
    <row r="5989" spans="1:17" ht="39" x14ac:dyDescent="0.25">
      <c r="A5989" s="17" t="s">
        <v>6893</v>
      </c>
      <c r="B5989" s="18">
        <v>45166.766192129631</v>
      </c>
      <c r="C5989" s="19">
        <v>45166.782916666663</v>
      </c>
      <c r="D5989" s="20" t="s">
        <v>8</v>
      </c>
      <c r="E5989" s="21" t="s">
        <v>28</v>
      </c>
      <c r="F5989" s="20" t="s">
        <v>254</v>
      </c>
      <c r="G5989" s="105" t="s">
        <v>493</v>
      </c>
      <c r="H59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5989" s="48">
        <f>tbl_raw_data[[#This Row],[Date Actioned]]-tbl_raw_data[[#This Row],[Date Tagged]]</f>
        <v>1.6724537032132503E-2</v>
      </c>
      <c r="J5989" s="50">
        <f>HOUR(tbl_raw_data[[#This Row],[time_taken]])*60+MINUTE(tbl_raw_data[[#This Row],[time_taken]])+SECOND(tbl_raw_data[[#This Row],[time_taken]])/60</f>
        <v>24.083333333333332</v>
      </c>
      <c r="K5989" s="54">
        <f>DATE(YEAR(tbl_raw_data[[#This Row],[Date Actioned]]), MONTH(tbl_raw_data[[#This Row],[Date Actioned]]), DAY(tbl_raw_data[[#This Row],[Date Actioned]]))</f>
        <v>45166</v>
      </c>
      <c r="L5989" s="55" t="str">
        <f>UPPER(TEXT(tbl_raw_data[[#This Row],[Updated_date]],"MMMM"))</f>
        <v>AUGUST</v>
      </c>
      <c r="M5989" s="55" t="str">
        <f>UPPER("Week "&amp;IF(ROUNDUP(DAY(tbl_raw_data[[#This Row],[Updated_date]])/7,0)=5,4,ROUNDUP(DAY(tbl_raw_data[[#This Row],[Updated_date]])/7,0)))</f>
        <v>WEEK 4</v>
      </c>
      <c r="N5989" s="57" t="str">
        <f>UPPER(VLOOKUP(tbl_raw_data[[#This Row],[Analyst]],[1]setting!$A$1:$B$15,2,0))</f>
        <v>FARDIN</v>
      </c>
      <c r="O5989" s="57" t="str">
        <f>UPPER(tbl_raw_data[[#This Row],[Outcome]])</f>
        <v>WITHDRAW</v>
      </c>
      <c r="P5989" s="57" t="str">
        <f>UPPER(tbl_raw_data[[#This Row],[Queue Name]])</f>
        <v>CONSUMER EXISTING</v>
      </c>
      <c r="Q5989" s="57" t="str">
        <f>IF(tbl_raw_data[[#This Row],[time_taken_in_mins]]&lt;=20,"SLA_MET","SLA_NOT_MET")</f>
        <v>SLA_NOT_MET</v>
      </c>
    </row>
    <row r="5990" spans="1:17" ht="15" customHeight="1" x14ac:dyDescent="0.25">
      <c r="A5990" s="17" t="s">
        <v>4403</v>
      </c>
      <c r="B5990" s="18">
        <v>45166.766909722224</v>
      </c>
      <c r="C5990" s="19">
        <v>45166.775289351855</v>
      </c>
      <c r="D5990" s="20" t="s">
        <v>8</v>
      </c>
      <c r="E5990" s="21" t="s">
        <v>41</v>
      </c>
      <c r="F5990" s="20" t="s">
        <v>109</v>
      </c>
      <c r="G5990" s="105" t="s">
        <v>4402</v>
      </c>
      <c r="H59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90" s="48">
        <f>tbl_raw_data[[#This Row],[Date Actioned]]-tbl_raw_data[[#This Row],[Date Tagged]]</f>
        <v>8.3796296312357299E-3</v>
      </c>
      <c r="J5990" s="50">
        <f>HOUR(tbl_raw_data[[#This Row],[time_taken]])*60+MINUTE(tbl_raw_data[[#This Row],[time_taken]])+SECOND(tbl_raw_data[[#This Row],[time_taken]])/60</f>
        <v>12.066666666666666</v>
      </c>
      <c r="K5990" s="54">
        <f>DATE(YEAR(tbl_raw_data[[#This Row],[Date Actioned]]), MONTH(tbl_raw_data[[#This Row],[Date Actioned]]), DAY(tbl_raw_data[[#This Row],[Date Actioned]]))</f>
        <v>45166</v>
      </c>
      <c r="L5990" s="55" t="str">
        <f>UPPER(TEXT(tbl_raw_data[[#This Row],[Updated_date]],"MMMM"))</f>
        <v>AUGUST</v>
      </c>
      <c r="M5990" s="55" t="str">
        <f>UPPER("Week "&amp;IF(ROUNDUP(DAY(tbl_raw_data[[#This Row],[Updated_date]])/7,0)=5,4,ROUNDUP(DAY(tbl_raw_data[[#This Row],[Updated_date]])/7,0)))</f>
        <v>WEEK 4</v>
      </c>
      <c r="N5990" s="57" t="str">
        <f>UPPER(VLOOKUP(tbl_raw_data[[#This Row],[Analyst]],[1]setting!$A$1:$B$15,2,0))</f>
        <v>NAVED</v>
      </c>
      <c r="O5990" s="57" t="str">
        <f>UPPER(tbl_raw_data[[#This Row],[Outcome]])</f>
        <v>WITHDRAW</v>
      </c>
      <c r="P5990" s="57" t="str">
        <f>UPPER(tbl_raw_data[[#This Row],[Queue Name]])</f>
        <v>CONSUMER POST BUREAU</v>
      </c>
      <c r="Q5990" s="57" t="str">
        <f>IF(tbl_raw_data[[#This Row],[time_taken_in_mins]]&lt;=20,"SLA_MET","SLA_NOT_MET")</f>
        <v>SLA_MET</v>
      </c>
    </row>
    <row r="5991" spans="1:17" ht="15" customHeight="1" x14ac:dyDescent="0.25">
      <c r="A5991" s="17" t="s">
        <v>1079</v>
      </c>
      <c r="B5991" s="18">
        <v>45166.768854166665</v>
      </c>
      <c r="C5991" s="19">
        <v>45166.772627314815</v>
      </c>
      <c r="D5991" s="20" t="s">
        <v>46</v>
      </c>
      <c r="E5991" s="21" t="s">
        <v>41</v>
      </c>
      <c r="F5991" s="20" t="s">
        <v>55</v>
      </c>
      <c r="G5991" s="105" t="s">
        <v>225</v>
      </c>
      <c r="H59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1" s="48">
        <f>tbl_raw_data[[#This Row],[Date Actioned]]-tbl_raw_data[[#This Row],[Date Tagged]]</f>
        <v>3.7731481497758068E-3</v>
      </c>
      <c r="J5991" s="50">
        <f>HOUR(tbl_raw_data[[#This Row],[time_taken]])*60+MINUTE(tbl_raw_data[[#This Row],[time_taken]])+SECOND(tbl_raw_data[[#This Row],[time_taken]])/60</f>
        <v>5.4333333333333336</v>
      </c>
      <c r="K5991" s="54">
        <f>DATE(YEAR(tbl_raw_data[[#This Row],[Date Actioned]]), MONTH(tbl_raw_data[[#This Row],[Date Actioned]]), DAY(tbl_raw_data[[#This Row],[Date Actioned]]))</f>
        <v>45166</v>
      </c>
      <c r="L5991" s="55" t="str">
        <f>UPPER(TEXT(tbl_raw_data[[#This Row],[Updated_date]],"MMMM"))</f>
        <v>AUGUST</v>
      </c>
      <c r="M5991" s="55" t="str">
        <f>UPPER("Week "&amp;IF(ROUNDUP(DAY(tbl_raw_data[[#This Row],[Updated_date]])/7,0)=5,4,ROUNDUP(DAY(tbl_raw_data[[#This Row],[Updated_date]])/7,0)))</f>
        <v>WEEK 4</v>
      </c>
      <c r="N5991" s="57" t="str">
        <f>UPPER(VLOOKUP(tbl_raw_data[[#This Row],[Analyst]],[1]setting!$A$1:$B$15,2,0))</f>
        <v>CAMERON</v>
      </c>
      <c r="O5991" s="57" t="str">
        <f>UPPER(tbl_raw_data[[#This Row],[Outcome]])</f>
        <v>DECLINE</v>
      </c>
      <c r="P5991" s="57" t="str">
        <f>UPPER(tbl_raw_data[[#This Row],[Queue Name]])</f>
        <v>CONSUMER POST BUREAU</v>
      </c>
      <c r="Q5991" s="57" t="str">
        <f>IF(tbl_raw_data[[#This Row],[time_taken_in_mins]]&lt;=20,"SLA_MET","SLA_NOT_MET")</f>
        <v>SLA_MET</v>
      </c>
    </row>
    <row r="5992" spans="1:17" ht="15" customHeight="1" x14ac:dyDescent="0.25">
      <c r="A5992" s="17" t="s">
        <v>1125</v>
      </c>
      <c r="B5992" s="18">
        <v>45166.770312499997</v>
      </c>
      <c r="C5992" s="19">
        <v>45166.774178240739</v>
      </c>
      <c r="D5992" s="20" t="s">
        <v>8</v>
      </c>
      <c r="E5992" s="21" t="s">
        <v>9</v>
      </c>
      <c r="F5992" s="20" t="s">
        <v>55</v>
      </c>
      <c r="G5992" s="105" t="s">
        <v>234</v>
      </c>
      <c r="H59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92" s="48">
        <f>tbl_raw_data[[#This Row],[Date Actioned]]-tbl_raw_data[[#This Row],[Date Tagged]]</f>
        <v>3.8657407421851531E-3</v>
      </c>
      <c r="J5992" s="50">
        <f>HOUR(tbl_raw_data[[#This Row],[time_taken]])*60+MINUTE(tbl_raw_data[[#This Row],[time_taken]])+SECOND(tbl_raw_data[[#This Row],[time_taken]])/60</f>
        <v>5.5666666666666664</v>
      </c>
      <c r="K5992" s="54">
        <f>DATE(YEAR(tbl_raw_data[[#This Row],[Date Actioned]]), MONTH(tbl_raw_data[[#This Row],[Date Actioned]]), DAY(tbl_raw_data[[#This Row],[Date Actioned]]))</f>
        <v>45166</v>
      </c>
      <c r="L5992" s="55" t="str">
        <f>UPPER(TEXT(tbl_raw_data[[#This Row],[Updated_date]],"MMMM"))</f>
        <v>AUGUST</v>
      </c>
      <c r="M5992" s="55" t="str">
        <f>UPPER("Week "&amp;IF(ROUNDUP(DAY(tbl_raw_data[[#This Row],[Updated_date]])/7,0)=5,4,ROUNDUP(DAY(tbl_raw_data[[#This Row],[Updated_date]])/7,0)))</f>
        <v>WEEK 4</v>
      </c>
      <c r="N5992" s="57" t="str">
        <f>UPPER(VLOOKUP(tbl_raw_data[[#This Row],[Analyst]],[1]setting!$A$1:$B$15,2,0))</f>
        <v>CAMERON</v>
      </c>
      <c r="O5992" s="57" t="str">
        <f>UPPER(tbl_raw_data[[#This Row],[Outcome]])</f>
        <v>WITHDRAW</v>
      </c>
      <c r="P5992" s="57" t="str">
        <f>UPPER(tbl_raw_data[[#This Row],[Queue Name]])</f>
        <v>CONSUMER PRE BUREAU</v>
      </c>
      <c r="Q5992" s="57" t="str">
        <f>IF(tbl_raw_data[[#This Row],[time_taken_in_mins]]&lt;=20,"SLA_MET","SLA_NOT_MET")</f>
        <v>SLA_MET</v>
      </c>
    </row>
    <row r="5993" spans="1:17" ht="15" customHeight="1" x14ac:dyDescent="0.25">
      <c r="A5993" s="17" t="s">
        <v>4437</v>
      </c>
      <c r="B5993" s="18">
        <v>45166.774386574078</v>
      </c>
      <c r="C5993" s="19">
        <v>45166.782847222225</v>
      </c>
      <c r="D5993" s="20" t="s">
        <v>8</v>
      </c>
      <c r="E5993" s="21" t="s">
        <v>9</v>
      </c>
      <c r="F5993" s="20" t="s">
        <v>55</v>
      </c>
      <c r="G5993" s="105" t="s">
        <v>1052</v>
      </c>
      <c r="H59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5993" s="48">
        <f>tbl_raw_data[[#This Row],[Date Actioned]]-tbl_raw_data[[#This Row],[Date Tagged]]</f>
        <v>8.4606481468654238E-3</v>
      </c>
      <c r="J5993" s="50">
        <f>HOUR(tbl_raw_data[[#This Row],[time_taken]])*60+MINUTE(tbl_raw_data[[#This Row],[time_taken]])+SECOND(tbl_raw_data[[#This Row],[time_taken]])/60</f>
        <v>12.183333333333334</v>
      </c>
      <c r="K5993" s="54">
        <f>DATE(YEAR(tbl_raw_data[[#This Row],[Date Actioned]]), MONTH(tbl_raw_data[[#This Row],[Date Actioned]]), DAY(tbl_raw_data[[#This Row],[Date Actioned]]))</f>
        <v>45166</v>
      </c>
      <c r="L5993" s="55" t="str">
        <f>UPPER(TEXT(tbl_raw_data[[#This Row],[Updated_date]],"MMMM"))</f>
        <v>AUGUST</v>
      </c>
      <c r="M5993" s="55" t="str">
        <f>UPPER("Week "&amp;IF(ROUNDUP(DAY(tbl_raw_data[[#This Row],[Updated_date]])/7,0)=5,4,ROUNDUP(DAY(tbl_raw_data[[#This Row],[Updated_date]])/7,0)))</f>
        <v>WEEK 4</v>
      </c>
      <c r="N5993" s="57" t="str">
        <f>UPPER(VLOOKUP(tbl_raw_data[[#This Row],[Analyst]],[1]setting!$A$1:$B$15,2,0))</f>
        <v>CAMERON</v>
      </c>
      <c r="O5993" s="57" t="str">
        <f>UPPER(tbl_raw_data[[#This Row],[Outcome]])</f>
        <v>WITHDRAW</v>
      </c>
      <c r="P5993" s="57" t="str">
        <f>UPPER(tbl_raw_data[[#This Row],[Queue Name]])</f>
        <v>CONSUMER PRE BUREAU</v>
      </c>
      <c r="Q5993" s="57" t="str">
        <f>IF(tbl_raw_data[[#This Row],[time_taken_in_mins]]&lt;=20,"SLA_MET","SLA_NOT_MET")</f>
        <v>SLA_MET</v>
      </c>
    </row>
    <row r="5994" spans="1:17" ht="15" customHeight="1" x14ac:dyDescent="0.25">
      <c r="A5994" s="17" t="s">
        <v>3304</v>
      </c>
      <c r="B5994" s="18">
        <v>45166.775439814817</v>
      </c>
      <c r="C5994" s="19">
        <v>45166.782233796293</v>
      </c>
      <c r="D5994" s="20" t="s">
        <v>13</v>
      </c>
      <c r="E5994" s="21" t="s">
        <v>28</v>
      </c>
      <c r="F5994" s="20" t="s">
        <v>168</v>
      </c>
      <c r="G5994" s="105"/>
      <c r="H59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94" s="48">
        <f>tbl_raw_data[[#This Row],[Date Actioned]]-tbl_raw_data[[#This Row],[Date Tagged]]</f>
        <v>6.7939814762212336E-3</v>
      </c>
      <c r="J5994" s="50">
        <f>HOUR(tbl_raw_data[[#This Row],[time_taken]])*60+MINUTE(tbl_raw_data[[#This Row],[time_taken]])+SECOND(tbl_raw_data[[#This Row],[time_taken]])/60</f>
        <v>9.7833333333333332</v>
      </c>
      <c r="K5994" s="54">
        <f>DATE(YEAR(tbl_raw_data[[#This Row],[Date Actioned]]), MONTH(tbl_raw_data[[#This Row],[Date Actioned]]), DAY(tbl_raw_data[[#This Row],[Date Actioned]]))</f>
        <v>45166</v>
      </c>
      <c r="L5994" s="55" t="str">
        <f>UPPER(TEXT(tbl_raw_data[[#This Row],[Updated_date]],"MMMM"))</f>
        <v>AUGUST</v>
      </c>
      <c r="M5994" s="55" t="str">
        <f>UPPER("Week "&amp;IF(ROUNDUP(DAY(tbl_raw_data[[#This Row],[Updated_date]])/7,0)=5,4,ROUNDUP(DAY(tbl_raw_data[[#This Row],[Updated_date]])/7,0)))</f>
        <v>WEEK 4</v>
      </c>
      <c r="N5994" s="57" t="str">
        <f>UPPER(VLOOKUP(tbl_raw_data[[#This Row],[Analyst]],[1]setting!$A$1:$B$15,2,0))</f>
        <v>MERCEDES</v>
      </c>
      <c r="O5994" s="57" t="str">
        <f>UPPER(tbl_raw_data[[#This Row],[Outcome]])</f>
        <v>APPROVE</v>
      </c>
      <c r="P5994" s="57" t="str">
        <f>UPPER(tbl_raw_data[[#This Row],[Queue Name]])</f>
        <v>CONSUMER EXISTING</v>
      </c>
      <c r="Q5994" s="57" t="str">
        <f>IF(tbl_raw_data[[#This Row],[time_taken_in_mins]]&lt;=20,"SLA_MET","SLA_NOT_MET")</f>
        <v>SLA_MET</v>
      </c>
    </row>
    <row r="5995" spans="1:17" ht="15" customHeight="1" x14ac:dyDescent="0.25">
      <c r="A5995" s="17" t="s">
        <v>1731</v>
      </c>
      <c r="B5995" s="18">
        <v>45166.777407407404</v>
      </c>
      <c r="C5995" s="19">
        <v>45166.782106481478</v>
      </c>
      <c r="D5995" s="20" t="s">
        <v>13</v>
      </c>
      <c r="E5995" s="21" t="s">
        <v>9</v>
      </c>
      <c r="F5995" s="20" t="s">
        <v>109</v>
      </c>
      <c r="G5995" s="105" t="s">
        <v>147</v>
      </c>
      <c r="H59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5" s="48">
        <f>tbl_raw_data[[#This Row],[Date Actioned]]-tbl_raw_data[[#This Row],[Date Tagged]]</f>
        <v>4.6990740738692693E-3</v>
      </c>
      <c r="J5995" s="50">
        <f>HOUR(tbl_raw_data[[#This Row],[time_taken]])*60+MINUTE(tbl_raw_data[[#This Row],[time_taken]])+SECOND(tbl_raw_data[[#This Row],[time_taken]])/60</f>
        <v>6.7666666666666666</v>
      </c>
      <c r="K5995" s="54">
        <f>DATE(YEAR(tbl_raw_data[[#This Row],[Date Actioned]]), MONTH(tbl_raw_data[[#This Row],[Date Actioned]]), DAY(tbl_raw_data[[#This Row],[Date Actioned]]))</f>
        <v>45166</v>
      </c>
      <c r="L5995" s="55" t="str">
        <f>UPPER(TEXT(tbl_raw_data[[#This Row],[Updated_date]],"MMMM"))</f>
        <v>AUGUST</v>
      </c>
      <c r="M5995" s="55" t="str">
        <f>UPPER("Week "&amp;IF(ROUNDUP(DAY(tbl_raw_data[[#This Row],[Updated_date]])/7,0)=5,4,ROUNDUP(DAY(tbl_raw_data[[#This Row],[Updated_date]])/7,0)))</f>
        <v>WEEK 4</v>
      </c>
      <c r="N5995" s="57" t="str">
        <f>UPPER(VLOOKUP(tbl_raw_data[[#This Row],[Analyst]],[1]setting!$A$1:$B$15,2,0))</f>
        <v>NAVED</v>
      </c>
      <c r="O5995" s="57" t="str">
        <f>UPPER(tbl_raw_data[[#This Row],[Outcome]])</f>
        <v>APPROVE</v>
      </c>
      <c r="P5995" s="57" t="str">
        <f>UPPER(tbl_raw_data[[#This Row],[Queue Name]])</f>
        <v>CONSUMER PRE BUREAU</v>
      </c>
      <c r="Q5995" s="57" t="str">
        <f>IF(tbl_raw_data[[#This Row],[time_taken_in_mins]]&lt;=20,"SLA_MET","SLA_NOT_MET")</f>
        <v>SLA_MET</v>
      </c>
    </row>
    <row r="5996" spans="1:17" ht="15" customHeight="1" x14ac:dyDescent="0.25">
      <c r="A5996" s="17" t="s">
        <v>5957</v>
      </c>
      <c r="B5996" s="18">
        <v>45166.777696759258</v>
      </c>
      <c r="C5996" s="19">
        <v>45166.789467592593</v>
      </c>
      <c r="D5996" s="20" t="s">
        <v>13</v>
      </c>
      <c r="E5996" s="21" t="s">
        <v>41</v>
      </c>
      <c r="F5996" s="20" t="s">
        <v>254</v>
      </c>
      <c r="G5996" s="105" t="s">
        <v>29</v>
      </c>
      <c r="H59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6" s="48">
        <f>tbl_raw_data[[#This Row],[Date Actioned]]-tbl_raw_data[[#This Row],[Date Tagged]]</f>
        <v>1.1770833334594499E-2</v>
      </c>
      <c r="J5996" s="50">
        <f>HOUR(tbl_raw_data[[#This Row],[time_taken]])*60+MINUTE(tbl_raw_data[[#This Row],[time_taken]])+SECOND(tbl_raw_data[[#This Row],[time_taken]])/60</f>
        <v>16.95</v>
      </c>
      <c r="K5996" s="54">
        <f>DATE(YEAR(tbl_raw_data[[#This Row],[Date Actioned]]), MONTH(tbl_raw_data[[#This Row],[Date Actioned]]), DAY(tbl_raw_data[[#This Row],[Date Actioned]]))</f>
        <v>45166</v>
      </c>
      <c r="L5996" s="55" t="str">
        <f>UPPER(TEXT(tbl_raw_data[[#This Row],[Updated_date]],"MMMM"))</f>
        <v>AUGUST</v>
      </c>
      <c r="M5996" s="55" t="str">
        <f>UPPER("Week "&amp;IF(ROUNDUP(DAY(tbl_raw_data[[#This Row],[Updated_date]])/7,0)=5,4,ROUNDUP(DAY(tbl_raw_data[[#This Row],[Updated_date]])/7,0)))</f>
        <v>WEEK 4</v>
      </c>
      <c r="N5996" s="57" t="str">
        <f>UPPER(VLOOKUP(tbl_raw_data[[#This Row],[Analyst]],[1]setting!$A$1:$B$15,2,0))</f>
        <v>FARDIN</v>
      </c>
      <c r="O5996" s="57" t="str">
        <f>UPPER(tbl_raw_data[[#This Row],[Outcome]])</f>
        <v>APPROVE</v>
      </c>
      <c r="P5996" s="57" t="str">
        <f>UPPER(tbl_raw_data[[#This Row],[Queue Name]])</f>
        <v>CONSUMER POST BUREAU</v>
      </c>
      <c r="Q5996" s="57" t="str">
        <f>IF(tbl_raw_data[[#This Row],[time_taken_in_mins]]&lt;=20,"SLA_MET","SLA_NOT_MET")</f>
        <v>SLA_MET</v>
      </c>
    </row>
    <row r="5997" spans="1:17" ht="15" customHeight="1" x14ac:dyDescent="0.25">
      <c r="A5997" s="17" t="s">
        <v>1327</v>
      </c>
      <c r="B5997" s="18">
        <v>45166.781331018516</v>
      </c>
      <c r="C5997" s="19">
        <v>45166.785497685189</v>
      </c>
      <c r="D5997" s="20" t="s">
        <v>8</v>
      </c>
      <c r="E5997" s="21" t="s">
        <v>9</v>
      </c>
      <c r="F5997" s="20" t="s">
        <v>55</v>
      </c>
      <c r="G5997" s="105" t="s">
        <v>1325</v>
      </c>
      <c r="H59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5997" s="48">
        <f>tbl_raw_data[[#This Row],[Date Actioned]]-tbl_raw_data[[#This Row],[Date Tagged]]</f>
        <v>4.1666666729724966E-3</v>
      </c>
      <c r="J5997" s="50">
        <f>HOUR(tbl_raw_data[[#This Row],[time_taken]])*60+MINUTE(tbl_raw_data[[#This Row],[time_taken]])+SECOND(tbl_raw_data[[#This Row],[time_taken]])/60</f>
        <v>6</v>
      </c>
      <c r="K5997" s="54">
        <f>DATE(YEAR(tbl_raw_data[[#This Row],[Date Actioned]]), MONTH(tbl_raw_data[[#This Row],[Date Actioned]]), DAY(tbl_raw_data[[#This Row],[Date Actioned]]))</f>
        <v>45166</v>
      </c>
      <c r="L5997" s="55" t="str">
        <f>UPPER(TEXT(tbl_raw_data[[#This Row],[Updated_date]],"MMMM"))</f>
        <v>AUGUST</v>
      </c>
      <c r="M5997" s="55" t="str">
        <f>UPPER("Week "&amp;IF(ROUNDUP(DAY(tbl_raw_data[[#This Row],[Updated_date]])/7,0)=5,4,ROUNDUP(DAY(tbl_raw_data[[#This Row],[Updated_date]])/7,0)))</f>
        <v>WEEK 4</v>
      </c>
      <c r="N5997" s="57" t="str">
        <f>UPPER(VLOOKUP(tbl_raw_data[[#This Row],[Analyst]],[1]setting!$A$1:$B$15,2,0))</f>
        <v>CAMERON</v>
      </c>
      <c r="O5997" s="57" t="str">
        <f>UPPER(tbl_raw_data[[#This Row],[Outcome]])</f>
        <v>WITHDRAW</v>
      </c>
      <c r="P5997" s="57" t="str">
        <f>UPPER(tbl_raw_data[[#This Row],[Queue Name]])</f>
        <v>CONSUMER PRE BUREAU</v>
      </c>
      <c r="Q5997" s="57" t="str">
        <f>IF(tbl_raw_data[[#This Row],[time_taken_in_mins]]&lt;=20,"SLA_MET","SLA_NOT_MET")</f>
        <v>SLA_MET</v>
      </c>
    </row>
    <row r="5998" spans="1:17" ht="15" customHeight="1" x14ac:dyDescent="0.25">
      <c r="A5998" s="17" t="s">
        <v>4173</v>
      </c>
      <c r="B5998" s="18">
        <v>45166.785810185182</v>
      </c>
      <c r="C5998" s="19">
        <v>45166.793819444443</v>
      </c>
      <c r="D5998" s="20" t="s">
        <v>46</v>
      </c>
      <c r="E5998" s="21" t="s">
        <v>28</v>
      </c>
      <c r="F5998" s="20" t="s">
        <v>109</v>
      </c>
      <c r="G5998" s="105" t="s">
        <v>1150</v>
      </c>
      <c r="H59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5998" s="48">
        <f>tbl_raw_data[[#This Row],[Date Actioned]]-tbl_raw_data[[#This Row],[Date Tagged]]</f>
        <v>8.0092592615983449E-3</v>
      </c>
      <c r="J5998" s="50">
        <f>HOUR(tbl_raw_data[[#This Row],[time_taken]])*60+MINUTE(tbl_raw_data[[#This Row],[time_taken]])+SECOND(tbl_raw_data[[#This Row],[time_taken]])/60</f>
        <v>11.533333333333333</v>
      </c>
      <c r="K5998" s="54">
        <f>DATE(YEAR(tbl_raw_data[[#This Row],[Date Actioned]]), MONTH(tbl_raw_data[[#This Row],[Date Actioned]]), DAY(tbl_raw_data[[#This Row],[Date Actioned]]))</f>
        <v>45166</v>
      </c>
      <c r="L5998" s="55" t="str">
        <f>UPPER(TEXT(tbl_raw_data[[#This Row],[Updated_date]],"MMMM"))</f>
        <v>AUGUST</v>
      </c>
      <c r="M5998" s="55" t="str">
        <f>UPPER("Week "&amp;IF(ROUNDUP(DAY(tbl_raw_data[[#This Row],[Updated_date]])/7,0)=5,4,ROUNDUP(DAY(tbl_raw_data[[#This Row],[Updated_date]])/7,0)))</f>
        <v>WEEK 4</v>
      </c>
      <c r="N5998" s="57" t="str">
        <f>UPPER(VLOOKUP(tbl_raw_data[[#This Row],[Analyst]],[1]setting!$A$1:$B$15,2,0))</f>
        <v>NAVED</v>
      </c>
      <c r="O5998" s="57" t="str">
        <f>UPPER(tbl_raw_data[[#This Row],[Outcome]])</f>
        <v>DECLINE</v>
      </c>
      <c r="P5998" s="57" t="str">
        <f>UPPER(tbl_raw_data[[#This Row],[Queue Name]])</f>
        <v>CONSUMER EXISTING</v>
      </c>
      <c r="Q5998" s="57" t="str">
        <f>IF(tbl_raw_data[[#This Row],[time_taken_in_mins]]&lt;=20,"SLA_MET","SLA_NOT_MET")</f>
        <v>SLA_MET</v>
      </c>
    </row>
    <row r="5999" spans="1:17" ht="15" customHeight="1" x14ac:dyDescent="0.25">
      <c r="A5999" s="17" t="s">
        <v>1698</v>
      </c>
      <c r="B5999" s="18">
        <v>45166.787627314814</v>
      </c>
      <c r="C5999" s="19">
        <v>45166.792291666665</v>
      </c>
      <c r="D5999" s="20" t="s">
        <v>8</v>
      </c>
      <c r="E5999" s="21" t="s">
        <v>41</v>
      </c>
      <c r="F5999" s="20" t="s">
        <v>168</v>
      </c>
      <c r="G5999" s="105"/>
      <c r="H59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5999" s="48">
        <f>tbl_raw_data[[#This Row],[Date Actioned]]-tbl_raw_data[[#This Row],[Date Tagged]]</f>
        <v>4.6643518508062698E-3</v>
      </c>
      <c r="J5999" s="50">
        <f>HOUR(tbl_raw_data[[#This Row],[time_taken]])*60+MINUTE(tbl_raw_data[[#This Row],[time_taken]])+SECOND(tbl_raw_data[[#This Row],[time_taken]])/60</f>
        <v>6.7166666666666668</v>
      </c>
      <c r="K5999" s="54">
        <f>DATE(YEAR(tbl_raw_data[[#This Row],[Date Actioned]]), MONTH(tbl_raw_data[[#This Row],[Date Actioned]]), DAY(tbl_raw_data[[#This Row],[Date Actioned]]))</f>
        <v>45166</v>
      </c>
      <c r="L5999" s="55" t="str">
        <f>UPPER(TEXT(tbl_raw_data[[#This Row],[Updated_date]],"MMMM"))</f>
        <v>AUGUST</v>
      </c>
      <c r="M5999" s="55" t="str">
        <f>UPPER("Week "&amp;IF(ROUNDUP(DAY(tbl_raw_data[[#This Row],[Updated_date]])/7,0)=5,4,ROUNDUP(DAY(tbl_raw_data[[#This Row],[Updated_date]])/7,0)))</f>
        <v>WEEK 4</v>
      </c>
      <c r="N5999" s="57" t="str">
        <f>UPPER(VLOOKUP(tbl_raw_data[[#This Row],[Analyst]],[1]setting!$A$1:$B$15,2,0))</f>
        <v>MERCEDES</v>
      </c>
      <c r="O5999" s="57" t="str">
        <f>UPPER(tbl_raw_data[[#This Row],[Outcome]])</f>
        <v>WITHDRAW</v>
      </c>
      <c r="P5999" s="57" t="str">
        <f>UPPER(tbl_raw_data[[#This Row],[Queue Name]])</f>
        <v>CONSUMER POST BUREAU</v>
      </c>
      <c r="Q5999" s="57" t="str">
        <f>IF(tbl_raw_data[[#This Row],[time_taken_in_mins]]&lt;=20,"SLA_MET","SLA_NOT_MET")</f>
        <v>SLA_MET</v>
      </c>
    </row>
    <row r="6000" spans="1:17" ht="15" customHeight="1" x14ac:dyDescent="0.25">
      <c r="A6000" s="17" t="s">
        <v>6775</v>
      </c>
      <c r="B6000" s="18">
        <v>45166.788587962961</v>
      </c>
      <c r="C6000" s="19">
        <v>45166.804143518515</v>
      </c>
      <c r="D6000" s="20" t="s">
        <v>46</v>
      </c>
      <c r="E6000" s="21" t="s">
        <v>41</v>
      </c>
      <c r="F6000" s="20" t="s">
        <v>254</v>
      </c>
      <c r="G6000" s="105"/>
      <c r="H60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0" s="48">
        <f>tbl_raw_data[[#This Row],[Date Actioned]]-tbl_raw_data[[#This Row],[Date Tagged]]</f>
        <v>1.5555555553874001E-2</v>
      </c>
      <c r="J6000" s="50">
        <f>HOUR(tbl_raw_data[[#This Row],[time_taken]])*60+MINUTE(tbl_raw_data[[#This Row],[time_taken]])+SECOND(tbl_raw_data[[#This Row],[time_taken]])/60</f>
        <v>22.4</v>
      </c>
      <c r="K6000" s="54">
        <f>DATE(YEAR(tbl_raw_data[[#This Row],[Date Actioned]]), MONTH(tbl_raw_data[[#This Row],[Date Actioned]]), DAY(tbl_raw_data[[#This Row],[Date Actioned]]))</f>
        <v>45166</v>
      </c>
      <c r="L6000" s="55" t="str">
        <f>UPPER(TEXT(tbl_raw_data[[#This Row],[Updated_date]],"MMMM"))</f>
        <v>AUGUST</v>
      </c>
      <c r="M6000" s="55" t="str">
        <f>UPPER("Week "&amp;IF(ROUNDUP(DAY(tbl_raw_data[[#This Row],[Updated_date]])/7,0)=5,4,ROUNDUP(DAY(tbl_raw_data[[#This Row],[Updated_date]])/7,0)))</f>
        <v>WEEK 4</v>
      </c>
      <c r="N6000" s="57" t="str">
        <f>UPPER(VLOOKUP(tbl_raw_data[[#This Row],[Analyst]],[1]setting!$A$1:$B$15,2,0))</f>
        <v>FARDIN</v>
      </c>
      <c r="O6000" s="57" t="str">
        <f>UPPER(tbl_raw_data[[#This Row],[Outcome]])</f>
        <v>DECLINE</v>
      </c>
      <c r="P6000" s="57" t="str">
        <f>UPPER(tbl_raw_data[[#This Row],[Queue Name]])</f>
        <v>CONSUMER POST BUREAU</v>
      </c>
      <c r="Q6000" s="57" t="str">
        <f>IF(tbl_raw_data[[#This Row],[time_taken_in_mins]]&lt;=20,"SLA_MET","SLA_NOT_MET")</f>
        <v>SLA_NOT_MET</v>
      </c>
    </row>
    <row r="6001" spans="1:17" ht="15" customHeight="1" x14ac:dyDescent="0.25">
      <c r="A6001" s="17" t="s">
        <v>1047</v>
      </c>
      <c r="B6001" s="18">
        <v>45166.790208333332</v>
      </c>
      <c r="C6001" s="19">
        <v>45166.793946759259</v>
      </c>
      <c r="D6001" s="20" t="s">
        <v>8</v>
      </c>
      <c r="E6001" s="21" t="s">
        <v>9</v>
      </c>
      <c r="F6001" s="20" t="s">
        <v>55</v>
      </c>
      <c r="G6001" s="105" t="s">
        <v>234</v>
      </c>
      <c r="H60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01" s="48">
        <f>tbl_raw_data[[#This Row],[Date Actioned]]-tbl_raw_data[[#This Row],[Date Tagged]]</f>
        <v>3.7384259267128073E-3</v>
      </c>
      <c r="J6001" s="50">
        <f>HOUR(tbl_raw_data[[#This Row],[time_taken]])*60+MINUTE(tbl_raw_data[[#This Row],[time_taken]])+SECOND(tbl_raw_data[[#This Row],[time_taken]])/60</f>
        <v>5.3833333333333337</v>
      </c>
      <c r="K6001" s="54">
        <f>DATE(YEAR(tbl_raw_data[[#This Row],[Date Actioned]]), MONTH(tbl_raw_data[[#This Row],[Date Actioned]]), DAY(tbl_raw_data[[#This Row],[Date Actioned]]))</f>
        <v>45166</v>
      </c>
      <c r="L6001" s="55" t="str">
        <f>UPPER(TEXT(tbl_raw_data[[#This Row],[Updated_date]],"MMMM"))</f>
        <v>AUGUST</v>
      </c>
      <c r="M6001" s="55" t="str">
        <f>UPPER("Week "&amp;IF(ROUNDUP(DAY(tbl_raw_data[[#This Row],[Updated_date]])/7,0)=5,4,ROUNDUP(DAY(tbl_raw_data[[#This Row],[Updated_date]])/7,0)))</f>
        <v>WEEK 4</v>
      </c>
      <c r="N6001" s="57" t="str">
        <f>UPPER(VLOOKUP(tbl_raw_data[[#This Row],[Analyst]],[1]setting!$A$1:$B$15,2,0))</f>
        <v>CAMERON</v>
      </c>
      <c r="O6001" s="57" t="str">
        <f>UPPER(tbl_raw_data[[#This Row],[Outcome]])</f>
        <v>WITHDRAW</v>
      </c>
      <c r="P6001" s="57" t="str">
        <f>UPPER(tbl_raw_data[[#This Row],[Queue Name]])</f>
        <v>CONSUMER PRE BUREAU</v>
      </c>
      <c r="Q6001" s="57" t="str">
        <f>IF(tbl_raw_data[[#This Row],[time_taken_in_mins]]&lt;=20,"SLA_MET","SLA_NOT_MET")</f>
        <v>SLA_MET</v>
      </c>
    </row>
    <row r="6002" spans="1:17" ht="15" customHeight="1" x14ac:dyDescent="0.25">
      <c r="A6002" s="17" t="s">
        <v>745</v>
      </c>
      <c r="B6002" s="18">
        <v>45166.794606481482</v>
      </c>
      <c r="C6002" s="19">
        <v>45166.797847222224</v>
      </c>
      <c r="D6002" s="20" t="s">
        <v>13</v>
      </c>
      <c r="E6002" s="21" t="s">
        <v>28</v>
      </c>
      <c r="F6002" s="20" t="s">
        <v>55</v>
      </c>
      <c r="G6002" s="105" t="s">
        <v>744</v>
      </c>
      <c r="H60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2" s="48">
        <f>tbl_raw_data[[#This Row],[Date Actioned]]-tbl_raw_data[[#This Row],[Date Tagged]]</f>
        <v>3.2407407416030765E-3</v>
      </c>
      <c r="J6002" s="50">
        <f>HOUR(tbl_raw_data[[#This Row],[time_taken]])*60+MINUTE(tbl_raw_data[[#This Row],[time_taken]])+SECOND(tbl_raw_data[[#This Row],[time_taken]])/60</f>
        <v>4.666666666666667</v>
      </c>
      <c r="K6002" s="54">
        <f>DATE(YEAR(tbl_raw_data[[#This Row],[Date Actioned]]), MONTH(tbl_raw_data[[#This Row],[Date Actioned]]), DAY(tbl_raw_data[[#This Row],[Date Actioned]]))</f>
        <v>45166</v>
      </c>
      <c r="L6002" s="55" t="str">
        <f>UPPER(TEXT(tbl_raw_data[[#This Row],[Updated_date]],"MMMM"))</f>
        <v>AUGUST</v>
      </c>
      <c r="M6002" s="55" t="str">
        <f>UPPER("Week "&amp;IF(ROUNDUP(DAY(tbl_raw_data[[#This Row],[Updated_date]])/7,0)=5,4,ROUNDUP(DAY(tbl_raw_data[[#This Row],[Updated_date]])/7,0)))</f>
        <v>WEEK 4</v>
      </c>
      <c r="N6002" s="57" t="str">
        <f>UPPER(VLOOKUP(tbl_raw_data[[#This Row],[Analyst]],[1]setting!$A$1:$B$15,2,0))</f>
        <v>CAMERON</v>
      </c>
      <c r="O6002" s="57" t="str">
        <f>UPPER(tbl_raw_data[[#This Row],[Outcome]])</f>
        <v>APPROVE</v>
      </c>
      <c r="P6002" s="57" t="str">
        <f>UPPER(tbl_raw_data[[#This Row],[Queue Name]])</f>
        <v>CONSUMER EXISTING</v>
      </c>
      <c r="Q6002" s="57" t="str">
        <f>IF(tbl_raw_data[[#This Row],[time_taken_in_mins]]&lt;=20,"SLA_MET","SLA_NOT_MET")</f>
        <v>SLA_MET</v>
      </c>
    </row>
    <row r="6003" spans="1:17" ht="26.25" x14ac:dyDescent="0.25">
      <c r="A6003" s="17" t="s">
        <v>2602</v>
      </c>
      <c r="B6003" s="18">
        <v>45166.795763888891</v>
      </c>
      <c r="C6003" s="19">
        <v>45166.801574074074</v>
      </c>
      <c r="D6003" s="20" t="s">
        <v>8</v>
      </c>
      <c r="E6003" s="21" t="s">
        <v>28</v>
      </c>
      <c r="F6003" s="20" t="s">
        <v>55</v>
      </c>
      <c r="G6003" s="105" t="s">
        <v>96</v>
      </c>
      <c r="H60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03" s="48">
        <f>tbl_raw_data[[#This Row],[Date Actioned]]-tbl_raw_data[[#This Row],[Date Tagged]]</f>
        <v>5.8101851827814244E-3</v>
      </c>
      <c r="J6003" s="50">
        <f>HOUR(tbl_raw_data[[#This Row],[time_taken]])*60+MINUTE(tbl_raw_data[[#This Row],[time_taken]])+SECOND(tbl_raw_data[[#This Row],[time_taken]])/60</f>
        <v>8.3666666666666671</v>
      </c>
      <c r="K6003" s="54">
        <f>DATE(YEAR(tbl_raw_data[[#This Row],[Date Actioned]]), MONTH(tbl_raw_data[[#This Row],[Date Actioned]]), DAY(tbl_raw_data[[#This Row],[Date Actioned]]))</f>
        <v>45166</v>
      </c>
      <c r="L6003" s="55" t="str">
        <f>UPPER(TEXT(tbl_raw_data[[#This Row],[Updated_date]],"MMMM"))</f>
        <v>AUGUST</v>
      </c>
      <c r="M6003" s="55" t="str">
        <f>UPPER("Week "&amp;IF(ROUNDUP(DAY(tbl_raw_data[[#This Row],[Updated_date]])/7,0)=5,4,ROUNDUP(DAY(tbl_raw_data[[#This Row],[Updated_date]])/7,0)))</f>
        <v>WEEK 4</v>
      </c>
      <c r="N6003" s="57" t="str">
        <f>UPPER(VLOOKUP(tbl_raw_data[[#This Row],[Analyst]],[1]setting!$A$1:$B$15,2,0))</f>
        <v>CAMERON</v>
      </c>
      <c r="O6003" s="57" t="str">
        <f>UPPER(tbl_raw_data[[#This Row],[Outcome]])</f>
        <v>WITHDRAW</v>
      </c>
      <c r="P6003" s="57" t="str">
        <f>UPPER(tbl_raw_data[[#This Row],[Queue Name]])</f>
        <v>CONSUMER EXISTING</v>
      </c>
      <c r="Q6003" s="57" t="str">
        <f>IF(tbl_raw_data[[#This Row],[time_taken_in_mins]]&lt;=20,"SLA_MET","SLA_NOT_MET")</f>
        <v>SLA_MET</v>
      </c>
    </row>
    <row r="6004" spans="1:17" ht="15" customHeight="1" x14ac:dyDescent="0.25">
      <c r="A6004" s="17" t="s">
        <v>6747</v>
      </c>
      <c r="B6004" s="18">
        <v>45166.796064814815</v>
      </c>
      <c r="C6004" s="19">
        <v>45166.811342592591</v>
      </c>
      <c r="D6004" s="20" t="s">
        <v>13</v>
      </c>
      <c r="E6004" s="21" t="s">
        <v>41</v>
      </c>
      <c r="F6004" s="20" t="s">
        <v>168</v>
      </c>
      <c r="G6004" s="105"/>
      <c r="H60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4" s="48">
        <f>tbl_raw_data[[#This Row],[Date Actioned]]-tbl_raw_data[[#This Row],[Date Tagged]]</f>
        <v>1.5277777776645962E-2</v>
      </c>
      <c r="J6004" s="50">
        <f>HOUR(tbl_raw_data[[#This Row],[time_taken]])*60+MINUTE(tbl_raw_data[[#This Row],[time_taken]])+SECOND(tbl_raw_data[[#This Row],[time_taken]])/60</f>
        <v>22</v>
      </c>
      <c r="K6004" s="54">
        <f>DATE(YEAR(tbl_raw_data[[#This Row],[Date Actioned]]), MONTH(tbl_raw_data[[#This Row],[Date Actioned]]), DAY(tbl_raw_data[[#This Row],[Date Actioned]]))</f>
        <v>45166</v>
      </c>
      <c r="L6004" s="55" t="str">
        <f>UPPER(TEXT(tbl_raw_data[[#This Row],[Updated_date]],"MMMM"))</f>
        <v>AUGUST</v>
      </c>
      <c r="M6004" s="55" t="str">
        <f>UPPER("Week "&amp;IF(ROUNDUP(DAY(tbl_raw_data[[#This Row],[Updated_date]])/7,0)=5,4,ROUNDUP(DAY(tbl_raw_data[[#This Row],[Updated_date]])/7,0)))</f>
        <v>WEEK 4</v>
      </c>
      <c r="N6004" s="57" t="str">
        <f>UPPER(VLOOKUP(tbl_raw_data[[#This Row],[Analyst]],[1]setting!$A$1:$B$15,2,0))</f>
        <v>MERCEDES</v>
      </c>
      <c r="O6004" s="57" t="str">
        <f>UPPER(tbl_raw_data[[#This Row],[Outcome]])</f>
        <v>APPROVE</v>
      </c>
      <c r="P6004" s="57" t="str">
        <f>UPPER(tbl_raw_data[[#This Row],[Queue Name]])</f>
        <v>CONSUMER POST BUREAU</v>
      </c>
      <c r="Q6004" s="57" t="str">
        <f>IF(tbl_raw_data[[#This Row],[time_taken_in_mins]]&lt;=20,"SLA_MET","SLA_NOT_MET")</f>
        <v>SLA_NOT_MET</v>
      </c>
    </row>
    <row r="6005" spans="1:17" ht="15" customHeight="1" x14ac:dyDescent="0.25">
      <c r="A6005" s="17" t="s">
        <v>3766</v>
      </c>
      <c r="B6005" s="18">
        <v>45166.796469907407</v>
      </c>
      <c r="C6005" s="19">
        <v>45166.803865740738</v>
      </c>
      <c r="D6005" s="20" t="s">
        <v>13</v>
      </c>
      <c r="E6005" s="21" t="s">
        <v>28</v>
      </c>
      <c r="F6005" s="20" t="s">
        <v>55</v>
      </c>
      <c r="G6005" s="105" t="s">
        <v>29</v>
      </c>
      <c r="H60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5" s="48">
        <f>tbl_raw_data[[#This Row],[Date Actioned]]-tbl_raw_data[[#This Row],[Date Tagged]]</f>
        <v>7.3958333305199631E-3</v>
      </c>
      <c r="J6005" s="50">
        <f>HOUR(tbl_raw_data[[#This Row],[time_taken]])*60+MINUTE(tbl_raw_data[[#This Row],[time_taken]])+SECOND(tbl_raw_data[[#This Row],[time_taken]])/60</f>
        <v>10.65</v>
      </c>
      <c r="K6005" s="54">
        <f>DATE(YEAR(tbl_raw_data[[#This Row],[Date Actioned]]), MONTH(tbl_raw_data[[#This Row],[Date Actioned]]), DAY(tbl_raw_data[[#This Row],[Date Actioned]]))</f>
        <v>45166</v>
      </c>
      <c r="L6005" s="55" t="str">
        <f>UPPER(TEXT(tbl_raw_data[[#This Row],[Updated_date]],"MMMM"))</f>
        <v>AUGUST</v>
      </c>
      <c r="M6005" s="55" t="str">
        <f>UPPER("Week "&amp;IF(ROUNDUP(DAY(tbl_raw_data[[#This Row],[Updated_date]])/7,0)=5,4,ROUNDUP(DAY(tbl_raw_data[[#This Row],[Updated_date]])/7,0)))</f>
        <v>WEEK 4</v>
      </c>
      <c r="N6005" s="57" t="str">
        <f>UPPER(VLOOKUP(tbl_raw_data[[#This Row],[Analyst]],[1]setting!$A$1:$B$15,2,0))</f>
        <v>CAMERON</v>
      </c>
      <c r="O6005" s="57" t="str">
        <f>UPPER(tbl_raw_data[[#This Row],[Outcome]])</f>
        <v>APPROVE</v>
      </c>
      <c r="P6005" s="57" t="str">
        <f>UPPER(tbl_raw_data[[#This Row],[Queue Name]])</f>
        <v>CONSUMER EXISTING</v>
      </c>
      <c r="Q6005" s="57" t="str">
        <f>IF(tbl_raw_data[[#This Row],[time_taken_in_mins]]&lt;=20,"SLA_MET","SLA_NOT_MET")</f>
        <v>SLA_MET</v>
      </c>
    </row>
    <row r="6006" spans="1:17" ht="15" customHeight="1" x14ac:dyDescent="0.25">
      <c r="A6006" s="17" t="s">
        <v>1385</v>
      </c>
      <c r="B6006" s="18">
        <v>45166.798101851855</v>
      </c>
      <c r="C6006" s="19">
        <v>45166.802349537036</v>
      </c>
      <c r="D6006" s="20" t="s">
        <v>46</v>
      </c>
      <c r="E6006" s="21" t="s">
        <v>28</v>
      </c>
      <c r="F6006" s="20" t="s">
        <v>109</v>
      </c>
      <c r="G6006" s="105" t="s">
        <v>1150</v>
      </c>
      <c r="H60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6" s="48">
        <f>tbl_raw_data[[#This Row],[Date Actioned]]-tbl_raw_data[[#This Row],[Date Tagged]]</f>
        <v>4.2476851813262329E-3</v>
      </c>
      <c r="J6006" s="50">
        <f>HOUR(tbl_raw_data[[#This Row],[time_taken]])*60+MINUTE(tbl_raw_data[[#This Row],[time_taken]])+SECOND(tbl_raw_data[[#This Row],[time_taken]])/60</f>
        <v>6.1166666666666663</v>
      </c>
      <c r="K6006" s="54">
        <f>DATE(YEAR(tbl_raw_data[[#This Row],[Date Actioned]]), MONTH(tbl_raw_data[[#This Row],[Date Actioned]]), DAY(tbl_raw_data[[#This Row],[Date Actioned]]))</f>
        <v>45166</v>
      </c>
      <c r="L6006" s="55" t="str">
        <f>UPPER(TEXT(tbl_raw_data[[#This Row],[Updated_date]],"MMMM"))</f>
        <v>AUGUST</v>
      </c>
      <c r="M6006" s="55" t="str">
        <f>UPPER("Week "&amp;IF(ROUNDUP(DAY(tbl_raw_data[[#This Row],[Updated_date]])/7,0)=5,4,ROUNDUP(DAY(tbl_raw_data[[#This Row],[Updated_date]])/7,0)))</f>
        <v>WEEK 4</v>
      </c>
      <c r="N6006" s="57" t="str">
        <f>UPPER(VLOOKUP(tbl_raw_data[[#This Row],[Analyst]],[1]setting!$A$1:$B$15,2,0))</f>
        <v>NAVED</v>
      </c>
      <c r="O6006" s="57" t="str">
        <f>UPPER(tbl_raw_data[[#This Row],[Outcome]])</f>
        <v>DECLINE</v>
      </c>
      <c r="P6006" s="57" t="str">
        <f>UPPER(tbl_raw_data[[#This Row],[Queue Name]])</f>
        <v>CONSUMER EXISTING</v>
      </c>
      <c r="Q6006" s="57" t="str">
        <f>IF(tbl_raw_data[[#This Row],[time_taken_in_mins]]&lt;=20,"SLA_MET","SLA_NOT_MET")</f>
        <v>SLA_MET</v>
      </c>
    </row>
    <row r="6007" spans="1:17" ht="15" customHeight="1" x14ac:dyDescent="0.25">
      <c r="A6007" s="17" t="s">
        <v>3936</v>
      </c>
      <c r="B6007" s="18">
        <v>45166.798182870371</v>
      </c>
      <c r="C6007" s="19">
        <v>45166.805798611109</v>
      </c>
      <c r="D6007" s="20" t="s">
        <v>13</v>
      </c>
      <c r="E6007" s="21" t="s">
        <v>28</v>
      </c>
      <c r="F6007" s="20" t="s">
        <v>109</v>
      </c>
      <c r="G6007" s="105" t="s">
        <v>67</v>
      </c>
      <c r="H60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07" s="48">
        <f>tbl_raw_data[[#This Row],[Date Actioned]]-tbl_raw_data[[#This Row],[Date Tagged]]</f>
        <v>7.6157407384016551E-3</v>
      </c>
      <c r="J6007" s="50">
        <f>HOUR(tbl_raw_data[[#This Row],[time_taken]])*60+MINUTE(tbl_raw_data[[#This Row],[time_taken]])+SECOND(tbl_raw_data[[#This Row],[time_taken]])/60</f>
        <v>10.966666666666667</v>
      </c>
      <c r="K6007" s="54">
        <f>DATE(YEAR(tbl_raw_data[[#This Row],[Date Actioned]]), MONTH(tbl_raw_data[[#This Row],[Date Actioned]]), DAY(tbl_raw_data[[#This Row],[Date Actioned]]))</f>
        <v>45166</v>
      </c>
      <c r="L6007" s="55" t="str">
        <f>UPPER(TEXT(tbl_raw_data[[#This Row],[Updated_date]],"MMMM"))</f>
        <v>AUGUST</v>
      </c>
      <c r="M6007" s="55" t="str">
        <f>UPPER("Week "&amp;IF(ROUNDUP(DAY(tbl_raw_data[[#This Row],[Updated_date]])/7,0)=5,4,ROUNDUP(DAY(tbl_raw_data[[#This Row],[Updated_date]])/7,0)))</f>
        <v>WEEK 4</v>
      </c>
      <c r="N6007" s="57" t="str">
        <f>UPPER(VLOOKUP(tbl_raw_data[[#This Row],[Analyst]],[1]setting!$A$1:$B$15,2,0))</f>
        <v>NAVED</v>
      </c>
      <c r="O6007" s="57" t="str">
        <f>UPPER(tbl_raw_data[[#This Row],[Outcome]])</f>
        <v>APPROVE</v>
      </c>
      <c r="P6007" s="57" t="str">
        <f>UPPER(tbl_raw_data[[#This Row],[Queue Name]])</f>
        <v>CONSUMER EXISTING</v>
      </c>
      <c r="Q6007" s="57" t="str">
        <f>IF(tbl_raw_data[[#This Row],[time_taken_in_mins]]&lt;=20,"SLA_MET","SLA_NOT_MET")</f>
        <v>SLA_MET</v>
      </c>
    </row>
    <row r="6008" spans="1:17" ht="15" customHeight="1" x14ac:dyDescent="0.25">
      <c r="A6008" s="17" t="s">
        <v>6829</v>
      </c>
      <c r="B6008" s="18">
        <v>45166.798530092594</v>
      </c>
      <c r="C6008" s="19">
        <v>45166.814687500002</v>
      </c>
      <c r="D6008" s="20" t="s">
        <v>13</v>
      </c>
      <c r="E6008" s="21" t="s">
        <v>28</v>
      </c>
      <c r="F6008" s="20" t="s">
        <v>254</v>
      </c>
      <c r="G6008" s="105"/>
      <c r="H60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08" s="48">
        <f>tbl_raw_data[[#This Row],[Date Actioned]]-tbl_raw_data[[#This Row],[Date Tagged]]</f>
        <v>1.615740740817273E-2</v>
      </c>
      <c r="J6008" s="50">
        <f>HOUR(tbl_raw_data[[#This Row],[time_taken]])*60+MINUTE(tbl_raw_data[[#This Row],[time_taken]])+SECOND(tbl_raw_data[[#This Row],[time_taken]])/60</f>
        <v>23.266666666666666</v>
      </c>
      <c r="K6008" s="54">
        <f>DATE(YEAR(tbl_raw_data[[#This Row],[Date Actioned]]), MONTH(tbl_raw_data[[#This Row],[Date Actioned]]), DAY(tbl_raw_data[[#This Row],[Date Actioned]]))</f>
        <v>45166</v>
      </c>
      <c r="L6008" s="55" t="str">
        <f>UPPER(TEXT(tbl_raw_data[[#This Row],[Updated_date]],"MMMM"))</f>
        <v>AUGUST</v>
      </c>
      <c r="M6008" s="55" t="str">
        <f>UPPER("Week "&amp;IF(ROUNDUP(DAY(tbl_raw_data[[#This Row],[Updated_date]])/7,0)=5,4,ROUNDUP(DAY(tbl_raw_data[[#This Row],[Updated_date]])/7,0)))</f>
        <v>WEEK 4</v>
      </c>
      <c r="N6008" s="57" t="str">
        <f>UPPER(VLOOKUP(tbl_raw_data[[#This Row],[Analyst]],[1]setting!$A$1:$B$15,2,0))</f>
        <v>FARDIN</v>
      </c>
      <c r="O6008" s="57" t="str">
        <f>UPPER(tbl_raw_data[[#This Row],[Outcome]])</f>
        <v>APPROVE</v>
      </c>
      <c r="P6008" s="57" t="str">
        <f>UPPER(tbl_raw_data[[#This Row],[Queue Name]])</f>
        <v>CONSUMER EXISTING</v>
      </c>
      <c r="Q6008" s="57" t="str">
        <f>IF(tbl_raw_data[[#This Row],[time_taken_in_mins]]&lt;=20,"SLA_MET","SLA_NOT_MET")</f>
        <v>SLA_NOT_MET</v>
      </c>
    </row>
    <row r="6009" spans="1:17" ht="51.75" x14ac:dyDescent="0.25">
      <c r="A6009" s="17" t="s">
        <v>4998</v>
      </c>
      <c r="B6009" s="18">
        <v>45166.798715277779</v>
      </c>
      <c r="C6009" s="19">
        <v>45166.808194444442</v>
      </c>
      <c r="D6009" s="20" t="s">
        <v>8</v>
      </c>
      <c r="E6009" s="21" t="s">
        <v>28</v>
      </c>
      <c r="F6009" s="20" t="s">
        <v>55</v>
      </c>
      <c r="G6009" s="105" t="s">
        <v>1052</v>
      </c>
      <c r="H60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09" s="48">
        <f>tbl_raw_data[[#This Row],[Date Actioned]]-tbl_raw_data[[#This Row],[Date Tagged]]</f>
        <v>9.4791666633682325E-3</v>
      </c>
      <c r="J6009" s="50">
        <f>HOUR(tbl_raw_data[[#This Row],[time_taken]])*60+MINUTE(tbl_raw_data[[#This Row],[time_taken]])+SECOND(tbl_raw_data[[#This Row],[time_taken]])/60</f>
        <v>13.65</v>
      </c>
      <c r="K6009" s="54">
        <f>DATE(YEAR(tbl_raw_data[[#This Row],[Date Actioned]]), MONTH(tbl_raw_data[[#This Row],[Date Actioned]]), DAY(tbl_raw_data[[#This Row],[Date Actioned]]))</f>
        <v>45166</v>
      </c>
      <c r="L6009" s="55" t="str">
        <f>UPPER(TEXT(tbl_raw_data[[#This Row],[Updated_date]],"MMMM"))</f>
        <v>AUGUST</v>
      </c>
      <c r="M6009" s="55" t="str">
        <f>UPPER("Week "&amp;IF(ROUNDUP(DAY(tbl_raw_data[[#This Row],[Updated_date]])/7,0)=5,4,ROUNDUP(DAY(tbl_raw_data[[#This Row],[Updated_date]])/7,0)))</f>
        <v>WEEK 4</v>
      </c>
      <c r="N6009" s="57" t="str">
        <f>UPPER(VLOOKUP(tbl_raw_data[[#This Row],[Analyst]],[1]setting!$A$1:$B$15,2,0))</f>
        <v>CAMERON</v>
      </c>
      <c r="O6009" s="57" t="str">
        <f>UPPER(tbl_raw_data[[#This Row],[Outcome]])</f>
        <v>WITHDRAW</v>
      </c>
      <c r="P6009" s="57" t="str">
        <f>UPPER(tbl_raw_data[[#This Row],[Queue Name]])</f>
        <v>CONSUMER EXISTING</v>
      </c>
      <c r="Q6009" s="57" t="str">
        <f>IF(tbl_raw_data[[#This Row],[time_taken_in_mins]]&lt;=20,"SLA_MET","SLA_NOT_MET")</f>
        <v>SLA_MET</v>
      </c>
    </row>
    <row r="6010" spans="1:17" ht="15" customHeight="1" x14ac:dyDescent="0.25">
      <c r="A6010" s="17" t="s">
        <v>5363</v>
      </c>
      <c r="B6010" s="18">
        <v>45166.798842592594</v>
      </c>
      <c r="C6010" s="19">
        <v>45166.80914351852</v>
      </c>
      <c r="D6010" s="20" t="s">
        <v>13</v>
      </c>
      <c r="E6010" s="21" t="s">
        <v>28</v>
      </c>
      <c r="F6010" s="20" t="s">
        <v>109</v>
      </c>
      <c r="G6010" s="105" t="s">
        <v>29</v>
      </c>
      <c r="H60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0" s="48">
        <f>tbl_raw_data[[#This Row],[Date Actioned]]-tbl_raw_data[[#This Row],[Date Tagged]]</f>
        <v>1.0300925925548654E-2</v>
      </c>
      <c r="J6010" s="50">
        <f>HOUR(tbl_raw_data[[#This Row],[time_taken]])*60+MINUTE(tbl_raw_data[[#This Row],[time_taken]])+SECOND(tbl_raw_data[[#This Row],[time_taken]])/60</f>
        <v>14.833333333333334</v>
      </c>
      <c r="K6010" s="54">
        <f>DATE(YEAR(tbl_raw_data[[#This Row],[Date Actioned]]), MONTH(tbl_raw_data[[#This Row],[Date Actioned]]), DAY(tbl_raw_data[[#This Row],[Date Actioned]]))</f>
        <v>45166</v>
      </c>
      <c r="L6010" s="55" t="str">
        <f>UPPER(TEXT(tbl_raw_data[[#This Row],[Updated_date]],"MMMM"))</f>
        <v>AUGUST</v>
      </c>
      <c r="M6010" s="55" t="str">
        <f>UPPER("Week "&amp;IF(ROUNDUP(DAY(tbl_raw_data[[#This Row],[Updated_date]])/7,0)=5,4,ROUNDUP(DAY(tbl_raw_data[[#This Row],[Updated_date]])/7,0)))</f>
        <v>WEEK 4</v>
      </c>
      <c r="N6010" s="57" t="str">
        <f>UPPER(VLOOKUP(tbl_raw_data[[#This Row],[Analyst]],[1]setting!$A$1:$B$15,2,0))</f>
        <v>NAVED</v>
      </c>
      <c r="O6010" s="57" t="str">
        <f>UPPER(tbl_raw_data[[#This Row],[Outcome]])</f>
        <v>APPROVE</v>
      </c>
      <c r="P6010" s="57" t="str">
        <f>UPPER(tbl_raw_data[[#This Row],[Queue Name]])</f>
        <v>CONSUMER EXISTING</v>
      </c>
      <c r="Q6010" s="57" t="str">
        <f>IF(tbl_raw_data[[#This Row],[time_taken_in_mins]]&lt;=20,"SLA_MET","SLA_NOT_MET")</f>
        <v>SLA_MET</v>
      </c>
    </row>
    <row r="6011" spans="1:17" ht="15" customHeight="1" x14ac:dyDescent="0.25">
      <c r="A6011" s="17" t="s">
        <v>6720</v>
      </c>
      <c r="B6011" s="18">
        <v>45166.79991898148</v>
      </c>
      <c r="C6011" s="19">
        <v>45166.814953703702</v>
      </c>
      <c r="D6011" s="20" t="s">
        <v>13</v>
      </c>
      <c r="E6011" s="21" t="s">
        <v>28</v>
      </c>
      <c r="F6011" s="20" t="s">
        <v>168</v>
      </c>
      <c r="G6011" s="105"/>
      <c r="H60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11" s="48">
        <f>tbl_raw_data[[#This Row],[Date Actioned]]-tbl_raw_data[[#This Row],[Date Tagged]]</f>
        <v>1.5034722222480923E-2</v>
      </c>
      <c r="J6011" s="50">
        <f>HOUR(tbl_raw_data[[#This Row],[time_taken]])*60+MINUTE(tbl_raw_data[[#This Row],[time_taken]])+SECOND(tbl_raw_data[[#This Row],[time_taken]])/60</f>
        <v>21.65</v>
      </c>
      <c r="K6011" s="54">
        <f>DATE(YEAR(tbl_raw_data[[#This Row],[Date Actioned]]), MONTH(tbl_raw_data[[#This Row],[Date Actioned]]), DAY(tbl_raw_data[[#This Row],[Date Actioned]]))</f>
        <v>45166</v>
      </c>
      <c r="L6011" s="55" t="str">
        <f>UPPER(TEXT(tbl_raw_data[[#This Row],[Updated_date]],"MMMM"))</f>
        <v>AUGUST</v>
      </c>
      <c r="M6011" s="55" t="str">
        <f>UPPER("Week "&amp;IF(ROUNDUP(DAY(tbl_raw_data[[#This Row],[Updated_date]])/7,0)=5,4,ROUNDUP(DAY(tbl_raw_data[[#This Row],[Updated_date]])/7,0)))</f>
        <v>WEEK 4</v>
      </c>
      <c r="N6011" s="57" t="str">
        <f>UPPER(VLOOKUP(tbl_raw_data[[#This Row],[Analyst]],[1]setting!$A$1:$B$15,2,0))</f>
        <v>MERCEDES</v>
      </c>
      <c r="O6011" s="57" t="str">
        <f>UPPER(tbl_raw_data[[#This Row],[Outcome]])</f>
        <v>APPROVE</v>
      </c>
      <c r="P6011" s="57" t="str">
        <f>UPPER(tbl_raw_data[[#This Row],[Queue Name]])</f>
        <v>CONSUMER EXISTING</v>
      </c>
      <c r="Q6011" s="57" t="str">
        <f>IF(tbl_raw_data[[#This Row],[time_taken_in_mins]]&lt;=20,"SLA_MET","SLA_NOT_MET")</f>
        <v>SLA_NOT_MET</v>
      </c>
    </row>
    <row r="6012" spans="1:17" ht="15" customHeight="1" x14ac:dyDescent="0.25">
      <c r="A6012" s="17" t="s">
        <v>3022</v>
      </c>
      <c r="B6012" s="18">
        <v>45166.800162037034</v>
      </c>
      <c r="C6012" s="19">
        <v>45166.806574074071</v>
      </c>
      <c r="D6012" s="20" t="s">
        <v>8</v>
      </c>
      <c r="E6012" s="21" t="s">
        <v>9</v>
      </c>
      <c r="F6012" s="20" t="s">
        <v>1160</v>
      </c>
      <c r="G6012" s="105" t="s">
        <v>174</v>
      </c>
      <c r="H60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012" s="48">
        <f>tbl_raw_data[[#This Row],[Date Actioned]]-tbl_raw_data[[#This Row],[Date Tagged]]</f>
        <v>6.4120370370801538E-3</v>
      </c>
      <c r="J6012" s="50">
        <f>HOUR(tbl_raw_data[[#This Row],[time_taken]])*60+MINUTE(tbl_raw_data[[#This Row],[time_taken]])+SECOND(tbl_raw_data[[#This Row],[time_taken]])/60</f>
        <v>9.2333333333333325</v>
      </c>
      <c r="K6012" s="54">
        <f>DATE(YEAR(tbl_raw_data[[#This Row],[Date Actioned]]), MONTH(tbl_raw_data[[#This Row],[Date Actioned]]), DAY(tbl_raw_data[[#This Row],[Date Actioned]]))</f>
        <v>45166</v>
      </c>
      <c r="L6012" s="55" t="str">
        <f>UPPER(TEXT(tbl_raw_data[[#This Row],[Updated_date]],"MMMM"))</f>
        <v>AUGUST</v>
      </c>
      <c r="M6012" s="55" t="str">
        <f>UPPER("Week "&amp;IF(ROUNDUP(DAY(tbl_raw_data[[#This Row],[Updated_date]])/7,0)=5,4,ROUNDUP(DAY(tbl_raw_data[[#This Row],[Updated_date]])/7,0)))</f>
        <v>WEEK 4</v>
      </c>
      <c r="N6012" s="57" t="str">
        <f>UPPER(VLOOKUP(tbl_raw_data[[#This Row],[Analyst]],[1]setting!$A$1:$B$15,2,0))</f>
        <v>JULIA</v>
      </c>
      <c r="O6012" s="57" t="str">
        <f>UPPER(tbl_raw_data[[#This Row],[Outcome]])</f>
        <v>WITHDRAW</v>
      </c>
      <c r="P6012" s="57" t="str">
        <f>UPPER(tbl_raw_data[[#This Row],[Queue Name]])</f>
        <v>CONSUMER PRE BUREAU</v>
      </c>
      <c r="Q6012" s="57" t="str">
        <f>IF(tbl_raw_data[[#This Row],[time_taken_in_mins]]&lt;=20,"SLA_MET","SLA_NOT_MET")</f>
        <v>SLA_MET</v>
      </c>
    </row>
    <row r="6013" spans="1:17" ht="15" customHeight="1" x14ac:dyDescent="0.25">
      <c r="A6013" s="17" t="s">
        <v>6082</v>
      </c>
      <c r="B6013" s="18">
        <v>45166.801099537035</v>
      </c>
      <c r="C6013" s="19">
        <v>45166.813194444447</v>
      </c>
      <c r="D6013" s="20" t="s">
        <v>46</v>
      </c>
      <c r="E6013" s="21" t="s">
        <v>9</v>
      </c>
      <c r="F6013" s="20" t="s">
        <v>1160</v>
      </c>
      <c r="G6013" s="105" t="s">
        <v>225</v>
      </c>
      <c r="H60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3" s="48">
        <f>tbl_raw_data[[#This Row],[Date Actioned]]-tbl_raw_data[[#This Row],[Date Tagged]]</f>
        <v>1.209490741166519E-2</v>
      </c>
      <c r="J6013" s="50">
        <f>HOUR(tbl_raw_data[[#This Row],[time_taken]])*60+MINUTE(tbl_raw_data[[#This Row],[time_taken]])+SECOND(tbl_raw_data[[#This Row],[time_taken]])/60</f>
        <v>17.416666666666668</v>
      </c>
      <c r="K6013" s="54">
        <f>DATE(YEAR(tbl_raw_data[[#This Row],[Date Actioned]]), MONTH(tbl_raw_data[[#This Row],[Date Actioned]]), DAY(tbl_raw_data[[#This Row],[Date Actioned]]))</f>
        <v>45166</v>
      </c>
      <c r="L6013" s="55" t="str">
        <f>UPPER(TEXT(tbl_raw_data[[#This Row],[Updated_date]],"MMMM"))</f>
        <v>AUGUST</v>
      </c>
      <c r="M6013" s="55" t="str">
        <f>UPPER("Week "&amp;IF(ROUNDUP(DAY(tbl_raw_data[[#This Row],[Updated_date]])/7,0)=5,4,ROUNDUP(DAY(tbl_raw_data[[#This Row],[Updated_date]])/7,0)))</f>
        <v>WEEK 4</v>
      </c>
      <c r="N6013" s="57" t="str">
        <f>UPPER(VLOOKUP(tbl_raw_data[[#This Row],[Analyst]],[1]setting!$A$1:$B$15,2,0))</f>
        <v>JULIA</v>
      </c>
      <c r="O6013" s="57" t="str">
        <f>UPPER(tbl_raw_data[[#This Row],[Outcome]])</f>
        <v>DECLINE</v>
      </c>
      <c r="P6013" s="57" t="str">
        <f>UPPER(tbl_raw_data[[#This Row],[Queue Name]])</f>
        <v>CONSUMER PRE BUREAU</v>
      </c>
      <c r="Q6013" s="57" t="str">
        <f>IF(tbl_raw_data[[#This Row],[time_taken_in_mins]]&lt;=20,"SLA_MET","SLA_NOT_MET")</f>
        <v>SLA_MET</v>
      </c>
    </row>
    <row r="6014" spans="1:17" ht="15" customHeight="1" x14ac:dyDescent="0.25">
      <c r="A6014" s="17" t="s">
        <v>3512</v>
      </c>
      <c r="B6014" s="18">
        <v>45166.802824074075</v>
      </c>
      <c r="C6014" s="19">
        <v>45166.809872685182</v>
      </c>
      <c r="D6014" s="20" t="s">
        <v>8</v>
      </c>
      <c r="E6014" s="21" t="s">
        <v>9</v>
      </c>
      <c r="F6014" s="20" t="s">
        <v>55</v>
      </c>
      <c r="G6014" s="105" t="s">
        <v>1052</v>
      </c>
      <c r="H60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14" s="48">
        <f>tbl_raw_data[[#This Row],[Date Actioned]]-tbl_raw_data[[#This Row],[Date Tagged]]</f>
        <v>7.0486111071659252E-3</v>
      </c>
      <c r="J6014" s="50">
        <f>HOUR(tbl_raw_data[[#This Row],[time_taken]])*60+MINUTE(tbl_raw_data[[#This Row],[time_taken]])+SECOND(tbl_raw_data[[#This Row],[time_taken]])/60</f>
        <v>10.15</v>
      </c>
      <c r="K6014" s="54">
        <f>DATE(YEAR(tbl_raw_data[[#This Row],[Date Actioned]]), MONTH(tbl_raw_data[[#This Row],[Date Actioned]]), DAY(tbl_raw_data[[#This Row],[Date Actioned]]))</f>
        <v>45166</v>
      </c>
      <c r="L6014" s="55" t="str">
        <f>UPPER(TEXT(tbl_raw_data[[#This Row],[Updated_date]],"MMMM"))</f>
        <v>AUGUST</v>
      </c>
      <c r="M6014" s="55" t="str">
        <f>UPPER("Week "&amp;IF(ROUNDUP(DAY(tbl_raw_data[[#This Row],[Updated_date]])/7,0)=5,4,ROUNDUP(DAY(tbl_raw_data[[#This Row],[Updated_date]])/7,0)))</f>
        <v>WEEK 4</v>
      </c>
      <c r="N6014" s="57" t="str">
        <f>UPPER(VLOOKUP(tbl_raw_data[[#This Row],[Analyst]],[1]setting!$A$1:$B$15,2,0))</f>
        <v>CAMERON</v>
      </c>
      <c r="O6014" s="57" t="str">
        <f>UPPER(tbl_raw_data[[#This Row],[Outcome]])</f>
        <v>WITHDRAW</v>
      </c>
      <c r="P6014" s="57" t="str">
        <f>UPPER(tbl_raw_data[[#This Row],[Queue Name]])</f>
        <v>CONSUMER PRE BUREAU</v>
      </c>
      <c r="Q6014" s="57" t="str">
        <f>IF(tbl_raw_data[[#This Row],[time_taken_in_mins]]&lt;=20,"SLA_MET","SLA_NOT_MET")</f>
        <v>SLA_MET</v>
      </c>
    </row>
    <row r="6015" spans="1:17" ht="15" customHeight="1" x14ac:dyDescent="0.25">
      <c r="A6015" s="17" t="s">
        <v>5249</v>
      </c>
      <c r="B6015" s="18">
        <v>45166.803715277776</v>
      </c>
      <c r="C6015" s="19">
        <v>45166.813819444447</v>
      </c>
      <c r="D6015" s="20" t="s">
        <v>46</v>
      </c>
      <c r="E6015" s="21" t="s">
        <v>28</v>
      </c>
      <c r="F6015" s="20" t="s">
        <v>109</v>
      </c>
      <c r="G6015" s="105" t="s">
        <v>448</v>
      </c>
      <c r="H60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5" s="48">
        <f>tbl_raw_data[[#This Row],[Date Actioned]]-tbl_raw_data[[#This Row],[Date Tagged]]</f>
        <v>1.0104166671226267E-2</v>
      </c>
      <c r="J6015" s="50">
        <f>HOUR(tbl_raw_data[[#This Row],[time_taken]])*60+MINUTE(tbl_raw_data[[#This Row],[time_taken]])+SECOND(tbl_raw_data[[#This Row],[time_taken]])/60</f>
        <v>14.55</v>
      </c>
      <c r="K6015" s="54">
        <f>DATE(YEAR(tbl_raw_data[[#This Row],[Date Actioned]]), MONTH(tbl_raw_data[[#This Row],[Date Actioned]]), DAY(tbl_raw_data[[#This Row],[Date Actioned]]))</f>
        <v>45166</v>
      </c>
      <c r="L6015" s="55" t="str">
        <f>UPPER(TEXT(tbl_raw_data[[#This Row],[Updated_date]],"MMMM"))</f>
        <v>AUGUST</v>
      </c>
      <c r="M6015" s="55" t="str">
        <f>UPPER("Week "&amp;IF(ROUNDUP(DAY(tbl_raw_data[[#This Row],[Updated_date]])/7,0)=5,4,ROUNDUP(DAY(tbl_raw_data[[#This Row],[Updated_date]])/7,0)))</f>
        <v>WEEK 4</v>
      </c>
      <c r="N6015" s="57" t="str">
        <f>UPPER(VLOOKUP(tbl_raw_data[[#This Row],[Analyst]],[1]setting!$A$1:$B$15,2,0))</f>
        <v>NAVED</v>
      </c>
      <c r="O6015" s="57" t="str">
        <f>UPPER(tbl_raw_data[[#This Row],[Outcome]])</f>
        <v>DECLINE</v>
      </c>
      <c r="P6015" s="57" t="str">
        <f>UPPER(tbl_raw_data[[#This Row],[Queue Name]])</f>
        <v>CONSUMER EXISTING</v>
      </c>
      <c r="Q6015" s="57" t="str">
        <f>IF(tbl_raw_data[[#This Row],[time_taken_in_mins]]&lt;=20,"SLA_MET","SLA_NOT_MET")</f>
        <v>SLA_MET</v>
      </c>
    </row>
    <row r="6016" spans="1:17" ht="51.75" x14ac:dyDescent="0.25">
      <c r="A6016" s="17" t="s">
        <v>4957</v>
      </c>
      <c r="B6016" s="18">
        <v>45166.805277777778</v>
      </c>
      <c r="C6016" s="19">
        <v>45166.814652777779</v>
      </c>
      <c r="D6016" s="20" t="s">
        <v>8</v>
      </c>
      <c r="E6016" s="21" t="s">
        <v>28</v>
      </c>
      <c r="F6016" s="20" t="s">
        <v>55</v>
      </c>
      <c r="G6016" s="105" t="s">
        <v>1052</v>
      </c>
      <c r="H60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16" s="48">
        <f>tbl_raw_data[[#This Row],[Date Actioned]]-tbl_raw_data[[#This Row],[Date Tagged]]</f>
        <v>9.3750000014551915E-3</v>
      </c>
      <c r="J6016" s="50">
        <f>HOUR(tbl_raw_data[[#This Row],[time_taken]])*60+MINUTE(tbl_raw_data[[#This Row],[time_taken]])+SECOND(tbl_raw_data[[#This Row],[time_taken]])/60</f>
        <v>13.5</v>
      </c>
      <c r="K6016" s="54">
        <f>DATE(YEAR(tbl_raw_data[[#This Row],[Date Actioned]]), MONTH(tbl_raw_data[[#This Row],[Date Actioned]]), DAY(tbl_raw_data[[#This Row],[Date Actioned]]))</f>
        <v>45166</v>
      </c>
      <c r="L6016" s="55" t="str">
        <f>UPPER(TEXT(tbl_raw_data[[#This Row],[Updated_date]],"MMMM"))</f>
        <v>AUGUST</v>
      </c>
      <c r="M6016" s="55" t="str">
        <f>UPPER("Week "&amp;IF(ROUNDUP(DAY(tbl_raw_data[[#This Row],[Updated_date]])/7,0)=5,4,ROUNDUP(DAY(tbl_raw_data[[#This Row],[Updated_date]])/7,0)))</f>
        <v>WEEK 4</v>
      </c>
      <c r="N6016" s="57" t="str">
        <f>UPPER(VLOOKUP(tbl_raw_data[[#This Row],[Analyst]],[1]setting!$A$1:$B$15,2,0))</f>
        <v>CAMERON</v>
      </c>
      <c r="O6016" s="57" t="str">
        <f>UPPER(tbl_raw_data[[#This Row],[Outcome]])</f>
        <v>WITHDRAW</v>
      </c>
      <c r="P6016" s="57" t="str">
        <f>UPPER(tbl_raw_data[[#This Row],[Queue Name]])</f>
        <v>CONSUMER EXISTING</v>
      </c>
      <c r="Q6016" s="57" t="str">
        <f>IF(tbl_raw_data[[#This Row],[time_taken_in_mins]]&lt;=20,"SLA_MET","SLA_NOT_MET")</f>
        <v>SLA_MET</v>
      </c>
    </row>
    <row r="6017" spans="1:17" ht="15" customHeight="1" x14ac:dyDescent="0.25">
      <c r="A6017" s="17" t="s">
        <v>5926</v>
      </c>
      <c r="B6017" s="18">
        <v>45166.807210648149</v>
      </c>
      <c r="C6017" s="19">
        <v>45166.818912037037</v>
      </c>
      <c r="D6017" s="20" t="s">
        <v>13</v>
      </c>
      <c r="E6017" s="21" t="s">
        <v>28</v>
      </c>
      <c r="F6017" s="20" t="s">
        <v>109</v>
      </c>
      <c r="G6017" s="105" t="s">
        <v>29</v>
      </c>
      <c r="H60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7" s="48">
        <f>tbl_raw_data[[#This Row],[Date Actioned]]-tbl_raw_data[[#This Row],[Date Tagged]]</f>
        <v>1.17013888884685E-2</v>
      </c>
      <c r="J6017" s="50">
        <f>HOUR(tbl_raw_data[[#This Row],[time_taken]])*60+MINUTE(tbl_raw_data[[#This Row],[time_taken]])+SECOND(tbl_raw_data[[#This Row],[time_taken]])/60</f>
        <v>16.850000000000001</v>
      </c>
      <c r="K6017" s="54">
        <f>DATE(YEAR(tbl_raw_data[[#This Row],[Date Actioned]]), MONTH(tbl_raw_data[[#This Row],[Date Actioned]]), DAY(tbl_raw_data[[#This Row],[Date Actioned]]))</f>
        <v>45166</v>
      </c>
      <c r="L6017" s="55" t="str">
        <f>UPPER(TEXT(tbl_raw_data[[#This Row],[Updated_date]],"MMMM"))</f>
        <v>AUGUST</v>
      </c>
      <c r="M6017" s="55" t="str">
        <f>UPPER("Week "&amp;IF(ROUNDUP(DAY(tbl_raw_data[[#This Row],[Updated_date]])/7,0)=5,4,ROUNDUP(DAY(tbl_raw_data[[#This Row],[Updated_date]])/7,0)))</f>
        <v>WEEK 4</v>
      </c>
      <c r="N6017" s="57" t="str">
        <f>UPPER(VLOOKUP(tbl_raw_data[[#This Row],[Analyst]],[1]setting!$A$1:$B$15,2,0))</f>
        <v>NAVED</v>
      </c>
      <c r="O6017" s="57" t="str">
        <f>UPPER(tbl_raw_data[[#This Row],[Outcome]])</f>
        <v>APPROVE</v>
      </c>
      <c r="P6017" s="57" t="str">
        <f>UPPER(tbl_raw_data[[#This Row],[Queue Name]])</f>
        <v>CONSUMER EXISTING</v>
      </c>
      <c r="Q6017" s="57" t="str">
        <f>IF(tbl_raw_data[[#This Row],[time_taken_in_mins]]&lt;=20,"SLA_MET","SLA_NOT_MET")</f>
        <v>SLA_MET</v>
      </c>
    </row>
    <row r="6018" spans="1:17" ht="15" customHeight="1" x14ac:dyDescent="0.25">
      <c r="A6018" s="17" t="s">
        <v>5374</v>
      </c>
      <c r="B6018" s="18">
        <v>45166.807546296295</v>
      </c>
      <c r="C6018" s="19">
        <v>45166.817870370367</v>
      </c>
      <c r="D6018" s="20" t="s">
        <v>13</v>
      </c>
      <c r="E6018" s="21" t="s">
        <v>41</v>
      </c>
      <c r="F6018" s="20" t="s">
        <v>1160</v>
      </c>
      <c r="G6018" s="105" t="s">
        <v>29</v>
      </c>
      <c r="H60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8" s="48">
        <f>tbl_raw_data[[#This Row],[Date Actioned]]-tbl_raw_data[[#This Row],[Date Tagged]]</f>
        <v>1.0324074071832001E-2</v>
      </c>
      <c r="J6018" s="50">
        <f>HOUR(tbl_raw_data[[#This Row],[time_taken]])*60+MINUTE(tbl_raw_data[[#This Row],[time_taken]])+SECOND(tbl_raw_data[[#This Row],[time_taken]])/60</f>
        <v>14.866666666666667</v>
      </c>
      <c r="K6018" s="54">
        <f>DATE(YEAR(tbl_raw_data[[#This Row],[Date Actioned]]), MONTH(tbl_raw_data[[#This Row],[Date Actioned]]), DAY(tbl_raw_data[[#This Row],[Date Actioned]]))</f>
        <v>45166</v>
      </c>
      <c r="L6018" s="55" t="str">
        <f>UPPER(TEXT(tbl_raw_data[[#This Row],[Updated_date]],"MMMM"))</f>
        <v>AUGUST</v>
      </c>
      <c r="M6018" s="55" t="str">
        <f>UPPER("Week "&amp;IF(ROUNDUP(DAY(tbl_raw_data[[#This Row],[Updated_date]])/7,0)=5,4,ROUNDUP(DAY(tbl_raw_data[[#This Row],[Updated_date]])/7,0)))</f>
        <v>WEEK 4</v>
      </c>
      <c r="N6018" s="57" t="str">
        <f>UPPER(VLOOKUP(tbl_raw_data[[#This Row],[Analyst]],[1]setting!$A$1:$B$15,2,0))</f>
        <v>JULIA</v>
      </c>
      <c r="O6018" s="57" t="str">
        <f>UPPER(tbl_raw_data[[#This Row],[Outcome]])</f>
        <v>APPROVE</v>
      </c>
      <c r="P6018" s="57" t="str">
        <f>UPPER(tbl_raw_data[[#This Row],[Queue Name]])</f>
        <v>CONSUMER POST BUREAU</v>
      </c>
      <c r="Q6018" s="57" t="str">
        <f>IF(tbl_raw_data[[#This Row],[time_taken_in_mins]]&lt;=20,"SLA_MET","SLA_NOT_MET")</f>
        <v>SLA_MET</v>
      </c>
    </row>
    <row r="6019" spans="1:17" ht="15" customHeight="1" x14ac:dyDescent="0.25">
      <c r="A6019" s="17" t="s">
        <v>1859</v>
      </c>
      <c r="B6019" s="18">
        <v>45166.818206018521</v>
      </c>
      <c r="C6019" s="19">
        <v>45166.82309027778</v>
      </c>
      <c r="D6019" s="20" t="s">
        <v>13</v>
      </c>
      <c r="E6019" s="21" t="s">
        <v>28</v>
      </c>
      <c r="F6019" s="20" t="s">
        <v>254</v>
      </c>
      <c r="G6019" s="105" t="s">
        <v>29</v>
      </c>
      <c r="H60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19" s="48">
        <f>tbl_raw_data[[#This Row],[Date Actioned]]-tbl_raw_data[[#This Row],[Date Tagged]]</f>
        <v>4.8842592586879618E-3</v>
      </c>
      <c r="J6019" s="50">
        <f>HOUR(tbl_raw_data[[#This Row],[time_taken]])*60+MINUTE(tbl_raw_data[[#This Row],[time_taken]])+SECOND(tbl_raw_data[[#This Row],[time_taken]])/60</f>
        <v>7.0333333333333332</v>
      </c>
      <c r="K6019" s="54">
        <f>DATE(YEAR(tbl_raw_data[[#This Row],[Date Actioned]]), MONTH(tbl_raw_data[[#This Row],[Date Actioned]]), DAY(tbl_raw_data[[#This Row],[Date Actioned]]))</f>
        <v>45166</v>
      </c>
      <c r="L6019" s="55" t="str">
        <f>UPPER(TEXT(tbl_raw_data[[#This Row],[Updated_date]],"MMMM"))</f>
        <v>AUGUST</v>
      </c>
      <c r="M6019" s="55" t="str">
        <f>UPPER("Week "&amp;IF(ROUNDUP(DAY(tbl_raw_data[[#This Row],[Updated_date]])/7,0)=5,4,ROUNDUP(DAY(tbl_raw_data[[#This Row],[Updated_date]])/7,0)))</f>
        <v>WEEK 4</v>
      </c>
      <c r="N6019" s="57" t="str">
        <f>UPPER(VLOOKUP(tbl_raw_data[[#This Row],[Analyst]],[1]setting!$A$1:$B$15,2,0))</f>
        <v>FARDIN</v>
      </c>
      <c r="O6019" s="57" t="str">
        <f>UPPER(tbl_raw_data[[#This Row],[Outcome]])</f>
        <v>APPROVE</v>
      </c>
      <c r="P6019" s="57" t="str">
        <f>UPPER(tbl_raw_data[[#This Row],[Queue Name]])</f>
        <v>CONSUMER EXISTING</v>
      </c>
      <c r="Q6019" s="57" t="str">
        <f>IF(tbl_raw_data[[#This Row],[time_taken_in_mins]]&lt;=20,"SLA_MET","SLA_NOT_MET")</f>
        <v>SLA_MET</v>
      </c>
    </row>
    <row r="6020" spans="1:17" ht="15" customHeight="1" x14ac:dyDescent="0.25">
      <c r="A6020" s="17" t="s">
        <v>4296</v>
      </c>
      <c r="B6020" s="18">
        <v>45166.826840277776</v>
      </c>
      <c r="C6020" s="19">
        <v>45166.835046296299</v>
      </c>
      <c r="D6020" s="20" t="s">
        <v>8</v>
      </c>
      <c r="E6020" s="21" t="s">
        <v>9</v>
      </c>
      <c r="F6020" s="20" t="s">
        <v>254</v>
      </c>
      <c r="G6020" s="105" t="s">
        <v>4295</v>
      </c>
      <c r="H60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20" s="48">
        <f>tbl_raw_data[[#This Row],[Date Actioned]]-tbl_raw_data[[#This Row],[Date Tagged]]</f>
        <v>8.2060185231966898E-3</v>
      </c>
      <c r="J6020" s="50">
        <f>HOUR(tbl_raw_data[[#This Row],[time_taken]])*60+MINUTE(tbl_raw_data[[#This Row],[time_taken]])+SECOND(tbl_raw_data[[#This Row],[time_taken]])/60</f>
        <v>11.816666666666666</v>
      </c>
      <c r="K6020" s="54">
        <f>DATE(YEAR(tbl_raw_data[[#This Row],[Date Actioned]]), MONTH(tbl_raw_data[[#This Row],[Date Actioned]]), DAY(tbl_raw_data[[#This Row],[Date Actioned]]))</f>
        <v>45166</v>
      </c>
      <c r="L6020" s="55" t="str">
        <f>UPPER(TEXT(tbl_raw_data[[#This Row],[Updated_date]],"MMMM"))</f>
        <v>AUGUST</v>
      </c>
      <c r="M6020" s="55" t="str">
        <f>UPPER("Week "&amp;IF(ROUNDUP(DAY(tbl_raw_data[[#This Row],[Updated_date]])/7,0)=5,4,ROUNDUP(DAY(tbl_raw_data[[#This Row],[Updated_date]])/7,0)))</f>
        <v>WEEK 4</v>
      </c>
      <c r="N6020" s="57" t="str">
        <f>UPPER(VLOOKUP(tbl_raw_data[[#This Row],[Analyst]],[1]setting!$A$1:$B$15,2,0))</f>
        <v>FARDIN</v>
      </c>
      <c r="O6020" s="57" t="str">
        <f>UPPER(tbl_raw_data[[#This Row],[Outcome]])</f>
        <v>WITHDRAW</v>
      </c>
      <c r="P6020" s="57" t="str">
        <f>UPPER(tbl_raw_data[[#This Row],[Queue Name]])</f>
        <v>CONSUMER PRE BUREAU</v>
      </c>
      <c r="Q6020" s="57" t="str">
        <f>IF(tbl_raw_data[[#This Row],[time_taken_in_mins]]&lt;=20,"SLA_MET","SLA_NOT_MET")</f>
        <v>SLA_MET</v>
      </c>
    </row>
    <row r="6021" spans="1:17" ht="15" customHeight="1" x14ac:dyDescent="0.25">
      <c r="A6021" s="17" t="s">
        <v>5743</v>
      </c>
      <c r="B6021" s="18">
        <v>45166.827499999999</v>
      </c>
      <c r="C6021" s="19">
        <v>45166.838750000003</v>
      </c>
      <c r="D6021" s="20" t="s">
        <v>13</v>
      </c>
      <c r="E6021" s="21" t="s">
        <v>28</v>
      </c>
      <c r="F6021" s="20" t="s">
        <v>254</v>
      </c>
      <c r="G6021" s="105" t="s">
        <v>29</v>
      </c>
      <c r="H60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1" s="48">
        <f>tbl_raw_data[[#This Row],[Date Actioned]]-tbl_raw_data[[#This Row],[Date Tagged]]</f>
        <v>1.1250000003201421E-2</v>
      </c>
      <c r="J6021" s="50">
        <f>HOUR(tbl_raw_data[[#This Row],[time_taken]])*60+MINUTE(tbl_raw_data[[#This Row],[time_taken]])+SECOND(tbl_raw_data[[#This Row],[time_taken]])/60</f>
        <v>16.2</v>
      </c>
      <c r="K6021" s="54">
        <f>DATE(YEAR(tbl_raw_data[[#This Row],[Date Actioned]]), MONTH(tbl_raw_data[[#This Row],[Date Actioned]]), DAY(tbl_raw_data[[#This Row],[Date Actioned]]))</f>
        <v>45166</v>
      </c>
      <c r="L6021" s="55" t="str">
        <f>UPPER(TEXT(tbl_raw_data[[#This Row],[Updated_date]],"MMMM"))</f>
        <v>AUGUST</v>
      </c>
      <c r="M6021" s="55" t="str">
        <f>UPPER("Week "&amp;IF(ROUNDUP(DAY(tbl_raw_data[[#This Row],[Updated_date]])/7,0)=5,4,ROUNDUP(DAY(tbl_raw_data[[#This Row],[Updated_date]])/7,0)))</f>
        <v>WEEK 4</v>
      </c>
      <c r="N6021" s="57" t="str">
        <f>UPPER(VLOOKUP(tbl_raw_data[[#This Row],[Analyst]],[1]setting!$A$1:$B$15,2,0))</f>
        <v>FARDIN</v>
      </c>
      <c r="O6021" s="57" t="str">
        <f>UPPER(tbl_raw_data[[#This Row],[Outcome]])</f>
        <v>APPROVE</v>
      </c>
      <c r="P6021" s="57" t="str">
        <f>UPPER(tbl_raw_data[[#This Row],[Queue Name]])</f>
        <v>CONSUMER EXISTING</v>
      </c>
      <c r="Q6021" s="57" t="str">
        <f>IF(tbl_raw_data[[#This Row],[time_taken_in_mins]]&lt;=20,"SLA_MET","SLA_NOT_MET")</f>
        <v>SLA_MET</v>
      </c>
    </row>
    <row r="6022" spans="1:17" ht="15" customHeight="1" x14ac:dyDescent="0.25">
      <c r="A6022" s="17" t="s">
        <v>6171</v>
      </c>
      <c r="B6022" s="18">
        <v>45166.830011574071</v>
      </c>
      <c r="C6022" s="19">
        <v>45166.842314814814</v>
      </c>
      <c r="D6022" s="20" t="s">
        <v>13</v>
      </c>
      <c r="E6022" s="21" t="s">
        <v>9</v>
      </c>
      <c r="F6022" s="20" t="s">
        <v>254</v>
      </c>
      <c r="G6022" s="105" t="s">
        <v>29</v>
      </c>
      <c r="H60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2" s="48">
        <f>tbl_raw_data[[#This Row],[Date Actioned]]-tbl_raw_data[[#This Row],[Date Tagged]]</f>
        <v>1.230324074276723E-2</v>
      </c>
      <c r="J6022" s="50">
        <f>HOUR(tbl_raw_data[[#This Row],[time_taken]])*60+MINUTE(tbl_raw_data[[#This Row],[time_taken]])+SECOND(tbl_raw_data[[#This Row],[time_taken]])/60</f>
        <v>17.716666666666665</v>
      </c>
      <c r="K6022" s="54">
        <f>DATE(YEAR(tbl_raw_data[[#This Row],[Date Actioned]]), MONTH(tbl_raw_data[[#This Row],[Date Actioned]]), DAY(tbl_raw_data[[#This Row],[Date Actioned]]))</f>
        <v>45166</v>
      </c>
      <c r="L6022" s="55" t="str">
        <f>UPPER(TEXT(tbl_raw_data[[#This Row],[Updated_date]],"MMMM"))</f>
        <v>AUGUST</v>
      </c>
      <c r="M6022" s="55" t="str">
        <f>UPPER("Week "&amp;IF(ROUNDUP(DAY(tbl_raw_data[[#This Row],[Updated_date]])/7,0)=5,4,ROUNDUP(DAY(tbl_raw_data[[#This Row],[Updated_date]])/7,0)))</f>
        <v>WEEK 4</v>
      </c>
      <c r="N6022" s="57" t="str">
        <f>UPPER(VLOOKUP(tbl_raw_data[[#This Row],[Analyst]],[1]setting!$A$1:$B$15,2,0))</f>
        <v>FARDIN</v>
      </c>
      <c r="O6022" s="57" t="str">
        <f>UPPER(tbl_raw_data[[#This Row],[Outcome]])</f>
        <v>APPROVE</v>
      </c>
      <c r="P6022" s="57" t="str">
        <f>UPPER(tbl_raw_data[[#This Row],[Queue Name]])</f>
        <v>CONSUMER PRE BUREAU</v>
      </c>
      <c r="Q6022" s="57" t="str">
        <f>IF(tbl_raw_data[[#This Row],[time_taken_in_mins]]&lt;=20,"SLA_MET","SLA_NOT_MET")</f>
        <v>SLA_MET</v>
      </c>
    </row>
    <row r="6023" spans="1:17" ht="15" customHeight="1" x14ac:dyDescent="0.25">
      <c r="A6023" s="17" t="s">
        <v>6596</v>
      </c>
      <c r="B6023" s="18">
        <v>45166.83966435185</v>
      </c>
      <c r="C6023" s="19">
        <v>45166.854016203702</v>
      </c>
      <c r="D6023" s="20" t="s">
        <v>13</v>
      </c>
      <c r="E6023" s="21" t="s">
        <v>41</v>
      </c>
      <c r="F6023" s="20" t="s">
        <v>168</v>
      </c>
      <c r="G6023" s="105"/>
      <c r="H60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3" s="48">
        <f>tbl_raw_data[[#This Row],[Date Actioned]]-tbl_raw_data[[#This Row],[Date Tagged]]</f>
        <v>1.43518518525525E-2</v>
      </c>
      <c r="J6023" s="50">
        <f>HOUR(tbl_raw_data[[#This Row],[time_taken]])*60+MINUTE(tbl_raw_data[[#This Row],[time_taken]])+SECOND(tbl_raw_data[[#This Row],[time_taken]])/60</f>
        <v>20.666666666666668</v>
      </c>
      <c r="K6023" s="54">
        <f>DATE(YEAR(tbl_raw_data[[#This Row],[Date Actioned]]), MONTH(tbl_raw_data[[#This Row],[Date Actioned]]), DAY(tbl_raw_data[[#This Row],[Date Actioned]]))</f>
        <v>45166</v>
      </c>
      <c r="L6023" s="55" t="str">
        <f>UPPER(TEXT(tbl_raw_data[[#This Row],[Updated_date]],"MMMM"))</f>
        <v>AUGUST</v>
      </c>
      <c r="M6023" s="55" t="str">
        <f>UPPER("Week "&amp;IF(ROUNDUP(DAY(tbl_raw_data[[#This Row],[Updated_date]])/7,0)=5,4,ROUNDUP(DAY(tbl_raw_data[[#This Row],[Updated_date]])/7,0)))</f>
        <v>WEEK 4</v>
      </c>
      <c r="N6023" s="57" t="str">
        <f>UPPER(VLOOKUP(tbl_raw_data[[#This Row],[Analyst]],[1]setting!$A$1:$B$15,2,0))</f>
        <v>MERCEDES</v>
      </c>
      <c r="O6023" s="57" t="str">
        <f>UPPER(tbl_raw_data[[#This Row],[Outcome]])</f>
        <v>APPROVE</v>
      </c>
      <c r="P6023" s="57" t="str">
        <f>UPPER(tbl_raw_data[[#This Row],[Queue Name]])</f>
        <v>CONSUMER POST BUREAU</v>
      </c>
      <c r="Q6023" s="57" t="str">
        <f>IF(tbl_raw_data[[#This Row],[time_taken_in_mins]]&lt;=20,"SLA_MET","SLA_NOT_MET")</f>
        <v>SLA_NOT_MET</v>
      </c>
    </row>
    <row r="6024" spans="1:17" ht="15" customHeight="1" x14ac:dyDescent="0.25">
      <c r="A6024" s="17" t="s">
        <v>2860</v>
      </c>
      <c r="B6024" s="18">
        <v>45166.850532407407</v>
      </c>
      <c r="C6024" s="19">
        <v>45166.85670138889</v>
      </c>
      <c r="D6024" s="20" t="s">
        <v>13</v>
      </c>
      <c r="E6024" s="21" t="s">
        <v>28</v>
      </c>
      <c r="F6024" s="20" t="s">
        <v>168</v>
      </c>
      <c r="G6024" s="105"/>
      <c r="H60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4" s="48">
        <f>tbl_raw_data[[#This Row],[Date Actioned]]-tbl_raw_data[[#This Row],[Date Tagged]]</f>
        <v>6.1689814829151146E-3</v>
      </c>
      <c r="J6024" s="50">
        <f>HOUR(tbl_raw_data[[#This Row],[time_taken]])*60+MINUTE(tbl_raw_data[[#This Row],[time_taken]])+SECOND(tbl_raw_data[[#This Row],[time_taken]])/60</f>
        <v>8.8833333333333329</v>
      </c>
      <c r="K6024" s="54">
        <f>DATE(YEAR(tbl_raw_data[[#This Row],[Date Actioned]]), MONTH(tbl_raw_data[[#This Row],[Date Actioned]]), DAY(tbl_raw_data[[#This Row],[Date Actioned]]))</f>
        <v>45166</v>
      </c>
      <c r="L6024" s="55" t="str">
        <f>UPPER(TEXT(tbl_raw_data[[#This Row],[Updated_date]],"MMMM"))</f>
        <v>AUGUST</v>
      </c>
      <c r="M6024" s="55" t="str">
        <f>UPPER("Week "&amp;IF(ROUNDUP(DAY(tbl_raw_data[[#This Row],[Updated_date]])/7,0)=5,4,ROUNDUP(DAY(tbl_raw_data[[#This Row],[Updated_date]])/7,0)))</f>
        <v>WEEK 4</v>
      </c>
      <c r="N6024" s="57" t="str">
        <f>UPPER(VLOOKUP(tbl_raw_data[[#This Row],[Analyst]],[1]setting!$A$1:$B$15,2,0))</f>
        <v>MERCEDES</v>
      </c>
      <c r="O6024" s="57" t="str">
        <f>UPPER(tbl_raw_data[[#This Row],[Outcome]])</f>
        <v>APPROVE</v>
      </c>
      <c r="P6024" s="57" t="str">
        <f>UPPER(tbl_raw_data[[#This Row],[Queue Name]])</f>
        <v>CONSUMER EXISTING</v>
      </c>
      <c r="Q6024" s="57" t="str">
        <f>IF(tbl_raw_data[[#This Row],[time_taken_in_mins]]&lt;=20,"SLA_MET","SLA_NOT_MET")</f>
        <v>SLA_MET</v>
      </c>
    </row>
    <row r="6025" spans="1:17" ht="15" customHeight="1" x14ac:dyDescent="0.25">
      <c r="A6025" s="17" t="s">
        <v>1527</v>
      </c>
      <c r="B6025" s="18">
        <v>45166.855787037035</v>
      </c>
      <c r="C6025" s="19">
        <v>45166.860266203701</v>
      </c>
      <c r="D6025" s="20" t="s">
        <v>13</v>
      </c>
      <c r="E6025" s="21" t="s">
        <v>41</v>
      </c>
      <c r="F6025" s="20" t="s">
        <v>168</v>
      </c>
      <c r="G6025" s="105"/>
      <c r="H60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5" s="48">
        <f>tbl_raw_data[[#This Row],[Date Actioned]]-tbl_raw_data[[#This Row],[Date Tagged]]</f>
        <v>4.4791666659875773E-3</v>
      </c>
      <c r="J6025" s="50">
        <f>HOUR(tbl_raw_data[[#This Row],[time_taken]])*60+MINUTE(tbl_raw_data[[#This Row],[time_taken]])+SECOND(tbl_raw_data[[#This Row],[time_taken]])/60</f>
        <v>6.45</v>
      </c>
      <c r="K6025" s="54">
        <f>DATE(YEAR(tbl_raw_data[[#This Row],[Date Actioned]]), MONTH(tbl_raw_data[[#This Row],[Date Actioned]]), DAY(tbl_raw_data[[#This Row],[Date Actioned]]))</f>
        <v>45166</v>
      </c>
      <c r="L6025" s="55" t="str">
        <f>UPPER(TEXT(tbl_raw_data[[#This Row],[Updated_date]],"MMMM"))</f>
        <v>AUGUST</v>
      </c>
      <c r="M6025" s="55" t="str">
        <f>UPPER("Week "&amp;IF(ROUNDUP(DAY(tbl_raw_data[[#This Row],[Updated_date]])/7,0)=5,4,ROUNDUP(DAY(tbl_raw_data[[#This Row],[Updated_date]])/7,0)))</f>
        <v>WEEK 4</v>
      </c>
      <c r="N6025" s="57" t="str">
        <f>UPPER(VLOOKUP(tbl_raw_data[[#This Row],[Analyst]],[1]setting!$A$1:$B$15,2,0))</f>
        <v>MERCEDES</v>
      </c>
      <c r="O6025" s="57" t="str">
        <f>UPPER(tbl_raw_data[[#This Row],[Outcome]])</f>
        <v>APPROVE</v>
      </c>
      <c r="P6025" s="57" t="str">
        <f>UPPER(tbl_raw_data[[#This Row],[Queue Name]])</f>
        <v>CONSUMER POST BUREAU</v>
      </c>
      <c r="Q6025" s="57" t="str">
        <f>IF(tbl_raw_data[[#This Row],[time_taken_in_mins]]&lt;=20,"SLA_MET","SLA_NOT_MET")</f>
        <v>SLA_MET</v>
      </c>
    </row>
    <row r="6026" spans="1:17" ht="15" customHeight="1" x14ac:dyDescent="0.25">
      <c r="A6026" s="17" t="s">
        <v>5038</v>
      </c>
      <c r="B6026" s="18">
        <v>45166.856319444443</v>
      </c>
      <c r="C6026" s="19">
        <v>45166.865891203706</v>
      </c>
      <c r="D6026" s="20" t="s">
        <v>46</v>
      </c>
      <c r="E6026" s="21" t="s">
        <v>28</v>
      </c>
      <c r="F6026" s="20" t="s">
        <v>254</v>
      </c>
      <c r="G6026" s="105" t="s">
        <v>448</v>
      </c>
      <c r="H60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26" s="48">
        <f>tbl_raw_data[[#This Row],[Date Actioned]]-tbl_raw_data[[#This Row],[Date Tagged]]</f>
        <v>9.5717592630535364E-3</v>
      </c>
      <c r="J6026" s="50">
        <f>HOUR(tbl_raw_data[[#This Row],[time_taken]])*60+MINUTE(tbl_raw_data[[#This Row],[time_taken]])+SECOND(tbl_raw_data[[#This Row],[time_taken]])/60</f>
        <v>13.783333333333333</v>
      </c>
      <c r="K6026" s="54">
        <f>DATE(YEAR(tbl_raw_data[[#This Row],[Date Actioned]]), MONTH(tbl_raw_data[[#This Row],[Date Actioned]]), DAY(tbl_raw_data[[#This Row],[Date Actioned]]))</f>
        <v>45166</v>
      </c>
      <c r="L6026" s="55" t="str">
        <f>UPPER(TEXT(tbl_raw_data[[#This Row],[Updated_date]],"MMMM"))</f>
        <v>AUGUST</v>
      </c>
      <c r="M6026" s="55" t="str">
        <f>UPPER("Week "&amp;IF(ROUNDUP(DAY(tbl_raw_data[[#This Row],[Updated_date]])/7,0)=5,4,ROUNDUP(DAY(tbl_raw_data[[#This Row],[Updated_date]])/7,0)))</f>
        <v>WEEK 4</v>
      </c>
      <c r="N6026" s="57" t="str">
        <f>UPPER(VLOOKUP(tbl_raw_data[[#This Row],[Analyst]],[1]setting!$A$1:$B$15,2,0))</f>
        <v>FARDIN</v>
      </c>
      <c r="O6026" s="57" t="str">
        <f>UPPER(tbl_raw_data[[#This Row],[Outcome]])</f>
        <v>DECLINE</v>
      </c>
      <c r="P6026" s="57" t="str">
        <f>UPPER(tbl_raw_data[[#This Row],[Queue Name]])</f>
        <v>CONSUMER EXISTING</v>
      </c>
      <c r="Q6026" s="57" t="str">
        <f>IF(tbl_raw_data[[#This Row],[time_taken_in_mins]]&lt;=20,"SLA_MET","SLA_NOT_MET")</f>
        <v>SLA_MET</v>
      </c>
    </row>
    <row r="6027" spans="1:17" ht="15" customHeight="1" x14ac:dyDescent="0.25">
      <c r="A6027" s="17" t="s">
        <v>1113</v>
      </c>
      <c r="B6027" s="18">
        <v>45166.859837962962</v>
      </c>
      <c r="C6027" s="19">
        <v>45166.863680555558</v>
      </c>
      <c r="D6027" s="20" t="s">
        <v>13</v>
      </c>
      <c r="E6027" s="21" t="s">
        <v>28</v>
      </c>
      <c r="F6027" s="20" t="s">
        <v>168</v>
      </c>
      <c r="G6027" s="105"/>
      <c r="H60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7" s="48">
        <f>tbl_raw_data[[#This Row],[Date Actioned]]-tbl_raw_data[[#This Row],[Date Tagged]]</f>
        <v>3.8425925959018059E-3</v>
      </c>
      <c r="J6027" s="50">
        <f>HOUR(tbl_raw_data[[#This Row],[time_taken]])*60+MINUTE(tbl_raw_data[[#This Row],[time_taken]])+SECOND(tbl_raw_data[[#This Row],[time_taken]])/60</f>
        <v>5.5333333333333332</v>
      </c>
      <c r="K6027" s="54">
        <f>DATE(YEAR(tbl_raw_data[[#This Row],[Date Actioned]]), MONTH(tbl_raw_data[[#This Row],[Date Actioned]]), DAY(tbl_raw_data[[#This Row],[Date Actioned]]))</f>
        <v>45166</v>
      </c>
      <c r="L6027" s="55" t="str">
        <f>UPPER(TEXT(tbl_raw_data[[#This Row],[Updated_date]],"MMMM"))</f>
        <v>AUGUST</v>
      </c>
      <c r="M6027" s="55" t="str">
        <f>UPPER("Week "&amp;IF(ROUNDUP(DAY(tbl_raw_data[[#This Row],[Updated_date]])/7,0)=5,4,ROUNDUP(DAY(tbl_raw_data[[#This Row],[Updated_date]])/7,0)))</f>
        <v>WEEK 4</v>
      </c>
      <c r="N6027" s="57" t="str">
        <f>UPPER(VLOOKUP(tbl_raw_data[[#This Row],[Analyst]],[1]setting!$A$1:$B$15,2,0))</f>
        <v>MERCEDES</v>
      </c>
      <c r="O6027" s="57" t="str">
        <f>UPPER(tbl_raw_data[[#This Row],[Outcome]])</f>
        <v>APPROVE</v>
      </c>
      <c r="P6027" s="57" t="str">
        <f>UPPER(tbl_raw_data[[#This Row],[Queue Name]])</f>
        <v>CONSUMER EXISTING</v>
      </c>
      <c r="Q6027" s="57" t="str">
        <f>IF(tbl_raw_data[[#This Row],[time_taken_in_mins]]&lt;=20,"SLA_MET","SLA_NOT_MET")</f>
        <v>SLA_MET</v>
      </c>
    </row>
    <row r="6028" spans="1:17" ht="15" customHeight="1" x14ac:dyDescent="0.25">
      <c r="A6028" s="17" t="s">
        <v>5108</v>
      </c>
      <c r="B6028" s="18">
        <v>45166.863067129627</v>
      </c>
      <c r="C6028" s="19">
        <v>45166.872847222221</v>
      </c>
      <c r="D6028" s="20" t="s">
        <v>8</v>
      </c>
      <c r="E6028" s="21" t="s">
        <v>41</v>
      </c>
      <c r="F6028" s="20" t="s">
        <v>168</v>
      </c>
      <c r="G6028" s="105"/>
      <c r="H60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8" s="48">
        <f>tbl_raw_data[[#This Row],[Date Actioned]]-tbl_raw_data[[#This Row],[Date Tagged]]</f>
        <v>9.7800925941555761E-3</v>
      </c>
      <c r="J6028" s="50">
        <f>HOUR(tbl_raw_data[[#This Row],[time_taken]])*60+MINUTE(tbl_raw_data[[#This Row],[time_taken]])+SECOND(tbl_raw_data[[#This Row],[time_taken]])/60</f>
        <v>14.083333333333334</v>
      </c>
      <c r="K6028" s="54">
        <f>DATE(YEAR(tbl_raw_data[[#This Row],[Date Actioned]]), MONTH(tbl_raw_data[[#This Row],[Date Actioned]]), DAY(tbl_raw_data[[#This Row],[Date Actioned]]))</f>
        <v>45166</v>
      </c>
      <c r="L6028" s="55" t="str">
        <f>UPPER(TEXT(tbl_raw_data[[#This Row],[Updated_date]],"MMMM"))</f>
        <v>AUGUST</v>
      </c>
      <c r="M6028" s="55" t="str">
        <f>UPPER("Week "&amp;IF(ROUNDUP(DAY(tbl_raw_data[[#This Row],[Updated_date]])/7,0)=5,4,ROUNDUP(DAY(tbl_raw_data[[#This Row],[Updated_date]])/7,0)))</f>
        <v>WEEK 4</v>
      </c>
      <c r="N6028" s="57" t="str">
        <f>UPPER(VLOOKUP(tbl_raw_data[[#This Row],[Analyst]],[1]setting!$A$1:$B$15,2,0))</f>
        <v>MERCEDES</v>
      </c>
      <c r="O6028" s="57" t="str">
        <f>UPPER(tbl_raw_data[[#This Row],[Outcome]])</f>
        <v>WITHDRAW</v>
      </c>
      <c r="P6028" s="57" t="str">
        <f>UPPER(tbl_raw_data[[#This Row],[Queue Name]])</f>
        <v>CONSUMER POST BUREAU</v>
      </c>
      <c r="Q6028" s="57" t="str">
        <f>IF(tbl_raw_data[[#This Row],[time_taken_in_mins]]&lt;=20,"SLA_MET","SLA_NOT_MET")</f>
        <v>SLA_MET</v>
      </c>
    </row>
    <row r="6029" spans="1:17" ht="15" customHeight="1" x14ac:dyDescent="0.25">
      <c r="A6029" s="17" t="s">
        <v>1144</v>
      </c>
      <c r="B6029" s="18">
        <v>45166.911041666666</v>
      </c>
      <c r="C6029" s="19">
        <v>45166.914930555555</v>
      </c>
      <c r="D6029" s="20" t="s">
        <v>8</v>
      </c>
      <c r="E6029" s="21" t="s">
        <v>41</v>
      </c>
      <c r="F6029" s="20" t="s">
        <v>254</v>
      </c>
      <c r="G6029" s="105"/>
      <c r="H60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29" s="48">
        <f>tbl_raw_data[[#This Row],[Date Actioned]]-tbl_raw_data[[#This Row],[Date Tagged]]</f>
        <v>3.8888888884685002E-3</v>
      </c>
      <c r="J6029" s="50">
        <f>HOUR(tbl_raw_data[[#This Row],[time_taken]])*60+MINUTE(tbl_raw_data[[#This Row],[time_taken]])+SECOND(tbl_raw_data[[#This Row],[time_taken]])/60</f>
        <v>5.6</v>
      </c>
      <c r="K6029" s="54">
        <f>DATE(YEAR(tbl_raw_data[[#This Row],[Date Actioned]]), MONTH(tbl_raw_data[[#This Row],[Date Actioned]]), DAY(tbl_raw_data[[#This Row],[Date Actioned]]))</f>
        <v>45166</v>
      </c>
      <c r="L6029" s="55" t="str">
        <f>UPPER(TEXT(tbl_raw_data[[#This Row],[Updated_date]],"MMMM"))</f>
        <v>AUGUST</v>
      </c>
      <c r="M6029" s="55" t="str">
        <f>UPPER("Week "&amp;IF(ROUNDUP(DAY(tbl_raw_data[[#This Row],[Updated_date]])/7,0)=5,4,ROUNDUP(DAY(tbl_raw_data[[#This Row],[Updated_date]])/7,0)))</f>
        <v>WEEK 4</v>
      </c>
      <c r="N6029" s="57" t="str">
        <f>UPPER(VLOOKUP(tbl_raw_data[[#This Row],[Analyst]],[1]setting!$A$1:$B$15,2,0))</f>
        <v>FARDIN</v>
      </c>
      <c r="O6029" s="57" t="str">
        <f>UPPER(tbl_raw_data[[#This Row],[Outcome]])</f>
        <v>WITHDRAW</v>
      </c>
      <c r="P6029" s="57" t="str">
        <f>UPPER(tbl_raw_data[[#This Row],[Queue Name]])</f>
        <v>CONSUMER POST BUREAU</v>
      </c>
      <c r="Q6029" s="57" t="str">
        <f>IF(tbl_raw_data[[#This Row],[time_taken_in_mins]]&lt;=20,"SLA_MET","SLA_NOT_MET")</f>
        <v>SLA_MET</v>
      </c>
    </row>
    <row r="6030" spans="1:17" ht="15" customHeight="1" x14ac:dyDescent="0.25">
      <c r="A6030" s="17" t="s">
        <v>367</v>
      </c>
      <c r="B6030" s="18">
        <v>45166.930243055554</v>
      </c>
      <c r="C6030" s="19">
        <v>45166.932696759257</v>
      </c>
      <c r="D6030" s="20" t="s">
        <v>8</v>
      </c>
      <c r="E6030" s="21" t="s">
        <v>41</v>
      </c>
      <c r="F6030" s="20" t="s">
        <v>254</v>
      </c>
      <c r="G6030" s="105"/>
      <c r="H60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0" s="48">
        <f>tbl_raw_data[[#This Row],[Date Actioned]]-tbl_raw_data[[#This Row],[Date Tagged]]</f>
        <v>2.4537037024856545E-3</v>
      </c>
      <c r="J6030" s="50">
        <f>HOUR(tbl_raw_data[[#This Row],[time_taken]])*60+MINUTE(tbl_raw_data[[#This Row],[time_taken]])+SECOND(tbl_raw_data[[#This Row],[time_taken]])/60</f>
        <v>3.5333333333333332</v>
      </c>
      <c r="K6030" s="54">
        <f>DATE(YEAR(tbl_raw_data[[#This Row],[Date Actioned]]), MONTH(tbl_raw_data[[#This Row],[Date Actioned]]), DAY(tbl_raw_data[[#This Row],[Date Actioned]]))</f>
        <v>45166</v>
      </c>
      <c r="L6030" s="55" t="str">
        <f>UPPER(TEXT(tbl_raw_data[[#This Row],[Updated_date]],"MMMM"))</f>
        <v>AUGUST</v>
      </c>
      <c r="M6030" s="55" t="str">
        <f>UPPER("Week "&amp;IF(ROUNDUP(DAY(tbl_raw_data[[#This Row],[Updated_date]])/7,0)=5,4,ROUNDUP(DAY(tbl_raw_data[[#This Row],[Updated_date]])/7,0)))</f>
        <v>WEEK 4</v>
      </c>
      <c r="N6030" s="57" t="str">
        <f>UPPER(VLOOKUP(tbl_raw_data[[#This Row],[Analyst]],[1]setting!$A$1:$B$15,2,0))</f>
        <v>FARDIN</v>
      </c>
      <c r="O6030" s="57" t="str">
        <f>UPPER(tbl_raw_data[[#This Row],[Outcome]])</f>
        <v>WITHDRAW</v>
      </c>
      <c r="P6030" s="57" t="str">
        <f>UPPER(tbl_raw_data[[#This Row],[Queue Name]])</f>
        <v>CONSUMER POST BUREAU</v>
      </c>
      <c r="Q6030" s="57" t="str">
        <f>IF(tbl_raw_data[[#This Row],[time_taken_in_mins]]&lt;=20,"SLA_MET","SLA_NOT_MET")</f>
        <v>SLA_MET</v>
      </c>
    </row>
    <row r="6031" spans="1:17" ht="15" customHeight="1" x14ac:dyDescent="0.25">
      <c r="A6031" s="17" t="s">
        <v>6840</v>
      </c>
      <c r="B6031" s="18">
        <v>45167.365532407406</v>
      </c>
      <c r="C6031" s="19">
        <v>45167.38177083333</v>
      </c>
      <c r="D6031" s="20" t="s">
        <v>13</v>
      </c>
      <c r="E6031" s="21" t="s">
        <v>28</v>
      </c>
      <c r="F6031" s="20" t="s">
        <v>42</v>
      </c>
      <c r="G6031" s="105" t="s">
        <v>67</v>
      </c>
      <c r="H60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31" s="48">
        <f>tbl_raw_data[[#This Row],[Date Actioned]]-tbl_raw_data[[#This Row],[Date Tagged]]</f>
        <v>1.6238425923802424E-2</v>
      </c>
      <c r="J6031" s="50">
        <f>HOUR(tbl_raw_data[[#This Row],[time_taken]])*60+MINUTE(tbl_raw_data[[#This Row],[time_taken]])+SECOND(tbl_raw_data[[#This Row],[time_taken]])/60</f>
        <v>23.383333333333333</v>
      </c>
      <c r="K6031" s="54">
        <f>DATE(YEAR(tbl_raw_data[[#This Row],[Date Actioned]]), MONTH(tbl_raw_data[[#This Row],[Date Actioned]]), DAY(tbl_raw_data[[#This Row],[Date Actioned]]))</f>
        <v>45167</v>
      </c>
      <c r="L6031" s="55" t="str">
        <f>UPPER(TEXT(tbl_raw_data[[#This Row],[Updated_date]],"MMMM"))</f>
        <v>AUGUST</v>
      </c>
      <c r="M6031" s="55" t="str">
        <f>UPPER("Week "&amp;IF(ROUNDUP(DAY(tbl_raw_data[[#This Row],[Updated_date]])/7,0)=5,4,ROUNDUP(DAY(tbl_raw_data[[#This Row],[Updated_date]])/7,0)))</f>
        <v>WEEK 4</v>
      </c>
      <c r="N6031" s="57" t="str">
        <f>UPPER(VLOOKUP(tbl_raw_data[[#This Row],[Analyst]],[1]setting!$A$1:$B$15,2,0))</f>
        <v>NITESH</v>
      </c>
      <c r="O6031" s="57" t="str">
        <f>UPPER(tbl_raw_data[[#This Row],[Outcome]])</f>
        <v>APPROVE</v>
      </c>
      <c r="P6031" s="57" t="str">
        <f>UPPER(tbl_raw_data[[#This Row],[Queue Name]])</f>
        <v>CONSUMER EXISTING</v>
      </c>
      <c r="Q6031" s="57" t="str">
        <f>IF(tbl_raw_data[[#This Row],[time_taken_in_mins]]&lt;=20,"SLA_MET","SLA_NOT_MET")</f>
        <v>SLA_NOT_MET</v>
      </c>
    </row>
    <row r="6032" spans="1:17" ht="15" customHeight="1" x14ac:dyDescent="0.25">
      <c r="A6032" s="17" t="s">
        <v>6964</v>
      </c>
      <c r="B6032" s="18">
        <v>45167.383032407408</v>
      </c>
      <c r="C6032" s="19">
        <v>45167.400775462964</v>
      </c>
      <c r="D6032" s="20" t="s">
        <v>13</v>
      </c>
      <c r="E6032" s="21" t="s">
        <v>28</v>
      </c>
      <c r="F6032" s="20" t="s">
        <v>42</v>
      </c>
      <c r="G6032" s="105"/>
      <c r="H60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2" s="48">
        <f>tbl_raw_data[[#This Row],[Date Actioned]]-tbl_raw_data[[#This Row],[Date Tagged]]</f>
        <v>1.7743055555911269E-2</v>
      </c>
      <c r="J6032" s="50">
        <f>HOUR(tbl_raw_data[[#This Row],[time_taken]])*60+MINUTE(tbl_raw_data[[#This Row],[time_taken]])+SECOND(tbl_raw_data[[#This Row],[time_taken]])/60</f>
        <v>25.55</v>
      </c>
      <c r="K6032" s="54">
        <f>DATE(YEAR(tbl_raw_data[[#This Row],[Date Actioned]]), MONTH(tbl_raw_data[[#This Row],[Date Actioned]]), DAY(tbl_raw_data[[#This Row],[Date Actioned]]))</f>
        <v>45167</v>
      </c>
      <c r="L6032" s="55" t="str">
        <f>UPPER(TEXT(tbl_raw_data[[#This Row],[Updated_date]],"MMMM"))</f>
        <v>AUGUST</v>
      </c>
      <c r="M6032" s="55" t="str">
        <f>UPPER("Week "&amp;IF(ROUNDUP(DAY(tbl_raw_data[[#This Row],[Updated_date]])/7,0)=5,4,ROUNDUP(DAY(tbl_raw_data[[#This Row],[Updated_date]])/7,0)))</f>
        <v>WEEK 4</v>
      </c>
      <c r="N6032" s="57" t="str">
        <f>UPPER(VLOOKUP(tbl_raw_data[[#This Row],[Analyst]],[1]setting!$A$1:$B$15,2,0))</f>
        <v>NITESH</v>
      </c>
      <c r="O6032" s="57" t="str">
        <f>UPPER(tbl_raw_data[[#This Row],[Outcome]])</f>
        <v>APPROVE</v>
      </c>
      <c r="P6032" s="57" t="str">
        <f>UPPER(tbl_raw_data[[#This Row],[Queue Name]])</f>
        <v>CONSUMER EXISTING</v>
      </c>
      <c r="Q6032" s="57" t="str">
        <f>IF(tbl_raw_data[[#This Row],[time_taken_in_mins]]&lt;=20,"SLA_MET","SLA_NOT_MET")</f>
        <v>SLA_NOT_MET</v>
      </c>
    </row>
    <row r="6033" spans="1:17" ht="15" customHeight="1" x14ac:dyDescent="0.25">
      <c r="A6033" s="17" t="s">
        <v>6846</v>
      </c>
      <c r="B6033" s="18">
        <v>45167.392025462963</v>
      </c>
      <c r="C6033" s="19">
        <v>45167.408321759256</v>
      </c>
      <c r="D6033" s="20" t="s">
        <v>13</v>
      </c>
      <c r="E6033" s="21" t="s">
        <v>41</v>
      </c>
      <c r="F6033" s="20" t="s">
        <v>168</v>
      </c>
      <c r="G6033" s="105"/>
      <c r="H60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3" s="48">
        <f>tbl_raw_data[[#This Row],[Date Actioned]]-tbl_raw_data[[#This Row],[Date Tagged]]</f>
        <v>1.6296296293148771E-2</v>
      </c>
      <c r="J6033" s="50">
        <f>HOUR(tbl_raw_data[[#This Row],[time_taken]])*60+MINUTE(tbl_raw_data[[#This Row],[time_taken]])+SECOND(tbl_raw_data[[#This Row],[time_taken]])/60</f>
        <v>23.466666666666665</v>
      </c>
      <c r="K6033" s="54">
        <f>DATE(YEAR(tbl_raw_data[[#This Row],[Date Actioned]]), MONTH(tbl_raw_data[[#This Row],[Date Actioned]]), DAY(tbl_raw_data[[#This Row],[Date Actioned]]))</f>
        <v>45167</v>
      </c>
      <c r="L6033" s="55" t="str">
        <f>UPPER(TEXT(tbl_raw_data[[#This Row],[Updated_date]],"MMMM"))</f>
        <v>AUGUST</v>
      </c>
      <c r="M6033" s="55" t="str">
        <f>UPPER("Week "&amp;IF(ROUNDUP(DAY(tbl_raw_data[[#This Row],[Updated_date]])/7,0)=5,4,ROUNDUP(DAY(tbl_raw_data[[#This Row],[Updated_date]])/7,0)))</f>
        <v>WEEK 4</v>
      </c>
      <c r="N6033" s="57" t="str">
        <f>UPPER(VLOOKUP(tbl_raw_data[[#This Row],[Analyst]],[1]setting!$A$1:$B$15,2,0))</f>
        <v>MERCEDES</v>
      </c>
      <c r="O6033" s="57" t="str">
        <f>UPPER(tbl_raw_data[[#This Row],[Outcome]])</f>
        <v>APPROVE</v>
      </c>
      <c r="P6033" s="57" t="str">
        <f>UPPER(tbl_raw_data[[#This Row],[Queue Name]])</f>
        <v>CONSUMER POST BUREAU</v>
      </c>
      <c r="Q6033" s="57" t="str">
        <f>IF(tbl_raw_data[[#This Row],[time_taken_in_mins]]&lt;=20,"SLA_MET","SLA_NOT_MET")</f>
        <v>SLA_NOT_MET</v>
      </c>
    </row>
    <row r="6034" spans="1:17" ht="15" customHeight="1" x14ac:dyDescent="0.25">
      <c r="A6034" s="17" t="s">
        <v>7086</v>
      </c>
      <c r="B6034" s="18">
        <v>45167.400196759256</v>
      </c>
      <c r="C6034" s="19">
        <v>45167.420231481483</v>
      </c>
      <c r="D6034" s="20" t="s">
        <v>29</v>
      </c>
      <c r="E6034" s="21" t="s">
        <v>28</v>
      </c>
      <c r="F6034" s="20" t="s">
        <v>168</v>
      </c>
      <c r="G6034" s="105"/>
      <c r="H60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4" s="48">
        <f>tbl_raw_data[[#This Row],[Date Actioned]]-tbl_raw_data[[#This Row],[Date Tagged]]</f>
        <v>2.0034722227137536E-2</v>
      </c>
      <c r="J6034" s="50">
        <f>HOUR(tbl_raw_data[[#This Row],[time_taken]])*60+MINUTE(tbl_raw_data[[#This Row],[time_taken]])+SECOND(tbl_raw_data[[#This Row],[time_taken]])/60</f>
        <v>28.85</v>
      </c>
      <c r="K6034" s="54">
        <f>DATE(YEAR(tbl_raw_data[[#This Row],[Date Actioned]]), MONTH(tbl_raw_data[[#This Row],[Date Actioned]]), DAY(tbl_raw_data[[#This Row],[Date Actioned]]))</f>
        <v>45167</v>
      </c>
      <c r="L6034" s="55" t="str">
        <f>UPPER(TEXT(tbl_raw_data[[#This Row],[Updated_date]],"MMMM"))</f>
        <v>AUGUST</v>
      </c>
      <c r="M6034" s="55" t="str">
        <f>UPPER("Week "&amp;IF(ROUNDUP(DAY(tbl_raw_data[[#This Row],[Updated_date]])/7,0)=5,4,ROUNDUP(DAY(tbl_raw_data[[#This Row],[Updated_date]])/7,0)))</f>
        <v>WEEK 4</v>
      </c>
      <c r="N6034" s="57" t="str">
        <f>UPPER(VLOOKUP(tbl_raw_data[[#This Row],[Analyst]],[1]setting!$A$1:$B$15,2,0))</f>
        <v>MERCEDES</v>
      </c>
      <c r="O6034" s="57" t="str">
        <f>UPPER(tbl_raw_data[[#This Row],[Outcome]])</f>
        <v>APPROVE</v>
      </c>
      <c r="P6034" s="57" t="str">
        <f>UPPER(tbl_raw_data[[#This Row],[Queue Name]])</f>
        <v>CONSUMER EXISTING</v>
      </c>
      <c r="Q6034" s="57" t="str">
        <f>IF(tbl_raw_data[[#This Row],[time_taken_in_mins]]&lt;=20,"SLA_MET","SLA_NOT_MET")</f>
        <v>SLA_NOT_MET</v>
      </c>
    </row>
    <row r="6035" spans="1:17" ht="15" customHeight="1" x14ac:dyDescent="0.25">
      <c r="A6035" s="17" t="s">
        <v>5924</v>
      </c>
      <c r="B6035" s="18">
        <v>45167.403958333336</v>
      </c>
      <c r="C6035" s="19">
        <v>45167.415659722225</v>
      </c>
      <c r="D6035" s="20" t="s">
        <v>13</v>
      </c>
      <c r="E6035" s="21" t="s">
        <v>41</v>
      </c>
      <c r="F6035" s="20" t="s">
        <v>42</v>
      </c>
      <c r="G6035" s="105"/>
      <c r="H60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5" s="48">
        <f>tbl_raw_data[[#This Row],[Date Actioned]]-tbl_raw_data[[#This Row],[Date Tagged]]</f>
        <v>1.17013888884685E-2</v>
      </c>
      <c r="J6035" s="50">
        <f>HOUR(tbl_raw_data[[#This Row],[time_taken]])*60+MINUTE(tbl_raw_data[[#This Row],[time_taken]])+SECOND(tbl_raw_data[[#This Row],[time_taken]])/60</f>
        <v>16.850000000000001</v>
      </c>
      <c r="K6035" s="54">
        <f>DATE(YEAR(tbl_raw_data[[#This Row],[Date Actioned]]), MONTH(tbl_raw_data[[#This Row],[Date Actioned]]), DAY(tbl_raw_data[[#This Row],[Date Actioned]]))</f>
        <v>45167</v>
      </c>
      <c r="L6035" s="55" t="str">
        <f>UPPER(TEXT(tbl_raw_data[[#This Row],[Updated_date]],"MMMM"))</f>
        <v>AUGUST</v>
      </c>
      <c r="M6035" s="55" t="str">
        <f>UPPER("Week "&amp;IF(ROUNDUP(DAY(tbl_raw_data[[#This Row],[Updated_date]])/7,0)=5,4,ROUNDUP(DAY(tbl_raw_data[[#This Row],[Updated_date]])/7,0)))</f>
        <v>WEEK 4</v>
      </c>
      <c r="N6035" s="57" t="str">
        <f>UPPER(VLOOKUP(tbl_raw_data[[#This Row],[Analyst]],[1]setting!$A$1:$B$15,2,0))</f>
        <v>NITESH</v>
      </c>
      <c r="O6035" s="57" t="str">
        <f>UPPER(tbl_raw_data[[#This Row],[Outcome]])</f>
        <v>APPROVE</v>
      </c>
      <c r="P6035" s="57" t="str">
        <f>UPPER(tbl_raw_data[[#This Row],[Queue Name]])</f>
        <v>CONSUMER POST BUREAU</v>
      </c>
      <c r="Q6035" s="57" t="str">
        <f>IF(tbl_raw_data[[#This Row],[time_taken_in_mins]]&lt;=20,"SLA_MET","SLA_NOT_MET")</f>
        <v>SLA_MET</v>
      </c>
    </row>
    <row r="6036" spans="1:17" ht="15" customHeight="1" x14ac:dyDescent="0.25">
      <c r="A6036" s="17" t="s">
        <v>7044</v>
      </c>
      <c r="B6036" s="18">
        <v>45167.404386574075</v>
      </c>
      <c r="C6036" s="19">
        <v>45167.423275462963</v>
      </c>
      <c r="D6036" s="20" t="s">
        <v>13</v>
      </c>
      <c r="E6036" s="21" t="s">
        <v>41</v>
      </c>
      <c r="F6036" s="20" t="s">
        <v>168</v>
      </c>
      <c r="G6036" s="105"/>
      <c r="H60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6" s="48">
        <f>tbl_raw_data[[#This Row],[Date Actioned]]-tbl_raw_data[[#This Row],[Date Tagged]]</f>
        <v>1.8888888887886424E-2</v>
      </c>
      <c r="J6036" s="50">
        <f>HOUR(tbl_raw_data[[#This Row],[time_taken]])*60+MINUTE(tbl_raw_data[[#This Row],[time_taken]])+SECOND(tbl_raw_data[[#This Row],[time_taken]])/60</f>
        <v>27.2</v>
      </c>
      <c r="K6036" s="54">
        <f>DATE(YEAR(tbl_raw_data[[#This Row],[Date Actioned]]), MONTH(tbl_raw_data[[#This Row],[Date Actioned]]), DAY(tbl_raw_data[[#This Row],[Date Actioned]]))</f>
        <v>45167</v>
      </c>
      <c r="L6036" s="55" t="str">
        <f>UPPER(TEXT(tbl_raw_data[[#This Row],[Updated_date]],"MMMM"))</f>
        <v>AUGUST</v>
      </c>
      <c r="M6036" s="55" t="str">
        <f>UPPER("Week "&amp;IF(ROUNDUP(DAY(tbl_raw_data[[#This Row],[Updated_date]])/7,0)=5,4,ROUNDUP(DAY(tbl_raw_data[[#This Row],[Updated_date]])/7,0)))</f>
        <v>WEEK 4</v>
      </c>
      <c r="N6036" s="57" t="str">
        <f>UPPER(VLOOKUP(tbl_raw_data[[#This Row],[Analyst]],[1]setting!$A$1:$B$15,2,0))</f>
        <v>MERCEDES</v>
      </c>
      <c r="O6036" s="57" t="str">
        <f>UPPER(tbl_raw_data[[#This Row],[Outcome]])</f>
        <v>APPROVE</v>
      </c>
      <c r="P6036" s="57" t="str">
        <f>UPPER(tbl_raw_data[[#This Row],[Queue Name]])</f>
        <v>CONSUMER POST BUREAU</v>
      </c>
      <c r="Q6036" s="57" t="str">
        <f>IF(tbl_raw_data[[#This Row],[time_taken_in_mins]]&lt;=20,"SLA_MET","SLA_NOT_MET")</f>
        <v>SLA_NOT_MET</v>
      </c>
    </row>
    <row r="6037" spans="1:17" ht="15" customHeight="1" x14ac:dyDescent="0.25">
      <c r="A6037" s="17" t="s">
        <v>7177</v>
      </c>
      <c r="B6037" s="18">
        <v>45167.408101851855</v>
      </c>
      <c r="C6037" s="19">
        <v>45167.431550925925</v>
      </c>
      <c r="D6037" s="20" t="s">
        <v>13</v>
      </c>
      <c r="E6037" s="21" t="s">
        <v>28</v>
      </c>
      <c r="F6037" s="20" t="s">
        <v>42</v>
      </c>
      <c r="G6037" s="105"/>
      <c r="H60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7" s="48">
        <f>tbl_raw_data[[#This Row],[Date Actioned]]-tbl_raw_data[[#This Row],[Date Tagged]]</f>
        <v>2.3449074069503695E-2</v>
      </c>
      <c r="J6037" s="50">
        <f>HOUR(tbl_raw_data[[#This Row],[time_taken]])*60+MINUTE(tbl_raw_data[[#This Row],[time_taken]])+SECOND(tbl_raw_data[[#This Row],[time_taken]])/60</f>
        <v>33.766666666666666</v>
      </c>
      <c r="K6037" s="54">
        <f>DATE(YEAR(tbl_raw_data[[#This Row],[Date Actioned]]), MONTH(tbl_raw_data[[#This Row],[Date Actioned]]), DAY(tbl_raw_data[[#This Row],[Date Actioned]]))</f>
        <v>45167</v>
      </c>
      <c r="L6037" s="55" t="str">
        <f>UPPER(TEXT(tbl_raw_data[[#This Row],[Updated_date]],"MMMM"))</f>
        <v>AUGUST</v>
      </c>
      <c r="M6037" s="55" t="str">
        <f>UPPER("Week "&amp;IF(ROUNDUP(DAY(tbl_raw_data[[#This Row],[Updated_date]])/7,0)=5,4,ROUNDUP(DAY(tbl_raw_data[[#This Row],[Updated_date]])/7,0)))</f>
        <v>WEEK 4</v>
      </c>
      <c r="N6037" s="57" t="str">
        <f>UPPER(VLOOKUP(tbl_raw_data[[#This Row],[Analyst]],[1]setting!$A$1:$B$15,2,0))</f>
        <v>NITESH</v>
      </c>
      <c r="O6037" s="57" t="str">
        <f>UPPER(tbl_raw_data[[#This Row],[Outcome]])</f>
        <v>APPROVE</v>
      </c>
      <c r="P6037" s="57" t="str">
        <f>UPPER(tbl_raw_data[[#This Row],[Queue Name]])</f>
        <v>CONSUMER EXISTING</v>
      </c>
      <c r="Q6037" s="57" t="str">
        <f>IF(tbl_raw_data[[#This Row],[time_taken_in_mins]]&lt;=20,"SLA_MET","SLA_NOT_MET")</f>
        <v>SLA_NOT_MET</v>
      </c>
    </row>
    <row r="6038" spans="1:17" ht="15" customHeight="1" x14ac:dyDescent="0.25">
      <c r="A6038" s="17" t="s">
        <v>6970</v>
      </c>
      <c r="B6038" s="18">
        <v>45167.408437500002</v>
      </c>
      <c r="C6038" s="19">
        <v>45167.426319444443</v>
      </c>
      <c r="D6038" s="20" t="s">
        <v>29</v>
      </c>
      <c r="E6038" s="21" t="s">
        <v>41</v>
      </c>
      <c r="F6038" s="20" t="s">
        <v>254</v>
      </c>
      <c r="G6038" s="105"/>
      <c r="H60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8" s="48">
        <f>tbl_raw_data[[#This Row],[Date Actioned]]-tbl_raw_data[[#This Row],[Date Tagged]]</f>
        <v>1.788194444088731E-2</v>
      </c>
      <c r="J6038" s="50">
        <f>HOUR(tbl_raw_data[[#This Row],[time_taken]])*60+MINUTE(tbl_raw_data[[#This Row],[time_taken]])+SECOND(tbl_raw_data[[#This Row],[time_taken]])/60</f>
        <v>25.75</v>
      </c>
      <c r="K6038" s="54">
        <f>DATE(YEAR(tbl_raw_data[[#This Row],[Date Actioned]]), MONTH(tbl_raw_data[[#This Row],[Date Actioned]]), DAY(tbl_raw_data[[#This Row],[Date Actioned]]))</f>
        <v>45167</v>
      </c>
      <c r="L6038" s="55" t="str">
        <f>UPPER(TEXT(tbl_raw_data[[#This Row],[Updated_date]],"MMMM"))</f>
        <v>AUGUST</v>
      </c>
      <c r="M6038" s="55" t="str">
        <f>UPPER("Week "&amp;IF(ROUNDUP(DAY(tbl_raw_data[[#This Row],[Updated_date]])/7,0)=5,4,ROUNDUP(DAY(tbl_raw_data[[#This Row],[Updated_date]])/7,0)))</f>
        <v>WEEK 4</v>
      </c>
      <c r="N6038" s="57" t="str">
        <f>UPPER(VLOOKUP(tbl_raw_data[[#This Row],[Analyst]],[1]setting!$A$1:$B$15,2,0))</f>
        <v>FARDIN</v>
      </c>
      <c r="O6038" s="57" t="str">
        <f>UPPER(tbl_raw_data[[#This Row],[Outcome]])</f>
        <v>APPROVE</v>
      </c>
      <c r="P6038" s="57" t="str">
        <f>UPPER(tbl_raw_data[[#This Row],[Queue Name]])</f>
        <v>CONSUMER POST BUREAU</v>
      </c>
      <c r="Q6038" s="57" t="str">
        <f>IF(tbl_raw_data[[#This Row],[time_taken_in_mins]]&lt;=20,"SLA_MET","SLA_NOT_MET")</f>
        <v>SLA_NOT_MET</v>
      </c>
    </row>
    <row r="6039" spans="1:17" ht="15" customHeight="1" x14ac:dyDescent="0.25">
      <c r="A6039" s="17" t="s">
        <v>6989</v>
      </c>
      <c r="B6039" s="18">
        <v>45167.40896990741</v>
      </c>
      <c r="C6039" s="19">
        <v>45167.427037037036</v>
      </c>
      <c r="D6039" s="20" t="s">
        <v>13</v>
      </c>
      <c r="E6039" s="21" t="s">
        <v>41</v>
      </c>
      <c r="F6039" s="20" t="s">
        <v>168</v>
      </c>
      <c r="G6039" s="105"/>
      <c r="H60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39" s="48">
        <f>tbl_raw_data[[#This Row],[Date Actioned]]-tbl_raw_data[[#This Row],[Date Tagged]]</f>
        <v>1.8067129625706002E-2</v>
      </c>
      <c r="J6039" s="50">
        <f>HOUR(tbl_raw_data[[#This Row],[time_taken]])*60+MINUTE(tbl_raw_data[[#This Row],[time_taken]])+SECOND(tbl_raw_data[[#This Row],[time_taken]])/60</f>
        <v>26.016666666666666</v>
      </c>
      <c r="K6039" s="54">
        <f>DATE(YEAR(tbl_raw_data[[#This Row],[Date Actioned]]), MONTH(tbl_raw_data[[#This Row],[Date Actioned]]), DAY(tbl_raw_data[[#This Row],[Date Actioned]]))</f>
        <v>45167</v>
      </c>
      <c r="L6039" s="55" t="str">
        <f>UPPER(TEXT(tbl_raw_data[[#This Row],[Updated_date]],"MMMM"))</f>
        <v>AUGUST</v>
      </c>
      <c r="M6039" s="55" t="str">
        <f>UPPER("Week "&amp;IF(ROUNDUP(DAY(tbl_raw_data[[#This Row],[Updated_date]])/7,0)=5,4,ROUNDUP(DAY(tbl_raw_data[[#This Row],[Updated_date]])/7,0)))</f>
        <v>WEEK 4</v>
      </c>
      <c r="N6039" s="57" t="str">
        <f>UPPER(VLOOKUP(tbl_raw_data[[#This Row],[Analyst]],[1]setting!$A$1:$B$15,2,0))</f>
        <v>MERCEDES</v>
      </c>
      <c r="O6039" s="57" t="str">
        <f>UPPER(tbl_raw_data[[#This Row],[Outcome]])</f>
        <v>APPROVE</v>
      </c>
      <c r="P6039" s="57" t="str">
        <f>UPPER(tbl_raw_data[[#This Row],[Queue Name]])</f>
        <v>CONSUMER POST BUREAU</v>
      </c>
      <c r="Q6039" s="57" t="str">
        <f>IF(tbl_raw_data[[#This Row],[time_taken_in_mins]]&lt;=20,"SLA_MET","SLA_NOT_MET")</f>
        <v>SLA_NOT_MET</v>
      </c>
    </row>
    <row r="6040" spans="1:17" ht="15" customHeight="1" x14ac:dyDescent="0.25">
      <c r="A6040" s="17" t="s">
        <v>7100</v>
      </c>
      <c r="B6040" s="18">
        <v>45167.413622685184</v>
      </c>
      <c r="C6040" s="19">
        <v>45167.433946759258</v>
      </c>
      <c r="D6040" s="20" t="s">
        <v>13</v>
      </c>
      <c r="E6040" s="21" t="s">
        <v>41</v>
      </c>
      <c r="F6040" s="20" t="s">
        <v>168</v>
      </c>
      <c r="G6040" s="105"/>
      <c r="H60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0" s="48">
        <f>tbl_raw_data[[#This Row],[Date Actioned]]-tbl_raw_data[[#This Row],[Date Tagged]]</f>
        <v>2.0324074073869269E-2</v>
      </c>
      <c r="J6040" s="50">
        <f>HOUR(tbl_raw_data[[#This Row],[time_taken]])*60+MINUTE(tbl_raw_data[[#This Row],[time_taken]])+SECOND(tbl_raw_data[[#This Row],[time_taken]])/60</f>
        <v>29.266666666666666</v>
      </c>
      <c r="K6040" s="54">
        <f>DATE(YEAR(tbl_raw_data[[#This Row],[Date Actioned]]), MONTH(tbl_raw_data[[#This Row],[Date Actioned]]), DAY(tbl_raw_data[[#This Row],[Date Actioned]]))</f>
        <v>45167</v>
      </c>
      <c r="L6040" s="55" t="str">
        <f>UPPER(TEXT(tbl_raw_data[[#This Row],[Updated_date]],"MMMM"))</f>
        <v>AUGUST</v>
      </c>
      <c r="M6040" s="55" t="str">
        <f>UPPER("Week "&amp;IF(ROUNDUP(DAY(tbl_raw_data[[#This Row],[Updated_date]])/7,0)=5,4,ROUNDUP(DAY(tbl_raw_data[[#This Row],[Updated_date]])/7,0)))</f>
        <v>WEEK 4</v>
      </c>
      <c r="N6040" s="57" t="str">
        <f>UPPER(VLOOKUP(tbl_raw_data[[#This Row],[Analyst]],[1]setting!$A$1:$B$15,2,0))</f>
        <v>MERCEDES</v>
      </c>
      <c r="O6040" s="57" t="str">
        <f>UPPER(tbl_raw_data[[#This Row],[Outcome]])</f>
        <v>APPROVE</v>
      </c>
      <c r="P6040" s="57" t="str">
        <f>UPPER(tbl_raw_data[[#This Row],[Queue Name]])</f>
        <v>CONSUMER POST BUREAU</v>
      </c>
      <c r="Q6040" s="57" t="str">
        <f>IF(tbl_raw_data[[#This Row],[time_taken_in_mins]]&lt;=20,"SLA_MET","SLA_NOT_MET")</f>
        <v>SLA_NOT_MET</v>
      </c>
    </row>
    <row r="6041" spans="1:17" ht="15" customHeight="1" x14ac:dyDescent="0.25">
      <c r="A6041" s="17" t="s">
        <v>7222</v>
      </c>
      <c r="B6041" s="18">
        <v>45167.415648148148</v>
      </c>
      <c r="C6041" s="19">
        <v>45167.445370370369</v>
      </c>
      <c r="D6041" s="20" t="s">
        <v>13</v>
      </c>
      <c r="E6041" s="21" t="s">
        <v>28</v>
      </c>
      <c r="F6041" s="20" t="s">
        <v>42</v>
      </c>
      <c r="G6041" s="105" t="s">
        <v>67</v>
      </c>
      <c r="H60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1" s="48">
        <f>tbl_raw_data[[#This Row],[Date Actioned]]-tbl_raw_data[[#This Row],[Date Tagged]]</f>
        <v>2.9722222221607808E-2</v>
      </c>
      <c r="J6041" s="50">
        <f>HOUR(tbl_raw_data[[#This Row],[time_taken]])*60+MINUTE(tbl_raw_data[[#This Row],[time_taken]])+SECOND(tbl_raw_data[[#This Row],[time_taken]])/60</f>
        <v>42.8</v>
      </c>
      <c r="K6041" s="54">
        <f>DATE(YEAR(tbl_raw_data[[#This Row],[Date Actioned]]), MONTH(tbl_raw_data[[#This Row],[Date Actioned]]), DAY(tbl_raw_data[[#This Row],[Date Actioned]]))</f>
        <v>45167</v>
      </c>
      <c r="L6041" s="55" t="str">
        <f>UPPER(TEXT(tbl_raw_data[[#This Row],[Updated_date]],"MMMM"))</f>
        <v>AUGUST</v>
      </c>
      <c r="M6041" s="55" t="str">
        <f>UPPER("Week "&amp;IF(ROUNDUP(DAY(tbl_raw_data[[#This Row],[Updated_date]])/7,0)=5,4,ROUNDUP(DAY(tbl_raw_data[[#This Row],[Updated_date]])/7,0)))</f>
        <v>WEEK 4</v>
      </c>
      <c r="N6041" s="57" t="str">
        <f>UPPER(VLOOKUP(tbl_raw_data[[#This Row],[Analyst]],[1]setting!$A$1:$B$15,2,0))</f>
        <v>NITESH</v>
      </c>
      <c r="O6041" s="57" t="str">
        <f>UPPER(tbl_raw_data[[#This Row],[Outcome]])</f>
        <v>APPROVE</v>
      </c>
      <c r="P6041" s="57" t="str">
        <f>UPPER(tbl_raw_data[[#This Row],[Queue Name]])</f>
        <v>CONSUMER EXISTING</v>
      </c>
      <c r="Q6041" s="57" t="str">
        <f>IF(tbl_raw_data[[#This Row],[time_taken_in_mins]]&lt;=20,"SLA_MET","SLA_NOT_MET")</f>
        <v>SLA_NOT_MET</v>
      </c>
    </row>
    <row r="6042" spans="1:17" ht="15" customHeight="1" x14ac:dyDescent="0.25">
      <c r="A6042" s="17" t="s">
        <v>7242</v>
      </c>
      <c r="B6042" s="18">
        <v>45167.415648148148</v>
      </c>
      <c r="C6042" s="19">
        <v>45167.45753472222</v>
      </c>
      <c r="D6042" s="20" t="s">
        <v>13</v>
      </c>
      <c r="E6042" s="21" t="s">
        <v>28</v>
      </c>
      <c r="F6042" s="20" t="s">
        <v>42</v>
      </c>
      <c r="G6042" s="105" t="s">
        <v>29</v>
      </c>
      <c r="H60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2" s="48">
        <f>tbl_raw_data[[#This Row],[Date Actioned]]-tbl_raw_data[[#This Row],[Date Tagged]]</f>
        <v>4.188657407212304E-2</v>
      </c>
      <c r="J6042" s="50">
        <f>HOUR(tbl_raw_data[[#This Row],[time_taken]])*60+MINUTE(tbl_raw_data[[#This Row],[time_taken]])+SECOND(tbl_raw_data[[#This Row],[time_taken]])/60</f>
        <v>60.31666666666667</v>
      </c>
      <c r="K6042" s="54">
        <f>DATE(YEAR(tbl_raw_data[[#This Row],[Date Actioned]]), MONTH(tbl_raw_data[[#This Row],[Date Actioned]]), DAY(tbl_raw_data[[#This Row],[Date Actioned]]))</f>
        <v>45167</v>
      </c>
      <c r="L6042" s="55" t="str">
        <f>UPPER(TEXT(tbl_raw_data[[#This Row],[Updated_date]],"MMMM"))</f>
        <v>AUGUST</v>
      </c>
      <c r="M6042" s="55" t="str">
        <f>UPPER("Week "&amp;IF(ROUNDUP(DAY(tbl_raw_data[[#This Row],[Updated_date]])/7,0)=5,4,ROUNDUP(DAY(tbl_raw_data[[#This Row],[Updated_date]])/7,0)))</f>
        <v>WEEK 4</v>
      </c>
      <c r="N6042" s="57" t="str">
        <f>UPPER(VLOOKUP(tbl_raw_data[[#This Row],[Analyst]],[1]setting!$A$1:$B$15,2,0))</f>
        <v>NITESH</v>
      </c>
      <c r="O6042" s="57" t="str">
        <f>UPPER(tbl_raw_data[[#This Row],[Outcome]])</f>
        <v>APPROVE</v>
      </c>
      <c r="P6042" s="57" t="str">
        <f>UPPER(tbl_raw_data[[#This Row],[Queue Name]])</f>
        <v>CONSUMER EXISTING</v>
      </c>
      <c r="Q6042" s="57" t="str">
        <f>IF(tbl_raw_data[[#This Row],[time_taken_in_mins]]&lt;=20,"SLA_MET","SLA_NOT_MET")</f>
        <v>SLA_NOT_MET</v>
      </c>
    </row>
    <row r="6043" spans="1:17" ht="15" customHeight="1" x14ac:dyDescent="0.25">
      <c r="A6043" s="17" t="s">
        <v>6812</v>
      </c>
      <c r="B6043" s="18">
        <v>45167.416203703702</v>
      </c>
      <c r="C6043" s="19">
        <v>45167.432141203702</v>
      </c>
      <c r="D6043" s="20" t="s">
        <v>13</v>
      </c>
      <c r="E6043" s="21" t="s">
        <v>41</v>
      </c>
      <c r="F6043" s="20" t="s">
        <v>254</v>
      </c>
      <c r="G6043" s="105"/>
      <c r="H60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3" s="48">
        <f>tbl_raw_data[[#This Row],[Date Actioned]]-tbl_raw_data[[#This Row],[Date Tagged]]</f>
        <v>1.5937500000291038E-2</v>
      </c>
      <c r="J6043" s="50">
        <f>HOUR(tbl_raw_data[[#This Row],[time_taken]])*60+MINUTE(tbl_raw_data[[#This Row],[time_taken]])+SECOND(tbl_raw_data[[#This Row],[time_taken]])/60</f>
        <v>22.95</v>
      </c>
      <c r="K6043" s="54">
        <f>DATE(YEAR(tbl_raw_data[[#This Row],[Date Actioned]]), MONTH(tbl_raw_data[[#This Row],[Date Actioned]]), DAY(tbl_raw_data[[#This Row],[Date Actioned]]))</f>
        <v>45167</v>
      </c>
      <c r="L6043" s="55" t="str">
        <f>UPPER(TEXT(tbl_raw_data[[#This Row],[Updated_date]],"MMMM"))</f>
        <v>AUGUST</v>
      </c>
      <c r="M6043" s="55" t="str">
        <f>UPPER("Week "&amp;IF(ROUNDUP(DAY(tbl_raw_data[[#This Row],[Updated_date]])/7,0)=5,4,ROUNDUP(DAY(tbl_raw_data[[#This Row],[Updated_date]])/7,0)))</f>
        <v>WEEK 4</v>
      </c>
      <c r="N6043" s="57" t="str">
        <f>UPPER(VLOOKUP(tbl_raw_data[[#This Row],[Analyst]],[1]setting!$A$1:$B$15,2,0))</f>
        <v>FARDIN</v>
      </c>
      <c r="O6043" s="57" t="str">
        <f>UPPER(tbl_raw_data[[#This Row],[Outcome]])</f>
        <v>APPROVE</v>
      </c>
      <c r="P6043" s="57" t="str">
        <f>UPPER(tbl_raw_data[[#This Row],[Queue Name]])</f>
        <v>CONSUMER POST BUREAU</v>
      </c>
      <c r="Q6043" s="57" t="str">
        <f>IF(tbl_raw_data[[#This Row],[time_taken_in_mins]]&lt;=20,"SLA_MET","SLA_NOT_MET")</f>
        <v>SLA_NOT_MET</v>
      </c>
    </row>
    <row r="6044" spans="1:17" ht="15" customHeight="1" x14ac:dyDescent="0.25">
      <c r="A6044" s="17" t="s">
        <v>7240</v>
      </c>
      <c r="B6044" s="18">
        <v>45167.420520833337</v>
      </c>
      <c r="C6044" s="19">
        <v>45167.456990740742</v>
      </c>
      <c r="D6044" s="20" t="s">
        <v>13</v>
      </c>
      <c r="E6044" s="21" t="s">
        <v>9</v>
      </c>
      <c r="F6044" s="20" t="s">
        <v>109</v>
      </c>
      <c r="G6044" s="105" t="s">
        <v>29</v>
      </c>
      <c r="H60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4" s="48">
        <f>tbl_raw_data[[#This Row],[Date Actioned]]-tbl_raw_data[[#This Row],[Date Tagged]]</f>
        <v>3.6469907405262347E-2</v>
      </c>
      <c r="J6044" s="50">
        <f>HOUR(tbl_raw_data[[#This Row],[time_taken]])*60+MINUTE(tbl_raw_data[[#This Row],[time_taken]])+SECOND(tbl_raw_data[[#This Row],[time_taken]])/60</f>
        <v>52.516666666666666</v>
      </c>
      <c r="K6044" s="54">
        <f>DATE(YEAR(tbl_raw_data[[#This Row],[Date Actioned]]), MONTH(tbl_raw_data[[#This Row],[Date Actioned]]), DAY(tbl_raw_data[[#This Row],[Date Actioned]]))</f>
        <v>45167</v>
      </c>
      <c r="L6044" s="55" t="str">
        <f>UPPER(TEXT(tbl_raw_data[[#This Row],[Updated_date]],"MMMM"))</f>
        <v>AUGUST</v>
      </c>
      <c r="M6044" s="55" t="str">
        <f>UPPER("Week "&amp;IF(ROUNDUP(DAY(tbl_raw_data[[#This Row],[Updated_date]])/7,0)=5,4,ROUNDUP(DAY(tbl_raw_data[[#This Row],[Updated_date]])/7,0)))</f>
        <v>WEEK 4</v>
      </c>
      <c r="N6044" s="57" t="str">
        <f>UPPER(VLOOKUP(tbl_raw_data[[#This Row],[Analyst]],[1]setting!$A$1:$B$15,2,0))</f>
        <v>NAVED</v>
      </c>
      <c r="O6044" s="57" t="str">
        <f>UPPER(tbl_raw_data[[#This Row],[Outcome]])</f>
        <v>APPROVE</v>
      </c>
      <c r="P6044" s="57" t="str">
        <f>UPPER(tbl_raw_data[[#This Row],[Queue Name]])</f>
        <v>CONSUMER PRE BUREAU</v>
      </c>
      <c r="Q6044" s="57" t="str">
        <f>IF(tbl_raw_data[[#This Row],[time_taken_in_mins]]&lt;=20,"SLA_MET","SLA_NOT_MET")</f>
        <v>SLA_NOT_MET</v>
      </c>
    </row>
    <row r="6045" spans="1:17" ht="15" customHeight="1" x14ac:dyDescent="0.25">
      <c r="A6045" s="17" t="s">
        <v>7195</v>
      </c>
      <c r="B6045" s="18">
        <v>45167.421377314815</v>
      </c>
      <c r="C6045" s="19">
        <v>45167.44630787037</v>
      </c>
      <c r="D6045" s="20" t="s">
        <v>13</v>
      </c>
      <c r="E6045" s="21" t="s">
        <v>41</v>
      </c>
      <c r="F6045" s="20" t="s">
        <v>73</v>
      </c>
      <c r="G6045" s="105" t="s">
        <v>67</v>
      </c>
      <c r="H60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5" s="48">
        <f>tbl_raw_data[[#This Row],[Date Actioned]]-tbl_raw_data[[#This Row],[Date Tagged]]</f>
        <v>2.4930555555329192E-2</v>
      </c>
      <c r="J6045" s="50">
        <f>HOUR(tbl_raw_data[[#This Row],[time_taken]])*60+MINUTE(tbl_raw_data[[#This Row],[time_taken]])+SECOND(tbl_raw_data[[#This Row],[time_taken]])/60</f>
        <v>35.9</v>
      </c>
      <c r="K6045" s="54">
        <f>DATE(YEAR(tbl_raw_data[[#This Row],[Date Actioned]]), MONTH(tbl_raw_data[[#This Row],[Date Actioned]]), DAY(tbl_raw_data[[#This Row],[Date Actioned]]))</f>
        <v>45167</v>
      </c>
      <c r="L6045" s="55" t="str">
        <f>UPPER(TEXT(tbl_raw_data[[#This Row],[Updated_date]],"MMMM"))</f>
        <v>AUGUST</v>
      </c>
      <c r="M6045" s="55" t="str">
        <f>UPPER("Week "&amp;IF(ROUNDUP(DAY(tbl_raw_data[[#This Row],[Updated_date]])/7,0)=5,4,ROUNDUP(DAY(tbl_raw_data[[#This Row],[Updated_date]])/7,0)))</f>
        <v>WEEK 4</v>
      </c>
      <c r="N6045" s="57" t="str">
        <f>UPPER(VLOOKUP(tbl_raw_data[[#This Row],[Analyst]],[1]setting!$A$1:$B$15,2,0))</f>
        <v>SHAHID</v>
      </c>
      <c r="O6045" s="57" t="str">
        <f>UPPER(tbl_raw_data[[#This Row],[Outcome]])</f>
        <v>APPROVE</v>
      </c>
      <c r="P6045" s="57" t="str">
        <f>UPPER(tbl_raw_data[[#This Row],[Queue Name]])</f>
        <v>CONSUMER POST BUREAU</v>
      </c>
      <c r="Q6045" s="57" t="str">
        <f>IF(tbl_raw_data[[#This Row],[time_taken_in_mins]]&lt;=20,"SLA_MET","SLA_NOT_MET")</f>
        <v>SLA_NOT_MET</v>
      </c>
    </row>
    <row r="6046" spans="1:17" ht="15" customHeight="1" x14ac:dyDescent="0.25">
      <c r="A6046" s="17" t="s">
        <v>7104</v>
      </c>
      <c r="B6046" s="18">
        <v>45167.421770833331</v>
      </c>
      <c r="C6046" s="19">
        <v>45167.442141203705</v>
      </c>
      <c r="D6046" s="20" t="s">
        <v>29</v>
      </c>
      <c r="E6046" s="21" t="s">
        <v>28</v>
      </c>
      <c r="F6046" s="20" t="s">
        <v>254</v>
      </c>
      <c r="G6046" s="105"/>
      <c r="H60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6" s="48">
        <f>tbl_raw_data[[#This Row],[Date Actioned]]-tbl_raw_data[[#This Row],[Date Tagged]]</f>
        <v>2.0370370373711921E-2</v>
      </c>
      <c r="J6046" s="50">
        <f>HOUR(tbl_raw_data[[#This Row],[time_taken]])*60+MINUTE(tbl_raw_data[[#This Row],[time_taken]])+SECOND(tbl_raw_data[[#This Row],[time_taken]])/60</f>
        <v>29.333333333333332</v>
      </c>
      <c r="K6046" s="54">
        <f>DATE(YEAR(tbl_raw_data[[#This Row],[Date Actioned]]), MONTH(tbl_raw_data[[#This Row],[Date Actioned]]), DAY(tbl_raw_data[[#This Row],[Date Actioned]]))</f>
        <v>45167</v>
      </c>
      <c r="L6046" s="55" t="str">
        <f>UPPER(TEXT(tbl_raw_data[[#This Row],[Updated_date]],"MMMM"))</f>
        <v>AUGUST</v>
      </c>
      <c r="M6046" s="55" t="str">
        <f>UPPER("Week "&amp;IF(ROUNDUP(DAY(tbl_raw_data[[#This Row],[Updated_date]])/7,0)=5,4,ROUNDUP(DAY(tbl_raw_data[[#This Row],[Updated_date]])/7,0)))</f>
        <v>WEEK 4</v>
      </c>
      <c r="N6046" s="57" t="str">
        <f>UPPER(VLOOKUP(tbl_raw_data[[#This Row],[Analyst]],[1]setting!$A$1:$B$15,2,0))</f>
        <v>FARDIN</v>
      </c>
      <c r="O6046" s="57" t="str">
        <f>UPPER(tbl_raw_data[[#This Row],[Outcome]])</f>
        <v>APPROVE</v>
      </c>
      <c r="P6046" s="57" t="str">
        <f>UPPER(tbl_raw_data[[#This Row],[Queue Name]])</f>
        <v>CONSUMER EXISTING</v>
      </c>
      <c r="Q6046" s="57" t="str">
        <f>IF(tbl_raw_data[[#This Row],[time_taken_in_mins]]&lt;=20,"SLA_MET","SLA_NOT_MET")</f>
        <v>SLA_NOT_MET</v>
      </c>
    </row>
    <row r="6047" spans="1:17" ht="15" customHeight="1" x14ac:dyDescent="0.25">
      <c r="A6047" s="17" t="s">
        <v>7174</v>
      </c>
      <c r="B6047" s="18">
        <v>45167.427928240744</v>
      </c>
      <c r="C6047" s="19">
        <v>45167.451238425929</v>
      </c>
      <c r="D6047" s="20" t="s">
        <v>13</v>
      </c>
      <c r="E6047" s="21" t="s">
        <v>28</v>
      </c>
      <c r="F6047" s="20" t="s">
        <v>73</v>
      </c>
      <c r="G6047" s="105" t="s">
        <v>29</v>
      </c>
      <c r="H60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7" s="48">
        <f>tbl_raw_data[[#This Row],[Date Actioned]]-tbl_raw_data[[#This Row],[Date Tagged]]</f>
        <v>2.3310185184527654E-2</v>
      </c>
      <c r="J6047" s="50">
        <f>HOUR(tbl_raw_data[[#This Row],[time_taken]])*60+MINUTE(tbl_raw_data[[#This Row],[time_taken]])+SECOND(tbl_raw_data[[#This Row],[time_taken]])/60</f>
        <v>33.56666666666667</v>
      </c>
      <c r="K6047" s="54">
        <f>DATE(YEAR(tbl_raw_data[[#This Row],[Date Actioned]]), MONTH(tbl_raw_data[[#This Row],[Date Actioned]]), DAY(tbl_raw_data[[#This Row],[Date Actioned]]))</f>
        <v>45167</v>
      </c>
      <c r="L6047" s="55" t="str">
        <f>UPPER(TEXT(tbl_raw_data[[#This Row],[Updated_date]],"MMMM"))</f>
        <v>AUGUST</v>
      </c>
      <c r="M6047" s="55" t="str">
        <f>UPPER("Week "&amp;IF(ROUNDUP(DAY(tbl_raw_data[[#This Row],[Updated_date]])/7,0)=5,4,ROUNDUP(DAY(tbl_raw_data[[#This Row],[Updated_date]])/7,0)))</f>
        <v>WEEK 4</v>
      </c>
      <c r="N6047" s="57" t="str">
        <f>UPPER(VLOOKUP(tbl_raw_data[[#This Row],[Analyst]],[1]setting!$A$1:$B$15,2,0))</f>
        <v>SHAHID</v>
      </c>
      <c r="O6047" s="57" t="str">
        <f>UPPER(tbl_raw_data[[#This Row],[Outcome]])</f>
        <v>APPROVE</v>
      </c>
      <c r="P6047" s="57" t="str">
        <f>UPPER(tbl_raw_data[[#This Row],[Queue Name]])</f>
        <v>CONSUMER EXISTING</v>
      </c>
      <c r="Q6047" s="57" t="str">
        <f>IF(tbl_raw_data[[#This Row],[time_taken_in_mins]]&lt;=20,"SLA_MET","SLA_NOT_MET")</f>
        <v>SLA_NOT_MET</v>
      </c>
    </row>
    <row r="6048" spans="1:17" ht="15" customHeight="1" x14ac:dyDescent="0.25">
      <c r="A6048" s="17" t="s">
        <v>7230</v>
      </c>
      <c r="B6048" s="18">
        <v>45167.42796296296</v>
      </c>
      <c r="C6048" s="19">
        <v>45167.459537037037</v>
      </c>
      <c r="D6048" s="20" t="s">
        <v>13</v>
      </c>
      <c r="E6048" s="21" t="s">
        <v>28</v>
      </c>
      <c r="F6048" s="20" t="s">
        <v>73</v>
      </c>
      <c r="G6048" s="105" t="s">
        <v>29</v>
      </c>
      <c r="H60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48" s="48">
        <f>tbl_raw_data[[#This Row],[Date Actioned]]-tbl_raw_data[[#This Row],[Date Tagged]]</f>
        <v>3.1574074077070691E-2</v>
      </c>
      <c r="J6048" s="50">
        <f>HOUR(tbl_raw_data[[#This Row],[time_taken]])*60+MINUTE(tbl_raw_data[[#This Row],[time_taken]])+SECOND(tbl_raw_data[[#This Row],[time_taken]])/60</f>
        <v>45.466666666666669</v>
      </c>
      <c r="K6048" s="54">
        <f>DATE(YEAR(tbl_raw_data[[#This Row],[Date Actioned]]), MONTH(tbl_raw_data[[#This Row],[Date Actioned]]), DAY(tbl_raw_data[[#This Row],[Date Actioned]]))</f>
        <v>45167</v>
      </c>
      <c r="L6048" s="55" t="str">
        <f>UPPER(TEXT(tbl_raw_data[[#This Row],[Updated_date]],"MMMM"))</f>
        <v>AUGUST</v>
      </c>
      <c r="M6048" s="55" t="str">
        <f>UPPER("Week "&amp;IF(ROUNDUP(DAY(tbl_raw_data[[#This Row],[Updated_date]])/7,0)=5,4,ROUNDUP(DAY(tbl_raw_data[[#This Row],[Updated_date]])/7,0)))</f>
        <v>WEEK 4</v>
      </c>
      <c r="N6048" s="57" t="str">
        <f>UPPER(VLOOKUP(tbl_raw_data[[#This Row],[Analyst]],[1]setting!$A$1:$B$15,2,0))</f>
        <v>SHAHID</v>
      </c>
      <c r="O6048" s="57" t="str">
        <f>UPPER(tbl_raw_data[[#This Row],[Outcome]])</f>
        <v>APPROVE</v>
      </c>
      <c r="P6048" s="57" t="str">
        <f>UPPER(tbl_raw_data[[#This Row],[Queue Name]])</f>
        <v>CONSUMER EXISTING</v>
      </c>
      <c r="Q6048" s="57" t="str">
        <f>IF(tbl_raw_data[[#This Row],[time_taken_in_mins]]&lt;=20,"SLA_MET","SLA_NOT_MET")</f>
        <v>SLA_NOT_MET</v>
      </c>
    </row>
    <row r="6049" spans="1:17" ht="15" customHeight="1" x14ac:dyDescent="0.25">
      <c r="A6049" s="17" t="s">
        <v>5562</v>
      </c>
      <c r="B6049" s="18">
        <v>45167.429791666669</v>
      </c>
      <c r="C6049" s="19">
        <v>45167.440578703703</v>
      </c>
      <c r="D6049" s="20" t="s">
        <v>209</v>
      </c>
      <c r="E6049" s="21" t="s">
        <v>41</v>
      </c>
      <c r="F6049" s="20" t="s">
        <v>168</v>
      </c>
      <c r="G6049" s="105"/>
      <c r="H60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49" s="48">
        <f>tbl_raw_data[[#This Row],[Date Actioned]]-tbl_raw_data[[#This Row],[Date Tagged]]</f>
        <v>1.0787037033878732E-2</v>
      </c>
      <c r="J6049" s="50">
        <f>HOUR(tbl_raw_data[[#This Row],[time_taken]])*60+MINUTE(tbl_raw_data[[#This Row],[time_taken]])+SECOND(tbl_raw_data[[#This Row],[time_taken]])/60</f>
        <v>15.533333333333333</v>
      </c>
      <c r="K6049" s="54">
        <f>DATE(YEAR(tbl_raw_data[[#This Row],[Date Actioned]]), MONTH(tbl_raw_data[[#This Row],[Date Actioned]]), DAY(tbl_raw_data[[#This Row],[Date Actioned]]))</f>
        <v>45167</v>
      </c>
      <c r="L6049" s="55" t="str">
        <f>UPPER(TEXT(tbl_raw_data[[#This Row],[Updated_date]],"MMMM"))</f>
        <v>AUGUST</v>
      </c>
      <c r="M6049" s="55" t="str">
        <f>UPPER("Week "&amp;IF(ROUNDUP(DAY(tbl_raw_data[[#This Row],[Updated_date]])/7,0)=5,4,ROUNDUP(DAY(tbl_raw_data[[#This Row],[Updated_date]])/7,0)))</f>
        <v>WEEK 4</v>
      </c>
      <c r="N6049" s="57" t="str">
        <f>UPPER(VLOOKUP(tbl_raw_data[[#This Row],[Analyst]],[1]setting!$A$1:$B$15,2,0))</f>
        <v>MERCEDES</v>
      </c>
      <c r="O6049" s="57" t="str">
        <f>UPPER(tbl_raw_data[[#This Row],[Outcome]])</f>
        <v>DECLINE</v>
      </c>
      <c r="P6049" s="57" t="str">
        <f>UPPER(tbl_raw_data[[#This Row],[Queue Name]])</f>
        <v>CONSUMER POST BUREAU</v>
      </c>
      <c r="Q6049" s="57" t="str">
        <f>IF(tbl_raw_data[[#This Row],[time_taken_in_mins]]&lt;=20,"SLA_MET","SLA_NOT_MET")</f>
        <v>SLA_MET</v>
      </c>
    </row>
    <row r="6050" spans="1:17" ht="15" customHeight="1" x14ac:dyDescent="0.25">
      <c r="A6050" s="17" t="s">
        <v>6578</v>
      </c>
      <c r="B6050" s="18">
        <v>45167.431770833333</v>
      </c>
      <c r="C6050" s="19">
        <v>45167.445983796293</v>
      </c>
      <c r="D6050" s="20" t="s">
        <v>29</v>
      </c>
      <c r="E6050" s="21" t="s">
        <v>41</v>
      </c>
      <c r="F6050" s="20" t="s">
        <v>168</v>
      </c>
      <c r="G6050" s="105"/>
      <c r="H60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0" s="48">
        <f>tbl_raw_data[[#This Row],[Date Actioned]]-tbl_raw_data[[#This Row],[Date Tagged]]</f>
        <v>1.4212962960300501E-2</v>
      </c>
      <c r="J6050" s="50">
        <f>HOUR(tbl_raw_data[[#This Row],[time_taken]])*60+MINUTE(tbl_raw_data[[#This Row],[time_taken]])+SECOND(tbl_raw_data[[#This Row],[time_taken]])/60</f>
        <v>20.466666666666665</v>
      </c>
      <c r="K6050" s="54">
        <f>DATE(YEAR(tbl_raw_data[[#This Row],[Date Actioned]]), MONTH(tbl_raw_data[[#This Row],[Date Actioned]]), DAY(tbl_raw_data[[#This Row],[Date Actioned]]))</f>
        <v>45167</v>
      </c>
      <c r="L6050" s="55" t="str">
        <f>UPPER(TEXT(tbl_raw_data[[#This Row],[Updated_date]],"MMMM"))</f>
        <v>AUGUST</v>
      </c>
      <c r="M6050" s="55" t="str">
        <f>UPPER("Week "&amp;IF(ROUNDUP(DAY(tbl_raw_data[[#This Row],[Updated_date]])/7,0)=5,4,ROUNDUP(DAY(tbl_raw_data[[#This Row],[Updated_date]])/7,0)))</f>
        <v>WEEK 4</v>
      </c>
      <c r="N6050" s="57" t="str">
        <f>UPPER(VLOOKUP(tbl_raw_data[[#This Row],[Analyst]],[1]setting!$A$1:$B$15,2,0))</f>
        <v>MERCEDES</v>
      </c>
      <c r="O6050" s="57" t="str">
        <f>UPPER(tbl_raw_data[[#This Row],[Outcome]])</f>
        <v>APPROVE</v>
      </c>
      <c r="P6050" s="57" t="str">
        <f>UPPER(tbl_raw_data[[#This Row],[Queue Name]])</f>
        <v>CONSUMER POST BUREAU</v>
      </c>
      <c r="Q6050" s="57" t="str">
        <f>IF(tbl_raw_data[[#This Row],[time_taken_in_mins]]&lt;=20,"SLA_MET","SLA_NOT_MET")</f>
        <v>SLA_NOT_MET</v>
      </c>
    </row>
    <row r="6051" spans="1:17" ht="15" customHeight="1" x14ac:dyDescent="0.25">
      <c r="A6051" s="17" t="s">
        <v>7183</v>
      </c>
      <c r="B6051" s="18">
        <v>45167.44253472222</v>
      </c>
      <c r="C6051" s="19">
        <v>45167.466840277775</v>
      </c>
      <c r="D6051" s="20" t="s">
        <v>13</v>
      </c>
      <c r="E6051" s="21" t="s">
        <v>28</v>
      </c>
      <c r="F6051" s="20" t="s">
        <v>109</v>
      </c>
      <c r="G6051" s="105" t="s">
        <v>29</v>
      </c>
      <c r="H60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1" s="48">
        <f>tbl_raw_data[[#This Row],[Date Actioned]]-tbl_raw_data[[#This Row],[Date Tagged]]</f>
        <v>2.4305555554747116E-2</v>
      </c>
      <c r="J6051" s="50">
        <f>HOUR(tbl_raw_data[[#This Row],[time_taken]])*60+MINUTE(tbl_raw_data[[#This Row],[time_taken]])+SECOND(tbl_raw_data[[#This Row],[time_taken]])/60</f>
        <v>35</v>
      </c>
      <c r="K6051" s="54">
        <f>DATE(YEAR(tbl_raw_data[[#This Row],[Date Actioned]]), MONTH(tbl_raw_data[[#This Row],[Date Actioned]]), DAY(tbl_raw_data[[#This Row],[Date Actioned]]))</f>
        <v>45167</v>
      </c>
      <c r="L6051" s="55" t="str">
        <f>UPPER(TEXT(tbl_raw_data[[#This Row],[Updated_date]],"MMMM"))</f>
        <v>AUGUST</v>
      </c>
      <c r="M6051" s="55" t="str">
        <f>UPPER("Week "&amp;IF(ROUNDUP(DAY(tbl_raw_data[[#This Row],[Updated_date]])/7,0)=5,4,ROUNDUP(DAY(tbl_raw_data[[#This Row],[Updated_date]])/7,0)))</f>
        <v>WEEK 4</v>
      </c>
      <c r="N6051" s="57" t="str">
        <f>UPPER(VLOOKUP(tbl_raw_data[[#This Row],[Analyst]],[1]setting!$A$1:$B$15,2,0))</f>
        <v>NAVED</v>
      </c>
      <c r="O6051" s="57" t="str">
        <f>UPPER(tbl_raw_data[[#This Row],[Outcome]])</f>
        <v>APPROVE</v>
      </c>
      <c r="P6051" s="57" t="str">
        <f>UPPER(tbl_raw_data[[#This Row],[Queue Name]])</f>
        <v>CONSUMER EXISTING</v>
      </c>
      <c r="Q6051" s="57" t="str">
        <f>IF(tbl_raw_data[[#This Row],[time_taken_in_mins]]&lt;=20,"SLA_MET","SLA_NOT_MET")</f>
        <v>SLA_NOT_MET</v>
      </c>
    </row>
    <row r="6052" spans="1:17" ht="15" customHeight="1" x14ac:dyDescent="0.25">
      <c r="A6052" s="17" t="s">
        <v>7071</v>
      </c>
      <c r="B6052" s="18">
        <v>45167.445</v>
      </c>
      <c r="C6052" s="19">
        <v>45167.464479166665</v>
      </c>
      <c r="D6052" s="20" t="s">
        <v>13</v>
      </c>
      <c r="E6052" s="21" t="s">
        <v>9</v>
      </c>
      <c r="F6052" s="20" t="s">
        <v>73</v>
      </c>
      <c r="G6052" s="105"/>
      <c r="H60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2" s="48">
        <f>tbl_raw_data[[#This Row],[Date Actioned]]-tbl_raw_data[[#This Row],[Date Tagged]]</f>
        <v>1.9479166665405501E-2</v>
      </c>
      <c r="J6052" s="50">
        <f>HOUR(tbl_raw_data[[#This Row],[time_taken]])*60+MINUTE(tbl_raw_data[[#This Row],[time_taken]])+SECOND(tbl_raw_data[[#This Row],[time_taken]])/60</f>
        <v>28.05</v>
      </c>
      <c r="K6052" s="54">
        <f>DATE(YEAR(tbl_raw_data[[#This Row],[Date Actioned]]), MONTH(tbl_raw_data[[#This Row],[Date Actioned]]), DAY(tbl_raw_data[[#This Row],[Date Actioned]]))</f>
        <v>45167</v>
      </c>
      <c r="L6052" s="55" t="str">
        <f>UPPER(TEXT(tbl_raw_data[[#This Row],[Updated_date]],"MMMM"))</f>
        <v>AUGUST</v>
      </c>
      <c r="M6052" s="55" t="str">
        <f>UPPER("Week "&amp;IF(ROUNDUP(DAY(tbl_raw_data[[#This Row],[Updated_date]])/7,0)=5,4,ROUNDUP(DAY(tbl_raw_data[[#This Row],[Updated_date]])/7,0)))</f>
        <v>WEEK 4</v>
      </c>
      <c r="N6052" s="57" t="str">
        <f>UPPER(VLOOKUP(tbl_raw_data[[#This Row],[Analyst]],[1]setting!$A$1:$B$15,2,0))</f>
        <v>SHAHID</v>
      </c>
      <c r="O6052" s="57" t="str">
        <f>UPPER(tbl_raw_data[[#This Row],[Outcome]])</f>
        <v>APPROVE</v>
      </c>
      <c r="P6052" s="57" t="str">
        <f>UPPER(tbl_raw_data[[#This Row],[Queue Name]])</f>
        <v>CONSUMER PRE BUREAU</v>
      </c>
      <c r="Q6052" s="57" t="str">
        <f>IF(tbl_raw_data[[#This Row],[time_taken_in_mins]]&lt;=20,"SLA_MET","SLA_NOT_MET")</f>
        <v>SLA_NOT_MET</v>
      </c>
    </row>
    <row r="6053" spans="1:17" ht="15" customHeight="1" x14ac:dyDescent="0.25">
      <c r="A6053" s="17" t="s">
        <v>7218</v>
      </c>
      <c r="B6053" s="18">
        <v>45167.45103009259</v>
      </c>
      <c r="C6053" s="19">
        <v>45167.479363425926</v>
      </c>
      <c r="D6053" s="20" t="s">
        <v>13</v>
      </c>
      <c r="E6053" s="21" t="s">
        <v>9</v>
      </c>
      <c r="F6053" s="20" t="s">
        <v>42</v>
      </c>
      <c r="G6053" s="105"/>
      <c r="H60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3" s="48">
        <f>tbl_raw_data[[#This Row],[Date Actioned]]-tbl_raw_data[[#This Row],[Date Tagged]]</f>
        <v>2.8333333335467614E-2</v>
      </c>
      <c r="J6053" s="50">
        <f>HOUR(tbl_raw_data[[#This Row],[time_taken]])*60+MINUTE(tbl_raw_data[[#This Row],[time_taken]])+SECOND(tbl_raw_data[[#This Row],[time_taken]])/60</f>
        <v>40.799999999999997</v>
      </c>
      <c r="K6053" s="54">
        <f>DATE(YEAR(tbl_raw_data[[#This Row],[Date Actioned]]), MONTH(tbl_raw_data[[#This Row],[Date Actioned]]), DAY(tbl_raw_data[[#This Row],[Date Actioned]]))</f>
        <v>45167</v>
      </c>
      <c r="L6053" s="55" t="str">
        <f>UPPER(TEXT(tbl_raw_data[[#This Row],[Updated_date]],"MMMM"))</f>
        <v>AUGUST</v>
      </c>
      <c r="M6053" s="55" t="str">
        <f>UPPER("Week "&amp;IF(ROUNDUP(DAY(tbl_raw_data[[#This Row],[Updated_date]])/7,0)=5,4,ROUNDUP(DAY(tbl_raw_data[[#This Row],[Updated_date]])/7,0)))</f>
        <v>WEEK 4</v>
      </c>
      <c r="N6053" s="57" t="str">
        <f>UPPER(VLOOKUP(tbl_raw_data[[#This Row],[Analyst]],[1]setting!$A$1:$B$15,2,0))</f>
        <v>NITESH</v>
      </c>
      <c r="O6053" s="57" t="str">
        <f>UPPER(tbl_raw_data[[#This Row],[Outcome]])</f>
        <v>APPROVE</v>
      </c>
      <c r="P6053" s="57" t="str">
        <f>UPPER(tbl_raw_data[[#This Row],[Queue Name]])</f>
        <v>CONSUMER PRE BUREAU</v>
      </c>
      <c r="Q6053" s="57" t="str">
        <f>IF(tbl_raw_data[[#This Row],[time_taken_in_mins]]&lt;=20,"SLA_MET","SLA_NOT_MET")</f>
        <v>SLA_NOT_MET</v>
      </c>
    </row>
    <row r="6054" spans="1:17" ht="15" customHeight="1" x14ac:dyDescent="0.25">
      <c r="A6054" s="17" t="s">
        <v>7117</v>
      </c>
      <c r="B6054" s="18">
        <v>45167.453472222223</v>
      </c>
      <c r="C6054" s="19">
        <v>45167.474004629628</v>
      </c>
      <c r="D6054" s="20" t="s">
        <v>13</v>
      </c>
      <c r="E6054" s="21" t="s">
        <v>28</v>
      </c>
      <c r="F6054" s="20" t="s">
        <v>73</v>
      </c>
      <c r="G6054" s="105" t="s">
        <v>29</v>
      </c>
      <c r="H60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4" s="48">
        <f>tbl_raw_data[[#This Row],[Date Actioned]]-tbl_raw_data[[#This Row],[Date Tagged]]</f>
        <v>2.0532407404971309E-2</v>
      </c>
      <c r="J6054" s="50">
        <f>HOUR(tbl_raw_data[[#This Row],[time_taken]])*60+MINUTE(tbl_raw_data[[#This Row],[time_taken]])+SECOND(tbl_raw_data[[#This Row],[time_taken]])/60</f>
        <v>29.566666666666666</v>
      </c>
      <c r="K6054" s="54">
        <f>DATE(YEAR(tbl_raw_data[[#This Row],[Date Actioned]]), MONTH(tbl_raw_data[[#This Row],[Date Actioned]]), DAY(tbl_raw_data[[#This Row],[Date Actioned]]))</f>
        <v>45167</v>
      </c>
      <c r="L6054" s="55" t="str">
        <f>UPPER(TEXT(tbl_raw_data[[#This Row],[Updated_date]],"MMMM"))</f>
        <v>AUGUST</v>
      </c>
      <c r="M6054" s="55" t="str">
        <f>UPPER("Week "&amp;IF(ROUNDUP(DAY(tbl_raw_data[[#This Row],[Updated_date]])/7,0)=5,4,ROUNDUP(DAY(tbl_raw_data[[#This Row],[Updated_date]])/7,0)))</f>
        <v>WEEK 4</v>
      </c>
      <c r="N6054" s="57" t="str">
        <f>UPPER(VLOOKUP(tbl_raw_data[[#This Row],[Analyst]],[1]setting!$A$1:$B$15,2,0))</f>
        <v>SHAHID</v>
      </c>
      <c r="O6054" s="57" t="str">
        <f>UPPER(tbl_raw_data[[#This Row],[Outcome]])</f>
        <v>APPROVE</v>
      </c>
      <c r="P6054" s="57" t="str">
        <f>UPPER(tbl_raw_data[[#This Row],[Queue Name]])</f>
        <v>CONSUMER EXISTING</v>
      </c>
      <c r="Q6054" s="57" t="str">
        <f>IF(tbl_raw_data[[#This Row],[time_taken_in_mins]]&lt;=20,"SLA_MET","SLA_NOT_MET")</f>
        <v>SLA_NOT_MET</v>
      </c>
    </row>
    <row r="6055" spans="1:17" ht="15" customHeight="1" x14ac:dyDescent="0.25">
      <c r="A6055" s="17" t="s">
        <v>2312</v>
      </c>
      <c r="B6055" s="18">
        <v>45167.469305555554</v>
      </c>
      <c r="C6055" s="19">
        <v>45167.474768518521</v>
      </c>
      <c r="D6055" s="20" t="s">
        <v>13</v>
      </c>
      <c r="E6055" s="21" t="s">
        <v>9</v>
      </c>
      <c r="F6055" s="20" t="s">
        <v>109</v>
      </c>
      <c r="G6055" s="105" t="s">
        <v>67</v>
      </c>
      <c r="H60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5" s="48">
        <f>tbl_raw_data[[#This Row],[Date Actioned]]-tbl_raw_data[[#This Row],[Date Tagged]]</f>
        <v>5.4629629667033441E-3</v>
      </c>
      <c r="J6055" s="50">
        <f>HOUR(tbl_raw_data[[#This Row],[time_taken]])*60+MINUTE(tbl_raw_data[[#This Row],[time_taken]])+SECOND(tbl_raw_data[[#This Row],[time_taken]])/60</f>
        <v>7.8666666666666671</v>
      </c>
      <c r="K6055" s="54">
        <f>DATE(YEAR(tbl_raw_data[[#This Row],[Date Actioned]]), MONTH(tbl_raw_data[[#This Row],[Date Actioned]]), DAY(tbl_raw_data[[#This Row],[Date Actioned]]))</f>
        <v>45167</v>
      </c>
      <c r="L6055" s="55" t="str">
        <f>UPPER(TEXT(tbl_raw_data[[#This Row],[Updated_date]],"MMMM"))</f>
        <v>AUGUST</v>
      </c>
      <c r="M6055" s="55" t="str">
        <f>UPPER("Week "&amp;IF(ROUNDUP(DAY(tbl_raw_data[[#This Row],[Updated_date]])/7,0)=5,4,ROUNDUP(DAY(tbl_raw_data[[#This Row],[Updated_date]])/7,0)))</f>
        <v>WEEK 4</v>
      </c>
      <c r="N6055" s="57" t="str">
        <f>UPPER(VLOOKUP(tbl_raw_data[[#This Row],[Analyst]],[1]setting!$A$1:$B$15,2,0))</f>
        <v>NAVED</v>
      </c>
      <c r="O6055" s="57" t="str">
        <f>UPPER(tbl_raw_data[[#This Row],[Outcome]])</f>
        <v>APPROVE</v>
      </c>
      <c r="P6055" s="57" t="str">
        <f>UPPER(tbl_raw_data[[#This Row],[Queue Name]])</f>
        <v>CONSUMER PRE BUREAU</v>
      </c>
      <c r="Q6055" s="57" t="str">
        <f>IF(tbl_raw_data[[#This Row],[time_taken_in_mins]]&lt;=20,"SLA_MET","SLA_NOT_MET")</f>
        <v>SLA_MET</v>
      </c>
    </row>
    <row r="6056" spans="1:17" ht="15" customHeight="1" x14ac:dyDescent="0.25">
      <c r="A6056" s="17" t="s">
        <v>5256</v>
      </c>
      <c r="B6056" s="18">
        <v>45167.471851851849</v>
      </c>
      <c r="C6056" s="19">
        <v>45167.481979166667</v>
      </c>
      <c r="D6056" s="20" t="s">
        <v>29</v>
      </c>
      <c r="E6056" s="21" t="s">
        <v>28</v>
      </c>
      <c r="F6056" s="20" t="s">
        <v>168</v>
      </c>
      <c r="G6056" s="105"/>
      <c r="H60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6" s="48">
        <f>tbl_raw_data[[#This Row],[Date Actioned]]-tbl_raw_data[[#This Row],[Date Tagged]]</f>
        <v>1.0127314817509614E-2</v>
      </c>
      <c r="J6056" s="50">
        <f>HOUR(tbl_raw_data[[#This Row],[time_taken]])*60+MINUTE(tbl_raw_data[[#This Row],[time_taken]])+SECOND(tbl_raw_data[[#This Row],[time_taken]])/60</f>
        <v>14.583333333333334</v>
      </c>
      <c r="K6056" s="54">
        <f>DATE(YEAR(tbl_raw_data[[#This Row],[Date Actioned]]), MONTH(tbl_raw_data[[#This Row],[Date Actioned]]), DAY(tbl_raw_data[[#This Row],[Date Actioned]]))</f>
        <v>45167</v>
      </c>
      <c r="L6056" s="55" t="str">
        <f>UPPER(TEXT(tbl_raw_data[[#This Row],[Updated_date]],"MMMM"))</f>
        <v>AUGUST</v>
      </c>
      <c r="M6056" s="55" t="str">
        <f>UPPER("Week "&amp;IF(ROUNDUP(DAY(tbl_raw_data[[#This Row],[Updated_date]])/7,0)=5,4,ROUNDUP(DAY(tbl_raw_data[[#This Row],[Updated_date]])/7,0)))</f>
        <v>WEEK 4</v>
      </c>
      <c r="N6056" s="57" t="str">
        <f>UPPER(VLOOKUP(tbl_raw_data[[#This Row],[Analyst]],[1]setting!$A$1:$B$15,2,0))</f>
        <v>MERCEDES</v>
      </c>
      <c r="O6056" s="57" t="str">
        <f>UPPER(tbl_raw_data[[#This Row],[Outcome]])</f>
        <v>APPROVE</v>
      </c>
      <c r="P6056" s="57" t="str">
        <f>UPPER(tbl_raw_data[[#This Row],[Queue Name]])</f>
        <v>CONSUMER EXISTING</v>
      </c>
      <c r="Q6056" s="57" t="str">
        <f>IF(tbl_raw_data[[#This Row],[time_taken_in_mins]]&lt;=20,"SLA_MET","SLA_NOT_MET")</f>
        <v>SLA_MET</v>
      </c>
    </row>
    <row r="6057" spans="1:17" ht="15" customHeight="1" x14ac:dyDescent="0.25">
      <c r="A6057" s="17" t="s">
        <v>2779</v>
      </c>
      <c r="B6057" s="18">
        <v>45167.472592592596</v>
      </c>
      <c r="C6057" s="19">
        <v>45167.478634259256</v>
      </c>
      <c r="D6057" s="20" t="s">
        <v>13</v>
      </c>
      <c r="E6057" s="21" t="s">
        <v>28</v>
      </c>
      <c r="F6057" s="20" t="s">
        <v>73</v>
      </c>
      <c r="G6057" s="105" t="s">
        <v>29</v>
      </c>
      <c r="H60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57" s="48">
        <f>tbl_raw_data[[#This Row],[Date Actioned]]-tbl_raw_data[[#This Row],[Date Tagged]]</f>
        <v>6.0416666601668112E-3</v>
      </c>
      <c r="J6057" s="50">
        <f>HOUR(tbl_raw_data[[#This Row],[time_taken]])*60+MINUTE(tbl_raw_data[[#This Row],[time_taken]])+SECOND(tbl_raw_data[[#This Row],[time_taken]])/60</f>
        <v>8.6999999999999993</v>
      </c>
      <c r="K6057" s="54">
        <f>DATE(YEAR(tbl_raw_data[[#This Row],[Date Actioned]]), MONTH(tbl_raw_data[[#This Row],[Date Actioned]]), DAY(tbl_raw_data[[#This Row],[Date Actioned]]))</f>
        <v>45167</v>
      </c>
      <c r="L6057" s="55" t="str">
        <f>UPPER(TEXT(tbl_raw_data[[#This Row],[Updated_date]],"MMMM"))</f>
        <v>AUGUST</v>
      </c>
      <c r="M6057" s="55" t="str">
        <f>UPPER("Week "&amp;IF(ROUNDUP(DAY(tbl_raw_data[[#This Row],[Updated_date]])/7,0)=5,4,ROUNDUP(DAY(tbl_raw_data[[#This Row],[Updated_date]])/7,0)))</f>
        <v>WEEK 4</v>
      </c>
      <c r="N6057" s="57" t="str">
        <f>UPPER(VLOOKUP(tbl_raw_data[[#This Row],[Analyst]],[1]setting!$A$1:$B$15,2,0))</f>
        <v>SHAHID</v>
      </c>
      <c r="O6057" s="57" t="str">
        <f>UPPER(tbl_raw_data[[#This Row],[Outcome]])</f>
        <v>APPROVE</v>
      </c>
      <c r="P6057" s="57" t="str">
        <f>UPPER(tbl_raw_data[[#This Row],[Queue Name]])</f>
        <v>CONSUMER EXISTING</v>
      </c>
      <c r="Q6057" s="57" t="str">
        <f>IF(tbl_raw_data[[#This Row],[time_taken_in_mins]]&lt;=20,"SLA_MET","SLA_NOT_MET")</f>
        <v>SLA_MET</v>
      </c>
    </row>
    <row r="6058" spans="1:17" ht="15" customHeight="1" x14ac:dyDescent="0.25">
      <c r="A6058" s="17" t="s">
        <v>6048</v>
      </c>
      <c r="B6058" s="18">
        <v>45167.472997685189</v>
      </c>
      <c r="C6058" s="19">
        <v>45167.485034722224</v>
      </c>
      <c r="D6058" s="20" t="s">
        <v>13</v>
      </c>
      <c r="E6058" s="21" t="s">
        <v>9</v>
      </c>
      <c r="F6058" s="20" t="s">
        <v>109</v>
      </c>
      <c r="G6058" s="105"/>
      <c r="H60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58" s="48">
        <f>tbl_raw_data[[#This Row],[Date Actioned]]-tbl_raw_data[[#This Row],[Date Tagged]]</f>
        <v>1.2037037035042886E-2</v>
      </c>
      <c r="J6058" s="50">
        <f>HOUR(tbl_raw_data[[#This Row],[time_taken]])*60+MINUTE(tbl_raw_data[[#This Row],[time_taken]])+SECOND(tbl_raw_data[[#This Row],[time_taken]])/60</f>
        <v>17.333333333333332</v>
      </c>
      <c r="K6058" s="54">
        <f>DATE(YEAR(tbl_raw_data[[#This Row],[Date Actioned]]), MONTH(tbl_raw_data[[#This Row],[Date Actioned]]), DAY(tbl_raw_data[[#This Row],[Date Actioned]]))</f>
        <v>45167</v>
      </c>
      <c r="L6058" s="55" t="str">
        <f>UPPER(TEXT(tbl_raw_data[[#This Row],[Updated_date]],"MMMM"))</f>
        <v>AUGUST</v>
      </c>
      <c r="M6058" s="55" t="str">
        <f>UPPER("Week "&amp;IF(ROUNDUP(DAY(tbl_raw_data[[#This Row],[Updated_date]])/7,0)=5,4,ROUNDUP(DAY(tbl_raw_data[[#This Row],[Updated_date]])/7,0)))</f>
        <v>WEEK 4</v>
      </c>
      <c r="N6058" s="57" t="str">
        <f>UPPER(VLOOKUP(tbl_raw_data[[#This Row],[Analyst]],[1]setting!$A$1:$B$15,2,0))</f>
        <v>NAVED</v>
      </c>
      <c r="O6058" s="57" t="str">
        <f>UPPER(tbl_raw_data[[#This Row],[Outcome]])</f>
        <v>APPROVE</v>
      </c>
      <c r="P6058" s="57" t="str">
        <f>UPPER(tbl_raw_data[[#This Row],[Queue Name]])</f>
        <v>CONSUMER PRE BUREAU</v>
      </c>
      <c r="Q6058" s="57" t="str">
        <f>IF(tbl_raw_data[[#This Row],[time_taken_in_mins]]&lt;=20,"SLA_MET","SLA_NOT_MET")</f>
        <v>SLA_MET</v>
      </c>
    </row>
    <row r="6059" spans="1:17" ht="26.25" x14ac:dyDescent="0.25">
      <c r="A6059" s="17" t="s">
        <v>2563</v>
      </c>
      <c r="B6059" s="18">
        <v>45167.478321759256</v>
      </c>
      <c r="C6059" s="19">
        <v>45167.484085648146</v>
      </c>
      <c r="D6059" s="20" t="s">
        <v>8</v>
      </c>
      <c r="E6059" s="21" t="s">
        <v>28</v>
      </c>
      <c r="F6059" s="20" t="s">
        <v>73</v>
      </c>
      <c r="G6059" s="105" t="s">
        <v>2561</v>
      </c>
      <c r="H60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59" s="48">
        <f>tbl_raw_data[[#This Row],[Date Actioned]]-tbl_raw_data[[#This Row],[Date Tagged]]</f>
        <v>5.7638888902147301E-3</v>
      </c>
      <c r="J6059" s="50">
        <f>HOUR(tbl_raw_data[[#This Row],[time_taken]])*60+MINUTE(tbl_raw_data[[#This Row],[time_taken]])+SECOND(tbl_raw_data[[#This Row],[time_taken]])/60</f>
        <v>8.3000000000000007</v>
      </c>
      <c r="K6059" s="54">
        <f>DATE(YEAR(tbl_raw_data[[#This Row],[Date Actioned]]), MONTH(tbl_raw_data[[#This Row],[Date Actioned]]), DAY(tbl_raw_data[[#This Row],[Date Actioned]]))</f>
        <v>45167</v>
      </c>
      <c r="L6059" s="55" t="str">
        <f>UPPER(TEXT(tbl_raw_data[[#This Row],[Updated_date]],"MMMM"))</f>
        <v>AUGUST</v>
      </c>
      <c r="M6059" s="55" t="str">
        <f>UPPER("Week "&amp;IF(ROUNDUP(DAY(tbl_raw_data[[#This Row],[Updated_date]])/7,0)=5,4,ROUNDUP(DAY(tbl_raw_data[[#This Row],[Updated_date]])/7,0)))</f>
        <v>WEEK 4</v>
      </c>
      <c r="N6059" s="57" t="str">
        <f>UPPER(VLOOKUP(tbl_raw_data[[#This Row],[Analyst]],[1]setting!$A$1:$B$15,2,0))</f>
        <v>SHAHID</v>
      </c>
      <c r="O6059" s="57" t="str">
        <f>UPPER(tbl_raw_data[[#This Row],[Outcome]])</f>
        <v>WITHDRAW</v>
      </c>
      <c r="P6059" s="57" t="str">
        <f>UPPER(tbl_raw_data[[#This Row],[Queue Name]])</f>
        <v>CONSUMER EXISTING</v>
      </c>
      <c r="Q6059" s="57" t="str">
        <f>IF(tbl_raw_data[[#This Row],[time_taken_in_mins]]&lt;=20,"SLA_MET","SLA_NOT_MET")</f>
        <v>SLA_MET</v>
      </c>
    </row>
    <row r="6060" spans="1:17" ht="15" customHeight="1" x14ac:dyDescent="0.25">
      <c r="A6060" s="17" t="s">
        <v>6684</v>
      </c>
      <c r="B6060" s="18">
        <v>45167.479062500002</v>
      </c>
      <c r="C6060" s="19">
        <v>45167.493877314817</v>
      </c>
      <c r="D6060" s="20" t="s">
        <v>13</v>
      </c>
      <c r="E6060" s="21" t="s">
        <v>28</v>
      </c>
      <c r="F6060" s="20" t="s">
        <v>86</v>
      </c>
      <c r="G6060" s="105" t="s">
        <v>29</v>
      </c>
      <c r="H60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0" s="48">
        <f>tbl_raw_data[[#This Row],[Date Actioned]]-tbl_raw_data[[#This Row],[Date Tagged]]</f>
        <v>1.4814814814599231E-2</v>
      </c>
      <c r="J6060" s="50">
        <f>HOUR(tbl_raw_data[[#This Row],[time_taken]])*60+MINUTE(tbl_raw_data[[#This Row],[time_taken]])+SECOND(tbl_raw_data[[#This Row],[time_taken]])/60</f>
        <v>21.333333333333332</v>
      </c>
      <c r="K6060" s="54">
        <f>DATE(YEAR(tbl_raw_data[[#This Row],[Date Actioned]]), MONTH(tbl_raw_data[[#This Row],[Date Actioned]]), DAY(tbl_raw_data[[#This Row],[Date Actioned]]))</f>
        <v>45167</v>
      </c>
      <c r="L6060" s="55" t="str">
        <f>UPPER(TEXT(tbl_raw_data[[#This Row],[Updated_date]],"MMMM"))</f>
        <v>AUGUST</v>
      </c>
      <c r="M6060" s="55" t="str">
        <f>UPPER("Week "&amp;IF(ROUNDUP(DAY(tbl_raw_data[[#This Row],[Updated_date]])/7,0)=5,4,ROUNDUP(DAY(tbl_raw_data[[#This Row],[Updated_date]])/7,0)))</f>
        <v>WEEK 4</v>
      </c>
      <c r="N6060" s="57" t="str">
        <f>UPPER(VLOOKUP(tbl_raw_data[[#This Row],[Analyst]],[1]setting!$A$1:$B$15,2,0))</f>
        <v>ASIF</v>
      </c>
      <c r="O6060" s="57" t="str">
        <f>UPPER(tbl_raw_data[[#This Row],[Outcome]])</f>
        <v>APPROVE</v>
      </c>
      <c r="P6060" s="57" t="str">
        <f>UPPER(tbl_raw_data[[#This Row],[Queue Name]])</f>
        <v>CONSUMER EXISTING</v>
      </c>
      <c r="Q6060" s="57" t="str">
        <f>IF(tbl_raw_data[[#This Row],[time_taken_in_mins]]&lt;=20,"SLA_MET","SLA_NOT_MET")</f>
        <v>SLA_NOT_MET</v>
      </c>
    </row>
    <row r="6061" spans="1:17" ht="15" customHeight="1" x14ac:dyDescent="0.25">
      <c r="A6061" s="17" t="s">
        <v>1568</v>
      </c>
      <c r="B6061" s="18">
        <v>45167.481030092589</v>
      </c>
      <c r="C6061" s="19">
        <v>45167.485555555555</v>
      </c>
      <c r="D6061" s="20" t="s">
        <v>8</v>
      </c>
      <c r="E6061" s="21" t="s">
        <v>9</v>
      </c>
      <c r="F6061" s="20" t="s">
        <v>10</v>
      </c>
      <c r="G6061" s="105" t="s">
        <v>11</v>
      </c>
      <c r="H60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61" s="48">
        <f>tbl_raw_data[[#This Row],[Date Actioned]]-tbl_raw_data[[#This Row],[Date Tagged]]</f>
        <v>4.5254629658302292E-3</v>
      </c>
      <c r="J6061" s="50">
        <f>HOUR(tbl_raw_data[[#This Row],[time_taken]])*60+MINUTE(tbl_raw_data[[#This Row],[time_taken]])+SECOND(tbl_raw_data[[#This Row],[time_taken]])/60</f>
        <v>6.5166666666666666</v>
      </c>
      <c r="K6061" s="54">
        <f>DATE(YEAR(tbl_raw_data[[#This Row],[Date Actioned]]), MONTH(tbl_raw_data[[#This Row],[Date Actioned]]), DAY(tbl_raw_data[[#This Row],[Date Actioned]]))</f>
        <v>45167</v>
      </c>
      <c r="L6061" s="55" t="str">
        <f>UPPER(TEXT(tbl_raw_data[[#This Row],[Updated_date]],"MMMM"))</f>
        <v>AUGUST</v>
      </c>
      <c r="M6061" s="55" t="str">
        <f>UPPER("Week "&amp;IF(ROUNDUP(DAY(tbl_raw_data[[#This Row],[Updated_date]])/7,0)=5,4,ROUNDUP(DAY(tbl_raw_data[[#This Row],[Updated_date]])/7,0)))</f>
        <v>WEEK 4</v>
      </c>
      <c r="N6061" s="57" t="str">
        <f>UPPER(VLOOKUP(tbl_raw_data[[#This Row],[Analyst]],[1]setting!$A$1:$B$15,2,0))</f>
        <v>SAM</v>
      </c>
      <c r="O6061" s="57" t="str">
        <f>UPPER(tbl_raw_data[[#This Row],[Outcome]])</f>
        <v>WITHDRAW</v>
      </c>
      <c r="P6061" s="57" t="str">
        <f>UPPER(tbl_raw_data[[#This Row],[Queue Name]])</f>
        <v>CONSUMER PRE BUREAU</v>
      </c>
      <c r="Q6061" s="57" t="str">
        <f>IF(tbl_raw_data[[#This Row],[time_taken_in_mins]]&lt;=20,"SLA_MET","SLA_NOT_MET")</f>
        <v>SLA_MET</v>
      </c>
    </row>
    <row r="6062" spans="1:17" ht="26.25" x14ac:dyDescent="0.25">
      <c r="A6062" s="17" t="s">
        <v>3432</v>
      </c>
      <c r="B6062" s="18">
        <v>45167.482905092591</v>
      </c>
      <c r="C6062" s="19">
        <v>45167.489849537036</v>
      </c>
      <c r="D6062" s="20" t="s">
        <v>8</v>
      </c>
      <c r="E6062" s="21" t="s">
        <v>28</v>
      </c>
      <c r="F6062" s="20" t="s">
        <v>73</v>
      </c>
      <c r="G6062" s="105" t="s">
        <v>3429</v>
      </c>
      <c r="H60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62" s="48">
        <f>tbl_raw_data[[#This Row],[Date Actioned]]-tbl_raw_data[[#This Row],[Date Tagged]]</f>
        <v>6.9444444452528842E-3</v>
      </c>
      <c r="J6062" s="50">
        <f>HOUR(tbl_raw_data[[#This Row],[time_taken]])*60+MINUTE(tbl_raw_data[[#This Row],[time_taken]])+SECOND(tbl_raw_data[[#This Row],[time_taken]])/60</f>
        <v>10</v>
      </c>
      <c r="K6062" s="54">
        <f>DATE(YEAR(tbl_raw_data[[#This Row],[Date Actioned]]), MONTH(tbl_raw_data[[#This Row],[Date Actioned]]), DAY(tbl_raw_data[[#This Row],[Date Actioned]]))</f>
        <v>45167</v>
      </c>
      <c r="L6062" s="55" t="str">
        <f>UPPER(TEXT(tbl_raw_data[[#This Row],[Updated_date]],"MMMM"))</f>
        <v>AUGUST</v>
      </c>
      <c r="M6062" s="55" t="str">
        <f>UPPER("Week "&amp;IF(ROUNDUP(DAY(tbl_raw_data[[#This Row],[Updated_date]])/7,0)=5,4,ROUNDUP(DAY(tbl_raw_data[[#This Row],[Updated_date]])/7,0)))</f>
        <v>WEEK 4</v>
      </c>
      <c r="N6062" s="57" t="str">
        <f>UPPER(VLOOKUP(tbl_raw_data[[#This Row],[Analyst]],[1]setting!$A$1:$B$15,2,0))</f>
        <v>SHAHID</v>
      </c>
      <c r="O6062" s="57" t="str">
        <f>UPPER(tbl_raw_data[[#This Row],[Outcome]])</f>
        <v>WITHDRAW</v>
      </c>
      <c r="P6062" s="57" t="str">
        <f>UPPER(tbl_raw_data[[#This Row],[Queue Name]])</f>
        <v>CONSUMER EXISTING</v>
      </c>
      <c r="Q6062" s="57" t="str">
        <f>IF(tbl_raw_data[[#This Row],[time_taken_in_mins]]&lt;=20,"SLA_MET","SLA_NOT_MET")</f>
        <v>SLA_MET</v>
      </c>
    </row>
    <row r="6063" spans="1:17" ht="15" customHeight="1" x14ac:dyDescent="0.25">
      <c r="A6063" s="17" t="s">
        <v>3338</v>
      </c>
      <c r="B6063" s="18">
        <v>45167.484317129631</v>
      </c>
      <c r="C6063" s="19">
        <v>45167.49114583333</v>
      </c>
      <c r="D6063" s="20" t="s">
        <v>13</v>
      </c>
      <c r="E6063" s="21" t="s">
        <v>28</v>
      </c>
      <c r="F6063" s="20" t="s">
        <v>109</v>
      </c>
      <c r="G6063" s="105" t="s">
        <v>53</v>
      </c>
      <c r="H60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3" s="48">
        <f>tbl_raw_data[[#This Row],[Date Actioned]]-tbl_raw_data[[#This Row],[Date Tagged]]</f>
        <v>6.8287036992842332E-3</v>
      </c>
      <c r="J6063" s="50">
        <f>HOUR(tbl_raw_data[[#This Row],[time_taken]])*60+MINUTE(tbl_raw_data[[#This Row],[time_taken]])+SECOND(tbl_raw_data[[#This Row],[time_taken]])/60</f>
        <v>9.8333333333333339</v>
      </c>
      <c r="K6063" s="54">
        <f>DATE(YEAR(tbl_raw_data[[#This Row],[Date Actioned]]), MONTH(tbl_raw_data[[#This Row],[Date Actioned]]), DAY(tbl_raw_data[[#This Row],[Date Actioned]]))</f>
        <v>45167</v>
      </c>
      <c r="L6063" s="55" t="str">
        <f>UPPER(TEXT(tbl_raw_data[[#This Row],[Updated_date]],"MMMM"))</f>
        <v>AUGUST</v>
      </c>
      <c r="M6063" s="55" t="str">
        <f>UPPER("Week "&amp;IF(ROUNDUP(DAY(tbl_raw_data[[#This Row],[Updated_date]])/7,0)=5,4,ROUNDUP(DAY(tbl_raw_data[[#This Row],[Updated_date]])/7,0)))</f>
        <v>WEEK 4</v>
      </c>
      <c r="N6063" s="57" t="str">
        <f>UPPER(VLOOKUP(tbl_raw_data[[#This Row],[Analyst]],[1]setting!$A$1:$B$15,2,0))</f>
        <v>NAVED</v>
      </c>
      <c r="O6063" s="57" t="str">
        <f>UPPER(tbl_raw_data[[#This Row],[Outcome]])</f>
        <v>APPROVE</v>
      </c>
      <c r="P6063" s="57" t="str">
        <f>UPPER(tbl_raw_data[[#This Row],[Queue Name]])</f>
        <v>CONSUMER EXISTING</v>
      </c>
      <c r="Q6063" s="57" t="str">
        <f>IF(tbl_raw_data[[#This Row],[time_taken_in_mins]]&lt;=20,"SLA_MET","SLA_NOT_MET")</f>
        <v>SLA_MET</v>
      </c>
    </row>
    <row r="6064" spans="1:17" ht="15" customHeight="1" x14ac:dyDescent="0.25">
      <c r="A6064" s="17" t="s">
        <v>4577</v>
      </c>
      <c r="B6064" s="18">
        <v>45167.485312500001</v>
      </c>
      <c r="C6064" s="19">
        <v>45167.494004629632</v>
      </c>
      <c r="D6064" s="20" t="s">
        <v>29</v>
      </c>
      <c r="E6064" s="21" t="s">
        <v>28</v>
      </c>
      <c r="F6064" s="20" t="s">
        <v>455</v>
      </c>
      <c r="G6064" s="105"/>
      <c r="H60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64" s="48">
        <f>tbl_raw_data[[#This Row],[Date Actioned]]-tbl_raw_data[[#This Row],[Date Tagged]]</f>
        <v>8.6921296315267682E-3</v>
      </c>
      <c r="J6064" s="50">
        <f>HOUR(tbl_raw_data[[#This Row],[time_taken]])*60+MINUTE(tbl_raw_data[[#This Row],[time_taken]])+SECOND(tbl_raw_data[[#This Row],[time_taken]])/60</f>
        <v>12.516666666666667</v>
      </c>
      <c r="K6064" s="54">
        <f>DATE(YEAR(tbl_raw_data[[#This Row],[Date Actioned]]), MONTH(tbl_raw_data[[#This Row],[Date Actioned]]), DAY(tbl_raw_data[[#This Row],[Date Actioned]]))</f>
        <v>45167</v>
      </c>
      <c r="L6064" s="55" t="str">
        <f>UPPER(TEXT(tbl_raw_data[[#This Row],[Updated_date]],"MMMM"))</f>
        <v>AUGUST</v>
      </c>
      <c r="M6064" s="55" t="str">
        <f>UPPER("Week "&amp;IF(ROUNDUP(DAY(tbl_raw_data[[#This Row],[Updated_date]])/7,0)=5,4,ROUNDUP(DAY(tbl_raw_data[[#This Row],[Updated_date]])/7,0)))</f>
        <v>WEEK 4</v>
      </c>
      <c r="N6064" s="57" t="str">
        <f>UPPER(VLOOKUP(tbl_raw_data[[#This Row],[Analyst]],[1]setting!$A$1:$B$15,2,0))</f>
        <v>ROHAN</v>
      </c>
      <c r="O6064" s="57" t="str">
        <f>UPPER(tbl_raw_data[[#This Row],[Outcome]])</f>
        <v>APPROVE</v>
      </c>
      <c r="P6064" s="57" t="str">
        <f>UPPER(tbl_raw_data[[#This Row],[Queue Name]])</f>
        <v>CONSUMER EXISTING</v>
      </c>
      <c r="Q6064" s="57" t="str">
        <f>IF(tbl_raw_data[[#This Row],[time_taken_in_mins]]&lt;=20,"SLA_MET","SLA_NOT_MET")</f>
        <v>SLA_MET</v>
      </c>
    </row>
    <row r="6065" spans="1:17" ht="15" customHeight="1" x14ac:dyDescent="0.25">
      <c r="A6065" s="17" t="s">
        <v>3287</v>
      </c>
      <c r="B6065" s="18">
        <v>45167.48636574074</v>
      </c>
      <c r="C6065" s="19">
        <v>45167.493148148147</v>
      </c>
      <c r="D6065" s="20" t="s">
        <v>29</v>
      </c>
      <c r="E6065" s="21" t="s">
        <v>41</v>
      </c>
      <c r="F6065" s="20" t="s">
        <v>254</v>
      </c>
      <c r="G6065" s="105"/>
      <c r="H60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65" s="48">
        <f>tbl_raw_data[[#This Row],[Date Actioned]]-tbl_raw_data[[#This Row],[Date Tagged]]</f>
        <v>6.7824074067175388E-3</v>
      </c>
      <c r="J6065" s="50">
        <f>HOUR(tbl_raw_data[[#This Row],[time_taken]])*60+MINUTE(tbl_raw_data[[#This Row],[time_taken]])+SECOND(tbl_raw_data[[#This Row],[time_taken]])/60</f>
        <v>9.7666666666666675</v>
      </c>
      <c r="K6065" s="54">
        <f>DATE(YEAR(tbl_raw_data[[#This Row],[Date Actioned]]), MONTH(tbl_raw_data[[#This Row],[Date Actioned]]), DAY(tbl_raw_data[[#This Row],[Date Actioned]]))</f>
        <v>45167</v>
      </c>
      <c r="L6065" s="55" t="str">
        <f>UPPER(TEXT(tbl_raw_data[[#This Row],[Updated_date]],"MMMM"))</f>
        <v>AUGUST</v>
      </c>
      <c r="M6065" s="55" t="str">
        <f>UPPER("Week "&amp;IF(ROUNDUP(DAY(tbl_raw_data[[#This Row],[Updated_date]])/7,0)=5,4,ROUNDUP(DAY(tbl_raw_data[[#This Row],[Updated_date]])/7,0)))</f>
        <v>WEEK 4</v>
      </c>
      <c r="N6065" s="57" t="str">
        <f>UPPER(VLOOKUP(tbl_raw_data[[#This Row],[Analyst]],[1]setting!$A$1:$B$15,2,0))</f>
        <v>FARDIN</v>
      </c>
      <c r="O6065" s="57" t="str">
        <f>UPPER(tbl_raw_data[[#This Row],[Outcome]])</f>
        <v>APPROVE</v>
      </c>
      <c r="P6065" s="57" t="str">
        <f>UPPER(tbl_raw_data[[#This Row],[Queue Name]])</f>
        <v>CONSUMER POST BUREAU</v>
      </c>
      <c r="Q6065" s="57" t="str">
        <f>IF(tbl_raw_data[[#This Row],[time_taken_in_mins]]&lt;=20,"SLA_MET","SLA_NOT_MET")</f>
        <v>SLA_MET</v>
      </c>
    </row>
    <row r="6066" spans="1:17" ht="15" customHeight="1" x14ac:dyDescent="0.25">
      <c r="A6066" s="17" t="s">
        <v>5010</v>
      </c>
      <c r="B6066" s="18">
        <v>45167.497997685183</v>
      </c>
      <c r="C6066" s="19">
        <v>45167.507488425923</v>
      </c>
      <c r="D6066" s="20" t="s">
        <v>46</v>
      </c>
      <c r="E6066" s="21" t="s">
        <v>28</v>
      </c>
      <c r="F6066" s="20" t="s">
        <v>10</v>
      </c>
      <c r="G6066" s="105" t="s">
        <v>201</v>
      </c>
      <c r="H60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6" s="48">
        <f>tbl_raw_data[[#This Row],[Date Actioned]]-tbl_raw_data[[#This Row],[Date Tagged]]</f>
        <v>9.4907407401478849E-3</v>
      </c>
      <c r="J6066" s="50">
        <f>HOUR(tbl_raw_data[[#This Row],[time_taken]])*60+MINUTE(tbl_raw_data[[#This Row],[time_taken]])+SECOND(tbl_raw_data[[#This Row],[time_taken]])/60</f>
        <v>13.666666666666666</v>
      </c>
      <c r="K6066" s="54">
        <f>DATE(YEAR(tbl_raw_data[[#This Row],[Date Actioned]]), MONTH(tbl_raw_data[[#This Row],[Date Actioned]]), DAY(tbl_raw_data[[#This Row],[Date Actioned]]))</f>
        <v>45167</v>
      </c>
      <c r="L6066" s="55" t="str">
        <f>UPPER(TEXT(tbl_raw_data[[#This Row],[Updated_date]],"MMMM"))</f>
        <v>AUGUST</v>
      </c>
      <c r="M6066" s="55" t="str">
        <f>UPPER("Week "&amp;IF(ROUNDUP(DAY(tbl_raw_data[[#This Row],[Updated_date]])/7,0)=5,4,ROUNDUP(DAY(tbl_raw_data[[#This Row],[Updated_date]])/7,0)))</f>
        <v>WEEK 4</v>
      </c>
      <c r="N6066" s="57" t="str">
        <f>UPPER(VLOOKUP(tbl_raw_data[[#This Row],[Analyst]],[1]setting!$A$1:$B$15,2,0))</f>
        <v>SAM</v>
      </c>
      <c r="O6066" s="57" t="str">
        <f>UPPER(tbl_raw_data[[#This Row],[Outcome]])</f>
        <v>DECLINE</v>
      </c>
      <c r="P6066" s="57" t="str">
        <f>UPPER(tbl_raw_data[[#This Row],[Queue Name]])</f>
        <v>CONSUMER EXISTING</v>
      </c>
      <c r="Q6066" s="57" t="str">
        <f>IF(tbl_raw_data[[#This Row],[time_taken_in_mins]]&lt;=20,"SLA_MET","SLA_NOT_MET")</f>
        <v>SLA_MET</v>
      </c>
    </row>
    <row r="6067" spans="1:17" ht="15" customHeight="1" x14ac:dyDescent="0.25">
      <c r="A6067" s="17" t="s">
        <v>436</v>
      </c>
      <c r="B6067" s="18">
        <v>45167.501284722224</v>
      </c>
      <c r="C6067" s="19">
        <v>45167.503912037035</v>
      </c>
      <c r="D6067" s="20" t="s">
        <v>8</v>
      </c>
      <c r="E6067" s="21" t="s">
        <v>9</v>
      </c>
      <c r="F6067" s="20" t="s">
        <v>109</v>
      </c>
      <c r="G6067" s="105" t="s">
        <v>11</v>
      </c>
      <c r="H60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67" s="48">
        <f>tbl_raw_data[[#This Row],[Date Actioned]]-tbl_raw_data[[#This Row],[Date Tagged]]</f>
        <v>2.6273148105246946E-3</v>
      </c>
      <c r="J6067" s="50">
        <f>HOUR(tbl_raw_data[[#This Row],[time_taken]])*60+MINUTE(tbl_raw_data[[#This Row],[time_taken]])+SECOND(tbl_raw_data[[#This Row],[time_taken]])/60</f>
        <v>3.7833333333333332</v>
      </c>
      <c r="K6067" s="54">
        <f>DATE(YEAR(tbl_raw_data[[#This Row],[Date Actioned]]), MONTH(tbl_raw_data[[#This Row],[Date Actioned]]), DAY(tbl_raw_data[[#This Row],[Date Actioned]]))</f>
        <v>45167</v>
      </c>
      <c r="L6067" s="55" t="str">
        <f>UPPER(TEXT(tbl_raw_data[[#This Row],[Updated_date]],"MMMM"))</f>
        <v>AUGUST</v>
      </c>
      <c r="M6067" s="55" t="str">
        <f>UPPER("Week "&amp;IF(ROUNDUP(DAY(tbl_raw_data[[#This Row],[Updated_date]])/7,0)=5,4,ROUNDUP(DAY(tbl_raw_data[[#This Row],[Updated_date]])/7,0)))</f>
        <v>WEEK 4</v>
      </c>
      <c r="N6067" s="57" t="str">
        <f>UPPER(VLOOKUP(tbl_raw_data[[#This Row],[Analyst]],[1]setting!$A$1:$B$15,2,0))</f>
        <v>NAVED</v>
      </c>
      <c r="O6067" s="57" t="str">
        <f>UPPER(tbl_raw_data[[#This Row],[Outcome]])</f>
        <v>WITHDRAW</v>
      </c>
      <c r="P6067" s="57" t="str">
        <f>UPPER(tbl_raw_data[[#This Row],[Queue Name]])</f>
        <v>CONSUMER PRE BUREAU</v>
      </c>
      <c r="Q6067" s="57" t="str">
        <f>IF(tbl_raw_data[[#This Row],[time_taken_in_mins]]&lt;=20,"SLA_MET","SLA_NOT_MET")</f>
        <v>SLA_MET</v>
      </c>
    </row>
    <row r="6068" spans="1:17" ht="15" customHeight="1" x14ac:dyDescent="0.25">
      <c r="A6068" s="17" t="s">
        <v>3896</v>
      </c>
      <c r="B6068" s="18">
        <v>45167.507060185184</v>
      </c>
      <c r="C6068" s="19">
        <v>45167.51462962963</v>
      </c>
      <c r="D6068" s="20" t="s">
        <v>29</v>
      </c>
      <c r="E6068" s="21" t="s">
        <v>28</v>
      </c>
      <c r="F6068" s="20" t="s">
        <v>86</v>
      </c>
      <c r="G6068" s="105"/>
      <c r="H60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68" s="48">
        <f>tbl_raw_data[[#This Row],[Date Actioned]]-tbl_raw_data[[#This Row],[Date Tagged]]</f>
        <v>7.5694444458349608E-3</v>
      </c>
      <c r="J6068" s="50">
        <f>HOUR(tbl_raw_data[[#This Row],[time_taken]])*60+MINUTE(tbl_raw_data[[#This Row],[time_taken]])+SECOND(tbl_raw_data[[#This Row],[time_taken]])/60</f>
        <v>10.9</v>
      </c>
      <c r="K6068" s="54">
        <f>DATE(YEAR(tbl_raw_data[[#This Row],[Date Actioned]]), MONTH(tbl_raw_data[[#This Row],[Date Actioned]]), DAY(tbl_raw_data[[#This Row],[Date Actioned]]))</f>
        <v>45167</v>
      </c>
      <c r="L6068" s="55" t="str">
        <f>UPPER(TEXT(tbl_raw_data[[#This Row],[Updated_date]],"MMMM"))</f>
        <v>AUGUST</v>
      </c>
      <c r="M6068" s="55" t="str">
        <f>UPPER("Week "&amp;IF(ROUNDUP(DAY(tbl_raw_data[[#This Row],[Updated_date]])/7,0)=5,4,ROUNDUP(DAY(tbl_raw_data[[#This Row],[Updated_date]])/7,0)))</f>
        <v>WEEK 4</v>
      </c>
      <c r="N6068" s="57" t="str">
        <f>UPPER(VLOOKUP(tbl_raw_data[[#This Row],[Analyst]],[1]setting!$A$1:$B$15,2,0))</f>
        <v>ASIF</v>
      </c>
      <c r="O6068" s="57" t="str">
        <f>UPPER(tbl_raw_data[[#This Row],[Outcome]])</f>
        <v>APPROVE</v>
      </c>
      <c r="P6068" s="57" t="str">
        <f>UPPER(tbl_raw_data[[#This Row],[Queue Name]])</f>
        <v>CONSUMER EXISTING</v>
      </c>
      <c r="Q6068" s="57" t="str">
        <f>IF(tbl_raw_data[[#This Row],[time_taken_in_mins]]&lt;=20,"SLA_MET","SLA_NOT_MET")</f>
        <v>SLA_MET</v>
      </c>
    </row>
    <row r="6069" spans="1:17" ht="15" customHeight="1" x14ac:dyDescent="0.25">
      <c r="A6069" s="17" t="s">
        <v>4541</v>
      </c>
      <c r="B6069" s="18">
        <v>45167.507847222223</v>
      </c>
      <c r="C6069" s="19">
        <v>45167.516481481478</v>
      </c>
      <c r="D6069" s="20" t="s">
        <v>13</v>
      </c>
      <c r="E6069" s="21" t="s">
        <v>28</v>
      </c>
      <c r="F6069" s="20" t="s">
        <v>73</v>
      </c>
      <c r="G6069" s="105" t="s">
        <v>4540</v>
      </c>
      <c r="H60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69" s="48">
        <f>tbl_raw_data[[#This Row],[Date Actioned]]-tbl_raw_data[[#This Row],[Date Tagged]]</f>
        <v>8.6342592549044639E-3</v>
      </c>
      <c r="J6069" s="50">
        <f>HOUR(tbl_raw_data[[#This Row],[time_taken]])*60+MINUTE(tbl_raw_data[[#This Row],[time_taken]])+SECOND(tbl_raw_data[[#This Row],[time_taken]])/60</f>
        <v>12.433333333333334</v>
      </c>
      <c r="K6069" s="54">
        <f>DATE(YEAR(tbl_raw_data[[#This Row],[Date Actioned]]), MONTH(tbl_raw_data[[#This Row],[Date Actioned]]), DAY(tbl_raw_data[[#This Row],[Date Actioned]]))</f>
        <v>45167</v>
      </c>
      <c r="L6069" s="55" t="str">
        <f>UPPER(TEXT(tbl_raw_data[[#This Row],[Updated_date]],"MMMM"))</f>
        <v>AUGUST</v>
      </c>
      <c r="M6069" s="55" t="str">
        <f>UPPER("Week "&amp;IF(ROUNDUP(DAY(tbl_raw_data[[#This Row],[Updated_date]])/7,0)=5,4,ROUNDUP(DAY(tbl_raw_data[[#This Row],[Updated_date]])/7,0)))</f>
        <v>WEEK 4</v>
      </c>
      <c r="N6069" s="57" t="str">
        <f>UPPER(VLOOKUP(tbl_raw_data[[#This Row],[Analyst]],[1]setting!$A$1:$B$15,2,0))</f>
        <v>SHAHID</v>
      </c>
      <c r="O6069" s="57" t="str">
        <f>UPPER(tbl_raw_data[[#This Row],[Outcome]])</f>
        <v>APPROVE</v>
      </c>
      <c r="P6069" s="57" t="str">
        <f>UPPER(tbl_raw_data[[#This Row],[Queue Name]])</f>
        <v>CONSUMER EXISTING</v>
      </c>
      <c r="Q6069" s="57" t="str">
        <f>IF(tbl_raw_data[[#This Row],[time_taken_in_mins]]&lt;=20,"SLA_MET","SLA_NOT_MET")</f>
        <v>SLA_MET</v>
      </c>
    </row>
    <row r="6070" spans="1:17" ht="15" customHeight="1" x14ac:dyDescent="0.25">
      <c r="A6070" s="17" t="s">
        <v>3341</v>
      </c>
      <c r="B6070" s="18">
        <v>45167.510520833333</v>
      </c>
      <c r="C6070" s="19">
        <v>45167.51734953704</v>
      </c>
      <c r="D6070" s="20" t="s">
        <v>13</v>
      </c>
      <c r="E6070" s="21" t="s">
        <v>9</v>
      </c>
      <c r="F6070" s="20" t="s">
        <v>10</v>
      </c>
      <c r="G6070" s="105" t="s">
        <v>53</v>
      </c>
      <c r="H60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70" s="48">
        <f>tbl_raw_data[[#This Row],[Date Actioned]]-tbl_raw_data[[#This Row],[Date Tagged]]</f>
        <v>6.8287037065601908E-3</v>
      </c>
      <c r="J6070" s="50">
        <f>HOUR(tbl_raw_data[[#This Row],[time_taken]])*60+MINUTE(tbl_raw_data[[#This Row],[time_taken]])+SECOND(tbl_raw_data[[#This Row],[time_taken]])/60</f>
        <v>9.8333333333333339</v>
      </c>
      <c r="K6070" s="54">
        <f>DATE(YEAR(tbl_raw_data[[#This Row],[Date Actioned]]), MONTH(tbl_raw_data[[#This Row],[Date Actioned]]), DAY(tbl_raw_data[[#This Row],[Date Actioned]]))</f>
        <v>45167</v>
      </c>
      <c r="L6070" s="55" t="str">
        <f>UPPER(TEXT(tbl_raw_data[[#This Row],[Updated_date]],"MMMM"))</f>
        <v>AUGUST</v>
      </c>
      <c r="M6070" s="55" t="str">
        <f>UPPER("Week "&amp;IF(ROUNDUP(DAY(tbl_raw_data[[#This Row],[Updated_date]])/7,0)=5,4,ROUNDUP(DAY(tbl_raw_data[[#This Row],[Updated_date]])/7,0)))</f>
        <v>WEEK 4</v>
      </c>
      <c r="N6070" s="57" t="str">
        <f>UPPER(VLOOKUP(tbl_raw_data[[#This Row],[Analyst]],[1]setting!$A$1:$B$15,2,0))</f>
        <v>SAM</v>
      </c>
      <c r="O6070" s="57" t="str">
        <f>UPPER(tbl_raw_data[[#This Row],[Outcome]])</f>
        <v>APPROVE</v>
      </c>
      <c r="P6070" s="57" t="str">
        <f>UPPER(tbl_raw_data[[#This Row],[Queue Name]])</f>
        <v>CONSUMER PRE BUREAU</v>
      </c>
      <c r="Q6070" s="57" t="str">
        <f>IF(tbl_raw_data[[#This Row],[time_taken_in_mins]]&lt;=20,"SLA_MET","SLA_NOT_MET")</f>
        <v>SLA_MET</v>
      </c>
    </row>
    <row r="6071" spans="1:17" ht="15" customHeight="1" x14ac:dyDescent="0.25">
      <c r="A6071" s="17" t="s">
        <v>4273</v>
      </c>
      <c r="B6071" s="18">
        <v>45167.512025462966</v>
      </c>
      <c r="C6071" s="19">
        <v>45167.520196759258</v>
      </c>
      <c r="D6071" s="20" t="s">
        <v>8</v>
      </c>
      <c r="E6071" s="21" t="s">
        <v>41</v>
      </c>
      <c r="F6071" s="20" t="s">
        <v>86</v>
      </c>
      <c r="G6071" s="105" t="s">
        <v>4271</v>
      </c>
      <c r="H60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6071" s="48">
        <f>tbl_raw_data[[#This Row],[Date Actioned]]-tbl_raw_data[[#This Row],[Date Tagged]]</f>
        <v>8.1712962928577326E-3</v>
      </c>
      <c r="J6071" s="50">
        <f>HOUR(tbl_raw_data[[#This Row],[time_taken]])*60+MINUTE(tbl_raw_data[[#This Row],[time_taken]])+SECOND(tbl_raw_data[[#This Row],[time_taken]])/60</f>
        <v>11.766666666666667</v>
      </c>
      <c r="K6071" s="54">
        <f>DATE(YEAR(tbl_raw_data[[#This Row],[Date Actioned]]), MONTH(tbl_raw_data[[#This Row],[Date Actioned]]), DAY(tbl_raw_data[[#This Row],[Date Actioned]]))</f>
        <v>45167</v>
      </c>
      <c r="L6071" s="55" t="str">
        <f>UPPER(TEXT(tbl_raw_data[[#This Row],[Updated_date]],"MMMM"))</f>
        <v>AUGUST</v>
      </c>
      <c r="M6071" s="55" t="str">
        <f>UPPER("Week "&amp;IF(ROUNDUP(DAY(tbl_raw_data[[#This Row],[Updated_date]])/7,0)=5,4,ROUNDUP(DAY(tbl_raw_data[[#This Row],[Updated_date]])/7,0)))</f>
        <v>WEEK 4</v>
      </c>
      <c r="N6071" s="57" t="str">
        <f>UPPER(VLOOKUP(tbl_raw_data[[#This Row],[Analyst]],[1]setting!$A$1:$B$15,2,0))</f>
        <v>ASIF</v>
      </c>
      <c r="O6071" s="57" t="str">
        <f>UPPER(tbl_raw_data[[#This Row],[Outcome]])</f>
        <v>WITHDRAW</v>
      </c>
      <c r="P6071" s="57" t="str">
        <f>UPPER(tbl_raw_data[[#This Row],[Queue Name]])</f>
        <v>CONSUMER POST BUREAU</v>
      </c>
      <c r="Q6071" s="57" t="str">
        <f>IF(tbl_raw_data[[#This Row],[time_taken_in_mins]]&lt;=20,"SLA_MET","SLA_NOT_MET")</f>
        <v>SLA_MET</v>
      </c>
    </row>
    <row r="6072" spans="1:17" ht="15" customHeight="1" x14ac:dyDescent="0.25">
      <c r="A6072" s="17" t="s">
        <v>6949</v>
      </c>
      <c r="B6072" s="18">
        <v>45167.51363425926</v>
      </c>
      <c r="C6072" s="19">
        <v>45167.531180555554</v>
      </c>
      <c r="D6072" s="20" t="s">
        <v>209</v>
      </c>
      <c r="E6072" s="21" t="s">
        <v>28</v>
      </c>
      <c r="F6072" s="20" t="s">
        <v>168</v>
      </c>
      <c r="G6072" s="105"/>
      <c r="H60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2" s="48">
        <f>tbl_raw_data[[#This Row],[Date Actioned]]-tbl_raw_data[[#This Row],[Date Tagged]]</f>
        <v>1.7546296294312924E-2</v>
      </c>
      <c r="J6072" s="50">
        <f>HOUR(tbl_raw_data[[#This Row],[time_taken]])*60+MINUTE(tbl_raw_data[[#This Row],[time_taken]])+SECOND(tbl_raw_data[[#This Row],[time_taken]])/60</f>
        <v>25.266666666666666</v>
      </c>
      <c r="K6072" s="54">
        <f>DATE(YEAR(tbl_raw_data[[#This Row],[Date Actioned]]), MONTH(tbl_raw_data[[#This Row],[Date Actioned]]), DAY(tbl_raw_data[[#This Row],[Date Actioned]]))</f>
        <v>45167</v>
      </c>
      <c r="L6072" s="55" t="str">
        <f>UPPER(TEXT(tbl_raw_data[[#This Row],[Updated_date]],"MMMM"))</f>
        <v>AUGUST</v>
      </c>
      <c r="M6072" s="55" t="str">
        <f>UPPER("Week "&amp;IF(ROUNDUP(DAY(tbl_raw_data[[#This Row],[Updated_date]])/7,0)=5,4,ROUNDUP(DAY(tbl_raw_data[[#This Row],[Updated_date]])/7,0)))</f>
        <v>WEEK 4</v>
      </c>
      <c r="N6072" s="57" t="str">
        <f>UPPER(VLOOKUP(tbl_raw_data[[#This Row],[Analyst]],[1]setting!$A$1:$B$15,2,0))</f>
        <v>MERCEDES</v>
      </c>
      <c r="O6072" s="57" t="str">
        <f>UPPER(tbl_raw_data[[#This Row],[Outcome]])</f>
        <v>DECLINE</v>
      </c>
      <c r="P6072" s="57" t="str">
        <f>UPPER(tbl_raw_data[[#This Row],[Queue Name]])</f>
        <v>CONSUMER EXISTING</v>
      </c>
      <c r="Q6072" s="57" t="str">
        <f>IF(tbl_raw_data[[#This Row],[time_taken_in_mins]]&lt;=20,"SLA_MET","SLA_NOT_MET")</f>
        <v>SLA_NOT_MET</v>
      </c>
    </row>
    <row r="6073" spans="1:17" ht="15" customHeight="1" x14ac:dyDescent="0.25">
      <c r="A6073" s="17" t="s">
        <v>3177</v>
      </c>
      <c r="B6073" s="18">
        <v>45167.515729166669</v>
      </c>
      <c r="C6073" s="19">
        <v>45167.522349537037</v>
      </c>
      <c r="D6073" s="20" t="s">
        <v>13</v>
      </c>
      <c r="E6073" s="21" t="s">
        <v>28</v>
      </c>
      <c r="F6073" s="20" t="s">
        <v>73</v>
      </c>
      <c r="G6073" s="105" t="s">
        <v>67</v>
      </c>
      <c r="H60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73" s="48">
        <f>tbl_raw_data[[#This Row],[Date Actioned]]-tbl_raw_data[[#This Row],[Date Tagged]]</f>
        <v>6.6203703681821935E-3</v>
      </c>
      <c r="J6073" s="50">
        <f>HOUR(tbl_raw_data[[#This Row],[time_taken]])*60+MINUTE(tbl_raw_data[[#This Row],[time_taken]])+SECOND(tbl_raw_data[[#This Row],[time_taken]])/60</f>
        <v>9.5333333333333332</v>
      </c>
      <c r="K6073" s="54">
        <f>DATE(YEAR(tbl_raw_data[[#This Row],[Date Actioned]]), MONTH(tbl_raw_data[[#This Row],[Date Actioned]]), DAY(tbl_raw_data[[#This Row],[Date Actioned]]))</f>
        <v>45167</v>
      </c>
      <c r="L6073" s="55" t="str">
        <f>UPPER(TEXT(tbl_raw_data[[#This Row],[Updated_date]],"MMMM"))</f>
        <v>AUGUST</v>
      </c>
      <c r="M6073" s="55" t="str">
        <f>UPPER("Week "&amp;IF(ROUNDUP(DAY(tbl_raw_data[[#This Row],[Updated_date]])/7,0)=5,4,ROUNDUP(DAY(tbl_raw_data[[#This Row],[Updated_date]])/7,0)))</f>
        <v>WEEK 4</v>
      </c>
      <c r="N6073" s="57" t="str">
        <f>UPPER(VLOOKUP(tbl_raw_data[[#This Row],[Analyst]],[1]setting!$A$1:$B$15,2,0))</f>
        <v>SHAHID</v>
      </c>
      <c r="O6073" s="57" t="str">
        <f>UPPER(tbl_raw_data[[#This Row],[Outcome]])</f>
        <v>APPROVE</v>
      </c>
      <c r="P6073" s="57" t="str">
        <f>UPPER(tbl_raw_data[[#This Row],[Queue Name]])</f>
        <v>CONSUMER EXISTING</v>
      </c>
      <c r="Q6073" s="57" t="str">
        <f>IF(tbl_raw_data[[#This Row],[time_taken_in_mins]]&lt;=20,"SLA_MET","SLA_NOT_MET")</f>
        <v>SLA_MET</v>
      </c>
    </row>
    <row r="6074" spans="1:17" ht="15" customHeight="1" x14ac:dyDescent="0.25">
      <c r="A6074" s="17" t="s">
        <v>2350</v>
      </c>
      <c r="B6074" s="18">
        <v>45167.518483796295</v>
      </c>
      <c r="C6074" s="19">
        <v>45167.523993055554</v>
      </c>
      <c r="D6074" s="20" t="s">
        <v>8</v>
      </c>
      <c r="E6074" s="21" t="s">
        <v>9</v>
      </c>
      <c r="F6074" s="20" t="s">
        <v>10</v>
      </c>
      <c r="G6074" s="105" t="s">
        <v>2349</v>
      </c>
      <c r="H60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74" s="48">
        <f>tbl_raw_data[[#This Row],[Date Actioned]]-tbl_raw_data[[#This Row],[Date Tagged]]</f>
        <v>5.5092592592700385E-3</v>
      </c>
      <c r="J6074" s="50">
        <f>HOUR(tbl_raw_data[[#This Row],[time_taken]])*60+MINUTE(tbl_raw_data[[#This Row],[time_taken]])+SECOND(tbl_raw_data[[#This Row],[time_taken]])/60</f>
        <v>7.9333333333333336</v>
      </c>
      <c r="K6074" s="54">
        <f>DATE(YEAR(tbl_raw_data[[#This Row],[Date Actioned]]), MONTH(tbl_raw_data[[#This Row],[Date Actioned]]), DAY(tbl_raw_data[[#This Row],[Date Actioned]]))</f>
        <v>45167</v>
      </c>
      <c r="L6074" s="55" t="str">
        <f>UPPER(TEXT(tbl_raw_data[[#This Row],[Updated_date]],"MMMM"))</f>
        <v>AUGUST</v>
      </c>
      <c r="M6074" s="55" t="str">
        <f>UPPER("Week "&amp;IF(ROUNDUP(DAY(tbl_raw_data[[#This Row],[Updated_date]])/7,0)=5,4,ROUNDUP(DAY(tbl_raw_data[[#This Row],[Updated_date]])/7,0)))</f>
        <v>WEEK 4</v>
      </c>
      <c r="N6074" s="57" t="str">
        <f>UPPER(VLOOKUP(tbl_raw_data[[#This Row],[Analyst]],[1]setting!$A$1:$B$15,2,0))</f>
        <v>SAM</v>
      </c>
      <c r="O6074" s="57" t="str">
        <f>UPPER(tbl_raw_data[[#This Row],[Outcome]])</f>
        <v>WITHDRAW</v>
      </c>
      <c r="P6074" s="57" t="str">
        <f>UPPER(tbl_raw_data[[#This Row],[Queue Name]])</f>
        <v>CONSUMER PRE BUREAU</v>
      </c>
      <c r="Q6074" s="57" t="str">
        <f>IF(tbl_raw_data[[#This Row],[time_taken_in_mins]]&lt;=20,"SLA_MET","SLA_NOT_MET")</f>
        <v>SLA_MET</v>
      </c>
    </row>
    <row r="6075" spans="1:17" ht="15" customHeight="1" x14ac:dyDescent="0.25">
      <c r="A6075" s="17" t="s">
        <v>2631</v>
      </c>
      <c r="B6075" s="18">
        <v>45167.522974537038</v>
      </c>
      <c r="C6075" s="19">
        <v>45167.528807870367</v>
      </c>
      <c r="D6075" s="20" t="s">
        <v>13</v>
      </c>
      <c r="E6075" s="21" t="s">
        <v>9</v>
      </c>
      <c r="F6075" s="20" t="s">
        <v>109</v>
      </c>
      <c r="G6075" s="105" t="s">
        <v>67</v>
      </c>
      <c r="H60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75" s="48">
        <f>tbl_raw_data[[#This Row],[Date Actioned]]-tbl_raw_data[[#This Row],[Date Tagged]]</f>
        <v>5.8333333290647715E-3</v>
      </c>
      <c r="J6075" s="50">
        <f>HOUR(tbl_raw_data[[#This Row],[time_taken]])*60+MINUTE(tbl_raw_data[[#This Row],[time_taken]])+SECOND(tbl_raw_data[[#This Row],[time_taken]])/60</f>
        <v>8.4</v>
      </c>
      <c r="K6075" s="54">
        <f>DATE(YEAR(tbl_raw_data[[#This Row],[Date Actioned]]), MONTH(tbl_raw_data[[#This Row],[Date Actioned]]), DAY(tbl_raw_data[[#This Row],[Date Actioned]]))</f>
        <v>45167</v>
      </c>
      <c r="L6075" s="55" t="str">
        <f>UPPER(TEXT(tbl_raw_data[[#This Row],[Updated_date]],"MMMM"))</f>
        <v>AUGUST</v>
      </c>
      <c r="M6075" s="55" t="str">
        <f>UPPER("Week "&amp;IF(ROUNDUP(DAY(tbl_raw_data[[#This Row],[Updated_date]])/7,0)=5,4,ROUNDUP(DAY(tbl_raw_data[[#This Row],[Updated_date]])/7,0)))</f>
        <v>WEEK 4</v>
      </c>
      <c r="N6075" s="57" t="str">
        <f>UPPER(VLOOKUP(tbl_raw_data[[#This Row],[Analyst]],[1]setting!$A$1:$B$15,2,0))</f>
        <v>NAVED</v>
      </c>
      <c r="O6075" s="57" t="str">
        <f>UPPER(tbl_raw_data[[#This Row],[Outcome]])</f>
        <v>APPROVE</v>
      </c>
      <c r="P6075" s="57" t="str">
        <f>UPPER(tbl_raw_data[[#This Row],[Queue Name]])</f>
        <v>CONSUMER PRE BUREAU</v>
      </c>
      <c r="Q6075" s="57" t="str">
        <f>IF(tbl_raw_data[[#This Row],[time_taken_in_mins]]&lt;=20,"SLA_MET","SLA_NOT_MET")</f>
        <v>SLA_MET</v>
      </c>
    </row>
    <row r="6076" spans="1:17" ht="15" customHeight="1" x14ac:dyDescent="0.25">
      <c r="A6076" s="17" t="s">
        <v>3970</v>
      </c>
      <c r="B6076" s="18">
        <v>45167.523229166669</v>
      </c>
      <c r="C6076" s="19">
        <v>45167.530914351853</v>
      </c>
      <c r="D6076" s="20" t="s">
        <v>8</v>
      </c>
      <c r="E6076" s="21" t="s">
        <v>9</v>
      </c>
      <c r="F6076" s="20" t="s">
        <v>86</v>
      </c>
      <c r="G6076" s="105" t="s">
        <v>3969</v>
      </c>
      <c r="H60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076" s="48">
        <f>tbl_raw_data[[#This Row],[Date Actioned]]-tbl_raw_data[[#This Row],[Date Tagged]]</f>
        <v>7.6851851845276542E-3</v>
      </c>
      <c r="J6076" s="50">
        <f>HOUR(tbl_raw_data[[#This Row],[time_taken]])*60+MINUTE(tbl_raw_data[[#This Row],[time_taken]])+SECOND(tbl_raw_data[[#This Row],[time_taken]])/60</f>
        <v>11.066666666666666</v>
      </c>
      <c r="K6076" s="54">
        <f>DATE(YEAR(tbl_raw_data[[#This Row],[Date Actioned]]), MONTH(tbl_raw_data[[#This Row],[Date Actioned]]), DAY(tbl_raw_data[[#This Row],[Date Actioned]]))</f>
        <v>45167</v>
      </c>
      <c r="L6076" s="55" t="str">
        <f>UPPER(TEXT(tbl_raw_data[[#This Row],[Updated_date]],"MMMM"))</f>
        <v>AUGUST</v>
      </c>
      <c r="M6076" s="55" t="str">
        <f>UPPER("Week "&amp;IF(ROUNDUP(DAY(tbl_raw_data[[#This Row],[Updated_date]])/7,0)=5,4,ROUNDUP(DAY(tbl_raw_data[[#This Row],[Updated_date]])/7,0)))</f>
        <v>WEEK 4</v>
      </c>
      <c r="N6076" s="57" t="str">
        <f>UPPER(VLOOKUP(tbl_raw_data[[#This Row],[Analyst]],[1]setting!$A$1:$B$15,2,0))</f>
        <v>ASIF</v>
      </c>
      <c r="O6076" s="57" t="str">
        <f>UPPER(tbl_raw_data[[#This Row],[Outcome]])</f>
        <v>WITHDRAW</v>
      </c>
      <c r="P6076" s="57" t="str">
        <f>UPPER(tbl_raw_data[[#This Row],[Queue Name]])</f>
        <v>CONSUMER PRE BUREAU</v>
      </c>
      <c r="Q6076" s="57" t="str">
        <f>IF(tbl_raw_data[[#This Row],[time_taken_in_mins]]&lt;=20,"SLA_MET","SLA_NOT_MET")</f>
        <v>SLA_MET</v>
      </c>
    </row>
    <row r="6077" spans="1:17" ht="15" customHeight="1" x14ac:dyDescent="0.25">
      <c r="A6077" s="17" t="s">
        <v>3565</v>
      </c>
      <c r="B6077" s="18">
        <v>45167.530370370368</v>
      </c>
      <c r="C6077" s="19">
        <v>45167.537476851852</v>
      </c>
      <c r="D6077" s="20" t="s">
        <v>29</v>
      </c>
      <c r="E6077" s="21" t="s">
        <v>41</v>
      </c>
      <c r="F6077" s="20" t="s">
        <v>86</v>
      </c>
      <c r="G6077" s="105"/>
      <c r="H60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7" s="48">
        <f>tbl_raw_data[[#This Row],[Date Actioned]]-tbl_raw_data[[#This Row],[Date Tagged]]</f>
        <v>7.1064814837882295E-3</v>
      </c>
      <c r="J6077" s="50">
        <f>HOUR(tbl_raw_data[[#This Row],[time_taken]])*60+MINUTE(tbl_raw_data[[#This Row],[time_taken]])+SECOND(tbl_raw_data[[#This Row],[time_taken]])/60</f>
        <v>10.233333333333333</v>
      </c>
      <c r="K6077" s="54">
        <f>DATE(YEAR(tbl_raw_data[[#This Row],[Date Actioned]]), MONTH(tbl_raw_data[[#This Row],[Date Actioned]]), DAY(tbl_raw_data[[#This Row],[Date Actioned]]))</f>
        <v>45167</v>
      </c>
      <c r="L6077" s="55" t="str">
        <f>UPPER(TEXT(tbl_raw_data[[#This Row],[Updated_date]],"MMMM"))</f>
        <v>AUGUST</v>
      </c>
      <c r="M6077" s="55" t="str">
        <f>UPPER("Week "&amp;IF(ROUNDUP(DAY(tbl_raw_data[[#This Row],[Updated_date]])/7,0)=5,4,ROUNDUP(DAY(tbl_raw_data[[#This Row],[Updated_date]])/7,0)))</f>
        <v>WEEK 4</v>
      </c>
      <c r="N6077" s="57" t="str">
        <f>UPPER(VLOOKUP(tbl_raw_data[[#This Row],[Analyst]],[1]setting!$A$1:$B$15,2,0))</f>
        <v>ASIF</v>
      </c>
      <c r="O6077" s="57" t="str">
        <f>UPPER(tbl_raw_data[[#This Row],[Outcome]])</f>
        <v>APPROVE</v>
      </c>
      <c r="P6077" s="57" t="str">
        <f>UPPER(tbl_raw_data[[#This Row],[Queue Name]])</f>
        <v>CONSUMER POST BUREAU</v>
      </c>
      <c r="Q6077" s="57" t="str">
        <f>IF(tbl_raw_data[[#This Row],[time_taken_in_mins]]&lt;=20,"SLA_MET","SLA_NOT_MET")</f>
        <v>SLA_MET</v>
      </c>
    </row>
    <row r="6078" spans="1:17" ht="15" customHeight="1" x14ac:dyDescent="0.25">
      <c r="A6078" s="17" t="s">
        <v>5266</v>
      </c>
      <c r="B6078" s="18">
        <v>45167.531180555554</v>
      </c>
      <c r="C6078" s="19">
        <v>45167.541319444441</v>
      </c>
      <c r="D6078" s="20" t="s">
        <v>29</v>
      </c>
      <c r="E6078" s="21" t="s">
        <v>41</v>
      </c>
      <c r="F6078" s="20" t="s">
        <v>455</v>
      </c>
      <c r="G6078" s="105"/>
      <c r="H60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8" s="48">
        <f>tbl_raw_data[[#This Row],[Date Actioned]]-tbl_raw_data[[#This Row],[Date Tagged]]</f>
        <v>1.0138888887013309E-2</v>
      </c>
      <c r="J6078" s="50">
        <f>HOUR(tbl_raw_data[[#This Row],[time_taken]])*60+MINUTE(tbl_raw_data[[#This Row],[time_taken]])+SECOND(tbl_raw_data[[#This Row],[time_taken]])/60</f>
        <v>14.6</v>
      </c>
      <c r="K6078" s="54">
        <f>DATE(YEAR(tbl_raw_data[[#This Row],[Date Actioned]]), MONTH(tbl_raw_data[[#This Row],[Date Actioned]]), DAY(tbl_raw_data[[#This Row],[Date Actioned]]))</f>
        <v>45167</v>
      </c>
      <c r="L6078" s="55" t="str">
        <f>UPPER(TEXT(tbl_raw_data[[#This Row],[Updated_date]],"MMMM"))</f>
        <v>AUGUST</v>
      </c>
      <c r="M6078" s="55" t="str">
        <f>UPPER("Week "&amp;IF(ROUNDUP(DAY(tbl_raw_data[[#This Row],[Updated_date]])/7,0)=5,4,ROUNDUP(DAY(tbl_raw_data[[#This Row],[Updated_date]])/7,0)))</f>
        <v>WEEK 4</v>
      </c>
      <c r="N6078" s="57" t="str">
        <f>UPPER(VLOOKUP(tbl_raw_data[[#This Row],[Analyst]],[1]setting!$A$1:$B$15,2,0))</f>
        <v>ROHAN</v>
      </c>
      <c r="O6078" s="57" t="str">
        <f>UPPER(tbl_raw_data[[#This Row],[Outcome]])</f>
        <v>APPROVE</v>
      </c>
      <c r="P6078" s="57" t="str">
        <f>UPPER(tbl_raw_data[[#This Row],[Queue Name]])</f>
        <v>CONSUMER POST BUREAU</v>
      </c>
      <c r="Q6078" s="57" t="str">
        <f>IF(tbl_raw_data[[#This Row],[time_taken_in_mins]]&lt;=20,"SLA_MET","SLA_NOT_MET")</f>
        <v>SLA_MET</v>
      </c>
    </row>
    <row r="6079" spans="1:17" ht="15" customHeight="1" x14ac:dyDescent="0.25">
      <c r="A6079" s="17" t="s">
        <v>6085</v>
      </c>
      <c r="B6079" s="18">
        <v>45167.531643518516</v>
      </c>
      <c r="C6079" s="19">
        <v>45167.543749999997</v>
      </c>
      <c r="D6079" s="20" t="s">
        <v>29</v>
      </c>
      <c r="E6079" s="21" t="s">
        <v>28</v>
      </c>
      <c r="F6079" s="20" t="s">
        <v>86</v>
      </c>
      <c r="G6079" s="105"/>
      <c r="H60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79" s="48">
        <f>tbl_raw_data[[#This Row],[Date Actioned]]-tbl_raw_data[[#This Row],[Date Tagged]]</f>
        <v>1.2106481481168885E-2</v>
      </c>
      <c r="J6079" s="50">
        <f>HOUR(tbl_raw_data[[#This Row],[time_taken]])*60+MINUTE(tbl_raw_data[[#This Row],[time_taken]])+SECOND(tbl_raw_data[[#This Row],[time_taken]])/60</f>
        <v>17.433333333333334</v>
      </c>
      <c r="K6079" s="54">
        <f>DATE(YEAR(tbl_raw_data[[#This Row],[Date Actioned]]), MONTH(tbl_raw_data[[#This Row],[Date Actioned]]), DAY(tbl_raw_data[[#This Row],[Date Actioned]]))</f>
        <v>45167</v>
      </c>
      <c r="L6079" s="55" t="str">
        <f>UPPER(TEXT(tbl_raw_data[[#This Row],[Updated_date]],"MMMM"))</f>
        <v>AUGUST</v>
      </c>
      <c r="M6079" s="55" t="str">
        <f>UPPER("Week "&amp;IF(ROUNDUP(DAY(tbl_raw_data[[#This Row],[Updated_date]])/7,0)=5,4,ROUNDUP(DAY(tbl_raw_data[[#This Row],[Updated_date]])/7,0)))</f>
        <v>WEEK 4</v>
      </c>
      <c r="N6079" s="57" t="str">
        <f>UPPER(VLOOKUP(tbl_raw_data[[#This Row],[Analyst]],[1]setting!$A$1:$B$15,2,0))</f>
        <v>ASIF</v>
      </c>
      <c r="O6079" s="57" t="str">
        <f>UPPER(tbl_raw_data[[#This Row],[Outcome]])</f>
        <v>APPROVE</v>
      </c>
      <c r="P6079" s="57" t="str">
        <f>UPPER(tbl_raw_data[[#This Row],[Queue Name]])</f>
        <v>CONSUMER EXISTING</v>
      </c>
      <c r="Q6079" s="57" t="str">
        <f>IF(tbl_raw_data[[#This Row],[time_taken_in_mins]]&lt;=20,"SLA_MET","SLA_NOT_MET")</f>
        <v>SLA_MET</v>
      </c>
    </row>
    <row r="6080" spans="1:17" ht="15" customHeight="1" x14ac:dyDescent="0.25">
      <c r="A6080" s="17" t="s">
        <v>873</v>
      </c>
      <c r="B6080" s="18">
        <v>45167.5391087963</v>
      </c>
      <c r="C6080" s="19">
        <v>45167.542569444442</v>
      </c>
      <c r="D6080" s="20" t="s">
        <v>8</v>
      </c>
      <c r="E6080" s="21" t="s">
        <v>9</v>
      </c>
      <c r="F6080" s="20" t="s">
        <v>10</v>
      </c>
      <c r="G6080" s="105" t="s">
        <v>872</v>
      </c>
      <c r="H60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0" s="48">
        <f>tbl_raw_data[[#This Row],[Date Actioned]]-tbl_raw_data[[#This Row],[Date Tagged]]</f>
        <v>3.4606481422088109E-3</v>
      </c>
      <c r="J6080" s="50">
        <f>HOUR(tbl_raw_data[[#This Row],[time_taken]])*60+MINUTE(tbl_raw_data[[#This Row],[time_taken]])+SECOND(tbl_raw_data[[#This Row],[time_taken]])/60</f>
        <v>4.9833333333333334</v>
      </c>
      <c r="K6080" s="54">
        <f>DATE(YEAR(tbl_raw_data[[#This Row],[Date Actioned]]), MONTH(tbl_raw_data[[#This Row],[Date Actioned]]), DAY(tbl_raw_data[[#This Row],[Date Actioned]]))</f>
        <v>45167</v>
      </c>
      <c r="L6080" s="55" t="str">
        <f>UPPER(TEXT(tbl_raw_data[[#This Row],[Updated_date]],"MMMM"))</f>
        <v>AUGUST</v>
      </c>
      <c r="M6080" s="55" t="str">
        <f>UPPER("Week "&amp;IF(ROUNDUP(DAY(tbl_raw_data[[#This Row],[Updated_date]])/7,0)=5,4,ROUNDUP(DAY(tbl_raw_data[[#This Row],[Updated_date]])/7,0)))</f>
        <v>WEEK 4</v>
      </c>
      <c r="N6080" s="57" t="str">
        <f>UPPER(VLOOKUP(tbl_raw_data[[#This Row],[Analyst]],[1]setting!$A$1:$B$15,2,0))</f>
        <v>SAM</v>
      </c>
      <c r="O6080" s="57" t="str">
        <f>UPPER(tbl_raw_data[[#This Row],[Outcome]])</f>
        <v>WITHDRAW</v>
      </c>
      <c r="P6080" s="57" t="str">
        <f>UPPER(tbl_raw_data[[#This Row],[Queue Name]])</f>
        <v>CONSUMER PRE BUREAU</v>
      </c>
      <c r="Q6080" s="57" t="str">
        <f>IF(tbl_raw_data[[#This Row],[time_taken_in_mins]]&lt;=20,"SLA_MET","SLA_NOT_MET")</f>
        <v>SLA_MET</v>
      </c>
    </row>
    <row r="6081" spans="1:17" ht="15" customHeight="1" x14ac:dyDescent="0.25">
      <c r="A6081" s="17" t="s">
        <v>3372</v>
      </c>
      <c r="B6081" s="18">
        <v>45167.540393518517</v>
      </c>
      <c r="C6081" s="19">
        <v>45167.547268518516</v>
      </c>
      <c r="D6081" s="20" t="s">
        <v>13</v>
      </c>
      <c r="E6081" s="21" t="s">
        <v>9</v>
      </c>
      <c r="F6081" s="20" t="s">
        <v>109</v>
      </c>
      <c r="G6081" s="105" t="s">
        <v>29</v>
      </c>
      <c r="H60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1" s="48">
        <f>tbl_raw_data[[#This Row],[Date Actioned]]-tbl_raw_data[[#This Row],[Date Tagged]]</f>
        <v>6.8749999991268851E-3</v>
      </c>
      <c r="J6081" s="50">
        <f>HOUR(tbl_raw_data[[#This Row],[time_taken]])*60+MINUTE(tbl_raw_data[[#This Row],[time_taken]])+SECOND(tbl_raw_data[[#This Row],[time_taken]])/60</f>
        <v>9.9</v>
      </c>
      <c r="K6081" s="54">
        <f>DATE(YEAR(tbl_raw_data[[#This Row],[Date Actioned]]), MONTH(tbl_raw_data[[#This Row],[Date Actioned]]), DAY(tbl_raw_data[[#This Row],[Date Actioned]]))</f>
        <v>45167</v>
      </c>
      <c r="L6081" s="55" t="str">
        <f>UPPER(TEXT(tbl_raw_data[[#This Row],[Updated_date]],"MMMM"))</f>
        <v>AUGUST</v>
      </c>
      <c r="M6081" s="55" t="str">
        <f>UPPER("Week "&amp;IF(ROUNDUP(DAY(tbl_raw_data[[#This Row],[Updated_date]])/7,0)=5,4,ROUNDUP(DAY(tbl_raw_data[[#This Row],[Updated_date]])/7,0)))</f>
        <v>WEEK 4</v>
      </c>
      <c r="N6081" s="57" t="str">
        <f>UPPER(VLOOKUP(tbl_raw_data[[#This Row],[Analyst]],[1]setting!$A$1:$B$15,2,0))</f>
        <v>NAVED</v>
      </c>
      <c r="O6081" s="57" t="str">
        <f>UPPER(tbl_raw_data[[#This Row],[Outcome]])</f>
        <v>APPROVE</v>
      </c>
      <c r="P6081" s="57" t="str">
        <f>UPPER(tbl_raw_data[[#This Row],[Queue Name]])</f>
        <v>CONSUMER PRE BUREAU</v>
      </c>
      <c r="Q6081" s="57" t="str">
        <f>IF(tbl_raw_data[[#This Row],[time_taken_in_mins]]&lt;=20,"SLA_MET","SLA_NOT_MET")</f>
        <v>SLA_MET</v>
      </c>
    </row>
    <row r="6082" spans="1:17" ht="15" customHeight="1" x14ac:dyDescent="0.25">
      <c r="A6082" s="17" t="s">
        <v>1454</v>
      </c>
      <c r="B6082" s="18">
        <v>45167.542627314811</v>
      </c>
      <c r="C6082" s="19">
        <v>45167.546990740739</v>
      </c>
      <c r="D6082" s="20" t="s">
        <v>8</v>
      </c>
      <c r="E6082" s="21" t="s">
        <v>41</v>
      </c>
      <c r="F6082" s="20" t="s">
        <v>10</v>
      </c>
      <c r="G6082" s="105" t="s">
        <v>1450</v>
      </c>
      <c r="H60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2" s="48">
        <f>tbl_raw_data[[#This Row],[Date Actioned]]-tbl_raw_data[[#This Row],[Date Tagged]]</f>
        <v>4.3634259272948839E-3</v>
      </c>
      <c r="J6082" s="50">
        <f>HOUR(tbl_raw_data[[#This Row],[time_taken]])*60+MINUTE(tbl_raw_data[[#This Row],[time_taken]])+SECOND(tbl_raw_data[[#This Row],[time_taken]])/60</f>
        <v>6.2833333333333332</v>
      </c>
      <c r="K6082" s="54">
        <f>DATE(YEAR(tbl_raw_data[[#This Row],[Date Actioned]]), MONTH(tbl_raw_data[[#This Row],[Date Actioned]]), DAY(tbl_raw_data[[#This Row],[Date Actioned]]))</f>
        <v>45167</v>
      </c>
      <c r="L6082" s="55" t="str">
        <f>UPPER(TEXT(tbl_raw_data[[#This Row],[Updated_date]],"MMMM"))</f>
        <v>AUGUST</v>
      </c>
      <c r="M6082" s="55" t="str">
        <f>UPPER("Week "&amp;IF(ROUNDUP(DAY(tbl_raw_data[[#This Row],[Updated_date]])/7,0)=5,4,ROUNDUP(DAY(tbl_raw_data[[#This Row],[Updated_date]])/7,0)))</f>
        <v>WEEK 4</v>
      </c>
      <c r="N6082" s="57" t="str">
        <f>UPPER(VLOOKUP(tbl_raw_data[[#This Row],[Analyst]],[1]setting!$A$1:$B$15,2,0))</f>
        <v>SAM</v>
      </c>
      <c r="O6082" s="57" t="str">
        <f>UPPER(tbl_raw_data[[#This Row],[Outcome]])</f>
        <v>WITHDRAW</v>
      </c>
      <c r="P6082" s="57" t="str">
        <f>UPPER(tbl_raw_data[[#This Row],[Queue Name]])</f>
        <v>CONSUMER POST BUREAU</v>
      </c>
      <c r="Q6082" s="57" t="str">
        <f>IF(tbl_raw_data[[#This Row],[time_taken_in_mins]]&lt;=20,"SLA_MET","SLA_NOT_MET")</f>
        <v>SLA_MET</v>
      </c>
    </row>
    <row r="6083" spans="1:17" ht="15" customHeight="1" x14ac:dyDescent="0.25">
      <c r="A6083" s="17" t="s">
        <v>3083</v>
      </c>
      <c r="B6083" s="18">
        <v>45167.545057870368</v>
      </c>
      <c r="C6083" s="19">
        <v>45167.551574074074</v>
      </c>
      <c r="D6083" s="20" t="s">
        <v>13</v>
      </c>
      <c r="E6083" s="21" t="s">
        <v>28</v>
      </c>
      <c r="F6083" s="20" t="s">
        <v>86</v>
      </c>
      <c r="G6083" s="105" t="s">
        <v>53</v>
      </c>
      <c r="H60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3" s="48">
        <f>tbl_raw_data[[#This Row],[Date Actioned]]-tbl_raw_data[[#This Row],[Date Tagged]]</f>
        <v>6.5162037062691525E-3</v>
      </c>
      <c r="J6083" s="50">
        <f>HOUR(tbl_raw_data[[#This Row],[time_taken]])*60+MINUTE(tbl_raw_data[[#This Row],[time_taken]])+SECOND(tbl_raw_data[[#This Row],[time_taken]])/60</f>
        <v>9.3833333333333329</v>
      </c>
      <c r="K6083" s="54">
        <f>DATE(YEAR(tbl_raw_data[[#This Row],[Date Actioned]]), MONTH(tbl_raw_data[[#This Row],[Date Actioned]]), DAY(tbl_raw_data[[#This Row],[Date Actioned]]))</f>
        <v>45167</v>
      </c>
      <c r="L6083" s="55" t="str">
        <f>UPPER(TEXT(tbl_raw_data[[#This Row],[Updated_date]],"MMMM"))</f>
        <v>AUGUST</v>
      </c>
      <c r="M6083" s="55" t="str">
        <f>UPPER("Week "&amp;IF(ROUNDUP(DAY(tbl_raw_data[[#This Row],[Updated_date]])/7,0)=5,4,ROUNDUP(DAY(tbl_raw_data[[#This Row],[Updated_date]])/7,0)))</f>
        <v>WEEK 4</v>
      </c>
      <c r="N6083" s="57" t="str">
        <f>UPPER(VLOOKUP(tbl_raw_data[[#This Row],[Analyst]],[1]setting!$A$1:$B$15,2,0))</f>
        <v>ASIF</v>
      </c>
      <c r="O6083" s="57" t="str">
        <f>UPPER(tbl_raw_data[[#This Row],[Outcome]])</f>
        <v>APPROVE</v>
      </c>
      <c r="P6083" s="57" t="str">
        <f>UPPER(tbl_raw_data[[#This Row],[Queue Name]])</f>
        <v>CONSUMER EXISTING</v>
      </c>
      <c r="Q6083" s="57" t="str">
        <f>IF(tbl_raw_data[[#This Row],[time_taken_in_mins]]&lt;=20,"SLA_MET","SLA_NOT_MET")</f>
        <v>SLA_MET</v>
      </c>
    </row>
    <row r="6084" spans="1:17" ht="15" customHeight="1" x14ac:dyDescent="0.25">
      <c r="A6084" s="17" t="s">
        <v>6641</v>
      </c>
      <c r="B6084" s="18">
        <v>45167.54787037037</v>
      </c>
      <c r="C6084" s="19">
        <v>45167.562442129631</v>
      </c>
      <c r="D6084" s="20" t="s">
        <v>13</v>
      </c>
      <c r="E6084" s="21" t="s">
        <v>28</v>
      </c>
      <c r="F6084" s="20" t="s">
        <v>109</v>
      </c>
      <c r="G6084" s="105"/>
      <c r="H60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84" s="48">
        <f>tbl_raw_data[[#This Row],[Date Actioned]]-tbl_raw_data[[#This Row],[Date Tagged]]</f>
        <v>1.4571759260434192E-2</v>
      </c>
      <c r="J6084" s="50">
        <f>HOUR(tbl_raw_data[[#This Row],[time_taken]])*60+MINUTE(tbl_raw_data[[#This Row],[time_taken]])+SECOND(tbl_raw_data[[#This Row],[time_taken]])/60</f>
        <v>20.983333333333334</v>
      </c>
      <c r="K6084" s="54">
        <f>DATE(YEAR(tbl_raw_data[[#This Row],[Date Actioned]]), MONTH(tbl_raw_data[[#This Row],[Date Actioned]]), DAY(tbl_raw_data[[#This Row],[Date Actioned]]))</f>
        <v>45167</v>
      </c>
      <c r="L6084" s="55" t="str">
        <f>UPPER(TEXT(tbl_raw_data[[#This Row],[Updated_date]],"MMMM"))</f>
        <v>AUGUST</v>
      </c>
      <c r="M6084" s="55" t="str">
        <f>UPPER("Week "&amp;IF(ROUNDUP(DAY(tbl_raw_data[[#This Row],[Updated_date]])/7,0)=5,4,ROUNDUP(DAY(tbl_raw_data[[#This Row],[Updated_date]])/7,0)))</f>
        <v>WEEK 4</v>
      </c>
      <c r="N6084" s="57" t="str">
        <f>UPPER(VLOOKUP(tbl_raw_data[[#This Row],[Analyst]],[1]setting!$A$1:$B$15,2,0))</f>
        <v>NAVED</v>
      </c>
      <c r="O6084" s="57" t="str">
        <f>UPPER(tbl_raw_data[[#This Row],[Outcome]])</f>
        <v>APPROVE</v>
      </c>
      <c r="P6084" s="57" t="str">
        <f>UPPER(tbl_raw_data[[#This Row],[Queue Name]])</f>
        <v>CONSUMER EXISTING</v>
      </c>
      <c r="Q6084" s="57" t="str">
        <f>IF(tbl_raw_data[[#This Row],[time_taken_in_mins]]&lt;=20,"SLA_MET","SLA_NOT_MET")</f>
        <v>SLA_NOT_MET</v>
      </c>
    </row>
    <row r="6085" spans="1:17" ht="15" customHeight="1" x14ac:dyDescent="0.25">
      <c r="A6085" s="17" t="s">
        <v>75</v>
      </c>
      <c r="B6085" s="18">
        <v>45167.549814814818</v>
      </c>
      <c r="C6085" s="19">
        <v>45167.551053240742</v>
      </c>
      <c r="D6085" s="20" t="s">
        <v>46</v>
      </c>
      <c r="E6085" s="21" t="s">
        <v>41</v>
      </c>
      <c r="F6085" s="20" t="s">
        <v>73</v>
      </c>
      <c r="G6085" s="105" t="s">
        <v>74</v>
      </c>
      <c r="H60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5" s="48">
        <f>tbl_raw_data[[#This Row],[Date Actioned]]-tbl_raw_data[[#This Row],[Date Tagged]]</f>
        <v>1.2384259243845008E-3</v>
      </c>
      <c r="J6085" s="50">
        <f>HOUR(tbl_raw_data[[#This Row],[time_taken]])*60+MINUTE(tbl_raw_data[[#This Row],[time_taken]])+SECOND(tbl_raw_data[[#This Row],[time_taken]])/60</f>
        <v>1.7833333333333332</v>
      </c>
      <c r="K6085" s="54">
        <f>DATE(YEAR(tbl_raw_data[[#This Row],[Date Actioned]]), MONTH(tbl_raw_data[[#This Row],[Date Actioned]]), DAY(tbl_raw_data[[#This Row],[Date Actioned]]))</f>
        <v>45167</v>
      </c>
      <c r="L6085" s="55" t="str">
        <f>UPPER(TEXT(tbl_raw_data[[#This Row],[Updated_date]],"MMMM"))</f>
        <v>AUGUST</v>
      </c>
      <c r="M6085" s="55" t="str">
        <f>UPPER("Week "&amp;IF(ROUNDUP(DAY(tbl_raw_data[[#This Row],[Updated_date]])/7,0)=5,4,ROUNDUP(DAY(tbl_raw_data[[#This Row],[Updated_date]])/7,0)))</f>
        <v>WEEK 4</v>
      </c>
      <c r="N6085" s="57" t="str">
        <f>UPPER(VLOOKUP(tbl_raw_data[[#This Row],[Analyst]],[1]setting!$A$1:$B$15,2,0))</f>
        <v>SHAHID</v>
      </c>
      <c r="O6085" s="57" t="str">
        <f>UPPER(tbl_raw_data[[#This Row],[Outcome]])</f>
        <v>DECLINE</v>
      </c>
      <c r="P6085" s="57" t="str">
        <f>UPPER(tbl_raw_data[[#This Row],[Queue Name]])</f>
        <v>CONSUMER POST BUREAU</v>
      </c>
      <c r="Q6085" s="57" t="str">
        <f>IF(tbl_raw_data[[#This Row],[time_taken_in_mins]]&lt;=20,"SLA_MET","SLA_NOT_MET")</f>
        <v>SLA_MET</v>
      </c>
    </row>
    <row r="6086" spans="1:17" ht="15" customHeight="1" x14ac:dyDescent="0.25">
      <c r="A6086" s="17" t="s">
        <v>4928</v>
      </c>
      <c r="B6086" s="18">
        <v>45167.552789351852</v>
      </c>
      <c r="C6086" s="19">
        <v>45167.562083333331</v>
      </c>
      <c r="D6086" s="20" t="s">
        <v>13</v>
      </c>
      <c r="E6086" s="21" t="s">
        <v>28</v>
      </c>
      <c r="F6086" s="20" t="s">
        <v>10</v>
      </c>
      <c r="G6086" s="105" t="s">
        <v>53</v>
      </c>
      <c r="H60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6" s="48">
        <f>tbl_raw_data[[#This Row],[Date Actioned]]-tbl_raw_data[[#This Row],[Date Tagged]]</f>
        <v>9.29398147854954E-3</v>
      </c>
      <c r="J6086" s="50">
        <f>HOUR(tbl_raw_data[[#This Row],[time_taken]])*60+MINUTE(tbl_raw_data[[#This Row],[time_taken]])+SECOND(tbl_raw_data[[#This Row],[time_taken]])/60</f>
        <v>13.383333333333333</v>
      </c>
      <c r="K6086" s="54">
        <f>DATE(YEAR(tbl_raw_data[[#This Row],[Date Actioned]]), MONTH(tbl_raw_data[[#This Row],[Date Actioned]]), DAY(tbl_raw_data[[#This Row],[Date Actioned]]))</f>
        <v>45167</v>
      </c>
      <c r="L6086" s="55" t="str">
        <f>UPPER(TEXT(tbl_raw_data[[#This Row],[Updated_date]],"MMMM"))</f>
        <v>AUGUST</v>
      </c>
      <c r="M6086" s="55" t="str">
        <f>UPPER("Week "&amp;IF(ROUNDUP(DAY(tbl_raw_data[[#This Row],[Updated_date]])/7,0)=5,4,ROUNDUP(DAY(tbl_raw_data[[#This Row],[Updated_date]])/7,0)))</f>
        <v>WEEK 4</v>
      </c>
      <c r="N6086" s="57" t="str">
        <f>UPPER(VLOOKUP(tbl_raw_data[[#This Row],[Analyst]],[1]setting!$A$1:$B$15,2,0))</f>
        <v>SAM</v>
      </c>
      <c r="O6086" s="57" t="str">
        <f>UPPER(tbl_raw_data[[#This Row],[Outcome]])</f>
        <v>APPROVE</v>
      </c>
      <c r="P6086" s="57" t="str">
        <f>UPPER(tbl_raw_data[[#This Row],[Queue Name]])</f>
        <v>CONSUMER EXISTING</v>
      </c>
      <c r="Q6086" s="57" t="str">
        <f>IF(tbl_raw_data[[#This Row],[time_taken_in_mins]]&lt;=20,"SLA_MET","SLA_NOT_MET")</f>
        <v>SLA_MET</v>
      </c>
    </row>
    <row r="6087" spans="1:17" ht="15" customHeight="1" x14ac:dyDescent="0.25">
      <c r="A6087" s="17" t="s">
        <v>2045</v>
      </c>
      <c r="B6087" s="18">
        <v>45167.553831018522</v>
      </c>
      <c r="C6087" s="19">
        <v>45167.558946759258</v>
      </c>
      <c r="D6087" s="20" t="s">
        <v>46</v>
      </c>
      <c r="E6087" s="21" t="s">
        <v>41</v>
      </c>
      <c r="F6087" s="20" t="s">
        <v>73</v>
      </c>
      <c r="G6087" s="105" t="s">
        <v>94</v>
      </c>
      <c r="H60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087" s="48">
        <f>tbl_raw_data[[#This Row],[Date Actioned]]-tbl_raw_data[[#This Row],[Date Tagged]]</f>
        <v>5.1157407360733487E-3</v>
      </c>
      <c r="J6087" s="50">
        <f>HOUR(tbl_raw_data[[#This Row],[time_taken]])*60+MINUTE(tbl_raw_data[[#This Row],[time_taken]])+SECOND(tbl_raw_data[[#This Row],[time_taken]])/60</f>
        <v>7.3666666666666663</v>
      </c>
      <c r="K6087" s="54">
        <f>DATE(YEAR(tbl_raw_data[[#This Row],[Date Actioned]]), MONTH(tbl_raw_data[[#This Row],[Date Actioned]]), DAY(tbl_raw_data[[#This Row],[Date Actioned]]))</f>
        <v>45167</v>
      </c>
      <c r="L6087" s="55" t="str">
        <f>UPPER(TEXT(tbl_raw_data[[#This Row],[Updated_date]],"MMMM"))</f>
        <v>AUGUST</v>
      </c>
      <c r="M6087" s="55" t="str">
        <f>UPPER("Week "&amp;IF(ROUNDUP(DAY(tbl_raw_data[[#This Row],[Updated_date]])/7,0)=5,4,ROUNDUP(DAY(tbl_raw_data[[#This Row],[Updated_date]])/7,0)))</f>
        <v>WEEK 4</v>
      </c>
      <c r="N6087" s="57" t="str">
        <f>UPPER(VLOOKUP(tbl_raw_data[[#This Row],[Analyst]],[1]setting!$A$1:$B$15,2,0))</f>
        <v>SHAHID</v>
      </c>
      <c r="O6087" s="57" t="str">
        <f>UPPER(tbl_raw_data[[#This Row],[Outcome]])</f>
        <v>DECLINE</v>
      </c>
      <c r="P6087" s="57" t="str">
        <f>UPPER(tbl_raw_data[[#This Row],[Queue Name]])</f>
        <v>CONSUMER POST BUREAU</v>
      </c>
      <c r="Q6087" s="57" t="str">
        <f>IF(tbl_raw_data[[#This Row],[time_taken_in_mins]]&lt;=20,"SLA_MET","SLA_NOT_MET")</f>
        <v>SLA_MET</v>
      </c>
    </row>
    <row r="6088" spans="1:17" ht="15" customHeight="1" x14ac:dyDescent="0.25">
      <c r="A6088" s="17" t="s">
        <v>5830</v>
      </c>
      <c r="B6088" s="18">
        <v>45167.553831018522</v>
      </c>
      <c r="C6088" s="19">
        <v>45167.56527777778</v>
      </c>
      <c r="D6088" s="20" t="s">
        <v>13</v>
      </c>
      <c r="E6088" s="21" t="s">
        <v>9</v>
      </c>
      <c r="F6088" s="20" t="s">
        <v>86</v>
      </c>
      <c r="G6088" s="105" t="s">
        <v>67</v>
      </c>
      <c r="H60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88" s="48">
        <f>tbl_raw_data[[#This Row],[Date Actioned]]-tbl_raw_data[[#This Row],[Date Tagged]]</f>
        <v>1.1446759257523809E-2</v>
      </c>
      <c r="J6088" s="50">
        <f>HOUR(tbl_raw_data[[#This Row],[time_taken]])*60+MINUTE(tbl_raw_data[[#This Row],[time_taken]])+SECOND(tbl_raw_data[[#This Row],[time_taken]])/60</f>
        <v>16.483333333333334</v>
      </c>
      <c r="K6088" s="54">
        <f>DATE(YEAR(tbl_raw_data[[#This Row],[Date Actioned]]), MONTH(tbl_raw_data[[#This Row],[Date Actioned]]), DAY(tbl_raw_data[[#This Row],[Date Actioned]]))</f>
        <v>45167</v>
      </c>
      <c r="L6088" s="55" t="str">
        <f>UPPER(TEXT(tbl_raw_data[[#This Row],[Updated_date]],"MMMM"))</f>
        <v>AUGUST</v>
      </c>
      <c r="M6088" s="55" t="str">
        <f>UPPER("Week "&amp;IF(ROUNDUP(DAY(tbl_raw_data[[#This Row],[Updated_date]])/7,0)=5,4,ROUNDUP(DAY(tbl_raw_data[[#This Row],[Updated_date]])/7,0)))</f>
        <v>WEEK 4</v>
      </c>
      <c r="N6088" s="57" t="str">
        <f>UPPER(VLOOKUP(tbl_raw_data[[#This Row],[Analyst]],[1]setting!$A$1:$B$15,2,0))</f>
        <v>ASIF</v>
      </c>
      <c r="O6088" s="57" t="str">
        <f>UPPER(tbl_raw_data[[#This Row],[Outcome]])</f>
        <v>APPROVE</v>
      </c>
      <c r="P6088" s="57" t="str">
        <f>UPPER(tbl_raw_data[[#This Row],[Queue Name]])</f>
        <v>CONSUMER PRE BUREAU</v>
      </c>
      <c r="Q6088" s="57" t="str">
        <f>IF(tbl_raw_data[[#This Row],[time_taken_in_mins]]&lt;=20,"SLA_MET","SLA_NOT_MET")</f>
        <v>SLA_MET</v>
      </c>
    </row>
    <row r="6089" spans="1:17" ht="15" customHeight="1" x14ac:dyDescent="0.25">
      <c r="A6089" s="17" t="s">
        <v>6353</v>
      </c>
      <c r="B6089" s="18">
        <v>45167.555162037039</v>
      </c>
      <c r="C6089" s="19">
        <v>45167.568194444444</v>
      </c>
      <c r="D6089" s="20" t="s">
        <v>13</v>
      </c>
      <c r="E6089" s="21" t="s">
        <v>9</v>
      </c>
      <c r="F6089" s="20" t="s">
        <v>73</v>
      </c>
      <c r="G6089" s="105"/>
      <c r="H60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89" s="48">
        <f>tbl_raw_data[[#This Row],[Date Actioned]]-tbl_raw_data[[#This Row],[Date Tagged]]</f>
        <v>1.3032407405262347E-2</v>
      </c>
      <c r="J6089" s="50">
        <f>HOUR(tbl_raw_data[[#This Row],[time_taken]])*60+MINUTE(tbl_raw_data[[#This Row],[time_taken]])+SECOND(tbl_raw_data[[#This Row],[time_taken]])/60</f>
        <v>18.766666666666666</v>
      </c>
      <c r="K6089" s="54">
        <f>DATE(YEAR(tbl_raw_data[[#This Row],[Date Actioned]]), MONTH(tbl_raw_data[[#This Row],[Date Actioned]]), DAY(tbl_raw_data[[#This Row],[Date Actioned]]))</f>
        <v>45167</v>
      </c>
      <c r="L6089" s="55" t="str">
        <f>UPPER(TEXT(tbl_raw_data[[#This Row],[Updated_date]],"MMMM"))</f>
        <v>AUGUST</v>
      </c>
      <c r="M6089" s="55" t="str">
        <f>UPPER("Week "&amp;IF(ROUNDUP(DAY(tbl_raw_data[[#This Row],[Updated_date]])/7,0)=5,4,ROUNDUP(DAY(tbl_raw_data[[#This Row],[Updated_date]])/7,0)))</f>
        <v>WEEK 4</v>
      </c>
      <c r="N6089" s="57" t="str">
        <f>UPPER(VLOOKUP(tbl_raw_data[[#This Row],[Analyst]],[1]setting!$A$1:$B$15,2,0))</f>
        <v>SHAHID</v>
      </c>
      <c r="O6089" s="57" t="str">
        <f>UPPER(tbl_raw_data[[#This Row],[Outcome]])</f>
        <v>APPROVE</v>
      </c>
      <c r="P6089" s="57" t="str">
        <f>UPPER(tbl_raw_data[[#This Row],[Queue Name]])</f>
        <v>CONSUMER PRE BUREAU</v>
      </c>
      <c r="Q6089" s="57" t="str">
        <f>IF(tbl_raw_data[[#This Row],[time_taken_in_mins]]&lt;=20,"SLA_MET","SLA_NOT_MET")</f>
        <v>SLA_MET</v>
      </c>
    </row>
    <row r="6090" spans="1:17" ht="15" customHeight="1" x14ac:dyDescent="0.25">
      <c r="A6090" s="17" t="s">
        <v>6016</v>
      </c>
      <c r="B6090" s="18">
        <v>45167.555173611108</v>
      </c>
      <c r="C6090" s="19">
        <v>45167.567106481481</v>
      </c>
      <c r="D6090" s="20" t="s">
        <v>13</v>
      </c>
      <c r="E6090" s="21" t="s">
        <v>9</v>
      </c>
      <c r="F6090" s="20" t="s">
        <v>10</v>
      </c>
      <c r="G6090" s="105"/>
      <c r="H60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0" s="48">
        <f>tbl_raw_data[[#This Row],[Date Actioned]]-tbl_raw_data[[#This Row],[Date Tagged]]</f>
        <v>1.1932870373129845E-2</v>
      </c>
      <c r="J6090" s="50">
        <f>HOUR(tbl_raw_data[[#This Row],[time_taken]])*60+MINUTE(tbl_raw_data[[#This Row],[time_taken]])+SECOND(tbl_raw_data[[#This Row],[time_taken]])/60</f>
        <v>17.183333333333334</v>
      </c>
      <c r="K6090" s="54">
        <f>DATE(YEAR(tbl_raw_data[[#This Row],[Date Actioned]]), MONTH(tbl_raw_data[[#This Row],[Date Actioned]]), DAY(tbl_raw_data[[#This Row],[Date Actioned]]))</f>
        <v>45167</v>
      </c>
      <c r="L6090" s="55" t="str">
        <f>UPPER(TEXT(tbl_raw_data[[#This Row],[Updated_date]],"MMMM"))</f>
        <v>AUGUST</v>
      </c>
      <c r="M6090" s="55" t="str">
        <f>UPPER("Week "&amp;IF(ROUNDUP(DAY(tbl_raw_data[[#This Row],[Updated_date]])/7,0)=5,4,ROUNDUP(DAY(tbl_raw_data[[#This Row],[Updated_date]])/7,0)))</f>
        <v>WEEK 4</v>
      </c>
      <c r="N6090" s="57" t="str">
        <f>UPPER(VLOOKUP(tbl_raw_data[[#This Row],[Analyst]],[1]setting!$A$1:$B$15,2,0))</f>
        <v>SAM</v>
      </c>
      <c r="O6090" s="57" t="str">
        <f>UPPER(tbl_raw_data[[#This Row],[Outcome]])</f>
        <v>APPROVE</v>
      </c>
      <c r="P6090" s="57" t="str">
        <f>UPPER(tbl_raw_data[[#This Row],[Queue Name]])</f>
        <v>CONSUMER PRE BUREAU</v>
      </c>
      <c r="Q6090" s="57" t="str">
        <f>IF(tbl_raw_data[[#This Row],[time_taken_in_mins]]&lt;=20,"SLA_MET","SLA_NOT_MET")</f>
        <v>SLA_MET</v>
      </c>
    </row>
    <row r="6091" spans="1:17" ht="15" customHeight="1" x14ac:dyDescent="0.25">
      <c r="A6091" s="17" t="s">
        <v>5537</v>
      </c>
      <c r="B6091" s="18">
        <v>45167.557662037034</v>
      </c>
      <c r="C6091" s="19">
        <v>45167.568402777775</v>
      </c>
      <c r="D6091" s="20" t="s">
        <v>29</v>
      </c>
      <c r="E6091" s="21" t="s">
        <v>28</v>
      </c>
      <c r="F6091" s="20" t="s">
        <v>168</v>
      </c>
      <c r="G6091" s="105"/>
      <c r="H60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1" s="48">
        <f>tbl_raw_data[[#This Row],[Date Actioned]]-tbl_raw_data[[#This Row],[Date Tagged]]</f>
        <v>1.0740740741312038E-2</v>
      </c>
      <c r="J6091" s="50">
        <f>HOUR(tbl_raw_data[[#This Row],[time_taken]])*60+MINUTE(tbl_raw_data[[#This Row],[time_taken]])+SECOND(tbl_raw_data[[#This Row],[time_taken]])/60</f>
        <v>15.466666666666667</v>
      </c>
      <c r="K6091" s="54">
        <f>DATE(YEAR(tbl_raw_data[[#This Row],[Date Actioned]]), MONTH(tbl_raw_data[[#This Row],[Date Actioned]]), DAY(tbl_raw_data[[#This Row],[Date Actioned]]))</f>
        <v>45167</v>
      </c>
      <c r="L6091" s="55" t="str">
        <f>UPPER(TEXT(tbl_raw_data[[#This Row],[Updated_date]],"MMMM"))</f>
        <v>AUGUST</v>
      </c>
      <c r="M6091" s="55" t="str">
        <f>UPPER("Week "&amp;IF(ROUNDUP(DAY(tbl_raw_data[[#This Row],[Updated_date]])/7,0)=5,4,ROUNDUP(DAY(tbl_raw_data[[#This Row],[Updated_date]])/7,0)))</f>
        <v>WEEK 4</v>
      </c>
      <c r="N6091" s="57" t="str">
        <f>UPPER(VLOOKUP(tbl_raw_data[[#This Row],[Analyst]],[1]setting!$A$1:$B$15,2,0))</f>
        <v>MERCEDES</v>
      </c>
      <c r="O6091" s="57" t="str">
        <f>UPPER(tbl_raw_data[[#This Row],[Outcome]])</f>
        <v>APPROVE</v>
      </c>
      <c r="P6091" s="57" t="str">
        <f>UPPER(tbl_raw_data[[#This Row],[Queue Name]])</f>
        <v>CONSUMER EXISTING</v>
      </c>
      <c r="Q6091" s="57" t="str">
        <f>IF(tbl_raw_data[[#This Row],[time_taken_in_mins]]&lt;=20,"SLA_MET","SLA_NOT_MET")</f>
        <v>SLA_MET</v>
      </c>
    </row>
    <row r="6092" spans="1:17" ht="15" customHeight="1" x14ac:dyDescent="0.25">
      <c r="A6092" s="17" t="s">
        <v>6967</v>
      </c>
      <c r="B6092" s="18">
        <v>45167.557835648149</v>
      </c>
      <c r="C6092" s="19">
        <v>45167.575659722221</v>
      </c>
      <c r="D6092" s="20" t="s">
        <v>46</v>
      </c>
      <c r="E6092" s="21" t="s">
        <v>28</v>
      </c>
      <c r="F6092" s="20" t="s">
        <v>109</v>
      </c>
      <c r="G6092" s="105" t="s">
        <v>1305</v>
      </c>
      <c r="H60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2" s="48">
        <f>tbl_raw_data[[#This Row],[Date Actioned]]-tbl_raw_data[[#This Row],[Date Tagged]]</f>
        <v>1.7824074071540963E-2</v>
      </c>
      <c r="J6092" s="50">
        <f>HOUR(tbl_raw_data[[#This Row],[time_taken]])*60+MINUTE(tbl_raw_data[[#This Row],[time_taken]])+SECOND(tbl_raw_data[[#This Row],[time_taken]])/60</f>
        <v>25.666666666666668</v>
      </c>
      <c r="K6092" s="54">
        <f>DATE(YEAR(tbl_raw_data[[#This Row],[Date Actioned]]), MONTH(tbl_raw_data[[#This Row],[Date Actioned]]), DAY(tbl_raw_data[[#This Row],[Date Actioned]]))</f>
        <v>45167</v>
      </c>
      <c r="L6092" s="55" t="str">
        <f>UPPER(TEXT(tbl_raw_data[[#This Row],[Updated_date]],"MMMM"))</f>
        <v>AUGUST</v>
      </c>
      <c r="M6092" s="55" t="str">
        <f>UPPER("Week "&amp;IF(ROUNDUP(DAY(tbl_raw_data[[#This Row],[Updated_date]])/7,0)=5,4,ROUNDUP(DAY(tbl_raw_data[[#This Row],[Updated_date]])/7,0)))</f>
        <v>WEEK 4</v>
      </c>
      <c r="N6092" s="57" t="str">
        <f>UPPER(VLOOKUP(tbl_raw_data[[#This Row],[Analyst]],[1]setting!$A$1:$B$15,2,0))</f>
        <v>NAVED</v>
      </c>
      <c r="O6092" s="57" t="str">
        <f>UPPER(tbl_raw_data[[#This Row],[Outcome]])</f>
        <v>DECLINE</v>
      </c>
      <c r="P6092" s="57" t="str">
        <f>UPPER(tbl_raw_data[[#This Row],[Queue Name]])</f>
        <v>CONSUMER EXISTING</v>
      </c>
      <c r="Q6092" s="57" t="str">
        <f>IF(tbl_raw_data[[#This Row],[time_taken_in_mins]]&lt;=20,"SLA_MET","SLA_NOT_MET")</f>
        <v>SLA_NOT_MET</v>
      </c>
    </row>
    <row r="6093" spans="1:17" ht="15" customHeight="1" x14ac:dyDescent="0.25">
      <c r="A6093" s="17" t="s">
        <v>5964</v>
      </c>
      <c r="B6093" s="18">
        <v>45167.560219907406</v>
      </c>
      <c r="C6093" s="19">
        <v>45167.572013888886</v>
      </c>
      <c r="D6093" s="20" t="s">
        <v>13</v>
      </c>
      <c r="E6093" s="21" t="s">
        <v>28</v>
      </c>
      <c r="F6093" s="20" t="s">
        <v>86</v>
      </c>
      <c r="G6093" s="105" t="s">
        <v>29</v>
      </c>
      <c r="H60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3" s="48">
        <f>tbl_raw_data[[#This Row],[Date Actioned]]-tbl_raw_data[[#This Row],[Date Tagged]]</f>
        <v>1.1793981480877846E-2</v>
      </c>
      <c r="J6093" s="50">
        <f>HOUR(tbl_raw_data[[#This Row],[time_taken]])*60+MINUTE(tbl_raw_data[[#This Row],[time_taken]])+SECOND(tbl_raw_data[[#This Row],[time_taken]])/60</f>
        <v>16.983333333333334</v>
      </c>
      <c r="K6093" s="54">
        <f>DATE(YEAR(tbl_raw_data[[#This Row],[Date Actioned]]), MONTH(tbl_raw_data[[#This Row],[Date Actioned]]), DAY(tbl_raw_data[[#This Row],[Date Actioned]]))</f>
        <v>45167</v>
      </c>
      <c r="L6093" s="55" t="str">
        <f>UPPER(TEXT(tbl_raw_data[[#This Row],[Updated_date]],"MMMM"))</f>
        <v>AUGUST</v>
      </c>
      <c r="M6093" s="55" t="str">
        <f>UPPER("Week "&amp;IF(ROUNDUP(DAY(tbl_raw_data[[#This Row],[Updated_date]])/7,0)=5,4,ROUNDUP(DAY(tbl_raw_data[[#This Row],[Updated_date]])/7,0)))</f>
        <v>WEEK 4</v>
      </c>
      <c r="N6093" s="57" t="str">
        <f>UPPER(VLOOKUP(tbl_raw_data[[#This Row],[Analyst]],[1]setting!$A$1:$B$15,2,0))</f>
        <v>ASIF</v>
      </c>
      <c r="O6093" s="57" t="str">
        <f>UPPER(tbl_raw_data[[#This Row],[Outcome]])</f>
        <v>APPROVE</v>
      </c>
      <c r="P6093" s="57" t="str">
        <f>UPPER(tbl_raw_data[[#This Row],[Queue Name]])</f>
        <v>CONSUMER EXISTING</v>
      </c>
      <c r="Q6093" s="57" t="str">
        <f>IF(tbl_raw_data[[#This Row],[time_taken_in_mins]]&lt;=20,"SLA_MET","SLA_NOT_MET")</f>
        <v>SLA_MET</v>
      </c>
    </row>
    <row r="6094" spans="1:17" ht="15" customHeight="1" x14ac:dyDescent="0.25">
      <c r="A6094" s="17" t="s">
        <v>7199</v>
      </c>
      <c r="B6094" s="18">
        <v>45167.564212962963</v>
      </c>
      <c r="C6094" s="19">
        <v>45167.589375000003</v>
      </c>
      <c r="D6094" s="20" t="s">
        <v>13</v>
      </c>
      <c r="E6094" s="21" t="s">
        <v>28</v>
      </c>
      <c r="F6094" s="20" t="s">
        <v>10</v>
      </c>
      <c r="G6094" s="105" t="s">
        <v>29</v>
      </c>
      <c r="H60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4" s="48">
        <f>tbl_raw_data[[#This Row],[Date Actioned]]-tbl_raw_data[[#This Row],[Date Tagged]]</f>
        <v>2.5162037039990537E-2</v>
      </c>
      <c r="J6094" s="50">
        <f>HOUR(tbl_raw_data[[#This Row],[time_taken]])*60+MINUTE(tbl_raw_data[[#This Row],[time_taken]])+SECOND(tbl_raw_data[[#This Row],[time_taken]])/60</f>
        <v>36.233333333333334</v>
      </c>
      <c r="K6094" s="54">
        <f>DATE(YEAR(tbl_raw_data[[#This Row],[Date Actioned]]), MONTH(tbl_raw_data[[#This Row],[Date Actioned]]), DAY(tbl_raw_data[[#This Row],[Date Actioned]]))</f>
        <v>45167</v>
      </c>
      <c r="L6094" s="55" t="str">
        <f>UPPER(TEXT(tbl_raw_data[[#This Row],[Updated_date]],"MMMM"))</f>
        <v>AUGUST</v>
      </c>
      <c r="M6094" s="55" t="str">
        <f>UPPER("Week "&amp;IF(ROUNDUP(DAY(tbl_raw_data[[#This Row],[Updated_date]])/7,0)=5,4,ROUNDUP(DAY(tbl_raw_data[[#This Row],[Updated_date]])/7,0)))</f>
        <v>WEEK 4</v>
      </c>
      <c r="N6094" s="57" t="str">
        <f>UPPER(VLOOKUP(tbl_raw_data[[#This Row],[Analyst]],[1]setting!$A$1:$B$15,2,0))</f>
        <v>SAM</v>
      </c>
      <c r="O6094" s="57" t="str">
        <f>UPPER(tbl_raw_data[[#This Row],[Outcome]])</f>
        <v>APPROVE</v>
      </c>
      <c r="P6094" s="57" t="str">
        <f>UPPER(tbl_raw_data[[#This Row],[Queue Name]])</f>
        <v>CONSUMER EXISTING</v>
      </c>
      <c r="Q6094" s="57" t="str">
        <f>IF(tbl_raw_data[[#This Row],[time_taken_in_mins]]&lt;=20,"SLA_MET","SLA_NOT_MET")</f>
        <v>SLA_NOT_MET</v>
      </c>
    </row>
    <row r="6095" spans="1:17" ht="15" customHeight="1" x14ac:dyDescent="0.25">
      <c r="A6095" s="17" t="s">
        <v>2354</v>
      </c>
      <c r="B6095" s="18">
        <v>45167.568761574075</v>
      </c>
      <c r="C6095" s="19">
        <v>45167.574270833335</v>
      </c>
      <c r="D6095" s="20" t="s">
        <v>13</v>
      </c>
      <c r="E6095" s="21" t="s">
        <v>28</v>
      </c>
      <c r="F6095" s="20" t="s">
        <v>73</v>
      </c>
      <c r="G6095" s="105" t="s">
        <v>29</v>
      </c>
      <c r="H60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5" s="48">
        <f>tbl_raw_data[[#This Row],[Date Actioned]]-tbl_raw_data[[#This Row],[Date Tagged]]</f>
        <v>5.5092592592700385E-3</v>
      </c>
      <c r="J6095" s="50">
        <f>HOUR(tbl_raw_data[[#This Row],[time_taken]])*60+MINUTE(tbl_raw_data[[#This Row],[time_taken]])+SECOND(tbl_raw_data[[#This Row],[time_taken]])/60</f>
        <v>7.9333333333333336</v>
      </c>
      <c r="K6095" s="54">
        <f>DATE(YEAR(tbl_raw_data[[#This Row],[Date Actioned]]), MONTH(tbl_raw_data[[#This Row],[Date Actioned]]), DAY(tbl_raw_data[[#This Row],[Date Actioned]]))</f>
        <v>45167</v>
      </c>
      <c r="L6095" s="55" t="str">
        <f>UPPER(TEXT(tbl_raw_data[[#This Row],[Updated_date]],"MMMM"))</f>
        <v>AUGUST</v>
      </c>
      <c r="M6095" s="55" t="str">
        <f>UPPER("Week "&amp;IF(ROUNDUP(DAY(tbl_raw_data[[#This Row],[Updated_date]])/7,0)=5,4,ROUNDUP(DAY(tbl_raw_data[[#This Row],[Updated_date]])/7,0)))</f>
        <v>WEEK 4</v>
      </c>
      <c r="N6095" s="57" t="str">
        <f>UPPER(VLOOKUP(tbl_raw_data[[#This Row],[Analyst]],[1]setting!$A$1:$B$15,2,0))</f>
        <v>SHAHID</v>
      </c>
      <c r="O6095" s="57" t="str">
        <f>UPPER(tbl_raw_data[[#This Row],[Outcome]])</f>
        <v>APPROVE</v>
      </c>
      <c r="P6095" s="57" t="str">
        <f>UPPER(tbl_raw_data[[#This Row],[Queue Name]])</f>
        <v>CONSUMER EXISTING</v>
      </c>
      <c r="Q6095" s="57" t="str">
        <f>IF(tbl_raw_data[[#This Row],[time_taken_in_mins]]&lt;=20,"SLA_MET","SLA_NOT_MET")</f>
        <v>SLA_MET</v>
      </c>
    </row>
    <row r="6096" spans="1:17" ht="15" customHeight="1" x14ac:dyDescent="0.25">
      <c r="A6096" s="17" t="s">
        <v>4765</v>
      </c>
      <c r="B6096" s="18">
        <v>45167.569675925923</v>
      </c>
      <c r="C6096" s="19">
        <v>45167.578680555554</v>
      </c>
      <c r="D6096" s="20" t="s">
        <v>13</v>
      </c>
      <c r="E6096" s="21" t="s">
        <v>9</v>
      </c>
      <c r="F6096" s="20" t="s">
        <v>86</v>
      </c>
      <c r="G6096" s="105" t="s">
        <v>29</v>
      </c>
      <c r="H60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6" s="48">
        <f>tbl_raw_data[[#This Row],[Date Actioned]]-tbl_raw_data[[#This Row],[Date Tagged]]</f>
        <v>9.0046296318178065E-3</v>
      </c>
      <c r="J6096" s="50">
        <f>HOUR(tbl_raw_data[[#This Row],[time_taken]])*60+MINUTE(tbl_raw_data[[#This Row],[time_taken]])+SECOND(tbl_raw_data[[#This Row],[time_taken]])/60</f>
        <v>12.966666666666667</v>
      </c>
      <c r="K6096" s="54">
        <f>DATE(YEAR(tbl_raw_data[[#This Row],[Date Actioned]]), MONTH(tbl_raw_data[[#This Row],[Date Actioned]]), DAY(tbl_raw_data[[#This Row],[Date Actioned]]))</f>
        <v>45167</v>
      </c>
      <c r="L6096" s="55" t="str">
        <f>UPPER(TEXT(tbl_raw_data[[#This Row],[Updated_date]],"MMMM"))</f>
        <v>AUGUST</v>
      </c>
      <c r="M6096" s="55" t="str">
        <f>UPPER("Week "&amp;IF(ROUNDUP(DAY(tbl_raw_data[[#This Row],[Updated_date]])/7,0)=5,4,ROUNDUP(DAY(tbl_raw_data[[#This Row],[Updated_date]])/7,0)))</f>
        <v>WEEK 4</v>
      </c>
      <c r="N6096" s="57" t="str">
        <f>UPPER(VLOOKUP(tbl_raw_data[[#This Row],[Analyst]],[1]setting!$A$1:$B$15,2,0))</f>
        <v>ASIF</v>
      </c>
      <c r="O6096" s="57" t="str">
        <f>UPPER(tbl_raw_data[[#This Row],[Outcome]])</f>
        <v>APPROVE</v>
      </c>
      <c r="P6096" s="57" t="str">
        <f>UPPER(tbl_raw_data[[#This Row],[Queue Name]])</f>
        <v>CONSUMER PRE BUREAU</v>
      </c>
      <c r="Q6096" s="57" t="str">
        <f>IF(tbl_raw_data[[#This Row],[time_taken_in_mins]]&lt;=20,"SLA_MET","SLA_NOT_MET")</f>
        <v>SLA_MET</v>
      </c>
    </row>
    <row r="6097" spans="1:17" ht="15" customHeight="1" x14ac:dyDescent="0.25">
      <c r="A6097" s="17" t="s">
        <v>1980</v>
      </c>
      <c r="B6097" s="18">
        <v>45167.569722222222</v>
      </c>
      <c r="C6097" s="19">
        <v>45167.574756944443</v>
      </c>
      <c r="D6097" s="20" t="s">
        <v>29</v>
      </c>
      <c r="E6097" s="21" t="s">
        <v>28</v>
      </c>
      <c r="F6097" s="20" t="s">
        <v>455</v>
      </c>
      <c r="G6097" s="105"/>
      <c r="H60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7" s="48">
        <f>tbl_raw_data[[#This Row],[Date Actioned]]-tbl_raw_data[[#This Row],[Date Tagged]]</f>
        <v>5.0347222204436548E-3</v>
      </c>
      <c r="J6097" s="50">
        <f>HOUR(tbl_raw_data[[#This Row],[time_taken]])*60+MINUTE(tbl_raw_data[[#This Row],[time_taken]])+SECOND(tbl_raw_data[[#This Row],[time_taken]])/60</f>
        <v>7.25</v>
      </c>
      <c r="K6097" s="54">
        <f>DATE(YEAR(tbl_raw_data[[#This Row],[Date Actioned]]), MONTH(tbl_raw_data[[#This Row],[Date Actioned]]), DAY(tbl_raw_data[[#This Row],[Date Actioned]]))</f>
        <v>45167</v>
      </c>
      <c r="L6097" s="55" t="str">
        <f>UPPER(TEXT(tbl_raw_data[[#This Row],[Updated_date]],"MMMM"))</f>
        <v>AUGUST</v>
      </c>
      <c r="M6097" s="55" t="str">
        <f>UPPER("Week "&amp;IF(ROUNDUP(DAY(tbl_raw_data[[#This Row],[Updated_date]])/7,0)=5,4,ROUNDUP(DAY(tbl_raw_data[[#This Row],[Updated_date]])/7,0)))</f>
        <v>WEEK 4</v>
      </c>
      <c r="N6097" s="57" t="str">
        <f>UPPER(VLOOKUP(tbl_raw_data[[#This Row],[Analyst]],[1]setting!$A$1:$B$15,2,0))</f>
        <v>ROHAN</v>
      </c>
      <c r="O6097" s="57" t="str">
        <f>UPPER(tbl_raw_data[[#This Row],[Outcome]])</f>
        <v>APPROVE</v>
      </c>
      <c r="P6097" s="57" t="str">
        <f>UPPER(tbl_raw_data[[#This Row],[Queue Name]])</f>
        <v>CONSUMER EXISTING</v>
      </c>
      <c r="Q6097" s="57" t="str">
        <f>IF(tbl_raw_data[[#This Row],[time_taken_in_mins]]&lt;=20,"SLA_MET","SLA_NOT_MET")</f>
        <v>SLA_MET</v>
      </c>
    </row>
    <row r="6098" spans="1:17" ht="15" customHeight="1" x14ac:dyDescent="0.25">
      <c r="A6098" s="17" t="s">
        <v>5875</v>
      </c>
      <c r="B6098" s="18">
        <v>45167.571157407408</v>
      </c>
      <c r="C6098" s="19">
        <v>45167.582696759258</v>
      </c>
      <c r="D6098" s="20" t="s">
        <v>13</v>
      </c>
      <c r="E6098" s="21" t="s">
        <v>28</v>
      </c>
      <c r="F6098" s="20" t="s">
        <v>73</v>
      </c>
      <c r="G6098" s="105" t="s">
        <v>5874</v>
      </c>
      <c r="H60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098" s="48">
        <f>tbl_raw_data[[#This Row],[Date Actioned]]-tbl_raw_data[[#This Row],[Date Tagged]]</f>
        <v>1.1539351849933155E-2</v>
      </c>
      <c r="J6098" s="50">
        <f>HOUR(tbl_raw_data[[#This Row],[time_taken]])*60+MINUTE(tbl_raw_data[[#This Row],[time_taken]])+SECOND(tbl_raw_data[[#This Row],[time_taken]])/60</f>
        <v>16.616666666666667</v>
      </c>
      <c r="K6098" s="54">
        <f>DATE(YEAR(tbl_raw_data[[#This Row],[Date Actioned]]), MONTH(tbl_raw_data[[#This Row],[Date Actioned]]), DAY(tbl_raw_data[[#This Row],[Date Actioned]]))</f>
        <v>45167</v>
      </c>
      <c r="L6098" s="55" t="str">
        <f>UPPER(TEXT(tbl_raw_data[[#This Row],[Updated_date]],"MMMM"))</f>
        <v>AUGUST</v>
      </c>
      <c r="M6098" s="55" t="str">
        <f>UPPER("Week "&amp;IF(ROUNDUP(DAY(tbl_raw_data[[#This Row],[Updated_date]])/7,0)=5,4,ROUNDUP(DAY(tbl_raw_data[[#This Row],[Updated_date]])/7,0)))</f>
        <v>WEEK 4</v>
      </c>
      <c r="N6098" s="57" t="str">
        <f>UPPER(VLOOKUP(tbl_raw_data[[#This Row],[Analyst]],[1]setting!$A$1:$B$15,2,0))</f>
        <v>SHAHID</v>
      </c>
      <c r="O6098" s="57" t="str">
        <f>UPPER(tbl_raw_data[[#This Row],[Outcome]])</f>
        <v>APPROVE</v>
      </c>
      <c r="P6098" s="57" t="str">
        <f>UPPER(tbl_raw_data[[#This Row],[Queue Name]])</f>
        <v>CONSUMER EXISTING</v>
      </c>
      <c r="Q6098" s="57" t="str">
        <f>IF(tbl_raw_data[[#This Row],[time_taken_in_mins]]&lt;=20,"SLA_MET","SLA_NOT_MET")</f>
        <v>SLA_MET</v>
      </c>
    </row>
    <row r="6099" spans="1:17" ht="15" customHeight="1" x14ac:dyDescent="0.25">
      <c r="A6099" s="17" t="s">
        <v>7245</v>
      </c>
      <c r="B6099" s="18">
        <v>45167.576215277775</v>
      </c>
      <c r="C6099" s="19">
        <v>45167.625150462962</v>
      </c>
      <c r="D6099" s="20" t="s">
        <v>13</v>
      </c>
      <c r="E6099" s="21" t="s">
        <v>9</v>
      </c>
      <c r="F6099" s="20" t="s">
        <v>1160</v>
      </c>
      <c r="G6099" s="105"/>
      <c r="H60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099" s="48">
        <f>tbl_raw_data[[#This Row],[Date Actioned]]-tbl_raw_data[[#This Row],[Date Tagged]]</f>
        <v>4.8935185186564922E-2</v>
      </c>
      <c r="J6099" s="50">
        <f>HOUR(tbl_raw_data[[#This Row],[time_taken]])*60+MINUTE(tbl_raw_data[[#This Row],[time_taken]])+SECOND(tbl_raw_data[[#This Row],[time_taken]])/60</f>
        <v>70.466666666666669</v>
      </c>
      <c r="K6099" s="54">
        <f>DATE(YEAR(tbl_raw_data[[#This Row],[Date Actioned]]), MONTH(tbl_raw_data[[#This Row],[Date Actioned]]), DAY(tbl_raw_data[[#This Row],[Date Actioned]]))</f>
        <v>45167</v>
      </c>
      <c r="L6099" s="55" t="str">
        <f>UPPER(TEXT(tbl_raw_data[[#This Row],[Updated_date]],"MMMM"))</f>
        <v>AUGUST</v>
      </c>
      <c r="M6099" s="55" t="str">
        <f>UPPER("Week "&amp;IF(ROUNDUP(DAY(tbl_raw_data[[#This Row],[Updated_date]])/7,0)=5,4,ROUNDUP(DAY(tbl_raw_data[[#This Row],[Updated_date]])/7,0)))</f>
        <v>WEEK 4</v>
      </c>
      <c r="N6099" s="57" t="str">
        <f>UPPER(VLOOKUP(tbl_raw_data[[#This Row],[Analyst]],[1]setting!$A$1:$B$15,2,0))</f>
        <v>JULIA</v>
      </c>
      <c r="O6099" s="57" t="str">
        <f>UPPER(tbl_raw_data[[#This Row],[Outcome]])</f>
        <v>APPROVE</v>
      </c>
      <c r="P6099" s="57" t="str">
        <f>UPPER(tbl_raw_data[[#This Row],[Queue Name]])</f>
        <v>CONSUMER PRE BUREAU</v>
      </c>
      <c r="Q6099" s="57" t="str">
        <f>IF(tbl_raw_data[[#This Row],[time_taken_in_mins]]&lt;=20,"SLA_MET","SLA_NOT_MET")</f>
        <v>SLA_NOT_MET</v>
      </c>
    </row>
    <row r="6100" spans="1:17" ht="15" customHeight="1" x14ac:dyDescent="0.25">
      <c r="A6100" s="17" t="s">
        <v>2948</v>
      </c>
      <c r="B6100" s="18">
        <v>45167.577337962961</v>
      </c>
      <c r="C6100" s="19">
        <v>45167.583645833336</v>
      </c>
      <c r="D6100" s="20" t="s">
        <v>13</v>
      </c>
      <c r="E6100" s="21" t="s">
        <v>9</v>
      </c>
      <c r="F6100" s="20" t="s">
        <v>86</v>
      </c>
      <c r="G6100" s="105" t="s">
        <v>67</v>
      </c>
      <c r="H61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0" s="48">
        <f>tbl_raw_data[[#This Row],[Date Actioned]]-tbl_raw_data[[#This Row],[Date Tagged]]</f>
        <v>6.3078703751671128E-3</v>
      </c>
      <c r="J6100" s="50">
        <f>HOUR(tbl_raw_data[[#This Row],[time_taken]])*60+MINUTE(tbl_raw_data[[#This Row],[time_taken]])+SECOND(tbl_raw_data[[#This Row],[time_taken]])/60</f>
        <v>9.0833333333333339</v>
      </c>
      <c r="K6100" s="54">
        <f>DATE(YEAR(tbl_raw_data[[#This Row],[Date Actioned]]), MONTH(tbl_raw_data[[#This Row],[Date Actioned]]), DAY(tbl_raw_data[[#This Row],[Date Actioned]]))</f>
        <v>45167</v>
      </c>
      <c r="L6100" s="55" t="str">
        <f>UPPER(TEXT(tbl_raw_data[[#This Row],[Updated_date]],"MMMM"))</f>
        <v>AUGUST</v>
      </c>
      <c r="M6100" s="55" t="str">
        <f>UPPER("Week "&amp;IF(ROUNDUP(DAY(tbl_raw_data[[#This Row],[Updated_date]])/7,0)=5,4,ROUNDUP(DAY(tbl_raw_data[[#This Row],[Updated_date]])/7,0)))</f>
        <v>WEEK 4</v>
      </c>
      <c r="N6100" s="57" t="str">
        <f>UPPER(VLOOKUP(tbl_raw_data[[#This Row],[Analyst]],[1]setting!$A$1:$B$15,2,0))</f>
        <v>ASIF</v>
      </c>
      <c r="O6100" s="57" t="str">
        <f>UPPER(tbl_raw_data[[#This Row],[Outcome]])</f>
        <v>APPROVE</v>
      </c>
      <c r="P6100" s="57" t="str">
        <f>UPPER(tbl_raw_data[[#This Row],[Queue Name]])</f>
        <v>CONSUMER PRE BUREAU</v>
      </c>
      <c r="Q6100" s="57" t="str">
        <f>IF(tbl_raw_data[[#This Row],[time_taken_in_mins]]&lt;=20,"SLA_MET","SLA_NOT_MET")</f>
        <v>SLA_MET</v>
      </c>
    </row>
    <row r="6101" spans="1:17" ht="15" customHeight="1" x14ac:dyDescent="0.25">
      <c r="A6101" s="17" t="s">
        <v>6418</v>
      </c>
      <c r="B6101" s="18">
        <v>45167.578009259261</v>
      </c>
      <c r="C6101" s="19">
        <v>45167.591284722221</v>
      </c>
      <c r="D6101" s="20" t="s">
        <v>29</v>
      </c>
      <c r="E6101" s="21" t="s">
        <v>28</v>
      </c>
      <c r="F6101" s="20" t="s">
        <v>168</v>
      </c>
      <c r="G6101" s="105"/>
      <c r="H61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01" s="48">
        <f>tbl_raw_data[[#This Row],[Date Actioned]]-tbl_raw_data[[#This Row],[Date Tagged]]</f>
        <v>1.3275462959427387E-2</v>
      </c>
      <c r="J6101" s="50">
        <f>HOUR(tbl_raw_data[[#This Row],[time_taken]])*60+MINUTE(tbl_raw_data[[#This Row],[time_taken]])+SECOND(tbl_raw_data[[#This Row],[time_taken]])/60</f>
        <v>19.116666666666667</v>
      </c>
      <c r="K6101" s="54">
        <f>DATE(YEAR(tbl_raw_data[[#This Row],[Date Actioned]]), MONTH(tbl_raw_data[[#This Row],[Date Actioned]]), DAY(tbl_raw_data[[#This Row],[Date Actioned]]))</f>
        <v>45167</v>
      </c>
      <c r="L6101" s="55" t="str">
        <f>UPPER(TEXT(tbl_raw_data[[#This Row],[Updated_date]],"MMMM"))</f>
        <v>AUGUST</v>
      </c>
      <c r="M6101" s="55" t="str">
        <f>UPPER("Week "&amp;IF(ROUNDUP(DAY(tbl_raw_data[[#This Row],[Updated_date]])/7,0)=5,4,ROUNDUP(DAY(tbl_raw_data[[#This Row],[Updated_date]])/7,0)))</f>
        <v>WEEK 4</v>
      </c>
      <c r="N6101" s="57" t="str">
        <f>UPPER(VLOOKUP(tbl_raw_data[[#This Row],[Analyst]],[1]setting!$A$1:$B$15,2,0))</f>
        <v>MERCEDES</v>
      </c>
      <c r="O6101" s="57" t="str">
        <f>UPPER(tbl_raw_data[[#This Row],[Outcome]])</f>
        <v>APPROVE</v>
      </c>
      <c r="P6101" s="57" t="str">
        <f>UPPER(tbl_raw_data[[#This Row],[Queue Name]])</f>
        <v>CONSUMER EXISTING</v>
      </c>
      <c r="Q6101" s="57" t="str">
        <f>IF(tbl_raw_data[[#This Row],[time_taken_in_mins]]&lt;=20,"SLA_MET","SLA_NOT_MET")</f>
        <v>SLA_MET</v>
      </c>
    </row>
    <row r="6102" spans="1:17" ht="15" customHeight="1" x14ac:dyDescent="0.25">
      <c r="A6102" s="17" t="s">
        <v>3904</v>
      </c>
      <c r="B6102" s="18">
        <v>45167.578043981484</v>
      </c>
      <c r="C6102" s="19">
        <v>45167.585613425923</v>
      </c>
      <c r="D6102" s="20" t="s">
        <v>8</v>
      </c>
      <c r="E6102" s="21" t="s">
        <v>9</v>
      </c>
      <c r="F6102" s="20" t="s">
        <v>73</v>
      </c>
      <c r="G6102" s="105" t="s">
        <v>2653</v>
      </c>
      <c r="H61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102" s="48">
        <f>tbl_raw_data[[#This Row],[Date Actioned]]-tbl_raw_data[[#This Row],[Date Tagged]]</f>
        <v>7.5694444385590032E-3</v>
      </c>
      <c r="J6102" s="50">
        <f>HOUR(tbl_raw_data[[#This Row],[time_taken]])*60+MINUTE(tbl_raw_data[[#This Row],[time_taken]])+SECOND(tbl_raw_data[[#This Row],[time_taken]])/60</f>
        <v>10.9</v>
      </c>
      <c r="K6102" s="54">
        <f>DATE(YEAR(tbl_raw_data[[#This Row],[Date Actioned]]), MONTH(tbl_raw_data[[#This Row],[Date Actioned]]), DAY(tbl_raw_data[[#This Row],[Date Actioned]]))</f>
        <v>45167</v>
      </c>
      <c r="L6102" s="55" t="str">
        <f>UPPER(TEXT(tbl_raw_data[[#This Row],[Updated_date]],"MMMM"))</f>
        <v>AUGUST</v>
      </c>
      <c r="M6102" s="55" t="str">
        <f>UPPER("Week "&amp;IF(ROUNDUP(DAY(tbl_raw_data[[#This Row],[Updated_date]])/7,0)=5,4,ROUNDUP(DAY(tbl_raw_data[[#This Row],[Updated_date]])/7,0)))</f>
        <v>WEEK 4</v>
      </c>
      <c r="N6102" s="57" t="str">
        <f>UPPER(VLOOKUP(tbl_raw_data[[#This Row],[Analyst]],[1]setting!$A$1:$B$15,2,0))</f>
        <v>SHAHID</v>
      </c>
      <c r="O6102" s="57" t="str">
        <f>UPPER(tbl_raw_data[[#This Row],[Outcome]])</f>
        <v>WITHDRAW</v>
      </c>
      <c r="P6102" s="57" t="str">
        <f>UPPER(tbl_raw_data[[#This Row],[Queue Name]])</f>
        <v>CONSUMER PRE BUREAU</v>
      </c>
      <c r="Q6102" s="57" t="str">
        <f>IF(tbl_raw_data[[#This Row],[time_taken_in_mins]]&lt;=20,"SLA_MET","SLA_NOT_MET")</f>
        <v>SLA_MET</v>
      </c>
    </row>
    <row r="6103" spans="1:17" ht="15" customHeight="1" x14ac:dyDescent="0.25">
      <c r="A6103" s="17" t="s">
        <v>5631</v>
      </c>
      <c r="B6103" s="18">
        <v>45167.578865740739</v>
      </c>
      <c r="C6103" s="19">
        <v>45167.589826388888</v>
      </c>
      <c r="D6103" s="20" t="s">
        <v>46</v>
      </c>
      <c r="E6103" s="21" t="s">
        <v>28</v>
      </c>
      <c r="F6103" s="20" t="s">
        <v>455</v>
      </c>
      <c r="G6103" s="105" t="s">
        <v>74</v>
      </c>
      <c r="H61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03" s="48">
        <f>tbl_raw_data[[#This Row],[Date Actioned]]-tbl_raw_data[[#This Row],[Date Tagged]]</f>
        <v>1.096064814919373E-2</v>
      </c>
      <c r="J6103" s="50">
        <f>HOUR(tbl_raw_data[[#This Row],[time_taken]])*60+MINUTE(tbl_raw_data[[#This Row],[time_taken]])+SECOND(tbl_raw_data[[#This Row],[time_taken]])/60</f>
        <v>15.783333333333333</v>
      </c>
      <c r="K6103" s="54">
        <f>DATE(YEAR(tbl_raw_data[[#This Row],[Date Actioned]]), MONTH(tbl_raw_data[[#This Row],[Date Actioned]]), DAY(tbl_raw_data[[#This Row],[Date Actioned]]))</f>
        <v>45167</v>
      </c>
      <c r="L6103" s="55" t="str">
        <f>UPPER(TEXT(tbl_raw_data[[#This Row],[Updated_date]],"MMMM"))</f>
        <v>AUGUST</v>
      </c>
      <c r="M6103" s="55" t="str">
        <f>UPPER("Week "&amp;IF(ROUNDUP(DAY(tbl_raw_data[[#This Row],[Updated_date]])/7,0)=5,4,ROUNDUP(DAY(tbl_raw_data[[#This Row],[Updated_date]])/7,0)))</f>
        <v>WEEK 4</v>
      </c>
      <c r="N6103" s="57" t="str">
        <f>UPPER(VLOOKUP(tbl_raw_data[[#This Row],[Analyst]],[1]setting!$A$1:$B$15,2,0))</f>
        <v>ROHAN</v>
      </c>
      <c r="O6103" s="57" t="str">
        <f>UPPER(tbl_raw_data[[#This Row],[Outcome]])</f>
        <v>DECLINE</v>
      </c>
      <c r="P6103" s="57" t="str">
        <f>UPPER(tbl_raw_data[[#This Row],[Queue Name]])</f>
        <v>CONSUMER EXISTING</v>
      </c>
      <c r="Q6103" s="57" t="str">
        <f>IF(tbl_raw_data[[#This Row],[time_taken_in_mins]]&lt;=20,"SLA_MET","SLA_NOT_MET")</f>
        <v>SLA_MET</v>
      </c>
    </row>
    <row r="6104" spans="1:17" ht="15" customHeight="1" x14ac:dyDescent="0.25">
      <c r="A6104" s="17" t="s">
        <v>4909</v>
      </c>
      <c r="B6104" s="18">
        <v>45167.580891203703</v>
      </c>
      <c r="C6104" s="19">
        <v>45167.590150462966</v>
      </c>
      <c r="D6104" s="20" t="s">
        <v>13</v>
      </c>
      <c r="E6104" s="21" t="s">
        <v>41</v>
      </c>
      <c r="F6104" s="20" t="s">
        <v>73</v>
      </c>
      <c r="G6104" s="105" t="s">
        <v>29</v>
      </c>
      <c r="H61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4" s="48">
        <f>tbl_raw_data[[#This Row],[Date Actioned]]-tbl_raw_data[[#This Row],[Date Tagged]]</f>
        <v>9.2592592627624981E-3</v>
      </c>
      <c r="J6104" s="50">
        <f>HOUR(tbl_raw_data[[#This Row],[time_taken]])*60+MINUTE(tbl_raw_data[[#This Row],[time_taken]])+SECOND(tbl_raw_data[[#This Row],[time_taken]])/60</f>
        <v>13.333333333333334</v>
      </c>
      <c r="K6104" s="54">
        <f>DATE(YEAR(tbl_raw_data[[#This Row],[Date Actioned]]), MONTH(tbl_raw_data[[#This Row],[Date Actioned]]), DAY(tbl_raw_data[[#This Row],[Date Actioned]]))</f>
        <v>45167</v>
      </c>
      <c r="L6104" s="55" t="str">
        <f>UPPER(TEXT(tbl_raw_data[[#This Row],[Updated_date]],"MMMM"))</f>
        <v>AUGUST</v>
      </c>
      <c r="M6104" s="55" t="str">
        <f>UPPER("Week "&amp;IF(ROUNDUP(DAY(tbl_raw_data[[#This Row],[Updated_date]])/7,0)=5,4,ROUNDUP(DAY(tbl_raw_data[[#This Row],[Updated_date]])/7,0)))</f>
        <v>WEEK 4</v>
      </c>
      <c r="N6104" s="57" t="str">
        <f>UPPER(VLOOKUP(tbl_raw_data[[#This Row],[Analyst]],[1]setting!$A$1:$B$15,2,0))</f>
        <v>SHAHID</v>
      </c>
      <c r="O6104" s="57" t="str">
        <f>UPPER(tbl_raw_data[[#This Row],[Outcome]])</f>
        <v>APPROVE</v>
      </c>
      <c r="P6104" s="57" t="str">
        <f>UPPER(tbl_raw_data[[#This Row],[Queue Name]])</f>
        <v>CONSUMER POST BUREAU</v>
      </c>
      <c r="Q6104" s="57" t="str">
        <f>IF(tbl_raw_data[[#This Row],[time_taken_in_mins]]&lt;=20,"SLA_MET","SLA_NOT_MET")</f>
        <v>SLA_MET</v>
      </c>
    </row>
    <row r="6105" spans="1:17" ht="15" customHeight="1" x14ac:dyDescent="0.25">
      <c r="A6105" s="17" t="s">
        <v>6993</v>
      </c>
      <c r="B6105" s="18">
        <v>45167.581099537034</v>
      </c>
      <c r="C6105" s="19">
        <v>45167.599236111113</v>
      </c>
      <c r="D6105" s="20" t="s">
        <v>13</v>
      </c>
      <c r="E6105" s="21" t="s">
        <v>28</v>
      </c>
      <c r="F6105" s="20" t="s">
        <v>42</v>
      </c>
      <c r="G6105" s="105" t="s">
        <v>29</v>
      </c>
      <c r="H61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5" s="48">
        <f>tbl_raw_data[[#This Row],[Date Actioned]]-tbl_raw_data[[#This Row],[Date Tagged]]</f>
        <v>1.8136574079107959E-2</v>
      </c>
      <c r="J6105" s="50">
        <f>HOUR(tbl_raw_data[[#This Row],[time_taken]])*60+MINUTE(tbl_raw_data[[#This Row],[time_taken]])+SECOND(tbl_raw_data[[#This Row],[time_taken]])/60</f>
        <v>26.116666666666667</v>
      </c>
      <c r="K6105" s="54">
        <f>DATE(YEAR(tbl_raw_data[[#This Row],[Date Actioned]]), MONTH(tbl_raw_data[[#This Row],[Date Actioned]]), DAY(tbl_raw_data[[#This Row],[Date Actioned]]))</f>
        <v>45167</v>
      </c>
      <c r="L6105" s="55" t="str">
        <f>UPPER(TEXT(tbl_raw_data[[#This Row],[Updated_date]],"MMMM"))</f>
        <v>AUGUST</v>
      </c>
      <c r="M6105" s="55" t="str">
        <f>UPPER("Week "&amp;IF(ROUNDUP(DAY(tbl_raw_data[[#This Row],[Updated_date]])/7,0)=5,4,ROUNDUP(DAY(tbl_raw_data[[#This Row],[Updated_date]])/7,0)))</f>
        <v>WEEK 4</v>
      </c>
      <c r="N6105" s="57" t="str">
        <f>UPPER(VLOOKUP(tbl_raw_data[[#This Row],[Analyst]],[1]setting!$A$1:$B$15,2,0))</f>
        <v>NITESH</v>
      </c>
      <c r="O6105" s="57" t="str">
        <f>UPPER(tbl_raw_data[[#This Row],[Outcome]])</f>
        <v>APPROVE</v>
      </c>
      <c r="P6105" s="57" t="str">
        <f>UPPER(tbl_raw_data[[#This Row],[Queue Name]])</f>
        <v>CONSUMER EXISTING</v>
      </c>
      <c r="Q6105" s="57" t="str">
        <f>IF(tbl_raw_data[[#This Row],[time_taken_in_mins]]&lt;=20,"SLA_MET","SLA_NOT_MET")</f>
        <v>SLA_NOT_MET</v>
      </c>
    </row>
    <row r="6106" spans="1:17" ht="15" customHeight="1" x14ac:dyDescent="0.25">
      <c r="A6106" s="17" t="s">
        <v>6611</v>
      </c>
      <c r="B6106" s="18">
        <v>45167.58153935185</v>
      </c>
      <c r="C6106" s="19">
        <v>45167.596018518518</v>
      </c>
      <c r="D6106" s="20" t="s">
        <v>13</v>
      </c>
      <c r="E6106" s="21" t="s">
        <v>28</v>
      </c>
      <c r="F6106" s="20" t="s">
        <v>10</v>
      </c>
      <c r="G6106" s="105" t="s">
        <v>67</v>
      </c>
      <c r="H61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6" s="48">
        <f>tbl_raw_data[[#This Row],[Date Actioned]]-tbl_raw_data[[#This Row],[Date Tagged]]</f>
        <v>1.4479166668024845E-2</v>
      </c>
      <c r="J6106" s="50">
        <f>HOUR(tbl_raw_data[[#This Row],[time_taken]])*60+MINUTE(tbl_raw_data[[#This Row],[time_taken]])+SECOND(tbl_raw_data[[#This Row],[time_taken]])/60</f>
        <v>20.85</v>
      </c>
      <c r="K6106" s="54">
        <f>DATE(YEAR(tbl_raw_data[[#This Row],[Date Actioned]]), MONTH(tbl_raw_data[[#This Row],[Date Actioned]]), DAY(tbl_raw_data[[#This Row],[Date Actioned]]))</f>
        <v>45167</v>
      </c>
      <c r="L6106" s="55" t="str">
        <f>UPPER(TEXT(tbl_raw_data[[#This Row],[Updated_date]],"MMMM"))</f>
        <v>AUGUST</v>
      </c>
      <c r="M6106" s="55" t="str">
        <f>UPPER("Week "&amp;IF(ROUNDUP(DAY(tbl_raw_data[[#This Row],[Updated_date]])/7,0)=5,4,ROUNDUP(DAY(tbl_raw_data[[#This Row],[Updated_date]])/7,0)))</f>
        <v>WEEK 4</v>
      </c>
      <c r="N6106" s="57" t="str">
        <f>UPPER(VLOOKUP(tbl_raw_data[[#This Row],[Analyst]],[1]setting!$A$1:$B$15,2,0))</f>
        <v>SAM</v>
      </c>
      <c r="O6106" s="57" t="str">
        <f>UPPER(tbl_raw_data[[#This Row],[Outcome]])</f>
        <v>APPROVE</v>
      </c>
      <c r="P6106" s="57" t="str">
        <f>UPPER(tbl_raw_data[[#This Row],[Queue Name]])</f>
        <v>CONSUMER EXISTING</v>
      </c>
      <c r="Q6106" s="57" t="str">
        <f>IF(tbl_raw_data[[#This Row],[time_taken_in_mins]]&lt;=20,"SLA_MET","SLA_NOT_MET")</f>
        <v>SLA_NOT_MET</v>
      </c>
    </row>
    <row r="6107" spans="1:17" ht="15" customHeight="1" x14ac:dyDescent="0.25">
      <c r="A6107" s="17" t="s">
        <v>4839</v>
      </c>
      <c r="B6107" s="18">
        <v>45167.586909722224</v>
      </c>
      <c r="C6107" s="19">
        <v>45167.596064814818</v>
      </c>
      <c r="D6107" s="20" t="s">
        <v>29</v>
      </c>
      <c r="E6107" s="21" t="s">
        <v>41</v>
      </c>
      <c r="F6107" s="20" t="s">
        <v>168</v>
      </c>
      <c r="G6107" s="105"/>
      <c r="H61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07" s="48">
        <f>tbl_raw_data[[#This Row],[Date Actioned]]-tbl_raw_data[[#This Row],[Date Tagged]]</f>
        <v>9.1550925935734995E-3</v>
      </c>
      <c r="J6107" s="50">
        <f>HOUR(tbl_raw_data[[#This Row],[time_taken]])*60+MINUTE(tbl_raw_data[[#This Row],[time_taken]])+SECOND(tbl_raw_data[[#This Row],[time_taken]])/60</f>
        <v>13.183333333333334</v>
      </c>
      <c r="K6107" s="54">
        <f>DATE(YEAR(tbl_raw_data[[#This Row],[Date Actioned]]), MONTH(tbl_raw_data[[#This Row],[Date Actioned]]), DAY(tbl_raw_data[[#This Row],[Date Actioned]]))</f>
        <v>45167</v>
      </c>
      <c r="L6107" s="55" t="str">
        <f>UPPER(TEXT(tbl_raw_data[[#This Row],[Updated_date]],"MMMM"))</f>
        <v>AUGUST</v>
      </c>
      <c r="M6107" s="55" t="str">
        <f>UPPER("Week "&amp;IF(ROUNDUP(DAY(tbl_raw_data[[#This Row],[Updated_date]])/7,0)=5,4,ROUNDUP(DAY(tbl_raw_data[[#This Row],[Updated_date]])/7,0)))</f>
        <v>WEEK 4</v>
      </c>
      <c r="N6107" s="57" t="str">
        <f>UPPER(VLOOKUP(tbl_raw_data[[#This Row],[Analyst]],[1]setting!$A$1:$B$15,2,0))</f>
        <v>MERCEDES</v>
      </c>
      <c r="O6107" s="57" t="str">
        <f>UPPER(tbl_raw_data[[#This Row],[Outcome]])</f>
        <v>APPROVE</v>
      </c>
      <c r="P6107" s="57" t="str">
        <f>UPPER(tbl_raw_data[[#This Row],[Queue Name]])</f>
        <v>CONSUMER POST BUREAU</v>
      </c>
      <c r="Q6107" s="57" t="str">
        <f>IF(tbl_raw_data[[#This Row],[time_taken_in_mins]]&lt;=20,"SLA_MET","SLA_NOT_MET")</f>
        <v>SLA_MET</v>
      </c>
    </row>
    <row r="6108" spans="1:17" ht="15" customHeight="1" x14ac:dyDescent="0.25">
      <c r="A6108" s="17" t="s">
        <v>1647</v>
      </c>
      <c r="B6108" s="18">
        <v>45167.587777777779</v>
      </c>
      <c r="C6108" s="19">
        <v>45167.592395833337</v>
      </c>
      <c r="D6108" s="20" t="s">
        <v>8</v>
      </c>
      <c r="E6108" s="21" t="s">
        <v>9</v>
      </c>
      <c r="F6108" s="20" t="s">
        <v>109</v>
      </c>
      <c r="G6108" s="105" t="s">
        <v>1645</v>
      </c>
      <c r="H61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108" s="48">
        <f>tbl_raw_data[[#This Row],[Date Actioned]]-tbl_raw_data[[#This Row],[Date Tagged]]</f>
        <v>4.6180555582395755E-3</v>
      </c>
      <c r="J6108" s="50">
        <f>HOUR(tbl_raw_data[[#This Row],[time_taken]])*60+MINUTE(tbl_raw_data[[#This Row],[time_taken]])+SECOND(tbl_raw_data[[#This Row],[time_taken]])/60</f>
        <v>6.65</v>
      </c>
      <c r="K6108" s="54">
        <f>DATE(YEAR(tbl_raw_data[[#This Row],[Date Actioned]]), MONTH(tbl_raw_data[[#This Row],[Date Actioned]]), DAY(tbl_raw_data[[#This Row],[Date Actioned]]))</f>
        <v>45167</v>
      </c>
      <c r="L6108" s="55" t="str">
        <f>UPPER(TEXT(tbl_raw_data[[#This Row],[Updated_date]],"MMMM"))</f>
        <v>AUGUST</v>
      </c>
      <c r="M6108" s="55" t="str">
        <f>UPPER("Week "&amp;IF(ROUNDUP(DAY(tbl_raw_data[[#This Row],[Updated_date]])/7,0)=5,4,ROUNDUP(DAY(tbl_raw_data[[#This Row],[Updated_date]])/7,0)))</f>
        <v>WEEK 4</v>
      </c>
      <c r="N6108" s="57" t="str">
        <f>UPPER(VLOOKUP(tbl_raw_data[[#This Row],[Analyst]],[1]setting!$A$1:$B$15,2,0))</f>
        <v>NAVED</v>
      </c>
      <c r="O6108" s="57" t="str">
        <f>UPPER(tbl_raw_data[[#This Row],[Outcome]])</f>
        <v>WITHDRAW</v>
      </c>
      <c r="P6108" s="57" t="str">
        <f>UPPER(tbl_raw_data[[#This Row],[Queue Name]])</f>
        <v>CONSUMER PRE BUREAU</v>
      </c>
      <c r="Q6108" s="57" t="str">
        <f>IF(tbl_raw_data[[#This Row],[time_taken_in_mins]]&lt;=20,"SLA_MET","SLA_NOT_MET")</f>
        <v>SLA_MET</v>
      </c>
    </row>
    <row r="6109" spans="1:17" ht="15" customHeight="1" x14ac:dyDescent="0.25">
      <c r="A6109" s="17" t="s">
        <v>2745</v>
      </c>
      <c r="B6109" s="18">
        <v>45167.590879629628</v>
      </c>
      <c r="C6109" s="19">
        <v>45167.596875000003</v>
      </c>
      <c r="D6109" s="20" t="s">
        <v>13</v>
      </c>
      <c r="E6109" s="21" t="s">
        <v>9</v>
      </c>
      <c r="F6109" s="20" t="s">
        <v>109</v>
      </c>
      <c r="G6109" s="105" t="s">
        <v>67</v>
      </c>
      <c r="H61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09" s="48">
        <f>tbl_raw_data[[#This Row],[Date Actioned]]-tbl_raw_data[[#This Row],[Date Tagged]]</f>
        <v>5.9953703748760745E-3</v>
      </c>
      <c r="J6109" s="50">
        <f>HOUR(tbl_raw_data[[#This Row],[time_taken]])*60+MINUTE(tbl_raw_data[[#This Row],[time_taken]])+SECOND(tbl_raw_data[[#This Row],[time_taken]])/60</f>
        <v>8.6333333333333329</v>
      </c>
      <c r="K6109" s="54">
        <f>DATE(YEAR(tbl_raw_data[[#This Row],[Date Actioned]]), MONTH(tbl_raw_data[[#This Row],[Date Actioned]]), DAY(tbl_raw_data[[#This Row],[Date Actioned]]))</f>
        <v>45167</v>
      </c>
      <c r="L6109" s="55" t="str">
        <f>UPPER(TEXT(tbl_raw_data[[#This Row],[Updated_date]],"MMMM"))</f>
        <v>AUGUST</v>
      </c>
      <c r="M6109" s="55" t="str">
        <f>UPPER("Week "&amp;IF(ROUNDUP(DAY(tbl_raw_data[[#This Row],[Updated_date]])/7,0)=5,4,ROUNDUP(DAY(tbl_raw_data[[#This Row],[Updated_date]])/7,0)))</f>
        <v>WEEK 4</v>
      </c>
      <c r="N6109" s="57" t="str">
        <f>UPPER(VLOOKUP(tbl_raw_data[[#This Row],[Analyst]],[1]setting!$A$1:$B$15,2,0))</f>
        <v>NAVED</v>
      </c>
      <c r="O6109" s="57" t="str">
        <f>UPPER(tbl_raw_data[[#This Row],[Outcome]])</f>
        <v>APPROVE</v>
      </c>
      <c r="P6109" s="57" t="str">
        <f>UPPER(tbl_raw_data[[#This Row],[Queue Name]])</f>
        <v>CONSUMER PRE BUREAU</v>
      </c>
      <c r="Q6109" s="57" t="str">
        <f>IF(tbl_raw_data[[#This Row],[time_taken_in_mins]]&lt;=20,"SLA_MET","SLA_NOT_MET")</f>
        <v>SLA_MET</v>
      </c>
    </row>
    <row r="6110" spans="1:17" ht="15" customHeight="1" x14ac:dyDescent="0.25">
      <c r="A6110" s="17" t="s">
        <v>1470</v>
      </c>
      <c r="B6110" s="18">
        <v>45167.593344907407</v>
      </c>
      <c r="C6110" s="19">
        <v>45167.597731481481</v>
      </c>
      <c r="D6110" s="20" t="s">
        <v>13</v>
      </c>
      <c r="E6110" s="21" t="s">
        <v>9</v>
      </c>
      <c r="F6110" s="20" t="s">
        <v>10</v>
      </c>
      <c r="G6110" s="105" t="s">
        <v>19</v>
      </c>
      <c r="H61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0" s="48">
        <f>tbl_raw_data[[#This Row],[Date Actioned]]-tbl_raw_data[[#This Row],[Date Tagged]]</f>
        <v>4.386574073578231E-3</v>
      </c>
      <c r="J6110" s="50">
        <f>HOUR(tbl_raw_data[[#This Row],[time_taken]])*60+MINUTE(tbl_raw_data[[#This Row],[time_taken]])+SECOND(tbl_raw_data[[#This Row],[time_taken]])/60</f>
        <v>6.3166666666666664</v>
      </c>
      <c r="K6110" s="54">
        <f>DATE(YEAR(tbl_raw_data[[#This Row],[Date Actioned]]), MONTH(tbl_raw_data[[#This Row],[Date Actioned]]), DAY(tbl_raw_data[[#This Row],[Date Actioned]]))</f>
        <v>45167</v>
      </c>
      <c r="L6110" s="55" t="str">
        <f>UPPER(TEXT(tbl_raw_data[[#This Row],[Updated_date]],"MMMM"))</f>
        <v>AUGUST</v>
      </c>
      <c r="M6110" s="55" t="str">
        <f>UPPER("Week "&amp;IF(ROUNDUP(DAY(tbl_raw_data[[#This Row],[Updated_date]])/7,0)=5,4,ROUNDUP(DAY(tbl_raw_data[[#This Row],[Updated_date]])/7,0)))</f>
        <v>WEEK 4</v>
      </c>
      <c r="N6110" s="57" t="str">
        <f>UPPER(VLOOKUP(tbl_raw_data[[#This Row],[Analyst]],[1]setting!$A$1:$B$15,2,0))</f>
        <v>SAM</v>
      </c>
      <c r="O6110" s="57" t="str">
        <f>UPPER(tbl_raw_data[[#This Row],[Outcome]])</f>
        <v>APPROVE</v>
      </c>
      <c r="P6110" s="57" t="str">
        <f>UPPER(tbl_raw_data[[#This Row],[Queue Name]])</f>
        <v>CONSUMER PRE BUREAU</v>
      </c>
      <c r="Q6110" s="57" t="str">
        <f>IF(tbl_raw_data[[#This Row],[time_taken_in_mins]]&lt;=20,"SLA_MET","SLA_NOT_MET")</f>
        <v>SLA_MET</v>
      </c>
    </row>
    <row r="6111" spans="1:17" ht="15" customHeight="1" x14ac:dyDescent="0.25">
      <c r="A6111" s="17" t="s">
        <v>2660</v>
      </c>
      <c r="B6111" s="18">
        <v>45167.595092592594</v>
      </c>
      <c r="C6111" s="19">
        <v>45167.600960648146</v>
      </c>
      <c r="D6111" s="20" t="s">
        <v>13</v>
      </c>
      <c r="E6111" s="21" t="s">
        <v>41</v>
      </c>
      <c r="F6111" s="20" t="s">
        <v>109</v>
      </c>
      <c r="G6111" s="105" t="s">
        <v>67</v>
      </c>
      <c r="H61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1" s="48">
        <f>tbl_raw_data[[#This Row],[Date Actioned]]-tbl_raw_data[[#This Row],[Date Tagged]]</f>
        <v>5.8680555521277711E-3</v>
      </c>
      <c r="J6111" s="50">
        <f>HOUR(tbl_raw_data[[#This Row],[time_taken]])*60+MINUTE(tbl_raw_data[[#This Row],[time_taken]])+SECOND(tbl_raw_data[[#This Row],[time_taken]])/60</f>
        <v>8.4499999999999993</v>
      </c>
      <c r="K6111" s="54">
        <f>DATE(YEAR(tbl_raw_data[[#This Row],[Date Actioned]]), MONTH(tbl_raw_data[[#This Row],[Date Actioned]]), DAY(tbl_raw_data[[#This Row],[Date Actioned]]))</f>
        <v>45167</v>
      </c>
      <c r="L6111" s="55" t="str">
        <f>UPPER(TEXT(tbl_raw_data[[#This Row],[Updated_date]],"MMMM"))</f>
        <v>AUGUST</v>
      </c>
      <c r="M6111" s="55" t="str">
        <f>UPPER("Week "&amp;IF(ROUNDUP(DAY(tbl_raw_data[[#This Row],[Updated_date]])/7,0)=5,4,ROUNDUP(DAY(tbl_raw_data[[#This Row],[Updated_date]])/7,0)))</f>
        <v>WEEK 4</v>
      </c>
      <c r="N6111" s="57" t="str">
        <f>UPPER(VLOOKUP(tbl_raw_data[[#This Row],[Analyst]],[1]setting!$A$1:$B$15,2,0))</f>
        <v>NAVED</v>
      </c>
      <c r="O6111" s="57" t="str">
        <f>UPPER(tbl_raw_data[[#This Row],[Outcome]])</f>
        <v>APPROVE</v>
      </c>
      <c r="P6111" s="57" t="str">
        <f>UPPER(tbl_raw_data[[#This Row],[Queue Name]])</f>
        <v>CONSUMER POST BUREAU</v>
      </c>
      <c r="Q6111" s="57" t="str">
        <f>IF(tbl_raw_data[[#This Row],[time_taken_in_mins]]&lt;=20,"SLA_MET","SLA_NOT_MET")</f>
        <v>SLA_MET</v>
      </c>
    </row>
    <row r="6112" spans="1:17" ht="15" customHeight="1" x14ac:dyDescent="0.25">
      <c r="A6112" s="17" t="s">
        <v>5783</v>
      </c>
      <c r="B6112" s="18">
        <v>45167.595104166663</v>
      </c>
      <c r="C6112" s="19">
        <v>45167.606423611112</v>
      </c>
      <c r="D6112" s="20" t="s">
        <v>13</v>
      </c>
      <c r="E6112" s="21" t="s">
        <v>28</v>
      </c>
      <c r="F6112" s="20" t="s">
        <v>73</v>
      </c>
      <c r="G6112" s="105"/>
      <c r="H61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12" s="48">
        <f>tbl_raw_data[[#This Row],[Date Actioned]]-tbl_raw_data[[#This Row],[Date Tagged]]</f>
        <v>1.131944444932742E-2</v>
      </c>
      <c r="J6112" s="50">
        <f>HOUR(tbl_raw_data[[#This Row],[time_taken]])*60+MINUTE(tbl_raw_data[[#This Row],[time_taken]])+SECOND(tbl_raw_data[[#This Row],[time_taken]])/60</f>
        <v>16.3</v>
      </c>
      <c r="K6112" s="54">
        <f>DATE(YEAR(tbl_raw_data[[#This Row],[Date Actioned]]), MONTH(tbl_raw_data[[#This Row],[Date Actioned]]), DAY(tbl_raw_data[[#This Row],[Date Actioned]]))</f>
        <v>45167</v>
      </c>
      <c r="L6112" s="55" t="str">
        <f>UPPER(TEXT(tbl_raw_data[[#This Row],[Updated_date]],"MMMM"))</f>
        <v>AUGUST</v>
      </c>
      <c r="M6112" s="55" t="str">
        <f>UPPER("Week "&amp;IF(ROUNDUP(DAY(tbl_raw_data[[#This Row],[Updated_date]])/7,0)=5,4,ROUNDUP(DAY(tbl_raw_data[[#This Row],[Updated_date]])/7,0)))</f>
        <v>WEEK 4</v>
      </c>
      <c r="N6112" s="57" t="str">
        <f>UPPER(VLOOKUP(tbl_raw_data[[#This Row],[Analyst]],[1]setting!$A$1:$B$15,2,0))</f>
        <v>SHAHID</v>
      </c>
      <c r="O6112" s="57" t="str">
        <f>UPPER(tbl_raw_data[[#This Row],[Outcome]])</f>
        <v>APPROVE</v>
      </c>
      <c r="P6112" s="57" t="str">
        <f>UPPER(tbl_raw_data[[#This Row],[Queue Name]])</f>
        <v>CONSUMER EXISTING</v>
      </c>
      <c r="Q6112" s="57" t="str">
        <f>IF(tbl_raw_data[[#This Row],[time_taken_in_mins]]&lt;=20,"SLA_MET","SLA_NOT_MET")</f>
        <v>SLA_MET</v>
      </c>
    </row>
    <row r="6113" spans="1:17" ht="15" customHeight="1" x14ac:dyDescent="0.25">
      <c r="A6113" s="17" t="s">
        <v>4077</v>
      </c>
      <c r="B6113" s="18">
        <v>45167.598703703705</v>
      </c>
      <c r="C6113" s="19">
        <v>45167.606527777774</v>
      </c>
      <c r="D6113" s="20" t="s">
        <v>8</v>
      </c>
      <c r="E6113" s="21" t="s">
        <v>41</v>
      </c>
      <c r="F6113" s="20" t="s">
        <v>10</v>
      </c>
      <c r="G6113" s="105" t="s">
        <v>416</v>
      </c>
      <c r="H61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13" s="48">
        <f>tbl_raw_data[[#This Row],[Date Actioned]]-tbl_raw_data[[#This Row],[Date Tagged]]</f>
        <v>7.8240740695036948E-3</v>
      </c>
      <c r="J6113" s="50">
        <f>HOUR(tbl_raw_data[[#This Row],[time_taken]])*60+MINUTE(tbl_raw_data[[#This Row],[time_taken]])+SECOND(tbl_raw_data[[#This Row],[time_taken]])/60</f>
        <v>11.266666666666667</v>
      </c>
      <c r="K6113" s="54">
        <f>DATE(YEAR(tbl_raw_data[[#This Row],[Date Actioned]]), MONTH(tbl_raw_data[[#This Row],[Date Actioned]]), DAY(tbl_raw_data[[#This Row],[Date Actioned]]))</f>
        <v>45167</v>
      </c>
      <c r="L6113" s="55" t="str">
        <f>UPPER(TEXT(tbl_raw_data[[#This Row],[Updated_date]],"MMMM"))</f>
        <v>AUGUST</v>
      </c>
      <c r="M6113" s="55" t="str">
        <f>UPPER("Week "&amp;IF(ROUNDUP(DAY(tbl_raw_data[[#This Row],[Updated_date]])/7,0)=5,4,ROUNDUP(DAY(tbl_raw_data[[#This Row],[Updated_date]])/7,0)))</f>
        <v>WEEK 4</v>
      </c>
      <c r="N6113" s="57" t="str">
        <f>UPPER(VLOOKUP(tbl_raw_data[[#This Row],[Analyst]],[1]setting!$A$1:$B$15,2,0))</f>
        <v>SAM</v>
      </c>
      <c r="O6113" s="57" t="str">
        <f>UPPER(tbl_raw_data[[#This Row],[Outcome]])</f>
        <v>WITHDRAW</v>
      </c>
      <c r="P6113" s="57" t="str">
        <f>UPPER(tbl_raw_data[[#This Row],[Queue Name]])</f>
        <v>CONSUMER POST BUREAU</v>
      </c>
      <c r="Q6113" s="57" t="str">
        <f>IF(tbl_raw_data[[#This Row],[time_taken_in_mins]]&lt;=20,"SLA_MET","SLA_NOT_MET")</f>
        <v>SLA_MET</v>
      </c>
    </row>
    <row r="6114" spans="1:17" ht="15" customHeight="1" x14ac:dyDescent="0.25">
      <c r="A6114" s="17" t="s">
        <v>6985</v>
      </c>
      <c r="B6114" s="18">
        <v>45167.599548611113</v>
      </c>
      <c r="C6114" s="19">
        <v>45167.61755787037</v>
      </c>
      <c r="D6114" s="20" t="s">
        <v>13</v>
      </c>
      <c r="E6114" s="21" t="s">
        <v>28</v>
      </c>
      <c r="F6114" s="20" t="s">
        <v>42</v>
      </c>
      <c r="G6114" s="105" t="s">
        <v>29</v>
      </c>
      <c r="H61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4" s="48">
        <f>tbl_raw_data[[#This Row],[Date Actioned]]-tbl_raw_data[[#This Row],[Date Tagged]]</f>
        <v>1.8009259256359655E-2</v>
      </c>
      <c r="J6114" s="50">
        <f>HOUR(tbl_raw_data[[#This Row],[time_taken]])*60+MINUTE(tbl_raw_data[[#This Row],[time_taken]])+SECOND(tbl_raw_data[[#This Row],[time_taken]])/60</f>
        <v>25.933333333333334</v>
      </c>
      <c r="K6114" s="54">
        <f>DATE(YEAR(tbl_raw_data[[#This Row],[Date Actioned]]), MONTH(tbl_raw_data[[#This Row],[Date Actioned]]), DAY(tbl_raw_data[[#This Row],[Date Actioned]]))</f>
        <v>45167</v>
      </c>
      <c r="L6114" s="55" t="str">
        <f>UPPER(TEXT(tbl_raw_data[[#This Row],[Updated_date]],"MMMM"))</f>
        <v>AUGUST</v>
      </c>
      <c r="M6114" s="55" t="str">
        <f>UPPER("Week "&amp;IF(ROUNDUP(DAY(tbl_raw_data[[#This Row],[Updated_date]])/7,0)=5,4,ROUNDUP(DAY(tbl_raw_data[[#This Row],[Updated_date]])/7,0)))</f>
        <v>WEEK 4</v>
      </c>
      <c r="N6114" s="57" t="str">
        <f>UPPER(VLOOKUP(tbl_raw_data[[#This Row],[Analyst]],[1]setting!$A$1:$B$15,2,0))</f>
        <v>NITESH</v>
      </c>
      <c r="O6114" s="57" t="str">
        <f>UPPER(tbl_raw_data[[#This Row],[Outcome]])</f>
        <v>APPROVE</v>
      </c>
      <c r="P6114" s="57" t="str">
        <f>UPPER(tbl_raw_data[[#This Row],[Queue Name]])</f>
        <v>CONSUMER EXISTING</v>
      </c>
      <c r="Q6114" s="57" t="str">
        <f>IF(tbl_raw_data[[#This Row],[time_taken_in_mins]]&lt;=20,"SLA_MET","SLA_NOT_MET")</f>
        <v>SLA_NOT_MET</v>
      </c>
    </row>
    <row r="6115" spans="1:17" ht="15" customHeight="1" x14ac:dyDescent="0.25">
      <c r="A6115" s="17" t="s">
        <v>2456</v>
      </c>
      <c r="B6115" s="18">
        <v>45167.601770833331</v>
      </c>
      <c r="C6115" s="19">
        <v>45167.607395833336</v>
      </c>
      <c r="D6115" s="20" t="s">
        <v>13</v>
      </c>
      <c r="E6115" s="21" t="s">
        <v>28</v>
      </c>
      <c r="F6115" s="20" t="s">
        <v>109</v>
      </c>
      <c r="G6115" s="105" t="s">
        <v>29</v>
      </c>
      <c r="H61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15" s="48">
        <f>tbl_raw_data[[#This Row],[Date Actioned]]-tbl_raw_data[[#This Row],[Date Tagged]]</f>
        <v>5.6250000052386895E-3</v>
      </c>
      <c r="J6115" s="50">
        <f>HOUR(tbl_raw_data[[#This Row],[time_taken]])*60+MINUTE(tbl_raw_data[[#This Row],[time_taken]])+SECOND(tbl_raw_data[[#This Row],[time_taken]])/60</f>
        <v>8.1</v>
      </c>
      <c r="K6115" s="54">
        <f>DATE(YEAR(tbl_raw_data[[#This Row],[Date Actioned]]), MONTH(tbl_raw_data[[#This Row],[Date Actioned]]), DAY(tbl_raw_data[[#This Row],[Date Actioned]]))</f>
        <v>45167</v>
      </c>
      <c r="L6115" s="55" t="str">
        <f>UPPER(TEXT(tbl_raw_data[[#This Row],[Updated_date]],"MMMM"))</f>
        <v>AUGUST</v>
      </c>
      <c r="M6115" s="55" t="str">
        <f>UPPER("Week "&amp;IF(ROUNDUP(DAY(tbl_raw_data[[#This Row],[Updated_date]])/7,0)=5,4,ROUNDUP(DAY(tbl_raw_data[[#This Row],[Updated_date]])/7,0)))</f>
        <v>WEEK 4</v>
      </c>
      <c r="N6115" s="57" t="str">
        <f>UPPER(VLOOKUP(tbl_raw_data[[#This Row],[Analyst]],[1]setting!$A$1:$B$15,2,0))</f>
        <v>NAVED</v>
      </c>
      <c r="O6115" s="57" t="str">
        <f>UPPER(tbl_raw_data[[#This Row],[Outcome]])</f>
        <v>APPROVE</v>
      </c>
      <c r="P6115" s="57" t="str">
        <f>UPPER(tbl_raw_data[[#This Row],[Queue Name]])</f>
        <v>CONSUMER EXISTING</v>
      </c>
      <c r="Q6115" s="57" t="str">
        <f>IF(tbl_raw_data[[#This Row],[time_taken_in_mins]]&lt;=20,"SLA_MET","SLA_NOT_MET")</f>
        <v>SLA_MET</v>
      </c>
    </row>
    <row r="6116" spans="1:17" ht="15" customHeight="1" x14ac:dyDescent="0.25">
      <c r="A6116" s="17" t="s">
        <v>1868</v>
      </c>
      <c r="B6116" s="18">
        <v>45167.602337962962</v>
      </c>
      <c r="C6116" s="19">
        <v>45167.607233796298</v>
      </c>
      <c r="D6116" s="20" t="s">
        <v>8</v>
      </c>
      <c r="E6116" s="21" t="s">
        <v>9</v>
      </c>
      <c r="F6116" s="20" t="s">
        <v>455</v>
      </c>
      <c r="G6116" s="105" t="s">
        <v>1867</v>
      </c>
      <c r="H61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16" s="48">
        <f>tbl_raw_data[[#This Row],[Date Actioned]]-tbl_raw_data[[#This Row],[Date Tagged]]</f>
        <v>4.8958333354676142E-3</v>
      </c>
      <c r="J6116" s="50">
        <f>HOUR(tbl_raw_data[[#This Row],[time_taken]])*60+MINUTE(tbl_raw_data[[#This Row],[time_taken]])+SECOND(tbl_raw_data[[#This Row],[time_taken]])/60</f>
        <v>7.05</v>
      </c>
      <c r="K6116" s="54">
        <f>DATE(YEAR(tbl_raw_data[[#This Row],[Date Actioned]]), MONTH(tbl_raw_data[[#This Row],[Date Actioned]]), DAY(tbl_raw_data[[#This Row],[Date Actioned]]))</f>
        <v>45167</v>
      </c>
      <c r="L6116" s="55" t="str">
        <f>UPPER(TEXT(tbl_raw_data[[#This Row],[Updated_date]],"MMMM"))</f>
        <v>AUGUST</v>
      </c>
      <c r="M6116" s="55" t="str">
        <f>UPPER("Week "&amp;IF(ROUNDUP(DAY(tbl_raw_data[[#This Row],[Updated_date]])/7,0)=5,4,ROUNDUP(DAY(tbl_raw_data[[#This Row],[Updated_date]])/7,0)))</f>
        <v>WEEK 4</v>
      </c>
      <c r="N6116" s="57" t="str">
        <f>UPPER(VLOOKUP(tbl_raw_data[[#This Row],[Analyst]],[1]setting!$A$1:$B$15,2,0))</f>
        <v>ROHAN</v>
      </c>
      <c r="O6116" s="57" t="str">
        <f>UPPER(tbl_raw_data[[#This Row],[Outcome]])</f>
        <v>WITHDRAW</v>
      </c>
      <c r="P6116" s="57" t="str">
        <f>UPPER(tbl_raw_data[[#This Row],[Queue Name]])</f>
        <v>CONSUMER PRE BUREAU</v>
      </c>
      <c r="Q6116" s="57" t="str">
        <f>IF(tbl_raw_data[[#This Row],[time_taken_in_mins]]&lt;=20,"SLA_MET","SLA_NOT_MET")</f>
        <v>SLA_MET</v>
      </c>
    </row>
    <row r="6117" spans="1:17" ht="15" customHeight="1" x14ac:dyDescent="0.25">
      <c r="A6117" s="17" t="s">
        <v>6238</v>
      </c>
      <c r="B6117" s="18">
        <v>45167.603263888886</v>
      </c>
      <c r="C6117" s="19">
        <v>45167.615810185183</v>
      </c>
      <c r="D6117" s="20" t="s">
        <v>209</v>
      </c>
      <c r="E6117" s="21" t="s">
        <v>41</v>
      </c>
      <c r="F6117" s="20" t="s">
        <v>168</v>
      </c>
      <c r="G6117" s="105"/>
      <c r="H61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17" s="48">
        <f>tbl_raw_data[[#This Row],[Date Actioned]]-tbl_raw_data[[#This Row],[Date Tagged]]</f>
        <v>1.2546296296932269E-2</v>
      </c>
      <c r="J6117" s="50">
        <f>HOUR(tbl_raw_data[[#This Row],[time_taken]])*60+MINUTE(tbl_raw_data[[#This Row],[time_taken]])+SECOND(tbl_raw_data[[#This Row],[time_taken]])/60</f>
        <v>18.066666666666666</v>
      </c>
      <c r="K6117" s="54">
        <f>DATE(YEAR(tbl_raw_data[[#This Row],[Date Actioned]]), MONTH(tbl_raw_data[[#This Row],[Date Actioned]]), DAY(tbl_raw_data[[#This Row],[Date Actioned]]))</f>
        <v>45167</v>
      </c>
      <c r="L6117" s="55" t="str">
        <f>UPPER(TEXT(tbl_raw_data[[#This Row],[Updated_date]],"MMMM"))</f>
        <v>AUGUST</v>
      </c>
      <c r="M6117" s="55" t="str">
        <f>UPPER("Week "&amp;IF(ROUNDUP(DAY(tbl_raw_data[[#This Row],[Updated_date]])/7,0)=5,4,ROUNDUP(DAY(tbl_raw_data[[#This Row],[Updated_date]])/7,0)))</f>
        <v>WEEK 4</v>
      </c>
      <c r="N6117" s="57" t="str">
        <f>UPPER(VLOOKUP(tbl_raw_data[[#This Row],[Analyst]],[1]setting!$A$1:$B$15,2,0))</f>
        <v>MERCEDES</v>
      </c>
      <c r="O6117" s="57" t="str">
        <f>UPPER(tbl_raw_data[[#This Row],[Outcome]])</f>
        <v>DECLINE</v>
      </c>
      <c r="P6117" s="57" t="str">
        <f>UPPER(tbl_raw_data[[#This Row],[Queue Name]])</f>
        <v>CONSUMER POST BUREAU</v>
      </c>
      <c r="Q6117" s="57" t="str">
        <f>IF(tbl_raw_data[[#This Row],[time_taken_in_mins]]&lt;=20,"SLA_MET","SLA_NOT_MET")</f>
        <v>SLA_MET</v>
      </c>
    </row>
    <row r="6118" spans="1:17" ht="15" customHeight="1" x14ac:dyDescent="0.25">
      <c r="A6118" s="17" t="s">
        <v>2580</v>
      </c>
      <c r="B6118" s="18">
        <v>45167.603773148148</v>
      </c>
      <c r="C6118" s="19">
        <v>45167.609548611108</v>
      </c>
      <c r="D6118" s="20" t="s">
        <v>8</v>
      </c>
      <c r="E6118" s="21" t="s">
        <v>9</v>
      </c>
      <c r="F6118" s="20" t="s">
        <v>10</v>
      </c>
      <c r="G6118" s="105" t="s">
        <v>2577</v>
      </c>
      <c r="H61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18" s="48">
        <f>tbl_raw_data[[#This Row],[Date Actioned]]-tbl_raw_data[[#This Row],[Date Tagged]]</f>
        <v>5.7754629597184248E-3</v>
      </c>
      <c r="J6118" s="50">
        <f>HOUR(tbl_raw_data[[#This Row],[time_taken]])*60+MINUTE(tbl_raw_data[[#This Row],[time_taken]])+SECOND(tbl_raw_data[[#This Row],[time_taken]])/60</f>
        <v>8.3166666666666664</v>
      </c>
      <c r="K6118" s="54">
        <f>DATE(YEAR(tbl_raw_data[[#This Row],[Date Actioned]]), MONTH(tbl_raw_data[[#This Row],[Date Actioned]]), DAY(tbl_raw_data[[#This Row],[Date Actioned]]))</f>
        <v>45167</v>
      </c>
      <c r="L6118" s="55" t="str">
        <f>UPPER(TEXT(tbl_raw_data[[#This Row],[Updated_date]],"MMMM"))</f>
        <v>AUGUST</v>
      </c>
      <c r="M6118" s="55" t="str">
        <f>UPPER("Week "&amp;IF(ROUNDUP(DAY(tbl_raw_data[[#This Row],[Updated_date]])/7,0)=5,4,ROUNDUP(DAY(tbl_raw_data[[#This Row],[Updated_date]])/7,0)))</f>
        <v>WEEK 4</v>
      </c>
      <c r="N6118" s="57" t="str">
        <f>UPPER(VLOOKUP(tbl_raw_data[[#This Row],[Analyst]],[1]setting!$A$1:$B$15,2,0))</f>
        <v>SAM</v>
      </c>
      <c r="O6118" s="57" t="str">
        <f>UPPER(tbl_raw_data[[#This Row],[Outcome]])</f>
        <v>WITHDRAW</v>
      </c>
      <c r="P6118" s="57" t="str">
        <f>UPPER(tbl_raw_data[[#This Row],[Queue Name]])</f>
        <v>CONSUMER PRE BUREAU</v>
      </c>
      <c r="Q6118" s="57" t="str">
        <f>IF(tbl_raw_data[[#This Row],[time_taken_in_mins]]&lt;=20,"SLA_MET","SLA_NOT_MET")</f>
        <v>SLA_MET</v>
      </c>
    </row>
    <row r="6119" spans="1:17" ht="15" customHeight="1" x14ac:dyDescent="0.25">
      <c r="A6119" s="17" t="s">
        <v>5756</v>
      </c>
      <c r="B6119" s="18">
        <v>45167.603784722225</v>
      </c>
      <c r="C6119" s="19">
        <v>45167.615046296298</v>
      </c>
      <c r="D6119" s="20" t="s">
        <v>13</v>
      </c>
      <c r="E6119" s="21" t="s">
        <v>28</v>
      </c>
      <c r="F6119" s="20" t="s">
        <v>109</v>
      </c>
      <c r="G6119" s="105"/>
      <c r="H61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19" s="48">
        <f>tbl_raw_data[[#This Row],[Date Actioned]]-tbl_raw_data[[#This Row],[Date Tagged]]</f>
        <v>1.1261574072705116E-2</v>
      </c>
      <c r="J6119" s="50">
        <f>HOUR(tbl_raw_data[[#This Row],[time_taken]])*60+MINUTE(tbl_raw_data[[#This Row],[time_taken]])+SECOND(tbl_raw_data[[#This Row],[time_taken]])/60</f>
        <v>16.216666666666665</v>
      </c>
      <c r="K6119" s="54">
        <f>DATE(YEAR(tbl_raw_data[[#This Row],[Date Actioned]]), MONTH(tbl_raw_data[[#This Row],[Date Actioned]]), DAY(tbl_raw_data[[#This Row],[Date Actioned]]))</f>
        <v>45167</v>
      </c>
      <c r="L6119" s="55" t="str">
        <f>UPPER(TEXT(tbl_raw_data[[#This Row],[Updated_date]],"MMMM"))</f>
        <v>AUGUST</v>
      </c>
      <c r="M6119" s="55" t="str">
        <f>UPPER("Week "&amp;IF(ROUNDUP(DAY(tbl_raw_data[[#This Row],[Updated_date]])/7,0)=5,4,ROUNDUP(DAY(tbl_raw_data[[#This Row],[Updated_date]])/7,0)))</f>
        <v>WEEK 4</v>
      </c>
      <c r="N6119" s="57" t="str">
        <f>UPPER(VLOOKUP(tbl_raw_data[[#This Row],[Analyst]],[1]setting!$A$1:$B$15,2,0))</f>
        <v>NAVED</v>
      </c>
      <c r="O6119" s="57" t="str">
        <f>UPPER(tbl_raw_data[[#This Row],[Outcome]])</f>
        <v>APPROVE</v>
      </c>
      <c r="P6119" s="57" t="str">
        <f>UPPER(tbl_raw_data[[#This Row],[Queue Name]])</f>
        <v>CONSUMER EXISTING</v>
      </c>
      <c r="Q6119" s="57" t="str">
        <f>IF(tbl_raw_data[[#This Row],[time_taken_in_mins]]&lt;=20,"SLA_MET","SLA_NOT_MET")</f>
        <v>SLA_MET</v>
      </c>
    </row>
    <row r="6120" spans="1:17" ht="15" customHeight="1" x14ac:dyDescent="0.25">
      <c r="A6120" s="17" t="s">
        <v>3732</v>
      </c>
      <c r="B6120" s="18">
        <v>45167.607835648145</v>
      </c>
      <c r="C6120" s="19">
        <v>45167.615162037036</v>
      </c>
      <c r="D6120" s="20" t="s">
        <v>8</v>
      </c>
      <c r="E6120" s="21" t="s">
        <v>9</v>
      </c>
      <c r="F6120" s="20" t="s">
        <v>10</v>
      </c>
      <c r="G6120" s="105" t="s">
        <v>2349</v>
      </c>
      <c r="H61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20" s="48">
        <f>tbl_raw_data[[#This Row],[Date Actioned]]-tbl_raw_data[[#This Row],[Date Tagged]]</f>
        <v>7.3263888916699216E-3</v>
      </c>
      <c r="J6120" s="50">
        <f>HOUR(tbl_raw_data[[#This Row],[time_taken]])*60+MINUTE(tbl_raw_data[[#This Row],[time_taken]])+SECOND(tbl_raw_data[[#This Row],[time_taken]])/60</f>
        <v>10.55</v>
      </c>
      <c r="K6120" s="54">
        <f>DATE(YEAR(tbl_raw_data[[#This Row],[Date Actioned]]), MONTH(tbl_raw_data[[#This Row],[Date Actioned]]), DAY(tbl_raw_data[[#This Row],[Date Actioned]]))</f>
        <v>45167</v>
      </c>
      <c r="L6120" s="55" t="str">
        <f>UPPER(TEXT(tbl_raw_data[[#This Row],[Updated_date]],"MMMM"))</f>
        <v>AUGUST</v>
      </c>
      <c r="M6120" s="55" t="str">
        <f>UPPER("Week "&amp;IF(ROUNDUP(DAY(tbl_raw_data[[#This Row],[Updated_date]])/7,0)=5,4,ROUNDUP(DAY(tbl_raw_data[[#This Row],[Updated_date]])/7,0)))</f>
        <v>WEEK 4</v>
      </c>
      <c r="N6120" s="57" t="str">
        <f>UPPER(VLOOKUP(tbl_raw_data[[#This Row],[Analyst]],[1]setting!$A$1:$B$15,2,0))</f>
        <v>SAM</v>
      </c>
      <c r="O6120" s="57" t="str">
        <f>UPPER(tbl_raw_data[[#This Row],[Outcome]])</f>
        <v>WITHDRAW</v>
      </c>
      <c r="P6120" s="57" t="str">
        <f>UPPER(tbl_raw_data[[#This Row],[Queue Name]])</f>
        <v>CONSUMER PRE BUREAU</v>
      </c>
      <c r="Q6120" s="57" t="str">
        <f>IF(tbl_raw_data[[#This Row],[time_taken_in_mins]]&lt;=20,"SLA_MET","SLA_NOT_MET")</f>
        <v>SLA_MET</v>
      </c>
    </row>
    <row r="6121" spans="1:17" ht="15" customHeight="1" x14ac:dyDescent="0.25">
      <c r="A6121" s="17" t="s">
        <v>4445</v>
      </c>
      <c r="B6121" s="18">
        <v>45167.609432870369</v>
      </c>
      <c r="C6121" s="19">
        <v>45167.617893518516</v>
      </c>
      <c r="D6121" s="20" t="s">
        <v>13</v>
      </c>
      <c r="E6121" s="21" t="s">
        <v>41</v>
      </c>
      <c r="F6121" s="20" t="s">
        <v>73</v>
      </c>
      <c r="G6121" s="105" t="s">
        <v>29</v>
      </c>
      <c r="H61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1" s="48">
        <f>tbl_raw_data[[#This Row],[Date Actioned]]-tbl_raw_data[[#This Row],[Date Tagged]]</f>
        <v>8.4606481468654238E-3</v>
      </c>
      <c r="J6121" s="50">
        <f>HOUR(tbl_raw_data[[#This Row],[time_taken]])*60+MINUTE(tbl_raw_data[[#This Row],[time_taken]])+SECOND(tbl_raw_data[[#This Row],[time_taken]])/60</f>
        <v>12.183333333333334</v>
      </c>
      <c r="K6121" s="54">
        <f>DATE(YEAR(tbl_raw_data[[#This Row],[Date Actioned]]), MONTH(tbl_raw_data[[#This Row],[Date Actioned]]), DAY(tbl_raw_data[[#This Row],[Date Actioned]]))</f>
        <v>45167</v>
      </c>
      <c r="L6121" s="55" t="str">
        <f>UPPER(TEXT(tbl_raw_data[[#This Row],[Updated_date]],"MMMM"))</f>
        <v>AUGUST</v>
      </c>
      <c r="M6121" s="55" t="str">
        <f>UPPER("Week "&amp;IF(ROUNDUP(DAY(tbl_raw_data[[#This Row],[Updated_date]])/7,0)=5,4,ROUNDUP(DAY(tbl_raw_data[[#This Row],[Updated_date]])/7,0)))</f>
        <v>WEEK 4</v>
      </c>
      <c r="N6121" s="57" t="str">
        <f>UPPER(VLOOKUP(tbl_raw_data[[#This Row],[Analyst]],[1]setting!$A$1:$B$15,2,0))</f>
        <v>SHAHID</v>
      </c>
      <c r="O6121" s="57" t="str">
        <f>UPPER(tbl_raw_data[[#This Row],[Outcome]])</f>
        <v>APPROVE</v>
      </c>
      <c r="P6121" s="57" t="str">
        <f>UPPER(tbl_raw_data[[#This Row],[Queue Name]])</f>
        <v>CONSUMER POST BUREAU</v>
      </c>
      <c r="Q6121" s="57" t="str">
        <f>IF(tbl_raw_data[[#This Row],[time_taken_in_mins]]&lt;=20,"SLA_MET","SLA_NOT_MET")</f>
        <v>SLA_MET</v>
      </c>
    </row>
    <row r="6122" spans="1:17" ht="15" customHeight="1" x14ac:dyDescent="0.25">
      <c r="A6122" s="17" t="s">
        <v>3326</v>
      </c>
      <c r="B6122" s="18">
        <v>45167.611956018518</v>
      </c>
      <c r="C6122" s="19">
        <v>45167.618773148148</v>
      </c>
      <c r="D6122" s="20" t="s">
        <v>8</v>
      </c>
      <c r="E6122" s="21" t="s">
        <v>9</v>
      </c>
      <c r="F6122" s="20" t="s">
        <v>10</v>
      </c>
      <c r="G6122" s="105" t="s">
        <v>3324</v>
      </c>
      <c r="H61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22" s="48">
        <f>tbl_raw_data[[#This Row],[Date Actioned]]-tbl_raw_data[[#This Row],[Date Tagged]]</f>
        <v>6.8171296297805384E-3</v>
      </c>
      <c r="J6122" s="50">
        <f>HOUR(tbl_raw_data[[#This Row],[time_taken]])*60+MINUTE(tbl_raw_data[[#This Row],[time_taken]])+SECOND(tbl_raw_data[[#This Row],[time_taken]])/60</f>
        <v>9.8166666666666664</v>
      </c>
      <c r="K6122" s="54">
        <f>DATE(YEAR(tbl_raw_data[[#This Row],[Date Actioned]]), MONTH(tbl_raw_data[[#This Row],[Date Actioned]]), DAY(tbl_raw_data[[#This Row],[Date Actioned]]))</f>
        <v>45167</v>
      </c>
      <c r="L6122" s="55" t="str">
        <f>UPPER(TEXT(tbl_raw_data[[#This Row],[Updated_date]],"MMMM"))</f>
        <v>AUGUST</v>
      </c>
      <c r="M6122" s="55" t="str">
        <f>UPPER("Week "&amp;IF(ROUNDUP(DAY(tbl_raw_data[[#This Row],[Updated_date]])/7,0)=5,4,ROUNDUP(DAY(tbl_raw_data[[#This Row],[Updated_date]])/7,0)))</f>
        <v>WEEK 4</v>
      </c>
      <c r="N6122" s="57" t="str">
        <f>UPPER(VLOOKUP(tbl_raw_data[[#This Row],[Analyst]],[1]setting!$A$1:$B$15,2,0))</f>
        <v>SAM</v>
      </c>
      <c r="O6122" s="57" t="str">
        <f>UPPER(tbl_raw_data[[#This Row],[Outcome]])</f>
        <v>WITHDRAW</v>
      </c>
      <c r="P6122" s="57" t="str">
        <f>UPPER(tbl_raw_data[[#This Row],[Queue Name]])</f>
        <v>CONSUMER PRE BUREAU</v>
      </c>
      <c r="Q6122" s="57" t="str">
        <f>IF(tbl_raw_data[[#This Row],[time_taken_in_mins]]&lt;=20,"SLA_MET","SLA_NOT_MET")</f>
        <v>SLA_MET</v>
      </c>
    </row>
    <row r="6123" spans="1:17" ht="15" customHeight="1" x14ac:dyDescent="0.25">
      <c r="A6123" s="17" t="s">
        <v>2805</v>
      </c>
      <c r="B6123" s="18">
        <v>45167.617685185185</v>
      </c>
      <c r="C6123" s="19">
        <v>45167.623761574076</v>
      </c>
      <c r="D6123" s="20" t="s">
        <v>13</v>
      </c>
      <c r="E6123" s="21" t="s">
        <v>41</v>
      </c>
      <c r="F6123" s="20" t="s">
        <v>42</v>
      </c>
      <c r="G6123" s="105" t="s">
        <v>67</v>
      </c>
      <c r="H61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3" s="48">
        <f>tbl_raw_data[[#This Row],[Date Actioned]]-tbl_raw_data[[#This Row],[Date Tagged]]</f>
        <v>6.0763888905057684E-3</v>
      </c>
      <c r="J6123" s="50">
        <f>HOUR(tbl_raw_data[[#This Row],[time_taken]])*60+MINUTE(tbl_raw_data[[#This Row],[time_taken]])+SECOND(tbl_raw_data[[#This Row],[time_taken]])/60</f>
        <v>8.75</v>
      </c>
      <c r="K6123" s="54">
        <f>DATE(YEAR(tbl_raw_data[[#This Row],[Date Actioned]]), MONTH(tbl_raw_data[[#This Row],[Date Actioned]]), DAY(tbl_raw_data[[#This Row],[Date Actioned]]))</f>
        <v>45167</v>
      </c>
      <c r="L6123" s="55" t="str">
        <f>UPPER(TEXT(tbl_raw_data[[#This Row],[Updated_date]],"MMMM"))</f>
        <v>AUGUST</v>
      </c>
      <c r="M6123" s="55" t="str">
        <f>UPPER("Week "&amp;IF(ROUNDUP(DAY(tbl_raw_data[[#This Row],[Updated_date]])/7,0)=5,4,ROUNDUP(DAY(tbl_raw_data[[#This Row],[Updated_date]])/7,0)))</f>
        <v>WEEK 4</v>
      </c>
      <c r="N6123" s="57" t="str">
        <f>UPPER(VLOOKUP(tbl_raw_data[[#This Row],[Analyst]],[1]setting!$A$1:$B$15,2,0))</f>
        <v>NITESH</v>
      </c>
      <c r="O6123" s="57" t="str">
        <f>UPPER(tbl_raw_data[[#This Row],[Outcome]])</f>
        <v>APPROVE</v>
      </c>
      <c r="P6123" s="57" t="str">
        <f>UPPER(tbl_raw_data[[#This Row],[Queue Name]])</f>
        <v>CONSUMER POST BUREAU</v>
      </c>
      <c r="Q6123" s="57" t="str">
        <f>IF(tbl_raw_data[[#This Row],[time_taken_in_mins]]&lt;=20,"SLA_MET","SLA_NOT_MET")</f>
        <v>SLA_MET</v>
      </c>
    </row>
    <row r="6124" spans="1:17" ht="15" customHeight="1" x14ac:dyDescent="0.25">
      <c r="A6124" s="17" t="s">
        <v>6801</v>
      </c>
      <c r="B6124" s="18">
        <v>45167.617928240739</v>
      </c>
      <c r="C6124" s="19">
        <v>45167.633703703701</v>
      </c>
      <c r="D6124" s="20" t="s">
        <v>13</v>
      </c>
      <c r="E6124" s="21" t="s">
        <v>28</v>
      </c>
      <c r="F6124" s="20" t="s">
        <v>10</v>
      </c>
      <c r="G6124" s="105" t="s">
        <v>67</v>
      </c>
      <c r="H61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4" s="48">
        <f>tbl_raw_data[[#This Row],[Date Actioned]]-tbl_raw_data[[#This Row],[Date Tagged]]</f>
        <v>1.5775462961755693E-2</v>
      </c>
      <c r="J6124" s="50">
        <f>HOUR(tbl_raw_data[[#This Row],[time_taken]])*60+MINUTE(tbl_raw_data[[#This Row],[time_taken]])+SECOND(tbl_raw_data[[#This Row],[time_taken]])/60</f>
        <v>22.716666666666665</v>
      </c>
      <c r="K6124" s="54">
        <f>DATE(YEAR(tbl_raw_data[[#This Row],[Date Actioned]]), MONTH(tbl_raw_data[[#This Row],[Date Actioned]]), DAY(tbl_raw_data[[#This Row],[Date Actioned]]))</f>
        <v>45167</v>
      </c>
      <c r="L6124" s="55" t="str">
        <f>UPPER(TEXT(tbl_raw_data[[#This Row],[Updated_date]],"MMMM"))</f>
        <v>AUGUST</v>
      </c>
      <c r="M6124" s="55" t="str">
        <f>UPPER("Week "&amp;IF(ROUNDUP(DAY(tbl_raw_data[[#This Row],[Updated_date]])/7,0)=5,4,ROUNDUP(DAY(tbl_raw_data[[#This Row],[Updated_date]])/7,0)))</f>
        <v>WEEK 4</v>
      </c>
      <c r="N6124" s="57" t="str">
        <f>UPPER(VLOOKUP(tbl_raw_data[[#This Row],[Analyst]],[1]setting!$A$1:$B$15,2,0))</f>
        <v>SAM</v>
      </c>
      <c r="O6124" s="57" t="str">
        <f>UPPER(tbl_raw_data[[#This Row],[Outcome]])</f>
        <v>APPROVE</v>
      </c>
      <c r="P6124" s="57" t="str">
        <f>UPPER(tbl_raw_data[[#This Row],[Queue Name]])</f>
        <v>CONSUMER EXISTING</v>
      </c>
      <c r="Q6124" s="57" t="str">
        <f>IF(tbl_raw_data[[#This Row],[time_taken_in_mins]]&lt;=20,"SLA_MET","SLA_NOT_MET")</f>
        <v>SLA_NOT_MET</v>
      </c>
    </row>
    <row r="6125" spans="1:17" ht="15" customHeight="1" x14ac:dyDescent="0.25">
      <c r="A6125" s="17" t="s">
        <v>5433</v>
      </c>
      <c r="B6125" s="18">
        <v>45167.619120370371</v>
      </c>
      <c r="C6125" s="19">
        <v>45167.629594907405</v>
      </c>
      <c r="D6125" s="20" t="s">
        <v>13</v>
      </c>
      <c r="E6125" s="21" t="s">
        <v>28</v>
      </c>
      <c r="F6125" s="20" t="s">
        <v>86</v>
      </c>
      <c r="G6125" s="105" t="s">
        <v>67</v>
      </c>
      <c r="H61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5" s="48">
        <f>tbl_raw_data[[#This Row],[Date Actioned]]-tbl_raw_data[[#This Row],[Date Tagged]]</f>
        <v>1.0474537033587694E-2</v>
      </c>
      <c r="J6125" s="50">
        <f>HOUR(tbl_raw_data[[#This Row],[time_taken]])*60+MINUTE(tbl_raw_data[[#This Row],[time_taken]])+SECOND(tbl_raw_data[[#This Row],[time_taken]])/60</f>
        <v>15.083333333333334</v>
      </c>
      <c r="K6125" s="54">
        <f>DATE(YEAR(tbl_raw_data[[#This Row],[Date Actioned]]), MONTH(tbl_raw_data[[#This Row],[Date Actioned]]), DAY(tbl_raw_data[[#This Row],[Date Actioned]]))</f>
        <v>45167</v>
      </c>
      <c r="L6125" s="55" t="str">
        <f>UPPER(TEXT(tbl_raw_data[[#This Row],[Updated_date]],"MMMM"))</f>
        <v>AUGUST</v>
      </c>
      <c r="M6125" s="55" t="str">
        <f>UPPER("Week "&amp;IF(ROUNDUP(DAY(tbl_raw_data[[#This Row],[Updated_date]])/7,0)=5,4,ROUNDUP(DAY(tbl_raw_data[[#This Row],[Updated_date]])/7,0)))</f>
        <v>WEEK 4</v>
      </c>
      <c r="N6125" s="57" t="str">
        <f>UPPER(VLOOKUP(tbl_raw_data[[#This Row],[Analyst]],[1]setting!$A$1:$B$15,2,0))</f>
        <v>ASIF</v>
      </c>
      <c r="O6125" s="57" t="str">
        <f>UPPER(tbl_raw_data[[#This Row],[Outcome]])</f>
        <v>APPROVE</v>
      </c>
      <c r="P6125" s="57" t="str">
        <f>UPPER(tbl_raw_data[[#This Row],[Queue Name]])</f>
        <v>CONSUMER EXISTING</v>
      </c>
      <c r="Q6125" s="57" t="str">
        <f>IF(tbl_raw_data[[#This Row],[time_taken_in_mins]]&lt;=20,"SLA_MET","SLA_NOT_MET")</f>
        <v>SLA_MET</v>
      </c>
    </row>
    <row r="6126" spans="1:17" ht="15" customHeight="1" x14ac:dyDescent="0.25">
      <c r="A6126" s="17" t="s">
        <v>2669</v>
      </c>
      <c r="B6126" s="18">
        <v>45167.619687500002</v>
      </c>
      <c r="C6126" s="19">
        <v>45167.625567129631</v>
      </c>
      <c r="D6126" s="20" t="s">
        <v>29</v>
      </c>
      <c r="E6126" s="21" t="s">
        <v>28</v>
      </c>
      <c r="F6126" s="20" t="s">
        <v>168</v>
      </c>
      <c r="G6126" s="105"/>
      <c r="H61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26" s="48">
        <f>tbl_raw_data[[#This Row],[Date Actioned]]-tbl_raw_data[[#This Row],[Date Tagged]]</f>
        <v>5.8796296289074235E-3</v>
      </c>
      <c r="J6126" s="50">
        <f>HOUR(tbl_raw_data[[#This Row],[time_taken]])*60+MINUTE(tbl_raw_data[[#This Row],[time_taken]])+SECOND(tbl_raw_data[[#This Row],[time_taken]])/60</f>
        <v>8.4666666666666668</v>
      </c>
      <c r="K6126" s="54">
        <f>DATE(YEAR(tbl_raw_data[[#This Row],[Date Actioned]]), MONTH(tbl_raw_data[[#This Row],[Date Actioned]]), DAY(tbl_raw_data[[#This Row],[Date Actioned]]))</f>
        <v>45167</v>
      </c>
      <c r="L6126" s="55" t="str">
        <f>UPPER(TEXT(tbl_raw_data[[#This Row],[Updated_date]],"MMMM"))</f>
        <v>AUGUST</v>
      </c>
      <c r="M6126" s="55" t="str">
        <f>UPPER("Week "&amp;IF(ROUNDUP(DAY(tbl_raw_data[[#This Row],[Updated_date]])/7,0)=5,4,ROUNDUP(DAY(tbl_raw_data[[#This Row],[Updated_date]])/7,0)))</f>
        <v>WEEK 4</v>
      </c>
      <c r="N6126" s="57" t="str">
        <f>UPPER(VLOOKUP(tbl_raw_data[[#This Row],[Analyst]],[1]setting!$A$1:$B$15,2,0))</f>
        <v>MERCEDES</v>
      </c>
      <c r="O6126" s="57" t="str">
        <f>UPPER(tbl_raw_data[[#This Row],[Outcome]])</f>
        <v>APPROVE</v>
      </c>
      <c r="P6126" s="57" t="str">
        <f>UPPER(tbl_raw_data[[#This Row],[Queue Name]])</f>
        <v>CONSUMER EXISTING</v>
      </c>
      <c r="Q6126" s="57" t="str">
        <f>IF(tbl_raw_data[[#This Row],[time_taken_in_mins]]&lt;=20,"SLA_MET","SLA_NOT_MET")</f>
        <v>SLA_MET</v>
      </c>
    </row>
    <row r="6127" spans="1:17" ht="15" customHeight="1" x14ac:dyDescent="0.25">
      <c r="A6127" s="17" t="s">
        <v>4856</v>
      </c>
      <c r="B6127" s="18">
        <v>45167.620729166665</v>
      </c>
      <c r="C6127" s="19">
        <v>45167.629918981482</v>
      </c>
      <c r="D6127" s="20" t="s">
        <v>29</v>
      </c>
      <c r="E6127" s="21" t="s">
        <v>28</v>
      </c>
      <c r="F6127" s="20" t="s">
        <v>455</v>
      </c>
      <c r="G6127" s="105"/>
      <c r="H61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27" s="48">
        <f>tbl_raw_data[[#This Row],[Date Actioned]]-tbl_raw_data[[#This Row],[Date Tagged]]</f>
        <v>9.189814816636499E-3</v>
      </c>
      <c r="J6127" s="50">
        <f>HOUR(tbl_raw_data[[#This Row],[time_taken]])*60+MINUTE(tbl_raw_data[[#This Row],[time_taken]])+SECOND(tbl_raw_data[[#This Row],[time_taken]])/60</f>
        <v>13.233333333333333</v>
      </c>
      <c r="K6127" s="54">
        <f>DATE(YEAR(tbl_raw_data[[#This Row],[Date Actioned]]), MONTH(tbl_raw_data[[#This Row],[Date Actioned]]), DAY(tbl_raw_data[[#This Row],[Date Actioned]]))</f>
        <v>45167</v>
      </c>
      <c r="L6127" s="55" t="str">
        <f>UPPER(TEXT(tbl_raw_data[[#This Row],[Updated_date]],"MMMM"))</f>
        <v>AUGUST</v>
      </c>
      <c r="M6127" s="55" t="str">
        <f>UPPER("Week "&amp;IF(ROUNDUP(DAY(tbl_raw_data[[#This Row],[Updated_date]])/7,0)=5,4,ROUNDUP(DAY(tbl_raw_data[[#This Row],[Updated_date]])/7,0)))</f>
        <v>WEEK 4</v>
      </c>
      <c r="N6127" s="57" t="str">
        <f>UPPER(VLOOKUP(tbl_raw_data[[#This Row],[Analyst]],[1]setting!$A$1:$B$15,2,0))</f>
        <v>ROHAN</v>
      </c>
      <c r="O6127" s="57" t="str">
        <f>UPPER(tbl_raw_data[[#This Row],[Outcome]])</f>
        <v>APPROVE</v>
      </c>
      <c r="P6127" s="57" t="str">
        <f>UPPER(tbl_raw_data[[#This Row],[Queue Name]])</f>
        <v>CONSUMER EXISTING</v>
      </c>
      <c r="Q6127" s="57" t="str">
        <f>IF(tbl_raw_data[[#This Row],[time_taken_in_mins]]&lt;=20,"SLA_MET","SLA_NOT_MET")</f>
        <v>SLA_MET</v>
      </c>
    </row>
    <row r="6128" spans="1:17" ht="15" customHeight="1" x14ac:dyDescent="0.25">
      <c r="A6128" s="17" t="s">
        <v>4343</v>
      </c>
      <c r="B6128" s="18">
        <v>45167.621076388888</v>
      </c>
      <c r="C6128" s="19">
        <v>45167.629363425927</v>
      </c>
      <c r="D6128" s="20" t="s">
        <v>13</v>
      </c>
      <c r="E6128" s="21" t="s">
        <v>9</v>
      </c>
      <c r="F6128" s="20" t="s">
        <v>109</v>
      </c>
      <c r="G6128" s="105" t="s">
        <v>29</v>
      </c>
      <c r="H61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28" s="48">
        <f>tbl_raw_data[[#This Row],[Date Actioned]]-tbl_raw_data[[#This Row],[Date Tagged]]</f>
        <v>8.2870370388263837E-3</v>
      </c>
      <c r="J6128" s="50">
        <f>HOUR(tbl_raw_data[[#This Row],[time_taken]])*60+MINUTE(tbl_raw_data[[#This Row],[time_taken]])+SECOND(tbl_raw_data[[#This Row],[time_taken]])/60</f>
        <v>11.933333333333334</v>
      </c>
      <c r="K6128" s="54">
        <f>DATE(YEAR(tbl_raw_data[[#This Row],[Date Actioned]]), MONTH(tbl_raw_data[[#This Row],[Date Actioned]]), DAY(tbl_raw_data[[#This Row],[Date Actioned]]))</f>
        <v>45167</v>
      </c>
      <c r="L6128" s="55" t="str">
        <f>UPPER(TEXT(tbl_raw_data[[#This Row],[Updated_date]],"MMMM"))</f>
        <v>AUGUST</v>
      </c>
      <c r="M6128" s="55" t="str">
        <f>UPPER("Week "&amp;IF(ROUNDUP(DAY(tbl_raw_data[[#This Row],[Updated_date]])/7,0)=5,4,ROUNDUP(DAY(tbl_raw_data[[#This Row],[Updated_date]])/7,0)))</f>
        <v>WEEK 4</v>
      </c>
      <c r="N6128" s="57" t="str">
        <f>UPPER(VLOOKUP(tbl_raw_data[[#This Row],[Analyst]],[1]setting!$A$1:$B$15,2,0))</f>
        <v>NAVED</v>
      </c>
      <c r="O6128" s="57" t="str">
        <f>UPPER(tbl_raw_data[[#This Row],[Outcome]])</f>
        <v>APPROVE</v>
      </c>
      <c r="P6128" s="57" t="str">
        <f>UPPER(tbl_raw_data[[#This Row],[Queue Name]])</f>
        <v>CONSUMER PRE BUREAU</v>
      </c>
      <c r="Q6128" s="57" t="str">
        <f>IF(tbl_raw_data[[#This Row],[time_taken_in_mins]]&lt;=20,"SLA_MET","SLA_NOT_MET")</f>
        <v>SLA_MET</v>
      </c>
    </row>
    <row r="6129" spans="1:17" ht="15" customHeight="1" x14ac:dyDescent="0.25">
      <c r="A6129" s="17" t="s">
        <v>3574</v>
      </c>
      <c r="B6129" s="18">
        <v>45167.621111111112</v>
      </c>
      <c r="C6129" s="19">
        <v>45167.628229166665</v>
      </c>
      <c r="D6129" s="20" t="s">
        <v>8</v>
      </c>
      <c r="E6129" s="21" t="s">
        <v>41</v>
      </c>
      <c r="F6129" s="20" t="s">
        <v>73</v>
      </c>
      <c r="G6129" s="105" t="s">
        <v>3572</v>
      </c>
      <c r="H61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6129" s="48">
        <f>tbl_raw_data[[#This Row],[Date Actioned]]-tbl_raw_data[[#This Row],[Date Tagged]]</f>
        <v>7.1180555532919243E-3</v>
      </c>
      <c r="J6129" s="50">
        <f>HOUR(tbl_raw_data[[#This Row],[time_taken]])*60+MINUTE(tbl_raw_data[[#This Row],[time_taken]])+SECOND(tbl_raw_data[[#This Row],[time_taken]])/60</f>
        <v>10.25</v>
      </c>
      <c r="K6129" s="54">
        <f>DATE(YEAR(tbl_raw_data[[#This Row],[Date Actioned]]), MONTH(tbl_raw_data[[#This Row],[Date Actioned]]), DAY(tbl_raw_data[[#This Row],[Date Actioned]]))</f>
        <v>45167</v>
      </c>
      <c r="L6129" s="55" t="str">
        <f>UPPER(TEXT(tbl_raw_data[[#This Row],[Updated_date]],"MMMM"))</f>
        <v>AUGUST</v>
      </c>
      <c r="M6129" s="55" t="str">
        <f>UPPER("Week "&amp;IF(ROUNDUP(DAY(tbl_raw_data[[#This Row],[Updated_date]])/7,0)=5,4,ROUNDUP(DAY(tbl_raw_data[[#This Row],[Updated_date]])/7,0)))</f>
        <v>WEEK 4</v>
      </c>
      <c r="N6129" s="57" t="str">
        <f>UPPER(VLOOKUP(tbl_raw_data[[#This Row],[Analyst]],[1]setting!$A$1:$B$15,2,0))</f>
        <v>SHAHID</v>
      </c>
      <c r="O6129" s="57" t="str">
        <f>UPPER(tbl_raw_data[[#This Row],[Outcome]])</f>
        <v>WITHDRAW</v>
      </c>
      <c r="P6129" s="57" t="str">
        <f>UPPER(tbl_raw_data[[#This Row],[Queue Name]])</f>
        <v>CONSUMER POST BUREAU</v>
      </c>
      <c r="Q6129" s="57" t="str">
        <f>IF(tbl_raw_data[[#This Row],[time_taken_in_mins]]&lt;=20,"SLA_MET","SLA_NOT_MET")</f>
        <v>SLA_MET</v>
      </c>
    </row>
    <row r="6130" spans="1:17" ht="15" customHeight="1" x14ac:dyDescent="0.25">
      <c r="A6130" s="17" t="s">
        <v>5414</v>
      </c>
      <c r="B6130" s="18">
        <v>45167.621874999997</v>
      </c>
      <c r="C6130" s="19">
        <v>45167.632280092592</v>
      </c>
      <c r="D6130" s="20" t="s">
        <v>13</v>
      </c>
      <c r="E6130" s="21" t="s">
        <v>9</v>
      </c>
      <c r="F6130" s="20" t="s">
        <v>42</v>
      </c>
      <c r="G6130" s="105" t="s">
        <v>29</v>
      </c>
      <c r="H61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0" s="48">
        <f>tbl_raw_data[[#This Row],[Date Actioned]]-tbl_raw_data[[#This Row],[Date Tagged]]</f>
        <v>1.0405092594737653E-2</v>
      </c>
      <c r="J6130" s="50">
        <f>HOUR(tbl_raw_data[[#This Row],[time_taken]])*60+MINUTE(tbl_raw_data[[#This Row],[time_taken]])+SECOND(tbl_raw_data[[#This Row],[time_taken]])/60</f>
        <v>14.983333333333333</v>
      </c>
      <c r="K6130" s="54">
        <f>DATE(YEAR(tbl_raw_data[[#This Row],[Date Actioned]]), MONTH(tbl_raw_data[[#This Row],[Date Actioned]]), DAY(tbl_raw_data[[#This Row],[Date Actioned]]))</f>
        <v>45167</v>
      </c>
      <c r="L6130" s="55" t="str">
        <f>UPPER(TEXT(tbl_raw_data[[#This Row],[Updated_date]],"MMMM"))</f>
        <v>AUGUST</v>
      </c>
      <c r="M6130" s="55" t="str">
        <f>UPPER("Week "&amp;IF(ROUNDUP(DAY(tbl_raw_data[[#This Row],[Updated_date]])/7,0)=5,4,ROUNDUP(DAY(tbl_raw_data[[#This Row],[Updated_date]])/7,0)))</f>
        <v>WEEK 4</v>
      </c>
      <c r="N6130" s="57" t="str">
        <f>UPPER(VLOOKUP(tbl_raw_data[[#This Row],[Analyst]],[1]setting!$A$1:$B$15,2,0))</f>
        <v>NITESH</v>
      </c>
      <c r="O6130" s="57" t="str">
        <f>UPPER(tbl_raw_data[[#This Row],[Outcome]])</f>
        <v>APPROVE</v>
      </c>
      <c r="P6130" s="57" t="str">
        <f>UPPER(tbl_raw_data[[#This Row],[Queue Name]])</f>
        <v>CONSUMER PRE BUREAU</v>
      </c>
      <c r="Q6130" s="57" t="str">
        <f>IF(tbl_raw_data[[#This Row],[time_taken_in_mins]]&lt;=20,"SLA_MET","SLA_NOT_MET")</f>
        <v>SLA_MET</v>
      </c>
    </row>
    <row r="6131" spans="1:17" ht="15" customHeight="1" x14ac:dyDescent="0.25">
      <c r="A6131" s="17" t="s">
        <v>4922</v>
      </c>
      <c r="B6131" s="18">
        <v>45167.624525462961</v>
      </c>
      <c r="C6131" s="19">
        <v>45167.63380787037</v>
      </c>
      <c r="D6131" s="20" t="s">
        <v>40</v>
      </c>
      <c r="E6131" s="21" t="s">
        <v>41</v>
      </c>
      <c r="F6131" s="20" t="s">
        <v>168</v>
      </c>
      <c r="G6131" s="105"/>
      <c r="H61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31" s="48">
        <f>tbl_raw_data[[#This Row],[Date Actioned]]-tbl_raw_data[[#This Row],[Date Tagged]]</f>
        <v>9.2824074090458453E-3</v>
      </c>
      <c r="J6131" s="50">
        <f>HOUR(tbl_raw_data[[#This Row],[time_taken]])*60+MINUTE(tbl_raw_data[[#This Row],[time_taken]])+SECOND(tbl_raw_data[[#This Row],[time_taken]])/60</f>
        <v>13.366666666666667</v>
      </c>
      <c r="K6131" s="54">
        <f>DATE(YEAR(tbl_raw_data[[#This Row],[Date Actioned]]), MONTH(tbl_raw_data[[#This Row],[Date Actioned]]), DAY(tbl_raw_data[[#This Row],[Date Actioned]]))</f>
        <v>45167</v>
      </c>
      <c r="L6131" s="55" t="str">
        <f>UPPER(TEXT(tbl_raw_data[[#This Row],[Updated_date]],"MMMM"))</f>
        <v>AUGUST</v>
      </c>
      <c r="M6131" s="55" t="str">
        <f>UPPER("Week "&amp;IF(ROUNDUP(DAY(tbl_raw_data[[#This Row],[Updated_date]])/7,0)=5,4,ROUNDUP(DAY(tbl_raw_data[[#This Row],[Updated_date]])/7,0)))</f>
        <v>WEEK 4</v>
      </c>
      <c r="N6131" s="57" t="str">
        <f>UPPER(VLOOKUP(tbl_raw_data[[#This Row],[Analyst]],[1]setting!$A$1:$B$15,2,0))</f>
        <v>MERCEDES</v>
      </c>
      <c r="O6131" s="57" t="str">
        <f>UPPER(tbl_raw_data[[#This Row],[Outcome]])</f>
        <v>WITHDRAW</v>
      </c>
      <c r="P6131" s="57" t="str">
        <f>UPPER(tbl_raw_data[[#This Row],[Queue Name]])</f>
        <v>CONSUMER POST BUREAU</v>
      </c>
      <c r="Q6131" s="57" t="str">
        <f>IF(tbl_raw_data[[#This Row],[time_taken_in_mins]]&lt;=20,"SLA_MET","SLA_NOT_MET")</f>
        <v>SLA_MET</v>
      </c>
    </row>
    <row r="6132" spans="1:17" x14ac:dyDescent="0.25">
      <c r="A6132" s="17" t="s">
        <v>3967</v>
      </c>
      <c r="B6132" s="18">
        <v>45167.624930555554</v>
      </c>
      <c r="C6132" s="19">
        <v>45167.632604166669</v>
      </c>
      <c r="D6132" s="20" t="s">
        <v>8</v>
      </c>
      <c r="E6132" s="21" t="s">
        <v>28</v>
      </c>
      <c r="F6132" s="20" t="s">
        <v>73</v>
      </c>
      <c r="G6132" s="105" t="s">
        <v>172</v>
      </c>
      <c r="H61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132" s="48">
        <f>tbl_raw_data[[#This Row],[Date Actioned]]-tbl_raw_data[[#This Row],[Date Tagged]]</f>
        <v>7.6736111150239594E-3</v>
      </c>
      <c r="J6132" s="50">
        <f>HOUR(tbl_raw_data[[#This Row],[time_taken]])*60+MINUTE(tbl_raw_data[[#This Row],[time_taken]])+SECOND(tbl_raw_data[[#This Row],[time_taken]])/60</f>
        <v>11.05</v>
      </c>
      <c r="K6132" s="54">
        <f>DATE(YEAR(tbl_raw_data[[#This Row],[Date Actioned]]), MONTH(tbl_raw_data[[#This Row],[Date Actioned]]), DAY(tbl_raw_data[[#This Row],[Date Actioned]]))</f>
        <v>45167</v>
      </c>
      <c r="L6132" s="55" t="str">
        <f>UPPER(TEXT(tbl_raw_data[[#This Row],[Updated_date]],"MMMM"))</f>
        <v>AUGUST</v>
      </c>
      <c r="M6132" s="55" t="str">
        <f>UPPER("Week "&amp;IF(ROUNDUP(DAY(tbl_raw_data[[#This Row],[Updated_date]])/7,0)=5,4,ROUNDUP(DAY(tbl_raw_data[[#This Row],[Updated_date]])/7,0)))</f>
        <v>WEEK 4</v>
      </c>
      <c r="N6132" s="57" t="str">
        <f>UPPER(VLOOKUP(tbl_raw_data[[#This Row],[Analyst]],[1]setting!$A$1:$B$15,2,0))</f>
        <v>SHAHID</v>
      </c>
      <c r="O6132" s="57" t="str">
        <f>UPPER(tbl_raw_data[[#This Row],[Outcome]])</f>
        <v>WITHDRAW</v>
      </c>
      <c r="P6132" s="57" t="str">
        <f>UPPER(tbl_raw_data[[#This Row],[Queue Name]])</f>
        <v>CONSUMER EXISTING</v>
      </c>
      <c r="Q6132" s="57" t="str">
        <f>IF(tbl_raw_data[[#This Row],[time_taken_in_mins]]&lt;=20,"SLA_MET","SLA_NOT_MET")</f>
        <v>SLA_MET</v>
      </c>
    </row>
    <row r="6133" spans="1:17" ht="15" customHeight="1" x14ac:dyDescent="0.25">
      <c r="A6133" s="35" t="s">
        <v>2208</v>
      </c>
      <c r="B6133" s="36">
        <v>45167.631747685184</v>
      </c>
      <c r="C6133" s="37">
        <v>45167.637106481481</v>
      </c>
      <c r="D6133" s="38" t="s">
        <v>13</v>
      </c>
      <c r="E6133" s="39" t="s">
        <v>9</v>
      </c>
      <c r="F6133" s="38" t="s">
        <v>109</v>
      </c>
      <c r="G6133" s="118" t="s">
        <v>29</v>
      </c>
      <c r="H61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3" s="48">
        <f>tbl_raw_data[[#This Row],[Date Actioned]]-tbl_raw_data[[#This Row],[Date Tagged]]</f>
        <v>5.3587962975143455E-3</v>
      </c>
      <c r="J6133" s="50">
        <f>HOUR(tbl_raw_data[[#This Row],[time_taken]])*60+MINUTE(tbl_raw_data[[#This Row],[time_taken]])+SECOND(tbl_raw_data[[#This Row],[time_taken]])/60</f>
        <v>7.7166666666666668</v>
      </c>
      <c r="K6133" s="54">
        <f>DATE(YEAR(tbl_raw_data[[#This Row],[Date Actioned]]), MONTH(tbl_raw_data[[#This Row],[Date Actioned]]), DAY(tbl_raw_data[[#This Row],[Date Actioned]]))</f>
        <v>45167</v>
      </c>
      <c r="L6133" s="55" t="str">
        <f>UPPER(TEXT(tbl_raw_data[[#This Row],[Updated_date]],"MMMM"))</f>
        <v>AUGUST</v>
      </c>
      <c r="M6133" s="55" t="str">
        <f>UPPER("Week "&amp;IF(ROUNDUP(DAY(tbl_raw_data[[#This Row],[Updated_date]])/7,0)=5,4,ROUNDUP(DAY(tbl_raw_data[[#This Row],[Updated_date]])/7,0)))</f>
        <v>WEEK 4</v>
      </c>
      <c r="N6133" s="57" t="str">
        <f>UPPER(VLOOKUP(tbl_raw_data[[#This Row],[Analyst]],[1]setting!$A$1:$B$15,2,0))</f>
        <v>NAVED</v>
      </c>
      <c r="O6133" s="57" t="str">
        <f>UPPER(tbl_raw_data[[#This Row],[Outcome]])</f>
        <v>APPROVE</v>
      </c>
      <c r="P6133" s="57" t="str">
        <f>UPPER(tbl_raw_data[[#This Row],[Queue Name]])</f>
        <v>CONSUMER PRE BUREAU</v>
      </c>
      <c r="Q6133" s="57" t="str">
        <f>IF(tbl_raw_data[[#This Row],[time_taken_in_mins]]&lt;=20,"SLA_MET","SLA_NOT_MET")</f>
        <v>SLA_MET</v>
      </c>
    </row>
    <row r="6134" spans="1:17" ht="15" customHeight="1" x14ac:dyDescent="0.25">
      <c r="A6134" s="17" t="s">
        <v>1516</v>
      </c>
      <c r="B6134" s="18">
        <v>45167.639756944445</v>
      </c>
      <c r="C6134" s="19">
        <v>45167.644224537034</v>
      </c>
      <c r="D6134" s="20" t="s">
        <v>8</v>
      </c>
      <c r="E6134" s="21" t="s">
        <v>9</v>
      </c>
      <c r="F6134" s="20" t="s">
        <v>73</v>
      </c>
      <c r="G6134" s="105" t="s">
        <v>1515</v>
      </c>
      <c r="H61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34" s="48">
        <f>tbl_raw_data[[#This Row],[Date Actioned]]-tbl_raw_data[[#This Row],[Date Tagged]]</f>
        <v>4.4675925892079249E-3</v>
      </c>
      <c r="J6134" s="50">
        <f>HOUR(tbl_raw_data[[#This Row],[time_taken]])*60+MINUTE(tbl_raw_data[[#This Row],[time_taken]])+SECOND(tbl_raw_data[[#This Row],[time_taken]])/60</f>
        <v>6.4333333333333336</v>
      </c>
      <c r="K6134" s="54">
        <f>DATE(YEAR(tbl_raw_data[[#This Row],[Date Actioned]]), MONTH(tbl_raw_data[[#This Row],[Date Actioned]]), DAY(tbl_raw_data[[#This Row],[Date Actioned]]))</f>
        <v>45167</v>
      </c>
      <c r="L6134" s="55" t="str">
        <f>UPPER(TEXT(tbl_raw_data[[#This Row],[Updated_date]],"MMMM"))</f>
        <v>AUGUST</v>
      </c>
      <c r="M6134" s="55" t="str">
        <f>UPPER("Week "&amp;IF(ROUNDUP(DAY(tbl_raw_data[[#This Row],[Updated_date]])/7,0)=5,4,ROUNDUP(DAY(tbl_raw_data[[#This Row],[Updated_date]])/7,0)))</f>
        <v>WEEK 4</v>
      </c>
      <c r="N6134" s="57" t="str">
        <f>UPPER(VLOOKUP(tbl_raw_data[[#This Row],[Analyst]],[1]setting!$A$1:$B$15,2,0))</f>
        <v>SHAHID</v>
      </c>
      <c r="O6134" s="57" t="str">
        <f>UPPER(tbl_raw_data[[#This Row],[Outcome]])</f>
        <v>WITHDRAW</v>
      </c>
      <c r="P6134" s="57" t="str">
        <f>UPPER(tbl_raw_data[[#This Row],[Queue Name]])</f>
        <v>CONSUMER PRE BUREAU</v>
      </c>
      <c r="Q6134" s="57" t="str">
        <f>IF(tbl_raw_data[[#This Row],[time_taken_in_mins]]&lt;=20,"SLA_MET","SLA_NOT_MET")</f>
        <v>SLA_MET</v>
      </c>
    </row>
    <row r="6135" spans="1:17" ht="15" customHeight="1" x14ac:dyDescent="0.25">
      <c r="A6135" s="17" t="s">
        <v>3423</v>
      </c>
      <c r="B6135" s="18">
        <v>45167.643819444442</v>
      </c>
      <c r="C6135" s="19">
        <v>45167.650763888887</v>
      </c>
      <c r="D6135" s="20" t="s">
        <v>13</v>
      </c>
      <c r="E6135" s="21" t="s">
        <v>28</v>
      </c>
      <c r="F6135" s="20" t="s">
        <v>109</v>
      </c>
      <c r="G6135" s="105" t="s">
        <v>29</v>
      </c>
      <c r="H61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5" s="48">
        <f>tbl_raw_data[[#This Row],[Date Actioned]]-tbl_raw_data[[#This Row],[Date Tagged]]</f>
        <v>6.9444444452528842E-3</v>
      </c>
      <c r="J6135" s="50">
        <f>HOUR(tbl_raw_data[[#This Row],[time_taken]])*60+MINUTE(tbl_raw_data[[#This Row],[time_taken]])+SECOND(tbl_raw_data[[#This Row],[time_taken]])/60</f>
        <v>10</v>
      </c>
      <c r="K6135" s="54">
        <f>DATE(YEAR(tbl_raw_data[[#This Row],[Date Actioned]]), MONTH(tbl_raw_data[[#This Row],[Date Actioned]]), DAY(tbl_raw_data[[#This Row],[Date Actioned]]))</f>
        <v>45167</v>
      </c>
      <c r="L6135" s="55" t="str">
        <f>UPPER(TEXT(tbl_raw_data[[#This Row],[Updated_date]],"MMMM"))</f>
        <v>AUGUST</v>
      </c>
      <c r="M6135" s="55" t="str">
        <f>UPPER("Week "&amp;IF(ROUNDUP(DAY(tbl_raw_data[[#This Row],[Updated_date]])/7,0)=5,4,ROUNDUP(DAY(tbl_raw_data[[#This Row],[Updated_date]])/7,0)))</f>
        <v>WEEK 4</v>
      </c>
      <c r="N6135" s="57" t="str">
        <f>UPPER(VLOOKUP(tbl_raw_data[[#This Row],[Analyst]],[1]setting!$A$1:$B$15,2,0))</f>
        <v>NAVED</v>
      </c>
      <c r="O6135" s="57" t="str">
        <f>UPPER(tbl_raw_data[[#This Row],[Outcome]])</f>
        <v>APPROVE</v>
      </c>
      <c r="P6135" s="57" t="str">
        <f>UPPER(tbl_raw_data[[#This Row],[Queue Name]])</f>
        <v>CONSUMER EXISTING</v>
      </c>
      <c r="Q6135" s="57" t="str">
        <f>IF(tbl_raw_data[[#This Row],[time_taken_in_mins]]&lt;=20,"SLA_MET","SLA_NOT_MET")</f>
        <v>SLA_MET</v>
      </c>
    </row>
    <row r="6136" spans="1:17" ht="15" customHeight="1" x14ac:dyDescent="0.25">
      <c r="A6136" s="17" t="s">
        <v>840</v>
      </c>
      <c r="B6136" s="18">
        <v>45167.644756944443</v>
      </c>
      <c r="C6136" s="19">
        <v>45167.6481712963</v>
      </c>
      <c r="D6136" s="20" t="s">
        <v>13</v>
      </c>
      <c r="E6136" s="21" t="s">
        <v>28</v>
      </c>
      <c r="F6136" s="20" t="s">
        <v>73</v>
      </c>
      <c r="G6136" s="105" t="s">
        <v>29</v>
      </c>
      <c r="H61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6" s="48">
        <f>tbl_raw_data[[#This Row],[Date Actioned]]-tbl_raw_data[[#This Row],[Date Tagged]]</f>
        <v>3.4143518569180742E-3</v>
      </c>
      <c r="J6136" s="50">
        <f>HOUR(tbl_raw_data[[#This Row],[time_taken]])*60+MINUTE(tbl_raw_data[[#This Row],[time_taken]])+SECOND(tbl_raw_data[[#This Row],[time_taken]])/60</f>
        <v>4.916666666666667</v>
      </c>
      <c r="K6136" s="54">
        <f>DATE(YEAR(tbl_raw_data[[#This Row],[Date Actioned]]), MONTH(tbl_raw_data[[#This Row],[Date Actioned]]), DAY(tbl_raw_data[[#This Row],[Date Actioned]]))</f>
        <v>45167</v>
      </c>
      <c r="L6136" s="55" t="str">
        <f>UPPER(TEXT(tbl_raw_data[[#This Row],[Updated_date]],"MMMM"))</f>
        <v>AUGUST</v>
      </c>
      <c r="M6136" s="55" t="str">
        <f>UPPER("Week "&amp;IF(ROUNDUP(DAY(tbl_raw_data[[#This Row],[Updated_date]])/7,0)=5,4,ROUNDUP(DAY(tbl_raw_data[[#This Row],[Updated_date]])/7,0)))</f>
        <v>WEEK 4</v>
      </c>
      <c r="N6136" s="57" t="str">
        <f>UPPER(VLOOKUP(tbl_raw_data[[#This Row],[Analyst]],[1]setting!$A$1:$B$15,2,0))</f>
        <v>SHAHID</v>
      </c>
      <c r="O6136" s="57" t="str">
        <f>UPPER(tbl_raw_data[[#This Row],[Outcome]])</f>
        <v>APPROVE</v>
      </c>
      <c r="P6136" s="57" t="str">
        <f>UPPER(tbl_raw_data[[#This Row],[Queue Name]])</f>
        <v>CONSUMER EXISTING</v>
      </c>
      <c r="Q6136" s="57" t="str">
        <f>IF(tbl_raw_data[[#This Row],[time_taken_in_mins]]&lt;=20,"SLA_MET","SLA_NOT_MET")</f>
        <v>SLA_MET</v>
      </c>
    </row>
    <row r="6137" spans="1:17" ht="15" customHeight="1" x14ac:dyDescent="0.25">
      <c r="A6137" s="17" t="s">
        <v>2038</v>
      </c>
      <c r="B6137" s="18">
        <v>45167.645439814813</v>
      </c>
      <c r="C6137" s="19">
        <v>45167.650543981479</v>
      </c>
      <c r="D6137" s="20" t="s">
        <v>13</v>
      </c>
      <c r="E6137" s="21" t="s">
        <v>28</v>
      </c>
      <c r="F6137" s="20" t="s">
        <v>10</v>
      </c>
      <c r="G6137" s="105" t="s">
        <v>53</v>
      </c>
      <c r="H61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37" s="48">
        <f>tbl_raw_data[[#This Row],[Date Actioned]]-tbl_raw_data[[#This Row],[Date Tagged]]</f>
        <v>5.1041666665696539E-3</v>
      </c>
      <c r="J6137" s="50">
        <f>HOUR(tbl_raw_data[[#This Row],[time_taken]])*60+MINUTE(tbl_raw_data[[#This Row],[time_taken]])+SECOND(tbl_raw_data[[#This Row],[time_taken]])/60</f>
        <v>7.35</v>
      </c>
      <c r="K6137" s="54">
        <f>DATE(YEAR(tbl_raw_data[[#This Row],[Date Actioned]]), MONTH(tbl_raw_data[[#This Row],[Date Actioned]]), DAY(tbl_raw_data[[#This Row],[Date Actioned]]))</f>
        <v>45167</v>
      </c>
      <c r="L6137" s="55" t="str">
        <f>UPPER(TEXT(tbl_raw_data[[#This Row],[Updated_date]],"MMMM"))</f>
        <v>AUGUST</v>
      </c>
      <c r="M6137" s="55" t="str">
        <f>UPPER("Week "&amp;IF(ROUNDUP(DAY(tbl_raw_data[[#This Row],[Updated_date]])/7,0)=5,4,ROUNDUP(DAY(tbl_raw_data[[#This Row],[Updated_date]])/7,0)))</f>
        <v>WEEK 4</v>
      </c>
      <c r="N6137" s="57" t="str">
        <f>UPPER(VLOOKUP(tbl_raw_data[[#This Row],[Analyst]],[1]setting!$A$1:$B$15,2,0))</f>
        <v>SAM</v>
      </c>
      <c r="O6137" s="57" t="str">
        <f>UPPER(tbl_raw_data[[#This Row],[Outcome]])</f>
        <v>APPROVE</v>
      </c>
      <c r="P6137" s="57" t="str">
        <f>UPPER(tbl_raw_data[[#This Row],[Queue Name]])</f>
        <v>CONSUMER EXISTING</v>
      </c>
      <c r="Q6137" s="57" t="str">
        <f>IF(tbl_raw_data[[#This Row],[time_taken_in_mins]]&lt;=20,"SLA_MET","SLA_NOT_MET")</f>
        <v>SLA_MET</v>
      </c>
    </row>
    <row r="6138" spans="1:17" ht="15" customHeight="1" x14ac:dyDescent="0.25">
      <c r="A6138" s="17" t="s">
        <v>6337</v>
      </c>
      <c r="B6138" s="18">
        <v>45167.648495370369</v>
      </c>
      <c r="C6138" s="19">
        <v>45167.661469907405</v>
      </c>
      <c r="D6138" s="20" t="s">
        <v>29</v>
      </c>
      <c r="E6138" s="21" t="s">
        <v>41</v>
      </c>
      <c r="F6138" s="20" t="s">
        <v>455</v>
      </c>
      <c r="G6138" s="105"/>
      <c r="H61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38" s="48">
        <f>tbl_raw_data[[#This Row],[Date Actioned]]-tbl_raw_data[[#This Row],[Date Tagged]]</f>
        <v>1.2974537035916001E-2</v>
      </c>
      <c r="J6138" s="50">
        <f>HOUR(tbl_raw_data[[#This Row],[time_taken]])*60+MINUTE(tbl_raw_data[[#This Row],[time_taken]])+SECOND(tbl_raw_data[[#This Row],[time_taken]])/60</f>
        <v>18.683333333333334</v>
      </c>
      <c r="K6138" s="54">
        <f>DATE(YEAR(tbl_raw_data[[#This Row],[Date Actioned]]), MONTH(tbl_raw_data[[#This Row],[Date Actioned]]), DAY(tbl_raw_data[[#This Row],[Date Actioned]]))</f>
        <v>45167</v>
      </c>
      <c r="L6138" s="55" t="str">
        <f>UPPER(TEXT(tbl_raw_data[[#This Row],[Updated_date]],"MMMM"))</f>
        <v>AUGUST</v>
      </c>
      <c r="M6138" s="55" t="str">
        <f>UPPER("Week "&amp;IF(ROUNDUP(DAY(tbl_raw_data[[#This Row],[Updated_date]])/7,0)=5,4,ROUNDUP(DAY(tbl_raw_data[[#This Row],[Updated_date]])/7,0)))</f>
        <v>WEEK 4</v>
      </c>
      <c r="N6138" s="57" t="str">
        <f>UPPER(VLOOKUP(tbl_raw_data[[#This Row],[Analyst]],[1]setting!$A$1:$B$15,2,0))</f>
        <v>ROHAN</v>
      </c>
      <c r="O6138" s="57" t="str">
        <f>UPPER(tbl_raw_data[[#This Row],[Outcome]])</f>
        <v>APPROVE</v>
      </c>
      <c r="P6138" s="57" t="str">
        <f>UPPER(tbl_raw_data[[#This Row],[Queue Name]])</f>
        <v>CONSUMER POST BUREAU</v>
      </c>
      <c r="Q6138" s="57" t="str">
        <f>IF(tbl_raw_data[[#This Row],[time_taken_in_mins]]&lt;=20,"SLA_MET","SLA_NOT_MET")</f>
        <v>SLA_MET</v>
      </c>
    </row>
    <row r="6139" spans="1:17" ht="15" customHeight="1" x14ac:dyDescent="0.25">
      <c r="A6139" s="17" t="s">
        <v>3989</v>
      </c>
      <c r="B6139" s="18">
        <v>45167.648819444446</v>
      </c>
      <c r="C6139" s="19">
        <v>45167.656527777777</v>
      </c>
      <c r="D6139" s="20" t="s">
        <v>8</v>
      </c>
      <c r="E6139" s="21" t="s">
        <v>41</v>
      </c>
      <c r="F6139" s="20" t="s">
        <v>109</v>
      </c>
      <c r="G6139" s="105" t="s">
        <v>3986</v>
      </c>
      <c r="H61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39" s="48">
        <f>tbl_raw_data[[#This Row],[Date Actioned]]-tbl_raw_data[[#This Row],[Date Tagged]]</f>
        <v>7.7083333308110014E-3</v>
      </c>
      <c r="J6139" s="50">
        <f>HOUR(tbl_raw_data[[#This Row],[time_taken]])*60+MINUTE(tbl_raw_data[[#This Row],[time_taken]])+SECOND(tbl_raw_data[[#This Row],[time_taken]])/60</f>
        <v>11.1</v>
      </c>
      <c r="K6139" s="54">
        <f>DATE(YEAR(tbl_raw_data[[#This Row],[Date Actioned]]), MONTH(tbl_raw_data[[#This Row],[Date Actioned]]), DAY(tbl_raw_data[[#This Row],[Date Actioned]]))</f>
        <v>45167</v>
      </c>
      <c r="L6139" s="55" t="str">
        <f>UPPER(TEXT(tbl_raw_data[[#This Row],[Updated_date]],"MMMM"))</f>
        <v>AUGUST</v>
      </c>
      <c r="M6139" s="55" t="str">
        <f>UPPER("Week "&amp;IF(ROUNDUP(DAY(tbl_raw_data[[#This Row],[Updated_date]])/7,0)=5,4,ROUNDUP(DAY(tbl_raw_data[[#This Row],[Updated_date]])/7,0)))</f>
        <v>WEEK 4</v>
      </c>
      <c r="N6139" s="57" t="str">
        <f>UPPER(VLOOKUP(tbl_raw_data[[#This Row],[Analyst]],[1]setting!$A$1:$B$15,2,0))</f>
        <v>NAVED</v>
      </c>
      <c r="O6139" s="57" t="str">
        <f>UPPER(tbl_raw_data[[#This Row],[Outcome]])</f>
        <v>WITHDRAW</v>
      </c>
      <c r="P6139" s="57" t="str">
        <f>UPPER(tbl_raw_data[[#This Row],[Queue Name]])</f>
        <v>CONSUMER POST BUREAU</v>
      </c>
      <c r="Q6139" s="57" t="str">
        <f>IF(tbl_raw_data[[#This Row],[time_taken_in_mins]]&lt;=20,"SLA_MET","SLA_NOT_MET")</f>
        <v>SLA_MET</v>
      </c>
    </row>
    <row r="6140" spans="1:17" ht="15" customHeight="1" x14ac:dyDescent="0.25">
      <c r="A6140" s="17" t="s">
        <v>3740</v>
      </c>
      <c r="B6140" s="18">
        <v>45167.653055555558</v>
      </c>
      <c r="C6140" s="19">
        <v>45167.660393518519</v>
      </c>
      <c r="D6140" s="20" t="s">
        <v>13</v>
      </c>
      <c r="E6140" s="21" t="s">
        <v>9</v>
      </c>
      <c r="F6140" s="20" t="s">
        <v>109</v>
      </c>
      <c r="G6140" s="105" t="s">
        <v>886</v>
      </c>
      <c r="H61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0" s="48">
        <f>tbl_raw_data[[#This Row],[Date Actioned]]-tbl_raw_data[[#This Row],[Date Tagged]]</f>
        <v>7.3379629611736163E-3</v>
      </c>
      <c r="J6140" s="50">
        <f>HOUR(tbl_raw_data[[#This Row],[time_taken]])*60+MINUTE(tbl_raw_data[[#This Row],[time_taken]])+SECOND(tbl_raw_data[[#This Row],[time_taken]])/60</f>
        <v>10.566666666666666</v>
      </c>
      <c r="K6140" s="54">
        <f>DATE(YEAR(tbl_raw_data[[#This Row],[Date Actioned]]), MONTH(tbl_raw_data[[#This Row],[Date Actioned]]), DAY(tbl_raw_data[[#This Row],[Date Actioned]]))</f>
        <v>45167</v>
      </c>
      <c r="L6140" s="55" t="str">
        <f>UPPER(TEXT(tbl_raw_data[[#This Row],[Updated_date]],"MMMM"))</f>
        <v>AUGUST</v>
      </c>
      <c r="M6140" s="55" t="str">
        <f>UPPER("Week "&amp;IF(ROUNDUP(DAY(tbl_raw_data[[#This Row],[Updated_date]])/7,0)=5,4,ROUNDUP(DAY(tbl_raw_data[[#This Row],[Updated_date]])/7,0)))</f>
        <v>WEEK 4</v>
      </c>
      <c r="N6140" s="57" t="str">
        <f>UPPER(VLOOKUP(tbl_raw_data[[#This Row],[Analyst]],[1]setting!$A$1:$B$15,2,0))</f>
        <v>NAVED</v>
      </c>
      <c r="O6140" s="57" t="str">
        <f>UPPER(tbl_raw_data[[#This Row],[Outcome]])</f>
        <v>APPROVE</v>
      </c>
      <c r="P6140" s="57" t="str">
        <f>UPPER(tbl_raw_data[[#This Row],[Queue Name]])</f>
        <v>CONSUMER PRE BUREAU</v>
      </c>
      <c r="Q6140" s="57" t="str">
        <f>IF(tbl_raw_data[[#This Row],[time_taken_in_mins]]&lt;=20,"SLA_MET","SLA_NOT_MET")</f>
        <v>SLA_MET</v>
      </c>
    </row>
    <row r="6141" spans="1:17" ht="15" customHeight="1" x14ac:dyDescent="0.25">
      <c r="A6141" s="17" t="s">
        <v>518</v>
      </c>
      <c r="B6141" s="18">
        <v>45167.656006944446</v>
      </c>
      <c r="C6141" s="19">
        <v>45167.658819444441</v>
      </c>
      <c r="D6141" s="20" t="s">
        <v>8</v>
      </c>
      <c r="E6141" s="21" t="s">
        <v>9</v>
      </c>
      <c r="F6141" s="20" t="s">
        <v>10</v>
      </c>
      <c r="G6141" s="105" t="s">
        <v>11</v>
      </c>
      <c r="H61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41" s="48">
        <f>tbl_raw_data[[#This Row],[Date Actioned]]-tbl_raw_data[[#This Row],[Date Tagged]]</f>
        <v>2.8124999953433871E-3</v>
      </c>
      <c r="J6141" s="50">
        <f>HOUR(tbl_raw_data[[#This Row],[time_taken]])*60+MINUTE(tbl_raw_data[[#This Row],[time_taken]])+SECOND(tbl_raw_data[[#This Row],[time_taken]])/60</f>
        <v>4.05</v>
      </c>
      <c r="K6141" s="54">
        <f>DATE(YEAR(tbl_raw_data[[#This Row],[Date Actioned]]), MONTH(tbl_raw_data[[#This Row],[Date Actioned]]), DAY(tbl_raw_data[[#This Row],[Date Actioned]]))</f>
        <v>45167</v>
      </c>
      <c r="L6141" s="55" t="str">
        <f>UPPER(TEXT(tbl_raw_data[[#This Row],[Updated_date]],"MMMM"))</f>
        <v>AUGUST</v>
      </c>
      <c r="M6141" s="55" t="str">
        <f>UPPER("Week "&amp;IF(ROUNDUP(DAY(tbl_raw_data[[#This Row],[Updated_date]])/7,0)=5,4,ROUNDUP(DAY(tbl_raw_data[[#This Row],[Updated_date]])/7,0)))</f>
        <v>WEEK 4</v>
      </c>
      <c r="N6141" s="57" t="str">
        <f>UPPER(VLOOKUP(tbl_raw_data[[#This Row],[Analyst]],[1]setting!$A$1:$B$15,2,0))</f>
        <v>SAM</v>
      </c>
      <c r="O6141" s="57" t="str">
        <f>UPPER(tbl_raw_data[[#This Row],[Outcome]])</f>
        <v>WITHDRAW</v>
      </c>
      <c r="P6141" s="57" t="str">
        <f>UPPER(tbl_raw_data[[#This Row],[Queue Name]])</f>
        <v>CONSUMER PRE BUREAU</v>
      </c>
      <c r="Q6141" s="57" t="str">
        <f>IF(tbl_raw_data[[#This Row],[time_taken_in_mins]]&lt;=20,"SLA_MET","SLA_NOT_MET")</f>
        <v>SLA_MET</v>
      </c>
    </row>
    <row r="6142" spans="1:17" ht="15" customHeight="1" x14ac:dyDescent="0.25">
      <c r="A6142" s="17" t="s">
        <v>7053</v>
      </c>
      <c r="B6142" s="18">
        <v>45167.657025462962</v>
      </c>
      <c r="C6142" s="19">
        <v>45167.676076388889</v>
      </c>
      <c r="D6142" s="20" t="s">
        <v>46</v>
      </c>
      <c r="E6142" s="21" t="s">
        <v>28</v>
      </c>
      <c r="F6142" s="20" t="s">
        <v>73</v>
      </c>
      <c r="G6142" s="105" t="s">
        <v>501</v>
      </c>
      <c r="H61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2" s="48">
        <f>tbl_raw_data[[#This Row],[Date Actioned]]-tbl_raw_data[[#This Row],[Date Tagged]]</f>
        <v>1.9050925926421769E-2</v>
      </c>
      <c r="J6142" s="50">
        <f>HOUR(tbl_raw_data[[#This Row],[time_taken]])*60+MINUTE(tbl_raw_data[[#This Row],[time_taken]])+SECOND(tbl_raw_data[[#This Row],[time_taken]])/60</f>
        <v>27.433333333333334</v>
      </c>
      <c r="K6142" s="54">
        <f>DATE(YEAR(tbl_raw_data[[#This Row],[Date Actioned]]), MONTH(tbl_raw_data[[#This Row],[Date Actioned]]), DAY(tbl_raw_data[[#This Row],[Date Actioned]]))</f>
        <v>45167</v>
      </c>
      <c r="L6142" s="55" t="str">
        <f>UPPER(TEXT(tbl_raw_data[[#This Row],[Updated_date]],"MMMM"))</f>
        <v>AUGUST</v>
      </c>
      <c r="M6142" s="55" t="str">
        <f>UPPER("Week "&amp;IF(ROUNDUP(DAY(tbl_raw_data[[#This Row],[Updated_date]])/7,0)=5,4,ROUNDUP(DAY(tbl_raw_data[[#This Row],[Updated_date]])/7,0)))</f>
        <v>WEEK 4</v>
      </c>
      <c r="N6142" s="57" t="str">
        <f>UPPER(VLOOKUP(tbl_raw_data[[#This Row],[Analyst]],[1]setting!$A$1:$B$15,2,0))</f>
        <v>SHAHID</v>
      </c>
      <c r="O6142" s="57" t="str">
        <f>UPPER(tbl_raw_data[[#This Row],[Outcome]])</f>
        <v>DECLINE</v>
      </c>
      <c r="P6142" s="57" t="str">
        <f>UPPER(tbl_raw_data[[#This Row],[Queue Name]])</f>
        <v>CONSUMER EXISTING</v>
      </c>
      <c r="Q6142" s="57" t="str">
        <f>IF(tbl_raw_data[[#This Row],[time_taken_in_mins]]&lt;=20,"SLA_MET","SLA_NOT_MET")</f>
        <v>SLA_NOT_MET</v>
      </c>
    </row>
    <row r="6143" spans="1:17" ht="15" customHeight="1" x14ac:dyDescent="0.25">
      <c r="A6143" s="17" t="s">
        <v>5859</v>
      </c>
      <c r="B6143" s="18">
        <v>45167.65997685185</v>
      </c>
      <c r="C6143" s="19">
        <v>45167.671481481484</v>
      </c>
      <c r="D6143" s="20" t="s">
        <v>29</v>
      </c>
      <c r="E6143" s="21" t="s">
        <v>28</v>
      </c>
      <c r="F6143" s="20" t="s">
        <v>10</v>
      </c>
      <c r="G6143" s="105"/>
      <c r="H61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3" s="48">
        <f>tbl_raw_data[[#This Row],[Date Actioned]]-tbl_raw_data[[#This Row],[Date Tagged]]</f>
        <v>1.1504629634146113E-2</v>
      </c>
      <c r="J6143" s="50">
        <f>HOUR(tbl_raw_data[[#This Row],[time_taken]])*60+MINUTE(tbl_raw_data[[#This Row],[time_taken]])+SECOND(tbl_raw_data[[#This Row],[time_taken]])/60</f>
        <v>16.566666666666666</v>
      </c>
      <c r="K6143" s="54">
        <f>DATE(YEAR(tbl_raw_data[[#This Row],[Date Actioned]]), MONTH(tbl_raw_data[[#This Row],[Date Actioned]]), DAY(tbl_raw_data[[#This Row],[Date Actioned]]))</f>
        <v>45167</v>
      </c>
      <c r="L6143" s="55" t="str">
        <f>UPPER(TEXT(tbl_raw_data[[#This Row],[Updated_date]],"MMMM"))</f>
        <v>AUGUST</v>
      </c>
      <c r="M6143" s="55" t="str">
        <f>UPPER("Week "&amp;IF(ROUNDUP(DAY(tbl_raw_data[[#This Row],[Updated_date]])/7,0)=5,4,ROUNDUP(DAY(tbl_raw_data[[#This Row],[Updated_date]])/7,0)))</f>
        <v>WEEK 4</v>
      </c>
      <c r="N6143" s="57" t="str">
        <f>UPPER(VLOOKUP(tbl_raw_data[[#This Row],[Analyst]],[1]setting!$A$1:$B$15,2,0))</f>
        <v>SAM</v>
      </c>
      <c r="O6143" s="57" t="str">
        <f>UPPER(tbl_raw_data[[#This Row],[Outcome]])</f>
        <v>APPROVE</v>
      </c>
      <c r="P6143" s="57" t="str">
        <f>UPPER(tbl_raw_data[[#This Row],[Queue Name]])</f>
        <v>CONSUMER EXISTING</v>
      </c>
      <c r="Q6143" s="57" t="str">
        <f>IF(tbl_raw_data[[#This Row],[time_taken_in_mins]]&lt;=20,"SLA_MET","SLA_NOT_MET")</f>
        <v>SLA_MET</v>
      </c>
    </row>
    <row r="6144" spans="1:17" ht="15" customHeight="1" x14ac:dyDescent="0.25">
      <c r="A6144" s="17" t="s">
        <v>6005</v>
      </c>
      <c r="B6144" s="18">
        <v>45167.661643518521</v>
      </c>
      <c r="C6144" s="19">
        <v>45167.673564814817</v>
      </c>
      <c r="D6144" s="20" t="s">
        <v>209</v>
      </c>
      <c r="E6144" s="21" t="s">
        <v>41</v>
      </c>
      <c r="F6144" s="20" t="s">
        <v>73</v>
      </c>
      <c r="G6144" s="105"/>
      <c r="H61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4" s="48">
        <f>tbl_raw_data[[#This Row],[Date Actioned]]-tbl_raw_data[[#This Row],[Date Tagged]]</f>
        <v>1.1921296296350192E-2</v>
      </c>
      <c r="J6144" s="50">
        <f>HOUR(tbl_raw_data[[#This Row],[time_taken]])*60+MINUTE(tbl_raw_data[[#This Row],[time_taken]])+SECOND(tbl_raw_data[[#This Row],[time_taken]])/60</f>
        <v>17.166666666666668</v>
      </c>
      <c r="K6144" s="54">
        <f>DATE(YEAR(tbl_raw_data[[#This Row],[Date Actioned]]), MONTH(tbl_raw_data[[#This Row],[Date Actioned]]), DAY(tbl_raw_data[[#This Row],[Date Actioned]]))</f>
        <v>45167</v>
      </c>
      <c r="L6144" s="55" t="str">
        <f>UPPER(TEXT(tbl_raw_data[[#This Row],[Updated_date]],"MMMM"))</f>
        <v>AUGUST</v>
      </c>
      <c r="M6144" s="55" t="str">
        <f>UPPER("Week "&amp;IF(ROUNDUP(DAY(tbl_raw_data[[#This Row],[Updated_date]])/7,0)=5,4,ROUNDUP(DAY(tbl_raw_data[[#This Row],[Updated_date]])/7,0)))</f>
        <v>WEEK 4</v>
      </c>
      <c r="N6144" s="57" t="str">
        <f>UPPER(VLOOKUP(tbl_raw_data[[#This Row],[Analyst]],[1]setting!$A$1:$B$15,2,0))</f>
        <v>SHAHID</v>
      </c>
      <c r="O6144" s="57" t="str">
        <f>UPPER(tbl_raw_data[[#This Row],[Outcome]])</f>
        <v>DECLINE</v>
      </c>
      <c r="P6144" s="57" t="str">
        <f>UPPER(tbl_raw_data[[#This Row],[Queue Name]])</f>
        <v>CONSUMER POST BUREAU</v>
      </c>
      <c r="Q6144" s="57" t="str">
        <f>IF(tbl_raw_data[[#This Row],[time_taken_in_mins]]&lt;=20,"SLA_MET","SLA_NOT_MET")</f>
        <v>SLA_MET</v>
      </c>
    </row>
    <row r="6145" spans="1:17" ht="15" customHeight="1" x14ac:dyDescent="0.25">
      <c r="A6145" s="17" t="s">
        <v>4993</v>
      </c>
      <c r="B6145" s="18">
        <v>45167.662361111114</v>
      </c>
      <c r="C6145" s="19">
        <v>45167.671817129631</v>
      </c>
      <c r="D6145" s="20" t="s">
        <v>209</v>
      </c>
      <c r="E6145" s="21" t="s">
        <v>28</v>
      </c>
      <c r="F6145" s="20" t="s">
        <v>168</v>
      </c>
      <c r="G6145" s="105"/>
      <c r="H61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45" s="48">
        <f>tbl_raw_data[[#This Row],[Date Actioned]]-tbl_raw_data[[#This Row],[Date Tagged]]</f>
        <v>9.4560185170848854E-3</v>
      </c>
      <c r="J6145" s="50">
        <f>HOUR(tbl_raw_data[[#This Row],[time_taken]])*60+MINUTE(tbl_raw_data[[#This Row],[time_taken]])+SECOND(tbl_raw_data[[#This Row],[time_taken]])/60</f>
        <v>13.616666666666667</v>
      </c>
      <c r="K6145" s="54">
        <f>DATE(YEAR(tbl_raw_data[[#This Row],[Date Actioned]]), MONTH(tbl_raw_data[[#This Row],[Date Actioned]]), DAY(tbl_raw_data[[#This Row],[Date Actioned]]))</f>
        <v>45167</v>
      </c>
      <c r="L6145" s="55" t="str">
        <f>UPPER(TEXT(tbl_raw_data[[#This Row],[Updated_date]],"MMMM"))</f>
        <v>AUGUST</v>
      </c>
      <c r="M6145" s="55" t="str">
        <f>UPPER("Week "&amp;IF(ROUNDUP(DAY(tbl_raw_data[[#This Row],[Updated_date]])/7,0)=5,4,ROUNDUP(DAY(tbl_raw_data[[#This Row],[Updated_date]])/7,0)))</f>
        <v>WEEK 4</v>
      </c>
      <c r="N6145" s="57" t="str">
        <f>UPPER(VLOOKUP(tbl_raw_data[[#This Row],[Analyst]],[1]setting!$A$1:$B$15,2,0))</f>
        <v>MERCEDES</v>
      </c>
      <c r="O6145" s="57" t="str">
        <f>UPPER(tbl_raw_data[[#This Row],[Outcome]])</f>
        <v>DECLINE</v>
      </c>
      <c r="P6145" s="57" t="str">
        <f>UPPER(tbl_raw_data[[#This Row],[Queue Name]])</f>
        <v>CONSUMER EXISTING</v>
      </c>
      <c r="Q6145" s="57" t="str">
        <f>IF(tbl_raw_data[[#This Row],[time_taken_in_mins]]&lt;=20,"SLA_MET","SLA_NOT_MET")</f>
        <v>SLA_MET</v>
      </c>
    </row>
    <row r="6146" spans="1:17" ht="15" customHeight="1" x14ac:dyDescent="0.25">
      <c r="A6146" s="17" t="s">
        <v>1561</v>
      </c>
      <c r="B6146" s="18">
        <v>45167.664236111108</v>
      </c>
      <c r="C6146" s="19">
        <v>45167.668761574074</v>
      </c>
      <c r="D6146" s="20" t="s">
        <v>13</v>
      </c>
      <c r="E6146" s="21" t="s">
        <v>41</v>
      </c>
      <c r="F6146" s="20" t="s">
        <v>86</v>
      </c>
      <c r="G6146" s="105" t="s">
        <v>29</v>
      </c>
      <c r="H61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6" s="48">
        <f>tbl_raw_data[[#This Row],[Date Actioned]]-tbl_raw_data[[#This Row],[Date Tagged]]</f>
        <v>4.5254629658302292E-3</v>
      </c>
      <c r="J6146" s="50">
        <f>HOUR(tbl_raw_data[[#This Row],[time_taken]])*60+MINUTE(tbl_raw_data[[#This Row],[time_taken]])+SECOND(tbl_raw_data[[#This Row],[time_taken]])/60</f>
        <v>6.5166666666666666</v>
      </c>
      <c r="K6146" s="54">
        <f>DATE(YEAR(tbl_raw_data[[#This Row],[Date Actioned]]), MONTH(tbl_raw_data[[#This Row],[Date Actioned]]), DAY(tbl_raw_data[[#This Row],[Date Actioned]]))</f>
        <v>45167</v>
      </c>
      <c r="L6146" s="55" t="str">
        <f>UPPER(TEXT(tbl_raw_data[[#This Row],[Updated_date]],"MMMM"))</f>
        <v>AUGUST</v>
      </c>
      <c r="M6146" s="55" t="str">
        <f>UPPER("Week "&amp;IF(ROUNDUP(DAY(tbl_raw_data[[#This Row],[Updated_date]])/7,0)=5,4,ROUNDUP(DAY(tbl_raw_data[[#This Row],[Updated_date]])/7,0)))</f>
        <v>WEEK 4</v>
      </c>
      <c r="N6146" s="57" t="str">
        <f>UPPER(VLOOKUP(tbl_raw_data[[#This Row],[Analyst]],[1]setting!$A$1:$B$15,2,0))</f>
        <v>ASIF</v>
      </c>
      <c r="O6146" s="57" t="str">
        <f>UPPER(tbl_raw_data[[#This Row],[Outcome]])</f>
        <v>APPROVE</v>
      </c>
      <c r="P6146" s="57" t="str">
        <f>UPPER(tbl_raw_data[[#This Row],[Queue Name]])</f>
        <v>CONSUMER POST BUREAU</v>
      </c>
      <c r="Q6146" s="57" t="str">
        <f>IF(tbl_raw_data[[#This Row],[time_taken_in_mins]]&lt;=20,"SLA_MET","SLA_NOT_MET")</f>
        <v>SLA_MET</v>
      </c>
    </row>
    <row r="6147" spans="1:17" ht="15" customHeight="1" x14ac:dyDescent="0.25">
      <c r="A6147" s="17" t="s">
        <v>3625</v>
      </c>
      <c r="B6147" s="18">
        <v>45167.669895833336</v>
      </c>
      <c r="C6147" s="19">
        <v>45167.677094907405</v>
      </c>
      <c r="D6147" s="20" t="s">
        <v>13</v>
      </c>
      <c r="E6147" s="21" t="s">
        <v>28</v>
      </c>
      <c r="F6147" s="20" t="s">
        <v>168</v>
      </c>
      <c r="G6147" s="105" t="s">
        <v>29</v>
      </c>
      <c r="H61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7" s="48">
        <f>tbl_raw_data[[#This Row],[Date Actioned]]-tbl_raw_data[[#This Row],[Date Tagged]]</f>
        <v>7.1990740689216182E-3</v>
      </c>
      <c r="J6147" s="50">
        <f>HOUR(tbl_raw_data[[#This Row],[time_taken]])*60+MINUTE(tbl_raw_data[[#This Row],[time_taken]])+SECOND(tbl_raw_data[[#This Row],[time_taken]])/60</f>
        <v>10.366666666666667</v>
      </c>
      <c r="K6147" s="54">
        <f>DATE(YEAR(tbl_raw_data[[#This Row],[Date Actioned]]), MONTH(tbl_raw_data[[#This Row],[Date Actioned]]), DAY(tbl_raw_data[[#This Row],[Date Actioned]]))</f>
        <v>45167</v>
      </c>
      <c r="L6147" s="55" t="str">
        <f>UPPER(TEXT(tbl_raw_data[[#This Row],[Updated_date]],"MMMM"))</f>
        <v>AUGUST</v>
      </c>
      <c r="M6147" s="55" t="str">
        <f>UPPER("Week "&amp;IF(ROUNDUP(DAY(tbl_raw_data[[#This Row],[Updated_date]])/7,0)=5,4,ROUNDUP(DAY(tbl_raw_data[[#This Row],[Updated_date]])/7,0)))</f>
        <v>WEEK 4</v>
      </c>
      <c r="N6147" s="57" t="str">
        <f>UPPER(VLOOKUP(tbl_raw_data[[#This Row],[Analyst]],[1]setting!$A$1:$B$15,2,0))</f>
        <v>MERCEDES</v>
      </c>
      <c r="O6147" s="57" t="str">
        <f>UPPER(tbl_raw_data[[#This Row],[Outcome]])</f>
        <v>APPROVE</v>
      </c>
      <c r="P6147" s="57" t="str">
        <f>UPPER(tbl_raw_data[[#This Row],[Queue Name]])</f>
        <v>CONSUMER EXISTING</v>
      </c>
      <c r="Q6147" s="57" t="str">
        <f>IF(tbl_raw_data[[#This Row],[time_taken_in_mins]]&lt;=20,"SLA_MET","SLA_NOT_MET")</f>
        <v>SLA_MET</v>
      </c>
    </row>
    <row r="6148" spans="1:17" ht="15" customHeight="1" x14ac:dyDescent="0.25">
      <c r="A6148" s="17" t="s">
        <v>1195</v>
      </c>
      <c r="B6148" s="18">
        <v>45167.669930555552</v>
      </c>
      <c r="C6148" s="19">
        <v>45167.673900462964</v>
      </c>
      <c r="D6148" s="20" t="s">
        <v>13</v>
      </c>
      <c r="E6148" s="21" t="s">
        <v>28</v>
      </c>
      <c r="F6148" s="20" t="s">
        <v>109</v>
      </c>
      <c r="G6148" s="105" t="s">
        <v>29</v>
      </c>
      <c r="H61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8" s="48">
        <f>tbl_raw_data[[#This Row],[Date Actioned]]-tbl_raw_data[[#This Row],[Date Tagged]]</f>
        <v>3.9699074113741517E-3</v>
      </c>
      <c r="J6148" s="50">
        <f>HOUR(tbl_raw_data[[#This Row],[time_taken]])*60+MINUTE(tbl_raw_data[[#This Row],[time_taken]])+SECOND(tbl_raw_data[[#This Row],[time_taken]])/60</f>
        <v>5.7166666666666668</v>
      </c>
      <c r="K6148" s="54">
        <f>DATE(YEAR(tbl_raw_data[[#This Row],[Date Actioned]]), MONTH(tbl_raw_data[[#This Row],[Date Actioned]]), DAY(tbl_raw_data[[#This Row],[Date Actioned]]))</f>
        <v>45167</v>
      </c>
      <c r="L6148" s="55" t="str">
        <f>UPPER(TEXT(tbl_raw_data[[#This Row],[Updated_date]],"MMMM"))</f>
        <v>AUGUST</v>
      </c>
      <c r="M6148" s="55" t="str">
        <f>UPPER("Week "&amp;IF(ROUNDUP(DAY(tbl_raw_data[[#This Row],[Updated_date]])/7,0)=5,4,ROUNDUP(DAY(tbl_raw_data[[#This Row],[Updated_date]])/7,0)))</f>
        <v>WEEK 4</v>
      </c>
      <c r="N6148" s="57" t="str">
        <f>UPPER(VLOOKUP(tbl_raw_data[[#This Row],[Analyst]],[1]setting!$A$1:$B$15,2,0))</f>
        <v>NAVED</v>
      </c>
      <c r="O6148" s="57" t="str">
        <f>UPPER(tbl_raw_data[[#This Row],[Outcome]])</f>
        <v>APPROVE</v>
      </c>
      <c r="P6148" s="57" t="str">
        <f>UPPER(tbl_raw_data[[#This Row],[Queue Name]])</f>
        <v>CONSUMER EXISTING</v>
      </c>
      <c r="Q6148" s="57" t="str">
        <f>IF(tbl_raw_data[[#This Row],[time_taken_in_mins]]&lt;=20,"SLA_MET","SLA_NOT_MET")</f>
        <v>SLA_MET</v>
      </c>
    </row>
    <row r="6149" spans="1:17" ht="15" customHeight="1" x14ac:dyDescent="0.25">
      <c r="A6149" s="17" t="s">
        <v>2963</v>
      </c>
      <c r="B6149" s="18">
        <v>45167.671550925923</v>
      </c>
      <c r="C6149" s="19">
        <v>45167.677870370368</v>
      </c>
      <c r="D6149" s="20" t="s">
        <v>13</v>
      </c>
      <c r="E6149" s="21" t="s">
        <v>28</v>
      </c>
      <c r="F6149" s="20" t="s">
        <v>109</v>
      </c>
      <c r="G6149" s="105" t="s">
        <v>29</v>
      </c>
      <c r="H61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49" s="48">
        <f>tbl_raw_data[[#This Row],[Date Actioned]]-tbl_raw_data[[#This Row],[Date Tagged]]</f>
        <v>6.3194444446708076E-3</v>
      </c>
      <c r="J6149" s="50">
        <f>HOUR(tbl_raw_data[[#This Row],[time_taken]])*60+MINUTE(tbl_raw_data[[#This Row],[time_taken]])+SECOND(tbl_raw_data[[#This Row],[time_taken]])/60</f>
        <v>9.1</v>
      </c>
      <c r="K6149" s="54">
        <f>DATE(YEAR(tbl_raw_data[[#This Row],[Date Actioned]]), MONTH(tbl_raw_data[[#This Row],[Date Actioned]]), DAY(tbl_raw_data[[#This Row],[Date Actioned]]))</f>
        <v>45167</v>
      </c>
      <c r="L6149" s="55" t="str">
        <f>UPPER(TEXT(tbl_raw_data[[#This Row],[Updated_date]],"MMMM"))</f>
        <v>AUGUST</v>
      </c>
      <c r="M6149" s="55" t="str">
        <f>UPPER("Week "&amp;IF(ROUNDUP(DAY(tbl_raw_data[[#This Row],[Updated_date]])/7,0)=5,4,ROUNDUP(DAY(tbl_raw_data[[#This Row],[Updated_date]])/7,0)))</f>
        <v>WEEK 4</v>
      </c>
      <c r="N6149" s="57" t="str">
        <f>UPPER(VLOOKUP(tbl_raw_data[[#This Row],[Analyst]],[1]setting!$A$1:$B$15,2,0))</f>
        <v>NAVED</v>
      </c>
      <c r="O6149" s="57" t="str">
        <f>UPPER(tbl_raw_data[[#This Row],[Outcome]])</f>
        <v>APPROVE</v>
      </c>
      <c r="P6149" s="57" t="str">
        <f>UPPER(tbl_raw_data[[#This Row],[Queue Name]])</f>
        <v>CONSUMER EXISTING</v>
      </c>
      <c r="Q6149" s="57" t="str">
        <f>IF(tbl_raw_data[[#This Row],[time_taken_in_mins]]&lt;=20,"SLA_MET","SLA_NOT_MET")</f>
        <v>SLA_MET</v>
      </c>
    </row>
    <row r="6150" spans="1:17" ht="15" customHeight="1" x14ac:dyDescent="0.25">
      <c r="A6150" s="17" t="s">
        <v>2294</v>
      </c>
      <c r="B6150" s="18">
        <v>45167.675393518519</v>
      </c>
      <c r="C6150" s="19">
        <v>45167.680833333332</v>
      </c>
      <c r="D6150" s="20" t="s">
        <v>8</v>
      </c>
      <c r="E6150" s="21" t="s">
        <v>9</v>
      </c>
      <c r="F6150" s="20" t="s">
        <v>73</v>
      </c>
      <c r="G6150" s="105" t="s">
        <v>57</v>
      </c>
      <c r="H61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50" s="48">
        <f>tbl_raw_data[[#This Row],[Date Actioned]]-tbl_raw_data[[#This Row],[Date Tagged]]</f>
        <v>5.4398148131440394E-3</v>
      </c>
      <c r="J6150" s="50">
        <f>HOUR(tbl_raw_data[[#This Row],[time_taken]])*60+MINUTE(tbl_raw_data[[#This Row],[time_taken]])+SECOND(tbl_raw_data[[#This Row],[time_taken]])/60</f>
        <v>7.833333333333333</v>
      </c>
      <c r="K6150" s="54">
        <f>DATE(YEAR(tbl_raw_data[[#This Row],[Date Actioned]]), MONTH(tbl_raw_data[[#This Row],[Date Actioned]]), DAY(tbl_raw_data[[#This Row],[Date Actioned]]))</f>
        <v>45167</v>
      </c>
      <c r="L6150" s="55" t="str">
        <f>UPPER(TEXT(tbl_raw_data[[#This Row],[Updated_date]],"MMMM"))</f>
        <v>AUGUST</v>
      </c>
      <c r="M6150" s="55" t="str">
        <f>UPPER("Week "&amp;IF(ROUNDUP(DAY(tbl_raw_data[[#This Row],[Updated_date]])/7,0)=5,4,ROUNDUP(DAY(tbl_raw_data[[#This Row],[Updated_date]])/7,0)))</f>
        <v>WEEK 4</v>
      </c>
      <c r="N6150" s="57" t="str">
        <f>UPPER(VLOOKUP(tbl_raw_data[[#This Row],[Analyst]],[1]setting!$A$1:$B$15,2,0))</f>
        <v>SHAHID</v>
      </c>
      <c r="O6150" s="57" t="str">
        <f>UPPER(tbl_raw_data[[#This Row],[Outcome]])</f>
        <v>WITHDRAW</v>
      </c>
      <c r="P6150" s="57" t="str">
        <f>UPPER(tbl_raw_data[[#This Row],[Queue Name]])</f>
        <v>CONSUMER PRE BUREAU</v>
      </c>
      <c r="Q6150" s="57" t="str">
        <f>IF(tbl_raw_data[[#This Row],[time_taken_in_mins]]&lt;=20,"SLA_MET","SLA_NOT_MET")</f>
        <v>SLA_MET</v>
      </c>
    </row>
    <row r="6151" spans="1:17" ht="15" customHeight="1" x14ac:dyDescent="0.25">
      <c r="A6151" s="17" t="s">
        <v>6624</v>
      </c>
      <c r="B6151" s="18">
        <v>45167.675740740742</v>
      </c>
      <c r="C6151" s="19">
        <v>45167.690254629626</v>
      </c>
      <c r="D6151" s="20" t="s">
        <v>13</v>
      </c>
      <c r="E6151" s="21" t="s">
        <v>9</v>
      </c>
      <c r="F6151" s="20" t="s">
        <v>42</v>
      </c>
      <c r="G6151" s="105" t="s">
        <v>29</v>
      </c>
      <c r="H61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1" s="48">
        <f>tbl_raw_data[[#This Row],[Date Actioned]]-tbl_raw_data[[#This Row],[Date Tagged]]</f>
        <v>1.4513888883811887E-2</v>
      </c>
      <c r="J6151" s="50">
        <f>HOUR(tbl_raw_data[[#This Row],[time_taken]])*60+MINUTE(tbl_raw_data[[#This Row],[time_taken]])+SECOND(tbl_raw_data[[#This Row],[time_taken]])/60</f>
        <v>20.9</v>
      </c>
      <c r="K6151" s="54">
        <f>DATE(YEAR(tbl_raw_data[[#This Row],[Date Actioned]]), MONTH(tbl_raw_data[[#This Row],[Date Actioned]]), DAY(tbl_raw_data[[#This Row],[Date Actioned]]))</f>
        <v>45167</v>
      </c>
      <c r="L6151" s="55" t="str">
        <f>UPPER(TEXT(tbl_raw_data[[#This Row],[Updated_date]],"MMMM"))</f>
        <v>AUGUST</v>
      </c>
      <c r="M6151" s="55" t="str">
        <f>UPPER("Week "&amp;IF(ROUNDUP(DAY(tbl_raw_data[[#This Row],[Updated_date]])/7,0)=5,4,ROUNDUP(DAY(tbl_raw_data[[#This Row],[Updated_date]])/7,0)))</f>
        <v>WEEK 4</v>
      </c>
      <c r="N6151" s="57" t="str">
        <f>UPPER(VLOOKUP(tbl_raw_data[[#This Row],[Analyst]],[1]setting!$A$1:$B$15,2,0))</f>
        <v>NITESH</v>
      </c>
      <c r="O6151" s="57" t="str">
        <f>UPPER(tbl_raw_data[[#This Row],[Outcome]])</f>
        <v>APPROVE</v>
      </c>
      <c r="P6151" s="57" t="str">
        <f>UPPER(tbl_raw_data[[#This Row],[Queue Name]])</f>
        <v>CONSUMER PRE BUREAU</v>
      </c>
      <c r="Q6151" s="57" t="str">
        <f>IF(tbl_raw_data[[#This Row],[time_taken_in_mins]]&lt;=20,"SLA_MET","SLA_NOT_MET")</f>
        <v>SLA_NOT_MET</v>
      </c>
    </row>
    <row r="6152" spans="1:17" ht="15" customHeight="1" x14ac:dyDescent="0.25">
      <c r="A6152" s="17" t="s">
        <v>1657</v>
      </c>
      <c r="B6152" s="18">
        <v>45167.677743055552</v>
      </c>
      <c r="C6152" s="19">
        <v>45167.682372685187</v>
      </c>
      <c r="D6152" s="20" t="s">
        <v>13</v>
      </c>
      <c r="E6152" s="21" t="s">
        <v>9</v>
      </c>
      <c r="F6152" s="20" t="s">
        <v>109</v>
      </c>
      <c r="G6152" s="105" t="s">
        <v>21</v>
      </c>
      <c r="H61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2" s="48">
        <f>tbl_raw_data[[#This Row],[Date Actioned]]-tbl_raw_data[[#This Row],[Date Tagged]]</f>
        <v>4.6296296350192279E-3</v>
      </c>
      <c r="J6152" s="50">
        <f>HOUR(tbl_raw_data[[#This Row],[time_taken]])*60+MINUTE(tbl_raw_data[[#This Row],[time_taken]])+SECOND(tbl_raw_data[[#This Row],[time_taken]])/60</f>
        <v>6.666666666666667</v>
      </c>
      <c r="K6152" s="54">
        <f>DATE(YEAR(tbl_raw_data[[#This Row],[Date Actioned]]), MONTH(tbl_raw_data[[#This Row],[Date Actioned]]), DAY(tbl_raw_data[[#This Row],[Date Actioned]]))</f>
        <v>45167</v>
      </c>
      <c r="L6152" s="55" t="str">
        <f>UPPER(TEXT(tbl_raw_data[[#This Row],[Updated_date]],"MMMM"))</f>
        <v>AUGUST</v>
      </c>
      <c r="M6152" s="55" t="str">
        <f>UPPER("Week "&amp;IF(ROUNDUP(DAY(tbl_raw_data[[#This Row],[Updated_date]])/7,0)=5,4,ROUNDUP(DAY(tbl_raw_data[[#This Row],[Updated_date]])/7,0)))</f>
        <v>WEEK 4</v>
      </c>
      <c r="N6152" s="57" t="str">
        <f>UPPER(VLOOKUP(tbl_raw_data[[#This Row],[Analyst]],[1]setting!$A$1:$B$15,2,0))</f>
        <v>NAVED</v>
      </c>
      <c r="O6152" s="57" t="str">
        <f>UPPER(tbl_raw_data[[#This Row],[Outcome]])</f>
        <v>APPROVE</v>
      </c>
      <c r="P6152" s="57" t="str">
        <f>UPPER(tbl_raw_data[[#This Row],[Queue Name]])</f>
        <v>CONSUMER PRE BUREAU</v>
      </c>
      <c r="Q6152" s="57" t="str">
        <f>IF(tbl_raw_data[[#This Row],[time_taken_in_mins]]&lt;=20,"SLA_MET","SLA_NOT_MET")</f>
        <v>SLA_MET</v>
      </c>
    </row>
    <row r="6153" spans="1:17" ht="15" customHeight="1" x14ac:dyDescent="0.25">
      <c r="A6153" s="17" t="s">
        <v>4773</v>
      </c>
      <c r="B6153" s="18">
        <v>45167.680462962962</v>
      </c>
      <c r="C6153" s="19">
        <v>45167.689467592594</v>
      </c>
      <c r="D6153" s="20" t="s">
        <v>13</v>
      </c>
      <c r="E6153" s="21" t="s">
        <v>41</v>
      </c>
      <c r="F6153" s="20" t="s">
        <v>168</v>
      </c>
      <c r="G6153" s="105" t="s">
        <v>29</v>
      </c>
      <c r="H61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3" s="48">
        <f>tbl_raw_data[[#This Row],[Date Actioned]]-tbl_raw_data[[#This Row],[Date Tagged]]</f>
        <v>9.0046296318178065E-3</v>
      </c>
      <c r="J6153" s="50">
        <f>HOUR(tbl_raw_data[[#This Row],[time_taken]])*60+MINUTE(tbl_raw_data[[#This Row],[time_taken]])+SECOND(tbl_raw_data[[#This Row],[time_taken]])/60</f>
        <v>12.966666666666667</v>
      </c>
      <c r="K6153" s="54">
        <f>DATE(YEAR(tbl_raw_data[[#This Row],[Date Actioned]]), MONTH(tbl_raw_data[[#This Row],[Date Actioned]]), DAY(tbl_raw_data[[#This Row],[Date Actioned]]))</f>
        <v>45167</v>
      </c>
      <c r="L6153" s="55" t="str">
        <f>UPPER(TEXT(tbl_raw_data[[#This Row],[Updated_date]],"MMMM"))</f>
        <v>AUGUST</v>
      </c>
      <c r="M6153" s="55" t="str">
        <f>UPPER("Week "&amp;IF(ROUNDUP(DAY(tbl_raw_data[[#This Row],[Updated_date]])/7,0)=5,4,ROUNDUP(DAY(tbl_raw_data[[#This Row],[Updated_date]])/7,0)))</f>
        <v>WEEK 4</v>
      </c>
      <c r="N6153" s="57" t="str">
        <f>UPPER(VLOOKUP(tbl_raw_data[[#This Row],[Analyst]],[1]setting!$A$1:$B$15,2,0))</f>
        <v>MERCEDES</v>
      </c>
      <c r="O6153" s="57" t="str">
        <f>UPPER(tbl_raw_data[[#This Row],[Outcome]])</f>
        <v>APPROVE</v>
      </c>
      <c r="P6153" s="57" t="str">
        <f>UPPER(tbl_raw_data[[#This Row],[Queue Name]])</f>
        <v>CONSUMER POST BUREAU</v>
      </c>
      <c r="Q6153" s="57" t="str">
        <f>IF(tbl_raw_data[[#This Row],[time_taken_in_mins]]&lt;=20,"SLA_MET","SLA_NOT_MET")</f>
        <v>SLA_MET</v>
      </c>
    </row>
    <row r="6154" spans="1:17" ht="15" customHeight="1" x14ac:dyDescent="0.25">
      <c r="A6154" s="17" t="s">
        <v>1703</v>
      </c>
      <c r="B6154" s="18">
        <v>45167.681620370371</v>
      </c>
      <c r="C6154" s="19">
        <v>45167.686296296299</v>
      </c>
      <c r="D6154" s="20" t="s">
        <v>13</v>
      </c>
      <c r="E6154" s="21" t="s">
        <v>9</v>
      </c>
      <c r="F6154" s="20" t="s">
        <v>86</v>
      </c>
      <c r="G6154" s="105" t="s">
        <v>29</v>
      </c>
      <c r="H61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4" s="48">
        <f>tbl_raw_data[[#This Row],[Date Actioned]]-tbl_raw_data[[#This Row],[Date Tagged]]</f>
        <v>4.6759259275859222E-3</v>
      </c>
      <c r="J6154" s="50">
        <f>HOUR(tbl_raw_data[[#This Row],[time_taken]])*60+MINUTE(tbl_raw_data[[#This Row],[time_taken]])+SECOND(tbl_raw_data[[#This Row],[time_taken]])/60</f>
        <v>6.7333333333333334</v>
      </c>
      <c r="K6154" s="54">
        <f>DATE(YEAR(tbl_raw_data[[#This Row],[Date Actioned]]), MONTH(tbl_raw_data[[#This Row],[Date Actioned]]), DAY(tbl_raw_data[[#This Row],[Date Actioned]]))</f>
        <v>45167</v>
      </c>
      <c r="L6154" s="55" t="str">
        <f>UPPER(TEXT(tbl_raw_data[[#This Row],[Updated_date]],"MMMM"))</f>
        <v>AUGUST</v>
      </c>
      <c r="M6154" s="55" t="str">
        <f>UPPER("Week "&amp;IF(ROUNDUP(DAY(tbl_raw_data[[#This Row],[Updated_date]])/7,0)=5,4,ROUNDUP(DAY(tbl_raw_data[[#This Row],[Updated_date]])/7,0)))</f>
        <v>WEEK 4</v>
      </c>
      <c r="N6154" s="57" t="str">
        <f>UPPER(VLOOKUP(tbl_raw_data[[#This Row],[Analyst]],[1]setting!$A$1:$B$15,2,0))</f>
        <v>ASIF</v>
      </c>
      <c r="O6154" s="57" t="str">
        <f>UPPER(tbl_raw_data[[#This Row],[Outcome]])</f>
        <v>APPROVE</v>
      </c>
      <c r="P6154" s="57" t="str">
        <f>UPPER(tbl_raw_data[[#This Row],[Queue Name]])</f>
        <v>CONSUMER PRE BUREAU</v>
      </c>
      <c r="Q6154" s="57" t="str">
        <f>IF(tbl_raw_data[[#This Row],[time_taken_in_mins]]&lt;=20,"SLA_MET","SLA_NOT_MET")</f>
        <v>SLA_MET</v>
      </c>
    </row>
    <row r="6155" spans="1:17" ht="15" customHeight="1" x14ac:dyDescent="0.25">
      <c r="A6155" s="17" t="s">
        <v>2600</v>
      </c>
      <c r="B6155" s="18">
        <v>45167.681620370371</v>
      </c>
      <c r="C6155" s="19">
        <v>45167.687418981484</v>
      </c>
      <c r="D6155" s="20" t="s">
        <v>13</v>
      </c>
      <c r="E6155" s="21" t="s">
        <v>41</v>
      </c>
      <c r="F6155" s="20" t="s">
        <v>73</v>
      </c>
      <c r="G6155" s="105" t="s">
        <v>29</v>
      </c>
      <c r="H61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5" s="48">
        <f>tbl_raw_data[[#This Row],[Date Actioned]]-tbl_raw_data[[#This Row],[Date Tagged]]</f>
        <v>5.7986111132777296E-3</v>
      </c>
      <c r="J6155" s="50">
        <f>HOUR(tbl_raw_data[[#This Row],[time_taken]])*60+MINUTE(tbl_raw_data[[#This Row],[time_taken]])+SECOND(tbl_raw_data[[#This Row],[time_taken]])/60</f>
        <v>8.35</v>
      </c>
      <c r="K6155" s="54">
        <f>DATE(YEAR(tbl_raw_data[[#This Row],[Date Actioned]]), MONTH(tbl_raw_data[[#This Row],[Date Actioned]]), DAY(tbl_raw_data[[#This Row],[Date Actioned]]))</f>
        <v>45167</v>
      </c>
      <c r="L6155" s="55" t="str">
        <f>UPPER(TEXT(tbl_raw_data[[#This Row],[Updated_date]],"MMMM"))</f>
        <v>AUGUST</v>
      </c>
      <c r="M6155" s="55" t="str">
        <f>UPPER("Week "&amp;IF(ROUNDUP(DAY(tbl_raw_data[[#This Row],[Updated_date]])/7,0)=5,4,ROUNDUP(DAY(tbl_raw_data[[#This Row],[Updated_date]])/7,0)))</f>
        <v>WEEK 4</v>
      </c>
      <c r="N6155" s="57" t="str">
        <f>UPPER(VLOOKUP(tbl_raw_data[[#This Row],[Analyst]],[1]setting!$A$1:$B$15,2,0))</f>
        <v>SHAHID</v>
      </c>
      <c r="O6155" s="57" t="str">
        <f>UPPER(tbl_raw_data[[#This Row],[Outcome]])</f>
        <v>APPROVE</v>
      </c>
      <c r="P6155" s="57" t="str">
        <f>UPPER(tbl_raw_data[[#This Row],[Queue Name]])</f>
        <v>CONSUMER POST BUREAU</v>
      </c>
      <c r="Q6155" s="57" t="str">
        <f>IF(tbl_raw_data[[#This Row],[time_taken_in_mins]]&lt;=20,"SLA_MET","SLA_NOT_MET")</f>
        <v>SLA_MET</v>
      </c>
    </row>
    <row r="6156" spans="1:17" ht="15" customHeight="1" x14ac:dyDescent="0.25">
      <c r="A6156" s="17" t="s">
        <v>1120</v>
      </c>
      <c r="B6156" s="18">
        <v>45167.682789351849</v>
      </c>
      <c r="C6156" s="19">
        <v>45167.686643518522</v>
      </c>
      <c r="D6156" s="20" t="s">
        <v>13</v>
      </c>
      <c r="E6156" s="21" t="s">
        <v>28</v>
      </c>
      <c r="F6156" s="20" t="s">
        <v>109</v>
      </c>
      <c r="G6156" s="105" t="s">
        <v>67</v>
      </c>
      <c r="H61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6" s="48">
        <f>tbl_raw_data[[#This Row],[Date Actioned]]-tbl_raw_data[[#This Row],[Date Tagged]]</f>
        <v>3.8541666726814583E-3</v>
      </c>
      <c r="J6156" s="50">
        <f>HOUR(tbl_raw_data[[#This Row],[time_taken]])*60+MINUTE(tbl_raw_data[[#This Row],[time_taken]])+SECOND(tbl_raw_data[[#This Row],[time_taken]])/60</f>
        <v>5.55</v>
      </c>
      <c r="K6156" s="54">
        <f>DATE(YEAR(tbl_raw_data[[#This Row],[Date Actioned]]), MONTH(tbl_raw_data[[#This Row],[Date Actioned]]), DAY(tbl_raw_data[[#This Row],[Date Actioned]]))</f>
        <v>45167</v>
      </c>
      <c r="L6156" s="55" t="str">
        <f>UPPER(TEXT(tbl_raw_data[[#This Row],[Updated_date]],"MMMM"))</f>
        <v>AUGUST</v>
      </c>
      <c r="M6156" s="55" t="str">
        <f>UPPER("Week "&amp;IF(ROUNDUP(DAY(tbl_raw_data[[#This Row],[Updated_date]])/7,0)=5,4,ROUNDUP(DAY(tbl_raw_data[[#This Row],[Updated_date]])/7,0)))</f>
        <v>WEEK 4</v>
      </c>
      <c r="N6156" s="57" t="str">
        <f>UPPER(VLOOKUP(tbl_raw_data[[#This Row],[Analyst]],[1]setting!$A$1:$B$15,2,0))</f>
        <v>NAVED</v>
      </c>
      <c r="O6156" s="57" t="str">
        <f>UPPER(tbl_raw_data[[#This Row],[Outcome]])</f>
        <v>APPROVE</v>
      </c>
      <c r="P6156" s="57" t="str">
        <f>UPPER(tbl_raw_data[[#This Row],[Queue Name]])</f>
        <v>CONSUMER EXISTING</v>
      </c>
      <c r="Q6156" s="57" t="str">
        <f>IF(tbl_raw_data[[#This Row],[time_taken_in_mins]]&lt;=20,"SLA_MET","SLA_NOT_MET")</f>
        <v>SLA_MET</v>
      </c>
    </row>
    <row r="6157" spans="1:17" ht="15" customHeight="1" x14ac:dyDescent="0.25">
      <c r="A6157" s="17" t="s">
        <v>2709</v>
      </c>
      <c r="B6157" s="18">
        <v>45167.68377314815</v>
      </c>
      <c r="C6157" s="19">
        <v>45167.689710648148</v>
      </c>
      <c r="D6157" s="20" t="s">
        <v>209</v>
      </c>
      <c r="E6157" s="21" t="s">
        <v>28</v>
      </c>
      <c r="F6157" s="20" t="s">
        <v>10</v>
      </c>
      <c r="G6157" s="105"/>
      <c r="H61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57" s="48">
        <f>tbl_raw_data[[#This Row],[Date Actioned]]-tbl_raw_data[[#This Row],[Date Tagged]]</f>
        <v>5.9374999982537702E-3</v>
      </c>
      <c r="J6157" s="50">
        <f>HOUR(tbl_raw_data[[#This Row],[time_taken]])*60+MINUTE(tbl_raw_data[[#This Row],[time_taken]])+SECOND(tbl_raw_data[[#This Row],[time_taken]])/60</f>
        <v>8.5500000000000007</v>
      </c>
      <c r="K6157" s="54">
        <f>DATE(YEAR(tbl_raw_data[[#This Row],[Date Actioned]]), MONTH(tbl_raw_data[[#This Row],[Date Actioned]]), DAY(tbl_raw_data[[#This Row],[Date Actioned]]))</f>
        <v>45167</v>
      </c>
      <c r="L6157" s="55" t="str">
        <f>UPPER(TEXT(tbl_raw_data[[#This Row],[Updated_date]],"MMMM"))</f>
        <v>AUGUST</v>
      </c>
      <c r="M6157" s="55" t="str">
        <f>UPPER("Week "&amp;IF(ROUNDUP(DAY(tbl_raw_data[[#This Row],[Updated_date]])/7,0)=5,4,ROUNDUP(DAY(tbl_raw_data[[#This Row],[Updated_date]])/7,0)))</f>
        <v>WEEK 4</v>
      </c>
      <c r="N6157" s="57" t="str">
        <f>UPPER(VLOOKUP(tbl_raw_data[[#This Row],[Analyst]],[1]setting!$A$1:$B$15,2,0))</f>
        <v>SAM</v>
      </c>
      <c r="O6157" s="57" t="str">
        <f>UPPER(tbl_raw_data[[#This Row],[Outcome]])</f>
        <v>DECLINE</v>
      </c>
      <c r="P6157" s="57" t="str">
        <f>UPPER(tbl_raw_data[[#This Row],[Queue Name]])</f>
        <v>CONSUMER EXISTING</v>
      </c>
      <c r="Q6157" s="57" t="str">
        <f>IF(tbl_raw_data[[#This Row],[time_taken_in_mins]]&lt;=20,"SLA_MET","SLA_NOT_MET")</f>
        <v>SLA_MET</v>
      </c>
    </row>
    <row r="6158" spans="1:17" ht="15" customHeight="1" x14ac:dyDescent="0.25">
      <c r="A6158" s="17" t="s">
        <v>6243</v>
      </c>
      <c r="B6158" s="18">
        <v>45167.683888888889</v>
      </c>
      <c r="C6158" s="19">
        <v>45167.696458333332</v>
      </c>
      <c r="D6158" s="20" t="s">
        <v>29</v>
      </c>
      <c r="E6158" s="21" t="s">
        <v>28</v>
      </c>
      <c r="F6158" s="20" t="s">
        <v>254</v>
      </c>
      <c r="G6158" s="105"/>
      <c r="H61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58" s="48">
        <f>tbl_raw_data[[#This Row],[Date Actioned]]-tbl_raw_data[[#This Row],[Date Tagged]]</f>
        <v>1.2569444443215616E-2</v>
      </c>
      <c r="J6158" s="50">
        <f>HOUR(tbl_raw_data[[#This Row],[time_taken]])*60+MINUTE(tbl_raw_data[[#This Row],[time_taken]])+SECOND(tbl_raw_data[[#This Row],[time_taken]])/60</f>
        <v>18.100000000000001</v>
      </c>
      <c r="K6158" s="54">
        <f>DATE(YEAR(tbl_raw_data[[#This Row],[Date Actioned]]), MONTH(tbl_raw_data[[#This Row],[Date Actioned]]), DAY(tbl_raw_data[[#This Row],[Date Actioned]]))</f>
        <v>45167</v>
      </c>
      <c r="L6158" s="55" t="str">
        <f>UPPER(TEXT(tbl_raw_data[[#This Row],[Updated_date]],"MMMM"))</f>
        <v>AUGUST</v>
      </c>
      <c r="M6158" s="55" t="str">
        <f>UPPER("Week "&amp;IF(ROUNDUP(DAY(tbl_raw_data[[#This Row],[Updated_date]])/7,0)=5,4,ROUNDUP(DAY(tbl_raw_data[[#This Row],[Updated_date]])/7,0)))</f>
        <v>WEEK 4</v>
      </c>
      <c r="N6158" s="57" t="str">
        <f>UPPER(VLOOKUP(tbl_raw_data[[#This Row],[Analyst]],[1]setting!$A$1:$B$15,2,0))</f>
        <v>FARDIN</v>
      </c>
      <c r="O6158" s="57" t="str">
        <f>UPPER(tbl_raw_data[[#This Row],[Outcome]])</f>
        <v>APPROVE</v>
      </c>
      <c r="P6158" s="57" t="str">
        <f>UPPER(tbl_raw_data[[#This Row],[Queue Name]])</f>
        <v>CONSUMER EXISTING</v>
      </c>
      <c r="Q6158" s="57" t="str">
        <f>IF(tbl_raw_data[[#This Row],[time_taken_in_mins]]&lt;=20,"SLA_MET","SLA_NOT_MET")</f>
        <v>SLA_MET</v>
      </c>
    </row>
    <row r="6159" spans="1:17" ht="15" customHeight="1" x14ac:dyDescent="0.25">
      <c r="A6159" s="17" t="s">
        <v>2355</v>
      </c>
      <c r="B6159" s="18">
        <v>45167.688437500001</v>
      </c>
      <c r="C6159" s="19">
        <v>45167.69394675926</v>
      </c>
      <c r="D6159" s="20" t="s">
        <v>13</v>
      </c>
      <c r="E6159" s="21" t="s">
        <v>41</v>
      </c>
      <c r="F6159" s="20" t="s">
        <v>73</v>
      </c>
      <c r="G6159" s="105" t="s">
        <v>29</v>
      </c>
      <c r="H61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59" s="48">
        <f>tbl_raw_data[[#This Row],[Date Actioned]]-tbl_raw_data[[#This Row],[Date Tagged]]</f>
        <v>5.5092592592700385E-3</v>
      </c>
      <c r="J6159" s="50">
        <f>HOUR(tbl_raw_data[[#This Row],[time_taken]])*60+MINUTE(tbl_raw_data[[#This Row],[time_taken]])+SECOND(tbl_raw_data[[#This Row],[time_taken]])/60</f>
        <v>7.9333333333333336</v>
      </c>
      <c r="K6159" s="54">
        <f>DATE(YEAR(tbl_raw_data[[#This Row],[Date Actioned]]), MONTH(tbl_raw_data[[#This Row],[Date Actioned]]), DAY(tbl_raw_data[[#This Row],[Date Actioned]]))</f>
        <v>45167</v>
      </c>
      <c r="L6159" s="55" t="str">
        <f>UPPER(TEXT(tbl_raw_data[[#This Row],[Updated_date]],"MMMM"))</f>
        <v>AUGUST</v>
      </c>
      <c r="M6159" s="55" t="str">
        <f>UPPER("Week "&amp;IF(ROUNDUP(DAY(tbl_raw_data[[#This Row],[Updated_date]])/7,0)=5,4,ROUNDUP(DAY(tbl_raw_data[[#This Row],[Updated_date]])/7,0)))</f>
        <v>WEEK 4</v>
      </c>
      <c r="N6159" s="57" t="str">
        <f>UPPER(VLOOKUP(tbl_raw_data[[#This Row],[Analyst]],[1]setting!$A$1:$B$15,2,0))</f>
        <v>SHAHID</v>
      </c>
      <c r="O6159" s="57" t="str">
        <f>UPPER(tbl_raw_data[[#This Row],[Outcome]])</f>
        <v>APPROVE</v>
      </c>
      <c r="P6159" s="57" t="str">
        <f>UPPER(tbl_raw_data[[#This Row],[Queue Name]])</f>
        <v>CONSUMER POST BUREAU</v>
      </c>
      <c r="Q6159" s="57" t="str">
        <f>IF(tbl_raw_data[[#This Row],[time_taken_in_mins]]&lt;=20,"SLA_MET","SLA_NOT_MET")</f>
        <v>SLA_MET</v>
      </c>
    </row>
    <row r="6160" spans="1:17" ht="15" customHeight="1" x14ac:dyDescent="0.25">
      <c r="A6160" s="17" t="s">
        <v>202</v>
      </c>
      <c r="B6160" s="18">
        <v>45167.689814814818</v>
      </c>
      <c r="C6160" s="19">
        <v>45167.691736111112</v>
      </c>
      <c r="D6160" s="20" t="s">
        <v>46</v>
      </c>
      <c r="E6160" s="21" t="s">
        <v>28</v>
      </c>
      <c r="F6160" s="20" t="s">
        <v>168</v>
      </c>
      <c r="G6160" s="105" t="s">
        <v>201</v>
      </c>
      <c r="H61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0" s="48">
        <f>tbl_raw_data[[#This Row],[Date Actioned]]-tbl_raw_data[[#This Row],[Date Tagged]]</f>
        <v>1.9212962943129241E-3</v>
      </c>
      <c r="J6160" s="50">
        <f>HOUR(tbl_raw_data[[#This Row],[time_taken]])*60+MINUTE(tbl_raw_data[[#This Row],[time_taken]])+SECOND(tbl_raw_data[[#This Row],[time_taken]])/60</f>
        <v>2.7666666666666666</v>
      </c>
      <c r="K6160" s="54">
        <f>DATE(YEAR(tbl_raw_data[[#This Row],[Date Actioned]]), MONTH(tbl_raw_data[[#This Row],[Date Actioned]]), DAY(tbl_raw_data[[#This Row],[Date Actioned]]))</f>
        <v>45167</v>
      </c>
      <c r="L6160" s="55" t="str">
        <f>UPPER(TEXT(tbl_raw_data[[#This Row],[Updated_date]],"MMMM"))</f>
        <v>AUGUST</v>
      </c>
      <c r="M6160" s="55" t="str">
        <f>UPPER("Week "&amp;IF(ROUNDUP(DAY(tbl_raw_data[[#This Row],[Updated_date]])/7,0)=5,4,ROUNDUP(DAY(tbl_raw_data[[#This Row],[Updated_date]])/7,0)))</f>
        <v>WEEK 4</v>
      </c>
      <c r="N6160" s="57" t="str">
        <f>UPPER(VLOOKUP(tbl_raw_data[[#This Row],[Analyst]],[1]setting!$A$1:$B$15,2,0))</f>
        <v>MERCEDES</v>
      </c>
      <c r="O6160" s="57" t="str">
        <f>UPPER(tbl_raw_data[[#This Row],[Outcome]])</f>
        <v>DECLINE</v>
      </c>
      <c r="P6160" s="57" t="str">
        <f>UPPER(tbl_raw_data[[#This Row],[Queue Name]])</f>
        <v>CONSUMER EXISTING</v>
      </c>
      <c r="Q6160" s="57" t="str">
        <f>IF(tbl_raw_data[[#This Row],[time_taken_in_mins]]&lt;=20,"SLA_MET","SLA_NOT_MET")</f>
        <v>SLA_MET</v>
      </c>
    </row>
    <row r="6161" spans="1:17" ht="15" customHeight="1" x14ac:dyDescent="0.25">
      <c r="A6161" s="17" t="s">
        <v>1650</v>
      </c>
      <c r="B6161" s="18">
        <v>45167.692546296297</v>
      </c>
      <c r="C6161" s="19">
        <v>45167.697164351855</v>
      </c>
      <c r="D6161" s="20" t="s">
        <v>13</v>
      </c>
      <c r="E6161" s="21" t="s">
        <v>9</v>
      </c>
      <c r="F6161" s="20" t="s">
        <v>73</v>
      </c>
      <c r="G6161" s="105" t="s">
        <v>183</v>
      </c>
      <c r="H61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1" s="48">
        <f>tbl_raw_data[[#This Row],[Date Actioned]]-tbl_raw_data[[#This Row],[Date Tagged]]</f>
        <v>4.6180555582395755E-3</v>
      </c>
      <c r="J6161" s="50">
        <f>HOUR(tbl_raw_data[[#This Row],[time_taken]])*60+MINUTE(tbl_raw_data[[#This Row],[time_taken]])+SECOND(tbl_raw_data[[#This Row],[time_taken]])/60</f>
        <v>6.65</v>
      </c>
      <c r="K6161" s="54">
        <f>DATE(YEAR(tbl_raw_data[[#This Row],[Date Actioned]]), MONTH(tbl_raw_data[[#This Row],[Date Actioned]]), DAY(tbl_raw_data[[#This Row],[Date Actioned]]))</f>
        <v>45167</v>
      </c>
      <c r="L6161" s="55" t="str">
        <f>UPPER(TEXT(tbl_raw_data[[#This Row],[Updated_date]],"MMMM"))</f>
        <v>AUGUST</v>
      </c>
      <c r="M6161" s="55" t="str">
        <f>UPPER("Week "&amp;IF(ROUNDUP(DAY(tbl_raw_data[[#This Row],[Updated_date]])/7,0)=5,4,ROUNDUP(DAY(tbl_raw_data[[#This Row],[Updated_date]])/7,0)))</f>
        <v>WEEK 4</v>
      </c>
      <c r="N6161" s="57" t="str">
        <f>UPPER(VLOOKUP(tbl_raw_data[[#This Row],[Analyst]],[1]setting!$A$1:$B$15,2,0))</f>
        <v>SHAHID</v>
      </c>
      <c r="O6161" s="57" t="str">
        <f>UPPER(tbl_raw_data[[#This Row],[Outcome]])</f>
        <v>APPROVE</v>
      </c>
      <c r="P6161" s="57" t="str">
        <f>UPPER(tbl_raw_data[[#This Row],[Queue Name]])</f>
        <v>CONSUMER PRE BUREAU</v>
      </c>
      <c r="Q6161" s="57" t="str">
        <f>IF(tbl_raw_data[[#This Row],[time_taken_in_mins]]&lt;=20,"SLA_MET","SLA_NOT_MET")</f>
        <v>SLA_MET</v>
      </c>
    </row>
    <row r="6162" spans="1:17" ht="15" customHeight="1" x14ac:dyDescent="0.25">
      <c r="A6162" s="17" t="s">
        <v>1995</v>
      </c>
      <c r="B6162" s="18">
        <v>45167.694722222222</v>
      </c>
      <c r="C6162" s="19">
        <v>45167.699780092589</v>
      </c>
      <c r="D6162" s="20" t="s">
        <v>13</v>
      </c>
      <c r="E6162" s="21" t="s">
        <v>28</v>
      </c>
      <c r="F6162" s="20" t="s">
        <v>109</v>
      </c>
      <c r="G6162" s="105" t="s">
        <v>29</v>
      </c>
      <c r="H61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2" s="48">
        <f>tbl_raw_data[[#This Row],[Date Actioned]]-tbl_raw_data[[#This Row],[Date Tagged]]</f>
        <v>5.057870366727002E-3</v>
      </c>
      <c r="J6162" s="50">
        <f>HOUR(tbl_raw_data[[#This Row],[time_taken]])*60+MINUTE(tbl_raw_data[[#This Row],[time_taken]])+SECOND(tbl_raw_data[[#This Row],[time_taken]])/60</f>
        <v>7.2833333333333332</v>
      </c>
      <c r="K6162" s="54">
        <f>DATE(YEAR(tbl_raw_data[[#This Row],[Date Actioned]]), MONTH(tbl_raw_data[[#This Row],[Date Actioned]]), DAY(tbl_raw_data[[#This Row],[Date Actioned]]))</f>
        <v>45167</v>
      </c>
      <c r="L6162" s="55" t="str">
        <f>UPPER(TEXT(tbl_raw_data[[#This Row],[Updated_date]],"MMMM"))</f>
        <v>AUGUST</v>
      </c>
      <c r="M6162" s="55" t="str">
        <f>UPPER("Week "&amp;IF(ROUNDUP(DAY(tbl_raw_data[[#This Row],[Updated_date]])/7,0)=5,4,ROUNDUP(DAY(tbl_raw_data[[#This Row],[Updated_date]])/7,0)))</f>
        <v>WEEK 4</v>
      </c>
      <c r="N6162" s="57" t="str">
        <f>UPPER(VLOOKUP(tbl_raw_data[[#This Row],[Analyst]],[1]setting!$A$1:$B$15,2,0))</f>
        <v>NAVED</v>
      </c>
      <c r="O6162" s="57" t="str">
        <f>UPPER(tbl_raw_data[[#This Row],[Outcome]])</f>
        <v>APPROVE</v>
      </c>
      <c r="P6162" s="57" t="str">
        <f>UPPER(tbl_raw_data[[#This Row],[Queue Name]])</f>
        <v>CONSUMER EXISTING</v>
      </c>
      <c r="Q6162" s="57" t="str">
        <f>IF(tbl_raw_data[[#This Row],[time_taken_in_mins]]&lt;=20,"SLA_MET","SLA_NOT_MET")</f>
        <v>SLA_MET</v>
      </c>
    </row>
    <row r="6163" spans="1:17" ht="15" customHeight="1" x14ac:dyDescent="0.25">
      <c r="A6163" s="17" t="s">
        <v>2296</v>
      </c>
      <c r="B6163" s="18">
        <v>45167.697754629633</v>
      </c>
      <c r="C6163" s="19">
        <v>45167.703206018516</v>
      </c>
      <c r="D6163" s="20" t="s">
        <v>13</v>
      </c>
      <c r="E6163" s="21" t="s">
        <v>41</v>
      </c>
      <c r="F6163" s="20" t="s">
        <v>86</v>
      </c>
      <c r="G6163" s="105" t="s">
        <v>67</v>
      </c>
      <c r="H61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3" s="48">
        <f>tbl_raw_data[[#This Row],[Date Actioned]]-tbl_raw_data[[#This Row],[Date Tagged]]</f>
        <v>5.4513888826477341E-3</v>
      </c>
      <c r="J6163" s="50">
        <f>HOUR(tbl_raw_data[[#This Row],[time_taken]])*60+MINUTE(tbl_raw_data[[#This Row],[time_taken]])+SECOND(tbl_raw_data[[#This Row],[time_taken]])/60</f>
        <v>7.85</v>
      </c>
      <c r="K6163" s="54">
        <f>DATE(YEAR(tbl_raw_data[[#This Row],[Date Actioned]]), MONTH(tbl_raw_data[[#This Row],[Date Actioned]]), DAY(tbl_raw_data[[#This Row],[Date Actioned]]))</f>
        <v>45167</v>
      </c>
      <c r="L6163" s="55" t="str">
        <f>UPPER(TEXT(tbl_raw_data[[#This Row],[Updated_date]],"MMMM"))</f>
        <v>AUGUST</v>
      </c>
      <c r="M6163" s="55" t="str">
        <f>UPPER("Week "&amp;IF(ROUNDUP(DAY(tbl_raw_data[[#This Row],[Updated_date]])/7,0)=5,4,ROUNDUP(DAY(tbl_raw_data[[#This Row],[Updated_date]])/7,0)))</f>
        <v>WEEK 4</v>
      </c>
      <c r="N6163" s="57" t="str">
        <f>UPPER(VLOOKUP(tbl_raw_data[[#This Row],[Analyst]],[1]setting!$A$1:$B$15,2,0))</f>
        <v>ASIF</v>
      </c>
      <c r="O6163" s="57" t="str">
        <f>UPPER(tbl_raw_data[[#This Row],[Outcome]])</f>
        <v>APPROVE</v>
      </c>
      <c r="P6163" s="57" t="str">
        <f>UPPER(tbl_raw_data[[#This Row],[Queue Name]])</f>
        <v>CONSUMER POST BUREAU</v>
      </c>
      <c r="Q6163" s="57" t="str">
        <f>IF(tbl_raw_data[[#This Row],[time_taken_in_mins]]&lt;=20,"SLA_MET","SLA_NOT_MET")</f>
        <v>SLA_MET</v>
      </c>
    </row>
    <row r="6164" spans="1:17" ht="15" customHeight="1" x14ac:dyDescent="0.25">
      <c r="A6164" s="17" t="s">
        <v>3811</v>
      </c>
      <c r="B6164" s="18">
        <v>45167.697766203702</v>
      </c>
      <c r="C6164" s="19">
        <v>45167.70521990741</v>
      </c>
      <c r="D6164" s="20" t="s">
        <v>13</v>
      </c>
      <c r="E6164" s="21" t="s">
        <v>41</v>
      </c>
      <c r="F6164" s="20" t="s">
        <v>73</v>
      </c>
      <c r="G6164" s="105" t="s">
        <v>29</v>
      </c>
      <c r="H61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4" s="48">
        <f>tbl_raw_data[[#This Row],[Date Actioned]]-tbl_raw_data[[#This Row],[Date Tagged]]</f>
        <v>7.4537037071422674E-3</v>
      </c>
      <c r="J6164" s="50">
        <f>HOUR(tbl_raw_data[[#This Row],[time_taken]])*60+MINUTE(tbl_raw_data[[#This Row],[time_taken]])+SECOND(tbl_raw_data[[#This Row],[time_taken]])/60</f>
        <v>10.733333333333333</v>
      </c>
      <c r="K6164" s="54">
        <f>DATE(YEAR(tbl_raw_data[[#This Row],[Date Actioned]]), MONTH(tbl_raw_data[[#This Row],[Date Actioned]]), DAY(tbl_raw_data[[#This Row],[Date Actioned]]))</f>
        <v>45167</v>
      </c>
      <c r="L6164" s="55" t="str">
        <f>UPPER(TEXT(tbl_raw_data[[#This Row],[Updated_date]],"MMMM"))</f>
        <v>AUGUST</v>
      </c>
      <c r="M6164" s="55" t="str">
        <f>UPPER("Week "&amp;IF(ROUNDUP(DAY(tbl_raw_data[[#This Row],[Updated_date]])/7,0)=5,4,ROUNDUP(DAY(tbl_raw_data[[#This Row],[Updated_date]])/7,0)))</f>
        <v>WEEK 4</v>
      </c>
      <c r="N6164" s="57" t="str">
        <f>UPPER(VLOOKUP(tbl_raw_data[[#This Row],[Analyst]],[1]setting!$A$1:$B$15,2,0))</f>
        <v>SHAHID</v>
      </c>
      <c r="O6164" s="57" t="str">
        <f>UPPER(tbl_raw_data[[#This Row],[Outcome]])</f>
        <v>APPROVE</v>
      </c>
      <c r="P6164" s="57" t="str">
        <f>UPPER(tbl_raw_data[[#This Row],[Queue Name]])</f>
        <v>CONSUMER POST BUREAU</v>
      </c>
      <c r="Q6164" s="57" t="str">
        <f>IF(tbl_raw_data[[#This Row],[time_taken_in_mins]]&lt;=20,"SLA_MET","SLA_NOT_MET")</f>
        <v>SLA_MET</v>
      </c>
    </row>
    <row r="6165" spans="1:17" ht="15" customHeight="1" x14ac:dyDescent="0.25">
      <c r="A6165" s="17" t="s">
        <v>1196</v>
      </c>
      <c r="B6165" s="18">
        <v>45167.700127314813</v>
      </c>
      <c r="C6165" s="19">
        <v>45167.704097222224</v>
      </c>
      <c r="D6165" s="20" t="s">
        <v>13</v>
      </c>
      <c r="E6165" s="21" t="s">
        <v>28</v>
      </c>
      <c r="F6165" s="20" t="s">
        <v>109</v>
      </c>
      <c r="G6165" s="105" t="s">
        <v>29</v>
      </c>
      <c r="H61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5" s="48">
        <f>tbl_raw_data[[#This Row],[Date Actioned]]-tbl_raw_data[[#This Row],[Date Tagged]]</f>
        <v>3.9699074113741517E-3</v>
      </c>
      <c r="J6165" s="50">
        <f>HOUR(tbl_raw_data[[#This Row],[time_taken]])*60+MINUTE(tbl_raw_data[[#This Row],[time_taken]])+SECOND(tbl_raw_data[[#This Row],[time_taken]])/60</f>
        <v>5.7166666666666668</v>
      </c>
      <c r="K6165" s="54">
        <f>DATE(YEAR(tbl_raw_data[[#This Row],[Date Actioned]]), MONTH(tbl_raw_data[[#This Row],[Date Actioned]]), DAY(tbl_raw_data[[#This Row],[Date Actioned]]))</f>
        <v>45167</v>
      </c>
      <c r="L6165" s="55" t="str">
        <f>UPPER(TEXT(tbl_raw_data[[#This Row],[Updated_date]],"MMMM"))</f>
        <v>AUGUST</v>
      </c>
      <c r="M6165" s="55" t="str">
        <f>UPPER("Week "&amp;IF(ROUNDUP(DAY(tbl_raw_data[[#This Row],[Updated_date]])/7,0)=5,4,ROUNDUP(DAY(tbl_raw_data[[#This Row],[Updated_date]])/7,0)))</f>
        <v>WEEK 4</v>
      </c>
      <c r="N6165" s="57" t="str">
        <f>UPPER(VLOOKUP(tbl_raw_data[[#This Row],[Analyst]],[1]setting!$A$1:$B$15,2,0))</f>
        <v>NAVED</v>
      </c>
      <c r="O6165" s="57" t="str">
        <f>UPPER(tbl_raw_data[[#This Row],[Outcome]])</f>
        <v>APPROVE</v>
      </c>
      <c r="P6165" s="57" t="str">
        <f>UPPER(tbl_raw_data[[#This Row],[Queue Name]])</f>
        <v>CONSUMER EXISTING</v>
      </c>
      <c r="Q6165" s="57" t="str">
        <f>IF(tbl_raw_data[[#This Row],[time_taken_in_mins]]&lt;=20,"SLA_MET","SLA_NOT_MET")</f>
        <v>SLA_MET</v>
      </c>
    </row>
    <row r="6166" spans="1:17" ht="15" customHeight="1" x14ac:dyDescent="0.25">
      <c r="A6166" s="17" t="s">
        <v>3150</v>
      </c>
      <c r="B6166" s="18">
        <v>45167.701053240744</v>
      </c>
      <c r="C6166" s="19">
        <v>45167.707650462966</v>
      </c>
      <c r="D6166" s="20" t="s">
        <v>46</v>
      </c>
      <c r="E6166" s="21" t="s">
        <v>9</v>
      </c>
      <c r="F6166" s="20" t="s">
        <v>42</v>
      </c>
      <c r="G6166" s="105" t="s">
        <v>49</v>
      </c>
      <c r="H61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66" s="48">
        <f>tbl_raw_data[[#This Row],[Date Actioned]]-tbl_raw_data[[#This Row],[Date Tagged]]</f>
        <v>6.5972222218988463E-3</v>
      </c>
      <c r="J6166" s="50">
        <f>HOUR(tbl_raw_data[[#This Row],[time_taken]])*60+MINUTE(tbl_raw_data[[#This Row],[time_taken]])+SECOND(tbl_raw_data[[#This Row],[time_taken]])/60</f>
        <v>9.5</v>
      </c>
      <c r="K6166" s="54">
        <f>DATE(YEAR(tbl_raw_data[[#This Row],[Date Actioned]]), MONTH(tbl_raw_data[[#This Row],[Date Actioned]]), DAY(tbl_raw_data[[#This Row],[Date Actioned]]))</f>
        <v>45167</v>
      </c>
      <c r="L6166" s="55" t="str">
        <f>UPPER(TEXT(tbl_raw_data[[#This Row],[Updated_date]],"MMMM"))</f>
        <v>AUGUST</v>
      </c>
      <c r="M6166" s="55" t="str">
        <f>UPPER("Week "&amp;IF(ROUNDUP(DAY(tbl_raw_data[[#This Row],[Updated_date]])/7,0)=5,4,ROUNDUP(DAY(tbl_raw_data[[#This Row],[Updated_date]])/7,0)))</f>
        <v>WEEK 4</v>
      </c>
      <c r="N6166" s="57" t="str">
        <f>UPPER(VLOOKUP(tbl_raw_data[[#This Row],[Analyst]],[1]setting!$A$1:$B$15,2,0))</f>
        <v>NITESH</v>
      </c>
      <c r="O6166" s="57" t="str">
        <f>UPPER(tbl_raw_data[[#This Row],[Outcome]])</f>
        <v>DECLINE</v>
      </c>
      <c r="P6166" s="57" t="str">
        <f>UPPER(tbl_raw_data[[#This Row],[Queue Name]])</f>
        <v>CONSUMER PRE BUREAU</v>
      </c>
      <c r="Q6166" s="57" t="str">
        <f>IF(tbl_raw_data[[#This Row],[time_taken_in_mins]]&lt;=20,"SLA_MET","SLA_NOT_MET")</f>
        <v>SLA_MET</v>
      </c>
    </row>
    <row r="6167" spans="1:17" ht="15" customHeight="1" x14ac:dyDescent="0.25">
      <c r="A6167" s="17" t="s">
        <v>4628</v>
      </c>
      <c r="B6167" s="18">
        <v>45167.701064814813</v>
      </c>
      <c r="C6167" s="19">
        <v>45167.709849537037</v>
      </c>
      <c r="D6167" s="20" t="s">
        <v>13</v>
      </c>
      <c r="E6167" s="21" t="s">
        <v>28</v>
      </c>
      <c r="F6167" s="20" t="s">
        <v>86</v>
      </c>
      <c r="G6167" s="105" t="s">
        <v>29</v>
      </c>
      <c r="H61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7" s="48">
        <f>tbl_raw_data[[#This Row],[Date Actioned]]-tbl_raw_data[[#This Row],[Date Tagged]]</f>
        <v>8.7847222239361145E-3</v>
      </c>
      <c r="J6167" s="50">
        <f>HOUR(tbl_raw_data[[#This Row],[time_taken]])*60+MINUTE(tbl_raw_data[[#This Row],[time_taken]])+SECOND(tbl_raw_data[[#This Row],[time_taken]])/60</f>
        <v>12.65</v>
      </c>
      <c r="K6167" s="54">
        <f>DATE(YEAR(tbl_raw_data[[#This Row],[Date Actioned]]), MONTH(tbl_raw_data[[#This Row],[Date Actioned]]), DAY(tbl_raw_data[[#This Row],[Date Actioned]]))</f>
        <v>45167</v>
      </c>
      <c r="L6167" s="55" t="str">
        <f>UPPER(TEXT(tbl_raw_data[[#This Row],[Updated_date]],"MMMM"))</f>
        <v>AUGUST</v>
      </c>
      <c r="M6167" s="55" t="str">
        <f>UPPER("Week "&amp;IF(ROUNDUP(DAY(tbl_raw_data[[#This Row],[Updated_date]])/7,0)=5,4,ROUNDUP(DAY(tbl_raw_data[[#This Row],[Updated_date]])/7,0)))</f>
        <v>WEEK 4</v>
      </c>
      <c r="N6167" s="57" t="str">
        <f>UPPER(VLOOKUP(tbl_raw_data[[#This Row],[Analyst]],[1]setting!$A$1:$B$15,2,0))</f>
        <v>ASIF</v>
      </c>
      <c r="O6167" s="57" t="str">
        <f>UPPER(tbl_raw_data[[#This Row],[Outcome]])</f>
        <v>APPROVE</v>
      </c>
      <c r="P6167" s="57" t="str">
        <f>UPPER(tbl_raw_data[[#This Row],[Queue Name]])</f>
        <v>CONSUMER EXISTING</v>
      </c>
      <c r="Q6167" s="57" t="str">
        <f>IF(tbl_raw_data[[#This Row],[time_taken_in_mins]]&lt;=20,"SLA_MET","SLA_NOT_MET")</f>
        <v>SLA_MET</v>
      </c>
    </row>
    <row r="6168" spans="1:17" ht="15" customHeight="1" x14ac:dyDescent="0.25">
      <c r="A6168" s="17" t="s">
        <v>3424</v>
      </c>
      <c r="B6168" s="18">
        <v>45167.701840277776</v>
      </c>
      <c r="C6168" s="19">
        <v>45167.708784722221</v>
      </c>
      <c r="D6168" s="20" t="s">
        <v>13</v>
      </c>
      <c r="E6168" s="21" t="s">
        <v>28</v>
      </c>
      <c r="F6168" s="20" t="s">
        <v>109</v>
      </c>
      <c r="G6168" s="105" t="s">
        <v>29</v>
      </c>
      <c r="H61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8" s="48">
        <f>tbl_raw_data[[#This Row],[Date Actioned]]-tbl_raw_data[[#This Row],[Date Tagged]]</f>
        <v>6.9444444452528842E-3</v>
      </c>
      <c r="J6168" s="50">
        <f>HOUR(tbl_raw_data[[#This Row],[time_taken]])*60+MINUTE(tbl_raw_data[[#This Row],[time_taken]])+SECOND(tbl_raw_data[[#This Row],[time_taken]])/60</f>
        <v>10</v>
      </c>
      <c r="K6168" s="54">
        <f>DATE(YEAR(tbl_raw_data[[#This Row],[Date Actioned]]), MONTH(tbl_raw_data[[#This Row],[Date Actioned]]), DAY(tbl_raw_data[[#This Row],[Date Actioned]]))</f>
        <v>45167</v>
      </c>
      <c r="L6168" s="55" t="str">
        <f>UPPER(TEXT(tbl_raw_data[[#This Row],[Updated_date]],"MMMM"))</f>
        <v>AUGUST</v>
      </c>
      <c r="M6168" s="55" t="str">
        <f>UPPER("Week "&amp;IF(ROUNDUP(DAY(tbl_raw_data[[#This Row],[Updated_date]])/7,0)=5,4,ROUNDUP(DAY(tbl_raw_data[[#This Row],[Updated_date]])/7,0)))</f>
        <v>WEEK 4</v>
      </c>
      <c r="N6168" s="57" t="str">
        <f>UPPER(VLOOKUP(tbl_raw_data[[#This Row],[Analyst]],[1]setting!$A$1:$B$15,2,0))</f>
        <v>NAVED</v>
      </c>
      <c r="O6168" s="57" t="str">
        <f>UPPER(tbl_raw_data[[#This Row],[Outcome]])</f>
        <v>APPROVE</v>
      </c>
      <c r="P6168" s="57" t="str">
        <f>UPPER(tbl_raw_data[[#This Row],[Queue Name]])</f>
        <v>CONSUMER EXISTING</v>
      </c>
      <c r="Q6168" s="57" t="str">
        <f>IF(tbl_raw_data[[#This Row],[time_taken_in_mins]]&lt;=20,"SLA_MET","SLA_NOT_MET")</f>
        <v>SLA_MET</v>
      </c>
    </row>
    <row r="6169" spans="1:17" ht="15" customHeight="1" x14ac:dyDescent="0.25">
      <c r="A6169" s="17" t="s">
        <v>6187</v>
      </c>
      <c r="B6169" s="18">
        <v>45167.702905092592</v>
      </c>
      <c r="C6169" s="19">
        <v>45167.715266203704</v>
      </c>
      <c r="D6169" s="20" t="s">
        <v>13</v>
      </c>
      <c r="E6169" s="21" t="s">
        <v>28</v>
      </c>
      <c r="F6169" s="20" t="s">
        <v>73</v>
      </c>
      <c r="G6169" s="105" t="s">
        <v>6186</v>
      </c>
      <c r="H61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69" s="48">
        <f>tbl_raw_data[[#This Row],[Date Actioned]]-tbl_raw_data[[#This Row],[Date Tagged]]</f>
        <v>1.2361111112113576E-2</v>
      </c>
      <c r="J6169" s="50">
        <f>HOUR(tbl_raw_data[[#This Row],[time_taken]])*60+MINUTE(tbl_raw_data[[#This Row],[time_taken]])+SECOND(tbl_raw_data[[#This Row],[time_taken]])/60</f>
        <v>17.8</v>
      </c>
      <c r="K6169" s="54">
        <f>DATE(YEAR(tbl_raw_data[[#This Row],[Date Actioned]]), MONTH(tbl_raw_data[[#This Row],[Date Actioned]]), DAY(tbl_raw_data[[#This Row],[Date Actioned]]))</f>
        <v>45167</v>
      </c>
      <c r="L6169" s="55" t="str">
        <f>UPPER(TEXT(tbl_raw_data[[#This Row],[Updated_date]],"MMMM"))</f>
        <v>AUGUST</v>
      </c>
      <c r="M6169" s="55" t="str">
        <f>UPPER("Week "&amp;IF(ROUNDUP(DAY(tbl_raw_data[[#This Row],[Updated_date]])/7,0)=5,4,ROUNDUP(DAY(tbl_raw_data[[#This Row],[Updated_date]])/7,0)))</f>
        <v>WEEK 4</v>
      </c>
      <c r="N6169" s="57" t="str">
        <f>UPPER(VLOOKUP(tbl_raw_data[[#This Row],[Analyst]],[1]setting!$A$1:$B$15,2,0))</f>
        <v>SHAHID</v>
      </c>
      <c r="O6169" s="57" t="str">
        <f>UPPER(tbl_raw_data[[#This Row],[Outcome]])</f>
        <v>APPROVE</v>
      </c>
      <c r="P6169" s="57" t="str">
        <f>UPPER(tbl_raw_data[[#This Row],[Queue Name]])</f>
        <v>CONSUMER EXISTING</v>
      </c>
      <c r="Q6169" s="57" t="str">
        <f>IF(tbl_raw_data[[#This Row],[time_taken_in_mins]]&lt;=20,"SLA_MET","SLA_NOT_MET")</f>
        <v>SLA_MET</v>
      </c>
    </row>
    <row r="6170" spans="1:17" ht="15" customHeight="1" x14ac:dyDescent="0.25">
      <c r="A6170" s="17" t="s">
        <v>2674</v>
      </c>
      <c r="B6170" s="18">
        <v>45167.703020833331</v>
      </c>
      <c r="C6170" s="19">
        <v>45167.70890046296</v>
      </c>
      <c r="D6170" s="20" t="s">
        <v>13</v>
      </c>
      <c r="E6170" s="21" t="s">
        <v>28</v>
      </c>
      <c r="F6170" s="20" t="s">
        <v>455</v>
      </c>
      <c r="G6170" s="105" t="s">
        <v>29</v>
      </c>
      <c r="H61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0" s="48">
        <f>tbl_raw_data[[#This Row],[Date Actioned]]-tbl_raw_data[[#This Row],[Date Tagged]]</f>
        <v>5.8796296289074235E-3</v>
      </c>
      <c r="J6170" s="50">
        <f>HOUR(tbl_raw_data[[#This Row],[time_taken]])*60+MINUTE(tbl_raw_data[[#This Row],[time_taken]])+SECOND(tbl_raw_data[[#This Row],[time_taken]])/60</f>
        <v>8.4666666666666668</v>
      </c>
      <c r="K6170" s="54">
        <f>DATE(YEAR(tbl_raw_data[[#This Row],[Date Actioned]]), MONTH(tbl_raw_data[[#This Row],[Date Actioned]]), DAY(tbl_raw_data[[#This Row],[Date Actioned]]))</f>
        <v>45167</v>
      </c>
      <c r="L6170" s="55" t="str">
        <f>UPPER(TEXT(tbl_raw_data[[#This Row],[Updated_date]],"MMMM"))</f>
        <v>AUGUST</v>
      </c>
      <c r="M6170" s="55" t="str">
        <f>UPPER("Week "&amp;IF(ROUNDUP(DAY(tbl_raw_data[[#This Row],[Updated_date]])/7,0)=5,4,ROUNDUP(DAY(tbl_raw_data[[#This Row],[Updated_date]])/7,0)))</f>
        <v>WEEK 4</v>
      </c>
      <c r="N6170" s="57" t="str">
        <f>UPPER(VLOOKUP(tbl_raw_data[[#This Row],[Analyst]],[1]setting!$A$1:$B$15,2,0))</f>
        <v>ROHAN</v>
      </c>
      <c r="O6170" s="57" t="str">
        <f>UPPER(tbl_raw_data[[#This Row],[Outcome]])</f>
        <v>APPROVE</v>
      </c>
      <c r="P6170" s="57" t="str">
        <f>UPPER(tbl_raw_data[[#This Row],[Queue Name]])</f>
        <v>CONSUMER EXISTING</v>
      </c>
      <c r="Q6170" s="57" t="str">
        <f>IF(tbl_raw_data[[#This Row],[time_taken_in_mins]]&lt;=20,"SLA_MET","SLA_NOT_MET")</f>
        <v>SLA_MET</v>
      </c>
    </row>
    <row r="6171" spans="1:17" ht="15" customHeight="1" x14ac:dyDescent="0.25">
      <c r="A6171" s="17" t="s">
        <v>6901</v>
      </c>
      <c r="B6171" s="18">
        <v>45167.703148148146</v>
      </c>
      <c r="C6171" s="19">
        <v>45167.719953703701</v>
      </c>
      <c r="D6171" s="20" t="s">
        <v>13</v>
      </c>
      <c r="E6171" s="21" t="s">
        <v>28</v>
      </c>
      <c r="F6171" s="20" t="s">
        <v>455</v>
      </c>
      <c r="G6171" s="105"/>
      <c r="H61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1" s="48">
        <f>tbl_raw_data[[#This Row],[Date Actioned]]-tbl_raw_data[[#This Row],[Date Tagged]]</f>
        <v>1.6805555555038154E-2</v>
      </c>
      <c r="J6171" s="50">
        <f>HOUR(tbl_raw_data[[#This Row],[time_taken]])*60+MINUTE(tbl_raw_data[[#This Row],[time_taken]])+SECOND(tbl_raw_data[[#This Row],[time_taken]])/60</f>
        <v>24.2</v>
      </c>
      <c r="K6171" s="54">
        <f>DATE(YEAR(tbl_raw_data[[#This Row],[Date Actioned]]), MONTH(tbl_raw_data[[#This Row],[Date Actioned]]), DAY(tbl_raw_data[[#This Row],[Date Actioned]]))</f>
        <v>45167</v>
      </c>
      <c r="L6171" s="55" t="str">
        <f>UPPER(TEXT(tbl_raw_data[[#This Row],[Updated_date]],"MMMM"))</f>
        <v>AUGUST</v>
      </c>
      <c r="M6171" s="55" t="str">
        <f>UPPER("Week "&amp;IF(ROUNDUP(DAY(tbl_raw_data[[#This Row],[Updated_date]])/7,0)=5,4,ROUNDUP(DAY(tbl_raw_data[[#This Row],[Updated_date]])/7,0)))</f>
        <v>WEEK 4</v>
      </c>
      <c r="N6171" s="57" t="str">
        <f>UPPER(VLOOKUP(tbl_raw_data[[#This Row],[Analyst]],[1]setting!$A$1:$B$15,2,0))</f>
        <v>ROHAN</v>
      </c>
      <c r="O6171" s="57" t="str">
        <f>UPPER(tbl_raw_data[[#This Row],[Outcome]])</f>
        <v>APPROVE</v>
      </c>
      <c r="P6171" s="57" t="str">
        <f>UPPER(tbl_raw_data[[#This Row],[Queue Name]])</f>
        <v>CONSUMER EXISTING</v>
      </c>
      <c r="Q6171" s="57" t="str">
        <f>IF(tbl_raw_data[[#This Row],[time_taken_in_mins]]&lt;=20,"SLA_MET","SLA_NOT_MET")</f>
        <v>SLA_NOT_MET</v>
      </c>
    </row>
    <row r="6172" spans="1:17" ht="15" customHeight="1" x14ac:dyDescent="0.25">
      <c r="A6172" s="17" t="s">
        <v>4087</v>
      </c>
      <c r="B6172" s="18">
        <v>45167.705231481479</v>
      </c>
      <c r="C6172" s="19">
        <v>45167.713067129633</v>
      </c>
      <c r="D6172" s="20" t="s">
        <v>13</v>
      </c>
      <c r="E6172" s="21" t="s">
        <v>9</v>
      </c>
      <c r="F6172" s="20" t="s">
        <v>109</v>
      </c>
      <c r="G6172" s="105" t="s">
        <v>29</v>
      </c>
      <c r="H61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2" s="48">
        <f>tbl_raw_data[[#This Row],[Date Actioned]]-tbl_raw_data[[#This Row],[Date Tagged]]</f>
        <v>7.8356481535593048E-3</v>
      </c>
      <c r="J6172" s="50">
        <f>HOUR(tbl_raw_data[[#This Row],[time_taken]])*60+MINUTE(tbl_raw_data[[#This Row],[time_taken]])+SECOND(tbl_raw_data[[#This Row],[time_taken]])/60</f>
        <v>11.283333333333333</v>
      </c>
      <c r="K6172" s="54">
        <f>DATE(YEAR(tbl_raw_data[[#This Row],[Date Actioned]]), MONTH(tbl_raw_data[[#This Row],[Date Actioned]]), DAY(tbl_raw_data[[#This Row],[Date Actioned]]))</f>
        <v>45167</v>
      </c>
      <c r="L6172" s="55" t="str">
        <f>UPPER(TEXT(tbl_raw_data[[#This Row],[Updated_date]],"MMMM"))</f>
        <v>AUGUST</v>
      </c>
      <c r="M6172" s="55" t="str">
        <f>UPPER("Week "&amp;IF(ROUNDUP(DAY(tbl_raw_data[[#This Row],[Updated_date]])/7,0)=5,4,ROUNDUP(DAY(tbl_raw_data[[#This Row],[Updated_date]])/7,0)))</f>
        <v>WEEK 4</v>
      </c>
      <c r="N6172" s="57" t="str">
        <f>UPPER(VLOOKUP(tbl_raw_data[[#This Row],[Analyst]],[1]setting!$A$1:$B$15,2,0))</f>
        <v>NAVED</v>
      </c>
      <c r="O6172" s="57" t="str">
        <f>UPPER(tbl_raw_data[[#This Row],[Outcome]])</f>
        <v>APPROVE</v>
      </c>
      <c r="P6172" s="57" t="str">
        <f>UPPER(tbl_raw_data[[#This Row],[Queue Name]])</f>
        <v>CONSUMER PRE BUREAU</v>
      </c>
      <c r="Q6172" s="57" t="str">
        <f>IF(tbl_raw_data[[#This Row],[time_taken_in_mins]]&lt;=20,"SLA_MET","SLA_NOT_MET")</f>
        <v>SLA_MET</v>
      </c>
    </row>
    <row r="6173" spans="1:17" ht="15" customHeight="1" x14ac:dyDescent="0.25">
      <c r="A6173" s="17" t="s">
        <v>3320</v>
      </c>
      <c r="B6173" s="18">
        <v>45167.70548611111</v>
      </c>
      <c r="C6173" s="19">
        <v>45167.71230324074</v>
      </c>
      <c r="D6173" s="20" t="s">
        <v>13</v>
      </c>
      <c r="E6173" s="21" t="s">
        <v>41</v>
      </c>
      <c r="F6173" s="20" t="s">
        <v>86</v>
      </c>
      <c r="G6173" s="105" t="s">
        <v>67</v>
      </c>
      <c r="H61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3" s="48">
        <f>tbl_raw_data[[#This Row],[Date Actioned]]-tbl_raw_data[[#This Row],[Date Tagged]]</f>
        <v>6.8171296297805384E-3</v>
      </c>
      <c r="J6173" s="50">
        <f>HOUR(tbl_raw_data[[#This Row],[time_taken]])*60+MINUTE(tbl_raw_data[[#This Row],[time_taken]])+SECOND(tbl_raw_data[[#This Row],[time_taken]])/60</f>
        <v>9.8166666666666664</v>
      </c>
      <c r="K6173" s="54">
        <f>DATE(YEAR(tbl_raw_data[[#This Row],[Date Actioned]]), MONTH(tbl_raw_data[[#This Row],[Date Actioned]]), DAY(tbl_raw_data[[#This Row],[Date Actioned]]))</f>
        <v>45167</v>
      </c>
      <c r="L6173" s="55" t="str">
        <f>UPPER(TEXT(tbl_raw_data[[#This Row],[Updated_date]],"MMMM"))</f>
        <v>AUGUST</v>
      </c>
      <c r="M6173" s="55" t="str">
        <f>UPPER("Week "&amp;IF(ROUNDUP(DAY(tbl_raw_data[[#This Row],[Updated_date]])/7,0)=5,4,ROUNDUP(DAY(tbl_raw_data[[#This Row],[Updated_date]])/7,0)))</f>
        <v>WEEK 4</v>
      </c>
      <c r="N6173" s="57" t="str">
        <f>UPPER(VLOOKUP(tbl_raw_data[[#This Row],[Analyst]],[1]setting!$A$1:$B$15,2,0))</f>
        <v>ASIF</v>
      </c>
      <c r="O6173" s="57" t="str">
        <f>UPPER(tbl_raw_data[[#This Row],[Outcome]])</f>
        <v>APPROVE</v>
      </c>
      <c r="P6173" s="57" t="str">
        <f>UPPER(tbl_raw_data[[#This Row],[Queue Name]])</f>
        <v>CONSUMER POST BUREAU</v>
      </c>
      <c r="Q6173" s="57" t="str">
        <f>IF(tbl_raw_data[[#This Row],[time_taken_in_mins]]&lt;=20,"SLA_MET","SLA_NOT_MET")</f>
        <v>SLA_MET</v>
      </c>
    </row>
    <row r="6174" spans="1:17" ht="15" customHeight="1" x14ac:dyDescent="0.25">
      <c r="A6174" s="17" t="s">
        <v>2624</v>
      </c>
      <c r="B6174" s="18">
        <v>45167.705567129633</v>
      </c>
      <c r="C6174" s="19">
        <v>45167.711388888885</v>
      </c>
      <c r="D6174" s="20" t="s">
        <v>29</v>
      </c>
      <c r="E6174" s="21" t="s">
        <v>28</v>
      </c>
      <c r="F6174" s="20" t="s">
        <v>10</v>
      </c>
      <c r="G6174" s="105"/>
      <c r="H61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4" s="48">
        <f>tbl_raw_data[[#This Row],[Date Actioned]]-tbl_raw_data[[#This Row],[Date Tagged]]</f>
        <v>5.8217592522851191E-3</v>
      </c>
      <c r="J6174" s="50">
        <f>HOUR(tbl_raw_data[[#This Row],[time_taken]])*60+MINUTE(tbl_raw_data[[#This Row],[time_taken]])+SECOND(tbl_raw_data[[#This Row],[time_taken]])/60</f>
        <v>8.3833333333333329</v>
      </c>
      <c r="K6174" s="54">
        <f>DATE(YEAR(tbl_raw_data[[#This Row],[Date Actioned]]), MONTH(tbl_raw_data[[#This Row],[Date Actioned]]), DAY(tbl_raw_data[[#This Row],[Date Actioned]]))</f>
        <v>45167</v>
      </c>
      <c r="L6174" s="55" t="str">
        <f>UPPER(TEXT(tbl_raw_data[[#This Row],[Updated_date]],"MMMM"))</f>
        <v>AUGUST</v>
      </c>
      <c r="M6174" s="55" t="str">
        <f>UPPER("Week "&amp;IF(ROUNDUP(DAY(tbl_raw_data[[#This Row],[Updated_date]])/7,0)=5,4,ROUNDUP(DAY(tbl_raw_data[[#This Row],[Updated_date]])/7,0)))</f>
        <v>WEEK 4</v>
      </c>
      <c r="N6174" s="57" t="str">
        <f>UPPER(VLOOKUP(tbl_raw_data[[#This Row],[Analyst]],[1]setting!$A$1:$B$15,2,0))</f>
        <v>SAM</v>
      </c>
      <c r="O6174" s="57" t="str">
        <f>UPPER(tbl_raw_data[[#This Row],[Outcome]])</f>
        <v>APPROVE</v>
      </c>
      <c r="P6174" s="57" t="str">
        <f>UPPER(tbl_raw_data[[#This Row],[Queue Name]])</f>
        <v>CONSUMER EXISTING</v>
      </c>
      <c r="Q6174" s="57" t="str">
        <f>IF(tbl_raw_data[[#This Row],[time_taken_in_mins]]&lt;=20,"SLA_MET","SLA_NOT_MET")</f>
        <v>SLA_MET</v>
      </c>
    </row>
    <row r="6175" spans="1:17" ht="15" customHeight="1" x14ac:dyDescent="0.25">
      <c r="A6175" s="17" t="s">
        <v>6638</v>
      </c>
      <c r="B6175" s="18">
        <v>45167.705891203703</v>
      </c>
      <c r="C6175" s="19">
        <v>45167.720451388886</v>
      </c>
      <c r="D6175" s="20" t="s">
        <v>29</v>
      </c>
      <c r="E6175" s="21" t="s">
        <v>28</v>
      </c>
      <c r="F6175" s="20" t="s">
        <v>10</v>
      </c>
      <c r="G6175" s="105"/>
      <c r="H61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5" s="48">
        <f>tbl_raw_data[[#This Row],[Date Actioned]]-tbl_raw_data[[#This Row],[Date Tagged]]</f>
        <v>1.4560185183654539E-2</v>
      </c>
      <c r="J6175" s="50">
        <f>HOUR(tbl_raw_data[[#This Row],[time_taken]])*60+MINUTE(tbl_raw_data[[#This Row],[time_taken]])+SECOND(tbl_raw_data[[#This Row],[time_taken]])/60</f>
        <v>20.966666666666665</v>
      </c>
      <c r="K6175" s="54">
        <f>DATE(YEAR(tbl_raw_data[[#This Row],[Date Actioned]]), MONTH(tbl_raw_data[[#This Row],[Date Actioned]]), DAY(tbl_raw_data[[#This Row],[Date Actioned]]))</f>
        <v>45167</v>
      </c>
      <c r="L6175" s="55" t="str">
        <f>UPPER(TEXT(tbl_raw_data[[#This Row],[Updated_date]],"MMMM"))</f>
        <v>AUGUST</v>
      </c>
      <c r="M6175" s="55" t="str">
        <f>UPPER("Week "&amp;IF(ROUNDUP(DAY(tbl_raw_data[[#This Row],[Updated_date]])/7,0)=5,4,ROUNDUP(DAY(tbl_raw_data[[#This Row],[Updated_date]])/7,0)))</f>
        <v>WEEK 4</v>
      </c>
      <c r="N6175" s="57" t="str">
        <f>UPPER(VLOOKUP(tbl_raw_data[[#This Row],[Analyst]],[1]setting!$A$1:$B$15,2,0))</f>
        <v>SAM</v>
      </c>
      <c r="O6175" s="57" t="str">
        <f>UPPER(tbl_raw_data[[#This Row],[Outcome]])</f>
        <v>APPROVE</v>
      </c>
      <c r="P6175" s="57" t="str">
        <f>UPPER(tbl_raw_data[[#This Row],[Queue Name]])</f>
        <v>CONSUMER EXISTING</v>
      </c>
      <c r="Q6175" s="57" t="str">
        <f>IF(tbl_raw_data[[#This Row],[time_taken_in_mins]]&lt;=20,"SLA_MET","SLA_NOT_MET")</f>
        <v>SLA_NOT_MET</v>
      </c>
    </row>
    <row r="6176" spans="1:17" ht="15" customHeight="1" x14ac:dyDescent="0.25">
      <c r="A6176" s="17" t="s">
        <v>2066</v>
      </c>
      <c r="B6176" s="18">
        <v>45167.709189814814</v>
      </c>
      <c r="C6176" s="19">
        <v>45167.71435185185</v>
      </c>
      <c r="D6176" s="20" t="s">
        <v>8</v>
      </c>
      <c r="E6176" s="21" t="s">
        <v>41</v>
      </c>
      <c r="F6176" s="20" t="s">
        <v>86</v>
      </c>
      <c r="G6176" s="105" t="s">
        <v>2065</v>
      </c>
      <c r="H61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76" s="48">
        <f>tbl_raw_data[[#This Row],[Date Actioned]]-tbl_raw_data[[#This Row],[Date Tagged]]</f>
        <v>5.1620370359160006E-3</v>
      </c>
      <c r="J6176" s="50">
        <f>HOUR(tbl_raw_data[[#This Row],[time_taken]])*60+MINUTE(tbl_raw_data[[#This Row],[time_taken]])+SECOND(tbl_raw_data[[#This Row],[time_taken]])/60</f>
        <v>7.4333333333333336</v>
      </c>
      <c r="K6176" s="54">
        <f>DATE(YEAR(tbl_raw_data[[#This Row],[Date Actioned]]), MONTH(tbl_raw_data[[#This Row],[Date Actioned]]), DAY(tbl_raw_data[[#This Row],[Date Actioned]]))</f>
        <v>45167</v>
      </c>
      <c r="L6176" s="55" t="str">
        <f>UPPER(TEXT(tbl_raw_data[[#This Row],[Updated_date]],"MMMM"))</f>
        <v>AUGUST</v>
      </c>
      <c r="M6176" s="55" t="str">
        <f>UPPER("Week "&amp;IF(ROUNDUP(DAY(tbl_raw_data[[#This Row],[Updated_date]])/7,0)=5,4,ROUNDUP(DAY(tbl_raw_data[[#This Row],[Updated_date]])/7,0)))</f>
        <v>WEEK 4</v>
      </c>
      <c r="N6176" s="57" t="str">
        <f>UPPER(VLOOKUP(tbl_raw_data[[#This Row],[Analyst]],[1]setting!$A$1:$B$15,2,0))</f>
        <v>ASIF</v>
      </c>
      <c r="O6176" s="57" t="str">
        <f>UPPER(tbl_raw_data[[#This Row],[Outcome]])</f>
        <v>WITHDRAW</v>
      </c>
      <c r="P6176" s="57" t="str">
        <f>UPPER(tbl_raw_data[[#This Row],[Queue Name]])</f>
        <v>CONSUMER POST BUREAU</v>
      </c>
      <c r="Q6176" s="57" t="str">
        <f>IF(tbl_raw_data[[#This Row],[time_taken_in_mins]]&lt;=20,"SLA_MET","SLA_NOT_MET")</f>
        <v>SLA_MET</v>
      </c>
    </row>
    <row r="6177" spans="1:17" ht="15" customHeight="1" x14ac:dyDescent="0.25">
      <c r="A6177" s="17" t="s">
        <v>1000</v>
      </c>
      <c r="B6177" s="18">
        <v>45167.710127314815</v>
      </c>
      <c r="C6177" s="19">
        <v>45167.713807870372</v>
      </c>
      <c r="D6177" s="20" t="s">
        <v>13</v>
      </c>
      <c r="E6177" s="21" t="s">
        <v>9</v>
      </c>
      <c r="F6177" s="20" t="s">
        <v>168</v>
      </c>
      <c r="G6177" s="105" t="s">
        <v>29</v>
      </c>
      <c r="H61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7" s="48">
        <f>tbl_raw_data[[#This Row],[Date Actioned]]-tbl_raw_data[[#This Row],[Date Tagged]]</f>
        <v>3.6805555573664606E-3</v>
      </c>
      <c r="J6177" s="50">
        <f>HOUR(tbl_raw_data[[#This Row],[time_taken]])*60+MINUTE(tbl_raw_data[[#This Row],[time_taken]])+SECOND(tbl_raw_data[[#This Row],[time_taken]])/60</f>
        <v>5.3</v>
      </c>
      <c r="K6177" s="54">
        <f>DATE(YEAR(tbl_raw_data[[#This Row],[Date Actioned]]), MONTH(tbl_raw_data[[#This Row],[Date Actioned]]), DAY(tbl_raw_data[[#This Row],[Date Actioned]]))</f>
        <v>45167</v>
      </c>
      <c r="L6177" s="55" t="str">
        <f>UPPER(TEXT(tbl_raw_data[[#This Row],[Updated_date]],"MMMM"))</f>
        <v>AUGUST</v>
      </c>
      <c r="M6177" s="55" t="str">
        <f>UPPER("Week "&amp;IF(ROUNDUP(DAY(tbl_raw_data[[#This Row],[Updated_date]])/7,0)=5,4,ROUNDUP(DAY(tbl_raw_data[[#This Row],[Updated_date]])/7,0)))</f>
        <v>WEEK 4</v>
      </c>
      <c r="N6177" s="57" t="str">
        <f>UPPER(VLOOKUP(tbl_raw_data[[#This Row],[Analyst]],[1]setting!$A$1:$B$15,2,0))</f>
        <v>MERCEDES</v>
      </c>
      <c r="O6177" s="57" t="str">
        <f>UPPER(tbl_raw_data[[#This Row],[Outcome]])</f>
        <v>APPROVE</v>
      </c>
      <c r="P6177" s="57" t="str">
        <f>UPPER(tbl_raw_data[[#This Row],[Queue Name]])</f>
        <v>CONSUMER PRE BUREAU</v>
      </c>
      <c r="Q6177" s="57" t="str">
        <f>IF(tbl_raw_data[[#This Row],[time_taken_in_mins]]&lt;=20,"SLA_MET","SLA_NOT_MET")</f>
        <v>SLA_MET</v>
      </c>
    </row>
    <row r="6178" spans="1:17" ht="15" customHeight="1" x14ac:dyDescent="0.25">
      <c r="A6178" s="17" t="s">
        <v>5187</v>
      </c>
      <c r="B6178" s="18">
        <v>45167.712604166663</v>
      </c>
      <c r="C6178" s="19">
        <v>45167.722581018519</v>
      </c>
      <c r="D6178" s="20" t="s">
        <v>13</v>
      </c>
      <c r="E6178" s="21" t="s">
        <v>41</v>
      </c>
      <c r="F6178" s="20" t="s">
        <v>86</v>
      </c>
      <c r="G6178" s="105" t="s">
        <v>29</v>
      </c>
      <c r="H61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78" s="48">
        <f>tbl_raw_data[[#This Row],[Date Actioned]]-tbl_raw_data[[#This Row],[Date Tagged]]</f>
        <v>9.976851855753921E-3</v>
      </c>
      <c r="J6178" s="50">
        <f>HOUR(tbl_raw_data[[#This Row],[time_taken]])*60+MINUTE(tbl_raw_data[[#This Row],[time_taken]])+SECOND(tbl_raw_data[[#This Row],[time_taken]])/60</f>
        <v>14.366666666666667</v>
      </c>
      <c r="K6178" s="54">
        <f>DATE(YEAR(tbl_raw_data[[#This Row],[Date Actioned]]), MONTH(tbl_raw_data[[#This Row],[Date Actioned]]), DAY(tbl_raw_data[[#This Row],[Date Actioned]]))</f>
        <v>45167</v>
      </c>
      <c r="L6178" s="55" t="str">
        <f>UPPER(TEXT(tbl_raw_data[[#This Row],[Updated_date]],"MMMM"))</f>
        <v>AUGUST</v>
      </c>
      <c r="M6178" s="55" t="str">
        <f>UPPER("Week "&amp;IF(ROUNDUP(DAY(tbl_raw_data[[#This Row],[Updated_date]])/7,0)=5,4,ROUNDUP(DAY(tbl_raw_data[[#This Row],[Updated_date]])/7,0)))</f>
        <v>WEEK 4</v>
      </c>
      <c r="N6178" s="57" t="str">
        <f>UPPER(VLOOKUP(tbl_raw_data[[#This Row],[Analyst]],[1]setting!$A$1:$B$15,2,0))</f>
        <v>ASIF</v>
      </c>
      <c r="O6178" s="57" t="str">
        <f>UPPER(tbl_raw_data[[#This Row],[Outcome]])</f>
        <v>APPROVE</v>
      </c>
      <c r="P6178" s="57" t="str">
        <f>UPPER(tbl_raw_data[[#This Row],[Queue Name]])</f>
        <v>CONSUMER POST BUREAU</v>
      </c>
      <c r="Q6178" s="57" t="str">
        <f>IF(tbl_raw_data[[#This Row],[time_taken_in_mins]]&lt;=20,"SLA_MET","SLA_NOT_MET")</f>
        <v>SLA_MET</v>
      </c>
    </row>
    <row r="6179" spans="1:17" ht="15" customHeight="1" x14ac:dyDescent="0.25">
      <c r="A6179" s="17" t="s">
        <v>3763</v>
      </c>
      <c r="B6179" s="18">
        <v>45167.718842592592</v>
      </c>
      <c r="C6179" s="19">
        <v>45167.726226851853</v>
      </c>
      <c r="D6179" s="20" t="s">
        <v>29</v>
      </c>
      <c r="E6179" s="21" t="s">
        <v>28</v>
      </c>
      <c r="F6179" s="20" t="s">
        <v>10</v>
      </c>
      <c r="G6179" s="105"/>
      <c r="H61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79" s="48">
        <f>tbl_raw_data[[#This Row],[Date Actioned]]-tbl_raw_data[[#This Row],[Date Tagged]]</f>
        <v>7.3842592610162683E-3</v>
      </c>
      <c r="J6179" s="50">
        <f>HOUR(tbl_raw_data[[#This Row],[time_taken]])*60+MINUTE(tbl_raw_data[[#This Row],[time_taken]])+SECOND(tbl_raw_data[[#This Row],[time_taken]])/60</f>
        <v>10.633333333333333</v>
      </c>
      <c r="K6179" s="54">
        <f>DATE(YEAR(tbl_raw_data[[#This Row],[Date Actioned]]), MONTH(tbl_raw_data[[#This Row],[Date Actioned]]), DAY(tbl_raw_data[[#This Row],[Date Actioned]]))</f>
        <v>45167</v>
      </c>
      <c r="L6179" s="55" t="str">
        <f>UPPER(TEXT(tbl_raw_data[[#This Row],[Updated_date]],"MMMM"))</f>
        <v>AUGUST</v>
      </c>
      <c r="M6179" s="55" t="str">
        <f>UPPER("Week "&amp;IF(ROUNDUP(DAY(tbl_raw_data[[#This Row],[Updated_date]])/7,0)=5,4,ROUNDUP(DAY(tbl_raw_data[[#This Row],[Updated_date]])/7,0)))</f>
        <v>WEEK 4</v>
      </c>
      <c r="N6179" s="57" t="str">
        <f>UPPER(VLOOKUP(tbl_raw_data[[#This Row],[Analyst]],[1]setting!$A$1:$B$15,2,0))</f>
        <v>SAM</v>
      </c>
      <c r="O6179" s="57" t="str">
        <f>UPPER(tbl_raw_data[[#This Row],[Outcome]])</f>
        <v>APPROVE</v>
      </c>
      <c r="P6179" s="57" t="str">
        <f>UPPER(tbl_raw_data[[#This Row],[Queue Name]])</f>
        <v>CONSUMER EXISTING</v>
      </c>
      <c r="Q6179" s="57" t="str">
        <f>IF(tbl_raw_data[[#This Row],[time_taken_in_mins]]&lt;=20,"SLA_MET","SLA_NOT_MET")</f>
        <v>SLA_MET</v>
      </c>
    </row>
    <row r="6180" spans="1:17" ht="15" customHeight="1" x14ac:dyDescent="0.25">
      <c r="A6180" s="17" t="s">
        <v>307</v>
      </c>
      <c r="B6180" s="18">
        <v>45167.719317129631</v>
      </c>
      <c r="C6180" s="19">
        <v>45167.721574074072</v>
      </c>
      <c r="D6180" s="20" t="s">
        <v>13</v>
      </c>
      <c r="E6180" s="21" t="s">
        <v>28</v>
      </c>
      <c r="F6180" s="20" t="s">
        <v>73</v>
      </c>
      <c r="G6180" s="105" t="s">
        <v>29</v>
      </c>
      <c r="H61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0" s="48">
        <f>tbl_raw_data[[#This Row],[Date Actioned]]-tbl_raw_data[[#This Row],[Date Tagged]]</f>
        <v>2.2569444408873096E-3</v>
      </c>
      <c r="J6180" s="50">
        <f>HOUR(tbl_raw_data[[#This Row],[time_taken]])*60+MINUTE(tbl_raw_data[[#This Row],[time_taken]])+SECOND(tbl_raw_data[[#This Row],[time_taken]])/60</f>
        <v>3.25</v>
      </c>
      <c r="K6180" s="54">
        <f>DATE(YEAR(tbl_raw_data[[#This Row],[Date Actioned]]), MONTH(tbl_raw_data[[#This Row],[Date Actioned]]), DAY(tbl_raw_data[[#This Row],[Date Actioned]]))</f>
        <v>45167</v>
      </c>
      <c r="L6180" s="55" t="str">
        <f>UPPER(TEXT(tbl_raw_data[[#This Row],[Updated_date]],"MMMM"))</f>
        <v>AUGUST</v>
      </c>
      <c r="M6180" s="55" t="str">
        <f>UPPER("Week "&amp;IF(ROUNDUP(DAY(tbl_raw_data[[#This Row],[Updated_date]])/7,0)=5,4,ROUNDUP(DAY(tbl_raw_data[[#This Row],[Updated_date]])/7,0)))</f>
        <v>WEEK 4</v>
      </c>
      <c r="N6180" s="57" t="str">
        <f>UPPER(VLOOKUP(tbl_raw_data[[#This Row],[Analyst]],[1]setting!$A$1:$B$15,2,0))</f>
        <v>SHAHID</v>
      </c>
      <c r="O6180" s="57" t="str">
        <f>UPPER(tbl_raw_data[[#This Row],[Outcome]])</f>
        <v>APPROVE</v>
      </c>
      <c r="P6180" s="57" t="str">
        <f>UPPER(tbl_raw_data[[#This Row],[Queue Name]])</f>
        <v>CONSUMER EXISTING</v>
      </c>
      <c r="Q6180" s="57" t="str">
        <f>IF(tbl_raw_data[[#This Row],[time_taken_in_mins]]&lt;=20,"SLA_MET","SLA_NOT_MET")</f>
        <v>SLA_MET</v>
      </c>
    </row>
    <row r="6181" spans="1:17" x14ac:dyDescent="0.25">
      <c r="A6181" s="17" t="s">
        <v>1889</v>
      </c>
      <c r="B6181" s="18">
        <v>45167.71974537037</v>
      </c>
      <c r="C6181" s="19">
        <v>45167.724664351852</v>
      </c>
      <c r="D6181" s="20" t="s">
        <v>8</v>
      </c>
      <c r="E6181" s="21" t="s">
        <v>28</v>
      </c>
      <c r="F6181" s="20" t="s">
        <v>168</v>
      </c>
      <c r="G6181" s="105" t="s">
        <v>172</v>
      </c>
      <c r="H61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181" s="48">
        <f>tbl_raw_data[[#This Row],[Date Actioned]]-tbl_raw_data[[#This Row],[Date Tagged]]</f>
        <v>4.9189814817509614E-3</v>
      </c>
      <c r="J6181" s="50">
        <f>HOUR(tbl_raw_data[[#This Row],[time_taken]])*60+MINUTE(tbl_raw_data[[#This Row],[time_taken]])+SECOND(tbl_raw_data[[#This Row],[time_taken]])/60</f>
        <v>7.083333333333333</v>
      </c>
      <c r="K6181" s="54">
        <f>DATE(YEAR(tbl_raw_data[[#This Row],[Date Actioned]]), MONTH(tbl_raw_data[[#This Row],[Date Actioned]]), DAY(tbl_raw_data[[#This Row],[Date Actioned]]))</f>
        <v>45167</v>
      </c>
      <c r="L6181" s="55" t="str">
        <f>UPPER(TEXT(tbl_raw_data[[#This Row],[Updated_date]],"MMMM"))</f>
        <v>AUGUST</v>
      </c>
      <c r="M6181" s="55" t="str">
        <f>UPPER("Week "&amp;IF(ROUNDUP(DAY(tbl_raw_data[[#This Row],[Updated_date]])/7,0)=5,4,ROUNDUP(DAY(tbl_raw_data[[#This Row],[Updated_date]])/7,0)))</f>
        <v>WEEK 4</v>
      </c>
      <c r="N6181" s="57" t="str">
        <f>UPPER(VLOOKUP(tbl_raw_data[[#This Row],[Analyst]],[1]setting!$A$1:$B$15,2,0))</f>
        <v>MERCEDES</v>
      </c>
      <c r="O6181" s="57" t="str">
        <f>UPPER(tbl_raw_data[[#This Row],[Outcome]])</f>
        <v>WITHDRAW</v>
      </c>
      <c r="P6181" s="57" t="str">
        <f>UPPER(tbl_raw_data[[#This Row],[Queue Name]])</f>
        <v>CONSUMER EXISTING</v>
      </c>
      <c r="Q6181" s="57" t="str">
        <f>IF(tbl_raw_data[[#This Row],[time_taken_in_mins]]&lt;=20,"SLA_MET","SLA_NOT_MET")</f>
        <v>SLA_MET</v>
      </c>
    </row>
    <row r="6182" spans="1:17" ht="15" customHeight="1" x14ac:dyDescent="0.25">
      <c r="A6182" s="17" t="s">
        <v>3497</v>
      </c>
      <c r="B6182" s="18">
        <v>45167.721689814818</v>
      </c>
      <c r="C6182" s="19">
        <v>45167.728715277779</v>
      </c>
      <c r="D6182" s="20" t="s">
        <v>13</v>
      </c>
      <c r="E6182" s="21" t="s">
        <v>9</v>
      </c>
      <c r="F6182" s="20" t="s">
        <v>109</v>
      </c>
      <c r="G6182" s="105" t="s">
        <v>21</v>
      </c>
      <c r="H61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2" s="48">
        <f>tbl_raw_data[[#This Row],[Date Actioned]]-tbl_raw_data[[#This Row],[Date Tagged]]</f>
        <v>7.025462960882578E-3</v>
      </c>
      <c r="J6182" s="50">
        <f>HOUR(tbl_raw_data[[#This Row],[time_taken]])*60+MINUTE(tbl_raw_data[[#This Row],[time_taken]])+SECOND(tbl_raw_data[[#This Row],[time_taken]])/60</f>
        <v>10.116666666666667</v>
      </c>
      <c r="K6182" s="54">
        <f>DATE(YEAR(tbl_raw_data[[#This Row],[Date Actioned]]), MONTH(tbl_raw_data[[#This Row],[Date Actioned]]), DAY(tbl_raw_data[[#This Row],[Date Actioned]]))</f>
        <v>45167</v>
      </c>
      <c r="L6182" s="55" t="str">
        <f>UPPER(TEXT(tbl_raw_data[[#This Row],[Updated_date]],"MMMM"))</f>
        <v>AUGUST</v>
      </c>
      <c r="M6182" s="55" t="str">
        <f>UPPER("Week "&amp;IF(ROUNDUP(DAY(tbl_raw_data[[#This Row],[Updated_date]])/7,0)=5,4,ROUNDUP(DAY(tbl_raw_data[[#This Row],[Updated_date]])/7,0)))</f>
        <v>WEEK 4</v>
      </c>
      <c r="N6182" s="57" t="str">
        <f>UPPER(VLOOKUP(tbl_raw_data[[#This Row],[Analyst]],[1]setting!$A$1:$B$15,2,0))</f>
        <v>NAVED</v>
      </c>
      <c r="O6182" s="57" t="str">
        <f>UPPER(tbl_raw_data[[#This Row],[Outcome]])</f>
        <v>APPROVE</v>
      </c>
      <c r="P6182" s="57" t="str">
        <f>UPPER(tbl_raw_data[[#This Row],[Queue Name]])</f>
        <v>CONSUMER PRE BUREAU</v>
      </c>
      <c r="Q6182" s="57" t="str">
        <f>IF(tbl_raw_data[[#This Row],[time_taken_in_mins]]&lt;=20,"SLA_MET","SLA_NOT_MET")</f>
        <v>SLA_MET</v>
      </c>
    </row>
    <row r="6183" spans="1:17" ht="15" customHeight="1" x14ac:dyDescent="0.25">
      <c r="A6183" s="17" t="s">
        <v>2495</v>
      </c>
      <c r="B6183" s="18">
        <v>45167.722581018519</v>
      </c>
      <c r="C6183" s="19">
        <v>45167.728263888886</v>
      </c>
      <c r="D6183" s="20" t="s">
        <v>46</v>
      </c>
      <c r="E6183" s="21" t="s">
        <v>28</v>
      </c>
      <c r="F6183" s="20" t="s">
        <v>455</v>
      </c>
      <c r="G6183" s="105" t="s">
        <v>2494</v>
      </c>
      <c r="H61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83" s="48">
        <f>tbl_raw_data[[#This Row],[Date Actioned]]-tbl_raw_data[[#This Row],[Date Tagged]]</f>
        <v>5.6828703673090786E-3</v>
      </c>
      <c r="J6183" s="50">
        <f>HOUR(tbl_raw_data[[#This Row],[time_taken]])*60+MINUTE(tbl_raw_data[[#This Row],[time_taken]])+SECOND(tbl_raw_data[[#This Row],[time_taken]])/60</f>
        <v>8.1833333333333336</v>
      </c>
      <c r="K6183" s="54">
        <f>DATE(YEAR(tbl_raw_data[[#This Row],[Date Actioned]]), MONTH(tbl_raw_data[[#This Row],[Date Actioned]]), DAY(tbl_raw_data[[#This Row],[Date Actioned]]))</f>
        <v>45167</v>
      </c>
      <c r="L6183" s="55" t="str">
        <f>UPPER(TEXT(tbl_raw_data[[#This Row],[Updated_date]],"MMMM"))</f>
        <v>AUGUST</v>
      </c>
      <c r="M6183" s="55" t="str">
        <f>UPPER("Week "&amp;IF(ROUNDUP(DAY(tbl_raw_data[[#This Row],[Updated_date]])/7,0)=5,4,ROUNDUP(DAY(tbl_raw_data[[#This Row],[Updated_date]])/7,0)))</f>
        <v>WEEK 4</v>
      </c>
      <c r="N6183" s="57" t="str">
        <f>UPPER(VLOOKUP(tbl_raw_data[[#This Row],[Analyst]],[1]setting!$A$1:$B$15,2,0))</f>
        <v>ROHAN</v>
      </c>
      <c r="O6183" s="57" t="str">
        <f>UPPER(tbl_raw_data[[#This Row],[Outcome]])</f>
        <v>DECLINE</v>
      </c>
      <c r="P6183" s="57" t="str">
        <f>UPPER(tbl_raw_data[[#This Row],[Queue Name]])</f>
        <v>CONSUMER EXISTING</v>
      </c>
      <c r="Q6183" s="57" t="str">
        <f>IF(tbl_raw_data[[#This Row],[time_taken_in_mins]]&lt;=20,"SLA_MET","SLA_NOT_MET")</f>
        <v>SLA_MET</v>
      </c>
    </row>
    <row r="6184" spans="1:17" ht="15" customHeight="1" x14ac:dyDescent="0.25">
      <c r="A6184" s="17" t="s">
        <v>5181</v>
      </c>
      <c r="B6184" s="18">
        <v>45167.73605324074</v>
      </c>
      <c r="C6184" s="19">
        <v>45167.745995370373</v>
      </c>
      <c r="D6184" s="20" t="s">
        <v>46</v>
      </c>
      <c r="E6184" s="21" t="s">
        <v>28</v>
      </c>
      <c r="F6184" s="20" t="s">
        <v>109</v>
      </c>
      <c r="G6184" s="105" t="s">
        <v>94</v>
      </c>
      <c r="H61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84" s="48">
        <f>tbl_raw_data[[#This Row],[Date Actioned]]-tbl_raw_data[[#This Row],[Date Tagged]]</f>
        <v>9.9421296326909214E-3</v>
      </c>
      <c r="J6184" s="50">
        <f>HOUR(tbl_raw_data[[#This Row],[time_taken]])*60+MINUTE(tbl_raw_data[[#This Row],[time_taken]])+SECOND(tbl_raw_data[[#This Row],[time_taken]])/60</f>
        <v>14.316666666666666</v>
      </c>
      <c r="K6184" s="54">
        <f>DATE(YEAR(tbl_raw_data[[#This Row],[Date Actioned]]), MONTH(tbl_raw_data[[#This Row],[Date Actioned]]), DAY(tbl_raw_data[[#This Row],[Date Actioned]]))</f>
        <v>45167</v>
      </c>
      <c r="L6184" s="55" t="str">
        <f>UPPER(TEXT(tbl_raw_data[[#This Row],[Updated_date]],"MMMM"))</f>
        <v>AUGUST</v>
      </c>
      <c r="M6184" s="55" t="str">
        <f>UPPER("Week "&amp;IF(ROUNDUP(DAY(tbl_raw_data[[#This Row],[Updated_date]])/7,0)=5,4,ROUNDUP(DAY(tbl_raw_data[[#This Row],[Updated_date]])/7,0)))</f>
        <v>WEEK 4</v>
      </c>
      <c r="N6184" s="57" t="str">
        <f>UPPER(VLOOKUP(tbl_raw_data[[#This Row],[Analyst]],[1]setting!$A$1:$B$15,2,0))</f>
        <v>NAVED</v>
      </c>
      <c r="O6184" s="57" t="str">
        <f>UPPER(tbl_raw_data[[#This Row],[Outcome]])</f>
        <v>DECLINE</v>
      </c>
      <c r="P6184" s="57" t="str">
        <f>UPPER(tbl_raw_data[[#This Row],[Queue Name]])</f>
        <v>CONSUMER EXISTING</v>
      </c>
      <c r="Q6184" s="57" t="str">
        <f>IF(tbl_raw_data[[#This Row],[time_taken_in_mins]]&lt;=20,"SLA_MET","SLA_NOT_MET")</f>
        <v>SLA_MET</v>
      </c>
    </row>
    <row r="6185" spans="1:17" ht="15" customHeight="1" x14ac:dyDescent="0.25">
      <c r="A6185" s="17" t="s">
        <v>3856</v>
      </c>
      <c r="B6185" s="18">
        <v>45167.73810185185</v>
      </c>
      <c r="C6185" s="19">
        <v>45167.745613425926</v>
      </c>
      <c r="D6185" s="20" t="s">
        <v>40</v>
      </c>
      <c r="E6185" s="21" t="s">
        <v>41</v>
      </c>
      <c r="F6185" s="20" t="s">
        <v>455</v>
      </c>
      <c r="G6185" s="105"/>
      <c r="H61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5" s="48">
        <f>tbl_raw_data[[#This Row],[Date Actioned]]-tbl_raw_data[[#This Row],[Date Tagged]]</f>
        <v>7.5115740764886141E-3</v>
      </c>
      <c r="J6185" s="50">
        <f>HOUR(tbl_raw_data[[#This Row],[time_taken]])*60+MINUTE(tbl_raw_data[[#This Row],[time_taken]])+SECOND(tbl_raw_data[[#This Row],[time_taken]])/60</f>
        <v>10.816666666666666</v>
      </c>
      <c r="K6185" s="54">
        <f>DATE(YEAR(tbl_raw_data[[#This Row],[Date Actioned]]), MONTH(tbl_raw_data[[#This Row],[Date Actioned]]), DAY(tbl_raw_data[[#This Row],[Date Actioned]]))</f>
        <v>45167</v>
      </c>
      <c r="L6185" s="55" t="str">
        <f>UPPER(TEXT(tbl_raw_data[[#This Row],[Updated_date]],"MMMM"))</f>
        <v>AUGUST</v>
      </c>
      <c r="M6185" s="55" t="str">
        <f>UPPER("Week "&amp;IF(ROUNDUP(DAY(tbl_raw_data[[#This Row],[Updated_date]])/7,0)=5,4,ROUNDUP(DAY(tbl_raw_data[[#This Row],[Updated_date]])/7,0)))</f>
        <v>WEEK 4</v>
      </c>
      <c r="N6185" s="57" t="str">
        <f>UPPER(VLOOKUP(tbl_raw_data[[#This Row],[Analyst]],[1]setting!$A$1:$B$15,2,0))</f>
        <v>ROHAN</v>
      </c>
      <c r="O6185" s="57" t="str">
        <f>UPPER(tbl_raw_data[[#This Row],[Outcome]])</f>
        <v>WITHDRAW</v>
      </c>
      <c r="P6185" s="57" t="str">
        <f>UPPER(tbl_raw_data[[#This Row],[Queue Name]])</f>
        <v>CONSUMER POST BUREAU</v>
      </c>
      <c r="Q6185" s="57" t="str">
        <f>IF(tbl_raw_data[[#This Row],[time_taken_in_mins]]&lt;=20,"SLA_MET","SLA_NOT_MET")</f>
        <v>SLA_MET</v>
      </c>
    </row>
    <row r="6186" spans="1:17" ht="15" customHeight="1" x14ac:dyDescent="0.25">
      <c r="A6186" s="17" t="s">
        <v>3692</v>
      </c>
      <c r="B6186" s="18">
        <v>45167.746157407404</v>
      </c>
      <c r="C6186" s="19">
        <v>45167.753437500003</v>
      </c>
      <c r="D6186" s="20" t="s">
        <v>29</v>
      </c>
      <c r="E6186" s="21" t="s">
        <v>41</v>
      </c>
      <c r="F6186" s="20" t="s">
        <v>73</v>
      </c>
      <c r="G6186" s="105"/>
      <c r="H61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6" s="48">
        <f>tbl_raw_data[[#This Row],[Date Actioned]]-tbl_raw_data[[#This Row],[Date Tagged]]</f>
        <v>7.2800925991032273E-3</v>
      </c>
      <c r="J6186" s="50">
        <f>HOUR(tbl_raw_data[[#This Row],[time_taken]])*60+MINUTE(tbl_raw_data[[#This Row],[time_taken]])+SECOND(tbl_raw_data[[#This Row],[time_taken]])/60</f>
        <v>10.483333333333333</v>
      </c>
      <c r="K6186" s="54">
        <f>DATE(YEAR(tbl_raw_data[[#This Row],[Date Actioned]]), MONTH(tbl_raw_data[[#This Row],[Date Actioned]]), DAY(tbl_raw_data[[#This Row],[Date Actioned]]))</f>
        <v>45167</v>
      </c>
      <c r="L6186" s="55" t="str">
        <f>UPPER(TEXT(tbl_raw_data[[#This Row],[Updated_date]],"MMMM"))</f>
        <v>AUGUST</v>
      </c>
      <c r="M6186" s="55" t="str">
        <f>UPPER("Week "&amp;IF(ROUNDUP(DAY(tbl_raw_data[[#This Row],[Updated_date]])/7,0)=5,4,ROUNDUP(DAY(tbl_raw_data[[#This Row],[Updated_date]])/7,0)))</f>
        <v>WEEK 4</v>
      </c>
      <c r="N6186" s="57" t="str">
        <f>UPPER(VLOOKUP(tbl_raw_data[[#This Row],[Analyst]],[1]setting!$A$1:$B$15,2,0))</f>
        <v>SHAHID</v>
      </c>
      <c r="O6186" s="57" t="str">
        <f>UPPER(tbl_raw_data[[#This Row],[Outcome]])</f>
        <v>APPROVE</v>
      </c>
      <c r="P6186" s="57" t="str">
        <f>UPPER(tbl_raw_data[[#This Row],[Queue Name]])</f>
        <v>CONSUMER POST BUREAU</v>
      </c>
      <c r="Q6186" s="57" t="str">
        <f>IF(tbl_raw_data[[#This Row],[time_taken_in_mins]]&lt;=20,"SLA_MET","SLA_NOT_MET")</f>
        <v>SLA_MET</v>
      </c>
    </row>
    <row r="6187" spans="1:17" ht="15" customHeight="1" x14ac:dyDescent="0.25">
      <c r="A6187" s="17" t="s">
        <v>5029</v>
      </c>
      <c r="B6187" s="18">
        <v>45167.751180555555</v>
      </c>
      <c r="C6187" s="19">
        <v>45167.760729166665</v>
      </c>
      <c r="D6187" s="20" t="s">
        <v>13</v>
      </c>
      <c r="E6187" s="21" t="s">
        <v>41</v>
      </c>
      <c r="F6187" s="20" t="s">
        <v>73</v>
      </c>
      <c r="G6187" s="105"/>
      <c r="H61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7" s="48">
        <f>tbl_raw_data[[#This Row],[Date Actioned]]-tbl_raw_data[[#This Row],[Date Tagged]]</f>
        <v>9.5486111094942316E-3</v>
      </c>
      <c r="J6187" s="50">
        <f>HOUR(tbl_raw_data[[#This Row],[time_taken]])*60+MINUTE(tbl_raw_data[[#This Row],[time_taken]])+SECOND(tbl_raw_data[[#This Row],[time_taken]])/60</f>
        <v>13.75</v>
      </c>
      <c r="K6187" s="54">
        <f>DATE(YEAR(tbl_raw_data[[#This Row],[Date Actioned]]), MONTH(tbl_raw_data[[#This Row],[Date Actioned]]), DAY(tbl_raw_data[[#This Row],[Date Actioned]]))</f>
        <v>45167</v>
      </c>
      <c r="L6187" s="55" t="str">
        <f>UPPER(TEXT(tbl_raw_data[[#This Row],[Updated_date]],"MMMM"))</f>
        <v>AUGUST</v>
      </c>
      <c r="M6187" s="55" t="str">
        <f>UPPER("Week "&amp;IF(ROUNDUP(DAY(tbl_raw_data[[#This Row],[Updated_date]])/7,0)=5,4,ROUNDUP(DAY(tbl_raw_data[[#This Row],[Updated_date]])/7,0)))</f>
        <v>WEEK 4</v>
      </c>
      <c r="N6187" s="57" t="str">
        <f>UPPER(VLOOKUP(tbl_raw_data[[#This Row],[Analyst]],[1]setting!$A$1:$B$15,2,0))</f>
        <v>SHAHID</v>
      </c>
      <c r="O6187" s="57" t="str">
        <f>UPPER(tbl_raw_data[[#This Row],[Outcome]])</f>
        <v>APPROVE</v>
      </c>
      <c r="P6187" s="57" t="str">
        <f>UPPER(tbl_raw_data[[#This Row],[Queue Name]])</f>
        <v>CONSUMER POST BUREAU</v>
      </c>
      <c r="Q6187" s="57" t="str">
        <f>IF(tbl_raw_data[[#This Row],[time_taken_in_mins]]&lt;=20,"SLA_MET","SLA_NOT_MET")</f>
        <v>SLA_MET</v>
      </c>
    </row>
    <row r="6188" spans="1:17" ht="15" customHeight="1" x14ac:dyDescent="0.25">
      <c r="A6188" s="17" t="s">
        <v>4629</v>
      </c>
      <c r="B6188" s="18">
        <v>45167.75980324074</v>
      </c>
      <c r="C6188" s="19">
        <v>45167.768587962964</v>
      </c>
      <c r="D6188" s="20" t="s">
        <v>29</v>
      </c>
      <c r="E6188" s="21" t="s">
        <v>41</v>
      </c>
      <c r="F6188" s="20" t="s">
        <v>86</v>
      </c>
      <c r="G6188" s="105"/>
      <c r="H61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88" s="48">
        <f>tbl_raw_data[[#This Row],[Date Actioned]]-tbl_raw_data[[#This Row],[Date Tagged]]</f>
        <v>8.7847222239361145E-3</v>
      </c>
      <c r="J6188" s="50">
        <f>HOUR(tbl_raw_data[[#This Row],[time_taken]])*60+MINUTE(tbl_raw_data[[#This Row],[time_taken]])+SECOND(tbl_raw_data[[#This Row],[time_taken]])/60</f>
        <v>12.65</v>
      </c>
      <c r="K6188" s="54">
        <f>DATE(YEAR(tbl_raw_data[[#This Row],[Date Actioned]]), MONTH(tbl_raw_data[[#This Row],[Date Actioned]]), DAY(tbl_raw_data[[#This Row],[Date Actioned]]))</f>
        <v>45167</v>
      </c>
      <c r="L6188" s="55" t="str">
        <f>UPPER(TEXT(tbl_raw_data[[#This Row],[Updated_date]],"MMMM"))</f>
        <v>AUGUST</v>
      </c>
      <c r="M6188" s="55" t="str">
        <f>UPPER("Week "&amp;IF(ROUNDUP(DAY(tbl_raw_data[[#This Row],[Updated_date]])/7,0)=5,4,ROUNDUP(DAY(tbl_raw_data[[#This Row],[Updated_date]])/7,0)))</f>
        <v>WEEK 4</v>
      </c>
      <c r="N6188" s="57" t="str">
        <f>UPPER(VLOOKUP(tbl_raw_data[[#This Row],[Analyst]],[1]setting!$A$1:$B$15,2,0))</f>
        <v>ASIF</v>
      </c>
      <c r="O6188" s="57" t="str">
        <f>UPPER(tbl_raw_data[[#This Row],[Outcome]])</f>
        <v>APPROVE</v>
      </c>
      <c r="P6188" s="57" t="str">
        <f>UPPER(tbl_raw_data[[#This Row],[Queue Name]])</f>
        <v>CONSUMER POST BUREAU</v>
      </c>
      <c r="Q6188" s="57" t="str">
        <f>IF(tbl_raw_data[[#This Row],[time_taken_in_mins]]&lt;=20,"SLA_MET","SLA_NOT_MET")</f>
        <v>SLA_MET</v>
      </c>
    </row>
    <row r="6189" spans="1:17" ht="15" customHeight="1" x14ac:dyDescent="0.25">
      <c r="A6189" s="17" t="s">
        <v>198</v>
      </c>
      <c r="B6189" s="18">
        <v>45167.768425925926</v>
      </c>
      <c r="C6189" s="19">
        <v>45167.770324074074</v>
      </c>
      <c r="D6189" s="20" t="s">
        <v>46</v>
      </c>
      <c r="E6189" s="21" t="s">
        <v>28</v>
      </c>
      <c r="F6189" s="20" t="s">
        <v>86</v>
      </c>
      <c r="G6189" s="105" t="s">
        <v>74</v>
      </c>
      <c r="H61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89" s="48">
        <f>tbl_raw_data[[#This Row],[Date Actioned]]-tbl_raw_data[[#This Row],[Date Tagged]]</f>
        <v>1.898148148029577E-3</v>
      </c>
      <c r="J6189" s="50">
        <f>HOUR(tbl_raw_data[[#This Row],[time_taken]])*60+MINUTE(tbl_raw_data[[#This Row],[time_taken]])+SECOND(tbl_raw_data[[#This Row],[time_taken]])/60</f>
        <v>2.7333333333333334</v>
      </c>
      <c r="K6189" s="54">
        <f>DATE(YEAR(tbl_raw_data[[#This Row],[Date Actioned]]), MONTH(tbl_raw_data[[#This Row],[Date Actioned]]), DAY(tbl_raw_data[[#This Row],[Date Actioned]]))</f>
        <v>45167</v>
      </c>
      <c r="L6189" s="55" t="str">
        <f>UPPER(TEXT(tbl_raw_data[[#This Row],[Updated_date]],"MMMM"))</f>
        <v>AUGUST</v>
      </c>
      <c r="M6189" s="55" t="str">
        <f>UPPER("Week "&amp;IF(ROUNDUP(DAY(tbl_raw_data[[#This Row],[Updated_date]])/7,0)=5,4,ROUNDUP(DAY(tbl_raw_data[[#This Row],[Updated_date]])/7,0)))</f>
        <v>WEEK 4</v>
      </c>
      <c r="N6189" s="57" t="str">
        <f>UPPER(VLOOKUP(tbl_raw_data[[#This Row],[Analyst]],[1]setting!$A$1:$B$15,2,0))</f>
        <v>ASIF</v>
      </c>
      <c r="O6189" s="57" t="str">
        <f>UPPER(tbl_raw_data[[#This Row],[Outcome]])</f>
        <v>DECLINE</v>
      </c>
      <c r="P6189" s="57" t="str">
        <f>UPPER(tbl_raw_data[[#This Row],[Queue Name]])</f>
        <v>CONSUMER EXISTING</v>
      </c>
      <c r="Q6189" s="57" t="str">
        <f>IF(tbl_raw_data[[#This Row],[time_taken_in_mins]]&lt;=20,"SLA_MET","SLA_NOT_MET")</f>
        <v>SLA_MET</v>
      </c>
    </row>
    <row r="6190" spans="1:17" ht="15" customHeight="1" x14ac:dyDescent="0.25">
      <c r="A6190" s="17" t="s">
        <v>406</v>
      </c>
      <c r="B6190" s="18">
        <v>45167.775347222225</v>
      </c>
      <c r="C6190" s="19">
        <v>45167.77789351852</v>
      </c>
      <c r="D6190" s="20" t="s">
        <v>13</v>
      </c>
      <c r="E6190" s="21" t="s">
        <v>28</v>
      </c>
      <c r="F6190" s="20" t="s">
        <v>73</v>
      </c>
      <c r="G6190" s="105" t="s">
        <v>29</v>
      </c>
      <c r="H61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0" s="48">
        <f>tbl_raw_data[[#This Row],[Date Actioned]]-tbl_raw_data[[#This Row],[Date Tagged]]</f>
        <v>2.5462962948950008E-3</v>
      </c>
      <c r="J6190" s="50">
        <f>HOUR(tbl_raw_data[[#This Row],[time_taken]])*60+MINUTE(tbl_raw_data[[#This Row],[time_taken]])+SECOND(tbl_raw_data[[#This Row],[time_taken]])/60</f>
        <v>3.6666666666666665</v>
      </c>
      <c r="K6190" s="54">
        <f>DATE(YEAR(tbl_raw_data[[#This Row],[Date Actioned]]), MONTH(tbl_raw_data[[#This Row],[Date Actioned]]), DAY(tbl_raw_data[[#This Row],[Date Actioned]]))</f>
        <v>45167</v>
      </c>
      <c r="L6190" s="55" t="str">
        <f>UPPER(TEXT(tbl_raw_data[[#This Row],[Updated_date]],"MMMM"))</f>
        <v>AUGUST</v>
      </c>
      <c r="M6190" s="55" t="str">
        <f>UPPER("Week "&amp;IF(ROUNDUP(DAY(tbl_raw_data[[#This Row],[Updated_date]])/7,0)=5,4,ROUNDUP(DAY(tbl_raw_data[[#This Row],[Updated_date]])/7,0)))</f>
        <v>WEEK 4</v>
      </c>
      <c r="N6190" s="57" t="str">
        <f>UPPER(VLOOKUP(tbl_raw_data[[#This Row],[Analyst]],[1]setting!$A$1:$B$15,2,0))</f>
        <v>SHAHID</v>
      </c>
      <c r="O6190" s="57" t="str">
        <f>UPPER(tbl_raw_data[[#This Row],[Outcome]])</f>
        <v>APPROVE</v>
      </c>
      <c r="P6190" s="57" t="str">
        <f>UPPER(tbl_raw_data[[#This Row],[Queue Name]])</f>
        <v>CONSUMER EXISTING</v>
      </c>
      <c r="Q6190" s="57" t="str">
        <f>IF(tbl_raw_data[[#This Row],[time_taken_in_mins]]&lt;=20,"SLA_MET","SLA_NOT_MET")</f>
        <v>SLA_MET</v>
      </c>
    </row>
    <row r="6191" spans="1:17" ht="15" customHeight="1" x14ac:dyDescent="0.25">
      <c r="A6191" s="17" t="s">
        <v>1499</v>
      </c>
      <c r="B6191" s="18">
        <v>45167.778217592589</v>
      </c>
      <c r="C6191" s="19">
        <v>45167.78266203704</v>
      </c>
      <c r="D6191" s="20" t="s">
        <v>13</v>
      </c>
      <c r="E6191" s="21" t="s">
        <v>41</v>
      </c>
      <c r="F6191" s="20" t="s">
        <v>109</v>
      </c>
      <c r="G6191" s="105" t="s">
        <v>29</v>
      </c>
      <c r="H61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1" s="48">
        <f>tbl_raw_data[[#This Row],[Date Actioned]]-tbl_raw_data[[#This Row],[Date Tagged]]</f>
        <v>4.4444444502005354E-3</v>
      </c>
      <c r="J6191" s="50">
        <f>HOUR(tbl_raw_data[[#This Row],[time_taken]])*60+MINUTE(tbl_raw_data[[#This Row],[time_taken]])+SECOND(tbl_raw_data[[#This Row],[time_taken]])/60</f>
        <v>6.4</v>
      </c>
      <c r="K6191" s="54">
        <f>DATE(YEAR(tbl_raw_data[[#This Row],[Date Actioned]]), MONTH(tbl_raw_data[[#This Row],[Date Actioned]]), DAY(tbl_raw_data[[#This Row],[Date Actioned]]))</f>
        <v>45167</v>
      </c>
      <c r="L6191" s="55" t="str">
        <f>UPPER(TEXT(tbl_raw_data[[#This Row],[Updated_date]],"MMMM"))</f>
        <v>AUGUST</v>
      </c>
      <c r="M6191" s="55" t="str">
        <f>UPPER("Week "&amp;IF(ROUNDUP(DAY(tbl_raw_data[[#This Row],[Updated_date]])/7,0)=5,4,ROUNDUP(DAY(tbl_raw_data[[#This Row],[Updated_date]])/7,0)))</f>
        <v>WEEK 4</v>
      </c>
      <c r="N6191" s="57" t="str">
        <f>UPPER(VLOOKUP(tbl_raw_data[[#This Row],[Analyst]],[1]setting!$A$1:$B$15,2,0))</f>
        <v>NAVED</v>
      </c>
      <c r="O6191" s="57" t="str">
        <f>UPPER(tbl_raw_data[[#This Row],[Outcome]])</f>
        <v>APPROVE</v>
      </c>
      <c r="P6191" s="57" t="str">
        <f>UPPER(tbl_raw_data[[#This Row],[Queue Name]])</f>
        <v>CONSUMER POST BUREAU</v>
      </c>
      <c r="Q6191" s="57" t="str">
        <f>IF(tbl_raw_data[[#This Row],[time_taken_in_mins]]&lt;=20,"SLA_MET","SLA_NOT_MET")</f>
        <v>SLA_MET</v>
      </c>
    </row>
    <row r="6192" spans="1:17" ht="15" customHeight="1" x14ac:dyDescent="0.25">
      <c r="A6192" s="17" t="s">
        <v>706</v>
      </c>
      <c r="B6192" s="18">
        <v>45167.781863425924</v>
      </c>
      <c r="C6192" s="19">
        <v>45167.785034722219</v>
      </c>
      <c r="D6192" s="20" t="s">
        <v>13</v>
      </c>
      <c r="E6192" s="21" t="s">
        <v>9</v>
      </c>
      <c r="F6192" s="20" t="s">
        <v>73</v>
      </c>
      <c r="G6192" s="105" t="s">
        <v>705</v>
      </c>
      <c r="H61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2" s="48">
        <f>tbl_raw_data[[#This Row],[Date Actioned]]-tbl_raw_data[[#This Row],[Date Tagged]]</f>
        <v>3.1712962954770774E-3</v>
      </c>
      <c r="J6192" s="50">
        <f>HOUR(tbl_raw_data[[#This Row],[time_taken]])*60+MINUTE(tbl_raw_data[[#This Row],[time_taken]])+SECOND(tbl_raw_data[[#This Row],[time_taken]])/60</f>
        <v>4.5666666666666664</v>
      </c>
      <c r="K6192" s="54">
        <f>DATE(YEAR(tbl_raw_data[[#This Row],[Date Actioned]]), MONTH(tbl_raw_data[[#This Row],[Date Actioned]]), DAY(tbl_raw_data[[#This Row],[Date Actioned]]))</f>
        <v>45167</v>
      </c>
      <c r="L6192" s="55" t="str">
        <f>UPPER(TEXT(tbl_raw_data[[#This Row],[Updated_date]],"MMMM"))</f>
        <v>AUGUST</v>
      </c>
      <c r="M6192" s="55" t="str">
        <f>UPPER("Week "&amp;IF(ROUNDUP(DAY(tbl_raw_data[[#This Row],[Updated_date]])/7,0)=5,4,ROUNDUP(DAY(tbl_raw_data[[#This Row],[Updated_date]])/7,0)))</f>
        <v>WEEK 4</v>
      </c>
      <c r="N6192" s="57" t="str">
        <f>UPPER(VLOOKUP(tbl_raw_data[[#This Row],[Analyst]],[1]setting!$A$1:$B$15,2,0))</f>
        <v>SHAHID</v>
      </c>
      <c r="O6192" s="57" t="str">
        <f>UPPER(tbl_raw_data[[#This Row],[Outcome]])</f>
        <v>APPROVE</v>
      </c>
      <c r="P6192" s="57" t="str">
        <f>UPPER(tbl_raw_data[[#This Row],[Queue Name]])</f>
        <v>CONSUMER PRE BUREAU</v>
      </c>
      <c r="Q6192" s="57" t="str">
        <f>IF(tbl_raw_data[[#This Row],[time_taken_in_mins]]&lt;=20,"SLA_MET","SLA_NOT_MET")</f>
        <v>SLA_MET</v>
      </c>
    </row>
    <row r="6193" spans="1:17" ht="15" customHeight="1" x14ac:dyDescent="0.25">
      <c r="A6193" s="17" t="s">
        <v>4207</v>
      </c>
      <c r="B6193" s="18">
        <v>45167.792546296296</v>
      </c>
      <c r="C6193" s="19">
        <v>45167.80059027778</v>
      </c>
      <c r="D6193" s="20" t="s">
        <v>40</v>
      </c>
      <c r="E6193" s="21" t="s">
        <v>41</v>
      </c>
      <c r="F6193" s="20" t="s">
        <v>73</v>
      </c>
      <c r="G6193" s="105"/>
      <c r="H61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3" s="48">
        <f>tbl_raw_data[[#This Row],[Date Actioned]]-tbl_raw_data[[#This Row],[Date Tagged]]</f>
        <v>8.0439814846613444E-3</v>
      </c>
      <c r="J6193" s="50">
        <f>HOUR(tbl_raw_data[[#This Row],[time_taken]])*60+MINUTE(tbl_raw_data[[#This Row],[time_taken]])+SECOND(tbl_raw_data[[#This Row],[time_taken]])/60</f>
        <v>11.583333333333334</v>
      </c>
      <c r="K6193" s="54">
        <f>DATE(YEAR(tbl_raw_data[[#This Row],[Date Actioned]]), MONTH(tbl_raw_data[[#This Row],[Date Actioned]]), DAY(tbl_raw_data[[#This Row],[Date Actioned]]))</f>
        <v>45167</v>
      </c>
      <c r="L6193" s="55" t="str">
        <f>UPPER(TEXT(tbl_raw_data[[#This Row],[Updated_date]],"MMMM"))</f>
        <v>AUGUST</v>
      </c>
      <c r="M6193" s="55" t="str">
        <f>UPPER("Week "&amp;IF(ROUNDUP(DAY(tbl_raw_data[[#This Row],[Updated_date]])/7,0)=5,4,ROUNDUP(DAY(tbl_raw_data[[#This Row],[Updated_date]])/7,0)))</f>
        <v>WEEK 4</v>
      </c>
      <c r="N6193" s="57" t="str">
        <f>UPPER(VLOOKUP(tbl_raw_data[[#This Row],[Analyst]],[1]setting!$A$1:$B$15,2,0))</f>
        <v>SHAHID</v>
      </c>
      <c r="O6193" s="57" t="str">
        <f>UPPER(tbl_raw_data[[#This Row],[Outcome]])</f>
        <v>WITHDRAW</v>
      </c>
      <c r="P6193" s="57" t="str">
        <f>UPPER(tbl_raw_data[[#This Row],[Queue Name]])</f>
        <v>CONSUMER POST BUREAU</v>
      </c>
      <c r="Q6193" s="57" t="str">
        <f>IF(tbl_raw_data[[#This Row],[time_taken_in_mins]]&lt;=20,"SLA_MET","SLA_NOT_MET")</f>
        <v>SLA_MET</v>
      </c>
    </row>
    <row r="6194" spans="1:17" ht="15" customHeight="1" x14ac:dyDescent="0.25">
      <c r="A6194" s="17" t="s">
        <v>4967</v>
      </c>
      <c r="B6194" s="18">
        <v>45167.79314814815</v>
      </c>
      <c r="C6194" s="19">
        <v>45167.802534722221</v>
      </c>
      <c r="D6194" s="20" t="s">
        <v>13</v>
      </c>
      <c r="E6194" s="21" t="s">
        <v>41</v>
      </c>
      <c r="F6194" s="20" t="s">
        <v>455</v>
      </c>
      <c r="G6194" s="105"/>
      <c r="H61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4" s="48">
        <f>tbl_raw_data[[#This Row],[Date Actioned]]-tbl_raw_data[[#This Row],[Date Tagged]]</f>
        <v>9.3865740709588863E-3</v>
      </c>
      <c r="J6194" s="50">
        <f>HOUR(tbl_raw_data[[#This Row],[time_taken]])*60+MINUTE(tbl_raw_data[[#This Row],[time_taken]])+SECOND(tbl_raw_data[[#This Row],[time_taken]])/60</f>
        <v>13.516666666666667</v>
      </c>
      <c r="K6194" s="54">
        <f>DATE(YEAR(tbl_raw_data[[#This Row],[Date Actioned]]), MONTH(tbl_raw_data[[#This Row],[Date Actioned]]), DAY(tbl_raw_data[[#This Row],[Date Actioned]]))</f>
        <v>45167</v>
      </c>
      <c r="L6194" s="55" t="str">
        <f>UPPER(TEXT(tbl_raw_data[[#This Row],[Updated_date]],"MMMM"))</f>
        <v>AUGUST</v>
      </c>
      <c r="M6194" s="55" t="str">
        <f>UPPER("Week "&amp;IF(ROUNDUP(DAY(tbl_raw_data[[#This Row],[Updated_date]])/7,0)=5,4,ROUNDUP(DAY(tbl_raw_data[[#This Row],[Updated_date]])/7,0)))</f>
        <v>WEEK 4</v>
      </c>
      <c r="N6194" s="57" t="str">
        <f>UPPER(VLOOKUP(tbl_raw_data[[#This Row],[Analyst]],[1]setting!$A$1:$B$15,2,0))</f>
        <v>ROHAN</v>
      </c>
      <c r="O6194" s="57" t="str">
        <f>UPPER(tbl_raw_data[[#This Row],[Outcome]])</f>
        <v>APPROVE</v>
      </c>
      <c r="P6194" s="57" t="str">
        <f>UPPER(tbl_raw_data[[#This Row],[Queue Name]])</f>
        <v>CONSUMER POST BUREAU</v>
      </c>
      <c r="Q6194" s="57" t="str">
        <f>IF(tbl_raw_data[[#This Row],[time_taken_in_mins]]&lt;=20,"SLA_MET","SLA_NOT_MET")</f>
        <v>SLA_MET</v>
      </c>
    </row>
    <row r="6195" spans="1:17" ht="15" customHeight="1" x14ac:dyDescent="0.25">
      <c r="A6195" s="17" t="s">
        <v>1896</v>
      </c>
      <c r="B6195" s="18">
        <v>45167.799513888887</v>
      </c>
      <c r="C6195" s="19">
        <v>45167.804444444446</v>
      </c>
      <c r="D6195" s="20" t="s">
        <v>13</v>
      </c>
      <c r="E6195" s="21" t="s">
        <v>9</v>
      </c>
      <c r="F6195" s="20" t="s">
        <v>86</v>
      </c>
      <c r="G6195" s="105" t="s">
        <v>29</v>
      </c>
      <c r="H61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5" s="48">
        <f>tbl_raw_data[[#This Row],[Date Actioned]]-tbl_raw_data[[#This Row],[Date Tagged]]</f>
        <v>4.9305555585306138E-3</v>
      </c>
      <c r="J6195" s="50">
        <f>HOUR(tbl_raw_data[[#This Row],[time_taken]])*60+MINUTE(tbl_raw_data[[#This Row],[time_taken]])+SECOND(tbl_raw_data[[#This Row],[time_taken]])/60</f>
        <v>7.1</v>
      </c>
      <c r="K6195" s="54">
        <f>DATE(YEAR(tbl_raw_data[[#This Row],[Date Actioned]]), MONTH(tbl_raw_data[[#This Row],[Date Actioned]]), DAY(tbl_raw_data[[#This Row],[Date Actioned]]))</f>
        <v>45167</v>
      </c>
      <c r="L6195" s="55" t="str">
        <f>UPPER(TEXT(tbl_raw_data[[#This Row],[Updated_date]],"MMMM"))</f>
        <v>AUGUST</v>
      </c>
      <c r="M6195" s="55" t="str">
        <f>UPPER("Week "&amp;IF(ROUNDUP(DAY(tbl_raw_data[[#This Row],[Updated_date]])/7,0)=5,4,ROUNDUP(DAY(tbl_raw_data[[#This Row],[Updated_date]])/7,0)))</f>
        <v>WEEK 4</v>
      </c>
      <c r="N6195" s="57" t="str">
        <f>UPPER(VLOOKUP(tbl_raw_data[[#This Row],[Analyst]],[1]setting!$A$1:$B$15,2,0))</f>
        <v>ASIF</v>
      </c>
      <c r="O6195" s="57" t="str">
        <f>UPPER(tbl_raw_data[[#This Row],[Outcome]])</f>
        <v>APPROVE</v>
      </c>
      <c r="P6195" s="57" t="str">
        <f>UPPER(tbl_raw_data[[#This Row],[Queue Name]])</f>
        <v>CONSUMER PRE BUREAU</v>
      </c>
      <c r="Q6195" s="57" t="str">
        <f>IF(tbl_raw_data[[#This Row],[time_taken_in_mins]]&lt;=20,"SLA_MET","SLA_NOT_MET")</f>
        <v>SLA_MET</v>
      </c>
    </row>
    <row r="6196" spans="1:17" ht="15" customHeight="1" x14ac:dyDescent="0.25">
      <c r="A6196" s="17" t="s">
        <v>777</v>
      </c>
      <c r="B6196" s="18">
        <v>45167.802291666667</v>
      </c>
      <c r="C6196" s="19">
        <v>45167.805590277778</v>
      </c>
      <c r="D6196" s="20" t="s">
        <v>13</v>
      </c>
      <c r="E6196" s="21" t="s">
        <v>28</v>
      </c>
      <c r="F6196" s="20" t="s">
        <v>109</v>
      </c>
      <c r="G6196" s="105" t="s">
        <v>67</v>
      </c>
      <c r="H61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6" s="48">
        <f>tbl_raw_data[[#This Row],[Date Actioned]]-tbl_raw_data[[#This Row],[Date Tagged]]</f>
        <v>3.2986111109494232E-3</v>
      </c>
      <c r="J6196" s="50">
        <f>HOUR(tbl_raw_data[[#This Row],[time_taken]])*60+MINUTE(tbl_raw_data[[#This Row],[time_taken]])+SECOND(tbl_raw_data[[#This Row],[time_taken]])/60</f>
        <v>4.75</v>
      </c>
      <c r="K6196" s="54">
        <f>DATE(YEAR(tbl_raw_data[[#This Row],[Date Actioned]]), MONTH(tbl_raw_data[[#This Row],[Date Actioned]]), DAY(tbl_raw_data[[#This Row],[Date Actioned]]))</f>
        <v>45167</v>
      </c>
      <c r="L6196" s="55" t="str">
        <f>UPPER(TEXT(tbl_raw_data[[#This Row],[Updated_date]],"MMMM"))</f>
        <v>AUGUST</v>
      </c>
      <c r="M6196" s="55" t="str">
        <f>UPPER("Week "&amp;IF(ROUNDUP(DAY(tbl_raw_data[[#This Row],[Updated_date]])/7,0)=5,4,ROUNDUP(DAY(tbl_raw_data[[#This Row],[Updated_date]])/7,0)))</f>
        <v>WEEK 4</v>
      </c>
      <c r="N6196" s="57" t="str">
        <f>UPPER(VLOOKUP(tbl_raw_data[[#This Row],[Analyst]],[1]setting!$A$1:$B$15,2,0))</f>
        <v>NAVED</v>
      </c>
      <c r="O6196" s="57" t="str">
        <f>UPPER(tbl_raw_data[[#This Row],[Outcome]])</f>
        <v>APPROVE</v>
      </c>
      <c r="P6196" s="57" t="str">
        <f>UPPER(tbl_raw_data[[#This Row],[Queue Name]])</f>
        <v>CONSUMER EXISTING</v>
      </c>
      <c r="Q6196" s="57" t="str">
        <f>IF(tbl_raw_data[[#This Row],[time_taken_in_mins]]&lt;=20,"SLA_MET","SLA_NOT_MET")</f>
        <v>SLA_MET</v>
      </c>
    </row>
    <row r="6197" spans="1:17" ht="15" customHeight="1" x14ac:dyDescent="0.25">
      <c r="A6197" s="17" t="s">
        <v>4731</v>
      </c>
      <c r="B6197" s="18">
        <v>45167.813946759263</v>
      </c>
      <c r="C6197" s="19">
        <v>45167.822881944441</v>
      </c>
      <c r="D6197" s="20" t="s">
        <v>29</v>
      </c>
      <c r="E6197" s="21" t="s">
        <v>41</v>
      </c>
      <c r="F6197" s="20" t="s">
        <v>10</v>
      </c>
      <c r="G6197" s="105"/>
      <c r="H61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197" s="48">
        <f>tbl_raw_data[[#This Row],[Date Actioned]]-tbl_raw_data[[#This Row],[Date Tagged]]</f>
        <v>8.9351851784158498E-3</v>
      </c>
      <c r="J6197" s="50">
        <f>HOUR(tbl_raw_data[[#This Row],[time_taken]])*60+MINUTE(tbl_raw_data[[#This Row],[time_taken]])+SECOND(tbl_raw_data[[#This Row],[time_taken]])/60</f>
        <v>12.866666666666667</v>
      </c>
      <c r="K6197" s="54">
        <f>DATE(YEAR(tbl_raw_data[[#This Row],[Date Actioned]]), MONTH(tbl_raw_data[[#This Row],[Date Actioned]]), DAY(tbl_raw_data[[#This Row],[Date Actioned]]))</f>
        <v>45167</v>
      </c>
      <c r="L6197" s="55" t="str">
        <f>UPPER(TEXT(tbl_raw_data[[#This Row],[Updated_date]],"MMMM"))</f>
        <v>AUGUST</v>
      </c>
      <c r="M6197" s="55" t="str">
        <f>UPPER("Week "&amp;IF(ROUNDUP(DAY(tbl_raw_data[[#This Row],[Updated_date]])/7,0)=5,4,ROUNDUP(DAY(tbl_raw_data[[#This Row],[Updated_date]])/7,0)))</f>
        <v>WEEK 4</v>
      </c>
      <c r="N6197" s="57" t="str">
        <f>UPPER(VLOOKUP(tbl_raw_data[[#This Row],[Analyst]],[1]setting!$A$1:$B$15,2,0))</f>
        <v>SAM</v>
      </c>
      <c r="O6197" s="57" t="str">
        <f>UPPER(tbl_raw_data[[#This Row],[Outcome]])</f>
        <v>APPROVE</v>
      </c>
      <c r="P6197" s="57" t="str">
        <f>UPPER(tbl_raw_data[[#This Row],[Queue Name]])</f>
        <v>CONSUMER POST BUREAU</v>
      </c>
      <c r="Q6197" s="57" t="str">
        <f>IF(tbl_raw_data[[#This Row],[time_taken_in_mins]]&lt;=20,"SLA_MET","SLA_NOT_MET")</f>
        <v>SLA_MET</v>
      </c>
    </row>
    <row r="6198" spans="1:17" ht="15" customHeight="1" x14ac:dyDescent="0.25">
      <c r="A6198" s="17" t="s">
        <v>2614</v>
      </c>
      <c r="B6198" s="18">
        <v>45167.831886574073</v>
      </c>
      <c r="C6198" s="19">
        <v>45167.837708333333</v>
      </c>
      <c r="D6198" s="20" t="s">
        <v>13</v>
      </c>
      <c r="E6198" s="21" t="s">
        <v>28</v>
      </c>
      <c r="F6198" s="20" t="s">
        <v>86</v>
      </c>
      <c r="G6198" s="105" t="s">
        <v>29</v>
      </c>
      <c r="H61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198" s="48">
        <f>tbl_raw_data[[#This Row],[Date Actioned]]-tbl_raw_data[[#This Row],[Date Tagged]]</f>
        <v>5.8217592595610768E-3</v>
      </c>
      <c r="J6198" s="50">
        <f>HOUR(tbl_raw_data[[#This Row],[time_taken]])*60+MINUTE(tbl_raw_data[[#This Row],[time_taken]])+SECOND(tbl_raw_data[[#This Row],[time_taken]])/60</f>
        <v>8.3833333333333329</v>
      </c>
      <c r="K6198" s="54">
        <f>DATE(YEAR(tbl_raw_data[[#This Row],[Date Actioned]]), MONTH(tbl_raw_data[[#This Row],[Date Actioned]]), DAY(tbl_raw_data[[#This Row],[Date Actioned]]))</f>
        <v>45167</v>
      </c>
      <c r="L6198" s="55" t="str">
        <f>UPPER(TEXT(tbl_raw_data[[#This Row],[Updated_date]],"MMMM"))</f>
        <v>AUGUST</v>
      </c>
      <c r="M6198" s="55" t="str">
        <f>UPPER("Week "&amp;IF(ROUNDUP(DAY(tbl_raw_data[[#This Row],[Updated_date]])/7,0)=5,4,ROUNDUP(DAY(tbl_raw_data[[#This Row],[Updated_date]])/7,0)))</f>
        <v>WEEK 4</v>
      </c>
      <c r="N6198" s="57" t="str">
        <f>UPPER(VLOOKUP(tbl_raw_data[[#This Row],[Analyst]],[1]setting!$A$1:$B$15,2,0))</f>
        <v>ASIF</v>
      </c>
      <c r="O6198" s="57" t="str">
        <f>UPPER(tbl_raw_data[[#This Row],[Outcome]])</f>
        <v>APPROVE</v>
      </c>
      <c r="P6198" s="57" t="str">
        <f>UPPER(tbl_raw_data[[#This Row],[Queue Name]])</f>
        <v>CONSUMER EXISTING</v>
      </c>
      <c r="Q6198" s="57" t="str">
        <f>IF(tbl_raw_data[[#This Row],[time_taken_in_mins]]&lt;=20,"SLA_MET","SLA_NOT_MET")</f>
        <v>SLA_MET</v>
      </c>
    </row>
    <row r="6199" spans="1:17" ht="15" customHeight="1" x14ac:dyDescent="0.25">
      <c r="A6199" s="17" t="s">
        <v>4012</v>
      </c>
      <c r="B6199" s="18">
        <v>45167.833171296297</v>
      </c>
      <c r="C6199" s="19">
        <v>45167.840914351851</v>
      </c>
      <c r="D6199" s="20" t="s">
        <v>8</v>
      </c>
      <c r="E6199" s="21" t="s">
        <v>9</v>
      </c>
      <c r="F6199" s="20" t="s">
        <v>86</v>
      </c>
      <c r="G6199" s="105" t="s">
        <v>4011</v>
      </c>
      <c r="H61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199" s="48">
        <f>tbl_raw_data[[#This Row],[Date Actioned]]-tbl_raw_data[[#This Row],[Date Tagged]]</f>
        <v>7.7430555538740009E-3</v>
      </c>
      <c r="J6199" s="50">
        <f>HOUR(tbl_raw_data[[#This Row],[time_taken]])*60+MINUTE(tbl_raw_data[[#This Row],[time_taken]])+SECOND(tbl_raw_data[[#This Row],[time_taken]])/60</f>
        <v>11.15</v>
      </c>
      <c r="K6199" s="54">
        <f>DATE(YEAR(tbl_raw_data[[#This Row],[Date Actioned]]), MONTH(tbl_raw_data[[#This Row],[Date Actioned]]), DAY(tbl_raw_data[[#This Row],[Date Actioned]]))</f>
        <v>45167</v>
      </c>
      <c r="L6199" s="55" t="str">
        <f>UPPER(TEXT(tbl_raw_data[[#This Row],[Updated_date]],"MMMM"))</f>
        <v>AUGUST</v>
      </c>
      <c r="M6199" s="55" t="str">
        <f>UPPER("Week "&amp;IF(ROUNDUP(DAY(tbl_raw_data[[#This Row],[Updated_date]])/7,0)=5,4,ROUNDUP(DAY(tbl_raw_data[[#This Row],[Updated_date]])/7,0)))</f>
        <v>WEEK 4</v>
      </c>
      <c r="N6199" s="57" t="str">
        <f>UPPER(VLOOKUP(tbl_raw_data[[#This Row],[Analyst]],[1]setting!$A$1:$B$15,2,0))</f>
        <v>ASIF</v>
      </c>
      <c r="O6199" s="57" t="str">
        <f>UPPER(tbl_raw_data[[#This Row],[Outcome]])</f>
        <v>WITHDRAW</v>
      </c>
      <c r="P6199" s="57" t="str">
        <f>UPPER(tbl_raw_data[[#This Row],[Queue Name]])</f>
        <v>CONSUMER PRE BUREAU</v>
      </c>
      <c r="Q6199" s="57" t="str">
        <f>IF(tbl_raw_data[[#This Row],[time_taken_in_mins]]&lt;=20,"SLA_MET","SLA_NOT_MET")</f>
        <v>SLA_MET</v>
      </c>
    </row>
    <row r="6200" spans="1:17" ht="15" customHeight="1" x14ac:dyDescent="0.25">
      <c r="A6200" s="17" t="s">
        <v>1971</v>
      </c>
      <c r="B6200" s="18">
        <v>45167.838530092595</v>
      </c>
      <c r="C6200" s="19">
        <v>45167.843564814815</v>
      </c>
      <c r="D6200" s="20" t="s">
        <v>13</v>
      </c>
      <c r="E6200" s="21" t="s">
        <v>9</v>
      </c>
      <c r="F6200" s="20" t="s">
        <v>86</v>
      </c>
      <c r="G6200" s="105" t="s">
        <v>147</v>
      </c>
      <c r="H62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00" s="48">
        <f>tbl_raw_data[[#This Row],[Date Actioned]]-tbl_raw_data[[#This Row],[Date Tagged]]</f>
        <v>5.0347222204436548E-3</v>
      </c>
      <c r="J6200" s="50">
        <f>HOUR(tbl_raw_data[[#This Row],[time_taken]])*60+MINUTE(tbl_raw_data[[#This Row],[time_taken]])+SECOND(tbl_raw_data[[#This Row],[time_taken]])/60</f>
        <v>7.25</v>
      </c>
      <c r="K6200" s="54">
        <f>DATE(YEAR(tbl_raw_data[[#This Row],[Date Actioned]]), MONTH(tbl_raw_data[[#This Row],[Date Actioned]]), DAY(tbl_raw_data[[#This Row],[Date Actioned]]))</f>
        <v>45167</v>
      </c>
      <c r="L6200" s="55" t="str">
        <f>UPPER(TEXT(tbl_raw_data[[#This Row],[Updated_date]],"MMMM"))</f>
        <v>AUGUST</v>
      </c>
      <c r="M6200" s="55" t="str">
        <f>UPPER("Week "&amp;IF(ROUNDUP(DAY(tbl_raw_data[[#This Row],[Updated_date]])/7,0)=5,4,ROUNDUP(DAY(tbl_raw_data[[#This Row],[Updated_date]])/7,0)))</f>
        <v>WEEK 4</v>
      </c>
      <c r="N6200" s="57" t="str">
        <f>UPPER(VLOOKUP(tbl_raw_data[[#This Row],[Analyst]],[1]setting!$A$1:$B$15,2,0))</f>
        <v>ASIF</v>
      </c>
      <c r="O6200" s="57" t="str">
        <f>UPPER(tbl_raw_data[[#This Row],[Outcome]])</f>
        <v>APPROVE</v>
      </c>
      <c r="P6200" s="57" t="str">
        <f>UPPER(tbl_raw_data[[#This Row],[Queue Name]])</f>
        <v>CONSUMER PRE BUREAU</v>
      </c>
      <c r="Q6200" s="57" t="str">
        <f>IF(tbl_raw_data[[#This Row],[time_taken_in_mins]]&lt;=20,"SLA_MET","SLA_NOT_MET")</f>
        <v>SLA_MET</v>
      </c>
    </row>
    <row r="6201" spans="1:17" ht="15" customHeight="1" x14ac:dyDescent="0.25">
      <c r="A6201" s="17" t="s">
        <v>3579</v>
      </c>
      <c r="B6201" s="18">
        <v>45168.385625000003</v>
      </c>
      <c r="C6201" s="19">
        <v>45168.392754629633</v>
      </c>
      <c r="D6201" s="20" t="s">
        <v>13</v>
      </c>
      <c r="E6201" s="21" t="s">
        <v>28</v>
      </c>
      <c r="F6201" s="20" t="s">
        <v>14</v>
      </c>
      <c r="G6201" s="105" t="s">
        <v>29</v>
      </c>
      <c r="H62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01" s="48">
        <f>tbl_raw_data[[#This Row],[Date Actioned]]-tbl_raw_data[[#This Row],[Date Tagged]]</f>
        <v>7.1296296300715767E-3</v>
      </c>
      <c r="J6201" s="50">
        <f>HOUR(tbl_raw_data[[#This Row],[time_taken]])*60+MINUTE(tbl_raw_data[[#This Row],[time_taken]])+SECOND(tbl_raw_data[[#This Row],[time_taken]])/60</f>
        <v>10.266666666666667</v>
      </c>
      <c r="K6201" s="54">
        <f>DATE(YEAR(tbl_raw_data[[#This Row],[Date Actioned]]), MONTH(tbl_raw_data[[#This Row],[Date Actioned]]), DAY(tbl_raw_data[[#This Row],[Date Actioned]]))</f>
        <v>45168</v>
      </c>
      <c r="L6201" s="55" t="str">
        <f>UPPER(TEXT(tbl_raw_data[[#This Row],[Updated_date]],"MMMM"))</f>
        <v>AUGUST</v>
      </c>
      <c r="M6201" s="55" t="str">
        <f>UPPER("Week "&amp;IF(ROUNDUP(DAY(tbl_raw_data[[#This Row],[Updated_date]])/7,0)=5,4,ROUNDUP(DAY(tbl_raw_data[[#This Row],[Updated_date]])/7,0)))</f>
        <v>WEEK 4</v>
      </c>
      <c r="N6201" s="57" t="str">
        <f>UPPER(VLOOKUP(tbl_raw_data[[#This Row],[Analyst]],[1]setting!$A$1:$B$15,2,0))</f>
        <v>HARDIK</v>
      </c>
      <c r="O6201" s="57" t="str">
        <f>UPPER(tbl_raw_data[[#This Row],[Outcome]])</f>
        <v>APPROVE</v>
      </c>
      <c r="P6201" s="57" t="str">
        <f>UPPER(tbl_raw_data[[#This Row],[Queue Name]])</f>
        <v>CONSUMER EXISTING</v>
      </c>
      <c r="Q6201" s="57" t="str">
        <f>IF(tbl_raw_data[[#This Row],[time_taken_in_mins]]&lt;=20,"SLA_MET","SLA_NOT_MET")</f>
        <v>SLA_MET</v>
      </c>
    </row>
    <row r="6202" spans="1:17" ht="15" customHeight="1" x14ac:dyDescent="0.25">
      <c r="A6202" s="17" t="s">
        <v>2429</v>
      </c>
      <c r="B6202" s="18">
        <v>45168.392245370371</v>
      </c>
      <c r="C6202" s="19">
        <v>45168.397835648146</v>
      </c>
      <c r="D6202" s="20" t="s">
        <v>13</v>
      </c>
      <c r="E6202" s="21" t="s">
        <v>9</v>
      </c>
      <c r="F6202" s="20" t="s">
        <v>18</v>
      </c>
      <c r="G6202" s="105"/>
      <c r="H62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2" s="48">
        <f>tbl_raw_data[[#This Row],[Date Actioned]]-tbl_raw_data[[#This Row],[Date Tagged]]</f>
        <v>5.5902777748997323E-3</v>
      </c>
      <c r="J6202" s="50">
        <f>HOUR(tbl_raw_data[[#This Row],[time_taken]])*60+MINUTE(tbl_raw_data[[#This Row],[time_taken]])+SECOND(tbl_raw_data[[#This Row],[time_taken]])/60</f>
        <v>8.0500000000000007</v>
      </c>
      <c r="K6202" s="54">
        <f>DATE(YEAR(tbl_raw_data[[#This Row],[Date Actioned]]), MONTH(tbl_raw_data[[#This Row],[Date Actioned]]), DAY(tbl_raw_data[[#This Row],[Date Actioned]]))</f>
        <v>45168</v>
      </c>
      <c r="L6202" s="55" t="str">
        <f>UPPER(TEXT(tbl_raw_data[[#This Row],[Updated_date]],"MMMM"))</f>
        <v>AUGUST</v>
      </c>
      <c r="M6202" s="55" t="str">
        <f>UPPER("Week "&amp;IF(ROUNDUP(DAY(tbl_raw_data[[#This Row],[Updated_date]])/7,0)=5,4,ROUNDUP(DAY(tbl_raw_data[[#This Row],[Updated_date]])/7,0)))</f>
        <v>WEEK 4</v>
      </c>
      <c r="N6202" s="57" t="str">
        <f>UPPER(VLOOKUP(tbl_raw_data[[#This Row],[Analyst]],[1]setting!$A$1:$B$15,2,0))</f>
        <v>RAJ</v>
      </c>
      <c r="O6202" s="57" t="str">
        <f>UPPER(tbl_raw_data[[#This Row],[Outcome]])</f>
        <v>APPROVE</v>
      </c>
      <c r="P6202" s="57" t="str">
        <f>UPPER(tbl_raw_data[[#This Row],[Queue Name]])</f>
        <v>CONSUMER PRE BUREAU</v>
      </c>
      <c r="Q6202" s="57" t="str">
        <f>IF(tbl_raw_data[[#This Row],[time_taken_in_mins]]&lt;=20,"SLA_MET","SLA_NOT_MET")</f>
        <v>SLA_MET</v>
      </c>
    </row>
    <row r="6203" spans="1:17" ht="15" customHeight="1" x14ac:dyDescent="0.25">
      <c r="A6203" s="17" t="s">
        <v>3468</v>
      </c>
      <c r="B6203" s="18">
        <v>45168.40525462963</v>
      </c>
      <c r="C6203" s="19">
        <v>45168.412256944444</v>
      </c>
      <c r="D6203" s="20" t="s">
        <v>29</v>
      </c>
      <c r="E6203" s="21" t="s">
        <v>28</v>
      </c>
      <c r="F6203" s="20" t="s">
        <v>254</v>
      </c>
      <c r="G6203" s="105"/>
      <c r="H62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3" s="48">
        <f>tbl_raw_data[[#This Row],[Date Actioned]]-tbl_raw_data[[#This Row],[Date Tagged]]</f>
        <v>7.0023148145992309E-3</v>
      </c>
      <c r="J6203" s="50">
        <f>HOUR(tbl_raw_data[[#This Row],[time_taken]])*60+MINUTE(tbl_raw_data[[#This Row],[time_taken]])+SECOND(tbl_raw_data[[#This Row],[time_taken]])/60</f>
        <v>10.083333333333334</v>
      </c>
      <c r="K6203" s="54">
        <f>DATE(YEAR(tbl_raw_data[[#This Row],[Date Actioned]]), MONTH(tbl_raw_data[[#This Row],[Date Actioned]]), DAY(tbl_raw_data[[#This Row],[Date Actioned]]))</f>
        <v>45168</v>
      </c>
      <c r="L6203" s="55" t="str">
        <f>UPPER(TEXT(tbl_raw_data[[#This Row],[Updated_date]],"MMMM"))</f>
        <v>AUGUST</v>
      </c>
      <c r="M6203" s="55" t="str">
        <f>UPPER("Week "&amp;IF(ROUNDUP(DAY(tbl_raw_data[[#This Row],[Updated_date]])/7,0)=5,4,ROUNDUP(DAY(tbl_raw_data[[#This Row],[Updated_date]])/7,0)))</f>
        <v>WEEK 4</v>
      </c>
      <c r="N6203" s="57" t="str">
        <f>UPPER(VLOOKUP(tbl_raw_data[[#This Row],[Analyst]],[1]setting!$A$1:$B$15,2,0))</f>
        <v>FARDIN</v>
      </c>
      <c r="O6203" s="57" t="str">
        <f>UPPER(tbl_raw_data[[#This Row],[Outcome]])</f>
        <v>APPROVE</v>
      </c>
      <c r="P6203" s="57" t="str">
        <f>UPPER(tbl_raw_data[[#This Row],[Queue Name]])</f>
        <v>CONSUMER EXISTING</v>
      </c>
      <c r="Q6203" s="57" t="str">
        <f>IF(tbl_raw_data[[#This Row],[time_taken_in_mins]]&lt;=20,"SLA_MET","SLA_NOT_MET")</f>
        <v>SLA_MET</v>
      </c>
    </row>
    <row r="6204" spans="1:17" ht="15" customHeight="1" x14ac:dyDescent="0.25">
      <c r="A6204" s="17" t="s">
        <v>3931</v>
      </c>
      <c r="B6204" s="18">
        <v>45168.411053240743</v>
      </c>
      <c r="C6204" s="19">
        <v>45168.418668981481</v>
      </c>
      <c r="D6204" s="20" t="s">
        <v>29</v>
      </c>
      <c r="E6204" s="21" t="s">
        <v>28</v>
      </c>
      <c r="F6204" s="20" t="s">
        <v>254</v>
      </c>
      <c r="G6204" s="105"/>
      <c r="H62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4" s="48">
        <f>tbl_raw_data[[#This Row],[Date Actioned]]-tbl_raw_data[[#This Row],[Date Tagged]]</f>
        <v>7.6157407384016551E-3</v>
      </c>
      <c r="J6204" s="50">
        <f>HOUR(tbl_raw_data[[#This Row],[time_taken]])*60+MINUTE(tbl_raw_data[[#This Row],[time_taken]])+SECOND(tbl_raw_data[[#This Row],[time_taken]])/60</f>
        <v>10.966666666666667</v>
      </c>
      <c r="K6204" s="54">
        <f>DATE(YEAR(tbl_raw_data[[#This Row],[Date Actioned]]), MONTH(tbl_raw_data[[#This Row],[Date Actioned]]), DAY(tbl_raw_data[[#This Row],[Date Actioned]]))</f>
        <v>45168</v>
      </c>
      <c r="L6204" s="55" t="str">
        <f>UPPER(TEXT(tbl_raw_data[[#This Row],[Updated_date]],"MMMM"))</f>
        <v>AUGUST</v>
      </c>
      <c r="M6204" s="55" t="str">
        <f>UPPER("Week "&amp;IF(ROUNDUP(DAY(tbl_raw_data[[#This Row],[Updated_date]])/7,0)=5,4,ROUNDUP(DAY(tbl_raw_data[[#This Row],[Updated_date]])/7,0)))</f>
        <v>WEEK 4</v>
      </c>
      <c r="N6204" s="57" t="str">
        <f>UPPER(VLOOKUP(tbl_raw_data[[#This Row],[Analyst]],[1]setting!$A$1:$B$15,2,0))</f>
        <v>FARDIN</v>
      </c>
      <c r="O6204" s="57" t="str">
        <f>UPPER(tbl_raw_data[[#This Row],[Outcome]])</f>
        <v>APPROVE</v>
      </c>
      <c r="P6204" s="57" t="str">
        <f>UPPER(tbl_raw_data[[#This Row],[Queue Name]])</f>
        <v>CONSUMER EXISTING</v>
      </c>
      <c r="Q6204" s="57" t="str">
        <f>IF(tbl_raw_data[[#This Row],[time_taken_in_mins]]&lt;=20,"SLA_MET","SLA_NOT_MET")</f>
        <v>SLA_MET</v>
      </c>
    </row>
    <row r="6205" spans="1:17" ht="15" customHeight="1" x14ac:dyDescent="0.25">
      <c r="A6205" s="17" t="s">
        <v>3113</v>
      </c>
      <c r="B6205" s="18">
        <v>45168.413148148145</v>
      </c>
      <c r="C6205" s="19">
        <v>45168.419699074075</v>
      </c>
      <c r="D6205" s="20" t="s">
        <v>13</v>
      </c>
      <c r="E6205" s="21" t="s">
        <v>28</v>
      </c>
      <c r="F6205" s="20" t="s">
        <v>14</v>
      </c>
      <c r="G6205" s="105"/>
      <c r="H62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5" s="48">
        <f>tbl_raw_data[[#This Row],[Date Actioned]]-tbl_raw_data[[#This Row],[Date Tagged]]</f>
        <v>6.550925929332152E-3</v>
      </c>
      <c r="J6205" s="50">
        <f>HOUR(tbl_raw_data[[#This Row],[time_taken]])*60+MINUTE(tbl_raw_data[[#This Row],[time_taken]])+SECOND(tbl_raw_data[[#This Row],[time_taken]])/60</f>
        <v>9.4333333333333336</v>
      </c>
      <c r="K6205" s="54">
        <f>DATE(YEAR(tbl_raw_data[[#This Row],[Date Actioned]]), MONTH(tbl_raw_data[[#This Row],[Date Actioned]]), DAY(tbl_raw_data[[#This Row],[Date Actioned]]))</f>
        <v>45168</v>
      </c>
      <c r="L6205" s="55" t="str">
        <f>UPPER(TEXT(tbl_raw_data[[#This Row],[Updated_date]],"MMMM"))</f>
        <v>AUGUST</v>
      </c>
      <c r="M6205" s="55" t="str">
        <f>UPPER("Week "&amp;IF(ROUNDUP(DAY(tbl_raw_data[[#This Row],[Updated_date]])/7,0)=5,4,ROUNDUP(DAY(tbl_raw_data[[#This Row],[Updated_date]])/7,0)))</f>
        <v>WEEK 4</v>
      </c>
      <c r="N6205" s="57" t="str">
        <f>UPPER(VLOOKUP(tbl_raw_data[[#This Row],[Analyst]],[1]setting!$A$1:$B$15,2,0))</f>
        <v>HARDIK</v>
      </c>
      <c r="O6205" s="57" t="str">
        <f>UPPER(tbl_raw_data[[#This Row],[Outcome]])</f>
        <v>APPROVE</v>
      </c>
      <c r="P6205" s="57" t="str">
        <f>UPPER(tbl_raw_data[[#This Row],[Queue Name]])</f>
        <v>CONSUMER EXISTING</v>
      </c>
      <c r="Q6205" s="57" t="str">
        <f>IF(tbl_raw_data[[#This Row],[time_taken_in_mins]]&lt;=20,"SLA_MET","SLA_NOT_MET")</f>
        <v>SLA_MET</v>
      </c>
    </row>
    <row r="6206" spans="1:17" ht="15" customHeight="1" x14ac:dyDescent="0.25">
      <c r="A6206" s="17" t="s">
        <v>33</v>
      </c>
      <c r="B6206" s="18">
        <v>45168.421666666669</v>
      </c>
      <c r="C6206" s="19">
        <v>45168.422627314816</v>
      </c>
      <c r="D6206" s="20" t="s">
        <v>13</v>
      </c>
      <c r="E6206" s="21" t="s">
        <v>28</v>
      </c>
      <c r="F6206" s="20" t="s">
        <v>18</v>
      </c>
      <c r="G6206" s="105" t="s">
        <v>29</v>
      </c>
      <c r="H62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06" s="48">
        <f>tbl_raw_data[[#This Row],[Date Actioned]]-tbl_raw_data[[#This Row],[Date Tagged]]</f>
        <v>9.6064814715646207E-4</v>
      </c>
      <c r="J6206" s="50">
        <f>HOUR(tbl_raw_data[[#This Row],[time_taken]])*60+MINUTE(tbl_raw_data[[#This Row],[time_taken]])+SECOND(tbl_raw_data[[#This Row],[time_taken]])/60</f>
        <v>1.3833333333333333</v>
      </c>
      <c r="K6206" s="54">
        <f>DATE(YEAR(tbl_raw_data[[#This Row],[Date Actioned]]), MONTH(tbl_raw_data[[#This Row],[Date Actioned]]), DAY(tbl_raw_data[[#This Row],[Date Actioned]]))</f>
        <v>45168</v>
      </c>
      <c r="L6206" s="55" t="str">
        <f>UPPER(TEXT(tbl_raw_data[[#This Row],[Updated_date]],"MMMM"))</f>
        <v>AUGUST</v>
      </c>
      <c r="M6206" s="55" t="str">
        <f>UPPER("Week "&amp;IF(ROUNDUP(DAY(tbl_raw_data[[#This Row],[Updated_date]])/7,0)=5,4,ROUNDUP(DAY(tbl_raw_data[[#This Row],[Updated_date]])/7,0)))</f>
        <v>WEEK 4</v>
      </c>
      <c r="N6206" s="57" t="str">
        <f>UPPER(VLOOKUP(tbl_raw_data[[#This Row],[Analyst]],[1]setting!$A$1:$B$15,2,0))</f>
        <v>RAJ</v>
      </c>
      <c r="O6206" s="57" t="str">
        <f>UPPER(tbl_raw_data[[#This Row],[Outcome]])</f>
        <v>APPROVE</v>
      </c>
      <c r="P6206" s="57" t="str">
        <f>UPPER(tbl_raw_data[[#This Row],[Queue Name]])</f>
        <v>CONSUMER EXISTING</v>
      </c>
      <c r="Q6206" s="57" t="str">
        <f>IF(tbl_raw_data[[#This Row],[time_taken_in_mins]]&lt;=20,"SLA_MET","SLA_NOT_MET")</f>
        <v>SLA_MET</v>
      </c>
    </row>
    <row r="6207" spans="1:17" ht="15" customHeight="1" x14ac:dyDescent="0.25">
      <c r="A6207" s="17" t="s">
        <v>4631</v>
      </c>
      <c r="B6207" s="18">
        <v>45168.429537037038</v>
      </c>
      <c r="C6207" s="19">
        <v>45168.438321759262</v>
      </c>
      <c r="D6207" s="20" t="s">
        <v>13</v>
      </c>
      <c r="E6207" s="21" t="s">
        <v>28</v>
      </c>
      <c r="F6207" s="20" t="s">
        <v>14</v>
      </c>
      <c r="G6207" s="105"/>
      <c r="H62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7" s="48">
        <f>tbl_raw_data[[#This Row],[Date Actioned]]-tbl_raw_data[[#This Row],[Date Tagged]]</f>
        <v>8.7847222239361145E-3</v>
      </c>
      <c r="J6207" s="50">
        <f>HOUR(tbl_raw_data[[#This Row],[time_taken]])*60+MINUTE(tbl_raw_data[[#This Row],[time_taken]])+SECOND(tbl_raw_data[[#This Row],[time_taken]])/60</f>
        <v>12.65</v>
      </c>
      <c r="K6207" s="54">
        <f>DATE(YEAR(tbl_raw_data[[#This Row],[Date Actioned]]), MONTH(tbl_raw_data[[#This Row],[Date Actioned]]), DAY(tbl_raw_data[[#This Row],[Date Actioned]]))</f>
        <v>45168</v>
      </c>
      <c r="L6207" s="55" t="str">
        <f>UPPER(TEXT(tbl_raw_data[[#This Row],[Updated_date]],"MMMM"))</f>
        <v>AUGUST</v>
      </c>
      <c r="M6207" s="55" t="str">
        <f>UPPER("Week "&amp;IF(ROUNDUP(DAY(tbl_raw_data[[#This Row],[Updated_date]])/7,0)=5,4,ROUNDUP(DAY(tbl_raw_data[[#This Row],[Updated_date]])/7,0)))</f>
        <v>WEEK 4</v>
      </c>
      <c r="N6207" s="57" t="str">
        <f>UPPER(VLOOKUP(tbl_raw_data[[#This Row],[Analyst]],[1]setting!$A$1:$B$15,2,0))</f>
        <v>HARDIK</v>
      </c>
      <c r="O6207" s="57" t="str">
        <f>UPPER(tbl_raw_data[[#This Row],[Outcome]])</f>
        <v>APPROVE</v>
      </c>
      <c r="P6207" s="57" t="str">
        <f>UPPER(tbl_raw_data[[#This Row],[Queue Name]])</f>
        <v>CONSUMER EXISTING</v>
      </c>
      <c r="Q6207" s="57" t="str">
        <f>IF(tbl_raw_data[[#This Row],[time_taken_in_mins]]&lt;=20,"SLA_MET","SLA_NOT_MET")</f>
        <v>SLA_MET</v>
      </c>
    </row>
    <row r="6208" spans="1:17" ht="15" customHeight="1" x14ac:dyDescent="0.25">
      <c r="A6208" s="17" t="s">
        <v>3239</v>
      </c>
      <c r="B6208" s="18">
        <v>45168.431481481479</v>
      </c>
      <c r="C6208" s="19">
        <v>45168.438217592593</v>
      </c>
      <c r="D6208" s="20" t="s">
        <v>29</v>
      </c>
      <c r="E6208" s="21" t="s">
        <v>28</v>
      </c>
      <c r="F6208" s="20" t="s">
        <v>55</v>
      </c>
      <c r="G6208" s="105"/>
      <c r="H62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8" s="48">
        <f>tbl_raw_data[[#This Row],[Date Actioned]]-tbl_raw_data[[#This Row],[Date Tagged]]</f>
        <v>6.7361111141508445E-3</v>
      </c>
      <c r="J6208" s="50">
        <f>HOUR(tbl_raw_data[[#This Row],[time_taken]])*60+MINUTE(tbl_raw_data[[#This Row],[time_taken]])+SECOND(tbl_raw_data[[#This Row],[time_taken]])/60</f>
        <v>9.6999999999999993</v>
      </c>
      <c r="K6208" s="54">
        <f>DATE(YEAR(tbl_raw_data[[#This Row],[Date Actioned]]), MONTH(tbl_raw_data[[#This Row],[Date Actioned]]), DAY(tbl_raw_data[[#This Row],[Date Actioned]]))</f>
        <v>45168</v>
      </c>
      <c r="L6208" s="55" t="str">
        <f>UPPER(TEXT(tbl_raw_data[[#This Row],[Updated_date]],"MMMM"))</f>
        <v>AUGUST</v>
      </c>
      <c r="M6208" s="55" t="str">
        <f>UPPER("Week "&amp;IF(ROUNDUP(DAY(tbl_raw_data[[#This Row],[Updated_date]])/7,0)=5,4,ROUNDUP(DAY(tbl_raw_data[[#This Row],[Updated_date]])/7,0)))</f>
        <v>WEEK 4</v>
      </c>
      <c r="N6208" s="57" t="str">
        <f>UPPER(VLOOKUP(tbl_raw_data[[#This Row],[Analyst]],[1]setting!$A$1:$B$15,2,0))</f>
        <v>CAMERON</v>
      </c>
      <c r="O6208" s="57" t="str">
        <f>UPPER(tbl_raw_data[[#This Row],[Outcome]])</f>
        <v>APPROVE</v>
      </c>
      <c r="P6208" s="57" t="str">
        <f>UPPER(tbl_raw_data[[#This Row],[Queue Name]])</f>
        <v>CONSUMER EXISTING</v>
      </c>
      <c r="Q6208" s="57" t="str">
        <f>IF(tbl_raw_data[[#This Row],[time_taken_in_mins]]&lt;=20,"SLA_MET","SLA_NOT_MET")</f>
        <v>SLA_MET</v>
      </c>
    </row>
    <row r="6209" spans="1:17" ht="15" customHeight="1" x14ac:dyDescent="0.25">
      <c r="A6209" s="17" t="s">
        <v>5703</v>
      </c>
      <c r="B6209" s="18">
        <v>45168.431712962964</v>
      </c>
      <c r="C6209" s="19">
        <v>45168.442847222221</v>
      </c>
      <c r="D6209" s="20" t="s">
        <v>13</v>
      </c>
      <c r="E6209" s="21" t="s">
        <v>41</v>
      </c>
      <c r="F6209" s="20" t="s">
        <v>55</v>
      </c>
      <c r="G6209" s="105"/>
      <c r="H62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09" s="48">
        <f>tbl_raw_data[[#This Row],[Date Actioned]]-tbl_raw_data[[#This Row],[Date Tagged]]</f>
        <v>1.113425925723277E-2</v>
      </c>
      <c r="J6209" s="50">
        <f>HOUR(tbl_raw_data[[#This Row],[time_taken]])*60+MINUTE(tbl_raw_data[[#This Row],[time_taken]])+SECOND(tbl_raw_data[[#This Row],[time_taken]])/60</f>
        <v>16.033333333333335</v>
      </c>
      <c r="K6209" s="54">
        <f>DATE(YEAR(tbl_raw_data[[#This Row],[Date Actioned]]), MONTH(tbl_raw_data[[#This Row],[Date Actioned]]), DAY(tbl_raw_data[[#This Row],[Date Actioned]]))</f>
        <v>45168</v>
      </c>
      <c r="L6209" s="55" t="str">
        <f>UPPER(TEXT(tbl_raw_data[[#This Row],[Updated_date]],"MMMM"))</f>
        <v>AUGUST</v>
      </c>
      <c r="M6209" s="55" t="str">
        <f>UPPER("Week "&amp;IF(ROUNDUP(DAY(tbl_raw_data[[#This Row],[Updated_date]])/7,0)=5,4,ROUNDUP(DAY(tbl_raw_data[[#This Row],[Updated_date]])/7,0)))</f>
        <v>WEEK 4</v>
      </c>
      <c r="N6209" s="57" t="str">
        <f>UPPER(VLOOKUP(tbl_raw_data[[#This Row],[Analyst]],[1]setting!$A$1:$B$15,2,0))</f>
        <v>CAMERON</v>
      </c>
      <c r="O6209" s="57" t="str">
        <f>UPPER(tbl_raw_data[[#This Row],[Outcome]])</f>
        <v>APPROVE</v>
      </c>
      <c r="P6209" s="57" t="str">
        <f>UPPER(tbl_raw_data[[#This Row],[Queue Name]])</f>
        <v>CONSUMER POST BUREAU</v>
      </c>
      <c r="Q6209" s="57" t="str">
        <f>IF(tbl_raw_data[[#This Row],[time_taken_in_mins]]&lt;=20,"SLA_MET","SLA_NOT_MET")</f>
        <v>SLA_MET</v>
      </c>
    </row>
    <row r="6210" spans="1:17" ht="15" customHeight="1" x14ac:dyDescent="0.25">
      <c r="A6210" s="17" t="s">
        <v>6479</v>
      </c>
      <c r="B6210" s="18">
        <v>45168.436736111114</v>
      </c>
      <c r="C6210" s="19">
        <v>45168.45039351852</v>
      </c>
      <c r="D6210" s="20" t="s">
        <v>13</v>
      </c>
      <c r="E6210" s="21" t="s">
        <v>41</v>
      </c>
      <c r="F6210" s="20" t="s">
        <v>55</v>
      </c>
      <c r="G6210" s="105"/>
      <c r="H62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0" s="48">
        <f>tbl_raw_data[[#This Row],[Date Actioned]]-tbl_raw_data[[#This Row],[Date Tagged]]</f>
        <v>1.3657407405844424E-2</v>
      </c>
      <c r="J6210" s="50">
        <f>HOUR(tbl_raw_data[[#This Row],[time_taken]])*60+MINUTE(tbl_raw_data[[#This Row],[time_taken]])+SECOND(tbl_raw_data[[#This Row],[time_taken]])/60</f>
        <v>19.666666666666668</v>
      </c>
      <c r="K6210" s="54">
        <f>DATE(YEAR(tbl_raw_data[[#This Row],[Date Actioned]]), MONTH(tbl_raw_data[[#This Row],[Date Actioned]]), DAY(tbl_raw_data[[#This Row],[Date Actioned]]))</f>
        <v>45168</v>
      </c>
      <c r="L6210" s="55" t="str">
        <f>UPPER(TEXT(tbl_raw_data[[#This Row],[Updated_date]],"MMMM"))</f>
        <v>AUGUST</v>
      </c>
      <c r="M6210" s="55" t="str">
        <f>UPPER("Week "&amp;IF(ROUNDUP(DAY(tbl_raw_data[[#This Row],[Updated_date]])/7,0)=5,4,ROUNDUP(DAY(tbl_raw_data[[#This Row],[Updated_date]])/7,0)))</f>
        <v>WEEK 4</v>
      </c>
      <c r="N6210" s="57" t="str">
        <f>UPPER(VLOOKUP(tbl_raw_data[[#This Row],[Analyst]],[1]setting!$A$1:$B$15,2,0))</f>
        <v>CAMERON</v>
      </c>
      <c r="O6210" s="57" t="str">
        <f>UPPER(tbl_raw_data[[#This Row],[Outcome]])</f>
        <v>APPROVE</v>
      </c>
      <c r="P6210" s="57" t="str">
        <f>UPPER(tbl_raw_data[[#This Row],[Queue Name]])</f>
        <v>CONSUMER POST BUREAU</v>
      </c>
      <c r="Q6210" s="57" t="str">
        <f>IF(tbl_raw_data[[#This Row],[time_taken_in_mins]]&lt;=20,"SLA_MET","SLA_NOT_MET")</f>
        <v>SLA_MET</v>
      </c>
    </row>
    <row r="6211" spans="1:17" ht="15" customHeight="1" x14ac:dyDescent="0.25">
      <c r="A6211" s="17" t="s">
        <v>4372</v>
      </c>
      <c r="B6211" s="18">
        <v>45168.441724537035</v>
      </c>
      <c r="C6211" s="19">
        <v>45168.450057870374</v>
      </c>
      <c r="D6211" s="20" t="s">
        <v>29</v>
      </c>
      <c r="E6211" s="21" t="s">
        <v>41</v>
      </c>
      <c r="F6211" s="20" t="s">
        <v>254</v>
      </c>
      <c r="G6211" s="105"/>
      <c r="H62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1" s="48">
        <f>tbl_raw_data[[#This Row],[Date Actioned]]-tbl_raw_data[[#This Row],[Date Tagged]]</f>
        <v>8.3333333386690356E-3</v>
      </c>
      <c r="J6211" s="50">
        <f>HOUR(tbl_raw_data[[#This Row],[time_taken]])*60+MINUTE(tbl_raw_data[[#This Row],[time_taken]])+SECOND(tbl_raw_data[[#This Row],[time_taken]])/60</f>
        <v>12</v>
      </c>
      <c r="K6211" s="54">
        <f>DATE(YEAR(tbl_raw_data[[#This Row],[Date Actioned]]), MONTH(tbl_raw_data[[#This Row],[Date Actioned]]), DAY(tbl_raw_data[[#This Row],[Date Actioned]]))</f>
        <v>45168</v>
      </c>
      <c r="L6211" s="55" t="str">
        <f>UPPER(TEXT(tbl_raw_data[[#This Row],[Updated_date]],"MMMM"))</f>
        <v>AUGUST</v>
      </c>
      <c r="M6211" s="55" t="str">
        <f>UPPER("Week "&amp;IF(ROUNDUP(DAY(tbl_raw_data[[#This Row],[Updated_date]])/7,0)=5,4,ROUNDUP(DAY(tbl_raw_data[[#This Row],[Updated_date]])/7,0)))</f>
        <v>WEEK 4</v>
      </c>
      <c r="N6211" s="57" t="str">
        <f>UPPER(VLOOKUP(tbl_raw_data[[#This Row],[Analyst]],[1]setting!$A$1:$B$15,2,0))</f>
        <v>FARDIN</v>
      </c>
      <c r="O6211" s="57" t="str">
        <f>UPPER(tbl_raw_data[[#This Row],[Outcome]])</f>
        <v>APPROVE</v>
      </c>
      <c r="P6211" s="57" t="str">
        <f>UPPER(tbl_raw_data[[#This Row],[Queue Name]])</f>
        <v>CONSUMER POST BUREAU</v>
      </c>
      <c r="Q6211" s="57" t="str">
        <f>IF(tbl_raw_data[[#This Row],[time_taken_in_mins]]&lt;=20,"SLA_MET","SLA_NOT_MET")</f>
        <v>SLA_MET</v>
      </c>
    </row>
    <row r="6212" spans="1:17" ht="15" customHeight="1" x14ac:dyDescent="0.25">
      <c r="A6212" s="17" t="s">
        <v>404</v>
      </c>
      <c r="B6212" s="18">
        <v>45168.442280092589</v>
      </c>
      <c r="C6212" s="19">
        <v>45168.444826388892</v>
      </c>
      <c r="D6212" s="20" t="s">
        <v>13</v>
      </c>
      <c r="E6212" s="21" t="s">
        <v>28</v>
      </c>
      <c r="F6212" s="20" t="s">
        <v>18</v>
      </c>
      <c r="G6212" s="105"/>
      <c r="H62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2" s="48">
        <f>tbl_raw_data[[#This Row],[Date Actioned]]-tbl_raw_data[[#This Row],[Date Tagged]]</f>
        <v>2.5462963021709584E-3</v>
      </c>
      <c r="J6212" s="50">
        <f>HOUR(tbl_raw_data[[#This Row],[time_taken]])*60+MINUTE(tbl_raw_data[[#This Row],[time_taken]])+SECOND(tbl_raw_data[[#This Row],[time_taken]])/60</f>
        <v>3.6666666666666665</v>
      </c>
      <c r="K6212" s="54">
        <f>DATE(YEAR(tbl_raw_data[[#This Row],[Date Actioned]]), MONTH(tbl_raw_data[[#This Row],[Date Actioned]]), DAY(tbl_raw_data[[#This Row],[Date Actioned]]))</f>
        <v>45168</v>
      </c>
      <c r="L6212" s="55" t="str">
        <f>UPPER(TEXT(tbl_raw_data[[#This Row],[Updated_date]],"MMMM"))</f>
        <v>AUGUST</v>
      </c>
      <c r="M6212" s="55" t="str">
        <f>UPPER("Week "&amp;IF(ROUNDUP(DAY(tbl_raw_data[[#This Row],[Updated_date]])/7,0)=5,4,ROUNDUP(DAY(tbl_raw_data[[#This Row],[Updated_date]])/7,0)))</f>
        <v>WEEK 4</v>
      </c>
      <c r="N6212" s="57" t="str">
        <f>UPPER(VLOOKUP(tbl_raw_data[[#This Row],[Analyst]],[1]setting!$A$1:$B$15,2,0))</f>
        <v>RAJ</v>
      </c>
      <c r="O6212" s="57" t="str">
        <f>UPPER(tbl_raw_data[[#This Row],[Outcome]])</f>
        <v>APPROVE</v>
      </c>
      <c r="P6212" s="57" t="str">
        <f>UPPER(tbl_raw_data[[#This Row],[Queue Name]])</f>
        <v>CONSUMER EXISTING</v>
      </c>
      <c r="Q6212" s="57" t="str">
        <f>IF(tbl_raw_data[[#This Row],[time_taken_in_mins]]&lt;=20,"SLA_MET","SLA_NOT_MET")</f>
        <v>SLA_MET</v>
      </c>
    </row>
    <row r="6213" spans="1:17" ht="15" customHeight="1" x14ac:dyDescent="0.25">
      <c r="A6213" s="17" t="s">
        <v>5584</v>
      </c>
      <c r="B6213" s="18">
        <v>45168.444641203707</v>
      </c>
      <c r="C6213" s="19">
        <v>45168.45548611111</v>
      </c>
      <c r="D6213" s="20" t="s">
        <v>13</v>
      </c>
      <c r="E6213" s="21" t="s">
        <v>9</v>
      </c>
      <c r="F6213" s="20" t="s">
        <v>42</v>
      </c>
      <c r="G6213" s="105" t="s">
        <v>29</v>
      </c>
      <c r="H62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13" s="48">
        <f>tbl_raw_data[[#This Row],[Date Actioned]]-tbl_raw_data[[#This Row],[Date Tagged]]</f>
        <v>1.0844907403225079E-2</v>
      </c>
      <c r="J6213" s="50">
        <f>HOUR(tbl_raw_data[[#This Row],[time_taken]])*60+MINUTE(tbl_raw_data[[#This Row],[time_taken]])+SECOND(tbl_raw_data[[#This Row],[time_taken]])/60</f>
        <v>15.616666666666667</v>
      </c>
      <c r="K6213" s="54">
        <f>DATE(YEAR(tbl_raw_data[[#This Row],[Date Actioned]]), MONTH(tbl_raw_data[[#This Row],[Date Actioned]]), DAY(tbl_raw_data[[#This Row],[Date Actioned]]))</f>
        <v>45168</v>
      </c>
      <c r="L6213" s="55" t="str">
        <f>UPPER(TEXT(tbl_raw_data[[#This Row],[Updated_date]],"MMMM"))</f>
        <v>AUGUST</v>
      </c>
      <c r="M6213" s="55" t="str">
        <f>UPPER("Week "&amp;IF(ROUNDUP(DAY(tbl_raw_data[[#This Row],[Updated_date]])/7,0)=5,4,ROUNDUP(DAY(tbl_raw_data[[#This Row],[Updated_date]])/7,0)))</f>
        <v>WEEK 4</v>
      </c>
      <c r="N6213" s="57" t="str">
        <f>UPPER(VLOOKUP(tbl_raw_data[[#This Row],[Analyst]],[1]setting!$A$1:$B$15,2,0))</f>
        <v>NITESH</v>
      </c>
      <c r="O6213" s="57" t="str">
        <f>UPPER(tbl_raw_data[[#This Row],[Outcome]])</f>
        <v>APPROVE</v>
      </c>
      <c r="P6213" s="57" t="str">
        <f>UPPER(tbl_raw_data[[#This Row],[Queue Name]])</f>
        <v>CONSUMER PRE BUREAU</v>
      </c>
      <c r="Q6213" s="57" t="str">
        <f>IF(tbl_raw_data[[#This Row],[time_taken_in_mins]]&lt;=20,"SLA_MET","SLA_NOT_MET")</f>
        <v>SLA_MET</v>
      </c>
    </row>
    <row r="6214" spans="1:17" ht="15" customHeight="1" x14ac:dyDescent="0.25">
      <c r="A6214" s="17" t="s">
        <v>61</v>
      </c>
      <c r="B6214" s="18">
        <v>45168.453159722223</v>
      </c>
      <c r="C6214" s="19">
        <v>45168.454270833332</v>
      </c>
      <c r="D6214" s="20" t="s">
        <v>13</v>
      </c>
      <c r="E6214" s="21" t="s">
        <v>9</v>
      </c>
      <c r="F6214" s="20" t="s">
        <v>18</v>
      </c>
      <c r="G6214" s="105"/>
      <c r="H62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4" s="48">
        <f>tbl_raw_data[[#This Row],[Date Actioned]]-tbl_raw_data[[#This Row],[Date Tagged]]</f>
        <v>1.111111108912155E-3</v>
      </c>
      <c r="J6214" s="50">
        <f>HOUR(tbl_raw_data[[#This Row],[time_taken]])*60+MINUTE(tbl_raw_data[[#This Row],[time_taken]])+SECOND(tbl_raw_data[[#This Row],[time_taken]])/60</f>
        <v>1.6</v>
      </c>
      <c r="K6214" s="54">
        <f>DATE(YEAR(tbl_raw_data[[#This Row],[Date Actioned]]), MONTH(tbl_raw_data[[#This Row],[Date Actioned]]), DAY(tbl_raw_data[[#This Row],[Date Actioned]]))</f>
        <v>45168</v>
      </c>
      <c r="L6214" s="55" t="str">
        <f>UPPER(TEXT(tbl_raw_data[[#This Row],[Updated_date]],"MMMM"))</f>
        <v>AUGUST</v>
      </c>
      <c r="M6214" s="55" t="str">
        <f>UPPER("Week "&amp;IF(ROUNDUP(DAY(tbl_raw_data[[#This Row],[Updated_date]])/7,0)=5,4,ROUNDUP(DAY(tbl_raw_data[[#This Row],[Updated_date]])/7,0)))</f>
        <v>WEEK 4</v>
      </c>
      <c r="N6214" s="57" t="str">
        <f>UPPER(VLOOKUP(tbl_raw_data[[#This Row],[Analyst]],[1]setting!$A$1:$B$15,2,0))</f>
        <v>RAJ</v>
      </c>
      <c r="O6214" s="57" t="str">
        <f>UPPER(tbl_raw_data[[#This Row],[Outcome]])</f>
        <v>APPROVE</v>
      </c>
      <c r="P6214" s="57" t="str">
        <f>UPPER(tbl_raw_data[[#This Row],[Queue Name]])</f>
        <v>CONSUMER PRE BUREAU</v>
      </c>
      <c r="Q6214" s="57" t="str">
        <f>IF(tbl_raw_data[[#This Row],[time_taken_in_mins]]&lt;=20,"SLA_MET","SLA_NOT_MET")</f>
        <v>SLA_MET</v>
      </c>
    </row>
    <row r="6215" spans="1:17" ht="15" customHeight="1" x14ac:dyDescent="0.25">
      <c r="A6215" s="17" t="s">
        <v>765</v>
      </c>
      <c r="B6215" s="18">
        <v>45168.454155092593</v>
      </c>
      <c r="C6215" s="19">
        <v>45168.457430555558</v>
      </c>
      <c r="D6215" s="20" t="s">
        <v>13</v>
      </c>
      <c r="E6215" s="21" t="s">
        <v>9</v>
      </c>
      <c r="F6215" s="20" t="s">
        <v>18</v>
      </c>
      <c r="G6215" s="105"/>
      <c r="H62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5" s="48">
        <f>tbl_raw_data[[#This Row],[Date Actioned]]-tbl_raw_data[[#This Row],[Date Tagged]]</f>
        <v>3.275462964666076E-3</v>
      </c>
      <c r="J6215" s="50">
        <f>HOUR(tbl_raw_data[[#This Row],[time_taken]])*60+MINUTE(tbl_raw_data[[#This Row],[time_taken]])+SECOND(tbl_raw_data[[#This Row],[time_taken]])/60</f>
        <v>4.7166666666666668</v>
      </c>
      <c r="K6215" s="54">
        <f>DATE(YEAR(tbl_raw_data[[#This Row],[Date Actioned]]), MONTH(tbl_raw_data[[#This Row],[Date Actioned]]), DAY(tbl_raw_data[[#This Row],[Date Actioned]]))</f>
        <v>45168</v>
      </c>
      <c r="L6215" s="55" t="str">
        <f>UPPER(TEXT(tbl_raw_data[[#This Row],[Updated_date]],"MMMM"))</f>
        <v>AUGUST</v>
      </c>
      <c r="M6215" s="55" t="str">
        <f>UPPER("Week "&amp;IF(ROUNDUP(DAY(tbl_raw_data[[#This Row],[Updated_date]])/7,0)=5,4,ROUNDUP(DAY(tbl_raw_data[[#This Row],[Updated_date]])/7,0)))</f>
        <v>WEEK 4</v>
      </c>
      <c r="N6215" s="57" t="str">
        <f>UPPER(VLOOKUP(tbl_raw_data[[#This Row],[Analyst]],[1]setting!$A$1:$B$15,2,0))</f>
        <v>RAJ</v>
      </c>
      <c r="O6215" s="57" t="str">
        <f>UPPER(tbl_raw_data[[#This Row],[Outcome]])</f>
        <v>APPROVE</v>
      </c>
      <c r="P6215" s="57" t="str">
        <f>UPPER(tbl_raw_data[[#This Row],[Queue Name]])</f>
        <v>CONSUMER PRE BUREAU</v>
      </c>
      <c r="Q6215" s="57" t="str">
        <f>IF(tbl_raw_data[[#This Row],[time_taken_in_mins]]&lt;=20,"SLA_MET","SLA_NOT_MET")</f>
        <v>SLA_MET</v>
      </c>
    </row>
    <row r="6216" spans="1:17" ht="15" customHeight="1" x14ac:dyDescent="0.25">
      <c r="A6216" s="17" t="s">
        <v>6787</v>
      </c>
      <c r="B6216" s="18">
        <v>45168.454895833333</v>
      </c>
      <c r="C6216" s="19">
        <v>45168.470601851855</v>
      </c>
      <c r="D6216" s="20" t="s">
        <v>13</v>
      </c>
      <c r="E6216" s="21" t="s">
        <v>41</v>
      </c>
      <c r="F6216" s="20" t="s">
        <v>254</v>
      </c>
      <c r="G6216" s="105"/>
      <c r="H62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6" s="48">
        <f>tbl_raw_data[[#This Row],[Date Actioned]]-tbl_raw_data[[#This Row],[Date Tagged]]</f>
        <v>1.5706018522905651E-2</v>
      </c>
      <c r="J6216" s="50">
        <f>HOUR(tbl_raw_data[[#This Row],[time_taken]])*60+MINUTE(tbl_raw_data[[#This Row],[time_taken]])+SECOND(tbl_raw_data[[#This Row],[time_taken]])/60</f>
        <v>22.616666666666667</v>
      </c>
      <c r="K6216" s="54">
        <f>DATE(YEAR(tbl_raw_data[[#This Row],[Date Actioned]]), MONTH(tbl_raw_data[[#This Row],[Date Actioned]]), DAY(tbl_raw_data[[#This Row],[Date Actioned]]))</f>
        <v>45168</v>
      </c>
      <c r="L6216" s="55" t="str">
        <f>UPPER(TEXT(tbl_raw_data[[#This Row],[Updated_date]],"MMMM"))</f>
        <v>AUGUST</v>
      </c>
      <c r="M6216" s="55" t="str">
        <f>UPPER("Week "&amp;IF(ROUNDUP(DAY(tbl_raw_data[[#This Row],[Updated_date]])/7,0)=5,4,ROUNDUP(DAY(tbl_raw_data[[#This Row],[Updated_date]])/7,0)))</f>
        <v>WEEK 4</v>
      </c>
      <c r="N6216" s="57" t="str">
        <f>UPPER(VLOOKUP(tbl_raw_data[[#This Row],[Analyst]],[1]setting!$A$1:$B$15,2,0))</f>
        <v>FARDIN</v>
      </c>
      <c r="O6216" s="57" t="str">
        <f>UPPER(tbl_raw_data[[#This Row],[Outcome]])</f>
        <v>APPROVE</v>
      </c>
      <c r="P6216" s="57" t="str">
        <f>UPPER(tbl_raw_data[[#This Row],[Queue Name]])</f>
        <v>CONSUMER POST BUREAU</v>
      </c>
      <c r="Q6216" s="57" t="str">
        <f>IF(tbl_raw_data[[#This Row],[time_taken_in_mins]]&lt;=20,"SLA_MET","SLA_NOT_MET")</f>
        <v>SLA_NOT_MET</v>
      </c>
    </row>
    <row r="6217" spans="1:17" ht="15" customHeight="1" x14ac:dyDescent="0.25">
      <c r="A6217" s="17" t="s">
        <v>2083</v>
      </c>
      <c r="B6217" s="18">
        <v>45168.456446759257</v>
      </c>
      <c r="C6217" s="19">
        <v>45168.46162037037</v>
      </c>
      <c r="D6217" s="20" t="s">
        <v>13</v>
      </c>
      <c r="E6217" s="21" t="s">
        <v>9</v>
      </c>
      <c r="F6217" s="20" t="s">
        <v>14</v>
      </c>
      <c r="G6217" s="105" t="s">
        <v>29</v>
      </c>
      <c r="H62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17" s="48">
        <f>tbl_raw_data[[#This Row],[Date Actioned]]-tbl_raw_data[[#This Row],[Date Tagged]]</f>
        <v>5.173611112695653E-3</v>
      </c>
      <c r="J6217" s="50">
        <f>HOUR(tbl_raw_data[[#This Row],[time_taken]])*60+MINUTE(tbl_raw_data[[#This Row],[time_taken]])+SECOND(tbl_raw_data[[#This Row],[time_taken]])/60</f>
        <v>7.45</v>
      </c>
      <c r="K6217" s="54">
        <f>DATE(YEAR(tbl_raw_data[[#This Row],[Date Actioned]]), MONTH(tbl_raw_data[[#This Row],[Date Actioned]]), DAY(tbl_raw_data[[#This Row],[Date Actioned]]))</f>
        <v>45168</v>
      </c>
      <c r="L6217" s="55" t="str">
        <f>UPPER(TEXT(tbl_raw_data[[#This Row],[Updated_date]],"MMMM"))</f>
        <v>AUGUST</v>
      </c>
      <c r="M6217" s="55" t="str">
        <f>UPPER("Week "&amp;IF(ROUNDUP(DAY(tbl_raw_data[[#This Row],[Updated_date]])/7,0)=5,4,ROUNDUP(DAY(tbl_raw_data[[#This Row],[Updated_date]])/7,0)))</f>
        <v>WEEK 4</v>
      </c>
      <c r="N6217" s="57" t="str">
        <f>UPPER(VLOOKUP(tbl_raw_data[[#This Row],[Analyst]],[1]setting!$A$1:$B$15,2,0))</f>
        <v>HARDIK</v>
      </c>
      <c r="O6217" s="57" t="str">
        <f>UPPER(tbl_raw_data[[#This Row],[Outcome]])</f>
        <v>APPROVE</v>
      </c>
      <c r="P6217" s="57" t="str">
        <f>UPPER(tbl_raw_data[[#This Row],[Queue Name]])</f>
        <v>CONSUMER PRE BUREAU</v>
      </c>
      <c r="Q6217" s="57" t="str">
        <f>IF(tbl_raw_data[[#This Row],[time_taken_in_mins]]&lt;=20,"SLA_MET","SLA_NOT_MET")</f>
        <v>SLA_MET</v>
      </c>
    </row>
    <row r="6218" spans="1:17" ht="15" customHeight="1" x14ac:dyDescent="0.25">
      <c r="A6218" s="17" t="s">
        <v>4259</v>
      </c>
      <c r="B6218" s="18">
        <v>45168.460243055553</v>
      </c>
      <c r="C6218" s="19">
        <v>45168.468391203707</v>
      </c>
      <c r="D6218" s="20" t="s">
        <v>13</v>
      </c>
      <c r="E6218" s="21" t="s">
        <v>41</v>
      </c>
      <c r="F6218" s="20" t="s">
        <v>55</v>
      </c>
      <c r="G6218" s="105"/>
      <c r="H62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8" s="48">
        <f>tbl_raw_data[[#This Row],[Date Actioned]]-tbl_raw_data[[#This Row],[Date Tagged]]</f>
        <v>8.1481481538503431E-3</v>
      </c>
      <c r="J6218" s="50">
        <f>HOUR(tbl_raw_data[[#This Row],[time_taken]])*60+MINUTE(tbl_raw_data[[#This Row],[time_taken]])+SECOND(tbl_raw_data[[#This Row],[time_taken]])/60</f>
        <v>11.733333333333333</v>
      </c>
      <c r="K6218" s="54">
        <f>DATE(YEAR(tbl_raw_data[[#This Row],[Date Actioned]]), MONTH(tbl_raw_data[[#This Row],[Date Actioned]]), DAY(tbl_raw_data[[#This Row],[Date Actioned]]))</f>
        <v>45168</v>
      </c>
      <c r="L6218" s="55" t="str">
        <f>UPPER(TEXT(tbl_raw_data[[#This Row],[Updated_date]],"MMMM"))</f>
        <v>AUGUST</v>
      </c>
      <c r="M6218" s="55" t="str">
        <f>UPPER("Week "&amp;IF(ROUNDUP(DAY(tbl_raw_data[[#This Row],[Updated_date]])/7,0)=5,4,ROUNDUP(DAY(tbl_raw_data[[#This Row],[Updated_date]])/7,0)))</f>
        <v>WEEK 4</v>
      </c>
      <c r="N6218" s="57" t="str">
        <f>UPPER(VLOOKUP(tbl_raw_data[[#This Row],[Analyst]],[1]setting!$A$1:$B$15,2,0))</f>
        <v>CAMERON</v>
      </c>
      <c r="O6218" s="57" t="str">
        <f>UPPER(tbl_raw_data[[#This Row],[Outcome]])</f>
        <v>APPROVE</v>
      </c>
      <c r="P6218" s="57" t="str">
        <f>UPPER(tbl_raw_data[[#This Row],[Queue Name]])</f>
        <v>CONSUMER POST BUREAU</v>
      </c>
      <c r="Q6218" s="57" t="str">
        <f>IF(tbl_raw_data[[#This Row],[time_taken_in_mins]]&lt;=20,"SLA_MET","SLA_NOT_MET")</f>
        <v>SLA_MET</v>
      </c>
    </row>
    <row r="6219" spans="1:17" ht="15" customHeight="1" x14ac:dyDescent="0.25">
      <c r="A6219" s="17" t="s">
        <v>5533</v>
      </c>
      <c r="B6219" s="18">
        <v>45168.463078703702</v>
      </c>
      <c r="C6219" s="19">
        <v>45168.473819444444</v>
      </c>
      <c r="D6219" s="20" t="s">
        <v>29</v>
      </c>
      <c r="E6219" s="21" t="s">
        <v>28</v>
      </c>
      <c r="F6219" s="20" t="s">
        <v>55</v>
      </c>
      <c r="G6219" s="105"/>
      <c r="H62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19" s="48">
        <f>tbl_raw_data[[#This Row],[Date Actioned]]-tbl_raw_data[[#This Row],[Date Tagged]]</f>
        <v>1.0740740741312038E-2</v>
      </c>
      <c r="J6219" s="50">
        <f>HOUR(tbl_raw_data[[#This Row],[time_taken]])*60+MINUTE(tbl_raw_data[[#This Row],[time_taken]])+SECOND(tbl_raw_data[[#This Row],[time_taken]])/60</f>
        <v>15.466666666666667</v>
      </c>
      <c r="K6219" s="54">
        <f>DATE(YEAR(tbl_raw_data[[#This Row],[Date Actioned]]), MONTH(tbl_raw_data[[#This Row],[Date Actioned]]), DAY(tbl_raw_data[[#This Row],[Date Actioned]]))</f>
        <v>45168</v>
      </c>
      <c r="L6219" s="55" t="str">
        <f>UPPER(TEXT(tbl_raw_data[[#This Row],[Updated_date]],"MMMM"))</f>
        <v>AUGUST</v>
      </c>
      <c r="M6219" s="55" t="str">
        <f>UPPER("Week "&amp;IF(ROUNDUP(DAY(tbl_raw_data[[#This Row],[Updated_date]])/7,0)=5,4,ROUNDUP(DAY(tbl_raw_data[[#This Row],[Updated_date]])/7,0)))</f>
        <v>WEEK 4</v>
      </c>
      <c r="N6219" s="57" t="str">
        <f>UPPER(VLOOKUP(tbl_raw_data[[#This Row],[Analyst]],[1]setting!$A$1:$B$15,2,0))</f>
        <v>CAMERON</v>
      </c>
      <c r="O6219" s="57" t="str">
        <f>UPPER(tbl_raw_data[[#This Row],[Outcome]])</f>
        <v>APPROVE</v>
      </c>
      <c r="P6219" s="57" t="str">
        <f>UPPER(tbl_raw_data[[#This Row],[Queue Name]])</f>
        <v>CONSUMER EXISTING</v>
      </c>
      <c r="Q6219" s="57" t="str">
        <f>IF(tbl_raw_data[[#This Row],[time_taken_in_mins]]&lt;=20,"SLA_MET","SLA_NOT_MET")</f>
        <v>SLA_MET</v>
      </c>
    </row>
    <row r="6220" spans="1:17" ht="15" customHeight="1" x14ac:dyDescent="0.25">
      <c r="A6220" s="17" t="s">
        <v>5513</v>
      </c>
      <c r="B6220" s="18">
        <v>45168.465219907404</v>
      </c>
      <c r="C6220" s="19">
        <v>45168.475902777776</v>
      </c>
      <c r="D6220" s="20" t="s">
        <v>29</v>
      </c>
      <c r="E6220" s="21" t="s">
        <v>28</v>
      </c>
      <c r="F6220" s="20" t="s">
        <v>254</v>
      </c>
      <c r="G6220" s="105"/>
      <c r="H62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0" s="48">
        <f>tbl_raw_data[[#This Row],[Date Actioned]]-tbl_raw_data[[#This Row],[Date Tagged]]</f>
        <v>1.0682870371965691E-2</v>
      </c>
      <c r="J6220" s="50">
        <f>HOUR(tbl_raw_data[[#This Row],[time_taken]])*60+MINUTE(tbl_raw_data[[#This Row],[time_taken]])+SECOND(tbl_raw_data[[#This Row],[time_taken]])/60</f>
        <v>15.383333333333333</v>
      </c>
      <c r="K6220" s="54">
        <f>DATE(YEAR(tbl_raw_data[[#This Row],[Date Actioned]]), MONTH(tbl_raw_data[[#This Row],[Date Actioned]]), DAY(tbl_raw_data[[#This Row],[Date Actioned]]))</f>
        <v>45168</v>
      </c>
      <c r="L6220" s="55" t="str">
        <f>UPPER(TEXT(tbl_raw_data[[#This Row],[Updated_date]],"MMMM"))</f>
        <v>AUGUST</v>
      </c>
      <c r="M6220" s="55" t="str">
        <f>UPPER("Week "&amp;IF(ROUNDUP(DAY(tbl_raw_data[[#This Row],[Updated_date]])/7,0)=5,4,ROUNDUP(DAY(tbl_raw_data[[#This Row],[Updated_date]])/7,0)))</f>
        <v>WEEK 4</v>
      </c>
      <c r="N6220" s="57" t="str">
        <f>UPPER(VLOOKUP(tbl_raw_data[[#This Row],[Analyst]],[1]setting!$A$1:$B$15,2,0))</f>
        <v>FARDIN</v>
      </c>
      <c r="O6220" s="57" t="str">
        <f>UPPER(tbl_raw_data[[#This Row],[Outcome]])</f>
        <v>APPROVE</v>
      </c>
      <c r="P6220" s="57" t="str">
        <f>UPPER(tbl_raw_data[[#This Row],[Queue Name]])</f>
        <v>CONSUMER EXISTING</v>
      </c>
      <c r="Q6220" s="57" t="str">
        <f>IF(tbl_raw_data[[#This Row],[time_taken_in_mins]]&lt;=20,"SLA_MET","SLA_NOT_MET")</f>
        <v>SLA_MET</v>
      </c>
    </row>
    <row r="6221" spans="1:17" ht="15" customHeight="1" x14ac:dyDescent="0.25">
      <c r="A6221" s="17" t="s">
        <v>5330</v>
      </c>
      <c r="B6221" s="18">
        <v>45168.469444444447</v>
      </c>
      <c r="C6221" s="19">
        <v>45168.479710648149</v>
      </c>
      <c r="D6221" s="20" t="s">
        <v>13</v>
      </c>
      <c r="E6221" s="21" t="s">
        <v>41</v>
      </c>
      <c r="F6221" s="20" t="s">
        <v>55</v>
      </c>
      <c r="G6221" s="105"/>
      <c r="H62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1" s="48">
        <f>tbl_raw_data[[#This Row],[Date Actioned]]-tbl_raw_data[[#This Row],[Date Tagged]]</f>
        <v>1.0266203702485655E-2</v>
      </c>
      <c r="J6221" s="50">
        <f>HOUR(tbl_raw_data[[#This Row],[time_taken]])*60+MINUTE(tbl_raw_data[[#This Row],[time_taken]])+SECOND(tbl_raw_data[[#This Row],[time_taken]])/60</f>
        <v>14.783333333333333</v>
      </c>
      <c r="K6221" s="54">
        <f>DATE(YEAR(tbl_raw_data[[#This Row],[Date Actioned]]), MONTH(tbl_raw_data[[#This Row],[Date Actioned]]), DAY(tbl_raw_data[[#This Row],[Date Actioned]]))</f>
        <v>45168</v>
      </c>
      <c r="L6221" s="55" t="str">
        <f>UPPER(TEXT(tbl_raw_data[[#This Row],[Updated_date]],"MMMM"))</f>
        <v>AUGUST</v>
      </c>
      <c r="M6221" s="55" t="str">
        <f>UPPER("Week "&amp;IF(ROUNDUP(DAY(tbl_raw_data[[#This Row],[Updated_date]])/7,0)=5,4,ROUNDUP(DAY(tbl_raw_data[[#This Row],[Updated_date]])/7,0)))</f>
        <v>WEEK 4</v>
      </c>
      <c r="N6221" s="57" t="str">
        <f>UPPER(VLOOKUP(tbl_raw_data[[#This Row],[Analyst]],[1]setting!$A$1:$B$15,2,0))</f>
        <v>CAMERON</v>
      </c>
      <c r="O6221" s="57" t="str">
        <f>UPPER(tbl_raw_data[[#This Row],[Outcome]])</f>
        <v>APPROVE</v>
      </c>
      <c r="P6221" s="57" t="str">
        <f>UPPER(tbl_raw_data[[#This Row],[Queue Name]])</f>
        <v>CONSUMER POST BUREAU</v>
      </c>
      <c r="Q6221" s="57" t="str">
        <f>IF(tbl_raw_data[[#This Row],[time_taken_in_mins]]&lt;=20,"SLA_MET","SLA_NOT_MET")</f>
        <v>SLA_MET</v>
      </c>
    </row>
    <row r="6222" spans="1:17" ht="15" customHeight="1" x14ac:dyDescent="0.25">
      <c r="A6222" s="17" t="s">
        <v>2260</v>
      </c>
      <c r="B6222" s="18">
        <v>45168.47079861111</v>
      </c>
      <c r="C6222" s="19">
        <v>45168.476215277777</v>
      </c>
      <c r="D6222" s="20" t="s">
        <v>13</v>
      </c>
      <c r="E6222" s="21" t="s">
        <v>9</v>
      </c>
      <c r="F6222" s="20" t="s">
        <v>18</v>
      </c>
      <c r="G6222" s="105"/>
      <c r="H62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2" s="48">
        <f>tbl_raw_data[[#This Row],[Date Actioned]]-tbl_raw_data[[#This Row],[Date Tagged]]</f>
        <v>5.4166666668606922E-3</v>
      </c>
      <c r="J6222" s="50">
        <f>HOUR(tbl_raw_data[[#This Row],[time_taken]])*60+MINUTE(tbl_raw_data[[#This Row],[time_taken]])+SECOND(tbl_raw_data[[#This Row],[time_taken]])/60</f>
        <v>7.8</v>
      </c>
      <c r="K6222" s="54">
        <f>DATE(YEAR(tbl_raw_data[[#This Row],[Date Actioned]]), MONTH(tbl_raw_data[[#This Row],[Date Actioned]]), DAY(tbl_raw_data[[#This Row],[Date Actioned]]))</f>
        <v>45168</v>
      </c>
      <c r="L6222" s="55" t="str">
        <f>UPPER(TEXT(tbl_raw_data[[#This Row],[Updated_date]],"MMMM"))</f>
        <v>AUGUST</v>
      </c>
      <c r="M6222" s="55" t="str">
        <f>UPPER("Week "&amp;IF(ROUNDUP(DAY(tbl_raw_data[[#This Row],[Updated_date]])/7,0)=5,4,ROUNDUP(DAY(tbl_raw_data[[#This Row],[Updated_date]])/7,0)))</f>
        <v>WEEK 4</v>
      </c>
      <c r="N6222" s="57" t="str">
        <f>UPPER(VLOOKUP(tbl_raw_data[[#This Row],[Analyst]],[1]setting!$A$1:$B$15,2,0))</f>
        <v>RAJ</v>
      </c>
      <c r="O6222" s="57" t="str">
        <f>UPPER(tbl_raw_data[[#This Row],[Outcome]])</f>
        <v>APPROVE</v>
      </c>
      <c r="P6222" s="57" t="str">
        <f>UPPER(tbl_raw_data[[#This Row],[Queue Name]])</f>
        <v>CONSUMER PRE BUREAU</v>
      </c>
      <c r="Q6222" s="57" t="str">
        <f>IF(tbl_raw_data[[#This Row],[time_taken_in_mins]]&lt;=20,"SLA_MET","SLA_NOT_MET")</f>
        <v>SLA_MET</v>
      </c>
    </row>
    <row r="6223" spans="1:17" ht="15" customHeight="1" x14ac:dyDescent="0.25">
      <c r="A6223" s="17" t="s">
        <v>3952</v>
      </c>
      <c r="B6223" s="18">
        <v>45168.472604166665</v>
      </c>
      <c r="C6223" s="19">
        <v>45168.480243055557</v>
      </c>
      <c r="D6223" s="20" t="s">
        <v>13</v>
      </c>
      <c r="E6223" s="21" t="s">
        <v>41</v>
      </c>
      <c r="F6223" s="20" t="s">
        <v>14</v>
      </c>
      <c r="G6223" s="105"/>
      <c r="H62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3" s="48">
        <f>tbl_raw_data[[#This Row],[Date Actioned]]-tbl_raw_data[[#This Row],[Date Tagged]]</f>
        <v>7.6388888919609599E-3</v>
      </c>
      <c r="J6223" s="50">
        <f>HOUR(tbl_raw_data[[#This Row],[time_taken]])*60+MINUTE(tbl_raw_data[[#This Row],[time_taken]])+SECOND(tbl_raw_data[[#This Row],[time_taken]])/60</f>
        <v>11</v>
      </c>
      <c r="K6223" s="54">
        <f>DATE(YEAR(tbl_raw_data[[#This Row],[Date Actioned]]), MONTH(tbl_raw_data[[#This Row],[Date Actioned]]), DAY(tbl_raw_data[[#This Row],[Date Actioned]]))</f>
        <v>45168</v>
      </c>
      <c r="L6223" s="55" t="str">
        <f>UPPER(TEXT(tbl_raw_data[[#This Row],[Updated_date]],"MMMM"))</f>
        <v>AUGUST</v>
      </c>
      <c r="M6223" s="55" t="str">
        <f>UPPER("Week "&amp;IF(ROUNDUP(DAY(tbl_raw_data[[#This Row],[Updated_date]])/7,0)=5,4,ROUNDUP(DAY(tbl_raw_data[[#This Row],[Updated_date]])/7,0)))</f>
        <v>WEEK 4</v>
      </c>
      <c r="N6223" s="57" t="str">
        <f>UPPER(VLOOKUP(tbl_raw_data[[#This Row],[Analyst]],[1]setting!$A$1:$B$15,2,0))</f>
        <v>HARDIK</v>
      </c>
      <c r="O6223" s="57" t="str">
        <f>UPPER(tbl_raw_data[[#This Row],[Outcome]])</f>
        <v>APPROVE</v>
      </c>
      <c r="P6223" s="57" t="str">
        <f>UPPER(tbl_raw_data[[#This Row],[Queue Name]])</f>
        <v>CONSUMER POST BUREAU</v>
      </c>
      <c r="Q6223" s="57" t="str">
        <f>IF(tbl_raw_data[[#This Row],[time_taken_in_mins]]&lt;=20,"SLA_MET","SLA_NOT_MET")</f>
        <v>SLA_MET</v>
      </c>
    </row>
    <row r="6224" spans="1:17" ht="15" customHeight="1" x14ac:dyDescent="0.25">
      <c r="A6224" s="17" t="s">
        <v>6291</v>
      </c>
      <c r="B6224" s="18">
        <v>45168.473344907405</v>
      </c>
      <c r="C6224" s="19">
        <v>45168.486134259256</v>
      </c>
      <c r="D6224" s="20" t="s">
        <v>13</v>
      </c>
      <c r="E6224" s="21" t="s">
        <v>9</v>
      </c>
      <c r="F6224" s="20" t="s">
        <v>42</v>
      </c>
      <c r="G6224" s="105"/>
      <c r="H62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4" s="48">
        <f>tbl_raw_data[[#This Row],[Date Actioned]]-tbl_raw_data[[#This Row],[Date Tagged]]</f>
        <v>1.2789351851097308E-2</v>
      </c>
      <c r="J6224" s="50">
        <f>HOUR(tbl_raw_data[[#This Row],[time_taken]])*60+MINUTE(tbl_raw_data[[#This Row],[time_taken]])+SECOND(tbl_raw_data[[#This Row],[time_taken]])/60</f>
        <v>18.416666666666668</v>
      </c>
      <c r="K6224" s="54">
        <f>DATE(YEAR(tbl_raw_data[[#This Row],[Date Actioned]]), MONTH(tbl_raw_data[[#This Row],[Date Actioned]]), DAY(tbl_raw_data[[#This Row],[Date Actioned]]))</f>
        <v>45168</v>
      </c>
      <c r="L6224" s="55" t="str">
        <f>UPPER(TEXT(tbl_raw_data[[#This Row],[Updated_date]],"MMMM"))</f>
        <v>AUGUST</v>
      </c>
      <c r="M6224" s="55" t="str">
        <f>UPPER("Week "&amp;IF(ROUNDUP(DAY(tbl_raw_data[[#This Row],[Updated_date]])/7,0)=5,4,ROUNDUP(DAY(tbl_raw_data[[#This Row],[Updated_date]])/7,0)))</f>
        <v>WEEK 4</v>
      </c>
      <c r="N6224" s="57" t="str">
        <f>UPPER(VLOOKUP(tbl_raw_data[[#This Row],[Analyst]],[1]setting!$A$1:$B$15,2,0))</f>
        <v>NITESH</v>
      </c>
      <c r="O6224" s="57" t="str">
        <f>UPPER(tbl_raw_data[[#This Row],[Outcome]])</f>
        <v>APPROVE</v>
      </c>
      <c r="P6224" s="57" t="str">
        <f>UPPER(tbl_raw_data[[#This Row],[Queue Name]])</f>
        <v>CONSUMER PRE BUREAU</v>
      </c>
      <c r="Q6224" s="57" t="str">
        <f>IF(tbl_raw_data[[#This Row],[time_taken_in_mins]]&lt;=20,"SLA_MET","SLA_NOT_MET")</f>
        <v>SLA_MET</v>
      </c>
    </row>
    <row r="6225" spans="1:17" ht="15" customHeight="1" x14ac:dyDescent="0.25">
      <c r="A6225" s="17" t="s">
        <v>540</v>
      </c>
      <c r="B6225" s="18">
        <v>45168.479120370372</v>
      </c>
      <c r="C6225" s="19">
        <v>45168.481979166667</v>
      </c>
      <c r="D6225" s="20" t="s">
        <v>13</v>
      </c>
      <c r="E6225" s="21" t="s">
        <v>9</v>
      </c>
      <c r="F6225" s="20" t="s">
        <v>18</v>
      </c>
      <c r="G6225" s="105" t="s">
        <v>21</v>
      </c>
      <c r="H62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25" s="48">
        <f>tbl_raw_data[[#This Row],[Date Actioned]]-tbl_raw_data[[#This Row],[Date Tagged]]</f>
        <v>2.8587962951860391E-3</v>
      </c>
      <c r="J6225" s="50">
        <f>HOUR(tbl_raw_data[[#This Row],[time_taken]])*60+MINUTE(tbl_raw_data[[#This Row],[time_taken]])+SECOND(tbl_raw_data[[#This Row],[time_taken]])/60</f>
        <v>4.1166666666666663</v>
      </c>
      <c r="K6225" s="54">
        <f>DATE(YEAR(tbl_raw_data[[#This Row],[Date Actioned]]), MONTH(tbl_raw_data[[#This Row],[Date Actioned]]), DAY(tbl_raw_data[[#This Row],[Date Actioned]]))</f>
        <v>45168</v>
      </c>
      <c r="L6225" s="55" t="str">
        <f>UPPER(TEXT(tbl_raw_data[[#This Row],[Updated_date]],"MMMM"))</f>
        <v>AUGUST</v>
      </c>
      <c r="M6225" s="55" t="str">
        <f>UPPER("Week "&amp;IF(ROUNDUP(DAY(tbl_raw_data[[#This Row],[Updated_date]])/7,0)=5,4,ROUNDUP(DAY(tbl_raw_data[[#This Row],[Updated_date]])/7,0)))</f>
        <v>WEEK 4</v>
      </c>
      <c r="N6225" s="57" t="str">
        <f>UPPER(VLOOKUP(tbl_raw_data[[#This Row],[Analyst]],[1]setting!$A$1:$B$15,2,0))</f>
        <v>RAJ</v>
      </c>
      <c r="O6225" s="57" t="str">
        <f>UPPER(tbl_raw_data[[#This Row],[Outcome]])</f>
        <v>APPROVE</v>
      </c>
      <c r="P6225" s="57" t="str">
        <f>UPPER(tbl_raw_data[[#This Row],[Queue Name]])</f>
        <v>CONSUMER PRE BUREAU</v>
      </c>
      <c r="Q6225" s="57" t="str">
        <f>IF(tbl_raw_data[[#This Row],[time_taken_in_mins]]&lt;=20,"SLA_MET","SLA_NOT_MET")</f>
        <v>SLA_MET</v>
      </c>
    </row>
    <row r="6226" spans="1:17" ht="15" customHeight="1" x14ac:dyDescent="0.25">
      <c r="A6226" s="17" t="s">
        <v>4399</v>
      </c>
      <c r="B6226" s="18">
        <v>45168.481793981482</v>
      </c>
      <c r="C6226" s="19">
        <v>45168.490173611113</v>
      </c>
      <c r="D6226" s="20" t="s">
        <v>29</v>
      </c>
      <c r="E6226" s="21" t="s">
        <v>41</v>
      </c>
      <c r="F6226" s="20" t="s">
        <v>55</v>
      </c>
      <c r="G6226" s="105"/>
      <c r="H62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6" s="48">
        <f>tbl_raw_data[[#This Row],[Date Actioned]]-tbl_raw_data[[#This Row],[Date Tagged]]</f>
        <v>8.3796296312357299E-3</v>
      </c>
      <c r="J6226" s="50">
        <f>HOUR(tbl_raw_data[[#This Row],[time_taken]])*60+MINUTE(tbl_raw_data[[#This Row],[time_taken]])+SECOND(tbl_raw_data[[#This Row],[time_taken]])/60</f>
        <v>12.066666666666666</v>
      </c>
      <c r="K6226" s="54">
        <f>DATE(YEAR(tbl_raw_data[[#This Row],[Date Actioned]]), MONTH(tbl_raw_data[[#This Row],[Date Actioned]]), DAY(tbl_raw_data[[#This Row],[Date Actioned]]))</f>
        <v>45168</v>
      </c>
      <c r="L6226" s="55" t="str">
        <f>UPPER(TEXT(tbl_raw_data[[#This Row],[Updated_date]],"MMMM"))</f>
        <v>AUGUST</v>
      </c>
      <c r="M6226" s="55" t="str">
        <f>UPPER("Week "&amp;IF(ROUNDUP(DAY(tbl_raw_data[[#This Row],[Updated_date]])/7,0)=5,4,ROUNDUP(DAY(tbl_raw_data[[#This Row],[Updated_date]])/7,0)))</f>
        <v>WEEK 4</v>
      </c>
      <c r="N6226" s="57" t="str">
        <f>UPPER(VLOOKUP(tbl_raw_data[[#This Row],[Analyst]],[1]setting!$A$1:$B$15,2,0))</f>
        <v>CAMERON</v>
      </c>
      <c r="O6226" s="57" t="str">
        <f>UPPER(tbl_raw_data[[#This Row],[Outcome]])</f>
        <v>APPROVE</v>
      </c>
      <c r="P6226" s="57" t="str">
        <f>UPPER(tbl_raw_data[[#This Row],[Queue Name]])</f>
        <v>CONSUMER POST BUREAU</v>
      </c>
      <c r="Q6226" s="57" t="str">
        <f>IF(tbl_raw_data[[#This Row],[time_taken_in_mins]]&lt;=20,"SLA_MET","SLA_NOT_MET")</f>
        <v>SLA_MET</v>
      </c>
    </row>
    <row r="6227" spans="1:17" ht="15" customHeight="1" x14ac:dyDescent="0.25">
      <c r="A6227" s="17" t="s">
        <v>22</v>
      </c>
      <c r="B6227" s="18">
        <v>45168.48232638889</v>
      </c>
      <c r="C6227" s="19">
        <v>45168.483171296299</v>
      </c>
      <c r="D6227" s="20" t="s">
        <v>13</v>
      </c>
      <c r="E6227" s="21" t="s">
        <v>9</v>
      </c>
      <c r="F6227" s="20" t="s">
        <v>18</v>
      </c>
      <c r="G6227" s="105" t="s">
        <v>21</v>
      </c>
      <c r="H62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27" s="48">
        <f>tbl_raw_data[[#This Row],[Date Actioned]]-tbl_raw_data[[#This Row],[Date Tagged]]</f>
        <v>8.4490740846376866E-4</v>
      </c>
      <c r="J6227" s="50">
        <f>HOUR(tbl_raw_data[[#This Row],[time_taken]])*60+MINUTE(tbl_raw_data[[#This Row],[time_taken]])+SECOND(tbl_raw_data[[#This Row],[time_taken]])/60</f>
        <v>1.2166666666666668</v>
      </c>
      <c r="K6227" s="54">
        <f>DATE(YEAR(tbl_raw_data[[#This Row],[Date Actioned]]), MONTH(tbl_raw_data[[#This Row],[Date Actioned]]), DAY(tbl_raw_data[[#This Row],[Date Actioned]]))</f>
        <v>45168</v>
      </c>
      <c r="L6227" s="55" t="str">
        <f>UPPER(TEXT(tbl_raw_data[[#This Row],[Updated_date]],"MMMM"))</f>
        <v>AUGUST</v>
      </c>
      <c r="M6227" s="55" t="str">
        <f>UPPER("Week "&amp;IF(ROUNDUP(DAY(tbl_raw_data[[#This Row],[Updated_date]])/7,0)=5,4,ROUNDUP(DAY(tbl_raw_data[[#This Row],[Updated_date]])/7,0)))</f>
        <v>WEEK 4</v>
      </c>
      <c r="N6227" s="57" t="str">
        <f>UPPER(VLOOKUP(tbl_raw_data[[#This Row],[Analyst]],[1]setting!$A$1:$B$15,2,0))</f>
        <v>RAJ</v>
      </c>
      <c r="O6227" s="57" t="str">
        <f>UPPER(tbl_raw_data[[#This Row],[Outcome]])</f>
        <v>APPROVE</v>
      </c>
      <c r="P6227" s="57" t="str">
        <f>UPPER(tbl_raw_data[[#This Row],[Queue Name]])</f>
        <v>CONSUMER PRE BUREAU</v>
      </c>
      <c r="Q6227" s="57" t="str">
        <f>IF(tbl_raw_data[[#This Row],[time_taken_in_mins]]&lt;=20,"SLA_MET","SLA_NOT_MET")</f>
        <v>SLA_MET</v>
      </c>
    </row>
    <row r="6228" spans="1:17" ht="15" customHeight="1" x14ac:dyDescent="0.25">
      <c r="A6228" s="17" t="s">
        <v>1793</v>
      </c>
      <c r="B6228" s="18">
        <v>45168.484166666669</v>
      </c>
      <c r="C6228" s="19">
        <v>45168.488969907405</v>
      </c>
      <c r="D6228" s="20" t="s">
        <v>13</v>
      </c>
      <c r="E6228" s="21" t="s">
        <v>28</v>
      </c>
      <c r="F6228" s="20" t="s">
        <v>109</v>
      </c>
      <c r="G6228" s="105" t="s">
        <v>67</v>
      </c>
      <c r="H62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28" s="48">
        <f>tbl_raw_data[[#This Row],[Date Actioned]]-tbl_raw_data[[#This Row],[Date Tagged]]</f>
        <v>4.8032407357823104E-3</v>
      </c>
      <c r="J6228" s="50">
        <f>HOUR(tbl_raw_data[[#This Row],[time_taken]])*60+MINUTE(tbl_raw_data[[#This Row],[time_taken]])+SECOND(tbl_raw_data[[#This Row],[time_taken]])/60</f>
        <v>6.916666666666667</v>
      </c>
      <c r="K6228" s="54">
        <f>DATE(YEAR(tbl_raw_data[[#This Row],[Date Actioned]]), MONTH(tbl_raw_data[[#This Row],[Date Actioned]]), DAY(tbl_raw_data[[#This Row],[Date Actioned]]))</f>
        <v>45168</v>
      </c>
      <c r="L6228" s="55" t="str">
        <f>UPPER(TEXT(tbl_raw_data[[#This Row],[Updated_date]],"MMMM"))</f>
        <v>AUGUST</v>
      </c>
      <c r="M6228" s="55" t="str">
        <f>UPPER("Week "&amp;IF(ROUNDUP(DAY(tbl_raw_data[[#This Row],[Updated_date]])/7,0)=5,4,ROUNDUP(DAY(tbl_raw_data[[#This Row],[Updated_date]])/7,0)))</f>
        <v>WEEK 4</v>
      </c>
      <c r="N6228" s="57" t="str">
        <f>UPPER(VLOOKUP(tbl_raw_data[[#This Row],[Analyst]],[1]setting!$A$1:$B$15,2,0))</f>
        <v>NAVED</v>
      </c>
      <c r="O6228" s="57" t="str">
        <f>UPPER(tbl_raw_data[[#This Row],[Outcome]])</f>
        <v>APPROVE</v>
      </c>
      <c r="P6228" s="57" t="str">
        <f>UPPER(tbl_raw_data[[#This Row],[Queue Name]])</f>
        <v>CONSUMER EXISTING</v>
      </c>
      <c r="Q6228" s="57" t="str">
        <f>IF(tbl_raw_data[[#This Row],[time_taken_in_mins]]&lt;=20,"SLA_MET","SLA_NOT_MET")</f>
        <v>SLA_MET</v>
      </c>
    </row>
    <row r="6229" spans="1:17" ht="15" customHeight="1" x14ac:dyDescent="0.25">
      <c r="A6229" s="17" t="s">
        <v>3389</v>
      </c>
      <c r="B6229" s="18">
        <v>45168.487187500003</v>
      </c>
      <c r="C6229" s="19">
        <v>45168.494085648148</v>
      </c>
      <c r="D6229" s="20" t="s">
        <v>13</v>
      </c>
      <c r="E6229" s="21" t="s">
        <v>9</v>
      </c>
      <c r="F6229" s="20" t="s">
        <v>14</v>
      </c>
      <c r="G6229" s="105"/>
      <c r="H62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29" s="48">
        <f>tbl_raw_data[[#This Row],[Date Actioned]]-tbl_raw_data[[#This Row],[Date Tagged]]</f>
        <v>6.8981481454102322E-3</v>
      </c>
      <c r="J6229" s="50">
        <f>HOUR(tbl_raw_data[[#This Row],[time_taken]])*60+MINUTE(tbl_raw_data[[#This Row],[time_taken]])+SECOND(tbl_raw_data[[#This Row],[time_taken]])/60</f>
        <v>9.9333333333333336</v>
      </c>
      <c r="K6229" s="54">
        <f>DATE(YEAR(tbl_raw_data[[#This Row],[Date Actioned]]), MONTH(tbl_raw_data[[#This Row],[Date Actioned]]), DAY(tbl_raw_data[[#This Row],[Date Actioned]]))</f>
        <v>45168</v>
      </c>
      <c r="L6229" s="55" t="str">
        <f>UPPER(TEXT(tbl_raw_data[[#This Row],[Updated_date]],"MMMM"))</f>
        <v>AUGUST</v>
      </c>
      <c r="M6229" s="55" t="str">
        <f>UPPER("Week "&amp;IF(ROUNDUP(DAY(tbl_raw_data[[#This Row],[Updated_date]])/7,0)=5,4,ROUNDUP(DAY(tbl_raw_data[[#This Row],[Updated_date]])/7,0)))</f>
        <v>WEEK 4</v>
      </c>
      <c r="N6229" s="57" t="str">
        <f>UPPER(VLOOKUP(tbl_raw_data[[#This Row],[Analyst]],[1]setting!$A$1:$B$15,2,0))</f>
        <v>HARDIK</v>
      </c>
      <c r="O6229" s="57" t="str">
        <f>UPPER(tbl_raw_data[[#This Row],[Outcome]])</f>
        <v>APPROVE</v>
      </c>
      <c r="P6229" s="57" t="str">
        <f>UPPER(tbl_raw_data[[#This Row],[Queue Name]])</f>
        <v>CONSUMER PRE BUREAU</v>
      </c>
      <c r="Q6229" s="57" t="str">
        <f>IF(tbl_raw_data[[#This Row],[time_taken_in_mins]]&lt;=20,"SLA_MET","SLA_NOT_MET")</f>
        <v>SLA_MET</v>
      </c>
    </row>
    <row r="6230" spans="1:17" ht="15" customHeight="1" x14ac:dyDescent="0.25">
      <c r="A6230" s="17" t="s">
        <v>534</v>
      </c>
      <c r="B6230" s="18">
        <v>45168.488321759258</v>
      </c>
      <c r="C6230" s="19">
        <v>45168.491168981483</v>
      </c>
      <c r="D6230" s="20" t="s">
        <v>13</v>
      </c>
      <c r="E6230" s="21" t="s">
        <v>41</v>
      </c>
      <c r="F6230" s="20" t="s">
        <v>18</v>
      </c>
      <c r="G6230" s="105"/>
      <c r="H62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0" s="48">
        <f>tbl_raw_data[[#This Row],[Date Actioned]]-tbl_raw_data[[#This Row],[Date Tagged]]</f>
        <v>2.8472222256823443E-3</v>
      </c>
      <c r="J6230" s="50">
        <f>HOUR(tbl_raw_data[[#This Row],[time_taken]])*60+MINUTE(tbl_raw_data[[#This Row],[time_taken]])+SECOND(tbl_raw_data[[#This Row],[time_taken]])/60</f>
        <v>4.0999999999999996</v>
      </c>
      <c r="K6230" s="54">
        <f>DATE(YEAR(tbl_raw_data[[#This Row],[Date Actioned]]), MONTH(tbl_raw_data[[#This Row],[Date Actioned]]), DAY(tbl_raw_data[[#This Row],[Date Actioned]]))</f>
        <v>45168</v>
      </c>
      <c r="L6230" s="55" t="str">
        <f>UPPER(TEXT(tbl_raw_data[[#This Row],[Updated_date]],"MMMM"))</f>
        <v>AUGUST</v>
      </c>
      <c r="M6230" s="55" t="str">
        <f>UPPER("Week "&amp;IF(ROUNDUP(DAY(tbl_raw_data[[#This Row],[Updated_date]])/7,0)=5,4,ROUNDUP(DAY(tbl_raw_data[[#This Row],[Updated_date]])/7,0)))</f>
        <v>WEEK 4</v>
      </c>
      <c r="N6230" s="57" t="str">
        <f>UPPER(VLOOKUP(tbl_raw_data[[#This Row],[Analyst]],[1]setting!$A$1:$B$15,2,0))</f>
        <v>RAJ</v>
      </c>
      <c r="O6230" s="57" t="str">
        <f>UPPER(tbl_raw_data[[#This Row],[Outcome]])</f>
        <v>APPROVE</v>
      </c>
      <c r="P6230" s="57" t="str">
        <f>UPPER(tbl_raw_data[[#This Row],[Queue Name]])</f>
        <v>CONSUMER POST BUREAU</v>
      </c>
      <c r="Q6230" s="57" t="str">
        <f>IF(tbl_raw_data[[#This Row],[time_taken_in_mins]]&lt;=20,"SLA_MET","SLA_NOT_MET")</f>
        <v>SLA_MET</v>
      </c>
    </row>
    <row r="6231" spans="1:17" ht="15" customHeight="1" x14ac:dyDescent="0.25">
      <c r="A6231" s="17" t="s">
        <v>6834</v>
      </c>
      <c r="B6231" s="18">
        <v>45168.488981481481</v>
      </c>
      <c r="C6231" s="19">
        <v>45168.505173611113</v>
      </c>
      <c r="D6231" s="20" t="s">
        <v>13</v>
      </c>
      <c r="E6231" s="21" t="s">
        <v>28</v>
      </c>
      <c r="F6231" s="20" t="s">
        <v>109</v>
      </c>
      <c r="G6231" s="105"/>
      <c r="H62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1" s="48">
        <f>tbl_raw_data[[#This Row],[Date Actioned]]-tbl_raw_data[[#This Row],[Date Tagged]]</f>
        <v>1.619212963123573E-2</v>
      </c>
      <c r="J6231" s="50">
        <f>HOUR(tbl_raw_data[[#This Row],[time_taken]])*60+MINUTE(tbl_raw_data[[#This Row],[time_taken]])+SECOND(tbl_raw_data[[#This Row],[time_taken]])/60</f>
        <v>23.316666666666666</v>
      </c>
      <c r="K6231" s="54">
        <f>DATE(YEAR(tbl_raw_data[[#This Row],[Date Actioned]]), MONTH(tbl_raw_data[[#This Row],[Date Actioned]]), DAY(tbl_raw_data[[#This Row],[Date Actioned]]))</f>
        <v>45168</v>
      </c>
      <c r="L6231" s="55" t="str">
        <f>UPPER(TEXT(tbl_raw_data[[#This Row],[Updated_date]],"MMMM"))</f>
        <v>AUGUST</v>
      </c>
      <c r="M6231" s="55" t="str">
        <f>UPPER("Week "&amp;IF(ROUNDUP(DAY(tbl_raw_data[[#This Row],[Updated_date]])/7,0)=5,4,ROUNDUP(DAY(tbl_raw_data[[#This Row],[Updated_date]])/7,0)))</f>
        <v>WEEK 4</v>
      </c>
      <c r="N6231" s="57" t="str">
        <f>UPPER(VLOOKUP(tbl_raw_data[[#This Row],[Analyst]],[1]setting!$A$1:$B$15,2,0))</f>
        <v>NAVED</v>
      </c>
      <c r="O6231" s="57" t="str">
        <f>UPPER(tbl_raw_data[[#This Row],[Outcome]])</f>
        <v>APPROVE</v>
      </c>
      <c r="P6231" s="57" t="str">
        <f>UPPER(tbl_raw_data[[#This Row],[Queue Name]])</f>
        <v>CONSUMER EXISTING</v>
      </c>
      <c r="Q6231" s="57" t="str">
        <f>IF(tbl_raw_data[[#This Row],[time_taken_in_mins]]&lt;=20,"SLA_MET","SLA_NOT_MET")</f>
        <v>SLA_NOT_MET</v>
      </c>
    </row>
    <row r="6232" spans="1:17" ht="15" customHeight="1" x14ac:dyDescent="0.25">
      <c r="A6232" s="17" t="s">
        <v>5535</v>
      </c>
      <c r="B6232" s="18">
        <v>45168.49082175926</v>
      </c>
      <c r="C6232" s="19">
        <v>45168.501562500001</v>
      </c>
      <c r="D6232" s="20" t="s">
        <v>29</v>
      </c>
      <c r="E6232" s="21" t="s">
        <v>41</v>
      </c>
      <c r="F6232" s="20" t="s">
        <v>254</v>
      </c>
      <c r="G6232" s="105"/>
      <c r="H62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2" s="48">
        <f>tbl_raw_data[[#This Row],[Date Actioned]]-tbl_raw_data[[#This Row],[Date Tagged]]</f>
        <v>1.0740740741312038E-2</v>
      </c>
      <c r="J6232" s="50">
        <f>HOUR(tbl_raw_data[[#This Row],[time_taken]])*60+MINUTE(tbl_raw_data[[#This Row],[time_taken]])+SECOND(tbl_raw_data[[#This Row],[time_taken]])/60</f>
        <v>15.466666666666667</v>
      </c>
      <c r="K6232" s="54">
        <f>DATE(YEAR(tbl_raw_data[[#This Row],[Date Actioned]]), MONTH(tbl_raw_data[[#This Row],[Date Actioned]]), DAY(tbl_raw_data[[#This Row],[Date Actioned]]))</f>
        <v>45168</v>
      </c>
      <c r="L6232" s="55" t="str">
        <f>UPPER(TEXT(tbl_raw_data[[#This Row],[Updated_date]],"MMMM"))</f>
        <v>AUGUST</v>
      </c>
      <c r="M6232" s="55" t="str">
        <f>UPPER("Week "&amp;IF(ROUNDUP(DAY(tbl_raw_data[[#This Row],[Updated_date]])/7,0)=5,4,ROUNDUP(DAY(tbl_raw_data[[#This Row],[Updated_date]])/7,0)))</f>
        <v>WEEK 4</v>
      </c>
      <c r="N6232" s="57" t="str">
        <f>UPPER(VLOOKUP(tbl_raw_data[[#This Row],[Analyst]],[1]setting!$A$1:$B$15,2,0))</f>
        <v>FARDIN</v>
      </c>
      <c r="O6232" s="57" t="str">
        <f>UPPER(tbl_raw_data[[#This Row],[Outcome]])</f>
        <v>APPROVE</v>
      </c>
      <c r="P6232" s="57" t="str">
        <f>UPPER(tbl_raw_data[[#This Row],[Queue Name]])</f>
        <v>CONSUMER POST BUREAU</v>
      </c>
      <c r="Q6232" s="57" t="str">
        <f>IF(tbl_raw_data[[#This Row],[time_taken_in_mins]]&lt;=20,"SLA_MET","SLA_NOT_MET")</f>
        <v>SLA_MET</v>
      </c>
    </row>
    <row r="6233" spans="1:17" ht="15" customHeight="1" x14ac:dyDescent="0.25">
      <c r="A6233" s="17" t="s">
        <v>300</v>
      </c>
      <c r="B6233" s="18">
        <v>45168.494050925925</v>
      </c>
      <c r="C6233" s="19">
        <v>45168.496261574073</v>
      </c>
      <c r="D6233" s="20" t="s">
        <v>13</v>
      </c>
      <c r="E6233" s="21" t="s">
        <v>28</v>
      </c>
      <c r="F6233" s="20" t="s">
        <v>18</v>
      </c>
      <c r="G6233" s="105" t="s">
        <v>299</v>
      </c>
      <c r="H62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233" s="48">
        <f>tbl_raw_data[[#This Row],[Date Actioned]]-tbl_raw_data[[#This Row],[Date Tagged]]</f>
        <v>2.2106481483206153E-3</v>
      </c>
      <c r="J6233" s="50">
        <f>HOUR(tbl_raw_data[[#This Row],[time_taken]])*60+MINUTE(tbl_raw_data[[#This Row],[time_taken]])+SECOND(tbl_raw_data[[#This Row],[time_taken]])/60</f>
        <v>3.1833333333333331</v>
      </c>
      <c r="K6233" s="54">
        <f>DATE(YEAR(tbl_raw_data[[#This Row],[Date Actioned]]), MONTH(tbl_raw_data[[#This Row],[Date Actioned]]), DAY(tbl_raw_data[[#This Row],[Date Actioned]]))</f>
        <v>45168</v>
      </c>
      <c r="L6233" s="55" t="str">
        <f>UPPER(TEXT(tbl_raw_data[[#This Row],[Updated_date]],"MMMM"))</f>
        <v>AUGUST</v>
      </c>
      <c r="M6233" s="55" t="str">
        <f>UPPER("Week "&amp;IF(ROUNDUP(DAY(tbl_raw_data[[#This Row],[Updated_date]])/7,0)=5,4,ROUNDUP(DAY(tbl_raw_data[[#This Row],[Updated_date]])/7,0)))</f>
        <v>WEEK 4</v>
      </c>
      <c r="N6233" s="57" t="str">
        <f>UPPER(VLOOKUP(tbl_raw_data[[#This Row],[Analyst]],[1]setting!$A$1:$B$15,2,0))</f>
        <v>RAJ</v>
      </c>
      <c r="O6233" s="57" t="str">
        <f>UPPER(tbl_raw_data[[#This Row],[Outcome]])</f>
        <v>APPROVE</v>
      </c>
      <c r="P6233" s="57" t="str">
        <f>UPPER(tbl_raw_data[[#This Row],[Queue Name]])</f>
        <v>CONSUMER EXISTING</v>
      </c>
      <c r="Q6233" s="57" t="str">
        <f>IF(tbl_raw_data[[#This Row],[time_taken_in_mins]]&lt;=20,"SLA_MET","SLA_NOT_MET")</f>
        <v>SLA_MET</v>
      </c>
    </row>
    <row r="6234" spans="1:17" ht="15" customHeight="1" x14ac:dyDescent="0.25">
      <c r="A6234" s="17" t="s">
        <v>6087</v>
      </c>
      <c r="B6234" s="18">
        <v>45168.495462962965</v>
      </c>
      <c r="C6234" s="19">
        <v>45168.507569444446</v>
      </c>
      <c r="D6234" s="20" t="s">
        <v>29</v>
      </c>
      <c r="E6234" s="21" t="s">
        <v>28</v>
      </c>
      <c r="F6234" s="20" t="s">
        <v>455</v>
      </c>
      <c r="G6234" s="105"/>
      <c r="H62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4" s="48">
        <f>tbl_raw_data[[#This Row],[Date Actioned]]-tbl_raw_data[[#This Row],[Date Tagged]]</f>
        <v>1.2106481481168885E-2</v>
      </c>
      <c r="J6234" s="50">
        <f>HOUR(tbl_raw_data[[#This Row],[time_taken]])*60+MINUTE(tbl_raw_data[[#This Row],[time_taken]])+SECOND(tbl_raw_data[[#This Row],[time_taken]])/60</f>
        <v>17.433333333333334</v>
      </c>
      <c r="K6234" s="54">
        <f>DATE(YEAR(tbl_raw_data[[#This Row],[Date Actioned]]), MONTH(tbl_raw_data[[#This Row],[Date Actioned]]), DAY(tbl_raw_data[[#This Row],[Date Actioned]]))</f>
        <v>45168</v>
      </c>
      <c r="L6234" s="55" t="str">
        <f>UPPER(TEXT(tbl_raw_data[[#This Row],[Updated_date]],"MMMM"))</f>
        <v>AUGUST</v>
      </c>
      <c r="M6234" s="55" t="str">
        <f>UPPER("Week "&amp;IF(ROUNDUP(DAY(tbl_raw_data[[#This Row],[Updated_date]])/7,0)=5,4,ROUNDUP(DAY(tbl_raw_data[[#This Row],[Updated_date]])/7,0)))</f>
        <v>WEEK 4</v>
      </c>
      <c r="N6234" s="57" t="str">
        <f>UPPER(VLOOKUP(tbl_raw_data[[#This Row],[Analyst]],[1]setting!$A$1:$B$15,2,0))</f>
        <v>ROHAN</v>
      </c>
      <c r="O6234" s="57" t="str">
        <f>UPPER(tbl_raw_data[[#This Row],[Outcome]])</f>
        <v>APPROVE</v>
      </c>
      <c r="P6234" s="57" t="str">
        <f>UPPER(tbl_raw_data[[#This Row],[Queue Name]])</f>
        <v>CONSUMER EXISTING</v>
      </c>
      <c r="Q6234" s="57" t="str">
        <f>IF(tbl_raw_data[[#This Row],[time_taken_in_mins]]&lt;=20,"SLA_MET","SLA_NOT_MET")</f>
        <v>SLA_MET</v>
      </c>
    </row>
    <row r="6235" spans="1:17" ht="15" customHeight="1" x14ac:dyDescent="0.25">
      <c r="A6235" s="17" t="s">
        <v>2132</v>
      </c>
      <c r="B6235" s="18">
        <v>45168.496099537035</v>
      </c>
      <c r="C6235" s="19">
        <v>45168.50136574074</v>
      </c>
      <c r="D6235" s="20" t="s">
        <v>13</v>
      </c>
      <c r="E6235" s="21" t="s">
        <v>41</v>
      </c>
      <c r="F6235" s="20" t="s">
        <v>14</v>
      </c>
      <c r="G6235" s="105"/>
      <c r="H62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5" s="48">
        <f>tbl_raw_data[[#This Row],[Date Actioned]]-tbl_raw_data[[#This Row],[Date Tagged]]</f>
        <v>5.2662037051049992E-3</v>
      </c>
      <c r="J6235" s="50">
        <f>HOUR(tbl_raw_data[[#This Row],[time_taken]])*60+MINUTE(tbl_raw_data[[#This Row],[time_taken]])+SECOND(tbl_raw_data[[#This Row],[time_taken]])/60</f>
        <v>7.583333333333333</v>
      </c>
      <c r="K6235" s="54">
        <f>DATE(YEAR(tbl_raw_data[[#This Row],[Date Actioned]]), MONTH(tbl_raw_data[[#This Row],[Date Actioned]]), DAY(tbl_raw_data[[#This Row],[Date Actioned]]))</f>
        <v>45168</v>
      </c>
      <c r="L6235" s="55" t="str">
        <f>UPPER(TEXT(tbl_raw_data[[#This Row],[Updated_date]],"MMMM"))</f>
        <v>AUGUST</v>
      </c>
      <c r="M6235" s="55" t="str">
        <f>UPPER("Week "&amp;IF(ROUNDUP(DAY(tbl_raw_data[[#This Row],[Updated_date]])/7,0)=5,4,ROUNDUP(DAY(tbl_raw_data[[#This Row],[Updated_date]])/7,0)))</f>
        <v>WEEK 4</v>
      </c>
      <c r="N6235" s="57" t="str">
        <f>UPPER(VLOOKUP(tbl_raw_data[[#This Row],[Analyst]],[1]setting!$A$1:$B$15,2,0))</f>
        <v>HARDIK</v>
      </c>
      <c r="O6235" s="57" t="str">
        <f>UPPER(tbl_raw_data[[#This Row],[Outcome]])</f>
        <v>APPROVE</v>
      </c>
      <c r="P6235" s="57" t="str">
        <f>UPPER(tbl_raw_data[[#This Row],[Queue Name]])</f>
        <v>CONSUMER POST BUREAU</v>
      </c>
      <c r="Q6235" s="57" t="str">
        <f>IF(tbl_raw_data[[#This Row],[time_taken_in_mins]]&lt;=20,"SLA_MET","SLA_NOT_MET")</f>
        <v>SLA_MET</v>
      </c>
    </row>
    <row r="6236" spans="1:17" ht="15" customHeight="1" x14ac:dyDescent="0.25">
      <c r="A6236" s="17" t="s">
        <v>2367</v>
      </c>
      <c r="B6236" s="18">
        <v>45168.497442129628</v>
      </c>
      <c r="C6236" s="19">
        <v>45168.502962962964</v>
      </c>
      <c r="D6236" s="20" t="s">
        <v>13</v>
      </c>
      <c r="E6236" s="21" t="s">
        <v>9</v>
      </c>
      <c r="F6236" s="20" t="s">
        <v>18</v>
      </c>
      <c r="G6236" s="105"/>
      <c r="H62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6" s="48">
        <f>tbl_raw_data[[#This Row],[Date Actioned]]-tbl_raw_data[[#This Row],[Date Tagged]]</f>
        <v>5.5208333360496908E-3</v>
      </c>
      <c r="J6236" s="50">
        <f>HOUR(tbl_raw_data[[#This Row],[time_taken]])*60+MINUTE(tbl_raw_data[[#This Row],[time_taken]])+SECOND(tbl_raw_data[[#This Row],[time_taken]])/60</f>
        <v>7.95</v>
      </c>
      <c r="K6236" s="54">
        <f>DATE(YEAR(tbl_raw_data[[#This Row],[Date Actioned]]), MONTH(tbl_raw_data[[#This Row],[Date Actioned]]), DAY(tbl_raw_data[[#This Row],[Date Actioned]]))</f>
        <v>45168</v>
      </c>
      <c r="L6236" s="55" t="str">
        <f>UPPER(TEXT(tbl_raw_data[[#This Row],[Updated_date]],"MMMM"))</f>
        <v>AUGUST</v>
      </c>
      <c r="M6236" s="55" t="str">
        <f>UPPER("Week "&amp;IF(ROUNDUP(DAY(tbl_raw_data[[#This Row],[Updated_date]])/7,0)=5,4,ROUNDUP(DAY(tbl_raw_data[[#This Row],[Updated_date]])/7,0)))</f>
        <v>WEEK 4</v>
      </c>
      <c r="N6236" s="57" t="str">
        <f>UPPER(VLOOKUP(tbl_raw_data[[#This Row],[Analyst]],[1]setting!$A$1:$B$15,2,0))</f>
        <v>RAJ</v>
      </c>
      <c r="O6236" s="57" t="str">
        <f>UPPER(tbl_raw_data[[#This Row],[Outcome]])</f>
        <v>APPROVE</v>
      </c>
      <c r="P6236" s="57" t="str">
        <f>UPPER(tbl_raw_data[[#This Row],[Queue Name]])</f>
        <v>CONSUMER PRE BUREAU</v>
      </c>
      <c r="Q6236" s="57" t="str">
        <f>IF(tbl_raw_data[[#This Row],[time_taken_in_mins]]&lt;=20,"SLA_MET","SLA_NOT_MET")</f>
        <v>SLA_MET</v>
      </c>
    </row>
    <row r="6237" spans="1:17" ht="15" customHeight="1" x14ac:dyDescent="0.25">
      <c r="A6237" s="17" t="s">
        <v>5359</v>
      </c>
      <c r="B6237" s="18">
        <v>45168.497858796298</v>
      </c>
      <c r="C6237" s="19">
        <v>45168.508159722223</v>
      </c>
      <c r="D6237" s="20" t="s">
        <v>29</v>
      </c>
      <c r="E6237" s="21" t="s">
        <v>41</v>
      </c>
      <c r="F6237" s="20" t="s">
        <v>254</v>
      </c>
      <c r="G6237" s="105"/>
      <c r="H62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7" s="48">
        <f>tbl_raw_data[[#This Row],[Date Actioned]]-tbl_raw_data[[#This Row],[Date Tagged]]</f>
        <v>1.0300925925548654E-2</v>
      </c>
      <c r="J6237" s="50">
        <f>HOUR(tbl_raw_data[[#This Row],[time_taken]])*60+MINUTE(tbl_raw_data[[#This Row],[time_taken]])+SECOND(tbl_raw_data[[#This Row],[time_taken]])/60</f>
        <v>14.833333333333334</v>
      </c>
      <c r="K6237" s="54">
        <f>DATE(YEAR(tbl_raw_data[[#This Row],[Date Actioned]]), MONTH(tbl_raw_data[[#This Row],[Date Actioned]]), DAY(tbl_raw_data[[#This Row],[Date Actioned]]))</f>
        <v>45168</v>
      </c>
      <c r="L6237" s="55" t="str">
        <f>UPPER(TEXT(tbl_raw_data[[#This Row],[Updated_date]],"MMMM"))</f>
        <v>AUGUST</v>
      </c>
      <c r="M6237" s="55" t="str">
        <f>UPPER("Week "&amp;IF(ROUNDUP(DAY(tbl_raw_data[[#This Row],[Updated_date]])/7,0)=5,4,ROUNDUP(DAY(tbl_raw_data[[#This Row],[Updated_date]])/7,0)))</f>
        <v>WEEK 4</v>
      </c>
      <c r="N6237" s="57" t="str">
        <f>UPPER(VLOOKUP(tbl_raw_data[[#This Row],[Analyst]],[1]setting!$A$1:$B$15,2,0))</f>
        <v>FARDIN</v>
      </c>
      <c r="O6237" s="57" t="str">
        <f>UPPER(tbl_raw_data[[#This Row],[Outcome]])</f>
        <v>APPROVE</v>
      </c>
      <c r="P6237" s="57" t="str">
        <f>UPPER(tbl_raw_data[[#This Row],[Queue Name]])</f>
        <v>CONSUMER POST BUREAU</v>
      </c>
      <c r="Q6237" s="57" t="str">
        <f>IF(tbl_raw_data[[#This Row],[time_taken_in_mins]]&lt;=20,"SLA_MET","SLA_NOT_MET")</f>
        <v>SLA_MET</v>
      </c>
    </row>
    <row r="6238" spans="1:17" ht="15" customHeight="1" x14ac:dyDescent="0.25">
      <c r="A6238" s="17" t="s">
        <v>2953</v>
      </c>
      <c r="B6238" s="18">
        <v>45168.499189814815</v>
      </c>
      <c r="C6238" s="19">
        <v>45168.505497685182</v>
      </c>
      <c r="D6238" s="20" t="s">
        <v>13</v>
      </c>
      <c r="E6238" s="21" t="s">
        <v>9</v>
      </c>
      <c r="F6238" s="20" t="s">
        <v>42</v>
      </c>
      <c r="G6238" s="105"/>
      <c r="H62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8" s="48">
        <f>tbl_raw_data[[#This Row],[Date Actioned]]-tbl_raw_data[[#This Row],[Date Tagged]]</f>
        <v>6.3078703678911552E-3</v>
      </c>
      <c r="J6238" s="50">
        <f>HOUR(tbl_raw_data[[#This Row],[time_taken]])*60+MINUTE(tbl_raw_data[[#This Row],[time_taken]])+SECOND(tbl_raw_data[[#This Row],[time_taken]])/60</f>
        <v>9.0833333333333339</v>
      </c>
      <c r="K6238" s="54">
        <f>DATE(YEAR(tbl_raw_data[[#This Row],[Date Actioned]]), MONTH(tbl_raw_data[[#This Row],[Date Actioned]]), DAY(tbl_raw_data[[#This Row],[Date Actioned]]))</f>
        <v>45168</v>
      </c>
      <c r="L6238" s="55" t="str">
        <f>UPPER(TEXT(tbl_raw_data[[#This Row],[Updated_date]],"MMMM"))</f>
        <v>AUGUST</v>
      </c>
      <c r="M6238" s="55" t="str">
        <f>UPPER("Week "&amp;IF(ROUNDUP(DAY(tbl_raw_data[[#This Row],[Updated_date]])/7,0)=5,4,ROUNDUP(DAY(tbl_raw_data[[#This Row],[Updated_date]])/7,0)))</f>
        <v>WEEK 4</v>
      </c>
      <c r="N6238" s="57" t="str">
        <f>UPPER(VLOOKUP(tbl_raw_data[[#This Row],[Analyst]],[1]setting!$A$1:$B$15,2,0))</f>
        <v>NITESH</v>
      </c>
      <c r="O6238" s="57" t="str">
        <f>UPPER(tbl_raw_data[[#This Row],[Outcome]])</f>
        <v>APPROVE</v>
      </c>
      <c r="P6238" s="57" t="str">
        <f>UPPER(tbl_raw_data[[#This Row],[Queue Name]])</f>
        <v>CONSUMER PRE BUREAU</v>
      </c>
      <c r="Q6238" s="57" t="str">
        <f>IF(tbl_raw_data[[#This Row],[time_taken_in_mins]]&lt;=20,"SLA_MET","SLA_NOT_MET")</f>
        <v>SLA_MET</v>
      </c>
    </row>
    <row r="6239" spans="1:17" ht="15" customHeight="1" x14ac:dyDescent="0.25">
      <c r="A6239" s="17" t="s">
        <v>429</v>
      </c>
      <c r="B6239" s="18">
        <v>45168.507997685185</v>
      </c>
      <c r="C6239" s="19">
        <v>45168.510613425926</v>
      </c>
      <c r="D6239" s="20" t="s">
        <v>13</v>
      </c>
      <c r="E6239" s="21" t="s">
        <v>41</v>
      </c>
      <c r="F6239" s="20" t="s">
        <v>168</v>
      </c>
      <c r="G6239" s="105"/>
      <c r="H62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39" s="48">
        <f>tbl_raw_data[[#This Row],[Date Actioned]]-tbl_raw_data[[#This Row],[Date Tagged]]</f>
        <v>2.6157407410209998E-3</v>
      </c>
      <c r="J6239" s="50">
        <f>HOUR(tbl_raw_data[[#This Row],[time_taken]])*60+MINUTE(tbl_raw_data[[#This Row],[time_taken]])+SECOND(tbl_raw_data[[#This Row],[time_taken]])/60</f>
        <v>3.7666666666666666</v>
      </c>
      <c r="K6239" s="54">
        <f>DATE(YEAR(tbl_raw_data[[#This Row],[Date Actioned]]), MONTH(tbl_raw_data[[#This Row],[Date Actioned]]), DAY(tbl_raw_data[[#This Row],[Date Actioned]]))</f>
        <v>45168</v>
      </c>
      <c r="L6239" s="55" t="str">
        <f>UPPER(TEXT(tbl_raw_data[[#This Row],[Updated_date]],"MMMM"))</f>
        <v>AUGUST</v>
      </c>
      <c r="M6239" s="55" t="str">
        <f>UPPER("Week "&amp;IF(ROUNDUP(DAY(tbl_raw_data[[#This Row],[Updated_date]])/7,0)=5,4,ROUNDUP(DAY(tbl_raw_data[[#This Row],[Updated_date]])/7,0)))</f>
        <v>WEEK 4</v>
      </c>
      <c r="N6239" s="57" t="str">
        <f>UPPER(VLOOKUP(tbl_raw_data[[#This Row],[Analyst]],[1]setting!$A$1:$B$15,2,0))</f>
        <v>MERCEDES</v>
      </c>
      <c r="O6239" s="57" t="str">
        <f>UPPER(tbl_raw_data[[#This Row],[Outcome]])</f>
        <v>APPROVE</v>
      </c>
      <c r="P6239" s="57" t="str">
        <f>UPPER(tbl_raw_data[[#This Row],[Queue Name]])</f>
        <v>CONSUMER POST BUREAU</v>
      </c>
      <c r="Q6239" s="57" t="str">
        <f>IF(tbl_raw_data[[#This Row],[time_taken_in_mins]]&lt;=20,"SLA_MET","SLA_NOT_MET")</f>
        <v>SLA_MET</v>
      </c>
    </row>
    <row r="6240" spans="1:17" ht="15" customHeight="1" x14ac:dyDescent="0.25">
      <c r="A6240" s="17" t="s">
        <v>3235</v>
      </c>
      <c r="B6240" s="18">
        <v>45168.512349537035</v>
      </c>
      <c r="C6240" s="19">
        <v>45168.519074074073</v>
      </c>
      <c r="D6240" s="20" t="s">
        <v>13</v>
      </c>
      <c r="E6240" s="21" t="s">
        <v>9</v>
      </c>
      <c r="F6240" s="20" t="s">
        <v>109</v>
      </c>
      <c r="G6240" s="105" t="s">
        <v>29</v>
      </c>
      <c r="H62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40" s="48">
        <f>tbl_raw_data[[#This Row],[Date Actioned]]-tbl_raw_data[[#This Row],[Date Tagged]]</f>
        <v>6.7245370373711921E-3</v>
      </c>
      <c r="J6240" s="50">
        <f>HOUR(tbl_raw_data[[#This Row],[time_taken]])*60+MINUTE(tbl_raw_data[[#This Row],[time_taken]])+SECOND(tbl_raw_data[[#This Row],[time_taken]])/60</f>
        <v>9.6833333333333336</v>
      </c>
      <c r="K6240" s="54">
        <f>DATE(YEAR(tbl_raw_data[[#This Row],[Date Actioned]]), MONTH(tbl_raw_data[[#This Row],[Date Actioned]]), DAY(tbl_raw_data[[#This Row],[Date Actioned]]))</f>
        <v>45168</v>
      </c>
      <c r="L6240" s="55" t="str">
        <f>UPPER(TEXT(tbl_raw_data[[#This Row],[Updated_date]],"MMMM"))</f>
        <v>AUGUST</v>
      </c>
      <c r="M6240" s="55" t="str">
        <f>UPPER("Week "&amp;IF(ROUNDUP(DAY(tbl_raw_data[[#This Row],[Updated_date]])/7,0)=5,4,ROUNDUP(DAY(tbl_raw_data[[#This Row],[Updated_date]])/7,0)))</f>
        <v>WEEK 4</v>
      </c>
      <c r="N6240" s="57" t="str">
        <f>UPPER(VLOOKUP(tbl_raw_data[[#This Row],[Analyst]],[1]setting!$A$1:$B$15,2,0))</f>
        <v>NAVED</v>
      </c>
      <c r="O6240" s="57" t="str">
        <f>UPPER(tbl_raw_data[[#This Row],[Outcome]])</f>
        <v>APPROVE</v>
      </c>
      <c r="P6240" s="57" t="str">
        <f>UPPER(tbl_raw_data[[#This Row],[Queue Name]])</f>
        <v>CONSUMER PRE BUREAU</v>
      </c>
      <c r="Q6240" s="57" t="str">
        <f>IF(tbl_raw_data[[#This Row],[time_taken_in_mins]]&lt;=20,"SLA_MET","SLA_NOT_MET")</f>
        <v>SLA_MET</v>
      </c>
    </row>
    <row r="6241" spans="1:17" ht="15" customHeight="1" x14ac:dyDescent="0.25">
      <c r="A6241" s="17" t="s">
        <v>2219</v>
      </c>
      <c r="B6241" s="18">
        <v>45168.513333333336</v>
      </c>
      <c r="C6241" s="19">
        <v>45168.518703703703</v>
      </c>
      <c r="D6241" s="20" t="s">
        <v>13</v>
      </c>
      <c r="E6241" s="21" t="s">
        <v>28</v>
      </c>
      <c r="F6241" s="20" t="s">
        <v>14</v>
      </c>
      <c r="G6241" s="105" t="s">
        <v>29</v>
      </c>
      <c r="H62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41" s="48">
        <f>tbl_raw_data[[#This Row],[Date Actioned]]-tbl_raw_data[[#This Row],[Date Tagged]]</f>
        <v>5.3703703670180403E-3</v>
      </c>
      <c r="J6241" s="50">
        <f>HOUR(tbl_raw_data[[#This Row],[time_taken]])*60+MINUTE(tbl_raw_data[[#This Row],[time_taken]])+SECOND(tbl_raw_data[[#This Row],[time_taken]])/60</f>
        <v>7.7333333333333334</v>
      </c>
      <c r="K6241" s="54">
        <f>DATE(YEAR(tbl_raw_data[[#This Row],[Date Actioned]]), MONTH(tbl_raw_data[[#This Row],[Date Actioned]]), DAY(tbl_raw_data[[#This Row],[Date Actioned]]))</f>
        <v>45168</v>
      </c>
      <c r="L6241" s="55" t="str">
        <f>UPPER(TEXT(tbl_raw_data[[#This Row],[Updated_date]],"MMMM"))</f>
        <v>AUGUST</v>
      </c>
      <c r="M6241" s="55" t="str">
        <f>UPPER("Week "&amp;IF(ROUNDUP(DAY(tbl_raw_data[[#This Row],[Updated_date]])/7,0)=5,4,ROUNDUP(DAY(tbl_raw_data[[#This Row],[Updated_date]])/7,0)))</f>
        <v>WEEK 4</v>
      </c>
      <c r="N6241" s="57" t="str">
        <f>UPPER(VLOOKUP(tbl_raw_data[[#This Row],[Analyst]],[1]setting!$A$1:$B$15,2,0))</f>
        <v>HARDIK</v>
      </c>
      <c r="O6241" s="57" t="str">
        <f>UPPER(tbl_raw_data[[#This Row],[Outcome]])</f>
        <v>APPROVE</v>
      </c>
      <c r="P6241" s="57" t="str">
        <f>UPPER(tbl_raw_data[[#This Row],[Queue Name]])</f>
        <v>CONSUMER EXISTING</v>
      </c>
      <c r="Q6241" s="57" t="str">
        <f>IF(tbl_raw_data[[#This Row],[time_taken_in_mins]]&lt;=20,"SLA_MET","SLA_NOT_MET")</f>
        <v>SLA_MET</v>
      </c>
    </row>
    <row r="6242" spans="1:17" ht="15" customHeight="1" x14ac:dyDescent="0.25">
      <c r="A6242" s="17" t="s">
        <v>1840</v>
      </c>
      <c r="B6242" s="18">
        <v>45168.514664351853</v>
      </c>
      <c r="C6242" s="19">
        <v>45168.519513888888</v>
      </c>
      <c r="D6242" s="20" t="s">
        <v>13</v>
      </c>
      <c r="E6242" s="21" t="s">
        <v>9</v>
      </c>
      <c r="F6242" s="20" t="s">
        <v>168</v>
      </c>
      <c r="G6242" s="105"/>
      <c r="H62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2" s="48">
        <f>tbl_raw_data[[#This Row],[Date Actioned]]-tbl_raw_data[[#This Row],[Date Tagged]]</f>
        <v>4.8495370356249623E-3</v>
      </c>
      <c r="J6242" s="50">
        <f>HOUR(tbl_raw_data[[#This Row],[time_taken]])*60+MINUTE(tbl_raw_data[[#This Row],[time_taken]])+SECOND(tbl_raw_data[[#This Row],[time_taken]])/60</f>
        <v>6.9833333333333334</v>
      </c>
      <c r="K6242" s="54">
        <f>DATE(YEAR(tbl_raw_data[[#This Row],[Date Actioned]]), MONTH(tbl_raw_data[[#This Row],[Date Actioned]]), DAY(tbl_raw_data[[#This Row],[Date Actioned]]))</f>
        <v>45168</v>
      </c>
      <c r="L6242" s="55" t="str">
        <f>UPPER(TEXT(tbl_raw_data[[#This Row],[Updated_date]],"MMMM"))</f>
        <v>AUGUST</v>
      </c>
      <c r="M6242" s="55" t="str">
        <f>UPPER("Week "&amp;IF(ROUNDUP(DAY(tbl_raw_data[[#This Row],[Updated_date]])/7,0)=5,4,ROUNDUP(DAY(tbl_raw_data[[#This Row],[Updated_date]])/7,0)))</f>
        <v>WEEK 4</v>
      </c>
      <c r="N6242" s="57" t="str">
        <f>UPPER(VLOOKUP(tbl_raw_data[[#This Row],[Analyst]],[1]setting!$A$1:$B$15,2,0))</f>
        <v>MERCEDES</v>
      </c>
      <c r="O6242" s="57" t="str">
        <f>UPPER(tbl_raw_data[[#This Row],[Outcome]])</f>
        <v>APPROVE</v>
      </c>
      <c r="P6242" s="57" t="str">
        <f>UPPER(tbl_raw_data[[#This Row],[Queue Name]])</f>
        <v>CONSUMER PRE BUREAU</v>
      </c>
      <c r="Q6242" s="57" t="str">
        <f>IF(tbl_raw_data[[#This Row],[time_taken_in_mins]]&lt;=20,"SLA_MET","SLA_NOT_MET")</f>
        <v>SLA_MET</v>
      </c>
    </row>
    <row r="6243" spans="1:17" ht="15" customHeight="1" x14ac:dyDescent="0.25">
      <c r="A6243" s="17" t="s">
        <v>1276</v>
      </c>
      <c r="B6243" s="18">
        <v>45168.515069444446</v>
      </c>
      <c r="C6243" s="19">
        <v>45168.519155092596</v>
      </c>
      <c r="D6243" s="20" t="s">
        <v>13</v>
      </c>
      <c r="E6243" s="21" t="s">
        <v>9</v>
      </c>
      <c r="F6243" s="20" t="s">
        <v>18</v>
      </c>
      <c r="G6243" s="105"/>
      <c r="H62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3" s="48">
        <f>tbl_raw_data[[#This Row],[Date Actioned]]-tbl_raw_data[[#This Row],[Date Tagged]]</f>
        <v>4.0856481500668451E-3</v>
      </c>
      <c r="J6243" s="50">
        <f>HOUR(tbl_raw_data[[#This Row],[time_taken]])*60+MINUTE(tbl_raw_data[[#This Row],[time_taken]])+SECOND(tbl_raw_data[[#This Row],[time_taken]])/60</f>
        <v>5.8833333333333329</v>
      </c>
      <c r="K6243" s="54">
        <f>DATE(YEAR(tbl_raw_data[[#This Row],[Date Actioned]]), MONTH(tbl_raw_data[[#This Row],[Date Actioned]]), DAY(tbl_raw_data[[#This Row],[Date Actioned]]))</f>
        <v>45168</v>
      </c>
      <c r="L6243" s="55" t="str">
        <f>UPPER(TEXT(tbl_raw_data[[#This Row],[Updated_date]],"MMMM"))</f>
        <v>AUGUST</v>
      </c>
      <c r="M6243" s="55" t="str">
        <f>UPPER("Week "&amp;IF(ROUNDUP(DAY(tbl_raw_data[[#This Row],[Updated_date]])/7,0)=5,4,ROUNDUP(DAY(tbl_raw_data[[#This Row],[Updated_date]])/7,0)))</f>
        <v>WEEK 4</v>
      </c>
      <c r="N6243" s="57" t="str">
        <f>UPPER(VLOOKUP(tbl_raw_data[[#This Row],[Analyst]],[1]setting!$A$1:$B$15,2,0))</f>
        <v>RAJ</v>
      </c>
      <c r="O6243" s="57" t="str">
        <f>UPPER(tbl_raw_data[[#This Row],[Outcome]])</f>
        <v>APPROVE</v>
      </c>
      <c r="P6243" s="57" t="str">
        <f>UPPER(tbl_raw_data[[#This Row],[Queue Name]])</f>
        <v>CONSUMER PRE BUREAU</v>
      </c>
      <c r="Q6243" s="57" t="str">
        <f>IF(tbl_raw_data[[#This Row],[time_taken_in_mins]]&lt;=20,"SLA_MET","SLA_NOT_MET")</f>
        <v>SLA_MET</v>
      </c>
    </row>
    <row r="6244" spans="1:17" ht="15" customHeight="1" x14ac:dyDescent="0.25">
      <c r="A6244" s="17" t="s">
        <v>3595</v>
      </c>
      <c r="B6244" s="18">
        <v>45168.515081018515</v>
      </c>
      <c r="C6244" s="19">
        <v>45168.522233796299</v>
      </c>
      <c r="D6244" s="20" t="s">
        <v>13</v>
      </c>
      <c r="E6244" s="21" t="s">
        <v>28</v>
      </c>
      <c r="F6244" s="20" t="s">
        <v>55</v>
      </c>
      <c r="G6244" s="105"/>
      <c r="H62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4" s="48">
        <f>tbl_raw_data[[#This Row],[Date Actioned]]-tbl_raw_data[[#This Row],[Date Tagged]]</f>
        <v>7.1527777836308815E-3</v>
      </c>
      <c r="J6244" s="50">
        <f>HOUR(tbl_raw_data[[#This Row],[time_taken]])*60+MINUTE(tbl_raw_data[[#This Row],[time_taken]])+SECOND(tbl_raw_data[[#This Row],[time_taken]])/60</f>
        <v>10.3</v>
      </c>
      <c r="K6244" s="54">
        <f>DATE(YEAR(tbl_raw_data[[#This Row],[Date Actioned]]), MONTH(tbl_raw_data[[#This Row],[Date Actioned]]), DAY(tbl_raw_data[[#This Row],[Date Actioned]]))</f>
        <v>45168</v>
      </c>
      <c r="L6244" s="55" t="str">
        <f>UPPER(TEXT(tbl_raw_data[[#This Row],[Updated_date]],"MMMM"))</f>
        <v>AUGUST</v>
      </c>
      <c r="M6244" s="55" t="str">
        <f>UPPER("Week "&amp;IF(ROUNDUP(DAY(tbl_raw_data[[#This Row],[Updated_date]])/7,0)=5,4,ROUNDUP(DAY(tbl_raw_data[[#This Row],[Updated_date]])/7,0)))</f>
        <v>WEEK 4</v>
      </c>
      <c r="N6244" s="57" t="str">
        <f>UPPER(VLOOKUP(tbl_raw_data[[#This Row],[Analyst]],[1]setting!$A$1:$B$15,2,0))</f>
        <v>CAMERON</v>
      </c>
      <c r="O6244" s="57" t="str">
        <f>UPPER(tbl_raw_data[[#This Row],[Outcome]])</f>
        <v>APPROVE</v>
      </c>
      <c r="P6244" s="57" t="str">
        <f>UPPER(tbl_raw_data[[#This Row],[Queue Name]])</f>
        <v>CONSUMER EXISTING</v>
      </c>
      <c r="Q6244" s="57" t="str">
        <f>IF(tbl_raw_data[[#This Row],[time_taken_in_mins]]&lt;=20,"SLA_MET","SLA_NOT_MET")</f>
        <v>SLA_MET</v>
      </c>
    </row>
    <row r="6245" spans="1:17" ht="15" customHeight="1" x14ac:dyDescent="0.25">
      <c r="A6245" s="17" t="s">
        <v>5910</v>
      </c>
      <c r="B6245" s="18">
        <v>45168.516192129631</v>
      </c>
      <c r="C6245" s="19">
        <v>45168.52784722222</v>
      </c>
      <c r="D6245" s="20" t="s">
        <v>13</v>
      </c>
      <c r="E6245" s="21" t="s">
        <v>28</v>
      </c>
      <c r="F6245" s="20" t="s">
        <v>42</v>
      </c>
      <c r="G6245" s="105" t="s">
        <v>29</v>
      </c>
      <c r="H62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45" s="48">
        <f>tbl_raw_data[[#This Row],[Date Actioned]]-tbl_raw_data[[#This Row],[Date Tagged]]</f>
        <v>1.1655092588625848E-2</v>
      </c>
      <c r="J6245" s="50">
        <f>HOUR(tbl_raw_data[[#This Row],[time_taken]])*60+MINUTE(tbl_raw_data[[#This Row],[time_taken]])+SECOND(tbl_raw_data[[#This Row],[time_taken]])/60</f>
        <v>16.783333333333335</v>
      </c>
      <c r="K6245" s="54">
        <f>DATE(YEAR(tbl_raw_data[[#This Row],[Date Actioned]]), MONTH(tbl_raw_data[[#This Row],[Date Actioned]]), DAY(tbl_raw_data[[#This Row],[Date Actioned]]))</f>
        <v>45168</v>
      </c>
      <c r="L6245" s="55" t="str">
        <f>UPPER(TEXT(tbl_raw_data[[#This Row],[Updated_date]],"MMMM"))</f>
        <v>AUGUST</v>
      </c>
      <c r="M6245" s="55" t="str">
        <f>UPPER("Week "&amp;IF(ROUNDUP(DAY(tbl_raw_data[[#This Row],[Updated_date]])/7,0)=5,4,ROUNDUP(DAY(tbl_raw_data[[#This Row],[Updated_date]])/7,0)))</f>
        <v>WEEK 4</v>
      </c>
      <c r="N6245" s="57" t="str">
        <f>UPPER(VLOOKUP(tbl_raw_data[[#This Row],[Analyst]],[1]setting!$A$1:$B$15,2,0))</f>
        <v>NITESH</v>
      </c>
      <c r="O6245" s="57" t="str">
        <f>UPPER(tbl_raw_data[[#This Row],[Outcome]])</f>
        <v>APPROVE</v>
      </c>
      <c r="P6245" s="57" t="str">
        <f>UPPER(tbl_raw_data[[#This Row],[Queue Name]])</f>
        <v>CONSUMER EXISTING</v>
      </c>
      <c r="Q6245" s="57" t="str">
        <f>IF(tbl_raw_data[[#This Row],[time_taken_in_mins]]&lt;=20,"SLA_MET","SLA_NOT_MET")</f>
        <v>SLA_MET</v>
      </c>
    </row>
    <row r="6246" spans="1:17" ht="15" customHeight="1" x14ac:dyDescent="0.25">
      <c r="A6246" s="17" t="s">
        <v>2618</v>
      </c>
      <c r="B6246" s="18">
        <v>45168.518726851849</v>
      </c>
      <c r="C6246" s="19">
        <v>45168.524548611109</v>
      </c>
      <c r="D6246" s="20" t="s">
        <v>13</v>
      </c>
      <c r="E6246" s="21" t="s">
        <v>9</v>
      </c>
      <c r="F6246" s="20" t="s">
        <v>14</v>
      </c>
      <c r="G6246" s="105"/>
      <c r="H62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6" s="48">
        <f>tbl_raw_data[[#This Row],[Date Actioned]]-tbl_raw_data[[#This Row],[Date Tagged]]</f>
        <v>5.8217592595610768E-3</v>
      </c>
      <c r="J6246" s="50">
        <f>HOUR(tbl_raw_data[[#This Row],[time_taken]])*60+MINUTE(tbl_raw_data[[#This Row],[time_taken]])+SECOND(tbl_raw_data[[#This Row],[time_taken]])/60</f>
        <v>8.3833333333333329</v>
      </c>
      <c r="K6246" s="54">
        <f>DATE(YEAR(tbl_raw_data[[#This Row],[Date Actioned]]), MONTH(tbl_raw_data[[#This Row],[Date Actioned]]), DAY(tbl_raw_data[[#This Row],[Date Actioned]]))</f>
        <v>45168</v>
      </c>
      <c r="L6246" s="55" t="str">
        <f>UPPER(TEXT(tbl_raw_data[[#This Row],[Updated_date]],"MMMM"))</f>
        <v>AUGUST</v>
      </c>
      <c r="M6246" s="55" t="str">
        <f>UPPER("Week "&amp;IF(ROUNDUP(DAY(tbl_raw_data[[#This Row],[Updated_date]])/7,0)=5,4,ROUNDUP(DAY(tbl_raw_data[[#This Row],[Updated_date]])/7,0)))</f>
        <v>WEEK 4</v>
      </c>
      <c r="N6246" s="57" t="str">
        <f>UPPER(VLOOKUP(tbl_raw_data[[#This Row],[Analyst]],[1]setting!$A$1:$B$15,2,0))</f>
        <v>HARDIK</v>
      </c>
      <c r="O6246" s="57" t="str">
        <f>UPPER(tbl_raw_data[[#This Row],[Outcome]])</f>
        <v>APPROVE</v>
      </c>
      <c r="P6246" s="57" t="str">
        <f>UPPER(tbl_raw_data[[#This Row],[Queue Name]])</f>
        <v>CONSUMER PRE BUREAU</v>
      </c>
      <c r="Q6246" s="57" t="str">
        <f>IF(tbl_raw_data[[#This Row],[time_taken_in_mins]]&lt;=20,"SLA_MET","SLA_NOT_MET")</f>
        <v>SLA_MET</v>
      </c>
    </row>
    <row r="6247" spans="1:17" ht="15" customHeight="1" x14ac:dyDescent="0.25">
      <c r="A6247" s="17" t="s">
        <v>420</v>
      </c>
      <c r="B6247" s="18">
        <v>45168.521192129629</v>
      </c>
      <c r="C6247" s="19">
        <v>45168.523784722223</v>
      </c>
      <c r="D6247" s="20" t="s">
        <v>13</v>
      </c>
      <c r="E6247" s="21" t="s">
        <v>41</v>
      </c>
      <c r="F6247" s="20" t="s">
        <v>18</v>
      </c>
      <c r="G6247" s="105"/>
      <c r="H62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7" s="48">
        <f>tbl_raw_data[[#This Row],[Date Actioned]]-tbl_raw_data[[#This Row],[Date Tagged]]</f>
        <v>2.5925925947376527E-3</v>
      </c>
      <c r="J6247" s="50">
        <f>HOUR(tbl_raw_data[[#This Row],[time_taken]])*60+MINUTE(tbl_raw_data[[#This Row],[time_taken]])+SECOND(tbl_raw_data[[#This Row],[time_taken]])/60</f>
        <v>3.7333333333333334</v>
      </c>
      <c r="K6247" s="54">
        <f>DATE(YEAR(tbl_raw_data[[#This Row],[Date Actioned]]), MONTH(tbl_raw_data[[#This Row],[Date Actioned]]), DAY(tbl_raw_data[[#This Row],[Date Actioned]]))</f>
        <v>45168</v>
      </c>
      <c r="L6247" s="55" t="str">
        <f>UPPER(TEXT(tbl_raw_data[[#This Row],[Updated_date]],"MMMM"))</f>
        <v>AUGUST</v>
      </c>
      <c r="M6247" s="55" t="str">
        <f>UPPER("Week "&amp;IF(ROUNDUP(DAY(tbl_raw_data[[#This Row],[Updated_date]])/7,0)=5,4,ROUNDUP(DAY(tbl_raw_data[[#This Row],[Updated_date]])/7,0)))</f>
        <v>WEEK 4</v>
      </c>
      <c r="N6247" s="57" t="str">
        <f>UPPER(VLOOKUP(tbl_raw_data[[#This Row],[Analyst]],[1]setting!$A$1:$B$15,2,0))</f>
        <v>RAJ</v>
      </c>
      <c r="O6247" s="57" t="str">
        <f>UPPER(tbl_raw_data[[#This Row],[Outcome]])</f>
        <v>APPROVE</v>
      </c>
      <c r="P6247" s="57" t="str">
        <f>UPPER(tbl_raw_data[[#This Row],[Queue Name]])</f>
        <v>CONSUMER POST BUREAU</v>
      </c>
      <c r="Q6247" s="57" t="str">
        <f>IF(tbl_raw_data[[#This Row],[time_taken_in_mins]]&lt;=20,"SLA_MET","SLA_NOT_MET")</f>
        <v>SLA_MET</v>
      </c>
    </row>
    <row r="6248" spans="1:17" ht="15" customHeight="1" x14ac:dyDescent="0.25">
      <c r="A6248" s="17" t="s">
        <v>1063</v>
      </c>
      <c r="B6248" s="18">
        <v>45168.522615740738</v>
      </c>
      <c r="C6248" s="19">
        <v>45168.526365740741</v>
      </c>
      <c r="D6248" s="20" t="s">
        <v>29</v>
      </c>
      <c r="E6248" s="21" t="s">
        <v>28</v>
      </c>
      <c r="F6248" s="20" t="s">
        <v>455</v>
      </c>
      <c r="G6248" s="105"/>
      <c r="H62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8" s="48">
        <f>tbl_raw_data[[#This Row],[Date Actioned]]-tbl_raw_data[[#This Row],[Date Tagged]]</f>
        <v>3.7500000034924597E-3</v>
      </c>
      <c r="J6248" s="50">
        <f>HOUR(tbl_raw_data[[#This Row],[time_taken]])*60+MINUTE(tbl_raw_data[[#This Row],[time_taken]])+SECOND(tbl_raw_data[[#This Row],[time_taken]])/60</f>
        <v>5.4</v>
      </c>
      <c r="K6248" s="54">
        <f>DATE(YEAR(tbl_raw_data[[#This Row],[Date Actioned]]), MONTH(tbl_raw_data[[#This Row],[Date Actioned]]), DAY(tbl_raw_data[[#This Row],[Date Actioned]]))</f>
        <v>45168</v>
      </c>
      <c r="L6248" s="55" t="str">
        <f>UPPER(TEXT(tbl_raw_data[[#This Row],[Updated_date]],"MMMM"))</f>
        <v>AUGUST</v>
      </c>
      <c r="M6248" s="55" t="str">
        <f>UPPER("Week "&amp;IF(ROUNDUP(DAY(tbl_raw_data[[#This Row],[Updated_date]])/7,0)=5,4,ROUNDUP(DAY(tbl_raw_data[[#This Row],[Updated_date]])/7,0)))</f>
        <v>WEEK 4</v>
      </c>
      <c r="N6248" s="57" t="str">
        <f>UPPER(VLOOKUP(tbl_raw_data[[#This Row],[Analyst]],[1]setting!$A$1:$B$15,2,0))</f>
        <v>ROHAN</v>
      </c>
      <c r="O6248" s="57" t="str">
        <f>UPPER(tbl_raw_data[[#This Row],[Outcome]])</f>
        <v>APPROVE</v>
      </c>
      <c r="P6248" s="57" t="str">
        <f>UPPER(tbl_raw_data[[#This Row],[Queue Name]])</f>
        <v>CONSUMER EXISTING</v>
      </c>
      <c r="Q6248" s="57" t="str">
        <f>IF(tbl_raw_data[[#This Row],[time_taken_in_mins]]&lt;=20,"SLA_MET","SLA_NOT_MET")</f>
        <v>SLA_MET</v>
      </c>
    </row>
    <row r="6249" spans="1:17" ht="15" customHeight="1" x14ac:dyDescent="0.25">
      <c r="A6249" s="17" t="s">
        <v>1961</v>
      </c>
      <c r="B6249" s="18">
        <v>45168.524861111109</v>
      </c>
      <c r="C6249" s="19">
        <v>45168.52988425926</v>
      </c>
      <c r="D6249" s="20" t="s">
        <v>29</v>
      </c>
      <c r="E6249" s="21" t="s">
        <v>28</v>
      </c>
      <c r="F6249" s="20" t="s">
        <v>55</v>
      </c>
      <c r="G6249" s="105"/>
      <c r="H62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49" s="48">
        <f>tbl_raw_data[[#This Row],[Date Actioned]]-tbl_raw_data[[#This Row],[Date Tagged]]</f>
        <v>5.02314815093996E-3</v>
      </c>
      <c r="J6249" s="50">
        <f>HOUR(tbl_raw_data[[#This Row],[time_taken]])*60+MINUTE(tbl_raw_data[[#This Row],[time_taken]])+SECOND(tbl_raw_data[[#This Row],[time_taken]])/60</f>
        <v>7.2333333333333334</v>
      </c>
      <c r="K6249" s="54">
        <f>DATE(YEAR(tbl_raw_data[[#This Row],[Date Actioned]]), MONTH(tbl_raw_data[[#This Row],[Date Actioned]]), DAY(tbl_raw_data[[#This Row],[Date Actioned]]))</f>
        <v>45168</v>
      </c>
      <c r="L6249" s="55" t="str">
        <f>UPPER(TEXT(tbl_raw_data[[#This Row],[Updated_date]],"MMMM"))</f>
        <v>AUGUST</v>
      </c>
      <c r="M6249" s="55" t="str">
        <f>UPPER("Week "&amp;IF(ROUNDUP(DAY(tbl_raw_data[[#This Row],[Updated_date]])/7,0)=5,4,ROUNDUP(DAY(tbl_raw_data[[#This Row],[Updated_date]])/7,0)))</f>
        <v>WEEK 4</v>
      </c>
      <c r="N6249" s="57" t="str">
        <f>UPPER(VLOOKUP(tbl_raw_data[[#This Row],[Analyst]],[1]setting!$A$1:$B$15,2,0))</f>
        <v>CAMERON</v>
      </c>
      <c r="O6249" s="57" t="str">
        <f>UPPER(tbl_raw_data[[#This Row],[Outcome]])</f>
        <v>APPROVE</v>
      </c>
      <c r="P6249" s="57" t="str">
        <f>UPPER(tbl_raw_data[[#This Row],[Queue Name]])</f>
        <v>CONSUMER EXISTING</v>
      </c>
      <c r="Q6249" s="57" t="str">
        <f>IF(tbl_raw_data[[#This Row],[time_taken_in_mins]]&lt;=20,"SLA_MET","SLA_NOT_MET")</f>
        <v>SLA_MET</v>
      </c>
    </row>
    <row r="6250" spans="1:17" ht="15" customHeight="1" x14ac:dyDescent="0.25">
      <c r="A6250" s="17" t="s">
        <v>4566</v>
      </c>
      <c r="B6250" s="18">
        <v>45168.531608796293</v>
      </c>
      <c r="C6250" s="19">
        <v>45168.540289351855</v>
      </c>
      <c r="D6250" s="20" t="s">
        <v>29</v>
      </c>
      <c r="E6250" s="21" t="s">
        <v>41</v>
      </c>
      <c r="F6250" s="20" t="s">
        <v>254</v>
      </c>
      <c r="G6250" s="105"/>
      <c r="H62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0" s="48">
        <f>tbl_raw_data[[#This Row],[Date Actioned]]-tbl_raw_data[[#This Row],[Date Tagged]]</f>
        <v>8.6805555620230734E-3</v>
      </c>
      <c r="J6250" s="50">
        <f>HOUR(tbl_raw_data[[#This Row],[time_taken]])*60+MINUTE(tbl_raw_data[[#This Row],[time_taken]])+SECOND(tbl_raw_data[[#This Row],[time_taken]])/60</f>
        <v>12.5</v>
      </c>
      <c r="K6250" s="54">
        <f>DATE(YEAR(tbl_raw_data[[#This Row],[Date Actioned]]), MONTH(tbl_raw_data[[#This Row],[Date Actioned]]), DAY(tbl_raw_data[[#This Row],[Date Actioned]]))</f>
        <v>45168</v>
      </c>
      <c r="L6250" s="55" t="str">
        <f>UPPER(TEXT(tbl_raw_data[[#This Row],[Updated_date]],"MMMM"))</f>
        <v>AUGUST</v>
      </c>
      <c r="M6250" s="55" t="str">
        <f>UPPER("Week "&amp;IF(ROUNDUP(DAY(tbl_raw_data[[#This Row],[Updated_date]])/7,0)=5,4,ROUNDUP(DAY(tbl_raw_data[[#This Row],[Updated_date]])/7,0)))</f>
        <v>WEEK 4</v>
      </c>
      <c r="N6250" s="57" t="str">
        <f>UPPER(VLOOKUP(tbl_raw_data[[#This Row],[Analyst]],[1]setting!$A$1:$B$15,2,0))</f>
        <v>FARDIN</v>
      </c>
      <c r="O6250" s="57" t="str">
        <f>UPPER(tbl_raw_data[[#This Row],[Outcome]])</f>
        <v>APPROVE</v>
      </c>
      <c r="P6250" s="57" t="str">
        <f>UPPER(tbl_raw_data[[#This Row],[Queue Name]])</f>
        <v>CONSUMER POST BUREAU</v>
      </c>
      <c r="Q6250" s="57" t="str">
        <f>IF(tbl_raw_data[[#This Row],[time_taken_in_mins]]&lt;=20,"SLA_MET","SLA_NOT_MET")</f>
        <v>SLA_MET</v>
      </c>
    </row>
    <row r="6251" spans="1:17" ht="15" customHeight="1" x14ac:dyDescent="0.25">
      <c r="A6251" s="17" t="s">
        <v>4181</v>
      </c>
      <c r="B6251" s="18">
        <v>45168.534884259258</v>
      </c>
      <c r="C6251" s="19">
        <v>45168.542905092596</v>
      </c>
      <c r="D6251" s="20" t="s">
        <v>13</v>
      </c>
      <c r="E6251" s="21" t="s">
        <v>41</v>
      </c>
      <c r="F6251" s="20" t="s">
        <v>455</v>
      </c>
      <c r="G6251" s="105"/>
      <c r="H62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1" s="48">
        <f>tbl_raw_data[[#This Row],[Date Actioned]]-tbl_raw_data[[#This Row],[Date Tagged]]</f>
        <v>8.0208333383779973E-3</v>
      </c>
      <c r="J6251" s="50">
        <f>HOUR(tbl_raw_data[[#This Row],[time_taken]])*60+MINUTE(tbl_raw_data[[#This Row],[time_taken]])+SECOND(tbl_raw_data[[#This Row],[time_taken]])/60</f>
        <v>11.55</v>
      </c>
      <c r="K6251" s="54">
        <f>DATE(YEAR(tbl_raw_data[[#This Row],[Date Actioned]]), MONTH(tbl_raw_data[[#This Row],[Date Actioned]]), DAY(tbl_raw_data[[#This Row],[Date Actioned]]))</f>
        <v>45168</v>
      </c>
      <c r="L6251" s="55" t="str">
        <f>UPPER(TEXT(tbl_raw_data[[#This Row],[Updated_date]],"MMMM"))</f>
        <v>AUGUST</v>
      </c>
      <c r="M6251" s="55" t="str">
        <f>UPPER("Week "&amp;IF(ROUNDUP(DAY(tbl_raw_data[[#This Row],[Updated_date]])/7,0)=5,4,ROUNDUP(DAY(tbl_raw_data[[#This Row],[Updated_date]])/7,0)))</f>
        <v>WEEK 4</v>
      </c>
      <c r="N6251" s="57" t="str">
        <f>UPPER(VLOOKUP(tbl_raw_data[[#This Row],[Analyst]],[1]setting!$A$1:$B$15,2,0))</f>
        <v>ROHAN</v>
      </c>
      <c r="O6251" s="57" t="str">
        <f>UPPER(tbl_raw_data[[#This Row],[Outcome]])</f>
        <v>APPROVE</v>
      </c>
      <c r="P6251" s="57" t="str">
        <f>UPPER(tbl_raw_data[[#This Row],[Queue Name]])</f>
        <v>CONSUMER POST BUREAU</v>
      </c>
      <c r="Q6251" s="57" t="str">
        <f>IF(tbl_raw_data[[#This Row],[time_taken_in_mins]]&lt;=20,"SLA_MET","SLA_NOT_MET")</f>
        <v>SLA_MET</v>
      </c>
    </row>
    <row r="6252" spans="1:17" ht="15" customHeight="1" x14ac:dyDescent="0.25">
      <c r="A6252" s="17" t="s">
        <v>1669</v>
      </c>
      <c r="B6252" s="18">
        <v>45168.536319444444</v>
      </c>
      <c r="C6252" s="19">
        <v>45168.540960648148</v>
      </c>
      <c r="D6252" s="20" t="s">
        <v>13</v>
      </c>
      <c r="E6252" s="21" t="s">
        <v>28</v>
      </c>
      <c r="F6252" s="20" t="s">
        <v>14</v>
      </c>
      <c r="G6252" s="105"/>
      <c r="H62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2" s="48">
        <f>tbl_raw_data[[#This Row],[Date Actioned]]-tbl_raw_data[[#This Row],[Date Tagged]]</f>
        <v>4.6412037045229226E-3</v>
      </c>
      <c r="J6252" s="50">
        <f>HOUR(tbl_raw_data[[#This Row],[time_taken]])*60+MINUTE(tbl_raw_data[[#This Row],[time_taken]])+SECOND(tbl_raw_data[[#This Row],[time_taken]])/60</f>
        <v>6.6833333333333336</v>
      </c>
      <c r="K6252" s="54">
        <f>DATE(YEAR(tbl_raw_data[[#This Row],[Date Actioned]]), MONTH(tbl_raw_data[[#This Row],[Date Actioned]]), DAY(tbl_raw_data[[#This Row],[Date Actioned]]))</f>
        <v>45168</v>
      </c>
      <c r="L6252" s="55" t="str">
        <f>UPPER(TEXT(tbl_raw_data[[#This Row],[Updated_date]],"MMMM"))</f>
        <v>AUGUST</v>
      </c>
      <c r="M6252" s="55" t="str">
        <f>UPPER("Week "&amp;IF(ROUNDUP(DAY(tbl_raw_data[[#This Row],[Updated_date]])/7,0)=5,4,ROUNDUP(DAY(tbl_raw_data[[#This Row],[Updated_date]])/7,0)))</f>
        <v>WEEK 4</v>
      </c>
      <c r="N6252" s="57" t="str">
        <f>UPPER(VLOOKUP(tbl_raw_data[[#This Row],[Analyst]],[1]setting!$A$1:$B$15,2,0))</f>
        <v>HARDIK</v>
      </c>
      <c r="O6252" s="57" t="str">
        <f>UPPER(tbl_raw_data[[#This Row],[Outcome]])</f>
        <v>APPROVE</v>
      </c>
      <c r="P6252" s="57" t="str">
        <f>UPPER(tbl_raw_data[[#This Row],[Queue Name]])</f>
        <v>CONSUMER EXISTING</v>
      </c>
      <c r="Q6252" s="57" t="str">
        <f>IF(tbl_raw_data[[#This Row],[time_taken_in_mins]]&lt;=20,"SLA_MET","SLA_NOT_MET")</f>
        <v>SLA_MET</v>
      </c>
    </row>
    <row r="6253" spans="1:17" ht="15" customHeight="1" x14ac:dyDescent="0.25">
      <c r="A6253" s="17" t="s">
        <v>5356</v>
      </c>
      <c r="B6253" s="18">
        <v>45168.536886574075</v>
      </c>
      <c r="C6253" s="19">
        <v>45168.547175925924</v>
      </c>
      <c r="D6253" s="20" t="s">
        <v>13</v>
      </c>
      <c r="E6253" s="21" t="s">
        <v>41</v>
      </c>
      <c r="F6253" s="20" t="s">
        <v>109</v>
      </c>
      <c r="G6253" s="105"/>
      <c r="H62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3" s="48">
        <f>tbl_raw_data[[#This Row],[Date Actioned]]-tbl_raw_data[[#This Row],[Date Tagged]]</f>
        <v>1.0289351848769002E-2</v>
      </c>
      <c r="J6253" s="50">
        <f>HOUR(tbl_raw_data[[#This Row],[time_taken]])*60+MINUTE(tbl_raw_data[[#This Row],[time_taken]])+SECOND(tbl_raw_data[[#This Row],[time_taken]])/60</f>
        <v>14.816666666666666</v>
      </c>
      <c r="K6253" s="54">
        <f>DATE(YEAR(tbl_raw_data[[#This Row],[Date Actioned]]), MONTH(tbl_raw_data[[#This Row],[Date Actioned]]), DAY(tbl_raw_data[[#This Row],[Date Actioned]]))</f>
        <v>45168</v>
      </c>
      <c r="L6253" s="55" t="str">
        <f>UPPER(TEXT(tbl_raw_data[[#This Row],[Updated_date]],"MMMM"))</f>
        <v>AUGUST</v>
      </c>
      <c r="M6253" s="55" t="str">
        <f>UPPER("Week "&amp;IF(ROUNDUP(DAY(tbl_raw_data[[#This Row],[Updated_date]])/7,0)=5,4,ROUNDUP(DAY(tbl_raw_data[[#This Row],[Updated_date]])/7,0)))</f>
        <v>WEEK 4</v>
      </c>
      <c r="N6253" s="57" t="str">
        <f>UPPER(VLOOKUP(tbl_raw_data[[#This Row],[Analyst]],[1]setting!$A$1:$B$15,2,0))</f>
        <v>NAVED</v>
      </c>
      <c r="O6253" s="57" t="str">
        <f>UPPER(tbl_raw_data[[#This Row],[Outcome]])</f>
        <v>APPROVE</v>
      </c>
      <c r="P6253" s="57" t="str">
        <f>UPPER(tbl_raw_data[[#This Row],[Queue Name]])</f>
        <v>CONSUMER POST BUREAU</v>
      </c>
      <c r="Q6253" s="57" t="str">
        <f>IF(tbl_raw_data[[#This Row],[time_taken_in_mins]]&lt;=20,"SLA_MET","SLA_NOT_MET")</f>
        <v>SLA_MET</v>
      </c>
    </row>
    <row r="6254" spans="1:17" ht="15" customHeight="1" x14ac:dyDescent="0.25">
      <c r="A6254" s="17" t="s">
        <v>1130</v>
      </c>
      <c r="B6254" s="18">
        <v>45168.537291666667</v>
      </c>
      <c r="C6254" s="19">
        <v>45168.54115740741</v>
      </c>
      <c r="D6254" s="20" t="s">
        <v>13</v>
      </c>
      <c r="E6254" s="21" t="s">
        <v>28</v>
      </c>
      <c r="F6254" s="20" t="s">
        <v>18</v>
      </c>
      <c r="G6254" s="105"/>
      <c r="H62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4" s="48">
        <f>tbl_raw_data[[#This Row],[Date Actioned]]-tbl_raw_data[[#This Row],[Date Tagged]]</f>
        <v>3.8657407421851531E-3</v>
      </c>
      <c r="J6254" s="50">
        <f>HOUR(tbl_raw_data[[#This Row],[time_taken]])*60+MINUTE(tbl_raw_data[[#This Row],[time_taken]])+SECOND(tbl_raw_data[[#This Row],[time_taken]])/60</f>
        <v>5.5666666666666664</v>
      </c>
      <c r="K6254" s="54">
        <f>DATE(YEAR(tbl_raw_data[[#This Row],[Date Actioned]]), MONTH(tbl_raw_data[[#This Row],[Date Actioned]]), DAY(tbl_raw_data[[#This Row],[Date Actioned]]))</f>
        <v>45168</v>
      </c>
      <c r="L6254" s="55" t="str">
        <f>UPPER(TEXT(tbl_raw_data[[#This Row],[Updated_date]],"MMMM"))</f>
        <v>AUGUST</v>
      </c>
      <c r="M6254" s="55" t="str">
        <f>UPPER("Week "&amp;IF(ROUNDUP(DAY(tbl_raw_data[[#This Row],[Updated_date]])/7,0)=5,4,ROUNDUP(DAY(tbl_raw_data[[#This Row],[Updated_date]])/7,0)))</f>
        <v>WEEK 4</v>
      </c>
      <c r="N6254" s="57" t="str">
        <f>UPPER(VLOOKUP(tbl_raw_data[[#This Row],[Analyst]],[1]setting!$A$1:$B$15,2,0))</f>
        <v>RAJ</v>
      </c>
      <c r="O6254" s="57" t="str">
        <f>UPPER(tbl_raw_data[[#This Row],[Outcome]])</f>
        <v>APPROVE</v>
      </c>
      <c r="P6254" s="57" t="str">
        <f>UPPER(tbl_raw_data[[#This Row],[Queue Name]])</f>
        <v>CONSUMER EXISTING</v>
      </c>
      <c r="Q6254" s="57" t="str">
        <f>IF(tbl_raw_data[[#This Row],[time_taken_in_mins]]&lt;=20,"SLA_MET","SLA_NOT_MET")</f>
        <v>SLA_MET</v>
      </c>
    </row>
    <row r="6255" spans="1:17" ht="15" customHeight="1" x14ac:dyDescent="0.25">
      <c r="A6255" s="17" t="s">
        <v>5595</v>
      </c>
      <c r="B6255" s="18">
        <v>45168.54</v>
      </c>
      <c r="C6255" s="19">
        <v>45168.550879629627</v>
      </c>
      <c r="D6255" s="20" t="s">
        <v>29</v>
      </c>
      <c r="E6255" s="21" t="s">
        <v>28</v>
      </c>
      <c r="F6255" s="20" t="s">
        <v>254</v>
      </c>
      <c r="G6255" s="105"/>
      <c r="H62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5" s="48">
        <f>tbl_raw_data[[#This Row],[Date Actioned]]-tbl_raw_data[[#This Row],[Date Tagged]]</f>
        <v>1.0879629626288079E-2</v>
      </c>
      <c r="J6255" s="50">
        <f>HOUR(tbl_raw_data[[#This Row],[time_taken]])*60+MINUTE(tbl_raw_data[[#This Row],[time_taken]])+SECOND(tbl_raw_data[[#This Row],[time_taken]])/60</f>
        <v>15.666666666666666</v>
      </c>
      <c r="K6255" s="54">
        <f>DATE(YEAR(tbl_raw_data[[#This Row],[Date Actioned]]), MONTH(tbl_raw_data[[#This Row],[Date Actioned]]), DAY(tbl_raw_data[[#This Row],[Date Actioned]]))</f>
        <v>45168</v>
      </c>
      <c r="L6255" s="55" t="str">
        <f>UPPER(TEXT(tbl_raw_data[[#This Row],[Updated_date]],"MMMM"))</f>
        <v>AUGUST</v>
      </c>
      <c r="M6255" s="55" t="str">
        <f>UPPER("Week "&amp;IF(ROUNDUP(DAY(tbl_raw_data[[#This Row],[Updated_date]])/7,0)=5,4,ROUNDUP(DAY(tbl_raw_data[[#This Row],[Updated_date]])/7,0)))</f>
        <v>WEEK 4</v>
      </c>
      <c r="N6255" s="57" t="str">
        <f>UPPER(VLOOKUP(tbl_raw_data[[#This Row],[Analyst]],[1]setting!$A$1:$B$15,2,0))</f>
        <v>FARDIN</v>
      </c>
      <c r="O6255" s="57" t="str">
        <f>UPPER(tbl_raw_data[[#This Row],[Outcome]])</f>
        <v>APPROVE</v>
      </c>
      <c r="P6255" s="57" t="str">
        <f>UPPER(tbl_raw_data[[#This Row],[Queue Name]])</f>
        <v>CONSUMER EXISTING</v>
      </c>
      <c r="Q6255" s="57" t="str">
        <f>IF(tbl_raw_data[[#This Row],[time_taken_in_mins]]&lt;=20,"SLA_MET","SLA_NOT_MET")</f>
        <v>SLA_MET</v>
      </c>
    </row>
    <row r="6256" spans="1:17" ht="15" customHeight="1" x14ac:dyDescent="0.25">
      <c r="A6256" s="17" t="s">
        <v>7145</v>
      </c>
      <c r="B6256" s="18">
        <v>45168.541064814817</v>
      </c>
      <c r="C6256" s="19">
        <v>45168.562789351854</v>
      </c>
      <c r="D6256" s="20" t="s">
        <v>29</v>
      </c>
      <c r="E6256" s="21" t="s">
        <v>28</v>
      </c>
      <c r="F6256" s="20" t="s">
        <v>254</v>
      </c>
      <c r="G6256" s="105"/>
      <c r="H62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6" s="48">
        <f>tbl_raw_data[[#This Row],[Date Actioned]]-tbl_raw_data[[#This Row],[Date Tagged]]</f>
        <v>2.1724537036789116E-2</v>
      </c>
      <c r="J6256" s="50">
        <f>HOUR(tbl_raw_data[[#This Row],[time_taken]])*60+MINUTE(tbl_raw_data[[#This Row],[time_taken]])+SECOND(tbl_raw_data[[#This Row],[time_taken]])/60</f>
        <v>31.283333333333335</v>
      </c>
      <c r="K6256" s="54">
        <f>DATE(YEAR(tbl_raw_data[[#This Row],[Date Actioned]]), MONTH(tbl_raw_data[[#This Row],[Date Actioned]]), DAY(tbl_raw_data[[#This Row],[Date Actioned]]))</f>
        <v>45168</v>
      </c>
      <c r="L6256" s="55" t="str">
        <f>UPPER(TEXT(tbl_raw_data[[#This Row],[Updated_date]],"MMMM"))</f>
        <v>AUGUST</v>
      </c>
      <c r="M6256" s="55" t="str">
        <f>UPPER("Week "&amp;IF(ROUNDUP(DAY(tbl_raw_data[[#This Row],[Updated_date]])/7,0)=5,4,ROUNDUP(DAY(tbl_raw_data[[#This Row],[Updated_date]])/7,0)))</f>
        <v>WEEK 4</v>
      </c>
      <c r="N6256" s="57" t="str">
        <f>UPPER(VLOOKUP(tbl_raw_data[[#This Row],[Analyst]],[1]setting!$A$1:$B$15,2,0))</f>
        <v>FARDIN</v>
      </c>
      <c r="O6256" s="57" t="str">
        <f>UPPER(tbl_raw_data[[#This Row],[Outcome]])</f>
        <v>APPROVE</v>
      </c>
      <c r="P6256" s="57" t="str">
        <f>UPPER(tbl_raw_data[[#This Row],[Queue Name]])</f>
        <v>CONSUMER EXISTING</v>
      </c>
      <c r="Q6256" s="57" t="str">
        <f>IF(tbl_raw_data[[#This Row],[time_taken_in_mins]]&lt;=20,"SLA_MET","SLA_NOT_MET")</f>
        <v>SLA_NOT_MET</v>
      </c>
    </row>
    <row r="6257" spans="1:17" ht="15" customHeight="1" x14ac:dyDescent="0.25">
      <c r="A6257" s="17" t="s">
        <v>7166</v>
      </c>
      <c r="B6257" s="18">
        <v>45168.541712962964</v>
      </c>
      <c r="C6257" s="19">
        <v>45168.564155092594</v>
      </c>
      <c r="D6257" s="20" t="s">
        <v>13</v>
      </c>
      <c r="E6257" s="21" t="s">
        <v>41</v>
      </c>
      <c r="F6257" s="20" t="s">
        <v>455</v>
      </c>
      <c r="G6257" s="105"/>
      <c r="H62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57" s="48">
        <f>tbl_raw_data[[#This Row],[Date Actioned]]-tbl_raw_data[[#This Row],[Date Tagged]]</f>
        <v>2.2442129629780538E-2</v>
      </c>
      <c r="J6257" s="50">
        <f>HOUR(tbl_raw_data[[#This Row],[time_taken]])*60+MINUTE(tbl_raw_data[[#This Row],[time_taken]])+SECOND(tbl_raw_data[[#This Row],[time_taken]])/60</f>
        <v>32.31666666666667</v>
      </c>
      <c r="K6257" s="54">
        <f>DATE(YEAR(tbl_raw_data[[#This Row],[Date Actioned]]), MONTH(tbl_raw_data[[#This Row],[Date Actioned]]), DAY(tbl_raw_data[[#This Row],[Date Actioned]]))</f>
        <v>45168</v>
      </c>
      <c r="L6257" s="55" t="str">
        <f>UPPER(TEXT(tbl_raw_data[[#This Row],[Updated_date]],"MMMM"))</f>
        <v>AUGUST</v>
      </c>
      <c r="M6257" s="55" t="str">
        <f>UPPER("Week "&amp;IF(ROUNDUP(DAY(tbl_raw_data[[#This Row],[Updated_date]])/7,0)=5,4,ROUNDUP(DAY(tbl_raw_data[[#This Row],[Updated_date]])/7,0)))</f>
        <v>WEEK 4</v>
      </c>
      <c r="N6257" s="57" t="str">
        <f>UPPER(VLOOKUP(tbl_raw_data[[#This Row],[Analyst]],[1]setting!$A$1:$B$15,2,0))</f>
        <v>ROHAN</v>
      </c>
      <c r="O6257" s="57" t="str">
        <f>UPPER(tbl_raw_data[[#This Row],[Outcome]])</f>
        <v>APPROVE</v>
      </c>
      <c r="P6257" s="57" t="str">
        <f>UPPER(tbl_raw_data[[#This Row],[Queue Name]])</f>
        <v>CONSUMER POST BUREAU</v>
      </c>
      <c r="Q6257" s="57" t="str">
        <f>IF(tbl_raw_data[[#This Row],[time_taken_in_mins]]&lt;=20,"SLA_MET","SLA_NOT_MET")</f>
        <v>SLA_NOT_MET</v>
      </c>
    </row>
    <row r="6258" spans="1:17" ht="15" customHeight="1" x14ac:dyDescent="0.25">
      <c r="A6258" s="17" t="s">
        <v>5106</v>
      </c>
      <c r="B6258" s="18">
        <v>45168.54519675926</v>
      </c>
      <c r="C6258" s="19">
        <v>45168.554976851854</v>
      </c>
      <c r="D6258" s="20" t="s">
        <v>13</v>
      </c>
      <c r="E6258" s="21" t="s">
        <v>9</v>
      </c>
      <c r="F6258" s="20" t="s">
        <v>14</v>
      </c>
      <c r="G6258" s="105" t="s">
        <v>29</v>
      </c>
      <c r="H62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58" s="48">
        <f>tbl_raw_data[[#This Row],[Date Actioned]]-tbl_raw_data[[#This Row],[Date Tagged]]</f>
        <v>9.7800925941555761E-3</v>
      </c>
      <c r="J6258" s="50">
        <f>HOUR(tbl_raw_data[[#This Row],[time_taken]])*60+MINUTE(tbl_raw_data[[#This Row],[time_taken]])+SECOND(tbl_raw_data[[#This Row],[time_taken]])/60</f>
        <v>14.083333333333334</v>
      </c>
      <c r="K6258" s="54">
        <f>DATE(YEAR(tbl_raw_data[[#This Row],[Date Actioned]]), MONTH(tbl_raw_data[[#This Row],[Date Actioned]]), DAY(tbl_raw_data[[#This Row],[Date Actioned]]))</f>
        <v>45168</v>
      </c>
      <c r="L6258" s="55" t="str">
        <f>UPPER(TEXT(tbl_raw_data[[#This Row],[Updated_date]],"MMMM"))</f>
        <v>AUGUST</v>
      </c>
      <c r="M6258" s="55" t="str">
        <f>UPPER("Week "&amp;IF(ROUNDUP(DAY(tbl_raw_data[[#This Row],[Updated_date]])/7,0)=5,4,ROUNDUP(DAY(tbl_raw_data[[#This Row],[Updated_date]])/7,0)))</f>
        <v>WEEK 4</v>
      </c>
      <c r="N6258" s="57" t="str">
        <f>UPPER(VLOOKUP(tbl_raw_data[[#This Row],[Analyst]],[1]setting!$A$1:$B$15,2,0))</f>
        <v>HARDIK</v>
      </c>
      <c r="O6258" s="57" t="str">
        <f>UPPER(tbl_raw_data[[#This Row],[Outcome]])</f>
        <v>APPROVE</v>
      </c>
      <c r="P6258" s="57" t="str">
        <f>UPPER(tbl_raw_data[[#This Row],[Queue Name]])</f>
        <v>CONSUMER PRE BUREAU</v>
      </c>
      <c r="Q6258" s="57" t="str">
        <f>IF(tbl_raw_data[[#This Row],[time_taken_in_mins]]&lt;=20,"SLA_MET","SLA_NOT_MET")</f>
        <v>SLA_MET</v>
      </c>
    </row>
    <row r="6259" spans="1:17" ht="15" customHeight="1" x14ac:dyDescent="0.25">
      <c r="A6259" s="17" t="s">
        <v>949</v>
      </c>
      <c r="B6259" s="18">
        <v>45168.545601851853</v>
      </c>
      <c r="C6259" s="19">
        <v>45168.549189814818</v>
      </c>
      <c r="D6259" s="20" t="s">
        <v>13</v>
      </c>
      <c r="E6259" s="21" t="s">
        <v>28</v>
      </c>
      <c r="F6259" s="20" t="s">
        <v>18</v>
      </c>
      <c r="G6259" s="105" t="s">
        <v>29</v>
      </c>
      <c r="H62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59" s="48">
        <f>tbl_raw_data[[#This Row],[Date Actioned]]-tbl_raw_data[[#This Row],[Date Tagged]]</f>
        <v>3.5879629649571143E-3</v>
      </c>
      <c r="J6259" s="50">
        <f>HOUR(tbl_raw_data[[#This Row],[time_taken]])*60+MINUTE(tbl_raw_data[[#This Row],[time_taken]])+SECOND(tbl_raw_data[[#This Row],[time_taken]])/60</f>
        <v>5.166666666666667</v>
      </c>
      <c r="K6259" s="54">
        <f>DATE(YEAR(tbl_raw_data[[#This Row],[Date Actioned]]), MONTH(tbl_raw_data[[#This Row],[Date Actioned]]), DAY(tbl_raw_data[[#This Row],[Date Actioned]]))</f>
        <v>45168</v>
      </c>
      <c r="L6259" s="55" t="str">
        <f>UPPER(TEXT(tbl_raw_data[[#This Row],[Updated_date]],"MMMM"))</f>
        <v>AUGUST</v>
      </c>
      <c r="M6259" s="55" t="str">
        <f>UPPER("Week "&amp;IF(ROUNDUP(DAY(tbl_raw_data[[#This Row],[Updated_date]])/7,0)=5,4,ROUNDUP(DAY(tbl_raw_data[[#This Row],[Updated_date]])/7,0)))</f>
        <v>WEEK 4</v>
      </c>
      <c r="N6259" s="57" t="str">
        <f>UPPER(VLOOKUP(tbl_raw_data[[#This Row],[Analyst]],[1]setting!$A$1:$B$15,2,0))</f>
        <v>RAJ</v>
      </c>
      <c r="O6259" s="57" t="str">
        <f>UPPER(tbl_raw_data[[#This Row],[Outcome]])</f>
        <v>APPROVE</v>
      </c>
      <c r="P6259" s="57" t="str">
        <f>UPPER(tbl_raw_data[[#This Row],[Queue Name]])</f>
        <v>CONSUMER EXISTING</v>
      </c>
      <c r="Q6259" s="57" t="str">
        <f>IF(tbl_raw_data[[#This Row],[time_taken_in_mins]]&lt;=20,"SLA_MET","SLA_NOT_MET")</f>
        <v>SLA_MET</v>
      </c>
    </row>
    <row r="6260" spans="1:17" ht="15" customHeight="1" x14ac:dyDescent="0.25">
      <c r="A6260" s="17" t="s">
        <v>3475</v>
      </c>
      <c r="B6260" s="18">
        <v>45168.545902777776</v>
      </c>
      <c r="C6260" s="19">
        <v>45168.552905092591</v>
      </c>
      <c r="D6260" s="20" t="s">
        <v>13</v>
      </c>
      <c r="E6260" s="21" t="s">
        <v>9</v>
      </c>
      <c r="F6260" s="20" t="s">
        <v>42</v>
      </c>
      <c r="G6260" s="105"/>
      <c r="H62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0" s="48">
        <f>tbl_raw_data[[#This Row],[Date Actioned]]-tbl_raw_data[[#This Row],[Date Tagged]]</f>
        <v>7.0023148145992309E-3</v>
      </c>
      <c r="J6260" s="50">
        <f>HOUR(tbl_raw_data[[#This Row],[time_taken]])*60+MINUTE(tbl_raw_data[[#This Row],[time_taken]])+SECOND(tbl_raw_data[[#This Row],[time_taken]])/60</f>
        <v>10.083333333333334</v>
      </c>
      <c r="K6260" s="54">
        <f>DATE(YEAR(tbl_raw_data[[#This Row],[Date Actioned]]), MONTH(tbl_raw_data[[#This Row],[Date Actioned]]), DAY(tbl_raw_data[[#This Row],[Date Actioned]]))</f>
        <v>45168</v>
      </c>
      <c r="L6260" s="55" t="str">
        <f>UPPER(TEXT(tbl_raw_data[[#This Row],[Updated_date]],"MMMM"))</f>
        <v>AUGUST</v>
      </c>
      <c r="M6260" s="55" t="str">
        <f>UPPER("Week "&amp;IF(ROUNDUP(DAY(tbl_raw_data[[#This Row],[Updated_date]])/7,0)=5,4,ROUNDUP(DAY(tbl_raw_data[[#This Row],[Updated_date]])/7,0)))</f>
        <v>WEEK 4</v>
      </c>
      <c r="N6260" s="57" t="str">
        <f>UPPER(VLOOKUP(tbl_raw_data[[#This Row],[Analyst]],[1]setting!$A$1:$B$15,2,0))</f>
        <v>NITESH</v>
      </c>
      <c r="O6260" s="57" t="str">
        <f>UPPER(tbl_raw_data[[#This Row],[Outcome]])</f>
        <v>APPROVE</v>
      </c>
      <c r="P6260" s="57" t="str">
        <f>UPPER(tbl_raw_data[[#This Row],[Queue Name]])</f>
        <v>CONSUMER PRE BUREAU</v>
      </c>
      <c r="Q6260" s="57" t="str">
        <f>IF(tbl_raw_data[[#This Row],[time_taken_in_mins]]&lt;=20,"SLA_MET","SLA_NOT_MET")</f>
        <v>SLA_MET</v>
      </c>
    </row>
    <row r="6261" spans="1:17" ht="15" customHeight="1" x14ac:dyDescent="0.25">
      <c r="A6261" s="17" t="s">
        <v>4314</v>
      </c>
      <c r="B6261" s="18">
        <v>45168.546365740738</v>
      </c>
      <c r="C6261" s="19">
        <v>45168.554594907408</v>
      </c>
      <c r="D6261" s="20" t="s">
        <v>13</v>
      </c>
      <c r="E6261" s="21" t="s">
        <v>9</v>
      </c>
      <c r="F6261" s="20" t="s">
        <v>109</v>
      </c>
      <c r="G6261" s="105" t="s">
        <v>29</v>
      </c>
      <c r="H62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1" s="48">
        <f>tbl_raw_data[[#This Row],[Date Actioned]]-tbl_raw_data[[#This Row],[Date Tagged]]</f>
        <v>8.2291666694800369E-3</v>
      </c>
      <c r="J6261" s="50">
        <f>HOUR(tbl_raw_data[[#This Row],[time_taken]])*60+MINUTE(tbl_raw_data[[#This Row],[time_taken]])+SECOND(tbl_raw_data[[#This Row],[time_taken]])/60</f>
        <v>11.85</v>
      </c>
      <c r="K6261" s="54">
        <f>DATE(YEAR(tbl_raw_data[[#This Row],[Date Actioned]]), MONTH(tbl_raw_data[[#This Row],[Date Actioned]]), DAY(tbl_raw_data[[#This Row],[Date Actioned]]))</f>
        <v>45168</v>
      </c>
      <c r="L6261" s="55" t="str">
        <f>UPPER(TEXT(tbl_raw_data[[#This Row],[Updated_date]],"MMMM"))</f>
        <v>AUGUST</v>
      </c>
      <c r="M6261" s="55" t="str">
        <f>UPPER("Week "&amp;IF(ROUNDUP(DAY(tbl_raw_data[[#This Row],[Updated_date]])/7,0)=5,4,ROUNDUP(DAY(tbl_raw_data[[#This Row],[Updated_date]])/7,0)))</f>
        <v>WEEK 4</v>
      </c>
      <c r="N6261" s="57" t="str">
        <f>UPPER(VLOOKUP(tbl_raw_data[[#This Row],[Analyst]],[1]setting!$A$1:$B$15,2,0))</f>
        <v>NAVED</v>
      </c>
      <c r="O6261" s="57" t="str">
        <f>UPPER(tbl_raw_data[[#This Row],[Outcome]])</f>
        <v>APPROVE</v>
      </c>
      <c r="P6261" s="57" t="str">
        <f>UPPER(tbl_raw_data[[#This Row],[Queue Name]])</f>
        <v>CONSUMER PRE BUREAU</v>
      </c>
      <c r="Q6261" s="57" t="str">
        <f>IF(tbl_raw_data[[#This Row],[time_taken_in_mins]]&lt;=20,"SLA_MET","SLA_NOT_MET")</f>
        <v>SLA_MET</v>
      </c>
    </row>
    <row r="6262" spans="1:17" ht="15" customHeight="1" x14ac:dyDescent="0.25">
      <c r="A6262" s="17" t="s">
        <v>4397</v>
      </c>
      <c r="B6262" s="18">
        <v>45168.546412037038</v>
      </c>
      <c r="C6262" s="19">
        <v>45168.554780092592</v>
      </c>
      <c r="D6262" s="20" t="s">
        <v>13</v>
      </c>
      <c r="E6262" s="21" t="s">
        <v>28</v>
      </c>
      <c r="F6262" s="20" t="s">
        <v>168</v>
      </c>
      <c r="G6262" s="105" t="s">
        <v>29</v>
      </c>
      <c r="H62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2" s="48">
        <f>tbl_raw_data[[#This Row],[Date Actioned]]-tbl_raw_data[[#This Row],[Date Tagged]]</f>
        <v>8.3680555544560775E-3</v>
      </c>
      <c r="J6262" s="50">
        <f>HOUR(tbl_raw_data[[#This Row],[time_taken]])*60+MINUTE(tbl_raw_data[[#This Row],[time_taken]])+SECOND(tbl_raw_data[[#This Row],[time_taken]])/60</f>
        <v>12.05</v>
      </c>
      <c r="K6262" s="54">
        <f>DATE(YEAR(tbl_raw_data[[#This Row],[Date Actioned]]), MONTH(tbl_raw_data[[#This Row],[Date Actioned]]), DAY(tbl_raw_data[[#This Row],[Date Actioned]]))</f>
        <v>45168</v>
      </c>
      <c r="L6262" s="55" t="str">
        <f>UPPER(TEXT(tbl_raw_data[[#This Row],[Updated_date]],"MMMM"))</f>
        <v>AUGUST</v>
      </c>
      <c r="M6262" s="55" t="str">
        <f>UPPER("Week "&amp;IF(ROUNDUP(DAY(tbl_raw_data[[#This Row],[Updated_date]])/7,0)=5,4,ROUNDUP(DAY(tbl_raw_data[[#This Row],[Updated_date]])/7,0)))</f>
        <v>WEEK 4</v>
      </c>
      <c r="N6262" s="57" t="str">
        <f>UPPER(VLOOKUP(tbl_raw_data[[#This Row],[Analyst]],[1]setting!$A$1:$B$15,2,0))</f>
        <v>MERCEDES</v>
      </c>
      <c r="O6262" s="57" t="str">
        <f>UPPER(tbl_raw_data[[#This Row],[Outcome]])</f>
        <v>APPROVE</v>
      </c>
      <c r="P6262" s="57" t="str">
        <f>UPPER(tbl_raw_data[[#This Row],[Queue Name]])</f>
        <v>CONSUMER EXISTING</v>
      </c>
      <c r="Q6262" s="57" t="str">
        <f>IF(tbl_raw_data[[#This Row],[time_taken_in_mins]]&lt;=20,"SLA_MET","SLA_NOT_MET")</f>
        <v>SLA_MET</v>
      </c>
    </row>
    <row r="6263" spans="1:17" ht="15" customHeight="1" x14ac:dyDescent="0.25">
      <c r="A6263" s="17" t="s">
        <v>6962</v>
      </c>
      <c r="B6263" s="18">
        <v>45168.547083333331</v>
      </c>
      <c r="C6263" s="19">
        <v>45168.564826388887</v>
      </c>
      <c r="D6263" s="20" t="s">
        <v>29</v>
      </c>
      <c r="E6263" s="21" t="s">
        <v>28</v>
      </c>
      <c r="F6263" s="20" t="s">
        <v>168</v>
      </c>
      <c r="G6263" s="105"/>
      <c r="H62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3" s="48">
        <f>tbl_raw_data[[#This Row],[Date Actioned]]-tbl_raw_data[[#This Row],[Date Tagged]]</f>
        <v>1.7743055555911269E-2</v>
      </c>
      <c r="J6263" s="50">
        <f>HOUR(tbl_raw_data[[#This Row],[time_taken]])*60+MINUTE(tbl_raw_data[[#This Row],[time_taken]])+SECOND(tbl_raw_data[[#This Row],[time_taken]])/60</f>
        <v>25.55</v>
      </c>
      <c r="K6263" s="54">
        <f>DATE(YEAR(tbl_raw_data[[#This Row],[Date Actioned]]), MONTH(tbl_raw_data[[#This Row],[Date Actioned]]), DAY(tbl_raw_data[[#This Row],[Date Actioned]]))</f>
        <v>45168</v>
      </c>
      <c r="L6263" s="55" t="str">
        <f>UPPER(TEXT(tbl_raw_data[[#This Row],[Updated_date]],"MMMM"))</f>
        <v>AUGUST</v>
      </c>
      <c r="M6263" s="55" t="str">
        <f>UPPER("Week "&amp;IF(ROUNDUP(DAY(tbl_raw_data[[#This Row],[Updated_date]])/7,0)=5,4,ROUNDUP(DAY(tbl_raw_data[[#This Row],[Updated_date]])/7,0)))</f>
        <v>WEEK 4</v>
      </c>
      <c r="N6263" s="57" t="str">
        <f>UPPER(VLOOKUP(tbl_raw_data[[#This Row],[Analyst]],[1]setting!$A$1:$B$15,2,0))</f>
        <v>MERCEDES</v>
      </c>
      <c r="O6263" s="57" t="str">
        <f>UPPER(tbl_raw_data[[#This Row],[Outcome]])</f>
        <v>APPROVE</v>
      </c>
      <c r="P6263" s="57" t="str">
        <f>UPPER(tbl_raw_data[[#This Row],[Queue Name]])</f>
        <v>CONSUMER EXISTING</v>
      </c>
      <c r="Q6263" s="57" t="str">
        <f>IF(tbl_raw_data[[#This Row],[time_taken_in_mins]]&lt;=20,"SLA_MET","SLA_NOT_MET")</f>
        <v>SLA_NOT_MET</v>
      </c>
    </row>
    <row r="6264" spans="1:17" ht="15" customHeight="1" x14ac:dyDescent="0.25">
      <c r="A6264" s="17" t="s">
        <v>3877</v>
      </c>
      <c r="B6264" s="18">
        <v>45168.550312500003</v>
      </c>
      <c r="C6264" s="19">
        <v>45168.557847222219</v>
      </c>
      <c r="D6264" s="20" t="s">
        <v>13</v>
      </c>
      <c r="E6264" s="21" t="s">
        <v>9</v>
      </c>
      <c r="F6264" s="20" t="s">
        <v>18</v>
      </c>
      <c r="G6264" s="105" t="s">
        <v>21</v>
      </c>
      <c r="H62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4" s="48">
        <f>tbl_raw_data[[#This Row],[Date Actioned]]-tbl_raw_data[[#This Row],[Date Tagged]]</f>
        <v>7.5347222154960036E-3</v>
      </c>
      <c r="J6264" s="50">
        <f>HOUR(tbl_raw_data[[#This Row],[time_taken]])*60+MINUTE(tbl_raw_data[[#This Row],[time_taken]])+SECOND(tbl_raw_data[[#This Row],[time_taken]])/60</f>
        <v>10.85</v>
      </c>
      <c r="K6264" s="54">
        <f>DATE(YEAR(tbl_raw_data[[#This Row],[Date Actioned]]), MONTH(tbl_raw_data[[#This Row],[Date Actioned]]), DAY(tbl_raw_data[[#This Row],[Date Actioned]]))</f>
        <v>45168</v>
      </c>
      <c r="L6264" s="55" t="str">
        <f>UPPER(TEXT(tbl_raw_data[[#This Row],[Updated_date]],"MMMM"))</f>
        <v>AUGUST</v>
      </c>
      <c r="M6264" s="55" t="str">
        <f>UPPER("Week "&amp;IF(ROUNDUP(DAY(tbl_raw_data[[#This Row],[Updated_date]])/7,0)=5,4,ROUNDUP(DAY(tbl_raw_data[[#This Row],[Updated_date]])/7,0)))</f>
        <v>WEEK 4</v>
      </c>
      <c r="N6264" s="57" t="str">
        <f>UPPER(VLOOKUP(tbl_raw_data[[#This Row],[Analyst]],[1]setting!$A$1:$B$15,2,0))</f>
        <v>RAJ</v>
      </c>
      <c r="O6264" s="57" t="str">
        <f>UPPER(tbl_raw_data[[#This Row],[Outcome]])</f>
        <v>APPROVE</v>
      </c>
      <c r="P6264" s="57" t="str">
        <f>UPPER(tbl_raw_data[[#This Row],[Queue Name]])</f>
        <v>CONSUMER PRE BUREAU</v>
      </c>
      <c r="Q6264" s="57" t="str">
        <f>IF(tbl_raw_data[[#This Row],[time_taken_in_mins]]&lt;=20,"SLA_MET","SLA_NOT_MET")</f>
        <v>SLA_MET</v>
      </c>
    </row>
    <row r="6265" spans="1:17" ht="15" customHeight="1" x14ac:dyDescent="0.25">
      <c r="A6265" s="17" t="s">
        <v>5571</v>
      </c>
      <c r="B6265" s="18">
        <v>45168.550312500003</v>
      </c>
      <c r="C6265" s="19">
        <v>45168.561122685183</v>
      </c>
      <c r="D6265" s="20" t="s">
        <v>13</v>
      </c>
      <c r="E6265" s="21" t="s">
        <v>28</v>
      </c>
      <c r="F6265" s="20" t="s">
        <v>42</v>
      </c>
      <c r="G6265" s="105"/>
      <c r="H62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5" s="48">
        <f>tbl_raw_data[[#This Row],[Date Actioned]]-tbl_raw_data[[#This Row],[Date Tagged]]</f>
        <v>1.081018518016208E-2</v>
      </c>
      <c r="J6265" s="50">
        <f>HOUR(tbl_raw_data[[#This Row],[time_taken]])*60+MINUTE(tbl_raw_data[[#This Row],[time_taken]])+SECOND(tbl_raw_data[[#This Row],[time_taken]])/60</f>
        <v>15.566666666666666</v>
      </c>
      <c r="K6265" s="54">
        <f>DATE(YEAR(tbl_raw_data[[#This Row],[Date Actioned]]), MONTH(tbl_raw_data[[#This Row],[Date Actioned]]), DAY(tbl_raw_data[[#This Row],[Date Actioned]]))</f>
        <v>45168</v>
      </c>
      <c r="L6265" s="55" t="str">
        <f>UPPER(TEXT(tbl_raw_data[[#This Row],[Updated_date]],"MMMM"))</f>
        <v>AUGUST</v>
      </c>
      <c r="M6265" s="55" t="str">
        <f>UPPER("Week "&amp;IF(ROUNDUP(DAY(tbl_raw_data[[#This Row],[Updated_date]])/7,0)=5,4,ROUNDUP(DAY(tbl_raw_data[[#This Row],[Updated_date]])/7,0)))</f>
        <v>WEEK 4</v>
      </c>
      <c r="N6265" s="57" t="str">
        <f>UPPER(VLOOKUP(tbl_raw_data[[#This Row],[Analyst]],[1]setting!$A$1:$B$15,2,0))</f>
        <v>NITESH</v>
      </c>
      <c r="O6265" s="57" t="str">
        <f>UPPER(tbl_raw_data[[#This Row],[Outcome]])</f>
        <v>APPROVE</v>
      </c>
      <c r="P6265" s="57" t="str">
        <f>UPPER(tbl_raw_data[[#This Row],[Queue Name]])</f>
        <v>CONSUMER EXISTING</v>
      </c>
      <c r="Q6265" s="57" t="str">
        <f>IF(tbl_raw_data[[#This Row],[time_taken_in_mins]]&lt;=20,"SLA_MET","SLA_NOT_MET")</f>
        <v>SLA_MET</v>
      </c>
    </row>
    <row r="6266" spans="1:17" ht="15" customHeight="1" x14ac:dyDescent="0.25">
      <c r="A6266" s="17" t="s">
        <v>4062</v>
      </c>
      <c r="B6266" s="18">
        <v>45168.55263888889</v>
      </c>
      <c r="C6266" s="19">
        <v>45168.56045138889</v>
      </c>
      <c r="D6266" s="20" t="s">
        <v>13</v>
      </c>
      <c r="E6266" s="21" t="s">
        <v>41</v>
      </c>
      <c r="F6266" s="20" t="s">
        <v>109</v>
      </c>
      <c r="G6266" s="105" t="s">
        <v>29</v>
      </c>
      <c r="H62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6" s="48">
        <f>tbl_raw_data[[#This Row],[Date Actioned]]-tbl_raw_data[[#This Row],[Date Tagged]]</f>
        <v>7.8125E-3</v>
      </c>
      <c r="J6266" s="50">
        <f>HOUR(tbl_raw_data[[#This Row],[time_taken]])*60+MINUTE(tbl_raw_data[[#This Row],[time_taken]])+SECOND(tbl_raw_data[[#This Row],[time_taken]])/60</f>
        <v>11.25</v>
      </c>
      <c r="K6266" s="54">
        <f>DATE(YEAR(tbl_raw_data[[#This Row],[Date Actioned]]), MONTH(tbl_raw_data[[#This Row],[Date Actioned]]), DAY(tbl_raw_data[[#This Row],[Date Actioned]]))</f>
        <v>45168</v>
      </c>
      <c r="L6266" s="55" t="str">
        <f>UPPER(TEXT(tbl_raw_data[[#This Row],[Updated_date]],"MMMM"))</f>
        <v>AUGUST</v>
      </c>
      <c r="M6266" s="55" t="str">
        <f>UPPER("Week "&amp;IF(ROUNDUP(DAY(tbl_raw_data[[#This Row],[Updated_date]])/7,0)=5,4,ROUNDUP(DAY(tbl_raw_data[[#This Row],[Updated_date]])/7,0)))</f>
        <v>WEEK 4</v>
      </c>
      <c r="N6266" s="57" t="str">
        <f>UPPER(VLOOKUP(tbl_raw_data[[#This Row],[Analyst]],[1]setting!$A$1:$B$15,2,0))</f>
        <v>NAVED</v>
      </c>
      <c r="O6266" s="57" t="str">
        <f>UPPER(tbl_raw_data[[#This Row],[Outcome]])</f>
        <v>APPROVE</v>
      </c>
      <c r="P6266" s="57" t="str">
        <f>UPPER(tbl_raw_data[[#This Row],[Queue Name]])</f>
        <v>CONSUMER POST BUREAU</v>
      </c>
      <c r="Q6266" s="57" t="str">
        <f>IF(tbl_raw_data[[#This Row],[time_taken_in_mins]]&lt;=20,"SLA_MET","SLA_NOT_MET")</f>
        <v>SLA_MET</v>
      </c>
    </row>
    <row r="6267" spans="1:17" ht="15" customHeight="1" x14ac:dyDescent="0.25">
      <c r="A6267" s="17" t="s">
        <v>2492</v>
      </c>
      <c r="B6267" s="18">
        <v>45168.553935185184</v>
      </c>
      <c r="C6267" s="19">
        <v>45168.559618055559</v>
      </c>
      <c r="D6267" s="20" t="s">
        <v>13</v>
      </c>
      <c r="E6267" s="21" t="s">
        <v>28</v>
      </c>
      <c r="F6267" s="20" t="s">
        <v>168</v>
      </c>
      <c r="G6267" s="105" t="s">
        <v>29</v>
      </c>
      <c r="H62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67" s="48">
        <f>tbl_raw_data[[#This Row],[Date Actioned]]-tbl_raw_data[[#This Row],[Date Tagged]]</f>
        <v>5.6828703745850362E-3</v>
      </c>
      <c r="J6267" s="50">
        <f>HOUR(tbl_raw_data[[#This Row],[time_taken]])*60+MINUTE(tbl_raw_data[[#This Row],[time_taken]])+SECOND(tbl_raw_data[[#This Row],[time_taken]])/60</f>
        <v>8.1833333333333336</v>
      </c>
      <c r="K6267" s="54">
        <f>DATE(YEAR(tbl_raw_data[[#This Row],[Date Actioned]]), MONTH(tbl_raw_data[[#This Row],[Date Actioned]]), DAY(tbl_raw_data[[#This Row],[Date Actioned]]))</f>
        <v>45168</v>
      </c>
      <c r="L6267" s="55" t="str">
        <f>UPPER(TEXT(tbl_raw_data[[#This Row],[Updated_date]],"MMMM"))</f>
        <v>AUGUST</v>
      </c>
      <c r="M6267" s="55" t="str">
        <f>UPPER("Week "&amp;IF(ROUNDUP(DAY(tbl_raw_data[[#This Row],[Updated_date]])/7,0)=5,4,ROUNDUP(DAY(tbl_raw_data[[#This Row],[Updated_date]])/7,0)))</f>
        <v>WEEK 4</v>
      </c>
      <c r="N6267" s="57" t="str">
        <f>UPPER(VLOOKUP(tbl_raw_data[[#This Row],[Analyst]],[1]setting!$A$1:$B$15,2,0))</f>
        <v>MERCEDES</v>
      </c>
      <c r="O6267" s="57" t="str">
        <f>UPPER(tbl_raw_data[[#This Row],[Outcome]])</f>
        <v>APPROVE</v>
      </c>
      <c r="P6267" s="57" t="str">
        <f>UPPER(tbl_raw_data[[#This Row],[Queue Name]])</f>
        <v>CONSUMER EXISTING</v>
      </c>
      <c r="Q6267" s="57" t="str">
        <f>IF(tbl_raw_data[[#This Row],[time_taken_in_mins]]&lt;=20,"SLA_MET","SLA_NOT_MET")</f>
        <v>SLA_MET</v>
      </c>
    </row>
    <row r="6268" spans="1:17" ht="15" customHeight="1" x14ac:dyDescent="0.25">
      <c r="A6268" s="17" t="s">
        <v>6718</v>
      </c>
      <c r="B6268" s="18">
        <v>45168.555381944447</v>
      </c>
      <c r="C6268" s="19">
        <v>45168.570416666669</v>
      </c>
      <c r="D6268" s="20" t="s">
        <v>29</v>
      </c>
      <c r="E6268" s="21" t="s">
        <v>28</v>
      </c>
      <c r="F6268" s="20" t="s">
        <v>254</v>
      </c>
      <c r="G6268" s="105"/>
      <c r="H62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8" s="48">
        <f>tbl_raw_data[[#This Row],[Date Actioned]]-tbl_raw_data[[#This Row],[Date Tagged]]</f>
        <v>1.5034722222480923E-2</v>
      </c>
      <c r="J6268" s="50">
        <f>HOUR(tbl_raw_data[[#This Row],[time_taken]])*60+MINUTE(tbl_raw_data[[#This Row],[time_taken]])+SECOND(tbl_raw_data[[#This Row],[time_taken]])/60</f>
        <v>21.65</v>
      </c>
      <c r="K6268" s="54">
        <f>DATE(YEAR(tbl_raw_data[[#This Row],[Date Actioned]]), MONTH(tbl_raw_data[[#This Row],[Date Actioned]]), DAY(tbl_raw_data[[#This Row],[Date Actioned]]))</f>
        <v>45168</v>
      </c>
      <c r="L6268" s="55" t="str">
        <f>UPPER(TEXT(tbl_raw_data[[#This Row],[Updated_date]],"MMMM"))</f>
        <v>AUGUST</v>
      </c>
      <c r="M6268" s="55" t="str">
        <f>UPPER("Week "&amp;IF(ROUNDUP(DAY(tbl_raw_data[[#This Row],[Updated_date]])/7,0)=5,4,ROUNDUP(DAY(tbl_raw_data[[#This Row],[Updated_date]])/7,0)))</f>
        <v>WEEK 4</v>
      </c>
      <c r="N6268" s="57" t="str">
        <f>UPPER(VLOOKUP(tbl_raw_data[[#This Row],[Analyst]],[1]setting!$A$1:$B$15,2,0))</f>
        <v>FARDIN</v>
      </c>
      <c r="O6268" s="57" t="str">
        <f>UPPER(tbl_raw_data[[#This Row],[Outcome]])</f>
        <v>APPROVE</v>
      </c>
      <c r="P6268" s="57" t="str">
        <f>UPPER(tbl_raw_data[[#This Row],[Queue Name]])</f>
        <v>CONSUMER EXISTING</v>
      </c>
      <c r="Q6268" s="57" t="str">
        <f>IF(tbl_raw_data[[#This Row],[time_taken_in_mins]]&lt;=20,"SLA_MET","SLA_NOT_MET")</f>
        <v>SLA_NOT_MET</v>
      </c>
    </row>
    <row r="6269" spans="1:17" ht="15" customHeight="1" x14ac:dyDescent="0.25">
      <c r="A6269" s="17" t="s">
        <v>5134</v>
      </c>
      <c r="B6269" s="18">
        <v>45168.560034722221</v>
      </c>
      <c r="C6269" s="19">
        <v>45168.569872685184</v>
      </c>
      <c r="D6269" s="20" t="s">
        <v>29</v>
      </c>
      <c r="E6269" s="21" t="s">
        <v>41</v>
      </c>
      <c r="F6269" s="20" t="s">
        <v>168</v>
      </c>
      <c r="G6269" s="105"/>
      <c r="H62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69" s="48">
        <f>tbl_raw_data[[#This Row],[Date Actioned]]-tbl_raw_data[[#This Row],[Date Tagged]]</f>
        <v>9.8379629635019228E-3</v>
      </c>
      <c r="J6269" s="50">
        <f>HOUR(tbl_raw_data[[#This Row],[time_taken]])*60+MINUTE(tbl_raw_data[[#This Row],[time_taken]])+SECOND(tbl_raw_data[[#This Row],[time_taken]])/60</f>
        <v>14.166666666666666</v>
      </c>
      <c r="K6269" s="54">
        <f>DATE(YEAR(tbl_raw_data[[#This Row],[Date Actioned]]), MONTH(tbl_raw_data[[#This Row],[Date Actioned]]), DAY(tbl_raw_data[[#This Row],[Date Actioned]]))</f>
        <v>45168</v>
      </c>
      <c r="L6269" s="55" t="str">
        <f>UPPER(TEXT(tbl_raw_data[[#This Row],[Updated_date]],"MMMM"))</f>
        <v>AUGUST</v>
      </c>
      <c r="M6269" s="55" t="str">
        <f>UPPER("Week "&amp;IF(ROUNDUP(DAY(tbl_raw_data[[#This Row],[Updated_date]])/7,0)=5,4,ROUNDUP(DAY(tbl_raw_data[[#This Row],[Updated_date]])/7,0)))</f>
        <v>WEEK 4</v>
      </c>
      <c r="N6269" s="57" t="str">
        <f>UPPER(VLOOKUP(tbl_raw_data[[#This Row],[Analyst]],[1]setting!$A$1:$B$15,2,0))</f>
        <v>MERCEDES</v>
      </c>
      <c r="O6269" s="57" t="str">
        <f>UPPER(tbl_raw_data[[#This Row],[Outcome]])</f>
        <v>APPROVE</v>
      </c>
      <c r="P6269" s="57" t="str">
        <f>UPPER(tbl_raw_data[[#This Row],[Queue Name]])</f>
        <v>CONSUMER POST BUREAU</v>
      </c>
      <c r="Q6269" s="57" t="str">
        <f>IF(tbl_raw_data[[#This Row],[time_taken_in_mins]]&lt;=20,"SLA_MET","SLA_NOT_MET")</f>
        <v>SLA_MET</v>
      </c>
    </row>
    <row r="6270" spans="1:17" ht="15" customHeight="1" x14ac:dyDescent="0.25">
      <c r="A6270" s="17" t="s">
        <v>371</v>
      </c>
      <c r="B6270" s="18">
        <v>45168.566018518519</v>
      </c>
      <c r="C6270" s="19">
        <v>45168.568472222221</v>
      </c>
      <c r="D6270" s="20" t="s">
        <v>13</v>
      </c>
      <c r="E6270" s="21" t="s">
        <v>28</v>
      </c>
      <c r="F6270" s="20" t="s">
        <v>18</v>
      </c>
      <c r="G6270" s="105" t="s">
        <v>29</v>
      </c>
      <c r="H62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0" s="48">
        <f>tbl_raw_data[[#This Row],[Date Actioned]]-tbl_raw_data[[#This Row],[Date Tagged]]</f>
        <v>2.4537037024856545E-3</v>
      </c>
      <c r="J6270" s="50">
        <f>HOUR(tbl_raw_data[[#This Row],[time_taken]])*60+MINUTE(tbl_raw_data[[#This Row],[time_taken]])+SECOND(tbl_raw_data[[#This Row],[time_taken]])/60</f>
        <v>3.5333333333333332</v>
      </c>
      <c r="K6270" s="54">
        <f>DATE(YEAR(tbl_raw_data[[#This Row],[Date Actioned]]), MONTH(tbl_raw_data[[#This Row],[Date Actioned]]), DAY(tbl_raw_data[[#This Row],[Date Actioned]]))</f>
        <v>45168</v>
      </c>
      <c r="L6270" s="55" t="str">
        <f>UPPER(TEXT(tbl_raw_data[[#This Row],[Updated_date]],"MMMM"))</f>
        <v>AUGUST</v>
      </c>
      <c r="M6270" s="55" t="str">
        <f>UPPER("Week "&amp;IF(ROUNDUP(DAY(tbl_raw_data[[#This Row],[Updated_date]])/7,0)=5,4,ROUNDUP(DAY(tbl_raw_data[[#This Row],[Updated_date]])/7,0)))</f>
        <v>WEEK 4</v>
      </c>
      <c r="N6270" s="57" t="str">
        <f>UPPER(VLOOKUP(tbl_raw_data[[#This Row],[Analyst]],[1]setting!$A$1:$B$15,2,0))</f>
        <v>RAJ</v>
      </c>
      <c r="O6270" s="57" t="str">
        <f>UPPER(tbl_raw_data[[#This Row],[Outcome]])</f>
        <v>APPROVE</v>
      </c>
      <c r="P6270" s="57" t="str">
        <f>UPPER(tbl_raw_data[[#This Row],[Queue Name]])</f>
        <v>CONSUMER EXISTING</v>
      </c>
      <c r="Q6270" s="57" t="str">
        <f>IF(tbl_raw_data[[#This Row],[time_taken_in_mins]]&lt;=20,"SLA_MET","SLA_NOT_MET")</f>
        <v>SLA_MET</v>
      </c>
    </row>
    <row r="6271" spans="1:17" ht="15" customHeight="1" x14ac:dyDescent="0.25">
      <c r="A6271" s="17" t="s">
        <v>5945</v>
      </c>
      <c r="B6271" s="18">
        <v>45168.566203703704</v>
      </c>
      <c r="C6271" s="19">
        <v>45168.577951388892</v>
      </c>
      <c r="D6271" s="20" t="s">
        <v>29</v>
      </c>
      <c r="E6271" s="21" t="s">
        <v>41</v>
      </c>
      <c r="F6271" s="20" t="s">
        <v>55</v>
      </c>
      <c r="G6271" s="105"/>
      <c r="H62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1" s="48">
        <f>tbl_raw_data[[#This Row],[Date Actioned]]-tbl_raw_data[[#This Row],[Date Tagged]]</f>
        <v>1.1747685188311152E-2</v>
      </c>
      <c r="J6271" s="50">
        <f>HOUR(tbl_raw_data[[#This Row],[time_taken]])*60+MINUTE(tbl_raw_data[[#This Row],[time_taken]])+SECOND(tbl_raw_data[[#This Row],[time_taken]])/60</f>
        <v>16.916666666666668</v>
      </c>
      <c r="K6271" s="54">
        <f>DATE(YEAR(tbl_raw_data[[#This Row],[Date Actioned]]), MONTH(tbl_raw_data[[#This Row],[Date Actioned]]), DAY(tbl_raw_data[[#This Row],[Date Actioned]]))</f>
        <v>45168</v>
      </c>
      <c r="L6271" s="55" t="str">
        <f>UPPER(TEXT(tbl_raw_data[[#This Row],[Updated_date]],"MMMM"))</f>
        <v>AUGUST</v>
      </c>
      <c r="M6271" s="55" t="str">
        <f>UPPER("Week "&amp;IF(ROUNDUP(DAY(tbl_raw_data[[#This Row],[Updated_date]])/7,0)=5,4,ROUNDUP(DAY(tbl_raw_data[[#This Row],[Updated_date]])/7,0)))</f>
        <v>WEEK 4</v>
      </c>
      <c r="N6271" s="57" t="str">
        <f>UPPER(VLOOKUP(tbl_raw_data[[#This Row],[Analyst]],[1]setting!$A$1:$B$15,2,0))</f>
        <v>CAMERON</v>
      </c>
      <c r="O6271" s="57" t="str">
        <f>UPPER(tbl_raw_data[[#This Row],[Outcome]])</f>
        <v>APPROVE</v>
      </c>
      <c r="P6271" s="57" t="str">
        <f>UPPER(tbl_raw_data[[#This Row],[Queue Name]])</f>
        <v>CONSUMER POST BUREAU</v>
      </c>
      <c r="Q6271" s="57" t="str">
        <f>IF(tbl_raw_data[[#This Row],[time_taken_in_mins]]&lt;=20,"SLA_MET","SLA_NOT_MET")</f>
        <v>SLA_MET</v>
      </c>
    </row>
    <row r="6272" spans="1:17" ht="15" customHeight="1" x14ac:dyDescent="0.25">
      <c r="A6272" s="17" t="s">
        <v>5471</v>
      </c>
      <c r="B6272" s="18">
        <v>45168.566365740742</v>
      </c>
      <c r="C6272" s="19">
        <v>45168.576932870368</v>
      </c>
      <c r="D6272" s="20" t="s">
        <v>13</v>
      </c>
      <c r="E6272" s="21" t="s">
        <v>9</v>
      </c>
      <c r="F6272" s="20" t="s">
        <v>109</v>
      </c>
      <c r="G6272" s="105" t="s">
        <v>29</v>
      </c>
      <c r="H62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2" s="48">
        <f>tbl_raw_data[[#This Row],[Date Actioned]]-tbl_raw_data[[#This Row],[Date Tagged]]</f>
        <v>1.056712962599704E-2</v>
      </c>
      <c r="J6272" s="50">
        <f>HOUR(tbl_raw_data[[#This Row],[time_taken]])*60+MINUTE(tbl_raw_data[[#This Row],[time_taken]])+SECOND(tbl_raw_data[[#This Row],[time_taken]])/60</f>
        <v>15.216666666666667</v>
      </c>
      <c r="K6272" s="54">
        <f>DATE(YEAR(tbl_raw_data[[#This Row],[Date Actioned]]), MONTH(tbl_raw_data[[#This Row],[Date Actioned]]), DAY(tbl_raw_data[[#This Row],[Date Actioned]]))</f>
        <v>45168</v>
      </c>
      <c r="L6272" s="55" t="str">
        <f>UPPER(TEXT(tbl_raw_data[[#This Row],[Updated_date]],"MMMM"))</f>
        <v>AUGUST</v>
      </c>
      <c r="M6272" s="55" t="str">
        <f>UPPER("Week "&amp;IF(ROUNDUP(DAY(tbl_raw_data[[#This Row],[Updated_date]])/7,0)=5,4,ROUNDUP(DAY(tbl_raw_data[[#This Row],[Updated_date]])/7,0)))</f>
        <v>WEEK 4</v>
      </c>
      <c r="N6272" s="57" t="str">
        <f>UPPER(VLOOKUP(tbl_raw_data[[#This Row],[Analyst]],[1]setting!$A$1:$B$15,2,0))</f>
        <v>NAVED</v>
      </c>
      <c r="O6272" s="57" t="str">
        <f>UPPER(tbl_raw_data[[#This Row],[Outcome]])</f>
        <v>APPROVE</v>
      </c>
      <c r="P6272" s="57" t="str">
        <f>UPPER(tbl_raw_data[[#This Row],[Queue Name]])</f>
        <v>CONSUMER PRE BUREAU</v>
      </c>
      <c r="Q6272" s="57" t="str">
        <f>IF(tbl_raw_data[[#This Row],[time_taken_in_mins]]&lt;=20,"SLA_MET","SLA_NOT_MET")</f>
        <v>SLA_MET</v>
      </c>
    </row>
    <row r="6273" spans="1:17" ht="15" customHeight="1" x14ac:dyDescent="0.25">
      <c r="A6273" s="17" t="s">
        <v>3529</v>
      </c>
      <c r="B6273" s="18">
        <v>45168.567256944443</v>
      </c>
      <c r="C6273" s="19">
        <v>45168.574317129627</v>
      </c>
      <c r="D6273" s="20" t="s">
        <v>13</v>
      </c>
      <c r="E6273" s="21" t="s">
        <v>9</v>
      </c>
      <c r="F6273" s="20" t="s">
        <v>18</v>
      </c>
      <c r="G6273" s="105" t="s">
        <v>21</v>
      </c>
      <c r="H62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3" s="48">
        <f>tbl_raw_data[[#This Row],[Date Actioned]]-tbl_raw_data[[#This Row],[Date Tagged]]</f>
        <v>7.0601851839455776E-3</v>
      </c>
      <c r="J6273" s="50">
        <f>HOUR(tbl_raw_data[[#This Row],[time_taken]])*60+MINUTE(tbl_raw_data[[#This Row],[time_taken]])+SECOND(tbl_raw_data[[#This Row],[time_taken]])/60</f>
        <v>10.166666666666666</v>
      </c>
      <c r="K6273" s="54">
        <f>DATE(YEAR(tbl_raw_data[[#This Row],[Date Actioned]]), MONTH(tbl_raw_data[[#This Row],[Date Actioned]]), DAY(tbl_raw_data[[#This Row],[Date Actioned]]))</f>
        <v>45168</v>
      </c>
      <c r="L6273" s="55" t="str">
        <f>UPPER(TEXT(tbl_raw_data[[#This Row],[Updated_date]],"MMMM"))</f>
        <v>AUGUST</v>
      </c>
      <c r="M6273" s="55" t="str">
        <f>UPPER("Week "&amp;IF(ROUNDUP(DAY(tbl_raw_data[[#This Row],[Updated_date]])/7,0)=5,4,ROUNDUP(DAY(tbl_raw_data[[#This Row],[Updated_date]])/7,0)))</f>
        <v>WEEK 4</v>
      </c>
      <c r="N6273" s="57" t="str">
        <f>UPPER(VLOOKUP(tbl_raw_data[[#This Row],[Analyst]],[1]setting!$A$1:$B$15,2,0))</f>
        <v>RAJ</v>
      </c>
      <c r="O6273" s="57" t="str">
        <f>UPPER(tbl_raw_data[[#This Row],[Outcome]])</f>
        <v>APPROVE</v>
      </c>
      <c r="P6273" s="57" t="str">
        <f>UPPER(tbl_raw_data[[#This Row],[Queue Name]])</f>
        <v>CONSUMER PRE BUREAU</v>
      </c>
      <c r="Q6273" s="57" t="str">
        <f>IF(tbl_raw_data[[#This Row],[time_taken_in_mins]]&lt;=20,"SLA_MET","SLA_NOT_MET")</f>
        <v>SLA_MET</v>
      </c>
    </row>
    <row r="6274" spans="1:17" ht="15" customHeight="1" x14ac:dyDescent="0.25">
      <c r="A6274" s="17" t="s">
        <v>2583</v>
      </c>
      <c r="B6274" s="18">
        <v>45168.56890046296</v>
      </c>
      <c r="C6274" s="19">
        <v>45168.574687499997</v>
      </c>
      <c r="D6274" s="20" t="s">
        <v>13</v>
      </c>
      <c r="E6274" s="21" t="s">
        <v>28</v>
      </c>
      <c r="F6274" s="20" t="s">
        <v>42</v>
      </c>
      <c r="G6274" s="105"/>
      <c r="H62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4" s="48">
        <f>tbl_raw_data[[#This Row],[Date Actioned]]-tbl_raw_data[[#This Row],[Date Tagged]]</f>
        <v>5.7870370364980772E-3</v>
      </c>
      <c r="J6274" s="50">
        <f>HOUR(tbl_raw_data[[#This Row],[time_taken]])*60+MINUTE(tbl_raw_data[[#This Row],[time_taken]])+SECOND(tbl_raw_data[[#This Row],[time_taken]])/60</f>
        <v>8.3333333333333339</v>
      </c>
      <c r="K6274" s="54">
        <f>DATE(YEAR(tbl_raw_data[[#This Row],[Date Actioned]]), MONTH(tbl_raw_data[[#This Row],[Date Actioned]]), DAY(tbl_raw_data[[#This Row],[Date Actioned]]))</f>
        <v>45168</v>
      </c>
      <c r="L6274" s="55" t="str">
        <f>UPPER(TEXT(tbl_raw_data[[#This Row],[Updated_date]],"MMMM"))</f>
        <v>AUGUST</v>
      </c>
      <c r="M6274" s="55" t="str">
        <f>UPPER("Week "&amp;IF(ROUNDUP(DAY(tbl_raw_data[[#This Row],[Updated_date]])/7,0)=5,4,ROUNDUP(DAY(tbl_raw_data[[#This Row],[Updated_date]])/7,0)))</f>
        <v>WEEK 4</v>
      </c>
      <c r="N6274" s="57" t="str">
        <f>UPPER(VLOOKUP(tbl_raw_data[[#This Row],[Analyst]],[1]setting!$A$1:$B$15,2,0))</f>
        <v>NITESH</v>
      </c>
      <c r="O6274" s="57" t="str">
        <f>UPPER(tbl_raw_data[[#This Row],[Outcome]])</f>
        <v>APPROVE</v>
      </c>
      <c r="P6274" s="57" t="str">
        <f>UPPER(tbl_raw_data[[#This Row],[Queue Name]])</f>
        <v>CONSUMER EXISTING</v>
      </c>
      <c r="Q6274" s="57" t="str">
        <f>IF(tbl_raw_data[[#This Row],[time_taken_in_mins]]&lt;=20,"SLA_MET","SLA_NOT_MET")</f>
        <v>SLA_MET</v>
      </c>
    </row>
    <row r="6275" spans="1:17" ht="15" customHeight="1" x14ac:dyDescent="0.25">
      <c r="A6275" s="17" t="s">
        <v>161</v>
      </c>
      <c r="B6275" s="18">
        <v>45168.574004629627</v>
      </c>
      <c r="C6275" s="19">
        <v>45168.575740740744</v>
      </c>
      <c r="D6275" s="20" t="s">
        <v>13</v>
      </c>
      <c r="E6275" s="21" t="s">
        <v>28</v>
      </c>
      <c r="F6275" s="20" t="s">
        <v>18</v>
      </c>
      <c r="G6275" s="105" t="s">
        <v>53</v>
      </c>
      <c r="H62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5" s="48">
        <f>tbl_raw_data[[#This Row],[Date Actioned]]-tbl_raw_data[[#This Row],[Date Tagged]]</f>
        <v>1.7361111167701893E-3</v>
      </c>
      <c r="J6275" s="50">
        <f>HOUR(tbl_raw_data[[#This Row],[time_taken]])*60+MINUTE(tbl_raw_data[[#This Row],[time_taken]])+SECOND(tbl_raw_data[[#This Row],[time_taken]])/60</f>
        <v>2.5</v>
      </c>
      <c r="K6275" s="54">
        <f>DATE(YEAR(tbl_raw_data[[#This Row],[Date Actioned]]), MONTH(tbl_raw_data[[#This Row],[Date Actioned]]), DAY(tbl_raw_data[[#This Row],[Date Actioned]]))</f>
        <v>45168</v>
      </c>
      <c r="L6275" s="55" t="str">
        <f>UPPER(TEXT(tbl_raw_data[[#This Row],[Updated_date]],"MMMM"))</f>
        <v>AUGUST</v>
      </c>
      <c r="M6275" s="55" t="str">
        <f>UPPER("Week "&amp;IF(ROUNDUP(DAY(tbl_raw_data[[#This Row],[Updated_date]])/7,0)=5,4,ROUNDUP(DAY(tbl_raw_data[[#This Row],[Updated_date]])/7,0)))</f>
        <v>WEEK 4</v>
      </c>
      <c r="N6275" s="57" t="str">
        <f>UPPER(VLOOKUP(tbl_raw_data[[#This Row],[Analyst]],[1]setting!$A$1:$B$15,2,0))</f>
        <v>RAJ</v>
      </c>
      <c r="O6275" s="57" t="str">
        <f>UPPER(tbl_raw_data[[#This Row],[Outcome]])</f>
        <v>APPROVE</v>
      </c>
      <c r="P6275" s="57" t="str">
        <f>UPPER(tbl_raw_data[[#This Row],[Queue Name]])</f>
        <v>CONSUMER EXISTING</v>
      </c>
      <c r="Q6275" s="57" t="str">
        <f>IF(tbl_raw_data[[#This Row],[time_taken_in_mins]]&lt;=20,"SLA_MET","SLA_NOT_MET")</f>
        <v>SLA_MET</v>
      </c>
    </row>
    <row r="6276" spans="1:17" ht="15" customHeight="1" x14ac:dyDescent="0.25">
      <c r="A6276" s="17" t="s">
        <v>609</v>
      </c>
      <c r="B6276" s="18">
        <v>45168.581122685187</v>
      </c>
      <c r="C6276" s="19">
        <v>45168.584131944444</v>
      </c>
      <c r="D6276" s="20" t="s">
        <v>13</v>
      </c>
      <c r="E6276" s="21" t="s">
        <v>28</v>
      </c>
      <c r="F6276" s="20" t="s">
        <v>18</v>
      </c>
      <c r="G6276" s="105"/>
      <c r="H62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6" s="48">
        <f>tbl_raw_data[[#This Row],[Date Actioned]]-tbl_raw_data[[#This Row],[Date Tagged]]</f>
        <v>3.009259256941732E-3</v>
      </c>
      <c r="J6276" s="50">
        <f>HOUR(tbl_raw_data[[#This Row],[time_taken]])*60+MINUTE(tbl_raw_data[[#This Row],[time_taken]])+SECOND(tbl_raw_data[[#This Row],[time_taken]])/60</f>
        <v>4.333333333333333</v>
      </c>
      <c r="K6276" s="54">
        <f>DATE(YEAR(tbl_raw_data[[#This Row],[Date Actioned]]), MONTH(tbl_raw_data[[#This Row],[Date Actioned]]), DAY(tbl_raw_data[[#This Row],[Date Actioned]]))</f>
        <v>45168</v>
      </c>
      <c r="L6276" s="55" t="str">
        <f>UPPER(TEXT(tbl_raw_data[[#This Row],[Updated_date]],"MMMM"))</f>
        <v>AUGUST</v>
      </c>
      <c r="M6276" s="55" t="str">
        <f>UPPER("Week "&amp;IF(ROUNDUP(DAY(tbl_raw_data[[#This Row],[Updated_date]])/7,0)=5,4,ROUNDUP(DAY(tbl_raw_data[[#This Row],[Updated_date]])/7,0)))</f>
        <v>WEEK 4</v>
      </c>
      <c r="N6276" s="57" t="str">
        <f>UPPER(VLOOKUP(tbl_raw_data[[#This Row],[Analyst]],[1]setting!$A$1:$B$15,2,0))</f>
        <v>RAJ</v>
      </c>
      <c r="O6276" s="57" t="str">
        <f>UPPER(tbl_raw_data[[#This Row],[Outcome]])</f>
        <v>APPROVE</v>
      </c>
      <c r="P6276" s="57" t="str">
        <f>UPPER(tbl_raw_data[[#This Row],[Queue Name]])</f>
        <v>CONSUMER EXISTING</v>
      </c>
      <c r="Q6276" s="57" t="str">
        <f>IF(tbl_raw_data[[#This Row],[time_taken_in_mins]]&lt;=20,"SLA_MET","SLA_NOT_MET")</f>
        <v>SLA_MET</v>
      </c>
    </row>
    <row r="6277" spans="1:17" ht="15" customHeight="1" x14ac:dyDescent="0.25">
      <c r="A6277" s="17" t="s">
        <v>3099</v>
      </c>
      <c r="B6277" s="18">
        <v>45168.581122685187</v>
      </c>
      <c r="C6277" s="19">
        <v>45168.587650462963</v>
      </c>
      <c r="D6277" s="20" t="s">
        <v>13</v>
      </c>
      <c r="E6277" s="21" t="s">
        <v>28</v>
      </c>
      <c r="F6277" s="20" t="s">
        <v>42</v>
      </c>
      <c r="G6277" s="105" t="s">
        <v>29</v>
      </c>
      <c r="H62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7" s="48">
        <f>tbl_raw_data[[#This Row],[Date Actioned]]-tbl_raw_data[[#This Row],[Date Tagged]]</f>
        <v>6.5277777757728472E-3</v>
      </c>
      <c r="J6277" s="50">
        <f>HOUR(tbl_raw_data[[#This Row],[time_taken]])*60+MINUTE(tbl_raw_data[[#This Row],[time_taken]])+SECOND(tbl_raw_data[[#This Row],[time_taken]])/60</f>
        <v>9.4</v>
      </c>
      <c r="K6277" s="54">
        <f>DATE(YEAR(tbl_raw_data[[#This Row],[Date Actioned]]), MONTH(tbl_raw_data[[#This Row],[Date Actioned]]), DAY(tbl_raw_data[[#This Row],[Date Actioned]]))</f>
        <v>45168</v>
      </c>
      <c r="L6277" s="55" t="str">
        <f>UPPER(TEXT(tbl_raw_data[[#This Row],[Updated_date]],"MMMM"))</f>
        <v>AUGUST</v>
      </c>
      <c r="M6277" s="55" t="str">
        <f>UPPER("Week "&amp;IF(ROUNDUP(DAY(tbl_raw_data[[#This Row],[Updated_date]])/7,0)=5,4,ROUNDUP(DAY(tbl_raw_data[[#This Row],[Updated_date]])/7,0)))</f>
        <v>WEEK 4</v>
      </c>
      <c r="N6277" s="57" t="str">
        <f>UPPER(VLOOKUP(tbl_raw_data[[#This Row],[Analyst]],[1]setting!$A$1:$B$15,2,0))</f>
        <v>NITESH</v>
      </c>
      <c r="O6277" s="57" t="str">
        <f>UPPER(tbl_raw_data[[#This Row],[Outcome]])</f>
        <v>APPROVE</v>
      </c>
      <c r="P6277" s="57" t="str">
        <f>UPPER(tbl_raw_data[[#This Row],[Queue Name]])</f>
        <v>CONSUMER EXISTING</v>
      </c>
      <c r="Q6277" s="57" t="str">
        <f>IF(tbl_raw_data[[#This Row],[time_taken_in_mins]]&lt;=20,"SLA_MET","SLA_NOT_MET")</f>
        <v>SLA_MET</v>
      </c>
    </row>
    <row r="6278" spans="1:17" ht="15" customHeight="1" x14ac:dyDescent="0.25">
      <c r="A6278" s="17" t="s">
        <v>626</v>
      </c>
      <c r="B6278" s="18">
        <v>45168.58353009259</v>
      </c>
      <c r="C6278" s="19">
        <v>45168.586585648147</v>
      </c>
      <c r="D6278" s="20" t="s">
        <v>13</v>
      </c>
      <c r="E6278" s="21" t="s">
        <v>41</v>
      </c>
      <c r="F6278" s="20" t="s">
        <v>18</v>
      </c>
      <c r="G6278" s="105" t="s">
        <v>21</v>
      </c>
      <c r="H62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78" s="48">
        <f>tbl_raw_data[[#This Row],[Date Actioned]]-tbl_raw_data[[#This Row],[Date Tagged]]</f>
        <v>3.055555556784384E-3</v>
      </c>
      <c r="J6278" s="50">
        <f>HOUR(tbl_raw_data[[#This Row],[time_taken]])*60+MINUTE(tbl_raw_data[[#This Row],[time_taken]])+SECOND(tbl_raw_data[[#This Row],[time_taken]])/60</f>
        <v>4.4000000000000004</v>
      </c>
      <c r="K6278" s="54">
        <f>DATE(YEAR(tbl_raw_data[[#This Row],[Date Actioned]]), MONTH(tbl_raw_data[[#This Row],[Date Actioned]]), DAY(tbl_raw_data[[#This Row],[Date Actioned]]))</f>
        <v>45168</v>
      </c>
      <c r="L6278" s="55" t="str">
        <f>UPPER(TEXT(tbl_raw_data[[#This Row],[Updated_date]],"MMMM"))</f>
        <v>AUGUST</v>
      </c>
      <c r="M6278" s="55" t="str">
        <f>UPPER("Week "&amp;IF(ROUNDUP(DAY(tbl_raw_data[[#This Row],[Updated_date]])/7,0)=5,4,ROUNDUP(DAY(tbl_raw_data[[#This Row],[Updated_date]])/7,0)))</f>
        <v>WEEK 4</v>
      </c>
      <c r="N6278" s="57" t="str">
        <f>UPPER(VLOOKUP(tbl_raw_data[[#This Row],[Analyst]],[1]setting!$A$1:$B$15,2,0))</f>
        <v>RAJ</v>
      </c>
      <c r="O6278" s="57" t="str">
        <f>UPPER(tbl_raw_data[[#This Row],[Outcome]])</f>
        <v>APPROVE</v>
      </c>
      <c r="P6278" s="57" t="str">
        <f>UPPER(tbl_raw_data[[#This Row],[Queue Name]])</f>
        <v>CONSUMER POST BUREAU</v>
      </c>
      <c r="Q6278" s="57" t="str">
        <f>IF(tbl_raw_data[[#This Row],[time_taken_in_mins]]&lt;=20,"SLA_MET","SLA_NOT_MET")</f>
        <v>SLA_MET</v>
      </c>
    </row>
    <row r="6279" spans="1:17" ht="15" customHeight="1" x14ac:dyDescent="0.25">
      <c r="A6279" s="17" t="s">
        <v>191</v>
      </c>
      <c r="B6279" s="18">
        <v>45168.587847222225</v>
      </c>
      <c r="C6279" s="19">
        <v>45168.58971064815</v>
      </c>
      <c r="D6279" s="20" t="s">
        <v>13</v>
      </c>
      <c r="E6279" s="21" t="s">
        <v>9</v>
      </c>
      <c r="F6279" s="20" t="s">
        <v>14</v>
      </c>
      <c r="G6279" s="105"/>
      <c r="H62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79" s="48">
        <f>tbl_raw_data[[#This Row],[Date Actioned]]-tbl_raw_data[[#This Row],[Date Tagged]]</f>
        <v>1.8634259249665774E-3</v>
      </c>
      <c r="J6279" s="50">
        <f>HOUR(tbl_raw_data[[#This Row],[time_taken]])*60+MINUTE(tbl_raw_data[[#This Row],[time_taken]])+SECOND(tbl_raw_data[[#This Row],[time_taken]])/60</f>
        <v>2.6833333333333336</v>
      </c>
      <c r="K6279" s="54">
        <f>DATE(YEAR(tbl_raw_data[[#This Row],[Date Actioned]]), MONTH(tbl_raw_data[[#This Row],[Date Actioned]]), DAY(tbl_raw_data[[#This Row],[Date Actioned]]))</f>
        <v>45168</v>
      </c>
      <c r="L6279" s="55" t="str">
        <f>UPPER(TEXT(tbl_raw_data[[#This Row],[Updated_date]],"MMMM"))</f>
        <v>AUGUST</v>
      </c>
      <c r="M6279" s="55" t="str">
        <f>UPPER("Week "&amp;IF(ROUNDUP(DAY(tbl_raw_data[[#This Row],[Updated_date]])/7,0)=5,4,ROUNDUP(DAY(tbl_raw_data[[#This Row],[Updated_date]])/7,0)))</f>
        <v>WEEK 4</v>
      </c>
      <c r="N6279" s="57" t="str">
        <f>UPPER(VLOOKUP(tbl_raw_data[[#This Row],[Analyst]],[1]setting!$A$1:$B$15,2,0))</f>
        <v>HARDIK</v>
      </c>
      <c r="O6279" s="57" t="str">
        <f>UPPER(tbl_raw_data[[#This Row],[Outcome]])</f>
        <v>APPROVE</v>
      </c>
      <c r="P6279" s="57" t="str">
        <f>UPPER(tbl_raw_data[[#This Row],[Queue Name]])</f>
        <v>CONSUMER PRE BUREAU</v>
      </c>
      <c r="Q6279" s="57" t="str">
        <f>IF(tbl_raw_data[[#This Row],[time_taken_in_mins]]&lt;=20,"SLA_MET","SLA_NOT_MET")</f>
        <v>SLA_MET</v>
      </c>
    </row>
    <row r="6280" spans="1:17" ht="15" customHeight="1" x14ac:dyDescent="0.25">
      <c r="A6280" s="17" t="s">
        <v>4243</v>
      </c>
      <c r="B6280" s="18">
        <v>45168.589513888888</v>
      </c>
      <c r="C6280" s="19">
        <v>45168.597627314812</v>
      </c>
      <c r="D6280" s="20" t="s">
        <v>29</v>
      </c>
      <c r="E6280" s="21" t="s">
        <v>41</v>
      </c>
      <c r="F6280" s="20" t="s">
        <v>455</v>
      </c>
      <c r="G6280" s="105"/>
      <c r="H62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0" s="48">
        <f>tbl_raw_data[[#This Row],[Date Actioned]]-tbl_raw_data[[#This Row],[Date Tagged]]</f>
        <v>8.1134259235113859E-3</v>
      </c>
      <c r="J6280" s="50">
        <f>HOUR(tbl_raw_data[[#This Row],[time_taken]])*60+MINUTE(tbl_raw_data[[#This Row],[time_taken]])+SECOND(tbl_raw_data[[#This Row],[time_taken]])/60</f>
        <v>11.683333333333334</v>
      </c>
      <c r="K6280" s="54">
        <f>DATE(YEAR(tbl_raw_data[[#This Row],[Date Actioned]]), MONTH(tbl_raw_data[[#This Row],[Date Actioned]]), DAY(tbl_raw_data[[#This Row],[Date Actioned]]))</f>
        <v>45168</v>
      </c>
      <c r="L6280" s="55" t="str">
        <f>UPPER(TEXT(tbl_raw_data[[#This Row],[Updated_date]],"MMMM"))</f>
        <v>AUGUST</v>
      </c>
      <c r="M6280" s="55" t="str">
        <f>UPPER("Week "&amp;IF(ROUNDUP(DAY(tbl_raw_data[[#This Row],[Updated_date]])/7,0)=5,4,ROUNDUP(DAY(tbl_raw_data[[#This Row],[Updated_date]])/7,0)))</f>
        <v>WEEK 4</v>
      </c>
      <c r="N6280" s="57" t="str">
        <f>UPPER(VLOOKUP(tbl_raw_data[[#This Row],[Analyst]],[1]setting!$A$1:$B$15,2,0))</f>
        <v>ROHAN</v>
      </c>
      <c r="O6280" s="57" t="str">
        <f>UPPER(tbl_raw_data[[#This Row],[Outcome]])</f>
        <v>APPROVE</v>
      </c>
      <c r="P6280" s="57" t="str">
        <f>UPPER(tbl_raw_data[[#This Row],[Queue Name]])</f>
        <v>CONSUMER POST BUREAU</v>
      </c>
      <c r="Q6280" s="57" t="str">
        <f>IF(tbl_raw_data[[#This Row],[time_taken_in_mins]]&lt;=20,"SLA_MET","SLA_NOT_MET")</f>
        <v>SLA_MET</v>
      </c>
    </row>
    <row r="6281" spans="1:17" ht="15" customHeight="1" x14ac:dyDescent="0.25">
      <c r="A6281" s="17" t="s">
        <v>1634</v>
      </c>
      <c r="B6281" s="18">
        <v>45168.592523148145</v>
      </c>
      <c r="C6281" s="19">
        <v>45168.597129629627</v>
      </c>
      <c r="D6281" s="20" t="s">
        <v>13</v>
      </c>
      <c r="E6281" s="21" t="s">
        <v>28</v>
      </c>
      <c r="F6281" s="20" t="s">
        <v>18</v>
      </c>
      <c r="G6281" s="105"/>
      <c r="H62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1" s="48">
        <f>tbl_raw_data[[#This Row],[Date Actioned]]-tbl_raw_data[[#This Row],[Date Tagged]]</f>
        <v>4.6064814814599231E-3</v>
      </c>
      <c r="J6281" s="50">
        <f>HOUR(tbl_raw_data[[#This Row],[time_taken]])*60+MINUTE(tbl_raw_data[[#This Row],[time_taken]])+SECOND(tbl_raw_data[[#This Row],[time_taken]])/60</f>
        <v>6.6333333333333329</v>
      </c>
      <c r="K6281" s="54">
        <f>DATE(YEAR(tbl_raw_data[[#This Row],[Date Actioned]]), MONTH(tbl_raw_data[[#This Row],[Date Actioned]]), DAY(tbl_raw_data[[#This Row],[Date Actioned]]))</f>
        <v>45168</v>
      </c>
      <c r="L6281" s="55" t="str">
        <f>UPPER(TEXT(tbl_raw_data[[#This Row],[Updated_date]],"MMMM"))</f>
        <v>AUGUST</v>
      </c>
      <c r="M6281" s="55" t="str">
        <f>UPPER("Week "&amp;IF(ROUNDUP(DAY(tbl_raw_data[[#This Row],[Updated_date]])/7,0)=5,4,ROUNDUP(DAY(tbl_raw_data[[#This Row],[Updated_date]])/7,0)))</f>
        <v>WEEK 4</v>
      </c>
      <c r="N6281" s="57" t="str">
        <f>UPPER(VLOOKUP(tbl_raw_data[[#This Row],[Analyst]],[1]setting!$A$1:$B$15,2,0))</f>
        <v>RAJ</v>
      </c>
      <c r="O6281" s="57" t="str">
        <f>UPPER(tbl_raw_data[[#This Row],[Outcome]])</f>
        <v>APPROVE</v>
      </c>
      <c r="P6281" s="57" t="str">
        <f>UPPER(tbl_raw_data[[#This Row],[Queue Name]])</f>
        <v>CONSUMER EXISTING</v>
      </c>
      <c r="Q6281" s="57" t="str">
        <f>IF(tbl_raw_data[[#This Row],[time_taken_in_mins]]&lt;=20,"SLA_MET","SLA_NOT_MET")</f>
        <v>SLA_MET</v>
      </c>
    </row>
    <row r="6282" spans="1:17" ht="15" customHeight="1" x14ac:dyDescent="0.25">
      <c r="A6282" s="17" t="s">
        <v>3929</v>
      </c>
      <c r="B6282" s="18">
        <v>45168.5937037037</v>
      </c>
      <c r="C6282" s="19">
        <v>45168.601319444446</v>
      </c>
      <c r="D6282" s="20" t="s">
        <v>29</v>
      </c>
      <c r="E6282" s="21" t="s">
        <v>28</v>
      </c>
      <c r="F6282" s="20" t="s">
        <v>55</v>
      </c>
      <c r="G6282" s="105"/>
      <c r="H62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2" s="48">
        <f>tbl_raw_data[[#This Row],[Date Actioned]]-tbl_raw_data[[#This Row],[Date Tagged]]</f>
        <v>7.6157407456776127E-3</v>
      </c>
      <c r="J6282" s="50">
        <f>HOUR(tbl_raw_data[[#This Row],[time_taken]])*60+MINUTE(tbl_raw_data[[#This Row],[time_taken]])+SECOND(tbl_raw_data[[#This Row],[time_taken]])/60</f>
        <v>10.966666666666667</v>
      </c>
      <c r="K6282" s="54">
        <f>DATE(YEAR(tbl_raw_data[[#This Row],[Date Actioned]]), MONTH(tbl_raw_data[[#This Row],[Date Actioned]]), DAY(tbl_raw_data[[#This Row],[Date Actioned]]))</f>
        <v>45168</v>
      </c>
      <c r="L6282" s="55" t="str">
        <f>UPPER(TEXT(tbl_raw_data[[#This Row],[Updated_date]],"MMMM"))</f>
        <v>AUGUST</v>
      </c>
      <c r="M6282" s="55" t="str">
        <f>UPPER("Week "&amp;IF(ROUNDUP(DAY(tbl_raw_data[[#This Row],[Updated_date]])/7,0)=5,4,ROUNDUP(DAY(tbl_raw_data[[#This Row],[Updated_date]])/7,0)))</f>
        <v>WEEK 4</v>
      </c>
      <c r="N6282" s="57" t="str">
        <f>UPPER(VLOOKUP(tbl_raw_data[[#This Row],[Analyst]],[1]setting!$A$1:$B$15,2,0))</f>
        <v>CAMERON</v>
      </c>
      <c r="O6282" s="57" t="str">
        <f>UPPER(tbl_raw_data[[#This Row],[Outcome]])</f>
        <v>APPROVE</v>
      </c>
      <c r="P6282" s="57" t="str">
        <f>UPPER(tbl_raw_data[[#This Row],[Queue Name]])</f>
        <v>CONSUMER EXISTING</v>
      </c>
      <c r="Q6282" s="57" t="str">
        <f>IF(tbl_raw_data[[#This Row],[time_taken_in_mins]]&lt;=20,"SLA_MET","SLA_NOT_MET")</f>
        <v>SLA_MET</v>
      </c>
    </row>
    <row r="6283" spans="1:17" ht="15" customHeight="1" x14ac:dyDescent="0.25">
      <c r="A6283" s="17" t="s">
        <v>2908</v>
      </c>
      <c r="B6283" s="18">
        <v>45168.599236111113</v>
      </c>
      <c r="C6283" s="19">
        <v>45168.605486111112</v>
      </c>
      <c r="D6283" s="20" t="s">
        <v>29</v>
      </c>
      <c r="E6283" s="21" t="s">
        <v>41</v>
      </c>
      <c r="F6283" s="20" t="s">
        <v>254</v>
      </c>
      <c r="G6283" s="105"/>
      <c r="H62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3" s="48">
        <f>tbl_raw_data[[#This Row],[Date Actioned]]-tbl_raw_data[[#This Row],[Date Tagged]]</f>
        <v>6.2499999985448085E-3</v>
      </c>
      <c r="J6283" s="50">
        <f>HOUR(tbl_raw_data[[#This Row],[time_taken]])*60+MINUTE(tbl_raw_data[[#This Row],[time_taken]])+SECOND(tbl_raw_data[[#This Row],[time_taken]])/60</f>
        <v>9</v>
      </c>
      <c r="K6283" s="54">
        <f>DATE(YEAR(tbl_raw_data[[#This Row],[Date Actioned]]), MONTH(tbl_raw_data[[#This Row],[Date Actioned]]), DAY(tbl_raw_data[[#This Row],[Date Actioned]]))</f>
        <v>45168</v>
      </c>
      <c r="L6283" s="55" t="str">
        <f>UPPER(TEXT(tbl_raw_data[[#This Row],[Updated_date]],"MMMM"))</f>
        <v>AUGUST</v>
      </c>
      <c r="M6283" s="55" t="str">
        <f>UPPER("Week "&amp;IF(ROUNDUP(DAY(tbl_raw_data[[#This Row],[Updated_date]])/7,0)=5,4,ROUNDUP(DAY(tbl_raw_data[[#This Row],[Updated_date]])/7,0)))</f>
        <v>WEEK 4</v>
      </c>
      <c r="N6283" s="57" t="str">
        <f>UPPER(VLOOKUP(tbl_raw_data[[#This Row],[Analyst]],[1]setting!$A$1:$B$15,2,0))</f>
        <v>FARDIN</v>
      </c>
      <c r="O6283" s="57" t="str">
        <f>UPPER(tbl_raw_data[[#This Row],[Outcome]])</f>
        <v>APPROVE</v>
      </c>
      <c r="P6283" s="57" t="str">
        <f>UPPER(tbl_raw_data[[#This Row],[Queue Name]])</f>
        <v>CONSUMER POST BUREAU</v>
      </c>
      <c r="Q6283" s="57" t="str">
        <f>IF(tbl_raw_data[[#This Row],[time_taken_in_mins]]&lt;=20,"SLA_MET","SLA_NOT_MET")</f>
        <v>SLA_MET</v>
      </c>
    </row>
    <row r="6284" spans="1:17" ht="15" customHeight="1" x14ac:dyDescent="0.25">
      <c r="A6284" s="17" t="s">
        <v>735</v>
      </c>
      <c r="B6284" s="18">
        <v>45168.60324074074</v>
      </c>
      <c r="C6284" s="19">
        <v>45168.606469907405</v>
      </c>
      <c r="D6284" s="20" t="s">
        <v>13</v>
      </c>
      <c r="E6284" s="21" t="s">
        <v>28</v>
      </c>
      <c r="F6284" s="20" t="s">
        <v>18</v>
      </c>
      <c r="G6284" s="105" t="s">
        <v>29</v>
      </c>
      <c r="H62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84" s="48">
        <f>tbl_raw_data[[#This Row],[Date Actioned]]-tbl_raw_data[[#This Row],[Date Tagged]]</f>
        <v>3.2291666648234241E-3</v>
      </c>
      <c r="J6284" s="50">
        <f>HOUR(tbl_raw_data[[#This Row],[time_taken]])*60+MINUTE(tbl_raw_data[[#This Row],[time_taken]])+SECOND(tbl_raw_data[[#This Row],[time_taken]])/60</f>
        <v>4.6500000000000004</v>
      </c>
      <c r="K6284" s="54">
        <f>DATE(YEAR(tbl_raw_data[[#This Row],[Date Actioned]]), MONTH(tbl_raw_data[[#This Row],[Date Actioned]]), DAY(tbl_raw_data[[#This Row],[Date Actioned]]))</f>
        <v>45168</v>
      </c>
      <c r="L6284" s="55" t="str">
        <f>UPPER(TEXT(tbl_raw_data[[#This Row],[Updated_date]],"MMMM"))</f>
        <v>AUGUST</v>
      </c>
      <c r="M6284" s="55" t="str">
        <f>UPPER("Week "&amp;IF(ROUNDUP(DAY(tbl_raw_data[[#This Row],[Updated_date]])/7,0)=5,4,ROUNDUP(DAY(tbl_raw_data[[#This Row],[Updated_date]])/7,0)))</f>
        <v>WEEK 4</v>
      </c>
      <c r="N6284" s="57" t="str">
        <f>UPPER(VLOOKUP(tbl_raw_data[[#This Row],[Analyst]],[1]setting!$A$1:$B$15,2,0))</f>
        <v>RAJ</v>
      </c>
      <c r="O6284" s="57" t="str">
        <f>UPPER(tbl_raw_data[[#This Row],[Outcome]])</f>
        <v>APPROVE</v>
      </c>
      <c r="P6284" s="57" t="str">
        <f>UPPER(tbl_raw_data[[#This Row],[Queue Name]])</f>
        <v>CONSUMER EXISTING</v>
      </c>
      <c r="Q6284" s="57" t="str">
        <f>IF(tbl_raw_data[[#This Row],[time_taken_in_mins]]&lt;=20,"SLA_MET","SLA_NOT_MET")</f>
        <v>SLA_MET</v>
      </c>
    </row>
    <row r="6285" spans="1:17" ht="15" customHeight="1" x14ac:dyDescent="0.25">
      <c r="A6285" s="17" t="s">
        <v>3998</v>
      </c>
      <c r="B6285" s="18">
        <v>45168.604525462964</v>
      </c>
      <c r="C6285" s="19">
        <v>45168.612245370372</v>
      </c>
      <c r="D6285" s="20" t="s">
        <v>13</v>
      </c>
      <c r="E6285" s="21" t="s">
        <v>41</v>
      </c>
      <c r="F6285" s="20" t="s">
        <v>14</v>
      </c>
      <c r="G6285" s="105"/>
      <c r="H62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5" s="48">
        <f>tbl_raw_data[[#This Row],[Date Actioned]]-tbl_raw_data[[#This Row],[Date Tagged]]</f>
        <v>7.7199074075906537E-3</v>
      </c>
      <c r="J6285" s="50">
        <f>HOUR(tbl_raw_data[[#This Row],[time_taken]])*60+MINUTE(tbl_raw_data[[#This Row],[time_taken]])+SECOND(tbl_raw_data[[#This Row],[time_taken]])/60</f>
        <v>11.116666666666667</v>
      </c>
      <c r="K6285" s="54">
        <f>DATE(YEAR(tbl_raw_data[[#This Row],[Date Actioned]]), MONTH(tbl_raw_data[[#This Row],[Date Actioned]]), DAY(tbl_raw_data[[#This Row],[Date Actioned]]))</f>
        <v>45168</v>
      </c>
      <c r="L6285" s="55" t="str">
        <f>UPPER(TEXT(tbl_raw_data[[#This Row],[Updated_date]],"MMMM"))</f>
        <v>AUGUST</v>
      </c>
      <c r="M6285" s="55" t="str">
        <f>UPPER("Week "&amp;IF(ROUNDUP(DAY(tbl_raw_data[[#This Row],[Updated_date]])/7,0)=5,4,ROUNDUP(DAY(tbl_raw_data[[#This Row],[Updated_date]])/7,0)))</f>
        <v>WEEK 4</v>
      </c>
      <c r="N6285" s="57" t="str">
        <f>UPPER(VLOOKUP(tbl_raw_data[[#This Row],[Analyst]],[1]setting!$A$1:$B$15,2,0))</f>
        <v>HARDIK</v>
      </c>
      <c r="O6285" s="57" t="str">
        <f>UPPER(tbl_raw_data[[#This Row],[Outcome]])</f>
        <v>APPROVE</v>
      </c>
      <c r="P6285" s="57" t="str">
        <f>UPPER(tbl_raw_data[[#This Row],[Queue Name]])</f>
        <v>CONSUMER POST BUREAU</v>
      </c>
      <c r="Q6285" s="57" t="str">
        <f>IF(tbl_raw_data[[#This Row],[time_taken_in_mins]]&lt;=20,"SLA_MET","SLA_NOT_MET")</f>
        <v>SLA_MET</v>
      </c>
    </row>
    <row r="6286" spans="1:17" ht="15" customHeight="1" x14ac:dyDescent="0.25">
      <c r="A6286" s="17" t="s">
        <v>1717</v>
      </c>
      <c r="B6286" s="18">
        <v>45168.606550925928</v>
      </c>
      <c r="C6286" s="19">
        <v>45168.611238425925</v>
      </c>
      <c r="D6286" s="20" t="s">
        <v>13</v>
      </c>
      <c r="E6286" s="21" t="s">
        <v>28</v>
      </c>
      <c r="F6286" s="20" t="s">
        <v>18</v>
      </c>
      <c r="G6286" s="105" t="s">
        <v>29</v>
      </c>
      <c r="H62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86" s="48">
        <f>tbl_raw_data[[#This Row],[Date Actioned]]-tbl_raw_data[[#This Row],[Date Tagged]]</f>
        <v>4.687499997089617E-3</v>
      </c>
      <c r="J6286" s="50">
        <f>HOUR(tbl_raw_data[[#This Row],[time_taken]])*60+MINUTE(tbl_raw_data[[#This Row],[time_taken]])+SECOND(tbl_raw_data[[#This Row],[time_taken]])/60</f>
        <v>6.75</v>
      </c>
      <c r="K6286" s="54">
        <f>DATE(YEAR(tbl_raw_data[[#This Row],[Date Actioned]]), MONTH(tbl_raw_data[[#This Row],[Date Actioned]]), DAY(tbl_raw_data[[#This Row],[Date Actioned]]))</f>
        <v>45168</v>
      </c>
      <c r="L6286" s="55" t="str">
        <f>UPPER(TEXT(tbl_raw_data[[#This Row],[Updated_date]],"MMMM"))</f>
        <v>AUGUST</v>
      </c>
      <c r="M6286" s="55" t="str">
        <f>UPPER("Week "&amp;IF(ROUNDUP(DAY(tbl_raw_data[[#This Row],[Updated_date]])/7,0)=5,4,ROUNDUP(DAY(tbl_raw_data[[#This Row],[Updated_date]])/7,0)))</f>
        <v>WEEK 4</v>
      </c>
      <c r="N6286" s="57" t="str">
        <f>UPPER(VLOOKUP(tbl_raw_data[[#This Row],[Analyst]],[1]setting!$A$1:$B$15,2,0))</f>
        <v>RAJ</v>
      </c>
      <c r="O6286" s="57" t="str">
        <f>UPPER(tbl_raw_data[[#This Row],[Outcome]])</f>
        <v>APPROVE</v>
      </c>
      <c r="P6286" s="57" t="str">
        <f>UPPER(tbl_raw_data[[#This Row],[Queue Name]])</f>
        <v>CONSUMER EXISTING</v>
      </c>
      <c r="Q6286" s="57" t="str">
        <f>IF(tbl_raw_data[[#This Row],[time_taken_in_mins]]&lt;=20,"SLA_MET","SLA_NOT_MET")</f>
        <v>SLA_MET</v>
      </c>
    </row>
    <row r="6287" spans="1:17" ht="15" customHeight="1" x14ac:dyDescent="0.25">
      <c r="A6287" s="17" t="s">
        <v>4293</v>
      </c>
      <c r="B6287" s="18">
        <v>45168.607569444444</v>
      </c>
      <c r="C6287" s="19">
        <v>45168.61577546296</v>
      </c>
      <c r="D6287" s="20" t="s">
        <v>13</v>
      </c>
      <c r="E6287" s="21" t="s">
        <v>9</v>
      </c>
      <c r="F6287" s="20" t="s">
        <v>55</v>
      </c>
      <c r="G6287" s="105"/>
      <c r="H62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7" s="48">
        <f>tbl_raw_data[[#This Row],[Date Actioned]]-tbl_raw_data[[#This Row],[Date Tagged]]</f>
        <v>8.2060185159207322E-3</v>
      </c>
      <c r="J6287" s="50">
        <f>HOUR(tbl_raw_data[[#This Row],[time_taken]])*60+MINUTE(tbl_raw_data[[#This Row],[time_taken]])+SECOND(tbl_raw_data[[#This Row],[time_taken]])/60</f>
        <v>11.816666666666666</v>
      </c>
      <c r="K6287" s="54">
        <f>DATE(YEAR(tbl_raw_data[[#This Row],[Date Actioned]]), MONTH(tbl_raw_data[[#This Row],[Date Actioned]]), DAY(tbl_raw_data[[#This Row],[Date Actioned]]))</f>
        <v>45168</v>
      </c>
      <c r="L6287" s="55" t="str">
        <f>UPPER(TEXT(tbl_raw_data[[#This Row],[Updated_date]],"MMMM"))</f>
        <v>AUGUST</v>
      </c>
      <c r="M6287" s="55" t="str">
        <f>UPPER("Week "&amp;IF(ROUNDUP(DAY(tbl_raw_data[[#This Row],[Updated_date]])/7,0)=5,4,ROUNDUP(DAY(tbl_raw_data[[#This Row],[Updated_date]])/7,0)))</f>
        <v>WEEK 4</v>
      </c>
      <c r="N6287" s="57" t="str">
        <f>UPPER(VLOOKUP(tbl_raw_data[[#This Row],[Analyst]],[1]setting!$A$1:$B$15,2,0))</f>
        <v>CAMERON</v>
      </c>
      <c r="O6287" s="57" t="str">
        <f>UPPER(tbl_raw_data[[#This Row],[Outcome]])</f>
        <v>APPROVE</v>
      </c>
      <c r="P6287" s="57" t="str">
        <f>UPPER(tbl_raw_data[[#This Row],[Queue Name]])</f>
        <v>CONSUMER PRE BUREAU</v>
      </c>
      <c r="Q6287" s="57" t="str">
        <f>IF(tbl_raw_data[[#This Row],[time_taken_in_mins]]&lt;=20,"SLA_MET","SLA_NOT_MET")</f>
        <v>SLA_MET</v>
      </c>
    </row>
    <row r="6288" spans="1:17" ht="15" customHeight="1" x14ac:dyDescent="0.25">
      <c r="A6288" s="17" t="s">
        <v>5526</v>
      </c>
      <c r="B6288" s="18">
        <v>45168.609085648146</v>
      </c>
      <c r="C6288" s="19">
        <v>45168.619803240741</v>
      </c>
      <c r="D6288" s="20" t="s">
        <v>13</v>
      </c>
      <c r="E6288" s="21" t="s">
        <v>9</v>
      </c>
      <c r="F6288" s="20" t="s">
        <v>109</v>
      </c>
      <c r="G6288" s="105" t="s">
        <v>29</v>
      </c>
      <c r="H62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88" s="48">
        <f>tbl_raw_data[[#This Row],[Date Actioned]]-tbl_raw_data[[#This Row],[Date Tagged]]</f>
        <v>1.0717592595028691E-2</v>
      </c>
      <c r="J6288" s="50">
        <f>HOUR(tbl_raw_data[[#This Row],[time_taken]])*60+MINUTE(tbl_raw_data[[#This Row],[time_taken]])+SECOND(tbl_raw_data[[#This Row],[time_taken]])/60</f>
        <v>15.433333333333334</v>
      </c>
      <c r="K6288" s="54">
        <f>DATE(YEAR(tbl_raw_data[[#This Row],[Date Actioned]]), MONTH(tbl_raw_data[[#This Row],[Date Actioned]]), DAY(tbl_raw_data[[#This Row],[Date Actioned]]))</f>
        <v>45168</v>
      </c>
      <c r="L6288" s="55" t="str">
        <f>UPPER(TEXT(tbl_raw_data[[#This Row],[Updated_date]],"MMMM"))</f>
        <v>AUGUST</v>
      </c>
      <c r="M6288" s="55" t="str">
        <f>UPPER("Week "&amp;IF(ROUNDUP(DAY(tbl_raw_data[[#This Row],[Updated_date]])/7,0)=5,4,ROUNDUP(DAY(tbl_raw_data[[#This Row],[Updated_date]])/7,0)))</f>
        <v>WEEK 4</v>
      </c>
      <c r="N6288" s="57" t="str">
        <f>UPPER(VLOOKUP(tbl_raw_data[[#This Row],[Analyst]],[1]setting!$A$1:$B$15,2,0))</f>
        <v>NAVED</v>
      </c>
      <c r="O6288" s="57" t="str">
        <f>UPPER(tbl_raw_data[[#This Row],[Outcome]])</f>
        <v>APPROVE</v>
      </c>
      <c r="P6288" s="57" t="str">
        <f>UPPER(tbl_raw_data[[#This Row],[Queue Name]])</f>
        <v>CONSUMER PRE BUREAU</v>
      </c>
      <c r="Q6288" s="57" t="str">
        <f>IF(tbl_raw_data[[#This Row],[time_taken_in_mins]]&lt;=20,"SLA_MET","SLA_NOT_MET")</f>
        <v>SLA_MET</v>
      </c>
    </row>
    <row r="6289" spans="1:17" ht="15" customHeight="1" x14ac:dyDescent="0.25">
      <c r="A6289" s="17" t="s">
        <v>6513</v>
      </c>
      <c r="B6289" s="18">
        <v>45168.613368055558</v>
      </c>
      <c r="C6289" s="19">
        <v>45168.627233796295</v>
      </c>
      <c r="D6289" s="20" t="s">
        <v>29</v>
      </c>
      <c r="E6289" s="21" t="s">
        <v>28</v>
      </c>
      <c r="F6289" s="20" t="s">
        <v>10</v>
      </c>
      <c r="G6289" s="105"/>
      <c r="H62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89" s="48">
        <f>tbl_raw_data[[#This Row],[Date Actioned]]-tbl_raw_data[[#This Row],[Date Tagged]]</f>
        <v>1.3865740736946464E-2</v>
      </c>
      <c r="J6289" s="50">
        <f>HOUR(tbl_raw_data[[#This Row],[time_taken]])*60+MINUTE(tbl_raw_data[[#This Row],[time_taken]])+SECOND(tbl_raw_data[[#This Row],[time_taken]])/60</f>
        <v>19.966666666666665</v>
      </c>
      <c r="K6289" s="54">
        <f>DATE(YEAR(tbl_raw_data[[#This Row],[Date Actioned]]), MONTH(tbl_raw_data[[#This Row],[Date Actioned]]), DAY(tbl_raw_data[[#This Row],[Date Actioned]]))</f>
        <v>45168</v>
      </c>
      <c r="L6289" s="55" t="str">
        <f>UPPER(TEXT(tbl_raw_data[[#This Row],[Updated_date]],"MMMM"))</f>
        <v>AUGUST</v>
      </c>
      <c r="M6289" s="55" t="str">
        <f>UPPER("Week "&amp;IF(ROUNDUP(DAY(tbl_raw_data[[#This Row],[Updated_date]])/7,0)=5,4,ROUNDUP(DAY(tbl_raw_data[[#This Row],[Updated_date]])/7,0)))</f>
        <v>WEEK 4</v>
      </c>
      <c r="N6289" s="57" t="str">
        <f>UPPER(VLOOKUP(tbl_raw_data[[#This Row],[Analyst]],[1]setting!$A$1:$B$15,2,0))</f>
        <v>SAM</v>
      </c>
      <c r="O6289" s="57" t="str">
        <f>UPPER(tbl_raw_data[[#This Row],[Outcome]])</f>
        <v>APPROVE</v>
      </c>
      <c r="P6289" s="57" t="str">
        <f>UPPER(tbl_raw_data[[#This Row],[Queue Name]])</f>
        <v>CONSUMER EXISTING</v>
      </c>
      <c r="Q6289" s="57" t="str">
        <f>IF(tbl_raw_data[[#This Row],[time_taken_in_mins]]&lt;=20,"SLA_MET","SLA_NOT_MET")</f>
        <v>SLA_MET</v>
      </c>
    </row>
    <row r="6290" spans="1:17" ht="15" customHeight="1" x14ac:dyDescent="0.25">
      <c r="A6290" s="17" t="s">
        <v>2449</v>
      </c>
      <c r="B6290" s="18">
        <v>45168.616886574076</v>
      </c>
      <c r="C6290" s="19">
        <v>45168.622499999998</v>
      </c>
      <c r="D6290" s="20" t="s">
        <v>13</v>
      </c>
      <c r="E6290" s="21" t="s">
        <v>9</v>
      </c>
      <c r="F6290" s="20" t="s">
        <v>42</v>
      </c>
      <c r="G6290" s="105" t="s">
        <v>67</v>
      </c>
      <c r="H62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0" s="48">
        <f>tbl_raw_data[[#This Row],[Date Actioned]]-tbl_raw_data[[#This Row],[Date Tagged]]</f>
        <v>5.6134259211830795E-3</v>
      </c>
      <c r="J6290" s="50">
        <f>HOUR(tbl_raw_data[[#This Row],[time_taken]])*60+MINUTE(tbl_raw_data[[#This Row],[time_taken]])+SECOND(tbl_raw_data[[#This Row],[time_taken]])/60</f>
        <v>8.0833333333333339</v>
      </c>
      <c r="K6290" s="54">
        <f>DATE(YEAR(tbl_raw_data[[#This Row],[Date Actioned]]), MONTH(tbl_raw_data[[#This Row],[Date Actioned]]), DAY(tbl_raw_data[[#This Row],[Date Actioned]]))</f>
        <v>45168</v>
      </c>
      <c r="L6290" s="55" t="str">
        <f>UPPER(TEXT(tbl_raw_data[[#This Row],[Updated_date]],"MMMM"))</f>
        <v>AUGUST</v>
      </c>
      <c r="M6290" s="55" t="str">
        <f>UPPER("Week "&amp;IF(ROUNDUP(DAY(tbl_raw_data[[#This Row],[Updated_date]])/7,0)=5,4,ROUNDUP(DAY(tbl_raw_data[[#This Row],[Updated_date]])/7,0)))</f>
        <v>WEEK 4</v>
      </c>
      <c r="N6290" s="57" t="str">
        <f>UPPER(VLOOKUP(tbl_raw_data[[#This Row],[Analyst]],[1]setting!$A$1:$B$15,2,0))</f>
        <v>NITESH</v>
      </c>
      <c r="O6290" s="57" t="str">
        <f>UPPER(tbl_raw_data[[#This Row],[Outcome]])</f>
        <v>APPROVE</v>
      </c>
      <c r="P6290" s="57" t="str">
        <f>UPPER(tbl_raw_data[[#This Row],[Queue Name]])</f>
        <v>CONSUMER PRE BUREAU</v>
      </c>
      <c r="Q6290" s="57" t="str">
        <f>IF(tbl_raw_data[[#This Row],[time_taken_in_mins]]&lt;=20,"SLA_MET","SLA_NOT_MET")</f>
        <v>SLA_MET</v>
      </c>
    </row>
    <row r="6291" spans="1:17" ht="15" customHeight="1" x14ac:dyDescent="0.25">
      <c r="A6291" s="17" t="s">
        <v>3471</v>
      </c>
      <c r="B6291" s="18">
        <v>45168.617291666669</v>
      </c>
      <c r="C6291" s="19">
        <v>45168.624293981484</v>
      </c>
      <c r="D6291" s="20" t="s">
        <v>13</v>
      </c>
      <c r="E6291" s="21" t="s">
        <v>9</v>
      </c>
      <c r="F6291" s="20" t="s">
        <v>14</v>
      </c>
      <c r="G6291" s="105"/>
      <c r="H62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1" s="48">
        <f>tbl_raw_data[[#This Row],[Date Actioned]]-tbl_raw_data[[#This Row],[Date Tagged]]</f>
        <v>7.0023148145992309E-3</v>
      </c>
      <c r="J6291" s="50">
        <f>HOUR(tbl_raw_data[[#This Row],[time_taken]])*60+MINUTE(tbl_raw_data[[#This Row],[time_taken]])+SECOND(tbl_raw_data[[#This Row],[time_taken]])/60</f>
        <v>10.083333333333334</v>
      </c>
      <c r="K6291" s="54">
        <f>DATE(YEAR(tbl_raw_data[[#This Row],[Date Actioned]]), MONTH(tbl_raw_data[[#This Row],[Date Actioned]]), DAY(tbl_raw_data[[#This Row],[Date Actioned]]))</f>
        <v>45168</v>
      </c>
      <c r="L6291" s="55" t="str">
        <f>UPPER(TEXT(tbl_raw_data[[#This Row],[Updated_date]],"MMMM"))</f>
        <v>AUGUST</v>
      </c>
      <c r="M6291" s="55" t="str">
        <f>UPPER("Week "&amp;IF(ROUNDUP(DAY(tbl_raw_data[[#This Row],[Updated_date]])/7,0)=5,4,ROUNDUP(DAY(tbl_raw_data[[#This Row],[Updated_date]])/7,0)))</f>
        <v>WEEK 4</v>
      </c>
      <c r="N6291" s="57" t="str">
        <f>UPPER(VLOOKUP(tbl_raw_data[[#This Row],[Analyst]],[1]setting!$A$1:$B$15,2,0))</f>
        <v>HARDIK</v>
      </c>
      <c r="O6291" s="57" t="str">
        <f>UPPER(tbl_raw_data[[#This Row],[Outcome]])</f>
        <v>APPROVE</v>
      </c>
      <c r="P6291" s="57" t="str">
        <f>UPPER(tbl_raw_data[[#This Row],[Queue Name]])</f>
        <v>CONSUMER PRE BUREAU</v>
      </c>
      <c r="Q6291" s="57" t="str">
        <f>IF(tbl_raw_data[[#This Row],[time_taken_in_mins]]&lt;=20,"SLA_MET","SLA_NOT_MET")</f>
        <v>SLA_MET</v>
      </c>
    </row>
    <row r="6292" spans="1:17" ht="15" customHeight="1" x14ac:dyDescent="0.25">
      <c r="A6292" s="17" t="s">
        <v>1807</v>
      </c>
      <c r="B6292" s="18">
        <v>45168.62096064815</v>
      </c>
      <c r="C6292" s="19">
        <v>45168.625775462962</v>
      </c>
      <c r="D6292" s="20" t="s">
        <v>13</v>
      </c>
      <c r="E6292" s="21" t="s">
        <v>28</v>
      </c>
      <c r="F6292" s="20" t="s">
        <v>109</v>
      </c>
      <c r="G6292" s="105"/>
      <c r="H62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2" s="48">
        <f>tbl_raw_data[[#This Row],[Date Actioned]]-tbl_raw_data[[#This Row],[Date Tagged]]</f>
        <v>4.8148148125619628E-3</v>
      </c>
      <c r="J6292" s="50">
        <f>HOUR(tbl_raw_data[[#This Row],[time_taken]])*60+MINUTE(tbl_raw_data[[#This Row],[time_taken]])+SECOND(tbl_raw_data[[#This Row],[time_taken]])/60</f>
        <v>6.9333333333333336</v>
      </c>
      <c r="K6292" s="54">
        <f>DATE(YEAR(tbl_raw_data[[#This Row],[Date Actioned]]), MONTH(tbl_raw_data[[#This Row],[Date Actioned]]), DAY(tbl_raw_data[[#This Row],[Date Actioned]]))</f>
        <v>45168</v>
      </c>
      <c r="L6292" s="55" t="str">
        <f>UPPER(TEXT(tbl_raw_data[[#This Row],[Updated_date]],"MMMM"))</f>
        <v>AUGUST</v>
      </c>
      <c r="M6292" s="55" t="str">
        <f>UPPER("Week "&amp;IF(ROUNDUP(DAY(tbl_raw_data[[#This Row],[Updated_date]])/7,0)=5,4,ROUNDUP(DAY(tbl_raw_data[[#This Row],[Updated_date]])/7,0)))</f>
        <v>WEEK 4</v>
      </c>
      <c r="N6292" s="57" t="str">
        <f>UPPER(VLOOKUP(tbl_raw_data[[#This Row],[Analyst]],[1]setting!$A$1:$B$15,2,0))</f>
        <v>NAVED</v>
      </c>
      <c r="O6292" s="57" t="str">
        <f>UPPER(tbl_raw_data[[#This Row],[Outcome]])</f>
        <v>APPROVE</v>
      </c>
      <c r="P6292" s="57" t="str">
        <f>UPPER(tbl_raw_data[[#This Row],[Queue Name]])</f>
        <v>CONSUMER EXISTING</v>
      </c>
      <c r="Q6292" s="57" t="str">
        <f>IF(tbl_raw_data[[#This Row],[time_taken_in_mins]]&lt;=20,"SLA_MET","SLA_NOT_MET")</f>
        <v>SLA_MET</v>
      </c>
    </row>
    <row r="6293" spans="1:17" ht="15" customHeight="1" x14ac:dyDescent="0.25">
      <c r="A6293" s="17" t="s">
        <v>1998</v>
      </c>
      <c r="B6293" s="18">
        <v>45168.622129629628</v>
      </c>
      <c r="C6293" s="19">
        <v>45168.627187500002</v>
      </c>
      <c r="D6293" s="20" t="s">
        <v>13</v>
      </c>
      <c r="E6293" s="21" t="s">
        <v>41</v>
      </c>
      <c r="F6293" s="20" t="s">
        <v>18</v>
      </c>
      <c r="G6293" s="105" t="s">
        <v>29</v>
      </c>
      <c r="H62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3" s="48">
        <f>tbl_raw_data[[#This Row],[Date Actioned]]-tbl_raw_data[[#This Row],[Date Tagged]]</f>
        <v>5.0578703740029596E-3</v>
      </c>
      <c r="J6293" s="50">
        <f>HOUR(tbl_raw_data[[#This Row],[time_taken]])*60+MINUTE(tbl_raw_data[[#This Row],[time_taken]])+SECOND(tbl_raw_data[[#This Row],[time_taken]])/60</f>
        <v>7.2833333333333332</v>
      </c>
      <c r="K6293" s="54">
        <f>DATE(YEAR(tbl_raw_data[[#This Row],[Date Actioned]]), MONTH(tbl_raw_data[[#This Row],[Date Actioned]]), DAY(tbl_raw_data[[#This Row],[Date Actioned]]))</f>
        <v>45168</v>
      </c>
      <c r="L6293" s="55" t="str">
        <f>UPPER(TEXT(tbl_raw_data[[#This Row],[Updated_date]],"MMMM"))</f>
        <v>AUGUST</v>
      </c>
      <c r="M6293" s="55" t="str">
        <f>UPPER("Week "&amp;IF(ROUNDUP(DAY(tbl_raw_data[[#This Row],[Updated_date]])/7,0)=5,4,ROUNDUP(DAY(tbl_raw_data[[#This Row],[Updated_date]])/7,0)))</f>
        <v>WEEK 4</v>
      </c>
      <c r="N6293" s="57" t="str">
        <f>UPPER(VLOOKUP(tbl_raw_data[[#This Row],[Analyst]],[1]setting!$A$1:$B$15,2,0))</f>
        <v>RAJ</v>
      </c>
      <c r="O6293" s="57" t="str">
        <f>UPPER(tbl_raw_data[[#This Row],[Outcome]])</f>
        <v>APPROVE</v>
      </c>
      <c r="P6293" s="57" t="str">
        <f>UPPER(tbl_raw_data[[#This Row],[Queue Name]])</f>
        <v>CONSUMER POST BUREAU</v>
      </c>
      <c r="Q6293" s="57" t="str">
        <f>IF(tbl_raw_data[[#This Row],[time_taken_in_mins]]&lt;=20,"SLA_MET","SLA_NOT_MET")</f>
        <v>SLA_MET</v>
      </c>
    </row>
    <row r="6294" spans="1:17" ht="15" customHeight="1" x14ac:dyDescent="0.25">
      <c r="A6294" s="17" t="s">
        <v>3335</v>
      </c>
      <c r="B6294" s="18">
        <v>45168.623726851853</v>
      </c>
      <c r="C6294" s="19">
        <v>45168.630555555559</v>
      </c>
      <c r="D6294" s="20" t="s">
        <v>13</v>
      </c>
      <c r="E6294" s="21" t="s">
        <v>9</v>
      </c>
      <c r="F6294" s="20" t="s">
        <v>42</v>
      </c>
      <c r="G6294" s="105"/>
      <c r="H62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4" s="48">
        <f>tbl_raw_data[[#This Row],[Date Actioned]]-tbl_raw_data[[#This Row],[Date Tagged]]</f>
        <v>6.8287037065601908E-3</v>
      </c>
      <c r="J6294" s="50">
        <f>HOUR(tbl_raw_data[[#This Row],[time_taken]])*60+MINUTE(tbl_raw_data[[#This Row],[time_taken]])+SECOND(tbl_raw_data[[#This Row],[time_taken]])/60</f>
        <v>9.8333333333333339</v>
      </c>
      <c r="K6294" s="54">
        <f>DATE(YEAR(tbl_raw_data[[#This Row],[Date Actioned]]), MONTH(tbl_raw_data[[#This Row],[Date Actioned]]), DAY(tbl_raw_data[[#This Row],[Date Actioned]]))</f>
        <v>45168</v>
      </c>
      <c r="L6294" s="55" t="str">
        <f>UPPER(TEXT(tbl_raw_data[[#This Row],[Updated_date]],"MMMM"))</f>
        <v>AUGUST</v>
      </c>
      <c r="M6294" s="55" t="str">
        <f>UPPER("Week "&amp;IF(ROUNDUP(DAY(tbl_raw_data[[#This Row],[Updated_date]])/7,0)=5,4,ROUNDUP(DAY(tbl_raw_data[[#This Row],[Updated_date]])/7,0)))</f>
        <v>WEEK 4</v>
      </c>
      <c r="N6294" s="57" t="str">
        <f>UPPER(VLOOKUP(tbl_raw_data[[#This Row],[Analyst]],[1]setting!$A$1:$B$15,2,0))</f>
        <v>NITESH</v>
      </c>
      <c r="O6294" s="57" t="str">
        <f>UPPER(tbl_raw_data[[#This Row],[Outcome]])</f>
        <v>APPROVE</v>
      </c>
      <c r="P6294" s="57" t="str">
        <f>UPPER(tbl_raw_data[[#This Row],[Queue Name]])</f>
        <v>CONSUMER PRE BUREAU</v>
      </c>
      <c r="Q6294" s="57" t="str">
        <f>IF(tbl_raw_data[[#This Row],[time_taken_in_mins]]&lt;=20,"SLA_MET","SLA_NOT_MET")</f>
        <v>SLA_MET</v>
      </c>
    </row>
    <row r="6295" spans="1:17" ht="15" customHeight="1" x14ac:dyDescent="0.25">
      <c r="A6295" s="17" t="s">
        <v>4568</v>
      </c>
      <c r="B6295" s="18">
        <v>45168.623726851853</v>
      </c>
      <c r="C6295" s="19">
        <v>45168.632407407407</v>
      </c>
      <c r="D6295" s="20" t="s">
        <v>13</v>
      </c>
      <c r="E6295" s="21" t="s">
        <v>41</v>
      </c>
      <c r="F6295" s="20" t="s">
        <v>14</v>
      </c>
      <c r="G6295" s="105"/>
      <c r="H62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5" s="48">
        <f>tbl_raw_data[[#This Row],[Date Actioned]]-tbl_raw_data[[#This Row],[Date Tagged]]</f>
        <v>8.6805555547471158E-3</v>
      </c>
      <c r="J6295" s="50">
        <f>HOUR(tbl_raw_data[[#This Row],[time_taken]])*60+MINUTE(tbl_raw_data[[#This Row],[time_taken]])+SECOND(tbl_raw_data[[#This Row],[time_taken]])/60</f>
        <v>12.5</v>
      </c>
      <c r="K6295" s="54">
        <f>DATE(YEAR(tbl_raw_data[[#This Row],[Date Actioned]]), MONTH(tbl_raw_data[[#This Row],[Date Actioned]]), DAY(tbl_raw_data[[#This Row],[Date Actioned]]))</f>
        <v>45168</v>
      </c>
      <c r="L6295" s="55" t="str">
        <f>UPPER(TEXT(tbl_raw_data[[#This Row],[Updated_date]],"MMMM"))</f>
        <v>AUGUST</v>
      </c>
      <c r="M6295" s="55" t="str">
        <f>UPPER("Week "&amp;IF(ROUNDUP(DAY(tbl_raw_data[[#This Row],[Updated_date]])/7,0)=5,4,ROUNDUP(DAY(tbl_raw_data[[#This Row],[Updated_date]])/7,0)))</f>
        <v>WEEK 4</v>
      </c>
      <c r="N6295" s="57" t="str">
        <f>UPPER(VLOOKUP(tbl_raw_data[[#This Row],[Analyst]],[1]setting!$A$1:$B$15,2,0))</f>
        <v>HARDIK</v>
      </c>
      <c r="O6295" s="57" t="str">
        <f>UPPER(tbl_raw_data[[#This Row],[Outcome]])</f>
        <v>APPROVE</v>
      </c>
      <c r="P6295" s="57" t="str">
        <f>UPPER(tbl_raw_data[[#This Row],[Queue Name]])</f>
        <v>CONSUMER POST BUREAU</v>
      </c>
      <c r="Q6295" s="57" t="str">
        <f>IF(tbl_raw_data[[#This Row],[time_taken_in_mins]]&lt;=20,"SLA_MET","SLA_NOT_MET")</f>
        <v>SLA_MET</v>
      </c>
    </row>
    <row r="6296" spans="1:17" ht="15" customHeight="1" x14ac:dyDescent="0.25">
      <c r="A6296" s="17" t="s">
        <v>6260</v>
      </c>
      <c r="B6296" s="18">
        <v>45168.624386574076</v>
      </c>
      <c r="C6296" s="19">
        <v>45168.637037037035</v>
      </c>
      <c r="D6296" s="20" t="s">
        <v>29</v>
      </c>
      <c r="E6296" s="21" t="s">
        <v>28</v>
      </c>
      <c r="F6296" s="20" t="s">
        <v>10</v>
      </c>
      <c r="G6296" s="105"/>
      <c r="H62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6" s="48">
        <f>tbl_raw_data[[#This Row],[Date Actioned]]-tbl_raw_data[[#This Row],[Date Tagged]]</f>
        <v>1.265046295884531E-2</v>
      </c>
      <c r="J6296" s="50">
        <f>HOUR(tbl_raw_data[[#This Row],[time_taken]])*60+MINUTE(tbl_raw_data[[#This Row],[time_taken]])+SECOND(tbl_raw_data[[#This Row],[time_taken]])/60</f>
        <v>18.216666666666665</v>
      </c>
      <c r="K6296" s="54">
        <f>DATE(YEAR(tbl_raw_data[[#This Row],[Date Actioned]]), MONTH(tbl_raw_data[[#This Row],[Date Actioned]]), DAY(tbl_raw_data[[#This Row],[Date Actioned]]))</f>
        <v>45168</v>
      </c>
      <c r="L6296" s="55" t="str">
        <f>UPPER(TEXT(tbl_raw_data[[#This Row],[Updated_date]],"MMMM"))</f>
        <v>AUGUST</v>
      </c>
      <c r="M6296" s="55" t="str">
        <f>UPPER("Week "&amp;IF(ROUNDUP(DAY(tbl_raw_data[[#This Row],[Updated_date]])/7,0)=5,4,ROUNDUP(DAY(tbl_raw_data[[#This Row],[Updated_date]])/7,0)))</f>
        <v>WEEK 4</v>
      </c>
      <c r="N6296" s="57" t="str">
        <f>UPPER(VLOOKUP(tbl_raw_data[[#This Row],[Analyst]],[1]setting!$A$1:$B$15,2,0))</f>
        <v>SAM</v>
      </c>
      <c r="O6296" s="57" t="str">
        <f>UPPER(tbl_raw_data[[#This Row],[Outcome]])</f>
        <v>APPROVE</v>
      </c>
      <c r="P6296" s="57" t="str">
        <f>UPPER(tbl_raw_data[[#This Row],[Queue Name]])</f>
        <v>CONSUMER EXISTING</v>
      </c>
      <c r="Q6296" s="57" t="str">
        <f>IF(tbl_raw_data[[#This Row],[time_taken_in_mins]]&lt;=20,"SLA_MET","SLA_NOT_MET")</f>
        <v>SLA_MET</v>
      </c>
    </row>
    <row r="6297" spans="1:17" ht="15" customHeight="1" x14ac:dyDescent="0.25">
      <c r="A6297" s="17" t="s">
        <v>5898</v>
      </c>
      <c r="B6297" s="18">
        <v>45168.628564814811</v>
      </c>
      <c r="C6297" s="19">
        <v>45168.640162037038</v>
      </c>
      <c r="D6297" s="20" t="s">
        <v>29</v>
      </c>
      <c r="E6297" s="21" t="s">
        <v>28</v>
      </c>
      <c r="F6297" s="20" t="s">
        <v>10</v>
      </c>
      <c r="G6297" s="105"/>
      <c r="H62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297" s="48">
        <f>tbl_raw_data[[#This Row],[Date Actioned]]-tbl_raw_data[[#This Row],[Date Tagged]]</f>
        <v>1.1597222226555459E-2</v>
      </c>
      <c r="J6297" s="50">
        <f>HOUR(tbl_raw_data[[#This Row],[time_taken]])*60+MINUTE(tbl_raw_data[[#This Row],[time_taken]])+SECOND(tbl_raw_data[[#This Row],[time_taken]])/60</f>
        <v>16.7</v>
      </c>
      <c r="K6297" s="54">
        <f>DATE(YEAR(tbl_raw_data[[#This Row],[Date Actioned]]), MONTH(tbl_raw_data[[#This Row],[Date Actioned]]), DAY(tbl_raw_data[[#This Row],[Date Actioned]]))</f>
        <v>45168</v>
      </c>
      <c r="L6297" s="55" t="str">
        <f>UPPER(TEXT(tbl_raw_data[[#This Row],[Updated_date]],"MMMM"))</f>
        <v>AUGUST</v>
      </c>
      <c r="M6297" s="55" t="str">
        <f>UPPER("Week "&amp;IF(ROUNDUP(DAY(tbl_raw_data[[#This Row],[Updated_date]])/7,0)=5,4,ROUNDUP(DAY(tbl_raw_data[[#This Row],[Updated_date]])/7,0)))</f>
        <v>WEEK 4</v>
      </c>
      <c r="N6297" s="57" t="str">
        <f>UPPER(VLOOKUP(tbl_raw_data[[#This Row],[Analyst]],[1]setting!$A$1:$B$15,2,0))</f>
        <v>SAM</v>
      </c>
      <c r="O6297" s="57" t="str">
        <f>UPPER(tbl_raw_data[[#This Row],[Outcome]])</f>
        <v>APPROVE</v>
      </c>
      <c r="P6297" s="57" t="str">
        <f>UPPER(tbl_raw_data[[#This Row],[Queue Name]])</f>
        <v>CONSUMER EXISTING</v>
      </c>
      <c r="Q6297" s="57" t="str">
        <f>IF(tbl_raw_data[[#This Row],[time_taken_in_mins]]&lt;=20,"SLA_MET","SLA_NOT_MET")</f>
        <v>SLA_MET</v>
      </c>
    </row>
    <row r="6298" spans="1:17" ht="15" customHeight="1" x14ac:dyDescent="0.25">
      <c r="A6298" s="17" t="s">
        <v>597</v>
      </c>
      <c r="B6298" s="18">
        <v>45168.629293981481</v>
      </c>
      <c r="C6298" s="19">
        <v>45168.632280092592</v>
      </c>
      <c r="D6298" s="20" t="s">
        <v>13</v>
      </c>
      <c r="E6298" s="21" t="s">
        <v>41</v>
      </c>
      <c r="F6298" s="20" t="s">
        <v>18</v>
      </c>
      <c r="G6298" s="105" t="s">
        <v>21</v>
      </c>
      <c r="H62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8" s="48">
        <f>tbl_raw_data[[#This Row],[Date Actioned]]-tbl_raw_data[[#This Row],[Date Tagged]]</f>
        <v>2.9861111106583849E-3</v>
      </c>
      <c r="J6298" s="50">
        <f>HOUR(tbl_raw_data[[#This Row],[time_taken]])*60+MINUTE(tbl_raw_data[[#This Row],[time_taken]])+SECOND(tbl_raw_data[[#This Row],[time_taken]])/60</f>
        <v>4.3</v>
      </c>
      <c r="K6298" s="54">
        <f>DATE(YEAR(tbl_raw_data[[#This Row],[Date Actioned]]), MONTH(tbl_raw_data[[#This Row],[Date Actioned]]), DAY(tbl_raw_data[[#This Row],[Date Actioned]]))</f>
        <v>45168</v>
      </c>
      <c r="L6298" s="55" t="str">
        <f>UPPER(TEXT(tbl_raw_data[[#This Row],[Updated_date]],"MMMM"))</f>
        <v>AUGUST</v>
      </c>
      <c r="M6298" s="55" t="str">
        <f>UPPER("Week "&amp;IF(ROUNDUP(DAY(tbl_raw_data[[#This Row],[Updated_date]])/7,0)=5,4,ROUNDUP(DAY(tbl_raw_data[[#This Row],[Updated_date]])/7,0)))</f>
        <v>WEEK 4</v>
      </c>
      <c r="N6298" s="57" t="str">
        <f>UPPER(VLOOKUP(tbl_raw_data[[#This Row],[Analyst]],[1]setting!$A$1:$B$15,2,0))</f>
        <v>RAJ</v>
      </c>
      <c r="O6298" s="57" t="str">
        <f>UPPER(tbl_raw_data[[#This Row],[Outcome]])</f>
        <v>APPROVE</v>
      </c>
      <c r="P6298" s="57" t="str">
        <f>UPPER(tbl_raw_data[[#This Row],[Queue Name]])</f>
        <v>CONSUMER POST BUREAU</v>
      </c>
      <c r="Q6298" s="57" t="str">
        <f>IF(tbl_raw_data[[#This Row],[time_taken_in_mins]]&lt;=20,"SLA_MET","SLA_NOT_MET")</f>
        <v>SLA_MET</v>
      </c>
    </row>
    <row r="6299" spans="1:17" ht="15" customHeight="1" x14ac:dyDescent="0.25">
      <c r="A6299" s="17" t="s">
        <v>4031</v>
      </c>
      <c r="B6299" s="18">
        <v>45168.629791666666</v>
      </c>
      <c r="C6299" s="19">
        <v>45168.637557870374</v>
      </c>
      <c r="D6299" s="20" t="s">
        <v>13</v>
      </c>
      <c r="E6299" s="21" t="s">
        <v>9</v>
      </c>
      <c r="F6299" s="20" t="s">
        <v>109</v>
      </c>
      <c r="G6299" s="105" t="s">
        <v>155</v>
      </c>
      <c r="H62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299" s="48">
        <f>tbl_raw_data[[#This Row],[Date Actioned]]-tbl_raw_data[[#This Row],[Date Tagged]]</f>
        <v>7.7662037074333057E-3</v>
      </c>
      <c r="J6299" s="50">
        <f>HOUR(tbl_raw_data[[#This Row],[time_taken]])*60+MINUTE(tbl_raw_data[[#This Row],[time_taken]])+SECOND(tbl_raw_data[[#This Row],[time_taken]])/60</f>
        <v>11.183333333333334</v>
      </c>
      <c r="K6299" s="54">
        <f>DATE(YEAR(tbl_raw_data[[#This Row],[Date Actioned]]), MONTH(tbl_raw_data[[#This Row],[Date Actioned]]), DAY(tbl_raw_data[[#This Row],[Date Actioned]]))</f>
        <v>45168</v>
      </c>
      <c r="L6299" s="55" t="str">
        <f>UPPER(TEXT(tbl_raw_data[[#This Row],[Updated_date]],"MMMM"))</f>
        <v>AUGUST</v>
      </c>
      <c r="M6299" s="55" t="str">
        <f>UPPER("Week "&amp;IF(ROUNDUP(DAY(tbl_raw_data[[#This Row],[Updated_date]])/7,0)=5,4,ROUNDUP(DAY(tbl_raw_data[[#This Row],[Updated_date]])/7,0)))</f>
        <v>WEEK 4</v>
      </c>
      <c r="N6299" s="57" t="str">
        <f>UPPER(VLOOKUP(tbl_raw_data[[#This Row],[Analyst]],[1]setting!$A$1:$B$15,2,0))</f>
        <v>NAVED</v>
      </c>
      <c r="O6299" s="57" t="str">
        <f>UPPER(tbl_raw_data[[#This Row],[Outcome]])</f>
        <v>APPROVE</v>
      </c>
      <c r="P6299" s="57" t="str">
        <f>UPPER(tbl_raw_data[[#This Row],[Queue Name]])</f>
        <v>CONSUMER PRE BUREAU</v>
      </c>
      <c r="Q6299" s="57" t="str">
        <f>IF(tbl_raw_data[[#This Row],[time_taken_in_mins]]&lt;=20,"SLA_MET","SLA_NOT_MET")</f>
        <v>SLA_MET</v>
      </c>
    </row>
    <row r="6300" spans="1:17" ht="15" customHeight="1" x14ac:dyDescent="0.25">
      <c r="A6300" s="17" t="s">
        <v>2286</v>
      </c>
      <c r="B6300" s="18">
        <v>45168.631041666667</v>
      </c>
      <c r="C6300" s="19">
        <v>45168.636481481481</v>
      </c>
      <c r="D6300" s="20" t="s">
        <v>13</v>
      </c>
      <c r="E6300" s="21" t="s">
        <v>28</v>
      </c>
      <c r="F6300" s="20" t="s">
        <v>168</v>
      </c>
      <c r="G6300" s="105" t="s">
        <v>29</v>
      </c>
      <c r="H63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00" s="48">
        <f>tbl_raw_data[[#This Row],[Date Actioned]]-tbl_raw_data[[#This Row],[Date Tagged]]</f>
        <v>5.4398148131440394E-3</v>
      </c>
      <c r="J6300" s="50">
        <f>HOUR(tbl_raw_data[[#This Row],[time_taken]])*60+MINUTE(tbl_raw_data[[#This Row],[time_taken]])+SECOND(tbl_raw_data[[#This Row],[time_taken]])/60</f>
        <v>7.833333333333333</v>
      </c>
      <c r="K6300" s="54">
        <f>DATE(YEAR(tbl_raw_data[[#This Row],[Date Actioned]]), MONTH(tbl_raw_data[[#This Row],[Date Actioned]]), DAY(tbl_raw_data[[#This Row],[Date Actioned]]))</f>
        <v>45168</v>
      </c>
      <c r="L6300" s="55" t="str">
        <f>UPPER(TEXT(tbl_raw_data[[#This Row],[Updated_date]],"MMMM"))</f>
        <v>AUGUST</v>
      </c>
      <c r="M6300" s="55" t="str">
        <f>UPPER("Week "&amp;IF(ROUNDUP(DAY(tbl_raw_data[[#This Row],[Updated_date]])/7,0)=5,4,ROUNDUP(DAY(tbl_raw_data[[#This Row],[Updated_date]])/7,0)))</f>
        <v>WEEK 4</v>
      </c>
      <c r="N6300" s="57" t="str">
        <f>UPPER(VLOOKUP(tbl_raw_data[[#This Row],[Analyst]],[1]setting!$A$1:$B$15,2,0))</f>
        <v>MERCEDES</v>
      </c>
      <c r="O6300" s="57" t="str">
        <f>UPPER(tbl_raw_data[[#This Row],[Outcome]])</f>
        <v>APPROVE</v>
      </c>
      <c r="P6300" s="57" t="str">
        <f>UPPER(tbl_raw_data[[#This Row],[Queue Name]])</f>
        <v>CONSUMER EXISTING</v>
      </c>
      <c r="Q6300" s="57" t="str">
        <f>IF(tbl_raw_data[[#This Row],[time_taken_in_mins]]&lt;=20,"SLA_MET","SLA_NOT_MET")</f>
        <v>SLA_MET</v>
      </c>
    </row>
    <row r="6301" spans="1:17" ht="15" customHeight="1" x14ac:dyDescent="0.25">
      <c r="A6301" s="17" t="s">
        <v>4974</v>
      </c>
      <c r="B6301" s="18">
        <v>45168.631874999999</v>
      </c>
      <c r="C6301" s="19">
        <v>45168.641284722224</v>
      </c>
      <c r="D6301" s="20" t="s">
        <v>29</v>
      </c>
      <c r="E6301" s="21" t="s">
        <v>28</v>
      </c>
      <c r="F6301" s="20" t="s">
        <v>168</v>
      </c>
      <c r="G6301" s="105"/>
      <c r="H63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1" s="48">
        <f>tbl_raw_data[[#This Row],[Date Actioned]]-tbl_raw_data[[#This Row],[Date Tagged]]</f>
        <v>9.4097222245181911E-3</v>
      </c>
      <c r="J6301" s="50">
        <f>HOUR(tbl_raw_data[[#This Row],[time_taken]])*60+MINUTE(tbl_raw_data[[#This Row],[time_taken]])+SECOND(tbl_raw_data[[#This Row],[time_taken]])/60</f>
        <v>13.55</v>
      </c>
      <c r="K6301" s="54">
        <f>DATE(YEAR(tbl_raw_data[[#This Row],[Date Actioned]]), MONTH(tbl_raw_data[[#This Row],[Date Actioned]]), DAY(tbl_raw_data[[#This Row],[Date Actioned]]))</f>
        <v>45168</v>
      </c>
      <c r="L6301" s="55" t="str">
        <f>UPPER(TEXT(tbl_raw_data[[#This Row],[Updated_date]],"MMMM"))</f>
        <v>AUGUST</v>
      </c>
      <c r="M6301" s="55" t="str">
        <f>UPPER("Week "&amp;IF(ROUNDUP(DAY(tbl_raw_data[[#This Row],[Updated_date]])/7,0)=5,4,ROUNDUP(DAY(tbl_raw_data[[#This Row],[Updated_date]])/7,0)))</f>
        <v>WEEK 4</v>
      </c>
      <c r="N6301" s="57" t="str">
        <f>UPPER(VLOOKUP(tbl_raw_data[[#This Row],[Analyst]],[1]setting!$A$1:$B$15,2,0))</f>
        <v>MERCEDES</v>
      </c>
      <c r="O6301" s="57" t="str">
        <f>UPPER(tbl_raw_data[[#This Row],[Outcome]])</f>
        <v>APPROVE</v>
      </c>
      <c r="P6301" s="57" t="str">
        <f>UPPER(tbl_raw_data[[#This Row],[Queue Name]])</f>
        <v>CONSUMER EXISTING</v>
      </c>
      <c r="Q6301" s="57" t="str">
        <f>IF(tbl_raw_data[[#This Row],[time_taken_in_mins]]&lt;=20,"SLA_MET","SLA_NOT_MET")</f>
        <v>SLA_MET</v>
      </c>
    </row>
    <row r="6302" spans="1:17" ht="15" customHeight="1" x14ac:dyDescent="0.25">
      <c r="A6302" s="17" t="s">
        <v>3327</v>
      </c>
      <c r="B6302" s="18">
        <v>45168.635671296295</v>
      </c>
      <c r="C6302" s="19">
        <v>45168.642488425925</v>
      </c>
      <c r="D6302" s="20" t="s">
        <v>29</v>
      </c>
      <c r="E6302" s="21" t="s">
        <v>28</v>
      </c>
      <c r="F6302" s="20" t="s">
        <v>10</v>
      </c>
      <c r="G6302" s="105"/>
      <c r="H63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2" s="48">
        <f>tbl_raw_data[[#This Row],[Date Actioned]]-tbl_raw_data[[#This Row],[Date Tagged]]</f>
        <v>6.8171296297805384E-3</v>
      </c>
      <c r="J6302" s="50">
        <f>HOUR(tbl_raw_data[[#This Row],[time_taken]])*60+MINUTE(tbl_raw_data[[#This Row],[time_taken]])+SECOND(tbl_raw_data[[#This Row],[time_taken]])/60</f>
        <v>9.8166666666666664</v>
      </c>
      <c r="K6302" s="54">
        <f>DATE(YEAR(tbl_raw_data[[#This Row],[Date Actioned]]), MONTH(tbl_raw_data[[#This Row],[Date Actioned]]), DAY(tbl_raw_data[[#This Row],[Date Actioned]]))</f>
        <v>45168</v>
      </c>
      <c r="L6302" s="55" t="str">
        <f>UPPER(TEXT(tbl_raw_data[[#This Row],[Updated_date]],"MMMM"))</f>
        <v>AUGUST</v>
      </c>
      <c r="M6302" s="55" t="str">
        <f>UPPER("Week "&amp;IF(ROUNDUP(DAY(tbl_raw_data[[#This Row],[Updated_date]])/7,0)=5,4,ROUNDUP(DAY(tbl_raw_data[[#This Row],[Updated_date]])/7,0)))</f>
        <v>WEEK 4</v>
      </c>
      <c r="N6302" s="57" t="str">
        <f>UPPER(VLOOKUP(tbl_raw_data[[#This Row],[Analyst]],[1]setting!$A$1:$B$15,2,0))</f>
        <v>SAM</v>
      </c>
      <c r="O6302" s="57" t="str">
        <f>UPPER(tbl_raw_data[[#This Row],[Outcome]])</f>
        <v>APPROVE</v>
      </c>
      <c r="P6302" s="57" t="str">
        <f>UPPER(tbl_raw_data[[#This Row],[Queue Name]])</f>
        <v>CONSUMER EXISTING</v>
      </c>
      <c r="Q6302" s="57" t="str">
        <f>IF(tbl_raw_data[[#This Row],[time_taken_in_mins]]&lt;=20,"SLA_MET","SLA_NOT_MET")</f>
        <v>SLA_MET</v>
      </c>
    </row>
    <row r="6303" spans="1:17" ht="15" customHeight="1" x14ac:dyDescent="0.25">
      <c r="A6303" s="17" t="s">
        <v>5971</v>
      </c>
      <c r="B6303" s="18">
        <v>45168.635775462964</v>
      </c>
      <c r="C6303" s="19">
        <v>45168.647569444445</v>
      </c>
      <c r="D6303" s="20" t="s">
        <v>29</v>
      </c>
      <c r="E6303" s="21" t="s">
        <v>41</v>
      </c>
      <c r="F6303" s="20" t="s">
        <v>10</v>
      </c>
      <c r="G6303" s="105"/>
      <c r="H63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3" s="48">
        <f>tbl_raw_data[[#This Row],[Date Actioned]]-tbl_raw_data[[#This Row],[Date Tagged]]</f>
        <v>1.1793981480877846E-2</v>
      </c>
      <c r="J6303" s="50">
        <f>HOUR(tbl_raw_data[[#This Row],[time_taken]])*60+MINUTE(tbl_raw_data[[#This Row],[time_taken]])+SECOND(tbl_raw_data[[#This Row],[time_taken]])/60</f>
        <v>16.983333333333334</v>
      </c>
      <c r="K6303" s="54">
        <f>DATE(YEAR(tbl_raw_data[[#This Row],[Date Actioned]]), MONTH(tbl_raw_data[[#This Row],[Date Actioned]]), DAY(tbl_raw_data[[#This Row],[Date Actioned]]))</f>
        <v>45168</v>
      </c>
      <c r="L6303" s="55" t="str">
        <f>UPPER(TEXT(tbl_raw_data[[#This Row],[Updated_date]],"MMMM"))</f>
        <v>AUGUST</v>
      </c>
      <c r="M6303" s="55" t="str">
        <f>UPPER("Week "&amp;IF(ROUNDUP(DAY(tbl_raw_data[[#This Row],[Updated_date]])/7,0)=5,4,ROUNDUP(DAY(tbl_raw_data[[#This Row],[Updated_date]])/7,0)))</f>
        <v>WEEK 4</v>
      </c>
      <c r="N6303" s="57" t="str">
        <f>UPPER(VLOOKUP(tbl_raw_data[[#This Row],[Analyst]],[1]setting!$A$1:$B$15,2,0))</f>
        <v>SAM</v>
      </c>
      <c r="O6303" s="57" t="str">
        <f>UPPER(tbl_raw_data[[#This Row],[Outcome]])</f>
        <v>APPROVE</v>
      </c>
      <c r="P6303" s="57" t="str">
        <f>UPPER(tbl_raw_data[[#This Row],[Queue Name]])</f>
        <v>CONSUMER POST BUREAU</v>
      </c>
      <c r="Q6303" s="57" t="str">
        <f>IF(tbl_raw_data[[#This Row],[time_taken_in_mins]]&lt;=20,"SLA_MET","SLA_NOT_MET")</f>
        <v>SLA_MET</v>
      </c>
    </row>
    <row r="6304" spans="1:17" ht="15" customHeight="1" x14ac:dyDescent="0.25">
      <c r="A6304" s="17" t="s">
        <v>2060</v>
      </c>
      <c r="B6304" s="18">
        <v>45168.636388888888</v>
      </c>
      <c r="C6304" s="19">
        <v>45168.641539351855</v>
      </c>
      <c r="D6304" s="20" t="s">
        <v>13</v>
      </c>
      <c r="E6304" s="21" t="s">
        <v>41</v>
      </c>
      <c r="F6304" s="20" t="s">
        <v>14</v>
      </c>
      <c r="G6304" s="105"/>
      <c r="H63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4" s="48">
        <f>tbl_raw_data[[#This Row],[Date Actioned]]-tbl_raw_data[[#This Row],[Date Tagged]]</f>
        <v>5.1504629664123058E-3</v>
      </c>
      <c r="J6304" s="50">
        <f>HOUR(tbl_raw_data[[#This Row],[time_taken]])*60+MINUTE(tbl_raw_data[[#This Row],[time_taken]])+SECOND(tbl_raw_data[[#This Row],[time_taken]])/60</f>
        <v>7.416666666666667</v>
      </c>
      <c r="K6304" s="54">
        <f>DATE(YEAR(tbl_raw_data[[#This Row],[Date Actioned]]), MONTH(tbl_raw_data[[#This Row],[Date Actioned]]), DAY(tbl_raw_data[[#This Row],[Date Actioned]]))</f>
        <v>45168</v>
      </c>
      <c r="L6304" s="55" t="str">
        <f>UPPER(TEXT(tbl_raw_data[[#This Row],[Updated_date]],"MMMM"))</f>
        <v>AUGUST</v>
      </c>
      <c r="M6304" s="55" t="str">
        <f>UPPER("Week "&amp;IF(ROUNDUP(DAY(tbl_raw_data[[#This Row],[Updated_date]])/7,0)=5,4,ROUNDUP(DAY(tbl_raw_data[[#This Row],[Updated_date]])/7,0)))</f>
        <v>WEEK 4</v>
      </c>
      <c r="N6304" s="57" t="str">
        <f>UPPER(VLOOKUP(tbl_raw_data[[#This Row],[Analyst]],[1]setting!$A$1:$B$15,2,0))</f>
        <v>HARDIK</v>
      </c>
      <c r="O6304" s="57" t="str">
        <f>UPPER(tbl_raw_data[[#This Row],[Outcome]])</f>
        <v>APPROVE</v>
      </c>
      <c r="P6304" s="57" t="str">
        <f>UPPER(tbl_raw_data[[#This Row],[Queue Name]])</f>
        <v>CONSUMER POST BUREAU</v>
      </c>
      <c r="Q6304" s="57" t="str">
        <f>IF(tbl_raw_data[[#This Row],[time_taken_in_mins]]&lt;=20,"SLA_MET","SLA_NOT_MET")</f>
        <v>SLA_MET</v>
      </c>
    </row>
    <row r="6305" spans="1:17" ht="15" customHeight="1" x14ac:dyDescent="0.25">
      <c r="A6305" s="17" t="s">
        <v>5820</v>
      </c>
      <c r="B6305" s="18">
        <v>45168.636562500003</v>
      </c>
      <c r="C6305" s="19">
        <v>45168.647986111115</v>
      </c>
      <c r="D6305" s="20" t="s">
        <v>29</v>
      </c>
      <c r="E6305" s="21" t="s">
        <v>41</v>
      </c>
      <c r="F6305" s="20" t="s">
        <v>168</v>
      </c>
      <c r="G6305" s="105"/>
      <c r="H63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5" s="48">
        <f>tbl_raw_data[[#This Row],[Date Actioned]]-tbl_raw_data[[#This Row],[Date Tagged]]</f>
        <v>1.1423611111240461E-2</v>
      </c>
      <c r="J6305" s="50">
        <f>HOUR(tbl_raw_data[[#This Row],[time_taken]])*60+MINUTE(tbl_raw_data[[#This Row],[time_taken]])+SECOND(tbl_raw_data[[#This Row],[time_taken]])/60</f>
        <v>16.45</v>
      </c>
      <c r="K6305" s="54">
        <f>DATE(YEAR(tbl_raw_data[[#This Row],[Date Actioned]]), MONTH(tbl_raw_data[[#This Row],[Date Actioned]]), DAY(tbl_raw_data[[#This Row],[Date Actioned]]))</f>
        <v>45168</v>
      </c>
      <c r="L6305" s="55" t="str">
        <f>UPPER(TEXT(tbl_raw_data[[#This Row],[Updated_date]],"MMMM"))</f>
        <v>AUGUST</v>
      </c>
      <c r="M6305" s="55" t="str">
        <f>UPPER("Week "&amp;IF(ROUNDUP(DAY(tbl_raw_data[[#This Row],[Updated_date]])/7,0)=5,4,ROUNDUP(DAY(tbl_raw_data[[#This Row],[Updated_date]])/7,0)))</f>
        <v>WEEK 4</v>
      </c>
      <c r="N6305" s="57" t="str">
        <f>UPPER(VLOOKUP(tbl_raw_data[[#This Row],[Analyst]],[1]setting!$A$1:$B$15,2,0))</f>
        <v>MERCEDES</v>
      </c>
      <c r="O6305" s="57" t="str">
        <f>UPPER(tbl_raw_data[[#This Row],[Outcome]])</f>
        <v>APPROVE</v>
      </c>
      <c r="P6305" s="57" t="str">
        <f>UPPER(tbl_raw_data[[#This Row],[Queue Name]])</f>
        <v>CONSUMER POST BUREAU</v>
      </c>
      <c r="Q6305" s="57" t="str">
        <f>IF(tbl_raw_data[[#This Row],[time_taken_in_mins]]&lt;=20,"SLA_MET","SLA_NOT_MET")</f>
        <v>SLA_MET</v>
      </c>
    </row>
    <row r="6306" spans="1:17" ht="15" customHeight="1" x14ac:dyDescent="0.25">
      <c r="A6306" s="17" t="s">
        <v>3478</v>
      </c>
      <c r="B6306" s="18">
        <v>45168.637708333335</v>
      </c>
      <c r="C6306" s="19">
        <v>45168.64471064815</v>
      </c>
      <c r="D6306" s="20" t="s">
        <v>13</v>
      </c>
      <c r="E6306" s="21" t="s">
        <v>9</v>
      </c>
      <c r="F6306" s="20" t="s">
        <v>109</v>
      </c>
      <c r="G6306" s="105" t="s">
        <v>29</v>
      </c>
      <c r="H63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06" s="48">
        <f>tbl_raw_data[[#This Row],[Date Actioned]]-tbl_raw_data[[#This Row],[Date Tagged]]</f>
        <v>7.0023148145992309E-3</v>
      </c>
      <c r="J6306" s="50">
        <f>HOUR(tbl_raw_data[[#This Row],[time_taken]])*60+MINUTE(tbl_raw_data[[#This Row],[time_taken]])+SECOND(tbl_raw_data[[#This Row],[time_taken]])/60</f>
        <v>10.083333333333334</v>
      </c>
      <c r="K6306" s="54">
        <f>DATE(YEAR(tbl_raw_data[[#This Row],[Date Actioned]]), MONTH(tbl_raw_data[[#This Row],[Date Actioned]]), DAY(tbl_raw_data[[#This Row],[Date Actioned]]))</f>
        <v>45168</v>
      </c>
      <c r="L6306" s="55" t="str">
        <f>UPPER(TEXT(tbl_raw_data[[#This Row],[Updated_date]],"MMMM"))</f>
        <v>AUGUST</v>
      </c>
      <c r="M6306" s="55" t="str">
        <f>UPPER("Week "&amp;IF(ROUNDUP(DAY(tbl_raw_data[[#This Row],[Updated_date]])/7,0)=5,4,ROUNDUP(DAY(tbl_raw_data[[#This Row],[Updated_date]])/7,0)))</f>
        <v>WEEK 4</v>
      </c>
      <c r="N6306" s="57" t="str">
        <f>UPPER(VLOOKUP(tbl_raw_data[[#This Row],[Analyst]],[1]setting!$A$1:$B$15,2,0))</f>
        <v>NAVED</v>
      </c>
      <c r="O6306" s="57" t="str">
        <f>UPPER(tbl_raw_data[[#This Row],[Outcome]])</f>
        <v>APPROVE</v>
      </c>
      <c r="P6306" s="57" t="str">
        <f>UPPER(tbl_raw_data[[#This Row],[Queue Name]])</f>
        <v>CONSUMER PRE BUREAU</v>
      </c>
      <c r="Q6306" s="57" t="str">
        <f>IF(tbl_raw_data[[#This Row],[time_taken_in_mins]]&lt;=20,"SLA_MET","SLA_NOT_MET")</f>
        <v>SLA_MET</v>
      </c>
    </row>
    <row r="6307" spans="1:17" ht="15" customHeight="1" x14ac:dyDescent="0.25">
      <c r="A6307" s="17" t="s">
        <v>83</v>
      </c>
      <c r="B6307" s="18">
        <v>45168.642696759256</v>
      </c>
      <c r="C6307" s="19">
        <v>45168.644050925926</v>
      </c>
      <c r="D6307" s="20" t="s">
        <v>13</v>
      </c>
      <c r="E6307" s="21" t="s">
        <v>41</v>
      </c>
      <c r="F6307" s="20" t="s">
        <v>18</v>
      </c>
      <c r="G6307" s="105"/>
      <c r="H63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7" s="48">
        <f>tbl_raw_data[[#This Row],[Date Actioned]]-tbl_raw_data[[#This Row],[Date Tagged]]</f>
        <v>1.3541666703531519E-3</v>
      </c>
      <c r="J6307" s="50">
        <f>HOUR(tbl_raw_data[[#This Row],[time_taken]])*60+MINUTE(tbl_raw_data[[#This Row],[time_taken]])+SECOND(tbl_raw_data[[#This Row],[time_taken]])/60</f>
        <v>1.95</v>
      </c>
      <c r="K6307" s="54">
        <f>DATE(YEAR(tbl_raw_data[[#This Row],[Date Actioned]]), MONTH(tbl_raw_data[[#This Row],[Date Actioned]]), DAY(tbl_raw_data[[#This Row],[Date Actioned]]))</f>
        <v>45168</v>
      </c>
      <c r="L6307" s="55" t="str">
        <f>UPPER(TEXT(tbl_raw_data[[#This Row],[Updated_date]],"MMMM"))</f>
        <v>AUGUST</v>
      </c>
      <c r="M6307" s="55" t="str">
        <f>UPPER("Week "&amp;IF(ROUNDUP(DAY(tbl_raw_data[[#This Row],[Updated_date]])/7,0)=5,4,ROUNDUP(DAY(tbl_raw_data[[#This Row],[Updated_date]])/7,0)))</f>
        <v>WEEK 4</v>
      </c>
      <c r="N6307" s="57" t="str">
        <f>UPPER(VLOOKUP(tbl_raw_data[[#This Row],[Analyst]],[1]setting!$A$1:$B$15,2,0))</f>
        <v>RAJ</v>
      </c>
      <c r="O6307" s="57" t="str">
        <f>UPPER(tbl_raw_data[[#This Row],[Outcome]])</f>
        <v>APPROVE</v>
      </c>
      <c r="P6307" s="57" t="str">
        <f>UPPER(tbl_raw_data[[#This Row],[Queue Name]])</f>
        <v>CONSUMER POST BUREAU</v>
      </c>
      <c r="Q6307" s="57" t="str">
        <f>IF(tbl_raw_data[[#This Row],[time_taken_in_mins]]&lt;=20,"SLA_MET","SLA_NOT_MET")</f>
        <v>SLA_MET</v>
      </c>
    </row>
    <row r="6308" spans="1:17" ht="15" customHeight="1" x14ac:dyDescent="0.25">
      <c r="A6308" s="17" t="s">
        <v>2476</v>
      </c>
      <c r="B6308" s="18">
        <v>45168.643101851849</v>
      </c>
      <c r="C6308" s="19">
        <v>45168.648761574077</v>
      </c>
      <c r="D6308" s="20" t="s">
        <v>13</v>
      </c>
      <c r="E6308" s="21" t="s">
        <v>41</v>
      </c>
      <c r="F6308" s="20" t="s">
        <v>14</v>
      </c>
      <c r="G6308" s="105"/>
      <c r="H63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08" s="48">
        <f>tbl_raw_data[[#This Row],[Date Actioned]]-tbl_raw_data[[#This Row],[Date Tagged]]</f>
        <v>5.659722228301689E-3</v>
      </c>
      <c r="J6308" s="50">
        <f>HOUR(tbl_raw_data[[#This Row],[time_taken]])*60+MINUTE(tbl_raw_data[[#This Row],[time_taken]])+SECOND(tbl_raw_data[[#This Row],[time_taken]])/60</f>
        <v>8.15</v>
      </c>
      <c r="K6308" s="54">
        <f>DATE(YEAR(tbl_raw_data[[#This Row],[Date Actioned]]), MONTH(tbl_raw_data[[#This Row],[Date Actioned]]), DAY(tbl_raw_data[[#This Row],[Date Actioned]]))</f>
        <v>45168</v>
      </c>
      <c r="L6308" s="55" t="str">
        <f>UPPER(TEXT(tbl_raw_data[[#This Row],[Updated_date]],"MMMM"))</f>
        <v>AUGUST</v>
      </c>
      <c r="M6308" s="55" t="str">
        <f>UPPER("Week "&amp;IF(ROUNDUP(DAY(tbl_raw_data[[#This Row],[Updated_date]])/7,0)=5,4,ROUNDUP(DAY(tbl_raw_data[[#This Row],[Updated_date]])/7,0)))</f>
        <v>WEEK 4</v>
      </c>
      <c r="N6308" s="57" t="str">
        <f>UPPER(VLOOKUP(tbl_raw_data[[#This Row],[Analyst]],[1]setting!$A$1:$B$15,2,0))</f>
        <v>HARDIK</v>
      </c>
      <c r="O6308" s="57" t="str">
        <f>UPPER(tbl_raw_data[[#This Row],[Outcome]])</f>
        <v>APPROVE</v>
      </c>
      <c r="P6308" s="57" t="str">
        <f>UPPER(tbl_raw_data[[#This Row],[Queue Name]])</f>
        <v>CONSUMER POST BUREAU</v>
      </c>
      <c r="Q6308" s="57" t="str">
        <f>IF(tbl_raw_data[[#This Row],[time_taken_in_mins]]&lt;=20,"SLA_MET","SLA_NOT_MET")</f>
        <v>SLA_MET</v>
      </c>
    </row>
    <row r="6309" spans="1:17" ht="15" customHeight="1" x14ac:dyDescent="0.25">
      <c r="A6309" s="17" t="s">
        <v>2644</v>
      </c>
      <c r="B6309" s="18">
        <v>45168.64675925926</v>
      </c>
      <c r="C6309" s="19">
        <v>45168.652604166666</v>
      </c>
      <c r="D6309" s="20" t="s">
        <v>13</v>
      </c>
      <c r="E6309" s="21" t="s">
        <v>9</v>
      </c>
      <c r="F6309" s="20" t="s">
        <v>42</v>
      </c>
      <c r="G6309" s="105" t="s">
        <v>29</v>
      </c>
      <c r="H63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09" s="48">
        <f>tbl_raw_data[[#This Row],[Date Actioned]]-tbl_raw_data[[#This Row],[Date Tagged]]</f>
        <v>5.8449074058444239E-3</v>
      </c>
      <c r="J6309" s="50">
        <f>HOUR(tbl_raw_data[[#This Row],[time_taken]])*60+MINUTE(tbl_raw_data[[#This Row],[time_taken]])+SECOND(tbl_raw_data[[#This Row],[time_taken]])/60</f>
        <v>8.4166666666666661</v>
      </c>
      <c r="K6309" s="54">
        <f>DATE(YEAR(tbl_raw_data[[#This Row],[Date Actioned]]), MONTH(tbl_raw_data[[#This Row],[Date Actioned]]), DAY(tbl_raw_data[[#This Row],[Date Actioned]]))</f>
        <v>45168</v>
      </c>
      <c r="L6309" s="55" t="str">
        <f>UPPER(TEXT(tbl_raw_data[[#This Row],[Updated_date]],"MMMM"))</f>
        <v>AUGUST</v>
      </c>
      <c r="M6309" s="55" t="str">
        <f>UPPER("Week "&amp;IF(ROUNDUP(DAY(tbl_raw_data[[#This Row],[Updated_date]])/7,0)=5,4,ROUNDUP(DAY(tbl_raw_data[[#This Row],[Updated_date]])/7,0)))</f>
        <v>WEEK 4</v>
      </c>
      <c r="N6309" s="57" t="str">
        <f>UPPER(VLOOKUP(tbl_raw_data[[#This Row],[Analyst]],[1]setting!$A$1:$B$15,2,0))</f>
        <v>NITESH</v>
      </c>
      <c r="O6309" s="57" t="str">
        <f>UPPER(tbl_raw_data[[#This Row],[Outcome]])</f>
        <v>APPROVE</v>
      </c>
      <c r="P6309" s="57" t="str">
        <f>UPPER(tbl_raw_data[[#This Row],[Queue Name]])</f>
        <v>CONSUMER PRE BUREAU</v>
      </c>
      <c r="Q6309" s="57" t="str">
        <f>IF(tbl_raw_data[[#This Row],[time_taken_in_mins]]&lt;=20,"SLA_MET","SLA_NOT_MET")</f>
        <v>SLA_MET</v>
      </c>
    </row>
    <row r="6310" spans="1:17" ht="15" customHeight="1" x14ac:dyDescent="0.25">
      <c r="A6310" s="17" t="s">
        <v>5748</v>
      </c>
      <c r="B6310" s="18">
        <v>45168.647268518522</v>
      </c>
      <c r="C6310" s="19">
        <v>45168.658518518518</v>
      </c>
      <c r="D6310" s="20" t="s">
        <v>29</v>
      </c>
      <c r="E6310" s="21" t="s">
        <v>28</v>
      </c>
      <c r="F6310" s="20" t="s">
        <v>10</v>
      </c>
      <c r="G6310" s="105"/>
      <c r="H63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0" s="48">
        <f>tbl_raw_data[[#This Row],[Date Actioned]]-tbl_raw_data[[#This Row],[Date Tagged]]</f>
        <v>1.1249999995925464E-2</v>
      </c>
      <c r="J6310" s="50">
        <f>HOUR(tbl_raw_data[[#This Row],[time_taken]])*60+MINUTE(tbl_raw_data[[#This Row],[time_taken]])+SECOND(tbl_raw_data[[#This Row],[time_taken]])/60</f>
        <v>16.2</v>
      </c>
      <c r="K6310" s="54">
        <f>DATE(YEAR(tbl_raw_data[[#This Row],[Date Actioned]]), MONTH(tbl_raw_data[[#This Row],[Date Actioned]]), DAY(tbl_raw_data[[#This Row],[Date Actioned]]))</f>
        <v>45168</v>
      </c>
      <c r="L6310" s="55" t="str">
        <f>UPPER(TEXT(tbl_raw_data[[#This Row],[Updated_date]],"MMMM"))</f>
        <v>AUGUST</v>
      </c>
      <c r="M6310" s="55" t="str">
        <f>UPPER("Week "&amp;IF(ROUNDUP(DAY(tbl_raw_data[[#This Row],[Updated_date]])/7,0)=5,4,ROUNDUP(DAY(tbl_raw_data[[#This Row],[Updated_date]])/7,0)))</f>
        <v>WEEK 4</v>
      </c>
      <c r="N6310" s="57" t="str">
        <f>UPPER(VLOOKUP(tbl_raw_data[[#This Row],[Analyst]],[1]setting!$A$1:$B$15,2,0))</f>
        <v>SAM</v>
      </c>
      <c r="O6310" s="57" t="str">
        <f>UPPER(tbl_raw_data[[#This Row],[Outcome]])</f>
        <v>APPROVE</v>
      </c>
      <c r="P6310" s="57" t="str">
        <f>UPPER(tbl_raw_data[[#This Row],[Queue Name]])</f>
        <v>CONSUMER EXISTING</v>
      </c>
      <c r="Q6310" s="57" t="str">
        <f>IF(tbl_raw_data[[#This Row],[time_taken_in_mins]]&lt;=20,"SLA_MET","SLA_NOT_MET")</f>
        <v>SLA_MET</v>
      </c>
    </row>
    <row r="6311" spans="1:17" ht="15" customHeight="1" x14ac:dyDescent="0.25">
      <c r="A6311" s="17" t="s">
        <v>2818</v>
      </c>
      <c r="B6311" s="18">
        <v>45168.649212962962</v>
      </c>
      <c r="C6311" s="19">
        <v>45168.655300925922</v>
      </c>
      <c r="D6311" s="20" t="s">
        <v>13</v>
      </c>
      <c r="E6311" s="21" t="s">
        <v>9</v>
      </c>
      <c r="F6311" s="20" t="s">
        <v>14</v>
      </c>
      <c r="G6311" s="105" t="s">
        <v>29</v>
      </c>
      <c r="H63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1" s="48">
        <f>tbl_raw_data[[#This Row],[Date Actioned]]-tbl_raw_data[[#This Row],[Date Tagged]]</f>
        <v>6.0879629600094631E-3</v>
      </c>
      <c r="J6311" s="50">
        <f>HOUR(tbl_raw_data[[#This Row],[time_taken]])*60+MINUTE(tbl_raw_data[[#This Row],[time_taken]])+SECOND(tbl_raw_data[[#This Row],[time_taken]])/60</f>
        <v>8.7666666666666675</v>
      </c>
      <c r="K6311" s="54">
        <f>DATE(YEAR(tbl_raw_data[[#This Row],[Date Actioned]]), MONTH(tbl_raw_data[[#This Row],[Date Actioned]]), DAY(tbl_raw_data[[#This Row],[Date Actioned]]))</f>
        <v>45168</v>
      </c>
      <c r="L6311" s="55" t="str">
        <f>UPPER(TEXT(tbl_raw_data[[#This Row],[Updated_date]],"MMMM"))</f>
        <v>AUGUST</v>
      </c>
      <c r="M6311" s="55" t="str">
        <f>UPPER("Week "&amp;IF(ROUNDUP(DAY(tbl_raw_data[[#This Row],[Updated_date]])/7,0)=5,4,ROUNDUP(DAY(tbl_raw_data[[#This Row],[Updated_date]])/7,0)))</f>
        <v>WEEK 4</v>
      </c>
      <c r="N6311" s="57" t="str">
        <f>UPPER(VLOOKUP(tbl_raw_data[[#This Row],[Analyst]],[1]setting!$A$1:$B$15,2,0))</f>
        <v>HARDIK</v>
      </c>
      <c r="O6311" s="57" t="str">
        <f>UPPER(tbl_raw_data[[#This Row],[Outcome]])</f>
        <v>APPROVE</v>
      </c>
      <c r="P6311" s="57" t="str">
        <f>UPPER(tbl_raw_data[[#This Row],[Queue Name]])</f>
        <v>CONSUMER PRE BUREAU</v>
      </c>
      <c r="Q6311" s="57" t="str">
        <f>IF(tbl_raw_data[[#This Row],[time_taken_in_mins]]&lt;=20,"SLA_MET","SLA_NOT_MET")</f>
        <v>SLA_MET</v>
      </c>
    </row>
    <row r="6312" spans="1:17" ht="15" customHeight="1" x14ac:dyDescent="0.25">
      <c r="A6312" s="17" t="s">
        <v>6031</v>
      </c>
      <c r="B6312" s="18">
        <v>45168.649618055555</v>
      </c>
      <c r="C6312" s="19">
        <v>45168.661608796298</v>
      </c>
      <c r="D6312" s="20" t="s">
        <v>13</v>
      </c>
      <c r="E6312" s="21" t="s">
        <v>28</v>
      </c>
      <c r="F6312" s="20" t="s">
        <v>42</v>
      </c>
      <c r="G6312" s="105"/>
      <c r="H63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2" s="48">
        <f>tbl_raw_data[[#This Row],[Date Actioned]]-tbl_raw_data[[#This Row],[Date Tagged]]</f>
        <v>1.1990740742476191E-2</v>
      </c>
      <c r="J6312" s="50">
        <f>HOUR(tbl_raw_data[[#This Row],[time_taken]])*60+MINUTE(tbl_raw_data[[#This Row],[time_taken]])+SECOND(tbl_raw_data[[#This Row],[time_taken]])/60</f>
        <v>17.266666666666666</v>
      </c>
      <c r="K6312" s="54">
        <f>DATE(YEAR(tbl_raw_data[[#This Row],[Date Actioned]]), MONTH(tbl_raw_data[[#This Row],[Date Actioned]]), DAY(tbl_raw_data[[#This Row],[Date Actioned]]))</f>
        <v>45168</v>
      </c>
      <c r="L6312" s="55" t="str">
        <f>UPPER(TEXT(tbl_raw_data[[#This Row],[Updated_date]],"MMMM"))</f>
        <v>AUGUST</v>
      </c>
      <c r="M6312" s="55" t="str">
        <f>UPPER("Week "&amp;IF(ROUNDUP(DAY(tbl_raw_data[[#This Row],[Updated_date]])/7,0)=5,4,ROUNDUP(DAY(tbl_raw_data[[#This Row],[Updated_date]])/7,0)))</f>
        <v>WEEK 4</v>
      </c>
      <c r="N6312" s="57" t="str">
        <f>UPPER(VLOOKUP(tbl_raw_data[[#This Row],[Analyst]],[1]setting!$A$1:$B$15,2,0))</f>
        <v>NITESH</v>
      </c>
      <c r="O6312" s="57" t="str">
        <f>UPPER(tbl_raw_data[[#This Row],[Outcome]])</f>
        <v>APPROVE</v>
      </c>
      <c r="P6312" s="57" t="str">
        <f>UPPER(tbl_raw_data[[#This Row],[Queue Name]])</f>
        <v>CONSUMER EXISTING</v>
      </c>
      <c r="Q6312" s="57" t="str">
        <f>IF(tbl_raw_data[[#This Row],[time_taken_in_mins]]&lt;=20,"SLA_MET","SLA_NOT_MET")</f>
        <v>SLA_MET</v>
      </c>
    </row>
    <row r="6313" spans="1:17" ht="15" customHeight="1" x14ac:dyDescent="0.25">
      <c r="A6313" s="17" t="s">
        <v>6539</v>
      </c>
      <c r="B6313" s="18">
        <v>45168.649884259263</v>
      </c>
      <c r="C6313" s="19">
        <v>45168.663877314815</v>
      </c>
      <c r="D6313" s="20" t="s">
        <v>29</v>
      </c>
      <c r="E6313" s="21" t="s">
        <v>41</v>
      </c>
      <c r="F6313" s="20" t="s">
        <v>10</v>
      </c>
      <c r="G6313" s="105"/>
      <c r="H63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3" s="48">
        <f>tbl_raw_data[[#This Row],[Date Actioned]]-tbl_raw_data[[#This Row],[Date Tagged]]</f>
        <v>1.3993055552418809E-2</v>
      </c>
      <c r="J6313" s="50">
        <f>HOUR(tbl_raw_data[[#This Row],[time_taken]])*60+MINUTE(tbl_raw_data[[#This Row],[time_taken]])+SECOND(tbl_raw_data[[#This Row],[time_taken]])/60</f>
        <v>20.149999999999999</v>
      </c>
      <c r="K6313" s="54">
        <f>DATE(YEAR(tbl_raw_data[[#This Row],[Date Actioned]]), MONTH(tbl_raw_data[[#This Row],[Date Actioned]]), DAY(tbl_raw_data[[#This Row],[Date Actioned]]))</f>
        <v>45168</v>
      </c>
      <c r="L6313" s="55" t="str">
        <f>UPPER(TEXT(tbl_raw_data[[#This Row],[Updated_date]],"MMMM"))</f>
        <v>AUGUST</v>
      </c>
      <c r="M6313" s="55" t="str">
        <f>UPPER("Week "&amp;IF(ROUNDUP(DAY(tbl_raw_data[[#This Row],[Updated_date]])/7,0)=5,4,ROUNDUP(DAY(tbl_raw_data[[#This Row],[Updated_date]])/7,0)))</f>
        <v>WEEK 4</v>
      </c>
      <c r="N6313" s="57" t="str">
        <f>UPPER(VLOOKUP(tbl_raw_data[[#This Row],[Analyst]],[1]setting!$A$1:$B$15,2,0))</f>
        <v>SAM</v>
      </c>
      <c r="O6313" s="57" t="str">
        <f>UPPER(tbl_raw_data[[#This Row],[Outcome]])</f>
        <v>APPROVE</v>
      </c>
      <c r="P6313" s="57" t="str">
        <f>UPPER(tbl_raw_data[[#This Row],[Queue Name]])</f>
        <v>CONSUMER POST BUREAU</v>
      </c>
      <c r="Q6313" s="57" t="str">
        <f>IF(tbl_raw_data[[#This Row],[time_taken_in_mins]]&lt;=20,"SLA_MET","SLA_NOT_MET")</f>
        <v>SLA_NOT_MET</v>
      </c>
    </row>
    <row r="6314" spans="1:17" ht="15" customHeight="1" x14ac:dyDescent="0.25">
      <c r="A6314" s="17" t="s">
        <v>5386</v>
      </c>
      <c r="B6314" s="18">
        <v>45168.651828703703</v>
      </c>
      <c r="C6314" s="19">
        <v>45168.662175925929</v>
      </c>
      <c r="D6314" s="20" t="s">
        <v>13</v>
      </c>
      <c r="E6314" s="21" t="s">
        <v>28</v>
      </c>
      <c r="F6314" s="20" t="s">
        <v>14</v>
      </c>
      <c r="G6314" s="105" t="s">
        <v>53</v>
      </c>
      <c r="H63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4" s="48">
        <f>tbl_raw_data[[#This Row],[Date Actioned]]-tbl_raw_data[[#This Row],[Date Tagged]]</f>
        <v>1.0347222225391306E-2</v>
      </c>
      <c r="J6314" s="50">
        <f>HOUR(tbl_raw_data[[#This Row],[time_taken]])*60+MINUTE(tbl_raw_data[[#This Row],[time_taken]])+SECOND(tbl_raw_data[[#This Row],[time_taken]])/60</f>
        <v>14.9</v>
      </c>
      <c r="K6314" s="54">
        <f>DATE(YEAR(tbl_raw_data[[#This Row],[Date Actioned]]), MONTH(tbl_raw_data[[#This Row],[Date Actioned]]), DAY(tbl_raw_data[[#This Row],[Date Actioned]]))</f>
        <v>45168</v>
      </c>
      <c r="L6314" s="55" t="str">
        <f>UPPER(TEXT(tbl_raw_data[[#This Row],[Updated_date]],"MMMM"))</f>
        <v>AUGUST</v>
      </c>
      <c r="M6314" s="55" t="str">
        <f>UPPER("Week "&amp;IF(ROUNDUP(DAY(tbl_raw_data[[#This Row],[Updated_date]])/7,0)=5,4,ROUNDUP(DAY(tbl_raw_data[[#This Row],[Updated_date]])/7,0)))</f>
        <v>WEEK 4</v>
      </c>
      <c r="N6314" s="57" t="str">
        <f>UPPER(VLOOKUP(tbl_raw_data[[#This Row],[Analyst]],[1]setting!$A$1:$B$15,2,0))</f>
        <v>HARDIK</v>
      </c>
      <c r="O6314" s="57" t="str">
        <f>UPPER(tbl_raw_data[[#This Row],[Outcome]])</f>
        <v>APPROVE</v>
      </c>
      <c r="P6314" s="57" t="str">
        <f>UPPER(tbl_raw_data[[#This Row],[Queue Name]])</f>
        <v>CONSUMER EXISTING</v>
      </c>
      <c r="Q6314" s="57" t="str">
        <f>IF(tbl_raw_data[[#This Row],[time_taken_in_mins]]&lt;=20,"SLA_MET","SLA_NOT_MET")</f>
        <v>SLA_MET</v>
      </c>
    </row>
    <row r="6315" spans="1:17" ht="15" customHeight="1" x14ac:dyDescent="0.25">
      <c r="A6315" s="17" t="s">
        <v>6411</v>
      </c>
      <c r="B6315" s="18">
        <v>45168.653171296297</v>
      </c>
      <c r="C6315" s="19">
        <v>45168.666435185187</v>
      </c>
      <c r="D6315" s="20" t="s">
        <v>13</v>
      </c>
      <c r="E6315" s="21" t="s">
        <v>9</v>
      </c>
      <c r="F6315" s="20" t="s">
        <v>14</v>
      </c>
      <c r="G6315" s="105" t="s">
        <v>29</v>
      </c>
      <c r="H63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5" s="48">
        <f>tbl_raw_data[[#This Row],[Date Actioned]]-tbl_raw_data[[#This Row],[Date Tagged]]</f>
        <v>1.3263888889923692E-2</v>
      </c>
      <c r="J6315" s="50">
        <f>HOUR(tbl_raw_data[[#This Row],[time_taken]])*60+MINUTE(tbl_raw_data[[#This Row],[time_taken]])+SECOND(tbl_raw_data[[#This Row],[time_taken]])/60</f>
        <v>19.100000000000001</v>
      </c>
      <c r="K6315" s="54">
        <f>DATE(YEAR(tbl_raw_data[[#This Row],[Date Actioned]]), MONTH(tbl_raw_data[[#This Row],[Date Actioned]]), DAY(tbl_raw_data[[#This Row],[Date Actioned]]))</f>
        <v>45168</v>
      </c>
      <c r="L6315" s="55" t="str">
        <f>UPPER(TEXT(tbl_raw_data[[#This Row],[Updated_date]],"MMMM"))</f>
        <v>AUGUST</v>
      </c>
      <c r="M6315" s="55" t="str">
        <f>UPPER("Week "&amp;IF(ROUNDUP(DAY(tbl_raw_data[[#This Row],[Updated_date]])/7,0)=5,4,ROUNDUP(DAY(tbl_raw_data[[#This Row],[Updated_date]])/7,0)))</f>
        <v>WEEK 4</v>
      </c>
      <c r="N6315" s="57" t="str">
        <f>UPPER(VLOOKUP(tbl_raw_data[[#This Row],[Analyst]],[1]setting!$A$1:$B$15,2,0))</f>
        <v>HARDIK</v>
      </c>
      <c r="O6315" s="57" t="str">
        <f>UPPER(tbl_raw_data[[#This Row],[Outcome]])</f>
        <v>APPROVE</v>
      </c>
      <c r="P6315" s="57" t="str">
        <f>UPPER(tbl_raw_data[[#This Row],[Queue Name]])</f>
        <v>CONSUMER PRE BUREAU</v>
      </c>
      <c r="Q6315" s="57" t="str">
        <f>IF(tbl_raw_data[[#This Row],[time_taken_in_mins]]&lt;=20,"SLA_MET","SLA_NOT_MET")</f>
        <v>SLA_MET</v>
      </c>
    </row>
    <row r="6316" spans="1:17" ht="15" customHeight="1" x14ac:dyDescent="0.25">
      <c r="A6316" s="17" t="s">
        <v>6176</v>
      </c>
      <c r="B6316" s="18">
        <v>45168.653993055559</v>
      </c>
      <c r="C6316" s="19">
        <v>45168.666307870371</v>
      </c>
      <c r="D6316" s="20" t="s">
        <v>13</v>
      </c>
      <c r="E6316" s="21" t="s">
        <v>41</v>
      </c>
      <c r="F6316" s="20" t="s">
        <v>18</v>
      </c>
      <c r="G6316" s="105" t="s">
        <v>29</v>
      </c>
      <c r="H63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6" s="48">
        <f>tbl_raw_data[[#This Row],[Date Actioned]]-tbl_raw_data[[#This Row],[Date Tagged]]</f>
        <v>1.2314814812270924E-2</v>
      </c>
      <c r="J6316" s="50">
        <f>HOUR(tbl_raw_data[[#This Row],[time_taken]])*60+MINUTE(tbl_raw_data[[#This Row],[time_taken]])+SECOND(tbl_raw_data[[#This Row],[time_taken]])/60</f>
        <v>17.733333333333334</v>
      </c>
      <c r="K6316" s="54">
        <f>DATE(YEAR(tbl_raw_data[[#This Row],[Date Actioned]]), MONTH(tbl_raw_data[[#This Row],[Date Actioned]]), DAY(tbl_raw_data[[#This Row],[Date Actioned]]))</f>
        <v>45168</v>
      </c>
      <c r="L6316" s="55" t="str">
        <f>UPPER(TEXT(tbl_raw_data[[#This Row],[Updated_date]],"MMMM"))</f>
        <v>AUGUST</v>
      </c>
      <c r="M6316" s="55" t="str">
        <f>UPPER("Week "&amp;IF(ROUNDUP(DAY(tbl_raw_data[[#This Row],[Updated_date]])/7,0)=5,4,ROUNDUP(DAY(tbl_raw_data[[#This Row],[Updated_date]])/7,0)))</f>
        <v>WEEK 4</v>
      </c>
      <c r="N6316" s="57" t="str">
        <f>UPPER(VLOOKUP(tbl_raw_data[[#This Row],[Analyst]],[1]setting!$A$1:$B$15,2,0))</f>
        <v>RAJ</v>
      </c>
      <c r="O6316" s="57" t="str">
        <f>UPPER(tbl_raw_data[[#This Row],[Outcome]])</f>
        <v>APPROVE</v>
      </c>
      <c r="P6316" s="57" t="str">
        <f>UPPER(tbl_raw_data[[#This Row],[Queue Name]])</f>
        <v>CONSUMER POST BUREAU</v>
      </c>
      <c r="Q6316" s="57" t="str">
        <f>IF(tbl_raw_data[[#This Row],[time_taken_in_mins]]&lt;=20,"SLA_MET","SLA_NOT_MET")</f>
        <v>SLA_MET</v>
      </c>
    </row>
    <row r="6317" spans="1:17" ht="15" customHeight="1" x14ac:dyDescent="0.25">
      <c r="A6317" s="17" t="s">
        <v>5769</v>
      </c>
      <c r="B6317" s="18">
        <v>45168.656284722223</v>
      </c>
      <c r="C6317" s="19">
        <v>45168.667581018519</v>
      </c>
      <c r="D6317" s="20" t="s">
        <v>13</v>
      </c>
      <c r="E6317" s="21" t="s">
        <v>28</v>
      </c>
      <c r="F6317" s="20" t="s">
        <v>109</v>
      </c>
      <c r="G6317" s="105" t="s">
        <v>67</v>
      </c>
      <c r="H63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17" s="48">
        <f>tbl_raw_data[[#This Row],[Date Actioned]]-tbl_raw_data[[#This Row],[Date Tagged]]</f>
        <v>1.1296296295768116E-2</v>
      </c>
      <c r="J6317" s="50">
        <f>HOUR(tbl_raw_data[[#This Row],[time_taken]])*60+MINUTE(tbl_raw_data[[#This Row],[time_taken]])+SECOND(tbl_raw_data[[#This Row],[time_taken]])/60</f>
        <v>16.266666666666666</v>
      </c>
      <c r="K6317" s="54">
        <f>DATE(YEAR(tbl_raw_data[[#This Row],[Date Actioned]]), MONTH(tbl_raw_data[[#This Row],[Date Actioned]]), DAY(tbl_raw_data[[#This Row],[Date Actioned]]))</f>
        <v>45168</v>
      </c>
      <c r="L6317" s="55" t="str">
        <f>UPPER(TEXT(tbl_raw_data[[#This Row],[Updated_date]],"MMMM"))</f>
        <v>AUGUST</v>
      </c>
      <c r="M6317" s="55" t="str">
        <f>UPPER("Week "&amp;IF(ROUNDUP(DAY(tbl_raw_data[[#This Row],[Updated_date]])/7,0)=5,4,ROUNDUP(DAY(tbl_raw_data[[#This Row],[Updated_date]])/7,0)))</f>
        <v>WEEK 4</v>
      </c>
      <c r="N6317" s="57" t="str">
        <f>UPPER(VLOOKUP(tbl_raw_data[[#This Row],[Analyst]],[1]setting!$A$1:$B$15,2,0))</f>
        <v>NAVED</v>
      </c>
      <c r="O6317" s="57" t="str">
        <f>UPPER(tbl_raw_data[[#This Row],[Outcome]])</f>
        <v>APPROVE</v>
      </c>
      <c r="P6317" s="57" t="str">
        <f>UPPER(tbl_raw_data[[#This Row],[Queue Name]])</f>
        <v>CONSUMER EXISTING</v>
      </c>
      <c r="Q6317" s="57" t="str">
        <f>IF(tbl_raw_data[[#This Row],[time_taken_in_mins]]&lt;=20,"SLA_MET","SLA_NOT_MET")</f>
        <v>SLA_MET</v>
      </c>
    </row>
    <row r="6318" spans="1:17" ht="15" customHeight="1" x14ac:dyDescent="0.25">
      <c r="A6318" s="17" t="s">
        <v>5763</v>
      </c>
      <c r="B6318" s="18">
        <v>45168.660729166666</v>
      </c>
      <c r="C6318" s="19">
        <v>45168.672013888892</v>
      </c>
      <c r="D6318" s="20" t="s">
        <v>13</v>
      </c>
      <c r="E6318" s="21" t="s">
        <v>9</v>
      </c>
      <c r="F6318" s="20" t="s">
        <v>42</v>
      </c>
      <c r="G6318" s="105"/>
      <c r="H63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8" s="48">
        <f>tbl_raw_data[[#This Row],[Date Actioned]]-tbl_raw_data[[#This Row],[Date Tagged]]</f>
        <v>1.1284722226264421E-2</v>
      </c>
      <c r="J6318" s="50">
        <f>HOUR(tbl_raw_data[[#This Row],[time_taken]])*60+MINUTE(tbl_raw_data[[#This Row],[time_taken]])+SECOND(tbl_raw_data[[#This Row],[time_taken]])/60</f>
        <v>16.25</v>
      </c>
      <c r="K6318" s="54">
        <f>DATE(YEAR(tbl_raw_data[[#This Row],[Date Actioned]]), MONTH(tbl_raw_data[[#This Row],[Date Actioned]]), DAY(tbl_raw_data[[#This Row],[Date Actioned]]))</f>
        <v>45168</v>
      </c>
      <c r="L6318" s="55" t="str">
        <f>UPPER(TEXT(tbl_raw_data[[#This Row],[Updated_date]],"MMMM"))</f>
        <v>AUGUST</v>
      </c>
      <c r="M6318" s="55" t="str">
        <f>UPPER("Week "&amp;IF(ROUNDUP(DAY(tbl_raw_data[[#This Row],[Updated_date]])/7,0)=5,4,ROUNDUP(DAY(tbl_raw_data[[#This Row],[Updated_date]])/7,0)))</f>
        <v>WEEK 4</v>
      </c>
      <c r="N6318" s="57" t="str">
        <f>UPPER(VLOOKUP(tbl_raw_data[[#This Row],[Analyst]],[1]setting!$A$1:$B$15,2,0))</f>
        <v>NITESH</v>
      </c>
      <c r="O6318" s="57" t="str">
        <f>UPPER(tbl_raw_data[[#This Row],[Outcome]])</f>
        <v>APPROVE</v>
      </c>
      <c r="P6318" s="57" t="str">
        <f>UPPER(tbl_raw_data[[#This Row],[Queue Name]])</f>
        <v>CONSUMER PRE BUREAU</v>
      </c>
      <c r="Q6318" s="57" t="str">
        <f>IF(tbl_raw_data[[#This Row],[time_taken_in_mins]]&lt;=20,"SLA_MET","SLA_NOT_MET")</f>
        <v>SLA_MET</v>
      </c>
    </row>
    <row r="6319" spans="1:17" ht="15" customHeight="1" x14ac:dyDescent="0.25">
      <c r="A6319" s="17" t="s">
        <v>2434</v>
      </c>
      <c r="B6319" s="18">
        <v>45168.661944444444</v>
      </c>
      <c r="C6319" s="19">
        <v>45168.667546296296</v>
      </c>
      <c r="D6319" s="20" t="s">
        <v>29</v>
      </c>
      <c r="E6319" s="21" t="s">
        <v>28</v>
      </c>
      <c r="F6319" s="20" t="s">
        <v>254</v>
      </c>
      <c r="G6319" s="105"/>
      <c r="H631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19" s="48">
        <f>tbl_raw_data[[#This Row],[Date Actioned]]-tbl_raw_data[[#This Row],[Date Tagged]]</f>
        <v>5.6018518516793847E-3</v>
      </c>
      <c r="J6319" s="50">
        <f>HOUR(tbl_raw_data[[#This Row],[time_taken]])*60+MINUTE(tbl_raw_data[[#This Row],[time_taken]])+SECOND(tbl_raw_data[[#This Row],[time_taken]])/60</f>
        <v>8.0666666666666664</v>
      </c>
      <c r="K6319" s="54">
        <f>DATE(YEAR(tbl_raw_data[[#This Row],[Date Actioned]]), MONTH(tbl_raw_data[[#This Row],[Date Actioned]]), DAY(tbl_raw_data[[#This Row],[Date Actioned]]))</f>
        <v>45168</v>
      </c>
      <c r="L6319" s="55" t="str">
        <f>UPPER(TEXT(tbl_raw_data[[#This Row],[Updated_date]],"MMMM"))</f>
        <v>AUGUST</v>
      </c>
      <c r="M6319" s="55" t="str">
        <f>UPPER("Week "&amp;IF(ROUNDUP(DAY(tbl_raw_data[[#This Row],[Updated_date]])/7,0)=5,4,ROUNDUP(DAY(tbl_raw_data[[#This Row],[Updated_date]])/7,0)))</f>
        <v>WEEK 4</v>
      </c>
      <c r="N6319" s="57" t="str">
        <f>UPPER(VLOOKUP(tbl_raw_data[[#This Row],[Analyst]],[1]setting!$A$1:$B$15,2,0))</f>
        <v>FARDIN</v>
      </c>
      <c r="O6319" s="57" t="str">
        <f>UPPER(tbl_raw_data[[#This Row],[Outcome]])</f>
        <v>APPROVE</v>
      </c>
      <c r="P6319" s="57" t="str">
        <f>UPPER(tbl_raw_data[[#This Row],[Queue Name]])</f>
        <v>CONSUMER EXISTING</v>
      </c>
      <c r="Q6319" s="57" t="str">
        <f>IF(tbl_raw_data[[#This Row],[time_taken_in_mins]]&lt;=20,"SLA_MET","SLA_NOT_MET")</f>
        <v>SLA_MET</v>
      </c>
    </row>
    <row r="6320" spans="1:17" ht="15" customHeight="1" x14ac:dyDescent="0.25">
      <c r="A6320" s="17" t="s">
        <v>4005</v>
      </c>
      <c r="B6320" s="18">
        <v>45168.66333333333</v>
      </c>
      <c r="C6320" s="19">
        <v>45168.671064814815</v>
      </c>
      <c r="D6320" s="20" t="s">
        <v>13</v>
      </c>
      <c r="E6320" s="21" t="s">
        <v>9</v>
      </c>
      <c r="F6320" s="20" t="s">
        <v>455</v>
      </c>
      <c r="G6320" s="105"/>
      <c r="H632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0" s="48">
        <f>tbl_raw_data[[#This Row],[Date Actioned]]-tbl_raw_data[[#This Row],[Date Tagged]]</f>
        <v>7.7314814843703061E-3</v>
      </c>
      <c r="J6320" s="50">
        <f>HOUR(tbl_raw_data[[#This Row],[time_taken]])*60+MINUTE(tbl_raw_data[[#This Row],[time_taken]])+SECOND(tbl_raw_data[[#This Row],[time_taken]])/60</f>
        <v>11.133333333333333</v>
      </c>
      <c r="K6320" s="54">
        <f>DATE(YEAR(tbl_raw_data[[#This Row],[Date Actioned]]), MONTH(tbl_raw_data[[#This Row],[Date Actioned]]), DAY(tbl_raw_data[[#This Row],[Date Actioned]]))</f>
        <v>45168</v>
      </c>
      <c r="L6320" s="55" t="str">
        <f>UPPER(TEXT(tbl_raw_data[[#This Row],[Updated_date]],"MMMM"))</f>
        <v>AUGUST</v>
      </c>
      <c r="M6320" s="55" t="str">
        <f>UPPER("Week "&amp;IF(ROUNDUP(DAY(tbl_raw_data[[#This Row],[Updated_date]])/7,0)=5,4,ROUNDUP(DAY(tbl_raw_data[[#This Row],[Updated_date]])/7,0)))</f>
        <v>WEEK 4</v>
      </c>
      <c r="N6320" s="57" t="str">
        <f>UPPER(VLOOKUP(tbl_raw_data[[#This Row],[Analyst]],[1]setting!$A$1:$B$15,2,0))</f>
        <v>ROHAN</v>
      </c>
      <c r="O6320" s="57" t="str">
        <f>UPPER(tbl_raw_data[[#This Row],[Outcome]])</f>
        <v>APPROVE</v>
      </c>
      <c r="P6320" s="57" t="str">
        <f>UPPER(tbl_raw_data[[#This Row],[Queue Name]])</f>
        <v>CONSUMER PRE BUREAU</v>
      </c>
      <c r="Q6320" s="57" t="str">
        <f>IF(tbl_raw_data[[#This Row],[time_taken_in_mins]]&lt;=20,"SLA_MET","SLA_NOT_MET")</f>
        <v>SLA_MET</v>
      </c>
    </row>
    <row r="6321" spans="1:17" ht="15" customHeight="1" x14ac:dyDescent="0.25">
      <c r="A6321" s="17" t="s">
        <v>857</v>
      </c>
      <c r="B6321" s="18">
        <v>45168.664375</v>
      </c>
      <c r="C6321" s="19">
        <v>45168.667812500003</v>
      </c>
      <c r="D6321" s="20" t="s">
        <v>13</v>
      </c>
      <c r="E6321" s="21" t="s">
        <v>9</v>
      </c>
      <c r="F6321" s="20" t="s">
        <v>18</v>
      </c>
      <c r="G6321" s="105"/>
      <c r="H632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1" s="48">
        <f>tbl_raw_data[[#This Row],[Date Actioned]]-tbl_raw_data[[#This Row],[Date Tagged]]</f>
        <v>3.4375000032014214E-3</v>
      </c>
      <c r="J6321" s="50">
        <f>HOUR(tbl_raw_data[[#This Row],[time_taken]])*60+MINUTE(tbl_raw_data[[#This Row],[time_taken]])+SECOND(tbl_raw_data[[#This Row],[time_taken]])/60</f>
        <v>4.95</v>
      </c>
      <c r="K6321" s="54">
        <f>DATE(YEAR(tbl_raw_data[[#This Row],[Date Actioned]]), MONTH(tbl_raw_data[[#This Row],[Date Actioned]]), DAY(tbl_raw_data[[#This Row],[Date Actioned]]))</f>
        <v>45168</v>
      </c>
      <c r="L6321" s="55" t="str">
        <f>UPPER(TEXT(tbl_raw_data[[#This Row],[Updated_date]],"MMMM"))</f>
        <v>AUGUST</v>
      </c>
      <c r="M6321" s="55" t="str">
        <f>UPPER("Week "&amp;IF(ROUNDUP(DAY(tbl_raw_data[[#This Row],[Updated_date]])/7,0)=5,4,ROUNDUP(DAY(tbl_raw_data[[#This Row],[Updated_date]])/7,0)))</f>
        <v>WEEK 4</v>
      </c>
      <c r="N6321" s="57" t="str">
        <f>UPPER(VLOOKUP(tbl_raw_data[[#This Row],[Analyst]],[1]setting!$A$1:$B$15,2,0))</f>
        <v>RAJ</v>
      </c>
      <c r="O6321" s="57" t="str">
        <f>UPPER(tbl_raw_data[[#This Row],[Outcome]])</f>
        <v>APPROVE</v>
      </c>
      <c r="P6321" s="57" t="str">
        <f>UPPER(tbl_raw_data[[#This Row],[Queue Name]])</f>
        <v>CONSUMER PRE BUREAU</v>
      </c>
      <c r="Q6321" s="57" t="str">
        <f>IF(tbl_raw_data[[#This Row],[time_taken_in_mins]]&lt;=20,"SLA_MET","SLA_NOT_MET")</f>
        <v>SLA_MET</v>
      </c>
    </row>
    <row r="6322" spans="1:17" ht="15" customHeight="1" x14ac:dyDescent="0.25">
      <c r="A6322" s="17" t="s">
        <v>6427</v>
      </c>
      <c r="B6322" s="18">
        <v>45168.666342592594</v>
      </c>
      <c r="C6322" s="19">
        <v>45168.679664351854</v>
      </c>
      <c r="D6322" s="20" t="s">
        <v>13</v>
      </c>
      <c r="E6322" s="21" t="s">
        <v>28</v>
      </c>
      <c r="F6322" s="20" t="s">
        <v>14</v>
      </c>
      <c r="G6322" s="105"/>
      <c r="H632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2" s="48">
        <f>tbl_raw_data[[#This Row],[Date Actioned]]-tbl_raw_data[[#This Row],[Date Tagged]]</f>
        <v>1.3321759259270038E-2</v>
      </c>
      <c r="J6322" s="50">
        <f>HOUR(tbl_raw_data[[#This Row],[time_taken]])*60+MINUTE(tbl_raw_data[[#This Row],[time_taken]])+SECOND(tbl_raw_data[[#This Row],[time_taken]])/60</f>
        <v>19.183333333333334</v>
      </c>
      <c r="K6322" s="54">
        <f>DATE(YEAR(tbl_raw_data[[#This Row],[Date Actioned]]), MONTH(tbl_raw_data[[#This Row],[Date Actioned]]), DAY(tbl_raw_data[[#This Row],[Date Actioned]]))</f>
        <v>45168</v>
      </c>
      <c r="L6322" s="55" t="str">
        <f>UPPER(TEXT(tbl_raw_data[[#This Row],[Updated_date]],"MMMM"))</f>
        <v>AUGUST</v>
      </c>
      <c r="M6322" s="55" t="str">
        <f>UPPER("Week "&amp;IF(ROUNDUP(DAY(tbl_raw_data[[#This Row],[Updated_date]])/7,0)=5,4,ROUNDUP(DAY(tbl_raw_data[[#This Row],[Updated_date]])/7,0)))</f>
        <v>WEEK 4</v>
      </c>
      <c r="N6322" s="57" t="str">
        <f>UPPER(VLOOKUP(tbl_raw_data[[#This Row],[Analyst]],[1]setting!$A$1:$B$15,2,0))</f>
        <v>HARDIK</v>
      </c>
      <c r="O6322" s="57" t="str">
        <f>UPPER(tbl_raw_data[[#This Row],[Outcome]])</f>
        <v>APPROVE</v>
      </c>
      <c r="P6322" s="57" t="str">
        <f>UPPER(tbl_raw_data[[#This Row],[Queue Name]])</f>
        <v>CONSUMER EXISTING</v>
      </c>
      <c r="Q6322" s="57" t="str">
        <f>IF(tbl_raw_data[[#This Row],[time_taken_in_mins]]&lt;=20,"SLA_MET","SLA_NOT_MET")</f>
        <v>SLA_MET</v>
      </c>
    </row>
    <row r="6323" spans="1:17" ht="15" customHeight="1" x14ac:dyDescent="0.25">
      <c r="A6323" s="17" t="s">
        <v>4611</v>
      </c>
      <c r="B6323" s="18">
        <v>45168.667245370372</v>
      </c>
      <c r="C6323" s="19">
        <v>45168.675995370373</v>
      </c>
      <c r="D6323" s="20" t="s">
        <v>13</v>
      </c>
      <c r="E6323" s="21" t="s">
        <v>9</v>
      </c>
      <c r="F6323" s="20" t="s">
        <v>109</v>
      </c>
      <c r="G6323" s="105" t="s">
        <v>21</v>
      </c>
      <c r="H632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23" s="48">
        <f>tbl_raw_data[[#This Row],[Date Actioned]]-tbl_raw_data[[#This Row],[Date Tagged]]</f>
        <v>8.7500000008731149E-3</v>
      </c>
      <c r="J6323" s="50">
        <f>HOUR(tbl_raw_data[[#This Row],[time_taken]])*60+MINUTE(tbl_raw_data[[#This Row],[time_taken]])+SECOND(tbl_raw_data[[#This Row],[time_taken]])/60</f>
        <v>12.6</v>
      </c>
      <c r="K6323" s="54">
        <f>DATE(YEAR(tbl_raw_data[[#This Row],[Date Actioned]]), MONTH(tbl_raw_data[[#This Row],[Date Actioned]]), DAY(tbl_raw_data[[#This Row],[Date Actioned]]))</f>
        <v>45168</v>
      </c>
      <c r="L6323" s="55" t="str">
        <f>UPPER(TEXT(tbl_raw_data[[#This Row],[Updated_date]],"MMMM"))</f>
        <v>AUGUST</v>
      </c>
      <c r="M6323" s="55" t="str">
        <f>UPPER("Week "&amp;IF(ROUNDUP(DAY(tbl_raw_data[[#This Row],[Updated_date]])/7,0)=5,4,ROUNDUP(DAY(tbl_raw_data[[#This Row],[Updated_date]])/7,0)))</f>
        <v>WEEK 4</v>
      </c>
      <c r="N6323" s="57" t="str">
        <f>UPPER(VLOOKUP(tbl_raw_data[[#This Row],[Analyst]],[1]setting!$A$1:$B$15,2,0))</f>
        <v>NAVED</v>
      </c>
      <c r="O6323" s="57" t="str">
        <f>UPPER(tbl_raw_data[[#This Row],[Outcome]])</f>
        <v>APPROVE</v>
      </c>
      <c r="P6323" s="57" t="str">
        <f>UPPER(tbl_raw_data[[#This Row],[Queue Name]])</f>
        <v>CONSUMER PRE BUREAU</v>
      </c>
      <c r="Q6323" s="57" t="str">
        <f>IF(tbl_raw_data[[#This Row],[time_taken_in_mins]]&lt;=20,"SLA_MET","SLA_NOT_MET")</f>
        <v>SLA_MET</v>
      </c>
    </row>
    <row r="6324" spans="1:17" ht="15" customHeight="1" x14ac:dyDescent="0.25">
      <c r="A6324" s="17" t="s">
        <v>1025</v>
      </c>
      <c r="B6324" s="18">
        <v>45168.667650462965</v>
      </c>
      <c r="C6324" s="19">
        <v>45168.671354166669</v>
      </c>
      <c r="D6324" s="20" t="s">
        <v>13</v>
      </c>
      <c r="E6324" s="21" t="s">
        <v>41</v>
      </c>
      <c r="F6324" s="20" t="s">
        <v>18</v>
      </c>
      <c r="G6324" s="105"/>
      <c r="H632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4" s="48">
        <f>tbl_raw_data[[#This Row],[Date Actioned]]-tbl_raw_data[[#This Row],[Date Tagged]]</f>
        <v>3.7037037036498077E-3</v>
      </c>
      <c r="J6324" s="50">
        <f>HOUR(tbl_raw_data[[#This Row],[time_taken]])*60+MINUTE(tbl_raw_data[[#This Row],[time_taken]])+SECOND(tbl_raw_data[[#This Row],[time_taken]])/60</f>
        <v>5.333333333333333</v>
      </c>
      <c r="K6324" s="54">
        <f>DATE(YEAR(tbl_raw_data[[#This Row],[Date Actioned]]), MONTH(tbl_raw_data[[#This Row],[Date Actioned]]), DAY(tbl_raw_data[[#This Row],[Date Actioned]]))</f>
        <v>45168</v>
      </c>
      <c r="L6324" s="55" t="str">
        <f>UPPER(TEXT(tbl_raw_data[[#This Row],[Updated_date]],"MMMM"))</f>
        <v>AUGUST</v>
      </c>
      <c r="M6324" s="55" t="str">
        <f>UPPER("Week "&amp;IF(ROUNDUP(DAY(tbl_raw_data[[#This Row],[Updated_date]])/7,0)=5,4,ROUNDUP(DAY(tbl_raw_data[[#This Row],[Updated_date]])/7,0)))</f>
        <v>WEEK 4</v>
      </c>
      <c r="N6324" s="57" t="str">
        <f>UPPER(VLOOKUP(tbl_raw_data[[#This Row],[Analyst]],[1]setting!$A$1:$B$15,2,0))</f>
        <v>RAJ</v>
      </c>
      <c r="O6324" s="57" t="str">
        <f>UPPER(tbl_raw_data[[#This Row],[Outcome]])</f>
        <v>APPROVE</v>
      </c>
      <c r="P6324" s="57" t="str">
        <f>UPPER(tbl_raw_data[[#This Row],[Queue Name]])</f>
        <v>CONSUMER POST BUREAU</v>
      </c>
      <c r="Q6324" s="57" t="str">
        <f>IF(tbl_raw_data[[#This Row],[time_taken_in_mins]]&lt;=20,"SLA_MET","SLA_NOT_MET")</f>
        <v>SLA_MET</v>
      </c>
    </row>
    <row r="6325" spans="1:17" ht="15" customHeight="1" x14ac:dyDescent="0.25">
      <c r="A6325" s="17" t="s">
        <v>6139</v>
      </c>
      <c r="B6325" s="18">
        <v>45168.668055555558</v>
      </c>
      <c r="C6325" s="19">
        <v>45168.680289351854</v>
      </c>
      <c r="D6325" s="20" t="s">
        <v>29</v>
      </c>
      <c r="E6325" s="21" t="s">
        <v>41</v>
      </c>
      <c r="F6325" s="20" t="s">
        <v>10</v>
      </c>
      <c r="G6325" s="105"/>
      <c r="H632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5" s="48">
        <f>tbl_raw_data[[#This Row],[Date Actioned]]-tbl_raw_data[[#This Row],[Date Tagged]]</f>
        <v>1.2233796296641231E-2</v>
      </c>
      <c r="J6325" s="50">
        <f>HOUR(tbl_raw_data[[#This Row],[time_taken]])*60+MINUTE(tbl_raw_data[[#This Row],[time_taken]])+SECOND(tbl_raw_data[[#This Row],[time_taken]])/60</f>
        <v>17.616666666666667</v>
      </c>
      <c r="K6325" s="54">
        <f>DATE(YEAR(tbl_raw_data[[#This Row],[Date Actioned]]), MONTH(tbl_raw_data[[#This Row],[Date Actioned]]), DAY(tbl_raw_data[[#This Row],[Date Actioned]]))</f>
        <v>45168</v>
      </c>
      <c r="L6325" s="55" t="str">
        <f>UPPER(TEXT(tbl_raw_data[[#This Row],[Updated_date]],"MMMM"))</f>
        <v>AUGUST</v>
      </c>
      <c r="M6325" s="55" t="str">
        <f>UPPER("Week "&amp;IF(ROUNDUP(DAY(tbl_raw_data[[#This Row],[Updated_date]])/7,0)=5,4,ROUNDUP(DAY(tbl_raw_data[[#This Row],[Updated_date]])/7,0)))</f>
        <v>WEEK 4</v>
      </c>
      <c r="N6325" s="57" t="str">
        <f>UPPER(VLOOKUP(tbl_raw_data[[#This Row],[Analyst]],[1]setting!$A$1:$B$15,2,0))</f>
        <v>SAM</v>
      </c>
      <c r="O6325" s="57" t="str">
        <f>UPPER(tbl_raw_data[[#This Row],[Outcome]])</f>
        <v>APPROVE</v>
      </c>
      <c r="P6325" s="57" t="str">
        <f>UPPER(tbl_raw_data[[#This Row],[Queue Name]])</f>
        <v>CONSUMER POST BUREAU</v>
      </c>
      <c r="Q6325" s="57" t="str">
        <f>IF(tbl_raw_data[[#This Row],[time_taken_in_mins]]&lt;=20,"SLA_MET","SLA_NOT_MET")</f>
        <v>SLA_MET</v>
      </c>
    </row>
    <row r="6326" spans="1:17" ht="15" customHeight="1" x14ac:dyDescent="0.25">
      <c r="A6326" s="17" t="s">
        <v>2981</v>
      </c>
      <c r="B6326" s="18">
        <v>45168.671932870369</v>
      </c>
      <c r="C6326" s="19">
        <v>45168.67827546296</v>
      </c>
      <c r="D6326" s="20" t="s">
        <v>13</v>
      </c>
      <c r="E6326" s="21" t="s">
        <v>9</v>
      </c>
      <c r="F6326" s="20" t="s">
        <v>455</v>
      </c>
      <c r="G6326" s="105"/>
      <c r="H632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6" s="48">
        <f>tbl_raw_data[[#This Row],[Date Actioned]]-tbl_raw_data[[#This Row],[Date Tagged]]</f>
        <v>6.3425925909541547E-3</v>
      </c>
      <c r="J6326" s="50">
        <f>HOUR(tbl_raw_data[[#This Row],[time_taken]])*60+MINUTE(tbl_raw_data[[#This Row],[time_taken]])+SECOND(tbl_raw_data[[#This Row],[time_taken]])/60</f>
        <v>9.1333333333333329</v>
      </c>
      <c r="K6326" s="54">
        <f>DATE(YEAR(tbl_raw_data[[#This Row],[Date Actioned]]), MONTH(tbl_raw_data[[#This Row],[Date Actioned]]), DAY(tbl_raw_data[[#This Row],[Date Actioned]]))</f>
        <v>45168</v>
      </c>
      <c r="L6326" s="55" t="str">
        <f>UPPER(TEXT(tbl_raw_data[[#This Row],[Updated_date]],"MMMM"))</f>
        <v>AUGUST</v>
      </c>
      <c r="M6326" s="55" t="str">
        <f>UPPER("Week "&amp;IF(ROUNDUP(DAY(tbl_raw_data[[#This Row],[Updated_date]])/7,0)=5,4,ROUNDUP(DAY(tbl_raw_data[[#This Row],[Updated_date]])/7,0)))</f>
        <v>WEEK 4</v>
      </c>
      <c r="N6326" s="57" t="str">
        <f>UPPER(VLOOKUP(tbl_raw_data[[#This Row],[Analyst]],[1]setting!$A$1:$B$15,2,0))</f>
        <v>ROHAN</v>
      </c>
      <c r="O6326" s="57" t="str">
        <f>UPPER(tbl_raw_data[[#This Row],[Outcome]])</f>
        <v>APPROVE</v>
      </c>
      <c r="P6326" s="57" t="str">
        <f>UPPER(tbl_raw_data[[#This Row],[Queue Name]])</f>
        <v>CONSUMER PRE BUREAU</v>
      </c>
      <c r="Q6326" s="57" t="str">
        <f>IF(tbl_raw_data[[#This Row],[time_taken_in_mins]]&lt;=20,"SLA_MET","SLA_NOT_MET")</f>
        <v>SLA_MET</v>
      </c>
    </row>
    <row r="6327" spans="1:17" ht="15" customHeight="1" x14ac:dyDescent="0.25">
      <c r="A6327" s="17" t="s">
        <v>4866</v>
      </c>
      <c r="B6327" s="18">
        <v>45168.675578703704</v>
      </c>
      <c r="C6327" s="19">
        <v>45168.684791666667</v>
      </c>
      <c r="D6327" s="20" t="s">
        <v>29</v>
      </c>
      <c r="E6327" s="21" t="s">
        <v>28</v>
      </c>
      <c r="F6327" s="20" t="s">
        <v>55</v>
      </c>
      <c r="G6327" s="105"/>
      <c r="H632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7" s="48">
        <f>tbl_raw_data[[#This Row],[Date Actioned]]-tbl_raw_data[[#This Row],[Date Tagged]]</f>
        <v>9.2129629629198462E-3</v>
      </c>
      <c r="J6327" s="50">
        <f>HOUR(tbl_raw_data[[#This Row],[time_taken]])*60+MINUTE(tbl_raw_data[[#This Row],[time_taken]])+SECOND(tbl_raw_data[[#This Row],[time_taken]])/60</f>
        <v>13.266666666666667</v>
      </c>
      <c r="K6327" s="54">
        <f>DATE(YEAR(tbl_raw_data[[#This Row],[Date Actioned]]), MONTH(tbl_raw_data[[#This Row],[Date Actioned]]), DAY(tbl_raw_data[[#This Row],[Date Actioned]]))</f>
        <v>45168</v>
      </c>
      <c r="L6327" s="55" t="str">
        <f>UPPER(TEXT(tbl_raw_data[[#This Row],[Updated_date]],"MMMM"))</f>
        <v>AUGUST</v>
      </c>
      <c r="M6327" s="55" t="str">
        <f>UPPER("Week "&amp;IF(ROUNDUP(DAY(tbl_raw_data[[#This Row],[Updated_date]])/7,0)=5,4,ROUNDUP(DAY(tbl_raw_data[[#This Row],[Updated_date]])/7,0)))</f>
        <v>WEEK 4</v>
      </c>
      <c r="N6327" s="57" t="str">
        <f>UPPER(VLOOKUP(tbl_raw_data[[#This Row],[Analyst]],[1]setting!$A$1:$B$15,2,0))</f>
        <v>CAMERON</v>
      </c>
      <c r="O6327" s="57" t="str">
        <f>UPPER(tbl_raw_data[[#This Row],[Outcome]])</f>
        <v>APPROVE</v>
      </c>
      <c r="P6327" s="57" t="str">
        <f>UPPER(tbl_raw_data[[#This Row],[Queue Name]])</f>
        <v>CONSUMER EXISTING</v>
      </c>
      <c r="Q6327" s="57" t="str">
        <f>IF(tbl_raw_data[[#This Row],[time_taken_in_mins]]&lt;=20,"SLA_MET","SLA_NOT_MET")</f>
        <v>SLA_MET</v>
      </c>
    </row>
    <row r="6328" spans="1:17" ht="15" customHeight="1" x14ac:dyDescent="0.25">
      <c r="A6328" s="17" t="s">
        <v>792</v>
      </c>
      <c r="B6328" s="18">
        <v>45168.676354166666</v>
      </c>
      <c r="C6328" s="19">
        <v>45168.679664351854</v>
      </c>
      <c r="D6328" s="20" t="s">
        <v>13</v>
      </c>
      <c r="E6328" s="21" t="s">
        <v>9</v>
      </c>
      <c r="F6328" s="20" t="s">
        <v>18</v>
      </c>
      <c r="G6328" s="105"/>
      <c r="H632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8" s="48">
        <f>tbl_raw_data[[#This Row],[Date Actioned]]-tbl_raw_data[[#This Row],[Date Tagged]]</f>
        <v>3.3101851877290756E-3</v>
      </c>
      <c r="J6328" s="50">
        <f>HOUR(tbl_raw_data[[#This Row],[time_taken]])*60+MINUTE(tbl_raw_data[[#This Row],[time_taken]])+SECOND(tbl_raw_data[[#This Row],[time_taken]])/60</f>
        <v>4.7666666666666666</v>
      </c>
      <c r="K6328" s="54">
        <f>DATE(YEAR(tbl_raw_data[[#This Row],[Date Actioned]]), MONTH(tbl_raw_data[[#This Row],[Date Actioned]]), DAY(tbl_raw_data[[#This Row],[Date Actioned]]))</f>
        <v>45168</v>
      </c>
      <c r="L6328" s="55" t="str">
        <f>UPPER(TEXT(tbl_raw_data[[#This Row],[Updated_date]],"MMMM"))</f>
        <v>AUGUST</v>
      </c>
      <c r="M6328" s="55" t="str">
        <f>UPPER("Week "&amp;IF(ROUNDUP(DAY(tbl_raw_data[[#This Row],[Updated_date]])/7,0)=5,4,ROUNDUP(DAY(tbl_raw_data[[#This Row],[Updated_date]])/7,0)))</f>
        <v>WEEK 4</v>
      </c>
      <c r="N6328" s="57" t="str">
        <f>UPPER(VLOOKUP(tbl_raw_data[[#This Row],[Analyst]],[1]setting!$A$1:$B$15,2,0))</f>
        <v>RAJ</v>
      </c>
      <c r="O6328" s="57" t="str">
        <f>UPPER(tbl_raw_data[[#This Row],[Outcome]])</f>
        <v>APPROVE</v>
      </c>
      <c r="P6328" s="57" t="str">
        <f>UPPER(tbl_raw_data[[#This Row],[Queue Name]])</f>
        <v>CONSUMER PRE BUREAU</v>
      </c>
      <c r="Q6328" s="57" t="str">
        <f>IF(tbl_raw_data[[#This Row],[time_taken_in_mins]]&lt;=20,"SLA_MET","SLA_NOT_MET")</f>
        <v>SLA_MET</v>
      </c>
    </row>
    <row r="6329" spans="1:17" ht="15" customHeight="1" x14ac:dyDescent="0.25">
      <c r="A6329" s="17" t="s">
        <v>2726</v>
      </c>
      <c r="B6329" s="18">
        <v>45168.676354166666</v>
      </c>
      <c r="C6329" s="19">
        <v>45168.682326388887</v>
      </c>
      <c r="D6329" s="20" t="s">
        <v>13</v>
      </c>
      <c r="E6329" s="21" t="s">
        <v>28</v>
      </c>
      <c r="F6329" s="20" t="s">
        <v>168</v>
      </c>
      <c r="G6329" s="105"/>
      <c r="H632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29" s="48">
        <f>tbl_raw_data[[#This Row],[Date Actioned]]-tbl_raw_data[[#This Row],[Date Tagged]]</f>
        <v>5.9722222213167697E-3</v>
      </c>
      <c r="J6329" s="50">
        <f>HOUR(tbl_raw_data[[#This Row],[time_taken]])*60+MINUTE(tbl_raw_data[[#This Row],[time_taken]])+SECOND(tbl_raw_data[[#This Row],[time_taken]])/60</f>
        <v>8.6</v>
      </c>
      <c r="K6329" s="54">
        <f>DATE(YEAR(tbl_raw_data[[#This Row],[Date Actioned]]), MONTH(tbl_raw_data[[#This Row],[Date Actioned]]), DAY(tbl_raw_data[[#This Row],[Date Actioned]]))</f>
        <v>45168</v>
      </c>
      <c r="L6329" s="55" t="str">
        <f>UPPER(TEXT(tbl_raw_data[[#This Row],[Updated_date]],"MMMM"))</f>
        <v>AUGUST</v>
      </c>
      <c r="M6329" s="55" t="str">
        <f>UPPER("Week "&amp;IF(ROUNDUP(DAY(tbl_raw_data[[#This Row],[Updated_date]])/7,0)=5,4,ROUNDUP(DAY(tbl_raw_data[[#This Row],[Updated_date]])/7,0)))</f>
        <v>WEEK 4</v>
      </c>
      <c r="N6329" s="57" t="str">
        <f>UPPER(VLOOKUP(tbl_raw_data[[#This Row],[Analyst]],[1]setting!$A$1:$B$15,2,0))</f>
        <v>MERCEDES</v>
      </c>
      <c r="O6329" s="57" t="str">
        <f>UPPER(tbl_raw_data[[#This Row],[Outcome]])</f>
        <v>APPROVE</v>
      </c>
      <c r="P6329" s="57" t="str">
        <f>UPPER(tbl_raw_data[[#This Row],[Queue Name]])</f>
        <v>CONSUMER EXISTING</v>
      </c>
      <c r="Q6329" s="57" t="str">
        <f>IF(tbl_raw_data[[#This Row],[time_taken_in_mins]]&lt;=20,"SLA_MET","SLA_NOT_MET")</f>
        <v>SLA_MET</v>
      </c>
    </row>
    <row r="6330" spans="1:17" ht="15" customHeight="1" x14ac:dyDescent="0.25">
      <c r="A6330" s="17" t="s">
        <v>1766</v>
      </c>
      <c r="B6330" s="18">
        <v>45168.677673611113</v>
      </c>
      <c r="C6330" s="19">
        <v>45168.68241898148</v>
      </c>
      <c r="D6330" s="20" t="s">
        <v>13</v>
      </c>
      <c r="E6330" s="21" t="s">
        <v>41</v>
      </c>
      <c r="F6330" s="20" t="s">
        <v>42</v>
      </c>
      <c r="G6330" s="105" t="s">
        <v>67</v>
      </c>
      <c r="H633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0" s="48">
        <f>tbl_raw_data[[#This Row],[Date Actioned]]-tbl_raw_data[[#This Row],[Date Tagged]]</f>
        <v>4.7453703664359637E-3</v>
      </c>
      <c r="J6330" s="50">
        <f>HOUR(tbl_raw_data[[#This Row],[time_taken]])*60+MINUTE(tbl_raw_data[[#This Row],[time_taken]])+SECOND(tbl_raw_data[[#This Row],[time_taken]])/60</f>
        <v>6.833333333333333</v>
      </c>
      <c r="K6330" s="54">
        <f>DATE(YEAR(tbl_raw_data[[#This Row],[Date Actioned]]), MONTH(tbl_raw_data[[#This Row],[Date Actioned]]), DAY(tbl_raw_data[[#This Row],[Date Actioned]]))</f>
        <v>45168</v>
      </c>
      <c r="L6330" s="55" t="str">
        <f>UPPER(TEXT(tbl_raw_data[[#This Row],[Updated_date]],"MMMM"))</f>
        <v>AUGUST</v>
      </c>
      <c r="M6330" s="55" t="str">
        <f>UPPER("Week "&amp;IF(ROUNDUP(DAY(tbl_raw_data[[#This Row],[Updated_date]])/7,0)=5,4,ROUNDUP(DAY(tbl_raw_data[[#This Row],[Updated_date]])/7,0)))</f>
        <v>WEEK 4</v>
      </c>
      <c r="N6330" s="57" t="str">
        <f>UPPER(VLOOKUP(tbl_raw_data[[#This Row],[Analyst]],[1]setting!$A$1:$B$15,2,0))</f>
        <v>NITESH</v>
      </c>
      <c r="O6330" s="57" t="str">
        <f>UPPER(tbl_raw_data[[#This Row],[Outcome]])</f>
        <v>APPROVE</v>
      </c>
      <c r="P6330" s="57" t="str">
        <f>UPPER(tbl_raw_data[[#This Row],[Queue Name]])</f>
        <v>CONSUMER POST BUREAU</v>
      </c>
      <c r="Q6330" s="57" t="str">
        <f>IF(tbl_raw_data[[#This Row],[time_taken_in_mins]]&lt;=20,"SLA_MET","SLA_NOT_MET")</f>
        <v>SLA_MET</v>
      </c>
    </row>
    <row r="6331" spans="1:17" ht="15" customHeight="1" x14ac:dyDescent="0.25">
      <c r="A6331" s="17" t="s">
        <v>4794</v>
      </c>
      <c r="B6331" s="18">
        <v>45168.678344907406</v>
      </c>
      <c r="C6331" s="19">
        <v>45168.687384259261</v>
      </c>
      <c r="D6331" s="20" t="s">
        <v>13</v>
      </c>
      <c r="E6331" s="21" t="s">
        <v>9</v>
      </c>
      <c r="F6331" s="20" t="s">
        <v>455</v>
      </c>
      <c r="G6331" s="105"/>
      <c r="H633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1" s="48">
        <f>tbl_raw_data[[#This Row],[Date Actioned]]-tbl_raw_data[[#This Row],[Date Tagged]]</f>
        <v>9.0393518548808061E-3</v>
      </c>
      <c r="J6331" s="50">
        <f>HOUR(tbl_raw_data[[#This Row],[time_taken]])*60+MINUTE(tbl_raw_data[[#This Row],[time_taken]])+SECOND(tbl_raw_data[[#This Row],[time_taken]])/60</f>
        <v>13.016666666666667</v>
      </c>
      <c r="K6331" s="54">
        <f>DATE(YEAR(tbl_raw_data[[#This Row],[Date Actioned]]), MONTH(tbl_raw_data[[#This Row],[Date Actioned]]), DAY(tbl_raw_data[[#This Row],[Date Actioned]]))</f>
        <v>45168</v>
      </c>
      <c r="L6331" s="55" t="str">
        <f>UPPER(TEXT(tbl_raw_data[[#This Row],[Updated_date]],"MMMM"))</f>
        <v>AUGUST</v>
      </c>
      <c r="M6331" s="55" t="str">
        <f>UPPER("Week "&amp;IF(ROUNDUP(DAY(tbl_raw_data[[#This Row],[Updated_date]])/7,0)=5,4,ROUNDUP(DAY(tbl_raw_data[[#This Row],[Updated_date]])/7,0)))</f>
        <v>WEEK 4</v>
      </c>
      <c r="N6331" s="57" t="str">
        <f>UPPER(VLOOKUP(tbl_raw_data[[#This Row],[Analyst]],[1]setting!$A$1:$B$15,2,0))</f>
        <v>ROHAN</v>
      </c>
      <c r="O6331" s="57" t="str">
        <f>UPPER(tbl_raw_data[[#This Row],[Outcome]])</f>
        <v>APPROVE</v>
      </c>
      <c r="P6331" s="57" t="str">
        <f>UPPER(tbl_raw_data[[#This Row],[Queue Name]])</f>
        <v>CONSUMER PRE BUREAU</v>
      </c>
      <c r="Q6331" s="57" t="str">
        <f>IF(tbl_raw_data[[#This Row],[time_taken_in_mins]]&lt;=20,"SLA_MET","SLA_NOT_MET")</f>
        <v>SLA_MET</v>
      </c>
    </row>
    <row r="6332" spans="1:17" ht="15" customHeight="1" x14ac:dyDescent="0.25">
      <c r="A6332" s="17" t="s">
        <v>339</v>
      </c>
      <c r="B6332" s="18">
        <v>45168.680324074077</v>
      </c>
      <c r="C6332" s="19">
        <v>45168.682696759257</v>
      </c>
      <c r="D6332" s="20" t="s">
        <v>13</v>
      </c>
      <c r="E6332" s="21" t="s">
        <v>28</v>
      </c>
      <c r="F6332" s="20" t="s">
        <v>18</v>
      </c>
      <c r="G6332" s="105" t="s">
        <v>53</v>
      </c>
      <c r="H633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2" s="48">
        <f>tbl_raw_data[[#This Row],[Date Actioned]]-tbl_raw_data[[#This Row],[Date Tagged]]</f>
        <v>2.372685179580003E-3</v>
      </c>
      <c r="J6332" s="50">
        <f>HOUR(tbl_raw_data[[#This Row],[time_taken]])*60+MINUTE(tbl_raw_data[[#This Row],[time_taken]])+SECOND(tbl_raw_data[[#This Row],[time_taken]])/60</f>
        <v>3.4166666666666665</v>
      </c>
      <c r="K6332" s="54">
        <f>DATE(YEAR(tbl_raw_data[[#This Row],[Date Actioned]]), MONTH(tbl_raw_data[[#This Row],[Date Actioned]]), DAY(tbl_raw_data[[#This Row],[Date Actioned]]))</f>
        <v>45168</v>
      </c>
      <c r="L6332" s="55" t="str">
        <f>UPPER(TEXT(tbl_raw_data[[#This Row],[Updated_date]],"MMMM"))</f>
        <v>AUGUST</v>
      </c>
      <c r="M6332" s="55" t="str">
        <f>UPPER("Week "&amp;IF(ROUNDUP(DAY(tbl_raw_data[[#This Row],[Updated_date]])/7,0)=5,4,ROUNDUP(DAY(tbl_raw_data[[#This Row],[Updated_date]])/7,0)))</f>
        <v>WEEK 4</v>
      </c>
      <c r="N6332" s="57" t="str">
        <f>UPPER(VLOOKUP(tbl_raw_data[[#This Row],[Analyst]],[1]setting!$A$1:$B$15,2,0))</f>
        <v>RAJ</v>
      </c>
      <c r="O6332" s="57" t="str">
        <f>UPPER(tbl_raw_data[[#This Row],[Outcome]])</f>
        <v>APPROVE</v>
      </c>
      <c r="P6332" s="57" t="str">
        <f>UPPER(tbl_raw_data[[#This Row],[Queue Name]])</f>
        <v>CONSUMER EXISTING</v>
      </c>
      <c r="Q6332" s="57" t="str">
        <f>IF(tbl_raw_data[[#This Row],[time_taken_in_mins]]&lt;=20,"SLA_MET","SLA_NOT_MET")</f>
        <v>SLA_MET</v>
      </c>
    </row>
    <row r="6333" spans="1:17" ht="15" customHeight="1" x14ac:dyDescent="0.25">
      <c r="A6333" s="17" t="s">
        <v>1537</v>
      </c>
      <c r="B6333" s="18">
        <v>45168.681018518517</v>
      </c>
      <c r="C6333" s="19">
        <v>45168.68550925926</v>
      </c>
      <c r="D6333" s="20" t="s">
        <v>13</v>
      </c>
      <c r="E6333" s="21" t="s">
        <v>28</v>
      </c>
      <c r="F6333" s="20" t="s">
        <v>109</v>
      </c>
      <c r="G6333" s="105"/>
      <c r="H633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3" s="48">
        <f>tbl_raw_data[[#This Row],[Date Actioned]]-tbl_raw_data[[#This Row],[Date Tagged]]</f>
        <v>4.4907407427672297E-3</v>
      </c>
      <c r="J6333" s="50">
        <f>HOUR(tbl_raw_data[[#This Row],[time_taken]])*60+MINUTE(tbl_raw_data[[#This Row],[time_taken]])+SECOND(tbl_raw_data[[#This Row],[time_taken]])/60</f>
        <v>6.4666666666666668</v>
      </c>
      <c r="K6333" s="54">
        <f>DATE(YEAR(tbl_raw_data[[#This Row],[Date Actioned]]), MONTH(tbl_raw_data[[#This Row],[Date Actioned]]), DAY(tbl_raw_data[[#This Row],[Date Actioned]]))</f>
        <v>45168</v>
      </c>
      <c r="L6333" s="55" t="str">
        <f>UPPER(TEXT(tbl_raw_data[[#This Row],[Updated_date]],"MMMM"))</f>
        <v>AUGUST</v>
      </c>
      <c r="M6333" s="55" t="str">
        <f>UPPER("Week "&amp;IF(ROUNDUP(DAY(tbl_raw_data[[#This Row],[Updated_date]])/7,0)=5,4,ROUNDUP(DAY(tbl_raw_data[[#This Row],[Updated_date]])/7,0)))</f>
        <v>WEEK 4</v>
      </c>
      <c r="N6333" s="57" t="str">
        <f>UPPER(VLOOKUP(tbl_raw_data[[#This Row],[Analyst]],[1]setting!$A$1:$B$15,2,0))</f>
        <v>NAVED</v>
      </c>
      <c r="O6333" s="57" t="str">
        <f>UPPER(tbl_raw_data[[#This Row],[Outcome]])</f>
        <v>APPROVE</v>
      </c>
      <c r="P6333" s="57" t="str">
        <f>UPPER(tbl_raw_data[[#This Row],[Queue Name]])</f>
        <v>CONSUMER EXISTING</v>
      </c>
      <c r="Q6333" s="57" t="str">
        <f>IF(tbl_raw_data[[#This Row],[time_taken_in_mins]]&lt;=20,"SLA_MET","SLA_NOT_MET")</f>
        <v>SLA_MET</v>
      </c>
    </row>
    <row r="6334" spans="1:17" ht="15" customHeight="1" x14ac:dyDescent="0.25">
      <c r="A6334" s="17" t="s">
        <v>751</v>
      </c>
      <c r="B6334" s="18">
        <v>45168.681388888886</v>
      </c>
      <c r="C6334" s="19">
        <v>45168.684629629628</v>
      </c>
      <c r="D6334" s="20" t="s">
        <v>13</v>
      </c>
      <c r="E6334" s="21" t="s">
        <v>41</v>
      </c>
      <c r="F6334" s="20" t="s">
        <v>10</v>
      </c>
      <c r="G6334" s="105"/>
      <c r="H633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4" s="48">
        <f>tbl_raw_data[[#This Row],[Date Actioned]]-tbl_raw_data[[#This Row],[Date Tagged]]</f>
        <v>3.2407407416030765E-3</v>
      </c>
      <c r="J6334" s="50">
        <f>HOUR(tbl_raw_data[[#This Row],[time_taken]])*60+MINUTE(tbl_raw_data[[#This Row],[time_taken]])+SECOND(tbl_raw_data[[#This Row],[time_taken]])/60</f>
        <v>4.666666666666667</v>
      </c>
      <c r="K6334" s="54">
        <f>DATE(YEAR(tbl_raw_data[[#This Row],[Date Actioned]]), MONTH(tbl_raw_data[[#This Row],[Date Actioned]]), DAY(tbl_raw_data[[#This Row],[Date Actioned]]))</f>
        <v>45168</v>
      </c>
      <c r="L6334" s="55" t="str">
        <f>UPPER(TEXT(tbl_raw_data[[#This Row],[Updated_date]],"MMMM"))</f>
        <v>AUGUST</v>
      </c>
      <c r="M6334" s="55" t="str">
        <f>UPPER("Week "&amp;IF(ROUNDUP(DAY(tbl_raw_data[[#This Row],[Updated_date]])/7,0)=5,4,ROUNDUP(DAY(tbl_raw_data[[#This Row],[Updated_date]])/7,0)))</f>
        <v>WEEK 4</v>
      </c>
      <c r="N6334" s="57" t="str">
        <f>UPPER(VLOOKUP(tbl_raw_data[[#This Row],[Analyst]],[1]setting!$A$1:$B$15,2,0))</f>
        <v>SAM</v>
      </c>
      <c r="O6334" s="57" t="str">
        <f>UPPER(tbl_raw_data[[#This Row],[Outcome]])</f>
        <v>APPROVE</v>
      </c>
      <c r="P6334" s="57" t="str">
        <f>UPPER(tbl_raw_data[[#This Row],[Queue Name]])</f>
        <v>CONSUMER POST BUREAU</v>
      </c>
      <c r="Q6334" s="57" t="str">
        <f>IF(tbl_raw_data[[#This Row],[time_taken_in_mins]]&lt;=20,"SLA_MET","SLA_NOT_MET")</f>
        <v>SLA_MET</v>
      </c>
    </row>
    <row r="6335" spans="1:17" ht="15" customHeight="1" x14ac:dyDescent="0.25">
      <c r="A6335" s="17" t="s">
        <v>30</v>
      </c>
      <c r="B6335" s="18">
        <v>45168.682893518519</v>
      </c>
      <c r="C6335" s="19">
        <v>45168.683796296296</v>
      </c>
      <c r="D6335" s="20" t="s">
        <v>13</v>
      </c>
      <c r="E6335" s="21" t="s">
        <v>9</v>
      </c>
      <c r="F6335" s="20" t="s">
        <v>18</v>
      </c>
      <c r="G6335" s="105" t="s">
        <v>19</v>
      </c>
      <c r="H633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5" s="48">
        <f>tbl_raw_data[[#This Row],[Date Actioned]]-tbl_raw_data[[#This Row],[Date Tagged]]</f>
        <v>9.0277777781011537E-4</v>
      </c>
      <c r="J6335" s="50">
        <f>HOUR(tbl_raw_data[[#This Row],[time_taken]])*60+MINUTE(tbl_raw_data[[#This Row],[time_taken]])+SECOND(tbl_raw_data[[#This Row],[time_taken]])/60</f>
        <v>1.3</v>
      </c>
      <c r="K6335" s="54">
        <f>DATE(YEAR(tbl_raw_data[[#This Row],[Date Actioned]]), MONTH(tbl_raw_data[[#This Row],[Date Actioned]]), DAY(tbl_raw_data[[#This Row],[Date Actioned]]))</f>
        <v>45168</v>
      </c>
      <c r="L6335" s="55" t="str">
        <f>UPPER(TEXT(tbl_raw_data[[#This Row],[Updated_date]],"MMMM"))</f>
        <v>AUGUST</v>
      </c>
      <c r="M6335" s="55" t="str">
        <f>UPPER("Week "&amp;IF(ROUNDUP(DAY(tbl_raw_data[[#This Row],[Updated_date]])/7,0)=5,4,ROUNDUP(DAY(tbl_raw_data[[#This Row],[Updated_date]])/7,0)))</f>
        <v>WEEK 4</v>
      </c>
      <c r="N6335" s="57" t="str">
        <f>UPPER(VLOOKUP(tbl_raw_data[[#This Row],[Analyst]],[1]setting!$A$1:$B$15,2,0))</f>
        <v>RAJ</v>
      </c>
      <c r="O6335" s="57" t="str">
        <f>UPPER(tbl_raw_data[[#This Row],[Outcome]])</f>
        <v>APPROVE</v>
      </c>
      <c r="P6335" s="57" t="str">
        <f>UPPER(tbl_raw_data[[#This Row],[Queue Name]])</f>
        <v>CONSUMER PRE BUREAU</v>
      </c>
      <c r="Q6335" s="57" t="str">
        <f>IF(tbl_raw_data[[#This Row],[time_taken_in_mins]]&lt;=20,"SLA_MET","SLA_NOT_MET")</f>
        <v>SLA_MET</v>
      </c>
    </row>
    <row r="6336" spans="1:17" ht="15" customHeight="1" x14ac:dyDescent="0.25">
      <c r="A6336" s="17" t="s">
        <v>193</v>
      </c>
      <c r="B6336" s="18">
        <v>45168.683182870373</v>
      </c>
      <c r="C6336" s="19">
        <v>45168.685046296298</v>
      </c>
      <c r="D6336" s="20" t="s">
        <v>13</v>
      </c>
      <c r="E6336" s="21" t="s">
        <v>28</v>
      </c>
      <c r="F6336" s="20" t="s">
        <v>168</v>
      </c>
      <c r="G6336" s="105"/>
      <c r="H633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6" s="48">
        <f>tbl_raw_data[[#This Row],[Date Actioned]]-tbl_raw_data[[#This Row],[Date Tagged]]</f>
        <v>1.8634259249665774E-3</v>
      </c>
      <c r="J6336" s="50">
        <f>HOUR(tbl_raw_data[[#This Row],[time_taken]])*60+MINUTE(tbl_raw_data[[#This Row],[time_taken]])+SECOND(tbl_raw_data[[#This Row],[time_taken]])/60</f>
        <v>2.6833333333333336</v>
      </c>
      <c r="K6336" s="54">
        <f>DATE(YEAR(tbl_raw_data[[#This Row],[Date Actioned]]), MONTH(tbl_raw_data[[#This Row],[Date Actioned]]), DAY(tbl_raw_data[[#This Row],[Date Actioned]]))</f>
        <v>45168</v>
      </c>
      <c r="L6336" s="55" t="str">
        <f>UPPER(TEXT(tbl_raw_data[[#This Row],[Updated_date]],"MMMM"))</f>
        <v>AUGUST</v>
      </c>
      <c r="M6336" s="55" t="str">
        <f>UPPER("Week "&amp;IF(ROUNDUP(DAY(tbl_raw_data[[#This Row],[Updated_date]])/7,0)=5,4,ROUNDUP(DAY(tbl_raw_data[[#This Row],[Updated_date]])/7,0)))</f>
        <v>WEEK 4</v>
      </c>
      <c r="N6336" s="57" t="str">
        <f>UPPER(VLOOKUP(tbl_raw_data[[#This Row],[Analyst]],[1]setting!$A$1:$B$15,2,0))</f>
        <v>MERCEDES</v>
      </c>
      <c r="O6336" s="57" t="str">
        <f>UPPER(tbl_raw_data[[#This Row],[Outcome]])</f>
        <v>APPROVE</v>
      </c>
      <c r="P6336" s="57" t="str">
        <f>UPPER(tbl_raw_data[[#This Row],[Queue Name]])</f>
        <v>CONSUMER EXISTING</v>
      </c>
      <c r="Q6336" s="57" t="str">
        <f>IF(tbl_raw_data[[#This Row],[time_taken_in_mins]]&lt;=20,"SLA_MET","SLA_NOT_MET")</f>
        <v>SLA_MET</v>
      </c>
    </row>
    <row r="6337" spans="1:17" ht="15" customHeight="1" x14ac:dyDescent="0.25">
      <c r="A6337" s="17" t="s">
        <v>385</v>
      </c>
      <c r="B6337" s="18">
        <v>45168.688506944447</v>
      </c>
      <c r="C6337" s="19">
        <v>45168.691006944442</v>
      </c>
      <c r="D6337" s="20" t="s">
        <v>13</v>
      </c>
      <c r="E6337" s="21" t="s">
        <v>28</v>
      </c>
      <c r="F6337" s="20" t="s">
        <v>168</v>
      </c>
      <c r="G6337" s="105"/>
      <c r="H633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7" s="48">
        <f>tbl_raw_data[[#This Row],[Date Actioned]]-tbl_raw_data[[#This Row],[Date Tagged]]</f>
        <v>2.4999999950523488E-3</v>
      </c>
      <c r="J6337" s="50">
        <f>HOUR(tbl_raw_data[[#This Row],[time_taken]])*60+MINUTE(tbl_raw_data[[#This Row],[time_taken]])+SECOND(tbl_raw_data[[#This Row],[time_taken]])/60</f>
        <v>3.6</v>
      </c>
      <c r="K6337" s="54">
        <f>DATE(YEAR(tbl_raw_data[[#This Row],[Date Actioned]]), MONTH(tbl_raw_data[[#This Row],[Date Actioned]]), DAY(tbl_raw_data[[#This Row],[Date Actioned]]))</f>
        <v>45168</v>
      </c>
      <c r="L6337" s="55" t="str">
        <f>UPPER(TEXT(tbl_raw_data[[#This Row],[Updated_date]],"MMMM"))</f>
        <v>AUGUST</v>
      </c>
      <c r="M6337" s="55" t="str">
        <f>UPPER("Week "&amp;IF(ROUNDUP(DAY(tbl_raw_data[[#This Row],[Updated_date]])/7,0)=5,4,ROUNDUP(DAY(tbl_raw_data[[#This Row],[Updated_date]])/7,0)))</f>
        <v>WEEK 4</v>
      </c>
      <c r="N6337" s="57" t="str">
        <f>UPPER(VLOOKUP(tbl_raw_data[[#This Row],[Analyst]],[1]setting!$A$1:$B$15,2,0))</f>
        <v>MERCEDES</v>
      </c>
      <c r="O6337" s="57" t="str">
        <f>UPPER(tbl_raw_data[[#This Row],[Outcome]])</f>
        <v>APPROVE</v>
      </c>
      <c r="P6337" s="57" t="str">
        <f>UPPER(tbl_raw_data[[#This Row],[Queue Name]])</f>
        <v>CONSUMER EXISTING</v>
      </c>
      <c r="Q6337" s="57" t="str">
        <f>IF(tbl_raw_data[[#This Row],[time_taken_in_mins]]&lt;=20,"SLA_MET","SLA_NOT_MET")</f>
        <v>SLA_MET</v>
      </c>
    </row>
    <row r="6338" spans="1:17" ht="15" customHeight="1" x14ac:dyDescent="0.25">
      <c r="A6338" s="17" t="s">
        <v>122</v>
      </c>
      <c r="B6338" s="18">
        <v>45168.688611111109</v>
      </c>
      <c r="C6338" s="19">
        <v>45168.690138888887</v>
      </c>
      <c r="D6338" s="20" t="s">
        <v>13</v>
      </c>
      <c r="E6338" s="21" t="s">
        <v>28</v>
      </c>
      <c r="F6338" s="20" t="s">
        <v>18</v>
      </c>
      <c r="G6338" s="105" t="s">
        <v>53</v>
      </c>
      <c r="H633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38" s="48">
        <f>tbl_raw_data[[#This Row],[Date Actioned]]-tbl_raw_data[[#This Row],[Date Tagged]]</f>
        <v>1.527777778392192E-3</v>
      </c>
      <c r="J6338" s="50">
        <f>HOUR(tbl_raw_data[[#This Row],[time_taken]])*60+MINUTE(tbl_raw_data[[#This Row],[time_taken]])+SECOND(tbl_raw_data[[#This Row],[time_taken]])/60</f>
        <v>2.2000000000000002</v>
      </c>
      <c r="K6338" s="54">
        <f>DATE(YEAR(tbl_raw_data[[#This Row],[Date Actioned]]), MONTH(tbl_raw_data[[#This Row],[Date Actioned]]), DAY(tbl_raw_data[[#This Row],[Date Actioned]]))</f>
        <v>45168</v>
      </c>
      <c r="L6338" s="55" t="str">
        <f>UPPER(TEXT(tbl_raw_data[[#This Row],[Updated_date]],"MMMM"))</f>
        <v>AUGUST</v>
      </c>
      <c r="M6338" s="55" t="str">
        <f>UPPER("Week "&amp;IF(ROUNDUP(DAY(tbl_raw_data[[#This Row],[Updated_date]])/7,0)=5,4,ROUNDUP(DAY(tbl_raw_data[[#This Row],[Updated_date]])/7,0)))</f>
        <v>WEEK 4</v>
      </c>
      <c r="N6338" s="57" t="str">
        <f>UPPER(VLOOKUP(tbl_raw_data[[#This Row],[Analyst]],[1]setting!$A$1:$B$15,2,0))</f>
        <v>RAJ</v>
      </c>
      <c r="O6338" s="57" t="str">
        <f>UPPER(tbl_raw_data[[#This Row],[Outcome]])</f>
        <v>APPROVE</v>
      </c>
      <c r="P6338" s="57" t="str">
        <f>UPPER(tbl_raw_data[[#This Row],[Queue Name]])</f>
        <v>CONSUMER EXISTING</v>
      </c>
      <c r="Q6338" s="57" t="str">
        <f>IF(tbl_raw_data[[#This Row],[time_taken_in_mins]]&lt;=20,"SLA_MET","SLA_NOT_MET")</f>
        <v>SLA_MET</v>
      </c>
    </row>
    <row r="6339" spans="1:17" ht="15" customHeight="1" x14ac:dyDescent="0.25">
      <c r="A6339" s="17" t="s">
        <v>375</v>
      </c>
      <c r="B6339" s="18">
        <v>45168.691180555557</v>
      </c>
      <c r="C6339" s="19">
        <v>45168.693645833337</v>
      </c>
      <c r="D6339" s="20" t="s">
        <v>13</v>
      </c>
      <c r="E6339" s="21" t="s">
        <v>9</v>
      </c>
      <c r="F6339" s="20" t="s">
        <v>18</v>
      </c>
      <c r="G6339" s="105"/>
      <c r="H633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39" s="48">
        <f>tbl_raw_data[[#This Row],[Date Actioned]]-tbl_raw_data[[#This Row],[Date Tagged]]</f>
        <v>2.4652777792653069E-3</v>
      </c>
      <c r="J6339" s="50">
        <f>HOUR(tbl_raw_data[[#This Row],[time_taken]])*60+MINUTE(tbl_raw_data[[#This Row],[time_taken]])+SECOND(tbl_raw_data[[#This Row],[time_taken]])/60</f>
        <v>3.55</v>
      </c>
      <c r="K6339" s="54">
        <f>DATE(YEAR(tbl_raw_data[[#This Row],[Date Actioned]]), MONTH(tbl_raw_data[[#This Row],[Date Actioned]]), DAY(tbl_raw_data[[#This Row],[Date Actioned]]))</f>
        <v>45168</v>
      </c>
      <c r="L6339" s="55" t="str">
        <f>UPPER(TEXT(tbl_raw_data[[#This Row],[Updated_date]],"MMMM"))</f>
        <v>AUGUST</v>
      </c>
      <c r="M6339" s="55" t="str">
        <f>UPPER("Week "&amp;IF(ROUNDUP(DAY(tbl_raw_data[[#This Row],[Updated_date]])/7,0)=5,4,ROUNDUP(DAY(tbl_raw_data[[#This Row],[Updated_date]])/7,0)))</f>
        <v>WEEK 4</v>
      </c>
      <c r="N6339" s="57" t="str">
        <f>UPPER(VLOOKUP(tbl_raw_data[[#This Row],[Analyst]],[1]setting!$A$1:$B$15,2,0))</f>
        <v>RAJ</v>
      </c>
      <c r="O6339" s="57" t="str">
        <f>UPPER(tbl_raw_data[[#This Row],[Outcome]])</f>
        <v>APPROVE</v>
      </c>
      <c r="P6339" s="57" t="str">
        <f>UPPER(tbl_raw_data[[#This Row],[Queue Name]])</f>
        <v>CONSUMER PRE BUREAU</v>
      </c>
      <c r="Q6339" s="57" t="str">
        <f>IF(tbl_raw_data[[#This Row],[time_taken_in_mins]]&lt;=20,"SLA_MET","SLA_NOT_MET")</f>
        <v>SLA_MET</v>
      </c>
    </row>
    <row r="6340" spans="1:17" ht="15" customHeight="1" x14ac:dyDescent="0.25">
      <c r="A6340" s="17" t="s">
        <v>862</v>
      </c>
      <c r="B6340" s="18">
        <v>45168.696469907409</v>
      </c>
      <c r="C6340" s="19">
        <v>45168.699918981481</v>
      </c>
      <c r="D6340" s="20" t="s">
        <v>13</v>
      </c>
      <c r="E6340" s="21" t="s">
        <v>28</v>
      </c>
      <c r="F6340" s="20" t="s">
        <v>18</v>
      </c>
      <c r="G6340" s="105"/>
      <c r="H634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40" s="48">
        <f>tbl_raw_data[[#This Row],[Date Actioned]]-tbl_raw_data[[#This Row],[Date Tagged]]</f>
        <v>3.4490740727051161E-3</v>
      </c>
      <c r="J6340" s="50">
        <f>HOUR(tbl_raw_data[[#This Row],[time_taken]])*60+MINUTE(tbl_raw_data[[#This Row],[time_taken]])+SECOND(tbl_raw_data[[#This Row],[time_taken]])/60</f>
        <v>4.9666666666666668</v>
      </c>
      <c r="K6340" s="54">
        <f>DATE(YEAR(tbl_raw_data[[#This Row],[Date Actioned]]), MONTH(tbl_raw_data[[#This Row],[Date Actioned]]), DAY(tbl_raw_data[[#This Row],[Date Actioned]]))</f>
        <v>45168</v>
      </c>
      <c r="L6340" s="55" t="str">
        <f>UPPER(TEXT(tbl_raw_data[[#This Row],[Updated_date]],"MMMM"))</f>
        <v>AUGUST</v>
      </c>
      <c r="M6340" s="55" t="str">
        <f>UPPER("Week "&amp;IF(ROUNDUP(DAY(tbl_raw_data[[#This Row],[Updated_date]])/7,0)=5,4,ROUNDUP(DAY(tbl_raw_data[[#This Row],[Updated_date]])/7,0)))</f>
        <v>WEEK 4</v>
      </c>
      <c r="N6340" s="57" t="str">
        <f>UPPER(VLOOKUP(tbl_raw_data[[#This Row],[Analyst]],[1]setting!$A$1:$B$15,2,0))</f>
        <v>RAJ</v>
      </c>
      <c r="O6340" s="57" t="str">
        <f>UPPER(tbl_raw_data[[#This Row],[Outcome]])</f>
        <v>APPROVE</v>
      </c>
      <c r="P6340" s="57" t="str">
        <f>UPPER(tbl_raw_data[[#This Row],[Queue Name]])</f>
        <v>CONSUMER EXISTING</v>
      </c>
      <c r="Q6340" s="57" t="str">
        <f>IF(tbl_raw_data[[#This Row],[time_taken_in_mins]]&lt;=20,"SLA_MET","SLA_NOT_MET")</f>
        <v>SLA_MET</v>
      </c>
    </row>
    <row r="6341" spans="1:17" ht="15" customHeight="1" x14ac:dyDescent="0.25">
      <c r="A6341" s="17" t="s">
        <v>2361</v>
      </c>
      <c r="B6341" s="18">
        <v>45168.696469907409</v>
      </c>
      <c r="C6341" s="19">
        <v>45168.701990740738</v>
      </c>
      <c r="D6341" s="20" t="s">
        <v>8</v>
      </c>
      <c r="E6341" s="21" t="s">
        <v>41</v>
      </c>
      <c r="F6341" s="20" t="s">
        <v>14</v>
      </c>
      <c r="G6341" s="105" t="s">
        <v>2359</v>
      </c>
      <c r="H634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1" s="48">
        <f>tbl_raw_data[[#This Row],[Date Actioned]]-tbl_raw_data[[#This Row],[Date Tagged]]</f>
        <v>5.5208333287737332E-3</v>
      </c>
      <c r="J6341" s="50">
        <f>HOUR(tbl_raw_data[[#This Row],[time_taken]])*60+MINUTE(tbl_raw_data[[#This Row],[time_taken]])+SECOND(tbl_raw_data[[#This Row],[time_taken]])/60</f>
        <v>7.95</v>
      </c>
      <c r="K6341" s="54">
        <f>DATE(YEAR(tbl_raw_data[[#This Row],[Date Actioned]]), MONTH(tbl_raw_data[[#This Row],[Date Actioned]]), DAY(tbl_raw_data[[#This Row],[Date Actioned]]))</f>
        <v>45168</v>
      </c>
      <c r="L6341" s="55" t="str">
        <f>UPPER(TEXT(tbl_raw_data[[#This Row],[Updated_date]],"MMMM"))</f>
        <v>AUGUST</v>
      </c>
      <c r="M6341" s="55" t="str">
        <f>UPPER("Week "&amp;IF(ROUNDUP(DAY(tbl_raw_data[[#This Row],[Updated_date]])/7,0)=5,4,ROUNDUP(DAY(tbl_raw_data[[#This Row],[Updated_date]])/7,0)))</f>
        <v>WEEK 4</v>
      </c>
      <c r="N6341" s="57" t="str">
        <f>UPPER(VLOOKUP(tbl_raw_data[[#This Row],[Analyst]],[1]setting!$A$1:$B$15,2,0))</f>
        <v>HARDIK</v>
      </c>
      <c r="O6341" s="57" t="str">
        <f>UPPER(tbl_raw_data[[#This Row],[Outcome]])</f>
        <v>WITHDRAW</v>
      </c>
      <c r="P6341" s="57" t="str">
        <f>UPPER(tbl_raw_data[[#This Row],[Queue Name]])</f>
        <v>CONSUMER POST BUREAU</v>
      </c>
      <c r="Q6341" s="57" t="str">
        <f>IF(tbl_raw_data[[#This Row],[time_taken_in_mins]]&lt;=20,"SLA_MET","SLA_NOT_MET")</f>
        <v>SLA_MET</v>
      </c>
    </row>
    <row r="6342" spans="1:17" x14ac:dyDescent="0.25">
      <c r="A6342" s="17" t="s">
        <v>1089</v>
      </c>
      <c r="B6342" s="18">
        <v>45168.696793981479</v>
      </c>
      <c r="C6342" s="19">
        <v>45168.700590277775</v>
      </c>
      <c r="D6342" s="20" t="s">
        <v>8</v>
      </c>
      <c r="E6342" s="21" t="s">
        <v>28</v>
      </c>
      <c r="F6342" s="20" t="s">
        <v>168</v>
      </c>
      <c r="G6342" s="105" t="s">
        <v>25</v>
      </c>
      <c r="H634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2" s="48">
        <f>tbl_raw_data[[#This Row],[Date Actioned]]-tbl_raw_data[[#This Row],[Date Tagged]]</f>
        <v>3.796296296059154E-3</v>
      </c>
      <c r="J6342" s="50">
        <f>HOUR(tbl_raw_data[[#This Row],[time_taken]])*60+MINUTE(tbl_raw_data[[#This Row],[time_taken]])+SECOND(tbl_raw_data[[#This Row],[time_taken]])/60</f>
        <v>5.4666666666666668</v>
      </c>
      <c r="K6342" s="54">
        <f>DATE(YEAR(tbl_raw_data[[#This Row],[Date Actioned]]), MONTH(tbl_raw_data[[#This Row],[Date Actioned]]), DAY(tbl_raw_data[[#This Row],[Date Actioned]]))</f>
        <v>45168</v>
      </c>
      <c r="L6342" s="55" t="str">
        <f>UPPER(TEXT(tbl_raw_data[[#This Row],[Updated_date]],"MMMM"))</f>
        <v>AUGUST</v>
      </c>
      <c r="M6342" s="55" t="str">
        <f>UPPER("Week "&amp;IF(ROUNDUP(DAY(tbl_raw_data[[#This Row],[Updated_date]])/7,0)=5,4,ROUNDUP(DAY(tbl_raw_data[[#This Row],[Updated_date]])/7,0)))</f>
        <v>WEEK 4</v>
      </c>
      <c r="N6342" s="57" t="str">
        <f>UPPER(VLOOKUP(tbl_raw_data[[#This Row],[Analyst]],[1]setting!$A$1:$B$15,2,0))</f>
        <v>MERCEDES</v>
      </c>
      <c r="O6342" s="57" t="str">
        <f>UPPER(tbl_raw_data[[#This Row],[Outcome]])</f>
        <v>WITHDRAW</v>
      </c>
      <c r="P6342" s="57" t="str">
        <f>UPPER(tbl_raw_data[[#This Row],[Queue Name]])</f>
        <v>CONSUMER EXISTING</v>
      </c>
      <c r="Q6342" s="57" t="str">
        <f>IF(tbl_raw_data[[#This Row],[time_taken_in_mins]]&lt;=20,"SLA_MET","SLA_NOT_MET")</f>
        <v>SLA_MET</v>
      </c>
    </row>
    <row r="6343" spans="1:17" ht="15" customHeight="1" x14ac:dyDescent="0.25">
      <c r="A6343" s="17" t="s">
        <v>1781</v>
      </c>
      <c r="B6343" s="18">
        <v>45168.698506944442</v>
      </c>
      <c r="C6343" s="19">
        <v>45168.703287037039</v>
      </c>
      <c r="D6343" s="20" t="s">
        <v>8</v>
      </c>
      <c r="E6343" s="21" t="s">
        <v>9</v>
      </c>
      <c r="F6343" s="20" t="s">
        <v>109</v>
      </c>
      <c r="G6343" s="105" t="s">
        <v>1780</v>
      </c>
      <c r="H634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3" s="48">
        <f>tbl_raw_data[[#This Row],[Date Actioned]]-tbl_raw_data[[#This Row],[Date Tagged]]</f>
        <v>4.7800925967749208E-3</v>
      </c>
      <c r="J6343" s="50">
        <f>HOUR(tbl_raw_data[[#This Row],[time_taken]])*60+MINUTE(tbl_raw_data[[#This Row],[time_taken]])+SECOND(tbl_raw_data[[#This Row],[time_taken]])/60</f>
        <v>6.8833333333333329</v>
      </c>
      <c r="K6343" s="54">
        <f>DATE(YEAR(tbl_raw_data[[#This Row],[Date Actioned]]), MONTH(tbl_raw_data[[#This Row],[Date Actioned]]), DAY(tbl_raw_data[[#This Row],[Date Actioned]]))</f>
        <v>45168</v>
      </c>
      <c r="L6343" s="55" t="str">
        <f>UPPER(TEXT(tbl_raw_data[[#This Row],[Updated_date]],"MMMM"))</f>
        <v>AUGUST</v>
      </c>
      <c r="M6343" s="55" t="str">
        <f>UPPER("Week "&amp;IF(ROUNDUP(DAY(tbl_raw_data[[#This Row],[Updated_date]])/7,0)=5,4,ROUNDUP(DAY(tbl_raw_data[[#This Row],[Updated_date]])/7,0)))</f>
        <v>WEEK 4</v>
      </c>
      <c r="N6343" s="57" t="str">
        <f>UPPER(VLOOKUP(tbl_raw_data[[#This Row],[Analyst]],[1]setting!$A$1:$B$15,2,0))</f>
        <v>NAVED</v>
      </c>
      <c r="O6343" s="57" t="str">
        <f>UPPER(tbl_raw_data[[#This Row],[Outcome]])</f>
        <v>WITHDRAW</v>
      </c>
      <c r="P6343" s="57" t="str">
        <f>UPPER(tbl_raw_data[[#This Row],[Queue Name]])</f>
        <v>CONSUMER PRE BUREAU</v>
      </c>
      <c r="Q6343" s="57" t="str">
        <f>IF(tbl_raw_data[[#This Row],[time_taken_in_mins]]&lt;=20,"SLA_MET","SLA_NOT_MET")</f>
        <v>SLA_MET</v>
      </c>
    </row>
    <row r="6344" spans="1:17" ht="15" customHeight="1" x14ac:dyDescent="0.25">
      <c r="A6344" s="17" t="s">
        <v>533</v>
      </c>
      <c r="B6344" s="18">
        <v>45168.702708333331</v>
      </c>
      <c r="C6344" s="19">
        <v>45168.705555555556</v>
      </c>
      <c r="D6344" s="20" t="s">
        <v>13</v>
      </c>
      <c r="E6344" s="21" t="s">
        <v>9</v>
      </c>
      <c r="F6344" s="20" t="s">
        <v>18</v>
      </c>
      <c r="G6344" s="105" t="s">
        <v>29</v>
      </c>
      <c r="H634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4" s="48">
        <f>tbl_raw_data[[#This Row],[Date Actioned]]-tbl_raw_data[[#This Row],[Date Tagged]]</f>
        <v>2.8472222256823443E-3</v>
      </c>
      <c r="J6344" s="50">
        <f>HOUR(tbl_raw_data[[#This Row],[time_taken]])*60+MINUTE(tbl_raw_data[[#This Row],[time_taken]])+SECOND(tbl_raw_data[[#This Row],[time_taken]])/60</f>
        <v>4.0999999999999996</v>
      </c>
      <c r="K6344" s="54">
        <f>DATE(YEAR(tbl_raw_data[[#This Row],[Date Actioned]]), MONTH(tbl_raw_data[[#This Row],[Date Actioned]]), DAY(tbl_raw_data[[#This Row],[Date Actioned]]))</f>
        <v>45168</v>
      </c>
      <c r="L6344" s="55" t="str">
        <f>UPPER(TEXT(tbl_raw_data[[#This Row],[Updated_date]],"MMMM"))</f>
        <v>AUGUST</v>
      </c>
      <c r="M6344" s="55" t="str">
        <f>UPPER("Week "&amp;IF(ROUNDUP(DAY(tbl_raw_data[[#This Row],[Updated_date]])/7,0)=5,4,ROUNDUP(DAY(tbl_raw_data[[#This Row],[Updated_date]])/7,0)))</f>
        <v>WEEK 4</v>
      </c>
      <c r="N6344" s="57" t="str">
        <f>UPPER(VLOOKUP(tbl_raw_data[[#This Row],[Analyst]],[1]setting!$A$1:$B$15,2,0))</f>
        <v>RAJ</v>
      </c>
      <c r="O6344" s="57" t="str">
        <f>UPPER(tbl_raw_data[[#This Row],[Outcome]])</f>
        <v>APPROVE</v>
      </c>
      <c r="P6344" s="57" t="str">
        <f>UPPER(tbl_raw_data[[#This Row],[Queue Name]])</f>
        <v>CONSUMER PRE BUREAU</v>
      </c>
      <c r="Q6344" s="57" t="str">
        <f>IF(tbl_raw_data[[#This Row],[time_taken_in_mins]]&lt;=20,"SLA_MET","SLA_NOT_MET")</f>
        <v>SLA_MET</v>
      </c>
    </row>
    <row r="6345" spans="1:17" ht="15" customHeight="1" x14ac:dyDescent="0.25">
      <c r="A6345" s="17" t="s">
        <v>3169</v>
      </c>
      <c r="B6345" s="18">
        <v>45168.703969907408</v>
      </c>
      <c r="C6345" s="19">
        <v>45168.710590277777</v>
      </c>
      <c r="D6345" s="20" t="s">
        <v>13</v>
      </c>
      <c r="E6345" s="21" t="s">
        <v>28</v>
      </c>
      <c r="F6345" s="20" t="s">
        <v>42</v>
      </c>
      <c r="G6345" s="105" t="s">
        <v>29</v>
      </c>
      <c r="H634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5" s="48">
        <f>tbl_raw_data[[#This Row],[Date Actioned]]-tbl_raw_data[[#This Row],[Date Tagged]]</f>
        <v>6.6203703681821935E-3</v>
      </c>
      <c r="J6345" s="50">
        <f>HOUR(tbl_raw_data[[#This Row],[time_taken]])*60+MINUTE(tbl_raw_data[[#This Row],[time_taken]])+SECOND(tbl_raw_data[[#This Row],[time_taken]])/60</f>
        <v>9.5333333333333332</v>
      </c>
      <c r="K6345" s="54">
        <f>DATE(YEAR(tbl_raw_data[[#This Row],[Date Actioned]]), MONTH(tbl_raw_data[[#This Row],[Date Actioned]]), DAY(tbl_raw_data[[#This Row],[Date Actioned]]))</f>
        <v>45168</v>
      </c>
      <c r="L6345" s="55" t="str">
        <f>UPPER(TEXT(tbl_raw_data[[#This Row],[Updated_date]],"MMMM"))</f>
        <v>AUGUST</v>
      </c>
      <c r="M6345" s="55" t="str">
        <f>UPPER("Week "&amp;IF(ROUNDUP(DAY(tbl_raw_data[[#This Row],[Updated_date]])/7,0)=5,4,ROUNDUP(DAY(tbl_raw_data[[#This Row],[Updated_date]])/7,0)))</f>
        <v>WEEK 4</v>
      </c>
      <c r="N6345" s="57" t="str">
        <f>UPPER(VLOOKUP(tbl_raw_data[[#This Row],[Analyst]],[1]setting!$A$1:$B$15,2,0))</f>
        <v>NITESH</v>
      </c>
      <c r="O6345" s="57" t="str">
        <f>UPPER(tbl_raw_data[[#This Row],[Outcome]])</f>
        <v>APPROVE</v>
      </c>
      <c r="P6345" s="57" t="str">
        <f>UPPER(tbl_raw_data[[#This Row],[Queue Name]])</f>
        <v>CONSUMER EXISTING</v>
      </c>
      <c r="Q6345" s="57" t="str">
        <f>IF(tbl_raw_data[[#This Row],[time_taken_in_mins]]&lt;=20,"SLA_MET","SLA_NOT_MET")</f>
        <v>SLA_MET</v>
      </c>
    </row>
    <row r="6346" spans="1:17" x14ac:dyDescent="0.25">
      <c r="A6346" s="17" t="s">
        <v>1670</v>
      </c>
      <c r="B6346" s="18">
        <v>45168.704375000001</v>
      </c>
      <c r="C6346" s="19">
        <v>45168.709016203706</v>
      </c>
      <c r="D6346" s="20" t="s">
        <v>8</v>
      </c>
      <c r="E6346" s="21" t="s">
        <v>28</v>
      </c>
      <c r="F6346" s="20" t="s">
        <v>14</v>
      </c>
      <c r="G6346" s="105" t="s">
        <v>149</v>
      </c>
      <c r="H634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46" s="48">
        <f>tbl_raw_data[[#This Row],[Date Actioned]]-tbl_raw_data[[#This Row],[Date Tagged]]</f>
        <v>4.6412037045229226E-3</v>
      </c>
      <c r="J6346" s="50">
        <f>HOUR(tbl_raw_data[[#This Row],[time_taken]])*60+MINUTE(tbl_raw_data[[#This Row],[time_taken]])+SECOND(tbl_raw_data[[#This Row],[time_taken]])/60</f>
        <v>6.6833333333333336</v>
      </c>
      <c r="K6346" s="54">
        <f>DATE(YEAR(tbl_raw_data[[#This Row],[Date Actioned]]), MONTH(tbl_raw_data[[#This Row],[Date Actioned]]), DAY(tbl_raw_data[[#This Row],[Date Actioned]]))</f>
        <v>45168</v>
      </c>
      <c r="L6346" s="55" t="str">
        <f>UPPER(TEXT(tbl_raw_data[[#This Row],[Updated_date]],"MMMM"))</f>
        <v>AUGUST</v>
      </c>
      <c r="M6346" s="55" t="str">
        <f>UPPER("Week "&amp;IF(ROUNDUP(DAY(tbl_raw_data[[#This Row],[Updated_date]])/7,0)=5,4,ROUNDUP(DAY(tbl_raw_data[[#This Row],[Updated_date]])/7,0)))</f>
        <v>WEEK 4</v>
      </c>
      <c r="N6346" s="57" t="str">
        <f>UPPER(VLOOKUP(tbl_raw_data[[#This Row],[Analyst]],[1]setting!$A$1:$B$15,2,0))</f>
        <v>HARDIK</v>
      </c>
      <c r="O6346" s="57" t="str">
        <f>UPPER(tbl_raw_data[[#This Row],[Outcome]])</f>
        <v>WITHDRAW</v>
      </c>
      <c r="P6346" s="57" t="str">
        <f>UPPER(tbl_raw_data[[#This Row],[Queue Name]])</f>
        <v>CONSUMER EXISTING</v>
      </c>
      <c r="Q6346" s="57" t="str">
        <f>IF(tbl_raw_data[[#This Row],[time_taken_in_mins]]&lt;=20,"SLA_MET","SLA_NOT_MET")</f>
        <v>SLA_MET</v>
      </c>
    </row>
    <row r="6347" spans="1:17" ht="15" customHeight="1" x14ac:dyDescent="0.25">
      <c r="A6347" s="17" t="s">
        <v>881</v>
      </c>
      <c r="B6347" s="18">
        <v>45168.707604166666</v>
      </c>
      <c r="C6347" s="19">
        <v>45168.711076388892</v>
      </c>
      <c r="D6347" s="20" t="s">
        <v>13</v>
      </c>
      <c r="E6347" s="21" t="s">
        <v>28</v>
      </c>
      <c r="F6347" s="20" t="s">
        <v>18</v>
      </c>
      <c r="G6347" s="105" t="s">
        <v>29</v>
      </c>
      <c r="H634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7" s="48">
        <f>tbl_raw_data[[#This Row],[Date Actioned]]-tbl_raw_data[[#This Row],[Date Tagged]]</f>
        <v>3.4722222262644209E-3</v>
      </c>
      <c r="J6347" s="50">
        <f>HOUR(tbl_raw_data[[#This Row],[time_taken]])*60+MINUTE(tbl_raw_data[[#This Row],[time_taken]])+SECOND(tbl_raw_data[[#This Row],[time_taken]])/60</f>
        <v>5</v>
      </c>
      <c r="K6347" s="54">
        <f>DATE(YEAR(tbl_raw_data[[#This Row],[Date Actioned]]), MONTH(tbl_raw_data[[#This Row],[Date Actioned]]), DAY(tbl_raw_data[[#This Row],[Date Actioned]]))</f>
        <v>45168</v>
      </c>
      <c r="L6347" s="55" t="str">
        <f>UPPER(TEXT(tbl_raw_data[[#This Row],[Updated_date]],"MMMM"))</f>
        <v>AUGUST</v>
      </c>
      <c r="M6347" s="55" t="str">
        <f>UPPER("Week "&amp;IF(ROUNDUP(DAY(tbl_raw_data[[#This Row],[Updated_date]])/7,0)=5,4,ROUNDUP(DAY(tbl_raw_data[[#This Row],[Updated_date]])/7,0)))</f>
        <v>WEEK 4</v>
      </c>
      <c r="N6347" s="57" t="str">
        <f>UPPER(VLOOKUP(tbl_raw_data[[#This Row],[Analyst]],[1]setting!$A$1:$B$15,2,0))</f>
        <v>RAJ</v>
      </c>
      <c r="O6347" s="57" t="str">
        <f>UPPER(tbl_raw_data[[#This Row],[Outcome]])</f>
        <v>APPROVE</v>
      </c>
      <c r="P6347" s="57" t="str">
        <f>UPPER(tbl_raw_data[[#This Row],[Queue Name]])</f>
        <v>CONSUMER EXISTING</v>
      </c>
      <c r="Q6347" s="57" t="str">
        <f>IF(tbl_raw_data[[#This Row],[time_taken_in_mins]]&lt;=20,"SLA_MET","SLA_NOT_MET")</f>
        <v>SLA_MET</v>
      </c>
    </row>
    <row r="6348" spans="1:17" ht="15" customHeight="1" x14ac:dyDescent="0.25">
      <c r="A6348" s="17" t="s">
        <v>1402</v>
      </c>
      <c r="B6348" s="18">
        <v>45168.711909722224</v>
      </c>
      <c r="C6348" s="19">
        <v>45168.716180555559</v>
      </c>
      <c r="D6348" s="20" t="s">
        <v>29</v>
      </c>
      <c r="E6348" s="21" t="s">
        <v>28</v>
      </c>
      <c r="F6348" s="20" t="s">
        <v>10</v>
      </c>
      <c r="G6348" s="105"/>
      <c r="H634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48" s="48">
        <f>tbl_raw_data[[#This Row],[Date Actioned]]-tbl_raw_data[[#This Row],[Date Tagged]]</f>
        <v>4.2708333348855376E-3</v>
      </c>
      <c r="J6348" s="50">
        <f>HOUR(tbl_raw_data[[#This Row],[time_taken]])*60+MINUTE(tbl_raw_data[[#This Row],[time_taken]])+SECOND(tbl_raw_data[[#This Row],[time_taken]])/60</f>
        <v>6.15</v>
      </c>
      <c r="K6348" s="54">
        <f>DATE(YEAR(tbl_raw_data[[#This Row],[Date Actioned]]), MONTH(tbl_raw_data[[#This Row],[Date Actioned]]), DAY(tbl_raw_data[[#This Row],[Date Actioned]]))</f>
        <v>45168</v>
      </c>
      <c r="L6348" s="55" t="str">
        <f>UPPER(TEXT(tbl_raw_data[[#This Row],[Updated_date]],"MMMM"))</f>
        <v>AUGUST</v>
      </c>
      <c r="M6348" s="55" t="str">
        <f>UPPER("Week "&amp;IF(ROUNDUP(DAY(tbl_raw_data[[#This Row],[Updated_date]])/7,0)=5,4,ROUNDUP(DAY(tbl_raw_data[[#This Row],[Updated_date]])/7,0)))</f>
        <v>WEEK 4</v>
      </c>
      <c r="N6348" s="57" t="str">
        <f>UPPER(VLOOKUP(tbl_raw_data[[#This Row],[Analyst]],[1]setting!$A$1:$B$15,2,0))</f>
        <v>SAM</v>
      </c>
      <c r="O6348" s="57" t="str">
        <f>UPPER(tbl_raw_data[[#This Row],[Outcome]])</f>
        <v>APPROVE</v>
      </c>
      <c r="P6348" s="57" t="str">
        <f>UPPER(tbl_raw_data[[#This Row],[Queue Name]])</f>
        <v>CONSUMER EXISTING</v>
      </c>
      <c r="Q6348" s="57" t="str">
        <f>IF(tbl_raw_data[[#This Row],[time_taken_in_mins]]&lt;=20,"SLA_MET","SLA_NOT_MET")</f>
        <v>SLA_MET</v>
      </c>
    </row>
    <row r="6349" spans="1:17" ht="15" customHeight="1" x14ac:dyDescent="0.25">
      <c r="A6349" s="17" t="s">
        <v>248</v>
      </c>
      <c r="B6349" s="18">
        <v>45168.714224537034</v>
      </c>
      <c r="C6349" s="19">
        <v>45168.716296296298</v>
      </c>
      <c r="D6349" s="20" t="s">
        <v>13</v>
      </c>
      <c r="E6349" s="21" t="s">
        <v>28</v>
      </c>
      <c r="F6349" s="20" t="s">
        <v>14</v>
      </c>
      <c r="G6349" s="105" t="s">
        <v>29</v>
      </c>
      <c r="H634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49" s="48">
        <f>tbl_raw_data[[#This Row],[Date Actioned]]-tbl_raw_data[[#This Row],[Date Tagged]]</f>
        <v>2.0717592633445747E-3</v>
      </c>
      <c r="J6349" s="50">
        <f>HOUR(tbl_raw_data[[#This Row],[time_taken]])*60+MINUTE(tbl_raw_data[[#This Row],[time_taken]])+SECOND(tbl_raw_data[[#This Row],[time_taken]])/60</f>
        <v>2.9833333333333334</v>
      </c>
      <c r="K6349" s="54">
        <f>DATE(YEAR(tbl_raw_data[[#This Row],[Date Actioned]]), MONTH(tbl_raw_data[[#This Row],[Date Actioned]]), DAY(tbl_raw_data[[#This Row],[Date Actioned]]))</f>
        <v>45168</v>
      </c>
      <c r="L6349" s="55" t="str">
        <f>UPPER(TEXT(tbl_raw_data[[#This Row],[Updated_date]],"MMMM"))</f>
        <v>AUGUST</v>
      </c>
      <c r="M6349" s="55" t="str">
        <f>UPPER("Week "&amp;IF(ROUNDUP(DAY(tbl_raw_data[[#This Row],[Updated_date]])/7,0)=5,4,ROUNDUP(DAY(tbl_raw_data[[#This Row],[Updated_date]])/7,0)))</f>
        <v>WEEK 4</v>
      </c>
      <c r="N6349" s="57" t="str">
        <f>UPPER(VLOOKUP(tbl_raw_data[[#This Row],[Analyst]],[1]setting!$A$1:$B$15,2,0))</f>
        <v>HARDIK</v>
      </c>
      <c r="O6349" s="57" t="str">
        <f>UPPER(tbl_raw_data[[#This Row],[Outcome]])</f>
        <v>APPROVE</v>
      </c>
      <c r="P6349" s="57" t="str">
        <f>UPPER(tbl_raw_data[[#This Row],[Queue Name]])</f>
        <v>CONSUMER EXISTING</v>
      </c>
      <c r="Q6349" s="57" t="str">
        <f>IF(tbl_raw_data[[#This Row],[time_taken_in_mins]]&lt;=20,"SLA_MET","SLA_NOT_MET")</f>
        <v>SLA_MET</v>
      </c>
    </row>
    <row r="6350" spans="1:17" ht="15" customHeight="1" x14ac:dyDescent="0.25">
      <c r="A6350" s="17" t="s">
        <v>4109</v>
      </c>
      <c r="B6350" s="18">
        <v>45168.717361111114</v>
      </c>
      <c r="C6350" s="19">
        <v>45168.725243055553</v>
      </c>
      <c r="D6350" s="20" t="s">
        <v>13</v>
      </c>
      <c r="E6350" s="21" t="s">
        <v>28</v>
      </c>
      <c r="F6350" s="20" t="s">
        <v>42</v>
      </c>
      <c r="G6350" s="105" t="s">
        <v>29</v>
      </c>
      <c r="H635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0" s="48">
        <f>tbl_raw_data[[#This Row],[Date Actioned]]-tbl_raw_data[[#This Row],[Date Tagged]]</f>
        <v>7.8819444388500415E-3</v>
      </c>
      <c r="J6350" s="50">
        <f>HOUR(tbl_raw_data[[#This Row],[time_taken]])*60+MINUTE(tbl_raw_data[[#This Row],[time_taken]])+SECOND(tbl_raw_data[[#This Row],[time_taken]])/60</f>
        <v>11.35</v>
      </c>
      <c r="K6350" s="54">
        <f>DATE(YEAR(tbl_raw_data[[#This Row],[Date Actioned]]), MONTH(tbl_raw_data[[#This Row],[Date Actioned]]), DAY(tbl_raw_data[[#This Row],[Date Actioned]]))</f>
        <v>45168</v>
      </c>
      <c r="L6350" s="55" t="str">
        <f>UPPER(TEXT(tbl_raw_data[[#This Row],[Updated_date]],"MMMM"))</f>
        <v>AUGUST</v>
      </c>
      <c r="M6350" s="55" t="str">
        <f>UPPER("Week "&amp;IF(ROUNDUP(DAY(tbl_raw_data[[#This Row],[Updated_date]])/7,0)=5,4,ROUNDUP(DAY(tbl_raw_data[[#This Row],[Updated_date]])/7,0)))</f>
        <v>WEEK 4</v>
      </c>
      <c r="N6350" s="57" t="str">
        <f>UPPER(VLOOKUP(tbl_raw_data[[#This Row],[Analyst]],[1]setting!$A$1:$B$15,2,0))</f>
        <v>NITESH</v>
      </c>
      <c r="O6350" s="57" t="str">
        <f>UPPER(tbl_raw_data[[#This Row],[Outcome]])</f>
        <v>APPROVE</v>
      </c>
      <c r="P6350" s="57" t="str">
        <f>UPPER(tbl_raw_data[[#This Row],[Queue Name]])</f>
        <v>CONSUMER EXISTING</v>
      </c>
      <c r="Q6350" s="57" t="str">
        <f>IF(tbl_raw_data[[#This Row],[time_taken_in_mins]]&lt;=20,"SLA_MET","SLA_NOT_MET")</f>
        <v>SLA_MET</v>
      </c>
    </row>
    <row r="6351" spans="1:17" ht="15" customHeight="1" x14ac:dyDescent="0.25">
      <c r="A6351" s="17" t="s">
        <v>5366</v>
      </c>
      <c r="B6351" s="18">
        <v>45168.71769675926</v>
      </c>
      <c r="C6351" s="19">
        <v>45168.727997685186</v>
      </c>
      <c r="D6351" s="20" t="s">
        <v>13</v>
      </c>
      <c r="E6351" s="21" t="s">
        <v>9</v>
      </c>
      <c r="F6351" s="20" t="s">
        <v>455</v>
      </c>
      <c r="G6351" s="105" t="s">
        <v>29</v>
      </c>
      <c r="H635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1" s="48">
        <f>tbl_raw_data[[#This Row],[Date Actioned]]-tbl_raw_data[[#This Row],[Date Tagged]]</f>
        <v>1.0300925925548654E-2</v>
      </c>
      <c r="J6351" s="50">
        <f>HOUR(tbl_raw_data[[#This Row],[time_taken]])*60+MINUTE(tbl_raw_data[[#This Row],[time_taken]])+SECOND(tbl_raw_data[[#This Row],[time_taken]])/60</f>
        <v>14.833333333333334</v>
      </c>
      <c r="K6351" s="54">
        <f>DATE(YEAR(tbl_raw_data[[#This Row],[Date Actioned]]), MONTH(tbl_raw_data[[#This Row],[Date Actioned]]), DAY(tbl_raw_data[[#This Row],[Date Actioned]]))</f>
        <v>45168</v>
      </c>
      <c r="L6351" s="55" t="str">
        <f>UPPER(TEXT(tbl_raw_data[[#This Row],[Updated_date]],"MMMM"))</f>
        <v>AUGUST</v>
      </c>
      <c r="M6351" s="55" t="str">
        <f>UPPER("Week "&amp;IF(ROUNDUP(DAY(tbl_raw_data[[#This Row],[Updated_date]])/7,0)=5,4,ROUNDUP(DAY(tbl_raw_data[[#This Row],[Updated_date]])/7,0)))</f>
        <v>WEEK 4</v>
      </c>
      <c r="N6351" s="57" t="str">
        <f>UPPER(VLOOKUP(tbl_raw_data[[#This Row],[Analyst]],[1]setting!$A$1:$B$15,2,0))</f>
        <v>ROHAN</v>
      </c>
      <c r="O6351" s="57" t="str">
        <f>UPPER(tbl_raw_data[[#This Row],[Outcome]])</f>
        <v>APPROVE</v>
      </c>
      <c r="P6351" s="57" t="str">
        <f>UPPER(tbl_raw_data[[#This Row],[Queue Name]])</f>
        <v>CONSUMER PRE BUREAU</v>
      </c>
      <c r="Q6351" s="57" t="str">
        <f>IF(tbl_raw_data[[#This Row],[time_taken_in_mins]]&lt;=20,"SLA_MET","SLA_NOT_MET")</f>
        <v>SLA_MET</v>
      </c>
    </row>
    <row r="6352" spans="1:17" ht="15" customHeight="1" x14ac:dyDescent="0.25">
      <c r="A6352" s="17" t="s">
        <v>369</v>
      </c>
      <c r="B6352" s="18">
        <v>45168.7184375</v>
      </c>
      <c r="C6352" s="19">
        <v>45168.720891203702</v>
      </c>
      <c r="D6352" s="20" t="s">
        <v>13</v>
      </c>
      <c r="E6352" s="21" t="s">
        <v>28</v>
      </c>
      <c r="F6352" s="20" t="s">
        <v>14</v>
      </c>
      <c r="G6352" s="105" t="s">
        <v>29</v>
      </c>
      <c r="H635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2" s="48">
        <f>tbl_raw_data[[#This Row],[Date Actioned]]-tbl_raw_data[[#This Row],[Date Tagged]]</f>
        <v>2.4537037024856545E-3</v>
      </c>
      <c r="J6352" s="50">
        <f>HOUR(tbl_raw_data[[#This Row],[time_taken]])*60+MINUTE(tbl_raw_data[[#This Row],[time_taken]])+SECOND(tbl_raw_data[[#This Row],[time_taken]])/60</f>
        <v>3.5333333333333332</v>
      </c>
      <c r="K6352" s="54">
        <f>DATE(YEAR(tbl_raw_data[[#This Row],[Date Actioned]]), MONTH(tbl_raw_data[[#This Row],[Date Actioned]]), DAY(tbl_raw_data[[#This Row],[Date Actioned]]))</f>
        <v>45168</v>
      </c>
      <c r="L6352" s="55" t="str">
        <f>UPPER(TEXT(tbl_raw_data[[#This Row],[Updated_date]],"MMMM"))</f>
        <v>AUGUST</v>
      </c>
      <c r="M6352" s="55" t="str">
        <f>UPPER("Week "&amp;IF(ROUNDUP(DAY(tbl_raw_data[[#This Row],[Updated_date]])/7,0)=5,4,ROUNDUP(DAY(tbl_raw_data[[#This Row],[Updated_date]])/7,0)))</f>
        <v>WEEK 4</v>
      </c>
      <c r="N6352" s="57" t="str">
        <f>UPPER(VLOOKUP(tbl_raw_data[[#This Row],[Analyst]],[1]setting!$A$1:$B$15,2,0))</f>
        <v>HARDIK</v>
      </c>
      <c r="O6352" s="57" t="str">
        <f>UPPER(tbl_raw_data[[#This Row],[Outcome]])</f>
        <v>APPROVE</v>
      </c>
      <c r="P6352" s="57" t="str">
        <f>UPPER(tbl_raw_data[[#This Row],[Queue Name]])</f>
        <v>CONSUMER EXISTING</v>
      </c>
      <c r="Q6352" s="57" t="str">
        <f>IF(tbl_raw_data[[#This Row],[time_taken_in_mins]]&lt;=20,"SLA_MET","SLA_NOT_MET")</f>
        <v>SLA_MET</v>
      </c>
    </row>
    <row r="6353" spans="1:17" ht="15" customHeight="1" x14ac:dyDescent="0.25">
      <c r="A6353" s="17" t="s">
        <v>3020</v>
      </c>
      <c r="B6353" s="18">
        <v>45168.720300925925</v>
      </c>
      <c r="C6353" s="19">
        <v>45168.726712962962</v>
      </c>
      <c r="D6353" s="20" t="s">
        <v>13</v>
      </c>
      <c r="E6353" s="21" t="s">
        <v>9</v>
      </c>
      <c r="F6353" s="20" t="s">
        <v>14</v>
      </c>
      <c r="G6353" s="105" t="s">
        <v>29</v>
      </c>
      <c r="H635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3" s="48">
        <f>tbl_raw_data[[#This Row],[Date Actioned]]-tbl_raw_data[[#This Row],[Date Tagged]]</f>
        <v>6.4120370370801538E-3</v>
      </c>
      <c r="J6353" s="50">
        <f>HOUR(tbl_raw_data[[#This Row],[time_taken]])*60+MINUTE(tbl_raw_data[[#This Row],[time_taken]])+SECOND(tbl_raw_data[[#This Row],[time_taken]])/60</f>
        <v>9.2333333333333325</v>
      </c>
      <c r="K6353" s="54">
        <f>DATE(YEAR(tbl_raw_data[[#This Row],[Date Actioned]]), MONTH(tbl_raw_data[[#This Row],[Date Actioned]]), DAY(tbl_raw_data[[#This Row],[Date Actioned]]))</f>
        <v>45168</v>
      </c>
      <c r="L6353" s="55" t="str">
        <f>UPPER(TEXT(tbl_raw_data[[#This Row],[Updated_date]],"MMMM"))</f>
        <v>AUGUST</v>
      </c>
      <c r="M6353" s="55" t="str">
        <f>UPPER("Week "&amp;IF(ROUNDUP(DAY(tbl_raw_data[[#This Row],[Updated_date]])/7,0)=5,4,ROUNDUP(DAY(tbl_raw_data[[#This Row],[Updated_date]])/7,0)))</f>
        <v>WEEK 4</v>
      </c>
      <c r="N6353" s="57" t="str">
        <f>UPPER(VLOOKUP(tbl_raw_data[[#This Row],[Analyst]],[1]setting!$A$1:$B$15,2,0))</f>
        <v>HARDIK</v>
      </c>
      <c r="O6353" s="57" t="str">
        <f>UPPER(tbl_raw_data[[#This Row],[Outcome]])</f>
        <v>APPROVE</v>
      </c>
      <c r="P6353" s="57" t="str">
        <f>UPPER(tbl_raw_data[[#This Row],[Queue Name]])</f>
        <v>CONSUMER PRE BUREAU</v>
      </c>
      <c r="Q6353" s="57" t="str">
        <f>IF(tbl_raw_data[[#This Row],[time_taken_in_mins]]&lt;=20,"SLA_MET","SLA_NOT_MET")</f>
        <v>SLA_MET</v>
      </c>
    </row>
    <row r="6354" spans="1:17" ht="15" customHeight="1" x14ac:dyDescent="0.25">
      <c r="A6354" s="17" t="s">
        <v>4393</v>
      </c>
      <c r="B6354" s="18">
        <v>45168.720590277779</v>
      </c>
      <c r="C6354" s="19">
        <v>45168.728946759256</v>
      </c>
      <c r="D6354" s="20" t="s">
        <v>29</v>
      </c>
      <c r="E6354" s="21" t="s">
        <v>41</v>
      </c>
      <c r="F6354" s="20" t="s">
        <v>10</v>
      </c>
      <c r="G6354" s="105"/>
      <c r="H635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54" s="48">
        <f>tbl_raw_data[[#This Row],[Date Actioned]]-tbl_raw_data[[#This Row],[Date Tagged]]</f>
        <v>8.3564814776764251E-3</v>
      </c>
      <c r="J6354" s="50">
        <f>HOUR(tbl_raw_data[[#This Row],[time_taken]])*60+MINUTE(tbl_raw_data[[#This Row],[time_taken]])+SECOND(tbl_raw_data[[#This Row],[time_taken]])/60</f>
        <v>12.033333333333333</v>
      </c>
      <c r="K6354" s="54">
        <f>DATE(YEAR(tbl_raw_data[[#This Row],[Date Actioned]]), MONTH(tbl_raw_data[[#This Row],[Date Actioned]]), DAY(tbl_raw_data[[#This Row],[Date Actioned]]))</f>
        <v>45168</v>
      </c>
      <c r="L6354" s="55" t="str">
        <f>UPPER(TEXT(tbl_raw_data[[#This Row],[Updated_date]],"MMMM"))</f>
        <v>AUGUST</v>
      </c>
      <c r="M6354" s="55" t="str">
        <f>UPPER("Week "&amp;IF(ROUNDUP(DAY(tbl_raw_data[[#This Row],[Updated_date]])/7,0)=5,4,ROUNDUP(DAY(tbl_raw_data[[#This Row],[Updated_date]])/7,0)))</f>
        <v>WEEK 4</v>
      </c>
      <c r="N6354" s="57" t="str">
        <f>UPPER(VLOOKUP(tbl_raw_data[[#This Row],[Analyst]],[1]setting!$A$1:$B$15,2,0))</f>
        <v>SAM</v>
      </c>
      <c r="O6354" s="57" t="str">
        <f>UPPER(tbl_raw_data[[#This Row],[Outcome]])</f>
        <v>APPROVE</v>
      </c>
      <c r="P6354" s="57" t="str">
        <f>UPPER(tbl_raw_data[[#This Row],[Queue Name]])</f>
        <v>CONSUMER POST BUREAU</v>
      </c>
      <c r="Q6354" s="57" t="str">
        <f>IF(tbl_raw_data[[#This Row],[time_taken_in_mins]]&lt;=20,"SLA_MET","SLA_NOT_MET")</f>
        <v>SLA_MET</v>
      </c>
    </row>
    <row r="6355" spans="1:17" ht="15" customHeight="1" x14ac:dyDescent="0.25">
      <c r="A6355" s="17" t="s">
        <v>2134</v>
      </c>
      <c r="B6355" s="18">
        <v>45168.72283564815</v>
      </c>
      <c r="C6355" s="19">
        <v>45168.728101851855</v>
      </c>
      <c r="D6355" s="20" t="s">
        <v>8</v>
      </c>
      <c r="E6355" s="21" t="s">
        <v>9</v>
      </c>
      <c r="F6355" s="20" t="s">
        <v>109</v>
      </c>
      <c r="G6355" s="105" t="s">
        <v>632</v>
      </c>
      <c r="H635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55" s="48">
        <f>tbl_raw_data[[#This Row],[Date Actioned]]-tbl_raw_data[[#This Row],[Date Tagged]]</f>
        <v>5.2662037051049992E-3</v>
      </c>
      <c r="J6355" s="50">
        <f>HOUR(tbl_raw_data[[#This Row],[time_taken]])*60+MINUTE(tbl_raw_data[[#This Row],[time_taken]])+SECOND(tbl_raw_data[[#This Row],[time_taken]])/60</f>
        <v>7.583333333333333</v>
      </c>
      <c r="K6355" s="54">
        <f>DATE(YEAR(tbl_raw_data[[#This Row],[Date Actioned]]), MONTH(tbl_raw_data[[#This Row],[Date Actioned]]), DAY(tbl_raw_data[[#This Row],[Date Actioned]]))</f>
        <v>45168</v>
      </c>
      <c r="L6355" s="55" t="str">
        <f>UPPER(TEXT(tbl_raw_data[[#This Row],[Updated_date]],"MMMM"))</f>
        <v>AUGUST</v>
      </c>
      <c r="M6355" s="55" t="str">
        <f>UPPER("Week "&amp;IF(ROUNDUP(DAY(tbl_raw_data[[#This Row],[Updated_date]])/7,0)=5,4,ROUNDUP(DAY(tbl_raw_data[[#This Row],[Updated_date]])/7,0)))</f>
        <v>WEEK 4</v>
      </c>
      <c r="N6355" s="57" t="str">
        <f>UPPER(VLOOKUP(tbl_raw_data[[#This Row],[Analyst]],[1]setting!$A$1:$B$15,2,0))</f>
        <v>NAVED</v>
      </c>
      <c r="O6355" s="57" t="str">
        <f>UPPER(tbl_raw_data[[#This Row],[Outcome]])</f>
        <v>WITHDRAW</v>
      </c>
      <c r="P6355" s="57" t="str">
        <f>UPPER(tbl_raw_data[[#This Row],[Queue Name]])</f>
        <v>CONSUMER PRE BUREAU</v>
      </c>
      <c r="Q6355" s="57" t="str">
        <f>IF(tbl_raw_data[[#This Row],[time_taken_in_mins]]&lt;=20,"SLA_MET","SLA_NOT_MET")</f>
        <v>SLA_MET</v>
      </c>
    </row>
    <row r="6356" spans="1:17" ht="15" customHeight="1" x14ac:dyDescent="0.25">
      <c r="A6356" s="17" t="s">
        <v>3148</v>
      </c>
      <c r="B6356" s="18">
        <v>45168.724062499998</v>
      </c>
      <c r="C6356" s="19">
        <v>45168.73065972222</v>
      </c>
      <c r="D6356" s="20" t="s">
        <v>13</v>
      </c>
      <c r="E6356" s="21" t="s">
        <v>28</v>
      </c>
      <c r="F6356" s="20" t="s">
        <v>254</v>
      </c>
      <c r="G6356" s="105"/>
      <c r="H635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56" s="48">
        <f>tbl_raw_data[[#This Row],[Date Actioned]]-tbl_raw_data[[#This Row],[Date Tagged]]</f>
        <v>6.5972222218988463E-3</v>
      </c>
      <c r="J6356" s="50">
        <f>HOUR(tbl_raw_data[[#This Row],[time_taken]])*60+MINUTE(tbl_raw_data[[#This Row],[time_taken]])+SECOND(tbl_raw_data[[#This Row],[time_taken]])/60</f>
        <v>9.5</v>
      </c>
      <c r="K6356" s="54">
        <f>DATE(YEAR(tbl_raw_data[[#This Row],[Date Actioned]]), MONTH(tbl_raw_data[[#This Row],[Date Actioned]]), DAY(tbl_raw_data[[#This Row],[Date Actioned]]))</f>
        <v>45168</v>
      </c>
      <c r="L6356" s="55" t="str">
        <f>UPPER(TEXT(tbl_raw_data[[#This Row],[Updated_date]],"MMMM"))</f>
        <v>AUGUST</v>
      </c>
      <c r="M6356" s="55" t="str">
        <f>UPPER("Week "&amp;IF(ROUNDUP(DAY(tbl_raw_data[[#This Row],[Updated_date]])/7,0)=5,4,ROUNDUP(DAY(tbl_raw_data[[#This Row],[Updated_date]])/7,0)))</f>
        <v>WEEK 4</v>
      </c>
      <c r="N6356" s="57" t="str">
        <f>UPPER(VLOOKUP(tbl_raw_data[[#This Row],[Analyst]],[1]setting!$A$1:$B$15,2,0))</f>
        <v>FARDIN</v>
      </c>
      <c r="O6356" s="57" t="str">
        <f>UPPER(tbl_raw_data[[#This Row],[Outcome]])</f>
        <v>APPROVE</v>
      </c>
      <c r="P6356" s="57" t="str">
        <f>UPPER(tbl_raw_data[[#This Row],[Queue Name]])</f>
        <v>CONSUMER EXISTING</v>
      </c>
      <c r="Q6356" s="57" t="str">
        <f>IF(tbl_raw_data[[#This Row],[time_taken_in_mins]]&lt;=20,"SLA_MET","SLA_NOT_MET")</f>
        <v>SLA_MET</v>
      </c>
    </row>
    <row r="6357" spans="1:17" ht="15" customHeight="1" x14ac:dyDescent="0.25">
      <c r="A6357" s="17" t="s">
        <v>1041</v>
      </c>
      <c r="B6357" s="18">
        <v>45168.725393518522</v>
      </c>
      <c r="C6357" s="19">
        <v>45168.729120370372</v>
      </c>
      <c r="D6357" s="20" t="s">
        <v>13</v>
      </c>
      <c r="E6357" s="21" t="s">
        <v>41</v>
      </c>
      <c r="F6357" s="20" t="s">
        <v>14</v>
      </c>
      <c r="G6357" s="105"/>
      <c r="H635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57" s="48">
        <f>tbl_raw_data[[#This Row],[Date Actioned]]-tbl_raw_data[[#This Row],[Date Tagged]]</f>
        <v>3.7268518499331549E-3</v>
      </c>
      <c r="J6357" s="50">
        <f>HOUR(tbl_raw_data[[#This Row],[time_taken]])*60+MINUTE(tbl_raw_data[[#This Row],[time_taken]])+SECOND(tbl_raw_data[[#This Row],[time_taken]])/60</f>
        <v>5.3666666666666663</v>
      </c>
      <c r="K6357" s="54">
        <f>DATE(YEAR(tbl_raw_data[[#This Row],[Date Actioned]]), MONTH(tbl_raw_data[[#This Row],[Date Actioned]]), DAY(tbl_raw_data[[#This Row],[Date Actioned]]))</f>
        <v>45168</v>
      </c>
      <c r="L6357" s="55" t="str">
        <f>UPPER(TEXT(tbl_raw_data[[#This Row],[Updated_date]],"MMMM"))</f>
        <v>AUGUST</v>
      </c>
      <c r="M6357" s="55" t="str">
        <f>UPPER("Week "&amp;IF(ROUNDUP(DAY(tbl_raw_data[[#This Row],[Updated_date]])/7,0)=5,4,ROUNDUP(DAY(tbl_raw_data[[#This Row],[Updated_date]])/7,0)))</f>
        <v>WEEK 4</v>
      </c>
      <c r="N6357" s="57" t="str">
        <f>UPPER(VLOOKUP(tbl_raw_data[[#This Row],[Analyst]],[1]setting!$A$1:$B$15,2,0))</f>
        <v>HARDIK</v>
      </c>
      <c r="O6357" s="57" t="str">
        <f>UPPER(tbl_raw_data[[#This Row],[Outcome]])</f>
        <v>APPROVE</v>
      </c>
      <c r="P6357" s="57" t="str">
        <f>UPPER(tbl_raw_data[[#This Row],[Queue Name]])</f>
        <v>CONSUMER POST BUREAU</v>
      </c>
      <c r="Q6357" s="57" t="str">
        <f>IF(tbl_raw_data[[#This Row],[time_taken_in_mins]]&lt;=20,"SLA_MET","SLA_NOT_MET")</f>
        <v>SLA_MET</v>
      </c>
    </row>
    <row r="6358" spans="1:17" ht="15" customHeight="1" x14ac:dyDescent="0.25">
      <c r="A6358" s="17" t="s">
        <v>3155</v>
      </c>
      <c r="B6358" s="18">
        <v>45168.725393518522</v>
      </c>
      <c r="C6358" s="19">
        <v>45168.732002314813</v>
      </c>
      <c r="D6358" s="20" t="s">
        <v>13</v>
      </c>
      <c r="E6358" s="21" t="s">
        <v>9</v>
      </c>
      <c r="F6358" s="20" t="s">
        <v>42</v>
      </c>
      <c r="G6358" s="105" t="s">
        <v>67</v>
      </c>
      <c r="H635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58" s="48">
        <f>tbl_raw_data[[#This Row],[Date Actioned]]-tbl_raw_data[[#This Row],[Date Tagged]]</f>
        <v>6.6087962914025411E-3</v>
      </c>
      <c r="J6358" s="50">
        <f>HOUR(tbl_raw_data[[#This Row],[time_taken]])*60+MINUTE(tbl_raw_data[[#This Row],[time_taken]])+SECOND(tbl_raw_data[[#This Row],[time_taken]])/60</f>
        <v>9.5166666666666675</v>
      </c>
      <c r="K6358" s="54">
        <f>DATE(YEAR(tbl_raw_data[[#This Row],[Date Actioned]]), MONTH(tbl_raw_data[[#This Row],[Date Actioned]]), DAY(tbl_raw_data[[#This Row],[Date Actioned]]))</f>
        <v>45168</v>
      </c>
      <c r="L6358" s="55" t="str">
        <f>UPPER(TEXT(tbl_raw_data[[#This Row],[Updated_date]],"MMMM"))</f>
        <v>AUGUST</v>
      </c>
      <c r="M6358" s="55" t="str">
        <f>UPPER("Week "&amp;IF(ROUNDUP(DAY(tbl_raw_data[[#This Row],[Updated_date]])/7,0)=5,4,ROUNDUP(DAY(tbl_raw_data[[#This Row],[Updated_date]])/7,0)))</f>
        <v>WEEK 4</v>
      </c>
      <c r="N6358" s="57" t="str">
        <f>UPPER(VLOOKUP(tbl_raw_data[[#This Row],[Analyst]],[1]setting!$A$1:$B$15,2,0))</f>
        <v>NITESH</v>
      </c>
      <c r="O6358" s="57" t="str">
        <f>UPPER(tbl_raw_data[[#This Row],[Outcome]])</f>
        <v>APPROVE</v>
      </c>
      <c r="P6358" s="57" t="str">
        <f>UPPER(tbl_raw_data[[#This Row],[Queue Name]])</f>
        <v>CONSUMER PRE BUREAU</v>
      </c>
      <c r="Q6358" s="57" t="str">
        <f>IF(tbl_raw_data[[#This Row],[time_taken_in_mins]]&lt;=20,"SLA_MET","SLA_NOT_MET")</f>
        <v>SLA_MET</v>
      </c>
    </row>
    <row r="6359" spans="1:17" ht="15" customHeight="1" x14ac:dyDescent="0.25">
      <c r="A6359" s="17" t="s">
        <v>513</v>
      </c>
      <c r="B6359" s="18">
        <v>45168.725810185184</v>
      </c>
      <c r="C6359" s="19">
        <v>45168.72861111111</v>
      </c>
      <c r="D6359" s="20" t="s">
        <v>8</v>
      </c>
      <c r="E6359" s="21" t="s">
        <v>9</v>
      </c>
      <c r="F6359" s="20" t="s">
        <v>18</v>
      </c>
      <c r="G6359" s="105" t="s">
        <v>157</v>
      </c>
      <c r="H635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59" s="48">
        <f>tbl_raw_data[[#This Row],[Date Actioned]]-tbl_raw_data[[#This Row],[Date Tagged]]</f>
        <v>2.8009259258396924E-3</v>
      </c>
      <c r="J6359" s="50">
        <f>HOUR(tbl_raw_data[[#This Row],[time_taken]])*60+MINUTE(tbl_raw_data[[#This Row],[time_taken]])+SECOND(tbl_raw_data[[#This Row],[time_taken]])/60</f>
        <v>4.0333333333333332</v>
      </c>
      <c r="K6359" s="54">
        <f>DATE(YEAR(tbl_raw_data[[#This Row],[Date Actioned]]), MONTH(tbl_raw_data[[#This Row],[Date Actioned]]), DAY(tbl_raw_data[[#This Row],[Date Actioned]]))</f>
        <v>45168</v>
      </c>
      <c r="L6359" s="55" t="str">
        <f>UPPER(TEXT(tbl_raw_data[[#This Row],[Updated_date]],"MMMM"))</f>
        <v>AUGUST</v>
      </c>
      <c r="M6359" s="55" t="str">
        <f>UPPER("Week "&amp;IF(ROUNDUP(DAY(tbl_raw_data[[#This Row],[Updated_date]])/7,0)=5,4,ROUNDUP(DAY(tbl_raw_data[[#This Row],[Updated_date]])/7,0)))</f>
        <v>WEEK 4</v>
      </c>
      <c r="N6359" s="57" t="str">
        <f>UPPER(VLOOKUP(tbl_raw_data[[#This Row],[Analyst]],[1]setting!$A$1:$B$15,2,0))</f>
        <v>RAJ</v>
      </c>
      <c r="O6359" s="57" t="str">
        <f>UPPER(tbl_raw_data[[#This Row],[Outcome]])</f>
        <v>WITHDRAW</v>
      </c>
      <c r="P6359" s="57" t="str">
        <f>UPPER(tbl_raw_data[[#This Row],[Queue Name]])</f>
        <v>CONSUMER PRE BUREAU</v>
      </c>
      <c r="Q6359" s="57" t="str">
        <f>IF(tbl_raw_data[[#This Row],[time_taken_in_mins]]&lt;=20,"SLA_MET","SLA_NOT_MET")</f>
        <v>SLA_MET</v>
      </c>
    </row>
    <row r="6360" spans="1:17" ht="15" customHeight="1" x14ac:dyDescent="0.25">
      <c r="A6360" s="17" t="s">
        <v>3726</v>
      </c>
      <c r="B6360" s="18">
        <v>45168.726990740739</v>
      </c>
      <c r="C6360" s="19">
        <v>45168.734317129631</v>
      </c>
      <c r="D6360" s="20" t="s">
        <v>29</v>
      </c>
      <c r="E6360" s="21" t="s">
        <v>41</v>
      </c>
      <c r="F6360" s="20" t="s">
        <v>55</v>
      </c>
      <c r="G6360" s="105"/>
      <c r="H636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60" s="48">
        <f>tbl_raw_data[[#This Row],[Date Actioned]]-tbl_raw_data[[#This Row],[Date Tagged]]</f>
        <v>7.3263888916699216E-3</v>
      </c>
      <c r="J6360" s="50">
        <f>HOUR(tbl_raw_data[[#This Row],[time_taken]])*60+MINUTE(tbl_raw_data[[#This Row],[time_taken]])+SECOND(tbl_raw_data[[#This Row],[time_taken]])/60</f>
        <v>10.55</v>
      </c>
      <c r="K6360" s="54">
        <f>DATE(YEAR(tbl_raw_data[[#This Row],[Date Actioned]]), MONTH(tbl_raw_data[[#This Row],[Date Actioned]]), DAY(tbl_raw_data[[#This Row],[Date Actioned]]))</f>
        <v>45168</v>
      </c>
      <c r="L6360" s="55" t="str">
        <f>UPPER(TEXT(tbl_raw_data[[#This Row],[Updated_date]],"MMMM"))</f>
        <v>AUGUST</v>
      </c>
      <c r="M6360" s="55" t="str">
        <f>UPPER("Week "&amp;IF(ROUNDUP(DAY(tbl_raw_data[[#This Row],[Updated_date]])/7,0)=5,4,ROUNDUP(DAY(tbl_raw_data[[#This Row],[Updated_date]])/7,0)))</f>
        <v>WEEK 4</v>
      </c>
      <c r="N6360" s="57" t="str">
        <f>UPPER(VLOOKUP(tbl_raw_data[[#This Row],[Analyst]],[1]setting!$A$1:$B$15,2,0))</f>
        <v>CAMERON</v>
      </c>
      <c r="O6360" s="57" t="str">
        <f>UPPER(tbl_raw_data[[#This Row],[Outcome]])</f>
        <v>APPROVE</v>
      </c>
      <c r="P6360" s="57" t="str">
        <f>UPPER(tbl_raw_data[[#This Row],[Queue Name]])</f>
        <v>CONSUMER POST BUREAU</v>
      </c>
      <c r="Q6360" s="57" t="str">
        <f>IF(tbl_raw_data[[#This Row],[time_taken_in_mins]]&lt;=20,"SLA_MET","SLA_NOT_MET")</f>
        <v>SLA_MET</v>
      </c>
    </row>
    <row r="6361" spans="1:17" ht="15" customHeight="1" x14ac:dyDescent="0.25">
      <c r="A6361" s="17" t="s">
        <v>3561</v>
      </c>
      <c r="B6361" s="18">
        <v>45168.731111111112</v>
      </c>
      <c r="C6361" s="19">
        <v>45168.738206018519</v>
      </c>
      <c r="D6361" s="20" t="s">
        <v>8</v>
      </c>
      <c r="E6361" s="21" t="s">
        <v>9</v>
      </c>
      <c r="F6361" s="20" t="s">
        <v>109</v>
      </c>
      <c r="G6361" s="105" t="s">
        <v>3559</v>
      </c>
      <c r="H636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1" s="48">
        <f>tbl_raw_data[[#This Row],[Date Actioned]]-tbl_raw_data[[#This Row],[Date Tagged]]</f>
        <v>7.0949074070085771E-3</v>
      </c>
      <c r="J6361" s="50">
        <f>HOUR(tbl_raw_data[[#This Row],[time_taken]])*60+MINUTE(tbl_raw_data[[#This Row],[time_taken]])+SECOND(tbl_raw_data[[#This Row],[time_taken]])/60</f>
        <v>10.216666666666667</v>
      </c>
      <c r="K6361" s="54">
        <f>DATE(YEAR(tbl_raw_data[[#This Row],[Date Actioned]]), MONTH(tbl_raw_data[[#This Row],[Date Actioned]]), DAY(tbl_raw_data[[#This Row],[Date Actioned]]))</f>
        <v>45168</v>
      </c>
      <c r="L6361" s="55" t="str">
        <f>UPPER(TEXT(tbl_raw_data[[#This Row],[Updated_date]],"MMMM"))</f>
        <v>AUGUST</v>
      </c>
      <c r="M6361" s="55" t="str">
        <f>UPPER("Week "&amp;IF(ROUNDUP(DAY(tbl_raw_data[[#This Row],[Updated_date]])/7,0)=5,4,ROUNDUP(DAY(tbl_raw_data[[#This Row],[Updated_date]])/7,0)))</f>
        <v>WEEK 4</v>
      </c>
      <c r="N6361" s="57" t="str">
        <f>UPPER(VLOOKUP(tbl_raw_data[[#This Row],[Analyst]],[1]setting!$A$1:$B$15,2,0))</f>
        <v>NAVED</v>
      </c>
      <c r="O6361" s="57" t="str">
        <f>UPPER(tbl_raw_data[[#This Row],[Outcome]])</f>
        <v>WITHDRAW</v>
      </c>
      <c r="P6361" s="57" t="str">
        <f>UPPER(tbl_raw_data[[#This Row],[Queue Name]])</f>
        <v>CONSUMER PRE BUREAU</v>
      </c>
      <c r="Q6361" s="57" t="str">
        <f>IF(tbl_raw_data[[#This Row],[time_taken_in_mins]]&lt;=20,"SLA_MET","SLA_NOT_MET")</f>
        <v>SLA_MET</v>
      </c>
    </row>
    <row r="6362" spans="1:17" ht="15" customHeight="1" x14ac:dyDescent="0.25">
      <c r="A6362" s="17" t="s">
        <v>4805</v>
      </c>
      <c r="B6362" s="18">
        <v>45168.733078703706</v>
      </c>
      <c r="C6362" s="19">
        <v>45168.7421412037</v>
      </c>
      <c r="D6362" s="20" t="s">
        <v>8</v>
      </c>
      <c r="E6362" s="21" t="s">
        <v>9</v>
      </c>
      <c r="F6362" s="20" t="s">
        <v>42</v>
      </c>
      <c r="G6362" s="105" t="s">
        <v>4804</v>
      </c>
      <c r="H636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2" s="48">
        <f>tbl_raw_data[[#This Row],[Date Actioned]]-tbl_raw_data[[#This Row],[Date Tagged]]</f>
        <v>9.0624999938881956E-3</v>
      </c>
      <c r="J6362" s="50">
        <f>HOUR(tbl_raw_data[[#This Row],[time_taken]])*60+MINUTE(tbl_raw_data[[#This Row],[time_taken]])+SECOND(tbl_raw_data[[#This Row],[time_taken]])/60</f>
        <v>13.05</v>
      </c>
      <c r="K6362" s="54">
        <f>DATE(YEAR(tbl_raw_data[[#This Row],[Date Actioned]]), MONTH(tbl_raw_data[[#This Row],[Date Actioned]]), DAY(tbl_raw_data[[#This Row],[Date Actioned]]))</f>
        <v>45168</v>
      </c>
      <c r="L6362" s="55" t="str">
        <f>UPPER(TEXT(tbl_raw_data[[#This Row],[Updated_date]],"MMMM"))</f>
        <v>AUGUST</v>
      </c>
      <c r="M6362" s="55" t="str">
        <f>UPPER("Week "&amp;IF(ROUNDUP(DAY(tbl_raw_data[[#This Row],[Updated_date]])/7,0)=5,4,ROUNDUP(DAY(tbl_raw_data[[#This Row],[Updated_date]])/7,0)))</f>
        <v>WEEK 4</v>
      </c>
      <c r="N6362" s="57" t="str">
        <f>UPPER(VLOOKUP(tbl_raw_data[[#This Row],[Analyst]],[1]setting!$A$1:$B$15,2,0))</f>
        <v>NITESH</v>
      </c>
      <c r="O6362" s="57" t="str">
        <f>UPPER(tbl_raw_data[[#This Row],[Outcome]])</f>
        <v>WITHDRAW</v>
      </c>
      <c r="P6362" s="57" t="str">
        <f>UPPER(tbl_raw_data[[#This Row],[Queue Name]])</f>
        <v>CONSUMER PRE BUREAU</v>
      </c>
      <c r="Q6362" s="57" t="str">
        <f>IF(tbl_raw_data[[#This Row],[time_taken_in_mins]]&lt;=20,"SLA_MET","SLA_NOT_MET")</f>
        <v>SLA_MET</v>
      </c>
    </row>
    <row r="6363" spans="1:17" ht="15" customHeight="1" x14ac:dyDescent="0.25">
      <c r="A6363" s="17" t="s">
        <v>439</v>
      </c>
      <c r="B6363" s="18">
        <v>45168.735844907409</v>
      </c>
      <c r="C6363" s="19">
        <v>45168.73847222222</v>
      </c>
      <c r="D6363" s="20" t="s">
        <v>13</v>
      </c>
      <c r="E6363" s="21" t="s">
        <v>9</v>
      </c>
      <c r="F6363" s="20" t="s">
        <v>18</v>
      </c>
      <c r="G6363" s="105" t="s">
        <v>155</v>
      </c>
      <c r="H636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63" s="48">
        <f>tbl_raw_data[[#This Row],[Date Actioned]]-tbl_raw_data[[#This Row],[Date Tagged]]</f>
        <v>2.6273148105246946E-3</v>
      </c>
      <c r="J6363" s="50">
        <f>HOUR(tbl_raw_data[[#This Row],[time_taken]])*60+MINUTE(tbl_raw_data[[#This Row],[time_taken]])+SECOND(tbl_raw_data[[#This Row],[time_taken]])/60</f>
        <v>3.7833333333333332</v>
      </c>
      <c r="K6363" s="54">
        <f>DATE(YEAR(tbl_raw_data[[#This Row],[Date Actioned]]), MONTH(tbl_raw_data[[#This Row],[Date Actioned]]), DAY(tbl_raw_data[[#This Row],[Date Actioned]]))</f>
        <v>45168</v>
      </c>
      <c r="L6363" s="55" t="str">
        <f>UPPER(TEXT(tbl_raw_data[[#This Row],[Updated_date]],"MMMM"))</f>
        <v>AUGUST</v>
      </c>
      <c r="M6363" s="55" t="str">
        <f>UPPER("Week "&amp;IF(ROUNDUP(DAY(tbl_raw_data[[#This Row],[Updated_date]])/7,0)=5,4,ROUNDUP(DAY(tbl_raw_data[[#This Row],[Updated_date]])/7,0)))</f>
        <v>WEEK 4</v>
      </c>
      <c r="N6363" s="57" t="str">
        <f>UPPER(VLOOKUP(tbl_raw_data[[#This Row],[Analyst]],[1]setting!$A$1:$B$15,2,0))</f>
        <v>RAJ</v>
      </c>
      <c r="O6363" s="57" t="str">
        <f>UPPER(tbl_raw_data[[#This Row],[Outcome]])</f>
        <v>APPROVE</v>
      </c>
      <c r="P6363" s="57" t="str">
        <f>UPPER(tbl_raw_data[[#This Row],[Queue Name]])</f>
        <v>CONSUMER PRE BUREAU</v>
      </c>
      <c r="Q6363" s="57" t="str">
        <f>IF(tbl_raw_data[[#This Row],[time_taken_in_mins]]&lt;=20,"SLA_MET","SLA_NOT_MET")</f>
        <v>SLA_MET</v>
      </c>
    </row>
    <row r="6364" spans="1:17" ht="15" customHeight="1" x14ac:dyDescent="0.25">
      <c r="A6364" s="17" t="s">
        <v>3037</v>
      </c>
      <c r="B6364" s="18">
        <v>45168.73746527778</v>
      </c>
      <c r="C6364" s="19">
        <v>45168.743900462963</v>
      </c>
      <c r="D6364" s="20" t="s">
        <v>13</v>
      </c>
      <c r="E6364" s="21" t="s">
        <v>28</v>
      </c>
      <c r="F6364" s="20" t="s">
        <v>109</v>
      </c>
      <c r="G6364" s="105" t="s">
        <v>67</v>
      </c>
      <c r="H636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64" s="48">
        <f>tbl_raw_data[[#This Row],[Date Actioned]]-tbl_raw_data[[#This Row],[Date Tagged]]</f>
        <v>6.435185183363501E-3</v>
      </c>
      <c r="J6364" s="50">
        <f>HOUR(tbl_raw_data[[#This Row],[time_taken]])*60+MINUTE(tbl_raw_data[[#This Row],[time_taken]])+SECOND(tbl_raw_data[[#This Row],[time_taken]])/60</f>
        <v>9.2666666666666675</v>
      </c>
      <c r="K6364" s="54">
        <f>DATE(YEAR(tbl_raw_data[[#This Row],[Date Actioned]]), MONTH(tbl_raw_data[[#This Row],[Date Actioned]]), DAY(tbl_raw_data[[#This Row],[Date Actioned]]))</f>
        <v>45168</v>
      </c>
      <c r="L6364" s="55" t="str">
        <f>UPPER(TEXT(tbl_raw_data[[#This Row],[Updated_date]],"MMMM"))</f>
        <v>AUGUST</v>
      </c>
      <c r="M6364" s="55" t="str">
        <f>UPPER("Week "&amp;IF(ROUNDUP(DAY(tbl_raw_data[[#This Row],[Updated_date]])/7,0)=5,4,ROUNDUP(DAY(tbl_raw_data[[#This Row],[Updated_date]])/7,0)))</f>
        <v>WEEK 4</v>
      </c>
      <c r="N6364" s="57" t="str">
        <f>UPPER(VLOOKUP(tbl_raw_data[[#This Row],[Analyst]],[1]setting!$A$1:$B$15,2,0))</f>
        <v>NAVED</v>
      </c>
      <c r="O6364" s="57" t="str">
        <f>UPPER(tbl_raw_data[[#This Row],[Outcome]])</f>
        <v>APPROVE</v>
      </c>
      <c r="P6364" s="57" t="str">
        <f>UPPER(tbl_raw_data[[#This Row],[Queue Name]])</f>
        <v>CONSUMER EXISTING</v>
      </c>
      <c r="Q6364" s="57" t="str">
        <f>IF(tbl_raw_data[[#This Row],[time_taken_in_mins]]&lt;=20,"SLA_MET","SLA_NOT_MET")</f>
        <v>SLA_MET</v>
      </c>
    </row>
    <row r="6365" spans="1:17" ht="15" customHeight="1" x14ac:dyDescent="0.25">
      <c r="A6365" s="17" t="s">
        <v>1593</v>
      </c>
      <c r="B6365" s="18">
        <v>45168.738287037035</v>
      </c>
      <c r="C6365" s="19">
        <v>45168.742858796293</v>
      </c>
      <c r="D6365" s="20" t="s">
        <v>8</v>
      </c>
      <c r="E6365" s="21" t="s">
        <v>9</v>
      </c>
      <c r="F6365" s="20" t="s">
        <v>168</v>
      </c>
      <c r="G6365" s="105" t="s">
        <v>632</v>
      </c>
      <c r="H636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5" s="48">
        <f>tbl_raw_data[[#This Row],[Date Actioned]]-tbl_raw_data[[#This Row],[Date Tagged]]</f>
        <v>4.5717592583969235E-3</v>
      </c>
      <c r="J6365" s="50">
        <f>HOUR(tbl_raw_data[[#This Row],[time_taken]])*60+MINUTE(tbl_raw_data[[#This Row],[time_taken]])+SECOND(tbl_raw_data[[#This Row],[time_taken]])/60</f>
        <v>6.583333333333333</v>
      </c>
      <c r="K6365" s="54">
        <f>DATE(YEAR(tbl_raw_data[[#This Row],[Date Actioned]]), MONTH(tbl_raw_data[[#This Row],[Date Actioned]]), DAY(tbl_raw_data[[#This Row],[Date Actioned]]))</f>
        <v>45168</v>
      </c>
      <c r="L6365" s="55" t="str">
        <f>UPPER(TEXT(tbl_raw_data[[#This Row],[Updated_date]],"MMMM"))</f>
        <v>AUGUST</v>
      </c>
      <c r="M6365" s="55" t="str">
        <f>UPPER("Week "&amp;IF(ROUNDUP(DAY(tbl_raw_data[[#This Row],[Updated_date]])/7,0)=5,4,ROUNDUP(DAY(tbl_raw_data[[#This Row],[Updated_date]])/7,0)))</f>
        <v>WEEK 4</v>
      </c>
      <c r="N6365" s="57" t="str">
        <f>UPPER(VLOOKUP(tbl_raw_data[[#This Row],[Analyst]],[1]setting!$A$1:$B$15,2,0))</f>
        <v>MERCEDES</v>
      </c>
      <c r="O6365" s="57" t="str">
        <f>UPPER(tbl_raw_data[[#This Row],[Outcome]])</f>
        <v>WITHDRAW</v>
      </c>
      <c r="P6365" s="57" t="str">
        <f>UPPER(tbl_raw_data[[#This Row],[Queue Name]])</f>
        <v>CONSUMER PRE BUREAU</v>
      </c>
      <c r="Q6365" s="57" t="str">
        <f>IF(tbl_raw_data[[#This Row],[time_taken_in_mins]]&lt;=20,"SLA_MET","SLA_NOT_MET")</f>
        <v>SLA_MET</v>
      </c>
    </row>
    <row r="6366" spans="1:17" ht="15" customHeight="1" x14ac:dyDescent="0.25">
      <c r="A6366" s="17" t="s">
        <v>62</v>
      </c>
      <c r="B6366" s="18">
        <v>45168.741793981484</v>
      </c>
      <c r="C6366" s="19">
        <v>45168.742905092593</v>
      </c>
      <c r="D6366" s="20" t="s">
        <v>8</v>
      </c>
      <c r="E6366" s="21" t="s">
        <v>9</v>
      </c>
      <c r="F6366" s="20" t="s">
        <v>18</v>
      </c>
      <c r="G6366" s="105" t="s">
        <v>59</v>
      </c>
      <c r="H636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66" s="48">
        <f>tbl_raw_data[[#This Row],[Date Actioned]]-tbl_raw_data[[#This Row],[Date Tagged]]</f>
        <v>1.111111108912155E-3</v>
      </c>
      <c r="J6366" s="50">
        <f>HOUR(tbl_raw_data[[#This Row],[time_taken]])*60+MINUTE(tbl_raw_data[[#This Row],[time_taken]])+SECOND(tbl_raw_data[[#This Row],[time_taken]])/60</f>
        <v>1.6</v>
      </c>
      <c r="K6366" s="54">
        <f>DATE(YEAR(tbl_raw_data[[#This Row],[Date Actioned]]), MONTH(tbl_raw_data[[#This Row],[Date Actioned]]), DAY(tbl_raw_data[[#This Row],[Date Actioned]]))</f>
        <v>45168</v>
      </c>
      <c r="L6366" s="55" t="str">
        <f>UPPER(TEXT(tbl_raw_data[[#This Row],[Updated_date]],"MMMM"))</f>
        <v>AUGUST</v>
      </c>
      <c r="M6366" s="55" t="str">
        <f>UPPER("Week "&amp;IF(ROUNDUP(DAY(tbl_raw_data[[#This Row],[Updated_date]])/7,0)=5,4,ROUNDUP(DAY(tbl_raw_data[[#This Row],[Updated_date]])/7,0)))</f>
        <v>WEEK 4</v>
      </c>
      <c r="N6366" s="57" t="str">
        <f>UPPER(VLOOKUP(tbl_raw_data[[#This Row],[Analyst]],[1]setting!$A$1:$B$15,2,0))</f>
        <v>RAJ</v>
      </c>
      <c r="O6366" s="57" t="str">
        <f>UPPER(tbl_raw_data[[#This Row],[Outcome]])</f>
        <v>WITHDRAW</v>
      </c>
      <c r="P6366" s="57" t="str">
        <f>UPPER(tbl_raw_data[[#This Row],[Queue Name]])</f>
        <v>CONSUMER PRE BUREAU</v>
      </c>
      <c r="Q6366" s="57" t="str">
        <f>IF(tbl_raw_data[[#This Row],[time_taken_in_mins]]&lt;=20,"SLA_MET","SLA_NOT_MET")</f>
        <v>SLA_MET</v>
      </c>
    </row>
    <row r="6367" spans="1:17" ht="15" customHeight="1" x14ac:dyDescent="0.25">
      <c r="A6367" s="17" t="s">
        <v>272</v>
      </c>
      <c r="B6367" s="18">
        <v>45168.742106481484</v>
      </c>
      <c r="C6367" s="19">
        <v>45168.744259259256</v>
      </c>
      <c r="D6367" s="20" t="s">
        <v>8</v>
      </c>
      <c r="E6367" s="21" t="s">
        <v>9</v>
      </c>
      <c r="F6367" s="20" t="s">
        <v>18</v>
      </c>
      <c r="G6367" s="105" t="s">
        <v>271</v>
      </c>
      <c r="H636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67" s="48">
        <f>tbl_raw_data[[#This Row],[Date Actioned]]-tbl_raw_data[[#This Row],[Date Tagged]]</f>
        <v>2.152777771698311E-3</v>
      </c>
      <c r="J6367" s="50">
        <f>HOUR(tbl_raw_data[[#This Row],[time_taken]])*60+MINUTE(tbl_raw_data[[#This Row],[time_taken]])+SECOND(tbl_raw_data[[#This Row],[time_taken]])/60</f>
        <v>3.1</v>
      </c>
      <c r="K6367" s="54">
        <f>DATE(YEAR(tbl_raw_data[[#This Row],[Date Actioned]]), MONTH(tbl_raw_data[[#This Row],[Date Actioned]]), DAY(tbl_raw_data[[#This Row],[Date Actioned]]))</f>
        <v>45168</v>
      </c>
      <c r="L6367" s="55" t="str">
        <f>UPPER(TEXT(tbl_raw_data[[#This Row],[Updated_date]],"MMMM"))</f>
        <v>AUGUST</v>
      </c>
      <c r="M6367" s="55" t="str">
        <f>UPPER("Week "&amp;IF(ROUNDUP(DAY(tbl_raw_data[[#This Row],[Updated_date]])/7,0)=5,4,ROUNDUP(DAY(tbl_raw_data[[#This Row],[Updated_date]])/7,0)))</f>
        <v>WEEK 4</v>
      </c>
      <c r="N6367" s="57" t="str">
        <f>UPPER(VLOOKUP(tbl_raw_data[[#This Row],[Analyst]],[1]setting!$A$1:$B$15,2,0))</f>
        <v>RAJ</v>
      </c>
      <c r="O6367" s="57" t="str">
        <f>UPPER(tbl_raw_data[[#This Row],[Outcome]])</f>
        <v>WITHDRAW</v>
      </c>
      <c r="P6367" s="57" t="str">
        <f>UPPER(tbl_raw_data[[#This Row],[Queue Name]])</f>
        <v>CONSUMER PRE BUREAU</v>
      </c>
      <c r="Q6367" s="57" t="str">
        <f>IF(tbl_raw_data[[#This Row],[time_taken_in_mins]]&lt;=20,"SLA_MET","SLA_NOT_MET")</f>
        <v>SLA_MET</v>
      </c>
    </row>
    <row r="6368" spans="1:17" ht="15" customHeight="1" x14ac:dyDescent="0.25">
      <c r="A6368" s="17" t="s">
        <v>6483</v>
      </c>
      <c r="B6368" s="18">
        <v>45168.742893518516</v>
      </c>
      <c r="C6368" s="19">
        <v>45168.756550925929</v>
      </c>
      <c r="D6368" s="20" t="s">
        <v>209</v>
      </c>
      <c r="E6368" s="21" t="s">
        <v>28</v>
      </c>
      <c r="F6368" s="20" t="s">
        <v>254</v>
      </c>
      <c r="G6368" s="105"/>
      <c r="H636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68" s="48">
        <f>tbl_raw_data[[#This Row],[Date Actioned]]-tbl_raw_data[[#This Row],[Date Tagged]]</f>
        <v>1.3657407413120382E-2</v>
      </c>
      <c r="J6368" s="50">
        <f>HOUR(tbl_raw_data[[#This Row],[time_taken]])*60+MINUTE(tbl_raw_data[[#This Row],[time_taken]])+SECOND(tbl_raw_data[[#This Row],[time_taken]])/60</f>
        <v>19.666666666666668</v>
      </c>
      <c r="K6368" s="54">
        <f>DATE(YEAR(tbl_raw_data[[#This Row],[Date Actioned]]), MONTH(tbl_raw_data[[#This Row],[Date Actioned]]), DAY(tbl_raw_data[[#This Row],[Date Actioned]]))</f>
        <v>45168</v>
      </c>
      <c r="L6368" s="55" t="str">
        <f>UPPER(TEXT(tbl_raw_data[[#This Row],[Updated_date]],"MMMM"))</f>
        <v>AUGUST</v>
      </c>
      <c r="M6368" s="55" t="str">
        <f>UPPER("Week "&amp;IF(ROUNDUP(DAY(tbl_raw_data[[#This Row],[Updated_date]])/7,0)=5,4,ROUNDUP(DAY(tbl_raw_data[[#This Row],[Updated_date]])/7,0)))</f>
        <v>WEEK 4</v>
      </c>
      <c r="N6368" s="57" t="str">
        <f>UPPER(VLOOKUP(tbl_raw_data[[#This Row],[Analyst]],[1]setting!$A$1:$B$15,2,0))</f>
        <v>FARDIN</v>
      </c>
      <c r="O6368" s="57" t="str">
        <f>UPPER(tbl_raw_data[[#This Row],[Outcome]])</f>
        <v>DECLINE</v>
      </c>
      <c r="P6368" s="57" t="str">
        <f>UPPER(tbl_raw_data[[#This Row],[Queue Name]])</f>
        <v>CONSUMER EXISTING</v>
      </c>
      <c r="Q6368" s="57" t="str">
        <f>IF(tbl_raw_data[[#This Row],[time_taken_in_mins]]&lt;=20,"SLA_MET","SLA_NOT_MET")</f>
        <v>SLA_MET</v>
      </c>
    </row>
    <row r="6369" spans="1:17" ht="15" customHeight="1" x14ac:dyDescent="0.25">
      <c r="A6369" s="17" t="s">
        <v>3197</v>
      </c>
      <c r="B6369" s="18">
        <v>45168.742962962962</v>
      </c>
      <c r="C6369" s="19">
        <v>45168.749618055554</v>
      </c>
      <c r="D6369" s="20" t="s">
        <v>13</v>
      </c>
      <c r="E6369" s="21" t="s">
        <v>9</v>
      </c>
      <c r="F6369" s="20" t="s">
        <v>42</v>
      </c>
      <c r="G6369" s="105" t="s">
        <v>67</v>
      </c>
      <c r="H636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69" s="48">
        <f>tbl_raw_data[[#This Row],[Date Actioned]]-tbl_raw_data[[#This Row],[Date Tagged]]</f>
        <v>6.655092591245193E-3</v>
      </c>
      <c r="J6369" s="50">
        <f>HOUR(tbl_raw_data[[#This Row],[time_taken]])*60+MINUTE(tbl_raw_data[[#This Row],[time_taken]])+SECOND(tbl_raw_data[[#This Row],[time_taken]])/60</f>
        <v>9.5833333333333339</v>
      </c>
      <c r="K6369" s="54">
        <f>DATE(YEAR(tbl_raw_data[[#This Row],[Date Actioned]]), MONTH(tbl_raw_data[[#This Row],[Date Actioned]]), DAY(tbl_raw_data[[#This Row],[Date Actioned]]))</f>
        <v>45168</v>
      </c>
      <c r="L6369" s="55" t="str">
        <f>UPPER(TEXT(tbl_raw_data[[#This Row],[Updated_date]],"MMMM"))</f>
        <v>AUGUST</v>
      </c>
      <c r="M6369" s="55" t="str">
        <f>UPPER("Week "&amp;IF(ROUNDUP(DAY(tbl_raw_data[[#This Row],[Updated_date]])/7,0)=5,4,ROUNDUP(DAY(tbl_raw_data[[#This Row],[Updated_date]])/7,0)))</f>
        <v>WEEK 4</v>
      </c>
      <c r="N6369" s="57" t="str">
        <f>UPPER(VLOOKUP(tbl_raw_data[[#This Row],[Analyst]],[1]setting!$A$1:$B$15,2,0))</f>
        <v>NITESH</v>
      </c>
      <c r="O6369" s="57" t="str">
        <f>UPPER(tbl_raw_data[[#This Row],[Outcome]])</f>
        <v>APPROVE</v>
      </c>
      <c r="P6369" s="57" t="str">
        <f>UPPER(tbl_raw_data[[#This Row],[Queue Name]])</f>
        <v>CONSUMER PRE BUREAU</v>
      </c>
      <c r="Q6369" s="57" t="str">
        <f>IF(tbl_raw_data[[#This Row],[time_taken_in_mins]]&lt;=20,"SLA_MET","SLA_NOT_MET")</f>
        <v>SLA_MET</v>
      </c>
    </row>
    <row r="6370" spans="1:17" ht="15" customHeight="1" x14ac:dyDescent="0.25">
      <c r="A6370" s="17" t="s">
        <v>1231</v>
      </c>
      <c r="B6370" s="18">
        <v>45168.743668981479</v>
      </c>
      <c r="C6370" s="19">
        <v>45168.747696759259</v>
      </c>
      <c r="D6370" s="20" t="s">
        <v>8</v>
      </c>
      <c r="E6370" s="21" t="s">
        <v>9</v>
      </c>
      <c r="F6370" s="20" t="s">
        <v>109</v>
      </c>
      <c r="G6370" s="105" t="s">
        <v>1229</v>
      </c>
      <c r="H637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70" s="48">
        <f>tbl_raw_data[[#This Row],[Date Actioned]]-tbl_raw_data[[#This Row],[Date Tagged]]</f>
        <v>4.0277777807204984E-3</v>
      </c>
      <c r="J6370" s="50">
        <f>HOUR(tbl_raw_data[[#This Row],[time_taken]])*60+MINUTE(tbl_raw_data[[#This Row],[time_taken]])+SECOND(tbl_raw_data[[#This Row],[time_taken]])/60</f>
        <v>5.8</v>
      </c>
      <c r="K6370" s="54">
        <f>DATE(YEAR(tbl_raw_data[[#This Row],[Date Actioned]]), MONTH(tbl_raw_data[[#This Row],[Date Actioned]]), DAY(tbl_raw_data[[#This Row],[Date Actioned]]))</f>
        <v>45168</v>
      </c>
      <c r="L6370" s="55" t="str">
        <f>UPPER(TEXT(tbl_raw_data[[#This Row],[Updated_date]],"MMMM"))</f>
        <v>AUGUST</v>
      </c>
      <c r="M6370" s="55" t="str">
        <f>UPPER("Week "&amp;IF(ROUNDUP(DAY(tbl_raw_data[[#This Row],[Updated_date]])/7,0)=5,4,ROUNDUP(DAY(tbl_raw_data[[#This Row],[Updated_date]])/7,0)))</f>
        <v>WEEK 4</v>
      </c>
      <c r="N6370" s="57" t="str">
        <f>UPPER(VLOOKUP(tbl_raw_data[[#This Row],[Analyst]],[1]setting!$A$1:$B$15,2,0))</f>
        <v>NAVED</v>
      </c>
      <c r="O6370" s="57" t="str">
        <f>UPPER(tbl_raw_data[[#This Row],[Outcome]])</f>
        <v>WITHDRAW</v>
      </c>
      <c r="P6370" s="57" t="str">
        <f>UPPER(tbl_raw_data[[#This Row],[Queue Name]])</f>
        <v>CONSUMER PRE BUREAU</v>
      </c>
      <c r="Q6370" s="57" t="str">
        <f>IF(tbl_raw_data[[#This Row],[time_taken_in_mins]]&lt;=20,"SLA_MET","SLA_NOT_MET")</f>
        <v>SLA_MET</v>
      </c>
    </row>
    <row r="6371" spans="1:17" ht="15" customHeight="1" x14ac:dyDescent="0.25">
      <c r="A6371" s="17" t="s">
        <v>6114</v>
      </c>
      <c r="B6371" s="18">
        <v>45168.746689814812</v>
      </c>
      <c r="C6371" s="19">
        <v>45168.758877314816</v>
      </c>
      <c r="D6371" s="20" t="s">
        <v>40</v>
      </c>
      <c r="E6371" s="21" t="s">
        <v>41</v>
      </c>
      <c r="F6371" s="20" t="s">
        <v>10</v>
      </c>
      <c r="G6371" s="105"/>
      <c r="H637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71" s="48">
        <f>tbl_raw_data[[#This Row],[Date Actioned]]-tbl_raw_data[[#This Row],[Date Tagged]]</f>
        <v>1.2187500004074536E-2</v>
      </c>
      <c r="J6371" s="50">
        <f>HOUR(tbl_raw_data[[#This Row],[time_taken]])*60+MINUTE(tbl_raw_data[[#This Row],[time_taken]])+SECOND(tbl_raw_data[[#This Row],[time_taken]])/60</f>
        <v>17.55</v>
      </c>
      <c r="K6371" s="54">
        <f>DATE(YEAR(tbl_raw_data[[#This Row],[Date Actioned]]), MONTH(tbl_raw_data[[#This Row],[Date Actioned]]), DAY(tbl_raw_data[[#This Row],[Date Actioned]]))</f>
        <v>45168</v>
      </c>
      <c r="L6371" s="55" t="str">
        <f>UPPER(TEXT(tbl_raw_data[[#This Row],[Updated_date]],"MMMM"))</f>
        <v>AUGUST</v>
      </c>
      <c r="M6371" s="55" t="str">
        <f>UPPER("Week "&amp;IF(ROUNDUP(DAY(tbl_raw_data[[#This Row],[Updated_date]])/7,0)=5,4,ROUNDUP(DAY(tbl_raw_data[[#This Row],[Updated_date]])/7,0)))</f>
        <v>WEEK 4</v>
      </c>
      <c r="N6371" s="57" t="str">
        <f>UPPER(VLOOKUP(tbl_raw_data[[#This Row],[Analyst]],[1]setting!$A$1:$B$15,2,0))</f>
        <v>SAM</v>
      </c>
      <c r="O6371" s="57" t="str">
        <f>UPPER(tbl_raw_data[[#This Row],[Outcome]])</f>
        <v>WITHDRAW</v>
      </c>
      <c r="P6371" s="57" t="str">
        <f>UPPER(tbl_raw_data[[#This Row],[Queue Name]])</f>
        <v>CONSUMER POST BUREAU</v>
      </c>
      <c r="Q6371" s="57" t="str">
        <f>IF(tbl_raw_data[[#This Row],[time_taken_in_mins]]&lt;=20,"SLA_MET","SLA_NOT_MET")</f>
        <v>SLA_MET</v>
      </c>
    </row>
    <row r="6372" spans="1:17" ht="15" customHeight="1" x14ac:dyDescent="0.25">
      <c r="A6372" s="17" t="s">
        <v>2328</v>
      </c>
      <c r="B6372" s="18">
        <v>45168.747025462966</v>
      </c>
      <c r="C6372" s="19">
        <v>45168.752511574072</v>
      </c>
      <c r="D6372" s="20" t="s">
        <v>8</v>
      </c>
      <c r="E6372" s="21" t="s">
        <v>9</v>
      </c>
      <c r="F6372" s="20" t="s">
        <v>109</v>
      </c>
      <c r="G6372" s="105" t="s">
        <v>2323</v>
      </c>
      <c r="H637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72" s="48">
        <f>tbl_raw_data[[#This Row],[Date Actioned]]-tbl_raw_data[[#This Row],[Date Tagged]]</f>
        <v>5.4861111057107337E-3</v>
      </c>
      <c r="J6372" s="50">
        <f>HOUR(tbl_raw_data[[#This Row],[time_taken]])*60+MINUTE(tbl_raw_data[[#This Row],[time_taken]])+SECOND(tbl_raw_data[[#This Row],[time_taken]])/60</f>
        <v>7.9</v>
      </c>
      <c r="K6372" s="54">
        <f>DATE(YEAR(tbl_raw_data[[#This Row],[Date Actioned]]), MONTH(tbl_raw_data[[#This Row],[Date Actioned]]), DAY(tbl_raw_data[[#This Row],[Date Actioned]]))</f>
        <v>45168</v>
      </c>
      <c r="L6372" s="55" t="str">
        <f>UPPER(TEXT(tbl_raw_data[[#This Row],[Updated_date]],"MMMM"))</f>
        <v>AUGUST</v>
      </c>
      <c r="M6372" s="55" t="str">
        <f>UPPER("Week "&amp;IF(ROUNDUP(DAY(tbl_raw_data[[#This Row],[Updated_date]])/7,0)=5,4,ROUNDUP(DAY(tbl_raw_data[[#This Row],[Updated_date]])/7,0)))</f>
        <v>WEEK 4</v>
      </c>
      <c r="N6372" s="57" t="str">
        <f>UPPER(VLOOKUP(tbl_raw_data[[#This Row],[Analyst]],[1]setting!$A$1:$B$15,2,0))</f>
        <v>NAVED</v>
      </c>
      <c r="O6372" s="57" t="str">
        <f>UPPER(tbl_raw_data[[#This Row],[Outcome]])</f>
        <v>WITHDRAW</v>
      </c>
      <c r="P6372" s="57" t="str">
        <f>UPPER(tbl_raw_data[[#This Row],[Queue Name]])</f>
        <v>CONSUMER PRE BUREAU</v>
      </c>
      <c r="Q6372" s="57" t="str">
        <f>IF(tbl_raw_data[[#This Row],[time_taken_in_mins]]&lt;=20,"SLA_MET","SLA_NOT_MET")</f>
        <v>SLA_MET</v>
      </c>
    </row>
    <row r="6373" spans="1:17" ht="15" customHeight="1" x14ac:dyDescent="0.25">
      <c r="A6373" s="17" t="s">
        <v>4084</v>
      </c>
      <c r="B6373" s="18">
        <v>45168.747256944444</v>
      </c>
      <c r="C6373" s="19">
        <v>45168.75509259259</v>
      </c>
      <c r="D6373" s="20" t="s">
        <v>13</v>
      </c>
      <c r="E6373" s="21" t="s">
        <v>9</v>
      </c>
      <c r="F6373" s="20" t="s">
        <v>42</v>
      </c>
      <c r="G6373" s="105" t="s">
        <v>183</v>
      </c>
      <c r="H637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3" s="48">
        <f>tbl_raw_data[[#This Row],[Date Actioned]]-tbl_raw_data[[#This Row],[Date Tagged]]</f>
        <v>7.8356481462833472E-3</v>
      </c>
      <c r="J6373" s="50">
        <f>HOUR(tbl_raw_data[[#This Row],[time_taken]])*60+MINUTE(tbl_raw_data[[#This Row],[time_taken]])+SECOND(tbl_raw_data[[#This Row],[time_taken]])/60</f>
        <v>11.283333333333333</v>
      </c>
      <c r="K6373" s="54">
        <f>DATE(YEAR(tbl_raw_data[[#This Row],[Date Actioned]]), MONTH(tbl_raw_data[[#This Row],[Date Actioned]]), DAY(tbl_raw_data[[#This Row],[Date Actioned]]))</f>
        <v>45168</v>
      </c>
      <c r="L6373" s="55" t="str">
        <f>UPPER(TEXT(tbl_raw_data[[#This Row],[Updated_date]],"MMMM"))</f>
        <v>AUGUST</v>
      </c>
      <c r="M6373" s="55" t="str">
        <f>UPPER("Week "&amp;IF(ROUNDUP(DAY(tbl_raw_data[[#This Row],[Updated_date]])/7,0)=5,4,ROUNDUP(DAY(tbl_raw_data[[#This Row],[Updated_date]])/7,0)))</f>
        <v>WEEK 4</v>
      </c>
      <c r="N6373" s="57" t="str">
        <f>UPPER(VLOOKUP(tbl_raw_data[[#This Row],[Analyst]],[1]setting!$A$1:$B$15,2,0))</f>
        <v>NITESH</v>
      </c>
      <c r="O6373" s="57" t="str">
        <f>UPPER(tbl_raw_data[[#This Row],[Outcome]])</f>
        <v>APPROVE</v>
      </c>
      <c r="P6373" s="57" t="str">
        <f>UPPER(tbl_raw_data[[#This Row],[Queue Name]])</f>
        <v>CONSUMER PRE BUREAU</v>
      </c>
      <c r="Q6373" s="57" t="str">
        <f>IF(tbl_raw_data[[#This Row],[time_taken_in_mins]]&lt;=20,"SLA_MET","SLA_NOT_MET")</f>
        <v>SLA_MET</v>
      </c>
    </row>
    <row r="6374" spans="1:17" ht="15" customHeight="1" x14ac:dyDescent="0.25">
      <c r="A6374" s="17" t="s">
        <v>3011</v>
      </c>
      <c r="B6374" s="18">
        <v>45168.752638888887</v>
      </c>
      <c r="C6374" s="19">
        <v>45168.759027777778</v>
      </c>
      <c r="D6374" s="20" t="s">
        <v>8</v>
      </c>
      <c r="E6374" s="21" t="s">
        <v>9</v>
      </c>
      <c r="F6374" s="20" t="s">
        <v>18</v>
      </c>
      <c r="G6374" s="105" t="s">
        <v>3010</v>
      </c>
      <c r="H637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74" s="48">
        <f>tbl_raw_data[[#This Row],[Date Actioned]]-tbl_raw_data[[#This Row],[Date Tagged]]</f>
        <v>6.3888888907968067E-3</v>
      </c>
      <c r="J6374" s="50">
        <f>HOUR(tbl_raw_data[[#This Row],[time_taken]])*60+MINUTE(tbl_raw_data[[#This Row],[time_taken]])+SECOND(tbl_raw_data[[#This Row],[time_taken]])/60</f>
        <v>9.1999999999999993</v>
      </c>
      <c r="K6374" s="54">
        <f>DATE(YEAR(tbl_raw_data[[#This Row],[Date Actioned]]), MONTH(tbl_raw_data[[#This Row],[Date Actioned]]), DAY(tbl_raw_data[[#This Row],[Date Actioned]]))</f>
        <v>45168</v>
      </c>
      <c r="L6374" s="55" t="str">
        <f>UPPER(TEXT(tbl_raw_data[[#This Row],[Updated_date]],"MMMM"))</f>
        <v>AUGUST</v>
      </c>
      <c r="M6374" s="55" t="str">
        <f>UPPER("Week "&amp;IF(ROUNDUP(DAY(tbl_raw_data[[#This Row],[Updated_date]])/7,0)=5,4,ROUNDUP(DAY(tbl_raw_data[[#This Row],[Updated_date]])/7,0)))</f>
        <v>WEEK 4</v>
      </c>
      <c r="N6374" s="57" t="str">
        <f>UPPER(VLOOKUP(tbl_raw_data[[#This Row],[Analyst]],[1]setting!$A$1:$B$15,2,0))</f>
        <v>RAJ</v>
      </c>
      <c r="O6374" s="57" t="str">
        <f>UPPER(tbl_raw_data[[#This Row],[Outcome]])</f>
        <v>WITHDRAW</v>
      </c>
      <c r="P6374" s="57" t="str">
        <f>UPPER(tbl_raw_data[[#This Row],[Queue Name]])</f>
        <v>CONSUMER PRE BUREAU</v>
      </c>
      <c r="Q6374" s="57" t="str">
        <f>IF(tbl_raw_data[[#This Row],[time_taken_in_mins]]&lt;=20,"SLA_MET","SLA_NOT_MET")</f>
        <v>SLA_MET</v>
      </c>
    </row>
    <row r="6375" spans="1:17" ht="15" customHeight="1" x14ac:dyDescent="0.25">
      <c r="A6375" s="17" t="s">
        <v>6559</v>
      </c>
      <c r="B6375" s="18">
        <v>45168.752638888887</v>
      </c>
      <c r="C6375" s="19">
        <v>45168.766770833332</v>
      </c>
      <c r="D6375" s="20" t="s">
        <v>13</v>
      </c>
      <c r="E6375" s="21" t="s">
        <v>9</v>
      </c>
      <c r="F6375" s="20" t="s">
        <v>109</v>
      </c>
      <c r="G6375" s="105" t="s">
        <v>21</v>
      </c>
      <c r="H637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5" s="48">
        <f>tbl_raw_data[[#This Row],[Date Actioned]]-tbl_raw_data[[#This Row],[Date Tagged]]</f>
        <v>1.4131944444670808E-2</v>
      </c>
      <c r="J6375" s="50">
        <f>HOUR(tbl_raw_data[[#This Row],[time_taken]])*60+MINUTE(tbl_raw_data[[#This Row],[time_taken]])+SECOND(tbl_raw_data[[#This Row],[time_taken]])/60</f>
        <v>20.350000000000001</v>
      </c>
      <c r="K6375" s="54">
        <f>DATE(YEAR(tbl_raw_data[[#This Row],[Date Actioned]]), MONTH(tbl_raw_data[[#This Row],[Date Actioned]]), DAY(tbl_raw_data[[#This Row],[Date Actioned]]))</f>
        <v>45168</v>
      </c>
      <c r="L6375" s="55" t="str">
        <f>UPPER(TEXT(tbl_raw_data[[#This Row],[Updated_date]],"MMMM"))</f>
        <v>AUGUST</v>
      </c>
      <c r="M6375" s="55" t="str">
        <f>UPPER("Week "&amp;IF(ROUNDUP(DAY(tbl_raw_data[[#This Row],[Updated_date]])/7,0)=5,4,ROUNDUP(DAY(tbl_raw_data[[#This Row],[Updated_date]])/7,0)))</f>
        <v>WEEK 4</v>
      </c>
      <c r="N6375" s="57" t="str">
        <f>UPPER(VLOOKUP(tbl_raw_data[[#This Row],[Analyst]],[1]setting!$A$1:$B$15,2,0))</f>
        <v>NAVED</v>
      </c>
      <c r="O6375" s="57" t="str">
        <f>UPPER(tbl_raw_data[[#This Row],[Outcome]])</f>
        <v>APPROVE</v>
      </c>
      <c r="P6375" s="57" t="str">
        <f>UPPER(tbl_raw_data[[#This Row],[Queue Name]])</f>
        <v>CONSUMER PRE BUREAU</v>
      </c>
      <c r="Q6375" s="57" t="str">
        <f>IF(tbl_raw_data[[#This Row],[time_taken_in_mins]]&lt;=20,"SLA_MET","SLA_NOT_MET")</f>
        <v>SLA_NOT_MET</v>
      </c>
    </row>
    <row r="6376" spans="1:17" ht="15" customHeight="1" x14ac:dyDescent="0.25">
      <c r="A6376" s="17" t="s">
        <v>3736</v>
      </c>
      <c r="B6376" s="18">
        <v>45168.753842592596</v>
      </c>
      <c r="C6376" s="19">
        <v>45168.761180555557</v>
      </c>
      <c r="D6376" s="20" t="s">
        <v>13</v>
      </c>
      <c r="E6376" s="21" t="s">
        <v>9</v>
      </c>
      <c r="F6376" s="20" t="s">
        <v>168</v>
      </c>
      <c r="G6376" s="105" t="s">
        <v>67</v>
      </c>
      <c r="H637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6" s="48">
        <f>tbl_raw_data[[#This Row],[Date Actioned]]-tbl_raw_data[[#This Row],[Date Tagged]]</f>
        <v>7.3379629611736163E-3</v>
      </c>
      <c r="J6376" s="50">
        <f>HOUR(tbl_raw_data[[#This Row],[time_taken]])*60+MINUTE(tbl_raw_data[[#This Row],[time_taken]])+SECOND(tbl_raw_data[[#This Row],[time_taken]])/60</f>
        <v>10.566666666666666</v>
      </c>
      <c r="K6376" s="54">
        <f>DATE(YEAR(tbl_raw_data[[#This Row],[Date Actioned]]), MONTH(tbl_raw_data[[#This Row],[Date Actioned]]), DAY(tbl_raw_data[[#This Row],[Date Actioned]]))</f>
        <v>45168</v>
      </c>
      <c r="L6376" s="55" t="str">
        <f>UPPER(TEXT(tbl_raw_data[[#This Row],[Updated_date]],"MMMM"))</f>
        <v>AUGUST</v>
      </c>
      <c r="M6376" s="55" t="str">
        <f>UPPER("Week "&amp;IF(ROUNDUP(DAY(tbl_raw_data[[#This Row],[Updated_date]])/7,0)=5,4,ROUNDUP(DAY(tbl_raw_data[[#This Row],[Updated_date]])/7,0)))</f>
        <v>WEEK 4</v>
      </c>
      <c r="N6376" s="57" t="str">
        <f>UPPER(VLOOKUP(tbl_raw_data[[#This Row],[Analyst]],[1]setting!$A$1:$B$15,2,0))</f>
        <v>MERCEDES</v>
      </c>
      <c r="O6376" s="57" t="str">
        <f>UPPER(tbl_raw_data[[#This Row],[Outcome]])</f>
        <v>APPROVE</v>
      </c>
      <c r="P6376" s="57" t="str">
        <f>UPPER(tbl_raw_data[[#This Row],[Queue Name]])</f>
        <v>CONSUMER PRE BUREAU</v>
      </c>
      <c r="Q6376" s="57" t="str">
        <f>IF(tbl_raw_data[[#This Row],[time_taken_in_mins]]&lt;=20,"SLA_MET","SLA_NOT_MET")</f>
        <v>SLA_MET</v>
      </c>
    </row>
    <row r="6377" spans="1:17" ht="15" customHeight="1" x14ac:dyDescent="0.25">
      <c r="A6377" s="17" t="s">
        <v>3100</v>
      </c>
      <c r="B6377" s="18">
        <v>45168.756111111114</v>
      </c>
      <c r="C6377" s="19">
        <v>45168.762638888889</v>
      </c>
      <c r="D6377" s="20" t="s">
        <v>8</v>
      </c>
      <c r="E6377" s="21" t="s">
        <v>9</v>
      </c>
      <c r="F6377" s="20" t="s">
        <v>42</v>
      </c>
      <c r="G6377" s="105" t="s">
        <v>3098</v>
      </c>
      <c r="H637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77" s="48">
        <f>tbl_raw_data[[#This Row],[Date Actioned]]-tbl_raw_data[[#This Row],[Date Tagged]]</f>
        <v>6.5277777757728472E-3</v>
      </c>
      <c r="J6377" s="50">
        <f>HOUR(tbl_raw_data[[#This Row],[time_taken]])*60+MINUTE(tbl_raw_data[[#This Row],[time_taken]])+SECOND(tbl_raw_data[[#This Row],[time_taken]])/60</f>
        <v>9.4</v>
      </c>
      <c r="K6377" s="54">
        <f>DATE(YEAR(tbl_raw_data[[#This Row],[Date Actioned]]), MONTH(tbl_raw_data[[#This Row],[Date Actioned]]), DAY(tbl_raw_data[[#This Row],[Date Actioned]]))</f>
        <v>45168</v>
      </c>
      <c r="L6377" s="55" t="str">
        <f>UPPER(TEXT(tbl_raw_data[[#This Row],[Updated_date]],"MMMM"))</f>
        <v>AUGUST</v>
      </c>
      <c r="M6377" s="55" t="str">
        <f>UPPER("Week "&amp;IF(ROUNDUP(DAY(tbl_raw_data[[#This Row],[Updated_date]])/7,0)=5,4,ROUNDUP(DAY(tbl_raw_data[[#This Row],[Updated_date]])/7,0)))</f>
        <v>WEEK 4</v>
      </c>
      <c r="N6377" s="57" t="str">
        <f>UPPER(VLOOKUP(tbl_raw_data[[#This Row],[Analyst]],[1]setting!$A$1:$B$15,2,0))</f>
        <v>NITESH</v>
      </c>
      <c r="O6377" s="57" t="str">
        <f>UPPER(tbl_raw_data[[#This Row],[Outcome]])</f>
        <v>WITHDRAW</v>
      </c>
      <c r="P6377" s="57" t="str">
        <f>UPPER(tbl_raw_data[[#This Row],[Queue Name]])</f>
        <v>CONSUMER PRE BUREAU</v>
      </c>
      <c r="Q6377" s="57" t="str">
        <f>IF(tbl_raw_data[[#This Row],[time_taken_in_mins]]&lt;=20,"SLA_MET","SLA_NOT_MET")</f>
        <v>SLA_MET</v>
      </c>
    </row>
    <row r="6378" spans="1:17" ht="15" customHeight="1" x14ac:dyDescent="0.25">
      <c r="A6378" s="17" t="s">
        <v>1390</v>
      </c>
      <c r="B6378" s="18">
        <v>45168.756226851852</v>
      </c>
      <c r="C6378" s="19">
        <v>45168.76048611111</v>
      </c>
      <c r="D6378" s="20" t="s">
        <v>13</v>
      </c>
      <c r="E6378" s="21" t="s">
        <v>28</v>
      </c>
      <c r="F6378" s="20" t="s">
        <v>18</v>
      </c>
      <c r="G6378" s="105" t="s">
        <v>53</v>
      </c>
      <c r="H637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78" s="48">
        <f>tbl_raw_data[[#This Row],[Date Actioned]]-tbl_raw_data[[#This Row],[Date Tagged]]</f>
        <v>4.2592592581058852E-3</v>
      </c>
      <c r="J6378" s="50">
        <f>HOUR(tbl_raw_data[[#This Row],[time_taken]])*60+MINUTE(tbl_raw_data[[#This Row],[time_taken]])+SECOND(tbl_raw_data[[#This Row],[time_taken]])/60</f>
        <v>6.1333333333333337</v>
      </c>
      <c r="K6378" s="54">
        <f>DATE(YEAR(tbl_raw_data[[#This Row],[Date Actioned]]), MONTH(tbl_raw_data[[#This Row],[Date Actioned]]), DAY(tbl_raw_data[[#This Row],[Date Actioned]]))</f>
        <v>45168</v>
      </c>
      <c r="L6378" s="55" t="str">
        <f>UPPER(TEXT(tbl_raw_data[[#This Row],[Updated_date]],"MMMM"))</f>
        <v>AUGUST</v>
      </c>
      <c r="M6378" s="55" t="str">
        <f>UPPER("Week "&amp;IF(ROUNDUP(DAY(tbl_raw_data[[#This Row],[Updated_date]])/7,0)=5,4,ROUNDUP(DAY(tbl_raw_data[[#This Row],[Updated_date]])/7,0)))</f>
        <v>WEEK 4</v>
      </c>
      <c r="N6378" s="57" t="str">
        <f>UPPER(VLOOKUP(tbl_raw_data[[#This Row],[Analyst]],[1]setting!$A$1:$B$15,2,0))</f>
        <v>RAJ</v>
      </c>
      <c r="O6378" s="57" t="str">
        <f>UPPER(tbl_raw_data[[#This Row],[Outcome]])</f>
        <v>APPROVE</v>
      </c>
      <c r="P6378" s="57" t="str">
        <f>UPPER(tbl_raw_data[[#This Row],[Queue Name]])</f>
        <v>CONSUMER EXISTING</v>
      </c>
      <c r="Q6378" s="57" t="str">
        <f>IF(tbl_raw_data[[#This Row],[time_taken_in_mins]]&lt;=20,"SLA_MET","SLA_NOT_MET")</f>
        <v>SLA_MET</v>
      </c>
    </row>
    <row r="6379" spans="1:17" ht="15" customHeight="1" x14ac:dyDescent="0.25">
      <c r="A6379" s="17" t="s">
        <v>205</v>
      </c>
      <c r="B6379" s="18">
        <v>45168.760370370372</v>
      </c>
      <c r="C6379" s="19">
        <v>45168.762291666666</v>
      </c>
      <c r="D6379" s="20" t="s">
        <v>8</v>
      </c>
      <c r="E6379" s="21" t="s">
        <v>9</v>
      </c>
      <c r="F6379" s="20" t="s">
        <v>18</v>
      </c>
      <c r="G6379" s="105" t="s">
        <v>204</v>
      </c>
      <c r="H637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79" s="48">
        <f>tbl_raw_data[[#This Row],[Date Actioned]]-tbl_raw_data[[#This Row],[Date Tagged]]</f>
        <v>1.9212962943129241E-3</v>
      </c>
      <c r="J6379" s="50">
        <f>HOUR(tbl_raw_data[[#This Row],[time_taken]])*60+MINUTE(tbl_raw_data[[#This Row],[time_taken]])+SECOND(tbl_raw_data[[#This Row],[time_taken]])/60</f>
        <v>2.7666666666666666</v>
      </c>
      <c r="K6379" s="54">
        <f>DATE(YEAR(tbl_raw_data[[#This Row],[Date Actioned]]), MONTH(tbl_raw_data[[#This Row],[Date Actioned]]), DAY(tbl_raw_data[[#This Row],[Date Actioned]]))</f>
        <v>45168</v>
      </c>
      <c r="L6379" s="55" t="str">
        <f>UPPER(TEXT(tbl_raw_data[[#This Row],[Updated_date]],"MMMM"))</f>
        <v>AUGUST</v>
      </c>
      <c r="M6379" s="55" t="str">
        <f>UPPER("Week "&amp;IF(ROUNDUP(DAY(tbl_raw_data[[#This Row],[Updated_date]])/7,0)=5,4,ROUNDUP(DAY(tbl_raw_data[[#This Row],[Updated_date]])/7,0)))</f>
        <v>WEEK 4</v>
      </c>
      <c r="N6379" s="57" t="str">
        <f>UPPER(VLOOKUP(tbl_raw_data[[#This Row],[Analyst]],[1]setting!$A$1:$B$15,2,0))</f>
        <v>RAJ</v>
      </c>
      <c r="O6379" s="57" t="str">
        <f>UPPER(tbl_raw_data[[#This Row],[Outcome]])</f>
        <v>WITHDRAW</v>
      </c>
      <c r="P6379" s="57" t="str">
        <f>UPPER(tbl_raw_data[[#This Row],[Queue Name]])</f>
        <v>CONSUMER PRE BUREAU</v>
      </c>
      <c r="Q6379" s="57" t="str">
        <f>IF(tbl_raw_data[[#This Row],[time_taken_in_mins]]&lt;=20,"SLA_MET","SLA_NOT_MET")</f>
        <v>SLA_MET</v>
      </c>
    </row>
    <row r="6380" spans="1:17" ht="15" customHeight="1" x14ac:dyDescent="0.25">
      <c r="A6380" s="17" t="s">
        <v>3833</v>
      </c>
      <c r="B6380" s="18">
        <v>45168.762002314812</v>
      </c>
      <c r="C6380" s="19">
        <v>45168.769479166665</v>
      </c>
      <c r="D6380" s="20" t="s">
        <v>29</v>
      </c>
      <c r="E6380" s="21" t="s">
        <v>28</v>
      </c>
      <c r="F6380" s="20" t="s">
        <v>10</v>
      </c>
      <c r="G6380" s="105"/>
      <c r="H638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0" s="48">
        <f>tbl_raw_data[[#This Row],[Date Actioned]]-tbl_raw_data[[#This Row],[Date Tagged]]</f>
        <v>7.4768518534256145E-3</v>
      </c>
      <c r="J6380" s="50">
        <f>HOUR(tbl_raw_data[[#This Row],[time_taken]])*60+MINUTE(tbl_raw_data[[#This Row],[time_taken]])+SECOND(tbl_raw_data[[#This Row],[time_taken]])/60</f>
        <v>10.766666666666667</v>
      </c>
      <c r="K6380" s="54">
        <f>DATE(YEAR(tbl_raw_data[[#This Row],[Date Actioned]]), MONTH(tbl_raw_data[[#This Row],[Date Actioned]]), DAY(tbl_raw_data[[#This Row],[Date Actioned]]))</f>
        <v>45168</v>
      </c>
      <c r="L6380" s="55" t="str">
        <f>UPPER(TEXT(tbl_raw_data[[#This Row],[Updated_date]],"MMMM"))</f>
        <v>AUGUST</v>
      </c>
      <c r="M6380" s="55" t="str">
        <f>UPPER("Week "&amp;IF(ROUNDUP(DAY(tbl_raw_data[[#This Row],[Updated_date]])/7,0)=5,4,ROUNDUP(DAY(tbl_raw_data[[#This Row],[Updated_date]])/7,0)))</f>
        <v>WEEK 4</v>
      </c>
      <c r="N6380" s="57" t="str">
        <f>UPPER(VLOOKUP(tbl_raw_data[[#This Row],[Analyst]],[1]setting!$A$1:$B$15,2,0))</f>
        <v>SAM</v>
      </c>
      <c r="O6380" s="57" t="str">
        <f>UPPER(tbl_raw_data[[#This Row],[Outcome]])</f>
        <v>APPROVE</v>
      </c>
      <c r="P6380" s="57" t="str">
        <f>UPPER(tbl_raw_data[[#This Row],[Queue Name]])</f>
        <v>CONSUMER EXISTING</v>
      </c>
      <c r="Q6380" s="57" t="str">
        <f>IF(tbl_raw_data[[#This Row],[time_taken_in_mins]]&lt;=20,"SLA_MET","SLA_NOT_MET")</f>
        <v>SLA_MET</v>
      </c>
    </row>
    <row r="6381" spans="1:17" ht="15" customHeight="1" x14ac:dyDescent="0.25">
      <c r="A6381" s="17" t="s">
        <v>2586</v>
      </c>
      <c r="B6381" s="18">
        <v>45168.762106481481</v>
      </c>
      <c r="C6381" s="19">
        <v>45168.767893518518</v>
      </c>
      <c r="D6381" s="20" t="s">
        <v>8</v>
      </c>
      <c r="E6381" s="21" t="s">
        <v>41</v>
      </c>
      <c r="F6381" s="20" t="s">
        <v>18</v>
      </c>
      <c r="G6381" s="105" t="s">
        <v>82</v>
      </c>
      <c r="H638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81" s="48">
        <f>tbl_raw_data[[#This Row],[Date Actioned]]-tbl_raw_data[[#This Row],[Date Tagged]]</f>
        <v>5.7870370364980772E-3</v>
      </c>
      <c r="J6381" s="50">
        <f>HOUR(tbl_raw_data[[#This Row],[time_taken]])*60+MINUTE(tbl_raw_data[[#This Row],[time_taken]])+SECOND(tbl_raw_data[[#This Row],[time_taken]])/60</f>
        <v>8.3333333333333339</v>
      </c>
      <c r="K6381" s="54">
        <f>DATE(YEAR(tbl_raw_data[[#This Row],[Date Actioned]]), MONTH(tbl_raw_data[[#This Row],[Date Actioned]]), DAY(tbl_raw_data[[#This Row],[Date Actioned]]))</f>
        <v>45168</v>
      </c>
      <c r="L6381" s="55" t="str">
        <f>UPPER(TEXT(tbl_raw_data[[#This Row],[Updated_date]],"MMMM"))</f>
        <v>AUGUST</v>
      </c>
      <c r="M6381" s="55" t="str">
        <f>UPPER("Week "&amp;IF(ROUNDUP(DAY(tbl_raw_data[[#This Row],[Updated_date]])/7,0)=5,4,ROUNDUP(DAY(tbl_raw_data[[#This Row],[Updated_date]])/7,0)))</f>
        <v>WEEK 4</v>
      </c>
      <c r="N6381" s="57" t="str">
        <f>UPPER(VLOOKUP(tbl_raw_data[[#This Row],[Analyst]],[1]setting!$A$1:$B$15,2,0))</f>
        <v>RAJ</v>
      </c>
      <c r="O6381" s="57" t="str">
        <f>UPPER(tbl_raw_data[[#This Row],[Outcome]])</f>
        <v>WITHDRAW</v>
      </c>
      <c r="P6381" s="57" t="str">
        <f>UPPER(tbl_raw_data[[#This Row],[Queue Name]])</f>
        <v>CONSUMER POST BUREAU</v>
      </c>
      <c r="Q6381" s="57" t="str">
        <f>IF(tbl_raw_data[[#This Row],[time_taken_in_mins]]&lt;=20,"SLA_MET","SLA_NOT_MET")</f>
        <v>SLA_MET</v>
      </c>
    </row>
    <row r="6382" spans="1:17" ht="15" customHeight="1" x14ac:dyDescent="0.25">
      <c r="A6382" s="17" t="s">
        <v>6092</v>
      </c>
      <c r="B6382" s="18">
        <v>45168.764837962961</v>
      </c>
      <c r="C6382" s="19">
        <v>45168.776956018519</v>
      </c>
      <c r="D6382" s="20" t="s">
        <v>209</v>
      </c>
      <c r="E6382" s="21" t="s">
        <v>41</v>
      </c>
      <c r="F6382" s="20" t="s">
        <v>254</v>
      </c>
      <c r="G6382" s="105"/>
      <c r="H638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2" s="48">
        <f>tbl_raw_data[[#This Row],[Date Actioned]]-tbl_raw_data[[#This Row],[Date Tagged]]</f>
        <v>1.2118055557948537E-2</v>
      </c>
      <c r="J6382" s="50">
        <f>HOUR(tbl_raw_data[[#This Row],[time_taken]])*60+MINUTE(tbl_raw_data[[#This Row],[time_taken]])+SECOND(tbl_raw_data[[#This Row],[time_taken]])/60</f>
        <v>17.45</v>
      </c>
      <c r="K6382" s="54">
        <f>DATE(YEAR(tbl_raw_data[[#This Row],[Date Actioned]]), MONTH(tbl_raw_data[[#This Row],[Date Actioned]]), DAY(tbl_raw_data[[#This Row],[Date Actioned]]))</f>
        <v>45168</v>
      </c>
      <c r="L6382" s="55" t="str">
        <f>UPPER(TEXT(tbl_raw_data[[#This Row],[Updated_date]],"MMMM"))</f>
        <v>AUGUST</v>
      </c>
      <c r="M6382" s="55" t="str">
        <f>UPPER("Week "&amp;IF(ROUNDUP(DAY(tbl_raw_data[[#This Row],[Updated_date]])/7,0)=5,4,ROUNDUP(DAY(tbl_raw_data[[#This Row],[Updated_date]])/7,0)))</f>
        <v>WEEK 4</v>
      </c>
      <c r="N6382" s="57" t="str">
        <f>UPPER(VLOOKUP(tbl_raw_data[[#This Row],[Analyst]],[1]setting!$A$1:$B$15,2,0))</f>
        <v>FARDIN</v>
      </c>
      <c r="O6382" s="57" t="str">
        <f>UPPER(tbl_raw_data[[#This Row],[Outcome]])</f>
        <v>DECLINE</v>
      </c>
      <c r="P6382" s="57" t="str">
        <f>UPPER(tbl_raw_data[[#This Row],[Queue Name]])</f>
        <v>CONSUMER POST BUREAU</v>
      </c>
      <c r="Q6382" s="57" t="str">
        <f>IF(tbl_raw_data[[#This Row],[time_taken_in_mins]]&lt;=20,"SLA_MET","SLA_NOT_MET")</f>
        <v>SLA_MET</v>
      </c>
    </row>
    <row r="6383" spans="1:17" ht="15" customHeight="1" x14ac:dyDescent="0.25">
      <c r="A6383" s="17" t="s">
        <v>6240</v>
      </c>
      <c r="B6383" s="18">
        <v>45168.765069444446</v>
      </c>
      <c r="C6383" s="19">
        <v>45168.777615740742</v>
      </c>
      <c r="D6383" s="20" t="s">
        <v>29</v>
      </c>
      <c r="E6383" s="21" t="s">
        <v>41</v>
      </c>
      <c r="F6383" s="20" t="s">
        <v>455</v>
      </c>
      <c r="G6383" s="105"/>
      <c r="H638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3" s="48">
        <f>tbl_raw_data[[#This Row],[Date Actioned]]-tbl_raw_data[[#This Row],[Date Tagged]]</f>
        <v>1.2546296296932269E-2</v>
      </c>
      <c r="J6383" s="50">
        <f>HOUR(tbl_raw_data[[#This Row],[time_taken]])*60+MINUTE(tbl_raw_data[[#This Row],[time_taken]])+SECOND(tbl_raw_data[[#This Row],[time_taken]])/60</f>
        <v>18.066666666666666</v>
      </c>
      <c r="K6383" s="54">
        <f>DATE(YEAR(tbl_raw_data[[#This Row],[Date Actioned]]), MONTH(tbl_raw_data[[#This Row],[Date Actioned]]), DAY(tbl_raw_data[[#This Row],[Date Actioned]]))</f>
        <v>45168</v>
      </c>
      <c r="L6383" s="55" t="str">
        <f>UPPER(TEXT(tbl_raw_data[[#This Row],[Updated_date]],"MMMM"))</f>
        <v>AUGUST</v>
      </c>
      <c r="M6383" s="55" t="str">
        <f>UPPER("Week "&amp;IF(ROUNDUP(DAY(tbl_raw_data[[#This Row],[Updated_date]])/7,0)=5,4,ROUNDUP(DAY(tbl_raw_data[[#This Row],[Updated_date]])/7,0)))</f>
        <v>WEEK 4</v>
      </c>
      <c r="N6383" s="57" t="str">
        <f>UPPER(VLOOKUP(tbl_raw_data[[#This Row],[Analyst]],[1]setting!$A$1:$B$15,2,0))</f>
        <v>ROHAN</v>
      </c>
      <c r="O6383" s="57" t="str">
        <f>UPPER(tbl_raw_data[[#This Row],[Outcome]])</f>
        <v>APPROVE</v>
      </c>
      <c r="P6383" s="57" t="str">
        <f>UPPER(tbl_raw_data[[#This Row],[Queue Name]])</f>
        <v>CONSUMER POST BUREAU</v>
      </c>
      <c r="Q6383" s="57" t="str">
        <f>IF(tbl_raw_data[[#This Row],[time_taken_in_mins]]&lt;=20,"SLA_MET","SLA_NOT_MET")</f>
        <v>SLA_MET</v>
      </c>
    </row>
    <row r="6384" spans="1:17" ht="15" customHeight="1" x14ac:dyDescent="0.25">
      <c r="A6384" s="17" t="s">
        <v>91</v>
      </c>
      <c r="B6384" s="18">
        <v>45168.767928240741</v>
      </c>
      <c r="C6384" s="19">
        <v>45168.76934027778</v>
      </c>
      <c r="D6384" s="20" t="s">
        <v>13</v>
      </c>
      <c r="E6384" s="21" t="s">
        <v>9</v>
      </c>
      <c r="F6384" s="20" t="s">
        <v>18</v>
      </c>
      <c r="G6384" s="105" t="s">
        <v>67</v>
      </c>
      <c r="H638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4" s="48">
        <f>tbl_raw_data[[#This Row],[Date Actioned]]-tbl_raw_data[[#This Row],[Date Tagged]]</f>
        <v>1.4120370396994986E-3</v>
      </c>
      <c r="J6384" s="50">
        <f>HOUR(tbl_raw_data[[#This Row],[time_taken]])*60+MINUTE(tbl_raw_data[[#This Row],[time_taken]])+SECOND(tbl_raw_data[[#This Row],[time_taken]])/60</f>
        <v>2.0333333333333332</v>
      </c>
      <c r="K6384" s="54">
        <f>DATE(YEAR(tbl_raw_data[[#This Row],[Date Actioned]]), MONTH(tbl_raw_data[[#This Row],[Date Actioned]]), DAY(tbl_raw_data[[#This Row],[Date Actioned]]))</f>
        <v>45168</v>
      </c>
      <c r="L6384" s="55" t="str">
        <f>UPPER(TEXT(tbl_raw_data[[#This Row],[Updated_date]],"MMMM"))</f>
        <v>AUGUST</v>
      </c>
      <c r="M6384" s="55" t="str">
        <f>UPPER("Week "&amp;IF(ROUNDUP(DAY(tbl_raw_data[[#This Row],[Updated_date]])/7,0)=5,4,ROUNDUP(DAY(tbl_raw_data[[#This Row],[Updated_date]])/7,0)))</f>
        <v>WEEK 4</v>
      </c>
      <c r="N6384" s="57" t="str">
        <f>UPPER(VLOOKUP(tbl_raw_data[[#This Row],[Analyst]],[1]setting!$A$1:$B$15,2,0))</f>
        <v>RAJ</v>
      </c>
      <c r="O6384" s="57" t="str">
        <f>UPPER(tbl_raw_data[[#This Row],[Outcome]])</f>
        <v>APPROVE</v>
      </c>
      <c r="P6384" s="57" t="str">
        <f>UPPER(tbl_raw_data[[#This Row],[Queue Name]])</f>
        <v>CONSUMER PRE BUREAU</v>
      </c>
      <c r="Q6384" s="57" t="str">
        <f>IF(tbl_raw_data[[#This Row],[time_taken_in_mins]]&lt;=20,"SLA_MET","SLA_NOT_MET")</f>
        <v>SLA_MET</v>
      </c>
    </row>
    <row r="6385" spans="1:17" ht="15" customHeight="1" x14ac:dyDescent="0.25">
      <c r="A6385" s="17" t="s">
        <v>3703</v>
      </c>
      <c r="B6385" s="18">
        <v>45168.768946759257</v>
      </c>
      <c r="C6385" s="19">
        <v>45168.776250000003</v>
      </c>
      <c r="D6385" s="20" t="s">
        <v>29</v>
      </c>
      <c r="E6385" s="21" t="s">
        <v>28</v>
      </c>
      <c r="F6385" s="20" t="s">
        <v>168</v>
      </c>
      <c r="G6385" s="105"/>
      <c r="H638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85" s="48">
        <f>tbl_raw_data[[#This Row],[Date Actioned]]-tbl_raw_data[[#This Row],[Date Tagged]]</f>
        <v>7.3032407453865744E-3</v>
      </c>
      <c r="J6385" s="50">
        <f>HOUR(tbl_raw_data[[#This Row],[time_taken]])*60+MINUTE(tbl_raw_data[[#This Row],[time_taken]])+SECOND(tbl_raw_data[[#This Row],[time_taken]])/60</f>
        <v>10.516666666666667</v>
      </c>
      <c r="K6385" s="54">
        <f>DATE(YEAR(tbl_raw_data[[#This Row],[Date Actioned]]), MONTH(tbl_raw_data[[#This Row],[Date Actioned]]), DAY(tbl_raw_data[[#This Row],[Date Actioned]]))</f>
        <v>45168</v>
      </c>
      <c r="L6385" s="55" t="str">
        <f>UPPER(TEXT(tbl_raw_data[[#This Row],[Updated_date]],"MMMM"))</f>
        <v>AUGUST</v>
      </c>
      <c r="M6385" s="55" t="str">
        <f>UPPER("Week "&amp;IF(ROUNDUP(DAY(tbl_raw_data[[#This Row],[Updated_date]])/7,0)=5,4,ROUNDUP(DAY(tbl_raw_data[[#This Row],[Updated_date]])/7,0)))</f>
        <v>WEEK 4</v>
      </c>
      <c r="N6385" s="57" t="str">
        <f>UPPER(VLOOKUP(tbl_raw_data[[#This Row],[Analyst]],[1]setting!$A$1:$B$15,2,0))</f>
        <v>MERCEDES</v>
      </c>
      <c r="O6385" s="57" t="str">
        <f>UPPER(tbl_raw_data[[#This Row],[Outcome]])</f>
        <v>APPROVE</v>
      </c>
      <c r="P6385" s="57" t="str">
        <f>UPPER(tbl_raw_data[[#This Row],[Queue Name]])</f>
        <v>CONSUMER EXISTING</v>
      </c>
      <c r="Q6385" s="57" t="str">
        <f>IF(tbl_raw_data[[#This Row],[time_taken_in_mins]]&lt;=20,"SLA_MET","SLA_NOT_MET")</f>
        <v>SLA_MET</v>
      </c>
    </row>
    <row r="6386" spans="1:17" ht="15" customHeight="1" x14ac:dyDescent="0.25">
      <c r="A6386" s="17" t="s">
        <v>4418</v>
      </c>
      <c r="B6386" s="18">
        <v>45168.770208333335</v>
      </c>
      <c r="C6386" s="19">
        <v>45168.778634259259</v>
      </c>
      <c r="D6386" s="20" t="s">
        <v>13</v>
      </c>
      <c r="E6386" s="21" t="s">
        <v>9</v>
      </c>
      <c r="F6386" s="20" t="s">
        <v>109</v>
      </c>
      <c r="G6386" s="105" t="s">
        <v>67</v>
      </c>
      <c r="H638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6" s="48">
        <f>tbl_raw_data[[#This Row],[Date Actioned]]-tbl_raw_data[[#This Row],[Date Tagged]]</f>
        <v>8.4259259238024242E-3</v>
      </c>
      <c r="J6386" s="50">
        <f>HOUR(tbl_raw_data[[#This Row],[time_taken]])*60+MINUTE(tbl_raw_data[[#This Row],[time_taken]])+SECOND(tbl_raw_data[[#This Row],[time_taken]])/60</f>
        <v>12.133333333333333</v>
      </c>
      <c r="K6386" s="54">
        <f>DATE(YEAR(tbl_raw_data[[#This Row],[Date Actioned]]), MONTH(tbl_raw_data[[#This Row],[Date Actioned]]), DAY(tbl_raw_data[[#This Row],[Date Actioned]]))</f>
        <v>45168</v>
      </c>
      <c r="L6386" s="55" t="str">
        <f>UPPER(TEXT(tbl_raw_data[[#This Row],[Updated_date]],"MMMM"))</f>
        <v>AUGUST</v>
      </c>
      <c r="M6386" s="55" t="str">
        <f>UPPER("Week "&amp;IF(ROUNDUP(DAY(tbl_raw_data[[#This Row],[Updated_date]])/7,0)=5,4,ROUNDUP(DAY(tbl_raw_data[[#This Row],[Updated_date]])/7,0)))</f>
        <v>WEEK 4</v>
      </c>
      <c r="N6386" s="57" t="str">
        <f>UPPER(VLOOKUP(tbl_raw_data[[#This Row],[Analyst]],[1]setting!$A$1:$B$15,2,0))</f>
        <v>NAVED</v>
      </c>
      <c r="O6386" s="57" t="str">
        <f>UPPER(tbl_raw_data[[#This Row],[Outcome]])</f>
        <v>APPROVE</v>
      </c>
      <c r="P6386" s="57" t="str">
        <f>UPPER(tbl_raw_data[[#This Row],[Queue Name]])</f>
        <v>CONSUMER PRE BUREAU</v>
      </c>
      <c r="Q6386" s="57" t="str">
        <f>IF(tbl_raw_data[[#This Row],[time_taken_in_mins]]&lt;=20,"SLA_MET","SLA_NOT_MET")</f>
        <v>SLA_MET</v>
      </c>
    </row>
    <row r="6387" spans="1:17" ht="15" customHeight="1" x14ac:dyDescent="0.25">
      <c r="A6387" s="17" t="s">
        <v>104</v>
      </c>
      <c r="B6387" s="18">
        <v>45168.770844907405</v>
      </c>
      <c r="C6387" s="19">
        <v>45168.772314814814</v>
      </c>
      <c r="D6387" s="20" t="s">
        <v>13</v>
      </c>
      <c r="E6387" s="21" t="s">
        <v>9</v>
      </c>
      <c r="F6387" s="20" t="s">
        <v>18</v>
      </c>
      <c r="G6387" s="105" t="s">
        <v>29</v>
      </c>
      <c r="H638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7" s="48">
        <f>tbl_raw_data[[#This Row],[Date Actioned]]-tbl_raw_data[[#This Row],[Date Tagged]]</f>
        <v>1.4699074090458453E-3</v>
      </c>
      <c r="J6387" s="50">
        <f>HOUR(tbl_raw_data[[#This Row],[time_taken]])*60+MINUTE(tbl_raw_data[[#This Row],[time_taken]])+SECOND(tbl_raw_data[[#This Row],[time_taken]])/60</f>
        <v>2.1166666666666667</v>
      </c>
      <c r="K6387" s="54">
        <f>DATE(YEAR(tbl_raw_data[[#This Row],[Date Actioned]]), MONTH(tbl_raw_data[[#This Row],[Date Actioned]]), DAY(tbl_raw_data[[#This Row],[Date Actioned]]))</f>
        <v>45168</v>
      </c>
      <c r="L6387" s="55" t="str">
        <f>UPPER(TEXT(tbl_raw_data[[#This Row],[Updated_date]],"MMMM"))</f>
        <v>AUGUST</v>
      </c>
      <c r="M6387" s="55" t="str">
        <f>UPPER("Week "&amp;IF(ROUNDUP(DAY(tbl_raw_data[[#This Row],[Updated_date]])/7,0)=5,4,ROUNDUP(DAY(tbl_raw_data[[#This Row],[Updated_date]])/7,0)))</f>
        <v>WEEK 4</v>
      </c>
      <c r="N6387" s="57" t="str">
        <f>UPPER(VLOOKUP(tbl_raw_data[[#This Row],[Analyst]],[1]setting!$A$1:$B$15,2,0))</f>
        <v>RAJ</v>
      </c>
      <c r="O6387" s="57" t="str">
        <f>UPPER(tbl_raw_data[[#This Row],[Outcome]])</f>
        <v>APPROVE</v>
      </c>
      <c r="P6387" s="57" t="str">
        <f>UPPER(tbl_raw_data[[#This Row],[Queue Name]])</f>
        <v>CONSUMER PRE BUREAU</v>
      </c>
      <c r="Q6387" s="57" t="str">
        <f>IF(tbl_raw_data[[#This Row],[time_taken_in_mins]]&lt;=20,"SLA_MET","SLA_NOT_MET")</f>
        <v>SLA_MET</v>
      </c>
    </row>
    <row r="6388" spans="1:17" ht="15" customHeight="1" x14ac:dyDescent="0.25">
      <c r="A6388" s="17" t="s">
        <v>1813</v>
      </c>
      <c r="B6388" s="18">
        <v>45168.771018518521</v>
      </c>
      <c r="C6388" s="19">
        <v>45168.775833333333</v>
      </c>
      <c r="D6388" s="20" t="s">
        <v>13</v>
      </c>
      <c r="E6388" s="21" t="s">
        <v>28</v>
      </c>
      <c r="F6388" s="20" t="s">
        <v>18</v>
      </c>
      <c r="G6388" s="105" t="s">
        <v>29</v>
      </c>
      <c r="H638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8" s="48">
        <f>tbl_raw_data[[#This Row],[Date Actioned]]-tbl_raw_data[[#This Row],[Date Tagged]]</f>
        <v>4.8148148125619628E-3</v>
      </c>
      <c r="J6388" s="50">
        <f>HOUR(tbl_raw_data[[#This Row],[time_taken]])*60+MINUTE(tbl_raw_data[[#This Row],[time_taken]])+SECOND(tbl_raw_data[[#This Row],[time_taken]])/60</f>
        <v>6.9333333333333336</v>
      </c>
      <c r="K6388" s="54">
        <f>DATE(YEAR(tbl_raw_data[[#This Row],[Date Actioned]]), MONTH(tbl_raw_data[[#This Row],[Date Actioned]]), DAY(tbl_raw_data[[#This Row],[Date Actioned]]))</f>
        <v>45168</v>
      </c>
      <c r="L6388" s="55" t="str">
        <f>UPPER(TEXT(tbl_raw_data[[#This Row],[Updated_date]],"MMMM"))</f>
        <v>AUGUST</v>
      </c>
      <c r="M6388" s="55" t="str">
        <f>UPPER("Week "&amp;IF(ROUNDUP(DAY(tbl_raw_data[[#This Row],[Updated_date]])/7,0)=5,4,ROUNDUP(DAY(tbl_raw_data[[#This Row],[Updated_date]])/7,0)))</f>
        <v>WEEK 4</v>
      </c>
      <c r="N6388" s="57" t="str">
        <f>UPPER(VLOOKUP(tbl_raw_data[[#This Row],[Analyst]],[1]setting!$A$1:$B$15,2,0))</f>
        <v>RAJ</v>
      </c>
      <c r="O6388" s="57" t="str">
        <f>UPPER(tbl_raw_data[[#This Row],[Outcome]])</f>
        <v>APPROVE</v>
      </c>
      <c r="P6388" s="57" t="str">
        <f>UPPER(tbl_raw_data[[#This Row],[Queue Name]])</f>
        <v>CONSUMER EXISTING</v>
      </c>
      <c r="Q6388" s="57" t="str">
        <f>IF(tbl_raw_data[[#This Row],[time_taken_in_mins]]&lt;=20,"SLA_MET","SLA_NOT_MET")</f>
        <v>SLA_MET</v>
      </c>
    </row>
    <row r="6389" spans="1:17" ht="15" customHeight="1" x14ac:dyDescent="0.25">
      <c r="A6389" s="17" t="s">
        <v>2403</v>
      </c>
      <c r="B6389" s="18">
        <v>45168.771747685183</v>
      </c>
      <c r="C6389" s="19">
        <v>45168.777314814812</v>
      </c>
      <c r="D6389" s="20" t="s">
        <v>13</v>
      </c>
      <c r="E6389" s="21" t="s">
        <v>41</v>
      </c>
      <c r="F6389" s="20" t="s">
        <v>18</v>
      </c>
      <c r="G6389" s="105" t="s">
        <v>67</v>
      </c>
      <c r="H638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89" s="48">
        <f>tbl_raw_data[[#This Row],[Date Actioned]]-tbl_raw_data[[#This Row],[Date Tagged]]</f>
        <v>5.5671296286163852E-3</v>
      </c>
      <c r="J6389" s="50">
        <f>HOUR(tbl_raw_data[[#This Row],[time_taken]])*60+MINUTE(tbl_raw_data[[#This Row],[time_taken]])+SECOND(tbl_raw_data[[#This Row],[time_taken]])/60</f>
        <v>8.0166666666666675</v>
      </c>
      <c r="K6389" s="54">
        <f>DATE(YEAR(tbl_raw_data[[#This Row],[Date Actioned]]), MONTH(tbl_raw_data[[#This Row],[Date Actioned]]), DAY(tbl_raw_data[[#This Row],[Date Actioned]]))</f>
        <v>45168</v>
      </c>
      <c r="L6389" s="55" t="str">
        <f>UPPER(TEXT(tbl_raw_data[[#This Row],[Updated_date]],"MMMM"))</f>
        <v>AUGUST</v>
      </c>
      <c r="M6389" s="55" t="str">
        <f>UPPER("Week "&amp;IF(ROUNDUP(DAY(tbl_raw_data[[#This Row],[Updated_date]])/7,0)=5,4,ROUNDUP(DAY(tbl_raw_data[[#This Row],[Updated_date]])/7,0)))</f>
        <v>WEEK 4</v>
      </c>
      <c r="N6389" s="57" t="str">
        <f>UPPER(VLOOKUP(tbl_raw_data[[#This Row],[Analyst]],[1]setting!$A$1:$B$15,2,0))</f>
        <v>RAJ</v>
      </c>
      <c r="O6389" s="57" t="str">
        <f>UPPER(tbl_raw_data[[#This Row],[Outcome]])</f>
        <v>APPROVE</v>
      </c>
      <c r="P6389" s="57" t="str">
        <f>UPPER(tbl_raw_data[[#This Row],[Queue Name]])</f>
        <v>CONSUMER POST BUREAU</v>
      </c>
      <c r="Q6389" s="57" t="str">
        <f>IF(tbl_raw_data[[#This Row],[time_taken_in_mins]]&lt;=20,"SLA_MET","SLA_NOT_MET")</f>
        <v>SLA_MET</v>
      </c>
    </row>
    <row r="6390" spans="1:17" ht="15" customHeight="1" x14ac:dyDescent="0.25">
      <c r="A6390" s="17" t="s">
        <v>1700</v>
      </c>
      <c r="B6390" s="18">
        <v>45168.773738425924</v>
      </c>
      <c r="C6390" s="19">
        <v>45168.778402777774</v>
      </c>
      <c r="D6390" s="20" t="s">
        <v>13</v>
      </c>
      <c r="E6390" s="21" t="s">
        <v>41</v>
      </c>
      <c r="F6390" s="20" t="s">
        <v>18</v>
      </c>
      <c r="G6390" s="105" t="s">
        <v>67</v>
      </c>
      <c r="H639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0" s="48">
        <f>tbl_raw_data[[#This Row],[Date Actioned]]-tbl_raw_data[[#This Row],[Date Tagged]]</f>
        <v>4.6643518508062698E-3</v>
      </c>
      <c r="J6390" s="50">
        <f>HOUR(tbl_raw_data[[#This Row],[time_taken]])*60+MINUTE(tbl_raw_data[[#This Row],[time_taken]])+SECOND(tbl_raw_data[[#This Row],[time_taken]])/60</f>
        <v>6.7166666666666668</v>
      </c>
      <c r="K6390" s="54">
        <f>DATE(YEAR(tbl_raw_data[[#This Row],[Date Actioned]]), MONTH(tbl_raw_data[[#This Row],[Date Actioned]]), DAY(tbl_raw_data[[#This Row],[Date Actioned]]))</f>
        <v>45168</v>
      </c>
      <c r="L6390" s="55" t="str">
        <f>UPPER(TEXT(tbl_raw_data[[#This Row],[Updated_date]],"MMMM"))</f>
        <v>AUGUST</v>
      </c>
      <c r="M6390" s="55" t="str">
        <f>UPPER("Week "&amp;IF(ROUNDUP(DAY(tbl_raw_data[[#This Row],[Updated_date]])/7,0)=5,4,ROUNDUP(DAY(tbl_raw_data[[#This Row],[Updated_date]])/7,0)))</f>
        <v>WEEK 4</v>
      </c>
      <c r="N6390" s="57" t="str">
        <f>UPPER(VLOOKUP(tbl_raw_data[[#This Row],[Analyst]],[1]setting!$A$1:$B$15,2,0))</f>
        <v>RAJ</v>
      </c>
      <c r="O6390" s="57" t="str">
        <f>UPPER(tbl_raw_data[[#This Row],[Outcome]])</f>
        <v>APPROVE</v>
      </c>
      <c r="P6390" s="57" t="str">
        <f>UPPER(tbl_raw_data[[#This Row],[Queue Name]])</f>
        <v>CONSUMER POST BUREAU</v>
      </c>
      <c r="Q6390" s="57" t="str">
        <f>IF(tbl_raw_data[[#This Row],[time_taken_in_mins]]&lt;=20,"SLA_MET","SLA_NOT_MET")</f>
        <v>SLA_MET</v>
      </c>
    </row>
    <row r="6391" spans="1:17" ht="15" customHeight="1" x14ac:dyDescent="0.25">
      <c r="A6391" s="17" t="s">
        <v>2786</v>
      </c>
      <c r="B6391" s="18">
        <v>45168.77611111111</v>
      </c>
      <c r="C6391" s="19">
        <v>45168.782164351855</v>
      </c>
      <c r="D6391" s="20" t="s">
        <v>29</v>
      </c>
      <c r="E6391" s="21" t="s">
        <v>41</v>
      </c>
      <c r="F6391" s="20" t="s">
        <v>455</v>
      </c>
      <c r="G6391" s="105"/>
      <c r="H639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91" s="48">
        <f>tbl_raw_data[[#This Row],[Date Actioned]]-tbl_raw_data[[#This Row],[Date Tagged]]</f>
        <v>6.0532407442224212E-3</v>
      </c>
      <c r="J6391" s="50">
        <f>HOUR(tbl_raw_data[[#This Row],[time_taken]])*60+MINUTE(tbl_raw_data[[#This Row],[time_taken]])+SECOND(tbl_raw_data[[#This Row],[time_taken]])/60</f>
        <v>8.7166666666666668</v>
      </c>
      <c r="K6391" s="54">
        <f>DATE(YEAR(tbl_raw_data[[#This Row],[Date Actioned]]), MONTH(tbl_raw_data[[#This Row],[Date Actioned]]), DAY(tbl_raw_data[[#This Row],[Date Actioned]]))</f>
        <v>45168</v>
      </c>
      <c r="L6391" s="55" t="str">
        <f>UPPER(TEXT(tbl_raw_data[[#This Row],[Updated_date]],"MMMM"))</f>
        <v>AUGUST</v>
      </c>
      <c r="M6391" s="55" t="str">
        <f>UPPER("Week "&amp;IF(ROUNDUP(DAY(tbl_raw_data[[#This Row],[Updated_date]])/7,0)=5,4,ROUNDUP(DAY(tbl_raw_data[[#This Row],[Updated_date]])/7,0)))</f>
        <v>WEEK 4</v>
      </c>
      <c r="N6391" s="57" t="str">
        <f>UPPER(VLOOKUP(tbl_raw_data[[#This Row],[Analyst]],[1]setting!$A$1:$B$15,2,0))</f>
        <v>ROHAN</v>
      </c>
      <c r="O6391" s="57" t="str">
        <f>UPPER(tbl_raw_data[[#This Row],[Outcome]])</f>
        <v>APPROVE</v>
      </c>
      <c r="P6391" s="57" t="str">
        <f>UPPER(tbl_raw_data[[#This Row],[Queue Name]])</f>
        <v>CONSUMER POST BUREAU</v>
      </c>
      <c r="Q6391" s="57" t="str">
        <f>IF(tbl_raw_data[[#This Row],[time_taken_in_mins]]&lt;=20,"SLA_MET","SLA_NOT_MET")</f>
        <v>SLA_MET</v>
      </c>
    </row>
    <row r="6392" spans="1:17" ht="15" customHeight="1" x14ac:dyDescent="0.25">
      <c r="A6392" s="17" t="s">
        <v>1409</v>
      </c>
      <c r="B6392" s="18">
        <v>45168.78434027778</v>
      </c>
      <c r="C6392" s="19">
        <v>45168.788622685184</v>
      </c>
      <c r="D6392" s="20" t="s">
        <v>46</v>
      </c>
      <c r="E6392" s="21" t="s">
        <v>28</v>
      </c>
      <c r="F6392" s="20" t="s">
        <v>109</v>
      </c>
      <c r="G6392" s="105" t="s">
        <v>1406</v>
      </c>
      <c r="H639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2" s="48">
        <f>tbl_raw_data[[#This Row],[Date Actioned]]-tbl_raw_data[[#This Row],[Date Tagged]]</f>
        <v>4.2824074043892324E-3</v>
      </c>
      <c r="J6392" s="50">
        <f>HOUR(tbl_raw_data[[#This Row],[time_taken]])*60+MINUTE(tbl_raw_data[[#This Row],[time_taken]])+SECOND(tbl_raw_data[[#This Row],[time_taken]])/60</f>
        <v>6.166666666666667</v>
      </c>
      <c r="K6392" s="54">
        <f>DATE(YEAR(tbl_raw_data[[#This Row],[Date Actioned]]), MONTH(tbl_raw_data[[#This Row],[Date Actioned]]), DAY(tbl_raw_data[[#This Row],[Date Actioned]]))</f>
        <v>45168</v>
      </c>
      <c r="L6392" s="55" t="str">
        <f>UPPER(TEXT(tbl_raw_data[[#This Row],[Updated_date]],"MMMM"))</f>
        <v>AUGUST</v>
      </c>
      <c r="M6392" s="55" t="str">
        <f>UPPER("Week "&amp;IF(ROUNDUP(DAY(tbl_raw_data[[#This Row],[Updated_date]])/7,0)=5,4,ROUNDUP(DAY(tbl_raw_data[[#This Row],[Updated_date]])/7,0)))</f>
        <v>WEEK 4</v>
      </c>
      <c r="N6392" s="57" t="str">
        <f>UPPER(VLOOKUP(tbl_raw_data[[#This Row],[Analyst]],[1]setting!$A$1:$B$15,2,0))</f>
        <v>NAVED</v>
      </c>
      <c r="O6392" s="57" t="str">
        <f>UPPER(tbl_raw_data[[#This Row],[Outcome]])</f>
        <v>DECLINE</v>
      </c>
      <c r="P6392" s="57" t="str">
        <f>UPPER(tbl_raw_data[[#This Row],[Queue Name]])</f>
        <v>CONSUMER EXISTING</v>
      </c>
      <c r="Q6392" s="57" t="str">
        <f>IF(tbl_raw_data[[#This Row],[time_taken_in_mins]]&lt;=20,"SLA_MET","SLA_NOT_MET")</f>
        <v>SLA_MET</v>
      </c>
    </row>
    <row r="6393" spans="1:17" ht="15" customHeight="1" x14ac:dyDescent="0.25">
      <c r="A6393" s="17" t="s">
        <v>996</v>
      </c>
      <c r="B6393" s="18">
        <v>45168.788460648146</v>
      </c>
      <c r="C6393" s="19">
        <v>45168.792129629626</v>
      </c>
      <c r="D6393" s="20" t="s">
        <v>29</v>
      </c>
      <c r="E6393" s="21" t="s">
        <v>41</v>
      </c>
      <c r="F6393" s="20" t="s">
        <v>10</v>
      </c>
      <c r="G6393" s="105"/>
      <c r="H639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393" s="48">
        <f>tbl_raw_data[[#This Row],[Date Actioned]]-tbl_raw_data[[#This Row],[Date Tagged]]</f>
        <v>3.6689814805868082E-3</v>
      </c>
      <c r="J6393" s="50">
        <f>HOUR(tbl_raw_data[[#This Row],[time_taken]])*60+MINUTE(tbl_raw_data[[#This Row],[time_taken]])+SECOND(tbl_raw_data[[#This Row],[time_taken]])/60</f>
        <v>5.2833333333333332</v>
      </c>
      <c r="K6393" s="54">
        <f>DATE(YEAR(tbl_raw_data[[#This Row],[Date Actioned]]), MONTH(tbl_raw_data[[#This Row],[Date Actioned]]), DAY(tbl_raw_data[[#This Row],[Date Actioned]]))</f>
        <v>45168</v>
      </c>
      <c r="L6393" s="55" t="str">
        <f>UPPER(TEXT(tbl_raw_data[[#This Row],[Updated_date]],"MMMM"))</f>
        <v>AUGUST</v>
      </c>
      <c r="M6393" s="55" t="str">
        <f>UPPER("Week "&amp;IF(ROUNDUP(DAY(tbl_raw_data[[#This Row],[Updated_date]])/7,0)=5,4,ROUNDUP(DAY(tbl_raw_data[[#This Row],[Updated_date]])/7,0)))</f>
        <v>WEEK 4</v>
      </c>
      <c r="N6393" s="57" t="str">
        <f>UPPER(VLOOKUP(tbl_raw_data[[#This Row],[Analyst]],[1]setting!$A$1:$B$15,2,0))</f>
        <v>SAM</v>
      </c>
      <c r="O6393" s="57" t="str">
        <f>UPPER(tbl_raw_data[[#This Row],[Outcome]])</f>
        <v>APPROVE</v>
      </c>
      <c r="P6393" s="57" t="str">
        <f>UPPER(tbl_raw_data[[#This Row],[Queue Name]])</f>
        <v>CONSUMER POST BUREAU</v>
      </c>
      <c r="Q6393" s="57" t="str">
        <f>IF(tbl_raw_data[[#This Row],[time_taken_in_mins]]&lt;=20,"SLA_MET","SLA_NOT_MET")</f>
        <v>SLA_MET</v>
      </c>
    </row>
    <row r="6394" spans="1:17" ht="15" customHeight="1" x14ac:dyDescent="0.25">
      <c r="A6394" s="17" t="s">
        <v>1009</v>
      </c>
      <c r="B6394" s="18">
        <v>45168.795717592591</v>
      </c>
      <c r="C6394" s="19">
        <v>45168.799409722225</v>
      </c>
      <c r="D6394" s="20" t="s">
        <v>13</v>
      </c>
      <c r="E6394" s="21" t="s">
        <v>41</v>
      </c>
      <c r="F6394" s="20" t="s">
        <v>109</v>
      </c>
      <c r="G6394" s="105" t="s">
        <v>67</v>
      </c>
      <c r="H639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4" s="48">
        <f>tbl_raw_data[[#This Row],[Date Actioned]]-tbl_raw_data[[#This Row],[Date Tagged]]</f>
        <v>3.6921296341461129E-3</v>
      </c>
      <c r="J6394" s="50">
        <f>HOUR(tbl_raw_data[[#This Row],[time_taken]])*60+MINUTE(tbl_raw_data[[#This Row],[time_taken]])+SECOND(tbl_raw_data[[#This Row],[time_taken]])/60</f>
        <v>5.3166666666666664</v>
      </c>
      <c r="K6394" s="54">
        <f>DATE(YEAR(tbl_raw_data[[#This Row],[Date Actioned]]), MONTH(tbl_raw_data[[#This Row],[Date Actioned]]), DAY(tbl_raw_data[[#This Row],[Date Actioned]]))</f>
        <v>45168</v>
      </c>
      <c r="L6394" s="55" t="str">
        <f>UPPER(TEXT(tbl_raw_data[[#This Row],[Updated_date]],"MMMM"))</f>
        <v>AUGUST</v>
      </c>
      <c r="M6394" s="55" t="str">
        <f>UPPER("Week "&amp;IF(ROUNDUP(DAY(tbl_raw_data[[#This Row],[Updated_date]])/7,0)=5,4,ROUNDUP(DAY(tbl_raw_data[[#This Row],[Updated_date]])/7,0)))</f>
        <v>WEEK 4</v>
      </c>
      <c r="N6394" s="57" t="str">
        <f>UPPER(VLOOKUP(tbl_raw_data[[#This Row],[Analyst]],[1]setting!$A$1:$B$15,2,0))</f>
        <v>NAVED</v>
      </c>
      <c r="O6394" s="57" t="str">
        <f>UPPER(tbl_raw_data[[#This Row],[Outcome]])</f>
        <v>APPROVE</v>
      </c>
      <c r="P6394" s="57" t="str">
        <f>UPPER(tbl_raw_data[[#This Row],[Queue Name]])</f>
        <v>CONSUMER POST BUREAU</v>
      </c>
      <c r="Q6394" s="57" t="str">
        <f>IF(tbl_raw_data[[#This Row],[time_taken_in_mins]]&lt;=20,"SLA_MET","SLA_NOT_MET")</f>
        <v>SLA_MET</v>
      </c>
    </row>
    <row r="6395" spans="1:17" ht="26.25" x14ac:dyDescent="0.25">
      <c r="A6395" s="17" t="s">
        <v>5700</v>
      </c>
      <c r="B6395" s="18">
        <v>45168.796041666668</v>
      </c>
      <c r="C6395" s="19">
        <v>45168.807164351849</v>
      </c>
      <c r="D6395" s="20" t="s">
        <v>8</v>
      </c>
      <c r="E6395" s="21" t="s">
        <v>28</v>
      </c>
      <c r="F6395" s="20" t="s">
        <v>42</v>
      </c>
      <c r="G6395" s="105" t="s">
        <v>5699</v>
      </c>
      <c r="H639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Incorrect Details</v>
      </c>
      <c r="I6395" s="48">
        <f>tbl_raw_data[[#This Row],[Date Actioned]]-tbl_raw_data[[#This Row],[Date Tagged]]</f>
        <v>1.1122685180453118E-2</v>
      </c>
      <c r="J6395" s="50">
        <f>HOUR(tbl_raw_data[[#This Row],[time_taken]])*60+MINUTE(tbl_raw_data[[#This Row],[time_taken]])+SECOND(tbl_raw_data[[#This Row],[time_taken]])/60</f>
        <v>16.016666666666666</v>
      </c>
      <c r="K6395" s="54">
        <f>DATE(YEAR(tbl_raw_data[[#This Row],[Date Actioned]]), MONTH(tbl_raw_data[[#This Row],[Date Actioned]]), DAY(tbl_raw_data[[#This Row],[Date Actioned]]))</f>
        <v>45168</v>
      </c>
      <c r="L6395" s="55" t="str">
        <f>UPPER(TEXT(tbl_raw_data[[#This Row],[Updated_date]],"MMMM"))</f>
        <v>AUGUST</v>
      </c>
      <c r="M6395" s="55" t="str">
        <f>UPPER("Week "&amp;IF(ROUNDUP(DAY(tbl_raw_data[[#This Row],[Updated_date]])/7,0)=5,4,ROUNDUP(DAY(tbl_raw_data[[#This Row],[Updated_date]])/7,0)))</f>
        <v>WEEK 4</v>
      </c>
      <c r="N6395" s="57" t="str">
        <f>UPPER(VLOOKUP(tbl_raw_data[[#This Row],[Analyst]],[1]setting!$A$1:$B$15,2,0))</f>
        <v>NITESH</v>
      </c>
      <c r="O6395" s="57" t="str">
        <f>UPPER(tbl_raw_data[[#This Row],[Outcome]])</f>
        <v>WITHDRAW</v>
      </c>
      <c r="P6395" s="57" t="str">
        <f>UPPER(tbl_raw_data[[#This Row],[Queue Name]])</f>
        <v>CONSUMER EXISTING</v>
      </c>
      <c r="Q6395" s="57" t="str">
        <f>IF(tbl_raw_data[[#This Row],[time_taken_in_mins]]&lt;=20,"SLA_MET","SLA_NOT_MET")</f>
        <v>SLA_MET</v>
      </c>
    </row>
    <row r="6396" spans="1:17" ht="15" customHeight="1" x14ac:dyDescent="0.25">
      <c r="A6396" s="17" t="s">
        <v>5327</v>
      </c>
      <c r="B6396" s="18">
        <v>45168.796469907407</v>
      </c>
      <c r="C6396" s="19">
        <v>45168.80672453704</v>
      </c>
      <c r="D6396" s="20" t="s">
        <v>13</v>
      </c>
      <c r="E6396" s="21" t="s">
        <v>28</v>
      </c>
      <c r="F6396" s="20" t="s">
        <v>455</v>
      </c>
      <c r="G6396" s="105" t="s">
        <v>67</v>
      </c>
      <c r="H639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6" s="48">
        <f>tbl_raw_data[[#This Row],[Date Actioned]]-tbl_raw_data[[#This Row],[Date Tagged]]</f>
        <v>1.025462963298196E-2</v>
      </c>
      <c r="J6396" s="50">
        <f>HOUR(tbl_raw_data[[#This Row],[time_taken]])*60+MINUTE(tbl_raw_data[[#This Row],[time_taken]])+SECOND(tbl_raw_data[[#This Row],[time_taken]])/60</f>
        <v>14.766666666666667</v>
      </c>
      <c r="K6396" s="54">
        <f>DATE(YEAR(tbl_raw_data[[#This Row],[Date Actioned]]), MONTH(tbl_raw_data[[#This Row],[Date Actioned]]), DAY(tbl_raw_data[[#This Row],[Date Actioned]]))</f>
        <v>45168</v>
      </c>
      <c r="L6396" s="55" t="str">
        <f>UPPER(TEXT(tbl_raw_data[[#This Row],[Updated_date]],"MMMM"))</f>
        <v>AUGUST</v>
      </c>
      <c r="M6396" s="55" t="str">
        <f>UPPER("Week "&amp;IF(ROUNDUP(DAY(tbl_raw_data[[#This Row],[Updated_date]])/7,0)=5,4,ROUNDUP(DAY(tbl_raw_data[[#This Row],[Updated_date]])/7,0)))</f>
        <v>WEEK 4</v>
      </c>
      <c r="N6396" s="57" t="str">
        <f>UPPER(VLOOKUP(tbl_raw_data[[#This Row],[Analyst]],[1]setting!$A$1:$B$15,2,0))</f>
        <v>ROHAN</v>
      </c>
      <c r="O6396" s="57" t="str">
        <f>UPPER(tbl_raw_data[[#This Row],[Outcome]])</f>
        <v>APPROVE</v>
      </c>
      <c r="P6396" s="57" t="str">
        <f>UPPER(tbl_raw_data[[#This Row],[Queue Name]])</f>
        <v>CONSUMER EXISTING</v>
      </c>
      <c r="Q6396" s="57" t="str">
        <f>IF(tbl_raw_data[[#This Row],[time_taken_in_mins]]&lt;=20,"SLA_MET","SLA_NOT_MET")</f>
        <v>SLA_MET</v>
      </c>
    </row>
    <row r="6397" spans="1:17" ht="15" customHeight="1" x14ac:dyDescent="0.25">
      <c r="A6397" s="17" t="s">
        <v>6705</v>
      </c>
      <c r="B6397" s="18">
        <v>45168.79928240741</v>
      </c>
      <c r="C6397" s="19">
        <v>45168.81417824074</v>
      </c>
      <c r="D6397" s="20" t="s">
        <v>8</v>
      </c>
      <c r="E6397" s="21" t="s">
        <v>41</v>
      </c>
      <c r="F6397" s="20" t="s">
        <v>42</v>
      </c>
      <c r="G6397" s="105" t="s">
        <v>6704</v>
      </c>
      <c r="H639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Duplicate Application</v>
      </c>
      <c r="I6397" s="48">
        <f>tbl_raw_data[[#This Row],[Date Actioned]]-tbl_raw_data[[#This Row],[Date Tagged]]</f>
        <v>1.4895833330228925E-2</v>
      </c>
      <c r="J6397" s="50">
        <f>HOUR(tbl_raw_data[[#This Row],[time_taken]])*60+MINUTE(tbl_raw_data[[#This Row],[time_taken]])+SECOND(tbl_raw_data[[#This Row],[time_taken]])/60</f>
        <v>21.45</v>
      </c>
      <c r="K6397" s="54">
        <f>DATE(YEAR(tbl_raw_data[[#This Row],[Date Actioned]]), MONTH(tbl_raw_data[[#This Row],[Date Actioned]]), DAY(tbl_raw_data[[#This Row],[Date Actioned]]))</f>
        <v>45168</v>
      </c>
      <c r="L6397" s="55" t="str">
        <f>UPPER(TEXT(tbl_raw_data[[#This Row],[Updated_date]],"MMMM"))</f>
        <v>AUGUST</v>
      </c>
      <c r="M6397" s="55" t="str">
        <f>UPPER("Week "&amp;IF(ROUNDUP(DAY(tbl_raw_data[[#This Row],[Updated_date]])/7,0)=5,4,ROUNDUP(DAY(tbl_raw_data[[#This Row],[Updated_date]])/7,0)))</f>
        <v>WEEK 4</v>
      </c>
      <c r="N6397" s="57" t="str">
        <f>UPPER(VLOOKUP(tbl_raw_data[[#This Row],[Analyst]],[1]setting!$A$1:$B$15,2,0))</f>
        <v>NITESH</v>
      </c>
      <c r="O6397" s="57" t="str">
        <f>UPPER(tbl_raw_data[[#This Row],[Outcome]])</f>
        <v>WITHDRAW</v>
      </c>
      <c r="P6397" s="57" t="str">
        <f>UPPER(tbl_raw_data[[#This Row],[Queue Name]])</f>
        <v>CONSUMER POST BUREAU</v>
      </c>
      <c r="Q6397" s="57" t="str">
        <f>IF(tbl_raw_data[[#This Row],[time_taken_in_mins]]&lt;=20,"SLA_MET","SLA_NOT_MET")</f>
        <v>SLA_NOT_MET</v>
      </c>
    </row>
    <row r="6398" spans="1:17" ht="26.25" x14ac:dyDescent="0.25">
      <c r="A6398" s="17" t="s">
        <v>6557</v>
      </c>
      <c r="B6398" s="18">
        <v>45168.800636574073</v>
      </c>
      <c r="C6398" s="19">
        <v>45168.814756944441</v>
      </c>
      <c r="D6398" s="20" t="s">
        <v>8</v>
      </c>
      <c r="E6398" s="21" t="s">
        <v>28</v>
      </c>
      <c r="F6398" s="20" t="s">
        <v>455</v>
      </c>
      <c r="G6398" s="105" t="s">
        <v>6556</v>
      </c>
      <c r="H639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398" s="48">
        <f>tbl_raw_data[[#This Row],[Date Actioned]]-tbl_raw_data[[#This Row],[Date Tagged]]</f>
        <v>1.4120370367891155E-2</v>
      </c>
      <c r="J6398" s="50">
        <f>HOUR(tbl_raw_data[[#This Row],[time_taken]])*60+MINUTE(tbl_raw_data[[#This Row],[time_taken]])+SECOND(tbl_raw_data[[#This Row],[time_taken]])/60</f>
        <v>20.333333333333332</v>
      </c>
      <c r="K6398" s="54">
        <f>DATE(YEAR(tbl_raw_data[[#This Row],[Date Actioned]]), MONTH(tbl_raw_data[[#This Row],[Date Actioned]]), DAY(tbl_raw_data[[#This Row],[Date Actioned]]))</f>
        <v>45168</v>
      </c>
      <c r="L6398" s="55" t="str">
        <f>UPPER(TEXT(tbl_raw_data[[#This Row],[Updated_date]],"MMMM"))</f>
        <v>AUGUST</v>
      </c>
      <c r="M6398" s="55" t="str">
        <f>UPPER("Week "&amp;IF(ROUNDUP(DAY(tbl_raw_data[[#This Row],[Updated_date]])/7,0)=5,4,ROUNDUP(DAY(tbl_raw_data[[#This Row],[Updated_date]])/7,0)))</f>
        <v>WEEK 4</v>
      </c>
      <c r="N6398" s="57" t="str">
        <f>UPPER(VLOOKUP(tbl_raw_data[[#This Row],[Analyst]],[1]setting!$A$1:$B$15,2,0))</f>
        <v>ROHAN</v>
      </c>
      <c r="O6398" s="57" t="str">
        <f>UPPER(tbl_raw_data[[#This Row],[Outcome]])</f>
        <v>WITHDRAW</v>
      </c>
      <c r="P6398" s="57" t="str">
        <f>UPPER(tbl_raw_data[[#This Row],[Queue Name]])</f>
        <v>CONSUMER EXISTING</v>
      </c>
      <c r="Q6398" s="57" t="str">
        <f>IF(tbl_raw_data[[#This Row],[time_taken_in_mins]]&lt;=20,"SLA_MET","SLA_NOT_MET")</f>
        <v>SLA_NOT_MET</v>
      </c>
    </row>
    <row r="6399" spans="1:17" ht="15" customHeight="1" x14ac:dyDescent="0.25">
      <c r="A6399" s="17" t="s">
        <v>4819</v>
      </c>
      <c r="B6399" s="18">
        <v>45168.802939814814</v>
      </c>
      <c r="C6399" s="19">
        <v>45168.812037037038</v>
      </c>
      <c r="D6399" s="20" t="s">
        <v>13</v>
      </c>
      <c r="E6399" s="21" t="s">
        <v>28</v>
      </c>
      <c r="F6399" s="20" t="s">
        <v>10</v>
      </c>
      <c r="G6399" s="105" t="s">
        <v>29</v>
      </c>
      <c r="H639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399" s="48">
        <f>tbl_raw_data[[#This Row],[Date Actioned]]-tbl_raw_data[[#This Row],[Date Tagged]]</f>
        <v>9.0972222242271528E-3</v>
      </c>
      <c r="J6399" s="50">
        <f>HOUR(tbl_raw_data[[#This Row],[time_taken]])*60+MINUTE(tbl_raw_data[[#This Row],[time_taken]])+SECOND(tbl_raw_data[[#This Row],[time_taken]])/60</f>
        <v>13.1</v>
      </c>
      <c r="K6399" s="54">
        <f>DATE(YEAR(tbl_raw_data[[#This Row],[Date Actioned]]), MONTH(tbl_raw_data[[#This Row],[Date Actioned]]), DAY(tbl_raw_data[[#This Row],[Date Actioned]]))</f>
        <v>45168</v>
      </c>
      <c r="L6399" s="55" t="str">
        <f>UPPER(TEXT(tbl_raw_data[[#This Row],[Updated_date]],"MMMM"))</f>
        <v>AUGUST</v>
      </c>
      <c r="M6399" s="55" t="str">
        <f>UPPER("Week "&amp;IF(ROUNDUP(DAY(tbl_raw_data[[#This Row],[Updated_date]])/7,0)=5,4,ROUNDUP(DAY(tbl_raw_data[[#This Row],[Updated_date]])/7,0)))</f>
        <v>WEEK 4</v>
      </c>
      <c r="N6399" s="57" t="str">
        <f>UPPER(VLOOKUP(tbl_raw_data[[#This Row],[Analyst]],[1]setting!$A$1:$B$15,2,0))</f>
        <v>SAM</v>
      </c>
      <c r="O6399" s="57" t="str">
        <f>UPPER(tbl_raw_data[[#This Row],[Outcome]])</f>
        <v>APPROVE</v>
      </c>
      <c r="P6399" s="57" t="str">
        <f>UPPER(tbl_raw_data[[#This Row],[Queue Name]])</f>
        <v>CONSUMER EXISTING</v>
      </c>
      <c r="Q6399" s="57" t="str">
        <f>IF(tbl_raw_data[[#This Row],[time_taken_in_mins]]&lt;=20,"SLA_MET","SLA_NOT_MET")</f>
        <v>SLA_MET</v>
      </c>
    </row>
    <row r="6400" spans="1:17" ht="15" customHeight="1" x14ac:dyDescent="0.25">
      <c r="A6400" s="17" t="s">
        <v>5322</v>
      </c>
      <c r="B6400" s="18">
        <v>45168.8044212963</v>
      </c>
      <c r="C6400" s="19">
        <v>45168.814664351848</v>
      </c>
      <c r="D6400" s="20" t="s">
        <v>8</v>
      </c>
      <c r="E6400" s="21" t="s">
        <v>41</v>
      </c>
      <c r="F6400" s="20" t="s">
        <v>168</v>
      </c>
      <c r="G6400" s="105" t="s">
        <v>5321</v>
      </c>
      <c r="H640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0" s="48">
        <f>tbl_raw_data[[#This Row],[Date Actioned]]-tbl_raw_data[[#This Row],[Date Tagged]]</f>
        <v>1.024305554892635E-2</v>
      </c>
      <c r="J6400" s="50">
        <f>HOUR(tbl_raw_data[[#This Row],[time_taken]])*60+MINUTE(tbl_raw_data[[#This Row],[time_taken]])+SECOND(tbl_raw_data[[#This Row],[time_taken]])/60</f>
        <v>14.75</v>
      </c>
      <c r="K6400" s="54">
        <f>DATE(YEAR(tbl_raw_data[[#This Row],[Date Actioned]]), MONTH(tbl_raw_data[[#This Row],[Date Actioned]]), DAY(tbl_raw_data[[#This Row],[Date Actioned]]))</f>
        <v>45168</v>
      </c>
      <c r="L6400" s="55" t="str">
        <f>UPPER(TEXT(tbl_raw_data[[#This Row],[Updated_date]],"MMMM"))</f>
        <v>AUGUST</v>
      </c>
      <c r="M6400" s="55" t="str">
        <f>UPPER("Week "&amp;IF(ROUNDUP(DAY(tbl_raw_data[[#This Row],[Updated_date]])/7,0)=5,4,ROUNDUP(DAY(tbl_raw_data[[#This Row],[Updated_date]])/7,0)))</f>
        <v>WEEK 4</v>
      </c>
      <c r="N6400" s="57" t="str">
        <f>UPPER(VLOOKUP(tbl_raw_data[[#This Row],[Analyst]],[1]setting!$A$1:$B$15,2,0))</f>
        <v>MERCEDES</v>
      </c>
      <c r="O6400" s="57" t="str">
        <f>UPPER(tbl_raw_data[[#This Row],[Outcome]])</f>
        <v>WITHDRAW</v>
      </c>
      <c r="P6400" s="57" t="str">
        <f>UPPER(tbl_raw_data[[#This Row],[Queue Name]])</f>
        <v>CONSUMER POST BUREAU</v>
      </c>
      <c r="Q6400" s="57" t="str">
        <f>IF(tbl_raw_data[[#This Row],[time_taken_in_mins]]&lt;=20,"SLA_MET","SLA_NOT_MET")</f>
        <v>SLA_MET</v>
      </c>
    </row>
    <row r="6401" spans="1:17" ht="26.25" x14ac:dyDescent="0.25">
      <c r="A6401" s="17" t="s">
        <v>2735</v>
      </c>
      <c r="B6401" s="18">
        <v>45168.808148148149</v>
      </c>
      <c r="C6401" s="19">
        <v>45168.814131944448</v>
      </c>
      <c r="D6401" s="20" t="s">
        <v>8</v>
      </c>
      <c r="E6401" s="21" t="s">
        <v>28</v>
      </c>
      <c r="F6401" s="20" t="s">
        <v>109</v>
      </c>
      <c r="G6401" s="105" t="s">
        <v>2734</v>
      </c>
      <c r="H640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Overdue Bill</v>
      </c>
      <c r="I6401" s="48">
        <f>tbl_raw_data[[#This Row],[Date Actioned]]-tbl_raw_data[[#This Row],[Date Tagged]]</f>
        <v>5.9837962980964221E-3</v>
      </c>
      <c r="J6401" s="50">
        <f>HOUR(tbl_raw_data[[#This Row],[time_taken]])*60+MINUTE(tbl_raw_data[[#This Row],[time_taken]])+SECOND(tbl_raw_data[[#This Row],[time_taken]])/60</f>
        <v>8.6166666666666671</v>
      </c>
      <c r="K6401" s="54">
        <f>DATE(YEAR(tbl_raw_data[[#This Row],[Date Actioned]]), MONTH(tbl_raw_data[[#This Row],[Date Actioned]]), DAY(tbl_raw_data[[#This Row],[Date Actioned]]))</f>
        <v>45168</v>
      </c>
      <c r="L6401" s="55" t="str">
        <f>UPPER(TEXT(tbl_raw_data[[#This Row],[Updated_date]],"MMMM"))</f>
        <v>AUGUST</v>
      </c>
      <c r="M6401" s="55" t="str">
        <f>UPPER("Week "&amp;IF(ROUNDUP(DAY(tbl_raw_data[[#This Row],[Updated_date]])/7,0)=5,4,ROUNDUP(DAY(tbl_raw_data[[#This Row],[Updated_date]])/7,0)))</f>
        <v>WEEK 4</v>
      </c>
      <c r="N6401" s="57" t="str">
        <f>UPPER(VLOOKUP(tbl_raw_data[[#This Row],[Analyst]],[1]setting!$A$1:$B$15,2,0))</f>
        <v>NAVED</v>
      </c>
      <c r="O6401" s="57" t="str">
        <f>UPPER(tbl_raw_data[[#This Row],[Outcome]])</f>
        <v>WITHDRAW</v>
      </c>
      <c r="P6401" s="57" t="str">
        <f>UPPER(tbl_raw_data[[#This Row],[Queue Name]])</f>
        <v>CONSUMER EXISTING</v>
      </c>
      <c r="Q6401" s="57" t="str">
        <f>IF(tbl_raw_data[[#This Row],[time_taken_in_mins]]&lt;=20,"SLA_MET","SLA_NOT_MET")</f>
        <v>SLA_MET</v>
      </c>
    </row>
    <row r="6402" spans="1:17" ht="15" customHeight="1" x14ac:dyDescent="0.25">
      <c r="A6402" s="17" t="s">
        <v>2916</v>
      </c>
      <c r="B6402" s="18">
        <v>45168.810682870368</v>
      </c>
      <c r="C6402" s="19">
        <v>45168.816932870373</v>
      </c>
      <c r="D6402" s="20" t="s">
        <v>13</v>
      </c>
      <c r="E6402" s="21" t="s">
        <v>28</v>
      </c>
      <c r="F6402" s="20" t="s">
        <v>10</v>
      </c>
      <c r="G6402" s="105" t="s">
        <v>29</v>
      </c>
      <c r="H640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2" s="48">
        <f>tbl_raw_data[[#This Row],[Date Actioned]]-tbl_raw_data[[#This Row],[Date Tagged]]</f>
        <v>6.2500000058207661E-3</v>
      </c>
      <c r="J6402" s="50">
        <f>HOUR(tbl_raw_data[[#This Row],[time_taken]])*60+MINUTE(tbl_raw_data[[#This Row],[time_taken]])+SECOND(tbl_raw_data[[#This Row],[time_taken]])/60</f>
        <v>9</v>
      </c>
      <c r="K6402" s="54">
        <f>DATE(YEAR(tbl_raw_data[[#This Row],[Date Actioned]]), MONTH(tbl_raw_data[[#This Row],[Date Actioned]]), DAY(tbl_raw_data[[#This Row],[Date Actioned]]))</f>
        <v>45168</v>
      </c>
      <c r="L6402" s="55" t="str">
        <f>UPPER(TEXT(tbl_raw_data[[#This Row],[Updated_date]],"MMMM"))</f>
        <v>AUGUST</v>
      </c>
      <c r="M6402" s="55" t="str">
        <f>UPPER("Week "&amp;IF(ROUNDUP(DAY(tbl_raw_data[[#This Row],[Updated_date]])/7,0)=5,4,ROUNDUP(DAY(tbl_raw_data[[#This Row],[Updated_date]])/7,0)))</f>
        <v>WEEK 4</v>
      </c>
      <c r="N6402" s="57" t="str">
        <f>UPPER(VLOOKUP(tbl_raw_data[[#This Row],[Analyst]],[1]setting!$A$1:$B$15,2,0))</f>
        <v>SAM</v>
      </c>
      <c r="O6402" s="57" t="str">
        <f>UPPER(tbl_raw_data[[#This Row],[Outcome]])</f>
        <v>APPROVE</v>
      </c>
      <c r="P6402" s="57" t="str">
        <f>UPPER(tbl_raw_data[[#This Row],[Queue Name]])</f>
        <v>CONSUMER EXISTING</v>
      </c>
      <c r="Q6402" s="57" t="str">
        <f>IF(tbl_raw_data[[#This Row],[time_taken_in_mins]]&lt;=20,"SLA_MET","SLA_NOT_MET")</f>
        <v>SLA_MET</v>
      </c>
    </row>
    <row r="6403" spans="1:17" ht="15" customHeight="1" x14ac:dyDescent="0.25">
      <c r="A6403" s="17" t="s">
        <v>1673</v>
      </c>
      <c r="B6403" s="18">
        <v>45168.814768518518</v>
      </c>
      <c r="C6403" s="19">
        <v>45168.819409722222</v>
      </c>
      <c r="D6403" s="20" t="s">
        <v>29</v>
      </c>
      <c r="E6403" s="21" t="s">
        <v>28</v>
      </c>
      <c r="F6403" s="20" t="s">
        <v>168</v>
      </c>
      <c r="G6403" s="105"/>
      <c r="H640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03" s="48">
        <f>tbl_raw_data[[#This Row],[Date Actioned]]-tbl_raw_data[[#This Row],[Date Tagged]]</f>
        <v>4.6412037045229226E-3</v>
      </c>
      <c r="J6403" s="50">
        <f>HOUR(tbl_raw_data[[#This Row],[time_taken]])*60+MINUTE(tbl_raw_data[[#This Row],[time_taken]])+SECOND(tbl_raw_data[[#This Row],[time_taken]])/60</f>
        <v>6.6833333333333336</v>
      </c>
      <c r="K6403" s="54">
        <f>DATE(YEAR(tbl_raw_data[[#This Row],[Date Actioned]]), MONTH(tbl_raw_data[[#This Row],[Date Actioned]]), DAY(tbl_raw_data[[#This Row],[Date Actioned]]))</f>
        <v>45168</v>
      </c>
      <c r="L6403" s="55" t="str">
        <f>UPPER(TEXT(tbl_raw_data[[#This Row],[Updated_date]],"MMMM"))</f>
        <v>AUGUST</v>
      </c>
      <c r="M6403" s="55" t="str">
        <f>UPPER("Week "&amp;IF(ROUNDUP(DAY(tbl_raw_data[[#This Row],[Updated_date]])/7,0)=5,4,ROUNDUP(DAY(tbl_raw_data[[#This Row],[Updated_date]])/7,0)))</f>
        <v>WEEK 4</v>
      </c>
      <c r="N6403" s="57" t="str">
        <f>UPPER(VLOOKUP(tbl_raw_data[[#This Row],[Analyst]],[1]setting!$A$1:$B$15,2,0))</f>
        <v>MERCEDES</v>
      </c>
      <c r="O6403" s="57" t="str">
        <f>UPPER(tbl_raw_data[[#This Row],[Outcome]])</f>
        <v>APPROVE</v>
      </c>
      <c r="P6403" s="57" t="str">
        <f>UPPER(tbl_raw_data[[#This Row],[Queue Name]])</f>
        <v>CONSUMER EXISTING</v>
      </c>
      <c r="Q6403" s="57" t="str">
        <f>IF(tbl_raw_data[[#This Row],[time_taken_in_mins]]&lt;=20,"SLA_MET","SLA_NOT_MET")</f>
        <v>SLA_MET</v>
      </c>
    </row>
    <row r="6404" spans="1:17" ht="15" customHeight="1" x14ac:dyDescent="0.25">
      <c r="A6404" s="17" t="s">
        <v>3806</v>
      </c>
      <c r="B6404" s="18">
        <v>45168.816157407404</v>
      </c>
      <c r="C6404" s="19">
        <v>45168.823611111111</v>
      </c>
      <c r="D6404" s="20" t="s">
        <v>13</v>
      </c>
      <c r="E6404" s="21" t="s">
        <v>28</v>
      </c>
      <c r="F6404" s="20" t="s">
        <v>109</v>
      </c>
      <c r="G6404" s="105" t="s">
        <v>29</v>
      </c>
      <c r="H640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4" s="48">
        <f>tbl_raw_data[[#This Row],[Date Actioned]]-tbl_raw_data[[#This Row],[Date Tagged]]</f>
        <v>7.4537037071422674E-3</v>
      </c>
      <c r="J6404" s="50">
        <f>HOUR(tbl_raw_data[[#This Row],[time_taken]])*60+MINUTE(tbl_raw_data[[#This Row],[time_taken]])+SECOND(tbl_raw_data[[#This Row],[time_taken]])/60</f>
        <v>10.733333333333333</v>
      </c>
      <c r="K6404" s="54">
        <f>DATE(YEAR(tbl_raw_data[[#This Row],[Date Actioned]]), MONTH(tbl_raw_data[[#This Row],[Date Actioned]]), DAY(tbl_raw_data[[#This Row],[Date Actioned]]))</f>
        <v>45168</v>
      </c>
      <c r="L6404" s="55" t="str">
        <f>UPPER(TEXT(tbl_raw_data[[#This Row],[Updated_date]],"MMMM"))</f>
        <v>AUGUST</v>
      </c>
      <c r="M6404" s="55" t="str">
        <f>UPPER("Week "&amp;IF(ROUNDUP(DAY(tbl_raw_data[[#This Row],[Updated_date]])/7,0)=5,4,ROUNDUP(DAY(tbl_raw_data[[#This Row],[Updated_date]])/7,0)))</f>
        <v>WEEK 4</v>
      </c>
      <c r="N6404" s="57" t="str">
        <f>UPPER(VLOOKUP(tbl_raw_data[[#This Row],[Analyst]],[1]setting!$A$1:$B$15,2,0))</f>
        <v>NAVED</v>
      </c>
      <c r="O6404" s="57" t="str">
        <f>UPPER(tbl_raw_data[[#This Row],[Outcome]])</f>
        <v>APPROVE</v>
      </c>
      <c r="P6404" s="57" t="str">
        <f>UPPER(tbl_raw_data[[#This Row],[Queue Name]])</f>
        <v>CONSUMER EXISTING</v>
      </c>
      <c r="Q6404" s="57" t="str">
        <f>IF(tbl_raw_data[[#This Row],[time_taken_in_mins]]&lt;=20,"SLA_MET","SLA_NOT_MET")</f>
        <v>SLA_MET</v>
      </c>
    </row>
    <row r="6405" spans="1:17" ht="15" customHeight="1" x14ac:dyDescent="0.25">
      <c r="A6405" s="17" t="s">
        <v>187</v>
      </c>
      <c r="B6405" s="18">
        <v>45168.816805555558</v>
      </c>
      <c r="C6405" s="19">
        <v>45168.818657407406</v>
      </c>
      <c r="D6405" s="20" t="s">
        <v>8</v>
      </c>
      <c r="E6405" s="21" t="s">
        <v>9</v>
      </c>
      <c r="F6405" s="20" t="s">
        <v>10</v>
      </c>
      <c r="G6405" s="105" t="s">
        <v>186</v>
      </c>
      <c r="H640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05" s="48">
        <f>tbl_raw_data[[#This Row],[Date Actioned]]-tbl_raw_data[[#This Row],[Date Tagged]]</f>
        <v>1.8518518481869251E-3</v>
      </c>
      <c r="J6405" s="50">
        <f>HOUR(tbl_raw_data[[#This Row],[time_taken]])*60+MINUTE(tbl_raw_data[[#This Row],[time_taken]])+SECOND(tbl_raw_data[[#This Row],[time_taken]])/60</f>
        <v>2.6666666666666665</v>
      </c>
      <c r="K6405" s="54">
        <f>DATE(YEAR(tbl_raw_data[[#This Row],[Date Actioned]]), MONTH(tbl_raw_data[[#This Row],[Date Actioned]]), DAY(tbl_raw_data[[#This Row],[Date Actioned]]))</f>
        <v>45168</v>
      </c>
      <c r="L6405" s="55" t="str">
        <f>UPPER(TEXT(tbl_raw_data[[#This Row],[Updated_date]],"MMMM"))</f>
        <v>AUGUST</v>
      </c>
      <c r="M6405" s="55" t="str">
        <f>UPPER("Week "&amp;IF(ROUNDUP(DAY(tbl_raw_data[[#This Row],[Updated_date]])/7,0)=5,4,ROUNDUP(DAY(tbl_raw_data[[#This Row],[Updated_date]])/7,0)))</f>
        <v>WEEK 4</v>
      </c>
      <c r="N6405" s="57" t="str">
        <f>UPPER(VLOOKUP(tbl_raw_data[[#This Row],[Analyst]],[1]setting!$A$1:$B$15,2,0))</f>
        <v>SAM</v>
      </c>
      <c r="O6405" s="57" t="str">
        <f>UPPER(tbl_raw_data[[#This Row],[Outcome]])</f>
        <v>WITHDRAW</v>
      </c>
      <c r="P6405" s="57" t="str">
        <f>UPPER(tbl_raw_data[[#This Row],[Queue Name]])</f>
        <v>CONSUMER PRE BUREAU</v>
      </c>
      <c r="Q6405" s="57" t="str">
        <f>IF(tbl_raw_data[[#This Row],[time_taken_in_mins]]&lt;=20,"SLA_MET","SLA_NOT_MET")</f>
        <v>SLA_MET</v>
      </c>
    </row>
    <row r="6406" spans="1:17" ht="15" customHeight="1" x14ac:dyDescent="0.25">
      <c r="A6406" s="17" t="s">
        <v>2085</v>
      </c>
      <c r="B6406" s="18">
        <v>45168.82172453704</v>
      </c>
      <c r="C6406" s="19">
        <v>45168.826898148145</v>
      </c>
      <c r="D6406" s="20" t="s">
        <v>29</v>
      </c>
      <c r="E6406" s="21" t="s">
        <v>28</v>
      </c>
      <c r="F6406" s="20" t="s">
        <v>168</v>
      </c>
      <c r="G6406" s="105"/>
      <c r="H640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06" s="48">
        <f>tbl_raw_data[[#This Row],[Date Actioned]]-tbl_raw_data[[#This Row],[Date Tagged]]</f>
        <v>5.1736111054196954E-3</v>
      </c>
      <c r="J6406" s="50">
        <f>HOUR(tbl_raw_data[[#This Row],[time_taken]])*60+MINUTE(tbl_raw_data[[#This Row],[time_taken]])+SECOND(tbl_raw_data[[#This Row],[time_taken]])/60</f>
        <v>7.45</v>
      </c>
      <c r="K6406" s="54">
        <f>DATE(YEAR(tbl_raw_data[[#This Row],[Date Actioned]]), MONTH(tbl_raw_data[[#This Row],[Date Actioned]]), DAY(tbl_raw_data[[#This Row],[Date Actioned]]))</f>
        <v>45168</v>
      </c>
      <c r="L6406" s="55" t="str">
        <f>UPPER(TEXT(tbl_raw_data[[#This Row],[Updated_date]],"MMMM"))</f>
        <v>AUGUST</v>
      </c>
      <c r="M6406" s="55" t="str">
        <f>UPPER("Week "&amp;IF(ROUNDUP(DAY(tbl_raw_data[[#This Row],[Updated_date]])/7,0)=5,4,ROUNDUP(DAY(tbl_raw_data[[#This Row],[Updated_date]])/7,0)))</f>
        <v>WEEK 4</v>
      </c>
      <c r="N6406" s="57" t="str">
        <f>UPPER(VLOOKUP(tbl_raw_data[[#This Row],[Analyst]],[1]setting!$A$1:$B$15,2,0))</f>
        <v>MERCEDES</v>
      </c>
      <c r="O6406" s="57" t="str">
        <f>UPPER(tbl_raw_data[[#This Row],[Outcome]])</f>
        <v>APPROVE</v>
      </c>
      <c r="P6406" s="57" t="str">
        <f>UPPER(tbl_raw_data[[#This Row],[Queue Name]])</f>
        <v>CONSUMER EXISTING</v>
      </c>
      <c r="Q6406" s="57" t="str">
        <f>IF(tbl_raw_data[[#This Row],[time_taken_in_mins]]&lt;=20,"SLA_MET","SLA_NOT_MET")</f>
        <v>SLA_MET</v>
      </c>
    </row>
    <row r="6407" spans="1:17" ht="15" customHeight="1" x14ac:dyDescent="0.25">
      <c r="A6407" s="17" t="s">
        <v>3911</v>
      </c>
      <c r="B6407" s="18">
        <v>45168.82199074074</v>
      </c>
      <c r="C6407" s="19">
        <v>45168.829571759263</v>
      </c>
      <c r="D6407" s="20" t="s">
        <v>13</v>
      </c>
      <c r="E6407" s="21" t="s">
        <v>41</v>
      </c>
      <c r="F6407" s="20" t="s">
        <v>10</v>
      </c>
      <c r="G6407" s="105" t="s">
        <v>29</v>
      </c>
      <c r="H640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7" s="48">
        <f>tbl_raw_data[[#This Row],[Date Actioned]]-tbl_raw_data[[#This Row],[Date Tagged]]</f>
        <v>7.5810185226146132E-3</v>
      </c>
      <c r="J6407" s="50">
        <f>HOUR(tbl_raw_data[[#This Row],[time_taken]])*60+MINUTE(tbl_raw_data[[#This Row],[time_taken]])+SECOND(tbl_raw_data[[#This Row],[time_taken]])/60</f>
        <v>10.916666666666666</v>
      </c>
      <c r="K6407" s="54">
        <f>DATE(YEAR(tbl_raw_data[[#This Row],[Date Actioned]]), MONTH(tbl_raw_data[[#This Row],[Date Actioned]]), DAY(tbl_raw_data[[#This Row],[Date Actioned]]))</f>
        <v>45168</v>
      </c>
      <c r="L6407" s="55" t="str">
        <f>UPPER(TEXT(tbl_raw_data[[#This Row],[Updated_date]],"MMMM"))</f>
        <v>AUGUST</v>
      </c>
      <c r="M6407" s="55" t="str">
        <f>UPPER("Week "&amp;IF(ROUNDUP(DAY(tbl_raw_data[[#This Row],[Updated_date]])/7,0)=5,4,ROUNDUP(DAY(tbl_raw_data[[#This Row],[Updated_date]])/7,0)))</f>
        <v>WEEK 4</v>
      </c>
      <c r="N6407" s="57" t="str">
        <f>UPPER(VLOOKUP(tbl_raw_data[[#This Row],[Analyst]],[1]setting!$A$1:$B$15,2,0))</f>
        <v>SAM</v>
      </c>
      <c r="O6407" s="57" t="str">
        <f>UPPER(tbl_raw_data[[#This Row],[Outcome]])</f>
        <v>APPROVE</v>
      </c>
      <c r="P6407" s="57" t="str">
        <f>UPPER(tbl_raw_data[[#This Row],[Queue Name]])</f>
        <v>CONSUMER POST BUREAU</v>
      </c>
      <c r="Q6407" s="57" t="str">
        <f>IF(tbl_raw_data[[#This Row],[time_taken_in_mins]]&lt;=20,"SLA_MET","SLA_NOT_MET")</f>
        <v>SLA_MET</v>
      </c>
    </row>
    <row r="6408" spans="1:17" ht="15" customHeight="1" x14ac:dyDescent="0.25">
      <c r="A6408" s="17" t="s">
        <v>4800</v>
      </c>
      <c r="B6408" s="18">
        <v>45168.826412037037</v>
      </c>
      <c r="C6408" s="19">
        <v>45168.835462962961</v>
      </c>
      <c r="D6408" s="20" t="s">
        <v>13</v>
      </c>
      <c r="E6408" s="21" t="s">
        <v>28</v>
      </c>
      <c r="F6408" s="20" t="s">
        <v>109</v>
      </c>
      <c r="G6408" s="105" t="s">
        <v>29</v>
      </c>
      <c r="H640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08" s="48">
        <f>tbl_raw_data[[#This Row],[Date Actioned]]-tbl_raw_data[[#This Row],[Date Tagged]]</f>
        <v>9.0509259243845008E-3</v>
      </c>
      <c r="J6408" s="50">
        <f>HOUR(tbl_raw_data[[#This Row],[time_taken]])*60+MINUTE(tbl_raw_data[[#This Row],[time_taken]])+SECOND(tbl_raw_data[[#This Row],[time_taken]])/60</f>
        <v>13.033333333333333</v>
      </c>
      <c r="K6408" s="54">
        <f>DATE(YEAR(tbl_raw_data[[#This Row],[Date Actioned]]), MONTH(tbl_raw_data[[#This Row],[Date Actioned]]), DAY(tbl_raw_data[[#This Row],[Date Actioned]]))</f>
        <v>45168</v>
      </c>
      <c r="L6408" s="55" t="str">
        <f>UPPER(TEXT(tbl_raw_data[[#This Row],[Updated_date]],"MMMM"))</f>
        <v>AUGUST</v>
      </c>
      <c r="M6408" s="55" t="str">
        <f>UPPER("Week "&amp;IF(ROUNDUP(DAY(tbl_raw_data[[#This Row],[Updated_date]])/7,0)=5,4,ROUNDUP(DAY(tbl_raw_data[[#This Row],[Updated_date]])/7,0)))</f>
        <v>WEEK 4</v>
      </c>
      <c r="N6408" s="57" t="str">
        <f>UPPER(VLOOKUP(tbl_raw_data[[#This Row],[Analyst]],[1]setting!$A$1:$B$15,2,0))</f>
        <v>NAVED</v>
      </c>
      <c r="O6408" s="57" t="str">
        <f>UPPER(tbl_raw_data[[#This Row],[Outcome]])</f>
        <v>APPROVE</v>
      </c>
      <c r="P6408" s="57" t="str">
        <f>UPPER(tbl_raw_data[[#This Row],[Queue Name]])</f>
        <v>CONSUMER EXISTING</v>
      </c>
      <c r="Q6408" s="57" t="str">
        <f>IF(tbl_raw_data[[#This Row],[time_taken_in_mins]]&lt;=20,"SLA_MET","SLA_NOT_MET")</f>
        <v>SLA_MET</v>
      </c>
    </row>
    <row r="6409" spans="1:17" ht="15" customHeight="1" x14ac:dyDescent="0.25">
      <c r="A6409" s="17" t="s">
        <v>4463</v>
      </c>
      <c r="B6409" s="18">
        <v>45168.828831018516</v>
      </c>
      <c r="C6409" s="19">
        <v>45168.837326388886</v>
      </c>
      <c r="D6409" s="20" t="s">
        <v>46</v>
      </c>
      <c r="E6409" s="21" t="s">
        <v>9</v>
      </c>
      <c r="F6409" s="20" t="s">
        <v>168</v>
      </c>
      <c r="G6409" s="105" t="s">
        <v>1987</v>
      </c>
      <c r="H6409"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09" s="48">
        <f>tbl_raw_data[[#This Row],[Date Actioned]]-tbl_raw_data[[#This Row],[Date Tagged]]</f>
        <v>8.4953703699284233E-3</v>
      </c>
      <c r="J6409" s="50">
        <f>HOUR(tbl_raw_data[[#This Row],[time_taken]])*60+MINUTE(tbl_raw_data[[#This Row],[time_taken]])+SECOND(tbl_raw_data[[#This Row],[time_taken]])/60</f>
        <v>12.233333333333333</v>
      </c>
      <c r="K6409" s="54">
        <f>DATE(YEAR(tbl_raw_data[[#This Row],[Date Actioned]]), MONTH(tbl_raw_data[[#This Row],[Date Actioned]]), DAY(tbl_raw_data[[#This Row],[Date Actioned]]))</f>
        <v>45168</v>
      </c>
      <c r="L6409" s="55" t="str">
        <f>UPPER(TEXT(tbl_raw_data[[#This Row],[Updated_date]],"MMMM"))</f>
        <v>AUGUST</v>
      </c>
      <c r="M6409" s="55" t="str">
        <f>UPPER("Week "&amp;IF(ROUNDUP(DAY(tbl_raw_data[[#This Row],[Updated_date]])/7,0)=5,4,ROUNDUP(DAY(tbl_raw_data[[#This Row],[Updated_date]])/7,0)))</f>
        <v>WEEK 4</v>
      </c>
      <c r="N6409" s="57" t="str">
        <f>UPPER(VLOOKUP(tbl_raw_data[[#This Row],[Analyst]],[1]setting!$A$1:$B$15,2,0))</f>
        <v>MERCEDES</v>
      </c>
      <c r="O6409" s="57" t="str">
        <f>UPPER(tbl_raw_data[[#This Row],[Outcome]])</f>
        <v>DECLINE</v>
      </c>
      <c r="P6409" s="57" t="str">
        <f>UPPER(tbl_raw_data[[#This Row],[Queue Name]])</f>
        <v>CONSUMER PRE BUREAU</v>
      </c>
      <c r="Q6409" s="57" t="str">
        <f>IF(tbl_raw_data[[#This Row],[time_taken_in_mins]]&lt;=20,"SLA_MET","SLA_NOT_MET")</f>
        <v>SLA_MET</v>
      </c>
    </row>
    <row r="6410" spans="1:17" ht="15" customHeight="1" x14ac:dyDescent="0.25">
      <c r="A6410" s="17" t="s">
        <v>934</v>
      </c>
      <c r="B6410" s="18">
        <v>45168.836099537039</v>
      </c>
      <c r="C6410" s="19">
        <v>45168.839641203704</v>
      </c>
      <c r="D6410" s="20" t="s">
        <v>13</v>
      </c>
      <c r="E6410" s="21" t="s">
        <v>28</v>
      </c>
      <c r="F6410" s="20" t="s">
        <v>10</v>
      </c>
      <c r="G6410" s="105" t="s">
        <v>67</v>
      </c>
      <c r="H6410"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0" s="48">
        <f>tbl_raw_data[[#This Row],[Date Actioned]]-tbl_raw_data[[#This Row],[Date Tagged]]</f>
        <v>3.5416666651144624E-3</v>
      </c>
      <c r="J6410" s="50">
        <f>HOUR(tbl_raw_data[[#This Row],[time_taken]])*60+MINUTE(tbl_raw_data[[#This Row],[time_taken]])+SECOND(tbl_raw_data[[#This Row],[time_taken]])/60</f>
        <v>5.0999999999999996</v>
      </c>
      <c r="K6410" s="54">
        <f>DATE(YEAR(tbl_raw_data[[#This Row],[Date Actioned]]), MONTH(tbl_raw_data[[#This Row],[Date Actioned]]), DAY(tbl_raw_data[[#This Row],[Date Actioned]]))</f>
        <v>45168</v>
      </c>
      <c r="L6410" s="55" t="str">
        <f>UPPER(TEXT(tbl_raw_data[[#This Row],[Updated_date]],"MMMM"))</f>
        <v>AUGUST</v>
      </c>
      <c r="M6410" s="55" t="str">
        <f>UPPER("Week "&amp;IF(ROUNDUP(DAY(tbl_raw_data[[#This Row],[Updated_date]])/7,0)=5,4,ROUNDUP(DAY(tbl_raw_data[[#This Row],[Updated_date]])/7,0)))</f>
        <v>WEEK 4</v>
      </c>
      <c r="N6410" s="57" t="str">
        <f>UPPER(VLOOKUP(tbl_raw_data[[#This Row],[Analyst]],[1]setting!$A$1:$B$15,2,0))</f>
        <v>SAM</v>
      </c>
      <c r="O6410" s="57" t="str">
        <f>UPPER(tbl_raw_data[[#This Row],[Outcome]])</f>
        <v>APPROVE</v>
      </c>
      <c r="P6410" s="57" t="str">
        <f>UPPER(tbl_raw_data[[#This Row],[Queue Name]])</f>
        <v>CONSUMER EXISTING</v>
      </c>
      <c r="Q6410" s="57" t="str">
        <f>IF(tbl_raw_data[[#This Row],[time_taken_in_mins]]&lt;=20,"SLA_MET","SLA_NOT_MET")</f>
        <v>SLA_MET</v>
      </c>
    </row>
    <row r="6411" spans="1:17" ht="15" customHeight="1" x14ac:dyDescent="0.25">
      <c r="A6411" s="17" t="s">
        <v>1732</v>
      </c>
      <c r="B6411" s="18">
        <v>45168.839236111111</v>
      </c>
      <c r="C6411" s="19">
        <v>45168.843935185185</v>
      </c>
      <c r="D6411" s="20" t="s">
        <v>13</v>
      </c>
      <c r="E6411" s="21" t="s">
        <v>9</v>
      </c>
      <c r="F6411" s="20" t="s">
        <v>109</v>
      </c>
      <c r="G6411" s="105" t="s">
        <v>29</v>
      </c>
      <c r="H6411"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1" s="48">
        <f>tbl_raw_data[[#This Row],[Date Actioned]]-tbl_raw_data[[#This Row],[Date Tagged]]</f>
        <v>4.6990740738692693E-3</v>
      </c>
      <c r="J6411" s="50">
        <f>HOUR(tbl_raw_data[[#This Row],[time_taken]])*60+MINUTE(tbl_raw_data[[#This Row],[time_taken]])+SECOND(tbl_raw_data[[#This Row],[time_taken]])/60</f>
        <v>6.7666666666666666</v>
      </c>
      <c r="K6411" s="54">
        <f>DATE(YEAR(tbl_raw_data[[#This Row],[Date Actioned]]), MONTH(tbl_raw_data[[#This Row],[Date Actioned]]), DAY(tbl_raw_data[[#This Row],[Date Actioned]]))</f>
        <v>45168</v>
      </c>
      <c r="L6411" s="55" t="str">
        <f>UPPER(TEXT(tbl_raw_data[[#This Row],[Updated_date]],"MMMM"))</f>
        <v>AUGUST</v>
      </c>
      <c r="M6411" s="55" t="str">
        <f>UPPER("Week "&amp;IF(ROUNDUP(DAY(tbl_raw_data[[#This Row],[Updated_date]])/7,0)=5,4,ROUNDUP(DAY(tbl_raw_data[[#This Row],[Updated_date]])/7,0)))</f>
        <v>WEEK 4</v>
      </c>
      <c r="N6411" s="57" t="str">
        <f>UPPER(VLOOKUP(tbl_raw_data[[#This Row],[Analyst]],[1]setting!$A$1:$B$15,2,0))</f>
        <v>NAVED</v>
      </c>
      <c r="O6411" s="57" t="str">
        <f>UPPER(tbl_raw_data[[#This Row],[Outcome]])</f>
        <v>APPROVE</v>
      </c>
      <c r="P6411" s="57" t="str">
        <f>UPPER(tbl_raw_data[[#This Row],[Queue Name]])</f>
        <v>CONSUMER PRE BUREAU</v>
      </c>
      <c r="Q6411" s="57" t="str">
        <f>IF(tbl_raw_data[[#This Row],[time_taken_in_mins]]&lt;=20,"SLA_MET","SLA_NOT_MET")</f>
        <v>SLA_MET</v>
      </c>
    </row>
    <row r="6412" spans="1:17" ht="15" customHeight="1" x14ac:dyDescent="0.25">
      <c r="A6412" s="17" t="s">
        <v>620</v>
      </c>
      <c r="B6412" s="18">
        <v>45168.84511574074</v>
      </c>
      <c r="C6412" s="19">
        <v>45168.84815972222</v>
      </c>
      <c r="D6412" s="20" t="s">
        <v>40</v>
      </c>
      <c r="E6412" s="21" t="s">
        <v>41</v>
      </c>
      <c r="F6412" s="20" t="s">
        <v>10</v>
      </c>
      <c r="G6412" s="105"/>
      <c r="H6412"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2" s="48">
        <f>tbl_raw_data[[#This Row],[Date Actioned]]-tbl_raw_data[[#This Row],[Date Tagged]]</f>
        <v>3.0439814800047316E-3</v>
      </c>
      <c r="J6412" s="50">
        <f>HOUR(tbl_raw_data[[#This Row],[time_taken]])*60+MINUTE(tbl_raw_data[[#This Row],[time_taken]])+SECOND(tbl_raw_data[[#This Row],[time_taken]])/60</f>
        <v>4.3833333333333337</v>
      </c>
      <c r="K6412" s="54">
        <f>DATE(YEAR(tbl_raw_data[[#This Row],[Date Actioned]]), MONTH(tbl_raw_data[[#This Row],[Date Actioned]]), DAY(tbl_raw_data[[#This Row],[Date Actioned]]))</f>
        <v>45168</v>
      </c>
      <c r="L6412" s="55" t="str">
        <f>UPPER(TEXT(tbl_raw_data[[#This Row],[Updated_date]],"MMMM"))</f>
        <v>AUGUST</v>
      </c>
      <c r="M6412" s="55" t="str">
        <f>UPPER("Week "&amp;IF(ROUNDUP(DAY(tbl_raw_data[[#This Row],[Updated_date]])/7,0)=5,4,ROUNDUP(DAY(tbl_raw_data[[#This Row],[Updated_date]])/7,0)))</f>
        <v>WEEK 4</v>
      </c>
      <c r="N6412" s="57" t="str">
        <f>UPPER(VLOOKUP(tbl_raw_data[[#This Row],[Analyst]],[1]setting!$A$1:$B$15,2,0))</f>
        <v>SAM</v>
      </c>
      <c r="O6412" s="57" t="str">
        <f>UPPER(tbl_raw_data[[#This Row],[Outcome]])</f>
        <v>WITHDRAW</v>
      </c>
      <c r="P6412" s="57" t="str">
        <f>UPPER(tbl_raw_data[[#This Row],[Queue Name]])</f>
        <v>CONSUMER POST BUREAU</v>
      </c>
      <c r="Q6412" s="57" t="str">
        <f>IF(tbl_raw_data[[#This Row],[time_taken_in_mins]]&lt;=20,"SLA_MET","SLA_NOT_MET")</f>
        <v>SLA_MET</v>
      </c>
    </row>
    <row r="6413" spans="1:17" ht="15" customHeight="1" x14ac:dyDescent="0.25">
      <c r="A6413" s="17" t="s">
        <v>4234</v>
      </c>
      <c r="B6413" s="18">
        <v>45168.856377314813</v>
      </c>
      <c r="C6413" s="19">
        <v>45168.864479166667</v>
      </c>
      <c r="D6413" s="20" t="s">
        <v>13</v>
      </c>
      <c r="E6413" s="21" t="s">
        <v>28</v>
      </c>
      <c r="F6413" s="20" t="s">
        <v>168</v>
      </c>
      <c r="G6413" s="105" t="s">
        <v>29</v>
      </c>
      <c r="H6413"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Other Reasons</v>
      </c>
      <c r="I6413" s="48">
        <f>tbl_raw_data[[#This Row],[Date Actioned]]-tbl_raw_data[[#This Row],[Date Tagged]]</f>
        <v>8.1018518540076911E-3</v>
      </c>
      <c r="J6413" s="50">
        <f>HOUR(tbl_raw_data[[#This Row],[time_taken]])*60+MINUTE(tbl_raw_data[[#This Row],[time_taken]])+SECOND(tbl_raw_data[[#This Row],[time_taken]])/60</f>
        <v>11.666666666666666</v>
      </c>
      <c r="K6413" s="54">
        <f>DATE(YEAR(tbl_raw_data[[#This Row],[Date Actioned]]), MONTH(tbl_raw_data[[#This Row],[Date Actioned]]), DAY(tbl_raw_data[[#This Row],[Date Actioned]]))</f>
        <v>45168</v>
      </c>
      <c r="L6413" s="55" t="str">
        <f>UPPER(TEXT(tbl_raw_data[[#This Row],[Updated_date]],"MMMM"))</f>
        <v>AUGUST</v>
      </c>
      <c r="M6413" s="55" t="str">
        <f>UPPER("Week "&amp;IF(ROUNDUP(DAY(tbl_raw_data[[#This Row],[Updated_date]])/7,0)=5,4,ROUNDUP(DAY(tbl_raw_data[[#This Row],[Updated_date]])/7,0)))</f>
        <v>WEEK 4</v>
      </c>
      <c r="N6413" s="57" t="str">
        <f>UPPER(VLOOKUP(tbl_raw_data[[#This Row],[Analyst]],[1]setting!$A$1:$B$15,2,0))</f>
        <v>MERCEDES</v>
      </c>
      <c r="O6413" s="57" t="str">
        <f>UPPER(tbl_raw_data[[#This Row],[Outcome]])</f>
        <v>APPROVE</v>
      </c>
      <c r="P6413" s="57" t="str">
        <f>UPPER(tbl_raw_data[[#This Row],[Queue Name]])</f>
        <v>CONSUMER EXISTING</v>
      </c>
      <c r="Q6413" s="57" t="str">
        <f>IF(tbl_raw_data[[#This Row],[time_taken_in_mins]]&lt;=20,"SLA_MET","SLA_NOT_MET")</f>
        <v>SLA_MET</v>
      </c>
    </row>
    <row r="6414" spans="1:17" ht="15" customHeight="1" x14ac:dyDescent="0.25">
      <c r="A6414" s="17" t="s">
        <v>1622</v>
      </c>
      <c r="B6414" s="18">
        <v>45168.857268518521</v>
      </c>
      <c r="C6414" s="19">
        <v>45168.861863425926</v>
      </c>
      <c r="D6414" s="20" t="s">
        <v>40</v>
      </c>
      <c r="E6414" s="21" t="s">
        <v>41</v>
      </c>
      <c r="F6414" s="20" t="s">
        <v>10</v>
      </c>
      <c r="G6414" s="105"/>
      <c r="H6414"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4" s="48">
        <f>tbl_raw_data[[#This Row],[Date Actioned]]-tbl_raw_data[[#This Row],[Date Tagged]]</f>
        <v>4.5949074046802707E-3</v>
      </c>
      <c r="J6414" s="50">
        <f>HOUR(tbl_raw_data[[#This Row],[time_taken]])*60+MINUTE(tbl_raw_data[[#This Row],[time_taken]])+SECOND(tbl_raw_data[[#This Row],[time_taken]])/60</f>
        <v>6.6166666666666671</v>
      </c>
      <c r="K6414" s="54">
        <f>DATE(YEAR(tbl_raw_data[[#This Row],[Date Actioned]]), MONTH(tbl_raw_data[[#This Row],[Date Actioned]]), DAY(tbl_raw_data[[#This Row],[Date Actioned]]))</f>
        <v>45168</v>
      </c>
      <c r="L6414" s="55" t="str">
        <f>UPPER(TEXT(tbl_raw_data[[#This Row],[Updated_date]],"MMMM"))</f>
        <v>AUGUST</v>
      </c>
      <c r="M6414" s="55" t="str">
        <f>UPPER("Week "&amp;IF(ROUNDUP(DAY(tbl_raw_data[[#This Row],[Updated_date]])/7,0)=5,4,ROUNDUP(DAY(tbl_raw_data[[#This Row],[Updated_date]])/7,0)))</f>
        <v>WEEK 4</v>
      </c>
      <c r="N6414" s="57" t="str">
        <f>UPPER(VLOOKUP(tbl_raw_data[[#This Row],[Analyst]],[1]setting!$A$1:$B$15,2,0))</f>
        <v>SAM</v>
      </c>
      <c r="O6414" s="57" t="str">
        <f>UPPER(tbl_raw_data[[#This Row],[Outcome]])</f>
        <v>WITHDRAW</v>
      </c>
      <c r="P6414" s="57" t="str">
        <f>UPPER(tbl_raw_data[[#This Row],[Queue Name]])</f>
        <v>CONSUMER POST BUREAU</v>
      </c>
      <c r="Q6414" s="57" t="str">
        <f>IF(tbl_raw_data[[#This Row],[time_taken_in_mins]]&lt;=20,"SLA_MET","SLA_NOT_MET")</f>
        <v>SLA_MET</v>
      </c>
    </row>
    <row r="6415" spans="1:17" ht="15" customHeight="1" x14ac:dyDescent="0.25">
      <c r="A6415" s="17" t="s">
        <v>1168</v>
      </c>
      <c r="B6415" s="18">
        <v>45168.863020833334</v>
      </c>
      <c r="C6415" s="19">
        <v>45168.866944444446</v>
      </c>
      <c r="D6415" s="20" t="s">
        <v>29</v>
      </c>
      <c r="E6415" s="21" t="s">
        <v>41</v>
      </c>
      <c r="F6415" s="20" t="s">
        <v>10</v>
      </c>
      <c r="G6415" s="105"/>
      <c r="H6415"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5" s="48">
        <f>tbl_raw_data[[#This Row],[Date Actioned]]-tbl_raw_data[[#This Row],[Date Tagged]]</f>
        <v>3.9236111115314998E-3</v>
      </c>
      <c r="J6415" s="50">
        <f>HOUR(tbl_raw_data[[#This Row],[time_taken]])*60+MINUTE(tbl_raw_data[[#This Row],[time_taken]])+SECOND(tbl_raw_data[[#This Row],[time_taken]])/60</f>
        <v>5.65</v>
      </c>
      <c r="K6415" s="54">
        <f>DATE(YEAR(tbl_raw_data[[#This Row],[Date Actioned]]), MONTH(tbl_raw_data[[#This Row],[Date Actioned]]), DAY(tbl_raw_data[[#This Row],[Date Actioned]]))</f>
        <v>45168</v>
      </c>
      <c r="L6415" s="55" t="str">
        <f>UPPER(TEXT(tbl_raw_data[[#This Row],[Updated_date]],"MMMM"))</f>
        <v>AUGUST</v>
      </c>
      <c r="M6415" s="55" t="str">
        <f>UPPER("Week "&amp;IF(ROUNDUP(DAY(tbl_raw_data[[#This Row],[Updated_date]])/7,0)=5,4,ROUNDUP(DAY(tbl_raw_data[[#This Row],[Updated_date]])/7,0)))</f>
        <v>WEEK 4</v>
      </c>
      <c r="N6415" s="57" t="str">
        <f>UPPER(VLOOKUP(tbl_raw_data[[#This Row],[Analyst]],[1]setting!$A$1:$B$15,2,0))</f>
        <v>SAM</v>
      </c>
      <c r="O6415" s="57" t="str">
        <f>UPPER(tbl_raw_data[[#This Row],[Outcome]])</f>
        <v>APPROVE</v>
      </c>
      <c r="P6415" s="57" t="str">
        <f>UPPER(tbl_raw_data[[#This Row],[Queue Name]])</f>
        <v>CONSUMER POST BUREAU</v>
      </c>
      <c r="Q6415" s="57" t="str">
        <f>IF(tbl_raw_data[[#This Row],[time_taken_in_mins]]&lt;=20,"SLA_MET","SLA_NOT_MET")</f>
        <v>SLA_MET</v>
      </c>
    </row>
    <row r="6416" spans="1:17" ht="15" customHeight="1" x14ac:dyDescent="0.25">
      <c r="A6416" s="17" t="s">
        <v>178</v>
      </c>
      <c r="B6416" s="18">
        <v>45168.891597222224</v>
      </c>
      <c r="C6416" s="19">
        <v>45168.893437500003</v>
      </c>
      <c r="D6416" s="20" t="s">
        <v>8</v>
      </c>
      <c r="E6416" s="21" t="s">
        <v>9</v>
      </c>
      <c r="F6416" s="20" t="s">
        <v>10</v>
      </c>
      <c r="G6416" s="105" t="s">
        <v>11</v>
      </c>
      <c r="H6416"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16" s="48">
        <f>tbl_raw_data[[#This Row],[Date Actioned]]-tbl_raw_data[[#This Row],[Date Tagged]]</f>
        <v>1.8402777786832303E-3</v>
      </c>
      <c r="J6416" s="50">
        <f>HOUR(tbl_raw_data[[#This Row],[time_taken]])*60+MINUTE(tbl_raw_data[[#This Row],[time_taken]])+SECOND(tbl_raw_data[[#This Row],[time_taken]])/60</f>
        <v>2.65</v>
      </c>
      <c r="K6416" s="54">
        <f>DATE(YEAR(tbl_raw_data[[#This Row],[Date Actioned]]), MONTH(tbl_raw_data[[#This Row],[Date Actioned]]), DAY(tbl_raw_data[[#This Row],[Date Actioned]]))</f>
        <v>45168</v>
      </c>
      <c r="L6416" s="55" t="str">
        <f>UPPER(TEXT(tbl_raw_data[[#This Row],[Updated_date]],"MMMM"))</f>
        <v>AUGUST</v>
      </c>
      <c r="M6416" s="55" t="str">
        <f>UPPER("Week "&amp;IF(ROUNDUP(DAY(tbl_raw_data[[#This Row],[Updated_date]])/7,0)=5,4,ROUNDUP(DAY(tbl_raw_data[[#This Row],[Updated_date]])/7,0)))</f>
        <v>WEEK 4</v>
      </c>
      <c r="N6416" s="57" t="str">
        <f>UPPER(VLOOKUP(tbl_raw_data[[#This Row],[Analyst]],[1]setting!$A$1:$B$15,2,0))</f>
        <v>SAM</v>
      </c>
      <c r="O6416" s="57" t="str">
        <f>UPPER(tbl_raw_data[[#This Row],[Outcome]])</f>
        <v>WITHDRAW</v>
      </c>
      <c r="P6416" s="57" t="str">
        <f>UPPER(tbl_raw_data[[#This Row],[Queue Name]])</f>
        <v>CONSUMER PRE BUREAU</v>
      </c>
      <c r="Q6416" s="57" t="str">
        <f>IF(tbl_raw_data[[#This Row],[time_taken_in_mins]]&lt;=20,"SLA_MET","SLA_NOT_MET")</f>
        <v>SLA_MET</v>
      </c>
    </row>
    <row r="6417" spans="1:17" ht="15" customHeight="1" x14ac:dyDescent="0.25">
      <c r="A6417" s="17" t="s">
        <v>112</v>
      </c>
      <c r="B6417" s="18">
        <v>45168.89261574074</v>
      </c>
      <c r="C6417" s="19">
        <v>45168.894120370373</v>
      </c>
      <c r="D6417" s="20" t="s">
        <v>8</v>
      </c>
      <c r="E6417" s="21" t="s">
        <v>9</v>
      </c>
      <c r="F6417" s="20" t="s">
        <v>10</v>
      </c>
      <c r="G6417" s="105" t="s">
        <v>11</v>
      </c>
      <c r="H6417"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Incomplete Details</v>
      </c>
      <c r="I6417" s="48">
        <f>tbl_raw_data[[#This Row],[Date Actioned]]-tbl_raw_data[[#This Row],[Date Tagged]]</f>
        <v>1.5046296321088448E-3</v>
      </c>
      <c r="J6417" s="50">
        <f>HOUR(tbl_raw_data[[#This Row],[time_taken]])*60+MINUTE(tbl_raw_data[[#This Row],[time_taken]])+SECOND(tbl_raw_data[[#This Row],[time_taken]])/60</f>
        <v>2.1666666666666665</v>
      </c>
      <c r="K6417" s="54">
        <f>DATE(YEAR(tbl_raw_data[[#This Row],[Date Actioned]]), MONTH(tbl_raw_data[[#This Row],[Date Actioned]]), DAY(tbl_raw_data[[#This Row],[Date Actioned]]))</f>
        <v>45168</v>
      </c>
      <c r="L6417" s="55" t="str">
        <f>UPPER(TEXT(tbl_raw_data[[#This Row],[Updated_date]],"MMMM"))</f>
        <v>AUGUST</v>
      </c>
      <c r="M6417" s="55" t="str">
        <f>UPPER("Week "&amp;IF(ROUNDUP(DAY(tbl_raw_data[[#This Row],[Updated_date]])/7,0)=5,4,ROUNDUP(DAY(tbl_raw_data[[#This Row],[Updated_date]])/7,0)))</f>
        <v>WEEK 4</v>
      </c>
      <c r="N6417" s="57" t="str">
        <f>UPPER(VLOOKUP(tbl_raw_data[[#This Row],[Analyst]],[1]setting!$A$1:$B$15,2,0))</f>
        <v>SAM</v>
      </c>
      <c r="O6417" s="57" t="str">
        <f>UPPER(tbl_raw_data[[#This Row],[Outcome]])</f>
        <v>WITHDRAW</v>
      </c>
      <c r="P6417" s="57" t="str">
        <f>UPPER(tbl_raw_data[[#This Row],[Queue Name]])</f>
        <v>CONSUMER PRE BUREAU</v>
      </c>
      <c r="Q6417" s="57" t="str">
        <f>IF(tbl_raw_data[[#This Row],[time_taken_in_mins]]&lt;=20,"SLA_MET","SLA_NOT_MET")</f>
        <v>SLA_MET</v>
      </c>
    </row>
    <row r="6418" spans="1:17" ht="15" customHeight="1" x14ac:dyDescent="0.25">
      <c r="A6418" s="35" t="s">
        <v>3677</v>
      </c>
      <c r="B6418" s="36">
        <v>45168.912280092591</v>
      </c>
      <c r="C6418" s="37">
        <v>45168.919537037036</v>
      </c>
      <c r="D6418" s="38" t="s">
        <v>29</v>
      </c>
      <c r="E6418" s="39" t="s">
        <v>28</v>
      </c>
      <c r="F6418" s="38" t="s">
        <v>10</v>
      </c>
      <c r="G6418" s="118"/>
      <c r="H6418" s="124" t="str">
        <f>IF(OR(tbl_raw_data[Message]="",tbl_raw_data[Message]="-"),"Reason Unknown",
IF(OR(ISNUMBER(SEARCH("duplicate",tbl_raw_data[Message])),ISNUMBER(SEARCH("previously",tbl_raw_data[Message]))),"Duplicate Application",
IF(OR(ISNUMBER(SEARCH("incorrect",tbl_raw_data[Message])),ISNUMBER(SEARCH("remove",tbl_raw_data[Message]))),"Incorrect Details",
IF(ISNUMBER(SEARCH("overdue",tbl_raw_data[Message])),"Overdue Bill",
IF(OR(ISNUMBER(SEARCH("resubmit",tbl_raw_data[Message])),ISNUMBER(SEARCH("re-submit",tbl_raw_data[Message])),ISNUMBER(SEARCH("100",tbl_raw_data[Message])),ISNUMBER(SEARCH("correct",tbl_raw_data[Message])),ISNUMBER(SEARCH("email",tbl_raw_data[Message])),ISNUMBER(SEARCH("please",tbl_raw_data[Message]))),"Incomplete Details",
IF(OR(ISNUMBER(SEARCH("system",tbl_raw_data[Message])),ISNUMBER(SEARCH("error",tbl_raw_data[Message]))),"System Error","Other Reasons"))))))</f>
        <v>Reason Unknown</v>
      </c>
      <c r="I6418" s="48">
        <f>tbl_raw_data[[#This Row],[Date Actioned]]-tbl_raw_data[[#This Row],[Date Tagged]]</f>
        <v>7.2569444455439225E-3</v>
      </c>
      <c r="J6418" s="50">
        <f>HOUR(tbl_raw_data[[#This Row],[time_taken]])*60+MINUTE(tbl_raw_data[[#This Row],[time_taken]])+SECOND(tbl_raw_data[[#This Row],[time_taken]])/60</f>
        <v>10.45</v>
      </c>
      <c r="K6418" s="54">
        <f>DATE(YEAR(tbl_raw_data[[#This Row],[Date Actioned]]), MONTH(tbl_raw_data[[#This Row],[Date Actioned]]), DAY(tbl_raw_data[[#This Row],[Date Actioned]]))</f>
        <v>45168</v>
      </c>
      <c r="L6418" s="55" t="str">
        <f>UPPER(TEXT(tbl_raw_data[[#This Row],[Updated_date]],"MMMM"))</f>
        <v>AUGUST</v>
      </c>
      <c r="M6418" s="55" t="str">
        <f>UPPER("Week "&amp;IF(ROUNDUP(DAY(tbl_raw_data[[#This Row],[Updated_date]])/7,0)=5,4,ROUNDUP(DAY(tbl_raw_data[[#This Row],[Updated_date]])/7,0)))</f>
        <v>WEEK 4</v>
      </c>
      <c r="N6418" s="57" t="str">
        <f>UPPER(VLOOKUP(tbl_raw_data[[#This Row],[Analyst]],[1]setting!$A$1:$B$15,2,0))</f>
        <v>SAM</v>
      </c>
      <c r="O6418" s="57" t="str">
        <f>UPPER(tbl_raw_data[[#This Row],[Outcome]])</f>
        <v>APPROVE</v>
      </c>
      <c r="P6418" s="57" t="str">
        <f>UPPER(tbl_raw_data[[#This Row],[Queue Name]])</f>
        <v>CONSUMER EXISTING</v>
      </c>
      <c r="Q6418" s="57" t="str">
        <f>IF(tbl_raw_data[[#This Row],[time_taken_in_mins]]&lt;=20,"SLA_MET","SLA_NOT_MET")</f>
        <v>SLA_MET</v>
      </c>
    </row>
  </sheetData>
  <sortState ref="A2:G6418">
    <sortCondition ref="B2:B6418"/>
  </sortState>
  <pageMargins left="0.7" right="0.7" top="0.75" bottom="0.75" header="0.3" footer="0.3"/>
  <pageSetup paperSize="9" orientation="portrait" horizontalDpi="4294967293"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44"/>
  <sheetViews>
    <sheetView workbookViewId="0">
      <selection activeCell="N11" sqref="N11:Q11"/>
    </sheetView>
  </sheetViews>
  <sheetFormatPr defaultRowHeight="15" x14ac:dyDescent="0.25"/>
  <sheetData>
    <row r="1" spans="1:1" x14ac:dyDescent="0.25">
      <c r="A1" s="100" t="s">
        <v>3493</v>
      </c>
    </row>
    <row r="2" spans="1:1" x14ac:dyDescent="0.25">
      <c r="A2" s="98" t="s">
        <v>6831</v>
      </c>
    </row>
    <row r="3" spans="1:1" x14ac:dyDescent="0.25">
      <c r="A3" s="100" t="s">
        <v>3252</v>
      </c>
    </row>
    <row r="4" spans="1:1" x14ac:dyDescent="0.25">
      <c r="A4" s="98" t="s">
        <v>2189</v>
      </c>
    </row>
    <row r="5" spans="1:1" x14ac:dyDescent="0.25">
      <c r="A5" s="100" t="s">
        <v>1182</v>
      </c>
    </row>
    <row r="6" spans="1:1" x14ac:dyDescent="0.25">
      <c r="A6" s="100" t="s">
        <v>3862</v>
      </c>
    </row>
    <row r="7" spans="1:1" x14ac:dyDescent="0.25">
      <c r="A7" s="98" t="s">
        <v>2014</v>
      </c>
    </row>
    <row r="8" spans="1:1" x14ac:dyDescent="0.25">
      <c r="A8" s="100" t="s">
        <v>6387</v>
      </c>
    </row>
    <row r="9" spans="1:1" x14ac:dyDescent="0.25">
      <c r="A9" s="98" t="s">
        <v>11</v>
      </c>
    </row>
    <row r="10" spans="1:1" x14ac:dyDescent="0.25">
      <c r="A10" s="100" t="s">
        <v>7156</v>
      </c>
    </row>
    <row r="11" spans="1:1" x14ac:dyDescent="0.25">
      <c r="A11" s="98" t="s">
        <v>2306</v>
      </c>
    </row>
    <row r="12" spans="1:1" x14ac:dyDescent="0.25">
      <c r="A12" s="100" t="s">
        <v>685</v>
      </c>
    </row>
    <row r="13" spans="1:1" x14ac:dyDescent="0.25">
      <c r="A13" s="98" t="s">
        <v>7007</v>
      </c>
    </row>
    <row r="14" spans="1:1" x14ac:dyDescent="0.25">
      <c r="A14" s="100" t="s">
        <v>2395</v>
      </c>
    </row>
    <row r="15" spans="1:1" x14ac:dyDescent="0.25">
      <c r="A15" s="98" t="s">
        <v>149</v>
      </c>
    </row>
    <row r="16" spans="1:1" x14ac:dyDescent="0.25">
      <c r="A16" s="98" t="s">
        <v>893</v>
      </c>
    </row>
    <row r="17" spans="1:1" x14ac:dyDescent="0.25">
      <c r="A17" s="98" t="s">
        <v>2193</v>
      </c>
    </row>
    <row r="18" spans="1:1" x14ac:dyDescent="0.25">
      <c r="A18" s="100" t="s">
        <v>1953</v>
      </c>
    </row>
    <row r="19" spans="1:1" x14ac:dyDescent="0.25">
      <c r="A19" s="98" t="s">
        <v>3247</v>
      </c>
    </row>
    <row r="20" spans="1:1" x14ac:dyDescent="0.25">
      <c r="A20" s="98" t="s">
        <v>4223</v>
      </c>
    </row>
    <row r="21" spans="1:1" x14ac:dyDescent="0.25">
      <c r="A21" s="100" t="s">
        <v>4919</v>
      </c>
    </row>
    <row r="22" spans="1:1" x14ac:dyDescent="0.25">
      <c r="A22" s="98" t="s">
        <v>7113</v>
      </c>
    </row>
    <row r="23" spans="1:1" x14ac:dyDescent="0.25">
      <c r="A23" s="100" t="s">
        <v>2440</v>
      </c>
    </row>
    <row r="24" spans="1:1" x14ac:dyDescent="0.25">
      <c r="A24" s="98" t="s">
        <v>4029</v>
      </c>
    </row>
    <row r="25" spans="1:1" x14ac:dyDescent="0.25">
      <c r="A25" s="100" t="s">
        <v>3330</v>
      </c>
    </row>
    <row r="26" spans="1:1" x14ac:dyDescent="0.25">
      <c r="A26" s="98" t="s">
        <v>4969</v>
      </c>
    </row>
    <row r="27" spans="1:1" x14ac:dyDescent="0.25">
      <c r="A27" s="98" t="s">
        <v>6055</v>
      </c>
    </row>
    <row r="28" spans="1:1" x14ac:dyDescent="0.25">
      <c r="A28" s="98" t="s">
        <v>7160</v>
      </c>
    </row>
    <row r="29" spans="1:1" x14ac:dyDescent="0.25">
      <c r="A29" s="100" t="s">
        <v>67</v>
      </c>
    </row>
    <row r="30" spans="1:1" x14ac:dyDescent="0.25">
      <c r="A30" s="98" t="s">
        <v>6306</v>
      </c>
    </row>
    <row r="31" spans="1:1" x14ac:dyDescent="0.25">
      <c r="A31" s="100" t="s">
        <v>6221</v>
      </c>
    </row>
    <row r="32" spans="1:1" x14ac:dyDescent="0.25">
      <c r="A32" s="98" t="s">
        <v>5727</v>
      </c>
    </row>
    <row r="33" spans="1:1" x14ac:dyDescent="0.25">
      <c r="A33" s="98" t="s">
        <v>2349</v>
      </c>
    </row>
    <row r="34" spans="1:1" x14ac:dyDescent="0.25">
      <c r="A34" s="100" t="s">
        <v>6129</v>
      </c>
    </row>
    <row r="35" spans="1:1" x14ac:dyDescent="0.25">
      <c r="A35" s="98" t="s">
        <v>6315</v>
      </c>
    </row>
    <row r="36" spans="1:1" x14ac:dyDescent="0.25">
      <c r="A36" s="100" t="s">
        <v>57</v>
      </c>
    </row>
    <row r="37" spans="1:1" x14ac:dyDescent="0.25">
      <c r="A37" s="100" t="s">
        <v>836</v>
      </c>
    </row>
    <row r="38" spans="1:1" x14ac:dyDescent="0.25">
      <c r="A38" s="99" t="s">
        <v>3493</v>
      </c>
    </row>
    <row r="39" spans="1:1" x14ac:dyDescent="0.25">
      <c r="A39" s="99" t="s">
        <v>6854</v>
      </c>
    </row>
    <row r="40" spans="1:1" x14ac:dyDescent="0.25">
      <c r="A40" s="99" t="s">
        <v>2405</v>
      </c>
    </row>
    <row r="41" spans="1:1" x14ac:dyDescent="0.25">
      <c r="A41" s="97" t="s">
        <v>3047</v>
      </c>
    </row>
    <row r="42" spans="1:1" x14ac:dyDescent="0.25">
      <c r="A42" s="99" t="s">
        <v>3165</v>
      </c>
    </row>
    <row r="43" spans="1:1" x14ac:dyDescent="0.25">
      <c r="A43" s="97" t="s">
        <v>4237</v>
      </c>
    </row>
    <row r="44" spans="1:1" x14ac:dyDescent="0.25">
      <c r="A44" s="99" t="s">
        <v>5845</v>
      </c>
    </row>
    <row r="45" spans="1:1" x14ac:dyDescent="0.25">
      <c r="A45" s="99" t="s">
        <v>927</v>
      </c>
    </row>
    <row r="46" spans="1:1" x14ac:dyDescent="0.25">
      <c r="A46" s="97" t="s">
        <v>637</v>
      </c>
    </row>
    <row r="47" spans="1:1" x14ac:dyDescent="0.25">
      <c r="A47" s="99" t="s">
        <v>2199</v>
      </c>
    </row>
    <row r="48" spans="1:1" x14ac:dyDescent="0.25">
      <c r="A48" s="99" t="s">
        <v>6755</v>
      </c>
    </row>
    <row r="49" spans="1:1" x14ac:dyDescent="0.25">
      <c r="A49" s="97" t="s">
        <v>25</v>
      </c>
    </row>
    <row r="50" spans="1:1" x14ac:dyDescent="0.25">
      <c r="A50" s="99" t="s">
        <v>2229</v>
      </c>
    </row>
    <row r="51" spans="1:1" x14ac:dyDescent="0.25">
      <c r="A51" s="99" t="s">
        <v>3657</v>
      </c>
    </row>
    <row r="52" spans="1:1" x14ac:dyDescent="0.25">
      <c r="A52" s="97" t="s">
        <v>1867</v>
      </c>
    </row>
    <row r="53" spans="1:1" x14ac:dyDescent="0.25">
      <c r="A53" s="99" t="s">
        <v>3632</v>
      </c>
    </row>
    <row r="54" spans="1:1" x14ac:dyDescent="0.25">
      <c r="A54" s="99" t="s">
        <v>6370</v>
      </c>
    </row>
    <row r="55" spans="1:1" x14ac:dyDescent="0.25">
      <c r="A55" s="99" t="s">
        <v>3712</v>
      </c>
    </row>
    <row r="56" spans="1:1" x14ac:dyDescent="0.25">
      <c r="A56" s="99" t="s">
        <v>2407</v>
      </c>
    </row>
    <row r="57" spans="1:1" x14ac:dyDescent="0.25">
      <c r="A57" s="99" t="s">
        <v>7070</v>
      </c>
    </row>
    <row r="58" spans="1:1" x14ac:dyDescent="0.25">
      <c r="A58" s="99" t="s">
        <v>6047</v>
      </c>
    </row>
    <row r="59" spans="1:1" x14ac:dyDescent="0.25">
      <c r="A59" s="99" t="s">
        <v>2561</v>
      </c>
    </row>
    <row r="60" spans="1:1" x14ac:dyDescent="0.25">
      <c r="A60" s="99" t="s">
        <v>3429</v>
      </c>
    </row>
    <row r="61" spans="1:1" x14ac:dyDescent="0.25">
      <c r="A61" s="99" t="s">
        <v>872</v>
      </c>
    </row>
    <row r="62" spans="1:1" x14ac:dyDescent="0.25">
      <c r="A62" s="97" t="s">
        <v>6014</v>
      </c>
    </row>
    <row r="63" spans="1:1" x14ac:dyDescent="0.25">
      <c r="A63" s="99" t="s">
        <v>416</v>
      </c>
    </row>
    <row r="64" spans="1:1" x14ac:dyDescent="0.25">
      <c r="A64" s="99" t="s">
        <v>2577</v>
      </c>
    </row>
    <row r="65" spans="1:1" x14ac:dyDescent="0.25">
      <c r="A65" s="99" t="s">
        <v>3324</v>
      </c>
    </row>
    <row r="66" spans="1:1" x14ac:dyDescent="0.25">
      <c r="A66" s="97" t="s">
        <v>1515</v>
      </c>
    </row>
    <row r="67" spans="1:1" x14ac:dyDescent="0.25">
      <c r="A67" s="99" t="s">
        <v>4011</v>
      </c>
    </row>
    <row r="68" spans="1:1" x14ac:dyDescent="0.25">
      <c r="A68" s="99" t="s">
        <v>2346</v>
      </c>
    </row>
    <row r="69" spans="1:1" x14ac:dyDescent="0.25">
      <c r="A69" s="97" t="s">
        <v>1163</v>
      </c>
    </row>
    <row r="70" spans="1:1" x14ac:dyDescent="0.25">
      <c r="A70" s="97" t="s">
        <v>1764</v>
      </c>
    </row>
    <row r="71" spans="1:1" x14ac:dyDescent="0.25">
      <c r="A71" s="99" t="s">
        <v>4890</v>
      </c>
    </row>
    <row r="72" spans="1:1" x14ac:dyDescent="0.25">
      <c r="A72" s="99" t="s">
        <v>7232</v>
      </c>
    </row>
    <row r="73" spans="1:1" x14ac:dyDescent="0.25">
      <c r="A73" s="99" t="s">
        <v>78</v>
      </c>
    </row>
    <row r="74" spans="1:1" x14ac:dyDescent="0.25">
      <c r="A74" s="99" t="s">
        <v>2606</v>
      </c>
    </row>
    <row r="75" spans="1:1" x14ac:dyDescent="0.25">
      <c r="A75" s="99" t="s">
        <v>4935</v>
      </c>
    </row>
    <row r="76" spans="1:1" x14ac:dyDescent="0.25">
      <c r="A76" s="99" t="s">
        <v>726</v>
      </c>
    </row>
    <row r="77" spans="1:1" x14ac:dyDescent="0.25">
      <c r="A77" s="99" t="s">
        <v>242</v>
      </c>
    </row>
    <row r="78" spans="1:1" x14ac:dyDescent="0.25">
      <c r="A78" s="99" t="s">
        <v>82</v>
      </c>
    </row>
    <row r="79" spans="1:1" x14ac:dyDescent="0.25">
      <c r="A79" s="97" t="s">
        <v>271</v>
      </c>
    </row>
    <row r="80" spans="1:1" x14ac:dyDescent="0.25">
      <c r="A80" s="99" t="s">
        <v>462</v>
      </c>
    </row>
    <row r="81" spans="1:1" x14ac:dyDescent="0.25">
      <c r="A81" s="99" t="s">
        <v>6554</v>
      </c>
    </row>
    <row r="82" spans="1:1" x14ac:dyDescent="0.25">
      <c r="A82" s="99" t="s">
        <v>7188</v>
      </c>
    </row>
    <row r="83" spans="1:1" x14ac:dyDescent="0.25">
      <c r="A83" s="97" t="s">
        <v>7236</v>
      </c>
    </row>
    <row r="84" spans="1:1" x14ac:dyDescent="0.25">
      <c r="A84" s="99" t="s">
        <v>4127</v>
      </c>
    </row>
    <row r="85" spans="1:1" x14ac:dyDescent="0.25">
      <c r="A85" s="97" t="s">
        <v>2428</v>
      </c>
    </row>
    <row r="86" spans="1:1" x14ac:dyDescent="0.25">
      <c r="A86" s="99" t="s">
        <v>3951</v>
      </c>
    </row>
    <row r="87" spans="1:1" x14ac:dyDescent="0.25">
      <c r="A87" s="99" t="s">
        <v>6290</v>
      </c>
    </row>
    <row r="88" spans="1:1" x14ac:dyDescent="0.25">
      <c r="A88" s="99" t="s">
        <v>592</v>
      </c>
    </row>
    <row r="89" spans="1:1" x14ac:dyDescent="0.25">
      <c r="A89" s="99" t="s">
        <v>1362</v>
      </c>
    </row>
    <row r="90" spans="1:1" x14ac:dyDescent="0.25">
      <c r="A90" s="97" t="s">
        <v>157</v>
      </c>
    </row>
    <row r="91" spans="1:1" x14ac:dyDescent="0.25">
      <c r="A91" s="99" t="s">
        <v>1129</v>
      </c>
    </row>
    <row r="92" spans="1:1" x14ac:dyDescent="0.25">
      <c r="A92" s="99" t="s">
        <v>3474</v>
      </c>
    </row>
    <row r="93" spans="1:1" x14ac:dyDescent="0.25">
      <c r="A93" s="99" t="s">
        <v>2980</v>
      </c>
    </row>
    <row r="94" spans="1:1" x14ac:dyDescent="0.25">
      <c r="A94" s="99" t="s">
        <v>789</v>
      </c>
    </row>
    <row r="95" spans="1:1" x14ac:dyDescent="0.25">
      <c r="A95" s="99" t="s">
        <v>4793</v>
      </c>
    </row>
    <row r="96" spans="1:1" x14ac:dyDescent="0.25">
      <c r="A96" s="99" t="s">
        <v>1780</v>
      </c>
    </row>
    <row r="97" spans="1:1" x14ac:dyDescent="0.25">
      <c r="A97" s="97" t="s">
        <v>3559</v>
      </c>
    </row>
    <row r="98" spans="1:1" x14ac:dyDescent="0.25">
      <c r="A98" s="99" t="s">
        <v>4804</v>
      </c>
    </row>
    <row r="99" spans="1:1" x14ac:dyDescent="0.25">
      <c r="A99" s="99" t="s">
        <v>59</v>
      </c>
    </row>
    <row r="100" spans="1:1" x14ac:dyDescent="0.25">
      <c r="A100" s="99" t="s">
        <v>2323</v>
      </c>
    </row>
    <row r="101" spans="1:1" x14ac:dyDescent="0.25">
      <c r="A101" s="99" t="s">
        <v>3098</v>
      </c>
    </row>
    <row r="102" spans="1:1" x14ac:dyDescent="0.25">
      <c r="A102" s="99" t="s">
        <v>5699</v>
      </c>
    </row>
    <row r="103" spans="1:1" x14ac:dyDescent="0.25">
      <c r="A103" s="99" t="s">
        <v>5321</v>
      </c>
    </row>
    <row r="104" spans="1:1" x14ac:dyDescent="0.25">
      <c r="A104" s="99" t="s">
        <v>186</v>
      </c>
    </row>
    <row r="105" spans="1:1" x14ac:dyDescent="0.25">
      <c r="A105" s="99" t="s">
        <v>5482</v>
      </c>
    </row>
    <row r="106" spans="1:1" x14ac:dyDescent="0.25">
      <c r="A106" s="99" t="s">
        <v>1909</v>
      </c>
    </row>
    <row r="107" spans="1:1" x14ac:dyDescent="0.25">
      <c r="A107" s="99" t="s">
        <v>582</v>
      </c>
    </row>
    <row r="108" spans="1:1" x14ac:dyDescent="0.25">
      <c r="A108" s="99" t="s">
        <v>779</v>
      </c>
    </row>
    <row r="109" spans="1:1" x14ac:dyDescent="0.25">
      <c r="A109" s="99" t="s">
        <v>3294</v>
      </c>
    </row>
    <row r="110" spans="1:1" x14ac:dyDescent="0.25">
      <c r="A110" s="99" t="s">
        <v>44</v>
      </c>
    </row>
    <row r="111" spans="1:1" x14ac:dyDescent="0.25">
      <c r="A111" s="99" t="s">
        <v>331</v>
      </c>
    </row>
    <row r="112" spans="1:1" x14ac:dyDescent="0.25">
      <c r="A112" s="99" t="s">
        <v>2397</v>
      </c>
    </row>
    <row r="113" spans="1:1" x14ac:dyDescent="0.25">
      <c r="A113" s="97" t="s">
        <v>4082</v>
      </c>
    </row>
    <row r="114" spans="1:1" x14ac:dyDescent="0.25">
      <c r="A114" s="99" t="s">
        <v>1854</v>
      </c>
    </row>
    <row r="115" spans="1:1" x14ac:dyDescent="0.25">
      <c r="A115" s="99" t="s">
        <v>5840</v>
      </c>
    </row>
    <row r="116" spans="1:1" x14ac:dyDescent="0.25">
      <c r="A116" s="99" t="s">
        <v>2251</v>
      </c>
    </row>
    <row r="117" spans="1:1" x14ac:dyDescent="0.25">
      <c r="A117" s="99" t="s">
        <v>114</v>
      </c>
    </row>
    <row r="118" spans="1:1" x14ac:dyDescent="0.25">
      <c r="A118" s="102" t="s">
        <v>1786</v>
      </c>
    </row>
    <row r="119" spans="1:1" x14ac:dyDescent="0.25">
      <c r="A119" s="101" t="s">
        <v>1524</v>
      </c>
    </row>
    <row r="120" spans="1:1" x14ac:dyDescent="0.25">
      <c r="A120" s="102" t="s">
        <v>3256</v>
      </c>
    </row>
    <row r="121" spans="1:1" x14ac:dyDescent="0.25">
      <c r="A121" s="102" t="s">
        <v>4514</v>
      </c>
    </row>
    <row r="122" spans="1:1" x14ac:dyDescent="0.25">
      <c r="A122" s="102" t="s">
        <v>38</v>
      </c>
    </row>
    <row r="123" spans="1:1" x14ac:dyDescent="0.25">
      <c r="A123" s="102" t="s">
        <v>2748</v>
      </c>
    </row>
    <row r="124" spans="1:1" x14ac:dyDescent="0.25">
      <c r="A124" s="102" t="s">
        <v>845</v>
      </c>
    </row>
    <row r="125" spans="1:1" x14ac:dyDescent="0.25">
      <c r="A125" s="102" t="s">
        <v>4588</v>
      </c>
    </row>
    <row r="126" spans="1:1" x14ac:dyDescent="0.25">
      <c r="A126" s="102" t="s">
        <v>3174</v>
      </c>
    </row>
    <row r="127" spans="1:1" x14ac:dyDescent="0.25">
      <c r="A127" s="102" t="s">
        <v>1616</v>
      </c>
    </row>
    <row r="128" spans="1:1" x14ac:dyDescent="0.25">
      <c r="A128" s="102" t="s">
        <v>3922</v>
      </c>
    </row>
    <row r="129" spans="1:1" x14ac:dyDescent="0.25">
      <c r="A129" s="102" t="s">
        <v>1845</v>
      </c>
    </row>
    <row r="130" spans="1:1" x14ac:dyDescent="0.25">
      <c r="A130" s="101" t="s">
        <v>6501</v>
      </c>
    </row>
    <row r="131" spans="1:1" x14ac:dyDescent="0.25">
      <c r="A131" s="102" t="s">
        <v>5240</v>
      </c>
    </row>
    <row r="132" spans="1:1" x14ac:dyDescent="0.25">
      <c r="A132" s="102" t="s">
        <v>5522</v>
      </c>
    </row>
    <row r="133" spans="1:1" x14ac:dyDescent="0.25">
      <c r="A133" s="102" t="s">
        <v>289</v>
      </c>
    </row>
    <row r="134" spans="1:1" x14ac:dyDescent="0.25">
      <c r="A134" s="102" t="s">
        <v>709</v>
      </c>
    </row>
    <row r="135" spans="1:1" x14ac:dyDescent="0.25">
      <c r="A135" s="102" t="s">
        <v>4711</v>
      </c>
    </row>
    <row r="136" spans="1:1" x14ac:dyDescent="0.25">
      <c r="A136" s="102" t="s">
        <v>358</v>
      </c>
    </row>
    <row r="137" spans="1:1" x14ac:dyDescent="0.25">
      <c r="A137" s="102" t="s">
        <v>4130</v>
      </c>
    </row>
    <row r="138" spans="1:1" x14ac:dyDescent="0.25">
      <c r="A138" s="102" t="s">
        <v>2016</v>
      </c>
    </row>
    <row r="139" spans="1:1" x14ac:dyDescent="0.25">
      <c r="A139" s="102" t="s">
        <v>2737</v>
      </c>
    </row>
    <row r="140" spans="1:1" x14ac:dyDescent="0.25">
      <c r="A140" s="102" t="s">
        <v>441</v>
      </c>
    </row>
    <row r="141" spans="1:1" x14ac:dyDescent="0.25">
      <c r="A141" s="102" t="s">
        <v>2475</v>
      </c>
    </row>
    <row r="142" spans="1:1" x14ac:dyDescent="0.25">
      <c r="A142" s="102" t="s">
        <v>495</v>
      </c>
    </row>
    <row r="143" spans="1:1" x14ac:dyDescent="0.25">
      <c r="A143" s="102" t="s">
        <v>2327</v>
      </c>
    </row>
    <row r="144" spans="1:1" x14ac:dyDescent="0.25">
      <c r="A144" s="102" t="s">
        <v>4385</v>
      </c>
    </row>
    <row r="145" spans="1:1" x14ac:dyDescent="0.25">
      <c r="A145" s="102" t="s">
        <v>3843</v>
      </c>
    </row>
    <row r="146" spans="1:1" x14ac:dyDescent="0.25">
      <c r="A146" s="102" t="s">
        <v>4841</v>
      </c>
    </row>
    <row r="147" spans="1:1" x14ac:dyDescent="0.25">
      <c r="A147" s="101" t="s">
        <v>136</v>
      </c>
    </row>
    <row r="148" spans="1:1" x14ac:dyDescent="0.25">
      <c r="A148" s="101" t="s">
        <v>3583</v>
      </c>
    </row>
    <row r="149" spans="1:1" x14ac:dyDescent="0.25">
      <c r="A149" s="102" t="s">
        <v>5747</v>
      </c>
    </row>
    <row r="150" spans="1:1" x14ac:dyDescent="0.25">
      <c r="A150" s="102" t="s">
        <v>3639</v>
      </c>
    </row>
    <row r="151" spans="1:1" x14ac:dyDescent="0.25">
      <c r="A151" s="101" t="s">
        <v>911</v>
      </c>
    </row>
    <row r="152" spans="1:1" x14ac:dyDescent="0.25">
      <c r="A152" s="102" t="s">
        <v>6922</v>
      </c>
    </row>
    <row r="153" spans="1:1" x14ac:dyDescent="0.25">
      <c r="A153" s="101" t="s">
        <v>6051</v>
      </c>
    </row>
    <row r="154" spans="1:1" x14ac:dyDescent="0.25">
      <c r="A154" s="102" t="s">
        <v>3915</v>
      </c>
    </row>
    <row r="155" spans="1:1" x14ac:dyDescent="0.25">
      <c r="A155" s="102" t="s">
        <v>1968</v>
      </c>
    </row>
    <row r="156" spans="1:1" x14ac:dyDescent="0.25">
      <c r="A156" s="102" t="s">
        <v>1800</v>
      </c>
    </row>
    <row r="157" spans="1:1" x14ac:dyDescent="0.25">
      <c r="A157" s="102" t="s">
        <v>2571</v>
      </c>
    </row>
    <row r="158" spans="1:1" x14ac:dyDescent="0.25">
      <c r="A158" s="102" t="s">
        <v>641</v>
      </c>
    </row>
    <row r="159" spans="1:1" x14ac:dyDescent="0.25">
      <c r="A159" s="102" t="s">
        <v>4497</v>
      </c>
    </row>
    <row r="160" spans="1:1" x14ac:dyDescent="0.25">
      <c r="A160" s="102" t="s">
        <v>5716</v>
      </c>
    </row>
    <row r="161" spans="1:1" x14ac:dyDescent="0.25">
      <c r="A161" s="102" t="s">
        <v>5597</v>
      </c>
    </row>
    <row r="162" spans="1:1" x14ac:dyDescent="0.25">
      <c r="A162" s="102" t="s">
        <v>3446</v>
      </c>
    </row>
    <row r="163" spans="1:1" x14ac:dyDescent="0.25">
      <c r="A163" s="101" t="s">
        <v>2385</v>
      </c>
    </row>
    <row r="164" spans="1:1" x14ac:dyDescent="0.25">
      <c r="A164" s="102" t="s">
        <v>5996</v>
      </c>
    </row>
    <row r="165" spans="1:1" x14ac:dyDescent="0.25">
      <c r="A165" s="102" t="s">
        <v>7152</v>
      </c>
    </row>
    <row r="166" spans="1:1" x14ac:dyDescent="0.25">
      <c r="A166" s="102" t="s">
        <v>801</v>
      </c>
    </row>
    <row r="167" spans="1:1" x14ac:dyDescent="0.25">
      <c r="A167" s="102" t="s">
        <v>4775</v>
      </c>
    </row>
    <row r="168" spans="1:1" x14ac:dyDescent="0.25">
      <c r="A168" s="102" t="s">
        <v>2164</v>
      </c>
    </row>
    <row r="169" spans="1:1" x14ac:dyDescent="0.25">
      <c r="A169" s="102" t="s">
        <v>6510</v>
      </c>
    </row>
    <row r="170" spans="1:1" x14ac:dyDescent="0.25">
      <c r="A170" s="102" t="s">
        <v>1165</v>
      </c>
    </row>
    <row r="171" spans="1:1" x14ac:dyDescent="0.25">
      <c r="A171" s="102" t="s">
        <v>1031</v>
      </c>
    </row>
    <row r="172" spans="1:1" x14ac:dyDescent="0.25">
      <c r="A172" s="101" t="s">
        <v>3117</v>
      </c>
    </row>
    <row r="173" spans="1:1" x14ac:dyDescent="0.25">
      <c r="A173" s="102" t="s">
        <v>5019</v>
      </c>
    </row>
    <row r="174" spans="1:1" x14ac:dyDescent="0.25">
      <c r="A174" s="101" t="s">
        <v>1878</v>
      </c>
    </row>
    <row r="175" spans="1:1" x14ac:dyDescent="0.25">
      <c r="A175" s="101" t="s">
        <v>3940</v>
      </c>
    </row>
    <row r="176" spans="1:1" x14ac:dyDescent="0.25">
      <c r="A176" s="102" t="s">
        <v>1612</v>
      </c>
    </row>
    <row r="177" spans="1:1" x14ac:dyDescent="0.25">
      <c r="A177" s="101" t="s">
        <v>821</v>
      </c>
    </row>
    <row r="178" spans="1:1" x14ac:dyDescent="0.25">
      <c r="A178" s="102" t="s">
        <v>3365</v>
      </c>
    </row>
    <row r="179" spans="1:1" x14ac:dyDescent="0.25">
      <c r="A179" s="102" t="s">
        <v>4892</v>
      </c>
    </row>
    <row r="180" spans="1:1" x14ac:dyDescent="0.25">
      <c r="A180" s="102" t="s">
        <v>913</v>
      </c>
    </row>
    <row r="181" spans="1:1" x14ac:dyDescent="0.25">
      <c r="A181" s="102" t="s">
        <v>4501</v>
      </c>
    </row>
    <row r="182" spans="1:1" x14ac:dyDescent="0.25">
      <c r="A182" s="102" t="s">
        <v>4759</v>
      </c>
    </row>
    <row r="183" spans="1:1" x14ac:dyDescent="0.25">
      <c r="A183" s="101" t="s">
        <v>5144</v>
      </c>
    </row>
    <row r="184" spans="1:1" x14ac:dyDescent="0.25">
      <c r="A184" s="102" t="s">
        <v>2995</v>
      </c>
    </row>
    <row r="185" spans="1:1" x14ac:dyDescent="0.25">
      <c r="A185" s="102" t="s">
        <v>169</v>
      </c>
    </row>
    <row r="186" spans="1:1" x14ac:dyDescent="0.25">
      <c r="A186" s="101" t="s">
        <v>3280</v>
      </c>
    </row>
    <row r="187" spans="1:1" x14ac:dyDescent="0.25">
      <c r="A187" s="102" t="s">
        <v>2598</v>
      </c>
    </row>
    <row r="188" spans="1:1" x14ac:dyDescent="0.25">
      <c r="A188" s="102" t="s">
        <v>6269</v>
      </c>
    </row>
    <row r="189" spans="1:1" x14ac:dyDescent="0.25">
      <c r="A189" s="102" t="s">
        <v>6470</v>
      </c>
    </row>
    <row r="190" spans="1:1" x14ac:dyDescent="0.25">
      <c r="A190" s="102" t="s">
        <v>3157</v>
      </c>
    </row>
    <row r="191" spans="1:1" x14ac:dyDescent="0.25">
      <c r="A191" s="101" t="s">
        <v>5943</v>
      </c>
    </row>
    <row r="192" spans="1:1" x14ac:dyDescent="0.25">
      <c r="A192" s="102" t="s">
        <v>3832</v>
      </c>
    </row>
    <row r="193" spans="1:1" x14ac:dyDescent="0.25">
      <c r="A193" s="102" t="s">
        <v>5738</v>
      </c>
    </row>
    <row r="194" spans="1:1" x14ac:dyDescent="0.25">
      <c r="A194" s="102" t="s">
        <v>6527</v>
      </c>
    </row>
    <row r="195" spans="1:1" x14ac:dyDescent="0.25">
      <c r="A195" s="102" t="s">
        <v>4635</v>
      </c>
    </row>
    <row r="196" spans="1:1" x14ac:dyDescent="0.25">
      <c r="A196" s="101" t="s">
        <v>3796</v>
      </c>
    </row>
    <row r="197" spans="1:1" x14ac:dyDescent="0.25">
      <c r="A197" s="102" t="s">
        <v>6938</v>
      </c>
    </row>
    <row r="198" spans="1:1" x14ac:dyDescent="0.25">
      <c r="A198" s="102" t="s">
        <v>1425</v>
      </c>
    </row>
    <row r="199" spans="1:1" x14ac:dyDescent="0.25">
      <c r="A199" s="101" t="s">
        <v>1951</v>
      </c>
    </row>
    <row r="200" spans="1:1" x14ac:dyDescent="0.25">
      <c r="A200" s="102" t="s">
        <v>5695</v>
      </c>
    </row>
    <row r="201" spans="1:1" x14ac:dyDescent="0.25">
      <c r="A201" s="101" t="s">
        <v>4473</v>
      </c>
    </row>
    <row r="202" spans="1:1" x14ac:dyDescent="0.25">
      <c r="A202" s="102" t="s">
        <v>5837</v>
      </c>
    </row>
    <row r="203" spans="1:1" x14ac:dyDescent="0.25">
      <c r="A203" s="102" t="s">
        <v>5290</v>
      </c>
    </row>
    <row r="204" spans="1:1" x14ac:dyDescent="0.25">
      <c r="A204" s="102" t="s">
        <v>6457</v>
      </c>
    </row>
    <row r="205" spans="1:1" x14ac:dyDescent="0.25">
      <c r="A205" s="102" t="s">
        <v>4964</v>
      </c>
    </row>
    <row r="206" spans="1:1" x14ac:dyDescent="0.25">
      <c r="A206" s="102" t="s">
        <v>1068</v>
      </c>
    </row>
    <row r="207" spans="1:1" x14ac:dyDescent="0.25">
      <c r="A207" s="102" t="s">
        <v>4544</v>
      </c>
    </row>
    <row r="208" spans="1:1" x14ac:dyDescent="0.25">
      <c r="A208" s="102" t="s">
        <v>6493</v>
      </c>
    </row>
    <row r="209" spans="1:1" x14ac:dyDescent="0.25">
      <c r="A209" s="102" t="s">
        <v>6413</v>
      </c>
    </row>
    <row r="210" spans="1:1" x14ac:dyDescent="0.25">
      <c r="A210" s="102" t="s">
        <v>5054</v>
      </c>
    </row>
    <row r="211" spans="1:1" x14ac:dyDescent="0.25">
      <c r="A211" s="102" t="s">
        <v>6752</v>
      </c>
    </row>
    <row r="212" spans="1:1" x14ac:dyDescent="0.25">
      <c r="A212" s="101" t="s">
        <v>6797</v>
      </c>
    </row>
    <row r="213" spans="1:1" x14ac:dyDescent="0.25">
      <c r="A213" s="102" t="s">
        <v>4526</v>
      </c>
    </row>
    <row r="214" spans="1:1" x14ac:dyDescent="0.25">
      <c r="A214" s="102" t="s">
        <v>2548</v>
      </c>
    </row>
    <row r="215" spans="1:1" x14ac:dyDescent="0.25">
      <c r="A215" s="102" t="s">
        <v>2125</v>
      </c>
    </row>
    <row r="216" spans="1:1" x14ac:dyDescent="0.25">
      <c r="A216" s="102" t="s">
        <v>4106</v>
      </c>
    </row>
    <row r="217" spans="1:1" x14ac:dyDescent="0.25">
      <c r="A217" s="102" t="s">
        <v>905</v>
      </c>
    </row>
    <row r="218" spans="1:1" x14ac:dyDescent="0.25">
      <c r="A218" s="101" t="s">
        <v>164</v>
      </c>
    </row>
    <row r="219" spans="1:1" x14ac:dyDescent="0.25">
      <c r="A219" s="102" t="s">
        <v>6382</v>
      </c>
    </row>
    <row r="220" spans="1:1" x14ac:dyDescent="0.25">
      <c r="A220" s="101" t="s">
        <v>5624</v>
      </c>
    </row>
    <row r="221" spans="1:1" x14ac:dyDescent="0.25">
      <c r="A221" s="102" t="s">
        <v>4095</v>
      </c>
    </row>
    <row r="222" spans="1:1" x14ac:dyDescent="0.25">
      <c r="A222" s="102" t="s">
        <v>5117</v>
      </c>
    </row>
    <row r="223" spans="1:1" x14ac:dyDescent="0.25">
      <c r="A223" s="102" t="s">
        <v>5084</v>
      </c>
    </row>
    <row r="224" spans="1:1" x14ac:dyDescent="0.25">
      <c r="A224" s="101" t="s">
        <v>4625</v>
      </c>
    </row>
    <row r="225" spans="1:1" x14ac:dyDescent="0.25">
      <c r="A225" s="102" t="s">
        <v>4563</v>
      </c>
    </row>
    <row r="226" spans="1:1" x14ac:dyDescent="0.25">
      <c r="A226" s="101" t="s">
        <v>5157</v>
      </c>
    </row>
    <row r="227" spans="1:1" x14ac:dyDescent="0.25">
      <c r="A227" s="102" t="s">
        <v>3717</v>
      </c>
    </row>
    <row r="228" spans="1:1" x14ac:dyDescent="0.25">
      <c r="A228" s="102" t="s">
        <v>3489</v>
      </c>
    </row>
    <row r="229" spans="1:1" x14ac:dyDescent="0.25">
      <c r="A229" s="101" t="s">
        <v>6670</v>
      </c>
    </row>
    <row r="230" spans="1:1" x14ac:dyDescent="0.25">
      <c r="A230" s="101" t="s">
        <v>4850</v>
      </c>
    </row>
    <row r="231" spans="1:1" x14ac:dyDescent="0.25">
      <c r="A231" s="102" t="s">
        <v>2986</v>
      </c>
    </row>
    <row r="232" spans="1:1" x14ac:dyDescent="0.25">
      <c r="A232" s="102" t="s">
        <v>6433</v>
      </c>
    </row>
    <row r="233" spans="1:1" x14ac:dyDescent="0.25">
      <c r="A233" s="101" t="s">
        <v>2343</v>
      </c>
    </row>
    <row r="234" spans="1:1" x14ac:dyDescent="0.25">
      <c r="A234" s="102" t="s">
        <v>515</v>
      </c>
    </row>
    <row r="235" spans="1:1" x14ac:dyDescent="0.25">
      <c r="A235" s="102" t="s">
        <v>1664</v>
      </c>
    </row>
    <row r="236" spans="1:1" x14ac:dyDescent="0.25">
      <c r="A236" s="101" t="s">
        <v>6474</v>
      </c>
    </row>
    <row r="237" spans="1:1" x14ac:dyDescent="0.25">
      <c r="A237" s="101" t="s">
        <v>4643</v>
      </c>
    </row>
    <row r="238" spans="1:1" x14ac:dyDescent="0.25">
      <c r="A238" s="101" t="s">
        <v>6196</v>
      </c>
    </row>
    <row r="239" spans="1:1" x14ac:dyDescent="0.25">
      <c r="A239" s="102" t="s">
        <v>4421</v>
      </c>
    </row>
    <row r="240" spans="1:1" x14ac:dyDescent="0.25">
      <c r="A240" s="102" t="s">
        <v>3988</v>
      </c>
    </row>
    <row r="241" spans="1:1" x14ac:dyDescent="0.25">
      <c r="A241" s="102" t="s">
        <v>5878</v>
      </c>
    </row>
    <row r="242" spans="1:1" x14ac:dyDescent="0.25">
      <c r="A242" s="102" t="s">
        <v>3362</v>
      </c>
    </row>
    <row r="243" spans="1:1" x14ac:dyDescent="0.25">
      <c r="A243" s="102" t="s">
        <v>1628</v>
      </c>
    </row>
    <row r="244" spans="1:1" x14ac:dyDescent="0.25">
      <c r="A244" s="102" t="s">
        <v>4916</v>
      </c>
    </row>
    <row r="245" spans="1:1" x14ac:dyDescent="0.25">
      <c r="A245" s="102" t="s">
        <v>4289</v>
      </c>
    </row>
    <row r="246" spans="1:1" x14ac:dyDescent="0.25">
      <c r="A246" s="102" t="s">
        <v>1094</v>
      </c>
    </row>
    <row r="247" spans="1:1" x14ac:dyDescent="0.25">
      <c r="A247" s="101" t="s">
        <v>5436</v>
      </c>
    </row>
    <row r="248" spans="1:1" x14ac:dyDescent="0.25">
      <c r="A248" s="102" t="s">
        <v>4075</v>
      </c>
    </row>
    <row r="249" spans="1:1" x14ac:dyDescent="0.25">
      <c r="A249" s="102" t="s">
        <v>460</v>
      </c>
    </row>
    <row r="250" spans="1:1" x14ac:dyDescent="0.25">
      <c r="A250" s="102" t="s">
        <v>523</v>
      </c>
    </row>
    <row r="251" spans="1:1" x14ac:dyDescent="0.25">
      <c r="A251" s="101" t="s">
        <v>96</v>
      </c>
    </row>
    <row r="252" spans="1:1" x14ac:dyDescent="0.25">
      <c r="A252" s="101" t="s">
        <v>5478</v>
      </c>
    </row>
    <row r="253" spans="1:1" x14ac:dyDescent="0.25">
      <c r="A253" s="101" t="s">
        <v>1533</v>
      </c>
    </row>
    <row r="254" spans="1:1" x14ac:dyDescent="0.25">
      <c r="A254" s="102" t="s">
        <v>3052</v>
      </c>
    </row>
    <row r="255" spans="1:1" x14ac:dyDescent="0.25">
      <c r="A255" s="101" t="s">
        <v>2056</v>
      </c>
    </row>
    <row r="256" spans="1:1" x14ac:dyDescent="0.25">
      <c r="A256" s="102" t="s">
        <v>1313</v>
      </c>
    </row>
    <row r="257" spans="1:1" x14ac:dyDescent="0.25">
      <c r="A257" s="101" t="s">
        <v>7077</v>
      </c>
    </row>
    <row r="258" spans="1:1" x14ac:dyDescent="0.25">
      <c r="A258" s="102" t="s">
        <v>4027</v>
      </c>
    </row>
    <row r="259" spans="1:1" x14ac:dyDescent="0.25">
      <c r="A259" s="102" t="s">
        <v>6790</v>
      </c>
    </row>
    <row r="260" spans="1:1" x14ac:dyDescent="0.25">
      <c r="A260" s="102" t="s">
        <v>2910</v>
      </c>
    </row>
    <row r="261" spans="1:1" x14ac:dyDescent="0.25">
      <c r="A261" s="102" t="s">
        <v>6272</v>
      </c>
    </row>
    <row r="262" spans="1:1" x14ac:dyDescent="0.25">
      <c r="A262" s="101" t="s">
        <v>4220</v>
      </c>
    </row>
    <row r="263" spans="1:1" x14ac:dyDescent="0.25">
      <c r="A263" s="102" t="s">
        <v>2803</v>
      </c>
    </row>
    <row r="264" spans="1:1" x14ac:dyDescent="0.25">
      <c r="A264" s="102" t="s">
        <v>2769</v>
      </c>
    </row>
    <row r="265" spans="1:1" x14ac:dyDescent="0.25">
      <c r="A265" s="103" t="s">
        <v>478</v>
      </c>
    </row>
    <row r="266" spans="1:1" x14ac:dyDescent="0.25">
      <c r="A266" s="103" t="s">
        <v>2817</v>
      </c>
    </row>
    <row r="267" spans="1:1" x14ac:dyDescent="0.25">
      <c r="A267" s="104" t="s">
        <v>4538</v>
      </c>
    </row>
    <row r="268" spans="1:1" x14ac:dyDescent="0.25">
      <c r="A268" s="103" t="s">
        <v>4971</v>
      </c>
    </row>
    <row r="269" spans="1:1" x14ac:dyDescent="0.25">
      <c r="A269" s="104" t="s">
        <v>6227</v>
      </c>
    </row>
    <row r="270" spans="1:1" x14ac:dyDescent="0.25">
      <c r="A270" s="103" t="s">
        <v>3542</v>
      </c>
    </row>
    <row r="271" spans="1:1" x14ac:dyDescent="0.25">
      <c r="A271" s="103" t="s">
        <v>6562</v>
      </c>
    </row>
    <row r="272" spans="1:1" x14ac:dyDescent="0.25">
      <c r="A272" s="103" t="s">
        <v>5097</v>
      </c>
    </row>
    <row r="273" spans="1:1" x14ac:dyDescent="0.25">
      <c r="A273" s="103" t="s">
        <v>6594</v>
      </c>
    </row>
    <row r="274" spans="1:1" x14ac:dyDescent="0.25">
      <c r="A274" s="103" t="s">
        <v>7172</v>
      </c>
    </row>
    <row r="275" spans="1:1" x14ac:dyDescent="0.25">
      <c r="A275" s="103" t="s">
        <v>6008</v>
      </c>
    </row>
    <row r="276" spans="1:1" x14ac:dyDescent="0.25">
      <c r="A276" s="103" t="s">
        <v>3920</v>
      </c>
    </row>
    <row r="277" spans="1:1" x14ac:dyDescent="0.25">
      <c r="A277" s="103" t="s">
        <v>6027</v>
      </c>
    </row>
    <row r="278" spans="1:1" x14ac:dyDescent="0.25">
      <c r="A278" s="103" t="s">
        <v>6736</v>
      </c>
    </row>
    <row r="279" spans="1:1" x14ac:dyDescent="0.25">
      <c r="A279" s="103" t="s">
        <v>6252</v>
      </c>
    </row>
    <row r="280" spans="1:1" x14ac:dyDescent="0.25">
      <c r="A280" s="104" t="s">
        <v>5312</v>
      </c>
    </row>
    <row r="281" spans="1:1" x14ac:dyDescent="0.25">
      <c r="A281" s="103" t="s">
        <v>2482</v>
      </c>
    </row>
    <row r="282" spans="1:1" x14ac:dyDescent="0.25">
      <c r="A282" s="103" t="s">
        <v>2514</v>
      </c>
    </row>
    <row r="283" spans="1:1" x14ac:dyDescent="0.25">
      <c r="A283" s="103" t="s">
        <v>1964</v>
      </c>
    </row>
    <row r="284" spans="1:1" x14ac:dyDescent="0.25">
      <c r="A284" s="103" t="s">
        <v>854</v>
      </c>
    </row>
    <row r="285" spans="1:1" x14ac:dyDescent="0.25">
      <c r="A285" s="104" t="s">
        <v>660</v>
      </c>
    </row>
    <row r="286" spans="1:1" x14ac:dyDescent="0.25">
      <c r="A286" s="104" t="s">
        <v>1155</v>
      </c>
    </row>
    <row r="287" spans="1:1" x14ac:dyDescent="0.25">
      <c r="A287" s="103" t="s">
        <v>3789</v>
      </c>
    </row>
    <row r="288" spans="1:1" x14ac:dyDescent="0.25">
      <c r="A288" s="104" t="s">
        <v>5888</v>
      </c>
    </row>
    <row r="289" spans="1:1" x14ac:dyDescent="0.25">
      <c r="A289" s="103" t="s">
        <v>5462</v>
      </c>
    </row>
    <row r="290" spans="1:1" x14ac:dyDescent="0.25">
      <c r="A290" s="103" t="s">
        <v>5921</v>
      </c>
    </row>
    <row r="291" spans="1:1" x14ac:dyDescent="0.25">
      <c r="A291" s="103" t="s">
        <v>225</v>
      </c>
    </row>
    <row r="292" spans="1:1" x14ac:dyDescent="0.25">
      <c r="A292" s="103" t="s">
        <v>5017</v>
      </c>
    </row>
    <row r="293" spans="1:1" x14ac:dyDescent="0.25">
      <c r="A293" s="103" t="s">
        <v>5025</v>
      </c>
    </row>
    <row r="294" spans="1:1" x14ac:dyDescent="0.25">
      <c r="A294" s="103" t="s">
        <v>3180</v>
      </c>
    </row>
    <row r="295" spans="1:1" x14ac:dyDescent="0.25">
      <c r="A295" s="103" t="s">
        <v>6033</v>
      </c>
    </row>
    <row r="296" spans="1:1" x14ac:dyDescent="0.25">
      <c r="A296" s="103" t="s">
        <v>3416</v>
      </c>
    </row>
    <row r="297" spans="1:1" x14ac:dyDescent="0.25">
      <c r="A297" s="103" t="s">
        <v>6765</v>
      </c>
    </row>
    <row r="298" spans="1:1" x14ac:dyDescent="0.25">
      <c r="A298" s="103" t="s">
        <v>4807</v>
      </c>
    </row>
    <row r="299" spans="1:1" x14ac:dyDescent="0.25">
      <c r="A299" s="103" t="s">
        <v>6040</v>
      </c>
    </row>
    <row r="300" spans="1:1" x14ac:dyDescent="0.25">
      <c r="A300" s="103" t="s">
        <v>5689</v>
      </c>
    </row>
    <row r="301" spans="1:1" x14ac:dyDescent="0.25">
      <c r="A301" s="103" t="s">
        <v>6357</v>
      </c>
    </row>
    <row r="302" spans="1:1" x14ac:dyDescent="0.25">
      <c r="A302" s="104" t="s">
        <v>5894</v>
      </c>
    </row>
    <row r="303" spans="1:1" x14ac:dyDescent="0.25">
      <c r="A303" s="104" t="s">
        <v>4721</v>
      </c>
    </row>
    <row r="304" spans="1:1" x14ac:dyDescent="0.25">
      <c r="A304" s="103" t="s">
        <v>5970</v>
      </c>
    </row>
    <row r="305" spans="1:1" x14ac:dyDescent="0.25">
      <c r="A305" s="104" t="s">
        <v>602</v>
      </c>
    </row>
    <row r="306" spans="1:1" x14ac:dyDescent="0.25">
      <c r="A306" s="103" t="s">
        <v>6681</v>
      </c>
    </row>
    <row r="307" spans="1:1" x14ac:dyDescent="0.25">
      <c r="A307" s="104" t="s">
        <v>3714</v>
      </c>
    </row>
    <row r="308" spans="1:1" x14ac:dyDescent="0.25">
      <c r="A308" s="103" t="s">
        <v>3824</v>
      </c>
    </row>
    <row r="309" spans="1:1" x14ac:dyDescent="0.25">
      <c r="A309" s="104" t="s">
        <v>4687</v>
      </c>
    </row>
    <row r="310" spans="1:1" x14ac:dyDescent="0.25">
      <c r="A310" s="103" t="s">
        <v>1132</v>
      </c>
    </row>
    <row r="311" spans="1:1" x14ac:dyDescent="0.25">
      <c r="A311" s="104" t="s">
        <v>4945</v>
      </c>
    </row>
    <row r="312" spans="1:1" x14ac:dyDescent="0.25">
      <c r="A312" s="104" t="s">
        <v>5546</v>
      </c>
    </row>
    <row r="313" spans="1:1" x14ac:dyDescent="0.25">
      <c r="A313" s="103" t="s">
        <v>6927</v>
      </c>
    </row>
    <row r="314" spans="1:1" x14ac:dyDescent="0.25">
      <c r="A314" s="104" t="s">
        <v>2377</v>
      </c>
    </row>
    <row r="315" spans="1:1" x14ac:dyDescent="0.25">
      <c r="A315" s="103" t="s">
        <v>4302</v>
      </c>
    </row>
    <row r="316" spans="1:1" x14ac:dyDescent="0.25">
      <c r="A316" s="104" t="s">
        <v>5646</v>
      </c>
    </row>
    <row r="317" spans="1:1" x14ac:dyDescent="0.25">
      <c r="A317" s="103" t="s">
        <v>3067</v>
      </c>
    </row>
    <row r="318" spans="1:1" x14ac:dyDescent="0.25">
      <c r="A318" s="103" t="s">
        <v>5551</v>
      </c>
    </row>
    <row r="319" spans="1:1" x14ac:dyDescent="0.25">
      <c r="A319" s="103" t="s">
        <v>6435</v>
      </c>
    </row>
    <row r="320" spans="1:1" x14ac:dyDescent="0.25">
      <c r="A320" s="103" t="s">
        <v>5209</v>
      </c>
    </row>
    <row r="321" spans="1:1" x14ac:dyDescent="0.25">
      <c r="A321" s="103" t="s">
        <v>6622</v>
      </c>
    </row>
    <row r="322" spans="1:1" x14ac:dyDescent="0.25">
      <c r="A322" s="103" t="s">
        <v>4402</v>
      </c>
    </row>
    <row r="323" spans="1:1" x14ac:dyDescent="0.25">
      <c r="A323" s="103" t="s">
        <v>1325</v>
      </c>
    </row>
    <row r="324" spans="1:1" x14ac:dyDescent="0.25">
      <c r="A324" s="103" t="s">
        <v>6060</v>
      </c>
    </row>
    <row r="325" spans="1:1" x14ac:dyDescent="0.25">
      <c r="A325" s="103" t="s">
        <v>3171</v>
      </c>
    </row>
    <row r="326" spans="1:1" x14ac:dyDescent="0.25">
      <c r="A326" s="103" t="s">
        <v>6849</v>
      </c>
    </row>
    <row r="327" spans="1:1" x14ac:dyDescent="0.25">
      <c r="A327" s="103" t="s">
        <v>5393</v>
      </c>
    </row>
    <row r="328" spans="1:1" x14ac:dyDescent="0.25">
      <c r="A328" s="103" t="s">
        <v>4810</v>
      </c>
    </row>
    <row r="329" spans="1:1" x14ac:dyDescent="0.25">
      <c r="A329" s="103" t="s">
        <v>3801</v>
      </c>
    </row>
    <row r="330" spans="1:1" x14ac:dyDescent="0.25">
      <c r="A330" s="103" t="s">
        <v>5590</v>
      </c>
    </row>
    <row r="331" spans="1:1" x14ac:dyDescent="0.25">
      <c r="A331" s="103" t="s">
        <v>6946</v>
      </c>
    </row>
    <row r="332" spans="1:1" x14ac:dyDescent="0.25">
      <c r="A332" s="103" t="s">
        <v>3507</v>
      </c>
    </row>
    <row r="333" spans="1:1" x14ac:dyDescent="0.25">
      <c r="A333" s="104" t="s">
        <v>7095</v>
      </c>
    </row>
    <row r="334" spans="1:1" x14ac:dyDescent="0.25">
      <c r="A334" s="103" t="s">
        <v>2542</v>
      </c>
    </row>
    <row r="335" spans="1:1" x14ac:dyDescent="0.25">
      <c r="A335" s="103" t="s">
        <v>2671</v>
      </c>
    </row>
    <row r="336" spans="1:1" x14ac:dyDescent="0.25">
      <c r="A336" s="103" t="s">
        <v>5592</v>
      </c>
    </row>
    <row r="337" spans="1:1" x14ac:dyDescent="0.25">
      <c r="A337" s="103" t="s">
        <v>2052</v>
      </c>
    </row>
    <row r="338" spans="1:1" x14ac:dyDescent="0.25">
      <c r="A338" s="103" t="s">
        <v>1484</v>
      </c>
    </row>
    <row r="339" spans="1:1" x14ac:dyDescent="0.25">
      <c r="A339" s="103" t="s">
        <v>3664</v>
      </c>
    </row>
    <row r="340" spans="1:1" x14ac:dyDescent="0.25">
      <c r="A340" s="103" t="s">
        <v>2280</v>
      </c>
    </row>
    <row r="341" spans="1:1" x14ac:dyDescent="0.25">
      <c r="A341" s="103" t="s">
        <v>4554</v>
      </c>
    </row>
    <row r="342" spans="1:1" x14ac:dyDescent="0.25">
      <c r="A342" s="104" t="s">
        <v>5797</v>
      </c>
    </row>
    <row r="343" spans="1:1" x14ac:dyDescent="0.25">
      <c r="A343" s="103" t="s">
        <v>5000</v>
      </c>
    </row>
    <row r="344" spans="1:1" x14ac:dyDescent="0.25">
      <c r="A344" s="103" t="s">
        <v>2169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H14"/>
  <sheetViews>
    <sheetView workbookViewId="0">
      <selection activeCell="D12" sqref="D12"/>
    </sheetView>
  </sheetViews>
  <sheetFormatPr defaultRowHeight="15" x14ac:dyDescent="0.25"/>
  <cols>
    <col min="4" max="4" width="36.5703125" customWidth="1"/>
    <col min="5" max="5" width="47.42578125" customWidth="1"/>
    <col min="6" max="6" width="27.85546875" customWidth="1"/>
    <col min="7" max="7" width="27.140625" customWidth="1"/>
  </cols>
  <sheetData>
    <row r="1" spans="3:8" ht="34.5" customHeight="1" x14ac:dyDescent="0.25">
      <c r="D1" s="41" t="s">
        <v>7345</v>
      </c>
    </row>
    <row r="2" spans="3:8" x14ac:dyDescent="0.25">
      <c r="C2">
        <v>1</v>
      </c>
      <c r="D2" t="s">
        <v>7346</v>
      </c>
    </row>
    <row r="3" spans="3:8" x14ac:dyDescent="0.25">
      <c r="C3">
        <v>2</v>
      </c>
      <c r="D3" t="s">
        <v>7347</v>
      </c>
    </row>
    <row r="4" spans="3:8" x14ac:dyDescent="0.25">
      <c r="C4">
        <v>3</v>
      </c>
      <c r="D4" t="s">
        <v>7348</v>
      </c>
    </row>
    <row r="7" spans="3:8" x14ac:dyDescent="0.25">
      <c r="C7" t="s">
        <v>7349</v>
      </c>
      <c r="D7" t="s">
        <v>7350</v>
      </c>
      <c r="E7" t="s">
        <v>7351</v>
      </c>
      <c r="F7" t="s">
        <v>7352</v>
      </c>
      <c r="G7" t="s">
        <v>7353</v>
      </c>
      <c r="H7" t="s">
        <v>7364</v>
      </c>
    </row>
    <row r="8" spans="3:8" ht="42.75" customHeight="1" x14ac:dyDescent="0.25">
      <c r="C8" s="47">
        <v>1</v>
      </c>
      <c r="D8" s="44" t="s">
        <v>7355</v>
      </c>
      <c r="E8" s="43" t="s">
        <v>7354</v>
      </c>
      <c r="F8" s="43" t="s">
        <v>7383</v>
      </c>
      <c r="G8" s="43" t="s">
        <v>7384</v>
      </c>
      <c r="H8" s="45">
        <f>3649/6417</f>
        <v>0.56864578463456439</v>
      </c>
    </row>
    <row r="9" spans="3:8" ht="42.75" customHeight="1" x14ac:dyDescent="0.25">
      <c r="C9" s="47">
        <v>2</v>
      </c>
      <c r="D9" s="44" t="s">
        <v>7356</v>
      </c>
      <c r="E9" s="43" t="s">
        <v>7358</v>
      </c>
      <c r="F9" s="43" t="s">
        <v>7385</v>
      </c>
      <c r="G9" s="43" t="s">
        <v>7384</v>
      </c>
      <c r="H9" s="45">
        <f>773/6417</f>
        <v>0.1204612747389746</v>
      </c>
    </row>
    <row r="10" spans="3:8" ht="42.75" customHeight="1" x14ac:dyDescent="0.25">
      <c r="C10" s="47">
        <v>3</v>
      </c>
      <c r="D10" s="44" t="s">
        <v>7357</v>
      </c>
      <c r="E10" s="43" t="s">
        <v>7359</v>
      </c>
      <c r="F10" s="43" t="s">
        <v>7386</v>
      </c>
      <c r="G10" s="43" t="s">
        <v>7384</v>
      </c>
      <c r="H10" s="45">
        <f>1995/6417</f>
        <v>0.31089294062646095</v>
      </c>
    </row>
    <row r="11" spans="3:8" ht="42.75" customHeight="1" x14ac:dyDescent="0.25">
      <c r="C11" s="47">
        <v>4</v>
      </c>
      <c r="D11" s="44" t="s">
        <v>7363</v>
      </c>
      <c r="E11" s="43" t="s">
        <v>7360</v>
      </c>
      <c r="F11" s="43" t="s">
        <v>7390</v>
      </c>
      <c r="G11" s="43" t="s">
        <v>7384</v>
      </c>
      <c r="H11" s="45">
        <f>5655/6417</f>
        <v>0.88125292192613369</v>
      </c>
    </row>
    <row r="12" spans="3:8" ht="42.75" customHeight="1" x14ac:dyDescent="0.25">
      <c r="C12" s="47">
        <v>5</v>
      </c>
      <c r="D12" s="44" t="s">
        <v>7389</v>
      </c>
      <c r="E12" s="43" t="s">
        <v>7362</v>
      </c>
      <c r="F12" s="43" t="s">
        <v>7388</v>
      </c>
      <c r="G12" s="43" t="s">
        <v>7384</v>
      </c>
      <c r="H12">
        <v>20.52</v>
      </c>
    </row>
    <row r="13" spans="3:8" ht="42.75" customHeight="1" x14ac:dyDescent="0.25">
      <c r="C13" s="47">
        <v>6</v>
      </c>
      <c r="D13" s="44" t="s">
        <v>7415</v>
      </c>
      <c r="E13" s="44" t="s">
        <v>7361</v>
      </c>
      <c r="F13" s="43"/>
      <c r="G13" s="43" t="s">
        <v>7384</v>
      </c>
    </row>
    <row r="14" spans="3:8" ht="42.75" customHeight="1" x14ac:dyDescent="0.25">
      <c r="D14" s="42"/>
      <c r="E14" s="42"/>
      <c r="F14" s="42"/>
      <c r="G14" s="42"/>
    </row>
  </sheetData>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R1114"/>
  <sheetViews>
    <sheetView tabSelected="1" zoomScale="55" zoomScaleNormal="55" workbookViewId="0">
      <selection activeCell="K8" sqref="K8"/>
    </sheetView>
  </sheetViews>
  <sheetFormatPr defaultRowHeight="15" x14ac:dyDescent="0.25"/>
  <cols>
    <col min="1" max="1" width="2.85546875" customWidth="1"/>
    <col min="3" max="3" width="42.140625" customWidth="1"/>
    <col min="4" max="4" width="16.7109375" customWidth="1"/>
    <col min="5" max="5" width="13.28515625" customWidth="1"/>
    <col min="6" max="6" width="12.42578125" customWidth="1"/>
    <col min="7" max="7" width="13.28515625" customWidth="1"/>
    <col min="8" max="8" width="16.28515625" customWidth="1"/>
    <col min="9" max="9" width="15.42578125" customWidth="1"/>
    <col min="10" max="10" width="27.5703125" customWidth="1"/>
    <col min="13" max="13" width="14.7109375" customWidth="1"/>
    <col min="23" max="23" width="23.7109375" customWidth="1"/>
    <col min="24" max="24" width="21.28515625" customWidth="1"/>
    <col min="25" max="25" width="24.7109375" customWidth="1"/>
    <col min="26" max="26" width="31.140625" customWidth="1"/>
    <col min="27" max="29" width="23.7109375" customWidth="1"/>
    <col min="30" max="32" width="24.28515625" customWidth="1"/>
  </cols>
  <sheetData>
    <row r="1" spans="1:44" ht="15" customHeight="1" x14ac:dyDescent="0.25">
      <c r="A1" s="68"/>
      <c r="B1" s="145" t="s">
        <v>7365</v>
      </c>
      <c r="C1" s="145"/>
      <c r="D1" s="145"/>
      <c r="E1" s="144" t="s">
        <v>7366</v>
      </c>
      <c r="F1" s="144"/>
      <c r="G1" s="144"/>
      <c r="H1" s="144"/>
      <c r="I1" s="144"/>
      <c r="J1" s="144"/>
      <c r="K1" s="144"/>
      <c r="L1" s="144"/>
      <c r="M1" s="144"/>
      <c r="N1" s="144"/>
      <c r="O1" s="144"/>
      <c r="P1" s="144"/>
      <c r="Q1" s="144"/>
      <c r="R1" s="144"/>
      <c r="S1" s="144"/>
      <c r="T1" s="144"/>
      <c r="U1" s="144"/>
      <c r="V1" s="66"/>
      <c r="W1" s="66"/>
      <c r="X1" s="66"/>
      <c r="Y1" s="66"/>
      <c r="Z1" s="66"/>
      <c r="AA1" s="66"/>
      <c r="AB1" s="66"/>
      <c r="AC1" s="66"/>
      <c r="AD1" s="66"/>
      <c r="AE1" s="66"/>
      <c r="AF1" s="66"/>
      <c r="AG1" s="66"/>
      <c r="AH1" s="66"/>
      <c r="AI1" s="66"/>
      <c r="AJ1" s="66"/>
      <c r="AK1" s="66"/>
      <c r="AL1" s="66"/>
      <c r="AM1" s="66"/>
      <c r="AN1" s="66"/>
      <c r="AO1" s="66"/>
      <c r="AP1" s="66"/>
      <c r="AQ1" s="66"/>
      <c r="AR1" s="66"/>
    </row>
    <row r="2" spans="1:44" ht="5.25" customHeight="1" x14ac:dyDescent="0.25">
      <c r="A2" s="69"/>
      <c r="B2" s="145"/>
      <c r="C2" s="145"/>
      <c r="D2" s="145"/>
      <c r="E2" s="144"/>
      <c r="F2" s="144"/>
      <c r="G2" s="144"/>
      <c r="H2" s="144"/>
      <c r="I2" s="144"/>
      <c r="J2" s="144"/>
      <c r="K2" s="144"/>
      <c r="L2" s="144"/>
      <c r="M2" s="144"/>
      <c r="N2" s="144"/>
      <c r="O2" s="144"/>
      <c r="P2" s="144"/>
      <c r="Q2" s="144"/>
      <c r="R2" s="144"/>
      <c r="S2" s="144"/>
      <c r="T2" s="144"/>
      <c r="U2" s="144"/>
      <c r="V2" s="66"/>
      <c r="W2" s="66"/>
      <c r="X2" s="66"/>
      <c r="Y2" s="66"/>
      <c r="Z2" s="66"/>
      <c r="AA2" s="66"/>
      <c r="AB2" s="66"/>
      <c r="AC2" s="66"/>
      <c r="AD2" s="66"/>
      <c r="AE2" s="66"/>
      <c r="AF2" s="66"/>
      <c r="AG2" s="66"/>
      <c r="AH2" s="66"/>
      <c r="AI2" s="66"/>
      <c r="AJ2" s="66"/>
      <c r="AK2" s="66"/>
      <c r="AL2" s="66"/>
      <c r="AM2" s="66"/>
      <c r="AN2" s="66"/>
      <c r="AO2" s="66"/>
      <c r="AP2" s="66"/>
      <c r="AQ2" s="66"/>
      <c r="AR2" s="66"/>
    </row>
    <row r="3" spans="1:44" ht="15" customHeight="1" x14ac:dyDescent="0.25">
      <c r="A3" s="69"/>
      <c r="B3" s="145"/>
      <c r="C3" s="145"/>
      <c r="D3" s="145"/>
      <c r="E3" s="144"/>
      <c r="F3" s="144"/>
      <c r="G3" s="144"/>
      <c r="H3" s="144"/>
      <c r="I3" s="144"/>
      <c r="J3" s="144"/>
      <c r="K3" s="144"/>
      <c r="L3" s="144"/>
      <c r="M3" s="144"/>
      <c r="N3" s="144"/>
      <c r="O3" s="144"/>
      <c r="P3" s="144"/>
      <c r="Q3" s="144"/>
      <c r="R3" s="144"/>
      <c r="S3" s="144"/>
      <c r="T3" s="144"/>
      <c r="U3" s="144"/>
      <c r="V3" s="66"/>
      <c r="W3" s="66"/>
      <c r="X3" s="66"/>
      <c r="Y3" s="66"/>
      <c r="Z3" s="66"/>
      <c r="AA3" s="66"/>
      <c r="AB3" s="66"/>
      <c r="AC3" s="66"/>
      <c r="AD3" s="66"/>
      <c r="AE3" s="66"/>
      <c r="AF3" s="66"/>
      <c r="AG3" s="66"/>
      <c r="AH3" s="66"/>
      <c r="AI3" s="66"/>
      <c r="AJ3" s="66"/>
      <c r="AK3" s="66"/>
      <c r="AL3" s="66"/>
      <c r="AM3" s="66"/>
      <c r="AN3" s="66"/>
      <c r="AO3" s="66"/>
      <c r="AP3" s="66"/>
      <c r="AQ3" s="66"/>
      <c r="AR3" s="66"/>
    </row>
    <row r="4" spans="1:44" ht="15" customHeight="1" x14ac:dyDescent="0.25">
      <c r="A4" s="69"/>
      <c r="B4" s="145"/>
      <c r="C4" s="145"/>
      <c r="D4" s="145"/>
      <c r="E4" s="144"/>
      <c r="F4" s="144"/>
      <c r="G4" s="144"/>
      <c r="H4" s="144"/>
      <c r="I4" s="144"/>
      <c r="J4" s="144"/>
      <c r="K4" s="144"/>
      <c r="L4" s="144"/>
      <c r="M4" s="144"/>
      <c r="N4" s="144"/>
      <c r="O4" s="144"/>
      <c r="P4" s="144"/>
      <c r="Q4" s="144"/>
      <c r="R4" s="144"/>
      <c r="S4" s="144"/>
      <c r="T4" s="144"/>
      <c r="U4" s="144"/>
      <c r="V4" s="66"/>
      <c r="W4" s="66"/>
      <c r="X4" s="66"/>
      <c r="Y4" s="66"/>
      <c r="Z4" s="66"/>
      <c r="AA4" s="66"/>
      <c r="AB4" s="66"/>
      <c r="AC4" s="66"/>
      <c r="AD4" s="66"/>
      <c r="AE4" s="66"/>
      <c r="AF4" s="66"/>
      <c r="AG4" s="66"/>
      <c r="AH4" s="66"/>
      <c r="AI4" s="66"/>
      <c r="AJ4" s="66"/>
      <c r="AK4" s="66"/>
      <c r="AL4" s="66"/>
      <c r="AM4" s="66"/>
      <c r="AN4" s="66"/>
      <c r="AO4" s="66"/>
      <c r="AP4" s="66"/>
      <c r="AQ4" s="66"/>
      <c r="AR4" s="66"/>
    </row>
    <row r="5" spans="1:44" ht="22.5" customHeight="1" x14ac:dyDescent="0.25">
      <c r="A5" s="69"/>
      <c r="B5" s="145"/>
      <c r="C5" s="145"/>
      <c r="D5" s="145"/>
      <c r="E5" s="144"/>
      <c r="F5" s="144"/>
      <c r="G5" s="144"/>
      <c r="H5" s="144"/>
      <c r="I5" s="144"/>
      <c r="J5" s="144"/>
      <c r="K5" s="144"/>
      <c r="L5" s="144"/>
      <c r="M5" s="144"/>
      <c r="N5" s="144"/>
      <c r="O5" s="144"/>
      <c r="P5" s="144"/>
      <c r="Q5" s="144"/>
      <c r="R5" s="144"/>
      <c r="S5" s="144"/>
      <c r="T5" s="144"/>
      <c r="U5" s="144"/>
      <c r="V5" s="66"/>
      <c r="W5" s="66"/>
      <c r="X5" s="66"/>
      <c r="Y5" s="66"/>
      <c r="Z5" s="66"/>
      <c r="AA5" s="66"/>
      <c r="AB5" s="66"/>
      <c r="AC5" s="66"/>
      <c r="AD5" s="66"/>
      <c r="AE5" s="66"/>
      <c r="AF5" s="66"/>
      <c r="AG5" s="66"/>
      <c r="AH5" s="66"/>
      <c r="AI5" s="66"/>
      <c r="AJ5" s="66"/>
      <c r="AK5" s="66"/>
      <c r="AL5" s="66"/>
      <c r="AM5" s="66"/>
      <c r="AN5" s="66"/>
      <c r="AO5" s="66"/>
      <c r="AP5" s="66"/>
      <c r="AQ5" s="66"/>
      <c r="AR5" s="66"/>
    </row>
    <row r="6" spans="1:44" s="62" customFormat="1" ht="9.75" customHeight="1" x14ac:dyDescent="0.25">
      <c r="A6" s="65"/>
      <c r="B6" s="145"/>
      <c r="C6" s="145"/>
      <c r="D6" s="145"/>
      <c r="E6" s="65"/>
      <c r="F6" s="65"/>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row>
    <row r="7" spans="1:44" s="62" customFormat="1" ht="1.5" customHeight="1" x14ac:dyDescent="0.25">
      <c r="A7" s="64"/>
      <c r="B7" s="145"/>
      <c r="C7" s="145"/>
      <c r="D7" s="145"/>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row>
    <row r="8" spans="1:44" s="41" customFormat="1" ht="24" customHeight="1" x14ac:dyDescent="0.25">
      <c r="A8" s="69"/>
      <c r="B8" s="146"/>
      <c r="C8" s="146"/>
      <c r="D8" s="146"/>
      <c r="E8" s="90" t="s">
        <v>7367</v>
      </c>
      <c r="F8" s="91" t="s">
        <v>7418</v>
      </c>
      <c r="G8" s="92"/>
      <c r="H8" s="90" t="s">
        <v>7368</v>
      </c>
      <c r="I8" s="91" t="s">
        <v>7420</v>
      </c>
      <c r="J8" s="93" t="s">
        <v>7463</v>
      </c>
      <c r="K8" s="94" t="s">
        <v>7420</v>
      </c>
      <c r="L8" s="69"/>
      <c r="M8" s="142">
        <f>MAX(tbl_raw_data[Updated_date])</f>
        <v>45168</v>
      </c>
      <c r="N8" s="90" t="str">
        <f>"Last Updated : "&amp;TEXT(M8,"mmm-dd")</f>
        <v>Last Updated : Aug-30</v>
      </c>
      <c r="O8" s="90"/>
      <c r="P8" s="90"/>
      <c r="Q8" s="69"/>
      <c r="R8" s="69"/>
      <c r="S8" s="69"/>
      <c r="T8" s="96"/>
      <c r="U8" s="96"/>
      <c r="V8" s="69"/>
      <c r="W8" s="69"/>
      <c r="X8" s="69"/>
      <c r="Y8" s="69"/>
      <c r="Z8" s="69"/>
      <c r="AA8" s="69"/>
      <c r="AB8" s="69"/>
      <c r="AC8" s="69"/>
      <c r="AD8" s="69"/>
      <c r="AE8" s="69"/>
      <c r="AF8" s="69"/>
      <c r="AG8" s="69"/>
      <c r="AH8" s="69"/>
      <c r="AI8" s="69"/>
      <c r="AJ8" s="69"/>
      <c r="AK8" s="69"/>
      <c r="AL8" s="69"/>
      <c r="AM8" s="69"/>
      <c r="AN8" s="69"/>
      <c r="AO8" s="69"/>
      <c r="AP8" s="69"/>
      <c r="AQ8" s="69"/>
      <c r="AR8" s="69"/>
    </row>
    <row r="9" spans="1:44" s="51" customFormat="1" ht="8.25" customHeight="1" x14ac:dyDescent="0.25">
      <c r="A9" s="70"/>
      <c r="B9" s="79"/>
      <c r="C9" s="79"/>
      <c r="D9" s="79"/>
      <c r="E9" s="79"/>
      <c r="F9" s="79"/>
      <c r="G9" s="79"/>
      <c r="H9" s="79"/>
      <c r="I9" s="79"/>
      <c r="J9" s="79"/>
      <c r="K9" s="79"/>
      <c r="L9" s="79"/>
      <c r="M9" s="79"/>
      <c r="N9" s="79"/>
      <c r="O9" s="79"/>
      <c r="P9" s="79"/>
      <c r="Q9" s="79"/>
      <c r="R9" s="79"/>
      <c r="S9" s="79"/>
      <c r="T9" s="70"/>
      <c r="U9" s="70"/>
      <c r="V9" s="70"/>
      <c r="W9" s="70"/>
      <c r="X9" s="70"/>
      <c r="Y9" s="70"/>
      <c r="Z9" s="70"/>
      <c r="AA9" s="70"/>
      <c r="AB9" s="70"/>
      <c r="AC9" s="70"/>
      <c r="AD9" s="70"/>
      <c r="AE9" s="70"/>
      <c r="AF9" s="70"/>
      <c r="AG9" s="70"/>
      <c r="AH9" s="70"/>
      <c r="AI9" s="70"/>
      <c r="AJ9" s="70"/>
      <c r="AK9" s="70"/>
      <c r="AL9" s="70"/>
      <c r="AM9" s="70"/>
      <c r="AN9" s="70"/>
      <c r="AO9" s="70"/>
      <c r="AP9" s="70"/>
      <c r="AQ9" s="70"/>
      <c r="AR9" s="70"/>
    </row>
    <row r="10" spans="1:44" ht="18.75" x14ac:dyDescent="0.3">
      <c r="A10" s="66"/>
      <c r="B10" s="148"/>
      <c r="C10" s="148"/>
      <c r="D10" s="148"/>
      <c r="E10" s="148"/>
      <c r="F10" s="148"/>
      <c r="G10" s="148"/>
      <c r="H10" s="148"/>
      <c r="I10" s="148"/>
      <c r="J10" s="148"/>
      <c r="K10" s="66"/>
      <c r="L10" s="148" t="s">
        <v>7378</v>
      </c>
      <c r="M10" s="149"/>
      <c r="N10" s="149"/>
      <c r="O10" s="149"/>
      <c r="P10" s="149"/>
      <c r="Q10" s="149"/>
      <c r="R10" s="149"/>
      <c r="S10" s="66"/>
      <c r="T10" s="66"/>
      <c r="U10" s="66"/>
      <c r="V10" s="66"/>
      <c r="W10" s="64"/>
      <c r="X10" s="64"/>
      <c r="Y10" s="64"/>
      <c r="Z10" s="64"/>
      <c r="AA10" s="64"/>
      <c r="AB10" s="64"/>
      <c r="AC10" s="66"/>
      <c r="AD10" s="66"/>
      <c r="AE10" s="66"/>
      <c r="AF10" s="66"/>
      <c r="AG10" s="66"/>
      <c r="AH10" s="66"/>
      <c r="AI10" s="66"/>
      <c r="AJ10" s="66"/>
      <c r="AK10" s="66"/>
      <c r="AL10" s="66"/>
      <c r="AM10" s="66"/>
      <c r="AN10" s="66"/>
      <c r="AO10" s="66"/>
      <c r="AP10" s="66"/>
      <c r="AQ10" s="66"/>
      <c r="AR10" s="66"/>
    </row>
    <row r="11" spans="1:44" x14ac:dyDescent="0.25">
      <c r="A11" s="66"/>
      <c r="B11" s="66"/>
      <c r="C11" s="66"/>
      <c r="D11" s="66"/>
      <c r="E11" s="66"/>
      <c r="F11" s="66"/>
      <c r="G11" s="66"/>
      <c r="H11" s="66"/>
      <c r="I11" s="66"/>
      <c r="J11" s="66"/>
      <c r="K11" s="66"/>
      <c r="L11" s="66"/>
      <c r="M11" s="66"/>
      <c r="N11" s="66"/>
      <c r="O11" s="66"/>
      <c r="P11" s="66"/>
      <c r="Q11" s="66"/>
      <c r="R11" s="66"/>
      <c r="S11" s="66"/>
      <c r="T11" s="66"/>
      <c r="U11" s="66"/>
      <c r="V11" s="66"/>
      <c r="W11" s="64"/>
      <c r="X11" s="64"/>
      <c r="Y11" s="64"/>
      <c r="Z11" s="64"/>
      <c r="AA11" s="64"/>
      <c r="AB11" s="64"/>
      <c r="AC11" s="66"/>
      <c r="AD11" s="66"/>
      <c r="AE11" s="66"/>
      <c r="AF11" s="66"/>
      <c r="AG11" s="66"/>
      <c r="AH11" s="66"/>
      <c r="AI11" s="66"/>
      <c r="AJ11" s="66"/>
      <c r="AK11" s="66"/>
      <c r="AL11" s="66"/>
      <c r="AM11" s="66"/>
      <c r="AN11" s="66"/>
      <c r="AO11" s="66"/>
      <c r="AP11" s="66"/>
      <c r="AQ11" s="66"/>
      <c r="AR11" s="66"/>
    </row>
    <row r="12" spans="1:44" ht="39" customHeight="1" x14ac:dyDescent="0.25">
      <c r="A12" s="66"/>
      <c r="B12" s="77" t="s">
        <v>7369</v>
      </c>
      <c r="C12" s="77" t="s">
        <v>7370</v>
      </c>
      <c r="D12" s="78" t="s">
        <v>7450</v>
      </c>
      <c r="E12" s="77" t="s">
        <v>7371</v>
      </c>
      <c r="F12" s="77" t="s">
        <v>7372</v>
      </c>
      <c r="G12" s="77" t="s">
        <v>7373</v>
      </c>
      <c r="H12" s="77" t="s">
        <v>7374</v>
      </c>
      <c r="I12" s="78" t="s">
        <v>7375</v>
      </c>
      <c r="J12" s="77" t="s">
        <v>7376</v>
      </c>
      <c r="L12" s="66"/>
      <c r="M12" s="66"/>
      <c r="N12" s="66"/>
      <c r="O12" s="66"/>
      <c r="P12" s="66"/>
      <c r="Q12" s="66"/>
      <c r="R12" s="66"/>
      <c r="S12" s="66"/>
      <c r="T12" s="66"/>
      <c r="U12" s="66"/>
      <c r="V12" s="66"/>
      <c r="W12" s="135" t="s">
        <v>7473</v>
      </c>
      <c r="X12" s="136" t="s">
        <v>7474</v>
      </c>
      <c r="Y12" s="136" t="s">
        <v>7380</v>
      </c>
      <c r="Z12" s="137" t="s">
        <v>7475</v>
      </c>
      <c r="AA12" s="66"/>
      <c r="AB12" s="66"/>
      <c r="AC12" s="66"/>
      <c r="AD12" s="66"/>
      <c r="AE12" s="66"/>
      <c r="AF12" s="66"/>
      <c r="AG12" s="66"/>
      <c r="AH12" s="66"/>
      <c r="AI12" s="66"/>
      <c r="AJ12" s="66"/>
      <c r="AK12" s="66"/>
      <c r="AL12" s="66"/>
      <c r="AM12" s="66"/>
      <c r="AN12" s="66"/>
      <c r="AO12" s="66"/>
      <c r="AP12" s="66"/>
    </row>
    <row r="13" spans="1:44" ht="44.25" customHeight="1" x14ac:dyDescent="0.25">
      <c r="A13" s="66"/>
      <c r="B13" s="143" t="s">
        <v>7425</v>
      </c>
      <c r="C13" s="75" t="s">
        <v>7355</v>
      </c>
      <c r="D13" s="73" t="str">
        <f>IF(OR(E13="-",F13="-"),"-",IF(E13&gt;F13,[1]setting!J2,IF(F13&gt;E13,[1]setting!J3,IF(E13=F13,[1]setting!J4))))</f>
        <v>↑</v>
      </c>
      <c r="E13" s="86">
        <f>IFERROR(IF(AND(flt_analyst="ALL",flt_queue="ALL"),COUNTIFS(tbl_raw_data[updated_month],flt_month,tbl_raw_data[week],E12,tbl_raw_data[updated outcome],"APPROVE"),
IF(AND(flt_analyst&lt;&gt;"ALL",flt_queue&lt;&gt;"ALL"),COUNTIFS(tbl_raw_data[updated_month],flt_month,tbl_raw_data[updated_queue],flt_queue,tbl_raw_data[analyst_name],flt_analyst,tbl_raw_data[updated outcome],"APPROVE",tbl_raw_data[week],E12),
IF(flt_analyst="ALL",COUNTIFS(tbl_raw_data[updated_month],flt_month,tbl_raw_data[updated_queue],flt_queue,tbl_raw_data[week],E12,tbl_raw_data[updated outcome],"APPROVE"),
IF(flt_queue="ALL",COUNTIFS(tbl_raw_data[updated_month],flt_month,tbl_raw_data[analyst_name],flt_analyst,tbl_raw_data[week],E12,tbl_raw_data[updated outcome],"APPROVE")))))/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0.57015457788347201</v>
      </c>
      <c r="F13" s="86">
        <f>IFERROR(IF(AND(flt_analyst="ALL",flt_queue="ALL"),COUNTIFS(tbl_raw_data[updated_month],flt_month,tbl_raw_data[week],F12,tbl_raw_data[updated outcome],"APPROVE"),
IF(AND(flt_analyst&lt;&gt;"ALL",flt_queue&lt;&gt;"ALL"),COUNTIFS(tbl_raw_data[updated_month],flt_month,tbl_raw_data[updated_queue],flt_queue,tbl_raw_data[analyst_name],flt_analyst,tbl_raw_data[updated outcome],"APPROVE",tbl_raw_data[week],F12),
IF(flt_analyst="ALL",COUNTIFS(tbl_raw_data[updated_month],flt_month,tbl_raw_data[updated_queue],flt_queue,tbl_raw_data[week],F12,tbl_raw_data[updated outcome],"APPROVE"),
IF(flt_queue="ALL",COUNTIFS(tbl_raw_data[updated_month],flt_month,tbl_raw_data[analyst_name],flt_analyst,tbl_raw_data[week],F12,tbl_raw_data[updated outcome],"APPROVE")))))/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0.53585196607555896</v>
      </c>
      <c r="G13" s="86">
        <f>IFERROR(IF(AND(flt_analyst="ALL",flt_queue="ALL"),COUNTIFS(tbl_raw_data[updated_month],flt_month,tbl_raw_data[week],G12,tbl_raw_data[updated outcome],"APPROVE"),
IF(AND(flt_analyst&lt;&gt;"ALL",flt_queue&lt;&gt;"ALL"),COUNTIFS(tbl_raw_data[updated_month],flt_month,tbl_raw_data[updated_queue],flt_queue,tbl_raw_data[analyst_name],flt_analyst,tbl_raw_data[updated outcome],"APPROVE",tbl_raw_data[week],G12),
IF(flt_analyst="ALL",COUNTIFS(tbl_raw_data[updated_month],flt_month,tbl_raw_data[updated_queue],flt_queue,tbl_raw_data[week],G12,tbl_raw_data[updated outcome],"APPROVE"),
IF(flt_queue="ALL",COUNTIFS(tbl_raw_data[updated_month],flt_month,tbl_raw_data[analyst_name],flt_analyst,tbl_raw_data[week],G12,tbl_raw_data[updated outcome],"APPROVE")))))/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0.54039215686274511</v>
      </c>
      <c r="H13" s="86">
        <f>IFERROR(IF(AND(flt_analyst="ALL",flt_queue="ALL"),COUNTIFS(tbl_raw_data[updated_month],flt_month,tbl_raw_data[week],H12,tbl_raw_data[updated outcome],"APPROVE"),
IF(AND(flt_analyst&lt;&gt;"ALL",flt_queue&lt;&gt;"ALL"),COUNTIFS(tbl_raw_data[updated_month],flt_month,tbl_raw_data[updated_queue],flt_queue,tbl_raw_data[analyst_name],flt_analyst,tbl_raw_data[updated outcome],"APPROVE",tbl_raw_data[week],H12),
IF(flt_analyst="ALL",COUNTIFS(tbl_raw_data[updated_month],flt_month,tbl_raw_data[updated_queue],flt_queue,tbl_raw_data[week],H12,tbl_raw_data[updated outcome],"APPROVE"),
IF(flt_queue="ALL",COUNTIFS(tbl_raw_data[updated_month],flt_month,tbl_raw_data[analyst_name],flt_analyst,tbl_raw_data[week],H12,tbl_raw_data[updated outcome],"APPROVE")))))/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0.59728506787330315</v>
      </c>
      <c r="I13" s="72" t="s">
        <v>7441</v>
      </c>
      <c r="J13" s="71"/>
      <c r="L13" s="66"/>
      <c r="M13" s="66"/>
      <c r="N13" s="66"/>
      <c r="O13" s="66"/>
      <c r="P13" s="66"/>
      <c r="Q13" s="66"/>
      <c r="R13" s="66"/>
      <c r="S13" s="66"/>
      <c r="T13" s="66"/>
      <c r="U13" s="66"/>
      <c r="V13" s="66"/>
      <c r="W13" s="132" t="s">
        <v>7468</v>
      </c>
      <c r="X13" s="138">
        <f>IFERROR(IF(AND(flt_analyst="ALL",flt_queue="ALL"),COUNTIFS(tbl_raw_data[updated_month],flt_month,tbl_raw_data[updated outcome],"WITHDRAW",tbl_raw_data[Updated Reason],W13),
IF(AND(flt_analyst&lt;&gt;"ALL",flt_queue&lt;&gt;"ALL"),COUNTIFS(tbl_raw_data[updated_month],flt_month,tbl_raw_data[updated_queue],flt_queue,tbl_raw_data[analyst_name],flt_analyst,tbl_raw_data[updated outcome],"WITHDRAW",tbl_raw_data[Updated Reason],W13),
IF(flt_analyst="ALL",COUNTIFS(tbl_raw_data[updated_month],flt_month,tbl_raw_data[updated_queue],flt_queue,tbl_raw_data[updated outcome],"WITHDRAW",tbl_raw_data[Updated Reason],W13),
IF(flt_queue="ALL",COUNTIFS(tbl_raw_data[updated_month],flt_month,tbl_raw_data[analyst_name],flt_analyst,tbl_raw_data[updated outcome],"WITHDRAW",tbl_raw_data[Updated Reason],W13))))),"-")</f>
        <v>1051</v>
      </c>
      <c r="Y13" s="139">
        <f>X13/$X$20</f>
        <v>0.60856977417486968</v>
      </c>
      <c r="Z13" s="125"/>
      <c r="AA13" s="66"/>
      <c r="AB13" s="66"/>
      <c r="AC13" s="66"/>
      <c r="AD13" s="66"/>
      <c r="AE13" s="66"/>
      <c r="AF13" s="66"/>
      <c r="AG13" s="66"/>
      <c r="AH13" s="66"/>
      <c r="AI13" s="66"/>
      <c r="AJ13" s="66"/>
      <c r="AK13" s="66"/>
      <c r="AL13" s="66"/>
      <c r="AM13" s="66"/>
      <c r="AN13" s="66"/>
      <c r="AO13" s="66"/>
      <c r="AP13" s="66"/>
    </row>
    <row r="14" spans="1:44" ht="44.25" customHeight="1" x14ac:dyDescent="0.25">
      <c r="A14" s="66"/>
      <c r="B14" s="143" t="s">
        <v>7426</v>
      </c>
      <c r="C14" s="75" t="s">
        <v>7356</v>
      </c>
      <c r="D14" s="73" t="str">
        <f>IF(OR(E14="-",F14="-"),"-",IF(E14&lt;F14,[1]setting!J2,IF(F14&lt;E14,[1]setting!J3,IF(E14=F14,[1]setting!J4))))</f>
        <v>↑</v>
      </c>
      <c r="E14" s="87">
        <f>IFERROR(IF(AND(flt_analyst="ALL",flt_queue="ALL"),COUNTIFS(tbl_raw_data[updated_month],flt_month,tbl_raw_data[week],E12,tbl_raw_data[updated outcome],"DECLINE"),
IF(AND(flt_analyst&lt;&gt;"ALL",flt_queue&lt;&gt;"ALL"),COUNTIFS(tbl_raw_data[updated_month],flt_month,tbl_raw_data[updated_queue],flt_queue,tbl_raw_data[analyst_name],flt_analyst,tbl_raw_data[updated outcome],"DECLINE",tbl_raw_data[week],E12),
IF(flt_analyst="ALL",COUNTIFS(tbl_raw_data[updated_month],flt_month,tbl_raw_data[updated_queue],flt_queue,tbl_raw_data[week],E12,tbl_raw_data[updated outcome],"DECLINE"),
IF(flt_queue="ALL",COUNTIFS(tbl_raw_data[updated_month],flt_month,tbl_raw_data[analyst_name],flt_analyst,tbl_raw_data[week],E12,tbl_raw_data[updated outcome],"DECLINE")))))/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0.13317479191438764</v>
      </c>
      <c r="F14" s="87">
        <f>IFERROR(IF(AND(flt_analyst="ALL",flt_queue="ALL"),COUNTIFS(tbl_raw_data[updated_month],flt_month,tbl_raw_data[week],F12,tbl_raw_data[updated outcome],"DECLINE"),
IF(AND(flt_analyst&lt;&gt;"ALL",flt_queue&lt;&gt;"ALL"),COUNTIFS(tbl_raw_data[updated_month],flt_month,tbl_raw_data[updated_queue],flt_queue,tbl_raw_data[analyst_name],flt_analyst,tbl_raw_data[updated outcome],"DECLINE",tbl_raw_data[week],F12),
IF(flt_analyst="ALL",COUNTIFS(tbl_raw_data[updated_month],flt_month,tbl_raw_data[updated_queue],flt_queue,tbl_raw_data[week],F12,tbl_raw_data[updated outcome],"DECLINE"),
IF(flt_queue="ALL",COUNTIFS(tbl_raw_data[updated_month],flt_month,tbl_raw_data[analyst_name],flt_analyst,tbl_raw_data[week],F12,tbl_raw_data[updated outcome],"DECLINE")))))/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0.15343099460292983</v>
      </c>
      <c r="G14" s="87">
        <f>IFERROR(IF(AND(flt_analyst="ALL",flt_queue="ALL"),COUNTIFS(tbl_raw_data[updated_month],flt_month,tbl_raw_data[week],G12,tbl_raw_data[updated outcome],"DECLINE"),
IF(AND(flt_analyst&lt;&gt;"ALL",flt_queue&lt;&gt;"ALL"),COUNTIFS(tbl_raw_data[updated_month],flt_month,tbl_raw_data[updated_queue],flt_queue,tbl_raw_data[analyst_name],flt_analyst,tbl_raw_data[updated outcome],"DECLINE",tbl_raw_data[week],G12),
IF(flt_analyst="ALL",COUNTIFS(tbl_raw_data[updated_month],flt_month,tbl_raw_data[updated_queue],flt_queue,tbl_raw_data[week],G12,tbl_raw_data[updated outcome],"DECLINE"),
IF(flt_queue="ALL",COUNTIFS(tbl_raw_data[updated_month],flt_month,tbl_raw_data[analyst_name],flt_analyst,tbl_raw_data[week],G12,tbl_raw_data[updated outcome],"DECLINE")))))/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0.12</v>
      </c>
      <c r="H14" s="87">
        <f>IFERROR(IF(AND(flt_analyst="ALL",flt_queue="ALL"),COUNTIFS(tbl_raw_data[updated_month],flt_month,tbl_raw_data[week],H12,tbl_raw_data[updated outcome],"DECLINE"),
IF(AND(flt_analyst&lt;&gt;"ALL",flt_queue&lt;&gt;"ALL"),COUNTIFS(tbl_raw_data[updated_month],flt_month,tbl_raw_data[updated_queue],flt_queue,tbl_raw_data[analyst_name],flt_analyst,tbl_raw_data[updated outcome],"DECLINE",tbl_raw_data[week],H12),
IF(flt_analyst="ALL",COUNTIFS(tbl_raw_data[updated_month],flt_month,tbl_raw_data[updated_queue],flt_queue,tbl_raw_data[week],H12,tbl_raw_data[updated outcome],"DECLINE"),
IF(flt_queue="ALL",COUNTIFS(tbl_raw_data[updated_month],flt_month,tbl_raw_data[analyst_name],flt_analyst,tbl_raw_data[week],H12,tbl_raw_data[updated outcome],"DECLINE")))))/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0.10708898944193061</v>
      </c>
      <c r="I14" s="72" t="s">
        <v>7442</v>
      </c>
      <c r="J14" s="71"/>
      <c r="L14" s="66"/>
      <c r="M14" s="66"/>
      <c r="N14" s="66"/>
      <c r="O14" s="66"/>
      <c r="P14" s="66"/>
      <c r="Q14" s="66"/>
      <c r="R14" s="66"/>
      <c r="S14" s="66"/>
      <c r="T14" s="66"/>
      <c r="U14" s="66"/>
      <c r="V14" s="66"/>
      <c r="W14" s="132" t="s">
        <v>7469</v>
      </c>
      <c r="X14" s="138">
        <f>IFERROR(IF(AND(flt_analyst="ALL",flt_queue="ALL"),COUNTIFS(tbl_raw_data[updated_month],flt_month,tbl_raw_data[updated outcome],"WITHDRAW",tbl_raw_data[Updated Reason],W14),
IF(AND(flt_analyst&lt;&gt;"ALL",flt_queue&lt;&gt;"ALL"),COUNTIFS(tbl_raw_data[updated_month],flt_month,tbl_raw_data[updated_queue],flt_queue,tbl_raw_data[analyst_name],flt_analyst,tbl_raw_data[updated outcome],"WITHDRAW",tbl_raw_data[Updated Reason],W14),
IF(flt_analyst="ALL",COUNTIFS(tbl_raw_data[updated_month],flt_month,tbl_raw_data[updated_queue],flt_queue,tbl_raw_data[updated outcome],"WITHDRAW",tbl_raw_data[Updated Reason],W14),
IF(flt_queue="ALL",COUNTIFS(tbl_raw_data[updated_month],flt_month,tbl_raw_data[analyst_name],flt_analyst,tbl_raw_data[updated outcome],"WITHDRAW",tbl_raw_data[Updated Reason],W14))))),"-")</f>
        <v>336</v>
      </c>
      <c r="Y14" s="139">
        <f t="shared" ref="Y14:Y19" si="0">X14/$X$20</f>
        <v>0.19455703532136653</v>
      </c>
      <c r="Z14" s="125"/>
      <c r="AA14" s="66"/>
      <c r="AB14" s="66"/>
      <c r="AC14" s="66"/>
      <c r="AD14" s="66"/>
      <c r="AE14" s="66"/>
      <c r="AF14" s="66"/>
      <c r="AG14" s="66"/>
      <c r="AH14" s="66"/>
      <c r="AI14" s="66"/>
      <c r="AJ14" s="66"/>
      <c r="AK14" s="66"/>
      <c r="AL14" s="66"/>
      <c r="AM14" s="66"/>
      <c r="AN14" s="66"/>
      <c r="AO14" s="66"/>
      <c r="AP14" s="66"/>
    </row>
    <row r="15" spans="1:44" ht="44.25" customHeight="1" x14ac:dyDescent="0.25">
      <c r="A15" s="66"/>
      <c r="B15" s="143" t="s">
        <v>7427</v>
      </c>
      <c r="C15" s="75" t="s">
        <v>7357</v>
      </c>
      <c r="D15" s="73" t="str">
        <f>IF(OR(E15="-",F15="-"),"-",IF(E15&lt;F15,[1]setting!J2,IF(E15&gt;F15,[1]setting!J3,IF(E15=F15,[1]setting!J4))))</f>
        <v>↑</v>
      </c>
      <c r="E15" s="87">
        <f>IFERROR(IF(AND(flt_analyst="ALL",flt_queue="ALL"),COUNTIFS(tbl_raw_data[updated_month],flt_month,tbl_raw_data[week],E12,tbl_raw_data[updated outcome],"WITHDRAW"),
IF(AND(flt_analyst&lt;&gt;"ALL",flt_queue&lt;&gt;"ALL"),COUNTIFS(tbl_raw_data[updated_month],flt_month,tbl_raw_data[updated_queue],flt_queue,tbl_raw_data[analyst_name],flt_analyst,tbl_raw_data[updated outcome],"WITHDRAW",tbl_raw_data[week],E12),
IF(flt_analyst="ALL",COUNTIFS(tbl_raw_data[updated_month],flt_month,tbl_raw_data[updated_queue],flt_queue,tbl_raw_data[week],E12,tbl_raw_data[updated outcome],"WITHDRAW"),
IF(flt_queue="ALL",COUNTIFS(tbl_raw_data[updated_month],flt_month,tbl_raw_data[analyst_name],flt_analyst,tbl_raw_data[week],E12,tbl_raw_data[updated outcome],"WITHDRAW")))))/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0.2966706302021403</v>
      </c>
      <c r="F15" s="87">
        <f>IFERROR(IF(AND(flt_analyst="ALL",flt_queue="ALL"),COUNTIFS(tbl_raw_data[updated_month],flt_month,tbl_raw_data[week],F12,tbl_raw_data[updated outcome],"WITHDRAW"),
IF(AND(flt_analyst&lt;&gt;"ALL",flt_queue&lt;&gt;"ALL"),COUNTIFS(tbl_raw_data[updated_month],flt_month,tbl_raw_data[updated_queue],flt_queue,tbl_raw_data[analyst_name],flt_analyst,tbl_raw_data[updated outcome],"WITHDRAW",tbl_raw_data[week],F12),
IF(flt_analyst="ALL",COUNTIFS(tbl_raw_data[updated_month],flt_month,tbl_raw_data[updated_queue],flt_queue,tbl_raw_data[week],F12,tbl_raw_data[updated outcome],"WITHDRAW"),
IF(flt_queue="ALL",COUNTIFS(tbl_raw_data[updated_month],flt_month,tbl_raw_data[analyst_name],flt_analyst,tbl_raw_data[week],F12,tbl_raw_data[updated outcome],"WITHDRAW")))))/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0.31071703932151118</v>
      </c>
      <c r="G15" s="87">
        <f>IFERROR(IF(AND(flt_analyst="ALL",flt_queue="ALL"),COUNTIFS(tbl_raw_data[updated_month],flt_month,tbl_raw_data[week],G12,tbl_raw_data[updated outcome],"WITHDRAW"),
IF(AND(flt_analyst&lt;&gt;"ALL",flt_queue&lt;&gt;"ALL"),COUNTIFS(tbl_raw_data[updated_month],flt_month,tbl_raw_data[updated_queue],flt_queue,tbl_raw_data[analyst_name],flt_analyst,tbl_raw_data[updated outcome],"WITHDRAW",tbl_raw_data[week],G12),
IF(flt_analyst="ALL",COUNTIFS(tbl_raw_data[updated_month],flt_month,tbl_raw_data[updated_queue],flt_queue,tbl_raw_data[week],G12,tbl_raw_data[updated outcome],"WITHDRAW"),
IF(flt_queue="ALL",COUNTIFS(tbl_raw_data[updated_month],flt_month,tbl_raw_data[analyst_name],flt_analyst,tbl_raw_data[week],G12,tbl_raw_data[updated outcome],"WITHDRAW")))))/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0.33960784313725489</v>
      </c>
      <c r="H15" s="87">
        <f>IFERROR(IF(AND(flt_analyst="ALL",flt_queue="ALL"),COUNTIFS(tbl_raw_data[updated_month],flt_month,tbl_raw_data[week],H12,tbl_raw_data[updated outcome],"WITHDRAW"),
IF(AND(flt_analyst&lt;&gt;"ALL",flt_queue&lt;&gt;"ALL"),COUNTIFS(tbl_raw_data[updated_month],flt_month,tbl_raw_data[updated_queue],flt_queue,tbl_raw_data[analyst_name],flt_analyst,tbl_raw_data[updated outcome],"WITHDRAW",tbl_raw_data[week],H12),
IF(flt_analyst="ALL",COUNTIFS(tbl_raw_data[updated_month],flt_month,tbl_raw_data[updated_queue],flt_queue,tbl_raw_data[week],H12,tbl_raw_data[updated outcome],"WITHDRAW"),
IF(flt_queue="ALL",COUNTIFS(tbl_raw_data[updated_month],flt_month,tbl_raw_data[analyst_name],flt_analyst,tbl_raw_data[week],H12,tbl_raw_data[updated outcome],"WITHDRAW")))))/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0.29562594268476622</v>
      </c>
      <c r="I15" s="72" t="s">
        <v>7446</v>
      </c>
      <c r="J15" s="71"/>
      <c r="L15" s="66"/>
      <c r="M15" s="66"/>
      <c r="N15" s="66"/>
      <c r="O15" s="66"/>
      <c r="P15" s="66"/>
      <c r="Q15" s="66"/>
      <c r="R15" s="66"/>
      <c r="S15" s="66"/>
      <c r="T15" s="66"/>
      <c r="U15" s="66"/>
      <c r="V15" s="66"/>
      <c r="W15" s="133" t="s">
        <v>7470</v>
      </c>
      <c r="X15" s="138">
        <f>IFERROR(IF(AND(flt_analyst="ALL",flt_queue="ALL"),COUNTIFS(tbl_raw_data[updated_month],flt_month,tbl_raw_data[updated outcome],"WITHDRAW",tbl_raw_data[Updated Reason],W15),
IF(AND(flt_analyst&lt;&gt;"ALL",flt_queue&lt;&gt;"ALL"),COUNTIFS(tbl_raw_data[updated_month],flt_month,tbl_raw_data[updated_queue],flt_queue,tbl_raw_data[analyst_name],flt_analyst,tbl_raw_data[updated outcome],"WITHDRAW",tbl_raw_data[Updated Reason],W15),
IF(flt_analyst="ALL",COUNTIFS(tbl_raw_data[updated_month],flt_month,tbl_raw_data[updated_queue],flt_queue,tbl_raw_data[updated outcome],"WITHDRAW",tbl_raw_data[Updated Reason],W15),
IF(flt_queue="ALL",COUNTIFS(tbl_raw_data[updated_month],flt_month,tbl_raw_data[analyst_name],flt_analyst,tbl_raw_data[updated outcome],"WITHDRAW",tbl_raw_data[Updated Reason],W15))))),"-")</f>
        <v>156</v>
      </c>
      <c r="Y15" s="139">
        <f t="shared" si="0"/>
        <v>9.0330052113491599E-2</v>
      </c>
      <c r="Z15" s="125"/>
      <c r="AA15" s="66"/>
      <c r="AB15" s="66"/>
      <c r="AC15" s="66"/>
      <c r="AD15" s="66"/>
      <c r="AE15" s="66"/>
      <c r="AF15" s="66"/>
      <c r="AG15" s="66"/>
      <c r="AH15" s="66"/>
      <c r="AI15" s="66"/>
      <c r="AJ15" s="66"/>
      <c r="AK15" s="66"/>
      <c r="AL15" s="66"/>
      <c r="AM15" s="66"/>
      <c r="AN15" s="66"/>
      <c r="AO15" s="66"/>
      <c r="AP15" s="66"/>
    </row>
    <row r="16" spans="1:44" ht="44.25" customHeight="1" x14ac:dyDescent="0.25">
      <c r="A16" s="66"/>
      <c r="B16" s="143" t="s">
        <v>7428</v>
      </c>
      <c r="C16" s="75" t="s">
        <v>7377</v>
      </c>
      <c r="D16" s="73" t="str">
        <f>IF(OR(E16="-",F16="-"),"-",IF(E16&gt;F16,[1]setting!J2,IF(E16&lt;F16,[1]setting!J3,IF(E16=F16,[1]setting!J4))))</f>
        <v>↓</v>
      </c>
      <c r="E16" s="88">
        <f>IFERROR(IF(AND(flt_analyst="ALL",flt_queue="ALL"),COUNTIFS(tbl_raw_data[updated_month],flt_month,tbl_raw_data[week],E12,tbl_raw_data[sla_met_sla_not_met],"SLA_MET"),
IF(AND(flt_analyst&lt;&gt;"ALL",flt_queue&lt;&gt;"ALL"),COUNTIFS(tbl_raw_data[updated_month],flt_month,tbl_raw_data[updated_queue],flt_queue,tbl_raw_data[analyst_name],flt_analyst,tbl_raw_data[sla_met_sla_not_met],"SLA_MET",tbl_raw_data[week],E12),
IF(flt_analyst="ALL",COUNTIFS(tbl_raw_data[updated_month],flt_month,tbl_raw_data[updated_queue],flt_queue,tbl_raw_data[week],E12,tbl_raw_data[sla_met_sla_not_met],"SLA_MET"),
IF(flt_queue="ALL",COUNTIFS(tbl_raw_data[updated_month],flt_month,tbl_raw_data[analyst_name],flt_analyst,tbl_raw_data[week],E12,tbl_raw_data[sla_met_sla_not_met],"SLA_MET")))))/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0.85315101070154575</v>
      </c>
      <c r="F16" s="88">
        <f>IFERROR(IF(AND(flt_analyst="ALL",flt_queue="ALL"),COUNTIFS(tbl_raw_data[updated_month],flt_month,tbl_raw_data[week],F12,tbl_raw_data[sla_met_sla_not_met],"SLA_MET"),
IF(AND(flt_analyst&lt;&gt;"ALL",flt_queue&lt;&gt;"ALL"),COUNTIFS(tbl_raw_data[updated_month],flt_month,tbl_raw_data[updated_queue],flt_queue,tbl_raw_data[analyst_name],flt_analyst,tbl_raw_data[sla_met_sla_not_met],"SLA_MET",tbl_raw_data[week],F12),
IF(flt_analyst="ALL",COUNTIFS(tbl_raw_data[updated_month],flt_month,tbl_raw_data[updated_queue],flt_queue,tbl_raw_data[week],F12,tbl_raw_data[sla_met_sla_not_met],"SLA_MET"),
IF(flt_queue="ALL",COUNTIFS(tbl_raw_data[updated_month],flt_month,tbl_raw_data[analyst_name],flt_analyst,tbl_raw_data[week],F12,tbl_raw_data[sla_met_sla_not_met],"SLA_MET")))))/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0.88511950655358518</v>
      </c>
      <c r="G16" s="88">
        <f>IFERROR(IF(AND(flt_analyst="ALL",flt_queue="ALL"),COUNTIFS(tbl_raw_data[updated_month],flt_month,tbl_raw_data[week],G12,tbl_raw_data[sla_met_sla_not_met],"SLA_MET"),
IF(AND(flt_analyst&lt;&gt;"ALL",flt_queue&lt;&gt;"ALL"),COUNTIFS(tbl_raw_data[updated_month],flt_month,tbl_raw_data[updated_queue],flt_queue,tbl_raw_data[analyst_name],flt_analyst,tbl_raw_data[sla_met_sla_not_met],"SLA_MET",tbl_raw_data[week],G12),
IF(flt_analyst="ALL",COUNTIFS(tbl_raw_data[updated_month],flt_month,tbl_raw_data[updated_queue],flt_queue,tbl_raw_data[week],G12,tbl_raw_data[sla_met_sla_not_met],"SLA_MET"),
IF(flt_queue="ALL",COUNTIFS(tbl_raw_data[updated_month],flt_month,tbl_raw_data[analyst_name],flt_analyst,tbl_raw_data[week],G12,tbl_raw_data[sla_met_sla_not_met],"SLA_MET")))))/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0.89803921568627454</v>
      </c>
      <c r="H16" s="88">
        <f>IFERROR(IF(AND(flt_analyst="ALL",flt_queue="ALL"),COUNTIFS(tbl_raw_data[updated_month],flt_month,tbl_raw_data[week],H12,tbl_raw_data[sla_met_sla_not_met],"SLA_MET"),
IF(AND(flt_analyst&lt;&gt;"ALL",flt_queue&lt;&gt;"ALL"),COUNTIFS(tbl_raw_data[updated_month],flt_month,tbl_raw_data[updated_queue],flt_queue,tbl_raw_data[analyst_name],flt_analyst,tbl_raw_data[sla_met_sla_not_met],"SLA_MET",tbl_raw_data[week],H12),
IF(flt_analyst="ALL",COUNTIFS(tbl_raw_data[updated_month],flt_month,tbl_raw_data[updated_queue],flt_queue,tbl_raw_data[week],H12,tbl_raw_data[sla_met_sla_not_met],"SLA_MET"),
IF(flt_queue="ALL",COUNTIFS(tbl_raw_data[updated_month],flt_month,tbl_raw_data[analyst_name],flt_analyst,tbl_raw_data[week],H12,tbl_raw_data[sla_met_sla_not_met],"SLA_MET")))))/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0.90422322775263952</v>
      </c>
      <c r="I16" s="72" t="s">
        <v>7443</v>
      </c>
      <c r="J16" s="71"/>
      <c r="L16" s="66"/>
      <c r="M16" s="66"/>
      <c r="N16" s="66"/>
      <c r="O16" s="66"/>
      <c r="P16" s="66"/>
      <c r="Q16" s="66"/>
      <c r="R16" s="66"/>
      <c r="S16" s="66"/>
      <c r="T16" s="66"/>
      <c r="U16" s="66"/>
      <c r="V16" s="66"/>
      <c r="W16" s="132" t="s">
        <v>7471</v>
      </c>
      <c r="X16" s="138">
        <f>IFERROR(IF(AND(flt_analyst="ALL",flt_queue="ALL"),COUNTIFS(tbl_raw_data[updated_month],flt_month,tbl_raw_data[updated outcome],"WITHDRAW",tbl_raw_data[Updated Reason],W16),
IF(AND(flt_analyst&lt;&gt;"ALL",flt_queue&lt;&gt;"ALL"),COUNTIFS(tbl_raw_data[updated_month],flt_month,tbl_raw_data[updated_queue],flt_queue,tbl_raw_data[analyst_name],flt_analyst,tbl_raw_data[updated outcome],"WITHDRAW",tbl_raw_data[Updated Reason],W16),
IF(flt_analyst="ALL",COUNTIFS(tbl_raw_data[updated_month],flt_month,tbl_raw_data[updated_queue],flt_queue,tbl_raw_data[updated outcome],"WITHDRAW",tbl_raw_data[Updated Reason],W16),
IF(flt_queue="ALL",COUNTIFS(tbl_raw_data[updated_month],flt_month,tbl_raw_data[analyst_name],flt_analyst,tbl_raw_data[updated outcome],"WITHDRAW",tbl_raw_data[Updated Reason],W16))))),"-")</f>
        <v>125</v>
      </c>
      <c r="Y16" s="139">
        <f t="shared" si="0"/>
        <v>7.2379849449913145E-2</v>
      </c>
      <c r="Z16" s="125"/>
      <c r="AA16" s="66"/>
      <c r="AB16" s="66"/>
      <c r="AC16" s="66"/>
      <c r="AD16" s="66"/>
      <c r="AE16" s="66"/>
      <c r="AF16" s="66"/>
      <c r="AG16" s="66"/>
      <c r="AH16" s="66"/>
      <c r="AI16" s="66"/>
      <c r="AJ16" s="66"/>
      <c r="AK16" s="66"/>
      <c r="AL16" s="66"/>
      <c r="AM16" s="66"/>
      <c r="AN16" s="66"/>
      <c r="AO16" s="66"/>
      <c r="AP16" s="66"/>
    </row>
    <row r="17" spans="1:44" ht="44.25" customHeight="1" x14ac:dyDescent="0.25">
      <c r="A17" s="66"/>
      <c r="B17" s="143" t="s">
        <v>7429</v>
      </c>
      <c r="C17" s="75" t="s">
        <v>7389</v>
      </c>
      <c r="D17" s="73" t="str">
        <f>IF(OR(E17="-",F17="-"),"-",IF(E17&lt;F17,[1]setting!J2,IF(E17&gt;F17,[1]setting!J3,IF(E17=F17,[1]setting!J4))))</f>
        <v>↑</v>
      </c>
      <c r="E17" s="89">
        <f>IFERROR(IF(AND(flt_analyst="ALL",flt_queue="ALL"),SUMIFS(tbl_raw_data[time_taken_in_mins],tbl_raw_data[updated_month],flt_month,tbl_raw_data[week],E12),
IF(AND(flt_analyst&lt;&gt;"ALL",flt_queue&lt;&gt;"ALL"),SUMIFS(tbl_raw_data[time_taken_in_mins],tbl_raw_data[updated_month],flt_month,tbl_raw_data[week],E12,tbl_raw_data[analyst_name],flt_analyst,tbl_raw_data[updated_queue],flt_queue),
IF(flt_analyst="ALL",SUMIFS(tbl_raw_data[time_taken_in_mins],tbl_raw_data[updated_month],flt_month,tbl_raw_data[week],E12,tbl_raw_data[updated_queue],flt_queue),IF(flt_queue="ALL",SUMIFS(tbl_raw_data[time_taken_in_mins],tbl_raw_data[updated_month],flt_month,tbl_raw_data[week],E12,tbl_raw_data[analyst_name],flt_analyst)))))/
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19.627298850574718</v>
      </c>
      <c r="F17" s="89">
        <f>IFERROR(IF(AND(flt_analyst="ALL",flt_queue="ALL"),SUMIFS(tbl_raw_data[time_taken_in_mins],tbl_raw_data[updated_month],flt_month,tbl_raw_data[week],F12),
IF(AND(flt_analyst&lt;&gt;"ALL",flt_queue&lt;&gt;"ALL"),SUMIFS(tbl_raw_data[time_taken_in_mins],tbl_raw_data[updated_month],flt_month,tbl_raw_data[week],F12,tbl_raw_data[analyst_name],flt_analyst,tbl_raw_data[updated_queue],flt_queue),
IF(flt_analyst="ALL",SUMIFS(tbl_raw_data[time_taken_in_mins],tbl_raw_data[updated_month],flt_month,tbl_raw_data[week],F12,tbl_raw_data[updated_queue],flt_queue),IF(flt_queue="ALL",SUMIFS(tbl_raw_data[time_taken_in_mins],tbl_raw_data[updated_month],flt_month,tbl_raw_data[week],F12,tbl_raw_data[analyst_name],flt_analyst)))))/
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22.687843741968667</v>
      </c>
      <c r="G17" s="89">
        <f>IFERROR(IF(AND(flt_analyst="ALL",flt_queue="ALL"),SUMIFS(tbl_raw_data[time_taken_in_mins],tbl_raw_data[updated_month],flt_month,tbl_raw_data[week],G12),
IF(AND(flt_analyst&lt;&gt;"ALL",flt_queue&lt;&gt;"ALL"),SUMIFS(tbl_raw_data[time_taken_in_mins],tbl_raw_data[updated_month],flt_month,tbl_raw_data[week],G12,tbl_raw_data[analyst_name],flt_analyst,tbl_raw_data[updated_queue],flt_queue),
IF(flt_analyst="ALL",SUMIFS(tbl_raw_data[time_taken_in_mins],tbl_raw_data[updated_month],flt_month,tbl_raw_data[week],G12,tbl_raw_data[updated_queue],flt_queue),IF(flt_queue="ALL",SUMIFS(tbl_raw_data[time_taken_in_mins],tbl_raw_data[updated_month],flt_month,tbl_raw_data[week],G12,tbl_raw_data[analyst_name],flt_analyst)))))/
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25.036183006535961</v>
      </c>
      <c r="H17" s="89">
        <f>IFERROR(IF(AND(flt_analyst="ALL",flt_queue="ALL"),SUMIFS(tbl_raw_data[time_taken_in_mins],tbl_raw_data[updated_month],flt_month,tbl_raw_data[week],H12),
IF(AND(flt_analyst&lt;&gt;"ALL",flt_queue&lt;&gt;"ALL"),SUMIFS(tbl_raw_data[time_taken_in_mins],tbl_raw_data[updated_month],flt_month,tbl_raw_data[week],H12,tbl_raw_data[analyst_name],flt_analyst,tbl_raw_data[updated_queue],flt_queue),
IF(flt_analyst="ALL",SUMIFS(tbl_raw_data[time_taken_in_mins],tbl_raw_data[updated_month],flt_month,tbl_raw_data[week],H12,tbl_raw_data[updated_queue],flt_queue),IF(flt_queue="ALL",SUMIFS(tbl_raw_data[time_taken_in_mins],tbl_raw_data[updated_month],flt_month,tbl_raw_data[week],H12,tbl_raw_data[analyst_name],flt_analyst)))))/
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19.166050779286092</v>
      </c>
      <c r="I17" s="72" t="s">
        <v>7444</v>
      </c>
      <c r="J17" s="71"/>
      <c r="L17" s="66"/>
      <c r="M17" s="66"/>
      <c r="N17" s="66"/>
      <c r="O17" s="66"/>
      <c r="P17" s="66"/>
      <c r="Q17" s="66"/>
      <c r="R17" s="66"/>
      <c r="S17" s="66"/>
      <c r="T17" s="66"/>
      <c r="U17" s="66"/>
      <c r="V17" s="66"/>
      <c r="W17" s="133" t="s">
        <v>7467</v>
      </c>
      <c r="X17" s="138">
        <f>IFERROR(IF(AND(flt_analyst="ALL",flt_queue="ALL"),COUNTIFS(tbl_raw_data[updated_month],flt_month,tbl_raw_data[updated outcome],"WITHDRAW",tbl_raw_data[Updated Reason],W17),
IF(AND(flt_analyst&lt;&gt;"ALL",flt_queue&lt;&gt;"ALL"),COUNTIFS(tbl_raw_data[updated_month],flt_month,tbl_raw_data[updated_queue],flt_queue,tbl_raw_data[analyst_name],flt_analyst,tbl_raw_data[updated outcome],"WITHDRAW",tbl_raw_data[Updated Reason],W17),
IF(flt_analyst="ALL",COUNTIFS(tbl_raw_data[updated_month],flt_month,tbl_raw_data[updated_queue],flt_queue,tbl_raw_data[updated outcome],"WITHDRAW",tbl_raw_data[Updated Reason],W17),
IF(flt_queue="ALL",COUNTIFS(tbl_raw_data[updated_month],flt_month,tbl_raw_data[analyst_name],flt_analyst,tbl_raw_data[updated outcome],"WITHDRAW",tbl_raw_data[Updated Reason],W17))))),"-")</f>
        <v>12</v>
      </c>
      <c r="Y17" s="139">
        <f t="shared" si="0"/>
        <v>6.9484655471916618E-3</v>
      </c>
      <c r="Z17" s="125"/>
      <c r="AA17" s="66"/>
      <c r="AB17" s="66"/>
      <c r="AC17" s="66"/>
      <c r="AD17" s="66"/>
      <c r="AE17" s="66"/>
      <c r="AF17" s="66"/>
      <c r="AG17" s="66"/>
      <c r="AH17" s="66"/>
      <c r="AI17" s="66"/>
      <c r="AJ17" s="66"/>
      <c r="AK17" s="66"/>
      <c r="AL17" s="66"/>
      <c r="AM17" s="66"/>
      <c r="AN17" s="66"/>
      <c r="AO17" s="66"/>
      <c r="AP17" s="66"/>
    </row>
    <row r="18" spans="1:44" ht="44.25" customHeight="1" x14ac:dyDescent="0.25">
      <c r="A18" s="66"/>
      <c r="B18" s="143" t="s">
        <v>7430</v>
      </c>
      <c r="C18" s="75" t="s">
        <v>7415</v>
      </c>
      <c r="D18" s="73" t="str">
        <f>IF(OR(E18="-",F18="-"),"-",IF(E18&gt;F18,[1]setting!J2,IF(E18&lt;F18,[1]setting!J3,IF(E18=F18,[1]setting!J4))))</f>
        <v>↑</v>
      </c>
      <c r="E18" s="95">
        <f>IFERROR(IF(AND(flt_analyst="ALL",flt_queue="ALL"),COUNTIFS(tbl_raw_data[updated_month],flt_month,tbl_raw_data[week],E12),
IF(AND(flt_analyst&lt;&gt;"ALL",flt_queue&lt;&gt;"ALL"),COUNTIFS(tbl_raw_data[updated_month],flt_month,tbl_raw_data[updated_queue],flt_queue,tbl_raw_data[analyst_name],flt_analyst,tbl_raw_data[week],E12),
IF(flt_analyst="ALL",COUNTIFS(tbl_raw_data[updated_month],flt_month,tbl_raw_data[updated_queue],flt_queue,tbl_raw_data[week],E12),
IF(flt_queue="ALL",COUNTIFS(tbl_raw_data[updated_month],flt_month,tbl_raw_data[analyst_name],flt_analyst,tbl_raw_data[week],E12))))),"-")</f>
        <v>1682</v>
      </c>
      <c r="F18" s="95">
        <f>IFERROR(IF(AND(flt_analyst="ALL",flt_queue="ALL"),COUNTIFS(tbl_raw_data[updated_month],flt_month,tbl_raw_data[week],F12),
IF(AND(flt_analyst&lt;&gt;"ALL",flt_queue&lt;&gt;"ALL"),COUNTIFS(tbl_raw_data[updated_month],flt_month,tbl_raw_data[updated_queue],flt_queue,tbl_raw_data[analyst_name],flt_analyst,tbl_raw_data[week],F12),
IF(flt_analyst="ALL",COUNTIFS(tbl_raw_data[updated_month],flt_month,tbl_raw_data[updated_queue],flt_queue,tbl_raw_data[week],F12),
IF(flt_queue="ALL",COUNTIFS(tbl_raw_data[updated_month],flt_month,tbl_raw_data[analyst_name],flt_analyst,tbl_raw_data[week],F12))))),"-")</f>
        <v>1297</v>
      </c>
      <c r="G18" s="95">
        <f>IFERROR(IF(AND(flt_analyst="ALL",flt_queue="ALL"),COUNTIFS(tbl_raw_data[updated_month],flt_month,tbl_raw_data[week],G12),
IF(AND(flt_analyst&lt;&gt;"ALL",flt_queue&lt;&gt;"ALL"),COUNTIFS(tbl_raw_data[updated_month],flt_month,tbl_raw_data[updated_queue],flt_queue,tbl_raw_data[analyst_name],flt_analyst,tbl_raw_data[week],G12),
IF(flt_analyst="ALL",COUNTIFS(tbl_raw_data[updated_month],flt_month,tbl_raw_data[updated_queue],flt_queue,tbl_raw_data[week],G12),
IF(flt_queue="ALL",COUNTIFS(tbl_raw_data[updated_month],flt_month,tbl_raw_data[analyst_name],flt_analyst,tbl_raw_data[week],G12))))),"-")</f>
        <v>1275</v>
      </c>
      <c r="H18" s="95">
        <f>IFERROR(IF(AND(flt_analyst="ALL",flt_queue="ALL"),COUNTIFS(tbl_raw_data[updated_month],flt_month,tbl_raw_data[week],H12),
IF(AND(flt_analyst&lt;&gt;"ALL",flt_queue&lt;&gt;"ALL"),COUNTIFS(tbl_raw_data[updated_month],flt_month,tbl_raw_data[updated_queue],flt_queue,tbl_raw_data[analyst_name],flt_analyst,tbl_raw_data[week],H12),
IF(flt_analyst="ALL",COUNTIFS(tbl_raw_data[updated_month],flt_month,tbl_raw_data[updated_queue],flt_queue,tbl_raw_data[week],H12),
IF(flt_queue="ALL",COUNTIFS(tbl_raw_data[updated_month],flt_month,tbl_raw_data[analyst_name],flt_analyst,tbl_raw_data[week],H12))))),"-")</f>
        <v>1326</v>
      </c>
      <c r="I18" s="141" t="s">
        <v>7480</v>
      </c>
      <c r="J18" s="71"/>
      <c r="L18" s="66"/>
      <c r="M18" s="66"/>
      <c r="N18" s="66"/>
      <c r="O18" s="66"/>
      <c r="P18" s="66"/>
      <c r="Q18" s="66"/>
      <c r="R18" s="66"/>
      <c r="S18" s="66"/>
      <c r="T18" s="66"/>
      <c r="U18" s="66"/>
      <c r="V18" s="66"/>
      <c r="W18" s="132" t="s">
        <v>7472</v>
      </c>
      <c r="X18" s="138">
        <f>IFERROR(IF(AND(flt_analyst="ALL",flt_queue="ALL"),COUNTIFS(tbl_raw_data[updated_month],flt_month,tbl_raw_data[updated outcome],"WITHDRAW",tbl_raw_data[Updated Reason],W18),
IF(AND(flt_analyst&lt;&gt;"ALL",flt_queue&lt;&gt;"ALL"),COUNTIFS(tbl_raw_data[updated_month],flt_month,tbl_raw_data[updated_queue],flt_queue,tbl_raw_data[analyst_name],flt_analyst,tbl_raw_data[updated outcome],"WITHDRAW",tbl_raw_data[Updated Reason],W18),
IF(flt_analyst="ALL",COUNTIFS(tbl_raw_data[updated_month],flt_month,tbl_raw_data[updated_queue],flt_queue,tbl_raw_data[updated outcome],"WITHDRAW",tbl_raw_data[Updated Reason],W18),
IF(flt_queue="ALL",COUNTIFS(tbl_raw_data[updated_month],flt_month,tbl_raw_data[analyst_name],flt_analyst,tbl_raw_data[updated outcome],"WITHDRAW",tbl_raw_data[Updated Reason],W18))))),"-")</f>
        <v>34</v>
      </c>
      <c r="Y18" s="139">
        <f t="shared" si="0"/>
        <v>1.9687319050376375E-2</v>
      </c>
      <c r="Z18" s="125"/>
      <c r="AA18" s="66"/>
      <c r="AB18" s="66"/>
      <c r="AC18" s="66"/>
      <c r="AD18" s="66"/>
      <c r="AE18" s="66"/>
      <c r="AF18" s="66"/>
      <c r="AG18" s="66"/>
      <c r="AH18" s="66"/>
      <c r="AI18" s="66"/>
      <c r="AJ18" s="66"/>
      <c r="AK18" s="66"/>
      <c r="AL18" s="66"/>
      <c r="AM18" s="66"/>
      <c r="AN18" s="66"/>
      <c r="AO18" s="66"/>
      <c r="AP18" s="66"/>
    </row>
    <row r="19" spans="1:44" ht="28.5" customHeight="1" x14ac:dyDescent="0.25">
      <c r="A19" s="66"/>
      <c r="B19" s="66"/>
      <c r="C19" s="66"/>
      <c r="D19" s="66"/>
      <c r="E19" s="66"/>
      <c r="F19" s="66"/>
      <c r="G19" s="66"/>
      <c r="H19" s="66"/>
      <c r="I19" s="66"/>
      <c r="J19" s="66"/>
      <c r="K19" s="66"/>
      <c r="L19" s="66"/>
      <c r="M19" s="66"/>
      <c r="N19" s="66"/>
      <c r="O19" s="66"/>
      <c r="P19" s="66"/>
      <c r="Q19" s="66"/>
      <c r="R19" s="66"/>
      <c r="S19" s="66"/>
      <c r="T19" s="66"/>
      <c r="U19" s="66"/>
      <c r="V19" s="66"/>
      <c r="W19" s="132" t="s">
        <v>7464</v>
      </c>
      <c r="X19" s="138">
        <f>IFERROR(IF(AND(flt_analyst="ALL",flt_queue="ALL"),COUNTIFS(tbl_raw_data[updated_month],flt_month,tbl_raw_data[updated outcome],"WITHDRAW",tbl_raw_data[Updated Reason],W19),
IF(AND(flt_analyst&lt;&gt;"ALL",flt_queue&lt;&gt;"ALL"),COUNTIFS(tbl_raw_data[updated_month],flt_month,tbl_raw_data[updated_queue],flt_queue,tbl_raw_data[analyst_name],flt_analyst,tbl_raw_data[updated outcome],"WITHDRAW",tbl_raw_data[Updated Reason],W19),
IF(flt_analyst="ALL",COUNTIFS(tbl_raw_data[updated_month],flt_month,tbl_raw_data[updated_queue],flt_queue,tbl_raw_data[updated outcome],"WITHDRAW",tbl_raw_data[Updated Reason],W19),
IF(flt_queue="ALL",COUNTIFS(tbl_raw_data[updated_month],flt_month,tbl_raw_data[analyst_name],flt_analyst,tbl_raw_data[updated outcome],"WITHDRAW",tbl_raw_data[Updated Reason],W19))))),"-")</f>
        <v>13</v>
      </c>
      <c r="Y19" s="139">
        <f t="shared" si="0"/>
        <v>7.5275043427909666E-3</v>
      </c>
      <c r="Z19" s="125"/>
      <c r="AA19" s="66"/>
      <c r="AB19" s="66"/>
      <c r="AC19" s="66"/>
      <c r="AD19" s="66"/>
      <c r="AE19" s="66"/>
      <c r="AF19" s="66"/>
      <c r="AG19" s="66"/>
      <c r="AH19" s="66"/>
      <c r="AI19" s="66"/>
      <c r="AJ19" s="66"/>
      <c r="AK19" s="66"/>
      <c r="AL19" s="66"/>
      <c r="AM19" s="66"/>
      <c r="AN19" s="66"/>
      <c r="AO19" s="66"/>
      <c r="AP19" s="66"/>
    </row>
    <row r="20" spans="1:44" x14ac:dyDescent="0.25">
      <c r="A20" s="66"/>
      <c r="B20" s="66"/>
      <c r="C20" s="66"/>
      <c r="D20" s="66"/>
      <c r="E20" s="66"/>
      <c r="F20" s="66"/>
      <c r="G20" s="66"/>
      <c r="H20" s="66"/>
      <c r="I20" s="66"/>
      <c r="J20" s="66"/>
      <c r="K20" s="66"/>
      <c r="L20" s="66"/>
      <c r="M20" s="66"/>
      <c r="N20" s="66"/>
      <c r="O20" s="66"/>
      <c r="P20" s="66"/>
      <c r="Q20" s="66"/>
      <c r="R20" s="66"/>
      <c r="S20" s="66"/>
      <c r="T20" s="66"/>
      <c r="U20" s="66"/>
      <c r="V20" s="66"/>
      <c r="W20" s="134" t="s">
        <v>7476</v>
      </c>
      <c r="X20" s="140">
        <f>SUM(X13:X19)</f>
        <v>1727</v>
      </c>
      <c r="Y20" s="76"/>
      <c r="Z20" s="66"/>
      <c r="AA20" s="66"/>
      <c r="AB20" s="66"/>
      <c r="AC20" s="66"/>
      <c r="AD20" s="66"/>
      <c r="AE20" s="66"/>
      <c r="AF20" s="66"/>
      <c r="AG20" s="66"/>
      <c r="AH20" s="66"/>
      <c r="AI20" s="66"/>
      <c r="AJ20" s="66"/>
      <c r="AK20" s="66"/>
      <c r="AL20" s="66"/>
      <c r="AM20" s="66"/>
      <c r="AN20" s="66"/>
      <c r="AO20" s="66"/>
      <c r="AP20" s="66"/>
      <c r="AQ20" s="66"/>
      <c r="AR20" s="66"/>
    </row>
    <row r="21" spans="1:44" x14ac:dyDescent="0.25">
      <c r="A21" s="66"/>
      <c r="B21" s="66"/>
      <c r="C21" s="66"/>
      <c r="D21" s="66"/>
      <c r="E21" s="66"/>
      <c r="F21" s="66"/>
      <c r="G21" s="66"/>
      <c r="H21" s="66"/>
      <c r="I21" s="66"/>
      <c r="J21" s="66"/>
      <c r="K21" s="66"/>
      <c r="L21" s="66"/>
      <c r="M21" s="66"/>
      <c r="N21" s="66"/>
      <c r="O21" s="66"/>
      <c r="P21" s="66"/>
      <c r="Q21" s="66"/>
      <c r="R21" s="66"/>
      <c r="S21" s="66"/>
      <c r="T21" s="66"/>
      <c r="U21" s="66"/>
      <c r="V21" s="66" t="s">
        <v>7459</v>
      </c>
      <c r="W21" s="66"/>
      <c r="X21" s="66"/>
      <c r="Y21" s="66"/>
      <c r="Z21" s="66"/>
      <c r="AA21" s="66"/>
      <c r="AB21" s="66"/>
      <c r="AC21" s="66"/>
      <c r="AD21" s="66"/>
      <c r="AE21" s="66"/>
      <c r="AF21" s="66"/>
      <c r="AG21" s="66"/>
      <c r="AH21" s="66"/>
      <c r="AI21" s="66"/>
      <c r="AJ21" s="66"/>
      <c r="AK21" s="66"/>
      <c r="AL21" s="66"/>
      <c r="AM21" s="66"/>
      <c r="AN21" s="66"/>
      <c r="AO21" s="66"/>
      <c r="AP21" s="66"/>
      <c r="AQ21" s="66"/>
      <c r="AR21" s="66"/>
    </row>
    <row r="22" spans="1:44" x14ac:dyDescent="0.25">
      <c r="A22" s="66"/>
      <c r="B22" s="66"/>
      <c r="C22" s="76" t="s">
        <v>7379</v>
      </c>
      <c r="D22" s="76"/>
      <c r="E22" s="150" t="s">
        <v>7380</v>
      </c>
      <c r="F22" s="150"/>
      <c r="G22" s="66"/>
      <c r="H22" s="66" t="s">
        <v>7381</v>
      </c>
      <c r="I22" s="66" t="s">
        <v>7380</v>
      </c>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row>
    <row r="23" spans="1:44" x14ac:dyDescent="0.25">
      <c r="A23" s="66"/>
      <c r="B23" s="66"/>
      <c r="C23" s="66"/>
      <c r="D23" s="66"/>
      <c r="E23" s="66"/>
      <c r="F23" s="66"/>
      <c r="G23" s="66"/>
      <c r="H23" s="66"/>
      <c r="I23" s="66"/>
      <c r="J23" s="66"/>
      <c r="K23" s="66"/>
      <c r="L23" s="66"/>
      <c r="M23" s="66"/>
      <c r="N23" s="66"/>
      <c r="O23" s="66"/>
      <c r="P23" s="66"/>
      <c r="Q23" s="66"/>
      <c r="R23" s="66"/>
      <c r="S23" s="66"/>
      <c r="T23" s="66"/>
      <c r="U23" s="66"/>
      <c r="V23" s="66"/>
      <c r="W23" s="70" t="s">
        <v>7477</v>
      </c>
      <c r="X23" s="66"/>
      <c r="Y23" s="66"/>
      <c r="Z23" s="66"/>
      <c r="AA23" s="66"/>
      <c r="AB23" s="66"/>
      <c r="AC23" s="66"/>
      <c r="AD23" s="66"/>
      <c r="AE23" s="66"/>
      <c r="AF23" s="66"/>
      <c r="AG23" s="66"/>
      <c r="AH23" s="66"/>
      <c r="AI23" s="66"/>
      <c r="AJ23" s="66"/>
      <c r="AK23" s="66"/>
      <c r="AL23" s="66"/>
      <c r="AM23" s="66"/>
      <c r="AN23" s="66"/>
      <c r="AO23" s="66"/>
      <c r="AP23" s="66"/>
      <c r="AQ23" s="66"/>
      <c r="AR23" s="66"/>
    </row>
    <row r="24" spans="1:44" x14ac:dyDescent="0.25">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row>
    <row r="25" spans="1:44" ht="42.75" customHeight="1" x14ac:dyDescent="0.25">
      <c r="A25" s="66"/>
      <c r="B25" s="66"/>
      <c r="C25" s="66"/>
      <c r="D25" s="66"/>
      <c r="E25" s="66"/>
      <c r="F25" s="66"/>
      <c r="G25" s="66"/>
      <c r="H25" s="66"/>
      <c r="I25" s="66"/>
      <c r="J25" s="66"/>
      <c r="K25" s="66"/>
      <c r="L25" s="66"/>
      <c r="M25" s="66"/>
      <c r="N25" s="66"/>
      <c r="O25" s="66"/>
      <c r="P25" s="66"/>
      <c r="Q25" s="66"/>
      <c r="R25" s="66"/>
      <c r="S25" s="66"/>
      <c r="T25" s="66"/>
      <c r="U25" s="66"/>
      <c r="V25" s="66"/>
      <c r="W25" s="147" t="s">
        <v>7481</v>
      </c>
      <c r="X25" s="147"/>
      <c r="Y25" s="147"/>
      <c r="Z25" s="147"/>
      <c r="AA25" s="147"/>
      <c r="AB25" s="66"/>
      <c r="AC25" s="66"/>
      <c r="AD25" s="66"/>
      <c r="AE25" s="66"/>
      <c r="AF25" s="66"/>
      <c r="AG25" s="66"/>
      <c r="AH25" s="66"/>
      <c r="AI25" s="66"/>
      <c r="AJ25" s="66"/>
      <c r="AK25" s="66"/>
      <c r="AL25" s="66"/>
      <c r="AM25" s="66"/>
      <c r="AN25" s="66"/>
      <c r="AO25" s="66"/>
      <c r="AP25" s="66"/>
      <c r="AQ25" s="66"/>
      <c r="AR25" s="66"/>
    </row>
    <row r="26" spans="1:44" ht="21.75" customHeight="1" x14ac:dyDescent="0.25">
      <c r="A26" s="66"/>
      <c r="B26" s="66"/>
      <c r="C26" s="66"/>
      <c r="D26" s="66"/>
      <c r="E26" s="66"/>
      <c r="F26" s="66"/>
      <c r="G26" s="66"/>
      <c r="H26" s="66"/>
      <c r="I26" s="66"/>
      <c r="J26" s="66"/>
      <c r="K26" s="66"/>
      <c r="L26" s="66"/>
      <c r="M26" s="66"/>
      <c r="N26" s="66"/>
      <c r="O26" s="66"/>
      <c r="P26" s="66"/>
      <c r="Q26" s="66"/>
      <c r="R26" s="66"/>
      <c r="S26" s="66"/>
      <c r="T26" s="66"/>
      <c r="U26" s="66"/>
      <c r="V26" s="66"/>
      <c r="W26" s="147" t="s">
        <v>7478</v>
      </c>
      <c r="X26" s="147"/>
      <c r="Y26" s="147"/>
      <c r="Z26" s="147"/>
      <c r="AA26" s="147"/>
      <c r="AB26" s="66"/>
      <c r="AC26" s="66"/>
      <c r="AD26" s="66"/>
      <c r="AE26" s="66"/>
      <c r="AF26" s="66"/>
      <c r="AG26" s="66"/>
      <c r="AH26" s="66"/>
      <c r="AI26" s="66"/>
      <c r="AJ26" s="66"/>
      <c r="AK26" s="66"/>
      <c r="AL26" s="66"/>
      <c r="AM26" s="66"/>
      <c r="AN26" s="66"/>
      <c r="AO26" s="66"/>
      <c r="AP26" s="66"/>
      <c r="AQ26" s="66"/>
      <c r="AR26" s="66"/>
    </row>
    <row r="27" spans="1:44" s="46" customFormat="1" ht="21.75" customHeight="1" x14ac:dyDescent="0.25">
      <c r="A27" s="67"/>
      <c r="B27" s="67"/>
      <c r="C27" s="67"/>
      <c r="D27" s="67"/>
      <c r="E27" s="67"/>
      <c r="F27" s="67"/>
      <c r="G27" s="67"/>
      <c r="H27" s="67"/>
      <c r="I27" s="67"/>
      <c r="J27" s="67"/>
      <c r="K27" s="67"/>
      <c r="L27" s="67"/>
      <c r="M27" s="67"/>
      <c r="N27" s="67"/>
      <c r="O27" s="67"/>
      <c r="P27" s="67"/>
      <c r="Q27" s="67"/>
      <c r="R27" s="67"/>
      <c r="S27" s="67"/>
      <c r="T27" s="67"/>
      <c r="U27" s="67"/>
      <c r="V27" s="67"/>
      <c r="W27" s="147" t="s">
        <v>7479</v>
      </c>
      <c r="X27" s="147"/>
      <c r="Y27" s="147"/>
      <c r="Z27" s="147"/>
      <c r="AA27" s="147"/>
      <c r="AB27" s="67"/>
      <c r="AC27" s="67"/>
      <c r="AD27" s="67"/>
      <c r="AE27" s="67"/>
      <c r="AF27" s="67"/>
      <c r="AG27" s="67"/>
      <c r="AH27" s="67"/>
      <c r="AI27" s="67"/>
      <c r="AJ27" s="67"/>
      <c r="AK27" s="67"/>
      <c r="AL27" s="67"/>
      <c r="AM27" s="67"/>
      <c r="AN27" s="67"/>
      <c r="AO27" s="67"/>
      <c r="AP27" s="67"/>
      <c r="AQ27" s="67"/>
      <c r="AR27" s="67"/>
    </row>
    <row r="28" spans="1:44" x14ac:dyDescent="0.25">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row>
    <row r="29" spans="1:44" x14ac:dyDescent="0.25">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row>
    <row r="30" spans="1:44" x14ac:dyDescent="0.25">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row>
    <row r="31" spans="1:44" x14ac:dyDescent="0.25">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row>
    <row r="32" spans="1:44" x14ac:dyDescent="0.25">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row>
    <row r="33" spans="1:44" x14ac:dyDescent="0.25">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row>
    <row r="34" spans="1:44" x14ac:dyDescent="0.25">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row>
    <row r="35" spans="1:44" x14ac:dyDescent="0.2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row>
    <row r="36" spans="1:44" x14ac:dyDescent="0.25">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row>
    <row r="37" spans="1:44" x14ac:dyDescent="0.25">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row>
    <row r="38" spans="1:44" x14ac:dyDescent="0.25">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row>
    <row r="39" spans="1:44" x14ac:dyDescent="0.25">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row>
    <row r="40" spans="1:44" x14ac:dyDescent="0.25">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row>
    <row r="41" spans="1:44" x14ac:dyDescent="0.25">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row>
    <row r="42" spans="1:44" x14ac:dyDescent="0.25">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row>
    <row r="43" spans="1:44" x14ac:dyDescent="0.25">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row>
    <row r="44" spans="1:44" x14ac:dyDescent="0.25">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row>
    <row r="45" spans="1:44" x14ac:dyDescent="0.2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row>
    <row r="46" spans="1:44" x14ac:dyDescent="0.25">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row>
    <row r="47" spans="1:44" x14ac:dyDescent="0.25">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row>
    <row r="48" spans="1:44" x14ac:dyDescent="0.25">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row>
    <row r="49" spans="1:44" x14ac:dyDescent="0.25">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row>
    <row r="50" spans="1:44" x14ac:dyDescent="0.25">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row>
    <row r="51" spans="1:44" x14ac:dyDescent="0.25">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row>
    <row r="52" spans="1:44" x14ac:dyDescent="0.25">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row>
    <row r="53" spans="1:44" x14ac:dyDescent="0.25">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row>
    <row r="54" spans="1:44" x14ac:dyDescent="0.25">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row>
    <row r="55" spans="1:44" x14ac:dyDescent="0.2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row>
    <row r="56" spans="1:44" x14ac:dyDescent="0.25">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row>
    <row r="57" spans="1:44" x14ac:dyDescent="0.25">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row>
    <row r="58" spans="1:44" x14ac:dyDescent="0.25">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row>
    <row r="59" spans="1:44" x14ac:dyDescent="0.25">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row>
    <row r="60" spans="1:44" x14ac:dyDescent="0.25">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row>
    <row r="61" spans="1:44" x14ac:dyDescent="0.25">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row>
    <row r="62" spans="1:44" x14ac:dyDescent="0.25">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row>
    <row r="63" spans="1:44" x14ac:dyDescent="0.25">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row>
    <row r="64" spans="1:44" x14ac:dyDescent="0.25">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row>
    <row r="65" spans="1:44" x14ac:dyDescent="0.2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row>
    <row r="66" spans="1:44" x14ac:dyDescent="0.25">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row>
    <row r="67" spans="1:44" x14ac:dyDescent="0.25">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row>
    <row r="68" spans="1:44" x14ac:dyDescent="0.25">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row>
    <row r="69" spans="1:44" x14ac:dyDescent="0.25">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row>
    <row r="70" spans="1:44" x14ac:dyDescent="0.25">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row>
    <row r="71" spans="1:44" x14ac:dyDescent="0.25">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row>
    <row r="72" spans="1:44" x14ac:dyDescent="0.25">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row>
    <row r="73" spans="1:44" x14ac:dyDescent="0.25">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row>
    <row r="74" spans="1:44" x14ac:dyDescent="0.25">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row>
    <row r="75" spans="1:44" x14ac:dyDescent="0.2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row>
    <row r="76" spans="1:44" x14ac:dyDescent="0.25">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row>
    <row r="77" spans="1:44" x14ac:dyDescent="0.25">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row>
    <row r="78" spans="1:44" x14ac:dyDescent="0.25">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row>
    <row r="79" spans="1:44" x14ac:dyDescent="0.25">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row>
    <row r="80" spans="1:44" x14ac:dyDescent="0.25">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row>
    <row r="81" spans="1:44" x14ac:dyDescent="0.25">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row>
    <row r="82" spans="1:44" x14ac:dyDescent="0.25">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row>
    <row r="83" spans="1:44" x14ac:dyDescent="0.25">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row>
    <row r="84" spans="1:44" x14ac:dyDescent="0.25">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row>
    <row r="85" spans="1:44" x14ac:dyDescent="0.2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row>
    <row r="86" spans="1:44" x14ac:dyDescent="0.25">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row>
    <row r="87" spans="1:44" x14ac:dyDescent="0.25">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row>
    <row r="88" spans="1:44" x14ac:dyDescent="0.25">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row>
    <row r="89" spans="1:44" x14ac:dyDescent="0.25">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row>
    <row r="90" spans="1:44" x14ac:dyDescent="0.25">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row>
    <row r="91" spans="1:44" x14ac:dyDescent="0.25">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row>
    <row r="92" spans="1:44" x14ac:dyDescent="0.25">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row>
    <row r="93" spans="1:44" x14ac:dyDescent="0.25">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row>
    <row r="94" spans="1:44" x14ac:dyDescent="0.25">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row>
    <row r="95" spans="1:44" x14ac:dyDescent="0.2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row>
    <row r="96" spans="1:44" x14ac:dyDescent="0.25">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row>
    <row r="97" spans="1:44" x14ac:dyDescent="0.25">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row>
    <row r="98" spans="1:44" x14ac:dyDescent="0.25">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row>
    <row r="99" spans="1:44" x14ac:dyDescent="0.25">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row>
    <row r="100" spans="1:44" x14ac:dyDescent="0.25">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row>
    <row r="101" spans="1:44" x14ac:dyDescent="0.25">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row>
    <row r="102" spans="1:44" x14ac:dyDescent="0.25">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row>
    <row r="103" spans="1:44" x14ac:dyDescent="0.25">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row>
    <row r="104" spans="1:44" x14ac:dyDescent="0.25">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row>
    <row r="105" spans="1:44" x14ac:dyDescent="0.2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row>
    <row r="106" spans="1:44" x14ac:dyDescent="0.25">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row>
    <row r="107" spans="1:44" x14ac:dyDescent="0.25">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row>
    <row r="108" spans="1:44" x14ac:dyDescent="0.25">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row>
    <row r="109" spans="1:44" x14ac:dyDescent="0.25">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row>
    <row r="110" spans="1:44" x14ac:dyDescent="0.25">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row>
    <row r="111" spans="1:44" x14ac:dyDescent="0.25">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row>
    <row r="112" spans="1:44" x14ac:dyDescent="0.25">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row>
    <row r="113" spans="1:44" x14ac:dyDescent="0.25">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row>
    <row r="114" spans="1:44" x14ac:dyDescent="0.25">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row>
    <row r="115" spans="1:44" x14ac:dyDescent="0.2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row>
    <row r="116" spans="1:44" x14ac:dyDescent="0.25">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row>
    <row r="117" spans="1:44" x14ac:dyDescent="0.25">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row>
    <row r="118" spans="1:44" x14ac:dyDescent="0.25">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row>
    <row r="119" spans="1:44" x14ac:dyDescent="0.25">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row>
    <row r="120" spans="1:44" x14ac:dyDescent="0.25">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row>
    <row r="121" spans="1:44" x14ac:dyDescent="0.25">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row>
    <row r="122" spans="1:44" x14ac:dyDescent="0.25">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row>
    <row r="123" spans="1:44" x14ac:dyDescent="0.25">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row>
    <row r="124" spans="1:44" x14ac:dyDescent="0.25">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row>
    <row r="125" spans="1:44" x14ac:dyDescent="0.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row>
    <row r="126" spans="1:44" x14ac:dyDescent="0.25">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row>
    <row r="127" spans="1:44" x14ac:dyDescent="0.25">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row>
    <row r="128" spans="1:44" x14ac:dyDescent="0.25">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row>
    <row r="129" spans="1:44" x14ac:dyDescent="0.25">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row>
    <row r="130" spans="1:44" x14ac:dyDescent="0.25">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row>
    <row r="131" spans="1:44" x14ac:dyDescent="0.25">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row>
    <row r="132" spans="1:44" x14ac:dyDescent="0.25">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row>
    <row r="133" spans="1:44" x14ac:dyDescent="0.25">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row>
    <row r="134" spans="1:44" x14ac:dyDescent="0.25">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row>
    <row r="135" spans="1:44" x14ac:dyDescent="0.2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row>
    <row r="136" spans="1:44" x14ac:dyDescent="0.25">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row>
    <row r="137" spans="1:44" x14ac:dyDescent="0.25">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row>
    <row r="138" spans="1:44" x14ac:dyDescent="0.25">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row>
    <row r="139" spans="1:44" x14ac:dyDescent="0.25">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row>
    <row r="140" spans="1:44" x14ac:dyDescent="0.25">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row>
    <row r="141" spans="1:44" x14ac:dyDescent="0.25">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row>
    <row r="142" spans="1:44" x14ac:dyDescent="0.25">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row>
    <row r="143" spans="1:44" x14ac:dyDescent="0.25">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row>
    <row r="144" spans="1:44" x14ac:dyDescent="0.25">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row>
    <row r="145" spans="1:44" x14ac:dyDescent="0.2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row>
    <row r="146" spans="1:44" x14ac:dyDescent="0.25">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row>
    <row r="147" spans="1:44" x14ac:dyDescent="0.25">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row>
    <row r="148" spans="1:44" x14ac:dyDescent="0.25">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row>
    <row r="149" spans="1:44" x14ac:dyDescent="0.25">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row>
    <row r="150" spans="1:44" x14ac:dyDescent="0.25">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row>
    <row r="151" spans="1:44" x14ac:dyDescent="0.25">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row>
    <row r="152" spans="1:44" x14ac:dyDescent="0.25">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row>
    <row r="153" spans="1:44" x14ac:dyDescent="0.25">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row>
    <row r="154" spans="1:44" x14ac:dyDescent="0.25">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row>
    <row r="155" spans="1:44" x14ac:dyDescent="0.2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row>
    <row r="156" spans="1:44" x14ac:dyDescent="0.25">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row>
    <row r="157" spans="1:44" x14ac:dyDescent="0.25">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row>
    <row r="158" spans="1:44" x14ac:dyDescent="0.25">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row>
    <row r="159" spans="1:44" x14ac:dyDescent="0.25">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row>
    <row r="160" spans="1:44" x14ac:dyDescent="0.25">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row>
    <row r="161" spans="1:44" x14ac:dyDescent="0.25">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row>
    <row r="162" spans="1:44" x14ac:dyDescent="0.25">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row>
    <row r="163" spans="1:44" x14ac:dyDescent="0.25">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row>
    <row r="164" spans="1:44" x14ac:dyDescent="0.25">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row>
    <row r="165" spans="1:44" x14ac:dyDescent="0.2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row>
    <row r="166" spans="1:44" x14ac:dyDescent="0.25">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row>
    <row r="167" spans="1:44" x14ac:dyDescent="0.25">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row>
    <row r="168" spans="1:44" x14ac:dyDescent="0.25">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row>
    <row r="169" spans="1:44" x14ac:dyDescent="0.25">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row>
    <row r="170" spans="1:44" x14ac:dyDescent="0.25">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row>
    <row r="171" spans="1:44" x14ac:dyDescent="0.25">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row>
    <row r="172" spans="1:44" x14ac:dyDescent="0.25">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row>
    <row r="173" spans="1:44" x14ac:dyDescent="0.25">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row>
    <row r="174" spans="1:44" x14ac:dyDescent="0.25">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row>
    <row r="175" spans="1:44" x14ac:dyDescent="0.2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row>
    <row r="176" spans="1:44" x14ac:dyDescent="0.25">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row>
    <row r="177" spans="21:44" x14ac:dyDescent="0.25">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row>
    <row r="178" spans="21:44" x14ac:dyDescent="0.25">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row>
    <row r="179" spans="21:44" x14ac:dyDescent="0.25">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row>
    <row r="180" spans="21:44" x14ac:dyDescent="0.25">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row>
    <row r="181" spans="21:44" x14ac:dyDescent="0.25">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row>
    <row r="182" spans="21:44" x14ac:dyDescent="0.25">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row>
    <row r="183" spans="21:44" x14ac:dyDescent="0.25">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row>
    <row r="184" spans="21:44" x14ac:dyDescent="0.25">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row>
    <row r="185" spans="21:44" x14ac:dyDescent="0.25">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row>
    <row r="186" spans="21:44" x14ac:dyDescent="0.25">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row>
    <row r="187" spans="21:44" x14ac:dyDescent="0.25">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row>
    <row r="188" spans="21:44" x14ac:dyDescent="0.25">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row>
    <row r="189" spans="21:44" x14ac:dyDescent="0.25">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row>
    <row r="190" spans="21:44" x14ac:dyDescent="0.25">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row>
    <row r="191" spans="21:44" x14ac:dyDescent="0.25">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row>
    <row r="192" spans="21:44" x14ac:dyDescent="0.25">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row>
    <row r="193" spans="21:44" x14ac:dyDescent="0.25">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row>
    <row r="194" spans="21:44" x14ac:dyDescent="0.25">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row>
    <row r="195" spans="21:44" x14ac:dyDescent="0.25">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row>
    <row r="196" spans="21:44" x14ac:dyDescent="0.25">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row>
    <row r="197" spans="21:44" x14ac:dyDescent="0.25">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row>
    <row r="198" spans="21:44" x14ac:dyDescent="0.25">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row>
    <row r="199" spans="21:44" x14ac:dyDescent="0.25">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row>
    <row r="200" spans="21:44" x14ac:dyDescent="0.25">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row>
    <row r="201" spans="21:44" x14ac:dyDescent="0.25">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row>
    <row r="202" spans="21:44" x14ac:dyDescent="0.25">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row>
    <row r="203" spans="21:44" x14ac:dyDescent="0.25">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row>
    <row r="204" spans="21:44" x14ac:dyDescent="0.25">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row>
    <row r="205" spans="21:44" x14ac:dyDescent="0.25">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row>
    <row r="206" spans="21:44" x14ac:dyDescent="0.25">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row>
    <row r="207" spans="21:44" x14ac:dyDescent="0.25">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row>
    <row r="208" spans="21:44" x14ac:dyDescent="0.25">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row>
    <row r="209" spans="21:44" x14ac:dyDescent="0.25">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row>
    <row r="210" spans="21:44" x14ac:dyDescent="0.25">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row>
    <row r="211" spans="21:44" x14ac:dyDescent="0.25">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row>
    <row r="212" spans="21:44" x14ac:dyDescent="0.25">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row>
    <row r="213" spans="21:44" x14ac:dyDescent="0.25">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row>
    <row r="214" spans="21:44" x14ac:dyDescent="0.25">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row>
    <row r="215" spans="21:44" x14ac:dyDescent="0.25">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row>
    <row r="216" spans="21:44" x14ac:dyDescent="0.25">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row>
    <row r="217" spans="21:44" x14ac:dyDescent="0.25">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row>
    <row r="218" spans="21:44" x14ac:dyDescent="0.25">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row>
    <row r="219" spans="21:44" x14ac:dyDescent="0.25">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row>
    <row r="220" spans="21:44" x14ac:dyDescent="0.25">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row>
    <row r="221" spans="21:44" x14ac:dyDescent="0.25">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row>
    <row r="222" spans="21:44" x14ac:dyDescent="0.25">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row>
    <row r="223" spans="21:44" x14ac:dyDescent="0.25">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row>
    <row r="224" spans="21:44" x14ac:dyDescent="0.25">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row>
    <row r="225" spans="21:44" x14ac:dyDescent="0.25">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row>
    <row r="226" spans="21:44" x14ac:dyDescent="0.25">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row>
    <row r="227" spans="21:44" x14ac:dyDescent="0.25">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row>
    <row r="228" spans="21:44" x14ac:dyDescent="0.25">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row>
    <row r="229" spans="21:44" x14ac:dyDescent="0.25">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row>
    <row r="230" spans="21:44" x14ac:dyDescent="0.25">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row>
    <row r="231" spans="21:44" x14ac:dyDescent="0.25">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row>
    <row r="232" spans="21:44" x14ac:dyDescent="0.25">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row>
    <row r="233" spans="21:44" x14ac:dyDescent="0.25">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row>
    <row r="234" spans="21:44" x14ac:dyDescent="0.25">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row>
    <row r="235" spans="21:44" x14ac:dyDescent="0.25">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row>
    <row r="236" spans="21:44" x14ac:dyDescent="0.25">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row>
    <row r="237" spans="21:44" x14ac:dyDescent="0.25">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row>
    <row r="238" spans="21:44" x14ac:dyDescent="0.25">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row>
    <row r="239" spans="21:44" x14ac:dyDescent="0.25">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row>
    <row r="240" spans="21:44" x14ac:dyDescent="0.25">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row>
    <row r="241" spans="21:44" x14ac:dyDescent="0.25">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row>
    <row r="242" spans="21:44" x14ac:dyDescent="0.25">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row>
    <row r="243" spans="21:44" x14ac:dyDescent="0.25">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row>
    <row r="244" spans="21:44" x14ac:dyDescent="0.25">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row>
    <row r="245" spans="21:44" x14ac:dyDescent="0.25">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row>
    <row r="246" spans="21:44" x14ac:dyDescent="0.25">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row>
    <row r="247" spans="21:44" x14ac:dyDescent="0.25">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row>
    <row r="248" spans="21:44" x14ac:dyDescent="0.25">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row>
    <row r="249" spans="21:44" x14ac:dyDescent="0.25">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row>
    <row r="250" spans="21:44" x14ac:dyDescent="0.25">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row>
    <row r="251" spans="21:44" x14ac:dyDescent="0.25">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row>
    <row r="252" spans="21:44" x14ac:dyDescent="0.25">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row>
    <row r="253" spans="21:44" x14ac:dyDescent="0.25">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row>
    <row r="254" spans="21:44" x14ac:dyDescent="0.25">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row>
    <row r="255" spans="21:44" x14ac:dyDescent="0.25">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row>
    <row r="256" spans="21:44" x14ac:dyDescent="0.25">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row>
    <row r="257" spans="21:44" x14ac:dyDescent="0.25">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row>
    <row r="258" spans="21:44" x14ac:dyDescent="0.25">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row>
    <row r="259" spans="21:44" x14ac:dyDescent="0.25">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row>
    <row r="260" spans="21:44" x14ac:dyDescent="0.25">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row>
    <row r="261" spans="21:44" x14ac:dyDescent="0.25">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row>
    <row r="262" spans="21:44" x14ac:dyDescent="0.25">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row>
    <row r="263" spans="21:44" x14ac:dyDescent="0.25">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row>
    <row r="264" spans="21:44" x14ac:dyDescent="0.25">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row>
    <row r="265" spans="21:44" x14ac:dyDescent="0.25">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row>
    <row r="266" spans="21:44" x14ac:dyDescent="0.25">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row>
    <row r="267" spans="21:44" x14ac:dyDescent="0.25">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row>
    <row r="268" spans="21:44" x14ac:dyDescent="0.25">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row>
    <row r="269" spans="21:44" x14ac:dyDescent="0.25">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row>
    <row r="270" spans="21:44" x14ac:dyDescent="0.25">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row>
    <row r="271" spans="21:44" x14ac:dyDescent="0.25">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row>
    <row r="272" spans="21:44" x14ac:dyDescent="0.25">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row>
    <row r="273" spans="21:44" x14ac:dyDescent="0.25">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row>
    <row r="274" spans="21:44" x14ac:dyDescent="0.25">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row>
    <row r="275" spans="21:44" x14ac:dyDescent="0.25">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row>
    <row r="276" spans="21:44" x14ac:dyDescent="0.25">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row>
    <row r="277" spans="21:44" x14ac:dyDescent="0.25">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row>
    <row r="278" spans="21:44" x14ac:dyDescent="0.25">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row>
    <row r="279" spans="21:44" x14ac:dyDescent="0.25">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row>
    <row r="280" spans="21:44" x14ac:dyDescent="0.25">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row>
    <row r="281" spans="21:44" x14ac:dyDescent="0.25">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row>
    <row r="282" spans="21:44" x14ac:dyDescent="0.25">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row>
    <row r="283" spans="21:44" x14ac:dyDescent="0.25">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row>
    <row r="284" spans="21:44" x14ac:dyDescent="0.25">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row>
    <row r="285" spans="21:44" x14ac:dyDescent="0.25">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row>
    <row r="286" spans="21:44" x14ac:dyDescent="0.25">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row>
    <row r="287" spans="21:44" x14ac:dyDescent="0.25">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row>
    <row r="288" spans="21:44" x14ac:dyDescent="0.25">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row>
    <row r="289" spans="21:44" x14ac:dyDescent="0.25">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row>
    <row r="290" spans="21:44" x14ac:dyDescent="0.25">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row>
    <row r="291" spans="21:44" x14ac:dyDescent="0.25">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row>
    <row r="292" spans="21:44" x14ac:dyDescent="0.25">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row>
    <row r="293" spans="21:44" x14ac:dyDescent="0.25">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row>
    <row r="294" spans="21:44" x14ac:dyDescent="0.25">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row>
    <row r="295" spans="21:44" x14ac:dyDescent="0.25">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row>
    <row r="296" spans="21:44" x14ac:dyDescent="0.25">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row>
    <row r="297" spans="21:44" x14ac:dyDescent="0.25">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row>
    <row r="298" spans="21:44" x14ac:dyDescent="0.25">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row>
    <row r="299" spans="21:44" x14ac:dyDescent="0.25">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row>
    <row r="300" spans="21:44" x14ac:dyDescent="0.25">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row>
    <row r="301" spans="21:44" x14ac:dyDescent="0.25">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row>
    <row r="302" spans="21:44" x14ac:dyDescent="0.25">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row>
    <row r="303" spans="21:44" x14ac:dyDescent="0.25">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row>
    <row r="304" spans="21:44" x14ac:dyDescent="0.25">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row>
    <row r="305" spans="21:44" x14ac:dyDescent="0.25">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row>
    <row r="306" spans="21:44" x14ac:dyDescent="0.25">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row>
    <row r="307" spans="21:44" x14ac:dyDescent="0.25">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row>
    <row r="308" spans="21:44" x14ac:dyDescent="0.25">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row>
    <row r="309" spans="21:44" x14ac:dyDescent="0.25">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row>
    <row r="310" spans="21:44" x14ac:dyDescent="0.25">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row>
    <row r="311" spans="21:44" x14ac:dyDescent="0.25">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row>
    <row r="312" spans="21:44" x14ac:dyDescent="0.25">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row>
    <row r="313" spans="21:44" x14ac:dyDescent="0.25">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row>
    <row r="314" spans="21:44" x14ac:dyDescent="0.25">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row>
    <row r="315" spans="21:44" x14ac:dyDescent="0.25">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row>
    <row r="316" spans="21:44" x14ac:dyDescent="0.25">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row>
    <row r="317" spans="21:44" x14ac:dyDescent="0.25">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row>
    <row r="318" spans="21:44" x14ac:dyDescent="0.25">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row>
    <row r="319" spans="21:44" x14ac:dyDescent="0.25">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row>
    <row r="320" spans="21:44" x14ac:dyDescent="0.25">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row>
    <row r="321" spans="21:44" x14ac:dyDescent="0.25">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row>
    <row r="322" spans="21:44" x14ac:dyDescent="0.25">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row>
    <row r="323" spans="21:44" x14ac:dyDescent="0.25">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row>
    <row r="324" spans="21:44" x14ac:dyDescent="0.25">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row>
    <row r="325" spans="21:44" x14ac:dyDescent="0.25">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row>
    <row r="326" spans="21:44" x14ac:dyDescent="0.25">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row>
    <row r="327" spans="21:44" x14ac:dyDescent="0.25">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row>
    <row r="328" spans="21:44" x14ac:dyDescent="0.25">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row>
    <row r="329" spans="21:44" x14ac:dyDescent="0.25">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row>
    <row r="330" spans="21:44" x14ac:dyDescent="0.25">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row>
    <row r="331" spans="21:44" x14ac:dyDescent="0.25">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row>
    <row r="332" spans="21:44" x14ac:dyDescent="0.25">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row>
    <row r="333" spans="21:44" x14ac:dyDescent="0.25">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row>
    <row r="334" spans="21:44" x14ac:dyDescent="0.25">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row>
    <row r="335" spans="21:44" x14ac:dyDescent="0.25">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row>
    <row r="336" spans="21:44" x14ac:dyDescent="0.25">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row>
    <row r="337" spans="21:44" x14ac:dyDescent="0.25">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row>
    <row r="338" spans="21:44" x14ac:dyDescent="0.25">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row>
    <row r="339" spans="21:44" x14ac:dyDescent="0.25">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row>
    <row r="340" spans="21:44" x14ac:dyDescent="0.25">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row>
    <row r="341" spans="21:44" x14ac:dyDescent="0.25">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row>
    <row r="342" spans="21:44" x14ac:dyDescent="0.25">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row>
    <row r="343" spans="21:44" x14ac:dyDescent="0.25">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row>
    <row r="344" spans="21:44" x14ac:dyDescent="0.25">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row>
    <row r="345" spans="21:44" x14ac:dyDescent="0.25">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row>
    <row r="346" spans="21:44" x14ac:dyDescent="0.25">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row>
    <row r="347" spans="21:44" x14ac:dyDescent="0.25">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row>
    <row r="348" spans="21:44" x14ac:dyDescent="0.25">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row>
    <row r="349" spans="21:44" x14ac:dyDescent="0.25">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row>
    <row r="350" spans="21:44" x14ac:dyDescent="0.25">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row>
    <row r="351" spans="21:44" x14ac:dyDescent="0.25">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row>
    <row r="352" spans="21:44" x14ac:dyDescent="0.25">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row>
    <row r="353" spans="21:44" x14ac:dyDescent="0.25">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row>
    <row r="354" spans="21:44" x14ac:dyDescent="0.25">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row>
    <row r="355" spans="21:44" x14ac:dyDescent="0.25">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row>
    <row r="356" spans="21:44" x14ac:dyDescent="0.25">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row>
    <row r="357" spans="21:44" x14ac:dyDescent="0.25">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row>
    <row r="358" spans="21:44" x14ac:dyDescent="0.25">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row>
    <row r="359" spans="21:44" x14ac:dyDescent="0.25">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row>
    <row r="360" spans="21:44" x14ac:dyDescent="0.25">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row>
    <row r="361" spans="21:44" x14ac:dyDescent="0.25">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row>
    <row r="362" spans="21:44" x14ac:dyDescent="0.25">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row>
    <row r="363" spans="21:44" x14ac:dyDescent="0.25">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row>
    <row r="364" spans="21:44" x14ac:dyDescent="0.25">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row>
    <row r="365" spans="21:44" x14ac:dyDescent="0.25">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row>
    <row r="366" spans="21:44" x14ac:dyDescent="0.25">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row>
    <row r="367" spans="21:44" x14ac:dyDescent="0.25">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row>
    <row r="368" spans="21:44" x14ac:dyDescent="0.25">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row>
    <row r="369" spans="21:44" x14ac:dyDescent="0.25">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row>
    <row r="370" spans="21:44" x14ac:dyDescent="0.25">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row>
    <row r="371" spans="21:44" x14ac:dyDescent="0.25">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row>
    <row r="372" spans="21:44" x14ac:dyDescent="0.25">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row>
    <row r="373" spans="21:44" x14ac:dyDescent="0.25">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row>
    <row r="374" spans="21:44" x14ac:dyDescent="0.25">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row>
    <row r="375" spans="21:44" x14ac:dyDescent="0.25">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row>
    <row r="376" spans="21:44" x14ac:dyDescent="0.25">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row>
    <row r="377" spans="21:44" x14ac:dyDescent="0.25">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row>
    <row r="378" spans="21:44" x14ac:dyDescent="0.25">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row>
    <row r="379" spans="21:44" x14ac:dyDescent="0.25">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row>
    <row r="380" spans="21:44" x14ac:dyDescent="0.25">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row>
    <row r="381" spans="21:44" x14ac:dyDescent="0.25">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row>
    <row r="382" spans="21:44" x14ac:dyDescent="0.25">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row>
    <row r="383" spans="21:44" x14ac:dyDescent="0.25">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row>
    <row r="384" spans="21:44" x14ac:dyDescent="0.25">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row>
    <row r="385" spans="21:44" x14ac:dyDescent="0.25">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row>
    <row r="386" spans="21:44" x14ac:dyDescent="0.25">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row>
    <row r="387" spans="21:44" x14ac:dyDescent="0.25">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row>
    <row r="388" spans="21:44" x14ac:dyDescent="0.25">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row>
    <row r="389" spans="21:44" x14ac:dyDescent="0.25">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row>
    <row r="390" spans="21:44" x14ac:dyDescent="0.25">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row>
    <row r="391" spans="21:44" x14ac:dyDescent="0.25">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row>
    <row r="392" spans="21:44" x14ac:dyDescent="0.25">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row>
    <row r="393" spans="21:44" x14ac:dyDescent="0.25">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row>
    <row r="394" spans="21:44" x14ac:dyDescent="0.25">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row>
    <row r="395" spans="21:44" x14ac:dyDescent="0.25">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row>
    <row r="396" spans="21:44" x14ac:dyDescent="0.25">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row>
    <row r="397" spans="21:44" x14ac:dyDescent="0.25">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row>
    <row r="398" spans="21:44" x14ac:dyDescent="0.25">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row>
    <row r="399" spans="21:44" x14ac:dyDescent="0.25">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row>
    <row r="400" spans="21:44" x14ac:dyDescent="0.25">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row>
    <row r="401" spans="21:44" x14ac:dyDescent="0.25">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row>
    <row r="402" spans="21:44" x14ac:dyDescent="0.25">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row>
    <row r="403" spans="21:44" x14ac:dyDescent="0.25">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row>
    <row r="404" spans="21:44" x14ac:dyDescent="0.25">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row>
    <row r="405" spans="21:44" x14ac:dyDescent="0.25">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row>
    <row r="406" spans="21:44" x14ac:dyDescent="0.25">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row>
    <row r="407" spans="21:44" x14ac:dyDescent="0.25">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row>
    <row r="408" spans="21:44" x14ac:dyDescent="0.25">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row>
    <row r="409" spans="21:44" x14ac:dyDescent="0.25">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row>
    <row r="410" spans="21:44" x14ac:dyDescent="0.25">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row>
    <row r="411" spans="21:44" x14ac:dyDescent="0.25">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row>
    <row r="412" spans="21:44" x14ac:dyDescent="0.25">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row>
    <row r="413" spans="21:44" x14ac:dyDescent="0.25">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row>
    <row r="414" spans="21:44" x14ac:dyDescent="0.25">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row>
    <row r="415" spans="21:44" x14ac:dyDescent="0.25">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row>
    <row r="416" spans="21:44" x14ac:dyDescent="0.25">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row>
    <row r="417" spans="21:44" x14ac:dyDescent="0.25">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row>
    <row r="418" spans="21:44" x14ac:dyDescent="0.25">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row>
    <row r="419" spans="21:44" x14ac:dyDescent="0.25">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row>
    <row r="420" spans="21:44" x14ac:dyDescent="0.25">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row>
    <row r="421" spans="21:44" x14ac:dyDescent="0.25">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row>
    <row r="422" spans="21:44" x14ac:dyDescent="0.25">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row>
    <row r="423" spans="21:44" x14ac:dyDescent="0.25">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row>
    <row r="424" spans="21:44" x14ac:dyDescent="0.25">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row>
    <row r="425" spans="21:44" x14ac:dyDescent="0.25">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row>
    <row r="426" spans="21:44" x14ac:dyDescent="0.25">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row>
    <row r="427" spans="21:44" x14ac:dyDescent="0.25">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row>
    <row r="428" spans="21:44" x14ac:dyDescent="0.25">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row>
    <row r="429" spans="21:44" x14ac:dyDescent="0.25">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row>
    <row r="430" spans="21:44" x14ac:dyDescent="0.25">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row>
    <row r="431" spans="21:44" x14ac:dyDescent="0.25">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row>
    <row r="432" spans="21:44" x14ac:dyDescent="0.25">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row>
    <row r="433" spans="21:44" x14ac:dyDescent="0.25">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row>
    <row r="434" spans="21:44" x14ac:dyDescent="0.25">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row>
    <row r="435" spans="21:44" x14ac:dyDescent="0.25">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row>
    <row r="436" spans="21:44" x14ac:dyDescent="0.25">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row>
    <row r="437" spans="21:44" x14ac:dyDescent="0.25">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row>
    <row r="438" spans="21:44" x14ac:dyDescent="0.25">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row>
    <row r="439" spans="21:44" x14ac:dyDescent="0.25">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row>
    <row r="440" spans="21:44" x14ac:dyDescent="0.25">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row>
    <row r="441" spans="21:44" x14ac:dyDescent="0.25">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row>
    <row r="442" spans="21:44" x14ac:dyDescent="0.25">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row>
    <row r="443" spans="21:44" x14ac:dyDescent="0.25">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row>
    <row r="444" spans="21:44" x14ac:dyDescent="0.25">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row>
    <row r="445" spans="21:44" x14ac:dyDescent="0.25">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row>
    <row r="446" spans="21:44" x14ac:dyDescent="0.25">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row>
    <row r="447" spans="21:44" x14ac:dyDescent="0.25">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row>
    <row r="448" spans="21:44" x14ac:dyDescent="0.25">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row>
    <row r="449" spans="21:44" x14ac:dyDescent="0.25">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row>
    <row r="450" spans="21:44" x14ac:dyDescent="0.25">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row>
    <row r="451" spans="21:44" x14ac:dyDescent="0.25">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row>
    <row r="452" spans="21:44" x14ac:dyDescent="0.25">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row>
    <row r="453" spans="21:44" x14ac:dyDescent="0.25">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row>
    <row r="454" spans="21:44" x14ac:dyDescent="0.25">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row>
    <row r="455" spans="21:44" x14ac:dyDescent="0.25">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row>
    <row r="456" spans="21:44" x14ac:dyDescent="0.25">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row>
    <row r="457" spans="21:44" x14ac:dyDescent="0.25">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row>
    <row r="458" spans="21:44" x14ac:dyDescent="0.25">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row>
    <row r="459" spans="21:44" x14ac:dyDescent="0.25">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row>
    <row r="460" spans="21:44" x14ac:dyDescent="0.25">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row>
    <row r="461" spans="21:44" x14ac:dyDescent="0.25">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row>
    <row r="462" spans="21:44" x14ac:dyDescent="0.25">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row>
    <row r="463" spans="21:44" x14ac:dyDescent="0.25">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row>
    <row r="464" spans="21:44" x14ac:dyDescent="0.25">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row>
    <row r="465" spans="21:44" x14ac:dyDescent="0.25">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row>
    <row r="466" spans="21:44" x14ac:dyDescent="0.25">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row>
    <row r="467" spans="21:44" x14ac:dyDescent="0.25">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row>
    <row r="468" spans="21:44" x14ac:dyDescent="0.25">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row>
    <row r="469" spans="21:44" x14ac:dyDescent="0.25">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row>
    <row r="470" spans="21:44" x14ac:dyDescent="0.25">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row>
    <row r="471" spans="21:44" x14ac:dyDescent="0.25">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row>
    <row r="472" spans="21:44" x14ac:dyDescent="0.25">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row>
    <row r="473" spans="21:44" x14ac:dyDescent="0.25">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row>
    <row r="474" spans="21:44" x14ac:dyDescent="0.25">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row>
    <row r="475" spans="21:44" x14ac:dyDescent="0.25">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row>
    <row r="476" spans="21:44" x14ac:dyDescent="0.25">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row>
    <row r="477" spans="21:44" x14ac:dyDescent="0.25">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row>
    <row r="478" spans="21:44" x14ac:dyDescent="0.25">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row>
    <row r="479" spans="21:44" x14ac:dyDescent="0.25">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row>
    <row r="480" spans="21:44" x14ac:dyDescent="0.25">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row>
    <row r="481" spans="21:44" x14ac:dyDescent="0.25">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row>
    <row r="482" spans="21:44" x14ac:dyDescent="0.25">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row>
    <row r="483" spans="21:44" x14ac:dyDescent="0.25">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row>
    <row r="484" spans="21:44" x14ac:dyDescent="0.25">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row>
    <row r="485" spans="21:44" x14ac:dyDescent="0.25">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row>
    <row r="486" spans="21:44" x14ac:dyDescent="0.25">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row>
    <row r="487" spans="21:44" x14ac:dyDescent="0.25">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row>
    <row r="488" spans="21:44" x14ac:dyDescent="0.25">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row>
    <row r="489" spans="21:44" x14ac:dyDescent="0.25">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row>
    <row r="490" spans="21:44" x14ac:dyDescent="0.25">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row>
    <row r="491" spans="21:44" x14ac:dyDescent="0.25">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row>
    <row r="492" spans="21:44" x14ac:dyDescent="0.25">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row>
    <row r="493" spans="21:44" x14ac:dyDescent="0.25">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row>
    <row r="494" spans="21:44" x14ac:dyDescent="0.25">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row>
    <row r="495" spans="21:44" x14ac:dyDescent="0.25">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row>
    <row r="496" spans="21:44" x14ac:dyDescent="0.25">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row>
    <row r="497" spans="21:44" x14ac:dyDescent="0.25">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row>
    <row r="498" spans="21:44" x14ac:dyDescent="0.25">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row>
    <row r="499" spans="21:44" x14ac:dyDescent="0.25">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row>
    <row r="500" spans="21:44" x14ac:dyDescent="0.25">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row>
    <row r="501" spans="21:44" x14ac:dyDescent="0.25">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row>
    <row r="502" spans="21:44" x14ac:dyDescent="0.25">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row>
    <row r="503" spans="21:44" x14ac:dyDescent="0.25">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row>
    <row r="504" spans="21:44" x14ac:dyDescent="0.25">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row>
    <row r="505" spans="21:44" x14ac:dyDescent="0.25">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row>
    <row r="506" spans="21:44" x14ac:dyDescent="0.25">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row>
    <row r="507" spans="21:44" x14ac:dyDescent="0.25">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row>
    <row r="508" spans="21:44" x14ac:dyDescent="0.25">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row>
    <row r="509" spans="21:44" x14ac:dyDescent="0.25">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row>
    <row r="510" spans="21:44" x14ac:dyDescent="0.25">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row>
    <row r="511" spans="21:44" x14ac:dyDescent="0.25">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row>
    <row r="512" spans="21:44" x14ac:dyDescent="0.25">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row>
    <row r="513" spans="21:44" x14ac:dyDescent="0.25">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row>
    <row r="514" spans="21:44" x14ac:dyDescent="0.25">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row>
    <row r="515" spans="21:44" x14ac:dyDescent="0.25">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row>
    <row r="516" spans="21:44" x14ac:dyDescent="0.25">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row>
    <row r="517" spans="21:44" x14ac:dyDescent="0.25">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row>
    <row r="518" spans="21:44" x14ac:dyDescent="0.25">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row>
    <row r="519" spans="21:44" x14ac:dyDescent="0.25">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row>
    <row r="520" spans="21:44" x14ac:dyDescent="0.25">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row>
    <row r="521" spans="21:44" x14ac:dyDescent="0.25">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row>
    <row r="522" spans="21:44" x14ac:dyDescent="0.25">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row>
    <row r="523" spans="21:44" x14ac:dyDescent="0.25">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row>
    <row r="524" spans="21:44" x14ac:dyDescent="0.25">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row>
    <row r="525" spans="21:44" x14ac:dyDescent="0.25">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row>
    <row r="526" spans="21:44" x14ac:dyDescent="0.25">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row>
    <row r="527" spans="21:44" x14ac:dyDescent="0.25">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row>
    <row r="528" spans="21:44" x14ac:dyDescent="0.25">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row>
    <row r="529" spans="21:44" x14ac:dyDescent="0.25">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row>
    <row r="530" spans="21:44" x14ac:dyDescent="0.25">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row>
    <row r="531" spans="21:44" x14ac:dyDescent="0.25">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row>
    <row r="532" spans="21:44" x14ac:dyDescent="0.25">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row>
    <row r="533" spans="21:44" x14ac:dyDescent="0.25">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row>
    <row r="534" spans="21:44" x14ac:dyDescent="0.25">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row>
    <row r="535" spans="21:44" x14ac:dyDescent="0.25">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row>
    <row r="536" spans="21:44" x14ac:dyDescent="0.25">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row>
    <row r="537" spans="21:44" x14ac:dyDescent="0.25">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row>
    <row r="538" spans="21:44" x14ac:dyDescent="0.25">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row>
    <row r="539" spans="21:44" x14ac:dyDescent="0.25">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row>
    <row r="540" spans="21:44" x14ac:dyDescent="0.25">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row>
    <row r="541" spans="21:44" x14ac:dyDescent="0.25">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row>
    <row r="542" spans="21:44" x14ac:dyDescent="0.25">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row>
    <row r="543" spans="21:44" x14ac:dyDescent="0.25">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row>
    <row r="544" spans="21:44" x14ac:dyDescent="0.25">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row>
    <row r="545" spans="21:44" x14ac:dyDescent="0.25">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row>
    <row r="546" spans="21:44" x14ac:dyDescent="0.25">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row>
    <row r="547" spans="21:44" x14ac:dyDescent="0.25">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row>
    <row r="548" spans="21:44" x14ac:dyDescent="0.25">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row>
    <row r="549" spans="21:44" x14ac:dyDescent="0.25">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row>
    <row r="550" spans="21:44" x14ac:dyDescent="0.25">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row>
    <row r="551" spans="21:44" x14ac:dyDescent="0.25">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row>
    <row r="552" spans="21:44" x14ac:dyDescent="0.25">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row>
    <row r="553" spans="21:44" x14ac:dyDescent="0.25">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row>
    <row r="554" spans="21:44" x14ac:dyDescent="0.25">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row>
    <row r="555" spans="21:44" x14ac:dyDescent="0.25">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row>
    <row r="556" spans="21:44" x14ac:dyDescent="0.25">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row>
    <row r="557" spans="21:44" x14ac:dyDescent="0.25">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row>
    <row r="558" spans="21:44" x14ac:dyDescent="0.25">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row>
    <row r="559" spans="21:44" x14ac:dyDescent="0.25">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row>
    <row r="560" spans="21:44" x14ac:dyDescent="0.25">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row>
    <row r="561" spans="21:44" x14ac:dyDescent="0.25">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row>
    <row r="562" spans="21:44" x14ac:dyDescent="0.25">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row>
    <row r="563" spans="21:44" x14ac:dyDescent="0.25">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row>
    <row r="564" spans="21:44" x14ac:dyDescent="0.25">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row>
    <row r="565" spans="21:44" x14ac:dyDescent="0.25">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row>
    <row r="566" spans="21:44" x14ac:dyDescent="0.25">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row>
    <row r="567" spans="21:44" x14ac:dyDescent="0.25">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row>
    <row r="568" spans="21:44" x14ac:dyDescent="0.25">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row>
    <row r="569" spans="21:44" x14ac:dyDescent="0.25">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row>
    <row r="570" spans="21:44" x14ac:dyDescent="0.25">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row>
    <row r="571" spans="21:44" x14ac:dyDescent="0.25">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row>
    <row r="572" spans="21:44" x14ac:dyDescent="0.25">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row>
    <row r="573" spans="21:44" x14ac:dyDescent="0.25">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row>
    <row r="574" spans="21:44" x14ac:dyDescent="0.25">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row>
    <row r="575" spans="21:44" x14ac:dyDescent="0.25">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row>
    <row r="576" spans="21:44" x14ac:dyDescent="0.25">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row>
    <row r="577" spans="21:44" x14ac:dyDescent="0.25">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row>
    <row r="578" spans="21:44" x14ac:dyDescent="0.25">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row>
    <row r="579" spans="21:44" x14ac:dyDescent="0.25">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row>
    <row r="580" spans="21:44" x14ac:dyDescent="0.25">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row>
    <row r="581" spans="21:44" x14ac:dyDescent="0.25">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row>
    <row r="582" spans="21:44" x14ac:dyDescent="0.25">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row>
    <row r="583" spans="21:44" x14ac:dyDescent="0.25">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row>
    <row r="584" spans="21:44" x14ac:dyDescent="0.25">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row>
    <row r="585" spans="21:44" x14ac:dyDescent="0.25">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row>
    <row r="586" spans="21:44" x14ac:dyDescent="0.25">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row>
    <row r="587" spans="21:44" x14ac:dyDescent="0.25">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row>
    <row r="588" spans="21:44" x14ac:dyDescent="0.25">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row>
    <row r="589" spans="21:44" x14ac:dyDescent="0.25">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row>
    <row r="590" spans="21:44" x14ac:dyDescent="0.25">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row>
    <row r="591" spans="21:44" x14ac:dyDescent="0.25">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row>
    <row r="592" spans="21:44" x14ac:dyDescent="0.25">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row>
    <row r="593" spans="21:44" x14ac:dyDescent="0.25">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row>
    <row r="594" spans="21:44" x14ac:dyDescent="0.25">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row>
    <row r="595" spans="21:44" x14ac:dyDescent="0.25">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row>
    <row r="596" spans="21:44" x14ac:dyDescent="0.25">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row>
    <row r="597" spans="21:44" x14ac:dyDescent="0.25">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row>
    <row r="598" spans="21:44" x14ac:dyDescent="0.25">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row>
    <row r="599" spans="21:44" x14ac:dyDescent="0.25">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row>
    <row r="600" spans="21:44" x14ac:dyDescent="0.25">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row>
    <row r="601" spans="21:44" x14ac:dyDescent="0.25">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row>
    <row r="602" spans="21:44" x14ac:dyDescent="0.25">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row>
    <row r="603" spans="21:44" x14ac:dyDescent="0.25">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row>
    <row r="604" spans="21:44" x14ac:dyDescent="0.25">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row>
    <row r="605" spans="21:44" x14ac:dyDescent="0.25">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row>
    <row r="606" spans="21:44" x14ac:dyDescent="0.25">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row>
    <row r="607" spans="21:44" x14ac:dyDescent="0.25">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row>
    <row r="608" spans="21:44" x14ac:dyDescent="0.25">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row>
    <row r="609" spans="21:44" x14ac:dyDescent="0.25">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row>
    <row r="610" spans="21:44" x14ac:dyDescent="0.25">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row>
    <row r="611" spans="21:44" x14ac:dyDescent="0.25">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row>
    <row r="612" spans="21:44" x14ac:dyDescent="0.25">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row>
    <row r="613" spans="21:44" x14ac:dyDescent="0.25">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row>
    <row r="614" spans="21:44" x14ac:dyDescent="0.25">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row>
    <row r="615" spans="21:44" x14ac:dyDescent="0.25">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row>
    <row r="616" spans="21:44" x14ac:dyDescent="0.25">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row>
    <row r="617" spans="21:44" x14ac:dyDescent="0.25">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row>
    <row r="618" spans="21:44" x14ac:dyDescent="0.25">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row>
    <row r="619" spans="21:44" x14ac:dyDescent="0.25">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row>
    <row r="620" spans="21:44" x14ac:dyDescent="0.25">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row>
    <row r="621" spans="21:44" x14ac:dyDescent="0.25">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row>
    <row r="622" spans="21:44" x14ac:dyDescent="0.25">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row>
    <row r="623" spans="21:44" x14ac:dyDescent="0.25">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row>
    <row r="624" spans="21:44" x14ac:dyDescent="0.25">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row>
    <row r="625" spans="21:44" x14ac:dyDescent="0.25">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row>
    <row r="626" spans="21:44" x14ac:dyDescent="0.25">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row>
    <row r="627" spans="21:44" x14ac:dyDescent="0.25">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row>
    <row r="628" spans="21:44" x14ac:dyDescent="0.25">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row>
    <row r="629" spans="21:44" x14ac:dyDescent="0.25">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row>
    <row r="630" spans="21:44" x14ac:dyDescent="0.25">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row>
    <row r="631" spans="21:44" x14ac:dyDescent="0.25">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row>
    <row r="632" spans="21:44" x14ac:dyDescent="0.25">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row>
    <row r="633" spans="21:44" x14ac:dyDescent="0.25">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row>
    <row r="634" spans="21:44" x14ac:dyDescent="0.25">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row>
    <row r="635" spans="21:44" x14ac:dyDescent="0.25">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row>
    <row r="636" spans="21:44" x14ac:dyDescent="0.25">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row>
    <row r="637" spans="21:44" x14ac:dyDescent="0.25">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row>
    <row r="638" spans="21:44" x14ac:dyDescent="0.25">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row>
    <row r="639" spans="21:44" x14ac:dyDescent="0.25">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row>
    <row r="640" spans="21:44" x14ac:dyDescent="0.25">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row>
    <row r="641" spans="21:44" x14ac:dyDescent="0.25">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row>
    <row r="642" spans="21:44" x14ac:dyDescent="0.25">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row>
    <row r="643" spans="21:44" x14ac:dyDescent="0.25">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row>
    <row r="644" spans="21:44" x14ac:dyDescent="0.25">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row>
    <row r="645" spans="21:44" x14ac:dyDescent="0.25">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row>
    <row r="646" spans="21:44" x14ac:dyDescent="0.25">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row>
    <row r="647" spans="21:44" x14ac:dyDescent="0.25">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row>
    <row r="648" spans="21:44" x14ac:dyDescent="0.25">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row>
    <row r="649" spans="21:44" x14ac:dyDescent="0.25">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row>
    <row r="650" spans="21:44" x14ac:dyDescent="0.25">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row>
    <row r="651" spans="21:44" x14ac:dyDescent="0.25">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row>
    <row r="652" spans="21:44" x14ac:dyDescent="0.25">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row>
    <row r="653" spans="21:44" x14ac:dyDescent="0.25">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row>
    <row r="654" spans="21:44" x14ac:dyDescent="0.25">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row>
    <row r="655" spans="21:44" x14ac:dyDescent="0.25">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row>
    <row r="656" spans="21:44" x14ac:dyDescent="0.25">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row>
    <row r="657" spans="21:44" x14ac:dyDescent="0.25">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row>
    <row r="658" spans="21:44" x14ac:dyDescent="0.25">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row>
    <row r="659" spans="21:44" x14ac:dyDescent="0.25">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row>
    <row r="660" spans="21:44" x14ac:dyDescent="0.25">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row>
    <row r="661" spans="21:44" x14ac:dyDescent="0.25">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row>
    <row r="662" spans="21:44" x14ac:dyDescent="0.25">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row>
    <row r="663" spans="21:44" x14ac:dyDescent="0.25">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row>
    <row r="664" spans="21:44" x14ac:dyDescent="0.25">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row>
    <row r="665" spans="21:44" x14ac:dyDescent="0.25">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row>
    <row r="666" spans="21:44" x14ac:dyDescent="0.25">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row>
    <row r="667" spans="21:44" x14ac:dyDescent="0.25">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row>
    <row r="668" spans="21:44" x14ac:dyDescent="0.25">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row>
    <row r="669" spans="21:44" x14ac:dyDescent="0.25">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row>
    <row r="670" spans="21:44" x14ac:dyDescent="0.25">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row>
    <row r="671" spans="21:44" x14ac:dyDescent="0.25">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row>
    <row r="672" spans="21:44" x14ac:dyDescent="0.25">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row>
    <row r="673" spans="21:44" x14ac:dyDescent="0.25">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row>
    <row r="674" spans="21:44" x14ac:dyDescent="0.25">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row>
    <row r="675" spans="21:44" x14ac:dyDescent="0.25">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row>
    <row r="676" spans="21:44" x14ac:dyDescent="0.25">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row>
    <row r="677" spans="21:44" x14ac:dyDescent="0.25">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row>
    <row r="678" spans="21:44" x14ac:dyDescent="0.25">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row>
    <row r="679" spans="21:44" x14ac:dyDescent="0.25">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row>
    <row r="680" spans="21:44" x14ac:dyDescent="0.25">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row>
    <row r="681" spans="21:44" x14ac:dyDescent="0.25">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row>
    <row r="682" spans="21:44" x14ac:dyDescent="0.25">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row>
    <row r="683" spans="21:44" x14ac:dyDescent="0.25">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row>
    <row r="684" spans="21:44" x14ac:dyDescent="0.25">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row>
    <row r="685" spans="21:44" x14ac:dyDescent="0.25">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row>
    <row r="686" spans="21:44" x14ac:dyDescent="0.25">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row>
    <row r="687" spans="21:44" x14ac:dyDescent="0.25">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row>
    <row r="688" spans="21:44" x14ac:dyDescent="0.25">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row>
    <row r="689" spans="21:44" x14ac:dyDescent="0.25">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row>
    <row r="690" spans="21:44" x14ac:dyDescent="0.25">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row>
    <row r="691" spans="21:44" x14ac:dyDescent="0.25">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row>
    <row r="692" spans="21:44" x14ac:dyDescent="0.25">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row>
    <row r="693" spans="21:44" x14ac:dyDescent="0.25">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row>
    <row r="694" spans="21:44" x14ac:dyDescent="0.25">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row>
    <row r="695" spans="21:44" x14ac:dyDescent="0.25">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row>
    <row r="696" spans="21:44" x14ac:dyDescent="0.25">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row>
    <row r="697" spans="21:44" x14ac:dyDescent="0.25">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row>
    <row r="698" spans="21:44" x14ac:dyDescent="0.25">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row>
    <row r="699" spans="21:44" x14ac:dyDescent="0.25">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row>
    <row r="700" spans="21:44" x14ac:dyDescent="0.25">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row>
    <row r="701" spans="21:44" x14ac:dyDescent="0.25">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row>
    <row r="702" spans="21:44" x14ac:dyDescent="0.25">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row>
    <row r="703" spans="21:44" x14ac:dyDescent="0.25">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row>
    <row r="704" spans="21:44" x14ac:dyDescent="0.25">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row>
    <row r="705" spans="21:44" x14ac:dyDescent="0.25">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row>
    <row r="706" spans="21:44" x14ac:dyDescent="0.25">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row>
    <row r="707" spans="21:44" x14ac:dyDescent="0.25">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row>
    <row r="708" spans="21:44" x14ac:dyDescent="0.25">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row>
    <row r="709" spans="21:44" x14ac:dyDescent="0.25">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row>
    <row r="710" spans="21:44" x14ac:dyDescent="0.25">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row>
    <row r="711" spans="21:44" x14ac:dyDescent="0.25">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row>
    <row r="712" spans="21:44" x14ac:dyDescent="0.25">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row>
    <row r="713" spans="21:44" x14ac:dyDescent="0.25">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row>
    <row r="714" spans="21:44" x14ac:dyDescent="0.25">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row>
    <row r="715" spans="21:44" x14ac:dyDescent="0.25">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row>
    <row r="716" spans="21:44" x14ac:dyDescent="0.25">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row>
    <row r="717" spans="21:44" x14ac:dyDescent="0.25">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row>
    <row r="718" spans="21:44" x14ac:dyDescent="0.25">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row>
    <row r="719" spans="21:44" x14ac:dyDescent="0.25">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row>
    <row r="720" spans="21:44" x14ac:dyDescent="0.25">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row>
    <row r="721" spans="21:44" x14ac:dyDescent="0.25">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row>
    <row r="722" spans="21:44" x14ac:dyDescent="0.25">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row>
    <row r="723" spans="21:44" x14ac:dyDescent="0.25">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row>
    <row r="724" spans="21:44" x14ac:dyDescent="0.25">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row>
    <row r="725" spans="21:44" x14ac:dyDescent="0.25">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row>
    <row r="726" spans="21:44" x14ac:dyDescent="0.25">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row>
    <row r="727" spans="21:44" x14ac:dyDescent="0.25">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row>
    <row r="728" spans="21:44" x14ac:dyDescent="0.25">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row>
    <row r="729" spans="21:44" x14ac:dyDescent="0.25">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row>
    <row r="730" spans="21:44" x14ac:dyDescent="0.25">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row>
    <row r="731" spans="21:44" x14ac:dyDescent="0.25">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row>
    <row r="732" spans="21:44" x14ac:dyDescent="0.25">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row>
    <row r="733" spans="21:44" x14ac:dyDescent="0.25">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row>
    <row r="734" spans="21:44" x14ac:dyDescent="0.25">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row>
    <row r="735" spans="21:44" x14ac:dyDescent="0.25">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row>
    <row r="736" spans="21:44" x14ac:dyDescent="0.25">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row>
    <row r="737" spans="21:44" x14ac:dyDescent="0.25">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row>
    <row r="738" spans="21:44" x14ac:dyDescent="0.25">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row>
    <row r="739" spans="21:44" x14ac:dyDescent="0.25">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row>
    <row r="740" spans="21:44" x14ac:dyDescent="0.25">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row>
    <row r="741" spans="21:44" x14ac:dyDescent="0.25">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row>
    <row r="742" spans="21:44" x14ac:dyDescent="0.25">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row>
    <row r="743" spans="21:44" x14ac:dyDescent="0.25">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row>
    <row r="744" spans="21:44" x14ac:dyDescent="0.25">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row>
    <row r="745" spans="21:44" x14ac:dyDescent="0.25">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row>
    <row r="746" spans="21:44" x14ac:dyDescent="0.25">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row>
    <row r="747" spans="21:44" x14ac:dyDescent="0.25">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row>
    <row r="748" spans="21:44" x14ac:dyDescent="0.25">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row>
    <row r="749" spans="21:44" x14ac:dyDescent="0.25">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row>
    <row r="750" spans="21:44" x14ac:dyDescent="0.25">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row>
    <row r="751" spans="21:44" x14ac:dyDescent="0.25">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row>
    <row r="752" spans="21:44" x14ac:dyDescent="0.25">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row>
    <row r="753" spans="21:44" x14ac:dyDescent="0.25">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row>
    <row r="754" spans="21:44" x14ac:dyDescent="0.25">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row>
    <row r="755" spans="21:44" x14ac:dyDescent="0.25">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row>
    <row r="756" spans="21:44" x14ac:dyDescent="0.25">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row>
    <row r="757" spans="21:44" x14ac:dyDescent="0.25">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row>
    <row r="758" spans="21:44" x14ac:dyDescent="0.25">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row>
    <row r="759" spans="21:44" x14ac:dyDescent="0.25">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row>
    <row r="760" spans="21:44" x14ac:dyDescent="0.25">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row>
    <row r="761" spans="21:44" x14ac:dyDescent="0.25">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row>
    <row r="762" spans="21:44" x14ac:dyDescent="0.25">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row>
    <row r="763" spans="21:44" x14ac:dyDescent="0.25">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row>
    <row r="764" spans="21:44" x14ac:dyDescent="0.25">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row>
    <row r="765" spans="21:44" x14ac:dyDescent="0.25">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row>
    <row r="766" spans="21:44" x14ac:dyDescent="0.25">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row>
    <row r="767" spans="21:44" x14ac:dyDescent="0.25">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row>
    <row r="768" spans="21:44" x14ac:dyDescent="0.25">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row>
    <row r="769" spans="21:44" x14ac:dyDescent="0.25">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row>
    <row r="770" spans="21:44" x14ac:dyDescent="0.25">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row>
    <row r="771" spans="21:44" x14ac:dyDescent="0.25">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row>
    <row r="772" spans="21:44" x14ac:dyDescent="0.25">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row>
    <row r="773" spans="21:44" x14ac:dyDescent="0.25">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row>
    <row r="774" spans="21:44" x14ac:dyDescent="0.25">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row>
    <row r="775" spans="21:44" x14ac:dyDescent="0.25">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row>
    <row r="776" spans="21:44" x14ac:dyDescent="0.25">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row>
    <row r="777" spans="21:44" x14ac:dyDescent="0.25">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row>
    <row r="778" spans="21:44" x14ac:dyDescent="0.25">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row>
    <row r="779" spans="21:44" x14ac:dyDescent="0.25">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row>
    <row r="780" spans="21:44" x14ac:dyDescent="0.25">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row>
    <row r="781" spans="21:44" x14ac:dyDescent="0.25">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row>
    <row r="782" spans="21:44" x14ac:dyDescent="0.25">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row>
    <row r="783" spans="21:44" x14ac:dyDescent="0.25">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row>
    <row r="784" spans="21:44" x14ac:dyDescent="0.25">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row>
    <row r="785" spans="21:44" x14ac:dyDescent="0.25">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row>
    <row r="786" spans="21:44" x14ac:dyDescent="0.25">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row>
    <row r="787" spans="21:44" x14ac:dyDescent="0.25">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row>
    <row r="788" spans="21:44" x14ac:dyDescent="0.25">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row>
    <row r="789" spans="21:44" x14ac:dyDescent="0.25">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row>
    <row r="790" spans="21:44" x14ac:dyDescent="0.25">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row>
    <row r="791" spans="21:44" x14ac:dyDescent="0.25">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row>
    <row r="792" spans="21:44" x14ac:dyDescent="0.25">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row>
    <row r="793" spans="21:44" x14ac:dyDescent="0.25">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row>
    <row r="794" spans="21:44" x14ac:dyDescent="0.25">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row>
    <row r="795" spans="21:44" x14ac:dyDescent="0.25">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row>
    <row r="796" spans="21:44" x14ac:dyDescent="0.25">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row>
    <row r="797" spans="21:44" x14ac:dyDescent="0.25">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row>
    <row r="798" spans="21:44" x14ac:dyDescent="0.25">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row>
    <row r="799" spans="21:44" x14ac:dyDescent="0.25">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row>
    <row r="800" spans="21:44" x14ac:dyDescent="0.25">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row>
    <row r="801" spans="21:44" x14ac:dyDescent="0.25">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row>
    <row r="802" spans="21:44" x14ac:dyDescent="0.25">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row>
    <row r="803" spans="21:44" x14ac:dyDescent="0.25">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row>
    <row r="804" spans="21:44" x14ac:dyDescent="0.25">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row>
    <row r="805" spans="21:44" x14ac:dyDescent="0.25">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row>
    <row r="806" spans="21:44" x14ac:dyDescent="0.25">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row>
    <row r="807" spans="21:44" x14ac:dyDescent="0.25">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row>
    <row r="808" spans="21:44" x14ac:dyDescent="0.25">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row>
    <row r="809" spans="21:44" x14ac:dyDescent="0.25">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row>
    <row r="810" spans="21:44" x14ac:dyDescent="0.25">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row>
    <row r="811" spans="21:44" x14ac:dyDescent="0.25">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row>
    <row r="812" spans="21:44" x14ac:dyDescent="0.25">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row>
    <row r="813" spans="21:44" x14ac:dyDescent="0.25">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row>
    <row r="814" spans="21:44" x14ac:dyDescent="0.25">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row>
    <row r="815" spans="21:44" x14ac:dyDescent="0.25">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row>
    <row r="816" spans="21:44" x14ac:dyDescent="0.25">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row>
    <row r="817" spans="21:44" x14ac:dyDescent="0.25">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row>
    <row r="818" spans="21:44" x14ac:dyDescent="0.25">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row>
    <row r="819" spans="21:44" x14ac:dyDescent="0.25">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row>
    <row r="820" spans="21:44" x14ac:dyDescent="0.25">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row>
    <row r="821" spans="21:44" x14ac:dyDescent="0.25">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row>
    <row r="822" spans="21:44" x14ac:dyDescent="0.25">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row>
    <row r="823" spans="21:44" x14ac:dyDescent="0.25">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row>
    <row r="824" spans="21:44" x14ac:dyDescent="0.25">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row>
    <row r="825" spans="21:44" x14ac:dyDescent="0.25">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row>
    <row r="826" spans="21:44" x14ac:dyDescent="0.25">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row>
    <row r="827" spans="21:44" x14ac:dyDescent="0.25">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row>
    <row r="828" spans="21:44" x14ac:dyDescent="0.25">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row>
    <row r="829" spans="21:44" x14ac:dyDescent="0.25">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row>
    <row r="830" spans="21:44" x14ac:dyDescent="0.25">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row>
    <row r="831" spans="21:44" x14ac:dyDescent="0.25">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row>
    <row r="832" spans="21:44" x14ac:dyDescent="0.25">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row>
    <row r="833" spans="21:44" x14ac:dyDescent="0.25">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row>
    <row r="834" spans="21:44" x14ac:dyDescent="0.25">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row>
    <row r="835" spans="21:44" x14ac:dyDescent="0.25">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row>
    <row r="836" spans="21:44" x14ac:dyDescent="0.25">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row>
    <row r="837" spans="21:44" x14ac:dyDescent="0.25">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row>
    <row r="838" spans="21:44" x14ac:dyDescent="0.25">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row>
    <row r="839" spans="21:44" x14ac:dyDescent="0.25">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row>
    <row r="840" spans="21:44" x14ac:dyDescent="0.25">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row>
    <row r="841" spans="21:44" x14ac:dyDescent="0.25">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row>
    <row r="842" spans="21:44" x14ac:dyDescent="0.25">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row>
    <row r="843" spans="21:44" x14ac:dyDescent="0.25">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row>
    <row r="844" spans="21:44" x14ac:dyDescent="0.25">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row>
    <row r="845" spans="21:44" x14ac:dyDescent="0.25">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row>
    <row r="846" spans="21:44" x14ac:dyDescent="0.25">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row>
    <row r="847" spans="21:44" x14ac:dyDescent="0.25">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row>
    <row r="848" spans="21:44" x14ac:dyDescent="0.25">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row>
    <row r="849" spans="21:44" x14ac:dyDescent="0.25">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row>
    <row r="850" spans="21:44" x14ac:dyDescent="0.25">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row>
    <row r="851" spans="21:44" x14ac:dyDescent="0.25">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row>
    <row r="852" spans="21:44" x14ac:dyDescent="0.25">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row>
    <row r="853" spans="21:44" x14ac:dyDescent="0.25">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row>
    <row r="854" spans="21:44" x14ac:dyDescent="0.25">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row>
    <row r="855" spans="21:44" x14ac:dyDescent="0.25">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row>
    <row r="856" spans="21:44" x14ac:dyDescent="0.25">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row>
    <row r="857" spans="21:44" x14ac:dyDescent="0.25">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row>
    <row r="858" spans="21:44" x14ac:dyDescent="0.25">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row>
    <row r="859" spans="21:44" x14ac:dyDescent="0.25">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row>
    <row r="860" spans="21:44" x14ac:dyDescent="0.25">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row>
    <row r="861" spans="21:44" x14ac:dyDescent="0.25">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row>
    <row r="862" spans="21:44" x14ac:dyDescent="0.25">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row>
    <row r="863" spans="21:44" x14ac:dyDescent="0.25">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row>
    <row r="864" spans="21:44" x14ac:dyDescent="0.25">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row>
    <row r="865" spans="21:44" x14ac:dyDescent="0.25">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row>
    <row r="866" spans="21:44" x14ac:dyDescent="0.25">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row>
    <row r="867" spans="21:44" x14ac:dyDescent="0.25">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row>
    <row r="868" spans="21:44" x14ac:dyDescent="0.25">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row>
    <row r="869" spans="21:44" x14ac:dyDescent="0.25">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row>
    <row r="870" spans="21:44" x14ac:dyDescent="0.25">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row>
    <row r="871" spans="21:44" x14ac:dyDescent="0.25">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row>
    <row r="872" spans="21:44" x14ac:dyDescent="0.25">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row>
    <row r="873" spans="21:44" x14ac:dyDescent="0.25">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row>
    <row r="874" spans="21:44" x14ac:dyDescent="0.25">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row>
    <row r="875" spans="21:44" x14ac:dyDescent="0.25">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row>
    <row r="876" spans="21:44" x14ac:dyDescent="0.25">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row>
    <row r="877" spans="21:44" x14ac:dyDescent="0.25">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row>
    <row r="878" spans="21:44" x14ac:dyDescent="0.25">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row>
    <row r="879" spans="21:44" x14ac:dyDescent="0.25">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row>
    <row r="880" spans="21:44" x14ac:dyDescent="0.25">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row>
    <row r="881" spans="21:44" x14ac:dyDescent="0.25">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row>
    <row r="882" spans="21:44" x14ac:dyDescent="0.25">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row>
    <row r="883" spans="21:44" x14ac:dyDescent="0.25">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row>
    <row r="884" spans="21:44" x14ac:dyDescent="0.25">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row>
    <row r="885" spans="21:44" x14ac:dyDescent="0.25">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row>
    <row r="886" spans="21:44" x14ac:dyDescent="0.25">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row>
    <row r="887" spans="21:44" x14ac:dyDescent="0.25">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row>
    <row r="888" spans="21:44" x14ac:dyDescent="0.25">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row>
    <row r="889" spans="21:44" x14ac:dyDescent="0.25">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row>
    <row r="890" spans="21:44" x14ac:dyDescent="0.25">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row>
    <row r="891" spans="21:44" x14ac:dyDescent="0.25">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row>
    <row r="892" spans="21:44" x14ac:dyDescent="0.25">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row>
    <row r="893" spans="21:44" x14ac:dyDescent="0.25">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row>
    <row r="894" spans="21:44" x14ac:dyDescent="0.25">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row>
    <row r="895" spans="21:44" x14ac:dyDescent="0.25">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row>
    <row r="896" spans="21:44" x14ac:dyDescent="0.25">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row>
    <row r="897" spans="21:44" x14ac:dyDescent="0.25">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row>
    <row r="898" spans="21:44" x14ac:dyDescent="0.25">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row>
    <row r="899" spans="21:44" x14ac:dyDescent="0.25">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row>
    <row r="900" spans="21:44" x14ac:dyDescent="0.25">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row>
    <row r="901" spans="21:44" x14ac:dyDescent="0.25">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row>
    <row r="902" spans="21:44" x14ac:dyDescent="0.25">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row>
    <row r="903" spans="21:44" x14ac:dyDescent="0.25">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row>
    <row r="904" spans="21:44" x14ac:dyDescent="0.25">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row>
    <row r="905" spans="21:44" x14ac:dyDescent="0.25">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row>
    <row r="906" spans="21:44" x14ac:dyDescent="0.25">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row>
    <row r="907" spans="21:44" x14ac:dyDescent="0.25">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row>
    <row r="908" spans="21:44" x14ac:dyDescent="0.25">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row>
    <row r="909" spans="21:44" x14ac:dyDescent="0.25">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row>
    <row r="910" spans="21:44" x14ac:dyDescent="0.25">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row>
    <row r="911" spans="21:44" x14ac:dyDescent="0.25">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row>
    <row r="912" spans="21:44" x14ac:dyDescent="0.25">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row>
    <row r="913" spans="21:44" x14ac:dyDescent="0.25">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row>
    <row r="914" spans="21:44" x14ac:dyDescent="0.25">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row>
    <row r="915" spans="21:44" x14ac:dyDescent="0.25">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row>
    <row r="916" spans="21:44" x14ac:dyDescent="0.25">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row>
    <row r="917" spans="21:44" x14ac:dyDescent="0.25">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row>
    <row r="918" spans="21:44" x14ac:dyDescent="0.25">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row>
    <row r="919" spans="21:44" x14ac:dyDescent="0.25">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row>
    <row r="920" spans="21:44" x14ac:dyDescent="0.25">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row>
    <row r="921" spans="21:44" x14ac:dyDescent="0.25">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row>
    <row r="922" spans="21:44" x14ac:dyDescent="0.25">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row>
    <row r="923" spans="21:44" x14ac:dyDescent="0.25">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row>
    <row r="924" spans="21:44" x14ac:dyDescent="0.25">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row>
    <row r="925" spans="21:44" x14ac:dyDescent="0.25">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row>
    <row r="926" spans="21:44" x14ac:dyDescent="0.25">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row>
    <row r="927" spans="21:44" x14ac:dyDescent="0.25">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row>
    <row r="928" spans="21:44" x14ac:dyDescent="0.25">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row>
    <row r="929" spans="21:44" x14ac:dyDescent="0.25">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row>
    <row r="930" spans="21:44" x14ac:dyDescent="0.25">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row>
    <row r="931" spans="21:44" x14ac:dyDescent="0.25">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row>
    <row r="932" spans="21:44" x14ac:dyDescent="0.25">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row>
    <row r="933" spans="21:44" x14ac:dyDescent="0.25">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row>
    <row r="934" spans="21:44" x14ac:dyDescent="0.25">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row>
    <row r="935" spans="21:44" x14ac:dyDescent="0.25">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row>
    <row r="936" spans="21:44" x14ac:dyDescent="0.25">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row>
    <row r="937" spans="21:44" x14ac:dyDescent="0.25">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row>
    <row r="938" spans="21:44" x14ac:dyDescent="0.25">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row>
    <row r="939" spans="21:44" x14ac:dyDescent="0.25">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row>
    <row r="940" spans="21:44" x14ac:dyDescent="0.25">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row>
    <row r="941" spans="21:44" x14ac:dyDescent="0.25">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row>
    <row r="942" spans="21:44" x14ac:dyDescent="0.25">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row>
    <row r="943" spans="21:44" x14ac:dyDescent="0.25">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row>
    <row r="944" spans="21:44" x14ac:dyDescent="0.25">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row>
    <row r="945" spans="21:44" x14ac:dyDescent="0.25">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row>
    <row r="946" spans="21:44" x14ac:dyDescent="0.25">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row>
    <row r="947" spans="21:44" x14ac:dyDescent="0.25">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row>
    <row r="948" spans="21:44" x14ac:dyDescent="0.25">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row>
    <row r="949" spans="21:44" x14ac:dyDescent="0.25">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row>
    <row r="950" spans="21:44" x14ac:dyDescent="0.25">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row>
    <row r="951" spans="21:44" x14ac:dyDescent="0.25">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row>
    <row r="952" spans="21:44" x14ac:dyDescent="0.25">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row>
    <row r="953" spans="21:44" x14ac:dyDescent="0.25">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row>
    <row r="954" spans="21:44" x14ac:dyDescent="0.25">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row>
    <row r="955" spans="21:44" x14ac:dyDescent="0.25">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row>
    <row r="956" spans="21:44" x14ac:dyDescent="0.25">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row>
    <row r="957" spans="21:44" x14ac:dyDescent="0.25">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row>
    <row r="958" spans="21:44" x14ac:dyDescent="0.25">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row>
    <row r="959" spans="21:44" x14ac:dyDescent="0.25">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row>
    <row r="960" spans="21:44" x14ac:dyDescent="0.25">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row>
    <row r="961" spans="21:44" x14ac:dyDescent="0.25">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row>
    <row r="962" spans="21:44" x14ac:dyDescent="0.25">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row>
    <row r="963" spans="21:44" x14ac:dyDescent="0.25">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row>
    <row r="964" spans="21:44" x14ac:dyDescent="0.25">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row>
    <row r="965" spans="21:44" x14ac:dyDescent="0.25">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row>
    <row r="966" spans="21:44" x14ac:dyDescent="0.25">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row>
    <row r="967" spans="21:44" x14ac:dyDescent="0.25">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row>
    <row r="968" spans="21:44" x14ac:dyDescent="0.25">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row>
    <row r="969" spans="21:44" x14ac:dyDescent="0.25">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row>
    <row r="970" spans="21:44" x14ac:dyDescent="0.25">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row>
    <row r="971" spans="21:44" x14ac:dyDescent="0.25">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row>
    <row r="972" spans="21:44" x14ac:dyDescent="0.25">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row>
    <row r="973" spans="21:44" x14ac:dyDescent="0.25">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row>
    <row r="974" spans="21:44" x14ac:dyDescent="0.25">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row>
    <row r="975" spans="21:44" x14ac:dyDescent="0.25">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row>
    <row r="976" spans="21:44" x14ac:dyDescent="0.25">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row>
    <row r="977" spans="21:44" x14ac:dyDescent="0.25">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row>
    <row r="978" spans="21:44" x14ac:dyDescent="0.25">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row>
    <row r="979" spans="21:44" x14ac:dyDescent="0.25">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row>
    <row r="980" spans="21:44" x14ac:dyDescent="0.25">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row>
    <row r="981" spans="21:44" x14ac:dyDescent="0.25">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row>
    <row r="982" spans="21:44" x14ac:dyDescent="0.25">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row>
    <row r="983" spans="21:44" x14ac:dyDescent="0.25">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row>
    <row r="984" spans="21:44" x14ac:dyDescent="0.25">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row>
    <row r="985" spans="21:44" x14ac:dyDescent="0.25">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row>
    <row r="986" spans="21:44" x14ac:dyDescent="0.25">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row>
    <row r="987" spans="21:44" x14ac:dyDescent="0.25">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row>
    <row r="988" spans="21:44" x14ac:dyDescent="0.25">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row>
    <row r="989" spans="21:44" x14ac:dyDescent="0.25">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row>
    <row r="990" spans="21:44" x14ac:dyDescent="0.25">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row>
    <row r="991" spans="21:44" x14ac:dyDescent="0.25">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row>
    <row r="992" spans="21:44" x14ac:dyDescent="0.25">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row>
    <row r="993" spans="21:44" x14ac:dyDescent="0.25">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row>
    <row r="994" spans="21:44" x14ac:dyDescent="0.25">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row>
    <row r="995" spans="21:44" x14ac:dyDescent="0.25">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row>
    <row r="996" spans="21:44" x14ac:dyDescent="0.25">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row>
    <row r="997" spans="21:44" x14ac:dyDescent="0.25">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row>
    <row r="998" spans="21:44" x14ac:dyDescent="0.25">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row>
    <row r="999" spans="21:44" x14ac:dyDescent="0.25">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row>
    <row r="1000" spans="21:44" x14ac:dyDescent="0.25">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row>
    <row r="1001" spans="21:44" x14ac:dyDescent="0.25">
      <c r="U1001" s="66"/>
      <c r="V1001" s="66"/>
      <c r="W1001" s="66"/>
      <c r="X1001" s="66"/>
      <c r="Y1001" s="66"/>
      <c r="Z1001" s="66"/>
      <c r="AA1001" s="66"/>
      <c r="AB1001" s="66"/>
      <c r="AC1001" s="66"/>
      <c r="AD1001" s="66"/>
      <c r="AE1001" s="66"/>
      <c r="AF1001" s="66"/>
      <c r="AG1001" s="66"/>
      <c r="AH1001" s="66"/>
      <c r="AI1001" s="66"/>
      <c r="AJ1001" s="66"/>
      <c r="AK1001" s="66"/>
      <c r="AL1001" s="66"/>
      <c r="AM1001" s="66"/>
      <c r="AN1001" s="66"/>
      <c r="AO1001" s="66"/>
      <c r="AP1001" s="66"/>
      <c r="AQ1001" s="66"/>
      <c r="AR1001" s="66"/>
    </row>
    <row r="1002" spans="21:44" x14ac:dyDescent="0.25">
      <c r="U1002" s="66"/>
      <c r="V1002" s="66"/>
      <c r="W1002" s="66"/>
      <c r="X1002" s="66"/>
      <c r="Y1002" s="66"/>
      <c r="Z1002" s="66"/>
      <c r="AA1002" s="66"/>
      <c r="AB1002" s="66"/>
      <c r="AC1002" s="66"/>
      <c r="AD1002" s="66"/>
      <c r="AE1002" s="66"/>
      <c r="AF1002" s="66"/>
      <c r="AG1002" s="66"/>
      <c r="AH1002" s="66"/>
      <c r="AI1002" s="66"/>
      <c r="AJ1002" s="66"/>
      <c r="AK1002" s="66"/>
      <c r="AL1002" s="66"/>
      <c r="AM1002" s="66"/>
      <c r="AN1002" s="66"/>
      <c r="AO1002" s="66"/>
      <c r="AP1002" s="66"/>
      <c r="AQ1002" s="66"/>
      <c r="AR1002" s="66"/>
    </row>
    <row r="1003" spans="21:44" x14ac:dyDescent="0.25">
      <c r="U1003" s="66"/>
      <c r="V1003" s="66"/>
      <c r="W1003" s="66"/>
      <c r="X1003" s="66"/>
      <c r="Y1003" s="66"/>
      <c r="Z1003" s="66"/>
      <c r="AA1003" s="66"/>
      <c r="AB1003" s="66"/>
      <c r="AC1003" s="66"/>
      <c r="AD1003" s="66"/>
      <c r="AE1003" s="66"/>
      <c r="AF1003" s="66"/>
      <c r="AG1003" s="66"/>
      <c r="AH1003" s="66"/>
      <c r="AI1003" s="66"/>
      <c r="AJ1003" s="66"/>
      <c r="AK1003" s="66"/>
      <c r="AL1003" s="66"/>
      <c r="AM1003" s="66"/>
      <c r="AN1003" s="66"/>
      <c r="AO1003" s="66"/>
      <c r="AP1003" s="66"/>
      <c r="AQ1003" s="66"/>
      <c r="AR1003" s="66"/>
    </row>
    <row r="1004" spans="21:44" x14ac:dyDescent="0.25">
      <c r="U1004" s="66"/>
      <c r="V1004" s="66"/>
      <c r="W1004" s="66"/>
      <c r="X1004" s="66"/>
      <c r="Y1004" s="66"/>
      <c r="Z1004" s="66"/>
      <c r="AA1004" s="66"/>
      <c r="AB1004" s="66"/>
      <c r="AC1004" s="66"/>
      <c r="AD1004" s="66"/>
      <c r="AE1004" s="66"/>
      <c r="AF1004" s="66"/>
      <c r="AG1004" s="66"/>
      <c r="AH1004" s="66"/>
      <c r="AI1004" s="66"/>
      <c r="AJ1004" s="66"/>
      <c r="AK1004" s="66"/>
      <c r="AL1004" s="66"/>
      <c r="AM1004" s="66"/>
      <c r="AN1004" s="66"/>
      <c r="AO1004" s="66"/>
      <c r="AP1004" s="66"/>
      <c r="AQ1004" s="66"/>
      <c r="AR1004" s="66"/>
    </row>
    <row r="1005" spans="21:44" x14ac:dyDescent="0.25">
      <c r="U1005" s="66"/>
      <c r="V1005" s="66"/>
      <c r="W1005" s="66"/>
      <c r="X1005" s="66"/>
      <c r="Y1005" s="66"/>
      <c r="Z1005" s="66"/>
      <c r="AA1005" s="66"/>
      <c r="AB1005" s="66"/>
      <c r="AC1005" s="66"/>
      <c r="AD1005" s="66"/>
      <c r="AE1005" s="66"/>
      <c r="AF1005" s="66"/>
      <c r="AG1005" s="66"/>
      <c r="AH1005" s="66"/>
      <c r="AI1005" s="66"/>
      <c r="AJ1005" s="66"/>
      <c r="AK1005" s="66"/>
      <c r="AL1005" s="66"/>
      <c r="AM1005" s="66"/>
      <c r="AN1005" s="66"/>
      <c r="AO1005" s="66"/>
      <c r="AP1005" s="66"/>
      <c r="AQ1005" s="66"/>
      <c r="AR1005" s="66"/>
    </row>
    <row r="1006" spans="21:44" x14ac:dyDescent="0.25">
      <c r="U1006" s="66"/>
      <c r="V1006" s="66"/>
      <c r="W1006" s="66"/>
      <c r="X1006" s="66"/>
      <c r="Y1006" s="66"/>
      <c r="Z1006" s="66"/>
      <c r="AA1006" s="66"/>
      <c r="AB1006" s="66"/>
      <c r="AC1006" s="66"/>
      <c r="AD1006" s="66"/>
      <c r="AE1006" s="66"/>
      <c r="AF1006" s="66"/>
      <c r="AG1006" s="66"/>
      <c r="AH1006" s="66"/>
      <c r="AI1006" s="66"/>
      <c r="AJ1006" s="66"/>
      <c r="AK1006" s="66"/>
      <c r="AL1006" s="66"/>
      <c r="AM1006" s="66"/>
      <c r="AN1006" s="66"/>
      <c r="AO1006" s="66"/>
      <c r="AP1006" s="66"/>
      <c r="AQ1006" s="66"/>
      <c r="AR1006" s="66"/>
    </row>
    <row r="1007" spans="21:44" x14ac:dyDescent="0.25">
      <c r="U1007" s="66"/>
      <c r="V1007" s="66"/>
      <c r="W1007" s="66"/>
      <c r="X1007" s="66"/>
      <c r="Y1007" s="66"/>
      <c r="Z1007" s="66"/>
      <c r="AA1007" s="66"/>
      <c r="AB1007" s="66"/>
      <c r="AC1007" s="66"/>
      <c r="AD1007" s="66"/>
      <c r="AE1007" s="66"/>
      <c r="AF1007" s="66"/>
      <c r="AG1007" s="66"/>
      <c r="AH1007" s="66"/>
      <c r="AI1007" s="66"/>
      <c r="AJ1007" s="66"/>
      <c r="AK1007" s="66"/>
      <c r="AL1007" s="66"/>
      <c r="AM1007" s="66"/>
      <c r="AN1007" s="66"/>
      <c r="AO1007" s="66"/>
      <c r="AP1007" s="66"/>
      <c r="AQ1007" s="66"/>
      <c r="AR1007" s="66"/>
    </row>
    <row r="1008" spans="21:44" x14ac:dyDescent="0.25">
      <c r="U1008" s="66"/>
      <c r="V1008" s="66"/>
      <c r="W1008" s="66"/>
      <c r="X1008" s="66"/>
      <c r="Y1008" s="66"/>
      <c r="Z1008" s="66"/>
      <c r="AA1008" s="66"/>
      <c r="AB1008" s="66"/>
      <c r="AC1008" s="66"/>
      <c r="AD1008" s="66"/>
      <c r="AE1008" s="66"/>
      <c r="AF1008" s="66"/>
      <c r="AG1008" s="66"/>
      <c r="AH1008" s="66"/>
      <c r="AI1008" s="66"/>
      <c r="AJ1008" s="66"/>
      <c r="AK1008" s="66"/>
      <c r="AL1008" s="66"/>
      <c r="AM1008" s="66"/>
      <c r="AN1008" s="66"/>
      <c r="AO1008" s="66"/>
      <c r="AP1008" s="66"/>
      <c r="AQ1008" s="66"/>
      <c r="AR1008" s="66"/>
    </row>
    <row r="1009" spans="21:44" x14ac:dyDescent="0.25">
      <c r="U1009" s="66"/>
      <c r="V1009" s="66"/>
      <c r="W1009" s="66"/>
      <c r="X1009" s="66"/>
      <c r="Y1009" s="66"/>
      <c r="Z1009" s="66"/>
      <c r="AA1009" s="66"/>
      <c r="AB1009" s="66"/>
      <c r="AC1009" s="66"/>
      <c r="AD1009" s="66"/>
      <c r="AE1009" s="66"/>
      <c r="AF1009" s="66"/>
      <c r="AG1009" s="66"/>
      <c r="AH1009" s="66"/>
      <c r="AI1009" s="66"/>
      <c r="AJ1009" s="66"/>
      <c r="AK1009" s="66"/>
      <c r="AL1009" s="66"/>
      <c r="AM1009" s="66"/>
      <c r="AN1009" s="66"/>
      <c r="AO1009" s="66"/>
      <c r="AP1009" s="66"/>
      <c r="AQ1009" s="66"/>
      <c r="AR1009" s="66"/>
    </row>
    <row r="1010" spans="21:44" x14ac:dyDescent="0.25">
      <c r="U1010" s="66"/>
      <c r="V1010" s="66"/>
      <c r="W1010" s="66"/>
      <c r="X1010" s="66"/>
      <c r="Y1010" s="66"/>
      <c r="Z1010" s="66"/>
      <c r="AA1010" s="66"/>
      <c r="AB1010" s="66"/>
      <c r="AC1010" s="66"/>
      <c r="AD1010" s="66"/>
      <c r="AE1010" s="66"/>
      <c r="AF1010" s="66"/>
      <c r="AG1010" s="66"/>
      <c r="AH1010" s="66"/>
      <c r="AI1010" s="66"/>
      <c r="AJ1010" s="66"/>
      <c r="AK1010" s="66"/>
      <c r="AL1010" s="66"/>
      <c r="AM1010" s="66"/>
      <c r="AN1010" s="66"/>
      <c r="AO1010" s="66"/>
      <c r="AP1010" s="66"/>
      <c r="AQ1010" s="66"/>
      <c r="AR1010" s="66"/>
    </row>
    <row r="1011" spans="21:44" x14ac:dyDescent="0.25">
      <c r="U1011" s="66"/>
      <c r="V1011" s="66"/>
      <c r="W1011" s="66"/>
      <c r="X1011" s="66"/>
      <c r="Y1011" s="66"/>
      <c r="Z1011" s="66"/>
      <c r="AA1011" s="66"/>
      <c r="AB1011" s="66"/>
      <c r="AC1011" s="66"/>
      <c r="AD1011" s="66"/>
      <c r="AE1011" s="66"/>
      <c r="AF1011" s="66"/>
      <c r="AG1011" s="66"/>
      <c r="AH1011" s="66"/>
      <c r="AI1011" s="66"/>
      <c r="AJ1011" s="66"/>
      <c r="AK1011" s="66"/>
      <c r="AL1011" s="66"/>
      <c r="AM1011" s="66"/>
      <c r="AN1011" s="66"/>
      <c r="AO1011" s="66"/>
      <c r="AP1011" s="66"/>
      <c r="AQ1011" s="66"/>
      <c r="AR1011" s="66"/>
    </row>
    <row r="1012" spans="21:44" x14ac:dyDescent="0.25">
      <c r="U1012" s="66"/>
      <c r="V1012" s="66"/>
      <c r="W1012" s="66"/>
      <c r="X1012" s="66"/>
      <c r="Y1012" s="66"/>
      <c r="Z1012" s="66"/>
      <c r="AA1012" s="66"/>
      <c r="AB1012" s="66"/>
      <c r="AC1012" s="66"/>
      <c r="AD1012" s="66"/>
      <c r="AE1012" s="66"/>
      <c r="AF1012" s="66"/>
      <c r="AG1012" s="66"/>
      <c r="AH1012" s="66"/>
      <c r="AI1012" s="66"/>
      <c r="AJ1012" s="66"/>
      <c r="AK1012" s="66"/>
      <c r="AL1012" s="66"/>
      <c r="AM1012" s="66"/>
      <c r="AN1012" s="66"/>
      <c r="AO1012" s="66"/>
      <c r="AP1012" s="66"/>
      <c r="AQ1012" s="66"/>
      <c r="AR1012" s="66"/>
    </row>
    <row r="1013" spans="21:44" x14ac:dyDescent="0.25">
      <c r="U1013" s="66"/>
      <c r="V1013" s="66"/>
      <c r="W1013" s="66"/>
      <c r="X1013" s="66"/>
      <c r="Y1013" s="66"/>
      <c r="Z1013" s="66"/>
      <c r="AA1013" s="66"/>
      <c r="AB1013" s="66"/>
      <c r="AC1013" s="66"/>
      <c r="AD1013" s="66"/>
      <c r="AE1013" s="66"/>
      <c r="AF1013" s="66"/>
      <c r="AG1013" s="66"/>
      <c r="AH1013" s="66"/>
      <c r="AI1013" s="66"/>
      <c r="AJ1013" s="66"/>
      <c r="AK1013" s="66"/>
      <c r="AL1013" s="66"/>
      <c r="AM1013" s="66"/>
      <c r="AN1013" s="66"/>
      <c r="AO1013" s="66"/>
      <c r="AP1013" s="66"/>
      <c r="AQ1013" s="66"/>
      <c r="AR1013" s="66"/>
    </row>
    <row r="1014" spans="21:44" x14ac:dyDescent="0.25">
      <c r="U1014" s="66"/>
      <c r="V1014" s="66"/>
      <c r="W1014" s="66"/>
      <c r="X1014" s="66"/>
      <c r="Y1014" s="66"/>
      <c r="Z1014" s="66"/>
      <c r="AA1014" s="66"/>
      <c r="AB1014" s="66"/>
      <c r="AC1014" s="66"/>
      <c r="AD1014" s="66"/>
      <c r="AE1014" s="66"/>
      <c r="AF1014" s="66"/>
      <c r="AG1014" s="66"/>
      <c r="AH1014" s="66"/>
      <c r="AI1014" s="66"/>
      <c r="AJ1014" s="66"/>
      <c r="AK1014" s="66"/>
      <c r="AL1014" s="66"/>
      <c r="AM1014" s="66"/>
      <c r="AN1014" s="66"/>
      <c r="AO1014" s="66"/>
      <c r="AP1014" s="66"/>
      <c r="AQ1014" s="66"/>
      <c r="AR1014" s="66"/>
    </row>
    <row r="1015" spans="21:44" x14ac:dyDescent="0.25">
      <c r="U1015" s="66"/>
      <c r="V1015" s="66"/>
      <c r="W1015" s="66"/>
      <c r="X1015" s="66"/>
      <c r="Y1015" s="66"/>
      <c r="Z1015" s="66"/>
      <c r="AA1015" s="66"/>
      <c r="AB1015" s="66"/>
      <c r="AC1015" s="66"/>
      <c r="AD1015" s="66"/>
      <c r="AE1015" s="66"/>
      <c r="AF1015" s="66"/>
      <c r="AG1015" s="66"/>
      <c r="AH1015" s="66"/>
      <c r="AI1015" s="66"/>
      <c r="AJ1015" s="66"/>
      <c r="AK1015" s="66"/>
      <c r="AL1015" s="66"/>
      <c r="AM1015" s="66"/>
      <c r="AN1015" s="66"/>
      <c r="AO1015" s="66"/>
      <c r="AP1015" s="66"/>
      <c r="AQ1015" s="66"/>
      <c r="AR1015" s="66"/>
    </row>
    <row r="1016" spans="21:44" x14ac:dyDescent="0.25">
      <c r="U1016" s="66"/>
      <c r="V1016" s="66"/>
      <c r="W1016" s="66"/>
      <c r="X1016" s="66"/>
      <c r="Y1016" s="66"/>
      <c r="Z1016" s="66"/>
      <c r="AA1016" s="66"/>
      <c r="AB1016" s="66"/>
      <c r="AC1016" s="66"/>
      <c r="AD1016" s="66"/>
      <c r="AE1016" s="66"/>
      <c r="AF1016" s="66"/>
      <c r="AG1016" s="66"/>
      <c r="AH1016" s="66"/>
      <c r="AI1016" s="66"/>
      <c r="AJ1016" s="66"/>
      <c r="AK1016" s="66"/>
      <c r="AL1016" s="66"/>
      <c r="AM1016" s="66"/>
      <c r="AN1016" s="66"/>
      <c r="AO1016" s="66"/>
      <c r="AP1016" s="66"/>
      <c r="AQ1016" s="66"/>
      <c r="AR1016" s="66"/>
    </row>
    <row r="1017" spans="21:44" x14ac:dyDescent="0.25">
      <c r="U1017" s="66"/>
      <c r="V1017" s="66"/>
      <c r="W1017" s="66"/>
      <c r="X1017" s="66"/>
      <c r="Y1017" s="66"/>
      <c r="Z1017" s="66"/>
      <c r="AA1017" s="66"/>
      <c r="AB1017" s="66"/>
      <c r="AC1017" s="66"/>
      <c r="AD1017" s="66"/>
      <c r="AE1017" s="66"/>
      <c r="AF1017" s="66"/>
      <c r="AG1017" s="66"/>
      <c r="AH1017" s="66"/>
      <c r="AI1017" s="66"/>
      <c r="AJ1017" s="66"/>
      <c r="AK1017" s="66"/>
      <c r="AL1017" s="66"/>
      <c r="AM1017" s="66"/>
      <c r="AN1017" s="66"/>
      <c r="AO1017" s="66"/>
      <c r="AP1017" s="66"/>
      <c r="AQ1017" s="66"/>
      <c r="AR1017" s="66"/>
    </row>
    <row r="1018" spans="21:44" x14ac:dyDescent="0.25">
      <c r="U1018" s="66"/>
      <c r="V1018" s="66"/>
      <c r="W1018" s="66"/>
      <c r="X1018" s="66"/>
      <c r="Y1018" s="66"/>
      <c r="Z1018" s="66"/>
      <c r="AA1018" s="66"/>
      <c r="AB1018" s="66"/>
      <c r="AC1018" s="66"/>
      <c r="AD1018" s="66"/>
      <c r="AE1018" s="66"/>
      <c r="AF1018" s="66"/>
      <c r="AG1018" s="66"/>
      <c r="AH1018" s="66"/>
      <c r="AI1018" s="66"/>
      <c r="AJ1018" s="66"/>
      <c r="AK1018" s="66"/>
      <c r="AL1018" s="66"/>
      <c r="AM1018" s="66"/>
      <c r="AN1018" s="66"/>
      <c r="AO1018" s="66"/>
      <c r="AP1018" s="66"/>
      <c r="AQ1018" s="66"/>
      <c r="AR1018" s="66"/>
    </row>
    <row r="1019" spans="21:44" x14ac:dyDescent="0.25">
      <c r="U1019" s="66"/>
      <c r="V1019" s="66"/>
      <c r="W1019" s="66"/>
      <c r="X1019" s="66"/>
      <c r="Y1019" s="66"/>
      <c r="Z1019" s="66"/>
      <c r="AA1019" s="66"/>
      <c r="AB1019" s="66"/>
      <c r="AC1019" s="66"/>
      <c r="AD1019" s="66"/>
      <c r="AE1019" s="66"/>
      <c r="AF1019" s="66"/>
      <c r="AG1019" s="66"/>
      <c r="AH1019" s="66"/>
      <c r="AI1019" s="66"/>
      <c r="AJ1019" s="66"/>
      <c r="AK1019" s="66"/>
      <c r="AL1019" s="66"/>
      <c r="AM1019" s="66"/>
      <c r="AN1019" s="66"/>
      <c r="AO1019" s="66"/>
      <c r="AP1019" s="66"/>
      <c r="AQ1019" s="66"/>
      <c r="AR1019" s="66"/>
    </row>
    <row r="1020" spans="21:44" x14ac:dyDescent="0.25">
      <c r="U1020" s="66"/>
      <c r="V1020" s="66"/>
      <c r="W1020" s="66"/>
      <c r="X1020" s="66"/>
      <c r="Y1020" s="66"/>
      <c r="Z1020" s="66"/>
      <c r="AA1020" s="66"/>
      <c r="AB1020" s="66"/>
      <c r="AC1020" s="66"/>
      <c r="AD1020" s="66"/>
      <c r="AE1020" s="66"/>
      <c r="AF1020" s="66"/>
      <c r="AG1020" s="66"/>
      <c r="AH1020" s="66"/>
      <c r="AI1020" s="66"/>
      <c r="AJ1020" s="66"/>
      <c r="AK1020" s="66"/>
      <c r="AL1020" s="66"/>
      <c r="AM1020" s="66"/>
      <c r="AN1020" s="66"/>
      <c r="AO1020" s="66"/>
      <c r="AP1020" s="66"/>
      <c r="AQ1020" s="66"/>
      <c r="AR1020" s="66"/>
    </row>
    <row r="1021" spans="21:44" x14ac:dyDescent="0.25">
      <c r="U1021" s="66"/>
      <c r="V1021" s="66"/>
      <c r="W1021" s="66"/>
      <c r="X1021" s="66"/>
      <c r="Y1021" s="66"/>
      <c r="Z1021" s="66"/>
      <c r="AA1021" s="66"/>
      <c r="AB1021" s="66"/>
      <c r="AC1021" s="66"/>
      <c r="AD1021" s="66"/>
      <c r="AE1021" s="66"/>
      <c r="AF1021" s="66"/>
      <c r="AG1021" s="66"/>
      <c r="AH1021" s="66"/>
      <c r="AI1021" s="66"/>
      <c r="AJ1021" s="66"/>
      <c r="AK1021" s="66"/>
      <c r="AL1021" s="66"/>
      <c r="AM1021" s="66"/>
      <c r="AN1021" s="66"/>
      <c r="AO1021" s="66"/>
      <c r="AP1021" s="66"/>
      <c r="AQ1021" s="66"/>
      <c r="AR1021" s="66"/>
    </row>
    <row r="1022" spans="21:44" x14ac:dyDescent="0.25">
      <c r="U1022" s="66"/>
      <c r="V1022" s="66"/>
      <c r="W1022" s="66"/>
      <c r="X1022" s="66"/>
      <c r="Y1022" s="66"/>
      <c r="Z1022" s="66"/>
      <c r="AA1022" s="66"/>
      <c r="AB1022" s="66"/>
      <c r="AC1022" s="66"/>
      <c r="AD1022" s="66"/>
      <c r="AE1022" s="66"/>
      <c r="AF1022" s="66"/>
      <c r="AG1022" s="66"/>
      <c r="AH1022" s="66"/>
      <c r="AI1022" s="66"/>
      <c r="AJ1022" s="66"/>
      <c r="AK1022" s="66"/>
      <c r="AL1022" s="66"/>
      <c r="AM1022" s="66"/>
      <c r="AN1022" s="66"/>
      <c r="AO1022" s="66"/>
      <c r="AP1022" s="66"/>
      <c r="AQ1022" s="66"/>
      <c r="AR1022" s="66"/>
    </row>
    <row r="1023" spans="21:44" x14ac:dyDescent="0.25">
      <c r="U1023" s="66"/>
      <c r="V1023" s="66"/>
      <c r="W1023" s="66"/>
      <c r="X1023" s="66"/>
      <c r="Y1023" s="66"/>
      <c r="Z1023" s="66"/>
      <c r="AA1023" s="66"/>
      <c r="AB1023" s="66"/>
      <c r="AC1023" s="66"/>
      <c r="AD1023" s="66"/>
      <c r="AE1023" s="66"/>
      <c r="AF1023" s="66"/>
      <c r="AG1023" s="66"/>
      <c r="AH1023" s="66"/>
      <c r="AI1023" s="66"/>
      <c r="AJ1023" s="66"/>
      <c r="AK1023" s="66"/>
      <c r="AL1023" s="66"/>
      <c r="AM1023" s="66"/>
      <c r="AN1023" s="66"/>
      <c r="AO1023" s="66"/>
      <c r="AP1023" s="66"/>
      <c r="AQ1023" s="66"/>
      <c r="AR1023" s="66"/>
    </row>
    <row r="1024" spans="21:44" x14ac:dyDescent="0.25">
      <c r="U1024" s="66"/>
      <c r="V1024" s="66"/>
      <c r="W1024" s="66"/>
      <c r="X1024" s="66"/>
      <c r="Y1024" s="66"/>
      <c r="Z1024" s="66"/>
      <c r="AA1024" s="66"/>
      <c r="AB1024" s="66"/>
      <c r="AC1024" s="66"/>
      <c r="AD1024" s="66"/>
      <c r="AE1024" s="66"/>
      <c r="AF1024" s="66"/>
      <c r="AG1024" s="66"/>
      <c r="AH1024" s="66"/>
      <c r="AI1024" s="66"/>
      <c r="AJ1024" s="66"/>
      <c r="AK1024" s="66"/>
      <c r="AL1024" s="66"/>
      <c r="AM1024" s="66"/>
      <c r="AN1024" s="66"/>
      <c r="AO1024" s="66"/>
      <c r="AP1024" s="66"/>
      <c r="AQ1024" s="66"/>
      <c r="AR1024" s="66"/>
    </row>
    <row r="1025" spans="21:44" x14ac:dyDescent="0.25">
      <c r="U1025" s="66"/>
      <c r="V1025" s="66"/>
      <c r="W1025" s="66"/>
      <c r="X1025" s="66"/>
      <c r="Y1025" s="66"/>
      <c r="Z1025" s="66"/>
      <c r="AA1025" s="66"/>
      <c r="AB1025" s="66"/>
      <c r="AC1025" s="66"/>
      <c r="AD1025" s="66"/>
      <c r="AE1025" s="66"/>
      <c r="AF1025" s="66"/>
      <c r="AG1025" s="66"/>
      <c r="AH1025" s="66"/>
      <c r="AI1025" s="66"/>
      <c r="AJ1025" s="66"/>
      <c r="AK1025" s="66"/>
      <c r="AL1025" s="66"/>
      <c r="AM1025" s="66"/>
      <c r="AN1025" s="66"/>
      <c r="AO1025" s="66"/>
      <c r="AP1025" s="66"/>
      <c r="AQ1025" s="66"/>
      <c r="AR1025" s="66"/>
    </row>
    <row r="1026" spans="21:44" x14ac:dyDescent="0.25">
      <c r="U1026" s="66"/>
      <c r="V1026" s="66"/>
      <c r="W1026" s="66"/>
      <c r="X1026" s="66"/>
      <c r="Y1026" s="66"/>
      <c r="Z1026" s="66"/>
      <c r="AA1026" s="66"/>
      <c r="AB1026" s="66"/>
      <c r="AC1026" s="66"/>
      <c r="AD1026" s="66"/>
      <c r="AE1026" s="66"/>
      <c r="AF1026" s="66"/>
      <c r="AG1026" s="66"/>
      <c r="AH1026" s="66"/>
      <c r="AI1026" s="66"/>
      <c r="AJ1026" s="66"/>
      <c r="AK1026" s="66"/>
      <c r="AL1026" s="66"/>
      <c r="AM1026" s="66"/>
      <c r="AN1026" s="66"/>
      <c r="AO1026" s="66"/>
      <c r="AP1026" s="66"/>
      <c r="AQ1026" s="66"/>
      <c r="AR1026" s="66"/>
    </row>
    <row r="1027" spans="21:44" x14ac:dyDescent="0.25">
      <c r="U1027" s="66"/>
      <c r="V1027" s="66"/>
      <c r="W1027" s="66"/>
      <c r="X1027" s="66"/>
      <c r="Y1027" s="66"/>
      <c r="Z1027" s="66"/>
      <c r="AA1027" s="66"/>
      <c r="AB1027" s="66"/>
      <c r="AC1027" s="66"/>
      <c r="AD1027" s="66"/>
      <c r="AE1027" s="66"/>
      <c r="AF1027" s="66"/>
      <c r="AG1027" s="66"/>
      <c r="AH1027" s="66"/>
      <c r="AI1027" s="66"/>
      <c r="AJ1027" s="66"/>
      <c r="AK1027" s="66"/>
      <c r="AL1027" s="66"/>
      <c r="AM1027" s="66"/>
      <c r="AN1027" s="66"/>
      <c r="AO1027" s="66"/>
      <c r="AP1027" s="66"/>
      <c r="AQ1027" s="66"/>
      <c r="AR1027" s="66"/>
    </row>
    <row r="1028" spans="21:44" x14ac:dyDescent="0.25">
      <c r="U1028" s="66"/>
      <c r="V1028" s="66"/>
      <c r="W1028" s="66"/>
      <c r="X1028" s="66"/>
      <c r="Y1028" s="66"/>
      <c r="Z1028" s="66"/>
      <c r="AA1028" s="66"/>
      <c r="AB1028" s="66"/>
      <c r="AC1028" s="66"/>
      <c r="AD1028" s="66"/>
      <c r="AE1028" s="66"/>
      <c r="AF1028" s="66"/>
      <c r="AG1028" s="66"/>
      <c r="AH1028" s="66"/>
      <c r="AI1028" s="66"/>
      <c r="AJ1028" s="66"/>
      <c r="AK1028" s="66"/>
      <c r="AL1028" s="66"/>
      <c r="AM1028" s="66"/>
      <c r="AN1028" s="66"/>
      <c r="AO1028" s="66"/>
      <c r="AP1028" s="66"/>
      <c r="AQ1028" s="66"/>
      <c r="AR1028" s="66"/>
    </row>
    <row r="1029" spans="21:44" x14ac:dyDescent="0.25">
      <c r="U1029" s="66"/>
      <c r="V1029" s="66"/>
      <c r="W1029" s="66"/>
      <c r="X1029" s="66"/>
      <c r="Y1029" s="66"/>
      <c r="Z1029" s="66"/>
      <c r="AA1029" s="66"/>
      <c r="AB1029" s="66"/>
      <c r="AC1029" s="66"/>
      <c r="AD1029" s="66"/>
      <c r="AE1029" s="66"/>
      <c r="AF1029" s="66"/>
      <c r="AG1029" s="66"/>
      <c r="AH1029" s="66"/>
      <c r="AI1029" s="66"/>
      <c r="AJ1029" s="66"/>
      <c r="AK1029" s="66"/>
      <c r="AL1029" s="66"/>
      <c r="AM1029" s="66"/>
      <c r="AN1029" s="66"/>
      <c r="AO1029" s="66"/>
      <c r="AP1029" s="66"/>
      <c r="AQ1029" s="66"/>
      <c r="AR1029" s="66"/>
    </row>
    <row r="1030" spans="21:44" x14ac:dyDescent="0.25">
      <c r="U1030" s="66"/>
      <c r="V1030" s="66"/>
      <c r="W1030" s="66"/>
      <c r="X1030" s="66"/>
      <c r="Y1030" s="66"/>
      <c r="Z1030" s="66"/>
      <c r="AA1030" s="66"/>
      <c r="AB1030" s="66"/>
      <c r="AC1030" s="66"/>
      <c r="AD1030" s="66"/>
      <c r="AE1030" s="66"/>
      <c r="AF1030" s="66"/>
      <c r="AG1030" s="66"/>
      <c r="AH1030" s="66"/>
      <c r="AI1030" s="66"/>
      <c r="AJ1030" s="66"/>
      <c r="AK1030" s="66"/>
      <c r="AL1030" s="66"/>
      <c r="AM1030" s="66"/>
      <c r="AN1030" s="66"/>
      <c r="AO1030" s="66"/>
      <c r="AP1030" s="66"/>
      <c r="AQ1030" s="66"/>
      <c r="AR1030" s="66"/>
    </row>
    <row r="1031" spans="21:44" x14ac:dyDescent="0.25">
      <c r="U1031" s="66"/>
      <c r="V1031" s="66"/>
      <c r="W1031" s="66"/>
      <c r="X1031" s="66"/>
      <c r="Y1031" s="66"/>
      <c r="Z1031" s="66"/>
      <c r="AA1031" s="66"/>
      <c r="AB1031" s="66"/>
      <c r="AC1031" s="66"/>
      <c r="AD1031" s="66"/>
      <c r="AE1031" s="66"/>
      <c r="AF1031" s="66"/>
      <c r="AG1031" s="66"/>
      <c r="AH1031" s="66"/>
      <c r="AI1031" s="66"/>
      <c r="AJ1031" s="66"/>
      <c r="AK1031" s="66"/>
      <c r="AL1031" s="66"/>
      <c r="AM1031" s="66"/>
      <c r="AN1031" s="66"/>
      <c r="AO1031" s="66"/>
      <c r="AP1031" s="66"/>
      <c r="AQ1031" s="66"/>
      <c r="AR1031" s="66"/>
    </row>
    <row r="1032" spans="21:44" x14ac:dyDescent="0.25">
      <c r="U1032" s="66"/>
      <c r="V1032" s="66"/>
      <c r="W1032" s="66"/>
      <c r="X1032" s="66"/>
      <c r="Y1032" s="66"/>
      <c r="Z1032" s="66"/>
      <c r="AA1032" s="66"/>
      <c r="AB1032" s="66"/>
      <c r="AC1032" s="66"/>
      <c r="AD1032" s="66"/>
      <c r="AE1032" s="66"/>
      <c r="AF1032" s="66"/>
      <c r="AG1032" s="66"/>
      <c r="AH1032" s="66"/>
      <c r="AI1032" s="66"/>
      <c r="AJ1032" s="66"/>
      <c r="AK1032" s="66"/>
      <c r="AL1032" s="66"/>
      <c r="AM1032" s="66"/>
      <c r="AN1032" s="66"/>
      <c r="AO1032" s="66"/>
      <c r="AP1032" s="66"/>
      <c r="AQ1032" s="66"/>
      <c r="AR1032" s="66"/>
    </row>
    <row r="1033" spans="21:44" x14ac:dyDescent="0.25">
      <c r="U1033" s="66"/>
      <c r="V1033" s="66"/>
      <c r="W1033" s="66"/>
      <c r="X1033" s="66"/>
      <c r="Y1033" s="66"/>
      <c r="Z1033" s="66"/>
      <c r="AA1033" s="66"/>
      <c r="AB1033" s="66"/>
      <c r="AC1033" s="66"/>
      <c r="AD1033" s="66"/>
      <c r="AE1033" s="66"/>
      <c r="AF1033" s="66"/>
      <c r="AG1033" s="66"/>
      <c r="AH1033" s="66"/>
      <c r="AI1033" s="66"/>
      <c r="AJ1033" s="66"/>
      <c r="AK1033" s="66"/>
      <c r="AL1033" s="66"/>
      <c r="AM1033" s="66"/>
      <c r="AN1033" s="66"/>
      <c r="AO1033" s="66"/>
      <c r="AP1033" s="66"/>
      <c r="AQ1033" s="66"/>
      <c r="AR1033" s="66"/>
    </row>
    <row r="1034" spans="21:44" x14ac:dyDescent="0.25">
      <c r="U1034" s="66"/>
      <c r="V1034" s="66"/>
      <c r="W1034" s="66"/>
      <c r="X1034" s="66"/>
      <c r="Y1034" s="66"/>
      <c r="Z1034" s="66"/>
      <c r="AA1034" s="66"/>
      <c r="AB1034" s="66"/>
      <c r="AC1034" s="66"/>
      <c r="AD1034" s="66"/>
      <c r="AE1034" s="66"/>
      <c r="AF1034" s="66"/>
      <c r="AG1034" s="66"/>
      <c r="AH1034" s="66"/>
      <c r="AI1034" s="66"/>
      <c r="AJ1034" s="66"/>
      <c r="AK1034" s="66"/>
      <c r="AL1034" s="66"/>
      <c r="AM1034" s="66"/>
      <c r="AN1034" s="66"/>
      <c r="AO1034" s="66"/>
      <c r="AP1034" s="66"/>
      <c r="AQ1034" s="66"/>
      <c r="AR1034" s="66"/>
    </row>
    <row r="1035" spans="21:44" x14ac:dyDescent="0.25">
      <c r="U1035" s="66"/>
      <c r="V1035" s="66"/>
      <c r="W1035" s="66"/>
      <c r="X1035" s="66"/>
      <c r="Y1035" s="66"/>
      <c r="Z1035" s="66"/>
      <c r="AA1035" s="66"/>
      <c r="AB1035" s="66"/>
      <c r="AC1035" s="66"/>
      <c r="AD1035" s="66"/>
      <c r="AE1035" s="66"/>
      <c r="AF1035" s="66"/>
      <c r="AG1035" s="66"/>
      <c r="AH1035" s="66"/>
      <c r="AI1035" s="66"/>
      <c r="AJ1035" s="66"/>
      <c r="AK1035" s="66"/>
      <c r="AL1035" s="66"/>
      <c r="AM1035" s="66"/>
      <c r="AN1035" s="66"/>
      <c r="AO1035" s="66"/>
      <c r="AP1035" s="66"/>
      <c r="AQ1035" s="66"/>
      <c r="AR1035" s="66"/>
    </row>
    <row r="1036" spans="21:44" x14ac:dyDescent="0.25">
      <c r="U1036" s="66"/>
      <c r="V1036" s="66"/>
      <c r="W1036" s="66"/>
      <c r="X1036" s="66"/>
      <c r="Y1036" s="66"/>
      <c r="Z1036" s="66"/>
      <c r="AA1036" s="66"/>
      <c r="AB1036" s="66"/>
      <c r="AC1036" s="66"/>
      <c r="AD1036" s="66"/>
      <c r="AE1036" s="66"/>
      <c r="AF1036" s="66"/>
      <c r="AG1036" s="66"/>
      <c r="AH1036" s="66"/>
      <c r="AI1036" s="66"/>
      <c r="AJ1036" s="66"/>
      <c r="AK1036" s="66"/>
      <c r="AL1036" s="66"/>
      <c r="AM1036" s="66"/>
      <c r="AN1036" s="66"/>
      <c r="AO1036" s="66"/>
      <c r="AP1036" s="66"/>
      <c r="AQ1036" s="66"/>
      <c r="AR1036" s="66"/>
    </row>
    <row r="1037" spans="21:44" x14ac:dyDescent="0.25">
      <c r="U1037" s="66"/>
      <c r="V1037" s="66"/>
      <c r="W1037" s="66"/>
      <c r="X1037" s="66"/>
      <c r="Y1037" s="66"/>
      <c r="Z1037" s="66"/>
      <c r="AA1037" s="66"/>
      <c r="AB1037" s="66"/>
      <c r="AC1037" s="66"/>
      <c r="AD1037" s="66"/>
      <c r="AE1037" s="66"/>
      <c r="AF1037" s="66"/>
      <c r="AG1037" s="66"/>
      <c r="AH1037" s="66"/>
      <c r="AI1037" s="66"/>
      <c r="AJ1037" s="66"/>
      <c r="AK1037" s="66"/>
      <c r="AL1037" s="66"/>
      <c r="AM1037" s="66"/>
      <c r="AN1037" s="66"/>
      <c r="AO1037" s="66"/>
      <c r="AP1037" s="66"/>
      <c r="AQ1037" s="66"/>
      <c r="AR1037" s="66"/>
    </row>
    <row r="1038" spans="21:44" x14ac:dyDescent="0.25">
      <c r="U1038" s="66"/>
      <c r="V1038" s="66"/>
      <c r="W1038" s="66"/>
      <c r="X1038" s="66"/>
      <c r="Y1038" s="66"/>
      <c r="Z1038" s="66"/>
      <c r="AA1038" s="66"/>
      <c r="AB1038" s="66"/>
      <c r="AC1038" s="66"/>
      <c r="AD1038" s="66"/>
      <c r="AE1038" s="66"/>
      <c r="AF1038" s="66"/>
      <c r="AG1038" s="66"/>
      <c r="AH1038" s="66"/>
      <c r="AI1038" s="66"/>
      <c r="AJ1038" s="66"/>
      <c r="AK1038" s="66"/>
      <c r="AL1038" s="66"/>
      <c r="AM1038" s="66"/>
      <c r="AN1038" s="66"/>
      <c r="AO1038" s="66"/>
      <c r="AP1038" s="66"/>
      <c r="AQ1038" s="66"/>
      <c r="AR1038" s="66"/>
    </row>
    <row r="1039" spans="21:44" x14ac:dyDescent="0.25">
      <c r="U1039" s="66"/>
      <c r="V1039" s="66"/>
      <c r="W1039" s="66"/>
      <c r="X1039" s="66"/>
      <c r="Y1039" s="66"/>
      <c r="Z1039" s="66"/>
      <c r="AA1039" s="66"/>
      <c r="AB1039" s="66"/>
      <c r="AC1039" s="66"/>
      <c r="AD1039" s="66"/>
      <c r="AE1039" s="66"/>
      <c r="AF1039" s="66"/>
      <c r="AG1039" s="66"/>
      <c r="AH1039" s="66"/>
      <c r="AI1039" s="66"/>
      <c r="AJ1039" s="66"/>
      <c r="AK1039" s="66"/>
      <c r="AL1039" s="66"/>
      <c r="AM1039" s="66"/>
      <c r="AN1039" s="66"/>
      <c r="AO1039" s="66"/>
      <c r="AP1039" s="66"/>
      <c r="AQ1039" s="66"/>
      <c r="AR1039" s="66"/>
    </row>
    <row r="1040" spans="21:44" x14ac:dyDescent="0.25">
      <c r="U1040" s="66"/>
      <c r="V1040" s="66"/>
      <c r="W1040" s="66"/>
      <c r="X1040" s="66"/>
      <c r="Y1040" s="66"/>
      <c r="Z1040" s="66"/>
      <c r="AA1040" s="66"/>
      <c r="AB1040" s="66"/>
      <c r="AC1040" s="66"/>
      <c r="AD1040" s="66"/>
      <c r="AE1040" s="66"/>
      <c r="AF1040" s="66"/>
      <c r="AG1040" s="66"/>
      <c r="AH1040" s="66"/>
      <c r="AI1040" s="66"/>
      <c r="AJ1040" s="66"/>
      <c r="AK1040" s="66"/>
      <c r="AL1040" s="66"/>
      <c r="AM1040" s="66"/>
      <c r="AN1040" s="66"/>
      <c r="AO1040" s="66"/>
      <c r="AP1040" s="66"/>
      <c r="AQ1040" s="66"/>
      <c r="AR1040" s="66"/>
    </row>
    <row r="1041" spans="21:44" x14ac:dyDescent="0.25">
      <c r="U1041" s="66"/>
      <c r="V1041" s="66"/>
      <c r="W1041" s="66"/>
      <c r="X1041" s="66"/>
      <c r="Y1041" s="66"/>
      <c r="Z1041" s="66"/>
      <c r="AA1041" s="66"/>
      <c r="AB1041" s="66"/>
      <c r="AC1041" s="66"/>
      <c r="AD1041" s="66"/>
      <c r="AE1041" s="66"/>
      <c r="AF1041" s="66"/>
      <c r="AG1041" s="66"/>
      <c r="AH1041" s="66"/>
      <c r="AI1041" s="66"/>
      <c r="AJ1041" s="66"/>
      <c r="AK1041" s="66"/>
      <c r="AL1041" s="66"/>
      <c r="AM1041" s="66"/>
      <c r="AN1041" s="66"/>
      <c r="AO1041" s="66"/>
      <c r="AP1041" s="66"/>
      <c r="AQ1041" s="66"/>
      <c r="AR1041" s="66"/>
    </row>
    <row r="1042" spans="21:44" x14ac:dyDescent="0.25">
      <c r="U1042" s="66"/>
      <c r="V1042" s="66"/>
      <c r="W1042" s="66"/>
      <c r="X1042" s="66"/>
      <c r="Y1042" s="66"/>
      <c r="Z1042" s="66"/>
      <c r="AA1042" s="66"/>
      <c r="AB1042" s="66"/>
      <c r="AC1042" s="66"/>
      <c r="AD1042" s="66"/>
      <c r="AE1042" s="66"/>
      <c r="AF1042" s="66"/>
      <c r="AG1042" s="66"/>
      <c r="AH1042" s="66"/>
      <c r="AI1042" s="66"/>
      <c r="AJ1042" s="66"/>
      <c r="AK1042" s="66"/>
      <c r="AL1042" s="66"/>
      <c r="AM1042" s="66"/>
      <c r="AN1042" s="66"/>
      <c r="AO1042" s="66"/>
      <c r="AP1042" s="66"/>
      <c r="AQ1042" s="66"/>
      <c r="AR1042" s="66"/>
    </row>
    <row r="1043" spans="21:44" x14ac:dyDescent="0.25">
      <c r="U1043" s="66"/>
      <c r="V1043" s="66"/>
      <c r="W1043" s="66"/>
      <c r="X1043" s="66"/>
      <c r="Y1043" s="66"/>
      <c r="Z1043" s="66"/>
      <c r="AA1043" s="66"/>
      <c r="AB1043" s="66"/>
      <c r="AC1043" s="66"/>
      <c r="AD1043" s="66"/>
      <c r="AE1043" s="66"/>
      <c r="AF1043" s="66"/>
      <c r="AG1043" s="66"/>
      <c r="AH1043" s="66"/>
      <c r="AI1043" s="66"/>
      <c r="AJ1043" s="66"/>
      <c r="AK1043" s="66"/>
      <c r="AL1043" s="66"/>
      <c r="AM1043" s="66"/>
      <c r="AN1043" s="66"/>
      <c r="AO1043" s="66"/>
      <c r="AP1043" s="66"/>
      <c r="AQ1043" s="66"/>
      <c r="AR1043" s="66"/>
    </row>
    <row r="1044" spans="21:44" x14ac:dyDescent="0.25">
      <c r="U1044" s="66"/>
      <c r="V1044" s="66"/>
      <c r="W1044" s="66"/>
      <c r="X1044" s="66"/>
      <c r="Y1044" s="66"/>
      <c r="Z1044" s="66"/>
      <c r="AA1044" s="66"/>
      <c r="AB1044" s="66"/>
      <c r="AC1044" s="66"/>
      <c r="AD1044" s="66"/>
      <c r="AE1044" s="66"/>
      <c r="AF1044" s="66"/>
      <c r="AG1044" s="66"/>
      <c r="AH1044" s="66"/>
      <c r="AI1044" s="66"/>
      <c r="AJ1044" s="66"/>
      <c r="AK1044" s="66"/>
      <c r="AL1044" s="66"/>
      <c r="AM1044" s="66"/>
      <c r="AN1044" s="66"/>
      <c r="AO1044" s="66"/>
      <c r="AP1044" s="66"/>
      <c r="AQ1044" s="66"/>
      <c r="AR1044" s="66"/>
    </row>
    <row r="1045" spans="21:44" x14ac:dyDescent="0.25">
      <c r="U1045" s="66"/>
      <c r="V1045" s="66"/>
      <c r="W1045" s="66"/>
      <c r="X1045" s="66"/>
      <c r="Y1045" s="66"/>
      <c r="Z1045" s="66"/>
      <c r="AA1045" s="66"/>
      <c r="AB1045" s="66"/>
      <c r="AC1045" s="66"/>
      <c r="AD1045" s="66"/>
      <c r="AE1045" s="66"/>
      <c r="AF1045" s="66"/>
      <c r="AG1045" s="66"/>
      <c r="AH1045" s="66"/>
      <c r="AI1045" s="66"/>
      <c r="AJ1045" s="66"/>
      <c r="AK1045" s="66"/>
      <c r="AL1045" s="66"/>
      <c r="AM1045" s="66"/>
      <c r="AN1045" s="66"/>
      <c r="AO1045" s="66"/>
      <c r="AP1045" s="66"/>
      <c r="AQ1045" s="66"/>
      <c r="AR1045" s="66"/>
    </row>
    <row r="1046" spans="21:44" x14ac:dyDescent="0.25">
      <c r="U1046" s="66"/>
      <c r="V1046" s="66"/>
      <c r="W1046" s="66"/>
      <c r="X1046" s="66"/>
      <c r="Y1046" s="66"/>
      <c r="Z1046" s="66"/>
      <c r="AA1046" s="66"/>
      <c r="AB1046" s="66"/>
      <c r="AC1046" s="66"/>
      <c r="AD1046" s="66"/>
      <c r="AE1046" s="66"/>
      <c r="AF1046" s="66"/>
      <c r="AG1046" s="66"/>
      <c r="AH1046" s="66"/>
      <c r="AI1046" s="66"/>
      <c r="AJ1046" s="66"/>
      <c r="AK1046" s="66"/>
      <c r="AL1046" s="66"/>
      <c r="AM1046" s="66"/>
      <c r="AN1046" s="66"/>
      <c r="AO1046" s="66"/>
      <c r="AP1046" s="66"/>
      <c r="AQ1046" s="66"/>
      <c r="AR1046" s="66"/>
    </row>
    <row r="1047" spans="21:44" x14ac:dyDescent="0.25">
      <c r="U1047" s="66"/>
      <c r="V1047" s="66"/>
      <c r="W1047" s="66"/>
      <c r="X1047" s="66"/>
      <c r="Y1047" s="66"/>
      <c r="Z1047" s="66"/>
      <c r="AA1047" s="66"/>
      <c r="AB1047" s="66"/>
      <c r="AC1047" s="66"/>
      <c r="AD1047" s="66"/>
      <c r="AE1047" s="66"/>
      <c r="AF1047" s="66"/>
      <c r="AG1047" s="66"/>
      <c r="AH1047" s="66"/>
      <c r="AI1047" s="66"/>
      <c r="AJ1047" s="66"/>
      <c r="AK1047" s="66"/>
      <c r="AL1047" s="66"/>
      <c r="AM1047" s="66"/>
      <c r="AN1047" s="66"/>
      <c r="AO1047" s="66"/>
      <c r="AP1047" s="66"/>
      <c r="AQ1047" s="66"/>
      <c r="AR1047" s="66"/>
    </row>
    <row r="1048" spans="21:44" x14ac:dyDescent="0.25">
      <c r="U1048" s="66"/>
      <c r="V1048" s="66"/>
      <c r="W1048" s="66"/>
      <c r="X1048" s="66"/>
      <c r="Y1048" s="66"/>
      <c r="Z1048" s="66"/>
      <c r="AA1048" s="66"/>
      <c r="AB1048" s="66"/>
      <c r="AC1048" s="66"/>
      <c r="AD1048" s="66"/>
      <c r="AE1048" s="66"/>
      <c r="AF1048" s="66"/>
      <c r="AG1048" s="66"/>
      <c r="AH1048" s="66"/>
      <c r="AI1048" s="66"/>
      <c r="AJ1048" s="66"/>
      <c r="AK1048" s="66"/>
      <c r="AL1048" s="66"/>
      <c r="AM1048" s="66"/>
      <c r="AN1048" s="66"/>
      <c r="AO1048" s="66"/>
      <c r="AP1048" s="66"/>
      <c r="AQ1048" s="66"/>
      <c r="AR1048" s="66"/>
    </row>
    <row r="1049" spans="21:44" x14ac:dyDescent="0.25">
      <c r="U1049" s="66"/>
      <c r="V1049" s="66"/>
      <c r="W1049" s="66"/>
      <c r="X1049" s="66"/>
      <c r="Y1049" s="66"/>
      <c r="Z1049" s="66"/>
      <c r="AA1049" s="66"/>
      <c r="AB1049" s="66"/>
      <c r="AC1049" s="66"/>
      <c r="AD1049" s="66"/>
      <c r="AE1049" s="66"/>
      <c r="AF1049" s="66"/>
      <c r="AG1049" s="66"/>
      <c r="AH1049" s="66"/>
      <c r="AI1049" s="66"/>
      <c r="AJ1049" s="66"/>
      <c r="AK1049" s="66"/>
      <c r="AL1049" s="66"/>
      <c r="AM1049" s="66"/>
      <c r="AN1049" s="66"/>
      <c r="AO1049" s="66"/>
      <c r="AP1049" s="66"/>
      <c r="AQ1049" s="66"/>
      <c r="AR1049" s="66"/>
    </row>
    <row r="1050" spans="21:44" x14ac:dyDescent="0.25">
      <c r="U1050" s="66"/>
      <c r="V1050" s="66"/>
      <c r="W1050" s="66"/>
      <c r="X1050" s="66"/>
      <c r="Y1050" s="66"/>
      <c r="Z1050" s="66"/>
      <c r="AA1050" s="66"/>
      <c r="AB1050" s="66"/>
      <c r="AC1050" s="66"/>
      <c r="AD1050" s="66"/>
      <c r="AE1050" s="66"/>
      <c r="AF1050" s="66"/>
      <c r="AG1050" s="66"/>
      <c r="AH1050" s="66"/>
      <c r="AI1050" s="66"/>
      <c r="AJ1050" s="66"/>
      <c r="AK1050" s="66"/>
      <c r="AL1050" s="66"/>
      <c r="AM1050" s="66"/>
      <c r="AN1050" s="66"/>
      <c r="AO1050" s="66"/>
      <c r="AP1050" s="66"/>
      <c r="AQ1050" s="66"/>
      <c r="AR1050" s="66"/>
    </row>
    <row r="1051" spans="21:44" x14ac:dyDescent="0.25">
      <c r="U1051" s="66"/>
      <c r="V1051" s="66"/>
      <c r="W1051" s="66"/>
      <c r="X1051" s="66"/>
      <c r="Y1051" s="66"/>
      <c r="Z1051" s="66"/>
      <c r="AA1051" s="66"/>
      <c r="AB1051" s="66"/>
      <c r="AC1051" s="66"/>
      <c r="AD1051" s="66"/>
      <c r="AE1051" s="66"/>
      <c r="AF1051" s="66"/>
      <c r="AG1051" s="66"/>
      <c r="AH1051" s="66"/>
      <c r="AI1051" s="66"/>
      <c r="AJ1051" s="66"/>
      <c r="AK1051" s="66"/>
      <c r="AL1051" s="66"/>
      <c r="AM1051" s="66"/>
      <c r="AN1051" s="66"/>
      <c r="AO1051" s="66"/>
      <c r="AP1051" s="66"/>
      <c r="AQ1051" s="66"/>
      <c r="AR1051" s="66"/>
    </row>
    <row r="1052" spans="21:44" x14ac:dyDescent="0.25">
      <c r="U1052" s="66"/>
      <c r="V1052" s="66"/>
      <c r="W1052" s="66"/>
      <c r="X1052" s="66"/>
      <c r="Y1052" s="66"/>
      <c r="Z1052" s="66"/>
      <c r="AA1052" s="66"/>
      <c r="AB1052" s="66"/>
      <c r="AC1052" s="66"/>
      <c r="AD1052" s="66"/>
      <c r="AE1052" s="66"/>
      <c r="AF1052" s="66"/>
      <c r="AG1052" s="66"/>
      <c r="AH1052" s="66"/>
      <c r="AI1052" s="66"/>
      <c r="AJ1052" s="66"/>
      <c r="AK1052" s="66"/>
      <c r="AL1052" s="66"/>
      <c r="AM1052" s="66"/>
      <c r="AN1052" s="66"/>
      <c r="AO1052" s="66"/>
      <c r="AP1052" s="66"/>
      <c r="AQ1052" s="66"/>
      <c r="AR1052" s="66"/>
    </row>
    <row r="1053" spans="21:44" x14ac:dyDescent="0.25">
      <c r="U1053" s="66"/>
      <c r="V1053" s="66"/>
      <c r="W1053" s="66"/>
      <c r="X1053" s="66"/>
      <c r="Y1053" s="66"/>
      <c r="Z1053" s="66"/>
      <c r="AA1053" s="66"/>
      <c r="AB1053" s="66"/>
      <c r="AC1053" s="66"/>
      <c r="AD1053" s="66"/>
      <c r="AE1053" s="66"/>
      <c r="AF1053" s="66"/>
      <c r="AG1053" s="66"/>
      <c r="AH1053" s="66"/>
      <c r="AI1053" s="66"/>
      <c r="AJ1053" s="66"/>
      <c r="AK1053" s="66"/>
      <c r="AL1053" s="66"/>
      <c r="AM1053" s="66"/>
      <c r="AN1053" s="66"/>
      <c r="AO1053" s="66"/>
      <c r="AP1053" s="66"/>
      <c r="AQ1053" s="66"/>
      <c r="AR1053" s="66"/>
    </row>
    <row r="1054" spans="21:44" x14ac:dyDescent="0.25">
      <c r="U1054" s="66"/>
      <c r="V1054" s="66"/>
      <c r="W1054" s="66"/>
      <c r="X1054" s="66"/>
      <c r="Y1054" s="66"/>
      <c r="Z1054" s="66"/>
      <c r="AA1054" s="66"/>
      <c r="AB1054" s="66"/>
      <c r="AC1054" s="66"/>
      <c r="AD1054" s="66"/>
      <c r="AE1054" s="66"/>
      <c r="AF1054" s="66"/>
      <c r="AG1054" s="66"/>
      <c r="AH1054" s="66"/>
      <c r="AI1054" s="66"/>
      <c r="AJ1054" s="66"/>
      <c r="AK1054" s="66"/>
      <c r="AL1054" s="66"/>
      <c r="AM1054" s="66"/>
      <c r="AN1054" s="66"/>
      <c r="AO1054" s="66"/>
      <c r="AP1054" s="66"/>
      <c r="AQ1054" s="66"/>
      <c r="AR1054" s="66"/>
    </row>
    <row r="1055" spans="21:44" x14ac:dyDescent="0.25">
      <c r="U1055" s="66"/>
      <c r="V1055" s="66"/>
      <c r="W1055" s="66"/>
      <c r="X1055" s="66"/>
      <c r="Y1055" s="66"/>
      <c r="Z1055" s="66"/>
      <c r="AA1055" s="66"/>
      <c r="AB1055" s="66"/>
      <c r="AC1055" s="66"/>
      <c r="AD1055" s="66"/>
      <c r="AE1055" s="66"/>
      <c r="AF1055" s="66"/>
      <c r="AG1055" s="66"/>
      <c r="AH1055" s="66"/>
      <c r="AI1055" s="66"/>
      <c r="AJ1055" s="66"/>
      <c r="AK1055" s="66"/>
      <c r="AL1055" s="66"/>
      <c r="AM1055" s="66"/>
      <c r="AN1055" s="66"/>
      <c r="AO1055" s="66"/>
      <c r="AP1055" s="66"/>
      <c r="AQ1055" s="66"/>
      <c r="AR1055" s="66"/>
    </row>
    <row r="1056" spans="21:44" x14ac:dyDescent="0.25">
      <c r="U1056" s="66"/>
      <c r="V1056" s="66"/>
      <c r="W1056" s="66"/>
      <c r="X1056" s="66"/>
      <c r="Y1056" s="66"/>
      <c r="Z1056" s="66"/>
      <c r="AA1056" s="66"/>
      <c r="AB1056" s="66"/>
      <c r="AC1056" s="66"/>
      <c r="AD1056" s="66"/>
      <c r="AE1056" s="66"/>
      <c r="AF1056" s="66"/>
      <c r="AG1056" s="66"/>
      <c r="AH1056" s="66"/>
      <c r="AI1056" s="66"/>
      <c r="AJ1056" s="66"/>
      <c r="AK1056" s="66"/>
      <c r="AL1056" s="66"/>
      <c r="AM1056" s="66"/>
      <c r="AN1056" s="66"/>
      <c r="AO1056" s="66"/>
      <c r="AP1056" s="66"/>
      <c r="AQ1056" s="66"/>
      <c r="AR1056" s="66"/>
    </row>
    <row r="1057" spans="21:44" x14ac:dyDescent="0.25">
      <c r="U1057" s="66"/>
      <c r="V1057" s="66"/>
      <c r="W1057" s="66"/>
      <c r="X1057" s="66"/>
      <c r="Y1057" s="66"/>
      <c r="Z1057" s="66"/>
      <c r="AA1057" s="66"/>
      <c r="AB1057" s="66"/>
      <c r="AC1057" s="66"/>
      <c r="AD1057" s="66"/>
      <c r="AE1057" s="66"/>
      <c r="AF1057" s="66"/>
      <c r="AG1057" s="66"/>
      <c r="AH1057" s="66"/>
      <c r="AI1057" s="66"/>
      <c r="AJ1057" s="66"/>
      <c r="AK1057" s="66"/>
      <c r="AL1057" s="66"/>
      <c r="AM1057" s="66"/>
      <c r="AN1057" s="66"/>
      <c r="AO1057" s="66"/>
      <c r="AP1057" s="66"/>
      <c r="AQ1057" s="66"/>
      <c r="AR1057" s="66"/>
    </row>
    <row r="1058" spans="21:44" x14ac:dyDescent="0.25">
      <c r="U1058" s="66"/>
      <c r="V1058" s="66"/>
      <c r="W1058" s="66"/>
      <c r="X1058" s="66"/>
      <c r="Y1058" s="66"/>
      <c r="Z1058" s="66"/>
      <c r="AA1058" s="66"/>
      <c r="AB1058" s="66"/>
      <c r="AC1058" s="66"/>
      <c r="AD1058" s="66"/>
      <c r="AE1058" s="66"/>
      <c r="AF1058" s="66"/>
      <c r="AG1058" s="66"/>
      <c r="AH1058" s="66"/>
      <c r="AI1058" s="66"/>
      <c r="AJ1058" s="66"/>
      <c r="AK1058" s="66"/>
      <c r="AL1058" s="66"/>
      <c r="AM1058" s="66"/>
      <c r="AN1058" s="66"/>
      <c r="AO1058" s="66"/>
      <c r="AP1058" s="66"/>
      <c r="AQ1058" s="66"/>
      <c r="AR1058" s="66"/>
    </row>
    <row r="1059" spans="21:44" x14ac:dyDescent="0.25">
      <c r="U1059" s="66"/>
      <c r="V1059" s="66"/>
      <c r="W1059" s="66"/>
      <c r="X1059" s="66"/>
      <c r="Y1059" s="66"/>
      <c r="Z1059" s="66"/>
      <c r="AA1059" s="66"/>
      <c r="AB1059" s="66"/>
      <c r="AC1059" s="66"/>
      <c r="AD1059" s="66"/>
      <c r="AE1059" s="66"/>
      <c r="AF1059" s="66"/>
      <c r="AG1059" s="66"/>
      <c r="AH1059" s="66"/>
      <c r="AI1059" s="66"/>
      <c r="AJ1059" s="66"/>
      <c r="AK1059" s="66"/>
      <c r="AL1059" s="66"/>
      <c r="AM1059" s="66"/>
      <c r="AN1059" s="66"/>
      <c r="AO1059" s="66"/>
      <c r="AP1059" s="66"/>
      <c r="AQ1059" s="66"/>
      <c r="AR1059" s="66"/>
    </row>
    <row r="1060" spans="21:44" x14ac:dyDescent="0.25">
      <c r="U1060" s="66"/>
      <c r="V1060" s="66"/>
      <c r="W1060" s="66"/>
      <c r="X1060" s="66"/>
      <c r="Y1060" s="66"/>
      <c r="Z1060" s="66"/>
      <c r="AA1060" s="66"/>
      <c r="AB1060" s="66"/>
      <c r="AC1060" s="66"/>
      <c r="AD1060" s="66"/>
      <c r="AE1060" s="66"/>
      <c r="AF1060" s="66"/>
      <c r="AG1060" s="66"/>
      <c r="AH1060" s="66"/>
      <c r="AI1060" s="66"/>
      <c r="AJ1060" s="66"/>
      <c r="AK1060" s="66"/>
      <c r="AL1060" s="66"/>
      <c r="AM1060" s="66"/>
      <c r="AN1060" s="66"/>
      <c r="AO1060" s="66"/>
      <c r="AP1060" s="66"/>
      <c r="AQ1060" s="66"/>
      <c r="AR1060" s="66"/>
    </row>
    <row r="1061" spans="21:44" x14ac:dyDescent="0.25">
      <c r="U1061" s="66"/>
      <c r="V1061" s="66"/>
      <c r="W1061" s="66"/>
      <c r="X1061" s="66"/>
      <c r="Y1061" s="66"/>
      <c r="Z1061" s="66"/>
      <c r="AA1061" s="66"/>
      <c r="AB1061" s="66"/>
      <c r="AC1061" s="66"/>
      <c r="AD1061" s="66"/>
      <c r="AE1061" s="66"/>
      <c r="AF1061" s="66"/>
      <c r="AG1061" s="66"/>
      <c r="AH1061" s="66"/>
      <c r="AI1061" s="66"/>
      <c r="AJ1061" s="66"/>
      <c r="AK1061" s="66"/>
      <c r="AL1061" s="66"/>
      <c r="AM1061" s="66"/>
      <c r="AN1061" s="66"/>
      <c r="AO1061" s="66"/>
      <c r="AP1061" s="66"/>
      <c r="AQ1061" s="66"/>
      <c r="AR1061" s="66"/>
    </row>
    <row r="1062" spans="21:44" x14ac:dyDescent="0.25">
      <c r="U1062" s="66"/>
      <c r="V1062" s="66"/>
      <c r="W1062" s="66"/>
      <c r="X1062" s="66"/>
      <c r="Y1062" s="66"/>
      <c r="Z1062" s="66"/>
      <c r="AA1062" s="66"/>
      <c r="AB1062" s="66"/>
      <c r="AC1062" s="66"/>
      <c r="AD1062" s="66"/>
      <c r="AE1062" s="66"/>
      <c r="AF1062" s="66"/>
      <c r="AG1062" s="66"/>
      <c r="AH1062" s="66"/>
      <c r="AI1062" s="66"/>
      <c r="AJ1062" s="66"/>
      <c r="AK1062" s="66"/>
      <c r="AL1062" s="66"/>
      <c r="AM1062" s="66"/>
      <c r="AN1062" s="66"/>
      <c r="AO1062" s="66"/>
      <c r="AP1062" s="66"/>
      <c r="AQ1062" s="66"/>
      <c r="AR1062" s="66"/>
    </row>
    <row r="1063" spans="21:44" x14ac:dyDescent="0.25">
      <c r="U1063" s="66"/>
      <c r="V1063" s="66"/>
      <c r="W1063" s="66"/>
      <c r="X1063" s="66"/>
      <c r="Y1063" s="66"/>
      <c r="Z1063" s="66"/>
      <c r="AA1063" s="66"/>
      <c r="AB1063" s="66"/>
      <c r="AC1063" s="66"/>
      <c r="AD1063" s="66"/>
      <c r="AE1063" s="66"/>
      <c r="AF1063" s="66"/>
      <c r="AG1063" s="66"/>
      <c r="AH1063" s="66"/>
      <c r="AI1063" s="66"/>
      <c r="AJ1063" s="66"/>
      <c r="AK1063" s="66"/>
      <c r="AL1063" s="66"/>
      <c r="AM1063" s="66"/>
      <c r="AN1063" s="66"/>
      <c r="AO1063" s="66"/>
      <c r="AP1063" s="66"/>
      <c r="AQ1063" s="66"/>
      <c r="AR1063" s="66"/>
    </row>
    <row r="1064" spans="21:44" x14ac:dyDescent="0.25">
      <c r="U1064" s="66"/>
      <c r="V1064" s="66"/>
      <c r="W1064" s="66"/>
      <c r="X1064" s="66"/>
      <c r="Y1064" s="66"/>
      <c r="Z1064" s="66"/>
      <c r="AA1064" s="66"/>
      <c r="AB1064" s="66"/>
      <c r="AC1064" s="66"/>
      <c r="AD1064" s="66"/>
      <c r="AE1064" s="66"/>
      <c r="AF1064" s="66"/>
      <c r="AG1064" s="66"/>
      <c r="AH1064" s="66"/>
      <c r="AI1064" s="66"/>
      <c r="AJ1064" s="66"/>
      <c r="AK1064" s="66"/>
      <c r="AL1064" s="66"/>
      <c r="AM1064" s="66"/>
      <c r="AN1064" s="66"/>
      <c r="AO1064" s="66"/>
      <c r="AP1064" s="66"/>
      <c r="AQ1064" s="66"/>
      <c r="AR1064" s="66"/>
    </row>
    <row r="1065" spans="21:44" x14ac:dyDescent="0.25">
      <c r="U1065" s="66"/>
      <c r="V1065" s="66"/>
      <c r="W1065" s="66"/>
      <c r="X1065" s="66"/>
      <c r="Y1065" s="66"/>
      <c r="Z1065" s="66"/>
      <c r="AA1065" s="66"/>
      <c r="AB1065" s="66"/>
      <c r="AC1065" s="66"/>
      <c r="AD1065" s="66"/>
      <c r="AE1065" s="66"/>
      <c r="AF1065" s="66"/>
      <c r="AG1065" s="66"/>
      <c r="AH1065" s="66"/>
      <c r="AI1065" s="66"/>
      <c r="AJ1065" s="66"/>
      <c r="AK1065" s="66"/>
      <c r="AL1065" s="66"/>
      <c r="AM1065" s="66"/>
      <c r="AN1065" s="66"/>
      <c r="AO1065" s="66"/>
      <c r="AP1065" s="66"/>
      <c r="AQ1065" s="66"/>
      <c r="AR1065" s="66"/>
    </row>
    <row r="1066" spans="21:44" x14ac:dyDescent="0.25">
      <c r="U1066" s="66"/>
      <c r="V1066" s="66"/>
      <c r="W1066" s="66"/>
      <c r="X1066" s="66"/>
      <c r="Y1066" s="66"/>
      <c r="Z1066" s="66"/>
      <c r="AA1066" s="66"/>
      <c r="AB1066" s="66"/>
      <c r="AC1066" s="66"/>
      <c r="AD1066" s="66"/>
      <c r="AE1066" s="66"/>
      <c r="AF1066" s="66"/>
      <c r="AG1066" s="66"/>
      <c r="AH1066" s="66"/>
      <c r="AI1066" s="66"/>
      <c r="AJ1066" s="66"/>
      <c r="AK1066" s="66"/>
      <c r="AL1066" s="66"/>
      <c r="AM1066" s="66"/>
      <c r="AN1066" s="66"/>
      <c r="AO1066" s="66"/>
      <c r="AP1066" s="66"/>
      <c r="AQ1066" s="66"/>
      <c r="AR1066" s="66"/>
    </row>
    <row r="1067" spans="21:44" x14ac:dyDescent="0.25">
      <c r="U1067" s="66"/>
      <c r="V1067" s="66"/>
      <c r="W1067" s="66"/>
      <c r="X1067" s="66"/>
      <c r="Y1067" s="66"/>
      <c r="Z1067" s="66"/>
      <c r="AA1067" s="66"/>
      <c r="AB1067" s="66"/>
      <c r="AC1067" s="66"/>
      <c r="AD1067" s="66"/>
      <c r="AE1067" s="66"/>
      <c r="AF1067" s="66"/>
      <c r="AG1067" s="66"/>
      <c r="AH1067" s="66"/>
      <c r="AI1067" s="66"/>
      <c r="AJ1067" s="66"/>
      <c r="AK1067" s="66"/>
      <c r="AL1067" s="66"/>
      <c r="AM1067" s="66"/>
      <c r="AN1067" s="66"/>
      <c r="AO1067" s="66"/>
      <c r="AP1067" s="66"/>
      <c r="AQ1067" s="66"/>
      <c r="AR1067" s="66"/>
    </row>
    <row r="1068" spans="21:44" x14ac:dyDescent="0.25">
      <c r="U1068" s="66"/>
      <c r="V1068" s="66"/>
      <c r="W1068" s="66"/>
      <c r="X1068" s="66"/>
      <c r="Y1068" s="66"/>
      <c r="Z1068" s="66"/>
      <c r="AA1068" s="66"/>
      <c r="AB1068" s="66"/>
      <c r="AC1068" s="66"/>
      <c r="AD1068" s="66"/>
      <c r="AE1068" s="66"/>
      <c r="AF1068" s="66"/>
      <c r="AG1068" s="66"/>
      <c r="AH1068" s="66"/>
      <c r="AI1068" s="66"/>
      <c r="AJ1068" s="66"/>
      <c r="AK1068" s="66"/>
      <c r="AL1068" s="66"/>
      <c r="AM1068" s="66"/>
      <c r="AN1068" s="66"/>
      <c r="AO1068" s="66"/>
      <c r="AP1068" s="66"/>
      <c r="AQ1068" s="66"/>
      <c r="AR1068" s="66"/>
    </row>
    <row r="1069" spans="21:44" x14ac:dyDescent="0.25">
      <c r="U1069" s="66"/>
      <c r="V1069" s="66"/>
      <c r="W1069" s="66"/>
      <c r="X1069" s="66"/>
      <c r="Y1069" s="66"/>
      <c r="Z1069" s="66"/>
      <c r="AA1069" s="66"/>
      <c r="AB1069" s="66"/>
      <c r="AC1069" s="66"/>
      <c r="AD1069" s="66"/>
      <c r="AE1069" s="66"/>
      <c r="AF1069" s="66"/>
      <c r="AG1069" s="66"/>
      <c r="AH1069" s="66"/>
      <c r="AI1069" s="66"/>
      <c r="AJ1069" s="66"/>
      <c r="AK1069" s="66"/>
      <c r="AL1069" s="66"/>
      <c r="AM1069" s="66"/>
      <c r="AN1069" s="66"/>
      <c r="AO1069" s="66"/>
      <c r="AP1069" s="66"/>
      <c r="AQ1069" s="66"/>
      <c r="AR1069" s="66"/>
    </row>
    <row r="1070" spans="21:44" x14ac:dyDescent="0.25">
      <c r="U1070" s="66"/>
      <c r="V1070" s="66"/>
      <c r="W1070" s="66"/>
      <c r="X1070" s="66"/>
      <c r="Y1070" s="66"/>
      <c r="Z1070" s="66"/>
      <c r="AA1070" s="66"/>
      <c r="AB1070" s="66"/>
      <c r="AC1070" s="66"/>
      <c r="AD1070" s="66"/>
      <c r="AE1070" s="66"/>
      <c r="AF1070" s="66"/>
      <c r="AG1070" s="66"/>
      <c r="AH1070" s="66"/>
      <c r="AI1070" s="66"/>
      <c r="AJ1070" s="66"/>
      <c r="AK1070" s="66"/>
      <c r="AL1070" s="66"/>
      <c r="AM1070" s="66"/>
      <c r="AN1070" s="66"/>
      <c r="AO1070" s="66"/>
      <c r="AP1070" s="66"/>
      <c r="AQ1070" s="66"/>
      <c r="AR1070" s="66"/>
    </row>
    <row r="1071" spans="21:44" x14ac:dyDescent="0.25">
      <c r="U1071" s="66"/>
      <c r="V1071" s="66"/>
      <c r="W1071" s="66"/>
      <c r="X1071" s="66"/>
      <c r="Y1071" s="66"/>
      <c r="Z1071" s="66"/>
      <c r="AA1071" s="66"/>
      <c r="AB1071" s="66"/>
      <c r="AC1071" s="66"/>
      <c r="AD1071" s="66"/>
      <c r="AE1071" s="66"/>
      <c r="AF1071" s="66"/>
      <c r="AG1071" s="66"/>
      <c r="AH1071" s="66"/>
      <c r="AI1071" s="66"/>
      <c r="AJ1071" s="66"/>
      <c r="AK1071" s="66"/>
      <c r="AL1071" s="66"/>
      <c r="AM1071" s="66"/>
      <c r="AN1071" s="66"/>
      <c r="AO1071" s="66"/>
      <c r="AP1071" s="66"/>
      <c r="AQ1071" s="66"/>
      <c r="AR1071" s="66"/>
    </row>
    <row r="1072" spans="21:44" x14ac:dyDescent="0.25">
      <c r="U1072" s="66"/>
      <c r="V1072" s="66"/>
      <c r="W1072" s="66"/>
      <c r="X1072" s="66"/>
      <c r="Y1072" s="66"/>
      <c r="Z1072" s="66"/>
      <c r="AA1072" s="66"/>
      <c r="AB1072" s="66"/>
      <c r="AC1072" s="66"/>
      <c r="AD1072" s="66"/>
      <c r="AE1072" s="66"/>
      <c r="AF1072" s="66"/>
      <c r="AG1072" s="66"/>
      <c r="AH1072" s="66"/>
      <c r="AI1072" s="66"/>
      <c r="AJ1072" s="66"/>
      <c r="AK1072" s="66"/>
      <c r="AL1072" s="66"/>
      <c r="AM1072" s="66"/>
      <c r="AN1072" s="66"/>
      <c r="AO1072" s="66"/>
      <c r="AP1072" s="66"/>
      <c r="AQ1072" s="66"/>
      <c r="AR1072" s="66"/>
    </row>
    <row r="1073" spans="21:44" x14ac:dyDescent="0.25">
      <c r="U1073" s="66"/>
      <c r="V1073" s="66"/>
      <c r="W1073" s="66"/>
      <c r="X1073" s="66"/>
      <c r="Y1073" s="66"/>
      <c r="Z1073" s="66"/>
      <c r="AA1073" s="66"/>
      <c r="AB1073" s="66"/>
      <c r="AC1073" s="66"/>
      <c r="AD1073" s="66"/>
      <c r="AE1073" s="66"/>
      <c r="AF1073" s="66"/>
      <c r="AG1073" s="66"/>
      <c r="AH1073" s="66"/>
      <c r="AI1073" s="66"/>
      <c r="AJ1073" s="66"/>
      <c r="AK1073" s="66"/>
      <c r="AL1073" s="66"/>
      <c r="AM1073" s="66"/>
      <c r="AN1073" s="66"/>
      <c r="AO1073" s="66"/>
      <c r="AP1073" s="66"/>
      <c r="AQ1073" s="66"/>
      <c r="AR1073" s="66"/>
    </row>
    <row r="1074" spans="21:44" x14ac:dyDescent="0.25">
      <c r="U1074" s="66"/>
      <c r="V1074" s="66"/>
      <c r="W1074" s="66"/>
      <c r="X1074" s="66"/>
      <c r="Y1074" s="66"/>
      <c r="Z1074" s="66"/>
      <c r="AA1074" s="66"/>
      <c r="AB1074" s="66"/>
      <c r="AC1074" s="66"/>
      <c r="AD1074" s="66"/>
      <c r="AE1074" s="66"/>
      <c r="AF1074" s="66"/>
      <c r="AG1074" s="66"/>
      <c r="AH1074" s="66"/>
      <c r="AI1074" s="66"/>
      <c r="AJ1074" s="66"/>
      <c r="AK1074" s="66"/>
      <c r="AL1074" s="66"/>
      <c r="AM1074" s="66"/>
      <c r="AN1074" s="66"/>
      <c r="AO1074" s="66"/>
      <c r="AP1074" s="66"/>
      <c r="AQ1074" s="66"/>
      <c r="AR1074" s="66"/>
    </row>
    <row r="1075" spans="21:44" x14ac:dyDescent="0.25">
      <c r="U1075" s="66"/>
      <c r="V1075" s="66"/>
      <c r="W1075" s="66"/>
      <c r="X1075" s="66"/>
      <c r="Y1075" s="66"/>
      <c r="Z1075" s="66"/>
      <c r="AA1075" s="66"/>
      <c r="AB1075" s="66"/>
      <c r="AC1075" s="66"/>
      <c r="AD1075" s="66"/>
      <c r="AE1075" s="66"/>
      <c r="AF1075" s="66"/>
      <c r="AG1075" s="66"/>
      <c r="AH1075" s="66"/>
      <c r="AI1075" s="66"/>
      <c r="AJ1075" s="66"/>
      <c r="AK1075" s="66"/>
      <c r="AL1075" s="66"/>
      <c r="AM1075" s="66"/>
      <c r="AN1075" s="66"/>
      <c r="AO1075" s="66"/>
      <c r="AP1075" s="66"/>
      <c r="AQ1075" s="66"/>
      <c r="AR1075" s="66"/>
    </row>
    <row r="1076" spans="21:44" x14ac:dyDescent="0.25">
      <c r="U1076" s="66"/>
      <c r="V1076" s="66"/>
      <c r="W1076" s="66"/>
      <c r="X1076" s="66"/>
      <c r="Y1076" s="66"/>
      <c r="Z1076" s="66"/>
      <c r="AA1076" s="66"/>
      <c r="AB1076" s="66"/>
      <c r="AC1076" s="66"/>
      <c r="AD1076" s="66"/>
      <c r="AE1076" s="66"/>
      <c r="AF1076" s="66"/>
      <c r="AG1076" s="66"/>
      <c r="AH1076" s="66"/>
      <c r="AI1076" s="66"/>
      <c r="AJ1076" s="66"/>
      <c r="AK1076" s="66"/>
      <c r="AL1076" s="66"/>
      <c r="AM1076" s="66"/>
      <c r="AN1076" s="66"/>
      <c r="AO1076" s="66"/>
      <c r="AP1076" s="66"/>
      <c r="AQ1076" s="66"/>
      <c r="AR1076" s="66"/>
    </row>
    <row r="1077" spans="21:44" x14ac:dyDescent="0.25">
      <c r="U1077" s="66"/>
      <c r="V1077" s="66"/>
      <c r="W1077" s="66"/>
      <c r="X1077" s="66"/>
      <c r="Y1077" s="66"/>
      <c r="Z1077" s="66"/>
      <c r="AA1077" s="66"/>
      <c r="AB1077" s="66"/>
      <c r="AC1077" s="66"/>
      <c r="AD1077" s="66"/>
      <c r="AE1077" s="66"/>
      <c r="AF1077" s="66"/>
      <c r="AG1077" s="66"/>
      <c r="AH1077" s="66"/>
      <c r="AI1077" s="66"/>
      <c r="AJ1077" s="66"/>
      <c r="AK1077" s="66"/>
      <c r="AL1077" s="66"/>
      <c r="AM1077" s="66"/>
      <c r="AN1077" s="66"/>
      <c r="AO1077" s="66"/>
      <c r="AP1077" s="66"/>
      <c r="AQ1077" s="66"/>
      <c r="AR1077" s="66"/>
    </row>
    <row r="1078" spans="21:44" x14ac:dyDescent="0.25">
      <c r="U1078" s="66"/>
      <c r="V1078" s="66"/>
      <c r="W1078" s="66"/>
      <c r="X1078" s="66"/>
      <c r="Y1078" s="66"/>
      <c r="Z1078" s="66"/>
      <c r="AA1078" s="66"/>
      <c r="AB1078" s="66"/>
      <c r="AC1078" s="66"/>
      <c r="AD1078" s="66"/>
      <c r="AE1078" s="66"/>
      <c r="AF1078" s="66"/>
      <c r="AG1078" s="66"/>
      <c r="AH1078" s="66"/>
      <c r="AI1078" s="66"/>
      <c r="AJ1078" s="66"/>
      <c r="AK1078" s="66"/>
      <c r="AL1078" s="66"/>
      <c r="AM1078" s="66"/>
      <c r="AN1078" s="66"/>
      <c r="AO1078" s="66"/>
      <c r="AP1078" s="66"/>
      <c r="AQ1078" s="66"/>
      <c r="AR1078" s="66"/>
    </row>
    <row r="1079" spans="21:44" x14ac:dyDescent="0.25">
      <c r="U1079" s="66"/>
      <c r="V1079" s="66"/>
      <c r="W1079" s="66"/>
      <c r="X1079" s="66"/>
      <c r="Y1079" s="66"/>
      <c r="Z1079" s="66"/>
      <c r="AA1079" s="66"/>
      <c r="AB1079" s="66"/>
      <c r="AC1079" s="66"/>
      <c r="AD1079" s="66"/>
      <c r="AE1079" s="66"/>
      <c r="AF1079" s="66"/>
      <c r="AG1079" s="66"/>
      <c r="AH1079" s="66"/>
      <c r="AI1079" s="66"/>
      <c r="AJ1079" s="66"/>
      <c r="AK1079" s="66"/>
      <c r="AL1079" s="66"/>
      <c r="AM1079" s="66"/>
      <c r="AN1079" s="66"/>
      <c r="AO1079" s="66"/>
      <c r="AP1079" s="66"/>
      <c r="AQ1079" s="66"/>
      <c r="AR1079" s="66"/>
    </row>
    <row r="1080" spans="21:44" x14ac:dyDescent="0.25">
      <c r="U1080" s="66"/>
      <c r="V1080" s="66"/>
      <c r="W1080" s="66"/>
      <c r="X1080" s="66"/>
      <c r="Y1080" s="66"/>
      <c r="Z1080" s="66"/>
      <c r="AA1080" s="66"/>
      <c r="AB1080" s="66"/>
      <c r="AC1080" s="66"/>
      <c r="AD1080" s="66"/>
      <c r="AE1080" s="66"/>
      <c r="AF1080" s="66"/>
      <c r="AG1080" s="66"/>
      <c r="AH1080" s="66"/>
      <c r="AI1080" s="66"/>
      <c r="AJ1080" s="66"/>
      <c r="AK1080" s="66"/>
      <c r="AL1080" s="66"/>
      <c r="AM1080" s="66"/>
      <c r="AN1080" s="66"/>
      <c r="AO1080" s="66"/>
      <c r="AP1080" s="66"/>
      <c r="AQ1080" s="66"/>
      <c r="AR1080" s="66"/>
    </row>
    <row r="1081" spans="21:44" x14ac:dyDescent="0.25">
      <c r="U1081" s="66"/>
      <c r="V1081" s="66"/>
      <c r="W1081" s="66"/>
      <c r="X1081" s="66"/>
      <c r="Y1081" s="66"/>
      <c r="Z1081" s="66"/>
      <c r="AA1081" s="66"/>
      <c r="AB1081" s="66"/>
      <c r="AC1081" s="66"/>
      <c r="AD1081" s="66"/>
      <c r="AE1081" s="66"/>
      <c r="AF1081" s="66"/>
      <c r="AG1081" s="66"/>
      <c r="AH1081" s="66"/>
      <c r="AI1081" s="66"/>
      <c r="AJ1081" s="66"/>
      <c r="AK1081" s="66"/>
      <c r="AL1081" s="66"/>
      <c r="AM1081" s="66"/>
      <c r="AN1081" s="66"/>
      <c r="AO1081" s="66"/>
      <c r="AP1081" s="66"/>
      <c r="AQ1081" s="66"/>
      <c r="AR1081" s="66"/>
    </row>
    <row r="1082" spans="21:44" x14ac:dyDescent="0.25">
      <c r="U1082" s="66"/>
      <c r="V1082" s="66"/>
      <c r="W1082" s="66"/>
      <c r="X1082" s="66"/>
      <c r="Y1082" s="66"/>
      <c r="Z1082" s="66"/>
      <c r="AA1082" s="66"/>
      <c r="AB1082" s="66"/>
      <c r="AC1082" s="66"/>
      <c r="AD1082" s="66"/>
      <c r="AE1082" s="66"/>
      <c r="AF1082" s="66"/>
      <c r="AG1082" s="66"/>
      <c r="AH1082" s="66"/>
      <c r="AI1082" s="66"/>
      <c r="AJ1082" s="66"/>
      <c r="AK1082" s="66"/>
      <c r="AL1082" s="66"/>
      <c r="AM1082" s="66"/>
      <c r="AN1082" s="66"/>
      <c r="AO1082" s="66"/>
      <c r="AP1082" s="66"/>
      <c r="AQ1082" s="66"/>
      <c r="AR1082" s="66"/>
    </row>
    <row r="1083" spans="21:44" x14ac:dyDescent="0.25">
      <c r="U1083" s="66"/>
      <c r="V1083" s="66"/>
      <c r="W1083" s="66"/>
      <c r="X1083" s="66"/>
      <c r="Y1083" s="66"/>
      <c r="Z1083" s="66"/>
      <c r="AA1083" s="66"/>
      <c r="AB1083" s="66"/>
      <c r="AC1083" s="66"/>
      <c r="AD1083" s="66"/>
      <c r="AE1083" s="66"/>
      <c r="AF1083" s="66"/>
      <c r="AG1083" s="66"/>
      <c r="AH1083" s="66"/>
      <c r="AI1083" s="66"/>
      <c r="AJ1083" s="66"/>
      <c r="AK1083" s="66"/>
      <c r="AL1083" s="66"/>
      <c r="AM1083" s="66"/>
      <c r="AN1083" s="66"/>
      <c r="AO1083" s="66"/>
      <c r="AP1083" s="66"/>
      <c r="AQ1083" s="66"/>
      <c r="AR1083" s="66"/>
    </row>
    <row r="1084" spans="21:44" x14ac:dyDescent="0.25">
      <c r="U1084" s="66"/>
      <c r="V1084" s="66"/>
      <c r="W1084" s="66"/>
      <c r="X1084" s="66"/>
      <c r="Y1084" s="66"/>
      <c r="Z1084" s="66"/>
      <c r="AA1084" s="66"/>
      <c r="AB1084" s="66"/>
      <c r="AC1084" s="66"/>
      <c r="AD1084" s="66"/>
      <c r="AE1084" s="66"/>
      <c r="AF1084" s="66"/>
      <c r="AG1084" s="66"/>
      <c r="AH1084" s="66"/>
      <c r="AI1084" s="66"/>
      <c r="AJ1084" s="66"/>
      <c r="AK1084" s="66"/>
      <c r="AL1084" s="66"/>
      <c r="AM1084" s="66"/>
      <c r="AN1084" s="66"/>
      <c r="AO1084" s="66"/>
      <c r="AP1084" s="66"/>
      <c r="AQ1084" s="66"/>
      <c r="AR1084" s="66"/>
    </row>
    <row r="1085" spans="21:44" x14ac:dyDescent="0.25">
      <c r="U1085" s="66"/>
      <c r="V1085" s="66"/>
      <c r="W1085" s="66"/>
      <c r="X1085" s="66"/>
      <c r="Y1085" s="66"/>
      <c r="Z1085" s="66"/>
      <c r="AA1085" s="66"/>
      <c r="AB1085" s="66"/>
      <c r="AC1085" s="66"/>
      <c r="AD1085" s="66"/>
      <c r="AE1085" s="66"/>
      <c r="AF1085" s="66"/>
      <c r="AG1085" s="66"/>
      <c r="AH1085" s="66"/>
      <c r="AI1085" s="66"/>
      <c r="AJ1085" s="66"/>
      <c r="AK1085" s="66"/>
      <c r="AL1085" s="66"/>
      <c r="AM1085" s="66"/>
      <c r="AN1085" s="66"/>
      <c r="AO1085" s="66"/>
      <c r="AP1085" s="66"/>
      <c r="AQ1085" s="66"/>
      <c r="AR1085" s="66"/>
    </row>
    <row r="1086" spans="21:44" x14ac:dyDescent="0.25">
      <c r="U1086" s="66"/>
      <c r="V1086" s="66"/>
      <c r="W1086" s="66"/>
      <c r="X1086" s="66"/>
      <c r="Y1086" s="66"/>
      <c r="Z1086" s="66"/>
      <c r="AA1086" s="66"/>
      <c r="AB1086" s="66"/>
      <c r="AC1086" s="66"/>
      <c r="AD1086" s="66"/>
      <c r="AE1086" s="66"/>
      <c r="AF1086" s="66"/>
      <c r="AG1086" s="66"/>
      <c r="AH1086" s="66"/>
      <c r="AI1086" s="66"/>
      <c r="AJ1086" s="66"/>
      <c r="AK1086" s="66"/>
      <c r="AL1086" s="66"/>
      <c r="AM1086" s="66"/>
      <c r="AN1086" s="66"/>
      <c r="AO1086" s="66"/>
      <c r="AP1086" s="66"/>
      <c r="AQ1086" s="66"/>
      <c r="AR1086" s="66"/>
    </row>
    <row r="1087" spans="21:44" x14ac:dyDescent="0.25">
      <c r="U1087" s="66"/>
      <c r="V1087" s="66"/>
      <c r="W1087" s="66"/>
      <c r="X1087" s="66"/>
      <c r="Y1087" s="66"/>
      <c r="Z1087" s="66"/>
      <c r="AA1087" s="66"/>
      <c r="AB1087" s="66"/>
      <c r="AC1087" s="66"/>
      <c r="AD1087" s="66"/>
      <c r="AE1087" s="66"/>
      <c r="AF1087" s="66"/>
      <c r="AG1087" s="66"/>
      <c r="AH1087" s="66"/>
      <c r="AI1087" s="66"/>
      <c r="AJ1087" s="66"/>
      <c r="AK1087" s="66"/>
      <c r="AL1087" s="66"/>
      <c r="AM1087" s="66"/>
      <c r="AN1087" s="66"/>
      <c r="AO1087" s="66"/>
      <c r="AP1087" s="66"/>
      <c r="AQ1087" s="66"/>
      <c r="AR1087" s="66"/>
    </row>
    <row r="1088" spans="21:44" x14ac:dyDescent="0.25">
      <c r="U1088" s="66"/>
      <c r="V1088" s="66"/>
      <c r="W1088" s="66"/>
      <c r="X1088" s="66"/>
      <c r="Y1088" s="66"/>
      <c r="Z1088" s="66"/>
      <c r="AA1088" s="66"/>
      <c r="AB1088" s="66"/>
      <c r="AC1088" s="66"/>
      <c r="AD1088" s="66"/>
      <c r="AE1088" s="66"/>
      <c r="AF1088" s="66"/>
      <c r="AG1088" s="66"/>
      <c r="AH1088" s="66"/>
      <c r="AI1088" s="66"/>
      <c r="AJ1088" s="66"/>
      <c r="AK1088" s="66"/>
      <c r="AL1088" s="66"/>
      <c r="AM1088" s="66"/>
      <c r="AN1088" s="66"/>
      <c r="AO1088" s="66"/>
      <c r="AP1088" s="66"/>
      <c r="AQ1088" s="66"/>
      <c r="AR1088" s="66"/>
    </row>
    <row r="1089" spans="21:44" x14ac:dyDescent="0.25">
      <c r="U1089" s="66"/>
      <c r="V1089" s="66"/>
      <c r="W1089" s="66"/>
      <c r="X1089" s="66"/>
      <c r="Y1089" s="66"/>
      <c r="Z1089" s="66"/>
      <c r="AA1089" s="66"/>
      <c r="AB1089" s="66"/>
      <c r="AC1089" s="66"/>
      <c r="AD1089" s="66"/>
      <c r="AE1089" s="66"/>
      <c r="AF1089" s="66"/>
      <c r="AG1089" s="66"/>
      <c r="AH1089" s="66"/>
      <c r="AI1089" s="66"/>
      <c r="AJ1089" s="66"/>
      <c r="AK1089" s="66"/>
      <c r="AL1089" s="66"/>
      <c r="AM1089" s="66"/>
      <c r="AN1089" s="66"/>
      <c r="AO1089" s="66"/>
      <c r="AP1089" s="66"/>
      <c r="AQ1089" s="66"/>
      <c r="AR1089" s="66"/>
    </row>
    <row r="1090" spans="21:44" x14ac:dyDescent="0.25">
      <c r="U1090" s="66"/>
      <c r="V1090" s="66"/>
      <c r="W1090" s="66"/>
      <c r="X1090" s="66"/>
      <c r="Y1090" s="66"/>
      <c r="Z1090" s="66"/>
      <c r="AA1090" s="66"/>
      <c r="AB1090" s="66"/>
      <c r="AC1090" s="66"/>
      <c r="AD1090" s="66"/>
      <c r="AE1090" s="66"/>
      <c r="AF1090" s="66"/>
      <c r="AG1090" s="66"/>
      <c r="AH1090" s="66"/>
      <c r="AI1090" s="66"/>
      <c r="AJ1090" s="66"/>
      <c r="AK1090" s="66"/>
      <c r="AL1090" s="66"/>
      <c r="AM1090" s="66"/>
      <c r="AN1090" s="66"/>
      <c r="AO1090" s="66"/>
      <c r="AP1090" s="66"/>
      <c r="AQ1090" s="66"/>
      <c r="AR1090" s="66"/>
    </row>
    <row r="1091" spans="21:44" x14ac:dyDescent="0.25">
      <c r="U1091" s="66"/>
      <c r="V1091" s="66"/>
      <c r="W1091" s="66"/>
      <c r="X1091" s="66"/>
      <c r="Y1091" s="66"/>
      <c r="Z1091" s="66"/>
      <c r="AA1091" s="66"/>
      <c r="AB1091" s="66"/>
      <c r="AC1091" s="66"/>
      <c r="AD1091" s="66"/>
      <c r="AE1091" s="66"/>
      <c r="AF1091" s="66"/>
      <c r="AG1091" s="66"/>
      <c r="AH1091" s="66"/>
      <c r="AI1091" s="66"/>
      <c r="AJ1091" s="66"/>
      <c r="AK1091" s="66"/>
      <c r="AL1091" s="66"/>
      <c r="AM1091" s="66"/>
      <c r="AN1091" s="66"/>
      <c r="AO1091" s="66"/>
      <c r="AP1091" s="66"/>
      <c r="AQ1091" s="66"/>
      <c r="AR1091" s="66"/>
    </row>
    <row r="1092" spans="21:44" x14ac:dyDescent="0.25">
      <c r="U1092" s="66"/>
      <c r="V1092" s="66"/>
      <c r="W1092" s="66"/>
      <c r="X1092" s="66"/>
      <c r="Y1092" s="66"/>
      <c r="Z1092" s="66"/>
      <c r="AA1092" s="66"/>
      <c r="AB1092" s="66"/>
      <c r="AC1092" s="66"/>
      <c r="AD1092" s="66"/>
      <c r="AE1092" s="66"/>
      <c r="AF1092" s="66"/>
      <c r="AG1092" s="66"/>
      <c r="AH1092" s="66"/>
      <c r="AI1092" s="66"/>
      <c r="AJ1092" s="66"/>
      <c r="AK1092" s="66"/>
      <c r="AL1092" s="66"/>
      <c r="AM1092" s="66"/>
      <c r="AN1092" s="66"/>
      <c r="AO1092" s="66"/>
      <c r="AP1092" s="66"/>
      <c r="AQ1092" s="66"/>
      <c r="AR1092" s="66"/>
    </row>
    <row r="1093" spans="21:44" x14ac:dyDescent="0.25">
      <c r="U1093" s="66"/>
      <c r="V1093" s="66"/>
      <c r="W1093" s="66"/>
      <c r="X1093" s="66"/>
      <c r="Y1093" s="66"/>
      <c r="Z1093" s="66"/>
      <c r="AA1093" s="66"/>
      <c r="AB1093" s="66"/>
      <c r="AC1093" s="66"/>
      <c r="AD1093" s="66"/>
      <c r="AE1093" s="66"/>
      <c r="AF1093" s="66"/>
      <c r="AG1093" s="66"/>
      <c r="AH1093" s="66"/>
      <c r="AI1093" s="66"/>
      <c r="AJ1093" s="66"/>
      <c r="AK1093" s="66"/>
      <c r="AL1093" s="66"/>
      <c r="AM1093" s="66"/>
      <c r="AN1093" s="66"/>
      <c r="AO1093" s="66"/>
      <c r="AP1093" s="66"/>
      <c r="AQ1093" s="66"/>
      <c r="AR1093" s="66"/>
    </row>
    <row r="1094" spans="21:44" x14ac:dyDescent="0.25">
      <c r="U1094" s="66"/>
      <c r="V1094" s="66"/>
      <c r="W1094" s="66"/>
      <c r="X1094" s="66"/>
      <c r="Y1094" s="66"/>
      <c r="Z1094" s="66"/>
      <c r="AA1094" s="66"/>
      <c r="AB1094" s="66"/>
      <c r="AC1094" s="66"/>
      <c r="AD1094" s="66"/>
      <c r="AE1094" s="66"/>
      <c r="AF1094" s="66"/>
      <c r="AG1094" s="66"/>
      <c r="AH1094" s="66"/>
      <c r="AI1094" s="66"/>
      <c r="AJ1094" s="66"/>
      <c r="AK1094" s="66"/>
      <c r="AL1094" s="66"/>
      <c r="AM1094" s="66"/>
      <c r="AN1094" s="66"/>
      <c r="AO1094" s="66"/>
      <c r="AP1094" s="66"/>
      <c r="AQ1094" s="66"/>
      <c r="AR1094" s="66"/>
    </row>
    <row r="1095" spans="21:44" x14ac:dyDescent="0.25">
      <c r="U1095" s="66"/>
      <c r="V1095" s="66"/>
      <c r="W1095" s="66"/>
      <c r="X1095" s="66"/>
      <c r="Y1095" s="66"/>
      <c r="Z1095" s="66"/>
      <c r="AA1095" s="66"/>
      <c r="AB1095" s="66"/>
      <c r="AC1095" s="66"/>
      <c r="AD1095" s="66"/>
      <c r="AE1095" s="66"/>
      <c r="AF1095" s="66"/>
      <c r="AG1095" s="66"/>
      <c r="AH1095" s="66"/>
      <c r="AI1095" s="66"/>
      <c r="AJ1095" s="66"/>
      <c r="AK1095" s="66"/>
      <c r="AL1095" s="66"/>
      <c r="AM1095" s="66"/>
      <c r="AN1095" s="66"/>
      <c r="AO1095" s="66"/>
      <c r="AP1095" s="66"/>
      <c r="AQ1095" s="66"/>
      <c r="AR1095" s="66"/>
    </row>
    <row r="1096" spans="21:44" x14ac:dyDescent="0.25">
      <c r="U1096" s="66"/>
      <c r="V1096" s="66"/>
      <c r="W1096" s="66"/>
      <c r="X1096" s="66"/>
      <c r="Y1096" s="66"/>
      <c r="Z1096" s="66"/>
      <c r="AA1096" s="66"/>
      <c r="AB1096" s="66"/>
      <c r="AC1096" s="66"/>
      <c r="AD1096" s="66"/>
      <c r="AE1096" s="66"/>
      <c r="AF1096" s="66"/>
      <c r="AG1096" s="66"/>
      <c r="AH1096" s="66"/>
      <c r="AI1096" s="66"/>
      <c r="AJ1096" s="66"/>
      <c r="AK1096" s="66"/>
      <c r="AL1096" s="66"/>
      <c r="AM1096" s="66"/>
      <c r="AN1096" s="66"/>
      <c r="AO1096" s="66"/>
      <c r="AP1096" s="66"/>
      <c r="AQ1096" s="66"/>
      <c r="AR1096" s="66"/>
    </row>
    <row r="1097" spans="21:44" x14ac:dyDescent="0.25">
      <c r="U1097" s="66"/>
      <c r="V1097" s="66"/>
      <c r="W1097" s="66"/>
      <c r="X1097" s="66"/>
      <c r="Y1097" s="66"/>
      <c r="Z1097" s="66"/>
      <c r="AA1097" s="66"/>
      <c r="AB1097" s="66"/>
      <c r="AC1097" s="66"/>
      <c r="AD1097" s="66"/>
      <c r="AE1097" s="66"/>
      <c r="AF1097" s="66"/>
      <c r="AG1097" s="66"/>
      <c r="AH1097" s="66"/>
      <c r="AI1097" s="66"/>
      <c r="AJ1097" s="66"/>
      <c r="AK1097" s="66"/>
      <c r="AL1097" s="66"/>
      <c r="AM1097" s="66"/>
      <c r="AN1097" s="66"/>
      <c r="AO1097" s="66"/>
      <c r="AP1097" s="66"/>
      <c r="AQ1097" s="66"/>
      <c r="AR1097" s="66"/>
    </row>
    <row r="1098" spans="21:44" x14ac:dyDescent="0.25">
      <c r="U1098" s="66"/>
      <c r="V1098" s="66"/>
      <c r="W1098" s="66"/>
      <c r="X1098" s="66"/>
      <c r="Y1098" s="66"/>
      <c r="Z1098" s="66"/>
      <c r="AA1098" s="66"/>
      <c r="AB1098" s="66"/>
      <c r="AC1098" s="66"/>
      <c r="AD1098" s="66"/>
      <c r="AE1098" s="66"/>
      <c r="AF1098" s="66"/>
      <c r="AG1098" s="66"/>
      <c r="AH1098" s="66"/>
      <c r="AI1098" s="66"/>
      <c r="AJ1098" s="66"/>
      <c r="AK1098" s="66"/>
      <c r="AL1098" s="66"/>
      <c r="AM1098" s="66"/>
      <c r="AN1098" s="66"/>
      <c r="AO1098" s="66"/>
      <c r="AP1098" s="66"/>
      <c r="AQ1098" s="66"/>
      <c r="AR1098" s="66"/>
    </row>
    <row r="1099" spans="21:44" x14ac:dyDescent="0.25">
      <c r="U1099" s="66"/>
      <c r="V1099" s="66"/>
      <c r="W1099" s="66"/>
      <c r="X1099" s="66"/>
      <c r="Y1099" s="66"/>
      <c r="Z1099" s="66"/>
      <c r="AA1099" s="66"/>
      <c r="AB1099" s="66"/>
      <c r="AC1099" s="66"/>
      <c r="AD1099" s="66"/>
      <c r="AE1099" s="66"/>
      <c r="AF1099" s="66"/>
      <c r="AG1099" s="66"/>
      <c r="AH1099" s="66"/>
      <c r="AI1099" s="66"/>
      <c r="AJ1099" s="66"/>
      <c r="AK1099" s="66"/>
      <c r="AL1099" s="66"/>
      <c r="AM1099" s="66"/>
      <c r="AN1099" s="66"/>
      <c r="AO1099" s="66"/>
      <c r="AP1099" s="66"/>
      <c r="AQ1099" s="66"/>
      <c r="AR1099" s="66"/>
    </row>
    <row r="1100" spans="21:44" x14ac:dyDescent="0.25">
      <c r="U1100" s="66"/>
      <c r="V1100" s="66"/>
      <c r="W1100" s="66"/>
      <c r="X1100" s="66"/>
      <c r="Y1100" s="66"/>
      <c r="Z1100" s="66"/>
      <c r="AA1100" s="66"/>
      <c r="AB1100" s="66"/>
      <c r="AC1100" s="66"/>
      <c r="AD1100" s="66"/>
      <c r="AE1100" s="66"/>
      <c r="AF1100" s="66"/>
      <c r="AG1100" s="66"/>
      <c r="AH1100" s="66"/>
      <c r="AI1100" s="66"/>
      <c r="AJ1100" s="66"/>
      <c r="AK1100" s="66"/>
      <c r="AL1100" s="66"/>
      <c r="AM1100" s="66"/>
      <c r="AN1100" s="66"/>
      <c r="AO1100" s="66"/>
      <c r="AP1100" s="66"/>
      <c r="AQ1100" s="66"/>
      <c r="AR1100" s="66"/>
    </row>
    <row r="1101" spans="21:44" x14ac:dyDescent="0.25">
      <c r="U1101" s="66"/>
      <c r="V1101" s="66"/>
      <c r="W1101" s="66"/>
      <c r="X1101" s="66"/>
      <c r="Y1101" s="66"/>
      <c r="Z1101" s="66"/>
      <c r="AA1101" s="66"/>
      <c r="AB1101" s="66"/>
      <c r="AC1101" s="66"/>
      <c r="AD1101" s="66"/>
      <c r="AE1101" s="66"/>
      <c r="AF1101" s="66"/>
      <c r="AG1101" s="66"/>
      <c r="AH1101" s="66"/>
      <c r="AI1101" s="66"/>
      <c r="AJ1101" s="66"/>
      <c r="AK1101" s="66"/>
      <c r="AL1101" s="66"/>
      <c r="AM1101" s="66"/>
      <c r="AN1101" s="66"/>
      <c r="AO1101" s="66"/>
      <c r="AP1101" s="66"/>
      <c r="AQ1101" s="66"/>
      <c r="AR1101" s="66"/>
    </row>
    <row r="1102" spans="21:44" x14ac:dyDescent="0.25">
      <c r="U1102" s="66"/>
      <c r="V1102" s="66"/>
      <c r="W1102" s="66"/>
      <c r="X1102" s="66"/>
      <c r="Y1102" s="66"/>
      <c r="Z1102" s="66"/>
      <c r="AA1102" s="66"/>
      <c r="AB1102" s="66"/>
      <c r="AC1102" s="66"/>
      <c r="AD1102" s="66"/>
      <c r="AE1102" s="66"/>
      <c r="AF1102" s="66"/>
      <c r="AG1102" s="66"/>
      <c r="AH1102" s="66"/>
      <c r="AI1102" s="66"/>
      <c r="AJ1102" s="66"/>
      <c r="AK1102" s="66"/>
      <c r="AL1102" s="66"/>
      <c r="AM1102" s="66"/>
      <c r="AN1102" s="66"/>
      <c r="AO1102" s="66"/>
      <c r="AP1102" s="66"/>
      <c r="AQ1102" s="66"/>
      <c r="AR1102" s="66"/>
    </row>
    <row r="1103" spans="21:44" x14ac:dyDescent="0.25">
      <c r="U1103" s="66"/>
      <c r="V1103" s="66"/>
      <c r="W1103" s="66"/>
      <c r="X1103" s="66"/>
      <c r="Y1103" s="66"/>
      <c r="Z1103" s="66"/>
      <c r="AA1103" s="66"/>
      <c r="AB1103" s="66"/>
      <c r="AC1103" s="66"/>
      <c r="AD1103" s="66"/>
      <c r="AE1103" s="66"/>
      <c r="AF1103" s="66"/>
      <c r="AG1103" s="66"/>
      <c r="AH1103" s="66"/>
      <c r="AI1103" s="66"/>
      <c r="AJ1103" s="66"/>
      <c r="AK1103" s="66"/>
      <c r="AL1103" s="66"/>
      <c r="AM1103" s="66"/>
      <c r="AN1103" s="66"/>
      <c r="AO1103" s="66"/>
      <c r="AP1103" s="66"/>
      <c r="AQ1103" s="66"/>
      <c r="AR1103" s="66"/>
    </row>
    <row r="1104" spans="21:44" x14ac:dyDescent="0.25">
      <c r="U1104" s="66"/>
      <c r="V1104" s="66"/>
      <c r="W1104" s="66"/>
      <c r="X1104" s="66"/>
      <c r="Y1104" s="66"/>
      <c r="Z1104" s="66"/>
      <c r="AA1104" s="66"/>
      <c r="AB1104" s="66"/>
      <c r="AC1104" s="66"/>
      <c r="AD1104" s="66"/>
      <c r="AE1104" s="66"/>
      <c r="AF1104" s="66"/>
      <c r="AG1104" s="66"/>
      <c r="AH1104" s="66"/>
      <c r="AI1104" s="66"/>
      <c r="AJ1104" s="66"/>
      <c r="AK1104" s="66"/>
      <c r="AL1104" s="66"/>
      <c r="AM1104" s="66"/>
      <c r="AN1104" s="66"/>
      <c r="AO1104" s="66"/>
      <c r="AP1104" s="66"/>
      <c r="AQ1104" s="66"/>
      <c r="AR1104" s="66"/>
    </row>
    <row r="1105" spans="21:44" x14ac:dyDescent="0.25">
      <c r="U1105" s="66"/>
      <c r="V1105" s="66"/>
      <c r="W1105" s="66"/>
      <c r="X1105" s="66"/>
      <c r="Y1105" s="66"/>
      <c r="Z1105" s="66"/>
      <c r="AA1105" s="66"/>
      <c r="AB1105" s="66"/>
      <c r="AC1105" s="66"/>
      <c r="AD1105" s="66"/>
      <c r="AE1105" s="66"/>
      <c r="AF1105" s="66"/>
      <c r="AG1105" s="66"/>
      <c r="AH1105" s="66"/>
      <c r="AI1105" s="66"/>
      <c r="AJ1105" s="66"/>
      <c r="AK1105" s="66"/>
      <c r="AL1105" s="66"/>
      <c r="AM1105" s="66"/>
      <c r="AN1105" s="66"/>
      <c r="AO1105" s="66"/>
      <c r="AP1105" s="66"/>
      <c r="AQ1105" s="66"/>
      <c r="AR1105" s="66"/>
    </row>
    <row r="1106" spans="21:44" x14ac:dyDescent="0.25">
      <c r="U1106" s="66"/>
      <c r="V1106" s="66"/>
      <c r="W1106" s="66"/>
      <c r="X1106" s="66"/>
      <c r="Y1106" s="66"/>
      <c r="Z1106" s="66"/>
      <c r="AA1106" s="66"/>
      <c r="AB1106" s="66"/>
      <c r="AC1106" s="66"/>
      <c r="AD1106" s="66"/>
      <c r="AE1106" s="66"/>
      <c r="AF1106" s="66"/>
      <c r="AG1106" s="66"/>
      <c r="AH1106" s="66"/>
      <c r="AI1106" s="66"/>
      <c r="AJ1106" s="66"/>
      <c r="AK1106" s="66"/>
      <c r="AL1106" s="66"/>
      <c r="AM1106" s="66"/>
      <c r="AN1106" s="66"/>
      <c r="AO1106" s="66"/>
      <c r="AP1106" s="66"/>
      <c r="AQ1106" s="66"/>
      <c r="AR1106" s="66"/>
    </row>
    <row r="1107" spans="21:44" x14ac:dyDescent="0.25">
      <c r="U1107" s="66"/>
      <c r="V1107" s="66"/>
      <c r="W1107" s="66"/>
      <c r="X1107" s="66"/>
      <c r="Y1107" s="66"/>
      <c r="Z1107" s="66"/>
      <c r="AA1107" s="66"/>
      <c r="AB1107" s="66"/>
      <c r="AC1107" s="66"/>
      <c r="AD1107" s="66"/>
      <c r="AE1107" s="66"/>
      <c r="AF1107" s="66"/>
      <c r="AG1107" s="66"/>
      <c r="AH1107" s="66"/>
      <c r="AI1107" s="66"/>
      <c r="AJ1107" s="66"/>
      <c r="AK1107" s="66"/>
      <c r="AL1107" s="66"/>
      <c r="AM1107" s="66"/>
      <c r="AN1107" s="66"/>
      <c r="AO1107" s="66"/>
      <c r="AP1107" s="66"/>
      <c r="AQ1107" s="66"/>
      <c r="AR1107" s="66"/>
    </row>
    <row r="1108" spans="21:44" x14ac:dyDescent="0.25">
      <c r="U1108" s="66"/>
      <c r="V1108" s="66"/>
      <c r="W1108" s="66"/>
      <c r="X1108" s="66"/>
      <c r="Y1108" s="66"/>
      <c r="Z1108" s="66"/>
      <c r="AA1108" s="66"/>
      <c r="AB1108" s="66"/>
      <c r="AC1108" s="66"/>
      <c r="AD1108" s="66"/>
      <c r="AE1108" s="66"/>
      <c r="AF1108" s="66"/>
      <c r="AG1108" s="66"/>
      <c r="AH1108" s="66"/>
      <c r="AI1108" s="66"/>
      <c r="AJ1108" s="66"/>
      <c r="AK1108" s="66"/>
      <c r="AL1108" s="66"/>
      <c r="AM1108" s="66"/>
      <c r="AN1108" s="66"/>
      <c r="AO1108" s="66"/>
      <c r="AP1108" s="66"/>
      <c r="AQ1108" s="66"/>
      <c r="AR1108" s="66"/>
    </row>
    <row r="1109" spans="21:44" x14ac:dyDescent="0.25">
      <c r="U1109" s="66"/>
      <c r="V1109" s="66"/>
      <c r="W1109" s="66"/>
      <c r="X1109" s="66"/>
      <c r="Y1109" s="66"/>
      <c r="Z1109" s="66"/>
      <c r="AA1109" s="66"/>
      <c r="AB1109" s="66"/>
      <c r="AC1109" s="66"/>
      <c r="AD1109" s="66"/>
      <c r="AE1109" s="66"/>
      <c r="AF1109" s="66"/>
      <c r="AG1109" s="66"/>
      <c r="AH1109" s="66"/>
      <c r="AI1109" s="66"/>
      <c r="AJ1109" s="66"/>
      <c r="AK1109" s="66"/>
      <c r="AL1109" s="66"/>
      <c r="AM1109" s="66"/>
      <c r="AN1109" s="66"/>
      <c r="AO1109" s="66"/>
      <c r="AP1109" s="66"/>
      <c r="AQ1109" s="66"/>
      <c r="AR1109" s="66"/>
    </row>
    <row r="1110" spans="21:44" x14ac:dyDescent="0.25">
      <c r="U1110" s="66"/>
      <c r="V1110" s="66"/>
      <c r="W1110" s="66"/>
      <c r="X1110" s="66"/>
      <c r="Y1110" s="66"/>
      <c r="Z1110" s="66"/>
      <c r="AA1110" s="66"/>
      <c r="AB1110" s="66"/>
      <c r="AC1110" s="66"/>
      <c r="AD1110" s="66"/>
      <c r="AE1110" s="66"/>
      <c r="AF1110" s="66"/>
      <c r="AG1110" s="66"/>
      <c r="AH1110" s="66"/>
      <c r="AI1110" s="66"/>
      <c r="AJ1110" s="66"/>
      <c r="AK1110" s="66"/>
      <c r="AL1110" s="66"/>
      <c r="AM1110" s="66"/>
      <c r="AN1110" s="66"/>
      <c r="AO1110" s="66"/>
      <c r="AP1110" s="66"/>
      <c r="AQ1110" s="66"/>
      <c r="AR1110" s="66"/>
    </row>
    <row r="1111" spans="21:44" x14ac:dyDescent="0.25">
      <c r="U1111" s="66"/>
      <c r="V1111" s="66"/>
      <c r="W1111" s="66"/>
      <c r="X1111" s="66"/>
      <c r="Y1111" s="66"/>
      <c r="Z1111" s="66"/>
      <c r="AA1111" s="66"/>
      <c r="AB1111" s="66"/>
      <c r="AC1111" s="66"/>
      <c r="AD1111" s="66"/>
      <c r="AE1111" s="66"/>
      <c r="AF1111" s="66"/>
      <c r="AG1111" s="66"/>
      <c r="AH1111" s="66"/>
      <c r="AI1111" s="66"/>
      <c r="AJ1111" s="66"/>
      <c r="AK1111" s="66"/>
      <c r="AL1111" s="66"/>
      <c r="AM1111" s="66"/>
      <c r="AN1111" s="66"/>
      <c r="AO1111" s="66"/>
      <c r="AP1111" s="66"/>
      <c r="AQ1111" s="66"/>
      <c r="AR1111" s="66"/>
    </row>
    <row r="1112" spans="21:44" x14ac:dyDescent="0.25">
      <c r="U1112" s="66"/>
      <c r="V1112" s="66"/>
      <c r="W1112" s="66"/>
      <c r="X1112" s="66"/>
      <c r="Y1112" s="66"/>
      <c r="Z1112" s="66"/>
      <c r="AA1112" s="66"/>
      <c r="AB1112" s="66"/>
      <c r="AC1112" s="66"/>
      <c r="AD1112" s="66"/>
      <c r="AE1112" s="66"/>
      <c r="AF1112" s="66"/>
      <c r="AG1112" s="66"/>
      <c r="AH1112" s="66"/>
      <c r="AI1112" s="66"/>
      <c r="AJ1112" s="66"/>
      <c r="AK1112" s="66"/>
      <c r="AL1112" s="66"/>
      <c r="AM1112" s="66"/>
      <c r="AN1112" s="66"/>
      <c r="AO1112" s="66"/>
      <c r="AP1112" s="66"/>
      <c r="AQ1112" s="66"/>
      <c r="AR1112" s="66"/>
    </row>
    <row r="1113" spans="21:44" x14ac:dyDescent="0.25">
      <c r="U1113" s="66"/>
      <c r="V1113" s="66"/>
      <c r="W1113" s="66"/>
      <c r="X1113" s="66"/>
      <c r="Y1113" s="66"/>
      <c r="Z1113" s="66"/>
      <c r="AA1113" s="66"/>
      <c r="AB1113" s="66"/>
      <c r="AC1113" s="66"/>
      <c r="AD1113" s="66"/>
      <c r="AE1113" s="66"/>
      <c r="AF1113" s="66"/>
      <c r="AG1113" s="66"/>
      <c r="AH1113" s="66"/>
      <c r="AI1113" s="66"/>
      <c r="AJ1113" s="66"/>
      <c r="AK1113" s="66"/>
      <c r="AL1113" s="66"/>
      <c r="AM1113" s="66"/>
      <c r="AN1113" s="66"/>
      <c r="AO1113" s="66"/>
      <c r="AP1113" s="66"/>
      <c r="AQ1113" s="66"/>
      <c r="AR1113" s="66"/>
    </row>
    <row r="1114" spans="21:44" x14ac:dyDescent="0.25">
      <c r="U1114" s="66"/>
      <c r="V1114" s="66"/>
      <c r="W1114" s="66"/>
      <c r="X1114" s="66"/>
      <c r="Y1114" s="66"/>
      <c r="Z1114" s="66"/>
      <c r="AA1114" s="66"/>
      <c r="AB1114" s="66"/>
      <c r="AC1114" s="66"/>
      <c r="AD1114" s="66"/>
      <c r="AE1114" s="66"/>
      <c r="AF1114" s="66"/>
      <c r="AG1114" s="66"/>
      <c r="AH1114" s="66"/>
      <c r="AI1114" s="66"/>
      <c r="AJ1114" s="66"/>
      <c r="AK1114" s="66"/>
      <c r="AL1114" s="66"/>
      <c r="AM1114" s="66"/>
      <c r="AN1114" s="66"/>
      <c r="AO1114" s="66"/>
      <c r="AP1114" s="66"/>
      <c r="AQ1114" s="66"/>
      <c r="AR1114" s="66"/>
    </row>
  </sheetData>
  <mergeCells count="8">
    <mergeCell ref="E1:U5"/>
    <mergeCell ref="B1:D8"/>
    <mergeCell ref="W25:AA25"/>
    <mergeCell ref="W26:AA26"/>
    <mergeCell ref="W27:AA27"/>
    <mergeCell ref="B10:J10"/>
    <mergeCell ref="L10:R10"/>
    <mergeCell ref="E22:F22"/>
  </mergeCells>
  <conditionalFormatting sqref="E13:H13">
    <cfRule type="cellIs" dxfId="34" priority="40" operator="greaterThan">
      <formula>0.85</formula>
    </cfRule>
    <cfRule type="cellIs" dxfId="33" priority="41" operator="between">
      <formula>0.75</formula>
      <formula>0.85</formula>
    </cfRule>
    <cfRule type="cellIs" dxfId="32" priority="42" operator="lessThan">
      <formula>0.75</formula>
    </cfRule>
  </conditionalFormatting>
  <conditionalFormatting sqref="E14:H14">
    <cfRule type="cellIs" dxfId="31" priority="37" operator="lessThan">
      <formula>0.1</formula>
    </cfRule>
    <cfRule type="cellIs" dxfId="30" priority="38" operator="between">
      <formula>0.1</formula>
      <formula>0.2</formula>
    </cfRule>
    <cfRule type="cellIs" dxfId="29" priority="39" operator="greaterThan">
      <formula>0.2</formula>
    </cfRule>
  </conditionalFormatting>
  <conditionalFormatting sqref="E15:H15">
    <cfRule type="cellIs" dxfId="28" priority="34" operator="lessThan">
      <formula>0.1</formula>
    </cfRule>
    <cfRule type="cellIs" dxfId="27" priority="35" operator="between">
      <formula>0.1</formula>
      <formula>0.2</formula>
    </cfRule>
    <cfRule type="cellIs" dxfId="26" priority="36" operator="greaterThan">
      <formula>0.2</formula>
    </cfRule>
  </conditionalFormatting>
  <conditionalFormatting sqref="E16:H16">
    <cfRule type="cellIs" dxfId="25" priority="31" operator="greaterThan">
      <formula>0.9</formula>
    </cfRule>
    <cfRule type="cellIs" dxfId="24" priority="32" operator="between">
      <formula>0.8</formula>
      <formula>0.9</formula>
    </cfRule>
    <cfRule type="cellIs" dxfId="23" priority="33" operator="lessThan">
      <formula>0.8</formula>
    </cfRule>
  </conditionalFormatting>
  <conditionalFormatting sqref="E17:H17">
    <cfRule type="cellIs" dxfId="22" priority="28" operator="lessThan">
      <formula>20</formula>
    </cfRule>
    <cfRule type="cellIs" dxfId="21" priority="29" operator="between">
      <formula>20</formula>
      <formula>25</formula>
    </cfRule>
    <cfRule type="cellIs" dxfId="20" priority="30" operator="greaterThan">
      <formula>25</formula>
    </cfRule>
  </conditionalFormatting>
  <conditionalFormatting sqref="E13:H18">
    <cfRule type="cellIs" dxfId="19" priority="24" operator="equal">
      <formula>"-"</formula>
    </cfRule>
  </conditionalFormatting>
  <conditionalFormatting sqref="D13">
    <cfRule type="expression" dxfId="18" priority="20">
      <formula>$E$13=$F$13</formula>
    </cfRule>
    <cfRule type="expression" dxfId="17" priority="21">
      <formula>$E$13&lt;$F$13</formula>
    </cfRule>
    <cfRule type="expression" dxfId="16" priority="23">
      <formula>$E$13&gt;$F$13</formula>
    </cfRule>
  </conditionalFormatting>
  <conditionalFormatting sqref="D14">
    <cfRule type="expression" dxfId="15" priority="17">
      <formula>$E$14=$F$14</formula>
    </cfRule>
    <cfRule type="expression" dxfId="14" priority="18">
      <formula>$E$14&gt;$F$14</formula>
    </cfRule>
    <cfRule type="expression" dxfId="13" priority="19">
      <formula>$E$14&lt;$F$14</formula>
    </cfRule>
  </conditionalFormatting>
  <conditionalFormatting sqref="D15">
    <cfRule type="expression" dxfId="12" priority="14">
      <formula>$E$15=$F$15</formula>
    </cfRule>
    <cfRule type="expression" dxfId="11" priority="15">
      <formula>$E$15&gt;$F$15</formula>
    </cfRule>
    <cfRule type="expression" dxfId="10" priority="16">
      <formula>$E$15&lt;$F$15</formula>
    </cfRule>
  </conditionalFormatting>
  <conditionalFormatting sqref="D16">
    <cfRule type="expression" dxfId="9" priority="11">
      <formula>$E$16=$F$16</formula>
    </cfRule>
    <cfRule type="expression" dxfId="8" priority="12">
      <formula>$E$16&lt;$F$16</formula>
    </cfRule>
    <cfRule type="expression" dxfId="7" priority="13">
      <formula>$E$16&gt;$F$16</formula>
    </cfRule>
  </conditionalFormatting>
  <conditionalFormatting sqref="D17">
    <cfRule type="expression" dxfId="6" priority="8">
      <formula>$E$17=$F$17</formula>
    </cfRule>
    <cfRule type="expression" dxfId="5" priority="9">
      <formula>$E$17&lt;$F$17</formula>
    </cfRule>
    <cfRule type="expression" dxfId="4" priority="10">
      <formula>$E$17&gt;$F$17</formula>
    </cfRule>
  </conditionalFormatting>
  <conditionalFormatting sqref="D18">
    <cfRule type="expression" dxfId="3" priority="2">
      <formula>$E$13=$F$13</formula>
    </cfRule>
    <cfRule type="expression" dxfId="2" priority="3">
      <formula>$E$18&lt;$F$18</formula>
    </cfRule>
    <cfRule type="expression" dxfId="1" priority="4">
      <formula>$E$13&gt;$F$13</formula>
    </cfRule>
  </conditionalFormatting>
  <conditionalFormatting sqref="Y13:Y19">
    <cfRule type="top10" dxfId="0" priority="1" percent="1" rank="50"/>
  </conditionalFormatting>
  <pageMargins left="0.7" right="0.7" top="0.75" bottom="0.75" header="0.3" footer="0.3"/>
  <pageSetup paperSize="9" orientation="portrait" horizontalDpi="4294967293" verticalDpi="0" r:id="rId1"/>
  <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0000000}">
          <x14:formula1>
            <xm:f>'D:\data analytics\[Settings Tab.xlsx]setting'!#REF!</xm:f>
          </x14:formula1>
          <xm:sqref>F8</xm:sqref>
        </x14:dataValidation>
        <x14:dataValidation type="list" allowBlank="1" showInputMessage="1" showErrorMessage="1" xr:uid="{00000000-0002-0000-0500-000001000000}">
          <x14:formula1>
            <xm:f>'D:\data analytics\[Settings Tab.xlsx]setting'!#REF!</xm:f>
          </x14:formula1>
          <xm:sqref>I8</xm:sqref>
        </x14:dataValidation>
        <x14:dataValidation type="list" allowBlank="1" showInputMessage="1" showErrorMessage="1" xr:uid="{00000000-0002-0000-0500-000002000000}">
          <x14:formula1>
            <xm:f>'D:\data analytics\[Settings Tab.xlsx]setting'!#REF!</xm:f>
          </x14:formula1>
          <xm:sqref>K8:L8</xm:sqref>
        </x14:dataValidation>
      </x14:dataValidations>
    </ext>
    <ext xmlns:x14="http://schemas.microsoft.com/office/spreadsheetml/2009/9/main" uri="{05C60535-1F16-4fd2-B633-F4F36F0B64E0}">
      <x14:sparklineGroups xmlns:xm="http://schemas.microsoft.com/office/excel/2006/main">
        <x14:sparklineGroup displayEmptyCellsAs="gap" xr2:uid="{00000000-0003-0000-0500-000008000000}">
          <x14:colorSeries rgb="FF376092"/>
          <x14:colorNegative rgb="FFD00000"/>
          <x14:colorAxis rgb="FF000000"/>
          <x14:colorMarkers rgb="FFD00000"/>
          <x14:colorFirst rgb="FFD00000"/>
          <x14:colorLast rgb="FFD00000"/>
          <x14:colorHigh rgb="FFD00000"/>
          <x14:colorLow rgb="FFD00000"/>
          <x14:sparklines>
            <x14:sparkline>
              <xm:f>[1]setting!Q4:Q33</xm:f>
              <xm:sqref>J14</xm:sqref>
            </x14:sparkline>
            <x14:sparkline>
              <xm:f>[1]setting!S4:S33</xm:f>
              <xm:sqref>J15</xm:sqref>
            </x14:sparkline>
            <x14:sparkline>
              <xm:f>[1]setting!X4:X33</xm:f>
              <xm:sqref>J16</xm:sqref>
            </x14:sparkline>
            <x14:sparkline>
              <xm:f>[1]setting!Z4:Z33</xm:f>
              <xm:sqref>J17</xm:sqref>
            </x14:sparkline>
            <x14:sparkline>
              <xm:f>[1]setting!AB4:AB33</xm:f>
              <xm:sqref>J18</xm:sqref>
            </x14:sparkline>
          </x14:sparklines>
        </x14:sparklineGroup>
        <x14:sparklineGroup displayEmptyCellsAs="gap" xr2:uid="{00000000-0003-0000-0500-000007000000}">
          <x14:colorSeries rgb="FF376092"/>
          <x14:colorNegative rgb="FFD00000"/>
          <x14:colorAxis rgb="FF000000"/>
          <x14:colorMarkers rgb="FFD00000"/>
          <x14:colorFirst rgb="FFD00000"/>
          <x14:colorLast rgb="FFD00000"/>
          <x14:colorHigh rgb="FFD00000"/>
          <x14:colorLow rgb="FFD00000"/>
          <x14:sparklines>
            <x14:sparkline>
              <xm:f>[1]setting!O4:O33</xm:f>
              <xm:sqref>J13</xm:sqref>
            </x14:sparkline>
          </x14:sparklines>
        </x14:sparklineGroup>
        <x14:sparklineGroup type="column" displayEmptyCellsAs="gap" high="1" xr2:uid="{00000000-0003-0000-0500-000006000000}">
          <x14:colorSeries rgb="FF376092"/>
          <x14:colorNegative rgb="FFD00000"/>
          <x14:colorAxis rgb="FF000000"/>
          <x14:colorMarkers rgb="FFD00000"/>
          <x14:colorFirst rgb="FFD00000"/>
          <x14:colorLast rgb="FFD00000"/>
          <x14:colorHigh rgb="FFFF0000"/>
          <x14:colorLow rgb="FFD00000"/>
          <x14:sparklines>
            <x14:sparkline>
              <xm:f>[1]setting!AD4:AD33</xm:f>
              <xm:sqref>Z13</xm:sqref>
            </x14:sparkline>
          </x14:sparklines>
        </x14:sparklineGroup>
        <x14:sparklineGroup type="column" displayEmptyCellsAs="gap" high="1" xr2:uid="{00000000-0003-0000-0500-000005000000}">
          <x14:colorSeries rgb="FF376092"/>
          <x14:colorNegative rgb="FFD00000"/>
          <x14:colorAxis rgb="FF000000"/>
          <x14:colorMarkers rgb="FFD00000"/>
          <x14:colorFirst rgb="FFD00000"/>
          <x14:colorLast rgb="FFD00000"/>
          <x14:colorHigh rgb="FFFF0000"/>
          <x14:colorLow rgb="FFD00000"/>
          <x14:sparklines>
            <x14:sparkline>
              <xm:f>[1]setting!AE4:AE33</xm:f>
              <xm:sqref>Z14</xm:sqref>
            </x14:sparkline>
          </x14:sparklines>
        </x14:sparklineGroup>
        <x14:sparklineGroup type="column" displayEmptyCellsAs="gap" high="1" xr2:uid="{00000000-0003-0000-0500-000004000000}">
          <x14:colorSeries rgb="FF376092"/>
          <x14:colorNegative rgb="FFD00000"/>
          <x14:colorAxis rgb="FF000000"/>
          <x14:colorMarkers rgb="FFD00000"/>
          <x14:colorFirst rgb="FFD00000"/>
          <x14:colorLast rgb="FFD00000"/>
          <x14:colorHigh rgb="FFFF0000"/>
          <x14:colorLow rgb="FFD00000"/>
          <x14:sparklines>
            <x14:sparkline>
              <xm:f>[1]setting!AF4:AF33</xm:f>
              <xm:sqref>Z15</xm:sqref>
            </x14:sparkline>
          </x14:sparklines>
        </x14:sparklineGroup>
        <x14:sparklineGroup type="column" displayEmptyCellsAs="gap" high="1" xr2:uid="{00000000-0003-0000-0500-000003000000}">
          <x14:colorSeries rgb="FF376092"/>
          <x14:colorNegative rgb="FFD00000"/>
          <x14:colorAxis rgb="FF000000"/>
          <x14:colorMarkers rgb="FFD00000"/>
          <x14:colorFirst rgb="FFD00000"/>
          <x14:colorLast rgb="FFD00000"/>
          <x14:colorHigh rgb="FFFF0000"/>
          <x14:colorLow rgb="FFD00000"/>
          <x14:sparklines>
            <x14:sparkline>
              <xm:f>[1]setting!AG4:AG33</xm:f>
              <xm:sqref>Z16</xm:sqref>
            </x14:sparkline>
          </x14:sparklines>
        </x14:sparklineGroup>
        <x14:sparklineGroup type="column" displayEmptyCellsAs="gap" high="1" xr2:uid="{00000000-0003-0000-0500-000002000000}">
          <x14:colorSeries rgb="FF376092"/>
          <x14:colorNegative rgb="FFD00000"/>
          <x14:colorAxis rgb="FF000000"/>
          <x14:colorMarkers rgb="FFD00000"/>
          <x14:colorFirst rgb="FFD00000"/>
          <x14:colorLast rgb="FFD00000"/>
          <x14:colorHigh rgb="FFFF0000"/>
          <x14:colorLow rgb="FFD00000"/>
          <x14:sparklines>
            <x14:sparkline>
              <xm:f>[1]setting!AH4:AH33</xm:f>
              <xm:sqref>Z17</xm:sqref>
            </x14:sparkline>
          </x14:sparklines>
        </x14:sparklineGroup>
        <x14:sparklineGroup type="column" displayEmptyCellsAs="gap" high="1" xr2:uid="{00000000-0003-0000-0500-000001000000}">
          <x14:colorSeries rgb="FF376092"/>
          <x14:colorNegative rgb="FFD00000"/>
          <x14:colorAxis rgb="FF000000"/>
          <x14:colorMarkers rgb="FFD00000"/>
          <x14:colorFirst rgb="FFD00000"/>
          <x14:colorLast rgb="FFD00000"/>
          <x14:colorHigh rgb="FFFF0000"/>
          <x14:colorLow rgb="FFD00000"/>
          <x14:sparklines>
            <x14:sparkline>
              <xm:f>[1]setting!AI4:AI33</xm:f>
              <xm:sqref>Z18</xm:sqref>
            </x14:sparkline>
          </x14:sparklines>
        </x14:sparklineGroup>
        <x14:sparklineGroup type="column" displayEmptyCellsAs="gap" high="1" xr2:uid="{00000000-0003-0000-0500-000000000000}">
          <x14:colorSeries rgb="FF376092"/>
          <x14:colorNegative rgb="FFD00000"/>
          <x14:colorAxis rgb="FF000000"/>
          <x14:colorMarkers rgb="FFD00000"/>
          <x14:colorFirst rgb="FFD00000"/>
          <x14:colorLast rgb="FFD00000"/>
          <x14:colorHigh rgb="FFFF0000"/>
          <x14:colorLow rgb="FFD00000"/>
          <x14:sparklines>
            <x14:sparkline>
              <xm:f>[1]setting!AJ4:AJ33</xm:f>
              <xm:sqref>Z19</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FBD12-1CFC-43E7-A2D4-3EECC9F92702}">
  <dimension ref="A1:AN36"/>
  <sheetViews>
    <sheetView zoomScale="96" zoomScaleNormal="96" workbookViewId="0">
      <selection activeCell="AA4" sqref="AA4"/>
    </sheetView>
  </sheetViews>
  <sheetFormatPr defaultRowHeight="15" x14ac:dyDescent="0.25"/>
  <cols>
    <col min="1" max="1" width="13" customWidth="1"/>
    <col min="2" max="2" width="18.42578125" customWidth="1"/>
    <col min="8" max="8" width="27" customWidth="1"/>
    <col min="10" max="11" width="24" customWidth="1"/>
    <col min="12" max="12" width="18.5703125" customWidth="1"/>
    <col min="13" max="13" width="10.42578125" bestFit="1" customWidth="1"/>
    <col min="14" max="23" width="21.140625" customWidth="1"/>
    <col min="24" max="25" width="14.5703125" customWidth="1"/>
    <col min="30" max="36" width="11.85546875" style="46" customWidth="1"/>
  </cols>
  <sheetData>
    <row r="1" spans="1:40" ht="16.5" customHeight="1" x14ac:dyDescent="0.25">
      <c r="A1" s="58" t="s">
        <v>7395</v>
      </c>
      <c r="B1" s="58" t="s">
        <v>7396</v>
      </c>
      <c r="D1" s="58" t="s">
        <v>7414</v>
      </c>
      <c r="F1" s="58" t="s">
        <v>7416</v>
      </c>
      <c r="H1" s="58" t="s">
        <v>7419</v>
      </c>
      <c r="J1" s="46" t="s">
        <v>7445</v>
      </c>
      <c r="K1" s="46" t="s">
        <v>7462</v>
      </c>
      <c r="L1" t="s">
        <v>7460</v>
      </c>
      <c r="M1" t="s">
        <v>7451</v>
      </c>
    </row>
    <row r="2" spans="1:40" ht="14.25" customHeight="1" x14ac:dyDescent="0.25">
      <c r="A2" t="s">
        <v>7420</v>
      </c>
      <c r="B2" t="s">
        <v>7420</v>
      </c>
      <c r="D2">
        <v>20</v>
      </c>
      <c r="F2" t="s">
        <v>7417</v>
      </c>
      <c r="H2" t="s">
        <v>7420</v>
      </c>
      <c r="J2" s="63" t="s">
        <v>7448</v>
      </c>
      <c r="K2" s="85">
        <v>0.9</v>
      </c>
      <c r="L2" s="84">
        <v>0.85</v>
      </c>
      <c r="M2" s="80">
        <f>MIN(tbl_raw_data[Updated_date])</f>
        <v>45136</v>
      </c>
      <c r="N2" s="81">
        <f>MAX(tbl_raw_data[Updated_date])</f>
        <v>45168</v>
      </c>
    </row>
    <row r="3" spans="1:40" ht="27.75" customHeight="1" x14ac:dyDescent="0.25">
      <c r="A3" t="s">
        <v>42</v>
      </c>
      <c r="B3" t="s">
        <v>7398</v>
      </c>
      <c r="F3" t="s">
        <v>7418</v>
      </c>
      <c r="H3" t="s">
        <v>7421</v>
      </c>
      <c r="J3" s="63" t="s">
        <v>7447</v>
      </c>
      <c r="K3" s="63"/>
      <c r="M3" s="129" t="s">
        <v>7452</v>
      </c>
      <c r="N3" s="129" t="s">
        <v>7461</v>
      </c>
      <c r="O3" s="130" t="s">
        <v>7453</v>
      </c>
      <c r="P3" s="130" t="s">
        <v>7453</v>
      </c>
      <c r="Q3" s="131" t="s">
        <v>7454</v>
      </c>
      <c r="R3" s="131" t="s">
        <v>7454</v>
      </c>
      <c r="S3" s="130" t="s">
        <v>7455</v>
      </c>
      <c r="T3" s="130" t="s">
        <v>7455</v>
      </c>
      <c r="U3" s="130" t="s">
        <v>7483</v>
      </c>
      <c r="V3" s="130" t="s">
        <v>7482</v>
      </c>
      <c r="W3" s="130" t="s">
        <v>7482</v>
      </c>
      <c r="X3" s="130" t="s">
        <v>7456</v>
      </c>
      <c r="Y3" s="130" t="s">
        <v>7456</v>
      </c>
      <c r="Z3" s="130" t="s">
        <v>7457</v>
      </c>
      <c r="AA3" s="130" t="s">
        <v>7457</v>
      </c>
      <c r="AB3" s="130" t="s">
        <v>7458</v>
      </c>
      <c r="AC3" s="130" t="s">
        <v>7458</v>
      </c>
      <c r="AD3" s="126" t="s">
        <v>7468</v>
      </c>
      <c r="AE3" s="126" t="s">
        <v>7469</v>
      </c>
      <c r="AF3" s="127" t="s">
        <v>7470</v>
      </c>
      <c r="AG3" s="126" t="s">
        <v>7471</v>
      </c>
      <c r="AH3" s="127" t="s">
        <v>7467</v>
      </c>
      <c r="AI3" s="126" t="s">
        <v>7472</v>
      </c>
      <c r="AJ3" s="126" t="s">
        <v>7464</v>
      </c>
    </row>
    <row r="4" spans="1:40" ht="14.25" customHeight="1" x14ac:dyDescent="0.25">
      <c r="A4" t="s">
        <v>55</v>
      </c>
      <c r="B4" t="s">
        <v>7399</v>
      </c>
      <c r="H4" t="s">
        <v>7422</v>
      </c>
      <c r="J4" s="63" t="s">
        <v>7449</v>
      </c>
      <c r="K4" s="63"/>
      <c r="M4" s="83">
        <v>45168</v>
      </c>
      <c r="N4" s="84">
        <f>setting!$L$2</f>
        <v>0.85</v>
      </c>
      <c r="O4" s="45">
        <f>IFERROR(IF(AND(flt_analyst="ALL",flt_queue="ALL"),COUNTIFS(tbl_raw_data[Updated_date],M4,tbl_raw_data[updated outcome],"APPROVE"),
IF(AND(flt_analyst&lt;&gt;"ALL",flt_queue&lt;&gt;"ALL"),COUNTIFS(tbl_raw_data[Updated_date],M4,tbl_raw_data[updated_queue],flt_queue,tbl_raw_data[analyst_name],flt_analyst,tbl_raw_data[updated outcome],"APPROVE"),
IF(flt_analyst="ALL",COUNTIFS(tbl_raw_data[Updated_date],M4,tbl_raw_data[updated_queue],flt_queue,tbl_raw_data[updated outcome],"APPROVE"),
IF(flt_queue="ALL",COUNTIFS(tbl_raw_data[Updated_date],M4,tbl_raw_data[analyst_name],flt_analyst,tbl_raw_data[updated outcome],"APPROVE")))))
/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0.85321100917431192</v>
      </c>
      <c r="P4" s="45">
        <f>AVERAGE(O4:O8)</f>
        <v>0.59854857058391242</v>
      </c>
      <c r="Q4" s="45">
        <f>IFERROR(IF(AND(flt_analyst="ALL",flt_queue="ALL"),COUNTIFS(tbl_raw_data[Updated_date],M4,tbl_raw_data[updated outcome],"DECLINE"),
IF(AND(flt_analyst&lt;&gt;"ALL",flt_queue&lt;&gt;"ALL"),COUNTIFS(tbl_raw_data[Updated_date],M4,tbl_raw_data[updated_queue],flt_queue,tbl_raw_data[analyst_name],flt_analyst,tbl_raw_data[updated outcome],"DECLINE"),
IF(flt_analyst="ALL",COUNTIFS(tbl_raw_data[Updated_date],M4,tbl_raw_data[updated_queue],flt_queue,tbl_raw_data[updated outcome],"DECLINE"),
IF(flt_queue="ALL",COUNTIFS(tbl_raw_data[Updated_date],M4,tbl_raw_data[analyst_name],flt_analyst,tbl_raw_data[updated outcome],"DECLINE")))))
/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1.834862385321101E-2</v>
      </c>
      <c r="R4" s="45">
        <f>AVERAGE(Q4:Q8)</f>
        <v>0.12606421228140879</v>
      </c>
      <c r="S4" s="45">
        <f>IFERROR(IF(AND(flt_analyst="ALL",flt_queue="ALL"),COUNTIFS(tbl_raw_data[Updated_date],M4,tbl_raw_data[updated outcome],"WITHDRAW"),
IF(AND(flt_analyst&lt;&gt;"ALL",flt_queue&lt;&gt;"ALL"),COUNTIFS(tbl_raw_data[Updated_date],M4,tbl_raw_data[updated_queue],flt_queue,tbl_raw_data[analyst_name],flt_analyst,tbl_raw_data[updated outcome],"WITHDRAW"),
IF(flt_analyst="ALL",COUNTIFS(tbl_raw_data[Updated_date],M4,tbl_raw_data[updated_queue],flt_queue,tbl_raw_data[updated outcome],"WITHDRAW"),
IF(flt_queue="ALL",COUNTIFS(tbl_raw_data[Updated_date],M4,tbl_raw_data[analyst_name],flt_analyst,tbl_raw_data[updated outcome],"WITHDRAW")))))
/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0.12844036697247707</v>
      </c>
      <c r="T4" s="45">
        <f>AVERAGE(S4:S8)</f>
        <v>0.27538721713467884</v>
      </c>
      <c r="U4" s="85">
        <v>0.9</v>
      </c>
      <c r="V4" s="45">
        <f>IFERROR(IF(AND(flt_queue="All",flt_analyst="All"),COUNTIFS(tbl_raw_data[sla_met_sla_not_met],"SLA_MET",tbl_raw_data[Updated_date],M4),
IF(AND(flt_queue&lt;&gt;"All",flt_analyst&lt;&gt;"All"),COUNTIFS(tbl_raw_data[updated_queue],flt_queue,tbl_raw_data[analyst_name],flt_analyst,tbl_raw_data[sla_met_sla_not_met],"SLA_MET",tbl_raw_data[Updated_date],M4),
IF(flt_queue="All",COUNTIFS(tbl_raw_data[analyst_name],flt_analyst,tbl_raw_data[sla_met_sla_not_met],"SLA_MET",tbl_raw_data[Updated_date],M4),
IF(flt_analyst="All",COUNTIFS(tbl_raw_data[updated_queue],flt_queue,tbl_raw_data[sla_met_sla_not_met],"SLA_MET",tbl_raw_data[Updated_date],M4)))))
/
IF(AND(flt_queue="All",flt_analyst="All"),COUNTIFS(tbl_raw_data[Updated_date],M4),
IF(AND(flt_queue&lt;&gt;"All",flt_analyst&lt;&gt;"All"),COUNTIFS(tbl_raw_data[updated_queue],flt_queue,tbl_raw_data[analyst_name],flt_analyst,tbl_raw_data[Updated_date],M4),
IF(flt_queue="All",COUNTIFS(tbl_raw_data[analyst_name],flt_analyst,tbl_raw_data[Updated_date],M4),
IF(flt_analyst="All",COUNTIFS(tbl_raw_data[updated_queue],flt_queue,tbl_raw_data[Updated_date],M4))))),"-")</f>
        <v>0.95412844036697253</v>
      </c>
      <c r="W4" s="45">
        <f>AVERAGE(V4:V8)</f>
        <v>0.86869324646626056</v>
      </c>
      <c r="X4" s="45">
        <f>IFERROR(IF(AND(flt_analyst="ALL",flt_queue="ALL"),COUNTIFS(tbl_raw_data[Updated_date],M4,tbl_raw_data[sla_met_sla_not_met],"SLA_MET"),
IF(AND(flt_analyst&lt;&gt;"ALL",flt_queue&lt;&gt;"ALL"),COUNTIFS(tbl_raw_data[Updated_date],M4,tbl_raw_data[updated_queue],flt_queue,tbl_raw_data[analyst_name],flt_analyst,tbl_raw_data[sla_met_sla_not_met],"SLA_MET"),
IF(flt_analyst="ALL",COUNTIFS(tbl_raw_data[Updated_date],M4,tbl_raw_data[updated_queue],flt_queue,tbl_raw_data[sla_met_sla_not_met],"SLA_MET"),
IF(flt_queue="ALL",COUNTIFS(tbl_raw_data[Updated_date],M4,tbl_raw_data[analyst_name],flt_analyst,tbl_raw_data[sla_met_sla_not_met],"SLA_MET")))))/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0.95412844036697253</v>
      </c>
      <c r="Y4" s="45">
        <f>AVERAGE(X4:X8)</f>
        <v>0.86869324646626056</v>
      </c>
      <c r="Z4" s="82">
        <f>IFERROR(IF(AND(flt_analyst="ALL",flt_queue="ALL"),SUMIFS(tbl_raw_data[time_taken_in_mins],tbl_raw_data[Updated_date],M4),
IF(AND(flt_analyst&lt;&gt;"ALL",flt_queue&lt;&gt;"ALL"),SUMIFS(tbl_raw_data[time_taken_in_mins],tbl_raw_data[Updated_date],M4,tbl_raw_data[analyst_name],flt_analyst,tbl_raw_data[updated_queue],flt_queue),
IF(flt_analyst="ALL",SUMIFS(tbl_raw_data[time_taken_in_mins],tbl_raw_data[Updated_date],M4,tbl_raw_data[updated_queue],flt_queue),IF(flt_queue="ALL",SUMIFS(tbl_raw_data[time_taken_in_mins],tbl_raw_data[Updated_date],M4,tbl_raw_data[analyst_name],flt_analyst)))))/
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10.025229357798159</v>
      </c>
      <c r="AA4" s="82">
        <f>AVERAGE(Z4:Z8)</f>
        <v>22.088451313116103</v>
      </c>
      <c r="AB4">
        <f>IF(AND(flt_analyst="ALL",flt_queue="ALL"),COUNTIFS(tbl_raw_data[Updated_date],M4),
IF(AND(flt_analyst&lt;&gt;"ALL",flt_queue&lt;&gt;"ALL"),COUNTIFS(tbl_raw_data[Updated_date],M4,tbl_raw_data[updated_queue],flt_queue,tbl_raw_data[analyst_name],flt_analyst),
IF(flt_analyst="ALL",COUNTIFS(tbl_raw_data[Updated_date],M4,tbl_raw_data[updated_queue],flt_queue),
IF(flt_queue="ALL",COUNTIFS(tbl_raw_data[Updated_date],M4,tbl_raw_data[analyst_name],flt_analyst)))))</f>
        <v>218</v>
      </c>
      <c r="AC4">
        <f>AVERAGE(AB4:AB8)</f>
        <v>175.4</v>
      </c>
      <c r="AD4" s="46">
        <f>IF(AND('KPI dashbo'!$I$8="ALL",'KPI dashbo'!$K$8="ALL"),COUNTIFS(tbl_raw_data[Updated_date],M4,tbl_raw_data[Updated Reason],$AD$3),
IF(AND('KPI dashbo'!$I$8&lt;&gt;"ALL",'KPI dashbo'!$K$8&lt;&gt;"ALL"),COUNTIFS(tbl_raw_data[updated_queue],'KPI dashbo'!$I$8,
tbl_raw_data[analyst_name],'KPI dashbo'!$K$8,tbl_raw_data[Updated_date],M4,tbl_raw_data[Updated Reason],$AD$3),
IF('KPI dashbo'!$I$8="ALL",COUNTIFS(tbl_raw_data[analyst_name],'KPI dashbo'!$K$8,tbl_raw_data[Updated_date],M4,tbl_raw_data[Updated Reason],$AD$3),
IF('KPI dashbo'!$K$8="ALL",COUNTIFS(tbl_raw_data[updated_queue],'KPI dashbo'!$I$8,tbl_raw_data[Updated_date],M4,tbl_raw_data[Updated Reason],$AD$3)))))</f>
        <v>20</v>
      </c>
      <c r="AE4" s="46">
        <f>IF(AND('KPI dashbo'!$I$8="ALL",'KPI dashbo'!$K$8="ALL"),COUNTIFS(tbl_raw_data[Updated_date],M4,tbl_raw_data[Updated Reason],$AE$3),
IF(AND('KPI dashbo'!$I$8&lt;&gt;"ALL",'KPI dashbo'!$K$8&lt;&gt;"ALL"),COUNTIFS(tbl_raw_data[updated_queue],'KPI dashbo'!$I$8,
tbl_raw_data[analyst_name],'KPI dashbo'!$K$8,tbl_raw_data[Updated_date],M4,tbl_raw_data[Updated Reason],$AE$3),
IF('KPI dashbo'!$I$8="ALL",COUNTIFS(tbl_raw_data[analyst_name],'KPI dashbo'!$K$8,tbl_raw_data[Updated_date],M4,tbl_raw_data[Updated Reason],$AE$3),
IF('KPI dashbo'!$K$8="ALL",COUNTIFS(tbl_raw_data[updated_queue],'KPI dashbo'!$I$8,tbl_raw_data[Updated_date],M4,tbl_raw_data[Updated Reason],$AE$3)))))</f>
        <v>115</v>
      </c>
      <c r="AF4" s="46">
        <f>IF(AND('KPI dashbo'!$I$8="ALL",'KPI dashbo'!$K$8="ALL"),COUNTIFS(tbl_raw_data[Updated_date],M4,tbl_raw_data[Updated Reason],$AF$3),
IF(AND('KPI dashbo'!$I$8&lt;&gt;"ALL",'KPI dashbo'!$K$8&lt;&gt;"ALL"),COUNTIFS(tbl_raw_data[updated_queue],'KPI dashbo'!$I$8,
tbl_raw_data[analyst_name],'KPI dashbo'!$K$8,tbl_raw_data[Updated_date],M4,tbl_raw_data[Updated Reason],$AF$3),
IF('KPI dashbo'!$I$8="ALL",COUNTIFS(tbl_raw_data[analyst_name],'KPI dashbo'!$K$8,tbl_raw_data[Updated_date],M4,tbl_raw_data[Updated Reason],$AF$3),
IF('KPI dashbo'!$K$8="ALL",COUNTIFS(tbl_raw_data[updated_queue],'KPI dashbo'!$I$8,tbl_raw_data[Updated_date],M4,tbl_raw_data[Updated Reason],$AF$3)))))</f>
        <v>1</v>
      </c>
      <c r="AG4" s="46">
        <f>IF(AND('KPI dashbo'!$I$8="ALL",'KPI dashbo'!$K$8="ALL"),COUNTIFS(tbl_raw_data[Updated_date],M4,tbl_raw_data[Updated Reason],$AG$3),
IF(AND('KPI dashbo'!$I$8&lt;&gt;"ALL",'KPI dashbo'!$K$8&lt;&gt;"ALL"),COUNTIFS(tbl_raw_data[updated_queue],'KPI dashbo'!$I$8,
tbl_raw_data[analyst_name],'KPI dashbo'!$K$8,tbl_raw_data[Updated_date],M4,tbl_raw_data[Updated Reason],$AG$3),
IF('KPI dashbo'!$I$8="ALL",COUNTIFS(tbl_raw_data[analyst_name],'KPI dashbo'!$K$8,tbl_raw_data[Updated_date],M4,tbl_raw_data[Updated Reason],$AG$3),
IF('KPI dashbo'!$K$8="ALL",COUNTIFS(tbl_raw_data[updated_queue],'KPI dashbo'!$I$8,tbl_raw_data[Updated_date],M4,tbl_raw_data[Updated Reason],$AG$3)))))</f>
        <v>4</v>
      </c>
      <c r="AH4" s="46">
        <f>IF(AND('KPI dashbo'!$I$8="ALL",'KPI dashbo'!$K$8="ALL"),COUNTIFS(tbl_raw_data[Updated_date],M4,tbl_raw_data[Updated Reason],$AH$3),
IF(AND('KPI dashbo'!$I$8&lt;&gt;"ALL",'KPI dashbo'!$K$8&lt;&gt;"ALL"),COUNTIFS(tbl_raw_data[updated_queue],'KPI dashbo'!$I$8,
tbl_raw_data[analyst_name],'KPI dashbo'!$K$8,tbl_raw_data[Updated_date],M4,tbl_raw_data[Updated Reason],$AH$3),
IF('KPI dashbo'!$I$8="ALL",COUNTIFS(tbl_raw_data[analyst_name],'KPI dashbo'!$K$8,tbl_raw_data[Updated_date],M4,tbl_raw_data[Updated Reason],$AH$3),
IF('KPI dashbo'!$K$8="ALL",COUNTIFS(tbl_raw_data[updated_queue],'KPI dashbo'!$I$8,tbl_raw_data[Updated_date],M4,tbl_raw_data[Updated Reason],$AH$3)))))</f>
        <v>77</v>
      </c>
      <c r="AI4" s="46">
        <f>IF(AND('KPI dashbo'!$I$8="ALL",'KPI dashbo'!$K$8="ALL"),COUNTIFS(tbl_raw_data[Updated_date],M4,tbl_raw_data[Updated Reason],$AI$3),
IF(AND('KPI dashbo'!$I$8&lt;&gt;"ALL",'KPI dashbo'!$K$8&lt;&gt;"ALL"),COUNTIFS(tbl_raw_data[updated_queue],'KPI dashbo'!$I$8,
tbl_raw_data[analyst_name],'KPI dashbo'!$K$8,tbl_raw_data[Updated_date],M4,tbl_raw_data[Updated Reason],$AI$3),
IF('KPI dashbo'!$I$8="ALL",COUNTIFS(tbl_raw_data[analyst_name],'KPI dashbo'!$K$8,tbl_raw_data[Updated_date],M4,tbl_raw_data[Updated Reason],$AI$3),
IF('KPI dashbo'!$K$8="ALL",COUNTIFS(tbl_raw_data[updated_queue],'KPI dashbo'!$I$8,tbl_raw_data[Updated_date],M4,tbl_raw_data[Updated Reason],$AI$3)))))</f>
        <v>1</v>
      </c>
      <c r="AJ4" s="46">
        <f>IF(AND('KPI dashbo'!$I$8="ALL",'KPI dashbo'!$K$8="ALL"),COUNTIFS(tbl_raw_data[Updated_date],M4,tbl_raw_data[Updated Reason],$AJ$3),
IF(AND('KPI dashbo'!$I$8&lt;&gt;"ALL",'KPI dashbo'!$K$8&lt;&gt;"ALL"),COUNTIFS(tbl_raw_data[updated_queue],'KPI dashbo'!$I$8,
tbl_raw_data[analyst_name],'KPI dashbo'!$K$8,tbl_raw_data[Updated_date],M4,tbl_raw_data[Updated Reason],$AJ$3),
IF('KPI dashbo'!$I$8="ALL",COUNTIFS(tbl_raw_data[analyst_name],'KPI dashbo'!$K$8,tbl_raw_data[Updated_date],M4,tbl_raw_data[Updated Reason],$AJ$3),
IF('KPI dashbo'!$K$8="ALL",COUNTIFS(tbl_raw_data[updated_queue],'KPI dashbo'!$I$8,tbl_raw_data[Updated_date],M4,tbl_raw_data[Updated Reason],$AJ$3)))))</f>
        <v>0</v>
      </c>
    </row>
    <row r="5" spans="1:40" ht="14.25" customHeight="1" x14ac:dyDescent="0.25">
      <c r="A5" t="s">
        <v>168</v>
      </c>
      <c r="B5" t="s">
        <v>7400</v>
      </c>
      <c r="H5" t="s">
        <v>7423</v>
      </c>
      <c r="M5" s="83">
        <v>45167</v>
      </c>
      <c r="N5" s="84">
        <f>setting!$L$2</f>
        <v>0.85</v>
      </c>
      <c r="O5" s="45">
        <f>IFERROR(IF(AND(flt_analyst="ALL",flt_queue="ALL"),COUNTIFS(tbl_raw_data[Updated_date],M5,tbl_raw_data[updated outcome],"APPROVE"),
IF(AND(flt_analyst&lt;&gt;"ALL",flt_queue&lt;&gt;"ALL"),COUNTIFS(tbl_raw_data[Updated_date],M5,tbl_raw_data[updated_queue],flt_queue,tbl_raw_data[analyst_name],flt_analyst,tbl_raw_data[updated outcome],"APPROVE"),
IF(flt_analyst="ALL",COUNTIFS(tbl_raw_data[Updated_date],M5,tbl_raw_data[updated_queue],flt_queue,tbl_raw_data[updated outcome],"APPROVE"),
IF(flt_queue="ALL",COUNTIFS(tbl_raw_data[Updated_date],M5,tbl_raw_data[analyst_name],flt_analyst,tbl_raw_data[updated outcome],"APPROVE")))))
/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0.73529411764705888</v>
      </c>
      <c r="P5" s="45">
        <f>AVERAGE(O5:O9)</f>
        <v>0.53634010368880902</v>
      </c>
      <c r="Q5" s="45">
        <f>IFERROR(IF(AND(flt_analyst="ALL",flt_queue="ALL"),COUNTIFS(tbl_raw_data[Updated_date],M5,tbl_raw_data[updated outcome],"DECLINE"),
IF(AND(flt_analyst&lt;&gt;"ALL",flt_queue&lt;&gt;"ALL"),COUNTIFS(tbl_raw_data[Updated_date],M5,tbl_raw_data[updated_queue],flt_queue,tbl_raw_data[analyst_name],flt_analyst,tbl_raw_data[updated outcome],"DECLINE"),
IF(flt_analyst="ALL",COUNTIFS(tbl_raw_data[Updated_date],M5,tbl_raw_data[updated_queue],flt_queue,tbl_raw_data[updated outcome],"DECLINE"),
IF(flt_queue="ALL",COUNTIFS(tbl_raw_data[Updated_date],M5,tbl_raw_data[analyst_name],flt_analyst,tbl_raw_data[updated outcome],"DECLINE")))))
/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0.1</v>
      </c>
      <c r="R5" s="45">
        <f>AVERAGE(Q5:Q9)</f>
        <v>0.15612942726980272</v>
      </c>
      <c r="S5" s="45">
        <f>IFERROR(IF(AND(flt_analyst="ALL",flt_queue="ALL"),COUNTIFS(tbl_raw_data[Updated_date],M5,tbl_raw_data[updated outcome],"WITHDRAW"),
IF(AND(flt_analyst&lt;&gt;"ALL",flt_queue&lt;&gt;"ALL"),COUNTIFS(tbl_raw_data[Updated_date],M5,tbl_raw_data[updated_queue],flt_queue,tbl_raw_data[analyst_name],flt_analyst,tbl_raw_data[updated outcome],"WITHDRAW"),
IF(flt_analyst="ALL",COUNTIFS(tbl_raw_data[Updated_date],M5,tbl_raw_data[updated_queue],flt_queue,tbl_raw_data[updated outcome],"WITHDRAW"),
IF(flt_queue="ALL",COUNTIFS(tbl_raw_data[Updated_date],M5,tbl_raw_data[analyst_name],flt_analyst,tbl_raw_data[updated outcome],"WITHDRAW")))))
/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0.16470588235294117</v>
      </c>
      <c r="T5" s="45">
        <f>AVERAGE(S5:S9)</f>
        <v>0.30753046904138825</v>
      </c>
      <c r="U5" s="85">
        <v>0.9</v>
      </c>
      <c r="V5" s="45">
        <f>IFERROR(IF(AND(flt_queue="All",flt_analyst="All"),COUNTIFS(tbl_raw_data[sla_met_sla_not_met],"SLA_MET",tbl_raw_data[Updated_date],M5),
IF(AND(flt_queue&lt;&gt;"All",flt_analyst&lt;&gt;"All"),COUNTIFS(tbl_raw_data[updated_queue],flt_queue,tbl_raw_data[analyst_name],flt_analyst,tbl_raw_data[sla_met_sla_not_met],"SLA_MET",tbl_raw_data[Updated_date],M5),
IF(flt_queue="All",COUNTIFS(tbl_raw_data[analyst_name],flt_analyst,tbl_raw_data[sla_met_sla_not_met],"SLA_MET",tbl_raw_data[Updated_date],M5),
IF(flt_analyst="All",COUNTIFS(tbl_raw_data[updated_queue],flt_queue,tbl_raw_data[sla_met_sla_not_met],"SLA_MET",tbl_raw_data[Updated_date],M5)))))
/
IF(AND(flt_queue="All",flt_analyst="All"),COUNTIFS(tbl_raw_data[Updated_date],M5),
IF(AND(flt_queue&lt;&gt;"All",flt_analyst&lt;&gt;"All"),COUNTIFS(tbl_raw_data[updated_queue],flt_queue,tbl_raw_data[analyst_name],flt_analyst,tbl_raw_data[Updated_date],M5),
IF(flt_queue="All",COUNTIFS(tbl_raw_data[analyst_name],flt_analyst,tbl_raw_data[Updated_date],M5),
IF(flt_analyst="All",COUNTIFS(tbl_raw_data[updated_queue],flt_queue,tbl_raw_data[Updated_date],M5))))),"-")</f>
        <v>0.78823529411764703</v>
      </c>
      <c r="W5" s="45">
        <f>AVERAGE(V5:V9)</f>
        <v>0.84051816080250474</v>
      </c>
      <c r="X5" s="45">
        <f>IFERROR(IF(AND(flt_analyst="ALL",flt_queue="ALL"),COUNTIFS(tbl_raw_data[Updated_date],M5,tbl_raw_data[sla_met_sla_not_met],"SLA_MET"),
IF(AND(flt_analyst&lt;&gt;"ALL",flt_queue&lt;&gt;"ALL"),COUNTIFS(tbl_raw_data[Updated_date],M5,tbl_raw_data[updated_queue],flt_queue,tbl_raw_data[analyst_name],flt_analyst,tbl_raw_data[sla_met_sla_not_met],"SLA_MET"),
IF(flt_analyst="ALL",COUNTIFS(tbl_raw_data[Updated_date],M5,tbl_raw_data[updated_queue],flt_queue,tbl_raw_data[sla_met_sla_not_met],"SLA_MET"),
IF(flt_queue="ALL",COUNTIFS(tbl_raw_data[Updated_date],M5,tbl_raw_data[analyst_name],flt_analyst,tbl_raw_data[sla_met_sla_not_met],"SLA_MET")))))/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0.78823529411764703</v>
      </c>
      <c r="Y5" s="45">
        <f>AVERAGE(X5:X9)</f>
        <v>0.84051816080250474</v>
      </c>
      <c r="Z5" s="82">
        <f>IFERROR(IF(AND(flt_analyst="ALL",flt_queue="ALL"),SUMIFS(tbl_raw_data[time_taken_in_mins],tbl_raw_data[Updated_date],M5),
IF(AND(flt_analyst&lt;&gt;"ALL",flt_queue&lt;&gt;"ALL"),SUMIFS(tbl_raw_data[time_taken_in_mins],tbl_raw_data[Updated_date],M5,tbl_raw_data[analyst_name],flt_analyst,tbl_raw_data[updated_queue],flt_queue),
IF(flt_analyst="ALL",SUMIFS(tbl_raw_data[time_taken_in_mins],tbl_raw_data[Updated_date],M5,tbl_raw_data[updated_queue],flt_queue),IF(flt_queue="ALL",SUMIFS(tbl_raw_data[time_taken_in_mins],tbl_raw_data[Updated_date],M5,tbl_raw_data[analyst_name],flt_analyst)))))/
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14.714117647058821</v>
      </c>
      <c r="AA5" s="82">
        <f>AVERAGE(Z5:Z9)</f>
        <v>23.34137732910667</v>
      </c>
      <c r="AB5">
        <f>IF(AND(flt_analyst="ALL",flt_queue="ALL"),COUNTIFS(tbl_raw_data[Updated_date],M5),
IF(AND(flt_analyst&lt;&gt;"ALL",flt_queue&lt;&gt;"ALL"),COUNTIFS(tbl_raw_data[Updated_date],M5,tbl_raw_data[updated_queue],flt_queue,tbl_raw_data[analyst_name],flt_analyst),
IF(flt_analyst="ALL",COUNTIFS(tbl_raw_data[Updated_date],M5,tbl_raw_data[updated_queue],flt_queue),
IF(flt_queue="ALL",COUNTIFS(tbl_raw_data[Updated_date],M5,tbl_raw_data[analyst_name],flt_analyst)))))</f>
        <v>170</v>
      </c>
      <c r="AC5">
        <f>AVERAGE(AB5:AB9)</f>
        <v>165</v>
      </c>
      <c r="AD5" s="46">
        <f>IF(AND('KPI dashbo'!$I$8="ALL",'KPI dashbo'!$K$8="ALL"),COUNTIFS(tbl_raw_data[Updated_date],M5,tbl_raw_data[Updated Reason],$AD$3),
IF(AND('KPI dashbo'!$I$8&lt;&gt;"ALL",'KPI dashbo'!$K$8&lt;&gt;"ALL"),COUNTIFS(tbl_raw_data[updated_queue],'KPI dashbo'!$I$8,
tbl_raw_data[analyst_name],'KPI dashbo'!$K$8,tbl_raw_data[Updated_date],M5,tbl_raw_data[Updated Reason],$AD$3),
IF('KPI dashbo'!$I$8="ALL",COUNTIFS(tbl_raw_data[analyst_name],'KPI dashbo'!$K$8,tbl_raw_data[Updated_date],M5,tbl_raw_data[Updated Reason],$AD$3),
IF('KPI dashbo'!$K$8="ALL",COUNTIFS(tbl_raw_data[updated_queue],'KPI dashbo'!$I$8,tbl_raw_data[Updated_date],M5,tbl_raw_data[Updated Reason],$AD$3)))))</f>
        <v>24</v>
      </c>
      <c r="AE5" s="46">
        <f>IF(AND('KPI dashbo'!$I$8="ALL",'KPI dashbo'!$K$8="ALL"),COUNTIFS(tbl_raw_data[Updated_date],M5,tbl_raw_data[Updated Reason],$AE$3),
IF(AND('KPI dashbo'!$I$8&lt;&gt;"ALL",'KPI dashbo'!$K$8&lt;&gt;"ALL"),COUNTIFS(tbl_raw_data[updated_queue],'KPI dashbo'!$I$8,
tbl_raw_data[analyst_name],'KPI dashbo'!$K$8,tbl_raw_data[Updated_date],M5,tbl_raw_data[Updated Reason],$AE$3),
IF('KPI dashbo'!$I$8="ALL",COUNTIFS(tbl_raw_data[analyst_name],'KPI dashbo'!$K$8,tbl_raw_data[Updated_date],M5,tbl_raw_data[Updated Reason],$AE$3),
IF('KPI dashbo'!$K$8="ALL",COUNTIFS(tbl_raw_data[updated_queue],'KPI dashbo'!$I$8,tbl_raw_data[Updated_date],M5,tbl_raw_data[Updated Reason],$AE$3)))))</f>
        <v>55</v>
      </c>
      <c r="AF5" s="46">
        <f>IF(AND('KPI dashbo'!$I$8="ALL",'KPI dashbo'!$K$8="ALL"),COUNTIFS(tbl_raw_data[Updated_date],M5,tbl_raw_data[Updated Reason],$AF$3),
IF(AND('KPI dashbo'!$I$8&lt;&gt;"ALL",'KPI dashbo'!$K$8&lt;&gt;"ALL"),COUNTIFS(tbl_raw_data[updated_queue],'KPI dashbo'!$I$8,
tbl_raw_data[analyst_name],'KPI dashbo'!$K$8,tbl_raw_data[Updated_date],M5,tbl_raw_data[Updated Reason],$AF$3),
IF('KPI dashbo'!$I$8="ALL",COUNTIFS(tbl_raw_data[analyst_name],'KPI dashbo'!$K$8,tbl_raw_data[Updated_date],M5,tbl_raw_data[Updated Reason],$AF$3),
IF('KPI dashbo'!$K$8="ALL",COUNTIFS(tbl_raw_data[updated_queue],'KPI dashbo'!$I$8,tbl_raw_data[Updated_date],M5,tbl_raw_data[Updated Reason],$AF$3)))))</f>
        <v>2</v>
      </c>
      <c r="AG5" s="46">
        <f>IF(AND('KPI dashbo'!$I$8="ALL",'KPI dashbo'!$K$8="ALL"),COUNTIFS(tbl_raw_data[Updated_date],M5,tbl_raw_data[Updated Reason],$AG$3),
IF(AND('KPI dashbo'!$I$8&lt;&gt;"ALL",'KPI dashbo'!$K$8&lt;&gt;"ALL"),COUNTIFS(tbl_raw_data[updated_queue],'KPI dashbo'!$I$8,
tbl_raw_data[analyst_name],'KPI dashbo'!$K$8,tbl_raw_data[Updated_date],M5,tbl_raw_data[Updated Reason],$AG$3),
IF('KPI dashbo'!$I$8="ALL",COUNTIFS(tbl_raw_data[analyst_name],'KPI dashbo'!$K$8,tbl_raw_data[Updated_date],M5,tbl_raw_data[Updated Reason],$AG$3),
IF('KPI dashbo'!$K$8="ALL",COUNTIFS(tbl_raw_data[updated_queue],'KPI dashbo'!$I$8,tbl_raw_data[Updated_date],M5,tbl_raw_data[Updated Reason],$AG$3)))))</f>
        <v>3</v>
      </c>
      <c r="AH5" s="46">
        <f>IF(AND('KPI dashbo'!$I$8="ALL",'KPI dashbo'!$K$8="ALL"),COUNTIFS(tbl_raw_data[Updated_date],M5,tbl_raw_data[Updated Reason],$AH$3),
IF(AND('KPI dashbo'!$I$8&lt;&gt;"ALL",'KPI dashbo'!$K$8&lt;&gt;"ALL"),COUNTIFS(tbl_raw_data[updated_queue],'KPI dashbo'!$I$8,
tbl_raw_data[analyst_name],'KPI dashbo'!$K$8,tbl_raw_data[Updated_date],M5,tbl_raw_data[Updated Reason],$AH$3),
IF('KPI dashbo'!$I$8="ALL",COUNTIFS(tbl_raw_data[analyst_name],'KPI dashbo'!$K$8,tbl_raw_data[Updated_date],M5,tbl_raw_data[Updated Reason],$AH$3),
IF('KPI dashbo'!$K$8="ALL",COUNTIFS(tbl_raw_data[updated_queue],'KPI dashbo'!$I$8,tbl_raw_data[Updated_date],M5,tbl_raw_data[Updated Reason],$AH$3)))))</f>
        <v>84</v>
      </c>
      <c r="AI5" s="46">
        <f>IF(AND('KPI dashbo'!$I$8="ALL",'KPI dashbo'!$K$8="ALL"),COUNTIFS(tbl_raw_data[Updated_date],M5,tbl_raw_data[Updated Reason],$AI$3),
IF(AND('KPI dashbo'!$I$8&lt;&gt;"ALL",'KPI dashbo'!$K$8&lt;&gt;"ALL"),COUNTIFS(tbl_raw_data[updated_queue],'KPI dashbo'!$I$8,
tbl_raw_data[analyst_name],'KPI dashbo'!$K$8,tbl_raw_data[Updated_date],M5,tbl_raw_data[Updated Reason],$AI$3),
IF('KPI dashbo'!$I$8="ALL",COUNTIFS(tbl_raw_data[analyst_name],'KPI dashbo'!$K$8,tbl_raw_data[Updated_date],M5,tbl_raw_data[Updated Reason],$AI$3),
IF('KPI dashbo'!$K$8="ALL",COUNTIFS(tbl_raw_data[updated_queue],'KPI dashbo'!$I$8,tbl_raw_data[Updated_date],M5,tbl_raw_data[Updated Reason],$AI$3)))))</f>
        <v>2</v>
      </c>
      <c r="AJ5" s="46">
        <f>IF(AND('KPI dashbo'!$I$8="ALL",'KPI dashbo'!$K$8="ALL"),COUNTIFS(tbl_raw_data[Updated_date],M5,tbl_raw_data[Updated Reason],$AJ$3),
IF(AND('KPI dashbo'!$I$8&lt;&gt;"ALL",'KPI dashbo'!$K$8&lt;&gt;"ALL"),COUNTIFS(tbl_raw_data[updated_queue],'KPI dashbo'!$I$8,
tbl_raw_data[analyst_name],'KPI dashbo'!$K$8,tbl_raw_data[Updated_date],M5,tbl_raw_data[Updated Reason],$AJ$3),
IF('KPI dashbo'!$I$8="ALL",COUNTIFS(tbl_raw_data[analyst_name],'KPI dashbo'!$K$8,tbl_raw_data[Updated_date],M5,tbl_raw_data[Updated Reason],$AJ$3),
IF('KPI dashbo'!$K$8="ALL",COUNTIFS(tbl_raw_data[updated_queue],'KPI dashbo'!$I$8,tbl_raw_data[Updated_date],M5,tbl_raw_data[Updated Reason],$AJ$3)))))</f>
        <v>0</v>
      </c>
    </row>
    <row r="6" spans="1:40" ht="14.25" customHeight="1" x14ac:dyDescent="0.25">
      <c r="A6" t="s">
        <v>73</v>
      </c>
      <c r="B6" t="s">
        <v>7401</v>
      </c>
      <c r="H6" t="s">
        <v>7424</v>
      </c>
      <c r="M6" s="83">
        <v>45166</v>
      </c>
      <c r="N6" s="84">
        <f>setting!$L$2</f>
        <v>0.85</v>
      </c>
      <c r="O6" s="45">
        <f>IFERROR(IF(AND(flt_analyst="ALL",flt_queue="ALL"),COUNTIFS(tbl_raw_data[Updated_date],M6,tbl_raw_data[updated outcome],"APPROVE"),
IF(AND(flt_analyst&lt;&gt;"ALL",flt_queue&lt;&gt;"ALL"),COUNTIFS(tbl_raw_data[Updated_date],M6,tbl_raw_data[updated_queue],flt_queue,tbl_raw_data[analyst_name],flt_analyst,tbl_raw_data[updated outcome],"APPROVE"),
IF(flt_analyst="ALL",COUNTIFS(tbl_raw_data[Updated_date],M6,tbl_raw_data[updated_queue],flt_queue,tbl_raw_data[updated outcome],"APPROVE"),
IF(flt_queue="ALL",COUNTIFS(tbl_raw_data[Updated_date],M6,tbl_raw_data[analyst_name],flt_analyst,tbl_raw_data[updated outcome],"APPROVE")))))
/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0.60888888888888892</v>
      </c>
      <c r="P6" s="45">
        <f>AVERAGE(O6:O10)</f>
        <v>0.48531652245014617</v>
      </c>
      <c r="Q6" s="45">
        <f>IFERROR(IF(AND(flt_analyst="ALL",flt_queue="ALL"),COUNTIFS(tbl_raw_data[Updated_date],M6,tbl_raw_data[updated outcome],"DECLINE"),
IF(AND(flt_analyst&lt;&gt;"ALL",flt_queue&lt;&gt;"ALL"),COUNTIFS(tbl_raw_data[Updated_date],M6,tbl_raw_data[updated_queue],flt_queue,tbl_raw_data[analyst_name],flt_analyst,tbl_raw_data[updated outcome],"DECLINE"),
IF(flt_analyst="ALL",COUNTIFS(tbl_raw_data[Updated_date],M6,tbl_raw_data[updated_queue],flt_queue,tbl_raw_data[updated outcome],"DECLINE"),
IF(flt_queue="ALL",COUNTIFS(tbl_raw_data[Updated_date],M6,tbl_raw_data[analyst_name],flt_analyst,tbl_raw_data[updated outcome],"DECLINE")))))
/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0.13333333333333333</v>
      </c>
      <c r="R6" s="45">
        <f>AVERAGE(Q6:Q10)</f>
        <v>0.16256114533147675</v>
      </c>
      <c r="S6" s="45">
        <f>IFERROR(IF(AND(flt_analyst="ALL",flt_queue="ALL"),COUNTIFS(tbl_raw_data[Updated_date],M6,tbl_raw_data[updated outcome],"WITHDRAW"),
IF(AND(flt_analyst&lt;&gt;"ALL",flt_queue&lt;&gt;"ALL"),COUNTIFS(tbl_raw_data[Updated_date],M6,tbl_raw_data[updated_queue],flt_queue,tbl_raw_data[analyst_name],flt_analyst,tbl_raw_data[updated outcome],"WITHDRAW"),
IF(flt_analyst="ALL",COUNTIFS(tbl_raw_data[Updated_date],M6,tbl_raw_data[updated_queue],flt_queue,tbl_raw_data[updated outcome],"WITHDRAW"),
IF(flt_queue="ALL",COUNTIFS(tbl_raw_data[Updated_date],M6,tbl_raw_data[analyst_name],flt_analyst,tbl_raw_data[updated outcome],"WITHDRAW")))))
/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0.25777777777777777</v>
      </c>
      <c r="T6" s="45">
        <f>AVERAGE(S6:S10)</f>
        <v>0.35212233221837713</v>
      </c>
      <c r="U6" s="85">
        <v>0.9</v>
      </c>
      <c r="V6" s="45">
        <f>IFERROR(IF(AND(flt_queue="All",flt_analyst="All"),COUNTIFS(tbl_raw_data[sla_met_sla_not_met],"SLA_MET",tbl_raw_data[Updated_date],M6),
IF(AND(flt_queue&lt;&gt;"All",flt_analyst&lt;&gt;"All"),COUNTIFS(tbl_raw_data[updated_queue],flt_queue,tbl_raw_data[analyst_name],flt_analyst,tbl_raw_data[sla_met_sla_not_met],"SLA_MET",tbl_raw_data[Updated_date],M6),
IF(flt_queue="All",COUNTIFS(tbl_raw_data[analyst_name],flt_analyst,tbl_raw_data[sla_met_sla_not_met],"SLA_MET",tbl_raw_data[Updated_date],M6),
IF(flt_analyst="All",COUNTIFS(tbl_raw_data[updated_queue],flt_queue,tbl_raw_data[sla_met_sla_not_met],"SLA_MET",tbl_raw_data[Updated_date],M6)))))
/
IF(AND(flt_queue="All",flt_analyst="All"),COUNTIFS(tbl_raw_data[Updated_date],M6),
IF(AND(flt_queue&lt;&gt;"All",flt_analyst&lt;&gt;"All"),COUNTIFS(tbl_raw_data[updated_queue],flt_queue,tbl_raw_data[analyst_name],flt_analyst,tbl_raw_data[Updated_date],M6),
IF(flt_queue="All",COUNTIFS(tbl_raw_data[analyst_name],flt_analyst,tbl_raw_data[Updated_date],M6),
IF(flt_analyst="All",COUNTIFS(tbl_raw_data[updated_queue],flt_queue,tbl_raw_data[Updated_date],M6))))),"-")</f>
        <v>0.85777777777777775</v>
      </c>
      <c r="W6" s="45">
        <f>AVERAGE(V6:V10)</f>
        <v>0.85291515484241143</v>
      </c>
      <c r="X6" s="45">
        <f>IFERROR(IF(AND(flt_analyst="ALL",flt_queue="ALL"),COUNTIFS(tbl_raw_data[Updated_date],M6,tbl_raw_data[sla_met_sla_not_met],"SLA_MET"),
IF(AND(flt_analyst&lt;&gt;"ALL",flt_queue&lt;&gt;"ALL"),COUNTIFS(tbl_raw_data[Updated_date],M6,tbl_raw_data[updated_queue],flt_queue,tbl_raw_data[analyst_name],flt_analyst,tbl_raw_data[sla_met_sla_not_met],"SLA_MET"),
IF(flt_analyst="ALL",COUNTIFS(tbl_raw_data[Updated_date],M6,tbl_raw_data[updated_queue],flt_queue,tbl_raw_data[sla_met_sla_not_met],"SLA_MET"),
IF(flt_queue="ALL",COUNTIFS(tbl_raw_data[Updated_date],M6,tbl_raw_data[analyst_name],flt_analyst,tbl_raw_data[sla_met_sla_not_met],"SLA_MET")))))/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0.85777777777777775</v>
      </c>
      <c r="Y6" s="45">
        <f>AVERAGE(X6:X10)</f>
        <v>0.85291515484241143</v>
      </c>
      <c r="Z6" s="82">
        <f>IFERROR(IF(AND(flt_analyst="ALL",flt_queue="ALL"),SUMIFS(tbl_raw_data[time_taken_in_mins],tbl_raw_data[Updated_date],M6),
IF(AND(flt_analyst&lt;&gt;"ALL",flt_queue&lt;&gt;"ALL"),SUMIFS(tbl_raw_data[time_taken_in_mins],tbl_raw_data[Updated_date],M6,tbl_raw_data[analyst_name],flt_analyst,tbl_raw_data[updated_queue],flt_queue),
IF(flt_analyst="ALL",SUMIFS(tbl_raw_data[time_taken_in_mins],tbl_raw_data[Updated_date],M6,tbl_raw_data[updated_queue],flt_queue),IF(flt_queue="ALL",SUMIFS(tbl_raw_data[time_taken_in_mins],tbl_raw_data[Updated_date],M6,tbl_raw_data[analyst_name],flt_analyst)))))/
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13.075037037037037</v>
      </c>
      <c r="AA6" s="82">
        <f>AVERAGE(Z6:Z10)</f>
        <v>23.877907691031183</v>
      </c>
      <c r="AB6">
        <f>IF(AND(flt_analyst="ALL",flt_queue="ALL"),COUNTIFS(tbl_raw_data[Updated_date],M6),
IF(AND(flt_analyst&lt;&gt;"ALL",flt_queue&lt;&gt;"ALL"),COUNTIFS(tbl_raw_data[Updated_date],M6,tbl_raw_data[updated_queue],flt_queue,tbl_raw_data[analyst_name],flt_analyst),
IF(flt_analyst="ALL",COUNTIFS(tbl_raw_data[Updated_date],M6,tbl_raw_data[updated_queue],flt_queue),
IF(flt_queue="ALL",COUNTIFS(tbl_raw_data[Updated_date],M6,tbl_raw_data[analyst_name],flt_analyst)))))</f>
        <v>225</v>
      </c>
      <c r="AC6">
        <f>AVERAGE(AB6:AB10)</f>
        <v>176.4</v>
      </c>
      <c r="AD6" s="46">
        <f>IF(AND('KPI dashbo'!$I$8="ALL",'KPI dashbo'!$K$8="ALL"),COUNTIFS(tbl_raw_data[Updated_date],M6,tbl_raw_data[Updated Reason],$AD$3),
IF(AND('KPI dashbo'!$I$8&lt;&gt;"ALL",'KPI dashbo'!$K$8&lt;&gt;"ALL"),COUNTIFS(tbl_raw_data[updated_queue],'KPI dashbo'!$I$8,
tbl_raw_data[analyst_name],'KPI dashbo'!$K$8,tbl_raw_data[Updated_date],M6,tbl_raw_data[Updated Reason],$AD$3),
IF('KPI dashbo'!$I$8="ALL",COUNTIFS(tbl_raw_data[analyst_name],'KPI dashbo'!$K$8,tbl_raw_data[Updated_date],M6,tbl_raw_data[Updated Reason],$AD$3),
IF('KPI dashbo'!$K$8="ALL",COUNTIFS(tbl_raw_data[updated_queue],'KPI dashbo'!$I$8,tbl_raw_data[Updated_date],M6,tbl_raw_data[Updated Reason],$AD$3)))))</f>
        <v>37</v>
      </c>
      <c r="AE6" s="46">
        <f>IF(AND('KPI dashbo'!$I$8="ALL",'KPI dashbo'!$K$8="ALL"),COUNTIFS(tbl_raw_data[Updated_date],M6,tbl_raw_data[Updated Reason],$AE$3),
IF(AND('KPI dashbo'!$I$8&lt;&gt;"ALL",'KPI dashbo'!$K$8&lt;&gt;"ALL"),COUNTIFS(tbl_raw_data[updated_queue],'KPI dashbo'!$I$8,
tbl_raw_data[analyst_name],'KPI dashbo'!$K$8,tbl_raw_data[Updated_date],M6,tbl_raw_data[Updated Reason],$AE$3),
IF('KPI dashbo'!$I$8="ALL",COUNTIFS(tbl_raw_data[analyst_name],'KPI dashbo'!$K$8,tbl_raw_data[Updated_date],M6,tbl_raw_data[Updated Reason],$AE$3),
IF('KPI dashbo'!$K$8="ALL",COUNTIFS(tbl_raw_data[updated_queue],'KPI dashbo'!$I$8,tbl_raw_data[Updated_date],M6,tbl_raw_data[Updated Reason],$AE$3)))))</f>
        <v>82</v>
      </c>
      <c r="AF6" s="46">
        <f>IF(AND('KPI dashbo'!$I$8="ALL",'KPI dashbo'!$K$8="ALL"),COUNTIFS(tbl_raw_data[Updated_date],M6,tbl_raw_data[Updated Reason],$AF$3),
IF(AND('KPI dashbo'!$I$8&lt;&gt;"ALL",'KPI dashbo'!$K$8&lt;&gt;"ALL"),COUNTIFS(tbl_raw_data[updated_queue],'KPI dashbo'!$I$8,
tbl_raw_data[analyst_name],'KPI dashbo'!$K$8,tbl_raw_data[Updated_date],M6,tbl_raw_data[Updated Reason],$AF$3),
IF('KPI dashbo'!$I$8="ALL",COUNTIFS(tbl_raw_data[analyst_name],'KPI dashbo'!$K$8,tbl_raw_data[Updated_date],M6,tbl_raw_data[Updated Reason],$AF$3),
IF('KPI dashbo'!$K$8="ALL",COUNTIFS(tbl_raw_data[updated_queue],'KPI dashbo'!$I$8,tbl_raw_data[Updated_date],M6,tbl_raw_data[Updated Reason],$AF$3)))))</f>
        <v>8</v>
      </c>
      <c r="AG6" s="46">
        <f>IF(AND('KPI dashbo'!$I$8="ALL",'KPI dashbo'!$K$8="ALL"),COUNTIFS(tbl_raw_data[Updated_date],M6,tbl_raw_data[Updated Reason],$AG$3),
IF(AND('KPI dashbo'!$I$8&lt;&gt;"ALL",'KPI dashbo'!$K$8&lt;&gt;"ALL"),COUNTIFS(tbl_raw_data[updated_queue],'KPI dashbo'!$I$8,
tbl_raw_data[analyst_name],'KPI dashbo'!$K$8,tbl_raw_data[Updated_date],M6,tbl_raw_data[Updated Reason],$AG$3),
IF('KPI dashbo'!$I$8="ALL",COUNTIFS(tbl_raw_data[analyst_name],'KPI dashbo'!$K$8,tbl_raw_data[Updated_date],M6,tbl_raw_data[Updated Reason],$AG$3),
IF('KPI dashbo'!$K$8="ALL",COUNTIFS(tbl_raw_data[updated_queue],'KPI dashbo'!$I$8,tbl_raw_data[Updated_date],M6,tbl_raw_data[Updated Reason],$AG$3)))))</f>
        <v>6</v>
      </c>
      <c r="AH6" s="46">
        <f>IF(AND('KPI dashbo'!$I$8="ALL",'KPI dashbo'!$K$8="ALL"),COUNTIFS(tbl_raw_data[Updated_date],M6,tbl_raw_data[Updated Reason],$AH$3),
IF(AND('KPI dashbo'!$I$8&lt;&gt;"ALL",'KPI dashbo'!$K$8&lt;&gt;"ALL"),COUNTIFS(tbl_raw_data[updated_queue],'KPI dashbo'!$I$8,
tbl_raw_data[analyst_name],'KPI dashbo'!$K$8,tbl_raw_data[Updated_date],M6,tbl_raw_data[Updated Reason],$AH$3),
IF('KPI dashbo'!$I$8="ALL",COUNTIFS(tbl_raw_data[analyst_name],'KPI dashbo'!$K$8,tbl_raw_data[Updated_date],M6,tbl_raw_data[Updated Reason],$AH$3),
IF('KPI dashbo'!$K$8="ALL",COUNTIFS(tbl_raw_data[updated_queue],'KPI dashbo'!$I$8,tbl_raw_data[Updated_date],M6,tbl_raw_data[Updated Reason],$AH$3)))))</f>
        <v>91</v>
      </c>
      <c r="AI6" s="46">
        <f>IF(AND('KPI dashbo'!$I$8="ALL",'KPI dashbo'!$K$8="ALL"),COUNTIFS(tbl_raw_data[Updated_date],M6,tbl_raw_data[Updated Reason],$AI$3),
IF(AND('KPI dashbo'!$I$8&lt;&gt;"ALL",'KPI dashbo'!$K$8&lt;&gt;"ALL"),COUNTIFS(tbl_raw_data[updated_queue],'KPI dashbo'!$I$8,
tbl_raw_data[analyst_name],'KPI dashbo'!$K$8,tbl_raw_data[Updated_date],M6,tbl_raw_data[Updated Reason],$AI$3),
IF('KPI dashbo'!$I$8="ALL",COUNTIFS(tbl_raw_data[analyst_name],'KPI dashbo'!$K$8,tbl_raw_data[Updated_date],M6,tbl_raw_data[Updated Reason],$AI$3),
IF('KPI dashbo'!$K$8="ALL",COUNTIFS(tbl_raw_data[updated_queue],'KPI dashbo'!$I$8,tbl_raw_data[Updated_date],M6,tbl_raw_data[Updated Reason],$AI$3)))))</f>
        <v>1</v>
      </c>
      <c r="AJ6" s="46">
        <f>IF(AND('KPI dashbo'!$I$8="ALL",'KPI dashbo'!$K$8="ALL"),COUNTIFS(tbl_raw_data[Updated_date],M6,tbl_raw_data[Updated Reason],$AJ$3),
IF(AND('KPI dashbo'!$I$8&lt;&gt;"ALL",'KPI dashbo'!$K$8&lt;&gt;"ALL"),COUNTIFS(tbl_raw_data[updated_queue],'KPI dashbo'!$I$8,
tbl_raw_data[analyst_name],'KPI dashbo'!$K$8,tbl_raw_data[Updated_date],M6,tbl_raw_data[Updated Reason],$AJ$3),
IF('KPI dashbo'!$I$8="ALL",COUNTIFS(tbl_raw_data[analyst_name],'KPI dashbo'!$K$8,tbl_raw_data[Updated_date],M6,tbl_raw_data[Updated Reason],$AJ$3),
IF('KPI dashbo'!$K$8="ALL",COUNTIFS(tbl_raw_data[updated_queue],'KPI dashbo'!$I$8,tbl_raw_data[Updated_date],M6,tbl_raw_data[Updated Reason],$AJ$3)))))</f>
        <v>0</v>
      </c>
      <c r="AN6" s="66" t="str">
        <f>"Month:"&amp;flt_month&amp;"; "&amp;
"Queue:"&amp;flt_queue&amp;"; "&amp;
"Analyst:"&amp;flt_analyst</f>
        <v>Month:AUGUST; Queue:ALL; Analyst:ALL</v>
      </c>
    </row>
    <row r="7" spans="1:40" ht="14.25" customHeight="1" x14ac:dyDescent="0.25">
      <c r="A7" t="s">
        <v>109</v>
      </c>
      <c r="B7" t="s">
        <v>7402</v>
      </c>
      <c r="M7" s="83">
        <v>45165</v>
      </c>
      <c r="N7" s="84">
        <f>setting!$L$2</f>
        <v>0.85</v>
      </c>
      <c r="O7" s="45">
        <f>IFERROR(IF(AND(flt_analyst="ALL",flt_queue="ALL"),COUNTIFS(tbl_raw_data[Updated_date],M7,tbl_raw_data[updated outcome],"APPROVE"),
IF(AND(flt_analyst&lt;&gt;"ALL",flt_queue&lt;&gt;"ALL"),COUNTIFS(tbl_raw_data[Updated_date],M7,tbl_raw_data[updated_queue],flt_queue,tbl_raw_data[analyst_name],flt_analyst,tbl_raw_data[updated outcome],"APPROVE"),
IF(flt_analyst="ALL",COUNTIFS(tbl_raw_data[Updated_date],M7,tbl_raw_data[updated_queue],flt_queue,tbl_raw_data[updated outcome],"APPROVE"),
IF(flt_queue="ALL",COUNTIFS(tbl_raw_data[Updated_date],M7,tbl_raw_data[analyst_name],flt_analyst,tbl_raw_data[updated outcome],"APPROVE")))))
/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0.4</v>
      </c>
      <c r="P7" s="45">
        <f>AVERAGE(O7:O11)</f>
        <v>0.46225119102429968</v>
      </c>
      <c r="Q7" s="45">
        <f>IFERROR(IF(AND(flt_analyst="ALL",flt_queue="ALL"),COUNTIFS(tbl_raw_data[Updated_date],M7,tbl_raw_data[updated outcome],"DECLINE"),
IF(AND(flt_analyst&lt;&gt;"ALL",flt_queue&lt;&gt;"ALL"),COUNTIFS(tbl_raw_data[Updated_date],M7,tbl_raw_data[updated_queue],flt_queue,tbl_raw_data[analyst_name],flt_analyst,tbl_raw_data[updated outcome],"DECLINE"),
IF(flt_analyst="ALL",COUNTIFS(tbl_raw_data[Updated_date],M7,tbl_raw_data[updated_queue],flt_queue,tbl_raw_data[updated outcome],"DECLINE"),
IF(flt_queue="ALL",COUNTIFS(tbl_raw_data[Updated_date],M7,tbl_raw_data[analyst_name],flt_analyst,tbl_raw_data[updated outcome],"DECLINE")))))
/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0.19259259259259259</v>
      </c>
      <c r="R7" s="45">
        <f>AVERAGE(Q7:Q11)</f>
        <v>0.17366271900815772</v>
      </c>
      <c r="S7" s="45">
        <f>IFERROR(IF(AND(flt_analyst="ALL",flt_queue="ALL"),COUNTIFS(tbl_raw_data[Updated_date],M7,tbl_raw_data[updated outcome],"WITHDRAW"),
IF(AND(flt_analyst&lt;&gt;"ALL",flt_queue&lt;&gt;"ALL"),COUNTIFS(tbl_raw_data[Updated_date],M7,tbl_raw_data[updated_queue],flt_queue,tbl_raw_data[analyst_name],flt_analyst,tbl_raw_data[updated outcome],"WITHDRAW"),
IF(flt_analyst="ALL",COUNTIFS(tbl_raw_data[Updated_date],M7,tbl_raw_data[updated_queue],flt_queue,tbl_raw_data[updated outcome],"WITHDRAW"),
IF(flt_queue="ALL",COUNTIFS(tbl_raw_data[Updated_date],M7,tbl_raw_data[analyst_name],flt_analyst,tbl_raw_data[updated outcome],"WITHDRAW")))))
/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0.40740740740740738</v>
      </c>
      <c r="T7" s="45">
        <f>AVERAGE(S7:S11)</f>
        <v>0.36408608996754255</v>
      </c>
      <c r="U7" s="85">
        <v>0.9</v>
      </c>
      <c r="V7" s="45">
        <f>IFERROR(IF(AND(flt_queue="All",flt_analyst="All"),COUNTIFS(tbl_raw_data[sla_met_sla_not_met],"SLA_MET",tbl_raw_data[Updated_date],M7),
IF(AND(flt_queue&lt;&gt;"All",flt_analyst&lt;&gt;"All"),COUNTIFS(tbl_raw_data[updated_queue],flt_queue,tbl_raw_data[analyst_name],flt_analyst,tbl_raw_data[sla_met_sla_not_met],"SLA_MET",tbl_raw_data[Updated_date],M7),
IF(flt_queue="All",COUNTIFS(tbl_raw_data[analyst_name],flt_analyst,tbl_raw_data[sla_met_sla_not_met],"SLA_MET",tbl_raw_data[Updated_date],M7),
IF(flt_analyst="All",COUNTIFS(tbl_raw_data[updated_queue],flt_queue,tbl_raw_data[sla_met_sla_not_met],"SLA_MET",tbl_raw_data[Updated_date],M7)))))
/
IF(AND(flt_queue="All",flt_analyst="All"),COUNTIFS(tbl_raw_data[Updated_date],M7),
IF(AND(flt_queue&lt;&gt;"All",flt_analyst&lt;&gt;"All"),COUNTIFS(tbl_raw_data[updated_queue],flt_queue,tbl_raw_data[analyst_name],flt_analyst,tbl_raw_data[Updated_date],M7),
IF(flt_queue="All",COUNTIFS(tbl_raw_data[analyst_name],flt_analyst,tbl_raw_data[Updated_date],M7),
IF(flt_analyst="All",COUNTIFS(tbl_raw_data[updated_queue],flt_queue,tbl_raw_data[Updated_date],M7))))),"-")</f>
        <v>0.85185185185185186</v>
      </c>
      <c r="W7" s="45">
        <f>AVERAGE(V7:V11)</f>
        <v>0.86590895551003177</v>
      </c>
      <c r="X7" s="45">
        <f>IFERROR(IF(AND(flt_analyst="ALL",flt_queue="ALL"),COUNTIFS(tbl_raw_data[Updated_date],M7,tbl_raw_data[sla_met_sla_not_met],"SLA_MET"),
IF(AND(flt_analyst&lt;&gt;"ALL",flt_queue&lt;&gt;"ALL"),COUNTIFS(tbl_raw_data[Updated_date],M7,tbl_raw_data[updated_queue],flt_queue,tbl_raw_data[analyst_name],flt_analyst,tbl_raw_data[sla_met_sla_not_met],"SLA_MET"),
IF(flt_analyst="ALL",COUNTIFS(tbl_raw_data[Updated_date],M7,tbl_raw_data[updated_queue],flt_queue,tbl_raw_data[sla_met_sla_not_met],"SLA_MET"),
IF(flt_queue="ALL",COUNTIFS(tbl_raw_data[Updated_date],M7,tbl_raw_data[analyst_name],flt_analyst,tbl_raw_data[sla_met_sla_not_met],"SLA_MET")))))/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0.85185185185185186</v>
      </c>
      <c r="Y7" s="45">
        <f>AVERAGE(X7:X11)</f>
        <v>0.86590895551003177</v>
      </c>
      <c r="Z7" s="82">
        <f>IFERROR(IF(AND(flt_analyst="ALL",flt_queue="ALL"),SUMIFS(tbl_raw_data[time_taken_in_mins],tbl_raw_data[Updated_date],M7),
IF(AND(flt_analyst&lt;&gt;"ALL",flt_queue&lt;&gt;"ALL"),SUMIFS(tbl_raw_data[time_taken_in_mins],tbl_raw_data[Updated_date],M7,tbl_raw_data[analyst_name],flt_analyst,tbl_raw_data[updated_queue],flt_queue),
IF(flt_analyst="ALL",SUMIFS(tbl_raw_data[time_taken_in_mins],tbl_raw_data[Updated_date],M7,tbl_raw_data[updated_queue],flt_queue),IF(flt_queue="ALL",SUMIFS(tbl_raw_data[time_taken_in_mins],tbl_raw_data[Updated_date],M7,tbl_raw_data[analyst_name],flt_analyst)))))/
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51.322962962962983</v>
      </c>
      <c r="AA7" s="82">
        <f>AVERAGE(Z7:Z11)</f>
        <v>25.518465376613761</v>
      </c>
      <c r="AB7">
        <f>IF(AND(flt_analyst="ALL",flt_queue="ALL"),COUNTIFS(tbl_raw_data[Updated_date],M7),
IF(AND(flt_analyst&lt;&gt;"ALL",flt_queue&lt;&gt;"ALL"),COUNTIFS(tbl_raw_data[Updated_date],M7,tbl_raw_data[updated_queue],flt_queue,tbl_raw_data[analyst_name],flt_analyst),
IF(flt_analyst="ALL",COUNTIFS(tbl_raw_data[Updated_date],M7,tbl_raw_data[updated_queue],flt_queue),
IF(flt_queue="ALL",COUNTIFS(tbl_raw_data[Updated_date],M7,tbl_raw_data[analyst_name],flt_analyst)))))</f>
        <v>135</v>
      </c>
      <c r="AC7">
        <f>AVERAGE(AB7:AB11)</f>
        <v>178</v>
      </c>
      <c r="AD7" s="46">
        <f>IF(AND('KPI dashbo'!$I$8="ALL",'KPI dashbo'!$K$8="ALL"),COUNTIFS(tbl_raw_data[Updated_date],M7,tbl_raw_data[Updated Reason],$AD$3),
IF(AND('KPI dashbo'!$I$8&lt;&gt;"ALL",'KPI dashbo'!$K$8&lt;&gt;"ALL"),COUNTIFS(tbl_raw_data[updated_queue],'KPI dashbo'!$I$8,
tbl_raw_data[analyst_name],'KPI dashbo'!$K$8,tbl_raw_data[Updated_date],M7,tbl_raw_data[Updated Reason],$AD$3),
IF('KPI dashbo'!$I$8="ALL",COUNTIFS(tbl_raw_data[analyst_name],'KPI dashbo'!$K$8,tbl_raw_data[Updated_date],M7,tbl_raw_data[Updated Reason],$AD$3),
IF('KPI dashbo'!$K$8="ALL",COUNTIFS(tbl_raw_data[updated_queue],'KPI dashbo'!$I$8,tbl_raw_data[Updated_date],M7,tbl_raw_data[Updated Reason],$AD$3)))))</f>
        <v>31</v>
      </c>
      <c r="AE7" s="46">
        <f>IF(AND('KPI dashbo'!$I$8="ALL",'KPI dashbo'!$K$8="ALL"),COUNTIFS(tbl_raw_data[Updated_date],M7,tbl_raw_data[Updated Reason],$AE$3),
IF(AND('KPI dashbo'!$I$8&lt;&gt;"ALL",'KPI dashbo'!$K$8&lt;&gt;"ALL"),COUNTIFS(tbl_raw_data[updated_queue],'KPI dashbo'!$I$8,
tbl_raw_data[analyst_name],'KPI dashbo'!$K$8,tbl_raw_data[Updated_date],M7,tbl_raw_data[Updated Reason],$AE$3),
IF('KPI dashbo'!$I$8="ALL",COUNTIFS(tbl_raw_data[analyst_name],'KPI dashbo'!$K$8,tbl_raw_data[Updated_date],M7,tbl_raw_data[Updated Reason],$AE$3),
IF('KPI dashbo'!$K$8="ALL",COUNTIFS(tbl_raw_data[updated_queue],'KPI dashbo'!$I$8,tbl_raw_data[Updated_date],M7,tbl_raw_data[Updated Reason],$AE$3)))))</f>
        <v>43</v>
      </c>
      <c r="AF7" s="46">
        <f>IF(AND('KPI dashbo'!$I$8="ALL",'KPI dashbo'!$K$8="ALL"),COUNTIFS(tbl_raw_data[Updated_date],M7,tbl_raw_data[Updated Reason],$AF$3),
IF(AND('KPI dashbo'!$I$8&lt;&gt;"ALL",'KPI dashbo'!$K$8&lt;&gt;"ALL"),COUNTIFS(tbl_raw_data[updated_queue],'KPI dashbo'!$I$8,
tbl_raw_data[analyst_name],'KPI dashbo'!$K$8,tbl_raw_data[Updated_date],M7,tbl_raw_data[Updated Reason],$AF$3),
IF('KPI dashbo'!$I$8="ALL",COUNTIFS(tbl_raw_data[analyst_name],'KPI dashbo'!$K$8,tbl_raw_data[Updated_date],M7,tbl_raw_data[Updated Reason],$AF$3),
IF('KPI dashbo'!$K$8="ALL",COUNTIFS(tbl_raw_data[updated_queue],'KPI dashbo'!$I$8,tbl_raw_data[Updated_date],M7,tbl_raw_data[Updated Reason],$AF$3)))))</f>
        <v>14</v>
      </c>
      <c r="AG7" s="46">
        <f>IF(AND('KPI dashbo'!$I$8="ALL",'KPI dashbo'!$K$8="ALL"),COUNTIFS(tbl_raw_data[Updated_date],M7,tbl_raw_data[Updated Reason],$AG$3),
IF(AND('KPI dashbo'!$I$8&lt;&gt;"ALL",'KPI dashbo'!$K$8&lt;&gt;"ALL"),COUNTIFS(tbl_raw_data[updated_queue],'KPI dashbo'!$I$8,
tbl_raw_data[analyst_name],'KPI dashbo'!$K$8,tbl_raw_data[Updated_date],M7,tbl_raw_data[Updated Reason],$AG$3),
IF('KPI dashbo'!$I$8="ALL",COUNTIFS(tbl_raw_data[analyst_name],'KPI dashbo'!$K$8,tbl_raw_data[Updated_date],M7,tbl_raw_data[Updated Reason],$AG$3),
IF('KPI dashbo'!$K$8="ALL",COUNTIFS(tbl_raw_data[updated_queue],'KPI dashbo'!$I$8,tbl_raw_data[Updated_date],M7,tbl_raw_data[Updated Reason],$AG$3)))))</f>
        <v>0</v>
      </c>
      <c r="AH7" s="46">
        <f>IF(AND('KPI dashbo'!$I$8="ALL",'KPI dashbo'!$K$8="ALL"),COUNTIFS(tbl_raw_data[Updated_date],M7,tbl_raw_data[Updated Reason],$AH$3),
IF(AND('KPI dashbo'!$I$8&lt;&gt;"ALL",'KPI dashbo'!$K$8&lt;&gt;"ALL"),COUNTIFS(tbl_raw_data[updated_queue],'KPI dashbo'!$I$8,
tbl_raw_data[analyst_name],'KPI dashbo'!$K$8,tbl_raw_data[Updated_date],M7,tbl_raw_data[Updated Reason],$AH$3),
IF('KPI dashbo'!$I$8="ALL",COUNTIFS(tbl_raw_data[analyst_name],'KPI dashbo'!$K$8,tbl_raw_data[Updated_date],M7,tbl_raw_data[Updated Reason],$AH$3),
IF('KPI dashbo'!$K$8="ALL",COUNTIFS(tbl_raw_data[updated_queue],'KPI dashbo'!$I$8,tbl_raw_data[Updated_date],M7,tbl_raw_data[Updated Reason],$AH$3)))))</f>
        <v>47</v>
      </c>
      <c r="AI7" s="46">
        <f>IF(AND('KPI dashbo'!$I$8="ALL",'KPI dashbo'!$K$8="ALL"),COUNTIFS(tbl_raw_data[Updated_date],M7,tbl_raw_data[Updated Reason],$AI$3),
IF(AND('KPI dashbo'!$I$8&lt;&gt;"ALL",'KPI dashbo'!$K$8&lt;&gt;"ALL"),COUNTIFS(tbl_raw_data[updated_queue],'KPI dashbo'!$I$8,
tbl_raw_data[analyst_name],'KPI dashbo'!$K$8,tbl_raw_data[Updated_date],M7,tbl_raw_data[Updated Reason],$AI$3),
IF('KPI dashbo'!$I$8="ALL",COUNTIFS(tbl_raw_data[analyst_name],'KPI dashbo'!$K$8,tbl_raw_data[Updated_date],M7,tbl_raw_data[Updated Reason],$AI$3),
IF('KPI dashbo'!$K$8="ALL",COUNTIFS(tbl_raw_data[updated_queue],'KPI dashbo'!$I$8,tbl_raw_data[Updated_date],M7,tbl_raw_data[Updated Reason],$AI$3)))))</f>
        <v>0</v>
      </c>
      <c r="AJ7" s="46">
        <f>IF(AND('KPI dashbo'!$I$8="ALL",'KPI dashbo'!$K$8="ALL"),COUNTIFS(tbl_raw_data[Updated_date],M7,tbl_raw_data[Updated Reason],$AJ$3),
IF(AND('KPI dashbo'!$I$8&lt;&gt;"ALL",'KPI dashbo'!$K$8&lt;&gt;"ALL"),COUNTIFS(tbl_raw_data[updated_queue],'KPI dashbo'!$I$8,
tbl_raw_data[analyst_name],'KPI dashbo'!$K$8,tbl_raw_data[Updated_date],M7,tbl_raw_data[Updated Reason],$AJ$3),
IF('KPI dashbo'!$I$8="ALL",COUNTIFS(tbl_raw_data[analyst_name],'KPI dashbo'!$K$8,tbl_raw_data[Updated_date],M7,tbl_raw_data[Updated Reason],$AJ$3),
IF('KPI dashbo'!$K$8="ALL",COUNTIFS(tbl_raw_data[updated_queue],'KPI dashbo'!$I$8,tbl_raw_data[Updated_date],M7,tbl_raw_data[Updated Reason],$AJ$3)))))</f>
        <v>0</v>
      </c>
      <c r="AN7" s="74">
        <f>IF(AND(flt_analyst="ALL",flt_queue="ALL"),COUNTIFS(tbl_raw_data[updated_month],flt_month,tbl_raw_data[updated outcome],"APPROVE"),
IF(AND(flt_analyst&lt;&gt;"ALL",flt_queue&lt;&gt;"ALL"),COUNTIFS(tbl_raw_data[updated_month],flt_month,tbl_raw_data[updated_queue],flt_queue,tbl_raw_data[analyst_name],flt_analyst,tbl_raw_data[updated outcome],"APPROVE"),
IF(flt_analyst="ALL",COUNTIFS(tbl_raw_data[updated_month],flt_month,tbl_raw_data[updated_queue],flt_queue,tbl_raw_data[updated outcome],"APPROVE"),
IF(flt_queue="ALL",COUNTIFS(tbl_raw_data[updated_month],flt_month,tbl_raw_data[analyst_name],flt_analyst,tbl_raw_data[updated outcome],"APPROVE")))))/
IF(AND(flt_analyst="ALL",flt_queue="ALL"),COUNTIFS(tbl_raw_data[updated_month],flt_month),
IF(AND(flt_analyst&lt;&gt;"ALL",flt_queue&lt;&gt;"ALL"),COUNTIFS(tbl_raw_data[updated_month],flt_month,tbl_raw_data[updated_queue],flt_queue,tbl_raw_data[analyst_name],flt_analyst),
IF(flt_analyst="ALL",COUNTIFS(tbl_raw_data[updated_month],flt_month,tbl_raw_data[updated_queue],flt_queue),
IF(flt_queue="ALL",COUNTIFS(tbl_raw_data[updated_month],flt_month,tbl_raw_data[analyst_name],flt_analyst)))))</f>
        <v>0.56182795698924726</v>
      </c>
    </row>
    <row r="8" spans="1:40" ht="14.25" customHeight="1" x14ac:dyDescent="0.25">
      <c r="A8" t="s">
        <v>10</v>
      </c>
      <c r="B8" t="s">
        <v>7403</v>
      </c>
      <c r="M8" s="83">
        <v>45164</v>
      </c>
      <c r="N8" s="84">
        <f>setting!$L$2</f>
        <v>0.85</v>
      </c>
      <c r="O8" s="45">
        <f>IFERROR(IF(AND(flt_analyst="ALL",flt_queue="ALL"),COUNTIFS(tbl_raw_data[Updated_date],M8,tbl_raw_data[updated outcome],"APPROVE"),
IF(AND(flt_analyst&lt;&gt;"ALL",flt_queue&lt;&gt;"ALL"),COUNTIFS(tbl_raw_data[Updated_date],M8,tbl_raw_data[updated_queue],flt_queue,tbl_raw_data[analyst_name],flt_analyst,tbl_raw_data[updated outcome],"APPROVE"),
IF(flt_analyst="ALL",COUNTIFS(tbl_raw_data[Updated_date],M8,tbl_raw_data[updated_queue],flt_queue,tbl_raw_data[updated outcome],"APPROVE"),
IF(flt_queue="ALL",COUNTIFS(tbl_raw_data[Updated_date],M8,tbl_raw_data[analyst_name],flt_analyst,tbl_raw_data[updated outcome],"APPROVE")))))
/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0.39534883720930231</v>
      </c>
      <c r="P8" s="45">
        <f>AVERAGE(O8:O12)</f>
        <v>0.4850444871136852</v>
      </c>
      <c r="Q8" s="45">
        <f>IFERROR(IF(AND(flt_analyst="ALL",flt_queue="ALL"),COUNTIFS(tbl_raw_data[Updated_date],M8,tbl_raw_data[updated outcome],"DECLINE"),
IF(AND(flt_analyst&lt;&gt;"ALL",flt_queue&lt;&gt;"ALL"),COUNTIFS(tbl_raw_data[Updated_date],M8,tbl_raw_data[updated_queue],flt_queue,tbl_raw_data[analyst_name],flt_analyst,tbl_raw_data[updated outcome],"DECLINE"),
IF(flt_analyst="ALL",COUNTIFS(tbl_raw_data[Updated_date],M8,tbl_raw_data[updated_queue],flt_queue,tbl_raw_data[updated outcome],"DECLINE"),
IF(flt_queue="ALL",COUNTIFS(tbl_raw_data[Updated_date],M8,tbl_raw_data[analyst_name],flt_analyst,tbl_raw_data[updated outcome],"DECLINE")))))
/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0.18604651162790697</v>
      </c>
      <c r="R8" s="45">
        <f>AVERAGE(Q8:Q12)</f>
        <v>0.1586078876404772</v>
      </c>
      <c r="S8" s="45">
        <f>IFERROR(IF(AND(flt_analyst="ALL",flt_queue="ALL"),COUNTIFS(tbl_raw_data[Updated_date],M8,tbl_raw_data[updated outcome],"WITHDRAW"),
IF(AND(flt_analyst&lt;&gt;"ALL",flt_queue&lt;&gt;"ALL"),COUNTIFS(tbl_raw_data[Updated_date],M8,tbl_raw_data[updated_queue],flt_queue,tbl_raw_data[analyst_name],flt_analyst,tbl_raw_data[updated outcome],"WITHDRAW"),
IF(flt_analyst="ALL",COUNTIFS(tbl_raw_data[Updated_date],M8,tbl_raw_data[updated_queue],flt_queue,tbl_raw_data[updated outcome],"WITHDRAW"),
IF(flt_queue="ALL",COUNTIFS(tbl_raw_data[Updated_date],M8,tbl_raw_data[analyst_name],flt_analyst,tbl_raw_data[updated outcome],"WITHDRAW")))))
/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0.41860465116279072</v>
      </c>
      <c r="T8" s="45">
        <f>AVERAGE(S8:S12)</f>
        <v>0.35634762524583763</v>
      </c>
      <c r="U8" s="85">
        <v>0.9</v>
      </c>
      <c r="V8" s="45">
        <f>IFERROR(IF(AND(flt_queue="All",flt_analyst="All"),COUNTIFS(tbl_raw_data[sla_met_sla_not_met],"SLA_MET",tbl_raw_data[Updated_date],M8),
IF(AND(flt_queue&lt;&gt;"All",flt_analyst&lt;&gt;"All"),COUNTIFS(tbl_raw_data[updated_queue],flt_queue,tbl_raw_data[analyst_name],flt_analyst,tbl_raw_data[sla_met_sla_not_met],"SLA_MET",tbl_raw_data[Updated_date],M8),
IF(flt_queue="All",COUNTIFS(tbl_raw_data[analyst_name],flt_analyst,tbl_raw_data[sla_met_sla_not_met],"SLA_MET",tbl_raw_data[Updated_date],M8),
IF(flt_analyst="All",COUNTIFS(tbl_raw_data[updated_queue],flt_queue,tbl_raw_data[sla_met_sla_not_met],"SLA_MET",tbl_raw_data[Updated_date],M8)))))
/
IF(AND(flt_queue="All",flt_analyst="All"),COUNTIFS(tbl_raw_data[Updated_date],M8),
IF(AND(flt_queue&lt;&gt;"All",flt_analyst&lt;&gt;"All"),COUNTIFS(tbl_raw_data[updated_queue],flt_queue,tbl_raw_data[analyst_name],flt_analyst,tbl_raw_data[Updated_date],M8),
IF(flt_queue="All",COUNTIFS(tbl_raw_data[analyst_name],flt_analyst,tbl_raw_data[Updated_date],M8),
IF(flt_analyst="All",COUNTIFS(tbl_raw_data[updated_queue],flt_queue,tbl_raw_data[Updated_date],M8))))),"-")</f>
        <v>0.89147286821705429</v>
      </c>
      <c r="W8" s="45">
        <f>AVERAGE(V8:V12)</f>
        <v>0.83743802648044363</v>
      </c>
      <c r="X8" s="45">
        <f>IFERROR(IF(AND(flt_analyst="ALL",flt_queue="ALL"),COUNTIFS(tbl_raw_data[Updated_date],M8,tbl_raw_data[sla_met_sla_not_met],"SLA_MET"),
IF(AND(flt_analyst&lt;&gt;"ALL",flt_queue&lt;&gt;"ALL"),COUNTIFS(tbl_raw_data[Updated_date],M8,tbl_raw_data[updated_queue],flt_queue,tbl_raw_data[analyst_name],flt_analyst,tbl_raw_data[sla_met_sla_not_met],"SLA_MET"),
IF(flt_analyst="ALL",COUNTIFS(tbl_raw_data[Updated_date],M8,tbl_raw_data[updated_queue],flt_queue,tbl_raw_data[sla_met_sla_not_met],"SLA_MET"),
IF(flt_queue="ALL",COUNTIFS(tbl_raw_data[Updated_date],M8,tbl_raw_data[analyst_name],flt_analyst,tbl_raw_data[sla_met_sla_not_met],"SLA_MET")))))/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0.89147286821705429</v>
      </c>
      <c r="Y8" s="45">
        <f>AVERAGE(X8:X12)</f>
        <v>0.83743802648044363</v>
      </c>
      <c r="Z8" s="82">
        <f>IFERROR(IF(AND(flt_analyst="ALL",flt_queue="ALL"),SUMIFS(tbl_raw_data[time_taken_in_mins],tbl_raw_data[Updated_date],M8),
IF(AND(flt_analyst&lt;&gt;"ALL",flt_queue&lt;&gt;"ALL"),SUMIFS(tbl_raw_data[time_taken_in_mins],tbl_raw_data[Updated_date],M8,tbl_raw_data[analyst_name],flt_analyst,tbl_raw_data[updated_queue],flt_queue),
IF(flt_analyst="ALL",SUMIFS(tbl_raw_data[time_taken_in_mins],tbl_raw_data[Updated_date],M8,tbl_raw_data[updated_queue],flt_queue),IF(flt_queue="ALL",SUMIFS(tbl_raw_data[time_taken_in_mins],tbl_raw_data[Updated_date],M8,tbl_raw_data[analyst_name],flt_analyst)))))/
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21.304909560723523</v>
      </c>
      <c r="AA8" s="82">
        <f>AVERAGE(Z8:Z12)</f>
        <v>19.830949134114274</v>
      </c>
      <c r="AB8">
        <f>IF(AND(flt_analyst="ALL",flt_queue="ALL"),COUNTIFS(tbl_raw_data[Updated_date],M8),
IF(AND(flt_analyst&lt;&gt;"ALL",flt_queue&lt;&gt;"ALL"),COUNTIFS(tbl_raw_data[Updated_date],M8,tbl_raw_data[updated_queue],flt_queue,tbl_raw_data[analyst_name],flt_analyst),
IF(flt_analyst="ALL",COUNTIFS(tbl_raw_data[Updated_date],M8,tbl_raw_data[updated_queue],flt_queue),
IF(flt_queue="ALL",COUNTIFS(tbl_raw_data[Updated_date],M8,tbl_raw_data[analyst_name],flt_analyst)))))</f>
        <v>129</v>
      </c>
      <c r="AC8">
        <f>AVERAGE(AB8:AB12)</f>
        <v>186.8</v>
      </c>
      <c r="AD8" s="46">
        <f>IF(AND('KPI dashbo'!$I$8="ALL",'KPI dashbo'!$K$8="ALL"),COUNTIFS(tbl_raw_data[Updated_date],M8,tbl_raw_data[Updated Reason],$AD$3),
IF(AND('KPI dashbo'!$I$8&lt;&gt;"ALL",'KPI dashbo'!$K$8&lt;&gt;"ALL"),COUNTIFS(tbl_raw_data[updated_queue],'KPI dashbo'!$I$8,
tbl_raw_data[analyst_name],'KPI dashbo'!$K$8,tbl_raw_data[Updated_date],M8,tbl_raw_data[Updated Reason],$AD$3),
IF('KPI dashbo'!$I$8="ALL",COUNTIFS(tbl_raw_data[analyst_name],'KPI dashbo'!$K$8,tbl_raw_data[Updated_date],M8,tbl_raw_data[Updated Reason],$AD$3),
IF('KPI dashbo'!$K$8="ALL",COUNTIFS(tbl_raw_data[updated_queue],'KPI dashbo'!$I$8,tbl_raw_data[Updated_date],M8,tbl_raw_data[Updated Reason],$AD$3)))))</f>
        <v>31</v>
      </c>
      <c r="AE8" s="46">
        <f>IF(AND('KPI dashbo'!$I$8="ALL",'KPI dashbo'!$K$8="ALL"),COUNTIFS(tbl_raw_data[Updated_date],M8,tbl_raw_data[Updated Reason],$AE$3),
IF(AND('KPI dashbo'!$I$8&lt;&gt;"ALL",'KPI dashbo'!$K$8&lt;&gt;"ALL"),COUNTIFS(tbl_raw_data[updated_queue],'KPI dashbo'!$I$8,
tbl_raw_data[analyst_name],'KPI dashbo'!$K$8,tbl_raw_data[Updated_date],M8,tbl_raw_data[Updated Reason],$AE$3),
IF('KPI dashbo'!$I$8="ALL",COUNTIFS(tbl_raw_data[analyst_name],'KPI dashbo'!$K$8,tbl_raw_data[Updated_date],M8,tbl_raw_data[Updated Reason],$AE$3),
IF('KPI dashbo'!$K$8="ALL",COUNTIFS(tbl_raw_data[updated_queue],'KPI dashbo'!$I$8,tbl_raw_data[Updated_date],M8,tbl_raw_data[Updated Reason],$AE$3)))))</f>
        <v>37</v>
      </c>
      <c r="AF8" s="46">
        <f>IF(AND('KPI dashbo'!$I$8="ALL",'KPI dashbo'!$K$8="ALL"),COUNTIFS(tbl_raw_data[Updated_date],M8,tbl_raw_data[Updated Reason],$AF$3),
IF(AND('KPI dashbo'!$I$8&lt;&gt;"ALL",'KPI dashbo'!$K$8&lt;&gt;"ALL"),COUNTIFS(tbl_raw_data[updated_queue],'KPI dashbo'!$I$8,
tbl_raw_data[analyst_name],'KPI dashbo'!$K$8,tbl_raw_data[Updated_date],M8,tbl_raw_data[Updated Reason],$AF$3),
IF('KPI dashbo'!$I$8="ALL",COUNTIFS(tbl_raw_data[analyst_name],'KPI dashbo'!$K$8,tbl_raw_data[Updated_date],M8,tbl_raw_data[Updated Reason],$AF$3),
IF('KPI dashbo'!$K$8="ALL",COUNTIFS(tbl_raw_data[updated_queue],'KPI dashbo'!$I$8,tbl_raw_data[Updated_date],M8,tbl_raw_data[Updated Reason],$AF$3)))))</f>
        <v>14</v>
      </c>
      <c r="AG8" s="46">
        <f>IF(AND('KPI dashbo'!$I$8="ALL",'KPI dashbo'!$K$8="ALL"),COUNTIFS(tbl_raw_data[Updated_date],M8,tbl_raw_data[Updated Reason],$AG$3),
IF(AND('KPI dashbo'!$I$8&lt;&gt;"ALL",'KPI dashbo'!$K$8&lt;&gt;"ALL"),COUNTIFS(tbl_raw_data[updated_queue],'KPI dashbo'!$I$8,
tbl_raw_data[analyst_name],'KPI dashbo'!$K$8,tbl_raw_data[Updated_date],M8,tbl_raw_data[Updated Reason],$AG$3),
IF('KPI dashbo'!$I$8="ALL",COUNTIFS(tbl_raw_data[analyst_name],'KPI dashbo'!$K$8,tbl_raw_data[Updated_date],M8,tbl_raw_data[Updated Reason],$AG$3),
IF('KPI dashbo'!$K$8="ALL",COUNTIFS(tbl_raw_data[updated_queue],'KPI dashbo'!$I$8,tbl_raw_data[Updated_date],M8,tbl_raw_data[Updated Reason],$AG$3)))))</f>
        <v>0</v>
      </c>
      <c r="AH8" s="46">
        <f>IF(AND('KPI dashbo'!$I$8="ALL",'KPI dashbo'!$K$8="ALL"),COUNTIFS(tbl_raw_data[Updated_date],M8,tbl_raw_data[Updated Reason],$AH$3),
IF(AND('KPI dashbo'!$I$8&lt;&gt;"ALL",'KPI dashbo'!$K$8&lt;&gt;"ALL"),COUNTIFS(tbl_raw_data[updated_queue],'KPI dashbo'!$I$8,
tbl_raw_data[analyst_name],'KPI dashbo'!$K$8,tbl_raw_data[Updated_date],M8,tbl_raw_data[Updated Reason],$AH$3),
IF('KPI dashbo'!$I$8="ALL",COUNTIFS(tbl_raw_data[analyst_name],'KPI dashbo'!$K$8,tbl_raw_data[Updated_date],M8,tbl_raw_data[Updated Reason],$AH$3),
IF('KPI dashbo'!$K$8="ALL",COUNTIFS(tbl_raw_data[updated_queue],'KPI dashbo'!$I$8,tbl_raw_data[Updated_date],M8,tbl_raw_data[Updated Reason],$AH$3)))))</f>
        <v>47</v>
      </c>
      <c r="AI8" s="46">
        <f>IF(AND('KPI dashbo'!$I$8="ALL",'KPI dashbo'!$K$8="ALL"),COUNTIFS(tbl_raw_data[Updated_date],M8,tbl_raw_data[Updated Reason],$AI$3),
IF(AND('KPI dashbo'!$I$8&lt;&gt;"ALL",'KPI dashbo'!$K$8&lt;&gt;"ALL"),COUNTIFS(tbl_raw_data[updated_queue],'KPI dashbo'!$I$8,
tbl_raw_data[analyst_name],'KPI dashbo'!$K$8,tbl_raw_data[Updated_date],M8,tbl_raw_data[Updated Reason],$AI$3),
IF('KPI dashbo'!$I$8="ALL",COUNTIFS(tbl_raw_data[analyst_name],'KPI dashbo'!$K$8,tbl_raw_data[Updated_date],M8,tbl_raw_data[Updated Reason],$AI$3),
IF('KPI dashbo'!$K$8="ALL",COUNTIFS(tbl_raw_data[updated_queue],'KPI dashbo'!$I$8,tbl_raw_data[Updated_date],M8,tbl_raw_data[Updated Reason],$AI$3)))))</f>
        <v>0</v>
      </c>
      <c r="AJ8" s="46">
        <f>IF(AND('KPI dashbo'!$I$8="ALL",'KPI dashbo'!$K$8="ALL"),COUNTIFS(tbl_raw_data[Updated_date],M8,tbl_raw_data[Updated Reason],$AJ$3),
IF(AND('KPI dashbo'!$I$8&lt;&gt;"ALL",'KPI dashbo'!$K$8&lt;&gt;"ALL"),COUNTIFS(tbl_raw_data[updated_queue],'KPI dashbo'!$I$8,
tbl_raw_data[analyst_name],'KPI dashbo'!$K$8,tbl_raw_data[Updated_date],M8,tbl_raw_data[Updated Reason],$AJ$3),
IF('KPI dashbo'!$I$8="ALL",COUNTIFS(tbl_raw_data[analyst_name],'KPI dashbo'!$K$8,tbl_raw_data[Updated_date],M8,tbl_raw_data[Updated Reason],$AJ$3),
IF('KPI dashbo'!$K$8="ALL",COUNTIFS(tbl_raw_data[updated_queue],'KPI dashbo'!$I$8,tbl_raw_data[Updated_date],M8,tbl_raw_data[Updated Reason],$AJ$3)))))</f>
        <v>0</v>
      </c>
      <c r="AN8" s="74">
        <f>IF(AND(flt_analyst="ALL",flt_queue="ALL"),COUNTIFS(tbl_raw_data[updated_month],flt_month,tbl_raw_data[updated outcome],"DECLINE"),
IF(AND(flt_analyst&lt;&gt;"ALL",flt_queue&lt;&gt;"ALL"),COUNTIFS(tbl_raw_data[updated_month],flt_month,tbl_raw_data[updated_queue],flt_queue,tbl_raw_data[analyst_name],flt_analyst,tbl_raw_data[updated outcome],"DECLINE"),
IF(flt_analyst="ALL",COUNTIFS(tbl_raw_data[updated_month],flt_month,tbl_raw_data[updated_queue],flt_queue,tbl_raw_data[updated outcome],"DECLINE"),
IF(flt_queue="ALL",COUNTIFS(tbl_raw_data[updated_month],flt_month,tbl_raw_data[analyst_name],flt_analyst,tbl_raw_data[updated outcome],"DECLINE")))))/
IF(AND(flt_analyst="ALL",flt_queue="ALL"),COUNTIFS(tbl_raw_data[updated_month],flt_month),
IF(AND(flt_analyst&lt;&gt;"ALL",flt_queue&lt;&gt;"ALL"),COUNTIFS(tbl_raw_data[updated_month],flt_month,tbl_raw_data[updated_queue],flt_queue,tbl_raw_data[analyst_name],flt_analyst),
IF(flt_analyst="ALL",COUNTIFS(tbl_raw_data[updated_month],flt_month,tbl_raw_data[updated_queue],flt_queue),
IF(flt_queue="ALL",COUNTIFS(tbl_raw_data[updated_month],flt_month,tbl_raw_data[analyst_name],flt_analyst)))))</f>
        <v>0.12867383512544803</v>
      </c>
    </row>
    <row r="9" spans="1:40" ht="14.25" customHeight="1" x14ac:dyDescent="0.25">
      <c r="A9" t="s">
        <v>86</v>
      </c>
      <c r="B9" t="s">
        <v>7404</v>
      </c>
      <c r="M9" s="83">
        <v>45163</v>
      </c>
      <c r="N9" s="84">
        <f>setting!$L$2</f>
        <v>0.85</v>
      </c>
      <c r="O9" s="45">
        <f>IFERROR(IF(AND(flt_analyst="ALL",flt_queue="ALL"),COUNTIFS(tbl_raw_data[Updated_date],M9,tbl_raw_data[updated outcome],"APPROVE"),
IF(AND(flt_analyst&lt;&gt;"ALL",flt_queue&lt;&gt;"ALL"),COUNTIFS(tbl_raw_data[Updated_date],M9,tbl_raw_data[updated_queue],flt_queue,tbl_raw_data[analyst_name],flt_analyst,tbl_raw_data[updated outcome],"APPROVE"),
IF(flt_analyst="ALL",COUNTIFS(tbl_raw_data[Updated_date],M9,tbl_raw_data[updated_queue],flt_queue,tbl_raw_data[updated outcome],"APPROVE"),
IF(flt_queue="ALL",COUNTIFS(tbl_raw_data[Updated_date],M9,tbl_raw_data[analyst_name],flt_analyst,tbl_raw_data[updated outcome],"APPROVE")))))
/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0.54216867469879515</v>
      </c>
      <c r="P9" s="45">
        <f>AVERAGE(O9:O13)</f>
        <v>0.50597471967182472</v>
      </c>
      <c r="Q9" s="45">
        <f>IFERROR(IF(AND(flt_analyst="ALL",flt_queue="ALL"),COUNTIFS(tbl_raw_data[Updated_date],M9,tbl_raw_data[updated outcome],"DECLINE"),
IF(AND(flt_analyst&lt;&gt;"ALL",flt_queue&lt;&gt;"ALL"),COUNTIFS(tbl_raw_data[Updated_date],M9,tbl_raw_data[updated_queue],flt_queue,tbl_raw_data[analyst_name],flt_analyst,tbl_raw_data[updated outcome],"DECLINE"),
IF(flt_analyst="ALL",COUNTIFS(tbl_raw_data[Updated_date],M9,tbl_raw_data[updated_queue],flt_queue,tbl_raw_data[updated outcome],"DECLINE"),
IF(flt_queue="ALL",COUNTIFS(tbl_raw_data[Updated_date],M9,tbl_raw_data[analyst_name],flt_analyst,tbl_raw_data[updated outcome],"DECLINE")))))
/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0.16867469879518071</v>
      </c>
      <c r="R9" s="45">
        <f>AVERAGE(Q9:Q13)</f>
        <v>0.15926266298479871</v>
      </c>
      <c r="S9" s="45">
        <f>IFERROR(IF(AND(flt_analyst="ALL",flt_queue="ALL"),COUNTIFS(tbl_raw_data[Updated_date],M9,tbl_raw_data[updated outcome],"WITHDRAW"),
IF(AND(flt_analyst&lt;&gt;"ALL",flt_queue&lt;&gt;"ALL"),COUNTIFS(tbl_raw_data[Updated_date],M9,tbl_raw_data[updated_queue],flt_queue,tbl_raw_data[analyst_name],flt_analyst,tbl_raw_data[updated outcome],"WITHDRAW"),
IF(flt_analyst="ALL",COUNTIFS(tbl_raw_data[Updated_date],M9,tbl_raw_data[updated_queue],flt_queue,tbl_raw_data[updated outcome],"WITHDRAW"),
IF(flt_queue="ALL",COUNTIFS(tbl_raw_data[Updated_date],M9,tbl_raw_data[analyst_name],flt_analyst,tbl_raw_data[updated outcome],"WITHDRAW")))))
/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0.28915662650602408</v>
      </c>
      <c r="T9" s="45">
        <f>AVERAGE(S9:S13)</f>
        <v>0.33476261734337653</v>
      </c>
      <c r="U9" s="85">
        <v>0.9</v>
      </c>
      <c r="V9" s="45">
        <f>IFERROR(IF(AND(flt_queue="All",flt_analyst="All"),COUNTIFS(tbl_raw_data[sla_met_sla_not_met],"SLA_MET",tbl_raw_data[Updated_date],M9),
IF(AND(flt_queue&lt;&gt;"All",flt_analyst&lt;&gt;"All"),COUNTIFS(tbl_raw_data[updated_queue],flt_queue,tbl_raw_data[analyst_name],flt_analyst,tbl_raw_data[sla_met_sla_not_met],"SLA_MET",tbl_raw_data[Updated_date],M9),
IF(flt_queue="All",COUNTIFS(tbl_raw_data[analyst_name],flt_analyst,tbl_raw_data[sla_met_sla_not_met],"SLA_MET",tbl_raw_data[Updated_date],M9),
IF(flt_analyst="All",COUNTIFS(tbl_raw_data[updated_queue],flt_queue,tbl_raw_data[sla_met_sla_not_met],"SLA_MET",tbl_raw_data[Updated_date],M9)))))
/
IF(AND(flt_queue="All",flt_analyst="All"),COUNTIFS(tbl_raw_data[Updated_date],M9),
IF(AND(flt_queue&lt;&gt;"All",flt_analyst&lt;&gt;"All"),COUNTIFS(tbl_raw_data[updated_queue],flt_queue,tbl_raw_data[analyst_name],flt_analyst,tbl_raw_data[Updated_date],M9),
IF(flt_queue="All",COUNTIFS(tbl_raw_data[analyst_name],flt_analyst,tbl_raw_data[Updated_date],M9),
IF(flt_analyst="All",COUNTIFS(tbl_raw_data[updated_queue],flt_queue,tbl_raw_data[Updated_date],M9))))),"-")</f>
        <v>0.81325301204819278</v>
      </c>
      <c r="W9" s="45">
        <f>AVERAGE(V9:V13)</f>
        <v>0.83390073439043078</v>
      </c>
      <c r="X9" s="45">
        <f>IFERROR(IF(AND(flt_analyst="ALL",flt_queue="ALL"),COUNTIFS(tbl_raw_data[Updated_date],M9,tbl_raw_data[sla_met_sla_not_met],"SLA_MET"),
IF(AND(flt_analyst&lt;&gt;"ALL",flt_queue&lt;&gt;"ALL"),COUNTIFS(tbl_raw_data[Updated_date],M9,tbl_raw_data[updated_queue],flt_queue,tbl_raw_data[analyst_name],flt_analyst,tbl_raw_data[sla_met_sla_not_met],"SLA_MET"),
IF(flt_analyst="ALL",COUNTIFS(tbl_raw_data[Updated_date],M9,tbl_raw_data[updated_queue],flt_queue,tbl_raw_data[sla_met_sla_not_met],"SLA_MET"),
IF(flt_queue="ALL",COUNTIFS(tbl_raw_data[Updated_date],M9,tbl_raw_data[analyst_name],flt_analyst,tbl_raw_data[sla_met_sla_not_met],"SLA_MET")))))/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0.81325301204819278</v>
      </c>
      <c r="Y9" s="45">
        <f>AVERAGE(X9:X13)</f>
        <v>0.83390073439043078</v>
      </c>
      <c r="Z9" s="82">
        <f>IFERROR(IF(AND(flt_analyst="ALL",flt_queue="ALL"),SUMIFS(tbl_raw_data[time_taken_in_mins],tbl_raw_data[Updated_date],M9),
IF(AND(flt_analyst&lt;&gt;"ALL",flt_queue&lt;&gt;"ALL"),SUMIFS(tbl_raw_data[time_taken_in_mins],tbl_raw_data[Updated_date],M9,tbl_raw_data[analyst_name],flt_analyst,tbl_raw_data[updated_queue],flt_queue),
IF(flt_analyst="ALL",SUMIFS(tbl_raw_data[time_taken_in_mins],tbl_raw_data[Updated_date],M9,tbl_raw_data[updated_queue],flt_queue),IF(flt_queue="ALL",SUMIFS(tbl_raw_data[time_taken_in_mins],tbl_raw_data[Updated_date],M9,tbl_raw_data[analyst_name],flt_analyst)))))/
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16.289859437751012</v>
      </c>
      <c r="AA9" s="82">
        <f>AVERAGE(Z9:Z13)</f>
        <v>20.244530328765684</v>
      </c>
      <c r="AB9">
        <f>IF(AND(flt_analyst="ALL",flt_queue="ALL"),COUNTIFS(tbl_raw_data[Updated_date],M9),
IF(AND(flt_analyst&lt;&gt;"ALL",flt_queue&lt;&gt;"ALL"),COUNTIFS(tbl_raw_data[Updated_date],M9,tbl_raw_data[updated_queue],flt_queue,tbl_raw_data[analyst_name],flt_analyst),
IF(flt_analyst="ALL",COUNTIFS(tbl_raw_data[Updated_date],M9,tbl_raw_data[updated_queue],flt_queue),
IF(flt_queue="ALL",COUNTIFS(tbl_raw_data[Updated_date],M9,tbl_raw_data[analyst_name],flt_analyst)))))</f>
        <v>166</v>
      </c>
      <c r="AC9">
        <f>AVERAGE(AB9:AB13)</f>
        <v>202.2</v>
      </c>
      <c r="AD9" s="46">
        <f>IF(AND('KPI dashbo'!$I$8="ALL",'KPI dashbo'!$K$8="ALL"),COUNTIFS(tbl_raw_data[Updated_date],M9,tbl_raw_data[Updated Reason],$AD$3),
IF(AND('KPI dashbo'!$I$8&lt;&gt;"ALL",'KPI dashbo'!$K$8&lt;&gt;"ALL"),COUNTIFS(tbl_raw_data[updated_queue],'KPI dashbo'!$I$8,
tbl_raw_data[analyst_name],'KPI dashbo'!$K$8,tbl_raw_data[Updated_date],M9,tbl_raw_data[Updated Reason],$AD$3),
IF('KPI dashbo'!$I$8="ALL",COUNTIFS(tbl_raw_data[analyst_name],'KPI dashbo'!$K$8,tbl_raw_data[Updated_date],M9,tbl_raw_data[Updated Reason],$AD$3),
IF('KPI dashbo'!$K$8="ALL",COUNTIFS(tbl_raw_data[updated_queue],'KPI dashbo'!$I$8,tbl_raw_data[Updated_date],M9,tbl_raw_data[Updated Reason],$AD$3)))))</f>
        <v>27</v>
      </c>
      <c r="AE9" s="46">
        <f>IF(AND('KPI dashbo'!$I$8="ALL",'KPI dashbo'!$K$8="ALL"),COUNTIFS(tbl_raw_data[Updated_date],M9,tbl_raw_data[Updated Reason],$AE$3),
IF(AND('KPI dashbo'!$I$8&lt;&gt;"ALL",'KPI dashbo'!$K$8&lt;&gt;"ALL"),COUNTIFS(tbl_raw_data[updated_queue],'KPI dashbo'!$I$8,
tbl_raw_data[analyst_name],'KPI dashbo'!$K$8,tbl_raw_data[Updated_date],M9,tbl_raw_data[Updated Reason],$AE$3),
IF('KPI dashbo'!$I$8="ALL",COUNTIFS(tbl_raw_data[analyst_name],'KPI dashbo'!$K$8,tbl_raw_data[Updated_date],M9,tbl_raw_data[Updated Reason],$AE$3),
IF('KPI dashbo'!$K$8="ALL",COUNTIFS(tbl_raw_data[updated_queue],'KPI dashbo'!$I$8,tbl_raw_data[Updated_date],M9,tbl_raw_data[Updated Reason],$AE$3)))))</f>
        <v>49</v>
      </c>
      <c r="AF9" s="46">
        <f>IF(AND('KPI dashbo'!$I$8="ALL",'KPI dashbo'!$K$8="ALL"),COUNTIFS(tbl_raw_data[Updated_date],M9,tbl_raw_data[Updated Reason],$AF$3),
IF(AND('KPI dashbo'!$I$8&lt;&gt;"ALL",'KPI dashbo'!$K$8&lt;&gt;"ALL"),COUNTIFS(tbl_raw_data[updated_queue],'KPI dashbo'!$I$8,
tbl_raw_data[analyst_name],'KPI dashbo'!$K$8,tbl_raw_data[Updated_date],M9,tbl_raw_data[Updated Reason],$AF$3),
IF('KPI dashbo'!$I$8="ALL",COUNTIFS(tbl_raw_data[analyst_name],'KPI dashbo'!$K$8,tbl_raw_data[Updated_date],M9,tbl_raw_data[Updated Reason],$AF$3),
IF('KPI dashbo'!$K$8="ALL",COUNTIFS(tbl_raw_data[updated_queue],'KPI dashbo'!$I$8,tbl_raw_data[Updated_date],M9,tbl_raw_data[Updated Reason],$AF$3)))))</f>
        <v>4</v>
      </c>
      <c r="AG9" s="46">
        <f>IF(AND('KPI dashbo'!$I$8="ALL",'KPI dashbo'!$K$8="ALL"),COUNTIFS(tbl_raw_data[Updated_date],M9,tbl_raw_data[Updated Reason],$AG$3),
IF(AND('KPI dashbo'!$I$8&lt;&gt;"ALL",'KPI dashbo'!$K$8&lt;&gt;"ALL"),COUNTIFS(tbl_raw_data[updated_queue],'KPI dashbo'!$I$8,
tbl_raw_data[analyst_name],'KPI dashbo'!$K$8,tbl_raw_data[Updated_date],M9,tbl_raw_data[Updated Reason],$AG$3),
IF('KPI dashbo'!$I$8="ALL",COUNTIFS(tbl_raw_data[analyst_name],'KPI dashbo'!$K$8,tbl_raw_data[Updated_date],M9,tbl_raw_data[Updated Reason],$AG$3),
IF('KPI dashbo'!$K$8="ALL",COUNTIFS(tbl_raw_data[updated_queue],'KPI dashbo'!$I$8,tbl_raw_data[Updated_date],M9,tbl_raw_data[Updated Reason],$AG$3)))))</f>
        <v>6</v>
      </c>
      <c r="AH9" s="46">
        <f>IF(AND('KPI dashbo'!$I$8="ALL",'KPI dashbo'!$K$8="ALL"),COUNTIFS(tbl_raw_data[Updated_date],M9,tbl_raw_data[Updated Reason],$AH$3),
IF(AND('KPI dashbo'!$I$8&lt;&gt;"ALL",'KPI dashbo'!$K$8&lt;&gt;"ALL"),COUNTIFS(tbl_raw_data[updated_queue],'KPI dashbo'!$I$8,
tbl_raw_data[analyst_name],'KPI dashbo'!$K$8,tbl_raw_data[Updated_date],M9,tbl_raw_data[Updated Reason],$AH$3),
IF('KPI dashbo'!$I$8="ALL",COUNTIFS(tbl_raw_data[analyst_name],'KPI dashbo'!$K$8,tbl_raw_data[Updated_date],M9,tbl_raw_data[Updated Reason],$AH$3),
IF('KPI dashbo'!$K$8="ALL",COUNTIFS(tbl_raw_data[updated_queue],'KPI dashbo'!$I$8,tbl_raw_data[Updated_date],M9,tbl_raw_data[Updated Reason],$AH$3)))))</f>
        <v>78</v>
      </c>
      <c r="AI9" s="46">
        <f>IF(AND('KPI dashbo'!$I$8="ALL",'KPI dashbo'!$K$8="ALL"),COUNTIFS(tbl_raw_data[Updated_date],M9,tbl_raw_data[Updated Reason],$AI$3),
IF(AND('KPI dashbo'!$I$8&lt;&gt;"ALL",'KPI dashbo'!$K$8&lt;&gt;"ALL"),COUNTIFS(tbl_raw_data[updated_queue],'KPI dashbo'!$I$8,
tbl_raw_data[analyst_name],'KPI dashbo'!$K$8,tbl_raw_data[Updated_date],M9,tbl_raw_data[Updated Reason],$AI$3),
IF('KPI dashbo'!$I$8="ALL",COUNTIFS(tbl_raw_data[analyst_name],'KPI dashbo'!$K$8,tbl_raw_data[Updated_date],M9,tbl_raw_data[Updated Reason],$AI$3),
IF('KPI dashbo'!$K$8="ALL",COUNTIFS(tbl_raw_data[updated_queue],'KPI dashbo'!$I$8,tbl_raw_data[Updated_date],M9,tbl_raw_data[Updated Reason],$AI$3)))))</f>
        <v>2</v>
      </c>
      <c r="AJ9" s="46">
        <f>IF(AND('KPI dashbo'!$I$8="ALL",'KPI dashbo'!$K$8="ALL"),COUNTIFS(tbl_raw_data[Updated_date],M9,tbl_raw_data[Updated Reason],$AJ$3),
IF(AND('KPI dashbo'!$I$8&lt;&gt;"ALL",'KPI dashbo'!$K$8&lt;&gt;"ALL"),COUNTIFS(tbl_raw_data[updated_queue],'KPI dashbo'!$I$8,
tbl_raw_data[analyst_name],'KPI dashbo'!$K$8,tbl_raw_data[Updated_date],M9,tbl_raw_data[Updated Reason],$AJ$3),
IF('KPI dashbo'!$I$8="ALL",COUNTIFS(tbl_raw_data[analyst_name],'KPI dashbo'!$K$8,tbl_raw_data[Updated_date],M9,tbl_raw_data[Updated Reason],$AJ$3),
IF('KPI dashbo'!$K$8="ALL",COUNTIFS(tbl_raw_data[updated_queue],'KPI dashbo'!$I$8,tbl_raw_data[Updated_date],M9,tbl_raw_data[Updated Reason],$AJ$3)))))</f>
        <v>0</v>
      </c>
      <c r="AN9" s="74">
        <f>IF(AND(flt_analyst="ALL",flt_queue="ALL"),COUNTIFS(tbl_raw_data[updated_month],flt_month,tbl_raw_data[updated outcome],"WITHDRAW"),
IF(AND(flt_analyst&lt;&gt;"ALL",flt_queue&lt;&gt;"ALL"),COUNTIFS(tbl_raw_data[updated_month],flt_month,tbl_raw_data[updated_queue],flt_queue,tbl_raw_data[analyst_name],flt_analyst,tbl_raw_data[updated outcome],"WITHDRAW"),
IF(flt_analyst="ALL",COUNTIFS(tbl_raw_data[updated_month],flt_month,tbl_raw_data[updated_queue],flt_queue,tbl_raw_data[updated outcome],"WITHDRAW"),
IF(flt_queue="ALL",COUNTIFS(tbl_raw_data[updated_month],flt_month,tbl_raw_data[analyst_name],flt_analyst,tbl_raw_data[updated outcome],"WITHDRAW")))))/
IF(AND(flt_analyst="ALL",flt_queue="ALL"),COUNTIFS(tbl_raw_data[updated_month],flt_month),
IF(AND(flt_analyst&lt;&gt;"ALL",flt_queue&lt;&gt;"ALL"),COUNTIFS(tbl_raw_data[updated_month],flt_month,tbl_raw_data[updated_queue],flt_queue,tbl_raw_data[analyst_name],flt_analyst),
IF(flt_analyst="ALL",COUNTIFS(tbl_raw_data[updated_month],flt_month,tbl_raw_data[updated_queue],flt_queue),
IF(flt_queue="ALL",COUNTIFS(tbl_raw_data[updated_month],flt_month,tbl_raw_data[analyst_name],flt_analyst)))))</f>
        <v>0.30949820788530463</v>
      </c>
    </row>
    <row r="10" spans="1:40" ht="14.25" customHeight="1" x14ac:dyDescent="0.25">
      <c r="A10" t="s">
        <v>7397</v>
      </c>
      <c r="B10" t="s">
        <v>7405</v>
      </c>
      <c r="M10" s="83">
        <v>45162</v>
      </c>
      <c r="N10" s="84">
        <f>setting!$L$2</f>
        <v>0.85</v>
      </c>
      <c r="O10" s="45">
        <f>IFERROR(IF(AND(flt_analyst="ALL",flt_queue="ALL"),COUNTIFS(tbl_raw_data[Updated_date],M10,tbl_raw_data[updated outcome],"APPROVE"),
IF(AND(flt_analyst&lt;&gt;"ALL",flt_queue&lt;&gt;"ALL"),COUNTIFS(tbl_raw_data[Updated_date],M10,tbl_raw_data[updated_queue],flt_queue,tbl_raw_data[analyst_name],flt_analyst,tbl_raw_data[updated outcome],"APPROVE"),
IF(flt_analyst="ALL",COUNTIFS(tbl_raw_data[Updated_date],M10,tbl_raw_data[updated_queue],flt_queue,tbl_raw_data[updated outcome],"APPROVE"),
IF(flt_queue="ALL",COUNTIFS(tbl_raw_data[Updated_date],M10,tbl_raw_data[analyst_name],flt_analyst,tbl_raw_data[updated outcome],"APPROVE")))))
/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0.48017621145374451</v>
      </c>
      <c r="P10" s="45">
        <f>AVERAGE(O10:O14)</f>
        <v>0.50109428422445146</v>
      </c>
      <c r="Q10" s="45">
        <f>IFERROR(IF(AND(flt_analyst="ALL",flt_queue="ALL"),COUNTIFS(tbl_raw_data[Updated_date],M10,tbl_raw_data[updated outcome],"DECLINE"),
IF(AND(flt_analyst&lt;&gt;"ALL",flt_queue&lt;&gt;"ALL"),COUNTIFS(tbl_raw_data[Updated_date],M10,tbl_raw_data[updated_queue],flt_queue,tbl_raw_data[analyst_name],flt_analyst,tbl_raw_data[updated outcome],"DECLINE"),
IF(flt_analyst="ALL",COUNTIFS(tbl_raw_data[Updated_date],M10,tbl_raw_data[updated_queue],flt_queue,tbl_raw_data[updated outcome],"DECLINE"),
IF(flt_queue="ALL",COUNTIFS(tbl_raw_data[Updated_date],M10,tbl_raw_data[analyst_name],flt_analyst,tbl_raw_data[updated outcome],"DECLINE")))))
/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0.13215859030837004</v>
      </c>
      <c r="R10" s="45">
        <f>AVERAGE(Q10:Q14)</f>
        <v>0.16106071814962042</v>
      </c>
      <c r="S10" s="45">
        <f>IFERROR(IF(AND(flt_analyst="ALL",flt_queue="ALL"),COUNTIFS(tbl_raw_data[Updated_date],M10,tbl_raw_data[updated outcome],"WITHDRAW"),
IF(AND(flt_analyst&lt;&gt;"ALL",flt_queue&lt;&gt;"ALL"),COUNTIFS(tbl_raw_data[Updated_date],M10,tbl_raw_data[updated_queue],flt_queue,tbl_raw_data[analyst_name],flt_analyst,tbl_raw_data[updated outcome],"WITHDRAW"),
IF(flt_analyst="ALL",COUNTIFS(tbl_raw_data[Updated_date],M10,tbl_raw_data[updated_queue],flt_queue,tbl_raw_data[updated outcome],"WITHDRAW"),
IF(flt_queue="ALL",COUNTIFS(tbl_raw_data[Updated_date],M10,tbl_raw_data[analyst_name],flt_analyst,tbl_raw_data[updated outcome],"WITHDRAW")))))
/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0.38766519823788548</v>
      </c>
      <c r="T10" s="45">
        <f>AVERAGE(S10:S14)</f>
        <v>0.33784499762592812</v>
      </c>
      <c r="U10" s="85">
        <v>0.9</v>
      </c>
      <c r="V10" s="45">
        <f>IFERROR(IF(AND(flt_queue="All",flt_analyst="All"),COUNTIFS(tbl_raw_data[sla_met_sla_not_met],"SLA_MET",tbl_raw_data[Updated_date],M10),
IF(AND(flt_queue&lt;&gt;"All",flt_analyst&lt;&gt;"All"),COUNTIFS(tbl_raw_data[updated_queue],flt_queue,tbl_raw_data[analyst_name],flt_analyst,tbl_raw_data[sla_met_sla_not_met],"SLA_MET",tbl_raw_data[Updated_date],M10),
IF(flt_queue="All",COUNTIFS(tbl_raw_data[analyst_name],flt_analyst,tbl_raw_data[sla_met_sla_not_met],"SLA_MET",tbl_raw_data[Updated_date],M10),
IF(flt_analyst="All",COUNTIFS(tbl_raw_data[updated_queue],flt_queue,tbl_raw_data[sla_met_sla_not_met],"SLA_MET",tbl_raw_data[Updated_date],M10)))))
/
IF(AND(flt_queue="All",flt_analyst="All"),COUNTIFS(tbl_raw_data[Updated_date],M10),
IF(AND(flt_queue&lt;&gt;"All",flt_analyst&lt;&gt;"All"),COUNTIFS(tbl_raw_data[updated_queue],flt_queue,tbl_raw_data[analyst_name],flt_analyst,tbl_raw_data[Updated_date],M10),
IF(flt_queue="All",COUNTIFS(tbl_raw_data[analyst_name],flt_analyst,tbl_raw_data[Updated_date],M10),
IF(flt_analyst="All",COUNTIFS(tbl_raw_data[updated_queue],flt_queue,tbl_raw_data[Updated_date],M10))))),"-")</f>
        <v>0.85022026431718056</v>
      </c>
      <c r="W10" s="45">
        <f>AVERAGE(V10:V14)</f>
        <v>0.84891510660008174</v>
      </c>
      <c r="X10" s="45">
        <f>IFERROR(IF(AND(flt_analyst="ALL",flt_queue="ALL"),COUNTIFS(tbl_raw_data[Updated_date],M10,tbl_raw_data[sla_met_sla_not_met],"SLA_MET"),
IF(AND(flt_analyst&lt;&gt;"ALL",flt_queue&lt;&gt;"ALL"),COUNTIFS(tbl_raw_data[Updated_date],M10,tbl_raw_data[updated_queue],flt_queue,tbl_raw_data[analyst_name],flt_analyst,tbl_raw_data[sla_met_sla_not_met],"SLA_MET"),
IF(flt_analyst="ALL",COUNTIFS(tbl_raw_data[Updated_date],M10,tbl_raw_data[updated_queue],flt_queue,tbl_raw_data[sla_met_sla_not_met],"SLA_MET"),
IF(flt_queue="ALL",COUNTIFS(tbl_raw_data[Updated_date],M10,tbl_raw_data[analyst_name],flt_analyst,tbl_raw_data[sla_met_sla_not_met],"SLA_MET")))))/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0.85022026431718056</v>
      </c>
      <c r="Y10" s="45">
        <f>AVERAGE(X10:X14)</f>
        <v>0.84891510660008174</v>
      </c>
      <c r="Z10" s="82">
        <f>IFERROR(IF(AND(flt_analyst="ALL",flt_queue="ALL"),SUMIFS(tbl_raw_data[time_taken_in_mins],tbl_raw_data[Updated_date],M10),
IF(AND(flt_analyst&lt;&gt;"ALL",flt_queue&lt;&gt;"ALL"),SUMIFS(tbl_raw_data[time_taken_in_mins],tbl_raw_data[Updated_date],M10,tbl_raw_data[analyst_name],flt_analyst,tbl_raw_data[updated_queue],flt_queue),
IF(flt_analyst="ALL",SUMIFS(tbl_raw_data[time_taken_in_mins],tbl_raw_data[Updated_date],M10,tbl_raw_data[updated_queue],flt_queue),IF(flt_queue="ALL",SUMIFS(tbl_raw_data[time_taken_in_mins],tbl_raw_data[Updated_date],M10,tbl_raw_data[analyst_name],flt_analyst)))))/
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17.396769456681351</v>
      </c>
      <c r="AA10" s="82">
        <f>AVERAGE(Z10:Z14)</f>
        <v>21.321617662873685</v>
      </c>
      <c r="AB10">
        <f>IF(AND(flt_analyst="ALL",flt_queue="ALL"),COUNTIFS(tbl_raw_data[Updated_date],M10),
IF(AND(flt_analyst&lt;&gt;"ALL",flt_queue&lt;&gt;"ALL"),COUNTIFS(tbl_raw_data[Updated_date],M10,tbl_raw_data[updated_queue],flt_queue,tbl_raw_data[analyst_name],flt_analyst),
IF(flt_analyst="ALL",COUNTIFS(tbl_raw_data[Updated_date],M10,tbl_raw_data[updated_queue],flt_queue),
IF(flt_queue="ALL",COUNTIFS(tbl_raw_data[Updated_date],M10,tbl_raw_data[analyst_name],flt_analyst)))))</f>
        <v>227</v>
      </c>
      <c r="AC10">
        <f>AVERAGE(AB10:AB14)</f>
        <v>208.4</v>
      </c>
      <c r="AD10" s="46">
        <f>IF(AND('KPI dashbo'!$I$8="ALL",'KPI dashbo'!$K$8="ALL"),COUNTIFS(tbl_raw_data[Updated_date],M10,tbl_raw_data[Updated Reason],$AD$3),
IF(AND('KPI dashbo'!$I$8&lt;&gt;"ALL",'KPI dashbo'!$K$8&lt;&gt;"ALL"),COUNTIFS(tbl_raw_data[updated_queue],'KPI dashbo'!$I$8,
tbl_raw_data[analyst_name],'KPI dashbo'!$K$8,tbl_raw_data[Updated_date],M10,tbl_raw_data[Updated Reason],$AD$3),
IF('KPI dashbo'!$I$8="ALL",COUNTIFS(tbl_raw_data[analyst_name],'KPI dashbo'!$K$8,tbl_raw_data[Updated_date],M10,tbl_raw_data[Updated Reason],$AD$3),
IF('KPI dashbo'!$K$8="ALL",COUNTIFS(tbl_raw_data[updated_queue],'KPI dashbo'!$I$8,tbl_raw_data[Updated_date],M10,tbl_raw_data[Updated Reason],$AD$3)))))</f>
        <v>52</v>
      </c>
      <c r="AE10" s="46">
        <f>IF(AND('KPI dashbo'!$I$8="ALL",'KPI dashbo'!$K$8="ALL"),COUNTIFS(tbl_raw_data[Updated_date],M10,tbl_raw_data[Updated Reason],$AE$3),
IF(AND('KPI dashbo'!$I$8&lt;&gt;"ALL",'KPI dashbo'!$K$8&lt;&gt;"ALL"),COUNTIFS(tbl_raw_data[updated_queue],'KPI dashbo'!$I$8,
tbl_raw_data[analyst_name],'KPI dashbo'!$K$8,tbl_raw_data[Updated_date],M10,tbl_raw_data[Updated Reason],$AE$3),
IF('KPI dashbo'!$I$8="ALL",COUNTIFS(tbl_raw_data[analyst_name],'KPI dashbo'!$K$8,tbl_raw_data[Updated_date],M10,tbl_raw_data[Updated Reason],$AE$3),
IF('KPI dashbo'!$K$8="ALL",COUNTIFS(tbl_raw_data[updated_queue],'KPI dashbo'!$I$8,tbl_raw_data[Updated_date],M10,tbl_raw_data[Updated Reason],$AE$3)))))</f>
        <v>62</v>
      </c>
      <c r="AF10" s="46">
        <f>IF(AND('KPI dashbo'!$I$8="ALL",'KPI dashbo'!$K$8="ALL"),COUNTIFS(tbl_raw_data[Updated_date],M10,tbl_raw_data[Updated Reason],$AF$3),
IF(AND('KPI dashbo'!$I$8&lt;&gt;"ALL",'KPI dashbo'!$K$8&lt;&gt;"ALL"),COUNTIFS(tbl_raw_data[updated_queue],'KPI dashbo'!$I$8,
tbl_raw_data[analyst_name],'KPI dashbo'!$K$8,tbl_raw_data[Updated_date],M10,tbl_raw_data[Updated Reason],$AF$3),
IF('KPI dashbo'!$I$8="ALL",COUNTIFS(tbl_raw_data[analyst_name],'KPI dashbo'!$K$8,tbl_raw_data[Updated_date],M10,tbl_raw_data[Updated Reason],$AF$3),
IF('KPI dashbo'!$K$8="ALL",COUNTIFS(tbl_raw_data[updated_queue],'KPI dashbo'!$I$8,tbl_raw_data[Updated_date],M10,tbl_raw_data[Updated Reason],$AF$3)))))</f>
        <v>14</v>
      </c>
      <c r="AG10" s="46">
        <f>IF(AND('KPI dashbo'!$I$8="ALL",'KPI dashbo'!$K$8="ALL"),COUNTIFS(tbl_raw_data[Updated_date],M10,tbl_raw_data[Updated Reason],$AG$3),
IF(AND('KPI dashbo'!$I$8&lt;&gt;"ALL",'KPI dashbo'!$K$8&lt;&gt;"ALL"),COUNTIFS(tbl_raw_data[updated_queue],'KPI dashbo'!$I$8,
tbl_raw_data[analyst_name],'KPI dashbo'!$K$8,tbl_raw_data[Updated_date],M10,tbl_raw_data[Updated Reason],$AG$3),
IF('KPI dashbo'!$I$8="ALL",COUNTIFS(tbl_raw_data[analyst_name],'KPI dashbo'!$K$8,tbl_raw_data[Updated_date],M10,tbl_raw_data[Updated Reason],$AG$3),
IF('KPI dashbo'!$K$8="ALL",COUNTIFS(tbl_raw_data[updated_queue],'KPI dashbo'!$I$8,tbl_raw_data[Updated_date],M10,tbl_raw_data[Updated Reason],$AG$3)))))</f>
        <v>6</v>
      </c>
      <c r="AH10" s="46">
        <f>IF(AND('KPI dashbo'!$I$8="ALL",'KPI dashbo'!$K$8="ALL"),COUNTIFS(tbl_raw_data[Updated_date],M10,tbl_raw_data[Updated Reason],$AH$3),
IF(AND('KPI dashbo'!$I$8&lt;&gt;"ALL",'KPI dashbo'!$K$8&lt;&gt;"ALL"),COUNTIFS(tbl_raw_data[updated_queue],'KPI dashbo'!$I$8,
tbl_raw_data[analyst_name],'KPI dashbo'!$K$8,tbl_raw_data[Updated_date],M10,tbl_raw_data[Updated Reason],$AH$3),
IF('KPI dashbo'!$I$8="ALL",COUNTIFS(tbl_raw_data[analyst_name],'KPI dashbo'!$K$8,tbl_raw_data[Updated_date],M10,tbl_raw_data[Updated Reason],$AH$3),
IF('KPI dashbo'!$K$8="ALL",COUNTIFS(tbl_raw_data[updated_queue],'KPI dashbo'!$I$8,tbl_raw_data[Updated_date],M10,tbl_raw_data[Updated Reason],$AH$3)))))</f>
        <v>92</v>
      </c>
      <c r="AI10" s="46">
        <f>IF(AND('KPI dashbo'!$I$8="ALL",'KPI dashbo'!$K$8="ALL"),COUNTIFS(tbl_raw_data[Updated_date],M10,tbl_raw_data[Updated Reason],$AI$3),
IF(AND('KPI dashbo'!$I$8&lt;&gt;"ALL",'KPI dashbo'!$K$8&lt;&gt;"ALL"),COUNTIFS(tbl_raw_data[updated_queue],'KPI dashbo'!$I$8,
tbl_raw_data[analyst_name],'KPI dashbo'!$K$8,tbl_raw_data[Updated_date],M10,tbl_raw_data[Updated Reason],$AI$3),
IF('KPI dashbo'!$I$8="ALL",COUNTIFS(tbl_raw_data[analyst_name],'KPI dashbo'!$K$8,tbl_raw_data[Updated_date],M10,tbl_raw_data[Updated Reason],$AI$3),
IF('KPI dashbo'!$K$8="ALL",COUNTIFS(tbl_raw_data[updated_queue],'KPI dashbo'!$I$8,tbl_raw_data[Updated_date],M10,tbl_raw_data[Updated Reason],$AI$3)))))</f>
        <v>1</v>
      </c>
      <c r="AJ10" s="46">
        <f>IF(AND('KPI dashbo'!$I$8="ALL",'KPI dashbo'!$K$8="ALL"),COUNTIFS(tbl_raw_data[Updated_date],M10,tbl_raw_data[Updated Reason],$AJ$3),
IF(AND('KPI dashbo'!$I$8&lt;&gt;"ALL",'KPI dashbo'!$K$8&lt;&gt;"ALL"),COUNTIFS(tbl_raw_data[updated_queue],'KPI dashbo'!$I$8,
tbl_raw_data[analyst_name],'KPI dashbo'!$K$8,tbl_raw_data[Updated_date],M10,tbl_raw_data[Updated Reason],$AJ$3),
IF('KPI dashbo'!$I$8="ALL",COUNTIFS(tbl_raw_data[analyst_name],'KPI dashbo'!$K$8,tbl_raw_data[Updated_date],M10,tbl_raw_data[Updated Reason],$AJ$3),
IF('KPI dashbo'!$K$8="ALL",COUNTIFS(tbl_raw_data[updated_queue],'KPI dashbo'!$I$8,tbl_raw_data[Updated_date],M10,tbl_raw_data[Updated Reason],$AJ$3)))))</f>
        <v>0</v>
      </c>
    </row>
    <row r="11" spans="1:40" ht="14.25" customHeight="1" x14ac:dyDescent="0.25">
      <c r="A11" t="s">
        <v>254</v>
      </c>
      <c r="B11" t="s">
        <v>7406</v>
      </c>
      <c r="M11" s="83">
        <v>45161</v>
      </c>
      <c r="N11" s="84">
        <f>setting!$L$2</f>
        <v>0.85</v>
      </c>
      <c r="O11" s="45">
        <f>IFERROR(IF(AND(flt_analyst="ALL",flt_queue="ALL"),COUNTIFS(tbl_raw_data[Updated_date],M11,tbl_raw_data[updated outcome],"APPROVE"),
IF(AND(flt_analyst&lt;&gt;"ALL",flt_queue&lt;&gt;"ALL"),COUNTIFS(tbl_raw_data[Updated_date],M11,tbl_raw_data[updated_queue],flt_queue,tbl_raw_data[analyst_name],flt_analyst,tbl_raw_data[updated outcome],"APPROVE"),
IF(flt_analyst="ALL",COUNTIFS(tbl_raw_data[Updated_date],M11,tbl_raw_data[updated_queue],flt_queue,tbl_raw_data[updated outcome],"APPROVE"),
IF(flt_queue="ALL",COUNTIFS(tbl_raw_data[Updated_date],M11,tbl_raw_data[analyst_name],flt_analyst,tbl_raw_data[updated outcome],"APPROVE")))))
/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0.49356223175965663</v>
      </c>
      <c r="P11" s="45">
        <f>AVERAGE(O11:O15)</f>
        <v>0.50933254620720692</v>
      </c>
      <c r="Q11" s="45">
        <f>IFERROR(IF(AND(flt_analyst="ALL",flt_queue="ALL"),COUNTIFS(tbl_raw_data[Updated_date],M11,tbl_raw_data[updated outcome],"DECLINE"),
IF(AND(flt_analyst&lt;&gt;"ALL",flt_queue&lt;&gt;"ALL"),COUNTIFS(tbl_raw_data[Updated_date],M11,tbl_raw_data[updated_queue],flt_queue,tbl_raw_data[analyst_name],flt_analyst,tbl_raw_data[updated outcome],"DECLINE"),
IF(flt_analyst="ALL",COUNTIFS(tbl_raw_data[Updated_date],M11,tbl_raw_data[updated_queue],flt_queue,tbl_raw_data[updated outcome],"DECLINE"),
IF(flt_queue="ALL",COUNTIFS(tbl_raw_data[Updated_date],M11,tbl_raw_data[analyst_name],flt_analyst,tbl_raw_data[updated outcome],"DECLINE")))))
/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0.18884120171673821</v>
      </c>
      <c r="R11" s="45">
        <f>AVERAGE(Q11:Q15)</f>
        <v>0.15172301718196352</v>
      </c>
      <c r="S11" s="45">
        <f>IFERROR(IF(AND(flt_analyst="ALL",flt_queue="ALL"),COUNTIFS(tbl_raw_data[Updated_date],M11,tbl_raw_data[updated outcome],"WITHDRAW"),
IF(AND(flt_analyst&lt;&gt;"ALL",flt_queue&lt;&gt;"ALL"),COUNTIFS(tbl_raw_data[Updated_date],M11,tbl_raw_data[updated_queue],flt_queue,tbl_raw_data[analyst_name],flt_analyst,tbl_raw_data[updated outcome],"WITHDRAW"),
IF(flt_analyst="ALL",COUNTIFS(tbl_raw_data[Updated_date],M11,tbl_raw_data[updated_queue],flt_queue,tbl_raw_data[updated outcome],"WITHDRAW"),
IF(flt_queue="ALL",COUNTIFS(tbl_raw_data[Updated_date],M11,tbl_raw_data[analyst_name],flt_analyst,tbl_raw_data[updated outcome],"WITHDRAW")))))
/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0.31759656652360513</v>
      </c>
      <c r="T11" s="45">
        <f>AVERAGE(S11:S15)</f>
        <v>0.33894443661082957</v>
      </c>
      <c r="U11" s="85">
        <v>0.9</v>
      </c>
      <c r="V11" s="45">
        <f>IFERROR(IF(AND(flt_queue="All",flt_analyst="All"),COUNTIFS(tbl_raw_data[sla_met_sla_not_met],"SLA_MET",tbl_raw_data[Updated_date],M11),
IF(AND(flt_queue&lt;&gt;"All",flt_analyst&lt;&gt;"All"),COUNTIFS(tbl_raw_data[updated_queue],flt_queue,tbl_raw_data[analyst_name],flt_analyst,tbl_raw_data[sla_met_sla_not_met],"SLA_MET",tbl_raw_data[Updated_date],M11),
IF(flt_queue="All",COUNTIFS(tbl_raw_data[analyst_name],flt_analyst,tbl_raw_data[sla_met_sla_not_met],"SLA_MET",tbl_raw_data[Updated_date],M11),
IF(flt_analyst="All",COUNTIFS(tbl_raw_data[updated_queue],flt_queue,tbl_raw_data[sla_met_sla_not_met],"SLA_MET",tbl_raw_data[Updated_date],M11)))))
/
IF(AND(flt_queue="All",flt_analyst="All"),COUNTIFS(tbl_raw_data[Updated_date],M11),
IF(AND(flt_queue&lt;&gt;"All",flt_analyst&lt;&gt;"All"),COUNTIFS(tbl_raw_data[updated_queue],flt_queue,tbl_raw_data[analyst_name],flt_analyst,tbl_raw_data[Updated_date],M11),
IF(flt_queue="All",COUNTIFS(tbl_raw_data[analyst_name],flt_analyst,tbl_raw_data[Updated_date],M11),
IF(flt_analyst="All",COUNTIFS(tbl_raw_data[updated_queue],flt_queue,tbl_raw_data[Updated_date],M11))))),"-")</f>
        <v>0.92274678111587982</v>
      </c>
      <c r="W11" s="45">
        <f>AVERAGE(V11:V15)</f>
        <v>0.85664883151442317</v>
      </c>
      <c r="X11" s="45">
        <f>IFERROR(IF(AND(flt_analyst="ALL",flt_queue="ALL"),COUNTIFS(tbl_raw_data[Updated_date],M11,tbl_raw_data[sla_met_sla_not_met],"SLA_MET"),
IF(AND(flt_analyst&lt;&gt;"ALL",flt_queue&lt;&gt;"ALL"),COUNTIFS(tbl_raw_data[Updated_date],M11,tbl_raw_data[updated_queue],flt_queue,tbl_raw_data[analyst_name],flt_analyst,tbl_raw_data[sla_met_sla_not_met],"SLA_MET"),
IF(flt_analyst="ALL",COUNTIFS(tbl_raw_data[Updated_date],M11,tbl_raw_data[updated_queue],flt_queue,tbl_raw_data[sla_met_sla_not_met],"SLA_MET"),
IF(flt_queue="ALL",COUNTIFS(tbl_raw_data[Updated_date],M11,tbl_raw_data[analyst_name],flt_analyst,tbl_raw_data[sla_met_sla_not_met],"SLA_MET")))))/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0.92274678111587982</v>
      </c>
      <c r="Y11" s="45">
        <f>AVERAGE(X11:X15)</f>
        <v>0.85664883151442317</v>
      </c>
      <c r="Z11" s="82">
        <f>IFERROR(IF(AND(flt_analyst="ALL",flt_queue="ALL"),SUMIFS(tbl_raw_data[time_taken_in_mins],tbl_raw_data[Updated_date],M11),
IF(AND(flt_analyst&lt;&gt;"ALL",flt_queue&lt;&gt;"ALL"),SUMIFS(tbl_raw_data[time_taken_in_mins],tbl_raw_data[Updated_date],M11,tbl_raw_data[analyst_name],flt_analyst,tbl_raw_data[updated_queue],flt_queue),
IF(flt_analyst="ALL",SUMIFS(tbl_raw_data[time_taken_in_mins],tbl_raw_data[Updated_date],M11,tbl_raw_data[updated_queue],flt_queue),IF(flt_queue="ALL",SUMIFS(tbl_raw_data[time_taken_in_mins],tbl_raw_data[Updated_date],M11,tbl_raw_data[analyst_name],flt_analyst)))))/
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21.277825464949938</v>
      </c>
      <c r="AA11" s="82">
        <f>AVERAGE(Z11:Z15)</f>
        <v>26.172805082078732</v>
      </c>
      <c r="AB11">
        <f>IF(AND(flt_analyst="ALL",flt_queue="ALL"),COUNTIFS(tbl_raw_data[Updated_date],M11),
IF(AND(flt_analyst&lt;&gt;"ALL",flt_queue&lt;&gt;"ALL"),COUNTIFS(tbl_raw_data[Updated_date],M11,tbl_raw_data[updated_queue],flt_queue,tbl_raw_data[analyst_name],flt_analyst),
IF(flt_analyst="ALL",COUNTIFS(tbl_raw_data[Updated_date],M11,tbl_raw_data[updated_queue],flt_queue),
IF(flt_queue="ALL",COUNTIFS(tbl_raw_data[Updated_date],M11,tbl_raw_data[analyst_name],flt_analyst)))))</f>
        <v>233</v>
      </c>
      <c r="AC11">
        <f>AVERAGE(AB11:AB15)</f>
        <v>186.4</v>
      </c>
      <c r="AD11" s="46">
        <f>IF(AND('KPI dashbo'!$I$8="ALL",'KPI dashbo'!$K$8="ALL"),COUNTIFS(tbl_raw_data[Updated_date],M11,tbl_raw_data[Updated Reason],$AD$3),
IF(AND('KPI dashbo'!$I$8&lt;&gt;"ALL",'KPI dashbo'!$K$8&lt;&gt;"ALL"),COUNTIFS(tbl_raw_data[updated_queue],'KPI dashbo'!$I$8,
tbl_raw_data[analyst_name],'KPI dashbo'!$K$8,tbl_raw_data[Updated_date],M11,tbl_raw_data[Updated Reason],$AD$3),
IF('KPI dashbo'!$I$8="ALL",COUNTIFS(tbl_raw_data[analyst_name],'KPI dashbo'!$K$8,tbl_raw_data[Updated_date],M11,tbl_raw_data[Updated Reason],$AD$3),
IF('KPI dashbo'!$K$8="ALL",COUNTIFS(tbl_raw_data[updated_queue],'KPI dashbo'!$I$8,tbl_raw_data[Updated_date],M11,tbl_raw_data[Updated Reason],$AD$3)))))</f>
        <v>46</v>
      </c>
      <c r="AE11" s="46">
        <f>IF(AND('KPI dashbo'!$I$8="ALL",'KPI dashbo'!$K$8="ALL"),COUNTIFS(tbl_raw_data[Updated_date],M11,tbl_raw_data[Updated Reason],$AE$3),
IF(AND('KPI dashbo'!$I$8&lt;&gt;"ALL",'KPI dashbo'!$K$8&lt;&gt;"ALL"),COUNTIFS(tbl_raw_data[updated_queue],'KPI dashbo'!$I$8,
tbl_raw_data[analyst_name],'KPI dashbo'!$K$8,tbl_raw_data[Updated_date],M11,tbl_raw_data[Updated Reason],$AE$3),
IF('KPI dashbo'!$I$8="ALL",COUNTIFS(tbl_raw_data[analyst_name],'KPI dashbo'!$K$8,tbl_raw_data[Updated_date],M11,tbl_raw_data[Updated Reason],$AE$3),
IF('KPI dashbo'!$K$8="ALL",COUNTIFS(tbl_raw_data[updated_queue],'KPI dashbo'!$I$8,tbl_raw_data[Updated_date],M11,tbl_raw_data[Updated Reason],$AE$3)))))</f>
        <v>80</v>
      </c>
      <c r="AF11" s="46">
        <f>IF(AND('KPI dashbo'!$I$8="ALL",'KPI dashbo'!$K$8="ALL"),COUNTIFS(tbl_raw_data[Updated_date],M11,tbl_raw_data[Updated Reason],$AF$3),
IF(AND('KPI dashbo'!$I$8&lt;&gt;"ALL",'KPI dashbo'!$K$8&lt;&gt;"ALL"),COUNTIFS(tbl_raw_data[updated_queue],'KPI dashbo'!$I$8,
tbl_raw_data[analyst_name],'KPI dashbo'!$K$8,tbl_raw_data[Updated_date],M11,tbl_raw_data[Updated Reason],$AF$3),
IF('KPI dashbo'!$I$8="ALL",COUNTIFS(tbl_raw_data[analyst_name],'KPI dashbo'!$K$8,tbl_raw_data[Updated_date],M11,tbl_raw_data[Updated Reason],$AF$3),
IF('KPI dashbo'!$K$8="ALL",COUNTIFS(tbl_raw_data[updated_queue],'KPI dashbo'!$I$8,tbl_raw_data[Updated_date],M11,tbl_raw_data[Updated Reason],$AF$3)))))</f>
        <v>7</v>
      </c>
      <c r="AG11" s="46">
        <f>IF(AND('KPI dashbo'!$I$8="ALL",'KPI dashbo'!$K$8="ALL"),COUNTIFS(tbl_raw_data[Updated_date],M11,tbl_raw_data[Updated Reason],$AG$3),
IF(AND('KPI dashbo'!$I$8&lt;&gt;"ALL",'KPI dashbo'!$K$8&lt;&gt;"ALL"),COUNTIFS(tbl_raw_data[updated_queue],'KPI dashbo'!$I$8,
tbl_raw_data[analyst_name],'KPI dashbo'!$K$8,tbl_raw_data[Updated_date],M11,tbl_raw_data[Updated Reason],$AG$3),
IF('KPI dashbo'!$I$8="ALL",COUNTIFS(tbl_raw_data[analyst_name],'KPI dashbo'!$K$8,tbl_raw_data[Updated_date],M11,tbl_raw_data[Updated Reason],$AG$3),
IF('KPI dashbo'!$K$8="ALL",COUNTIFS(tbl_raw_data[updated_queue],'KPI dashbo'!$I$8,tbl_raw_data[Updated_date],M11,tbl_raw_data[Updated Reason],$AG$3)))))</f>
        <v>4</v>
      </c>
      <c r="AH11" s="46">
        <f>IF(AND('KPI dashbo'!$I$8="ALL",'KPI dashbo'!$K$8="ALL"),COUNTIFS(tbl_raw_data[Updated_date],M11,tbl_raw_data[Updated Reason],$AH$3),
IF(AND('KPI dashbo'!$I$8&lt;&gt;"ALL",'KPI dashbo'!$K$8&lt;&gt;"ALL"),COUNTIFS(tbl_raw_data[updated_queue],'KPI dashbo'!$I$8,
tbl_raw_data[analyst_name],'KPI dashbo'!$K$8,tbl_raw_data[Updated_date],M11,tbl_raw_data[Updated Reason],$AH$3),
IF('KPI dashbo'!$I$8="ALL",COUNTIFS(tbl_raw_data[analyst_name],'KPI dashbo'!$K$8,tbl_raw_data[Updated_date],M11,tbl_raw_data[Updated Reason],$AH$3),
IF('KPI dashbo'!$K$8="ALL",COUNTIFS(tbl_raw_data[updated_queue],'KPI dashbo'!$I$8,tbl_raw_data[Updated_date],M11,tbl_raw_data[Updated Reason],$AH$3)))))</f>
        <v>95</v>
      </c>
      <c r="AI11" s="46">
        <f>IF(AND('KPI dashbo'!$I$8="ALL",'KPI dashbo'!$K$8="ALL"),COUNTIFS(tbl_raw_data[Updated_date],M11,tbl_raw_data[Updated Reason],$AI$3),
IF(AND('KPI dashbo'!$I$8&lt;&gt;"ALL",'KPI dashbo'!$K$8&lt;&gt;"ALL"),COUNTIFS(tbl_raw_data[updated_queue],'KPI dashbo'!$I$8,
tbl_raw_data[analyst_name],'KPI dashbo'!$K$8,tbl_raw_data[Updated_date],M11,tbl_raw_data[Updated Reason],$AI$3),
IF('KPI dashbo'!$I$8="ALL",COUNTIFS(tbl_raw_data[analyst_name],'KPI dashbo'!$K$8,tbl_raw_data[Updated_date],M11,tbl_raw_data[Updated Reason],$AI$3),
IF('KPI dashbo'!$K$8="ALL",COUNTIFS(tbl_raw_data[updated_queue],'KPI dashbo'!$I$8,tbl_raw_data[Updated_date],M11,tbl_raw_data[Updated Reason],$AI$3)))))</f>
        <v>1</v>
      </c>
      <c r="AJ11" s="46">
        <f>IF(AND('KPI dashbo'!$I$8="ALL",'KPI dashbo'!$K$8="ALL"),COUNTIFS(tbl_raw_data[Updated_date],M11,tbl_raw_data[Updated Reason],$AJ$3),
IF(AND('KPI dashbo'!$I$8&lt;&gt;"ALL",'KPI dashbo'!$K$8&lt;&gt;"ALL"),COUNTIFS(tbl_raw_data[updated_queue],'KPI dashbo'!$I$8,
tbl_raw_data[analyst_name],'KPI dashbo'!$K$8,tbl_raw_data[Updated_date],M11,tbl_raw_data[Updated Reason],$AJ$3),
IF('KPI dashbo'!$I$8="ALL",COUNTIFS(tbl_raw_data[analyst_name],'KPI dashbo'!$K$8,tbl_raw_data[Updated_date],M11,tbl_raw_data[Updated Reason],$AJ$3),
IF('KPI dashbo'!$K$8="ALL",COUNTIFS(tbl_raw_data[updated_queue],'KPI dashbo'!$I$8,tbl_raw_data[Updated_date],M11,tbl_raw_data[Updated Reason],$AJ$3)))))</f>
        <v>0</v>
      </c>
    </row>
    <row r="12" spans="1:40" ht="14.25" customHeight="1" x14ac:dyDescent="0.25">
      <c r="A12" t="s">
        <v>1160</v>
      </c>
      <c r="B12" t="s">
        <v>7407</v>
      </c>
      <c r="M12" s="83">
        <v>45160</v>
      </c>
      <c r="N12" s="84">
        <f>setting!$L$2</f>
        <v>0.85</v>
      </c>
      <c r="O12" s="45">
        <f>IFERROR(IF(AND(flt_analyst="ALL",flt_queue="ALL"),COUNTIFS(tbl_raw_data[Updated_date],M12,tbl_raw_data[updated outcome],"APPROVE"),
IF(AND(flt_analyst&lt;&gt;"ALL",flt_queue&lt;&gt;"ALL"),COUNTIFS(tbl_raw_data[Updated_date],M12,tbl_raw_data[updated_queue],flt_queue,tbl_raw_data[analyst_name],flt_analyst,tbl_raw_data[updated outcome],"APPROVE"),
IF(flt_analyst="ALL",COUNTIFS(tbl_raw_data[Updated_date],M12,tbl_raw_data[updated_queue],flt_queue,tbl_raw_data[updated outcome],"APPROVE"),
IF(flt_queue="ALL",COUNTIFS(tbl_raw_data[Updated_date],M12,tbl_raw_data[analyst_name],flt_analyst,tbl_raw_data[updated outcome],"APPROVE")))))
/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0.51396648044692739</v>
      </c>
      <c r="P12" s="45">
        <f>AVERAGE(O12:O16)</f>
        <v>0.52966771890289466</v>
      </c>
      <c r="Q12" s="45">
        <f>IFERROR(IF(AND(flt_analyst="ALL",flt_queue="ALL"),COUNTIFS(tbl_raw_data[Updated_date],M12,tbl_raw_data[updated outcome],"DECLINE"),
IF(AND(flt_analyst&lt;&gt;"ALL",flt_queue&lt;&gt;"ALL"),COUNTIFS(tbl_raw_data[Updated_date],M12,tbl_raw_data[updated_queue],flt_queue,tbl_raw_data[analyst_name],flt_analyst,tbl_raw_data[updated outcome],"DECLINE"),
IF(flt_analyst="ALL",COUNTIFS(tbl_raw_data[Updated_date],M12,tbl_raw_data[updated_queue],flt_queue,tbl_raw_data[updated outcome],"DECLINE"),
IF(flt_queue="ALL",COUNTIFS(tbl_raw_data[Updated_date],M12,tbl_raw_data[analyst_name],flt_analyst,tbl_raw_data[updated outcome],"DECLINE")))))
/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0.11731843575418995</v>
      </c>
      <c r="R12" s="45">
        <f>AVERAGE(Q12:Q16)</f>
        <v>0.14609763398147302</v>
      </c>
      <c r="S12" s="45">
        <f>IFERROR(IF(AND(flt_analyst="ALL",flt_queue="ALL"),COUNTIFS(tbl_raw_data[Updated_date],M12,tbl_raw_data[updated outcome],"WITHDRAW"),
IF(AND(flt_analyst&lt;&gt;"ALL",flt_queue&lt;&gt;"ALL"),COUNTIFS(tbl_raw_data[Updated_date],M12,tbl_raw_data[updated_queue],flt_queue,tbl_raw_data[analyst_name],flt_analyst,tbl_raw_data[updated outcome],"WITHDRAW"),
IF(flt_analyst="ALL",COUNTIFS(tbl_raw_data[Updated_date],M12,tbl_raw_data[updated_queue],flt_queue,tbl_raw_data[updated outcome],"WITHDRAW"),
IF(flt_queue="ALL",COUNTIFS(tbl_raw_data[Updated_date],M12,tbl_raw_data[analyst_name],flt_analyst,tbl_raw_data[updated outcome],"WITHDRAW")))))
/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0.36871508379888268</v>
      </c>
      <c r="T12" s="45">
        <f>AVERAGE(S12:S16)</f>
        <v>0.32423464711563244</v>
      </c>
      <c r="U12" s="85">
        <v>0.9</v>
      </c>
      <c r="V12" s="45">
        <f>IFERROR(IF(AND(flt_queue="All",flt_analyst="All"),COUNTIFS(tbl_raw_data[sla_met_sla_not_met],"SLA_MET",tbl_raw_data[Updated_date],M12),
IF(AND(flt_queue&lt;&gt;"All",flt_analyst&lt;&gt;"All"),COUNTIFS(tbl_raw_data[updated_queue],flt_queue,tbl_raw_data[analyst_name],flt_analyst,tbl_raw_data[sla_met_sla_not_met],"SLA_MET",tbl_raw_data[Updated_date],M12),
IF(flt_queue="All",COUNTIFS(tbl_raw_data[analyst_name],flt_analyst,tbl_raw_data[sla_met_sla_not_met],"SLA_MET",tbl_raw_data[Updated_date],M12),
IF(flt_analyst="All",COUNTIFS(tbl_raw_data[updated_queue],flt_queue,tbl_raw_data[sla_met_sla_not_met],"SLA_MET",tbl_raw_data[Updated_date],M12)))))
/
IF(AND(flt_queue="All",flt_analyst="All"),COUNTIFS(tbl_raw_data[Updated_date],M12),
IF(AND(flt_queue&lt;&gt;"All",flt_analyst&lt;&gt;"All"),COUNTIFS(tbl_raw_data[updated_queue],flt_queue,tbl_raw_data[analyst_name],flt_analyst,tbl_raw_data[Updated_date],M12),
IF(flt_queue="All",COUNTIFS(tbl_raw_data[analyst_name],flt_analyst,tbl_raw_data[Updated_date],M12),
IF(flt_analyst="All",COUNTIFS(tbl_raw_data[updated_queue],flt_queue,tbl_raw_data[Updated_date],M12))))),"-")</f>
        <v>0.70949720670391059</v>
      </c>
      <c r="W12" s="45">
        <f>AVERAGE(V12:V16)</f>
        <v>0.85067090386267596</v>
      </c>
      <c r="X12" s="45">
        <f>IFERROR(IF(AND(flt_analyst="ALL",flt_queue="ALL"),COUNTIFS(tbl_raw_data[Updated_date],M12,tbl_raw_data[sla_met_sla_not_met],"SLA_MET"),
IF(AND(flt_analyst&lt;&gt;"ALL",flt_queue&lt;&gt;"ALL"),COUNTIFS(tbl_raw_data[Updated_date],M12,tbl_raw_data[updated_queue],flt_queue,tbl_raw_data[analyst_name],flt_analyst,tbl_raw_data[sla_met_sla_not_met],"SLA_MET"),
IF(flt_analyst="ALL",COUNTIFS(tbl_raw_data[Updated_date],M12,tbl_raw_data[updated_queue],flt_queue,tbl_raw_data[sla_met_sla_not_met],"SLA_MET"),
IF(flt_queue="ALL",COUNTIFS(tbl_raw_data[Updated_date],M12,tbl_raw_data[analyst_name],flt_analyst,tbl_raw_data[sla_met_sla_not_met],"SLA_MET")))))/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0.70949720670391059</v>
      </c>
      <c r="Y12" s="45">
        <f>AVERAGE(X12:X16)</f>
        <v>0.85067090386267596</v>
      </c>
      <c r="Z12" s="82">
        <f>IFERROR(IF(AND(flt_analyst="ALL",flt_queue="ALL"),SUMIFS(tbl_raw_data[time_taken_in_mins],tbl_raw_data[Updated_date],M12),
IF(AND(flt_analyst&lt;&gt;"ALL",flt_queue&lt;&gt;"ALL"),SUMIFS(tbl_raw_data[time_taken_in_mins],tbl_raw_data[Updated_date],M12,tbl_raw_data[analyst_name],flt_analyst,tbl_raw_data[updated_queue],flt_queue),
IF(flt_analyst="ALL",SUMIFS(tbl_raw_data[time_taken_in_mins],tbl_raw_data[Updated_date],M12,tbl_raw_data[updated_queue],flt_queue),IF(flt_queue="ALL",SUMIFS(tbl_raw_data[time_taken_in_mins],tbl_raw_data[Updated_date],M12,tbl_raw_data[analyst_name],flt_analyst)))))/
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22.885381750465541</v>
      </c>
      <c r="AA12" s="82">
        <f>AVERAGE(Z12:Z16)</f>
        <v>25.287180465279214</v>
      </c>
      <c r="AB12">
        <f>IF(AND(flt_analyst="ALL",flt_queue="ALL"),COUNTIFS(tbl_raw_data[Updated_date],M12),
IF(AND(flt_analyst&lt;&gt;"ALL",flt_queue&lt;&gt;"ALL"),COUNTIFS(tbl_raw_data[Updated_date],M12,tbl_raw_data[updated_queue],flt_queue,tbl_raw_data[analyst_name],flt_analyst),
IF(flt_analyst="ALL",COUNTIFS(tbl_raw_data[Updated_date],M12,tbl_raw_data[updated_queue],flt_queue),
IF(flt_queue="ALL",COUNTIFS(tbl_raw_data[Updated_date],M12,tbl_raw_data[analyst_name],flt_analyst)))))</f>
        <v>179</v>
      </c>
      <c r="AC12">
        <f>AVERAGE(AB12:AB16)</f>
        <v>173.4</v>
      </c>
      <c r="AD12" s="46">
        <f>IF(AND('KPI dashbo'!$I$8="ALL",'KPI dashbo'!$K$8="ALL"),COUNTIFS(tbl_raw_data[Updated_date],M12,tbl_raw_data[Updated Reason],$AD$3),
IF(AND('KPI dashbo'!$I$8&lt;&gt;"ALL",'KPI dashbo'!$K$8&lt;&gt;"ALL"),COUNTIFS(tbl_raw_data[updated_queue],'KPI dashbo'!$I$8,
tbl_raw_data[analyst_name],'KPI dashbo'!$K$8,tbl_raw_data[Updated_date],M12,tbl_raw_data[Updated Reason],$AD$3),
IF('KPI dashbo'!$I$8="ALL",COUNTIFS(tbl_raw_data[analyst_name],'KPI dashbo'!$K$8,tbl_raw_data[Updated_date],M12,tbl_raw_data[Updated Reason],$AD$3),
IF('KPI dashbo'!$K$8="ALL",COUNTIFS(tbl_raw_data[updated_queue],'KPI dashbo'!$I$8,tbl_raw_data[Updated_date],M12,tbl_raw_data[Updated Reason],$AD$3)))))</f>
        <v>50</v>
      </c>
      <c r="AE12" s="46">
        <f>IF(AND('KPI dashbo'!$I$8="ALL",'KPI dashbo'!$K$8="ALL"),COUNTIFS(tbl_raw_data[Updated_date],M12,tbl_raw_data[Updated Reason],$AE$3),
IF(AND('KPI dashbo'!$I$8&lt;&gt;"ALL",'KPI dashbo'!$K$8&lt;&gt;"ALL"),COUNTIFS(tbl_raw_data[updated_queue],'KPI dashbo'!$I$8,
tbl_raw_data[analyst_name],'KPI dashbo'!$K$8,tbl_raw_data[Updated_date],M12,tbl_raw_data[Updated Reason],$AE$3),
IF('KPI dashbo'!$I$8="ALL",COUNTIFS(tbl_raw_data[analyst_name],'KPI dashbo'!$K$8,tbl_raw_data[Updated_date],M12,tbl_raw_data[Updated Reason],$AE$3),
IF('KPI dashbo'!$K$8="ALL",COUNTIFS(tbl_raw_data[updated_queue],'KPI dashbo'!$I$8,tbl_raw_data[Updated_date],M12,tbl_raw_data[Updated Reason],$AE$3)))))</f>
        <v>39</v>
      </c>
      <c r="AF12" s="46">
        <f>IF(AND('KPI dashbo'!$I$8="ALL",'KPI dashbo'!$K$8="ALL"),COUNTIFS(tbl_raw_data[Updated_date],M12,tbl_raw_data[Updated Reason],$AF$3),
IF(AND('KPI dashbo'!$I$8&lt;&gt;"ALL",'KPI dashbo'!$K$8&lt;&gt;"ALL"),COUNTIFS(tbl_raw_data[updated_queue],'KPI dashbo'!$I$8,
tbl_raw_data[analyst_name],'KPI dashbo'!$K$8,tbl_raw_data[Updated_date],M12,tbl_raw_data[Updated Reason],$AF$3),
IF('KPI dashbo'!$I$8="ALL",COUNTIFS(tbl_raw_data[analyst_name],'KPI dashbo'!$K$8,tbl_raw_data[Updated_date],M12,tbl_raw_data[Updated Reason],$AF$3),
IF('KPI dashbo'!$K$8="ALL",COUNTIFS(tbl_raw_data[updated_queue],'KPI dashbo'!$I$8,tbl_raw_data[Updated_date],M12,tbl_raw_data[Updated Reason],$AF$3)))))</f>
        <v>7</v>
      </c>
      <c r="AG12" s="46">
        <f>IF(AND('KPI dashbo'!$I$8="ALL",'KPI dashbo'!$K$8="ALL"),COUNTIFS(tbl_raw_data[Updated_date],M12,tbl_raw_data[Updated Reason],$AG$3),
IF(AND('KPI dashbo'!$I$8&lt;&gt;"ALL",'KPI dashbo'!$K$8&lt;&gt;"ALL"),COUNTIFS(tbl_raw_data[updated_queue],'KPI dashbo'!$I$8,
tbl_raw_data[analyst_name],'KPI dashbo'!$K$8,tbl_raw_data[Updated_date],M12,tbl_raw_data[Updated Reason],$AG$3),
IF('KPI dashbo'!$I$8="ALL",COUNTIFS(tbl_raw_data[analyst_name],'KPI dashbo'!$K$8,tbl_raw_data[Updated_date],M12,tbl_raw_data[Updated Reason],$AG$3),
IF('KPI dashbo'!$K$8="ALL",COUNTIFS(tbl_raw_data[updated_queue],'KPI dashbo'!$I$8,tbl_raw_data[Updated_date],M12,tbl_raw_data[Updated Reason],$AG$3)))))</f>
        <v>3</v>
      </c>
      <c r="AH12" s="46">
        <f>IF(AND('KPI dashbo'!$I$8="ALL",'KPI dashbo'!$K$8="ALL"),COUNTIFS(tbl_raw_data[Updated_date],M12,tbl_raw_data[Updated Reason],$AH$3),
IF(AND('KPI dashbo'!$I$8&lt;&gt;"ALL",'KPI dashbo'!$K$8&lt;&gt;"ALL"),COUNTIFS(tbl_raw_data[updated_queue],'KPI dashbo'!$I$8,
tbl_raw_data[analyst_name],'KPI dashbo'!$K$8,tbl_raw_data[Updated_date],M12,tbl_raw_data[Updated Reason],$AH$3),
IF('KPI dashbo'!$I$8="ALL",COUNTIFS(tbl_raw_data[analyst_name],'KPI dashbo'!$K$8,tbl_raw_data[Updated_date],M12,tbl_raw_data[Updated Reason],$AH$3),
IF('KPI dashbo'!$K$8="ALL",COUNTIFS(tbl_raw_data[updated_queue],'KPI dashbo'!$I$8,tbl_raw_data[Updated_date],M12,tbl_raw_data[Updated Reason],$AH$3)))))</f>
        <v>79</v>
      </c>
      <c r="AI12" s="46">
        <f>IF(AND('KPI dashbo'!$I$8="ALL",'KPI dashbo'!$K$8="ALL"),COUNTIFS(tbl_raw_data[Updated_date],M12,tbl_raw_data[Updated Reason],$AI$3),
IF(AND('KPI dashbo'!$I$8&lt;&gt;"ALL",'KPI dashbo'!$K$8&lt;&gt;"ALL"),COUNTIFS(tbl_raw_data[updated_queue],'KPI dashbo'!$I$8,
tbl_raw_data[analyst_name],'KPI dashbo'!$K$8,tbl_raw_data[Updated_date],M12,tbl_raw_data[Updated Reason],$AI$3),
IF('KPI dashbo'!$I$8="ALL",COUNTIFS(tbl_raw_data[analyst_name],'KPI dashbo'!$K$8,tbl_raw_data[Updated_date],M12,tbl_raw_data[Updated Reason],$AI$3),
IF('KPI dashbo'!$K$8="ALL",COUNTIFS(tbl_raw_data[updated_queue],'KPI dashbo'!$I$8,tbl_raw_data[Updated_date],M12,tbl_raw_data[Updated Reason],$AI$3)))))</f>
        <v>0</v>
      </c>
      <c r="AJ12" s="46">
        <f>IF(AND('KPI dashbo'!$I$8="ALL",'KPI dashbo'!$K$8="ALL"),COUNTIFS(tbl_raw_data[Updated_date],M12,tbl_raw_data[Updated Reason],$AJ$3),
IF(AND('KPI dashbo'!$I$8&lt;&gt;"ALL",'KPI dashbo'!$K$8&lt;&gt;"ALL"),COUNTIFS(tbl_raw_data[updated_queue],'KPI dashbo'!$I$8,
tbl_raw_data[analyst_name],'KPI dashbo'!$K$8,tbl_raw_data[Updated_date],M12,tbl_raw_data[Updated Reason],$AJ$3),
IF('KPI dashbo'!$I$8="ALL",COUNTIFS(tbl_raw_data[analyst_name],'KPI dashbo'!$K$8,tbl_raw_data[Updated_date],M12,tbl_raw_data[Updated Reason],$AJ$3),
IF('KPI dashbo'!$K$8="ALL",COUNTIFS(tbl_raw_data[updated_queue],'KPI dashbo'!$I$8,tbl_raw_data[Updated_date],M12,tbl_raw_data[Updated Reason],$AJ$3)))))</f>
        <v>1</v>
      </c>
    </row>
    <row r="13" spans="1:40" ht="14.25" customHeight="1" x14ac:dyDescent="0.25">
      <c r="A13" t="s">
        <v>14</v>
      </c>
      <c r="B13" t="s">
        <v>7408</v>
      </c>
      <c r="M13" s="83">
        <v>45159</v>
      </c>
      <c r="N13" s="84">
        <f>setting!$L$2</f>
        <v>0.85</v>
      </c>
      <c r="O13" s="45">
        <f>IFERROR(IF(AND(flt_analyst="ALL",flt_queue="ALL"),COUNTIFS(tbl_raw_data[Updated_date],M13,tbl_raw_data[updated outcome],"APPROVE"),
IF(AND(flt_analyst&lt;&gt;"ALL",flt_queue&lt;&gt;"ALL"),COUNTIFS(tbl_raw_data[Updated_date],M13,tbl_raw_data[updated_queue],flt_queue,tbl_raw_data[analyst_name],flt_analyst,tbl_raw_data[updated outcome],"APPROVE"),
IF(flt_analyst="ALL",COUNTIFS(tbl_raw_data[Updated_date],M13,tbl_raw_data[updated_queue],flt_queue,tbl_raw_data[updated outcome],"APPROVE"),
IF(flt_queue="ALL",COUNTIFS(tbl_raw_data[Updated_date],M13,tbl_raw_data[analyst_name],flt_analyst,tbl_raw_data[updated outcome],"APPROVE")))))
/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0.5</v>
      </c>
      <c r="P13" s="45">
        <f>AVERAGE(O13:O17)</f>
        <v>0.52291402677390519</v>
      </c>
      <c r="Q13" s="45">
        <f>IFERROR(IF(AND(flt_analyst="ALL",flt_queue="ALL"),COUNTIFS(tbl_raw_data[Updated_date],M13,tbl_raw_data[updated outcome],"DECLINE"),
IF(AND(flt_analyst&lt;&gt;"ALL",flt_queue&lt;&gt;"ALL"),COUNTIFS(tbl_raw_data[Updated_date],M13,tbl_raw_data[updated_queue],flt_queue,tbl_raw_data[analyst_name],flt_analyst,tbl_raw_data[updated outcome],"DECLINE"),
IF(flt_analyst="ALL",COUNTIFS(tbl_raw_data[Updated_date],M13,tbl_raw_data[updated_queue],flt_queue,tbl_raw_data[updated outcome],"DECLINE"),
IF(flt_queue="ALL",COUNTIFS(tbl_raw_data[Updated_date],M13,tbl_raw_data[analyst_name],flt_analyst,tbl_raw_data[updated outcome],"DECLINE")))))
/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0.18932038834951456</v>
      </c>
      <c r="R13" s="45">
        <f>AVERAGE(Q13:Q17)</f>
        <v>0.16322800623657563</v>
      </c>
      <c r="S13" s="45">
        <f>IFERROR(IF(AND(flt_analyst="ALL",flt_queue="ALL"),COUNTIFS(tbl_raw_data[Updated_date],M13,tbl_raw_data[updated outcome],"WITHDRAW"),
IF(AND(flt_analyst&lt;&gt;"ALL",flt_queue&lt;&gt;"ALL"),COUNTIFS(tbl_raw_data[Updated_date],M13,tbl_raw_data[updated_queue],flt_queue,tbl_raw_data[analyst_name],flt_analyst,tbl_raw_data[updated outcome],"WITHDRAW"),
IF(flt_analyst="ALL",COUNTIFS(tbl_raw_data[Updated_date],M13,tbl_raw_data[updated_queue],flt_queue,tbl_raw_data[updated outcome],"WITHDRAW"),
IF(flt_queue="ALL",COUNTIFS(tbl_raw_data[Updated_date],M13,tbl_raw_data[analyst_name],flt_analyst,tbl_raw_data[updated outcome],"WITHDRAW")))))
/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0.31067961165048541</v>
      </c>
      <c r="T13" s="45">
        <f>AVERAGE(S13:S17)</f>
        <v>0.31385796698951929</v>
      </c>
      <c r="U13" s="85">
        <v>0.9</v>
      </c>
      <c r="V13" s="45">
        <f>IFERROR(IF(AND(flt_queue="All",flt_analyst="All"),COUNTIFS(tbl_raw_data[sla_met_sla_not_met],"SLA_MET",tbl_raw_data[Updated_date],M13),
IF(AND(flt_queue&lt;&gt;"All",flt_analyst&lt;&gt;"All"),COUNTIFS(tbl_raw_data[updated_queue],flt_queue,tbl_raw_data[analyst_name],flt_analyst,tbl_raw_data[sla_met_sla_not_met],"SLA_MET",tbl_raw_data[Updated_date],M13),
IF(flt_queue="All",COUNTIFS(tbl_raw_data[analyst_name],flt_analyst,tbl_raw_data[sla_met_sla_not_met],"SLA_MET",tbl_raw_data[Updated_date],M13),
IF(flt_analyst="All",COUNTIFS(tbl_raw_data[updated_queue],flt_queue,tbl_raw_data[sla_met_sla_not_met],"SLA_MET",tbl_raw_data[Updated_date],M13)))))
/
IF(AND(flt_queue="All",flt_analyst="All"),COUNTIFS(tbl_raw_data[Updated_date],M13),
IF(AND(flt_queue&lt;&gt;"All",flt_analyst&lt;&gt;"All"),COUNTIFS(tbl_raw_data[updated_queue],flt_queue,tbl_raw_data[analyst_name],flt_analyst,tbl_raw_data[Updated_date],M13),
IF(flt_queue="All",COUNTIFS(tbl_raw_data[analyst_name],flt_analyst,tbl_raw_data[Updated_date],M13),
IF(flt_analyst="All",COUNTIFS(tbl_raw_data[updated_queue],flt_queue,tbl_raw_data[Updated_date],M13))))),"-")</f>
        <v>0.87378640776699024</v>
      </c>
      <c r="W13" s="45">
        <f>AVERAGE(V13:V17)</f>
        <v>0.87609819519516097</v>
      </c>
      <c r="X13" s="45">
        <f>IFERROR(IF(AND(flt_analyst="ALL",flt_queue="ALL"),COUNTIFS(tbl_raw_data[Updated_date],M13,tbl_raw_data[sla_met_sla_not_met],"SLA_MET"),
IF(AND(flt_analyst&lt;&gt;"ALL",flt_queue&lt;&gt;"ALL"),COUNTIFS(tbl_raw_data[Updated_date],M13,tbl_raw_data[updated_queue],flt_queue,tbl_raw_data[analyst_name],flt_analyst,tbl_raw_data[sla_met_sla_not_met],"SLA_MET"),
IF(flt_analyst="ALL",COUNTIFS(tbl_raw_data[Updated_date],M13,tbl_raw_data[updated_queue],flt_queue,tbl_raw_data[sla_met_sla_not_met],"SLA_MET"),
IF(flt_queue="ALL",COUNTIFS(tbl_raw_data[Updated_date],M13,tbl_raw_data[analyst_name],flt_analyst,tbl_raw_data[sla_met_sla_not_met],"SLA_MET")))))/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0.87378640776699024</v>
      </c>
      <c r="Y13" s="45">
        <f>AVERAGE(X13:X17)</f>
        <v>0.87609819519516097</v>
      </c>
      <c r="Z13" s="82">
        <f>IFERROR(IF(AND(flt_analyst="ALL",flt_queue="ALL"),SUMIFS(tbl_raw_data[time_taken_in_mins],tbl_raw_data[Updated_date],M13),
IF(AND(flt_analyst&lt;&gt;"ALL",flt_queue&lt;&gt;"ALL"),SUMIFS(tbl_raw_data[time_taken_in_mins],tbl_raw_data[Updated_date],M13,tbl_raw_data[analyst_name],flt_analyst,tbl_raw_data[updated_queue],flt_queue),
IF(flt_analyst="ALL",SUMIFS(tbl_raw_data[time_taken_in_mins],tbl_raw_data[Updated_date],M13,tbl_raw_data[updated_queue],flt_queue),IF(flt_queue="ALL",SUMIFS(tbl_raw_data[time_taken_in_mins],tbl_raw_data[Updated_date],M13,tbl_raw_data[analyst_name],flt_analyst)))))/
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23.372815533980578</v>
      </c>
      <c r="AA13" s="82">
        <f>AVERAGE(Z13:Z17)</f>
        <v>23.841292233997986</v>
      </c>
      <c r="AB13">
        <f>IF(AND(flt_analyst="ALL",flt_queue="ALL"),COUNTIFS(tbl_raw_data[Updated_date],M13),
IF(AND(flt_analyst&lt;&gt;"ALL",flt_queue&lt;&gt;"ALL"),COUNTIFS(tbl_raw_data[Updated_date],M13,tbl_raw_data[updated_queue],flt_queue,tbl_raw_data[analyst_name],flt_analyst),
IF(flt_analyst="ALL",COUNTIFS(tbl_raw_data[Updated_date],M13,tbl_raw_data[updated_queue],flt_queue),
IF(flt_queue="ALL",COUNTIFS(tbl_raw_data[Updated_date],M13,tbl_raw_data[analyst_name],flt_analyst)))))</f>
        <v>206</v>
      </c>
      <c r="AC13">
        <f>AVERAGE(AB13:AB17)</f>
        <v>178</v>
      </c>
      <c r="AD13" s="46">
        <f>IF(AND('KPI dashbo'!$I$8="ALL",'KPI dashbo'!$K$8="ALL"),COUNTIFS(tbl_raw_data[Updated_date],M13,tbl_raw_data[Updated Reason],$AD$3),
IF(AND('KPI dashbo'!$I$8&lt;&gt;"ALL",'KPI dashbo'!$K$8&lt;&gt;"ALL"),COUNTIFS(tbl_raw_data[updated_queue],'KPI dashbo'!$I$8,
tbl_raw_data[analyst_name],'KPI dashbo'!$K$8,tbl_raw_data[Updated_date],M13,tbl_raw_data[Updated Reason],$AD$3),
IF('KPI dashbo'!$I$8="ALL",COUNTIFS(tbl_raw_data[analyst_name],'KPI dashbo'!$K$8,tbl_raw_data[Updated_date],M13,tbl_raw_data[Updated Reason],$AD$3),
IF('KPI dashbo'!$K$8="ALL",COUNTIFS(tbl_raw_data[updated_queue],'KPI dashbo'!$I$8,tbl_raw_data[Updated_date],M13,tbl_raw_data[Updated Reason],$AD$3)))))</f>
        <v>43</v>
      </c>
      <c r="AE13" s="46">
        <f>IF(AND('KPI dashbo'!$I$8="ALL",'KPI dashbo'!$K$8="ALL"),COUNTIFS(tbl_raw_data[Updated_date],M13,tbl_raw_data[Updated Reason],$AE$3),
IF(AND('KPI dashbo'!$I$8&lt;&gt;"ALL",'KPI dashbo'!$K$8&lt;&gt;"ALL"),COUNTIFS(tbl_raw_data[updated_queue],'KPI dashbo'!$I$8,
tbl_raw_data[analyst_name],'KPI dashbo'!$K$8,tbl_raw_data[Updated_date],M13,tbl_raw_data[Updated Reason],$AE$3),
IF('KPI dashbo'!$I$8="ALL",COUNTIFS(tbl_raw_data[analyst_name],'KPI dashbo'!$K$8,tbl_raw_data[Updated_date],M13,tbl_raw_data[Updated Reason],$AE$3),
IF('KPI dashbo'!$K$8="ALL",COUNTIFS(tbl_raw_data[updated_queue],'KPI dashbo'!$I$8,tbl_raw_data[Updated_date],M13,tbl_raw_data[Updated Reason],$AE$3)))))</f>
        <v>58</v>
      </c>
      <c r="AF13" s="46">
        <f>IF(AND('KPI dashbo'!$I$8="ALL",'KPI dashbo'!$K$8="ALL"),COUNTIFS(tbl_raw_data[Updated_date],M13,tbl_raw_data[Updated Reason],$AF$3),
IF(AND('KPI dashbo'!$I$8&lt;&gt;"ALL",'KPI dashbo'!$K$8&lt;&gt;"ALL"),COUNTIFS(tbl_raw_data[updated_queue],'KPI dashbo'!$I$8,
tbl_raw_data[analyst_name],'KPI dashbo'!$K$8,tbl_raw_data[Updated_date],M13,tbl_raw_data[Updated Reason],$AF$3),
IF('KPI dashbo'!$I$8="ALL",COUNTIFS(tbl_raw_data[analyst_name],'KPI dashbo'!$K$8,tbl_raw_data[Updated_date],M13,tbl_raw_data[Updated Reason],$AF$3),
IF('KPI dashbo'!$K$8="ALL",COUNTIFS(tbl_raw_data[updated_queue],'KPI dashbo'!$I$8,tbl_raw_data[Updated_date],M13,tbl_raw_data[Updated Reason],$AF$3)))))</f>
        <v>6</v>
      </c>
      <c r="AG13" s="46">
        <f>IF(AND('KPI dashbo'!$I$8="ALL",'KPI dashbo'!$K$8="ALL"),COUNTIFS(tbl_raw_data[Updated_date],M13,tbl_raw_data[Updated Reason],$AG$3),
IF(AND('KPI dashbo'!$I$8&lt;&gt;"ALL",'KPI dashbo'!$K$8&lt;&gt;"ALL"),COUNTIFS(tbl_raw_data[updated_queue],'KPI dashbo'!$I$8,
tbl_raw_data[analyst_name],'KPI dashbo'!$K$8,tbl_raw_data[Updated_date],M13,tbl_raw_data[Updated Reason],$AG$3),
IF('KPI dashbo'!$I$8="ALL",COUNTIFS(tbl_raw_data[analyst_name],'KPI dashbo'!$K$8,tbl_raw_data[Updated_date],M13,tbl_raw_data[Updated Reason],$AG$3),
IF('KPI dashbo'!$K$8="ALL",COUNTIFS(tbl_raw_data[updated_queue],'KPI dashbo'!$I$8,tbl_raw_data[Updated_date],M13,tbl_raw_data[Updated Reason],$AG$3)))))</f>
        <v>5</v>
      </c>
      <c r="AH13" s="46">
        <f>IF(AND('KPI dashbo'!$I$8="ALL",'KPI dashbo'!$K$8="ALL"),COUNTIFS(tbl_raw_data[Updated_date],M13,tbl_raw_data[Updated Reason],$AH$3),
IF(AND('KPI dashbo'!$I$8&lt;&gt;"ALL",'KPI dashbo'!$K$8&lt;&gt;"ALL"),COUNTIFS(tbl_raw_data[updated_queue],'KPI dashbo'!$I$8,
tbl_raw_data[analyst_name],'KPI dashbo'!$K$8,tbl_raw_data[Updated_date],M13,tbl_raw_data[Updated Reason],$AH$3),
IF('KPI dashbo'!$I$8="ALL",COUNTIFS(tbl_raw_data[analyst_name],'KPI dashbo'!$K$8,tbl_raw_data[Updated_date],M13,tbl_raw_data[Updated Reason],$AH$3),
IF('KPI dashbo'!$K$8="ALL",COUNTIFS(tbl_raw_data[updated_queue],'KPI dashbo'!$I$8,tbl_raw_data[Updated_date],M13,tbl_raw_data[Updated Reason],$AH$3)))))</f>
        <v>94</v>
      </c>
      <c r="AI13" s="46">
        <f>IF(AND('KPI dashbo'!$I$8="ALL",'KPI dashbo'!$K$8="ALL"),COUNTIFS(tbl_raw_data[Updated_date],M13,tbl_raw_data[Updated Reason],$AI$3),
IF(AND('KPI dashbo'!$I$8&lt;&gt;"ALL",'KPI dashbo'!$K$8&lt;&gt;"ALL"),COUNTIFS(tbl_raw_data[updated_queue],'KPI dashbo'!$I$8,
tbl_raw_data[analyst_name],'KPI dashbo'!$K$8,tbl_raw_data[Updated_date],M13,tbl_raw_data[Updated Reason],$AI$3),
IF('KPI dashbo'!$I$8="ALL",COUNTIFS(tbl_raw_data[analyst_name],'KPI dashbo'!$K$8,tbl_raw_data[Updated_date],M13,tbl_raw_data[Updated Reason],$AI$3),
IF('KPI dashbo'!$K$8="ALL",COUNTIFS(tbl_raw_data[updated_queue],'KPI dashbo'!$I$8,tbl_raw_data[Updated_date],M13,tbl_raw_data[Updated Reason],$AI$3)))))</f>
        <v>0</v>
      </c>
      <c r="AJ13" s="46">
        <f>IF(AND('KPI dashbo'!$I$8="ALL",'KPI dashbo'!$K$8="ALL"),COUNTIFS(tbl_raw_data[Updated_date],M13,tbl_raw_data[Updated Reason],$AJ$3),
IF(AND('KPI dashbo'!$I$8&lt;&gt;"ALL",'KPI dashbo'!$K$8&lt;&gt;"ALL"),COUNTIFS(tbl_raw_data[updated_queue],'KPI dashbo'!$I$8,
tbl_raw_data[analyst_name],'KPI dashbo'!$K$8,tbl_raw_data[Updated_date],M13,tbl_raw_data[Updated Reason],$AJ$3),
IF('KPI dashbo'!$I$8="ALL",COUNTIFS(tbl_raw_data[analyst_name],'KPI dashbo'!$K$8,tbl_raw_data[Updated_date],M13,tbl_raw_data[Updated Reason],$AJ$3),
IF('KPI dashbo'!$K$8="ALL",COUNTIFS(tbl_raw_data[updated_queue],'KPI dashbo'!$I$8,tbl_raw_data[Updated_date],M13,tbl_raw_data[Updated Reason],$AJ$3)))))</f>
        <v>0</v>
      </c>
    </row>
    <row r="14" spans="1:40" ht="14.25" customHeight="1" x14ac:dyDescent="0.25">
      <c r="A14" t="s">
        <v>18</v>
      </c>
      <c r="B14" t="s">
        <v>7409</v>
      </c>
      <c r="M14" s="83">
        <v>45158</v>
      </c>
      <c r="N14" s="84">
        <f>setting!$L$2</f>
        <v>0.85</v>
      </c>
      <c r="O14" s="45">
        <f>IFERROR(IF(AND(flt_analyst="ALL",flt_queue="ALL"),COUNTIFS(tbl_raw_data[Updated_date],M14,tbl_raw_data[updated outcome],"APPROVE"),
IF(AND(flt_analyst&lt;&gt;"ALL",flt_queue&lt;&gt;"ALL"),COUNTIFS(tbl_raw_data[Updated_date],M14,tbl_raw_data[updated_queue],flt_queue,tbl_raw_data[analyst_name],flt_analyst,tbl_raw_data[updated outcome],"APPROVE"),
IF(flt_analyst="ALL",COUNTIFS(tbl_raw_data[Updated_date],M14,tbl_raw_data[updated_queue],flt_queue,tbl_raw_data[updated outcome],"APPROVE"),
IF(flt_queue="ALL",COUNTIFS(tbl_raw_data[Updated_date],M14,tbl_raw_data[analyst_name],flt_analyst,tbl_raw_data[updated outcome],"APPROVE")))))
/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0.51776649746192893</v>
      </c>
      <c r="P14" s="45">
        <f>AVERAGE(O14:O18)</f>
        <v>0.52687878448315628</v>
      </c>
      <c r="Q14" s="45">
        <f>IFERROR(IF(AND(flt_analyst="ALL",flt_queue="ALL"),COUNTIFS(tbl_raw_data[Updated_date],M14,tbl_raw_data[updated outcome],"DECLINE"),
IF(AND(flt_analyst&lt;&gt;"ALL",flt_queue&lt;&gt;"ALL"),COUNTIFS(tbl_raw_data[Updated_date],M14,tbl_raw_data[updated_queue],flt_queue,tbl_raw_data[analyst_name],flt_analyst,tbl_raw_data[updated outcome],"DECLINE"),
IF(flt_analyst="ALL",COUNTIFS(tbl_raw_data[Updated_date],M14,tbl_raw_data[updated_queue],flt_queue,tbl_raw_data[updated outcome],"DECLINE"),
IF(flt_queue="ALL",COUNTIFS(tbl_raw_data[Updated_date],M14,tbl_raw_data[analyst_name],flt_analyst,tbl_raw_data[updated outcome],"DECLINE")))))
/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0.17766497461928935</v>
      </c>
      <c r="R14" s="45">
        <f>AVERAGE(Q14:Q18)</f>
        <v>0.15267670389706917</v>
      </c>
      <c r="S14" s="45">
        <f>IFERROR(IF(AND(flt_analyst="ALL",flt_queue="ALL"),COUNTIFS(tbl_raw_data[Updated_date],M14,tbl_raw_data[updated outcome],"WITHDRAW"),
IF(AND(flt_analyst&lt;&gt;"ALL",flt_queue&lt;&gt;"ALL"),COUNTIFS(tbl_raw_data[Updated_date],M14,tbl_raw_data[updated_queue],flt_queue,tbl_raw_data[analyst_name],flt_analyst,tbl_raw_data[updated outcome],"WITHDRAW"),
IF(flt_analyst="ALL",COUNTIFS(tbl_raw_data[Updated_date],M14,tbl_raw_data[updated_queue],flt_queue,tbl_raw_data[updated outcome],"WITHDRAW"),
IF(flt_queue="ALL",COUNTIFS(tbl_raw_data[Updated_date],M14,tbl_raw_data[analyst_name],flt_analyst,tbl_raw_data[updated outcome],"WITHDRAW")))))
/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0.30456852791878175</v>
      </c>
      <c r="T14" s="45">
        <f>AVERAGE(S14:S18)</f>
        <v>0.32044451161977461</v>
      </c>
      <c r="U14" s="85">
        <v>0.9</v>
      </c>
      <c r="V14" s="45">
        <f>IFERROR(IF(AND(flt_queue="All",flt_analyst="All"),COUNTIFS(tbl_raw_data[sla_met_sla_not_met],"SLA_MET",tbl_raw_data[Updated_date],M14),
IF(AND(flt_queue&lt;&gt;"All",flt_analyst&lt;&gt;"All"),COUNTIFS(tbl_raw_data[updated_queue],flt_queue,tbl_raw_data[analyst_name],flt_analyst,tbl_raw_data[sla_met_sla_not_met],"SLA_MET",tbl_raw_data[Updated_date],M14),
IF(flt_queue="All",COUNTIFS(tbl_raw_data[analyst_name],flt_analyst,tbl_raw_data[sla_met_sla_not_met],"SLA_MET",tbl_raw_data[Updated_date],M14),
IF(flt_analyst="All",COUNTIFS(tbl_raw_data[updated_queue],flt_queue,tbl_raw_data[sla_met_sla_not_met],"SLA_MET",tbl_raw_data[Updated_date],M14)))))
/
IF(AND(flt_queue="All",flt_analyst="All"),COUNTIFS(tbl_raw_data[Updated_date],M14),
IF(AND(flt_queue&lt;&gt;"All",flt_analyst&lt;&gt;"All"),COUNTIFS(tbl_raw_data[updated_queue],flt_queue,tbl_raw_data[analyst_name],flt_analyst,tbl_raw_data[Updated_date],M14),
IF(flt_queue="All",COUNTIFS(tbl_raw_data[analyst_name],flt_analyst,tbl_raw_data[Updated_date],M14),
IF(flt_analyst="All",COUNTIFS(tbl_raw_data[updated_queue],flt_queue,tbl_raw_data[Updated_date],M14))))),"-")</f>
        <v>0.8883248730964467</v>
      </c>
      <c r="W14" s="45">
        <f>AVERAGE(V14:V18)</f>
        <v>0.88019553919242366</v>
      </c>
      <c r="X14" s="45">
        <f>IFERROR(IF(AND(flt_analyst="ALL",flt_queue="ALL"),COUNTIFS(tbl_raw_data[Updated_date],M14,tbl_raw_data[sla_met_sla_not_met],"SLA_MET"),
IF(AND(flt_analyst&lt;&gt;"ALL",flt_queue&lt;&gt;"ALL"),COUNTIFS(tbl_raw_data[Updated_date],M14,tbl_raw_data[updated_queue],flt_queue,tbl_raw_data[analyst_name],flt_analyst,tbl_raw_data[sla_met_sla_not_met],"SLA_MET"),
IF(flt_analyst="ALL",COUNTIFS(tbl_raw_data[Updated_date],M14,tbl_raw_data[updated_queue],flt_queue,tbl_raw_data[sla_met_sla_not_met],"SLA_MET"),
IF(flt_queue="ALL",COUNTIFS(tbl_raw_data[Updated_date],M14,tbl_raw_data[analyst_name],flt_analyst,tbl_raw_data[sla_met_sla_not_met],"SLA_MET")))))/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0.8883248730964467</v>
      </c>
      <c r="Y14" s="45">
        <f>AVERAGE(X14:X18)</f>
        <v>0.88019553919242366</v>
      </c>
      <c r="Z14" s="82">
        <f>IFERROR(IF(AND(flt_analyst="ALL",flt_queue="ALL"),SUMIFS(tbl_raw_data[time_taken_in_mins],tbl_raw_data[Updated_date],M14),
IF(AND(flt_analyst&lt;&gt;"ALL",flt_queue&lt;&gt;"ALL"),SUMIFS(tbl_raw_data[time_taken_in_mins],tbl_raw_data[Updated_date],M14,tbl_raw_data[analyst_name],flt_analyst,tbl_raw_data[updated_queue],flt_queue),
IF(flt_analyst="ALL",SUMIFS(tbl_raw_data[time_taken_in_mins],tbl_raw_data[Updated_date],M14,tbl_raw_data[updated_queue],flt_queue),IF(flt_queue="ALL",SUMIFS(tbl_raw_data[time_taken_in_mins],tbl_raw_data[Updated_date],M14,tbl_raw_data[analyst_name],flt_analyst)))))/
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21.675296108291025</v>
      </c>
      <c r="AA14" s="82">
        <f>AVERAGE(Z14:Z18)</f>
        <v>22.486552915748124</v>
      </c>
      <c r="AB14">
        <f>IF(AND(flt_analyst="ALL",flt_queue="ALL"),COUNTIFS(tbl_raw_data[Updated_date],M14),
IF(AND(flt_analyst&lt;&gt;"ALL",flt_queue&lt;&gt;"ALL"),COUNTIFS(tbl_raw_data[Updated_date],M14,tbl_raw_data[updated_queue],flt_queue,tbl_raw_data[analyst_name],flt_analyst),
IF(flt_analyst="ALL",COUNTIFS(tbl_raw_data[Updated_date],M14,tbl_raw_data[updated_queue],flt_queue),
IF(flt_queue="ALL",COUNTIFS(tbl_raw_data[Updated_date],M14,tbl_raw_data[analyst_name],flt_analyst)))))</f>
        <v>197</v>
      </c>
      <c r="AC14">
        <f>AVERAGE(AB14:AB18)</f>
        <v>182.2</v>
      </c>
      <c r="AD14" s="46">
        <f>IF(AND('KPI dashbo'!$I$8="ALL",'KPI dashbo'!$K$8="ALL"),COUNTIFS(tbl_raw_data[Updated_date],M14,tbl_raw_data[Updated Reason],$AD$3),
IF(AND('KPI dashbo'!$I$8&lt;&gt;"ALL",'KPI dashbo'!$K$8&lt;&gt;"ALL"),COUNTIFS(tbl_raw_data[updated_queue],'KPI dashbo'!$I$8,
tbl_raw_data[analyst_name],'KPI dashbo'!$K$8,tbl_raw_data[Updated_date],M14,tbl_raw_data[Updated Reason],$AD$3),
IF('KPI dashbo'!$I$8="ALL",COUNTIFS(tbl_raw_data[analyst_name],'KPI dashbo'!$K$8,tbl_raw_data[Updated_date],M14,tbl_raw_data[Updated Reason],$AD$3),
IF('KPI dashbo'!$K$8="ALL",COUNTIFS(tbl_raw_data[updated_queue],'KPI dashbo'!$I$8,tbl_raw_data[Updated_date],M14,tbl_raw_data[Updated Reason],$AD$3)))))</f>
        <v>41</v>
      </c>
      <c r="AE14" s="46">
        <f>IF(AND('KPI dashbo'!$I$8="ALL",'KPI dashbo'!$K$8="ALL"),COUNTIFS(tbl_raw_data[Updated_date],M14,tbl_raw_data[Updated Reason],$AE$3),
IF(AND('KPI dashbo'!$I$8&lt;&gt;"ALL",'KPI dashbo'!$K$8&lt;&gt;"ALL"),COUNTIFS(tbl_raw_data[updated_queue],'KPI dashbo'!$I$8,
tbl_raw_data[analyst_name],'KPI dashbo'!$K$8,tbl_raw_data[Updated_date],M14,tbl_raw_data[Updated Reason],$AE$3),
IF('KPI dashbo'!$I$8="ALL",COUNTIFS(tbl_raw_data[analyst_name],'KPI dashbo'!$K$8,tbl_raw_data[Updated_date],M14,tbl_raw_data[Updated Reason],$AE$3),
IF('KPI dashbo'!$K$8="ALL",COUNTIFS(tbl_raw_data[updated_queue],'KPI dashbo'!$I$8,tbl_raw_data[Updated_date],M14,tbl_raw_data[Updated Reason],$AE$3)))))</f>
        <v>49</v>
      </c>
      <c r="AF14" s="46">
        <f>IF(AND('KPI dashbo'!$I$8="ALL",'KPI dashbo'!$K$8="ALL"),COUNTIFS(tbl_raw_data[Updated_date],M14,tbl_raw_data[Updated Reason],$AF$3),
IF(AND('KPI dashbo'!$I$8&lt;&gt;"ALL",'KPI dashbo'!$K$8&lt;&gt;"ALL"),COUNTIFS(tbl_raw_data[updated_queue],'KPI dashbo'!$I$8,
tbl_raw_data[analyst_name],'KPI dashbo'!$K$8,tbl_raw_data[Updated_date],M14,tbl_raw_data[Updated Reason],$AF$3),
IF('KPI dashbo'!$I$8="ALL",COUNTIFS(tbl_raw_data[analyst_name],'KPI dashbo'!$K$8,tbl_raw_data[Updated_date],M14,tbl_raw_data[Updated Reason],$AF$3),
IF('KPI dashbo'!$K$8="ALL",COUNTIFS(tbl_raw_data[updated_queue],'KPI dashbo'!$I$8,tbl_raw_data[Updated_date],M14,tbl_raw_data[Updated Reason],$AF$3)))))</f>
        <v>5</v>
      </c>
      <c r="AG14" s="46">
        <f>IF(AND('KPI dashbo'!$I$8="ALL",'KPI dashbo'!$K$8="ALL"),COUNTIFS(tbl_raw_data[Updated_date],M14,tbl_raw_data[Updated Reason],$AG$3),
IF(AND('KPI dashbo'!$I$8&lt;&gt;"ALL",'KPI dashbo'!$K$8&lt;&gt;"ALL"),COUNTIFS(tbl_raw_data[updated_queue],'KPI dashbo'!$I$8,
tbl_raw_data[analyst_name],'KPI dashbo'!$K$8,tbl_raw_data[Updated_date],M14,tbl_raw_data[Updated Reason],$AG$3),
IF('KPI dashbo'!$I$8="ALL",COUNTIFS(tbl_raw_data[analyst_name],'KPI dashbo'!$K$8,tbl_raw_data[Updated_date],M14,tbl_raw_data[Updated Reason],$AG$3),
IF('KPI dashbo'!$K$8="ALL",COUNTIFS(tbl_raw_data[updated_queue],'KPI dashbo'!$I$8,tbl_raw_data[Updated_date],M14,tbl_raw_data[Updated Reason],$AG$3)))))</f>
        <v>4</v>
      </c>
      <c r="AH14" s="46">
        <f>IF(AND('KPI dashbo'!$I$8="ALL",'KPI dashbo'!$K$8="ALL"),COUNTIFS(tbl_raw_data[Updated_date],M14,tbl_raw_data[Updated Reason],$AH$3),
IF(AND('KPI dashbo'!$I$8&lt;&gt;"ALL",'KPI dashbo'!$K$8&lt;&gt;"ALL"),COUNTIFS(tbl_raw_data[updated_queue],'KPI dashbo'!$I$8,
tbl_raw_data[analyst_name],'KPI dashbo'!$K$8,tbl_raw_data[Updated_date],M14,tbl_raw_data[Updated Reason],$AH$3),
IF('KPI dashbo'!$I$8="ALL",COUNTIFS(tbl_raw_data[analyst_name],'KPI dashbo'!$K$8,tbl_raw_data[Updated_date],M14,tbl_raw_data[Updated Reason],$AH$3),
IF('KPI dashbo'!$K$8="ALL",COUNTIFS(tbl_raw_data[updated_queue],'KPI dashbo'!$I$8,tbl_raw_data[Updated_date],M14,tbl_raw_data[Updated Reason],$AH$3)))))</f>
        <v>96</v>
      </c>
      <c r="AI14" s="46">
        <f>IF(AND('KPI dashbo'!$I$8="ALL",'KPI dashbo'!$K$8="ALL"),COUNTIFS(tbl_raw_data[Updated_date],M14,tbl_raw_data[Updated Reason],$AI$3),
IF(AND('KPI dashbo'!$I$8&lt;&gt;"ALL",'KPI dashbo'!$K$8&lt;&gt;"ALL"),COUNTIFS(tbl_raw_data[updated_queue],'KPI dashbo'!$I$8,
tbl_raw_data[analyst_name],'KPI dashbo'!$K$8,tbl_raw_data[Updated_date],M14,tbl_raw_data[Updated Reason],$AI$3),
IF('KPI dashbo'!$I$8="ALL",COUNTIFS(tbl_raw_data[analyst_name],'KPI dashbo'!$K$8,tbl_raw_data[Updated_date],M14,tbl_raw_data[Updated Reason],$AI$3),
IF('KPI dashbo'!$K$8="ALL",COUNTIFS(tbl_raw_data[updated_queue],'KPI dashbo'!$I$8,tbl_raw_data[Updated_date],M14,tbl_raw_data[Updated Reason],$AI$3)))))</f>
        <v>2</v>
      </c>
      <c r="AJ14" s="46">
        <f>IF(AND('KPI dashbo'!$I$8="ALL",'KPI dashbo'!$K$8="ALL"),COUNTIFS(tbl_raw_data[Updated_date],M14,tbl_raw_data[Updated Reason],$AJ$3),
IF(AND('KPI dashbo'!$I$8&lt;&gt;"ALL",'KPI dashbo'!$K$8&lt;&gt;"ALL"),COUNTIFS(tbl_raw_data[updated_queue],'KPI dashbo'!$I$8,
tbl_raw_data[analyst_name],'KPI dashbo'!$K$8,tbl_raw_data[Updated_date],M14,tbl_raw_data[Updated Reason],$AJ$3),
IF('KPI dashbo'!$I$8="ALL",COUNTIFS(tbl_raw_data[analyst_name],'KPI dashbo'!$K$8,tbl_raw_data[Updated_date],M14,tbl_raw_data[Updated Reason],$AJ$3),
IF('KPI dashbo'!$K$8="ALL",COUNTIFS(tbl_raw_data[updated_queue],'KPI dashbo'!$I$8,tbl_raw_data[Updated_date],M14,tbl_raw_data[Updated Reason],$AJ$3)))))</f>
        <v>0</v>
      </c>
    </row>
    <row r="15" spans="1:40" ht="14.25" customHeight="1" x14ac:dyDescent="0.25">
      <c r="A15" t="s">
        <v>228</v>
      </c>
      <c r="B15" t="s">
        <v>7410</v>
      </c>
      <c r="M15" s="83">
        <v>45157</v>
      </c>
      <c r="N15" s="84">
        <f>setting!$L$2</f>
        <v>0.85</v>
      </c>
      <c r="O15" s="45">
        <f>IFERROR(IF(AND(flt_analyst="ALL",flt_queue="ALL"),COUNTIFS(tbl_raw_data[Updated_date],M15,tbl_raw_data[updated outcome],"APPROVE"),
IF(AND(flt_analyst&lt;&gt;"ALL",flt_queue&lt;&gt;"ALL"),COUNTIFS(tbl_raw_data[Updated_date],M15,tbl_raw_data[updated_queue],flt_queue,tbl_raw_data[analyst_name],flt_analyst,tbl_raw_data[updated outcome],"APPROVE"),
IF(flt_analyst="ALL",COUNTIFS(tbl_raw_data[Updated_date],M15,tbl_raw_data[updated_queue],flt_queue,tbl_raw_data[updated outcome],"APPROVE"),
IF(flt_queue="ALL",COUNTIFS(tbl_raw_data[Updated_date],M15,tbl_raw_data[analyst_name],flt_analyst,tbl_raw_data[updated outcome],"APPROVE")))))
/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0.5213675213675214</v>
      </c>
      <c r="P15" s="45">
        <f>AVERAGE(O15:O19)</f>
        <v>0.54999215165743709</v>
      </c>
      <c r="Q15" s="45">
        <f>IFERROR(IF(AND(flt_analyst="ALL",flt_queue="ALL"),COUNTIFS(tbl_raw_data[Updated_date],M15,tbl_raw_data[updated outcome],"DECLINE"),
IF(AND(flt_analyst&lt;&gt;"ALL",flt_queue&lt;&gt;"ALL"),COUNTIFS(tbl_raw_data[Updated_date],M15,tbl_raw_data[updated_queue],flt_queue,tbl_raw_data[analyst_name],flt_analyst,tbl_raw_data[updated outcome],"DECLINE"),
IF(flt_analyst="ALL",COUNTIFS(tbl_raw_data[Updated_date],M15,tbl_raw_data[updated_queue],flt_queue,tbl_raw_data[updated outcome],"DECLINE"),
IF(flt_queue="ALL",COUNTIFS(tbl_raw_data[Updated_date],M15,tbl_raw_data[analyst_name],flt_analyst,tbl_raw_data[updated outcome],"DECLINE")))))
/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8.5470085470085472E-2</v>
      </c>
      <c r="R15" s="45">
        <f>AVERAGE(Q15:Q19)</f>
        <v>0.13492148675098908</v>
      </c>
      <c r="S15" s="45">
        <f>IFERROR(IF(AND(flt_analyst="ALL",flt_queue="ALL"),COUNTIFS(tbl_raw_data[Updated_date],M15,tbl_raw_data[updated outcome],"WITHDRAW"),
IF(AND(flt_analyst&lt;&gt;"ALL",flt_queue&lt;&gt;"ALL"),COUNTIFS(tbl_raw_data[Updated_date],M15,tbl_raw_data[updated_queue],flt_queue,tbl_raw_data[analyst_name],flt_analyst,tbl_raw_data[updated outcome],"WITHDRAW"),
IF(flt_analyst="ALL",COUNTIFS(tbl_raw_data[Updated_date],M15,tbl_raw_data[updated_queue],flt_queue,tbl_raw_data[updated outcome],"WITHDRAW"),
IF(flt_queue="ALL",COUNTIFS(tbl_raw_data[Updated_date],M15,tbl_raw_data[analyst_name],flt_analyst,tbl_raw_data[updated outcome],"WITHDRAW")))))
/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0.39316239316239315</v>
      </c>
      <c r="T15" s="45">
        <f>AVERAGE(S15:S19)</f>
        <v>0.31508636159157383</v>
      </c>
      <c r="U15" s="85">
        <v>0.9</v>
      </c>
      <c r="V15" s="45">
        <f>IFERROR(IF(AND(flt_queue="All",flt_analyst="All"),COUNTIFS(tbl_raw_data[sla_met_sla_not_met],"SLA_MET",tbl_raw_data[Updated_date],M15),
IF(AND(flt_queue&lt;&gt;"All",flt_analyst&lt;&gt;"All"),COUNTIFS(tbl_raw_data[updated_queue],flt_queue,tbl_raw_data[analyst_name],flt_analyst,tbl_raw_data[sla_met_sla_not_met],"SLA_MET",tbl_raw_data[Updated_date],M15),
IF(flt_queue="All",COUNTIFS(tbl_raw_data[analyst_name],flt_analyst,tbl_raw_data[sla_met_sla_not_met],"SLA_MET",tbl_raw_data[Updated_date],M15),
IF(flt_analyst="All",COUNTIFS(tbl_raw_data[updated_queue],flt_queue,tbl_raw_data[sla_met_sla_not_met],"SLA_MET",tbl_raw_data[Updated_date],M15)))))
/
IF(AND(flt_queue="All",flt_analyst="All"),COUNTIFS(tbl_raw_data[Updated_date],M15),
IF(AND(flt_queue&lt;&gt;"All",flt_analyst&lt;&gt;"All"),COUNTIFS(tbl_raw_data[updated_queue],flt_queue,tbl_raw_data[analyst_name],flt_analyst,tbl_raw_data[Updated_date],M15),
IF(flt_queue="All",COUNTIFS(tbl_raw_data[analyst_name],flt_analyst,tbl_raw_data[Updated_date],M15),
IF(flt_analyst="All",COUNTIFS(tbl_raw_data[updated_queue],flt_queue,tbl_raw_data[Updated_date],M15))))),"-")</f>
        <v>0.88888888888888884</v>
      </c>
      <c r="W15" s="45">
        <f>AVERAGE(V15:V19)</f>
        <v>0.88808612012868993</v>
      </c>
      <c r="X15" s="45">
        <f>IFERROR(IF(AND(flt_analyst="ALL",flt_queue="ALL"),COUNTIFS(tbl_raw_data[Updated_date],M15,tbl_raw_data[sla_met_sla_not_met],"SLA_MET"),
IF(AND(flt_analyst&lt;&gt;"ALL",flt_queue&lt;&gt;"ALL"),COUNTIFS(tbl_raw_data[Updated_date],M15,tbl_raw_data[updated_queue],flt_queue,tbl_raw_data[analyst_name],flt_analyst,tbl_raw_data[sla_met_sla_not_met],"SLA_MET"),
IF(flt_analyst="ALL",COUNTIFS(tbl_raw_data[Updated_date],M15,tbl_raw_data[updated_queue],flt_queue,tbl_raw_data[sla_met_sla_not_met],"SLA_MET"),
IF(flt_queue="ALL",COUNTIFS(tbl_raw_data[Updated_date],M15,tbl_raw_data[analyst_name],flt_analyst,tbl_raw_data[sla_met_sla_not_met],"SLA_MET")))))/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0.88888888888888884</v>
      </c>
      <c r="Y15" s="45">
        <f>AVERAGE(X15:X19)</f>
        <v>0.88808612012868993</v>
      </c>
      <c r="Z15" s="82">
        <f>IFERROR(IF(AND(flt_analyst="ALL",flt_queue="ALL"),SUMIFS(tbl_raw_data[time_taken_in_mins],tbl_raw_data[Updated_date],M15),
IF(AND(flt_analyst&lt;&gt;"ALL",flt_queue&lt;&gt;"ALL"),SUMIFS(tbl_raw_data[time_taken_in_mins],tbl_raw_data[Updated_date],M15,tbl_raw_data[analyst_name],flt_analyst,tbl_raw_data[updated_queue],flt_queue),
IF(flt_analyst="ALL",SUMIFS(tbl_raw_data[time_taken_in_mins],tbl_raw_data[Updated_date],M15,tbl_raw_data[updated_queue],flt_queue),IF(flt_queue="ALL",SUMIFS(tbl_raw_data[time_taken_in_mins],tbl_raw_data[Updated_date],M15,tbl_raw_data[analyst_name],flt_analyst)))))/
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41.652706552706547</v>
      </c>
      <c r="AA15" s="82">
        <f>AVERAGE(Z15:Z19)</f>
        <v>24.492252953349173</v>
      </c>
      <c r="AB15">
        <f>IF(AND(flt_analyst="ALL",flt_queue="ALL"),COUNTIFS(tbl_raw_data[Updated_date],M15),
IF(AND(flt_analyst&lt;&gt;"ALL",flt_queue&lt;&gt;"ALL"),COUNTIFS(tbl_raw_data[Updated_date],M15,tbl_raw_data[updated_queue],flt_queue,tbl_raw_data[analyst_name],flt_analyst),
IF(flt_analyst="ALL",COUNTIFS(tbl_raw_data[Updated_date],M15,tbl_raw_data[updated_queue],flt_queue),
IF(flt_queue="ALL",COUNTIFS(tbl_raw_data[Updated_date],M15,tbl_raw_data[analyst_name],flt_analyst)))))</f>
        <v>117</v>
      </c>
      <c r="AC15">
        <f>AVERAGE(AB15:AB19)</f>
        <v>178.8</v>
      </c>
      <c r="AD15" s="46">
        <f>IF(AND('KPI dashbo'!$I$8="ALL",'KPI dashbo'!$K$8="ALL"),COUNTIFS(tbl_raw_data[Updated_date],M15,tbl_raw_data[Updated Reason],$AD$3),
IF(AND('KPI dashbo'!$I$8&lt;&gt;"ALL",'KPI dashbo'!$K$8&lt;&gt;"ALL"),COUNTIFS(tbl_raw_data[updated_queue],'KPI dashbo'!$I$8,
tbl_raw_data[analyst_name],'KPI dashbo'!$K$8,tbl_raw_data[Updated_date],M15,tbl_raw_data[Updated Reason],$AD$3),
IF('KPI dashbo'!$I$8="ALL",COUNTIFS(tbl_raw_data[analyst_name],'KPI dashbo'!$K$8,tbl_raw_data[Updated_date],M15,tbl_raw_data[Updated Reason],$AD$3),
IF('KPI dashbo'!$K$8="ALL",COUNTIFS(tbl_raw_data[updated_queue],'KPI dashbo'!$I$8,tbl_raw_data[Updated_date],M15,tbl_raw_data[Updated Reason],$AD$3)))))</f>
        <v>33</v>
      </c>
      <c r="AE15" s="46">
        <f>IF(AND('KPI dashbo'!$I$8="ALL",'KPI dashbo'!$K$8="ALL"),COUNTIFS(tbl_raw_data[Updated_date],M15,tbl_raw_data[Updated Reason],$AE$3),
IF(AND('KPI dashbo'!$I$8&lt;&gt;"ALL",'KPI dashbo'!$K$8&lt;&gt;"ALL"),COUNTIFS(tbl_raw_data[updated_queue],'KPI dashbo'!$I$8,
tbl_raw_data[analyst_name],'KPI dashbo'!$K$8,tbl_raw_data[Updated_date],M15,tbl_raw_data[Updated Reason],$AE$3),
IF('KPI dashbo'!$I$8="ALL",COUNTIFS(tbl_raw_data[analyst_name],'KPI dashbo'!$K$8,tbl_raw_data[Updated_date],M15,tbl_raw_data[Updated Reason],$AE$3),
IF('KPI dashbo'!$K$8="ALL",COUNTIFS(tbl_raw_data[updated_queue],'KPI dashbo'!$I$8,tbl_raw_data[Updated_date],M15,tbl_raw_data[Updated Reason],$AE$3)))))</f>
        <v>29</v>
      </c>
      <c r="AF15" s="46">
        <f>IF(AND('KPI dashbo'!$I$8="ALL",'KPI dashbo'!$K$8="ALL"),COUNTIFS(tbl_raw_data[Updated_date],M15,tbl_raw_data[Updated Reason],$AF$3),
IF(AND('KPI dashbo'!$I$8&lt;&gt;"ALL",'KPI dashbo'!$K$8&lt;&gt;"ALL"),COUNTIFS(tbl_raw_data[updated_queue],'KPI dashbo'!$I$8,
tbl_raw_data[analyst_name],'KPI dashbo'!$K$8,tbl_raw_data[Updated_date],M15,tbl_raw_data[Updated Reason],$AF$3),
IF('KPI dashbo'!$I$8="ALL",COUNTIFS(tbl_raw_data[analyst_name],'KPI dashbo'!$K$8,tbl_raw_data[Updated_date],M15,tbl_raw_data[Updated Reason],$AF$3),
IF('KPI dashbo'!$K$8="ALL",COUNTIFS(tbl_raw_data[updated_queue],'KPI dashbo'!$I$8,tbl_raw_data[Updated_date],M15,tbl_raw_data[Updated Reason],$AF$3)))))</f>
        <v>5</v>
      </c>
      <c r="AG15" s="46">
        <f>IF(AND('KPI dashbo'!$I$8="ALL",'KPI dashbo'!$K$8="ALL"),COUNTIFS(tbl_raw_data[Updated_date],M15,tbl_raw_data[Updated Reason],$AG$3),
IF(AND('KPI dashbo'!$I$8&lt;&gt;"ALL",'KPI dashbo'!$K$8&lt;&gt;"ALL"),COUNTIFS(tbl_raw_data[updated_queue],'KPI dashbo'!$I$8,
tbl_raw_data[analyst_name],'KPI dashbo'!$K$8,tbl_raw_data[Updated_date],M15,tbl_raw_data[Updated Reason],$AG$3),
IF('KPI dashbo'!$I$8="ALL",COUNTIFS(tbl_raw_data[analyst_name],'KPI dashbo'!$K$8,tbl_raw_data[Updated_date],M15,tbl_raw_data[Updated Reason],$AG$3),
IF('KPI dashbo'!$K$8="ALL",COUNTIFS(tbl_raw_data[updated_queue],'KPI dashbo'!$I$8,tbl_raw_data[Updated_date],M15,tbl_raw_data[Updated Reason],$AG$3)))))</f>
        <v>2</v>
      </c>
      <c r="AH15" s="46">
        <f>IF(AND('KPI dashbo'!$I$8="ALL",'KPI dashbo'!$K$8="ALL"),COUNTIFS(tbl_raw_data[Updated_date],M15,tbl_raw_data[Updated Reason],$AH$3),
IF(AND('KPI dashbo'!$I$8&lt;&gt;"ALL",'KPI dashbo'!$K$8&lt;&gt;"ALL"),COUNTIFS(tbl_raw_data[updated_queue],'KPI dashbo'!$I$8,
tbl_raw_data[analyst_name],'KPI dashbo'!$K$8,tbl_raw_data[Updated_date],M15,tbl_raw_data[Updated Reason],$AH$3),
IF('KPI dashbo'!$I$8="ALL",COUNTIFS(tbl_raw_data[analyst_name],'KPI dashbo'!$K$8,tbl_raw_data[Updated_date],M15,tbl_raw_data[Updated Reason],$AH$3),
IF('KPI dashbo'!$K$8="ALL",COUNTIFS(tbl_raw_data[updated_queue],'KPI dashbo'!$I$8,tbl_raw_data[Updated_date],M15,tbl_raw_data[Updated Reason],$AH$3)))))</f>
        <v>46</v>
      </c>
      <c r="AI15" s="46">
        <f>IF(AND('KPI dashbo'!$I$8="ALL",'KPI dashbo'!$K$8="ALL"),COUNTIFS(tbl_raw_data[Updated_date],M15,tbl_raw_data[Updated Reason],$AI$3),
IF(AND('KPI dashbo'!$I$8&lt;&gt;"ALL",'KPI dashbo'!$K$8&lt;&gt;"ALL"),COUNTIFS(tbl_raw_data[updated_queue],'KPI dashbo'!$I$8,
tbl_raw_data[analyst_name],'KPI dashbo'!$K$8,tbl_raw_data[Updated_date],M15,tbl_raw_data[Updated Reason],$AI$3),
IF('KPI dashbo'!$I$8="ALL",COUNTIFS(tbl_raw_data[analyst_name],'KPI dashbo'!$K$8,tbl_raw_data[Updated_date],M15,tbl_raw_data[Updated Reason],$AI$3),
IF('KPI dashbo'!$K$8="ALL",COUNTIFS(tbl_raw_data[updated_queue],'KPI dashbo'!$I$8,tbl_raw_data[Updated_date],M15,tbl_raw_data[Updated Reason],$AI$3)))))</f>
        <v>2</v>
      </c>
      <c r="AJ15" s="46">
        <f>IF(AND('KPI dashbo'!$I$8="ALL",'KPI dashbo'!$K$8="ALL"),COUNTIFS(tbl_raw_data[Updated_date],M15,tbl_raw_data[Updated Reason],$AJ$3),
IF(AND('KPI dashbo'!$I$8&lt;&gt;"ALL",'KPI dashbo'!$K$8&lt;&gt;"ALL"),COUNTIFS(tbl_raw_data[updated_queue],'KPI dashbo'!$I$8,
tbl_raw_data[analyst_name],'KPI dashbo'!$K$8,tbl_raw_data[Updated_date],M15,tbl_raw_data[Updated Reason],$AJ$3),
IF('KPI dashbo'!$I$8="ALL",COUNTIFS(tbl_raw_data[analyst_name],'KPI dashbo'!$K$8,tbl_raw_data[Updated_date],M15,tbl_raw_data[Updated Reason],$AJ$3),
IF('KPI dashbo'!$K$8="ALL",COUNTIFS(tbl_raw_data[updated_queue],'KPI dashbo'!$I$8,tbl_raw_data[Updated_date],M15,tbl_raw_data[Updated Reason],$AJ$3)))))</f>
        <v>0</v>
      </c>
      <c r="AK15" s="128"/>
    </row>
    <row r="16" spans="1:40" ht="14.25" customHeight="1" x14ac:dyDescent="0.25">
      <c r="M16" s="83">
        <v>45156</v>
      </c>
      <c r="N16" s="84">
        <f>setting!$L$2</f>
        <v>0.85</v>
      </c>
      <c r="O16" s="45">
        <f>IFERROR(IF(AND(flt_analyst="ALL",flt_queue="ALL"),COUNTIFS(tbl_raw_data[Updated_date],M16,tbl_raw_data[updated outcome],"APPROVE"),
IF(AND(flt_analyst&lt;&gt;"ALL",flt_queue&lt;&gt;"ALL"),COUNTIFS(tbl_raw_data[Updated_date],M16,tbl_raw_data[updated_queue],flt_queue,tbl_raw_data[analyst_name],flt_analyst,tbl_raw_data[updated outcome],"APPROVE"),
IF(flt_analyst="ALL",COUNTIFS(tbl_raw_data[Updated_date],M16,tbl_raw_data[updated_queue],flt_queue,tbl_raw_data[updated outcome],"APPROVE"),
IF(flt_queue="ALL",COUNTIFS(tbl_raw_data[Updated_date],M16,tbl_raw_data[analyst_name],flt_analyst,tbl_raw_data[updated outcome],"APPROVE")))))
/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0.59523809523809523</v>
      </c>
      <c r="P16" s="45">
        <f>AVERAGE(O16:O20)</f>
        <v>0.54519508717450882</v>
      </c>
      <c r="Q16" s="45">
        <f>IFERROR(IF(AND(flt_analyst="ALL",flt_queue="ALL"),COUNTIFS(tbl_raw_data[Updated_date],M16,tbl_raw_data[updated outcome],"DECLINE"),
IF(AND(flt_analyst&lt;&gt;"ALL",flt_queue&lt;&gt;"ALL"),COUNTIFS(tbl_raw_data[Updated_date],M16,tbl_raw_data[updated_queue],flt_queue,tbl_raw_data[analyst_name],flt_analyst,tbl_raw_data[updated outcome],"DECLINE"),
IF(flt_analyst="ALL",COUNTIFS(tbl_raw_data[Updated_date],M16,tbl_raw_data[updated_queue],flt_queue,tbl_raw_data[updated outcome],"DECLINE"),
IF(flt_queue="ALL",COUNTIFS(tbl_raw_data[Updated_date],M16,tbl_raw_data[analyst_name],flt_analyst,tbl_raw_data[updated outcome],"DECLINE")))))
/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0.16071428571428573</v>
      </c>
      <c r="R16" s="45">
        <f>AVERAGE(Q16:Q20)</f>
        <v>0.149241082222417</v>
      </c>
      <c r="S16" s="45">
        <f>IFERROR(IF(AND(flt_analyst="ALL",flt_queue="ALL"),COUNTIFS(tbl_raw_data[Updated_date],M16,tbl_raw_data[updated outcome],"WITHDRAW"),
IF(AND(flt_analyst&lt;&gt;"ALL",flt_queue&lt;&gt;"ALL"),COUNTIFS(tbl_raw_data[Updated_date],M16,tbl_raw_data[updated_queue],flt_queue,tbl_raw_data[analyst_name],flt_analyst,tbl_raw_data[updated outcome],"WITHDRAW"),
IF(flt_analyst="ALL",COUNTIFS(tbl_raw_data[Updated_date],M16,tbl_raw_data[updated_queue],flt_queue,tbl_raw_data[updated outcome],"WITHDRAW"),
IF(flt_queue="ALL",COUNTIFS(tbl_raw_data[Updated_date],M16,tbl_raw_data[analyst_name],flt_analyst,tbl_raw_data[updated outcome],"WITHDRAW")))))
/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0.24404761904761904</v>
      </c>
      <c r="T16" s="45">
        <f>AVERAGE(S16:S20)</f>
        <v>0.30556383060307424</v>
      </c>
      <c r="U16" s="85">
        <v>0.9</v>
      </c>
      <c r="V16" s="45">
        <f>IFERROR(IF(AND(flt_queue="All",flt_analyst="All"),COUNTIFS(tbl_raw_data[sla_met_sla_not_met],"SLA_MET",tbl_raw_data[Updated_date],M16),
IF(AND(flt_queue&lt;&gt;"All",flt_analyst&lt;&gt;"All"),COUNTIFS(tbl_raw_data[updated_queue],flt_queue,tbl_raw_data[analyst_name],flt_analyst,tbl_raw_data[sla_met_sla_not_met],"SLA_MET",tbl_raw_data[Updated_date],M16),
IF(flt_queue="All",COUNTIFS(tbl_raw_data[analyst_name],flt_analyst,tbl_raw_data[sla_met_sla_not_met],"SLA_MET",tbl_raw_data[Updated_date],M16),
IF(flt_analyst="All",COUNTIFS(tbl_raw_data[updated_queue],flt_queue,tbl_raw_data[sla_met_sla_not_met],"SLA_MET",tbl_raw_data[Updated_date],M16)))))
/
IF(AND(flt_queue="All",flt_analyst="All"),COUNTIFS(tbl_raw_data[Updated_date],M16),
IF(AND(flt_queue&lt;&gt;"All",flt_analyst&lt;&gt;"All"),COUNTIFS(tbl_raw_data[updated_queue],flt_queue,tbl_raw_data[analyst_name],flt_analyst,tbl_raw_data[Updated_date],M16),
IF(flt_queue="All",COUNTIFS(tbl_raw_data[analyst_name],flt_analyst,tbl_raw_data[Updated_date],M16),
IF(flt_analyst="All",COUNTIFS(tbl_raw_data[updated_queue],flt_queue,tbl_raw_data[Updated_date],M16))))),"-")</f>
        <v>0.8928571428571429</v>
      </c>
      <c r="W16" s="45">
        <f>AVERAGE(V16:V20)</f>
        <v>0.8726120072723782</v>
      </c>
      <c r="X16" s="45">
        <f>IFERROR(IF(AND(flt_analyst="ALL",flt_queue="ALL"),COUNTIFS(tbl_raw_data[Updated_date],M16,tbl_raw_data[sla_met_sla_not_met],"SLA_MET"),
IF(AND(flt_analyst&lt;&gt;"ALL",flt_queue&lt;&gt;"ALL"),COUNTIFS(tbl_raw_data[Updated_date],M16,tbl_raw_data[updated_queue],flt_queue,tbl_raw_data[analyst_name],flt_analyst,tbl_raw_data[sla_met_sla_not_met],"SLA_MET"),
IF(flt_analyst="ALL",COUNTIFS(tbl_raw_data[Updated_date],M16,tbl_raw_data[updated_queue],flt_queue,tbl_raw_data[sla_met_sla_not_met],"SLA_MET"),
IF(flt_queue="ALL",COUNTIFS(tbl_raw_data[Updated_date],M16,tbl_raw_data[analyst_name],flt_analyst,tbl_raw_data[sla_met_sla_not_met],"SLA_MET")))))/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0.8928571428571429</v>
      </c>
      <c r="Y16" s="45">
        <f>AVERAGE(X16:X20)</f>
        <v>0.8726120072723782</v>
      </c>
      <c r="Z16" s="82">
        <f>IFERROR(IF(AND(flt_analyst="ALL",flt_queue="ALL"),SUMIFS(tbl_raw_data[time_taken_in_mins],tbl_raw_data[Updated_date],M16),
IF(AND(flt_analyst&lt;&gt;"ALL",flt_queue&lt;&gt;"ALL"),SUMIFS(tbl_raw_data[time_taken_in_mins],tbl_raw_data[Updated_date],M16,tbl_raw_data[analyst_name],flt_analyst,tbl_raw_data[updated_queue],flt_queue),
IF(flt_analyst="ALL",SUMIFS(tbl_raw_data[time_taken_in_mins],tbl_raw_data[Updated_date],M16,tbl_raw_data[updated_queue],flt_queue),IF(flt_queue="ALL",SUMIFS(tbl_raw_data[time_taken_in_mins],tbl_raw_data[Updated_date],M16,tbl_raw_data[analyst_name],flt_analyst)))))/
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16.849702380952365</v>
      </c>
      <c r="AA16" s="82">
        <f>AVERAGE(Z16:Z20)</f>
        <v>22.277470805111534</v>
      </c>
      <c r="AB16">
        <f>IF(AND(flt_analyst="ALL",flt_queue="ALL"),COUNTIFS(tbl_raw_data[Updated_date],M16),
IF(AND(flt_analyst&lt;&gt;"ALL",flt_queue&lt;&gt;"ALL"),COUNTIFS(tbl_raw_data[Updated_date],M16,tbl_raw_data[updated_queue],flt_queue,tbl_raw_data[analyst_name],flt_analyst),
IF(flt_analyst="ALL",COUNTIFS(tbl_raw_data[Updated_date],M16,tbl_raw_data[updated_queue],flt_queue),
IF(flt_queue="ALL",COUNTIFS(tbl_raw_data[Updated_date],M16,tbl_raw_data[analyst_name],flt_analyst)))))</f>
        <v>168</v>
      </c>
      <c r="AC16">
        <f>AVERAGE(AB16:AB20)</f>
        <v>193.6</v>
      </c>
      <c r="AD16" s="46">
        <f>IF(AND('KPI dashbo'!$I$8="ALL",'KPI dashbo'!$K$8="ALL"),COUNTIFS(tbl_raw_data[Updated_date],M16,tbl_raw_data[Updated Reason],$AD$3),
IF(AND('KPI dashbo'!$I$8&lt;&gt;"ALL",'KPI dashbo'!$K$8&lt;&gt;"ALL"),COUNTIFS(tbl_raw_data[updated_queue],'KPI dashbo'!$I$8,
tbl_raw_data[analyst_name],'KPI dashbo'!$K$8,tbl_raw_data[Updated_date],M16,tbl_raw_data[Updated Reason],$AD$3),
IF('KPI dashbo'!$I$8="ALL",COUNTIFS(tbl_raw_data[analyst_name],'KPI dashbo'!$K$8,tbl_raw_data[Updated_date],M16,tbl_raw_data[Updated Reason],$AD$3),
IF('KPI dashbo'!$K$8="ALL",COUNTIFS(tbl_raw_data[updated_queue],'KPI dashbo'!$I$8,tbl_raw_data[Updated_date],M16,tbl_raw_data[Updated Reason],$AD$3)))))</f>
        <v>26</v>
      </c>
      <c r="AE16" s="46">
        <f>IF(AND('KPI dashbo'!$I$8="ALL",'KPI dashbo'!$K$8="ALL"),COUNTIFS(tbl_raw_data[Updated_date],M16,tbl_raw_data[Updated Reason],$AE$3),
IF(AND('KPI dashbo'!$I$8&lt;&gt;"ALL",'KPI dashbo'!$K$8&lt;&gt;"ALL"),COUNTIFS(tbl_raw_data[updated_queue],'KPI dashbo'!$I$8,
tbl_raw_data[analyst_name],'KPI dashbo'!$K$8,tbl_raw_data[Updated_date],M16,tbl_raw_data[Updated Reason],$AE$3),
IF('KPI dashbo'!$I$8="ALL",COUNTIFS(tbl_raw_data[analyst_name],'KPI dashbo'!$K$8,tbl_raw_data[Updated_date],M16,tbl_raw_data[Updated Reason],$AE$3),
IF('KPI dashbo'!$K$8="ALL",COUNTIFS(tbl_raw_data[updated_queue],'KPI dashbo'!$I$8,tbl_raw_data[Updated_date],M16,tbl_raw_data[Updated Reason],$AE$3)))))</f>
        <v>55</v>
      </c>
      <c r="AF16" s="46">
        <f>IF(AND('KPI dashbo'!$I$8="ALL",'KPI dashbo'!$K$8="ALL"),COUNTIFS(tbl_raw_data[Updated_date],M16,tbl_raw_data[Updated Reason],$AF$3),
IF(AND('KPI dashbo'!$I$8&lt;&gt;"ALL",'KPI dashbo'!$K$8&lt;&gt;"ALL"),COUNTIFS(tbl_raw_data[updated_queue],'KPI dashbo'!$I$8,
tbl_raw_data[analyst_name],'KPI dashbo'!$K$8,tbl_raw_data[Updated_date],M16,tbl_raw_data[Updated Reason],$AF$3),
IF('KPI dashbo'!$I$8="ALL",COUNTIFS(tbl_raw_data[analyst_name],'KPI dashbo'!$K$8,tbl_raw_data[Updated_date],M16,tbl_raw_data[Updated Reason],$AF$3),
IF('KPI dashbo'!$K$8="ALL",COUNTIFS(tbl_raw_data[updated_queue],'KPI dashbo'!$I$8,tbl_raw_data[Updated_date],M16,tbl_raw_data[Updated Reason],$AF$3)))))</f>
        <v>1</v>
      </c>
      <c r="AG16" s="46">
        <f>IF(AND('KPI dashbo'!$I$8="ALL",'KPI dashbo'!$K$8="ALL"),COUNTIFS(tbl_raw_data[Updated_date],M16,tbl_raw_data[Updated Reason],$AG$3),
IF(AND('KPI dashbo'!$I$8&lt;&gt;"ALL",'KPI dashbo'!$K$8&lt;&gt;"ALL"),COUNTIFS(tbl_raw_data[updated_queue],'KPI dashbo'!$I$8,
tbl_raw_data[analyst_name],'KPI dashbo'!$K$8,tbl_raw_data[Updated_date],M16,tbl_raw_data[Updated Reason],$AG$3),
IF('KPI dashbo'!$I$8="ALL",COUNTIFS(tbl_raw_data[analyst_name],'KPI dashbo'!$K$8,tbl_raw_data[Updated_date],M16,tbl_raw_data[Updated Reason],$AG$3),
IF('KPI dashbo'!$K$8="ALL",COUNTIFS(tbl_raw_data[updated_queue],'KPI dashbo'!$I$8,tbl_raw_data[Updated_date],M16,tbl_raw_data[Updated Reason],$AG$3)))))</f>
        <v>5</v>
      </c>
      <c r="AH16" s="46">
        <f>IF(AND('KPI dashbo'!$I$8="ALL",'KPI dashbo'!$K$8="ALL"),COUNTIFS(tbl_raw_data[Updated_date],M16,tbl_raw_data[Updated Reason],$AH$3),
IF(AND('KPI dashbo'!$I$8&lt;&gt;"ALL",'KPI dashbo'!$K$8&lt;&gt;"ALL"),COUNTIFS(tbl_raw_data[updated_queue],'KPI dashbo'!$I$8,
tbl_raw_data[analyst_name],'KPI dashbo'!$K$8,tbl_raw_data[Updated_date],M16,tbl_raw_data[Updated Reason],$AH$3),
IF('KPI dashbo'!$I$8="ALL",COUNTIFS(tbl_raw_data[analyst_name],'KPI dashbo'!$K$8,tbl_raw_data[Updated_date],M16,tbl_raw_data[Updated Reason],$AH$3),
IF('KPI dashbo'!$K$8="ALL",COUNTIFS(tbl_raw_data[updated_queue],'KPI dashbo'!$I$8,tbl_raw_data[Updated_date],M16,tbl_raw_data[Updated Reason],$AH$3)))))</f>
        <v>79</v>
      </c>
      <c r="AI16" s="46">
        <f>IF(AND('KPI dashbo'!$I$8="ALL",'KPI dashbo'!$K$8="ALL"),COUNTIFS(tbl_raw_data[Updated_date],M16,tbl_raw_data[Updated Reason],$AI$3),
IF(AND('KPI dashbo'!$I$8&lt;&gt;"ALL",'KPI dashbo'!$K$8&lt;&gt;"ALL"),COUNTIFS(tbl_raw_data[updated_queue],'KPI dashbo'!$I$8,
tbl_raw_data[analyst_name],'KPI dashbo'!$K$8,tbl_raw_data[Updated_date],M16,tbl_raw_data[Updated Reason],$AI$3),
IF('KPI dashbo'!$I$8="ALL",COUNTIFS(tbl_raw_data[analyst_name],'KPI dashbo'!$K$8,tbl_raw_data[Updated_date],M16,tbl_raw_data[Updated Reason],$AI$3),
IF('KPI dashbo'!$K$8="ALL",COUNTIFS(tbl_raw_data[updated_queue],'KPI dashbo'!$I$8,tbl_raw_data[Updated_date],M16,tbl_raw_data[Updated Reason],$AI$3)))))</f>
        <v>2</v>
      </c>
      <c r="AJ16" s="46">
        <f>IF(AND('KPI dashbo'!$I$8="ALL",'KPI dashbo'!$K$8="ALL"),COUNTIFS(tbl_raw_data[Updated_date],M16,tbl_raw_data[Updated Reason],$AJ$3),
IF(AND('KPI dashbo'!$I$8&lt;&gt;"ALL",'KPI dashbo'!$K$8&lt;&gt;"ALL"),COUNTIFS(tbl_raw_data[updated_queue],'KPI dashbo'!$I$8,
tbl_raw_data[analyst_name],'KPI dashbo'!$K$8,tbl_raw_data[Updated_date],M16,tbl_raw_data[Updated Reason],$AJ$3),
IF('KPI dashbo'!$I$8="ALL",COUNTIFS(tbl_raw_data[analyst_name],'KPI dashbo'!$K$8,tbl_raw_data[Updated_date],M16,tbl_raw_data[Updated Reason],$AJ$3),
IF('KPI dashbo'!$K$8="ALL",COUNTIFS(tbl_raw_data[updated_queue],'KPI dashbo'!$I$8,tbl_raw_data[Updated_date],M16,tbl_raw_data[Updated Reason],$AJ$3)))))</f>
        <v>0</v>
      </c>
    </row>
    <row r="17" spans="13:36" ht="14.25" customHeight="1" x14ac:dyDescent="0.25">
      <c r="M17" s="83">
        <v>45155</v>
      </c>
      <c r="N17" s="84">
        <f>setting!$L$2</f>
        <v>0.85</v>
      </c>
      <c r="O17" s="45">
        <f>IFERROR(IF(AND(flt_analyst="ALL",flt_queue="ALL"),COUNTIFS(tbl_raw_data[Updated_date],M17,tbl_raw_data[updated outcome],"APPROVE"),
IF(AND(flt_analyst&lt;&gt;"ALL",flt_queue&lt;&gt;"ALL"),COUNTIFS(tbl_raw_data[Updated_date],M17,tbl_raw_data[updated_queue],flt_queue,tbl_raw_data[analyst_name],flt_analyst,tbl_raw_data[updated outcome],"APPROVE"),
IF(flt_analyst="ALL",COUNTIFS(tbl_raw_data[Updated_date],M17,tbl_raw_data[updated_queue],flt_queue,tbl_raw_data[updated outcome],"APPROVE"),
IF(flt_queue="ALL",COUNTIFS(tbl_raw_data[Updated_date],M17,tbl_raw_data[analyst_name],flt_analyst,tbl_raw_data[updated outcome],"APPROVE")))))
/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0.48019801980198018</v>
      </c>
      <c r="P17" s="45">
        <f>AVERAGE(O17:O21)</f>
        <v>0.53434418943836515</v>
      </c>
      <c r="Q17" s="45">
        <f>IFERROR(IF(AND(flt_analyst="ALL",flt_queue="ALL"),COUNTIFS(tbl_raw_data[Updated_date],M17,tbl_raw_data[updated outcome],"DECLINE"),
IF(AND(flt_analyst&lt;&gt;"ALL",flt_queue&lt;&gt;"ALL"),COUNTIFS(tbl_raw_data[Updated_date],M17,tbl_raw_data[updated_queue],flt_queue,tbl_raw_data[analyst_name],flt_analyst,tbl_raw_data[updated outcome],"DECLINE"),
IF(flt_analyst="ALL",COUNTIFS(tbl_raw_data[Updated_date],M17,tbl_raw_data[updated_queue],flt_queue,tbl_raw_data[updated outcome],"DECLINE"),
IF(flt_queue="ALL",COUNTIFS(tbl_raw_data[Updated_date],M17,tbl_raw_data[analyst_name],flt_analyst,tbl_raw_data[updated outcome],"DECLINE")))))
/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0.20297029702970298</v>
      </c>
      <c r="R17" s="45">
        <f>AVERAGE(Q17:Q21)</f>
        <v>0.13458456387737411</v>
      </c>
      <c r="S17" s="45">
        <f>IFERROR(IF(AND(flt_analyst="ALL",flt_queue="ALL"),COUNTIFS(tbl_raw_data[Updated_date],M17,tbl_raw_data[updated outcome],"WITHDRAW"),
IF(AND(flt_analyst&lt;&gt;"ALL",flt_queue&lt;&gt;"ALL"),COUNTIFS(tbl_raw_data[Updated_date],M17,tbl_raw_data[updated_queue],flt_queue,tbl_raw_data[analyst_name],flt_analyst,tbl_raw_data[updated outcome],"WITHDRAW"),
IF(flt_analyst="ALL",COUNTIFS(tbl_raw_data[Updated_date],M17,tbl_raw_data[updated_queue],flt_queue,tbl_raw_data[updated outcome],"WITHDRAW"),
IF(flt_queue="ALL",COUNTIFS(tbl_raw_data[Updated_date],M17,tbl_raw_data[analyst_name],flt_analyst,tbl_raw_data[updated outcome],"WITHDRAW")))))
/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0.31683168316831684</v>
      </c>
      <c r="T17" s="45">
        <f>AVERAGE(S17:S21)</f>
        <v>0.3310712466842608</v>
      </c>
      <c r="U17" s="85">
        <v>0.9</v>
      </c>
      <c r="V17" s="45">
        <f>IFERROR(IF(AND(flt_queue="All",flt_analyst="All"),COUNTIFS(tbl_raw_data[sla_met_sla_not_met],"SLA_MET",tbl_raw_data[Updated_date],M17),
IF(AND(flt_queue&lt;&gt;"All",flt_analyst&lt;&gt;"All"),COUNTIFS(tbl_raw_data[updated_queue],flt_queue,tbl_raw_data[analyst_name],flt_analyst,tbl_raw_data[sla_met_sla_not_met],"SLA_MET",tbl_raw_data[Updated_date],M17),
IF(flt_queue="All",COUNTIFS(tbl_raw_data[analyst_name],flt_analyst,tbl_raw_data[sla_met_sla_not_met],"SLA_MET",tbl_raw_data[Updated_date],M17),
IF(flt_analyst="All",COUNTIFS(tbl_raw_data[updated_queue],flt_queue,tbl_raw_data[sla_met_sla_not_met],"SLA_MET",tbl_raw_data[Updated_date],M17)))))
/
IF(AND(flt_queue="All",flt_analyst="All"),COUNTIFS(tbl_raw_data[Updated_date],M17),
IF(AND(flt_queue&lt;&gt;"All",flt_analyst&lt;&gt;"All"),COUNTIFS(tbl_raw_data[updated_queue],flt_queue,tbl_raw_data[analyst_name],flt_analyst,tbl_raw_data[Updated_date],M17),
IF(flt_queue="All",COUNTIFS(tbl_raw_data[analyst_name],flt_analyst,tbl_raw_data[Updated_date],M17),
IF(flt_analyst="All",COUNTIFS(tbl_raw_data[updated_queue],flt_queue,tbl_raw_data[Updated_date],M17))))),"-")</f>
        <v>0.8366336633663366</v>
      </c>
      <c r="W17" s="45">
        <f>AVERAGE(V17:V21)</f>
        <v>0.8743684475534087</v>
      </c>
      <c r="X17" s="45">
        <f>IFERROR(IF(AND(flt_analyst="ALL",flt_queue="ALL"),COUNTIFS(tbl_raw_data[Updated_date],M17,tbl_raw_data[sla_met_sla_not_met],"SLA_MET"),
IF(AND(flt_analyst&lt;&gt;"ALL",flt_queue&lt;&gt;"ALL"),COUNTIFS(tbl_raw_data[Updated_date],M17,tbl_raw_data[updated_queue],flt_queue,tbl_raw_data[analyst_name],flt_analyst,tbl_raw_data[sla_met_sla_not_met],"SLA_MET"),
IF(flt_analyst="ALL",COUNTIFS(tbl_raw_data[Updated_date],M17,tbl_raw_data[updated_queue],flt_queue,tbl_raw_data[sla_met_sla_not_met],"SLA_MET"),
IF(flt_queue="ALL",COUNTIFS(tbl_raw_data[Updated_date],M17,tbl_raw_data[analyst_name],flt_analyst,tbl_raw_data[sla_met_sla_not_met],"SLA_MET")))))/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0.8366336633663366</v>
      </c>
      <c r="Y17" s="45">
        <f>AVERAGE(X17:X21)</f>
        <v>0.8743684475534087</v>
      </c>
      <c r="Z17" s="82">
        <f>IFERROR(IF(AND(flt_analyst="ALL",flt_queue="ALL"),SUMIFS(tbl_raw_data[time_taken_in_mins],tbl_raw_data[Updated_date],M17),
IF(AND(flt_analyst&lt;&gt;"ALL",flt_queue&lt;&gt;"ALL"),SUMIFS(tbl_raw_data[time_taken_in_mins],tbl_raw_data[Updated_date],M17,tbl_raw_data[analyst_name],flt_analyst,tbl_raw_data[updated_queue],flt_queue),
IF(flt_analyst="ALL",SUMIFS(tbl_raw_data[time_taken_in_mins],tbl_raw_data[Updated_date],M17,tbl_raw_data[updated_queue],flt_queue),IF(flt_queue="ALL",SUMIFS(tbl_raw_data[time_taken_in_mins],tbl_raw_data[Updated_date],M17,tbl_raw_data[analyst_name],flt_analyst)))))/
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15.655940594059413</v>
      </c>
      <c r="AA17" s="82">
        <f>AVERAGE(Z17:Z21)</f>
        <v>24.473796266990277</v>
      </c>
      <c r="AB17">
        <f>IF(AND(flt_analyst="ALL",flt_queue="ALL"),COUNTIFS(tbl_raw_data[Updated_date],M17),
IF(AND(flt_analyst&lt;&gt;"ALL",flt_queue&lt;&gt;"ALL"),COUNTIFS(tbl_raw_data[Updated_date],M17,tbl_raw_data[updated_queue],flt_queue,tbl_raw_data[analyst_name],flt_analyst),
IF(flt_analyst="ALL",COUNTIFS(tbl_raw_data[Updated_date],M17,tbl_raw_data[updated_queue],flt_queue),
IF(flt_queue="ALL",COUNTIFS(tbl_raw_data[Updated_date],M17,tbl_raw_data[analyst_name],flt_analyst)))))</f>
        <v>202</v>
      </c>
      <c r="AC17">
        <f>AVERAGE(AB17:AB21)</f>
        <v>196.6</v>
      </c>
      <c r="AD17" s="46">
        <f>IF(AND('KPI dashbo'!$I$8="ALL",'KPI dashbo'!$K$8="ALL"),COUNTIFS(tbl_raw_data[Updated_date],M17,tbl_raw_data[Updated Reason],$AD$3),
IF(AND('KPI dashbo'!$I$8&lt;&gt;"ALL",'KPI dashbo'!$K$8&lt;&gt;"ALL"),COUNTIFS(tbl_raw_data[updated_queue],'KPI dashbo'!$I$8,
tbl_raw_data[analyst_name],'KPI dashbo'!$K$8,tbl_raw_data[Updated_date],M17,tbl_raw_data[Updated Reason],$AD$3),
IF('KPI dashbo'!$I$8="ALL",COUNTIFS(tbl_raw_data[analyst_name],'KPI dashbo'!$K$8,tbl_raw_data[Updated_date],M17,tbl_raw_data[Updated Reason],$AD$3),
IF('KPI dashbo'!$K$8="ALL",COUNTIFS(tbl_raw_data[updated_queue],'KPI dashbo'!$I$8,tbl_raw_data[Updated_date],M17,tbl_raw_data[Updated Reason],$AD$3)))))</f>
        <v>52</v>
      </c>
      <c r="AE17" s="46">
        <f>IF(AND('KPI dashbo'!$I$8="ALL",'KPI dashbo'!$K$8="ALL"),COUNTIFS(tbl_raw_data[Updated_date],M17,tbl_raw_data[Updated Reason],$AE$3),
IF(AND('KPI dashbo'!$I$8&lt;&gt;"ALL",'KPI dashbo'!$K$8&lt;&gt;"ALL"),COUNTIFS(tbl_raw_data[updated_queue],'KPI dashbo'!$I$8,
tbl_raw_data[analyst_name],'KPI dashbo'!$K$8,tbl_raw_data[Updated_date],M17,tbl_raw_data[Updated Reason],$AE$3),
IF('KPI dashbo'!$I$8="ALL",COUNTIFS(tbl_raw_data[analyst_name],'KPI dashbo'!$K$8,tbl_raw_data[Updated_date],M17,tbl_raw_data[Updated Reason],$AE$3),
IF('KPI dashbo'!$K$8="ALL",COUNTIFS(tbl_raw_data[updated_queue],'KPI dashbo'!$I$8,tbl_raw_data[Updated_date],M17,tbl_raw_data[Updated Reason],$AE$3)))))</f>
        <v>58</v>
      </c>
      <c r="AF17" s="46">
        <f>IF(AND('KPI dashbo'!$I$8="ALL",'KPI dashbo'!$K$8="ALL"),COUNTIFS(tbl_raw_data[Updated_date],M17,tbl_raw_data[Updated Reason],$AF$3),
IF(AND('KPI dashbo'!$I$8&lt;&gt;"ALL",'KPI dashbo'!$K$8&lt;&gt;"ALL"),COUNTIFS(tbl_raw_data[updated_queue],'KPI dashbo'!$I$8,
tbl_raw_data[analyst_name],'KPI dashbo'!$K$8,tbl_raw_data[Updated_date],M17,tbl_raw_data[Updated Reason],$AF$3),
IF('KPI dashbo'!$I$8="ALL",COUNTIFS(tbl_raw_data[analyst_name],'KPI dashbo'!$K$8,tbl_raw_data[Updated_date],M17,tbl_raw_data[Updated Reason],$AF$3),
IF('KPI dashbo'!$K$8="ALL",COUNTIFS(tbl_raw_data[updated_queue],'KPI dashbo'!$I$8,tbl_raw_data[Updated_date],M17,tbl_raw_data[Updated Reason],$AF$3)))))</f>
        <v>6</v>
      </c>
      <c r="AG17" s="46">
        <f>IF(AND('KPI dashbo'!$I$8="ALL",'KPI dashbo'!$K$8="ALL"),COUNTIFS(tbl_raw_data[Updated_date],M17,tbl_raw_data[Updated Reason],$AG$3),
IF(AND('KPI dashbo'!$I$8&lt;&gt;"ALL",'KPI dashbo'!$K$8&lt;&gt;"ALL"),COUNTIFS(tbl_raw_data[updated_queue],'KPI dashbo'!$I$8,
tbl_raw_data[analyst_name],'KPI dashbo'!$K$8,tbl_raw_data[Updated_date],M17,tbl_raw_data[Updated Reason],$AG$3),
IF('KPI dashbo'!$I$8="ALL",COUNTIFS(tbl_raw_data[analyst_name],'KPI dashbo'!$K$8,tbl_raw_data[Updated_date],M17,tbl_raw_data[Updated Reason],$AG$3),
IF('KPI dashbo'!$K$8="ALL",COUNTIFS(tbl_raw_data[updated_queue],'KPI dashbo'!$I$8,tbl_raw_data[Updated_date],M17,tbl_raw_data[Updated Reason],$AG$3)))))</f>
        <v>2</v>
      </c>
      <c r="AH17" s="46">
        <f>IF(AND('KPI dashbo'!$I$8="ALL",'KPI dashbo'!$K$8="ALL"),COUNTIFS(tbl_raw_data[Updated_date],M17,tbl_raw_data[Updated Reason],$AH$3),
IF(AND('KPI dashbo'!$I$8&lt;&gt;"ALL",'KPI dashbo'!$K$8&lt;&gt;"ALL"),COUNTIFS(tbl_raw_data[updated_queue],'KPI dashbo'!$I$8,
tbl_raw_data[analyst_name],'KPI dashbo'!$K$8,tbl_raw_data[Updated_date],M17,tbl_raw_data[Updated Reason],$AH$3),
IF('KPI dashbo'!$I$8="ALL",COUNTIFS(tbl_raw_data[analyst_name],'KPI dashbo'!$K$8,tbl_raw_data[Updated_date],M17,tbl_raw_data[Updated Reason],$AH$3),
IF('KPI dashbo'!$K$8="ALL",COUNTIFS(tbl_raw_data[updated_queue],'KPI dashbo'!$I$8,tbl_raw_data[Updated_date],M17,tbl_raw_data[Updated Reason],$AH$3)))))</f>
        <v>83</v>
      </c>
      <c r="AI17" s="46">
        <f>IF(AND('KPI dashbo'!$I$8="ALL",'KPI dashbo'!$K$8="ALL"),COUNTIFS(tbl_raw_data[Updated_date],M17,tbl_raw_data[Updated Reason],$AI$3),
IF(AND('KPI dashbo'!$I$8&lt;&gt;"ALL",'KPI dashbo'!$K$8&lt;&gt;"ALL"),COUNTIFS(tbl_raw_data[updated_queue],'KPI dashbo'!$I$8,
tbl_raw_data[analyst_name],'KPI dashbo'!$K$8,tbl_raw_data[Updated_date],M17,tbl_raw_data[Updated Reason],$AI$3),
IF('KPI dashbo'!$I$8="ALL",COUNTIFS(tbl_raw_data[analyst_name],'KPI dashbo'!$K$8,tbl_raw_data[Updated_date],M17,tbl_raw_data[Updated Reason],$AI$3),
IF('KPI dashbo'!$K$8="ALL",COUNTIFS(tbl_raw_data[updated_queue],'KPI dashbo'!$I$8,tbl_raw_data[Updated_date],M17,tbl_raw_data[Updated Reason],$AI$3)))))</f>
        <v>1</v>
      </c>
      <c r="AJ17" s="46">
        <f>IF(AND('KPI dashbo'!$I$8="ALL",'KPI dashbo'!$K$8="ALL"),COUNTIFS(tbl_raw_data[Updated_date],M17,tbl_raw_data[Updated Reason],$AJ$3),
IF(AND('KPI dashbo'!$I$8&lt;&gt;"ALL",'KPI dashbo'!$K$8&lt;&gt;"ALL"),COUNTIFS(tbl_raw_data[updated_queue],'KPI dashbo'!$I$8,
tbl_raw_data[analyst_name],'KPI dashbo'!$K$8,tbl_raw_data[Updated_date],M17,tbl_raw_data[Updated Reason],$AJ$3),
IF('KPI dashbo'!$I$8="ALL",COUNTIFS(tbl_raw_data[analyst_name],'KPI dashbo'!$K$8,tbl_raw_data[Updated_date],M17,tbl_raw_data[Updated Reason],$AJ$3),
IF('KPI dashbo'!$K$8="ALL",COUNTIFS(tbl_raw_data[updated_queue],'KPI dashbo'!$I$8,tbl_raw_data[Updated_date],M17,tbl_raw_data[Updated Reason],$AJ$3)))))</f>
        <v>0</v>
      </c>
    </row>
    <row r="18" spans="13:36" ht="14.25" customHeight="1" x14ac:dyDescent="0.25">
      <c r="M18" s="83">
        <v>45154</v>
      </c>
      <c r="N18" s="84">
        <f>setting!$L$2</f>
        <v>0.85</v>
      </c>
      <c r="O18" s="45">
        <f>IFERROR(IF(AND(flt_analyst="ALL",flt_queue="ALL"),COUNTIFS(tbl_raw_data[Updated_date],M18,tbl_raw_data[updated outcome],"APPROVE"),
IF(AND(flt_analyst&lt;&gt;"ALL",flt_queue&lt;&gt;"ALL"),COUNTIFS(tbl_raw_data[Updated_date],M18,tbl_raw_data[updated_queue],flt_queue,tbl_raw_data[analyst_name],flt_analyst,tbl_raw_data[updated outcome],"APPROVE"),
IF(flt_analyst="ALL",COUNTIFS(tbl_raw_data[Updated_date],M18,tbl_raw_data[updated_queue],flt_queue,tbl_raw_data[updated outcome],"APPROVE"),
IF(flt_queue="ALL",COUNTIFS(tbl_raw_data[Updated_date],M18,tbl_raw_data[analyst_name],flt_analyst,tbl_raw_data[updated outcome],"APPROVE")))))
/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0.51982378854625555</v>
      </c>
      <c r="P18" s="45">
        <f>AVERAGE(O18:O22)</f>
        <v>0.56262890980229341</v>
      </c>
      <c r="Q18" s="45">
        <f>IFERROR(IF(AND(flt_analyst="ALL",flt_queue="ALL"),COUNTIFS(tbl_raw_data[Updated_date],M18,tbl_raw_data[updated outcome],"DECLINE"),
IF(AND(flt_analyst&lt;&gt;"ALL",flt_queue&lt;&gt;"ALL"),COUNTIFS(tbl_raw_data[Updated_date],M18,tbl_raw_data[updated_queue],flt_queue,tbl_raw_data[analyst_name],flt_analyst,tbl_raw_data[updated outcome],"DECLINE"),
IF(flt_analyst="ALL",COUNTIFS(tbl_raw_data[Updated_date],M18,tbl_raw_data[updated_queue],flt_queue,tbl_raw_data[updated outcome],"DECLINE"),
IF(flt_queue="ALL",COUNTIFS(tbl_raw_data[Updated_date],M18,tbl_raw_data[analyst_name],flt_analyst,tbl_raw_data[updated outcome],"DECLINE")))))
/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0.13656387665198239</v>
      </c>
      <c r="R18" s="45">
        <f>AVERAGE(Q18:Q22)</f>
        <v>0.11921572969665872</v>
      </c>
      <c r="S18" s="45">
        <f>IFERROR(IF(AND(flt_analyst="ALL",flt_queue="ALL"),COUNTIFS(tbl_raw_data[Updated_date],M18,tbl_raw_data[updated outcome],"WITHDRAW"),
IF(AND(flt_analyst&lt;&gt;"ALL",flt_queue&lt;&gt;"ALL"),COUNTIFS(tbl_raw_data[Updated_date],M18,tbl_raw_data[updated_queue],flt_queue,tbl_raw_data[analyst_name],flt_analyst,tbl_raw_data[updated outcome],"WITHDRAW"),
IF(flt_analyst="ALL",COUNTIFS(tbl_raw_data[Updated_date],M18,tbl_raw_data[updated_queue],flt_queue,tbl_raw_data[updated outcome],"WITHDRAW"),
IF(flt_queue="ALL",COUNTIFS(tbl_raw_data[Updated_date],M18,tbl_raw_data[analyst_name],flt_analyst,tbl_raw_data[updated outcome],"WITHDRAW")))))
/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0.34361233480176212</v>
      </c>
      <c r="T18" s="45">
        <f>AVERAGE(S18:S22)</f>
        <v>0.31815536050104781</v>
      </c>
      <c r="U18" s="85">
        <v>0.9</v>
      </c>
      <c r="V18" s="45">
        <f>IFERROR(IF(AND(flt_queue="All",flt_analyst="All"),COUNTIFS(tbl_raw_data[sla_met_sla_not_met],"SLA_MET",tbl_raw_data[Updated_date],M18),
IF(AND(flt_queue&lt;&gt;"All",flt_analyst&lt;&gt;"All"),COUNTIFS(tbl_raw_data[updated_queue],flt_queue,tbl_raw_data[analyst_name],flt_analyst,tbl_raw_data[sla_met_sla_not_met],"SLA_MET",tbl_raw_data[Updated_date],M18),
IF(flt_queue="All",COUNTIFS(tbl_raw_data[analyst_name],flt_analyst,tbl_raw_data[sla_met_sla_not_met],"SLA_MET",tbl_raw_data[Updated_date],M18),
IF(flt_analyst="All",COUNTIFS(tbl_raw_data[updated_queue],flt_queue,tbl_raw_data[sla_met_sla_not_met],"SLA_MET",tbl_raw_data[Updated_date],M18)))))
/
IF(AND(flt_queue="All",flt_analyst="All"),COUNTIFS(tbl_raw_data[Updated_date],M18),
IF(AND(flt_queue&lt;&gt;"All",flt_analyst&lt;&gt;"All"),COUNTIFS(tbl_raw_data[updated_queue],flt_queue,tbl_raw_data[analyst_name],flt_analyst,tbl_raw_data[Updated_date],M18),
IF(flt_queue="All",COUNTIFS(tbl_raw_data[analyst_name],flt_analyst,tbl_raw_data[Updated_date],M18),
IF(flt_analyst="All",COUNTIFS(tbl_raw_data[updated_queue],flt_queue,tbl_raw_data[Updated_date],M18))))),"-")</f>
        <v>0.89427312775330392</v>
      </c>
      <c r="W18" s="45">
        <f>AVERAGE(V18:V22)</f>
        <v>0.89082549866392513</v>
      </c>
      <c r="X18" s="45">
        <f>IFERROR(IF(AND(flt_analyst="ALL",flt_queue="ALL"),COUNTIFS(tbl_raw_data[Updated_date],M18,tbl_raw_data[sla_met_sla_not_met],"SLA_MET"),
IF(AND(flt_analyst&lt;&gt;"ALL",flt_queue&lt;&gt;"ALL"),COUNTIFS(tbl_raw_data[Updated_date],M18,tbl_raw_data[updated_queue],flt_queue,tbl_raw_data[analyst_name],flt_analyst,tbl_raw_data[sla_met_sla_not_met],"SLA_MET"),
IF(flt_analyst="ALL",COUNTIFS(tbl_raw_data[Updated_date],M18,tbl_raw_data[updated_queue],flt_queue,tbl_raw_data[sla_met_sla_not_met],"SLA_MET"),
IF(flt_queue="ALL",COUNTIFS(tbl_raw_data[Updated_date],M18,tbl_raw_data[analyst_name],flt_analyst,tbl_raw_data[sla_met_sla_not_met],"SLA_MET")))))/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0.89427312775330392</v>
      </c>
      <c r="Y18" s="45">
        <f>AVERAGE(X18:X22)</f>
        <v>0.89082549866392513</v>
      </c>
      <c r="Z18" s="82">
        <f>IFERROR(IF(AND(flt_analyst="ALL",flt_queue="ALL"),SUMIFS(tbl_raw_data[time_taken_in_mins],tbl_raw_data[Updated_date],M18),
IF(AND(flt_analyst&lt;&gt;"ALL",flt_queue&lt;&gt;"ALL"),SUMIFS(tbl_raw_data[time_taken_in_mins],tbl_raw_data[Updated_date],M18,tbl_raw_data[analyst_name],flt_analyst,tbl_raw_data[updated_queue],flt_queue),
IF(flt_analyst="ALL",SUMIFS(tbl_raw_data[time_taken_in_mins],tbl_raw_data[Updated_date],M18,tbl_raw_data[updated_queue],flt_queue),IF(flt_queue="ALL",SUMIFS(tbl_raw_data[time_taken_in_mins],tbl_raw_data[Updated_date],M18,tbl_raw_data[analyst_name],flt_analyst)))))/
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16.599118942731266</v>
      </c>
      <c r="AA18" s="82">
        <f>AVERAGE(Z18:Z22)</f>
        <v>26.388133673703919</v>
      </c>
      <c r="AB18">
        <f>IF(AND(flt_analyst="ALL",flt_queue="ALL"),COUNTIFS(tbl_raw_data[Updated_date],M18),
IF(AND(flt_analyst&lt;&gt;"ALL",flt_queue&lt;&gt;"ALL"),COUNTIFS(tbl_raw_data[Updated_date],M18,tbl_raw_data[updated_queue],flt_queue,tbl_raw_data[analyst_name],flt_analyst),
IF(flt_analyst="ALL",COUNTIFS(tbl_raw_data[Updated_date],M18,tbl_raw_data[updated_queue],flt_queue),
IF(flt_queue="ALL",COUNTIFS(tbl_raw_data[Updated_date],M18,tbl_raw_data[analyst_name],flt_analyst)))))</f>
        <v>227</v>
      </c>
      <c r="AC18">
        <f>AVERAGE(AB18:AB22)</f>
        <v>178.4</v>
      </c>
      <c r="AD18" s="46">
        <f>IF(AND('KPI dashbo'!$I$8="ALL",'KPI dashbo'!$K$8="ALL"),COUNTIFS(tbl_raw_data[Updated_date],M18,tbl_raw_data[Updated Reason],$AD$3),
IF(AND('KPI dashbo'!$I$8&lt;&gt;"ALL",'KPI dashbo'!$K$8&lt;&gt;"ALL"),COUNTIFS(tbl_raw_data[updated_queue],'KPI dashbo'!$I$8,
tbl_raw_data[analyst_name],'KPI dashbo'!$K$8,tbl_raw_data[Updated_date],M18,tbl_raw_data[Updated Reason],$AD$3),
IF('KPI dashbo'!$I$8="ALL",COUNTIFS(tbl_raw_data[analyst_name],'KPI dashbo'!$K$8,tbl_raw_data[Updated_date],M18,tbl_raw_data[Updated Reason],$AD$3),
IF('KPI dashbo'!$K$8="ALL",COUNTIFS(tbl_raw_data[updated_queue],'KPI dashbo'!$I$8,tbl_raw_data[Updated_date],M18,tbl_raw_data[Updated Reason],$AD$3)))))</f>
        <v>54</v>
      </c>
      <c r="AE18" s="46">
        <f>IF(AND('KPI dashbo'!$I$8="ALL",'KPI dashbo'!$K$8="ALL"),COUNTIFS(tbl_raw_data[Updated_date],M18,tbl_raw_data[Updated Reason],$AE$3),
IF(AND('KPI dashbo'!$I$8&lt;&gt;"ALL",'KPI dashbo'!$K$8&lt;&gt;"ALL"),COUNTIFS(tbl_raw_data[updated_queue],'KPI dashbo'!$I$8,
tbl_raw_data[analyst_name],'KPI dashbo'!$K$8,tbl_raw_data[Updated_date],M18,tbl_raw_data[Updated Reason],$AE$3),
IF('KPI dashbo'!$I$8="ALL",COUNTIFS(tbl_raw_data[analyst_name],'KPI dashbo'!$K$8,tbl_raw_data[Updated_date],M18,tbl_raw_data[Updated Reason],$AE$3),
IF('KPI dashbo'!$K$8="ALL",COUNTIFS(tbl_raw_data[updated_queue],'KPI dashbo'!$I$8,tbl_raw_data[Updated_date],M18,tbl_raw_data[Updated Reason],$AE$3)))))</f>
        <v>59</v>
      </c>
      <c r="AF18" s="46">
        <f>IF(AND('KPI dashbo'!$I$8="ALL",'KPI dashbo'!$K$8="ALL"),COUNTIFS(tbl_raw_data[Updated_date],M18,tbl_raw_data[Updated Reason],$AF$3),
IF(AND('KPI dashbo'!$I$8&lt;&gt;"ALL",'KPI dashbo'!$K$8&lt;&gt;"ALL"),COUNTIFS(tbl_raw_data[updated_queue],'KPI dashbo'!$I$8,
tbl_raw_data[analyst_name],'KPI dashbo'!$K$8,tbl_raw_data[Updated_date],M18,tbl_raw_data[Updated Reason],$AF$3),
IF('KPI dashbo'!$I$8="ALL",COUNTIFS(tbl_raw_data[analyst_name],'KPI dashbo'!$K$8,tbl_raw_data[Updated_date],M18,tbl_raw_data[Updated Reason],$AF$3),
IF('KPI dashbo'!$K$8="ALL",COUNTIFS(tbl_raw_data[updated_queue],'KPI dashbo'!$I$8,tbl_raw_data[Updated_date],M18,tbl_raw_data[Updated Reason],$AF$3)))))</f>
        <v>11</v>
      </c>
      <c r="AG18" s="46">
        <f>IF(AND('KPI dashbo'!$I$8="ALL",'KPI dashbo'!$K$8="ALL"),COUNTIFS(tbl_raw_data[Updated_date],M18,tbl_raw_data[Updated Reason],$AG$3),
IF(AND('KPI dashbo'!$I$8&lt;&gt;"ALL",'KPI dashbo'!$K$8&lt;&gt;"ALL"),COUNTIFS(tbl_raw_data[updated_queue],'KPI dashbo'!$I$8,
tbl_raw_data[analyst_name],'KPI dashbo'!$K$8,tbl_raw_data[Updated_date],M18,tbl_raw_data[Updated Reason],$AG$3),
IF('KPI dashbo'!$I$8="ALL",COUNTIFS(tbl_raw_data[analyst_name],'KPI dashbo'!$K$8,tbl_raw_data[Updated_date],M18,tbl_raw_data[Updated Reason],$AG$3),
IF('KPI dashbo'!$K$8="ALL",COUNTIFS(tbl_raw_data[updated_queue],'KPI dashbo'!$I$8,tbl_raw_data[Updated_date],M18,tbl_raw_data[Updated Reason],$AG$3)))))</f>
        <v>7</v>
      </c>
      <c r="AH18" s="46">
        <f>IF(AND('KPI dashbo'!$I$8="ALL",'KPI dashbo'!$K$8="ALL"),COUNTIFS(tbl_raw_data[Updated_date],M18,tbl_raw_data[Updated Reason],$AH$3),
IF(AND('KPI dashbo'!$I$8&lt;&gt;"ALL",'KPI dashbo'!$K$8&lt;&gt;"ALL"),COUNTIFS(tbl_raw_data[updated_queue],'KPI dashbo'!$I$8,
tbl_raw_data[analyst_name],'KPI dashbo'!$K$8,tbl_raw_data[Updated_date],M18,tbl_raw_data[Updated Reason],$AH$3),
IF('KPI dashbo'!$I$8="ALL",COUNTIFS(tbl_raw_data[analyst_name],'KPI dashbo'!$K$8,tbl_raw_data[Updated_date],M18,tbl_raw_data[Updated Reason],$AH$3),
IF('KPI dashbo'!$K$8="ALL",COUNTIFS(tbl_raw_data[updated_queue],'KPI dashbo'!$I$8,tbl_raw_data[Updated_date],M18,tbl_raw_data[Updated Reason],$AH$3)))))</f>
        <v>96</v>
      </c>
      <c r="AI18" s="46">
        <f>IF(AND('KPI dashbo'!$I$8="ALL",'KPI dashbo'!$K$8="ALL"),COUNTIFS(tbl_raw_data[Updated_date],M18,tbl_raw_data[Updated Reason],$AI$3),
IF(AND('KPI dashbo'!$I$8&lt;&gt;"ALL",'KPI dashbo'!$K$8&lt;&gt;"ALL"),COUNTIFS(tbl_raw_data[updated_queue],'KPI dashbo'!$I$8,
tbl_raw_data[analyst_name],'KPI dashbo'!$K$8,tbl_raw_data[Updated_date],M18,tbl_raw_data[Updated Reason],$AI$3),
IF('KPI dashbo'!$I$8="ALL",COUNTIFS(tbl_raw_data[analyst_name],'KPI dashbo'!$K$8,tbl_raw_data[Updated_date],M18,tbl_raw_data[Updated Reason],$AI$3),
IF('KPI dashbo'!$K$8="ALL",COUNTIFS(tbl_raw_data[updated_queue],'KPI dashbo'!$I$8,tbl_raw_data[Updated_date],M18,tbl_raw_data[Updated Reason],$AI$3)))))</f>
        <v>0</v>
      </c>
      <c r="AJ18" s="46">
        <f>IF(AND('KPI dashbo'!$I$8="ALL",'KPI dashbo'!$K$8="ALL"),COUNTIFS(tbl_raw_data[Updated_date],M18,tbl_raw_data[Updated Reason],$AJ$3),
IF(AND('KPI dashbo'!$I$8&lt;&gt;"ALL",'KPI dashbo'!$K$8&lt;&gt;"ALL"),COUNTIFS(tbl_raw_data[updated_queue],'KPI dashbo'!$I$8,
tbl_raw_data[analyst_name],'KPI dashbo'!$K$8,tbl_raw_data[Updated_date],M18,tbl_raw_data[Updated Reason],$AJ$3),
IF('KPI dashbo'!$I$8="ALL",COUNTIFS(tbl_raw_data[analyst_name],'KPI dashbo'!$K$8,tbl_raw_data[Updated_date],M18,tbl_raw_data[Updated Reason],$AJ$3),
IF('KPI dashbo'!$K$8="ALL",COUNTIFS(tbl_raw_data[updated_queue],'KPI dashbo'!$I$8,tbl_raw_data[Updated_date],M18,tbl_raw_data[Updated Reason],$AJ$3)))))</f>
        <v>0</v>
      </c>
    </row>
    <row r="19" spans="13:36" ht="14.25" customHeight="1" x14ac:dyDescent="0.25">
      <c r="M19" s="83">
        <v>45153</v>
      </c>
      <c r="N19" s="84">
        <f>setting!$L$2</f>
        <v>0.85</v>
      </c>
      <c r="O19" s="45">
        <f>IFERROR(IF(AND(flt_analyst="ALL",flt_queue="ALL"),COUNTIFS(tbl_raw_data[Updated_date],M19,tbl_raw_data[updated outcome],"APPROVE"),
IF(AND(flt_analyst&lt;&gt;"ALL",flt_queue&lt;&gt;"ALL"),COUNTIFS(tbl_raw_data[Updated_date],M19,tbl_raw_data[updated_queue],flt_queue,tbl_raw_data[analyst_name],flt_analyst,tbl_raw_data[updated outcome],"APPROVE"),
IF(flt_analyst="ALL",COUNTIFS(tbl_raw_data[Updated_date],M19,tbl_raw_data[updated_queue],flt_queue,tbl_raw_data[updated outcome],"APPROVE"),
IF(flt_queue="ALL",COUNTIFS(tbl_raw_data[Updated_date],M19,tbl_raw_data[analyst_name],flt_analyst,tbl_raw_data[updated outcome],"APPROVE")))))
/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0.6333333333333333</v>
      </c>
      <c r="P19" s="45">
        <f>AVERAGE(O19:O23)</f>
        <v>0.56525097844034766</v>
      </c>
      <c r="Q19" s="45">
        <f>IFERROR(IF(AND(flt_analyst="ALL",flt_queue="ALL"),COUNTIFS(tbl_raw_data[Updated_date],M19,tbl_raw_data[updated outcome],"DECLINE"),
IF(AND(flt_analyst&lt;&gt;"ALL",flt_queue&lt;&gt;"ALL"),COUNTIFS(tbl_raw_data[Updated_date],M19,tbl_raw_data[updated_queue],flt_queue,tbl_raw_data[analyst_name],flt_analyst,tbl_raw_data[updated outcome],"DECLINE"),
IF(flt_analyst="ALL",COUNTIFS(tbl_raw_data[Updated_date],M19,tbl_raw_data[updated_queue],flt_queue,tbl_raw_data[updated outcome],"DECLINE"),
IF(flt_queue="ALL",COUNTIFS(tbl_raw_data[Updated_date],M19,tbl_raw_data[analyst_name],flt_analyst,tbl_raw_data[updated outcome],"DECLINE")))))
/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8.8888888888888892E-2</v>
      </c>
      <c r="R19" s="45">
        <f>AVERAGE(Q19:Q23)</f>
        <v>0.11944786454590295</v>
      </c>
      <c r="S19" s="45">
        <f>IFERROR(IF(AND(flt_analyst="ALL",flt_queue="ALL"),COUNTIFS(tbl_raw_data[Updated_date],M19,tbl_raw_data[updated outcome],"WITHDRAW"),
IF(AND(flt_analyst&lt;&gt;"ALL",flt_queue&lt;&gt;"ALL"),COUNTIFS(tbl_raw_data[Updated_date],M19,tbl_raw_data[updated_queue],flt_queue,tbl_raw_data[analyst_name],flt_analyst,tbl_raw_data[updated outcome],"WITHDRAW"),
IF(flt_analyst="ALL",COUNTIFS(tbl_raw_data[Updated_date],M19,tbl_raw_data[updated_queue],flt_queue,tbl_raw_data[updated outcome],"WITHDRAW"),
IF(flt_queue="ALL",COUNTIFS(tbl_raw_data[Updated_date],M19,tbl_raw_data[analyst_name],flt_analyst,tbl_raw_data[updated outcome],"WITHDRAW")))))
/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0.27777777777777779</v>
      </c>
      <c r="T19" s="45">
        <f>AVERAGE(S19:S23)</f>
        <v>0.31530115701374928</v>
      </c>
      <c r="U19" s="85">
        <v>0.9</v>
      </c>
      <c r="V19" s="45">
        <f>IFERROR(IF(AND(flt_queue="All",flt_analyst="All"),COUNTIFS(tbl_raw_data[sla_met_sla_not_met],"SLA_MET",tbl_raw_data[Updated_date],M19),
IF(AND(flt_queue&lt;&gt;"All",flt_analyst&lt;&gt;"All"),COUNTIFS(tbl_raw_data[updated_queue],flt_queue,tbl_raw_data[analyst_name],flt_analyst,tbl_raw_data[sla_met_sla_not_met],"SLA_MET",tbl_raw_data[Updated_date],M19),
IF(flt_queue="All",COUNTIFS(tbl_raw_data[analyst_name],flt_analyst,tbl_raw_data[sla_met_sla_not_met],"SLA_MET",tbl_raw_data[Updated_date],M19),
IF(flt_analyst="All",COUNTIFS(tbl_raw_data[updated_queue],flt_queue,tbl_raw_data[sla_met_sla_not_met],"SLA_MET",tbl_raw_data[Updated_date],M19)))))
/
IF(AND(flt_queue="All",flt_analyst="All"),COUNTIFS(tbl_raw_data[Updated_date],M19),
IF(AND(flt_queue&lt;&gt;"All",flt_analyst&lt;&gt;"All"),COUNTIFS(tbl_raw_data[updated_queue],flt_queue,tbl_raw_data[analyst_name],flt_analyst,tbl_raw_data[Updated_date],M19),
IF(flt_queue="All",COUNTIFS(tbl_raw_data[analyst_name],flt_analyst,tbl_raw_data[Updated_date],M19),
IF(flt_analyst="All",COUNTIFS(tbl_raw_data[updated_queue],flt_queue,tbl_raw_data[Updated_date],M19))))),"-")</f>
        <v>0.92777777777777781</v>
      </c>
      <c r="W19" s="45">
        <f>AVERAGE(V19:V23)</f>
        <v>0.90598284916116856</v>
      </c>
      <c r="X19" s="45">
        <f>IFERROR(IF(AND(flt_analyst="ALL",flt_queue="ALL"),COUNTIFS(tbl_raw_data[Updated_date],M19,tbl_raw_data[sla_met_sla_not_met],"SLA_MET"),
IF(AND(flt_analyst&lt;&gt;"ALL",flt_queue&lt;&gt;"ALL"),COUNTIFS(tbl_raw_data[Updated_date],M19,tbl_raw_data[updated_queue],flt_queue,tbl_raw_data[analyst_name],flt_analyst,tbl_raw_data[sla_met_sla_not_met],"SLA_MET"),
IF(flt_analyst="ALL",COUNTIFS(tbl_raw_data[Updated_date],M19,tbl_raw_data[updated_queue],flt_queue,tbl_raw_data[sla_met_sla_not_met],"SLA_MET"),
IF(flt_queue="ALL",COUNTIFS(tbl_raw_data[Updated_date],M19,tbl_raw_data[analyst_name],flt_analyst,tbl_raw_data[sla_met_sla_not_met],"SLA_MET")))))/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0.92777777777777781</v>
      </c>
      <c r="Y19" s="45">
        <f>AVERAGE(X19:X23)</f>
        <v>0.90598284916116856</v>
      </c>
      <c r="Z19" s="82">
        <f>IFERROR(IF(AND(flt_analyst="ALL",flt_queue="ALL"),SUMIFS(tbl_raw_data[time_taken_in_mins],tbl_raw_data[Updated_date],M19),
IF(AND(flt_analyst&lt;&gt;"ALL",flt_queue&lt;&gt;"ALL"),SUMIFS(tbl_raw_data[time_taken_in_mins],tbl_raw_data[Updated_date],M19,tbl_raw_data[analyst_name],flt_analyst,tbl_raw_data[updated_queue],flt_queue),
IF(flt_analyst="ALL",SUMIFS(tbl_raw_data[time_taken_in_mins],tbl_raw_data[Updated_date],M19,tbl_raw_data[updated_queue],flt_queue),IF(flt_queue="ALL",SUMIFS(tbl_raw_data[time_taken_in_mins],tbl_raw_data[Updated_date],M19,tbl_raw_data[analyst_name],flt_analyst)))))/
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31.703796296296275</v>
      </c>
      <c r="AA19" s="82">
        <f>AVERAGE(Z19:Z23)</f>
        <v>25.588968567792396</v>
      </c>
      <c r="AB19">
        <f>IF(AND(flt_analyst="ALL",flt_queue="ALL"),COUNTIFS(tbl_raw_data[Updated_date],M19),
IF(AND(flt_analyst&lt;&gt;"ALL",flt_queue&lt;&gt;"ALL"),COUNTIFS(tbl_raw_data[Updated_date],M19,tbl_raw_data[updated_queue],flt_queue,tbl_raw_data[analyst_name],flt_analyst),
IF(flt_analyst="ALL",COUNTIFS(tbl_raw_data[Updated_date],M19,tbl_raw_data[updated_queue],flt_queue),
IF(flt_queue="ALL",COUNTIFS(tbl_raw_data[Updated_date],M19,tbl_raw_data[analyst_name],flt_analyst)))))</f>
        <v>180</v>
      </c>
      <c r="AC19">
        <f>AVERAGE(AB19:AB23)</f>
        <v>166.4</v>
      </c>
      <c r="AD19" s="46">
        <f>IF(AND('KPI dashbo'!$I$8="ALL",'KPI dashbo'!$K$8="ALL"),COUNTIFS(tbl_raw_data[Updated_date],M19,tbl_raw_data[Updated Reason],$AD$3),
IF(AND('KPI dashbo'!$I$8&lt;&gt;"ALL",'KPI dashbo'!$K$8&lt;&gt;"ALL"),COUNTIFS(tbl_raw_data[updated_queue],'KPI dashbo'!$I$8,
tbl_raw_data[analyst_name],'KPI dashbo'!$K$8,tbl_raw_data[Updated_date],M19,tbl_raw_data[Updated Reason],$AD$3),
IF('KPI dashbo'!$I$8="ALL",COUNTIFS(tbl_raw_data[analyst_name],'KPI dashbo'!$K$8,tbl_raw_data[Updated_date],M19,tbl_raw_data[Updated Reason],$AD$3),
IF('KPI dashbo'!$K$8="ALL",COUNTIFS(tbl_raw_data[updated_queue],'KPI dashbo'!$I$8,tbl_raw_data[Updated_date],M19,tbl_raw_data[Updated Reason],$AD$3)))))</f>
        <v>33</v>
      </c>
      <c r="AE19" s="46">
        <f>IF(AND('KPI dashbo'!$I$8="ALL",'KPI dashbo'!$K$8="ALL"),COUNTIFS(tbl_raw_data[Updated_date],M19,tbl_raw_data[Updated Reason],$AE$3),
IF(AND('KPI dashbo'!$I$8&lt;&gt;"ALL",'KPI dashbo'!$K$8&lt;&gt;"ALL"),COUNTIFS(tbl_raw_data[updated_queue],'KPI dashbo'!$I$8,
tbl_raw_data[analyst_name],'KPI dashbo'!$K$8,tbl_raw_data[Updated_date],M19,tbl_raw_data[Updated Reason],$AE$3),
IF('KPI dashbo'!$I$8="ALL",COUNTIFS(tbl_raw_data[analyst_name],'KPI dashbo'!$K$8,tbl_raw_data[Updated_date],M19,tbl_raw_data[Updated Reason],$AE$3),
IF('KPI dashbo'!$K$8="ALL",COUNTIFS(tbl_raw_data[updated_queue],'KPI dashbo'!$I$8,tbl_raw_data[Updated_date],M19,tbl_raw_data[Updated Reason],$AE$3)))))</f>
        <v>64</v>
      </c>
      <c r="AF19" s="46">
        <f>IF(AND('KPI dashbo'!$I$8="ALL",'KPI dashbo'!$K$8="ALL"),COUNTIFS(tbl_raw_data[Updated_date],M19,tbl_raw_data[Updated Reason],$AF$3),
IF(AND('KPI dashbo'!$I$8&lt;&gt;"ALL",'KPI dashbo'!$K$8&lt;&gt;"ALL"),COUNTIFS(tbl_raw_data[updated_queue],'KPI dashbo'!$I$8,
tbl_raw_data[analyst_name],'KPI dashbo'!$K$8,tbl_raw_data[Updated_date],M19,tbl_raw_data[Updated Reason],$AF$3),
IF('KPI dashbo'!$I$8="ALL",COUNTIFS(tbl_raw_data[analyst_name],'KPI dashbo'!$K$8,tbl_raw_data[Updated_date],M19,tbl_raw_data[Updated Reason],$AF$3),
IF('KPI dashbo'!$K$8="ALL",COUNTIFS(tbl_raw_data[updated_queue],'KPI dashbo'!$I$8,tbl_raw_data[Updated_date],M19,tbl_raw_data[Updated Reason],$AF$3)))))</f>
        <v>8</v>
      </c>
      <c r="AG19" s="46">
        <f>IF(AND('KPI dashbo'!$I$8="ALL",'KPI dashbo'!$K$8="ALL"),COUNTIFS(tbl_raw_data[Updated_date],M19,tbl_raw_data[Updated Reason],$AG$3),
IF(AND('KPI dashbo'!$I$8&lt;&gt;"ALL",'KPI dashbo'!$K$8&lt;&gt;"ALL"),COUNTIFS(tbl_raw_data[updated_queue],'KPI dashbo'!$I$8,
tbl_raw_data[analyst_name],'KPI dashbo'!$K$8,tbl_raw_data[Updated_date],M19,tbl_raw_data[Updated Reason],$AG$3),
IF('KPI dashbo'!$I$8="ALL",COUNTIFS(tbl_raw_data[analyst_name],'KPI dashbo'!$K$8,tbl_raw_data[Updated_date],M19,tbl_raw_data[Updated Reason],$AG$3),
IF('KPI dashbo'!$K$8="ALL",COUNTIFS(tbl_raw_data[updated_queue],'KPI dashbo'!$I$8,tbl_raw_data[Updated_date],M19,tbl_raw_data[Updated Reason],$AG$3)))))</f>
        <v>3</v>
      </c>
      <c r="AH19" s="46">
        <f>IF(AND('KPI dashbo'!$I$8="ALL",'KPI dashbo'!$K$8="ALL"),COUNTIFS(tbl_raw_data[Updated_date],M19,tbl_raw_data[Updated Reason],$AH$3),
IF(AND('KPI dashbo'!$I$8&lt;&gt;"ALL",'KPI dashbo'!$K$8&lt;&gt;"ALL"),COUNTIFS(tbl_raw_data[updated_queue],'KPI dashbo'!$I$8,
tbl_raw_data[analyst_name],'KPI dashbo'!$K$8,tbl_raw_data[Updated_date],M19,tbl_raw_data[Updated Reason],$AH$3),
IF('KPI dashbo'!$I$8="ALL",COUNTIFS(tbl_raw_data[analyst_name],'KPI dashbo'!$K$8,tbl_raw_data[Updated_date],M19,tbl_raw_data[Updated Reason],$AH$3),
IF('KPI dashbo'!$K$8="ALL",COUNTIFS(tbl_raw_data[updated_queue],'KPI dashbo'!$I$8,tbl_raw_data[Updated_date],M19,tbl_raw_data[Updated Reason],$AH$3)))))</f>
        <v>72</v>
      </c>
      <c r="AI19" s="46">
        <f>IF(AND('KPI dashbo'!$I$8="ALL",'KPI dashbo'!$K$8="ALL"),COUNTIFS(tbl_raw_data[Updated_date],M19,tbl_raw_data[Updated Reason],$AI$3),
IF(AND('KPI dashbo'!$I$8&lt;&gt;"ALL",'KPI dashbo'!$K$8&lt;&gt;"ALL"),COUNTIFS(tbl_raw_data[updated_queue],'KPI dashbo'!$I$8,
tbl_raw_data[analyst_name],'KPI dashbo'!$K$8,tbl_raw_data[Updated_date],M19,tbl_raw_data[Updated Reason],$AI$3),
IF('KPI dashbo'!$I$8="ALL",COUNTIFS(tbl_raw_data[analyst_name],'KPI dashbo'!$K$8,tbl_raw_data[Updated_date],M19,tbl_raw_data[Updated Reason],$AI$3),
IF('KPI dashbo'!$K$8="ALL",COUNTIFS(tbl_raw_data[updated_queue],'KPI dashbo'!$I$8,tbl_raw_data[Updated_date],M19,tbl_raw_data[Updated Reason],$AI$3)))))</f>
        <v>0</v>
      </c>
      <c r="AJ19" s="46">
        <f>IF(AND('KPI dashbo'!$I$8="ALL",'KPI dashbo'!$K$8="ALL"),COUNTIFS(tbl_raw_data[Updated_date],M19,tbl_raw_data[Updated Reason],$AJ$3),
IF(AND('KPI dashbo'!$I$8&lt;&gt;"ALL",'KPI dashbo'!$K$8&lt;&gt;"ALL"),COUNTIFS(tbl_raw_data[updated_queue],'KPI dashbo'!$I$8,
tbl_raw_data[analyst_name],'KPI dashbo'!$K$8,tbl_raw_data[Updated_date],M19,tbl_raw_data[Updated Reason],$AJ$3),
IF('KPI dashbo'!$I$8="ALL",COUNTIFS(tbl_raw_data[analyst_name],'KPI dashbo'!$K$8,tbl_raw_data[Updated_date],M19,tbl_raw_data[Updated Reason],$AJ$3),
IF('KPI dashbo'!$K$8="ALL",COUNTIFS(tbl_raw_data[updated_queue],'KPI dashbo'!$I$8,tbl_raw_data[Updated_date],M19,tbl_raw_data[Updated Reason],$AJ$3)))))</f>
        <v>0</v>
      </c>
    </row>
    <row r="20" spans="13:36" ht="14.25" customHeight="1" x14ac:dyDescent="0.25">
      <c r="M20" s="83">
        <v>45152</v>
      </c>
      <c r="N20" s="84">
        <f>setting!$L$2</f>
        <v>0.85</v>
      </c>
      <c r="O20" s="45">
        <f>IFERROR(IF(AND(flt_analyst="ALL",flt_queue="ALL"),COUNTIFS(tbl_raw_data[Updated_date],M20,tbl_raw_data[updated outcome],"APPROVE"),
IF(AND(flt_analyst&lt;&gt;"ALL",flt_queue&lt;&gt;"ALL"),COUNTIFS(tbl_raw_data[Updated_date],M20,tbl_raw_data[updated_queue],flt_queue,tbl_raw_data[analyst_name],flt_analyst,tbl_raw_data[updated outcome],"APPROVE"),
IF(flt_analyst="ALL",COUNTIFS(tbl_raw_data[Updated_date],M20,tbl_raw_data[updated_queue],flt_queue,tbl_raw_data[updated outcome],"APPROVE"),
IF(flt_queue="ALL",COUNTIFS(tbl_raw_data[Updated_date],M20,tbl_raw_data[analyst_name],flt_analyst,tbl_raw_data[updated outcome],"APPROVE")))))
/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0.49738219895287961</v>
      </c>
      <c r="P20" s="45">
        <f>AVERAGE(O20:O24)</f>
        <v>0.54683173445409339</v>
      </c>
      <c r="Q20" s="45">
        <f>IFERROR(IF(AND(flt_analyst="ALL",flt_queue="ALL"),COUNTIFS(tbl_raw_data[Updated_date],M20,tbl_raw_data[updated outcome],"DECLINE"),
IF(AND(flt_analyst&lt;&gt;"ALL",flt_queue&lt;&gt;"ALL"),COUNTIFS(tbl_raw_data[Updated_date],M20,tbl_raw_data[updated_queue],flt_queue,tbl_raw_data[analyst_name],flt_analyst,tbl_raw_data[updated outcome],"DECLINE"),
IF(flt_analyst="ALL",COUNTIFS(tbl_raw_data[Updated_date],M20,tbl_raw_data[updated_queue],flt_queue,tbl_raw_data[updated outcome],"DECLINE"),
IF(flt_queue="ALL",COUNTIFS(tbl_raw_data[Updated_date],M20,tbl_raw_data[analyst_name],flt_analyst,tbl_raw_data[updated outcome],"DECLINE")))))
/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0.15706806282722513</v>
      </c>
      <c r="R20" s="45">
        <f>AVERAGE(Q20:Q24)</f>
        <v>0.12744328264441382</v>
      </c>
      <c r="S20" s="45">
        <f>IFERROR(IF(AND(flt_analyst="ALL",flt_queue="ALL"),COUNTIFS(tbl_raw_data[Updated_date],M20,tbl_raw_data[updated outcome],"WITHDRAW"),
IF(AND(flt_analyst&lt;&gt;"ALL",flt_queue&lt;&gt;"ALL"),COUNTIFS(tbl_raw_data[Updated_date],M20,tbl_raw_data[updated_queue],flt_queue,tbl_raw_data[analyst_name],flt_analyst,tbl_raw_data[updated outcome],"WITHDRAW"),
IF(flt_analyst="ALL",COUNTIFS(tbl_raw_data[Updated_date],M20,tbl_raw_data[updated_queue],flt_queue,tbl_raw_data[updated outcome],"WITHDRAW"),
IF(flt_queue="ALL",COUNTIFS(tbl_raw_data[Updated_date],M20,tbl_raw_data[analyst_name],flt_analyst,tbl_raw_data[updated outcome],"WITHDRAW")))))
/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0.34554973821989526</v>
      </c>
      <c r="T20" s="45">
        <f>AVERAGE(S20:S24)</f>
        <v>0.32572498290149271</v>
      </c>
      <c r="U20" s="85">
        <v>0.9</v>
      </c>
      <c r="V20" s="45">
        <f>IFERROR(IF(AND(flt_queue="All",flt_analyst="All"),COUNTIFS(tbl_raw_data[sla_met_sla_not_met],"SLA_MET",tbl_raw_data[Updated_date],M20),
IF(AND(flt_queue&lt;&gt;"All",flt_analyst&lt;&gt;"All"),COUNTIFS(tbl_raw_data[updated_queue],flt_queue,tbl_raw_data[analyst_name],flt_analyst,tbl_raw_data[sla_met_sla_not_met],"SLA_MET",tbl_raw_data[Updated_date],M20),
IF(flt_queue="All",COUNTIFS(tbl_raw_data[analyst_name],flt_analyst,tbl_raw_data[sla_met_sla_not_met],"SLA_MET",tbl_raw_data[Updated_date],M20),
IF(flt_analyst="All",COUNTIFS(tbl_raw_data[updated_queue],flt_queue,tbl_raw_data[sla_met_sla_not_met],"SLA_MET",tbl_raw_data[Updated_date],M20)))))
/
IF(AND(flt_queue="All",flt_analyst="All"),COUNTIFS(tbl_raw_data[Updated_date],M20),
IF(AND(flt_queue&lt;&gt;"All",flt_analyst&lt;&gt;"All"),COUNTIFS(tbl_raw_data[updated_queue],flt_queue,tbl_raw_data[analyst_name],flt_analyst,tbl_raw_data[Updated_date],M20),
IF(flt_queue="All",COUNTIFS(tbl_raw_data[analyst_name],flt_analyst,tbl_raw_data[Updated_date],M20),
IF(flt_analyst="All",COUNTIFS(tbl_raw_data[updated_queue],flt_queue,tbl_raw_data[Updated_date],M20))))),"-")</f>
        <v>0.81151832460732987</v>
      </c>
      <c r="W20" s="45">
        <f>AVERAGE(V20:V24)</f>
        <v>0.89568502556437579</v>
      </c>
      <c r="X20" s="45">
        <f>IFERROR(IF(AND(flt_analyst="ALL",flt_queue="ALL"),COUNTIFS(tbl_raw_data[Updated_date],M20,tbl_raw_data[sla_met_sla_not_met],"SLA_MET"),
IF(AND(flt_analyst&lt;&gt;"ALL",flt_queue&lt;&gt;"ALL"),COUNTIFS(tbl_raw_data[Updated_date],M20,tbl_raw_data[updated_queue],flt_queue,tbl_raw_data[analyst_name],flt_analyst,tbl_raw_data[sla_met_sla_not_met],"SLA_MET"),
IF(flt_analyst="ALL",COUNTIFS(tbl_raw_data[Updated_date],M20,tbl_raw_data[updated_queue],flt_queue,tbl_raw_data[sla_met_sla_not_met],"SLA_MET"),
IF(flt_queue="ALL",COUNTIFS(tbl_raw_data[Updated_date],M20,tbl_raw_data[analyst_name],flt_analyst,tbl_raw_data[sla_met_sla_not_met],"SLA_MET")))))/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0.81151832460732987</v>
      </c>
      <c r="Y20" s="45">
        <f>AVERAGE(X20:X24)</f>
        <v>0.89568502556437579</v>
      </c>
      <c r="Z20" s="82">
        <f>IFERROR(IF(AND(flt_analyst="ALL",flt_queue="ALL"),SUMIFS(tbl_raw_data[time_taken_in_mins],tbl_raw_data[Updated_date],M20),
IF(AND(flt_analyst&lt;&gt;"ALL",flt_queue&lt;&gt;"ALL"),SUMIFS(tbl_raw_data[time_taken_in_mins],tbl_raw_data[Updated_date],M20,tbl_raw_data[analyst_name],flt_analyst,tbl_raw_data[updated_queue],flt_queue),
IF(flt_analyst="ALL",SUMIFS(tbl_raw_data[time_taken_in_mins],tbl_raw_data[Updated_date],M20,tbl_raw_data[updated_queue],flt_queue),IF(flt_queue="ALL",SUMIFS(tbl_raw_data[time_taken_in_mins],tbl_raw_data[Updated_date],M20,tbl_raw_data[analyst_name],flt_analyst)))))/
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30.578795811518354</v>
      </c>
      <c r="AA20" s="82">
        <f>AVERAGE(Z20:Z24)</f>
        <v>22.026353638430045</v>
      </c>
      <c r="AB20">
        <f>IF(AND(flt_analyst="ALL",flt_queue="ALL"),COUNTIFS(tbl_raw_data[Updated_date],M20),
IF(AND(flt_analyst&lt;&gt;"ALL",flt_queue&lt;&gt;"ALL"),COUNTIFS(tbl_raw_data[Updated_date],M20,tbl_raw_data[updated_queue],flt_queue,tbl_raw_data[analyst_name],flt_analyst),
IF(flt_analyst="ALL",COUNTIFS(tbl_raw_data[Updated_date],M20,tbl_raw_data[updated_queue],flt_queue),
IF(flt_queue="ALL",COUNTIFS(tbl_raw_data[Updated_date],M20,tbl_raw_data[analyst_name],flt_analyst)))))</f>
        <v>191</v>
      </c>
      <c r="AC20">
        <f>AVERAGE(AB20:AB24)</f>
        <v>169.2</v>
      </c>
      <c r="AD20" s="46">
        <f>IF(AND('KPI dashbo'!$I$8="ALL",'KPI dashbo'!$K$8="ALL"),COUNTIFS(tbl_raw_data[Updated_date],M20,tbl_raw_data[Updated Reason],$AD$3),
IF(AND('KPI dashbo'!$I$8&lt;&gt;"ALL",'KPI dashbo'!$K$8&lt;&gt;"ALL"),COUNTIFS(tbl_raw_data[updated_queue],'KPI dashbo'!$I$8,
tbl_raw_data[analyst_name],'KPI dashbo'!$K$8,tbl_raw_data[Updated_date],M20,tbl_raw_data[Updated Reason],$AD$3),
IF('KPI dashbo'!$I$8="ALL",COUNTIFS(tbl_raw_data[analyst_name],'KPI dashbo'!$K$8,tbl_raw_data[Updated_date],M20,tbl_raw_data[Updated Reason],$AD$3),
IF('KPI dashbo'!$K$8="ALL",COUNTIFS(tbl_raw_data[updated_queue],'KPI dashbo'!$I$8,tbl_raw_data[Updated_date],M20,tbl_raw_data[Updated Reason],$AD$3)))))</f>
        <v>46</v>
      </c>
      <c r="AE20" s="46">
        <f>IF(AND('KPI dashbo'!$I$8="ALL",'KPI dashbo'!$K$8="ALL"),COUNTIFS(tbl_raw_data[Updated_date],M20,tbl_raw_data[Updated Reason],$AE$3),
IF(AND('KPI dashbo'!$I$8&lt;&gt;"ALL",'KPI dashbo'!$K$8&lt;&gt;"ALL"),COUNTIFS(tbl_raw_data[updated_queue],'KPI dashbo'!$I$8,
tbl_raw_data[analyst_name],'KPI dashbo'!$K$8,tbl_raw_data[Updated_date],M20,tbl_raw_data[Updated Reason],$AE$3),
IF('KPI dashbo'!$I$8="ALL",COUNTIFS(tbl_raw_data[analyst_name],'KPI dashbo'!$K$8,tbl_raw_data[Updated_date],M20,tbl_raw_data[Updated Reason],$AE$3),
IF('KPI dashbo'!$K$8="ALL",COUNTIFS(tbl_raw_data[updated_queue],'KPI dashbo'!$I$8,tbl_raw_data[Updated_date],M20,tbl_raw_data[Updated Reason],$AE$3)))))</f>
        <v>59</v>
      </c>
      <c r="AF20" s="46">
        <f>IF(AND('KPI dashbo'!$I$8="ALL",'KPI dashbo'!$K$8="ALL"),COUNTIFS(tbl_raw_data[Updated_date],M20,tbl_raw_data[Updated Reason],$AF$3),
IF(AND('KPI dashbo'!$I$8&lt;&gt;"ALL",'KPI dashbo'!$K$8&lt;&gt;"ALL"),COUNTIFS(tbl_raw_data[updated_queue],'KPI dashbo'!$I$8,
tbl_raw_data[analyst_name],'KPI dashbo'!$K$8,tbl_raw_data[Updated_date],M20,tbl_raw_data[Updated Reason],$AF$3),
IF('KPI dashbo'!$I$8="ALL",COUNTIFS(tbl_raw_data[analyst_name],'KPI dashbo'!$K$8,tbl_raw_data[Updated_date],M20,tbl_raw_data[Updated Reason],$AF$3),
IF('KPI dashbo'!$K$8="ALL",COUNTIFS(tbl_raw_data[updated_queue],'KPI dashbo'!$I$8,tbl_raw_data[Updated_date],M20,tbl_raw_data[Updated Reason],$AF$3)))))</f>
        <v>5</v>
      </c>
      <c r="AG20" s="46">
        <f>IF(AND('KPI dashbo'!$I$8="ALL",'KPI dashbo'!$K$8="ALL"),COUNTIFS(tbl_raw_data[Updated_date],M20,tbl_raw_data[Updated Reason],$AG$3),
IF(AND('KPI dashbo'!$I$8&lt;&gt;"ALL",'KPI dashbo'!$K$8&lt;&gt;"ALL"),COUNTIFS(tbl_raw_data[updated_queue],'KPI dashbo'!$I$8,
tbl_raw_data[analyst_name],'KPI dashbo'!$K$8,tbl_raw_data[Updated_date],M20,tbl_raw_data[Updated Reason],$AG$3),
IF('KPI dashbo'!$I$8="ALL",COUNTIFS(tbl_raw_data[analyst_name],'KPI dashbo'!$K$8,tbl_raw_data[Updated_date],M20,tbl_raw_data[Updated Reason],$AG$3),
IF('KPI dashbo'!$K$8="ALL",COUNTIFS(tbl_raw_data[updated_queue],'KPI dashbo'!$I$8,tbl_raw_data[Updated_date],M20,tbl_raw_data[Updated Reason],$AG$3)))))</f>
        <v>9</v>
      </c>
      <c r="AH20" s="46">
        <f>IF(AND('KPI dashbo'!$I$8="ALL",'KPI dashbo'!$K$8="ALL"),COUNTIFS(tbl_raw_data[Updated_date],M20,tbl_raw_data[Updated Reason],$AH$3),
IF(AND('KPI dashbo'!$I$8&lt;&gt;"ALL",'KPI dashbo'!$K$8&lt;&gt;"ALL"),COUNTIFS(tbl_raw_data[updated_queue],'KPI dashbo'!$I$8,
tbl_raw_data[analyst_name],'KPI dashbo'!$K$8,tbl_raw_data[Updated_date],M20,tbl_raw_data[Updated Reason],$AH$3),
IF('KPI dashbo'!$I$8="ALL",COUNTIFS(tbl_raw_data[analyst_name],'KPI dashbo'!$K$8,tbl_raw_data[Updated_date],M20,tbl_raw_data[Updated Reason],$AH$3),
IF('KPI dashbo'!$K$8="ALL",COUNTIFS(tbl_raw_data[updated_queue],'KPI dashbo'!$I$8,tbl_raw_data[Updated_date],M20,tbl_raw_data[Updated Reason],$AH$3)))))</f>
        <v>70</v>
      </c>
      <c r="AI20" s="46">
        <f>IF(AND('KPI dashbo'!$I$8="ALL",'KPI dashbo'!$K$8="ALL"),COUNTIFS(tbl_raw_data[Updated_date],M20,tbl_raw_data[Updated Reason],$AI$3),
IF(AND('KPI dashbo'!$I$8&lt;&gt;"ALL",'KPI dashbo'!$K$8&lt;&gt;"ALL"),COUNTIFS(tbl_raw_data[updated_queue],'KPI dashbo'!$I$8,
tbl_raw_data[analyst_name],'KPI dashbo'!$K$8,tbl_raw_data[Updated_date],M20,tbl_raw_data[Updated Reason],$AI$3),
IF('KPI dashbo'!$I$8="ALL",COUNTIFS(tbl_raw_data[analyst_name],'KPI dashbo'!$K$8,tbl_raw_data[Updated_date],M20,tbl_raw_data[Updated Reason],$AI$3),
IF('KPI dashbo'!$K$8="ALL",COUNTIFS(tbl_raw_data[updated_queue],'KPI dashbo'!$I$8,tbl_raw_data[Updated_date],M20,tbl_raw_data[Updated Reason],$AI$3)))))</f>
        <v>1</v>
      </c>
      <c r="AJ20" s="46">
        <f>IF(AND('KPI dashbo'!$I$8="ALL",'KPI dashbo'!$K$8="ALL"),COUNTIFS(tbl_raw_data[Updated_date],M20,tbl_raw_data[Updated Reason],$AJ$3),
IF(AND('KPI dashbo'!$I$8&lt;&gt;"ALL",'KPI dashbo'!$K$8&lt;&gt;"ALL"),COUNTIFS(tbl_raw_data[updated_queue],'KPI dashbo'!$I$8,
tbl_raw_data[analyst_name],'KPI dashbo'!$K$8,tbl_raw_data[Updated_date],M20,tbl_raw_data[Updated Reason],$AJ$3),
IF('KPI dashbo'!$I$8="ALL",COUNTIFS(tbl_raw_data[analyst_name],'KPI dashbo'!$K$8,tbl_raw_data[Updated_date],M20,tbl_raw_data[Updated Reason],$AJ$3),
IF('KPI dashbo'!$K$8="ALL",COUNTIFS(tbl_raw_data[updated_queue],'KPI dashbo'!$I$8,tbl_raw_data[Updated_date],M20,tbl_raw_data[Updated Reason],$AJ$3)))))</f>
        <v>1</v>
      </c>
    </row>
    <row r="21" spans="13:36" ht="14.25" customHeight="1" x14ac:dyDescent="0.25">
      <c r="M21" s="83">
        <v>45151</v>
      </c>
      <c r="N21" s="84">
        <f>setting!$L$2</f>
        <v>0.85</v>
      </c>
      <c r="O21" s="45">
        <f>IFERROR(IF(AND(flt_analyst="ALL",flt_queue="ALL"),COUNTIFS(tbl_raw_data[Updated_date],M21,tbl_raw_data[updated outcome],"APPROVE"),
IF(AND(flt_analyst&lt;&gt;"ALL",flt_queue&lt;&gt;"ALL"),COUNTIFS(tbl_raw_data[Updated_date],M21,tbl_raw_data[updated_queue],flt_queue,tbl_raw_data[analyst_name],flt_analyst,tbl_raw_data[updated outcome],"APPROVE"),
IF(flt_analyst="ALL",COUNTIFS(tbl_raw_data[Updated_date],M21,tbl_raw_data[updated_queue],flt_queue,tbl_raw_data[updated outcome],"APPROVE"),
IF(flt_queue="ALL",COUNTIFS(tbl_raw_data[Updated_date],M21,tbl_raw_data[analyst_name],flt_analyst,tbl_raw_data[updated outcome],"APPROVE")))))
/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0.54098360655737709</v>
      </c>
      <c r="P21" s="45">
        <f>AVERAGE(O21:O25)</f>
        <v>0.56114839811179329</v>
      </c>
      <c r="Q21" s="45">
        <f>IFERROR(IF(AND(flt_analyst="ALL",flt_queue="ALL"),COUNTIFS(tbl_raw_data[Updated_date],M21,tbl_raw_data[updated outcome],"DECLINE"),
IF(AND(flt_analyst&lt;&gt;"ALL",flt_queue&lt;&gt;"ALL"),COUNTIFS(tbl_raw_data[Updated_date],M21,tbl_raw_data[updated_queue],flt_queue,tbl_raw_data[analyst_name],flt_analyst,tbl_raw_data[updated outcome],"DECLINE"),
IF(flt_analyst="ALL",COUNTIFS(tbl_raw_data[Updated_date],M21,tbl_raw_data[updated_queue],flt_queue,tbl_raw_data[updated outcome],"DECLINE"),
IF(flt_queue="ALL",COUNTIFS(tbl_raw_data[Updated_date],M21,tbl_raw_data[analyst_name],flt_analyst,tbl_raw_data[updated outcome],"DECLINE")))))
/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8.7431693989071038E-2</v>
      </c>
      <c r="R21" s="45">
        <f>AVERAGE(Q21:Q25)</f>
        <v>0.11327104938931365</v>
      </c>
      <c r="S21" s="45">
        <f>IFERROR(IF(AND(flt_analyst="ALL",flt_queue="ALL"),COUNTIFS(tbl_raw_data[Updated_date],M21,tbl_raw_data[updated outcome],"WITHDRAW"),
IF(AND(flt_analyst&lt;&gt;"ALL",flt_queue&lt;&gt;"ALL"),COUNTIFS(tbl_raw_data[Updated_date],M21,tbl_raw_data[updated_queue],flt_queue,tbl_raw_data[analyst_name],flt_analyst,tbl_raw_data[updated outcome],"WITHDRAW"),
IF(flt_analyst="ALL",COUNTIFS(tbl_raw_data[Updated_date],M21,tbl_raw_data[updated_queue],flt_queue,tbl_raw_data[updated outcome],"WITHDRAW"),
IF(flt_queue="ALL",COUNTIFS(tbl_raw_data[Updated_date],M21,tbl_raw_data[analyst_name],flt_analyst,tbl_raw_data[updated outcome],"WITHDRAW")))))
/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0.37158469945355194</v>
      </c>
      <c r="T21" s="45">
        <f>AVERAGE(S21:S25)</f>
        <v>0.32558055249889301</v>
      </c>
      <c r="U21" s="85">
        <v>0.9</v>
      </c>
      <c r="V21" s="45">
        <f>IFERROR(IF(AND(flt_queue="All",flt_analyst="All"),COUNTIFS(tbl_raw_data[sla_met_sla_not_met],"SLA_MET",tbl_raw_data[Updated_date],M21),
IF(AND(flt_queue&lt;&gt;"All",flt_analyst&lt;&gt;"All"),COUNTIFS(tbl_raw_data[updated_queue],flt_queue,tbl_raw_data[analyst_name],flt_analyst,tbl_raw_data[sla_met_sla_not_met],"SLA_MET",tbl_raw_data[Updated_date],M21),
IF(flt_queue="All",COUNTIFS(tbl_raw_data[analyst_name],flt_analyst,tbl_raw_data[sla_met_sla_not_met],"SLA_MET",tbl_raw_data[Updated_date],M21),
IF(flt_analyst="All",COUNTIFS(tbl_raw_data[updated_queue],flt_queue,tbl_raw_data[sla_met_sla_not_met],"SLA_MET",tbl_raw_data[Updated_date],M21)))))
/
IF(AND(flt_queue="All",flt_analyst="All"),COUNTIFS(tbl_raw_data[Updated_date],M21),
IF(AND(flt_queue&lt;&gt;"All",flt_analyst&lt;&gt;"All"),COUNTIFS(tbl_raw_data[updated_queue],flt_queue,tbl_raw_data[analyst_name],flt_analyst,tbl_raw_data[Updated_date],M21),
IF(flt_queue="All",COUNTIFS(tbl_raw_data[analyst_name],flt_analyst,tbl_raw_data[Updated_date],M21),
IF(flt_analyst="All",COUNTIFS(tbl_raw_data[updated_queue],flt_queue,tbl_raw_data[Updated_date],M21))))),"-")</f>
        <v>0.90163934426229508</v>
      </c>
      <c r="W21" s="45">
        <f>AVERAGE(V21:V25)</f>
        <v>0.91355377443601338</v>
      </c>
      <c r="X21" s="45">
        <f>IFERROR(IF(AND(flt_analyst="ALL",flt_queue="ALL"),COUNTIFS(tbl_raw_data[Updated_date],M21,tbl_raw_data[sla_met_sla_not_met],"SLA_MET"),
IF(AND(flt_analyst&lt;&gt;"ALL",flt_queue&lt;&gt;"ALL"),COUNTIFS(tbl_raw_data[Updated_date],M21,tbl_raw_data[updated_queue],flt_queue,tbl_raw_data[analyst_name],flt_analyst,tbl_raw_data[sla_met_sla_not_met],"SLA_MET"),
IF(flt_analyst="ALL",COUNTIFS(tbl_raw_data[Updated_date],M21,tbl_raw_data[updated_queue],flt_queue,tbl_raw_data[sla_met_sla_not_met],"SLA_MET"),
IF(flt_queue="ALL",COUNTIFS(tbl_raw_data[Updated_date],M21,tbl_raw_data[analyst_name],flt_analyst,tbl_raw_data[sla_met_sla_not_met],"SLA_MET")))))/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0.90163934426229508</v>
      </c>
      <c r="Y21" s="45">
        <f>AVERAGE(X21:X25)</f>
        <v>0.91355377443601338</v>
      </c>
      <c r="Z21" s="82">
        <f>IFERROR(IF(AND(flt_analyst="ALL",flt_queue="ALL"),SUMIFS(tbl_raw_data[time_taken_in_mins],tbl_raw_data[Updated_date],M21),
IF(AND(flt_analyst&lt;&gt;"ALL",flt_queue&lt;&gt;"ALL"),SUMIFS(tbl_raw_data[time_taken_in_mins],tbl_raw_data[Updated_date],M21,tbl_raw_data[analyst_name],flt_analyst,tbl_raw_data[updated_queue],flt_queue),
IF(flt_analyst="ALL",SUMIFS(tbl_raw_data[time_taken_in_mins],tbl_raw_data[Updated_date],M21,tbl_raw_data[updated_queue],flt_queue),IF(flt_queue="ALL",SUMIFS(tbl_raw_data[time_taken_in_mins],tbl_raw_data[Updated_date],M21,tbl_raw_data[analyst_name],flt_analyst)))))/
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27.831329690346063</v>
      </c>
      <c r="AA21" s="82">
        <f>AVERAGE(Z21:Z25)</f>
        <v>22.721643326701088</v>
      </c>
      <c r="AB21">
        <f>IF(AND(flt_analyst="ALL",flt_queue="ALL"),COUNTIFS(tbl_raw_data[Updated_date],M21),
IF(AND(flt_analyst&lt;&gt;"ALL",flt_queue&lt;&gt;"ALL"),COUNTIFS(tbl_raw_data[Updated_date],M21,tbl_raw_data[updated_queue],flt_queue,tbl_raw_data[analyst_name],flt_analyst),
IF(flt_analyst="ALL",COUNTIFS(tbl_raw_data[Updated_date],M21,tbl_raw_data[updated_queue],flt_queue),
IF(flt_queue="ALL",COUNTIFS(tbl_raw_data[Updated_date],M21,tbl_raw_data[analyst_name],flt_analyst)))))</f>
        <v>183</v>
      </c>
      <c r="AC21">
        <f>AVERAGE(AB21:AB25)</f>
        <v>177.4</v>
      </c>
      <c r="AD21" s="46">
        <f>IF(AND('KPI dashbo'!$I$8="ALL",'KPI dashbo'!$K$8="ALL"),COUNTIFS(tbl_raw_data[Updated_date],M21,tbl_raw_data[Updated Reason],$AD$3),
IF(AND('KPI dashbo'!$I$8&lt;&gt;"ALL",'KPI dashbo'!$K$8&lt;&gt;"ALL"),COUNTIFS(tbl_raw_data[updated_queue],'KPI dashbo'!$I$8,
tbl_raw_data[analyst_name],'KPI dashbo'!$K$8,tbl_raw_data[Updated_date],M21,tbl_raw_data[Updated Reason],$AD$3),
IF('KPI dashbo'!$I$8="ALL",COUNTIFS(tbl_raw_data[analyst_name],'KPI dashbo'!$K$8,tbl_raw_data[Updated_date],M21,tbl_raw_data[Updated Reason],$AD$3),
IF('KPI dashbo'!$K$8="ALL",COUNTIFS(tbl_raw_data[updated_queue],'KPI dashbo'!$I$8,tbl_raw_data[Updated_date],M21,tbl_raw_data[Updated Reason],$AD$3)))))</f>
        <v>46</v>
      </c>
      <c r="AE21" s="46">
        <f>IF(AND('KPI dashbo'!$I$8="ALL",'KPI dashbo'!$K$8="ALL"),COUNTIFS(tbl_raw_data[Updated_date],M21,tbl_raw_data[Updated Reason],$AE$3),
IF(AND('KPI dashbo'!$I$8&lt;&gt;"ALL",'KPI dashbo'!$K$8&lt;&gt;"ALL"),COUNTIFS(tbl_raw_data[updated_queue],'KPI dashbo'!$I$8,
tbl_raw_data[analyst_name],'KPI dashbo'!$K$8,tbl_raw_data[Updated_date],M21,tbl_raw_data[Updated Reason],$AE$3),
IF('KPI dashbo'!$I$8="ALL",COUNTIFS(tbl_raw_data[analyst_name],'KPI dashbo'!$K$8,tbl_raw_data[Updated_date],M21,tbl_raw_data[Updated Reason],$AE$3),
IF('KPI dashbo'!$K$8="ALL",COUNTIFS(tbl_raw_data[updated_queue],'KPI dashbo'!$I$8,tbl_raw_data[Updated_date],M21,tbl_raw_data[Updated Reason],$AE$3)))))</f>
        <v>54</v>
      </c>
      <c r="AF21" s="46">
        <f>IF(AND('KPI dashbo'!$I$8="ALL",'KPI dashbo'!$K$8="ALL"),COUNTIFS(tbl_raw_data[Updated_date],M21,tbl_raw_data[Updated Reason],$AF$3),
IF(AND('KPI dashbo'!$I$8&lt;&gt;"ALL",'KPI dashbo'!$K$8&lt;&gt;"ALL"),COUNTIFS(tbl_raw_data[updated_queue],'KPI dashbo'!$I$8,
tbl_raw_data[analyst_name],'KPI dashbo'!$K$8,tbl_raw_data[Updated_date],M21,tbl_raw_data[Updated Reason],$AF$3),
IF('KPI dashbo'!$I$8="ALL",COUNTIFS(tbl_raw_data[analyst_name],'KPI dashbo'!$K$8,tbl_raw_data[Updated_date],M21,tbl_raw_data[Updated Reason],$AF$3),
IF('KPI dashbo'!$K$8="ALL",COUNTIFS(tbl_raw_data[updated_queue],'KPI dashbo'!$I$8,tbl_raw_data[Updated_date],M21,tbl_raw_data[Updated Reason],$AF$3)))))</f>
        <v>2</v>
      </c>
      <c r="AG21" s="46">
        <f>IF(AND('KPI dashbo'!$I$8="ALL",'KPI dashbo'!$K$8="ALL"),COUNTIFS(tbl_raw_data[Updated_date],M21,tbl_raw_data[Updated Reason],$AG$3),
IF(AND('KPI dashbo'!$I$8&lt;&gt;"ALL",'KPI dashbo'!$K$8&lt;&gt;"ALL"),COUNTIFS(tbl_raw_data[updated_queue],'KPI dashbo'!$I$8,
tbl_raw_data[analyst_name],'KPI dashbo'!$K$8,tbl_raw_data[Updated_date],M21,tbl_raw_data[Updated Reason],$AG$3),
IF('KPI dashbo'!$I$8="ALL",COUNTIFS(tbl_raw_data[analyst_name],'KPI dashbo'!$K$8,tbl_raw_data[Updated_date],M21,tbl_raw_data[Updated Reason],$AG$3),
IF('KPI dashbo'!$K$8="ALL",COUNTIFS(tbl_raw_data[updated_queue],'KPI dashbo'!$I$8,tbl_raw_data[Updated_date],M21,tbl_raw_data[Updated Reason],$AG$3)))))</f>
        <v>7</v>
      </c>
      <c r="AH21" s="46">
        <f>IF(AND('KPI dashbo'!$I$8="ALL",'KPI dashbo'!$K$8="ALL"),COUNTIFS(tbl_raw_data[Updated_date],M21,tbl_raw_data[Updated Reason],$AH$3),
IF(AND('KPI dashbo'!$I$8&lt;&gt;"ALL",'KPI dashbo'!$K$8&lt;&gt;"ALL"),COUNTIFS(tbl_raw_data[updated_queue],'KPI dashbo'!$I$8,
tbl_raw_data[analyst_name],'KPI dashbo'!$K$8,tbl_raw_data[Updated_date],M21,tbl_raw_data[Updated Reason],$AH$3),
IF('KPI dashbo'!$I$8="ALL",COUNTIFS(tbl_raw_data[analyst_name],'KPI dashbo'!$K$8,tbl_raw_data[Updated_date],M21,tbl_raw_data[Updated Reason],$AH$3),
IF('KPI dashbo'!$K$8="ALL",COUNTIFS(tbl_raw_data[updated_queue],'KPI dashbo'!$I$8,tbl_raw_data[Updated_date],M21,tbl_raw_data[Updated Reason],$AH$3)))))</f>
        <v>72</v>
      </c>
      <c r="AI21" s="46">
        <f>IF(AND('KPI dashbo'!$I$8="ALL",'KPI dashbo'!$K$8="ALL"),COUNTIFS(tbl_raw_data[Updated_date],M21,tbl_raw_data[Updated Reason],$AI$3),
IF(AND('KPI dashbo'!$I$8&lt;&gt;"ALL",'KPI dashbo'!$K$8&lt;&gt;"ALL"),COUNTIFS(tbl_raw_data[updated_queue],'KPI dashbo'!$I$8,
tbl_raw_data[analyst_name],'KPI dashbo'!$K$8,tbl_raw_data[Updated_date],M21,tbl_raw_data[Updated Reason],$AI$3),
IF('KPI dashbo'!$I$8="ALL",COUNTIFS(tbl_raw_data[analyst_name],'KPI dashbo'!$K$8,tbl_raw_data[Updated_date],M21,tbl_raw_data[Updated Reason],$AI$3),
IF('KPI dashbo'!$K$8="ALL",COUNTIFS(tbl_raw_data[updated_queue],'KPI dashbo'!$I$8,tbl_raw_data[Updated_date],M21,tbl_raw_data[Updated Reason],$AI$3)))))</f>
        <v>1</v>
      </c>
      <c r="AJ21" s="46">
        <f>IF(AND('KPI dashbo'!$I$8="ALL",'KPI dashbo'!$K$8="ALL"),COUNTIFS(tbl_raw_data[Updated_date],M21,tbl_raw_data[Updated Reason],$AJ$3),
IF(AND('KPI dashbo'!$I$8&lt;&gt;"ALL",'KPI dashbo'!$K$8&lt;&gt;"ALL"),COUNTIFS(tbl_raw_data[updated_queue],'KPI dashbo'!$I$8,
tbl_raw_data[analyst_name],'KPI dashbo'!$K$8,tbl_raw_data[Updated_date],M21,tbl_raw_data[Updated Reason],$AJ$3),
IF('KPI dashbo'!$I$8="ALL",COUNTIFS(tbl_raw_data[analyst_name],'KPI dashbo'!$K$8,tbl_raw_data[Updated_date],M21,tbl_raw_data[Updated Reason],$AJ$3),
IF('KPI dashbo'!$K$8="ALL",COUNTIFS(tbl_raw_data[updated_queue],'KPI dashbo'!$I$8,tbl_raw_data[Updated_date],M21,tbl_raw_data[Updated Reason],$AJ$3)))))</f>
        <v>1</v>
      </c>
    </row>
    <row r="22" spans="13:36" ht="14.25" customHeight="1" x14ac:dyDescent="0.25">
      <c r="M22" s="83">
        <v>45150</v>
      </c>
      <c r="N22" s="84">
        <f>setting!$L$2</f>
        <v>0.85</v>
      </c>
      <c r="O22" s="45">
        <f>IFERROR(IF(AND(flt_analyst="ALL",flt_queue="ALL"),COUNTIFS(tbl_raw_data[Updated_date],M22,tbl_raw_data[updated outcome],"APPROVE"),
IF(AND(flt_analyst&lt;&gt;"ALL",flt_queue&lt;&gt;"ALL"),COUNTIFS(tbl_raw_data[Updated_date],M22,tbl_raw_data[updated_queue],flt_queue,tbl_raw_data[analyst_name],flt_analyst,tbl_raw_data[updated outcome],"APPROVE"),
IF(flt_analyst="ALL",COUNTIFS(tbl_raw_data[Updated_date],M22,tbl_raw_data[updated_queue],flt_queue,tbl_raw_data[updated outcome],"APPROVE"),
IF(flt_queue="ALL",COUNTIFS(tbl_raw_data[Updated_date],M22,tbl_raw_data[analyst_name],flt_analyst,tbl_raw_data[updated outcome],"APPROVE")))))
/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0.6216216216216216</v>
      </c>
      <c r="P22" s="45">
        <f>AVERAGE(O22:O26)</f>
        <v>0.55447451943991177</v>
      </c>
      <c r="Q22" s="45">
        <f>IFERROR(IF(AND(flt_analyst="ALL",flt_queue="ALL"),COUNTIFS(tbl_raw_data[Updated_date],M22,tbl_raw_data[updated outcome],"DECLINE"),
IF(AND(flt_analyst&lt;&gt;"ALL",flt_queue&lt;&gt;"ALL"),COUNTIFS(tbl_raw_data[Updated_date],M22,tbl_raw_data[updated_queue],flt_queue,tbl_raw_data[analyst_name],flt_analyst,tbl_raw_data[updated outcome],"DECLINE"),
IF(flt_analyst="ALL",COUNTIFS(tbl_raw_data[Updated_date],M22,tbl_raw_data[updated_queue],flt_queue,tbl_raw_data[updated outcome],"DECLINE"),
IF(flt_queue="ALL",COUNTIFS(tbl_raw_data[Updated_date],M22,tbl_raw_data[analyst_name],flt_analyst,tbl_raw_data[updated outcome],"DECLINE")))))
/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0.12612612612612611</v>
      </c>
      <c r="R22" s="45">
        <f>AVERAGE(Q22:Q26)</f>
        <v>0.12116542125139791</v>
      </c>
      <c r="S22" s="45">
        <f>IFERROR(IF(AND(flt_analyst="ALL",flt_queue="ALL"),COUNTIFS(tbl_raw_data[Updated_date],M22,tbl_raw_data[updated outcome],"WITHDRAW"),
IF(AND(flt_analyst&lt;&gt;"ALL",flt_queue&lt;&gt;"ALL"),COUNTIFS(tbl_raw_data[Updated_date],M22,tbl_raw_data[updated_queue],flt_queue,tbl_raw_data[analyst_name],flt_analyst,tbl_raw_data[updated outcome],"WITHDRAW"),
IF(flt_analyst="ALL",COUNTIFS(tbl_raw_data[Updated_date],M22,tbl_raw_data[updated_queue],flt_queue,tbl_raw_data[updated outcome],"WITHDRAW"),
IF(flt_queue="ALL",COUNTIFS(tbl_raw_data[Updated_date],M22,tbl_raw_data[analyst_name],flt_analyst,tbl_raw_data[updated outcome],"WITHDRAW")))))
/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0.25225225225225223</v>
      </c>
      <c r="T22" s="45">
        <f>AVERAGE(S22:S26)</f>
        <v>0.32436005930869022</v>
      </c>
      <c r="U22" s="85">
        <v>0.9</v>
      </c>
      <c r="V22" s="45">
        <f>IFERROR(IF(AND(flt_queue="All",flt_analyst="All"),COUNTIFS(tbl_raw_data[sla_met_sla_not_met],"SLA_MET",tbl_raw_data[Updated_date],M22),
IF(AND(flt_queue&lt;&gt;"All",flt_analyst&lt;&gt;"All"),COUNTIFS(tbl_raw_data[updated_queue],flt_queue,tbl_raw_data[analyst_name],flt_analyst,tbl_raw_data[sla_met_sla_not_met],"SLA_MET",tbl_raw_data[Updated_date],M22),
IF(flt_queue="All",COUNTIFS(tbl_raw_data[analyst_name],flt_analyst,tbl_raw_data[sla_met_sla_not_met],"SLA_MET",tbl_raw_data[Updated_date],M22),
IF(flt_analyst="All",COUNTIFS(tbl_raw_data[updated_queue],flt_queue,tbl_raw_data[sla_met_sla_not_met],"SLA_MET",tbl_raw_data[Updated_date],M22)))))
/
IF(AND(flt_queue="All",flt_analyst="All"),COUNTIFS(tbl_raw_data[Updated_date],M22),
IF(AND(flt_queue&lt;&gt;"All",flt_analyst&lt;&gt;"All"),COUNTIFS(tbl_raw_data[updated_queue],flt_queue,tbl_raw_data[analyst_name],flt_analyst,tbl_raw_data[Updated_date],M22),
IF(flt_queue="All",COUNTIFS(tbl_raw_data[analyst_name],flt_analyst,tbl_raw_data[Updated_date],M22),
IF(flt_analyst="All",COUNTIFS(tbl_raw_data[updated_queue],flt_queue,tbl_raw_data[Updated_date],M22))))),"-")</f>
        <v>0.91891891891891897</v>
      </c>
      <c r="W22" s="45">
        <f>AVERAGE(V22:V26)</f>
        <v>0.91799747918761532</v>
      </c>
      <c r="X22" s="45">
        <f>IFERROR(IF(AND(flt_analyst="ALL",flt_queue="ALL"),COUNTIFS(tbl_raw_data[Updated_date],M22,tbl_raw_data[sla_met_sla_not_met],"SLA_MET"),
IF(AND(flt_analyst&lt;&gt;"ALL",flt_queue&lt;&gt;"ALL"),COUNTIFS(tbl_raw_data[Updated_date],M22,tbl_raw_data[updated_queue],flt_queue,tbl_raw_data[analyst_name],flt_analyst,tbl_raw_data[sla_met_sla_not_met],"SLA_MET"),
IF(flt_analyst="ALL",COUNTIFS(tbl_raw_data[Updated_date],M22,tbl_raw_data[updated_queue],flt_queue,tbl_raw_data[sla_met_sla_not_met],"SLA_MET"),
IF(flt_queue="ALL",COUNTIFS(tbl_raw_data[Updated_date],M22,tbl_raw_data[analyst_name],flt_analyst,tbl_raw_data[sla_met_sla_not_met],"SLA_MET")))))/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0.91891891891891897</v>
      </c>
      <c r="Y22" s="45">
        <f>AVERAGE(X22:X26)</f>
        <v>0.91799747918761532</v>
      </c>
      <c r="Z22" s="82">
        <f>IFERROR(IF(AND(flt_analyst="ALL",flt_queue="ALL"),SUMIFS(tbl_raw_data[time_taken_in_mins],tbl_raw_data[Updated_date],M22),
IF(AND(flt_analyst&lt;&gt;"ALL",flt_queue&lt;&gt;"ALL"),SUMIFS(tbl_raw_data[time_taken_in_mins],tbl_raw_data[Updated_date],M22,tbl_raw_data[analyst_name],flt_analyst,tbl_raw_data[updated_queue],flt_queue),
IF(flt_analyst="ALL",SUMIFS(tbl_raw_data[time_taken_in_mins],tbl_raw_data[Updated_date],M22,tbl_raw_data[updated_queue],flt_queue),IF(flt_queue="ALL",SUMIFS(tbl_raw_data[time_taken_in_mins],tbl_raw_data[Updated_date],M22,tbl_raw_data[analyst_name],flt_analyst)))))/
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25.227627627627623</v>
      </c>
      <c r="AA22" s="82">
        <f>AVERAGE(Z22:Z26)</f>
        <v>22.725749639054889</v>
      </c>
      <c r="AB22">
        <f>IF(AND(flt_analyst="ALL",flt_queue="ALL"),COUNTIFS(tbl_raw_data[Updated_date],M22),
IF(AND(flt_analyst&lt;&gt;"ALL",flt_queue&lt;&gt;"ALL"),COUNTIFS(tbl_raw_data[Updated_date],M22,tbl_raw_data[updated_queue],flt_queue,tbl_raw_data[analyst_name],flt_analyst),
IF(flt_analyst="ALL",COUNTIFS(tbl_raw_data[Updated_date],M22,tbl_raw_data[updated_queue],flt_queue),
IF(flt_queue="ALL",COUNTIFS(tbl_raw_data[Updated_date],M22,tbl_raw_data[analyst_name],flt_analyst)))))</f>
        <v>111</v>
      </c>
      <c r="AC22">
        <f>AVERAGE(AB22:AB26)</f>
        <v>180.2</v>
      </c>
      <c r="AD22" s="46">
        <f>IF(AND('KPI dashbo'!$I$8="ALL",'KPI dashbo'!$K$8="ALL"),COUNTIFS(tbl_raw_data[Updated_date],M22,tbl_raw_data[Updated Reason],$AD$3),
IF(AND('KPI dashbo'!$I$8&lt;&gt;"ALL",'KPI dashbo'!$K$8&lt;&gt;"ALL"),COUNTIFS(tbl_raw_data[updated_queue],'KPI dashbo'!$I$8,
tbl_raw_data[analyst_name],'KPI dashbo'!$K$8,tbl_raw_data[Updated_date],M22,tbl_raw_data[Updated Reason],$AD$3),
IF('KPI dashbo'!$I$8="ALL",COUNTIFS(tbl_raw_data[analyst_name],'KPI dashbo'!$K$8,tbl_raw_data[Updated_date],M22,tbl_raw_data[Updated Reason],$AD$3),
IF('KPI dashbo'!$K$8="ALL",COUNTIFS(tbl_raw_data[updated_queue],'KPI dashbo'!$I$8,tbl_raw_data[Updated_date],M22,tbl_raw_data[Updated Reason],$AD$3)))))</f>
        <v>20</v>
      </c>
      <c r="AE22" s="46">
        <f>IF(AND('KPI dashbo'!$I$8="ALL",'KPI dashbo'!$K$8="ALL"),COUNTIFS(tbl_raw_data[Updated_date],M22,tbl_raw_data[Updated Reason],$AE$3),
IF(AND('KPI dashbo'!$I$8&lt;&gt;"ALL",'KPI dashbo'!$K$8&lt;&gt;"ALL"),COUNTIFS(tbl_raw_data[updated_queue],'KPI dashbo'!$I$8,
tbl_raw_data[analyst_name],'KPI dashbo'!$K$8,tbl_raw_data[Updated_date],M22,tbl_raw_data[Updated Reason],$AE$3),
IF('KPI dashbo'!$I$8="ALL",COUNTIFS(tbl_raw_data[analyst_name],'KPI dashbo'!$K$8,tbl_raw_data[Updated_date],M22,tbl_raw_data[Updated Reason],$AE$3),
IF('KPI dashbo'!$K$8="ALL",COUNTIFS(tbl_raw_data[updated_queue],'KPI dashbo'!$I$8,tbl_raw_data[Updated_date],M22,tbl_raw_data[Updated Reason],$AE$3)))))</f>
        <v>41</v>
      </c>
      <c r="AF22" s="46">
        <f>IF(AND('KPI dashbo'!$I$8="ALL",'KPI dashbo'!$K$8="ALL"),COUNTIFS(tbl_raw_data[Updated_date],M22,tbl_raw_data[Updated Reason],$AF$3),
IF(AND('KPI dashbo'!$I$8&lt;&gt;"ALL",'KPI dashbo'!$K$8&lt;&gt;"ALL"),COUNTIFS(tbl_raw_data[updated_queue],'KPI dashbo'!$I$8,
tbl_raw_data[analyst_name],'KPI dashbo'!$K$8,tbl_raw_data[Updated_date],M22,tbl_raw_data[Updated Reason],$AF$3),
IF('KPI dashbo'!$I$8="ALL",COUNTIFS(tbl_raw_data[analyst_name],'KPI dashbo'!$K$8,tbl_raw_data[Updated_date],M22,tbl_raw_data[Updated Reason],$AF$3),
IF('KPI dashbo'!$K$8="ALL",COUNTIFS(tbl_raw_data[updated_queue],'KPI dashbo'!$I$8,tbl_raw_data[Updated_date],M22,tbl_raw_data[Updated Reason],$AF$3)))))</f>
        <v>0</v>
      </c>
      <c r="AG22" s="46">
        <f>IF(AND('KPI dashbo'!$I$8="ALL",'KPI dashbo'!$K$8="ALL"),COUNTIFS(tbl_raw_data[Updated_date],M22,tbl_raw_data[Updated Reason],$AG$3),
IF(AND('KPI dashbo'!$I$8&lt;&gt;"ALL",'KPI dashbo'!$K$8&lt;&gt;"ALL"),COUNTIFS(tbl_raw_data[updated_queue],'KPI dashbo'!$I$8,
tbl_raw_data[analyst_name],'KPI dashbo'!$K$8,tbl_raw_data[Updated_date],M22,tbl_raw_data[Updated Reason],$AG$3),
IF('KPI dashbo'!$I$8="ALL",COUNTIFS(tbl_raw_data[analyst_name],'KPI dashbo'!$K$8,tbl_raw_data[Updated_date],M22,tbl_raw_data[Updated Reason],$AG$3),
IF('KPI dashbo'!$K$8="ALL",COUNTIFS(tbl_raw_data[updated_queue],'KPI dashbo'!$I$8,tbl_raw_data[Updated_date],M22,tbl_raw_data[Updated Reason],$AG$3)))))</f>
        <v>1</v>
      </c>
      <c r="AH22" s="46">
        <f>IF(AND('KPI dashbo'!$I$8="ALL",'KPI dashbo'!$K$8="ALL"),COUNTIFS(tbl_raw_data[Updated_date],M22,tbl_raw_data[Updated Reason],$AH$3),
IF(AND('KPI dashbo'!$I$8&lt;&gt;"ALL",'KPI dashbo'!$K$8&lt;&gt;"ALL"),COUNTIFS(tbl_raw_data[updated_queue],'KPI dashbo'!$I$8,
tbl_raw_data[analyst_name],'KPI dashbo'!$K$8,tbl_raw_data[Updated_date],M22,tbl_raw_data[Updated Reason],$AH$3),
IF('KPI dashbo'!$I$8="ALL",COUNTIFS(tbl_raw_data[analyst_name],'KPI dashbo'!$K$8,tbl_raw_data[Updated_date],M22,tbl_raw_data[Updated Reason],$AH$3),
IF('KPI dashbo'!$K$8="ALL",COUNTIFS(tbl_raw_data[updated_queue],'KPI dashbo'!$I$8,tbl_raw_data[Updated_date],M22,tbl_raw_data[Updated Reason],$AH$3)))))</f>
        <v>49</v>
      </c>
      <c r="AI22" s="46">
        <f>IF(AND('KPI dashbo'!$I$8="ALL",'KPI dashbo'!$K$8="ALL"),COUNTIFS(tbl_raw_data[Updated_date],M22,tbl_raw_data[Updated Reason],$AI$3),
IF(AND('KPI dashbo'!$I$8&lt;&gt;"ALL",'KPI dashbo'!$K$8&lt;&gt;"ALL"),COUNTIFS(tbl_raw_data[updated_queue],'KPI dashbo'!$I$8,
tbl_raw_data[analyst_name],'KPI dashbo'!$K$8,tbl_raw_data[Updated_date],M22,tbl_raw_data[Updated Reason],$AI$3),
IF('KPI dashbo'!$I$8="ALL",COUNTIFS(tbl_raw_data[analyst_name],'KPI dashbo'!$K$8,tbl_raw_data[Updated_date],M22,tbl_raw_data[Updated Reason],$AI$3),
IF('KPI dashbo'!$K$8="ALL",COUNTIFS(tbl_raw_data[updated_queue],'KPI dashbo'!$I$8,tbl_raw_data[Updated_date],M22,tbl_raw_data[Updated Reason],$AI$3)))))</f>
        <v>0</v>
      </c>
      <c r="AJ22" s="46">
        <f>IF(AND('KPI dashbo'!$I$8="ALL",'KPI dashbo'!$K$8="ALL"),COUNTIFS(tbl_raw_data[Updated_date],M22,tbl_raw_data[Updated Reason],$AJ$3),
IF(AND('KPI dashbo'!$I$8&lt;&gt;"ALL",'KPI dashbo'!$K$8&lt;&gt;"ALL"),COUNTIFS(tbl_raw_data[updated_queue],'KPI dashbo'!$I$8,
tbl_raw_data[analyst_name],'KPI dashbo'!$K$8,tbl_raw_data[Updated_date],M22,tbl_raw_data[Updated Reason],$AJ$3),
IF('KPI dashbo'!$I$8="ALL",COUNTIFS(tbl_raw_data[analyst_name],'KPI dashbo'!$K$8,tbl_raw_data[Updated_date],M22,tbl_raw_data[Updated Reason],$AJ$3),
IF('KPI dashbo'!$K$8="ALL",COUNTIFS(tbl_raw_data[updated_queue],'KPI dashbo'!$I$8,tbl_raw_data[Updated_date],M22,tbl_raw_data[Updated Reason],$AJ$3)))))</f>
        <v>0</v>
      </c>
    </row>
    <row r="23" spans="13:36" ht="14.25" customHeight="1" x14ac:dyDescent="0.25">
      <c r="M23" s="83">
        <v>45149</v>
      </c>
      <c r="N23" s="84">
        <f>setting!$L$2</f>
        <v>0.85</v>
      </c>
      <c r="O23" s="45">
        <f>IFERROR(IF(AND(flt_analyst="ALL",flt_queue="ALL"),COUNTIFS(tbl_raw_data[Updated_date],M23,tbl_raw_data[updated outcome],"APPROVE"),
IF(AND(flt_analyst&lt;&gt;"ALL",flt_queue&lt;&gt;"ALL"),COUNTIFS(tbl_raw_data[Updated_date],M23,tbl_raw_data[updated_queue],flt_queue,tbl_raw_data[analyst_name],flt_analyst,tbl_raw_data[updated outcome],"APPROVE"),
IF(flt_analyst="ALL",COUNTIFS(tbl_raw_data[Updated_date],M23,tbl_raw_data[updated_queue],flt_queue,tbl_raw_data[updated outcome],"APPROVE"),
IF(flt_queue="ALL",COUNTIFS(tbl_raw_data[Updated_date],M23,tbl_raw_data[analyst_name],flt_analyst,tbl_raw_data[updated outcome],"APPROVE")))))
/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0.53293413173652693</v>
      </c>
      <c r="P23" s="45">
        <f>AVERAGE(O23:O27)</f>
        <v>0.53736668996094838</v>
      </c>
      <c r="Q23" s="45">
        <f>IFERROR(IF(AND(flt_analyst="ALL",flt_queue="ALL"),COUNTIFS(tbl_raw_data[Updated_date],M23,tbl_raw_data[updated outcome],"DECLINE"),
IF(AND(flt_analyst&lt;&gt;"ALL",flt_queue&lt;&gt;"ALL"),COUNTIFS(tbl_raw_data[Updated_date],M23,tbl_raw_data[updated_queue],flt_queue,tbl_raw_data[analyst_name],flt_analyst,tbl_raw_data[updated outcome],"DECLINE"),
IF(flt_analyst="ALL",COUNTIFS(tbl_raw_data[Updated_date],M23,tbl_raw_data[updated_queue],flt_queue,tbl_raw_data[updated outcome],"DECLINE"),
IF(flt_queue="ALL",COUNTIFS(tbl_raw_data[Updated_date],M23,tbl_raw_data[analyst_name],flt_analyst,tbl_raw_data[updated outcome],"DECLINE")))))
/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0.1377245508982036</v>
      </c>
      <c r="R23" s="45">
        <f>AVERAGE(Q23:Q27)</f>
        <v>0.1186206083973067</v>
      </c>
      <c r="S23" s="45">
        <f>IFERROR(IF(AND(flt_analyst="ALL",flt_queue="ALL"),COUNTIFS(tbl_raw_data[Updated_date],M23,tbl_raw_data[updated outcome],"WITHDRAW"),
IF(AND(flt_analyst&lt;&gt;"ALL",flt_queue&lt;&gt;"ALL"),COUNTIFS(tbl_raw_data[Updated_date],M23,tbl_raw_data[updated_queue],flt_queue,tbl_raw_data[analyst_name],flt_analyst,tbl_raw_data[updated outcome],"WITHDRAW"),
IF(flt_analyst="ALL",COUNTIFS(tbl_raw_data[Updated_date],M23,tbl_raw_data[updated_queue],flt_queue,tbl_raw_data[updated outcome],"WITHDRAW"),
IF(flt_queue="ALL",COUNTIFS(tbl_raw_data[Updated_date],M23,tbl_raw_data[analyst_name],flt_analyst,tbl_raw_data[updated outcome],"WITHDRAW")))))
/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0.32934131736526945</v>
      </c>
      <c r="T23" s="45">
        <f>AVERAGE(S23:S27)</f>
        <v>0.34401270164174491</v>
      </c>
      <c r="U23" s="85">
        <v>0.9</v>
      </c>
      <c r="V23" s="45">
        <f>IFERROR(IF(AND(flt_queue="All",flt_analyst="All"),COUNTIFS(tbl_raw_data[sla_met_sla_not_met],"SLA_MET",tbl_raw_data[Updated_date],M23),
IF(AND(flt_queue&lt;&gt;"All",flt_analyst&lt;&gt;"All"),COUNTIFS(tbl_raw_data[updated_queue],flt_queue,tbl_raw_data[analyst_name],flt_analyst,tbl_raw_data[sla_met_sla_not_met],"SLA_MET",tbl_raw_data[Updated_date],M23),
IF(flt_queue="All",COUNTIFS(tbl_raw_data[analyst_name],flt_analyst,tbl_raw_data[sla_met_sla_not_met],"SLA_MET",tbl_raw_data[Updated_date],M23),
IF(flt_analyst="All",COUNTIFS(tbl_raw_data[updated_queue],flt_queue,tbl_raw_data[sla_met_sla_not_met],"SLA_MET",tbl_raw_data[Updated_date],M23)))))
/
IF(AND(flt_queue="All",flt_analyst="All"),COUNTIFS(tbl_raw_data[Updated_date],M23),
IF(AND(flt_queue&lt;&gt;"All",flt_analyst&lt;&gt;"All"),COUNTIFS(tbl_raw_data[updated_queue],flt_queue,tbl_raw_data[analyst_name],flt_analyst,tbl_raw_data[Updated_date],M23),
IF(flt_queue="All",COUNTIFS(tbl_raw_data[analyst_name],flt_analyst,tbl_raw_data[Updated_date],M23),
IF(flt_analyst="All",COUNTIFS(tbl_raw_data[updated_queue],flt_queue,tbl_raw_data[Updated_date],M23))))),"-")</f>
        <v>0.97005988023952094</v>
      </c>
      <c r="W23" s="45">
        <f>AVERAGE(V23:V27)</f>
        <v>0.91050235519764589</v>
      </c>
      <c r="X23" s="45">
        <f>IFERROR(IF(AND(flt_analyst="ALL",flt_queue="ALL"),COUNTIFS(tbl_raw_data[Updated_date],M23,tbl_raw_data[sla_met_sla_not_met],"SLA_MET"),
IF(AND(flt_analyst&lt;&gt;"ALL",flt_queue&lt;&gt;"ALL"),COUNTIFS(tbl_raw_data[Updated_date],M23,tbl_raw_data[updated_queue],flt_queue,tbl_raw_data[analyst_name],flt_analyst,tbl_raw_data[sla_met_sla_not_met],"SLA_MET"),
IF(flt_analyst="ALL",COUNTIFS(tbl_raw_data[Updated_date],M23,tbl_raw_data[updated_queue],flt_queue,tbl_raw_data[sla_met_sla_not_met],"SLA_MET"),
IF(flt_queue="ALL",COUNTIFS(tbl_raw_data[Updated_date],M23,tbl_raw_data[analyst_name],flt_analyst,tbl_raw_data[sla_met_sla_not_met],"SLA_MET")))))/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0.97005988023952094</v>
      </c>
      <c r="Y23" s="45">
        <f>AVERAGE(X23:X27)</f>
        <v>0.91050235519764589</v>
      </c>
      <c r="Z23" s="82">
        <f>IFERROR(IF(AND(flt_analyst="ALL",flt_queue="ALL"),SUMIFS(tbl_raw_data[time_taken_in_mins],tbl_raw_data[Updated_date],M23),
IF(AND(flt_analyst&lt;&gt;"ALL",flt_queue&lt;&gt;"ALL"),SUMIFS(tbl_raw_data[time_taken_in_mins],tbl_raw_data[Updated_date],M23,tbl_raw_data[analyst_name],flt_analyst,tbl_raw_data[updated_queue],flt_queue),
IF(flt_analyst="ALL",SUMIFS(tbl_raw_data[time_taken_in_mins],tbl_raw_data[Updated_date],M23,tbl_raw_data[updated_queue],flt_queue),IF(flt_queue="ALL",SUMIFS(tbl_raw_data[time_taken_in_mins],tbl_raw_data[Updated_date],M23,tbl_raw_data[analyst_name],flt_analyst)))))/
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12.603293413173656</v>
      </c>
      <c r="AA23" s="82">
        <f>AVERAGE(Z23:Z27)</f>
        <v>25.723076347206341</v>
      </c>
      <c r="AB23">
        <f>IF(AND(flt_analyst="ALL",flt_queue="ALL"),COUNTIFS(tbl_raw_data[Updated_date],M23),
IF(AND(flt_analyst&lt;&gt;"ALL",flt_queue&lt;&gt;"ALL"),COUNTIFS(tbl_raw_data[Updated_date],M23,tbl_raw_data[updated_queue],flt_queue,tbl_raw_data[analyst_name],flt_analyst),
IF(flt_analyst="ALL",COUNTIFS(tbl_raw_data[Updated_date],M23,tbl_raw_data[updated_queue],flt_queue),
IF(flt_queue="ALL",COUNTIFS(tbl_raw_data[Updated_date],M23,tbl_raw_data[analyst_name],flt_analyst)))))</f>
        <v>167</v>
      </c>
      <c r="AC23">
        <f>AVERAGE(AB23:AB27)</f>
        <v>196.8</v>
      </c>
      <c r="AD23" s="46">
        <f>IF(AND('KPI dashbo'!$I$8="ALL",'KPI dashbo'!$K$8="ALL"),COUNTIFS(tbl_raw_data[Updated_date],M23,tbl_raw_data[Updated Reason],$AD$3),
IF(AND('KPI dashbo'!$I$8&lt;&gt;"ALL",'KPI dashbo'!$K$8&lt;&gt;"ALL"),COUNTIFS(tbl_raw_data[updated_queue],'KPI dashbo'!$I$8,
tbl_raw_data[analyst_name],'KPI dashbo'!$K$8,tbl_raw_data[Updated_date],M23,tbl_raw_data[Updated Reason],$AD$3),
IF('KPI dashbo'!$I$8="ALL",COUNTIFS(tbl_raw_data[analyst_name],'KPI dashbo'!$K$8,tbl_raw_data[Updated_date],M23,tbl_raw_data[Updated Reason],$AD$3),
IF('KPI dashbo'!$K$8="ALL",COUNTIFS(tbl_raw_data[updated_queue],'KPI dashbo'!$I$8,tbl_raw_data[Updated_date],M23,tbl_raw_data[Updated Reason],$AD$3)))))</f>
        <v>48</v>
      </c>
      <c r="AE23" s="46">
        <f>IF(AND('KPI dashbo'!$I$8="ALL",'KPI dashbo'!$K$8="ALL"),COUNTIFS(tbl_raw_data[Updated_date],M23,tbl_raw_data[Updated Reason],$AE$3),
IF(AND('KPI dashbo'!$I$8&lt;&gt;"ALL",'KPI dashbo'!$K$8&lt;&gt;"ALL"),COUNTIFS(tbl_raw_data[updated_queue],'KPI dashbo'!$I$8,
tbl_raw_data[analyst_name],'KPI dashbo'!$K$8,tbl_raw_data[Updated_date],M23,tbl_raw_data[Updated Reason],$AE$3),
IF('KPI dashbo'!$I$8="ALL",COUNTIFS(tbl_raw_data[analyst_name],'KPI dashbo'!$K$8,tbl_raw_data[Updated_date],M23,tbl_raw_data[Updated Reason],$AE$3),
IF('KPI dashbo'!$K$8="ALL",COUNTIFS(tbl_raw_data[updated_queue],'KPI dashbo'!$I$8,tbl_raw_data[Updated_date],M23,tbl_raw_data[Updated Reason],$AE$3)))))</f>
        <v>40</v>
      </c>
      <c r="AF23" s="46">
        <f>IF(AND('KPI dashbo'!$I$8="ALL",'KPI dashbo'!$K$8="ALL"),COUNTIFS(tbl_raw_data[Updated_date],M23,tbl_raw_data[Updated Reason],$AF$3),
IF(AND('KPI dashbo'!$I$8&lt;&gt;"ALL",'KPI dashbo'!$K$8&lt;&gt;"ALL"),COUNTIFS(tbl_raw_data[updated_queue],'KPI dashbo'!$I$8,
tbl_raw_data[analyst_name],'KPI dashbo'!$K$8,tbl_raw_data[Updated_date],M23,tbl_raw_data[Updated Reason],$AF$3),
IF('KPI dashbo'!$I$8="ALL",COUNTIFS(tbl_raw_data[analyst_name],'KPI dashbo'!$K$8,tbl_raw_data[Updated_date],M23,tbl_raw_data[Updated Reason],$AF$3),
IF('KPI dashbo'!$K$8="ALL",COUNTIFS(tbl_raw_data[updated_queue],'KPI dashbo'!$I$8,tbl_raw_data[Updated_date],M23,tbl_raw_data[Updated Reason],$AF$3)))))</f>
        <v>3</v>
      </c>
      <c r="AG23" s="46">
        <f>IF(AND('KPI dashbo'!$I$8="ALL",'KPI dashbo'!$K$8="ALL"),COUNTIFS(tbl_raw_data[Updated_date],M23,tbl_raw_data[Updated Reason],$AG$3),
IF(AND('KPI dashbo'!$I$8&lt;&gt;"ALL",'KPI dashbo'!$K$8&lt;&gt;"ALL"),COUNTIFS(tbl_raw_data[updated_queue],'KPI dashbo'!$I$8,
tbl_raw_data[analyst_name],'KPI dashbo'!$K$8,tbl_raw_data[Updated_date],M23,tbl_raw_data[Updated Reason],$AG$3),
IF('KPI dashbo'!$I$8="ALL",COUNTIFS(tbl_raw_data[analyst_name],'KPI dashbo'!$K$8,tbl_raw_data[Updated_date],M23,tbl_raw_data[Updated Reason],$AG$3),
IF('KPI dashbo'!$K$8="ALL",COUNTIFS(tbl_raw_data[updated_queue],'KPI dashbo'!$I$8,tbl_raw_data[Updated_date],M23,tbl_raw_data[Updated Reason],$AG$3)))))</f>
        <v>3</v>
      </c>
      <c r="AH23" s="46">
        <f>IF(AND('KPI dashbo'!$I$8="ALL",'KPI dashbo'!$K$8="ALL"),COUNTIFS(tbl_raw_data[Updated_date],M23,tbl_raw_data[Updated Reason],$AH$3),
IF(AND('KPI dashbo'!$I$8&lt;&gt;"ALL",'KPI dashbo'!$K$8&lt;&gt;"ALL"),COUNTIFS(tbl_raw_data[updated_queue],'KPI dashbo'!$I$8,
tbl_raw_data[analyst_name],'KPI dashbo'!$K$8,tbl_raw_data[Updated_date],M23,tbl_raw_data[Updated Reason],$AH$3),
IF('KPI dashbo'!$I$8="ALL",COUNTIFS(tbl_raw_data[analyst_name],'KPI dashbo'!$K$8,tbl_raw_data[Updated_date],M23,tbl_raw_data[Updated Reason],$AH$3),
IF('KPI dashbo'!$K$8="ALL",COUNTIFS(tbl_raw_data[updated_queue],'KPI dashbo'!$I$8,tbl_raw_data[Updated_date],M23,tbl_raw_data[Updated Reason],$AH$3)))))</f>
        <v>68</v>
      </c>
      <c r="AI23" s="46">
        <f>IF(AND('KPI dashbo'!$I$8="ALL",'KPI dashbo'!$K$8="ALL"),COUNTIFS(tbl_raw_data[Updated_date],M23,tbl_raw_data[Updated Reason],$AI$3),
IF(AND('KPI dashbo'!$I$8&lt;&gt;"ALL",'KPI dashbo'!$K$8&lt;&gt;"ALL"),COUNTIFS(tbl_raw_data[updated_queue],'KPI dashbo'!$I$8,
tbl_raw_data[analyst_name],'KPI dashbo'!$K$8,tbl_raw_data[Updated_date],M23,tbl_raw_data[Updated Reason],$AI$3),
IF('KPI dashbo'!$I$8="ALL",COUNTIFS(tbl_raw_data[analyst_name],'KPI dashbo'!$K$8,tbl_raw_data[Updated_date],M23,tbl_raw_data[Updated Reason],$AI$3),
IF('KPI dashbo'!$K$8="ALL",COUNTIFS(tbl_raw_data[updated_queue],'KPI dashbo'!$I$8,tbl_raw_data[Updated_date],M23,tbl_raw_data[Updated Reason],$AI$3)))))</f>
        <v>3</v>
      </c>
      <c r="AJ23" s="46">
        <f>IF(AND('KPI dashbo'!$I$8="ALL",'KPI dashbo'!$K$8="ALL"),COUNTIFS(tbl_raw_data[Updated_date],M23,tbl_raw_data[Updated Reason],$AJ$3),
IF(AND('KPI dashbo'!$I$8&lt;&gt;"ALL",'KPI dashbo'!$K$8&lt;&gt;"ALL"),COUNTIFS(tbl_raw_data[updated_queue],'KPI dashbo'!$I$8,
tbl_raw_data[analyst_name],'KPI dashbo'!$K$8,tbl_raw_data[Updated_date],M23,tbl_raw_data[Updated Reason],$AJ$3),
IF('KPI dashbo'!$I$8="ALL",COUNTIFS(tbl_raw_data[analyst_name],'KPI dashbo'!$K$8,tbl_raw_data[Updated_date],M23,tbl_raw_data[Updated Reason],$AJ$3),
IF('KPI dashbo'!$K$8="ALL",COUNTIFS(tbl_raw_data[updated_queue],'KPI dashbo'!$I$8,tbl_raw_data[Updated_date],M23,tbl_raw_data[Updated Reason],$AJ$3)))))</f>
        <v>2</v>
      </c>
    </row>
    <row r="24" spans="13:36" ht="14.25" customHeight="1" x14ac:dyDescent="0.25">
      <c r="M24" s="83">
        <v>45148</v>
      </c>
      <c r="N24" s="84">
        <f>setting!$L$2</f>
        <v>0.85</v>
      </c>
      <c r="O24" s="45">
        <f>IFERROR(IF(AND(flt_analyst="ALL",flt_queue="ALL"),COUNTIFS(tbl_raw_data[Updated_date],M24,tbl_raw_data[updated outcome],"APPROVE"),
IF(AND(flt_analyst&lt;&gt;"ALL",flt_queue&lt;&gt;"ALL"),COUNTIFS(tbl_raw_data[Updated_date],M24,tbl_raw_data[updated_queue],flt_queue,tbl_raw_data[analyst_name],flt_analyst,tbl_raw_data[updated outcome],"APPROVE"),
IF(flt_analyst="ALL",COUNTIFS(tbl_raw_data[Updated_date],M24,tbl_raw_data[updated_queue],flt_queue,tbl_raw_data[updated outcome],"APPROVE"),
IF(flt_queue="ALL",COUNTIFS(tbl_raw_data[Updated_date],M24,tbl_raw_data[analyst_name],flt_analyst,tbl_raw_data[updated outcome],"APPROVE")))))
/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0.54123711340206182</v>
      </c>
      <c r="P24" s="45">
        <f>AVERAGE(O24:O28)</f>
        <v>0.54677986361364295</v>
      </c>
      <c r="Q24" s="45">
        <f>IFERROR(IF(AND(flt_analyst="ALL",flt_queue="ALL"),COUNTIFS(tbl_raw_data[Updated_date],M24,tbl_raw_data[updated outcome],"DECLINE"),
IF(AND(flt_analyst&lt;&gt;"ALL",flt_queue&lt;&gt;"ALL"),COUNTIFS(tbl_raw_data[Updated_date],M24,tbl_raw_data[updated_queue],flt_queue,tbl_raw_data[analyst_name],flt_analyst,tbl_raw_data[updated outcome],"DECLINE"),
IF(flt_analyst="ALL",COUNTIFS(tbl_raw_data[Updated_date],M24,tbl_raw_data[updated_queue],flt_queue,tbl_raw_data[updated outcome],"DECLINE"),
IF(flt_queue="ALL",COUNTIFS(tbl_raw_data[Updated_date],M24,tbl_raw_data[analyst_name],flt_analyst,tbl_raw_data[updated outcome],"DECLINE")))))
/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0.12886597938144329</v>
      </c>
      <c r="R24" s="45">
        <f>AVERAGE(Q24:Q28)</f>
        <v>0.11707569821766599</v>
      </c>
      <c r="S24" s="45">
        <f>IFERROR(IF(AND(flt_analyst="ALL",flt_queue="ALL"),COUNTIFS(tbl_raw_data[Updated_date],M24,tbl_raw_data[updated outcome],"WITHDRAW"),
IF(AND(flt_analyst&lt;&gt;"ALL",flt_queue&lt;&gt;"ALL"),COUNTIFS(tbl_raw_data[Updated_date],M24,tbl_raw_data[updated_queue],flt_queue,tbl_raw_data[analyst_name],flt_analyst,tbl_raw_data[updated outcome],"WITHDRAW"),
IF(flt_analyst="ALL",COUNTIFS(tbl_raw_data[Updated_date],M24,tbl_raw_data[updated_queue],flt_queue,tbl_raw_data[updated outcome],"WITHDRAW"),
IF(flt_queue="ALL",COUNTIFS(tbl_raw_data[Updated_date],M24,tbl_raw_data[analyst_name],flt_analyst,tbl_raw_data[updated outcome],"WITHDRAW")))))
/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0.32989690721649484</v>
      </c>
      <c r="T24" s="45">
        <f>AVERAGE(S24:S28)</f>
        <v>0.336144438168691</v>
      </c>
      <c r="U24" s="85">
        <v>0.9</v>
      </c>
      <c r="V24" s="45">
        <f>IFERROR(IF(AND(flt_queue="All",flt_analyst="All"),COUNTIFS(tbl_raw_data[sla_met_sla_not_met],"SLA_MET",tbl_raw_data[Updated_date],M24),
IF(AND(flt_queue&lt;&gt;"All",flt_analyst&lt;&gt;"All"),COUNTIFS(tbl_raw_data[updated_queue],flt_queue,tbl_raw_data[analyst_name],flt_analyst,tbl_raw_data[sla_met_sla_not_met],"SLA_MET",tbl_raw_data[Updated_date],M24),
IF(flt_queue="All",COUNTIFS(tbl_raw_data[analyst_name],flt_analyst,tbl_raw_data[sla_met_sla_not_met],"SLA_MET",tbl_raw_data[Updated_date],M24),
IF(flt_analyst="All",COUNTIFS(tbl_raw_data[updated_queue],flt_queue,tbl_raw_data[sla_met_sla_not_met],"SLA_MET",tbl_raw_data[Updated_date],M24)))))
/
IF(AND(flt_queue="All",flt_analyst="All"),COUNTIFS(tbl_raw_data[Updated_date],M24),
IF(AND(flt_queue&lt;&gt;"All",flt_analyst&lt;&gt;"All"),COUNTIFS(tbl_raw_data[updated_queue],flt_queue,tbl_raw_data[analyst_name],flt_analyst,tbl_raw_data[Updated_date],M24),
IF(flt_queue="All",COUNTIFS(tbl_raw_data[analyst_name],flt_analyst,tbl_raw_data[Updated_date],M24),
IF(flt_analyst="All",COUNTIFS(tbl_raw_data[updated_queue],flt_queue,tbl_raw_data[Updated_date],M24))))),"-")</f>
        <v>0.87628865979381443</v>
      </c>
      <c r="W24" s="45">
        <f>AVERAGE(V24:V28)</f>
        <v>0.91449037914974163</v>
      </c>
      <c r="X24" s="45">
        <f>IFERROR(IF(AND(flt_analyst="ALL",flt_queue="ALL"),COUNTIFS(tbl_raw_data[Updated_date],M24,tbl_raw_data[sla_met_sla_not_met],"SLA_MET"),
IF(AND(flt_analyst&lt;&gt;"ALL",flt_queue&lt;&gt;"ALL"),COUNTIFS(tbl_raw_data[Updated_date],M24,tbl_raw_data[updated_queue],flt_queue,tbl_raw_data[analyst_name],flt_analyst,tbl_raw_data[sla_met_sla_not_met],"SLA_MET"),
IF(flt_analyst="ALL",COUNTIFS(tbl_raw_data[Updated_date],M24,tbl_raw_data[updated_queue],flt_queue,tbl_raw_data[sla_met_sla_not_met],"SLA_MET"),
IF(flt_queue="ALL",COUNTIFS(tbl_raw_data[Updated_date],M24,tbl_raw_data[analyst_name],flt_analyst,tbl_raw_data[sla_met_sla_not_met],"SLA_MET")))))/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0.87628865979381443</v>
      </c>
      <c r="Y24" s="45">
        <f>AVERAGE(X24:X28)</f>
        <v>0.91449037914974163</v>
      </c>
      <c r="Z24" s="82">
        <f>IFERROR(IF(AND(flt_analyst="ALL",flt_queue="ALL"),SUMIFS(tbl_raw_data[time_taken_in_mins],tbl_raw_data[Updated_date],M24),
IF(AND(flt_analyst&lt;&gt;"ALL",flt_queue&lt;&gt;"ALL"),SUMIFS(tbl_raw_data[time_taken_in_mins],tbl_raw_data[Updated_date],M24,tbl_raw_data[analyst_name],flt_analyst,tbl_raw_data[updated_queue],flt_queue),
IF(flt_analyst="ALL",SUMIFS(tbl_raw_data[time_taken_in_mins],tbl_raw_data[Updated_date],M24,tbl_raw_data[updated_queue],flt_queue),IF(flt_queue="ALL",SUMIFS(tbl_raw_data[time_taken_in_mins],tbl_raw_data[Updated_date],M24,tbl_raw_data[analyst_name],flt_analyst)))))/
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13.890721649484535</v>
      </c>
      <c r="AA24" s="82">
        <f>AVERAGE(Z24:Z28)</f>
        <v>24.861234331238272</v>
      </c>
      <c r="AB24">
        <f>IF(AND(flt_analyst="ALL",flt_queue="ALL"),COUNTIFS(tbl_raw_data[Updated_date],M24),
IF(AND(flt_analyst&lt;&gt;"ALL",flt_queue&lt;&gt;"ALL"),COUNTIFS(tbl_raw_data[Updated_date],M24,tbl_raw_data[updated_queue],flt_queue,tbl_raw_data[analyst_name],flt_analyst),
IF(flt_analyst="ALL",COUNTIFS(tbl_raw_data[Updated_date],M24,tbl_raw_data[updated_queue],flt_queue),
IF(flt_queue="ALL",COUNTIFS(tbl_raw_data[Updated_date],M24,tbl_raw_data[analyst_name],flt_analyst)))))</f>
        <v>194</v>
      </c>
      <c r="AC24">
        <f>AVERAGE(AB24:AB28)</f>
        <v>203.4</v>
      </c>
      <c r="AD24" s="46">
        <f>IF(AND('KPI dashbo'!$I$8="ALL",'KPI dashbo'!$K$8="ALL"),COUNTIFS(tbl_raw_data[Updated_date],M24,tbl_raw_data[Updated Reason],$AD$3),
IF(AND('KPI dashbo'!$I$8&lt;&gt;"ALL",'KPI dashbo'!$K$8&lt;&gt;"ALL"),COUNTIFS(tbl_raw_data[updated_queue],'KPI dashbo'!$I$8,
tbl_raw_data[analyst_name],'KPI dashbo'!$K$8,tbl_raw_data[Updated_date],M24,tbl_raw_data[Updated Reason],$AD$3),
IF('KPI dashbo'!$I$8="ALL",COUNTIFS(tbl_raw_data[analyst_name],'KPI dashbo'!$K$8,tbl_raw_data[Updated_date],M24,tbl_raw_data[Updated Reason],$AD$3),
IF('KPI dashbo'!$K$8="ALL",COUNTIFS(tbl_raw_data[updated_queue],'KPI dashbo'!$I$8,tbl_raw_data[Updated_date],M24,tbl_raw_data[Updated Reason],$AD$3)))))</f>
        <v>38</v>
      </c>
      <c r="AE24" s="46">
        <f>IF(AND('KPI dashbo'!$I$8="ALL",'KPI dashbo'!$K$8="ALL"),COUNTIFS(tbl_raw_data[Updated_date],M24,tbl_raw_data[Updated Reason],$AE$3),
IF(AND('KPI dashbo'!$I$8&lt;&gt;"ALL",'KPI dashbo'!$K$8&lt;&gt;"ALL"),COUNTIFS(tbl_raw_data[updated_queue],'KPI dashbo'!$I$8,
tbl_raw_data[analyst_name],'KPI dashbo'!$K$8,tbl_raw_data[Updated_date],M24,tbl_raw_data[Updated Reason],$AE$3),
IF('KPI dashbo'!$I$8="ALL",COUNTIFS(tbl_raw_data[analyst_name],'KPI dashbo'!$K$8,tbl_raw_data[Updated_date],M24,tbl_raw_data[Updated Reason],$AE$3),
IF('KPI dashbo'!$K$8="ALL",COUNTIFS(tbl_raw_data[updated_queue],'KPI dashbo'!$I$8,tbl_raw_data[Updated_date],M24,tbl_raw_data[Updated Reason],$AE$3)))))</f>
        <v>58</v>
      </c>
      <c r="AF24" s="46">
        <f>IF(AND('KPI dashbo'!$I$8="ALL",'KPI dashbo'!$K$8="ALL"),COUNTIFS(tbl_raw_data[Updated_date],M24,tbl_raw_data[Updated Reason],$AF$3),
IF(AND('KPI dashbo'!$I$8&lt;&gt;"ALL",'KPI dashbo'!$K$8&lt;&gt;"ALL"),COUNTIFS(tbl_raw_data[updated_queue],'KPI dashbo'!$I$8,
tbl_raw_data[analyst_name],'KPI dashbo'!$K$8,tbl_raw_data[Updated_date],M24,tbl_raw_data[Updated Reason],$AF$3),
IF('KPI dashbo'!$I$8="ALL",COUNTIFS(tbl_raw_data[analyst_name],'KPI dashbo'!$K$8,tbl_raw_data[Updated_date],M24,tbl_raw_data[Updated Reason],$AF$3),
IF('KPI dashbo'!$K$8="ALL",COUNTIFS(tbl_raw_data[updated_queue],'KPI dashbo'!$I$8,tbl_raw_data[Updated_date],M24,tbl_raw_data[Updated Reason],$AF$3)))))</f>
        <v>6</v>
      </c>
      <c r="AG24" s="46">
        <f>IF(AND('KPI dashbo'!$I$8="ALL",'KPI dashbo'!$K$8="ALL"),COUNTIFS(tbl_raw_data[Updated_date],M24,tbl_raw_data[Updated Reason],$AG$3),
IF(AND('KPI dashbo'!$I$8&lt;&gt;"ALL",'KPI dashbo'!$K$8&lt;&gt;"ALL"),COUNTIFS(tbl_raw_data[updated_queue],'KPI dashbo'!$I$8,
tbl_raw_data[analyst_name],'KPI dashbo'!$K$8,tbl_raw_data[Updated_date],M24,tbl_raw_data[Updated Reason],$AG$3),
IF('KPI dashbo'!$I$8="ALL",COUNTIFS(tbl_raw_data[analyst_name],'KPI dashbo'!$K$8,tbl_raw_data[Updated_date],M24,tbl_raw_data[Updated Reason],$AG$3),
IF('KPI dashbo'!$K$8="ALL",COUNTIFS(tbl_raw_data[updated_queue],'KPI dashbo'!$I$8,tbl_raw_data[Updated_date],M24,tbl_raw_data[Updated Reason],$AG$3)))))</f>
        <v>6</v>
      </c>
      <c r="AH24" s="46">
        <f>IF(AND('KPI dashbo'!$I$8="ALL",'KPI dashbo'!$K$8="ALL"),COUNTIFS(tbl_raw_data[Updated_date],M24,tbl_raw_data[Updated Reason],$AH$3),
IF(AND('KPI dashbo'!$I$8&lt;&gt;"ALL",'KPI dashbo'!$K$8&lt;&gt;"ALL"),COUNTIFS(tbl_raw_data[updated_queue],'KPI dashbo'!$I$8,
tbl_raw_data[analyst_name],'KPI dashbo'!$K$8,tbl_raw_data[Updated_date],M24,tbl_raw_data[Updated Reason],$AH$3),
IF('KPI dashbo'!$I$8="ALL",COUNTIFS(tbl_raw_data[analyst_name],'KPI dashbo'!$K$8,tbl_raw_data[Updated_date],M24,tbl_raw_data[Updated Reason],$AH$3),
IF('KPI dashbo'!$K$8="ALL",COUNTIFS(tbl_raw_data[updated_queue],'KPI dashbo'!$I$8,tbl_raw_data[Updated_date],M24,tbl_raw_data[Updated Reason],$AH$3)))))</f>
        <v>84</v>
      </c>
      <c r="AI24" s="46">
        <f>IF(AND('KPI dashbo'!$I$8="ALL",'KPI dashbo'!$K$8="ALL"),COUNTIFS(tbl_raw_data[Updated_date],M24,tbl_raw_data[Updated Reason],$AI$3),
IF(AND('KPI dashbo'!$I$8&lt;&gt;"ALL",'KPI dashbo'!$K$8&lt;&gt;"ALL"),COUNTIFS(tbl_raw_data[updated_queue],'KPI dashbo'!$I$8,
tbl_raw_data[analyst_name],'KPI dashbo'!$K$8,tbl_raw_data[Updated_date],M24,tbl_raw_data[Updated Reason],$AI$3),
IF('KPI dashbo'!$I$8="ALL",COUNTIFS(tbl_raw_data[analyst_name],'KPI dashbo'!$K$8,tbl_raw_data[Updated_date],M24,tbl_raw_data[Updated Reason],$AI$3),
IF('KPI dashbo'!$K$8="ALL",COUNTIFS(tbl_raw_data[updated_queue],'KPI dashbo'!$I$8,tbl_raw_data[Updated_date],M24,tbl_raw_data[Updated Reason],$AI$3)))))</f>
        <v>2</v>
      </c>
      <c r="AJ24" s="46">
        <f>IF(AND('KPI dashbo'!$I$8="ALL",'KPI dashbo'!$K$8="ALL"),COUNTIFS(tbl_raw_data[Updated_date],M24,tbl_raw_data[Updated Reason],$AJ$3),
IF(AND('KPI dashbo'!$I$8&lt;&gt;"ALL",'KPI dashbo'!$K$8&lt;&gt;"ALL"),COUNTIFS(tbl_raw_data[updated_queue],'KPI dashbo'!$I$8,
tbl_raw_data[analyst_name],'KPI dashbo'!$K$8,tbl_raw_data[Updated_date],M24,tbl_raw_data[Updated Reason],$AJ$3),
IF('KPI dashbo'!$I$8="ALL",COUNTIFS(tbl_raw_data[analyst_name],'KPI dashbo'!$K$8,tbl_raw_data[Updated_date],M24,tbl_raw_data[Updated Reason],$AJ$3),
IF('KPI dashbo'!$K$8="ALL",COUNTIFS(tbl_raw_data[updated_queue],'KPI dashbo'!$I$8,tbl_raw_data[Updated_date],M24,tbl_raw_data[Updated Reason],$AJ$3)))))</f>
        <v>0</v>
      </c>
    </row>
    <row r="25" spans="13:36" x14ac:dyDescent="0.25">
      <c r="M25" s="83">
        <v>45147</v>
      </c>
      <c r="N25" s="84">
        <f>setting!$L$2</f>
        <v>0.85</v>
      </c>
      <c r="O25" s="45">
        <f>IFERROR(IF(AND(flt_analyst="ALL",flt_queue="ALL"),COUNTIFS(tbl_raw_data[Updated_date],M25,tbl_raw_data[updated outcome],"APPROVE"),
IF(AND(flt_analyst&lt;&gt;"ALL",flt_queue&lt;&gt;"ALL"),COUNTIFS(tbl_raw_data[Updated_date],M25,tbl_raw_data[updated_queue],flt_queue,tbl_raw_data[analyst_name],flt_analyst,tbl_raw_data[updated outcome],"APPROVE"),
IF(flt_analyst="ALL",COUNTIFS(tbl_raw_data[Updated_date],M25,tbl_raw_data[updated_queue],flt_queue,tbl_raw_data[updated outcome],"APPROVE"),
IF(flt_queue="ALL",COUNTIFS(tbl_raw_data[Updated_date],M25,tbl_raw_data[analyst_name],flt_analyst,tbl_raw_data[updated outcome],"APPROVE")))))
/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0.56896551724137934</v>
      </c>
      <c r="P25" s="45">
        <f>AVERAGE(O25:O29)</f>
        <v>0.55954084429457507</v>
      </c>
      <c r="Q25" s="45">
        <f>IFERROR(IF(AND(flt_analyst="ALL",flt_queue="ALL"),COUNTIFS(tbl_raw_data[Updated_date],M25,tbl_raw_data[updated outcome],"DECLINE"),
IF(AND(flt_analyst&lt;&gt;"ALL",flt_queue&lt;&gt;"ALL"),COUNTIFS(tbl_raw_data[Updated_date],M25,tbl_raw_data[updated_queue],flt_queue,tbl_raw_data[analyst_name],flt_analyst,tbl_raw_data[updated outcome],"DECLINE"),
IF(flt_analyst="ALL",COUNTIFS(tbl_raw_data[Updated_date],M25,tbl_raw_data[updated_queue],flt_queue,tbl_raw_data[updated outcome],"DECLINE"),
IF(flt_queue="ALL",COUNTIFS(tbl_raw_data[Updated_date],M25,tbl_raw_data[analyst_name],flt_analyst,tbl_raw_data[updated outcome],"DECLINE")))))
/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8.6206896551724144E-2</v>
      </c>
      <c r="R25" s="45">
        <f>AVERAGE(Q25:Q29)</f>
        <v>0.10810922503045295</v>
      </c>
      <c r="S25" s="45">
        <f>IFERROR(IF(AND(flt_analyst="ALL",flt_queue="ALL"),COUNTIFS(tbl_raw_data[Updated_date],M25,tbl_raw_data[updated outcome],"WITHDRAW"),
IF(AND(flt_analyst&lt;&gt;"ALL",flt_queue&lt;&gt;"ALL"),COUNTIFS(tbl_raw_data[Updated_date],M25,tbl_raw_data[updated_queue],flt_queue,tbl_raw_data[analyst_name],flt_analyst,tbl_raw_data[updated outcome],"WITHDRAW"),
IF(flt_analyst="ALL",COUNTIFS(tbl_raw_data[Updated_date],M25,tbl_raw_data[updated_queue],flt_queue,tbl_raw_data[updated outcome],"WITHDRAW"),
IF(flt_queue="ALL",COUNTIFS(tbl_raw_data[Updated_date],M25,tbl_raw_data[analyst_name],flt_analyst,tbl_raw_data[updated outcome],"WITHDRAW")))))
/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0.34482758620689657</v>
      </c>
      <c r="T25" s="45">
        <f>AVERAGE(S25:S29)</f>
        <v>0.33234993067497193</v>
      </c>
      <c r="U25" s="85">
        <v>0.9</v>
      </c>
      <c r="V25" s="45">
        <f>IFERROR(IF(AND(flt_queue="All",flt_analyst="All"),COUNTIFS(tbl_raw_data[sla_met_sla_not_met],"SLA_MET",tbl_raw_data[Updated_date],M25),
IF(AND(flt_queue&lt;&gt;"All",flt_analyst&lt;&gt;"All"),COUNTIFS(tbl_raw_data[updated_queue],flt_queue,tbl_raw_data[analyst_name],flt_analyst,tbl_raw_data[sla_met_sla_not_met],"SLA_MET",tbl_raw_data[Updated_date],M25),
IF(flt_queue="All",COUNTIFS(tbl_raw_data[analyst_name],flt_analyst,tbl_raw_data[sla_met_sla_not_met],"SLA_MET",tbl_raw_data[Updated_date],M25),
IF(flt_analyst="All",COUNTIFS(tbl_raw_data[updated_queue],flt_queue,tbl_raw_data[sla_met_sla_not_met],"SLA_MET",tbl_raw_data[Updated_date],M25)))))
/
IF(AND(flt_queue="All",flt_analyst="All"),COUNTIFS(tbl_raw_data[Updated_date],M25),
IF(AND(flt_queue&lt;&gt;"All",flt_analyst&lt;&gt;"All"),COUNTIFS(tbl_raw_data[updated_queue],flt_queue,tbl_raw_data[analyst_name],flt_analyst,tbl_raw_data[Updated_date],M25),
IF(flt_queue="All",COUNTIFS(tbl_raw_data[analyst_name],flt_analyst,tbl_raw_data[Updated_date],M25),
IF(flt_analyst="All",COUNTIFS(tbl_raw_data[updated_queue],flt_queue,tbl_raw_data[Updated_date],M25))))),"-")</f>
        <v>0.90086206896551724</v>
      </c>
      <c r="W25" s="45">
        <f>AVERAGE(V25:V29)</f>
        <v>0.9341906303842562</v>
      </c>
      <c r="X25" s="45">
        <f>IFERROR(IF(AND(flt_analyst="ALL",flt_queue="ALL"),COUNTIFS(tbl_raw_data[Updated_date],M25,tbl_raw_data[sla_met_sla_not_met],"SLA_MET"),
IF(AND(flt_analyst&lt;&gt;"ALL",flt_queue&lt;&gt;"ALL"),COUNTIFS(tbl_raw_data[Updated_date],M25,tbl_raw_data[updated_queue],flt_queue,tbl_raw_data[analyst_name],flt_analyst,tbl_raw_data[sla_met_sla_not_met],"SLA_MET"),
IF(flt_analyst="ALL",COUNTIFS(tbl_raw_data[Updated_date],M25,tbl_raw_data[updated_queue],flt_queue,tbl_raw_data[sla_met_sla_not_met],"SLA_MET"),
IF(flt_queue="ALL",COUNTIFS(tbl_raw_data[Updated_date],M25,tbl_raw_data[analyst_name],flt_analyst,tbl_raw_data[sla_met_sla_not_met],"SLA_MET")))))/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0.90086206896551724</v>
      </c>
      <c r="Y25" s="45">
        <f>AVERAGE(X25:X29)</f>
        <v>0.9341906303842562</v>
      </c>
      <c r="Z25" s="82">
        <f>IFERROR(IF(AND(flt_analyst="ALL",flt_queue="ALL"),SUMIFS(tbl_raw_data[time_taken_in_mins],tbl_raw_data[Updated_date],M25),
IF(AND(flt_analyst&lt;&gt;"ALL",flt_queue&lt;&gt;"ALL"),SUMIFS(tbl_raw_data[time_taken_in_mins],tbl_raw_data[Updated_date],M25,tbl_raw_data[analyst_name],flt_analyst,tbl_raw_data[updated_queue],flt_queue),
IF(flt_analyst="ALL",SUMIFS(tbl_raw_data[time_taken_in_mins],tbl_raw_data[Updated_date],M25,tbl_raw_data[updated_queue],flt_queue),IF(flt_queue="ALL",SUMIFS(tbl_raw_data[time_taken_in_mins],tbl_raw_data[Updated_date],M25,tbl_raw_data[analyst_name],flt_analyst)))))/
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34.055244252873557</v>
      </c>
      <c r="AA25" s="82">
        <f>AVERAGE(Z25:Z29)</f>
        <v>24.679280477531844</v>
      </c>
      <c r="AB25">
        <f>IF(AND(flt_analyst="ALL",flt_queue="ALL"),COUNTIFS(tbl_raw_data[Updated_date],M25),
IF(AND(flt_analyst&lt;&gt;"ALL",flt_queue&lt;&gt;"ALL"),COUNTIFS(tbl_raw_data[Updated_date],M25,tbl_raw_data[updated_queue],flt_queue,tbl_raw_data[analyst_name],flt_analyst),
IF(flt_analyst="ALL",COUNTIFS(tbl_raw_data[Updated_date],M25,tbl_raw_data[updated_queue],flt_queue),
IF(flt_queue="ALL",COUNTIFS(tbl_raw_data[Updated_date],M25,tbl_raw_data[analyst_name],flt_analyst)))))</f>
        <v>232</v>
      </c>
      <c r="AC25">
        <f>AVERAGE(AB25:AB29)</f>
        <v>188.4</v>
      </c>
      <c r="AD25" s="46">
        <f>IF(AND('KPI dashbo'!$I$8="ALL",'KPI dashbo'!$K$8="ALL"),COUNTIFS(tbl_raw_data[Updated_date],M25,tbl_raw_data[Updated Reason],$AD$3),
IF(AND('KPI dashbo'!$I$8&lt;&gt;"ALL",'KPI dashbo'!$K$8&lt;&gt;"ALL"),COUNTIFS(tbl_raw_data[updated_queue],'KPI dashbo'!$I$8,
tbl_raw_data[analyst_name],'KPI dashbo'!$K$8,tbl_raw_data[Updated_date],M25,tbl_raw_data[Updated Reason],$AD$3),
IF('KPI dashbo'!$I$8="ALL",COUNTIFS(tbl_raw_data[analyst_name],'KPI dashbo'!$K$8,tbl_raw_data[Updated_date],M25,tbl_raw_data[Updated Reason],$AD$3),
IF('KPI dashbo'!$K$8="ALL",COUNTIFS(tbl_raw_data[updated_queue],'KPI dashbo'!$I$8,tbl_raw_data[Updated_date],M25,tbl_raw_data[Updated Reason],$AD$3)))))</f>
        <v>61</v>
      </c>
      <c r="AE25" s="46">
        <f>IF(AND('KPI dashbo'!$I$8="ALL",'KPI dashbo'!$K$8="ALL"),COUNTIFS(tbl_raw_data[Updated_date],M25,tbl_raw_data[Updated Reason],$AE$3),
IF(AND('KPI dashbo'!$I$8&lt;&gt;"ALL",'KPI dashbo'!$K$8&lt;&gt;"ALL"),COUNTIFS(tbl_raw_data[updated_queue],'KPI dashbo'!$I$8,
tbl_raw_data[analyst_name],'KPI dashbo'!$K$8,tbl_raw_data[Updated_date],M25,tbl_raw_data[Updated Reason],$AE$3),
IF('KPI dashbo'!$I$8="ALL",COUNTIFS(tbl_raw_data[analyst_name],'KPI dashbo'!$K$8,tbl_raw_data[Updated_date],M25,tbl_raw_data[Updated Reason],$AE$3),
IF('KPI dashbo'!$K$8="ALL",COUNTIFS(tbl_raw_data[updated_queue],'KPI dashbo'!$I$8,tbl_raw_data[Updated_date],M25,tbl_raw_data[Updated Reason],$AE$3)))))</f>
        <v>67</v>
      </c>
      <c r="AF25" s="46">
        <f>IF(AND('KPI dashbo'!$I$8="ALL",'KPI dashbo'!$K$8="ALL"),COUNTIFS(tbl_raw_data[Updated_date],M25,tbl_raw_data[Updated Reason],$AF$3),
IF(AND('KPI dashbo'!$I$8&lt;&gt;"ALL",'KPI dashbo'!$K$8&lt;&gt;"ALL"),COUNTIFS(tbl_raw_data[updated_queue],'KPI dashbo'!$I$8,
tbl_raw_data[analyst_name],'KPI dashbo'!$K$8,tbl_raw_data[Updated_date],M25,tbl_raw_data[Updated Reason],$AF$3),
IF('KPI dashbo'!$I$8="ALL",COUNTIFS(tbl_raw_data[analyst_name],'KPI dashbo'!$K$8,tbl_raw_data[Updated_date],M25,tbl_raw_data[Updated Reason],$AF$3),
IF('KPI dashbo'!$K$8="ALL",COUNTIFS(tbl_raw_data[updated_queue],'KPI dashbo'!$I$8,tbl_raw_data[Updated_date],M25,tbl_raw_data[Updated Reason],$AF$3)))))</f>
        <v>7</v>
      </c>
      <c r="AG25" s="46">
        <f>IF(AND('KPI dashbo'!$I$8="ALL",'KPI dashbo'!$K$8="ALL"),COUNTIFS(tbl_raw_data[Updated_date],M25,tbl_raw_data[Updated Reason],$AG$3),
IF(AND('KPI dashbo'!$I$8&lt;&gt;"ALL",'KPI dashbo'!$K$8&lt;&gt;"ALL"),COUNTIFS(tbl_raw_data[updated_queue],'KPI dashbo'!$I$8,
tbl_raw_data[analyst_name],'KPI dashbo'!$K$8,tbl_raw_data[Updated_date],M25,tbl_raw_data[Updated Reason],$AG$3),
IF('KPI dashbo'!$I$8="ALL",COUNTIFS(tbl_raw_data[analyst_name],'KPI dashbo'!$K$8,tbl_raw_data[Updated_date],M25,tbl_raw_data[Updated Reason],$AG$3),
IF('KPI dashbo'!$K$8="ALL",COUNTIFS(tbl_raw_data[updated_queue],'KPI dashbo'!$I$8,tbl_raw_data[Updated_date],M25,tbl_raw_data[Updated Reason],$AG$3)))))</f>
        <v>2</v>
      </c>
      <c r="AH25" s="46">
        <f>IF(AND('KPI dashbo'!$I$8="ALL",'KPI dashbo'!$K$8="ALL"),COUNTIFS(tbl_raw_data[Updated_date],M25,tbl_raw_data[Updated Reason],$AH$3),
IF(AND('KPI dashbo'!$I$8&lt;&gt;"ALL",'KPI dashbo'!$K$8&lt;&gt;"ALL"),COUNTIFS(tbl_raw_data[updated_queue],'KPI dashbo'!$I$8,
tbl_raw_data[analyst_name],'KPI dashbo'!$K$8,tbl_raw_data[Updated_date],M25,tbl_raw_data[Updated Reason],$AH$3),
IF('KPI dashbo'!$I$8="ALL",COUNTIFS(tbl_raw_data[analyst_name],'KPI dashbo'!$K$8,tbl_raw_data[Updated_date],M25,tbl_raw_data[Updated Reason],$AH$3),
IF('KPI dashbo'!$K$8="ALL",COUNTIFS(tbl_raw_data[updated_queue],'KPI dashbo'!$I$8,tbl_raw_data[Updated_date],M25,tbl_raw_data[Updated Reason],$AH$3)))))</f>
        <v>91</v>
      </c>
      <c r="AI25" s="46">
        <f>IF(AND('KPI dashbo'!$I$8="ALL",'KPI dashbo'!$K$8="ALL"),COUNTIFS(tbl_raw_data[Updated_date],M25,tbl_raw_data[Updated Reason],$AI$3),
IF(AND('KPI dashbo'!$I$8&lt;&gt;"ALL",'KPI dashbo'!$K$8&lt;&gt;"ALL"),COUNTIFS(tbl_raw_data[updated_queue],'KPI dashbo'!$I$8,
tbl_raw_data[analyst_name],'KPI dashbo'!$K$8,tbl_raw_data[Updated_date],M25,tbl_raw_data[Updated Reason],$AI$3),
IF('KPI dashbo'!$I$8="ALL",COUNTIFS(tbl_raw_data[analyst_name],'KPI dashbo'!$K$8,tbl_raw_data[Updated_date],M25,tbl_raw_data[Updated Reason],$AI$3),
IF('KPI dashbo'!$K$8="ALL",COUNTIFS(tbl_raw_data[updated_queue],'KPI dashbo'!$I$8,tbl_raw_data[Updated_date],M25,tbl_raw_data[Updated Reason],$AI$3)))))</f>
        <v>1</v>
      </c>
      <c r="AJ25" s="46">
        <f>IF(AND('KPI dashbo'!$I$8="ALL",'KPI dashbo'!$K$8="ALL"),COUNTIFS(tbl_raw_data[Updated_date],M25,tbl_raw_data[Updated Reason],$AJ$3),
IF(AND('KPI dashbo'!$I$8&lt;&gt;"ALL",'KPI dashbo'!$K$8&lt;&gt;"ALL"),COUNTIFS(tbl_raw_data[updated_queue],'KPI dashbo'!$I$8,
tbl_raw_data[analyst_name],'KPI dashbo'!$K$8,tbl_raw_data[Updated_date],M25,tbl_raw_data[Updated Reason],$AJ$3),
IF('KPI dashbo'!$I$8="ALL",COUNTIFS(tbl_raw_data[analyst_name],'KPI dashbo'!$K$8,tbl_raw_data[Updated_date],M25,tbl_raw_data[Updated Reason],$AJ$3),
IF('KPI dashbo'!$K$8="ALL",COUNTIFS(tbl_raw_data[updated_queue],'KPI dashbo'!$I$8,tbl_raw_data[Updated_date],M25,tbl_raw_data[Updated Reason],$AJ$3)))))</f>
        <v>3</v>
      </c>
    </row>
    <row r="26" spans="13:36" x14ac:dyDescent="0.25">
      <c r="M26" s="83">
        <v>45146</v>
      </c>
      <c r="N26" s="84">
        <f>setting!$L$2</f>
        <v>0.85</v>
      </c>
      <c r="O26" s="45">
        <f>IFERROR(IF(AND(flt_analyst="ALL",flt_queue="ALL"),COUNTIFS(tbl_raw_data[Updated_date],M26,tbl_raw_data[updated outcome],"APPROVE"),
IF(AND(flt_analyst&lt;&gt;"ALL",flt_queue&lt;&gt;"ALL"),COUNTIFS(tbl_raw_data[Updated_date],M26,tbl_raw_data[updated_queue],flt_queue,tbl_raw_data[analyst_name],flt_analyst,tbl_raw_data[updated outcome],"APPROVE"),
IF(flt_analyst="ALL",COUNTIFS(tbl_raw_data[Updated_date],M26,tbl_raw_data[updated_queue],flt_queue,tbl_raw_data[updated outcome],"APPROVE"),
IF(flt_queue="ALL",COUNTIFS(tbl_raw_data[Updated_date],M26,tbl_raw_data[analyst_name],flt_analyst,tbl_raw_data[updated outcome],"APPROVE")))))
/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0.50761421319796951</v>
      </c>
      <c r="P26" s="45">
        <f>AVERAGE(O26:O30)</f>
        <v>0.57563279831756364</v>
      </c>
      <c r="Q26" s="45">
        <f>IFERROR(IF(AND(flt_analyst="ALL",flt_queue="ALL"),COUNTIFS(tbl_raw_data[Updated_date],M26,tbl_raw_data[updated outcome],"DECLINE"),
IF(AND(flt_analyst&lt;&gt;"ALL",flt_queue&lt;&gt;"ALL"),COUNTIFS(tbl_raw_data[Updated_date],M26,tbl_raw_data[updated_queue],flt_queue,tbl_raw_data[analyst_name],flt_analyst,tbl_raw_data[updated outcome],"DECLINE"),
IF(flt_analyst="ALL",COUNTIFS(tbl_raw_data[Updated_date],M26,tbl_raw_data[updated_queue],flt_queue,tbl_raw_data[updated outcome],"DECLINE"),
IF(flt_queue="ALL",COUNTIFS(tbl_raw_data[Updated_date],M26,tbl_raw_data[analyst_name],flt_analyst,tbl_raw_data[updated outcome],"DECLINE")))))
/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0.12690355329949238</v>
      </c>
      <c r="R26" s="45">
        <f>AVERAGE(Q26:Q30)</f>
        <v>0.11040807560516561</v>
      </c>
      <c r="S26" s="45">
        <f>IFERROR(IF(AND(flt_analyst="ALL",flt_queue="ALL"),COUNTIFS(tbl_raw_data[Updated_date],M26,tbl_raw_data[updated outcome],"WITHDRAW"),
IF(AND(flt_analyst&lt;&gt;"ALL",flt_queue&lt;&gt;"ALL"),COUNTIFS(tbl_raw_data[Updated_date],M26,tbl_raw_data[updated_queue],flt_queue,tbl_raw_data[analyst_name],flt_analyst,tbl_raw_data[updated outcome],"WITHDRAW"),
IF(flt_analyst="ALL",COUNTIFS(tbl_raw_data[Updated_date],M26,tbl_raw_data[updated_queue],flt_queue,tbl_raw_data[updated outcome],"WITHDRAW"),
IF(flt_queue="ALL",COUNTIFS(tbl_raw_data[Updated_date],M26,tbl_raw_data[analyst_name],flt_analyst,tbl_raw_data[updated outcome],"WITHDRAW")))))
/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0.36548223350253806</v>
      </c>
      <c r="T26" s="45">
        <f>AVERAGE(S26:S30)</f>
        <v>0.31395912607727078</v>
      </c>
      <c r="U26" s="85">
        <v>0.9</v>
      </c>
      <c r="V26" s="45">
        <f>IFERROR(IF(AND(flt_queue="All",flt_analyst="All"),COUNTIFS(tbl_raw_data[sla_met_sla_not_met],"SLA_MET",tbl_raw_data[Updated_date],M26),
IF(AND(flt_queue&lt;&gt;"All",flt_analyst&lt;&gt;"All"),COUNTIFS(tbl_raw_data[updated_queue],flt_queue,tbl_raw_data[analyst_name],flt_analyst,tbl_raw_data[sla_met_sla_not_met],"SLA_MET",tbl_raw_data[Updated_date],M26),
IF(flt_queue="All",COUNTIFS(tbl_raw_data[analyst_name],flt_analyst,tbl_raw_data[sla_met_sla_not_met],"SLA_MET",tbl_raw_data[Updated_date],M26),
IF(flt_analyst="All",COUNTIFS(tbl_raw_data[updated_queue],flt_queue,tbl_raw_data[sla_met_sla_not_met],"SLA_MET",tbl_raw_data[Updated_date],M26)))))
/
IF(AND(flt_queue="All",flt_analyst="All"),COUNTIFS(tbl_raw_data[Updated_date],M26),
IF(AND(flt_queue&lt;&gt;"All",flt_analyst&lt;&gt;"All"),COUNTIFS(tbl_raw_data[updated_queue],flt_queue,tbl_raw_data[analyst_name],flt_analyst,tbl_raw_data[Updated_date],M26),
IF(flt_queue="All",COUNTIFS(tbl_raw_data[analyst_name],flt_analyst,tbl_raw_data[Updated_date],M26),
IF(flt_analyst="All",COUNTIFS(tbl_raw_data[updated_queue],flt_queue,tbl_raw_data[Updated_date],M26))))),"-")</f>
        <v>0.92385786802030456</v>
      </c>
      <c r="W26" s="45">
        <f>AVERAGE(V26:V30)</f>
        <v>0.92988028555666991</v>
      </c>
      <c r="X26" s="45">
        <f>IFERROR(IF(AND(flt_analyst="ALL",flt_queue="ALL"),COUNTIFS(tbl_raw_data[Updated_date],M26,tbl_raw_data[sla_met_sla_not_met],"SLA_MET"),
IF(AND(flt_analyst&lt;&gt;"ALL",flt_queue&lt;&gt;"ALL"),COUNTIFS(tbl_raw_data[Updated_date],M26,tbl_raw_data[updated_queue],flt_queue,tbl_raw_data[analyst_name],flt_analyst,tbl_raw_data[sla_met_sla_not_met],"SLA_MET"),
IF(flt_analyst="ALL",COUNTIFS(tbl_raw_data[Updated_date],M26,tbl_raw_data[updated_queue],flt_queue,tbl_raw_data[sla_met_sla_not_met],"SLA_MET"),
IF(flt_queue="ALL",COUNTIFS(tbl_raw_data[Updated_date],M26,tbl_raw_data[analyst_name],flt_analyst,tbl_raw_data[sla_met_sla_not_met],"SLA_MET")))))/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0.92385786802030456</v>
      </c>
      <c r="Y26" s="45">
        <f>AVERAGE(X26:X30)</f>
        <v>0.92988028555666991</v>
      </c>
      <c r="Z26" s="82">
        <f>IFERROR(IF(AND(flt_analyst="ALL",flt_queue="ALL"),SUMIFS(tbl_raw_data[time_taken_in_mins],tbl_raw_data[Updated_date],M26),
IF(AND(flt_analyst&lt;&gt;"ALL",flt_queue&lt;&gt;"ALL"),SUMIFS(tbl_raw_data[time_taken_in_mins],tbl_raw_data[Updated_date],M26,tbl_raw_data[analyst_name],flt_analyst,tbl_raw_data[updated_queue],flt_queue),
IF(flt_analyst="ALL",SUMIFS(tbl_raw_data[time_taken_in_mins],tbl_raw_data[Updated_date],M26,tbl_raw_data[updated_queue],flt_queue),IF(flt_queue="ALL",SUMIFS(tbl_raw_data[time_taken_in_mins],tbl_raw_data[Updated_date],M26,tbl_raw_data[analyst_name],flt_analyst)))))/
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27.851861252115079</v>
      </c>
      <c r="AA26" s="82">
        <f>AVERAGE(Z26:Z30)</f>
        <v>20.082484500520355</v>
      </c>
      <c r="AB26">
        <f>IF(AND(flt_analyst="ALL",flt_queue="ALL"),COUNTIFS(tbl_raw_data[Updated_date],M26),
IF(AND(flt_analyst&lt;&gt;"ALL",flt_queue&lt;&gt;"ALL"),COUNTIFS(tbl_raw_data[Updated_date],M26,tbl_raw_data[updated_queue],flt_queue,tbl_raw_data[analyst_name],flt_analyst),
IF(flt_analyst="ALL",COUNTIFS(tbl_raw_data[Updated_date],M26,tbl_raw_data[updated_queue],flt_queue),
IF(flt_queue="ALL",COUNTIFS(tbl_raw_data[Updated_date],M26,tbl_raw_data[analyst_name],flt_analyst)))))</f>
        <v>197</v>
      </c>
      <c r="AC26">
        <f>AVERAGE(AB26:AB30)</f>
        <v>176.8</v>
      </c>
      <c r="AD26" s="46">
        <f>IF(AND('KPI dashbo'!$I$8="ALL",'KPI dashbo'!$K$8="ALL"),COUNTIFS(tbl_raw_data[Updated_date],M26,tbl_raw_data[Updated Reason],$AD$3),
IF(AND('KPI dashbo'!$I$8&lt;&gt;"ALL",'KPI dashbo'!$K$8&lt;&gt;"ALL"),COUNTIFS(tbl_raw_data[updated_queue],'KPI dashbo'!$I$8,
tbl_raw_data[analyst_name],'KPI dashbo'!$K$8,tbl_raw_data[Updated_date],M26,tbl_raw_data[Updated Reason],$AD$3),
IF('KPI dashbo'!$I$8="ALL",COUNTIFS(tbl_raw_data[analyst_name],'KPI dashbo'!$K$8,tbl_raw_data[Updated_date],M26,tbl_raw_data[Updated Reason],$AD$3),
IF('KPI dashbo'!$K$8="ALL",COUNTIFS(tbl_raw_data[updated_queue],'KPI dashbo'!$I$8,tbl_raw_data[Updated_date],M26,tbl_raw_data[Updated Reason],$AD$3)))))</f>
        <v>49</v>
      </c>
      <c r="AE26" s="46">
        <f>IF(AND('KPI dashbo'!$I$8="ALL",'KPI dashbo'!$K$8="ALL"),COUNTIFS(tbl_raw_data[Updated_date],M26,tbl_raw_data[Updated Reason],$AE$3),
IF(AND('KPI dashbo'!$I$8&lt;&gt;"ALL",'KPI dashbo'!$K$8&lt;&gt;"ALL"),COUNTIFS(tbl_raw_data[updated_queue],'KPI dashbo'!$I$8,
tbl_raw_data[analyst_name],'KPI dashbo'!$K$8,tbl_raw_data[Updated_date],M26,tbl_raw_data[Updated Reason],$AE$3),
IF('KPI dashbo'!$I$8="ALL",COUNTIFS(tbl_raw_data[analyst_name],'KPI dashbo'!$K$8,tbl_raw_data[Updated_date],M26,tbl_raw_data[Updated Reason],$AE$3),
IF('KPI dashbo'!$K$8="ALL",COUNTIFS(tbl_raw_data[updated_queue],'KPI dashbo'!$I$8,tbl_raw_data[Updated_date],M26,tbl_raw_data[Updated Reason],$AE$3)))))</f>
        <v>56</v>
      </c>
      <c r="AF26" s="46">
        <f>IF(AND('KPI dashbo'!$I$8="ALL",'KPI dashbo'!$K$8="ALL"),COUNTIFS(tbl_raw_data[Updated_date],M26,tbl_raw_data[Updated Reason],$AF$3),
IF(AND('KPI dashbo'!$I$8&lt;&gt;"ALL",'KPI dashbo'!$K$8&lt;&gt;"ALL"),COUNTIFS(tbl_raw_data[updated_queue],'KPI dashbo'!$I$8,
tbl_raw_data[analyst_name],'KPI dashbo'!$K$8,tbl_raw_data[Updated_date],M26,tbl_raw_data[Updated Reason],$AF$3),
IF('KPI dashbo'!$I$8="ALL",COUNTIFS(tbl_raw_data[analyst_name],'KPI dashbo'!$K$8,tbl_raw_data[Updated_date],M26,tbl_raw_data[Updated Reason],$AF$3),
IF('KPI dashbo'!$K$8="ALL",COUNTIFS(tbl_raw_data[updated_queue],'KPI dashbo'!$I$8,tbl_raw_data[Updated_date],M26,tbl_raw_data[Updated Reason],$AF$3)))))</f>
        <v>9</v>
      </c>
      <c r="AG26" s="46">
        <f>IF(AND('KPI dashbo'!$I$8="ALL",'KPI dashbo'!$K$8="ALL"),COUNTIFS(tbl_raw_data[Updated_date],M26,tbl_raw_data[Updated Reason],$AG$3),
IF(AND('KPI dashbo'!$I$8&lt;&gt;"ALL",'KPI dashbo'!$K$8&lt;&gt;"ALL"),COUNTIFS(tbl_raw_data[updated_queue],'KPI dashbo'!$I$8,
tbl_raw_data[analyst_name],'KPI dashbo'!$K$8,tbl_raw_data[Updated_date],M26,tbl_raw_data[Updated Reason],$AG$3),
IF('KPI dashbo'!$I$8="ALL",COUNTIFS(tbl_raw_data[analyst_name],'KPI dashbo'!$K$8,tbl_raw_data[Updated_date],M26,tbl_raw_data[Updated Reason],$AG$3),
IF('KPI dashbo'!$K$8="ALL",COUNTIFS(tbl_raw_data[updated_queue],'KPI dashbo'!$I$8,tbl_raw_data[Updated_date],M26,tbl_raw_data[Updated Reason],$AG$3)))))</f>
        <v>5</v>
      </c>
      <c r="AH26" s="46">
        <f>IF(AND('KPI dashbo'!$I$8="ALL",'KPI dashbo'!$K$8="ALL"),COUNTIFS(tbl_raw_data[Updated_date],M26,tbl_raw_data[Updated Reason],$AH$3),
IF(AND('KPI dashbo'!$I$8&lt;&gt;"ALL",'KPI dashbo'!$K$8&lt;&gt;"ALL"),COUNTIFS(tbl_raw_data[updated_queue],'KPI dashbo'!$I$8,
tbl_raw_data[analyst_name],'KPI dashbo'!$K$8,tbl_raw_data[Updated_date],M26,tbl_raw_data[Updated Reason],$AH$3),
IF('KPI dashbo'!$I$8="ALL",COUNTIFS(tbl_raw_data[analyst_name],'KPI dashbo'!$K$8,tbl_raw_data[Updated_date],M26,tbl_raw_data[Updated Reason],$AH$3),
IF('KPI dashbo'!$K$8="ALL",COUNTIFS(tbl_raw_data[updated_queue],'KPI dashbo'!$I$8,tbl_raw_data[Updated_date],M26,tbl_raw_data[Updated Reason],$AH$3)))))</f>
        <v>77</v>
      </c>
      <c r="AI26" s="46">
        <f>IF(AND('KPI dashbo'!$I$8="ALL",'KPI dashbo'!$K$8="ALL"),COUNTIFS(tbl_raw_data[Updated_date],M26,tbl_raw_data[Updated Reason],$AI$3),
IF(AND('KPI dashbo'!$I$8&lt;&gt;"ALL",'KPI dashbo'!$K$8&lt;&gt;"ALL"),COUNTIFS(tbl_raw_data[updated_queue],'KPI dashbo'!$I$8,
tbl_raw_data[analyst_name],'KPI dashbo'!$K$8,tbl_raw_data[Updated_date],M26,tbl_raw_data[Updated Reason],$AI$3),
IF('KPI dashbo'!$I$8="ALL",COUNTIFS(tbl_raw_data[analyst_name],'KPI dashbo'!$K$8,tbl_raw_data[Updated_date],M26,tbl_raw_data[Updated Reason],$AI$3),
IF('KPI dashbo'!$K$8="ALL",COUNTIFS(tbl_raw_data[updated_queue],'KPI dashbo'!$I$8,tbl_raw_data[Updated_date],M26,tbl_raw_data[Updated Reason],$AI$3)))))</f>
        <v>1</v>
      </c>
      <c r="AJ26" s="46">
        <f>IF(AND('KPI dashbo'!$I$8="ALL",'KPI dashbo'!$K$8="ALL"),COUNTIFS(tbl_raw_data[Updated_date],M26,tbl_raw_data[Updated Reason],$AJ$3),
IF(AND('KPI dashbo'!$I$8&lt;&gt;"ALL",'KPI dashbo'!$K$8&lt;&gt;"ALL"),COUNTIFS(tbl_raw_data[updated_queue],'KPI dashbo'!$I$8,
tbl_raw_data[analyst_name],'KPI dashbo'!$K$8,tbl_raw_data[Updated_date],M26,tbl_raw_data[Updated Reason],$AJ$3),
IF('KPI dashbo'!$I$8="ALL",COUNTIFS(tbl_raw_data[analyst_name],'KPI dashbo'!$K$8,tbl_raw_data[Updated_date],M26,tbl_raw_data[Updated Reason],$AJ$3),
IF('KPI dashbo'!$K$8="ALL",COUNTIFS(tbl_raw_data[updated_queue],'KPI dashbo'!$I$8,tbl_raw_data[Updated_date],M26,tbl_raw_data[Updated Reason],$AJ$3)))))</f>
        <v>0</v>
      </c>
    </row>
    <row r="27" spans="13:36" x14ac:dyDescent="0.25">
      <c r="M27" s="83">
        <v>45145</v>
      </c>
      <c r="N27" s="84">
        <f>setting!$L$2</f>
        <v>0.85</v>
      </c>
      <c r="O27" s="45">
        <f>IFERROR(IF(AND(flt_analyst="ALL",flt_queue="ALL"),COUNTIFS(tbl_raw_data[Updated_date],M27,tbl_raw_data[updated outcome],"APPROVE"),
IF(AND(flt_analyst&lt;&gt;"ALL",flt_queue&lt;&gt;"ALL"),COUNTIFS(tbl_raw_data[Updated_date],M27,tbl_raw_data[updated_queue],flt_queue,tbl_raw_data[analyst_name],flt_analyst,tbl_raw_data[updated outcome],"APPROVE"),
IF(flt_analyst="ALL",COUNTIFS(tbl_raw_data[Updated_date],M27,tbl_raw_data[updated_queue],flt_queue,tbl_raw_data[updated outcome],"APPROVE"),
IF(flt_queue="ALL",COUNTIFS(tbl_raw_data[Updated_date],M27,tbl_raw_data[analyst_name],flt_analyst,tbl_raw_data[updated outcome],"APPROVE")))))
/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0.53608247422680411</v>
      </c>
      <c r="P27" s="45">
        <f>AVERAGE(O27:O31)</f>
        <v>0.58552548079212496</v>
      </c>
      <c r="Q27" s="45">
        <f>IFERROR(IF(AND(flt_analyst="ALL",flt_queue="ALL"),COUNTIFS(tbl_raw_data[Updated_date],M27,tbl_raw_data[updated outcome],"DECLINE"),
IF(AND(flt_analyst&lt;&gt;"ALL",flt_queue&lt;&gt;"ALL"),COUNTIFS(tbl_raw_data[Updated_date],M27,tbl_raw_data[updated_queue],flt_queue,tbl_raw_data[analyst_name],flt_analyst,tbl_raw_data[updated outcome],"DECLINE"),
IF(flt_analyst="ALL",COUNTIFS(tbl_raw_data[Updated_date],M27,tbl_raw_data[updated_queue],flt_queue,tbl_raw_data[updated outcome],"DECLINE"),
IF(flt_queue="ALL",COUNTIFS(tbl_raw_data[Updated_date],M27,tbl_raw_data[analyst_name],flt_analyst,tbl_raw_data[updated outcome],"DECLINE")))))
/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0.1134020618556701</v>
      </c>
      <c r="R27" s="45">
        <f>AVERAGE(Q27:Q31)</f>
        <v>0.10329220512791552</v>
      </c>
      <c r="S27" s="45">
        <f>IFERROR(IF(AND(flt_analyst="ALL",flt_queue="ALL"),COUNTIFS(tbl_raw_data[Updated_date],M27,tbl_raw_data[updated outcome],"WITHDRAW"),
IF(AND(flt_analyst&lt;&gt;"ALL",flt_queue&lt;&gt;"ALL"),COUNTIFS(tbl_raw_data[Updated_date],M27,tbl_raw_data[updated_queue],flt_queue,tbl_raw_data[analyst_name],flt_analyst,tbl_raw_data[updated outcome],"WITHDRAW"),
IF(flt_analyst="ALL",COUNTIFS(tbl_raw_data[Updated_date],M27,tbl_raw_data[updated_queue],flt_queue,tbl_raw_data[updated outcome],"WITHDRAW"),
IF(flt_queue="ALL",COUNTIFS(tbl_raw_data[Updated_date],M27,tbl_raw_data[analyst_name],flt_analyst,tbl_raw_data[updated outcome],"WITHDRAW")))))
/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0.35051546391752575</v>
      </c>
      <c r="T27" s="45">
        <f>AVERAGE(S27:S31)</f>
        <v>0.31118231407995944</v>
      </c>
      <c r="U27" s="85">
        <v>0.9</v>
      </c>
      <c r="V27" s="45">
        <f>IFERROR(IF(AND(flt_queue="All",flt_analyst="All"),COUNTIFS(tbl_raw_data[sla_met_sla_not_met],"SLA_MET",tbl_raw_data[Updated_date],M27),
IF(AND(flt_queue&lt;&gt;"All",flt_analyst&lt;&gt;"All"),COUNTIFS(tbl_raw_data[updated_queue],flt_queue,tbl_raw_data[analyst_name],flt_analyst,tbl_raw_data[sla_met_sla_not_met],"SLA_MET",tbl_raw_data[Updated_date],M27),
IF(flt_queue="All",COUNTIFS(tbl_raw_data[analyst_name],flt_analyst,tbl_raw_data[sla_met_sla_not_met],"SLA_MET",tbl_raw_data[Updated_date],M27),
IF(flt_analyst="All",COUNTIFS(tbl_raw_data[updated_queue],flt_queue,tbl_raw_data[sla_met_sla_not_met],"SLA_MET",tbl_raw_data[Updated_date],M27)))))
/
IF(AND(flt_queue="All",flt_analyst="All"),COUNTIFS(tbl_raw_data[Updated_date],M27),
IF(AND(flt_queue&lt;&gt;"All",flt_analyst&lt;&gt;"All"),COUNTIFS(tbl_raw_data[updated_queue],flt_queue,tbl_raw_data[analyst_name],flt_analyst,tbl_raw_data[Updated_date],M27),
IF(flt_queue="All",COUNTIFS(tbl_raw_data[analyst_name],flt_analyst,tbl_raw_data[Updated_date],M27),
IF(flt_analyst="All",COUNTIFS(tbl_raw_data[updated_queue],flt_queue,tbl_raw_data[Updated_date],M27))))),"-")</f>
        <v>0.88144329896907214</v>
      </c>
      <c r="W27" s="45">
        <f>AVERAGE(V27:V31)</f>
        <v>0.93506304985215238</v>
      </c>
      <c r="X27" s="45">
        <f>IFERROR(IF(AND(flt_analyst="ALL",flt_queue="ALL"),COUNTIFS(tbl_raw_data[Updated_date],M27,tbl_raw_data[sla_met_sla_not_met],"SLA_MET"),
IF(AND(flt_analyst&lt;&gt;"ALL",flt_queue&lt;&gt;"ALL"),COUNTIFS(tbl_raw_data[Updated_date],M27,tbl_raw_data[updated_queue],flt_queue,tbl_raw_data[analyst_name],flt_analyst,tbl_raw_data[sla_met_sla_not_met],"SLA_MET"),
IF(flt_analyst="ALL",COUNTIFS(tbl_raw_data[Updated_date],M27,tbl_raw_data[updated_queue],flt_queue,tbl_raw_data[sla_met_sla_not_met],"SLA_MET"),
IF(flt_queue="ALL",COUNTIFS(tbl_raw_data[Updated_date],M27,tbl_raw_data[analyst_name],flt_analyst,tbl_raw_data[sla_met_sla_not_met],"SLA_MET")))))/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0.88144329896907214</v>
      </c>
      <c r="Y27" s="45">
        <f>AVERAGE(X27:X31)</f>
        <v>0.93506304985215238</v>
      </c>
      <c r="Z27" s="82">
        <f>IFERROR(IF(AND(flt_analyst="ALL",flt_queue="ALL"),SUMIFS(tbl_raw_data[time_taken_in_mins],tbl_raw_data[Updated_date],M27),
IF(AND(flt_analyst&lt;&gt;"ALL",flt_queue&lt;&gt;"ALL"),SUMIFS(tbl_raw_data[time_taken_in_mins],tbl_raw_data[Updated_date],M27,tbl_raw_data[analyst_name],flt_analyst,tbl_raw_data[updated_queue],flt_queue),
IF(flt_analyst="ALL",SUMIFS(tbl_raw_data[time_taken_in_mins],tbl_raw_data[Updated_date],M27,tbl_raw_data[updated_queue],flt_queue),IF(flt_queue="ALL",SUMIFS(tbl_raw_data[time_taken_in_mins],tbl_raw_data[Updated_date],M27,tbl_raw_data[analyst_name],flt_analyst)))))/
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40.214261168384873</v>
      </c>
      <c r="AA27" s="82">
        <f>AVERAGE(Z27:Z31)</f>
        <v>16.922279677799015</v>
      </c>
      <c r="AB27">
        <f>IF(AND(flt_analyst="ALL",flt_queue="ALL"),COUNTIFS(tbl_raw_data[Updated_date],M27),
IF(AND(flt_analyst&lt;&gt;"ALL",flt_queue&lt;&gt;"ALL"),COUNTIFS(tbl_raw_data[Updated_date],M27,tbl_raw_data[updated_queue],flt_queue,tbl_raw_data[analyst_name],flt_analyst),
IF(flt_analyst="ALL",COUNTIFS(tbl_raw_data[Updated_date],M27,tbl_raw_data[updated_queue],flt_queue),
IF(flt_queue="ALL",COUNTIFS(tbl_raw_data[Updated_date],M27,tbl_raw_data[analyst_name],flt_analyst)))))</f>
        <v>194</v>
      </c>
      <c r="AC27">
        <f>AVERAGE(AB27:AB31)</f>
        <v>181.2</v>
      </c>
      <c r="AD27" s="46">
        <f>IF(AND('KPI dashbo'!$I$8="ALL",'KPI dashbo'!$K$8="ALL"),COUNTIFS(tbl_raw_data[Updated_date],M27,tbl_raw_data[Updated Reason],$AD$3),
IF(AND('KPI dashbo'!$I$8&lt;&gt;"ALL",'KPI dashbo'!$K$8&lt;&gt;"ALL"),COUNTIFS(tbl_raw_data[updated_queue],'KPI dashbo'!$I$8,
tbl_raw_data[analyst_name],'KPI dashbo'!$K$8,tbl_raw_data[Updated_date],M27,tbl_raw_data[Updated Reason],$AD$3),
IF('KPI dashbo'!$I$8="ALL",COUNTIFS(tbl_raw_data[analyst_name],'KPI dashbo'!$K$8,tbl_raw_data[Updated_date],M27,tbl_raw_data[Updated Reason],$AD$3),
IF('KPI dashbo'!$K$8="ALL",COUNTIFS(tbl_raw_data[updated_queue],'KPI dashbo'!$I$8,tbl_raw_data[Updated_date],M27,tbl_raw_data[Updated Reason],$AD$3)))))</f>
        <v>44</v>
      </c>
      <c r="AE27" s="46">
        <f>IF(AND('KPI dashbo'!$I$8="ALL",'KPI dashbo'!$K$8="ALL"),COUNTIFS(tbl_raw_data[Updated_date],M27,tbl_raw_data[Updated Reason],$AE$3),
IF(AND('KPI dashbo'!$I$8&lt;&gt;"ALL",'KPI dashbo'!$K$8&lt;&gt;"ALL"),COUNTIFS(tbl_raw_data[updated_queue],'KPI dashbo'!$I$8,
tbl_raw_data[analyst_name],'KPI dashbo'!$K$8,tbl_raw_data[Updated_date],M27,tbl_raw_data[Updated Reason],$AE$3),
IF('KPI dashbo'!$I$8="ALL",COUNTIFS(tbl_raw_data[analyst_name],'KPI dashbo'!$K$8,tbl_raw_data[Updated_date],M27,tbl_raw_data[Updated Reason],$AE$3),
IF('KPI dashbo'!$K$8="ALL",COUNTIFS(tbl_raw_data[updated_queue],'KPI dashbo'!$I$8,tbl_raw_data[Updated_date],M27,tbl_raw_data[Updated Reason],$AE$3)))))</f>
        <v>59</v>
      </c>
      <c r="AF27" s="46">
        <f>IF(AND('KPI dashbo'!$I$8="ALL",'KPI dashbo'!$K$8="ALL"),COUNTIFS(tbl_raw_data[Updated_date],M27,tbl_raw_data[Updated Reason],$AF$3),
IF(AND('KPI dashbo'!$I$8&lt;&gt;"ALL",'KPI dashbo'!$K$8&lt;&gt;"ALL"),COUNTIFS(tbl_raw_data[updated_queue],'KPI dashbo'!$I$8,
tbl_raw_data[analyst_name],'KPI dashbo'!$K$8,tbl_raw_data[Updated_date],M27,tbl_raw_data[Updated Reason],$AF$3),
IF('KPI dashbo'!$I$8="ALL",COUNTIFS(tbl_raw_data[analyst_name],'KPI dashbo'!$K$8,tbl_raw_data[Updated_date],M27,tbl_raw_data[Updated Reason],$AF$3),
IF('KPI dashbo'!$K$8="ALL",COUNTIFS(tbl_raw_data[updated_queue],'KPI dashbo'!$I$8,tbl_raw_data[Updated_date],M27,tbl_raw_data[Updated Reason],$AF$3)))))</f>
        <v>3</v>
      </c>
      <c r="AG27" s="46">
        <f>IF(AND('KPI dashbo'!$I$8="ALL",'KPI dashbo'!$K$8="ALL"),COUNTIFS(tbl_raw_data[Updated_date],M27,tbl_raw_data[Updated Reason],$AG$3),
IF(AND('KPI dashbo'!$I$8&lt;&gt;"ALL",'KPI dashbo'!$K$8&lt;&gt;"ALL"),COUNTIFS(tbl_raw_data[updated_queue],'KPI dashbo'!$I$8,
tbl_raw_data[analyst_name],'KPI dashbo'!$K$8,tbl_raw_data[Updated_date],M27,tbl_raw_data[Updated Reason],$AG$3),
IF('KPI dashbo'!$I$8="ALL",COUNTIFS(tbl_raw_data[analyst_name],'KPI dashbo'!$K$8,tbl_raw_data[Updated_date],M27,tbl_raw_data[Updated Reason],$AG$3),
IF('KPI dashbo'!$K$8="ALL",COUNTIFS(tbl_raw_data[updated_queue],'KPI dashbo'!$I$8,tbl_raw_data[Updated_date],M27,tbl_raw_data[Updated Reason],$AG$3)))))</f>
        <v>6</v>
      </c>
      <c r="AH27" s="46">
        <f>IF(AND('KPI dashbo'!$I$8="ALL",'KPI dashbo'!$K$8="ALL"),COUNTIFS(tbl_raw_data[Updated_date],M27,tbl_raw_data[Updated Reason],$AH$3),
IF(AND('KPI dashbo'!$I$8&lt;&gt;"ALL",'KPI dashbo'!$K$8&lt;&gt;"ALL"),COUNTIFS(tbl_raw_data[updated_queue],'KPI dashbo'!$I$8,
tbl_raw_data[analyst_name],'KPI dashbo'!$K$8,tbl_raw_data[Updated_date],M27,tbl_raw_data[Updated Reason],$AH$3),
IF('KPI dashbo'!$I$8="ALL",COUNTIFS(tbl_raw_data[analyst_name],'KPI dashbo'!$K$8,tbl_raw_data[Updated_date],M27,tbl_raw_data[Updated Reason],$AH$3),
IF('KPI dashbo'!$K$8="ALL",COUNTIFS(tbl_raw_data[updated_queue],'KPI dashbo'!$I$8,tbl_raw_data[Updated_date],M27,tbl_raw_data[Updated Reason],$AH$3)))))</f>
        <v>79</v>
      </c>
      <c r="AI27" s="46">
        <f>IF(AND('KPI dashbo'!$I$8="ALL",'KPI dashbo'!$K$8="ALL"),COUNTIFS(tbl_raw_data[Updated_date],M27,tbl_raw_data[Updated Reason],$AI$3),
IF(AND('KPI dashbo'!$I$8&lt;&gt;"ALL",'KPI dashbo'!$K$8&lt;&gt;"ALL"),COUNTIFS(tbl_raw_data[updated_queue],'KPI dashbo'!$I$8,
tbl_raw_data[analyst_name],'KPI dashbo'!$K$8,tbl_raw_data[Updated_date],M27,tbl_raw_data[Updated Reason],$AI$3),
IF('KPI dashbo'!$I$8="ALL",COUNTIFS(tbl_raw_data[analyst_name],'KPI dashbo'!$K$8,tbl_raw_data[Updated_date],M27,tbl_raw_data[Updated Reason],$AI$3),
IF('KPI dashbo'!$K$8="ALL",COUNTIFS(tbl_raw_data[updated_queue],'KPI dashbo'!$I$8,tbl_raw_data[Updated_date],M27,tbl_raw_data[Updated Reason],$AI$3)))))</f>
        <v>1</v>
      </c>
      <c r="AJ27" s="46">
        <f>IF(AND('KPI dashbo'!$I$8="ALL",'KPI dashbo'!$K$8="ALL"),COUNTIFS(tbl_raw_data[Updated_date],M27,tbl_raw_data[Updated Reason],$AJ$3),
IF(AND('KPI dashbo'!$I$8&lt;&gt;"ALL",'KPI dashbo'!$K$8&lt;&gt;"ALL"),COUNTIFS(tbl_raw_data[updated_queue],'KPI dashbo'!$I$8,
tbl_raw_data[analyst_name],'KPI dashbo'!$K$8,tbl_raw_data[Updated_date],M27,tbl_raw_data[Updated Reason],$AJ$3),
IF('KPI dashbo'!$I$8="ALL",COUNTIFS(tbl_raw_data[analyst_name],'KPI dashbo'!$K$8,tbl_raw_data[Updated_date],M27,tbl_raw_data[Updated Reason],$AJ$3),
IF('KPI dashbo'!$K$8="ALL",COUNTIFS(tbl_raw_data[updated_queue],'KPI dashbo'!$I$8,tbl_raw_data[Updated_date],M27,tbl_raw_data[Updated Reason],$AJ$3)))))</f>
        <v>2</v>
      </c>
    </row>
    <row r="28" spans="13:36" x14ac:dyDescent="0.25">
      <c r="M28" s="83">
        <v>45144</v>
      </c>
      <c r="N28" s="84">
        <f>setting!$L$2</f>
        <v>0.85</v>
      </c>
      <c r="O28" s="45">
        <f>IFERROR(IF(AND(flt_analyst="ALL",flt_queue="ALL"),COUNTIFS(tbl_raw_data[Updated_date],M28,tbl_raw_data[updated outcome],"APPROVE"),
IF(AND(flt_analyst&lt;&gt;"ALL",flt_queue&lt;&gt;"ALL"),COUNTIFS(tbl_raw_data[Updated_date],M28,tbl_raw_data[updated_queue],flt_queue,tbl_raw_data[analyst_name],flt_analyst,tbl_raw_data[updated outcome],"APPROVE"),
IF(flt_analyst="ALL",COUNTIFS(tbl_raw_data[Updated_date],M28,tbl_raw_data[updated_queue],flt_queue,tbl_raw_data[updated outcome],"APPROVE"),
IF(flt_queue="ALL",COUNTIFS(tbl_raw_data[Updated_date],M28,tbl_raw_data[analyst_name],flt_analyst,tbl_raw_data[updated outcome],"APPROVE")))))
/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0.57999999999999996</v>
      </c>
      <c r="P28" s="45">
        <f>AVERAGE(O28:O32)</f>
        <v>0.60624420861882888</v>
      </c>
      <c r="Q28" s="45">
        <f>IFERROR(IF(AND(flt_analyst="ALL",flt_queue="ALL"),COUNTIFS(tbl_raw_data[Updated_date],M28,tbl_raw_data[updated outcome],"DECLINE"),
IF(AND(flt_analyst&lt;&gt;"ALL",flt_queue&lt;&gt;"ALL"),COUNTIFS(tbl_raw_data[Updated_date],M28,tbl_raw_data[updated_queue],flt_queue,tbl_raw_data[analyst_name],flt_analyst,tbl_raw_data[updated outcome],"DECLINE"),
IF(flt_analyst="ALL",COUNTIFS(tbl_raw_data[Updated_date],M28,tbl_raw_data[updated_queue],flt_queue,tbl_raw_data[updated outcome],"DECLINE"),
IF(flt_queue="ALL",COUNTIFS(tbl_raw_data[Updated_date],M28,tbl_raw_data[analyst_name],flt_analyst,tbl_raw_data[updated outcome],"DECLINE")))))
/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0.13</v>
      </c>
      <c r="R28" s="45">
        <f>AVERAGE(Q28:Q32)</f>
        <v>0.10409357413329974</v>
      </c>
      <c r="S28" s="45">
        <f>IFERROR(IF(AND(flt_analyst="ALL",flt_queue="ALL"),COUNTIFS(tbl_raw_data[Updated_date],M28,tbl_raw_data[updated outcome],"WITHDRAW"),
IF(AND(flt_analyst&lt;&gt;"ALL",flt_queue&lt;&gt;"ALL"),COUNTIFS(tbl_raw_data[Updated_date],M28,tbl_raw_data[updated_queue],flt_queue,tbl_raw_data[analyst_name],flt_analyst,tbl_raw_data[updated outcome],"WITHDRAW"),
IF(flt_analyst="ALL",COUNTIFS(tbl_raw_data[Updated_date],M28,tbl_raw_data[updated_queue],flt_queue,tbl_raw_data[updated outcome],"WITHDRAW"),
IF(flt_queue="ALL",COUNTIFS(tbl_raw_data[Updated_date],M28,tbl_raw_data[analyst_name],flt_analyst,tbl_raw_data[updated outcome],"WITHDRAW")))))
/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0.28999999999999998</v>
      </c>
      <c r="T28" s="45">
        <f>AVERAGE(S28:S32)</f>
        <v>0.28966221724787139</v>
      </c>
      <c r="U28" s="85">
        <v>0.9</v>
      </c>
      <c r="V28" s="45">
        <f>IFERROR(IF(AND(flt_queue="All",flt_analyst="All"),COUNTIFS(tbl_raw_data[sla_met_sla_not_met],"SLA_MET",tbl_raw_data[Updated_date],M28),
IF(AND(flt_queue&lt;&gt;"All",flt_analyst&lt;&gt;"All"),COUNTIFS(tbl_raw_data[updated_queue],flt_queue,tbl_raw_data[analyst_name],flt_analyst,tbl_raw_data[sla_met_sla_not_met],"SLA_MET",tbl_raw_data[Updated_date],M28),
IF(flt_queue="All",COUNTIFS(tbl_raw_data[analyst_name],flt_analyst,tbl_raw_data[sla_met_sla_not_met],"SLA_MET",tbl_raw_data[Updated_date],M28),
IF(flt_analyst="All",COUNTIFS(tbl_raw_data[updated_queue],flt_queue,tbl_raw_data[sla_met_sla_not_met],"SLA_MET",tbl_raw_data[Updated_date],M28)))))
/
IF(AND(flt_queue="All",flt_analyst="All"),COUNTIFS(tbl_raw_data[Updated_date],M28),
IF(AND(flt_queue&lt;&gt;"All",flt_analyst&lt;&gt;"All"),COUNTIFS(tbl_raw_data[updated_queue],flt_queue,tbl_raw_data[analyst_name],flt_analyst,tbl_raw_data[Updated_date],M28),
IF(flt_queue="All",COUNTIFS(tbl_raw_data[analyst_name],flt_analyst,tbl_raw_data[Updated_date],M28),
IF(flt_analyst="All",COUNTIFS(tbl_raw_data[updated_queue],flt_queue,tbl_raw_data[Updated_date],M28))))),"-")</f>
        <v>0.99</v>
      </c>
      <c r="W28" s="45">
        <f>AVERAGE(V28:V32)</f>
        <v>0.93610232528100989</v>
      </c>
      <c r="X28" s="45">
        <f>IFERROR(IF(AND(flt_analyst="ALL",flt_queue="ALL"),COUNTIFS(tbl_raw_data[Updated_date],M28,tbl_raw_data[sla_met_sla_not_met],"SLA_MET"),
IF(AND(flt_analyst&lt;&gt;"ALL",flt_queue&lt;&gt;"ALL"),COUNTIFS(tbl_raw_data[Updated_date],M28,tbl_raw_data[updated_queue],flt_queue,tbl_raw_data[analyst_name],flt_analyst,tbl_raw_data[sla_met_sla_not_met],"SLA_MET"),
IF(flt_analyst="ALL",COUNTIFS(tbl_raw_data[Updated_date],M28,tbl_raw_data[updated_queue],flt_queue,tbl_raw_data[sla_met_sla_not_met],"SLA_MET"),
IF(flt_queue="ALL",COUNTIFS(tbl_raw_data[Updated_date],M28,tbl_raw_data[analyst_name],flt_analyst,tbl_raw_data[sla_met_sla_not_met],"SLA_MET")))))/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0.99</v>
      </c>
      <c r="Y28" s="45">
        <f>AVERAGE(X28:X32)</f>
        <v>0.93610232528100989</v>
      </c>
      <c r="Z28" s="82">
        <f>IFERROR(IF(AND(flt_analyst="ALL",flt_queue="ALL"),SUMIFS(tbl_raw_data[time_taken_in_mins],tbl_raw_data[Updated_date],M28),
IF(AND(flt_analyst&lt;&gt;"ALL",flt_queue&lt;&gt;"ALL"),SUMIFS(tbl_raw_data[time_taken_in_mins],tbl_raw_data[Updated_date],M28,tbl_raw_data[analyst_name],flt_analyst,tbl_raw_data[updated_queue],flt_queue),
IF(flt_analyst="ALL",SUMIFS(tbl_raw_data[time_taken_in_mins],tbl_raw_data[Updated_date],M28,tbl_raw_data[updated_queue],flt_queue),IF(flt_queue="ALL",SUMIFS(tbl_raw_data[time_taken_in_mins],tbl_raw_data[Updated_date],M28,tbl_raw_data[analyst_name],flt_analyst)))))/
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8.2940833333333277</v>
      </c>
      <c r="AA28" s="82">
        <f>AVERAGE(Z28:Z32)</f>
        <v>13.290048226848077</v>
      </c>
      <c r="AB28">
        <f>IF(AND(flt_analyst="ALL",flt_queue="ALL"),COUNTIFS(tbl_raw_data[Updated_date],M28),
IF(AND(flt_analyst&lt;&gt;"ALL",flt_queue&lt;&gt;"ALL"),COUNTIFS(tbl_raw_data[Updated_date],M28,tbl_raw_data[updated_queue],flt_queue,tbl_raw_data[analyst_name],flt_analyst),
IF(flt_analyst="ALL",COUNTIFS(tbl_raw_data[Updated_date],M28,tbl_raw_data[updated_queue],flt_queue),
IF(flt_queue="ALL",COUNTIFS(tbl_raw_data[Updated_date],M28,tbl_raw_data[analyst_name],flt_analyst)))))</f>
        <v>200</v>
      </c>
      <c r="AC28">
        <f>AVERAGE(AB28:AB32)</f>
        <v>191.8</v>
      </c>
      <c r="AD28" s="46">
        <f>IF(AND('KPI dashbo'!$I$8="ALL",'KPI dashbo'!$K$8="ALL"),COUNTIFS(tbl_raw_data[Updated_date],M28,tbl_raw_data[Updated Reason],$AD$3),
IF(AND('KPI dashbo'!$I$8&lt;&gt;"ALL",'KPI dashbo'!$K$8&lt;&gt;"ALL"),COUNTIFS(tbl_raw_data[updated_queue],'KPI dashbo'!$I$8,
tbl_raw_data[analyst_name],'KPI dashbo'!$K$8,tbl_raw_data[Updated_date],M28,tbl_raw_data[Updated Reason],$AD$3),
IF('KPI dashbo'!$I$8="ALL",COUNTIFS(tbl_raw_data[analyst_name],'KPI dashbo'!$K$8,tbl_raw_data[Updated_date],M28,tbl_raw_data[Updated Reason],$AD$3),
IF('KPI dashbo'!$K$8="ALL",COUNTIFS(tbl_raw_data[updated_queue],'KPI dashbo'!$I$8,tbl_raw_data[Updated_date],M28,tbl_raw_data[Updated Reason],$AD$3)))))</f>
        <v>44</v>
      </c>
      <c r="AE28" s="46">
        <f>IF(AND('KPI dashbo'!$I$8="ALL",'KPI dashbo'!$K$8="ALL"),COUNTIFS(tbl_raw_data[Updated_date],M28,tbl_raw_data[Updated Reason],$AE$3),
IF(AND('KPI dashbo'!$I$8&lt;&gt;"ALL",'KPI dashbo'!$K$8&lt;&gt;"ALL"),COUNTIFS(tbl_raw_data[updated_queue],'KPI dashbo'!$I$8,
tbl_raw_data[analyst_name],'KPI dashbo'!$K$8,tbl_raw_data[Updated_date],M28,tbl_raw_data[Updated Reason],$AE$3),
IF('KPI dashbo'!$I$8="ALL",COUNTIFS(tbl_raw_data[analyst_name],'KPI dashbo'!$K$8,tbl_raw_data[Updated_date],M28,tbl_raw_data[Updated Reason],$AE$3),
IF('KPI dashbo'!$K$8="ALL",COUNTIFS(tbl_raw_data[updated_queue],'KPI dashbo'!$I$8,tbl_raw_data[Updated_date],M28,tbl_raw_data[Updated Reason],$AE$3)))))</f>
        <v>40</v>
      </c>
      <c r="AF28" s="46">
        <f>IF(AND('KPI dashbo'!$I$8="ALL",'KPI dashbo'!$K$8="ALL"),COUNTIFS(tbl_raw_data[Updated_date],M28,tbl_raw_data[Updated Reason],$AF$3),
IF(AND('KPI dashbo'!$I$8&lt;&gt;"ALL",'KPI dashbo'!$K$8&lt;&gt;"ALL"),COUNTIFS(tbl_raw_data[updated_queue],'KPI dashbo'!$I$8,
tbl_raw_data[analyst_name],'KPI dashbo'!$K$8,tbl_raw_data[Updated_date],M28,tbl_raw_data[Updated Reason],$AF$3),
IF('KPI dashbo'!$I$8="ALL",COUNTIFS(tbl_raw_data[analyst_name],'KPI dashbo'!$K$8,tbl_raw_data[Updated_date],M28,tbl_raw_data[Updated Reason],$AF$3),
IF('KPI dashbo'!$K$8="ALL",COUNTIFS(tbl_raw_data[updated_queue],'KPI dashbo'!$I$8,tbl_raw_data[Updated_date],M28,tbl_raw_data[Updated Reason],$AF$3)))))</f>
        <v>9</v>
      </c>
      <c r="AG28" s="46">
        <f>IF(AND('KPI dashbo'!$I$8="ALL",'KPI dashbo'!$K$8="ALL"),COUNTIFS(tbl_raw_data[Updated_date],M28,tbl_raw_data[Updated Reason],$AG$3),
IF(AND('KPI dashbo'!$I$8&lt;&gt;"ALL",'KPI dashbo'!$K$8&lt;&gt;"ALL"),COUNTIFS(tbl_raw_data[updated_queue],'KPI dashbo'!$I$8,
tbl_raw_data[analyst_name],'KPI dashbo'!$K$8,tbl_raw_data[Updated_date],M28,tbl_raw_data[Updated Reason],$AG$3),
IF('KPI dashbo'!$I$8="ALL",COUNTIFS(tbl_raw_data[analyst_name],'KPI dashbo'!$K$8,tbl_raw_data[Updated_date],M28,tbl_raw_data[Updated Reason],$AG$3),
IF('KPI dashbo'!$K$8="ALL",COUNTIFS(tbl_raw_data[updated_queue],'KPI dashbo'!$I$8,tbl_raw_data[Updated_date],M28,tbl_raw_data[Updated Reason],$AG$3)))))</f>
        <v>5</v>
      </c>
      <c r="AH28" s="46">
        <f>IF(AND('KPI dashbo'!$I$8="ALL",'KPI dashbo'!$K$8="ALL"),COUNTIFS(tbl_raw_data[Updated_date],M28,tbl_raw_data[Updated Reason],$AH$3),
IF(AND('KPI dashbo'!$I$8&lt;&gt;"ALL",'KPI dashbo'!$K$8&lt;&gt;"ALL"),COUNTIFS(tbl_raw_data[updated_queue],'KPI dashbo'!$I$8,
tbl_raw_data[analyst_name],'KPI dashbo'!$K$8,tbl_raw_data[Updated_date],M28,tbl_raw_data[Updated Reason],$AH$3),
IF('KPI dashbo'!$I$8="ALL",COUNTIFS(tbl_raw_data[analyst_name],'KPI dashbo'!$K$8,tbl_raw_data[Updated_date],M28,tbl_raw_data[Updated Reason],$AH$3),
IF('KPI dashbo'!$K$8="ALL",COUNTIFS(tbl_raw_data[updated_queue],'KPI dashbo'!$I$8,tbl_raw_data[Updated_date],M28,tbl_raw_data[Updated Reason],$AH$3)))))</f>
        <v>98</v>
      </c>
      <c r="AI28" s="46">
        <f>IF(AND('KPI dashbo'!$I$8="ALL",'KPI dashbo'!$K$8="ALL"),COUNTIFS(tbl_raw_data[Updated_date],M28,tbl_raw_data[Updated Reason],$AI$3),
IF(AND('KPI dashbo'!$I$8&lt;&gt;"ALL",'KPI dashbo'!$K$8&lt;&gt;"ALL"),COUNTIFS(tbl_raw_data[updated_queue],'KPI dashbo'!$I$8,
tbl_raw_data[analyst_name],'KPI dashbo'!$K$8,tbl_raw_data[Updated_date],M28,tbl_raw_data[Updated Reason],$AI$3),
IF('KPI dashbo'!$I$8="ALL",COUNTIFS(tbl_raw_data[analyst_name],'KPI dashbo'!$K$8,tbl_raw_data[Updated_date],M28,tbl_raw_data[Updated Reason],$AI$3),
IF('KPI dashbo'!$K$8="ALL",COUNTIFS(tbl_raw_data[updated_queue],'KPI dashbo'!$I$8,tbl_raw_data[Updated_date],M28,tbl_raw_data[Updated Reason],$AI$3)))))</f>
        <v>4</v>
      </c>
      <c r="AJ28" s="46">
        <f>IF(AND('KPI dashbo'!$I$8="ALL",'KPI dashbo'!$K$8="ALL"),COUNTIFS(tbl_raw_data[Updated_date],M28,tbl_raw_data[Updated Reason],$AJ$3),
IF(AND('KPI dashbo'!$I$8&lt;&gt;"ALL",'KPI dashbo'!$K$8&lt;&gt;"ALL"),COUNTIFS(tbl_raw_data[updated_queue],'KPI dashbo'!$I$8,
tbl_raw_data[analyst_name],'KPI dashbo'!$K$8,tbl_raw_data[Updated_date],M28,tbl_raw_data[Updated Reason],$AJ$3),
IF('KPI dashbo'!$I$8="ALL",COUNTIFS(tbl_raw_data[analyst_name],'KPI dashbo'!$K$8,tbl_raw_data[Updated_date],M28,tbl_raw_data[Updated Reason],$AJ$3),
IF('KPI dashbo'!$K$8="ALL",COUNTIFS(tbl_raw_data[updated_queue],'KPI dashbo'!$I$8,tbl_raw_data[Updated_date],M28,tbl_raw_data[Updated Reason],$AJ$3)))))</f>
        <v>0</v>
      </c>
    </row>
    <row r="29" spans="13:36" x14ac:dyDescent="0.25">
      <c r="M29" s="83">
        <v>45143</v>
      </c>
      <c r="N29" s="84">
        <f>setting!$L$2</f>
        <v>0.85</v>
      </c>
      <c r="O29" s="45">
        <f>IFERROR(IF(AND(flt_analyst="ALL",flt_queue="ALL"),COUNTIFS(tbl_raw_data[Updated_date],M29,tbl_raw_data[updated outcome],"APPROVE"),
IF(AND(flt_analyst&lt;&gt;"ALL",flt_queue&lt;&gt;"ALL"),COUNTIFS(tbl_raw_data[Updated_date],M29,tbl_raw_data[updated_queue],flt_queue,tbl_raw_data[analyst_name],flt_analyst,tbl_raw_data[updated outcome],"APPROVE"),
IF(flt_analyst="ALL",COUNTIFS(tbl_raw_data[Updated_date],M29,tbl_raw_data[updated_queue],flt_queue,tbl_raw_data[updated outcome],"APPROVE"),
IF(flt_queue="ALL",COUNTIFS(tbl_raw_data[Updated_date],M29,tbl_raw_data[analyst_name],flt_analyst,tbl_raw_data[updated outcome],"APPROVE")))))
/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0.60504201680672265</v>
      </c>
      <c r="P29" s="45">
        <f>AVERAGE(O29:O33)</f>
        <v>0.6139436305841468</v>
      </c>
      <c r="Q29" s="45">
        <f>IFERROR(IF(AND(flt_analyst="ALL",flt_queue="ALL"),COUNTIFS(tbl_raw_data[Updated_date],M29,tbl_raw_data[updated outcome],"DECLINE"),
IF(AND(flt_analyst&lt;&gt;"ALL",flt_queue&lt;&gt;"ALL"),COUNTIFS(tbl_raw_data[Updated_date],M29,tbl_raw_data[updated_queue],flt_queue,tbl_raw_data[analyst_name],flt_analyst,tbl_raw_data[updated outcome],"DECLINE"),
IF(flt_analyst="ALL",COUNTIFS(tbl_raw_data[Updated_date],M29,tbl_raw_data[updated_queue],flt_queue,tbl_raw_data[updated outcome],"DECLINE"),
IF(flt_queue="ALL",COUNTIFS(tbl_raw_data[Updated_date],M29,tbl_raw_data[analyst_name],flt_analyst,tbl_raw_data[updated outcome],"DECLINE")))))
/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8.4033613445378158E-2</v>
      </c>
      <c r="R29" s="45">
        <f>AVERAGE(Q29:Q33)</f>
        <v>9.8902822688213016E-2</v>
      </c>
      <c r="S29" s="45">
        <f>IFERROR(IF(AND(flt_analyst="ALL",flt_queue="ALL"),COUNTIFS(tbl_raw_data[Updated_date],M29,tbl_raw_data[updated outcome],"WITHDRAW"),
IF(AND(flt_analyst&lt;&gt;"ALL",flt_queue&lt;&gt;"ALL"),COUNTIFS(tbl_raw_data[Updated_date],M29,tbl_raw_data[updated_queue],flt_queue,tbl_raw_data[analyst_name],flt_analyst,tbl_raw_data[updated outcome],"WITHDRAW"),
IF(flt_analyst="ALL",COUNTIFS(tbl_raw_data[Updated_date],M29,tbl_raw_data[updated_queue],flt_queue,tbl_raw_data[updated outcome],"WITHDRAW"),
IF(flt_queue="ALL",COUNTIFS(tbl_raw_data[Updated_date],M29,tbl_raw_data[analyst_name],flt_analyst,tbl_raw_data[updated outcome],"WITHDRAW")))))
/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0.31092436974789917</v>
      </c>
      <c r="T29" s="45">
        <f>AVERAGE(S29:S33)</f>
        <v>0.28715354672764015</v>
      </c>
      <c r="U29" s="85">
        <v>0.9</v>
      </c>
      <c r="V29" s="45">
        <f>IFERROR(IF(AND(flt_queue="All",flt_analyst="All"),COUNTIFS(tbl_raw_data[sla_met_sla_not_met],"SLA_MET",tbl_raw_data[Updated_date],M29),
IF(AND(flt_queue&lt;&gt;"All",flt_analyst&lt;&gt;"All"),COUNTIFS(tbl_raw_data[updated_queue],flt_queue,tbl_raw_data[analyst_name],flt_analyst,tbl_raw_data[sla_met_sla_not_met],"SLA_MET",tbl_raw_data[Updated_date],M29),
IF(flt_queue="All",COUNTIFS(tbl_raw_data[analyst_name],flt_analyst,tbl_raw_data[sla_met_sla_not_met],"SLA_MET",tbl_raw_data[Updated_date],M29),
IF(flt_analyst="All",COUNTIFS(tbl_raw_data[updated_queue],flt_queue,tbl_raw_data[sla_met_sla_not_met],"SLA_MET",tbl_raw_data[Updated_date],M29)))))
/
IF(AND(flt_queue="All",flt_analyst="All"),COUNTIFS(tbl_raw_data[Updated_date],M29),
IF(AND(flt_queue&lt;&gt;"All",flt_analyst&lt;&gt;"All"),COUNTIFS(tbl_raw_data[updated_queue],flt_queue,tbl_raw_data[analyst_name],flt_analyst,tbl_raw_data[Updated_date],M29),
IF(flt_queue="All",COUNTIFS(tbl_raw_data[analyst_name],flt_analyst,tbl_raw_data[Updated_date],M29),
IF(flt_analyst="All",COUNTIFS(tbl_raw_data[updated_queue],flt_queue,tbl_raw_data[Updated_date],M29))))),"-")</f>
        <v>0.97478991596638653</v>
      </c>
      <c r="W29" s="45">
        <f>AVERAGE(V29:V33)</f>
        <v>0.89301562007869784</v>
      </c>
      <c r="X29" s="45">
        <f>IFERROR(IF(AND(flt_analyst="ALL",flt_queue="ALL"),COUNTIFS(tbl_raw_data[Updated_date],M29,tbl_raw_data[sla_met_sla_not_met],"SLA_MET"),
IF(AND(flt_analyst&lt;&gt;"ALL",flt_queue&lt;&gt;"ALL"),COUNTIFS(tbl_raw_data[Updated_date],M29,tbl_raw_data[updated_queue],flt_queue,tbl_raw_data[analyst_name],flt_analyst,tbl_raw_data[sla_met_sla_not_met],"SLA_MET"),
IF(flt_analyst="ALL",COUNTIFS(tbl_raw_data[Updated_date],M29,tbl_raw_data[updated_queue],flt_queue,tbl_raw_data[sla_met_sla_not_met],"SLA_MET"),
IF(flt_queue="ALL",COUNTIFS(tbl_raw_data[Updated_date],M29,tbl_raw_data[analyst_name],flt_analyst,tbl_raw_data[sla_met_sla_not_met],"SLA_MET")))))/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0.97478991596638653</v>
      </c>
      <c r="Y29" s="45">
        <f>AVERAGE(X29:X33)</f>
        <v>0.89301562007869784</v>
      </c>
      <c r="Z29" s="82">
        <f>IFERROR(IF(AND(flt_analyst="ALL",flt_queue="ALL"),SUMIFS(tbl_raw_data[time_taken_in_mins],tbl_raw_data[Updated_date],M29),
IF(AND(flt_analyst&lt;&gt;"ALL",flt_queue&lt;&gt;"ALL"),SUMIFS(tbl_raw_data[time_taken_in_mins],tbl_raw_data[Updated_date],M29,tbl_raw_data[analyst_name],flt_analyst,tbl_raw_data[updated_queue],flt_queue),
IF(flt_analyst="ALL",SUMIFS(tbl_raw_data[time_taken_in_mins],tbl_raw_data[Updated_date],M29,tbl_raw_data[updated_queue],flt_queue),IF(flt_queue="ALL",SUMIFS(tbl_raw_data[time_taken_in_mins],tbl_raw_data[Updated_date],M29,tbl_raw_data[analyst_name],flt_analyst)))))/
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12.980952380952386</v>
      </c>
      <c r="AA29" s="82">
        <f>AVERAGE(Z29:Z33)</f>
        <v>16.713794180605312</v>
      </c>
      <c r="AB29">
        <f>IF(AND(flt_analyst="ALL",flt_queue="ALL"),COUNTIFS(tbl_raw_data[Updated_date],M29),
IF(AND(flt_analyst&lt;&gt;"ALL",flt_queue&lt;&gt;"ALL"),COUNTIFS(tbl_raw_data[Updated_date],M29,tbl_raw_data[updated_queue],flt_queue,tbl_raw_data[analyst_name],flt_analyst),
IF(flt_analyst="ALL",COUNTIFS(tbl_raw_data[Updated_date],M29,tbl_raw_data[updated_queue],flt_queue),
IF(flt_queue="ALL",COUNTIFS(tbl_raw_data[Updated_date],M29,tbl_raw_data[analyst_name],flt_analyst)))))</f>
        <v>119</v>
      </c>
      <c r="AC29">
        <f>AVERAGE(AB29:AB33)</f>
        <v>186.4</v>
      </c>
      <c r="AD29" s="46">
        <f>IF(AND('KPI dashbo'!$I$8="ALL",'KPI dashbo'!$K$8="ALL"),COUNTIFS(tbl_raw_data[Updated_date],M29,tbl_raw_data[Updated Reason],$AD$3),
IF(AND('KPI dashbo'!$I$8&lt;&gt;"ALL",'KPI dashbo'!$K$8&lt;&gt;"ALL"),COUNTIFS(tbl_raw_data[updated_queue],'KPI dashbo'!$I$8,
tbl_raw_data[analyst_name],'KPI dashbo'!$K$8,tbl_raw_data[Updated_date],M29,tbl_raw_data[Updated Reason],$AD$3),
IF('KPI dashbo'!$I$8="ALL",COUNTIFS(tbl_raw_data[analyst_name],'KPI dashbo'!$K$8,tbl_raw_data[Updated_date],M29,tbl_raw_data[Updated Reason],$AD$3),
IF('KPI dashbo'!$K$8="ALL",COUNTIFS(tbl_raw_data[updated_queue],'KPI dashbo'!$I$8,tbl_raw_data[Updated_date],M29,tbl_raw_data[Updated Reason],$AD$3)))))</f>
        <v>30</v>
      </c>
      <c r="AE29" s="46">
        <f>IF(AND('KPI dashbo'!$I$8="ALL",'KPI dashbo'!$K$8="ALL"),COUNTIFS(tbl_raw_data[Updated_date],M29,tbl_raw_data[Updated Reason],$AE$3),
IF(AND('KPI dashbo'!$I$8&lt;&gt;"ALL",'KPI dashbo'!$K$8&lt;&gt;"ALL"),COUNTIFS(tbl_raw_data[updated_queue],'KPI dashbo'!$I$8,
tbl_raw_data[analyst_name],'KPI dashbo'!$K$8,tbl_raw_data[Updated_date],M29,tbl_raw_data[Updated Reason],$AE$3),
IF('KPI dashbo'!$I$8="ALL",COUNTIFS(tbl_raw_data[analyst_name],'KPI dashbo'!$K$8,tbl_raw_data[Updated_date],M29,tbl_raw_data[Updated Reason],$AE$3),
IF('KPI dashbo'!$K$8="ALL",COUNTIFS(tbl_raw_data[updated_queue],'KPI dashbo'!$I$8,tbl_raw_data[Updated_date],M29,tbl_raw_data[Updated Reason],$AE$3)))))</f>
        <v>32</v>
      </c>
      <c r="AF29" s="46">
        <f>IF(AND('KPI dashbo'!$I$8="ALL",'KPI dashbo'!$K$8="ALL"),COUNTIFS(tbl_raw_data[Updated_date],M29,tbl_raw_data[Updated Reason],$AF$3),
IF(AND('KPI dashbo'!$I$8&lt;&gt;"ALL",'KPI dashbo'!$K$8&lt;&gt;"ALL"),COUNTIFS(tbl_raw_data[updated_queue],'KPI dashbo'!$I$8,
tbl_raw_data[analyst_name],'KPI dashbo'!$K$8,tbl_raw_data[Updated_date],M29,tbl_raw_data[Updated Reason],$AF$3),
IF('KPI dashbo'!$I$8="ALL",COUNTIFS(tbl_raw_data[analyst_name],'KPI dashbo'!$K$8,tbl_raw_data[Updated_date],M29,tbl_raw_data[Updated Reason],$AF$3),
IF('KPI dashbo'!$K$8="ALL",COUNTIFS(tbl_raw_data[updated_queue],'KPI dashbo'!$I$8,tbl_raw_data[Updated_date],M29,tbl_raw_data[Updated Reason],$AF$3)))))</f>
        <v>4</v>
      </c>
      <c r="AG29" s="46">
        <f>IF(AND('KPI dashbo'!$I$8="ALL",'KPI dashbo'!$K$8="ALL"),COUNTIFS(tbl_raw_data[Updated_date],M29,tbl_raw_data[Updated Reason],$AG$3),
IF(AND('KPI dashbo'!$I$8&lt;&gt;"ALL",'KPI dashbo'!$K$8&lt;&gt;"ALL"),COUNTIFS(tbl_raw_data[updated_queue],'KPI dashbo'!$I$8,
tbl_raw_data[analyst_name],'KPI dashbo'!$K$8,tbl_raw_data[Updated_date],M29,tbl_raw_data[Updated Reason],$AG$3),
IF('KPI dashbo'!$I$8="ALL",COUNTIFS(tbl_raw_data[analyst_name],'KPI dashbo'!$K$8,tbl_raw_data[Updated_date],M29,tbl_raw_data[Updated Reason],$AG$3),
IF('KPI dashbo'!$K$8="ALL",COUNTIFS(tbl_raw_data[updated_queue],'KPI dashbo'!$I$8,tbl_raw_data[Updated_date],M29,tbl_raw_data[Updated Reason],$AG$3)))))</f>
        <v>2</v>
      </c>
      <c r="AH29" s="46">
        <f>IF(AND('KPI dashbo'!$I$8="ALL",'KPI dashbo'!$K$8="ALL"),COUNTIFS(tbl_raw_data[Updated_date],M29,tbl_raw_data[Updated Reason],$AH$3),
IF(AND('KPI dashbo'!$I$8&lt;&gt;"ALL",'KPI dashbo'!$K$8&lt;&gt;"ALL"),COUNTIFS(tbl_raw_data[updated_queue],'KPI dashbo'!$I$8,
tbl_raw_data[analyst_name],'KPI dashbo'!$K$8,tbl_raw_data[Updated_date],M29,tbl_raw_data[Updated Reason],$AH$3),
IF('KPI dashbo'!$I$8="ALL",COUNTIFS(tbl_raw_data[analyst_name],'KPI dashbo'!$K$8,tbl_raw_data[Updated_date],M29,tbl_raw_data[Updated Reason],$AH$3),
IF('KPI dashbo'!$K$8="ALL",COUNTIFS(tbl_raw_data[updated_queue],'KPI dashbo'!$I$8,tbl_raw_data[Updated_date],M29,tbl_raw_data[Updated Reason],$AH$3)))))</f>
        <v>49</v>
      </c>
      <c r="AI29" s="46">
        <f>IF(AND('KPI dashbo'!$I$8="ALL",'KPI dashbo'!$K$8="ALL"),COUNTIFS(tbl_raw_data[Updated_date],M29,tbl_raw_data[Updated Reason],$AI$3),
IF(AND('KPI dashbo'!$I$8&lt;&gt;"ALL",'KPI dashbo'!$K$8&lt;&gt;"ALL"),COUNTIFS(tbl_raw_data[updated_queue],'KPI dashbo'!$I$8,
tbl_raw_data[analyst_name],'KPI dashbo'!$K$8,tbl_raw_data[Updated_date],M29,tbl_raw_data[Updated Reason],$AI$3),
IF('KPI dashbo'!$I$8="ALL",COUNTIFS(tbl_raw_data[analyst_name],'KPI dashbo'!$K$8,tbl_raw_data[Updated_date],M29,tbl_raw_data[Updated Reason],$AI$3),
IF('KPI dashbo'!$K$8="ALL",COUNTIFS(tbl_raw_data[updated_queue],'KPI dashbo'!$I$8,tbl_raw_data[Updated_date],M29,tbl_raw_data[Updated Reason],$AI$3)))))</f>
        <v>1</v>
      </c>
      <c r="AJ29" s="46">
        <f>IF(AND('KPI dashbo'!$I$8="ALL",'KPI dashbo'!$K$8="ALL"),COUNTIFS(tbl_raw_data[Updated_date],M29,tbl_raw_data[Updated Reason],$AJ$3),
IF(AND('KPI dashbo'!$I$8&lt;&gt;"ALL",'KPI dashbo'!$K$8&lt;&gt;"ALL"),COUNTIFS(tbl_raw_data[updated_queue],'KPI dashbo'!$I$8,
tbl_raw_data[analyst_name],'KPI dashbo'!$K$8,tbl_raw_data[Updated_date],M29,tbl_raw_data[Updated Reason],$AJ$3),
IF('KPI dashbo'!$I$8="ALL",COUNTIFS(tbl_raw_data[analyst_name],'KPI dashbo'!$K$8,tbl_raw_data[Updated_date],M29,tbl_raw_data[Updated Reason],$AJ$3),
IF('KPI dashbo'!$K$8="ALL",COUNTIFS(tbl_raw_data[updated_queue],'KPI dashbo'!$I$8,tbl_raw_data[Updated_date],M29,tbl_raw_data[Updated Reason],$AJ$3)))))</f>
        <v>1</v>
      </c>
    </row>
    <row r="30" spans="13:36" x14ac:dyDescent="0.25">
      <c r="M30" s="83">
        <v>45142</v>
      </c>
      <c r="N30" s="84">
        <f>setting!$L$2</f>
        <v>0.85</v>
      </c>
      <c r="O30" s="45">
        <f>IFERROR(IF(AND(flt_analyst="ALL",flt_queue="ALL"),COUNTIFS(tbl_raw_data[Updated_date],M30,tbl_raw_data[updated outcome],"APPROVE"),
IF(AND(flt_analyst&lt;&gt;"ALL",flt_queue&lt;&gt;"ALL"),COUNTIFS(tbl_raw_data[Updated_date],M30,tbl_raw_data[updated_queue],flt_queue,tbl_raw_data[analyst_name],flt_analyst,tbl_raw_data[updated outcome],"APPROVE"),
IF(flt_analyst="ALL",COUNTIFS(tbl_raw_data[Updated_date],M30,tbl_raw_data[updated_queue],flt_queue,tbl_raw_data[updated outcome],"APPROVE"),
IF(flt_queue="ALL",COUNTIFS(tbl_raw_data[Updated_date],M30,tbl_raw_data[analyst_name],flt_analyst,tbl_raw_data[updated outcome],"APPROVE")))))
/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0.64942528735632188</v>
      </c>
      <c r="P30" s="45">
        <f>AVERAGE(O30:O34)</f>
        <v>0.62301041519272715</v>
      </c>
      <c r="Q30" s="45">
        <f>IFERROR(IF(AND(flt_analyst="ALL",flt_queue="ALL"),COUNTIFS(tbl_raw_data[Updated_date],M30,tbl_raw_data[updated outcome],"DECLINE"),
IF(AND(flt_analyst&lt;&gt;"ALL",flt_queue&lt;&gt;"ALL"),COUNTIFS(tbl_raw_data[Updated_date],M30,tbl_raw_data[updated_queue],flt_queue,tbl_raw_data[analyst_name],flt_analyst,tbl_raw_data[updated outcome],"DECLINE"),
IF(flt_analyst="ALL",COUNTIFS(tbl_raw_data[Updated_date],M30,tbl_raw_data[updated_queue],flt_queue,tbl_raw_data[updated outcome],"DECLINE"),
IF(flt_queue="ALL",COUNTIFS(tbl_raw_data[Updated_date],M30,tbl_raw_data[analyst_name],flt_analyst,tbl_raw_data[updated outcome],"DECLINE")))))
/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9.7701149425287362E-2</v>
      </c>
      <c r="R30" s="45">
        <f>AVERAGE(Q30:Q34)</f>
        <v>9.4878054886355437E-2</v>
      </c>
      <c r="S30" s="45">
        <f>IFERROR(IF(AND(flt_analyst="ALL",flt_queue="ALL"),COUNTIFS(tbl_raw_data[Updated_date],M30,tbl_raw_data[updated outcome],"WITHDRAW"),
IF(AND(flt_analyst&lt;&gt;"ALL",flt_queue&lt;&gt;"ALL"),COUNTIFS(tbl_raw_data[Updated_date],M30,tbl_raw_data[updated_queue],flt_queue,tbl_raw_data[analyst_name],flt_analyst,tbl_raw_data[updated outcome],"WITHDRAW"),
IF(flt_analyst="ALL",COUNTIFS(tbl_raw_data[Updated_date],M30,tbl_raw_data[updated_queue],flt_queue,tbl_raw_data[updated outcome],"WITHDRAW"),
IF(flt_queue="ALL",COUNTIFS(tbl_raw_data[Updated_date],M30,tbl_raw_data[analyst_name],flt_analyst,tbl_raw_data[updated outcome],"WITHDRAW")))))
/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0.25287356321839083</v>
      </c>
      <c r="T30" s="45">
        <f>AVERAGE(S30:S34)</f>
        <v>0.28211152992091748</v>
      </c>
      <c r="U30" s="85">
        <v>0.9</v>
      </c>
      <c r="V30" s="45">
        <f>IFERROR(IF(AND(flt_queue="All",flt_analyst="All"),COUNTIFS(tbl_raw_data[sla_met_sla_not_met],"SLA_MET",tbl_raw_data[Updated_date],M30),
IF(AND(flt_queue&lt;&gt;"All",flt_analyst&lt;&gt;"All"),COUNTIFS(tbl_raw_data[updated_queue],flt_queue,tbl_raw_data[analyst_name],flt_analyst,tbl_raw_data[sla_met_sla_not_met],"SLA_MET",tbl_raw_data[Updated_date],M30),
IF(flt_queue="All",COUNTIFS(tbl_raw_data[analyst_name],flt_analyst,tbl_raw_data[sla_met_sla_not_met],"SLA_MET",tbl_raw_data[Updated_date],M30),
IF(flt_analyst="All",COUNTIFS(tbl_raw_data[updated_queue],flt_queue,tbl_raw_data[sla_met_sla_not_met],"SLA_MET",tbl_raw_data[Updated_date],M30)))))
/
IF(AND(flt_queue="All",flt_analyst="All"),COUNTIFS(tbl_raw_data[Updated_date],M30),
IF(AND(flt_queue&lt;&gt;"All",flt_analyst&lt;&gt;"All"),COUNTIFS(tbl_raw_data[updated_queue],flt_queue,tbl_raw_data[analyst_name],flt_analyst,tbl_raw_data[Updated_date],M30),
IF(flt_queue="All",COUNTIFS(tbl_raw_data[analyst_name],flt_analyst,tbl_raw_data[Updated_date],M30),
IF(flt_analyst="All",COUNTIFS(tbl_raw_data[updated_queue],flt_queue,tbl_raw_data[Updated_date],M30))))),"-")</f>
        <v>0.87931034482758619</v>
      </c>
      <c r="W30" s="45">
        <f>AVERAGE(V30:V34)</f>
        <v>0.8770050053064733</v>
      </c>
      <c r="X30" s="45">
        <f>IFERROR(IF(AND(flt_analyst="ALL",flt_queue="ALL"),COUNTIFS(tbl_raw_data[Updated_date],M30,tbl_raw_data[sla_met_sla_not_met],"SLA_MET"),
IF(AND(flt_analyst&lt;&gt;"ALL",flt_queue&lt;&gt;"ALL"),COUNTIFS(tbl_raw_data[Updated_date],M30,tbl_raw_data[updated_queue],flt_queue,tbl_raw_data[analyst_name],flt_analyst,tbl_raw_data[sla_met_sla_not_met],"SLA_MET"),
IF(flt_analyst="ALL",COUNTIFS(tbl_raw_data[Updated_date],M30,tbl_raw_data[updated_queue],flt_queue,tbl_raw_data[sla_met_sla_not_met],"SLA_MET"),
IF(flt_queue="ALL",COUNTIFS(tbl_raw_data[Updated_date],M30,tbl_raw_data[analyst_name],flt_analyst,tbl_raw_data[sla_met_sla_not_met],"SLA_MET")))))/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0.87931034482758619</v>
      </c>
      <c r="Y30" s="45">
        <f>AVERAGE(X30:X34)</f>
        <v>0.8770050053064733</v>
      </c>
      <c r="Z30" s="82">
        <f>IFERROR(IF(AND(flt_analyst="ALL",flt_queue="ALL"),SUMIFS(tbl_raw_data[time_taken_in_mins],tbl_raw_data[Updated_date],M30),
IF(AND(flt_analyst&lt;&gt;"ALL",flt_queue&lt;&gt;"ALL"),SUMIFS(tbl_raw_data[time_taken_in_mins],tbl_raw_data[Updated_date],M30,tbl_raw_data[analyst_name],flt_analyst,tbl_raw_data[updated_queue],flt_queue),
IF(flt_analyst="ALL",SUMIFS(tbl_raw_data[time_taken_in_mins],tbl_raw_data[Updated_date],M30,tbl_raw_data[updated_queue],flt_queue),IF(flt_queue="ALL",SUMIFS(tbl_raw_data[time_taken_in_mins],tbl_raw_data[Updated_date],M30,tbl_raw_data[analyst_name],flt_analyst)))))/
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11.071264367816095</v>
      </c>
      <c r="AA30" s="82">
        <f>AVERAGE(Z30:Z34)</f>
        <v>16.999495934991273</v>
      </c>
      <c r="AB30">
        <f>IF(AND(flt_analyst="ALL",flt_queue="ALL"),COUNTIFS(tbl_raw_data[Updated_date],M30),
IF(AND(flt_analyst&lt;&gt;"ALL",flt_queue&lt;&gt;"ALL"),COUNTIFS(tbl_raw_data[Updated_date],M30,tbl_raw_data[updated_queue],flt_queue,tbl_raw_data[analyst_name],flt_analyst),
IF(flt_analyst="ALL",COUNTIFS(tbl_raw_data[Updated_date],M30,tbl_raw_data[updated_queue],flt_queue),
IF(flt_queue="ALL",COUNTIFS(tbl_raw_data[Updated_date],M30,tbl_raw_data[analyst_name],flt_analyst)))))</f>
        <v>174</v>
      </c>
      <c r="AC30">
        <f>AVERAGE(AB30:AB34)</f>
        <v>215.8</v>
      </c>
      <c r="AD30" s="46">
        <f>IF(AND('KPI dashbo'!$I$8="ALL",'KPI dashbo'!$K$8="ALL"),COUNTIFS(tbl_raw_data[Updated_date],M30,tbl_raw_data[Updated Reason],$AD$3),
IF(AND('KPI dashbo'!$I$8&lt;&gt;"ALL",'KPI dashbo'!$K$8&lt;&gt;"ALL"),COUNTIFS(tbl_raw_data[updated_queue],'KPI dashbo'!$I$8,
tbl_raw_data[analyst_name],'KPI dashbo'!$K$8,tbl_raw_data[Updated_date],M30,tbl_raw_data[Updated Reason],$AD$3),
IF('KPI dashbo'!$I$8="ALL",COUNTIFS(tbl_raw_data[analyst_name],'KPI dashbo'!$K$8,tbl_raw_data[Updated_date],M30,tbl_raw_data[Updated Reason],$AD$3),
IF('KPI dashbo'!$K$8="ALL",COUNTIFS(tbl_raw_data[updated_queue],'KPI dashbo'!$I$8,tbl_raw_data[Updated_date],M30,tbl_raw_data[Updated Reason],$AD$3)))))</f>
        <v>35</v>
      </c>
      <c r="AE30" s="46">
        <f>IF(AND('KPI dashbo'!$I$8="ALL",'KPI dashbo'!$K$8="ALL"),COUNTIFS(tbl_raw_data[Updated_date],M30,tbl_raw_data[Updated Reason],$AE$3),
IF(AND('KPI dashbo'!$I$8&lt;&gt;"ALL",'KPI dashbo'!$K$8&lt;&gt;"ALL"),COUNTIFS(tbl_raw_data[updated_queue],'KPI dashbo'!$I$8,
tbl_raw_data[analyst_name],'KPI dashbo'!$K$8,tbl_raw_data[Updated_date],M30,tbl_raw_data[Updated Reason],$AE$3),
IF('KPI dashbo'!$I$8="ALL",COUNTIFS(tbl_raw_data[analyst_name],'KPI dashbo'!$K$8,tbl_raw_data[Updated_date],M30,tbl_raw_data[Updated Reason],$AE$3),
IF('KPI dashbo'!$K$8="ALL",COUNTIFS(tbl_raw_data[updated_queue],'KPI dashbo'!$I$8,tbl_raw_data[Updated_date],M30,tbl_raw_data[Updated Reason],$AE$3)))))</f>
        <v>44</v>
      </c>
      <c r="AF30" s="46">
        <f>IF(AND('KPI dashbo'!$I$8="ALL",'KPI dashbo'!$K$8="ALL"),COUNTIFS(tbl_raw_data[Updated_date],M30,tbl_raw_data[Updated Reason],$AF$3),
IF(AND('KPI dashbo'!$I$8&lt;&gt;"ALL",'KPI dashbo'!$K$8&lt;&gt;"ALL"),COUNTIFS(tbl_raw_data[updated_queue],'KPI dashbo'!$I$8,
tbl_raw_data[analyst_name],'KPI dashbo'!$K$8,tbl_raw_data[Updated_date],M30,tbl_raw_data[Updated Reason],$AF$3),
IF('KPI dashbo'!$I$8="ALL",COUNTIFS(tbl_raw_data[analyst_name],'KPI dashbo'!$K$8,tbl_raw_data[Updated_date],M30,tbl_raw_data[Updated Reason],$AF$3),
IF('KPI dashbo'!$K$8="ALL",COUNTIFS(tbl_raw_data[updated_queue],'KPI dashbo'!$I$8,tbl_raw_data[Updated_date],M30,tbl_raw_data[Updated Reason],$AF$3)))))</f>
        <v>4</v>
      </c>
      <c r="AG30" s="46">
        <f>IF(AND('KPI dashbo'!$I$8="ALL",'KPI dashbo'!$K$8="ALL"),COUNTIFS(tbl_raw_data[Updated_date],M30,tbl_raw_data[Updated Reason],$AG$3),
IF(AND('KPI dashbo'!$I$8&lt;&gt;"ALL",'KPI dashbo'!$K$8&lt;&gt;"ALL"),COUNTIFS(tbl_raw_data[updated_queue],'KPI dashbo'!$I$8,
tbl_raw_data[analyst_name],'KPI dashbo'!$K$8,tbl_raw_data[Updated_date],M30,tbl_raw_data[Updated Reason],$AG$3),
IF('KPI dashbo'!$I$8="ALL",COUNTIFS(tbl_raw_data[analyst_name],'KPI dashbo'!$K$8,tbl_raw_data[Updated_date],M30,tbl_raw_data[Updated Reason],$AG$3),
IF('KPI dashbo'!$K$8="ALL",COUNTIFS(tbl_raw_data[updated_queue],'KPI dashbo'!$I$8,tbl_raw_data[Updated_date],M30,tbl_raw_data[Updated Reason],$AG$3)))))</f>
        <v>4</v>
      </c>
      <c r="AH30" s="46">
        <f>IF(AND('KPI dashbo'!$I$8="ALL",'KPI dashbo'!$K$8="ALL"),COUNTIFS(tbl_raw_data[Updated_date],M30,tbl_raw_data[Updated Reason],$AH$3),
IF(AND('KPI dashbo'!$I$8&lt;&gt;"ALL",'KPI dashbo'!$K$8&lt;&gt;"ALL"),COUNTIFS(tbl_raw_data[updated_queue],'KPI dashbo'!$I$8,
tbl_raw_data[analyst_name],'KPI dashbo'!$K$8,tbl_raw_data[Updated_date],M30,tbl_raw_data[Updated Reason],$AH$3),
IF('KPI dashbo'!$I$8="ALL",COUNTIFS(tbl_raw_data[analyst_name],'KPI dashbo'!$K$8,tbl_raw_data[Updated_date],M30,tbl_raw_data[Updated Reason],$AH$3),
IF('KPI dashbo'!$K$8="ALL",COUNTIFS(tbl_raw_data[updated_queue],'KPI dashbo'!$I$8,tbl_raw_data[Updated_date],M30,tbl_raw_data[Updated Reason],$AH$3)))))</f>
        <v>85</v>
      </c>
      <c r="AI30" s="46">
        <f>IF(AND('KPI dashbo'!$I$8="ALL",'KPI dashbo'!$K$8="ALL"),COUNTIFS(tbl_raw_data[Updated_date],M30,tbl_raw_data[Updated Reason],$AI$3),
IF(AND('KPI dashbo'!$I$8&lt;&gt;"ALL",'KPI dashbo'!$K$8&lt;&gt;"ALL"),COUNTIFS(tbl_raw_data[updated_queue],'KPI dashbo'!$I$8,
tbl_raw_data[analyst_name],'KPI dashbo'!$K$8,tbl_raw_data[Updated_date],M30,tbl_raw_data[Updated Reason],$AI$3),
IF('KPI dashbo'!$I$8="ALL",COUNTIFS(tbl_raw_data[analyst_name],'KPI dashbo'!$K$8,tbl_raw_data[Updated_date],M30,tbl_raw_data[Updated Reason],$AI$3),
IF('KPI dashbo'!$K$8="ALL",COUNTIFS(tbl_raw_data[updated_queue],'KPI dashbo'!$I$8,tbl_raw_data[Updated_date],M30,tbl_raw_data[Updated Reason],$AI$3)))))</f>
        <v>1</v>
      </c>
      <c r="AJ30" s="46">
        <f>IF(AND('KPI dashbo'!$I$8="ALL",'KPI dashbo'!$K$8="ALL"),COUNTIFS(tbl_raw_data[Updated_date],M30,tbl_raw_data[Updated Reason],$AJ$3),
IF(AND('KPI dashbo'!$I$8&lt;&gt;"ALL",'KPI dashbo'!$K$8&lt;&gt;"ALL"),COUNTIFS(tbl_raw_data[updated_queue],'KPI dashbo'!$I$8,
tbl_raw_data[analyst_name],'KPI dashbo'!$K$8,tbl_raw_data[Updated_date],M30,tbl_raw_data[Updated Reason],$AJ$3),
IF('KPI dashbo'!$I$8="ALL",COUNTIFS(tbl_raw_data[analyst_name],'KPI dashbo'!$K$8,tbl_raw_data[Updated_date],M30,tbl_raw_data[Updated Reason],$AJ$3),
IF('KPI dashbo'!$K$8="ALL",COUNTIFS(tbl_raw_data[updated_queue],'KPI dashbo'!$I$8,tbl_raw_data[Updated_date],M30,tbl_raw_data[Updated Reason],$AJ$3)))))</f>
        <v>1</v>
      </c>
    </row>
    <row r="31" spans="13:36" x14ac:dyDescent="0.25">
      <c r="M31" s="83">
        <v>45141</v>
      </c>
      <c r="N31" s="84">
        <f>setting!$L$2</f>
        <v>0.85</v>
      </c>
      <c r="O31" s="45">
        <f>IFERROR(IF(AND(flt_analyst="ALL",flt_queue="ALL"),COUNTIFS(tbl_raw_data[Updated_date],M31,tbl_raw_data[updated outcome],"APPROVE"),
IF(AND(flt_analyst&lt;&gt;"ALL",flt_queue&lt;&gt;"ALL"),COUNTIFS(tbl_raw_data[Updated_date],M31,tbl_raw_data[updated_queue],flt_queue,tbl_raw_data[analyst_name],flt_analyst,tbl_raw_data[updated outcome],"APPROVE"),
IF(flt_analyst="ALL",COUNTIFS(tbl_raw_data[Updated_date],M31,tbl_raw_data[updated_queue],flt_queue,tbl_raw_data[updated outcome],"APPROVE"),
IF(flt_queue="ALL",COUNTIFS(tbl_raw_data[Updated_date],M31,tbl_raw_data[analyst_name],flt_analyst,tbl_raw_data[updated outcome],"APPROVE")))))
/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0.55707762557077622</v>
      </c>
      <c r="P31" s="45">
        <f>AVERAGE(O31:O35)</f>
        <v>0.61200647660258167</v>
      </c>
      <c r="Q31" s="45">
        <f>IFERROR(IF(AND(flt_analyst="ALL",flt_queue="ALL"),COUNTIFS(tbl_raw_data[Updated_date],M31,tbl_raw_data[updated outcome],"DECLINE"),
IF(AND(flt_analyst&lt;&gt;"ALL",flt_queue&lt;&gt;"ALL"),COUNTIFS(tbl_raw_data[Updated_date],M31,tbl_raw_data[updated_queue],flt_queue,tbl_raw_data[analyst_name],flt_analyst,tbl_raw_data[updated outcome],"DECLINE"),
IF(flt_analyst="ALL",COUNTIFS(tbl_raw_data[Updated_date],M31,tbl_raw_data[updated_queue],flt_queue,tbl_raw_data[updated outcome],"DECLINE"),
IF(flt_queue="ALL",COUNTIFS(tbl_raw_data[Updated_date],M31,tbl_raw_data[analyst_name],flt_analyst,tbl_raw_data[updated outcome],"DECLINE")))))
/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9.1324200913242004E-2</v>
      </c>
      <c r="R31" s="45">
        <f>AVERAGE(Q31:Q35)</f>
        <v>8.8624538288011243E-2</v>
      </c>
      <c r="S31" s="45">
        <f>IFERROR(IF(AND(flt_analyst="ALL",flt_queue="ALL"),COUNTIFS(tbl_raw_data[Updated_date],M31,tbl_raw_data[updated outcome],"WITHDRAW"),
IF(AND(flt_analyst&lt;&gt;"ALL",flt_queue&lt;&gt;"ALL"),COUNTIFS(tbl_raw_data[Updated_date],M31,tbl_raw_data[updated_queue],flt_queue,tbl_raw_data[analyst_name],flt_analyst,tbl_raw_data[updated outcome],"WITHDRAW"),
IF(flt_analyst="ALL",COUNTIFS(tbl_raw_data[Updated_date],M31,tbl_raw_data[updated_queue],flt_queue,tbl_raw_data[updated outcome],"WITHDRAW"),
IF(flt_queue="ALL",COUNTIFS(tbl_raw_data[Updated_date],M31,tbl_raw_data[analyst_name],flt_analyst,tbl_raw_data[updated outcome],"WITHDRAW")))))
/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0.35159817351598172</v>
      </c>
      <c r="T31" s="45">
        <f>AVERAGE(S31:S35)</f>
        <v>0.29866968441010638</v>
      </c>
      <c r="U31" s="85">
        <v>0.9</v>
      </c>
      <c r="V31" s="45">
        <f>IFERROR(IF(AND(flt_queue="All",flt_analyst="All"),COUNTIFS(tbl_raw_data[sla_met_sla_not_met],"SLA_MET",tbl_raw_data[Updated_date],M31),
IF(AND(flt_queue&lt;&gt;"All",flt_analyst&lt;&gt;"All"),COUNTIFS(tbl_raw_data[updated_queue],flt_queue,tbl_raw_data[analyst_name],flt_analyst,tbl_raw_data[sla_met_sla_not_met],"SLA_MET",tbl_raw_data[Updated_date],M31),
IF(flt_queue="All",COUNTIFS(tbl_raw_data[analyst_name],flt_analyst,tbl_raw_data[sla_met_sla_not_met],"SLA_MET",tbl_raw_data[Updated_date],M31),
IF(flt_analyst="All",COUNTIFS(tbl_raw_data[updated_queue],flt_queue,tbl_raw_data[sla_met_sla_not_met],"SLA_MET",tbl_raw_data[Updated_date],M31)))))
/
IF(AND(flt_queue="All",flt_analyst="All"),COUNTIFS(tbl_raw_data[Updated_date],M31),
IF(AND(flt_queue&lt;&gt;"All",flt_analyst&lt;&gt;"All"),COUNTIFS(tbl_raw_data[updated_queue],flt_queue,tbl_raw_data[analyst_name],flt_analyst,tbl_raw_data[Updated_date],M31),
IF(flt_queue="All",COUNTIFS(tbl_raw_data[analyst_name],flt_analyst,tbl_raw_data[Updated_date],M31),
IF(flt_analyst="All",COUNTIFS(tbl_raw_data[updated_queue],flt_queue,tbl_raw_data[Updated_date],M31))))),"-")</f>
        <v>0.94977168949771684</v>
      </c>
      <c r="W31" s="45">
        <f>AVERAGE(V31:V35)</f>
        <v>0.87247160766962717</v>
      </c>
      <c r="X31" s="45">
        <f>IFERROR(IF(AND(flt_analyst="ALL",flt_queue="ALL"),COUNTIFS(tbl_raw_data[Updated_date],M31,tbl_raw_data[sla_met_sla_not_met],"SLA_MET"),
IF(AND(flt_analyst&lt;&gt;"ALL",flt_queue&lt;&gt;"ALL"),COUNTIFS(tbl_raw_data[Updated_date],M31,tbl_raw_data[updated_queue],flt_queue,tbl_raw_data[analyst_name],flt_analyst,tbl_raw_data[sla_met_sla_not_met],"SLA_MET"),
IF(flt_analyst="ALL",COUNTIFS(tbl_raw_data[Updated_date],M31,tbl_raw_data[updated_queue],flt_queue,tbl_raw_data[sla_met_sla_not_met],"SLA_MET"),
IF(flt_queue="ALL",COUNTIFS(tbl_raw_data[Updated_date],M31,tbl_raw_data[analyst_name],flt_analyst,tbl_raw_data[sla_met_sla_not_met],"SLA_MET")))))/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0.94977168949771684</v>
      </c>
      <c r="Y31" s="45">
        <f>AVERAGE(X31:X35)</f>
        <v>0.87247160766962717</v>
      </c>
      <c r="Z31" s="82">
        <f>IFERROR(IF(AND(flt_analyst="ALL",flt_queue="ALL"),SUMIFS(tbl_raw_data[time_taken_in_mins],tbl_raw_data[Updated_date],M31),
IF(AND(flt_analyst&lt;&gt;"ALL",flt_queue&lt;&gt;"ALL"),SUMIFS(tbl_raw_data[time_taken_in_mins],tbl_raw_data[Updated_date],M31,tbl_raw_data[analyst_name],flt_analyst,tbl_raw_data[updated_queue],flt_queue),
IF(flt_analyst="ALL",SUMIFS(tbl_raw_data[time_taken_in_mins],tbl_raw_data[Updated_date],M31,tbl_raw_data[updated_queue],flt_queue),IF(flt_queue="ALL",SUMIFS(tbl_raw_data[time_taken_in_mins],tbl_raw_data[Updated_date],M31,tbl_raw_data[analyst_name],flt_analyst)))))/
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12.050837138508378</v>
      </c>
      <c r="AA31" s="82">
        <f>AVERAGE(Z31:Z35)</f>
        <v>17.809252385437382</v>
      </c>
      <c r="AB31">
        <f>IF(AND(flt_analyst="ALL",flt_queue="ALL"),COUNTIFS(tbl_raw_data[Updated_date],M31),
IF(AND(flt_analyst&lt;&gt;"ALL",flt_queue&lt;&gt;"ALL"),COUNTIFS(tbl_raw_data[Updated_date],M31,tbl_raw_data[updated_queue],flt_queue,tbl_raw_data[analyst_name],flt_analyst),
IF(flt_analyst="ALL",COUNTIFS(tbl_raw_data[Updated_date],M31,tbl_raw_data[updated_queue],flt_queue),
IF(flt_queue="ALL",COUNTIFS(tbl_raw_data[Updated_date],M31,tbl_raw_data[analyst_name],flt_analyst)))))</f>
        <v>219</v>
      </c>
      <c r="AC31">
        <f>AVERAGE(AB31:AB35)</f>
        <v>238.2</v>
      </c>
      <c r="AD31" s="46">
        <f>IF(AND('KPI dashbo'!$I$8="ALL",'KPI dashbo'!$K$8="ALL"),COUNTIFS(tbl_raw_data[Updated_date],M31,tbl_raw_data[Updated Reason],$AD$3),
IF(AND('KPI dashbo'!$I$8&lt;&gt;"ALL",'KPI dashbo'!$K$8&lt;&gt;"ALL"),COUNTIFS(tbl_raw_data[updated_queue],'KPI dashbo'!$I$8,
tbl_raw_data[analyst_name],'KPI dashbo'!$K$8,tbl_raw_data[Updated_date],M31,tbl_raw_data[Updated Reason],$AD$3),
IF('KPI dashbo'!$I$8="ALL",COUNTIFS(tbl_raw_data[analyst_name],'KPI dashbo'!$K$8,tbl_raw_data[Updated_date],M31,tbl_raw_data[Updated Reason],$AD$3),
IF('KPI dashbo'!$K$8="ALL",COUNTIFS(tbl_raw_data[updated_queue],'KPI dashbo'!$I$8,tbl_raw_data[Updated_date],M31,tbl_raw_data[Updated Reason],$AD$3)))))</f>
        <v>61</v>
      </c>
      <c r="AE31" s="46">
        <f>IF(AND('KPI dashbo'!$I$8="ALL",'KPI dashbo'!$K$8="ALL"),COUNTIFS(tbl_raw_data[Updated_date],M31,tbl_raw_data[Updated Reason],$AE$3),
IF(AND('KPI dashbo'!$I$8&lt;&gt;"ALL",'KPI dashbo'!$K$8&lt;&gt;"ALL"),COUNTIFS(tbl_raw_data[updated_queue],'KPI dashbo'!$I$8,
tbl_raw_data[analyst_name],'KPI dashbo'!$K$8,tbl_raw_data[Updated_date],M31,tbl_raw_data[Updated Reason],$AE$3),
IF('KPI dashbo'!$I$8="ALL",COUNTIFS(tbl_raw_data[analyst_name],'KPI dashbo'!$K$8,tbl_raw_data[Updated_date],M31,tbl_raw_data[Updated Reason],$AE$3),
IF('KPI dashbo'!$K$8="ALL",COUNTIFS(tbl_raw_data[updated_queue],'KPI dashbo'!$I$8,tbl_raw_data[Updated_date],M31,tbl_raw_data[Updated Reason],$AE$3)))))</f>
        <v>62</v>
      </c>
      <c r="AF31" s="46">
        <f>IF(AND('KPI dashbo'!$I$8="ALL",'KPI dashbo'!$K$8="ALL"),COUNTIFS(tbl_raw_data[Updated_date],M31,tbl_raw_data[Updated Reason],$AF$3),
IF(AND('KPI dashbo'!$I$8&lt;&gt;"ALL",'KPI dashbo'!$K$8&lt;&gt;"ALL"),COUNTIFS(tbl_raw_data[updated_queue],'KPI dashbo'!$I$8,
tbl_raw_data[analyst_name],'KPI dashbo'!$K$8,tbl_raw_data[Updated_date],M31,tbl_raw_data[Updated Reason],$AF$3),
IF('KPI dashbo'!$I$8="ALL",COUNTIFS(tbl_raw_data[analyst_name],'KPI dashbo'!$K$8,tbl_raw_data[Updated_date],M31,tbl_raw_data[Updated Reason],$AF$3),
IF('KPI dashbo'!$K$8="ALL",COUNTIFS(tbl_raw_data[updated_queue],'KPI dashbo'!$I$8,tbl_raw_data[Updated_date],M31,tbl_raw_data[Updated Reason],$AF$3)))))</f>
        <v>7</v>
      </c>
      <c r="AG31" s="46">
        <f>IF(AND('KPI dashbo'!$I$8="ALL",'KPI dashbo'!$K$8="ALL"),COUNTIFS(tbl_raw_data[Updated_date],M31,tbl_raw_data[Updated Reason],$AG$3),
IF(AND('KPI dashbo'!$I$8&lt;&gt;"ALL",'KPI dashbo'!$K$8&lt;&gt;"ALL"),COUNTIFS(tbl_raw_data[updated_queue],'KPI dashbo'!$I$8,
tbl_raw_data[analyst_name],'KPI dashbo'!$K$8,tbl_raw_data[Updated_date],M31,tbl_raw_data[Updated Reason],$AG$3),
IF('KPI dashbo'!$I$8="ALL",COUNTIFS(tbl_raw_data[analyst_name],'KPI dashbo'!$K$8,tbl_raw_data[Updated_date],M31,tbl_raw_data[Updated Reason],$AG$3),
IF('KPI dashbo'!$K$8="ALL",COUNTIFS(tbl_raw_data[updated_queue],'KPI dashbo'!$I$8,tbl_raw_data[Updated_date],M31,tbl_raw_data[Updated Reason],$AG$3)))))</f>
        <v>6</v>
      </c>
      <c r="AH31" s="46">
        <f>IF(AND('KPI dashbo'!$I$8="ALL",'KPI dashbo'!$K$8="ALL"),COUNTIFS(tbl_raw_data[Updated_date],M31,tbl_raw_data[Updated Reason],$AH$3),
IF(AND('KPI dashbo'!$I$8&lt;&gt;"ALL",'KPI dashbo'!$K$8&lt;&gt;"ALL"),COUNTIFS(tbl_raw_data[updated_queue],'KPI dashbo'!$I$8,
tbl_raw_data[analyst_name],'KPI dashbo'!$K$8,tbl_raw_data[Updated_date],M31,tbl_raw_data[Updated Reason],$AH$3),
IF('KPI dashbo'!$I$8="ALL",COUNTIFS(tbl_raw_data[analyst_name],'KPI dashbo'!$K$8,tbl_raw_data[Updated_date],M31,tbl_raw_data[Updated Reason],$AH$3),
IF('KPI dashbo'!$K$8="ALL",COUNTIFS(tbl_raw_data[updated_queue],'KPI dashbo'!$I$8,tbl_raw_data[Updated_date],M31,tbl_raw_data[Updated Reason],$AH$3)))))</f>
        <v>81</v>
      </c>
      <c r="AI31" s="46">
        <f>IF(AND('KPI dashbo'!$I$8="ALL",'KPI dashbo'!$K$8="ALL"),COUNTIFS(tbl_raw_data[Updated_date],M31,tbl_raw_data[Updated Reason],$AI$3),
IF(AND('KPI dashbo'!$I$8&lt;&gt;"ALL",'KPI dashbo'!$K$8&lt;&gt;"ALL"),COUNTIFS(tbl_raw_data[updated_queue],'KPI dashbo'!$I$8,
tbl_raw_data[analyst_name],'KPI dashbo'!$K$8,tbl_raw_data[Updated_date],M31,tbl_raw_data[Updated Reason],$AI$3),
IF('KPI dashbo'!$I$8="ALL",COUNTIFS(tbl_raw_data[analyst_name],'KPI dashbo'!$K$8,tbl_raw_data[Updated_date],M31,tbl_raw_data[Updated Reason],$AI$3),
IF('KPI dashbo'!$K$8="ALL",COUNTIFS(tbl_raw_data[updated_queue],'KPI dashbo'!$I$8,tbl_raw_data[Updated_date],M31,tbl_raw_data[Updated Reason],$AI$3)))))</f>
        <v>2</v>
      </c>
      <c r="AJ31" s="46">
        <f>IF(AND('KPI dashbo'!$I$8="ALL",'KPI dashbo'!$K$8="ALL"),COUNTIFS(tbl_raw_data[Updated_date],M31,tbl_raw_data[Updated Reason],$AJ$3),
IF(AND('KPI dashbo'!$I$8&lt;&gt;"ALL",'KPI dashbo'!$K$8&lt;&gt;"ALL"),COUNTIFS(tbl_raw_data[updated_queue],'KPI dashbo'!$I$8,
tbl_raw_data[analyst_name],'KPI dashbo'!$K$8,tbl_raw_data[Updated_date],M31,tbl_raw_data[Updated Reason],$AJ$3),
IF('KPI dashbo'!$I$8="ALL",COUNTIFS(tbl_raw_data[analyst_name],'KPI dashbo'!$K$8,tbl_raw_data[Updated_date],M31,tbl_raw_data[Updated Reason],$AJ$3),
IF('KPI dashbo'!$K$8="ALL",COUNTIFS(tbl_raw_data[updated_queue],'KPI dashbo'!$I$8,tbl_raw_data[Updated_date],M31,tbl_raw_data[Updated Reason],$AJ$3)))))</f>
        <v>0</v>
      </c>
    </row>
    <row r="32" spans="13:36" x14ac:dyDescent="0.25">
      <c r="M32" s="83">
        <v>45140</v>
      </c>
      <c r="N32" s="84">
        <f>setting!$L$2</f>
        <v>0.85</v>
      </c>
      <c r="O32" s="45">
        <f>IFERROR(IF(AND(flt_analyst="ALL",flt_queue="ALL"),COUNTIFS(tbl_raw_data[Updated_date],M32,tbl_raw_data[updated outcome],"APPROVE"),
IF(AND(flt_analyst&lt;&gt;"ALL",flt_queue&lt;&gt;"ALL"),COUNTIFS(tbl_raw_data[Updated_date],M32,tbl_raw_data[updated_queue],flt_queue,tbl_raw_data[analyst_name],flt_analyst,tbl_raw_data[updated outcome],"APPROVE"),
IF(flt_analyst="ALL",COUNTIFS(tbl_raw_data[Updated_date],M32,tbl_raw_data[updated_queue],flt_queue,tbl_raw_data[updated outcome],"APPROVE"),
IF(flt_queue="ALL",COUNTIFS(tbl_raw_data[Updated_date],M32,tbl_raw_data[analyst_name],flt_analyst,tbl_raw_data[updated outcome],"APPROVE")))))
/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0.63967611336032393</v>
      </c>
      <c r="P32" s="45">
        <f>AVERAGE(O32:O36)</f>
        <v>0.61988919710246149</v>
      </c>
      <c r="Q32" s="45">
        <f>IFERROR(IF(AND(flt_analyst="ALL",flt_queue="ALL"),COUNTIFS(tbl_raw_data[Updated_date],M32,tbl_raw_data[updated outcome],"DECLINE"),
IF(AND(flt_analyst&lt;&gt;"ALL",flt_queue&lt;&gt;"ALL"),COUNTIFS(tbl_raw_data[Updated_date],M32,tbl_raw_data[updated_queue],flt_queue,tbl_raw_data[analyst_name],flt_analyst,tbl_raw_data[updated outcome],"DECLINE"),
IF(flt_analyst="ALL",COUNTIFS(tbl_raw_data[Updated_date],M32,tbl_raw_data[updated_queue],flt_queue,tbl_raw_data[updated outcome],"DECLINE"),
IF(flt_queue="ALL",COUNTIFS(tbl_raw_data[Updated_date],M32,tbl_raw_data[analyst_name],flt_analyst,tbl_raw_data[updated outcome],"DECLINE")))))
/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0.11740890688259109</v>
      </c>
      <c r="R32" s="45">
        <f>AVERAGE(Q32:Q36)</f>
        <v>8.3693031438696178E-2</v>
      </c>
      <c r="S32" s="45">
        <f>IFERROR(IF(AND(flt_analyst="ALL",flt_queue="ALL"),COUNTIFS(tbl_raw_data[Updated_date],M32,tbl_raw_data[updated outcome],"WITHDRAW"),
IF(AND(flt_analyst&lt;&gt;"ALL",flt_queue&lt;&gt;"ALL"),COUNTIFS(tbl_raw_data[Updated_date],M32,tbl_raw_data[updated_queue],flt_queue,tbl_raw_data[analyst_name],flt_analyst,tbl_raw_data[updated outcome],"WITHDRAW"),
IF(flt_analyst="ALL",COUNTIFS(tbl_raw_data[Updated_date],M32,tbl_raw_data[updated_queue],flt_queue,tbl_raw_data[updated outcome],"WITHDRAW"),
IF(flt_queue="ALL",COUNTIFS(tbl_raw_data[Updated_date],M32,tbl_raw_data[analyst_name],flt_analyst,tbl_raw_data[updated outcome],"WITHDRAW")))))
/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0.24291497975708501</v>
      </c>
      <c r="T32" s="45">
        <f>AVERAGE(S32:S36)</f>
        <v>0.29571847075954161</v>
      </c>
      <c r="U32" s="85">
        <v>0.9</v>
      </c>
      <c r="V32" s="45">
        <f>IFERROR(IF(AND(flt_queue="All",flt_analyst="All"),COUNTIFS(tbl_raw_data[sla_met_sla_not_met],"SLA_MET",tbl_raw_data[Updated_date],M32),
IF(AND(flt_queue&lt;&gt;"All",flt_analyst&lt;&gt;"All"),COUNTIFS(tbl_raw_data[updated_queue],flt_queue,tbl_raw_data[analyst_name],flt_analyst,tbl_raw_data[sla_met_sla_not_met],"SLA_MET",tbl_raw_data[Updated_date],M32),
IF(flt_queue="All",COUNTIFS(tbl_raw_data[analyst_name],flt_analyst,tbl_raw_data[sla_met_sla_not_met],"SLA_MET",tbl_raw_data[Updated_date],M32),
IF(flt_analyst="All",COUNTIFS(tbl_raw_data[updated_queue],flt_queue,tbl_raw_data[sla_met_sla_not_met],"SLA_MET",tbl_raw_data[Updated_date],M32)))))
/
IF(AND(flt_queue="All",flt_analyst="All"),COUNTIFS(tbl_raw_data[Updated_date],M32),
IF(AND(flt_queue&lt;&gt;"All",flt_analyst&lt;&gt;"All"),COUNTIFS(tbl_raw_data[updated_queue],flt_queue,tbl_raw_data[analyst_name],flt_analyst,tbl_raw_data[Updated_date],M32),
IF(flt_queue="All",COUNTIFS(tbl_raw_data[analyst_name],flt_analyst,tbl_raw_data[Updated_date],M32),
IF(flt_analyst="All",COUNTIFS(tbl_raw_data[updated_queue],flt_queue,tbl_raw_data[Updated_date],M32))))),"-")</f>
        <v>0.88663967611336036</v>
      </c>
      <c r="W32" s="45">
        <f>AVERAGE(V32:V36)</f>
        <v>0.85444709433148736</v>
      </c>
      <c r="X32" s="45">
        <f>IFERROR(IF(AND(flt_analyst="ALL",flt_queue="ALL"),COUNTIFS(tbl_raw_data[Updated_date],M32,tbl_raw_data[sla_met_sla_not_met],"SLA_MET"),
IF(AND(flt_analyst&lt;&gt;"ALL",flt_queue&lt;&gt;"ALL"),COUNTIFS(tbl_raw_data[Updated_date],M32,tbl_raw_data[updated_queue],flt_queue,tbl_raw_data[analyst_name],flt_analyst,tbl_raw_data[sla_met_sla_not_met],"SLA_MET"),
IF(flt_analyst="ALL",COUNTIFS(tbl_raw_data[Updated_date],M32,tbl_raw_data[updated_queue],flt_queue,tbl_raw_data[sla_met_sla_not_met],"SLA_MET"),
IF(flt_queue="ALL",COUNTIFS(tbl_raw_data[Updated_date],M32,tbl_raw_data[analyst_name],flt_analyst,tbl_raw_data[sla_met_sla_not_met],"SLA_MET")))))/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0.88663967611336036</v>
      </c>
      <c r="Y32" s="45">
        <f>AVERAGE(X32:X36)</f>
        <v>0.85444709433148736</v>
      </c>
      <c r="Z32" s="82">
        <f>IFERROR(IF(AND(flt_analyst="ALL",flt_queue="ALL"),SUMIFS(tbl_raw_data[time_taken_in_mins],tbl_raw_data[Updated_date],M32),
IF(AND(flt_analyst&lt;&gt;"ALL",flt_queue&lt;&gt;"ALL"),SUMIFS(tbl_raw_data[time_taken_in_mins],tbl_raw_data[Updated_date],M32,tbl_raw_data[analyst_name],flt_analyst,tbl_raw_data[updated_queue],flt_queue),
IF(flt_analyst="ALL",SUMIFS(tbl_raw_data[time_taken_in_mins],tbl_raw_data[Updated_date],M32,tbl_raw_data[updated_queue],flt_queue),IF(flt_queue="ALL",SUMIFS(tbl_raw_data[time_taken_in_mins],tbl_raw_data[Updated_date],M32,tbl_raw_data[analyst_name],flt_analyst)))))/
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22.053103913630206</v>
      </c>
      <c r="AA32" s="82">
        <f>AVERAGE(Z32:Z36)</f>
        <v>18.041494314460856</v>
      </c>
      <c r="AB32">
        <f>IF(AND(flt_analyst="ALL",flt_queue="ALL"),COUNTIFS(tbl_raw_data[Updated_date],M32),
IF(AND(flt_analyst&lt;&gt;"ALL",flt_queue&lt;&gt;"ALL"),COUNTIFS(tbl_raw_data[Updated_date],M32,tbl_raw_data[updated_queue],flt_queue,tbl_raw_data[analyst_name],flt_analyst),
IF(flt_analyst="ALL",COUNTIFS(tbl_raw_data[Updated_date],M32,tbl_raw_data[updated_queue],flt_queue),
IF(flt_queue="ALL",COUNTIFS(tbl_raw_data[Updated_date],M32,tbl_raw_data[analyst_name],flt_analyst)))))</f>
        <v>247</v>
      </c>
      <c r="AC32">
        <f>AVERAGE(AB32:AB36)</f>
        <v>251.4</v>
      </c>
      <c r="AD32" s="46">
        <f>IF(AND('KPI dashbo'!$I$8="ALL",'KPI dashbo'!$K$8="ALL"),COUNTIFS(tbl_raw_data[Updated_date],M32,tbl_raw_data[Updated Reason],$AD$3),
IF(AND('KPI dashbo'!$I$8&lt;&gt;"ALL",'KPI dashbo'!$K$8&lt;&gt;"ALL"),COUNTIFS(tbl_raw_data[updated_queue],'KPI dashbo'!$I$8,
tbl_raw_data[analyst_name],'KPI dashbo'!$K$8,tbl_raw_data[Updated_date],M32,tbl_raw_data[Updated Reason],$AD$3),
IF('KPI dashbo'!$I$8="ALL",COUNTIFS(tbl_raw_data[analyst_name],'KPI dashbo'!$K$8,tbl_raw_data[Updated_date],M32,tbl_raw_data[Updated Reason],$AD$3),
IF('KPI dashbo'!$K$8="ALL",COUNTIFS(tbl_raw_data[updated_queue],'KPI dashbo'!$I$8,tbl_raw_data[Updated_date],M32,tbl_raw_data[Updated Reason],$AD$3)))))</f>
        <v>52</v>
      </c>
      <c r="AE32" s="46">
        <f>IF(AND('KPI dashbo'!$I$8="ALL",'KPI dashbo'!$K$8="ALL"),COUNTIFS(tbl_raw_data[Updated_date],M32,tbl_raw_data[Updated Reason],$AE$3),
IF(AND('KPI dashbo'!$I$8&lt;&gt;"ALL",'KPI dashbo'!$K$8&lt;&gt;"ALL"),COUNTIFS(tbl_raw_data[updated_queue],'KPI dashbo'!$I$8,
tbl_raw_data[analyst_name],'KPI dashbo'!$K$8,tbl_raw_data[Updated_date],M32,tbl_raw_data[Updated Reason],$AE$3),
IF('KPI dashbo'!$I$8="ALL",COUNTIFS(tbl_raw_data[analyst_name],'KPI dashbo'!$K$8,tbl_raw_data[Updated_date],M32,tbl_raw_data[Updated Reason],$AE$3),
IF('KPI dashbo'!$K$8="ALL",COUNTIFS(tbl_raw_data[updated_queue],'KPI dashbo'!$I$8,tbl_raw_data[Updated_date],M32,tbl_raw_data[Updated Reason],$AE$3)))))</f>
        <v>75</v>
      </c>
      <c r="AF32" s="46">
        <f>IF(AND('KPI dashbo'!$I$8="ALL",'KPI dashbo'!$K$8="ALL"),COUNTIFS(tbl_raw_data[Updated_date],M32,tbl_raw_data[Updated Reason],$AF$3),
IF(AND('KPI dashbo'!$I$8&lt;&gt;"ALL",'KPI dashbo'!$K$8&lt;&gt;"ALL"),COUNTIFS(tbl_raw_data[updated_queue],'KPI dashbo'!$I$8,
tbl_raw_data[analyst_name],'KPI dashbo'!$K$8,tbl_raw_data[Updated_date],M32,tbl_raw_data[Updated Reason],$AF$3),
IF('KPI dashbo'!$I$8="ALL",COUNTIFS(tbl_raw_data[analyst_name],'KPI dashbo'!$K$8,tbl_raw_data[Updated_date],M32,tbl_raw_data[Updated Reason],$AF$3),
IF('KPI dashbo'!$K$8="ALL",COUNTIFS(tbl_raw_data[updated_queue],'KPI dashbo'!$I$8,tbl_raw_data[Updated_date],M32,tbl_raw_data[Updated Reason],$AF$3)))))</f>
        <v>3</v>
      </c>
      <c r="AG32" s="46">
        <f>IF(AND('KPI dashbo'!$I$8="ALL",'KPI dashbo'!$K$8="ALL"),COUNTIFS(tbl_raw_data[Updated_date],M32,tbl_raw_data[Updated Reason],$AG$3),
IF(AND('KPI dashbo'!$I$8&lt;&gt;"ALL",'KPI dashbo'!$K$8&lt;&gt;"ALL"),COUNTIFS(tbl_raw_data[updated_queue],'KPI dashbo'!$I$8,
tbl_raw_data[analyst_name],'KPI dashbo'!$K$8,tbl_raw_data[Updated_date],M32,tbl_raw_data[Updated Reason],$AG$3),
IF('KPI dashbo'!$I$8="ALL",COUNTIFS(tbl_raw_data[analyst_name],'KPI dashbo'!$K$8,tbl_raw_data[Updated_date],M32,tbl_raw_data[Updated Reason],$AG$3),
IF('KPI dashbo'!$K$8="ALL",COUNTIFS(tbl_raw_data[updated_queue],'KPI dashbo'!$I$8,tbl_raw_data[Updated_date],M32,tbl_raw_data[Updated Reason],$AG$3)))))</f>
        <v>6</v>
      </c>
      <c r="AH32" s="46">
        <f>IF(AND('KPI dashbo'!$I$8="ALL",'KPI dashbo'!$K$8="ALL"),COUNTIFS(tbl_raw_data[Updated_date],M32,tbl_raw_data[Updated Reason],$AH$3),
IF(AND('KPI dashbo'!$I$8&lt;&gt;"ALL",'KPI dashbo'!$K$8&lt;&gt;"ALL"),COUNTIFS(tbl_raw_data[updated_queue],'KPI dashbo'!$I$8,
tbl_raw_data[analyst_name],'KPI dashbo'!$K$8,tbl_raw_data[Updated_date],M32,tbl_raw_data[Updated Reason],$AH$3),
IF('KPI dashbo'!$I$8="ALL",COUNTIFS(tbl_raw_data[analyst_name],'KPI dashbo'!$K$8,tbl_raw_data[Updated_date],M32,tbl_raw_data[Updated Reason],$AH$3),
IF('KPI dashbo'!$K$8="ALL",COUNTIFS(tbl_raw_data[updated_queue],'KPI dashbo'!$I$8,tbl_raw_data[Updated_date],M32,tbl_raw_data[Updated Reason],$AH$3)))))</f>
        <v>108</v>
      </c>
      <c r="AI32" s="46">
        <f>IF(AND('KPI dashbo'!$I$8="ALL",'KPI dashbo'!$K$8="ALL"),COUNTIFS(tbl_raw_data[Updated_date],M32,tbl_raw_data[Updated Reason],$AI$3),
IF(AND('KPI dashbo'!$I$8&lt;&gt;"ALL",'KPI dashbo'!$K$8&lt;&gt;"ALL"),COUNTIFS(tbl_raw_data[updated_queue],'KPI dashbo'!$I$8,
tbl_raw_data[analyst_name],'KPI dashbo'!$K$8,tbl_raw_data[Updated_date],M32,tbl_raw_data[Updated Reason],$AI$3),
IF('KPI dashbo'!$I$8="ALL",COUNTIFS(tbl_raw_data[analyst_name],'KPI dashbo'!$K$8,tbl_raw_data[Updated_date],M32,tbl_raw_data[Updated Reason],$AI$3),
IF('KPI dashbo'!$K$8="ALL",COUNTIFS(tbl_raw_data[updated_queue],'KPI dashbo'!$I$8,tbl_raw_data[Updated_date],M32,tbl_raw_data[Updated Reason],$AI$3)))))</f>
        <v>2</v>
      </c>
      <c r="AJ32" s="46">
        <f>IF(AND('KPI dashbo'!$I$8="ALL",'KPI dashbo'!$K$8="ALL"),COUNTIFS(tbl_raw_data[Updated_date],M32,tbl_raw_data[Updated Reason],$AJ$3),
IF(AND('KPI dashbo'!$I$8&lt;&gt;"ALL",'KPI dashbo'!$K$8&lt;&gt;"ALL"),COUNTIFS(tbl_raw_data[updated_queue],'KPI dashbo'!$I$8,
tbl_raw_data[analyst_name],'KPI dashbo'!$K$8,tbl_raw_data[Updated_date],M32,tbl_raw_data[Updated Reason],$AJ$3),
IF('KPI dashbo'!$I$8="ALL",COUNTIFS(tbl_raw_data[analyst_name],'KPI dashbo'!$K$8,tbl_raw_data[Updated_date],M32,tbl_raw_data[Updated Reason],$AJ$3),
IF('KPI dashbo'!$K$8="ALL",COUNTIFS(tbl_raw_data[updated_queue],'KPI dashbo'!$I$8,tbl_raw_data[Updated_date],M32,tbl_raw_data[Updated Reason],$AJ$3)))))</f>
        <v>1</v>
      </c>
    </row>
    <row r="33" spans="13:36" x14ac:dyDescent="0.25">
      <c r="M33" s="83">
        <v>45139</v>
      </c>
      <c r="N33" s="84">
        <f>setting!$L$2</f>
        <v>0.85</v>
      </c>
      <c r="O33" s="45">
        <f>IFERROR(IF(AND(flt_analyst="ALL",flt_queue="ALL"),COUNTIFS(tbl_raw_data[Updated_date],M33,tbl_raw_data[updated outcome],"APPROVE"),
IF(AND(flt_analyst&lt;&gt;"ALL",flt_queue&lt;&gt;"ALL"),COUNTIFS(tbl_raw_data[Updated_date],M33,tbl_raw_data[updated_queue],flt_queue,tbl_raw_data[analyst_name],flt_analyst,tbl_raw_data[updated outcome],"APPROVE"),
IF(flt_analyst="ALL",COUNTIFS(tbl_raw_data[Updated_date],M33,tbl_raw_data[updated_queue],flt_queue,tbl_raw_data[updated outcome],"APPROVE"),
IF(flt_queue="ALL",COUNTIFS(tbl_raw_data[Updated_date],M33,tbl_raw_data[analyst_name],flt_analyst,tbl_raw_data[updated outcome],"APPROVE")))))
/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0.61849710982658956</v>
      </c>
      <c r="P33" s="45">
        <f>AVERAGE(O33:O37)</f>
        <v>0.61494246803799579</v>
      </c>
      <c r="Q33" s="45">
        <f>IFERROR(IF(AND(flt_analyst="ALL",flt_queue="ALL"),COUNTIFS(tbl_raw_data[Updated_date],M33,tbl_raw_data[updated outcome],"DECLINE"),
IF(AND(flt_analyst&lt;&gt;"ALL",flt_queue&lt;&gt;"ALL"),COUNTIFS(tbl_raw_data[Updated_date],M33,tbl_raw_data[updated_queue],flt_queue,tbl_raw_data[analyst_name],flt_analyst,tbl_raw_data[updated outcome],"DECLINE"),
IF(flt_analyst="ALL",COUNTIFS(tbl_raw_data[Updated_date],M33,tbl_raw_data[updated_queue],flt_queue,tbl_raw_data[updated outcome],"DECLINE"),
IF(flt_queue="ALL",COUNTIFS(tbl_raw_data[Updated_date],M33,tbl_raw_data[analyst_name],flt_analyst,tbl_raw_data[updated outcome],"DECLINE")))))
/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0.10404624277456648</v>
      </c>
      <c r="R33" s="45">
        <f>AVERAGE(Q33:Q37)</f>
        <v>7.5264062577722446E-2</v>
      </c>
      <c r="S33" s="45">
        <f>IFERROR(IF(AND(flt_analyst="ALL",flt_queue="ALL"),COUNTIFS(tbl_raw_data[Updated_date],M33,tbl_raw_data[updated outcome],"WITHDRAW"),
IF(AND(flt_analyst&lt;&gt;"ALL",flt_queue&lt;&gt;"ALL"),COUNTIFS(tbl_raw_data[Updated_date],M33,tbl_raw_data[updated_queue],flt_queue,tbl_raw_data[analyst_name],flt_analyst,tbl_raw_data[updated outcome],"WITHDRAW"),
IF(flt_analyst="ALL",COUNTIFS(tbl_raw_data[Updated_date],M33,tbl_raw_data[updated_queue],flt_queue,tbl_raw_data[updated outcome],"WITHDRAW"),
IF(flt_queue="ALL",COUNTIFS(tbl_raw_data[Updated_date],M33,tbl_raw_data[analyst_name],flt_analyst,tbl_raw_data[updated outcome],"WITHDRAW")))))
/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0.2774566473988439</v>
      </c>
      <c r="T33" s="45">
        <f>AVERAGE(S33:S37)</f>
        <v>0.30891934351015576</v>
      </c>
      <c r="U33" s="85">
        <v>0.9</v>
      </c>
      <c r="V33" s="45">
        <f>IFERROR(IF(AND(flt_queue="All",flt_analyst="All"),COUNTIFS(tbl_raw_data[sla_met_sla_not_met],"SLA_MET",tbl_raw_data[Updated_date],M33),
IF(AND(flt_queue&lt;&gt;"All",flt_analyst&lt;&gt;"All"),COUNTIFS(tbl_raw_data[updated_queue],flt_queue,tbl_raw_data[analyst_name],flt_analyst,tbl_raw_data[sla_met_sla_not_met],"SLA_MET",tbl_raw_data[Updated_date],M33),
IF(flt_queue="All",COUNTIFS(tbl_raw_data[analyst_name],flt_analyst,tbl_raw_data[sla_met_sla_not_met],"SLA_MET",tbl_raw_data[Updated_date],M33),
IF(flt_analyst="All",COUNTIFS(tbl_raw_data[updated_queue],flt_queue,tbl_raw_data[sla_met_sla_not_met],"SLA_MET",tbl_raw_data[Updated_date],M33)))))
/
IF(AND(flt_queue="All",flt_analyst="All"),COUNTIFS(tbl_raw_data[Updated_date],M33),
IF(AND(flt_queue&lt;&gt;"All",flt_analyst&lt;&gt;"All"),COUNTIFS(tbl_raw_data[updated_queue],flt_queue,tbl_raw_data[analyst_name],flt_analyst,tbl_raw_data[Updated_date],M33),
IF(flt_queue="All",COUNTIFS(tbl_raw_data[analyst_name],flt_analyst,tbl_raw_data[Updated_date],M33),
IF(flt_analyst="All",COUNTIFS(tbl_raw_data[updated_queue],flt_queue,tbl_raw_data[Updated_date],M33))))),"-")</f>
        <v>0.77456647398843925</v>
      </c>
      <c r="W33" s="45">
        <f>AVERAGE(V33:V37)</f>
        <v>0.84639894888601919</v>
      </c>
      <c r="X33" s="45">
        <f>IFERROR(IF(AND(flt_analyst="ALL",flt_queue="ALL"),COUNTIFS(tbl_raw_data[Updated_date],M33,tbl_raw_data[sla_met_sla_not_met],"SLA_MET"),
IF(AND(flt_analyst&lt;&gt;"ALL",flt_queue&lt;&gt;"ALL"),COUNTIFS(tbl_raw_data[Updated_date],M33,tbl_raw_data[updated_queue],flt_queue,tbl_raw_data[analyst_name],flt_analyst,tbl_raw_data[sla_met_sla_not_met],"SLA_MET"),
IF(flt_analyst="ALL",COUNTIFS(tbl_raw_data[Updated_date],M33,tbl_raw_data[updated_queue],flt_queue,tbl_raw_data[sla_met_sla_not_met],"SLA_MET"),
IF(flt_queue="ALL",COUNTIFS(tbl_raw_data[Updated_date],M33,tbl_raw_data[analyst_name],flt_analyst,tbl_raw_data[sla_met_sla_not_met],"SLA_MET")))))/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0.77456647398843925</v>
      </c>
      <c r="Y33" s="45">
        <f>AVERAGE(X33:X37)</f>
        <v>0.84639894888601919</v>
      </c>
      <c r="Z33" s="82">
        <f>IFERROR(IF(AND(flt_analyst="ALL",flt_queue="ALL"),SUMIFS(tbl_raw_data[time_taken_in_mins],tbl_raw_data[Updated_date],M33),
IF(AND(flt_analyst&lt;&gt;"ALL",flt_queue&lt;&gt;"ALL"),SUMIFS(tbl_raw_data[time_taken_in_mins],tbl_raw_data[Updated_date],M33,tbl_raw_data[analyst_name],flt_analyst,tbl_raw_data[updated_queue],flt_queue),
IF(flt_analyst="ALL",SUMIFS(tbl_raw_data[time_taken_in_mins],tbl_raw_data[Updated_date],M33,tbl_raw_data[updated_queue],flt_queue),IF(flt_queue="ALL",SUMIFS(tbl_raw_data[time_taken_in_mins],tbl_raw_data[Updated_date],M33,tbl_raw_data[analyst_name],flt_analyst)))))/
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25.412813102119479</v>
      </c>
      <c r="AA33" s="82">
        <f>AVERAGE(Z33:Z37)</f>
        <v>17.038591914668519</v>
      </c>
      <c r="AB33">
        <f>IF(AND(flt_analyst="ALL",flt_queue="ALL"),COUNTIFS(tbl_raw_data[Updated_date],M33),
IF(AND(flt_analyst&lt;&gt;"ALL",flt_queue&lt;&gt;"ALL"),COUNTIFS(tbl_raw_data[Updated_date],M33,tbl_raw_data[updated_queue],flt_queue,tbl_raw_data[analyst_name],flt_analyst),
IF(flt_analyst="ALL",COUNTIFS(tbl_raw_data[Updated_date],M33,tbl_raw_data[updated_queue],flt_queue),
IF(flt_queue="ALL",COUNTIFS(tbl_raw_data[Updated_date],M33,tbl_raw_data[analyst_name],flt_analyst)))))</f>
        <v>173</v>
      </c>
      <c r="AC33">
        <f>AVERAGE(AB33:AB37)</f>
        <v>252.5</v>
      </c>
      <c r="AD33" s="46">
        <f>IF(AND('KPI dashbo'!$I$8="ALL",'KPI dashbo'!$K$8="ALL"),COUNTIFS(tbl_raw_data[Updated_date],M33,tbl_raw_data[Updated Reason],$AD$3),
IF(AND('KPI dashbo'!$I$8&lt;&gt;"ALL",'KPI dashbo'!$K$8&lt;&gt;"ALL"),COUNTIFS(tbl_raw_data[updated_queue],'KPI dashbo'!$I$8,
tbl_raw_data[analyst_name],'KPI dashbo'!$K$8,tbl_raw_data[Updated_date],M33,tbl_raw_data[Updated Reason],$AD$3),
IF('KPI dashbo'!$I$8="ALL",COUNTIFS(tbl_raw_data[analyst_name],'KPI dashbo'!$K$8,tbl_raw_data[Updated_date],M33,tbl_raw_data[Updated Reason],$AD$3),
IF('KPI dashbo'!$K$8="ALL",COUNTIFS(tbl_raw_data[updated_queue],'KPI dashbo'!$I$8,tbl_raw_data[Updated_date],M33,tbl_raw_data[Updated Reason],$AD$3)))))</f>
        <v>31</v>
      </c>
      <c r="AE33" s="46">
        <f>IF(AND('KPI dashbo'!$I$8="ALL",'KPI dashbo'!$K$8="ALL"),COUNTIFS(tbl_raw_data[Updated_date],M33,tbl_raw_data[Updated Reason],$AE$3),
IF(AND('KPI dashbo'!$I$8&lt;&gt;"ALL",'KPI dashbo'!$K$8&lt;&gt;"ALL"),COUNTIFS(tbl_raw_data[updated_queue],'KPI dashbo'!$I$8,
tbl_raw_data[analyst_name],'KPI dashbo'!$K$8,tbl_raw_data[Updated_date],M33,tbl_raw_data[Updated Reason],$AE$3),
IF('KPI dashbo'!$I$8="ALL",COUNTIFS(tbl_raw_data[analyst_name],'KPI dashbo'!$K$8,tbl_raw_data[Updated_date],M33,tbl_raw_data[Updated Reason],$AE$3),
IF('KPI dashbo'!$K$8="ALL",COUNTIFS(tbl_raw_data[updated_queue],'KPI dashbo'!$I$8,tbl_raw_data[Updated_date],M33,tbl_raw_data[Updated Reason],$AE$3)))))</f>
        <v>45</v>
      </c>
      <c r="AF33" s="46">
        <f>IF(AND('KPI dashbo'!$I$8="ALL",'KPI dashbo'!$K$8="ALL"),COUNTIFS(tbl_raw_data[Updated_date],M33,tbl_raw_data[Updated Reason],$AF$3),
IF(AND('KPI dashbo'!$I$8&lt;&gt;"ALL",'KPI dashbo'!$K$8&lt;&gt;"ALL"),COUNTIFS(tbl_raw_data[updated_queue],'KPI dashbo'!$I$8,
tbl_raw_data[analyst_name],'KPI dashbo'!$K$8,tbl_raw_data[Updated_date],M33,tbl_raw_data[Updated Reason],$AF$3),
IF('KPI dashbo'!$I$8="ALL",COUNTIFS(tbl_raw_data[analyst_name],'KPI dashbo'!$K$8,tbl_raw_data[Updated_date],M33,tbl_raw_data[Updated Reason],$AF$3),
IF('KPI dashbo'!$K$8="ALL",COUNTIFS(tbl_raw_data[updated_queue],'KPI dashbo'!$I$8,tbl_raw_data[Updated_date],M33,tbl_raw_data[Updated Reason],$AF$3)))))</f>
        <v>6</v>
      </c>
      <c r="AG33" s="46">
        <f>IF(AND('KPI dashbo'!$I$8="ALL",'KPI dashbo'!$K$8="ALL"),COUNTIFS(tbl_raw_data[Updated_date],M33,tbl_raw_data[Updated Reason],$AG$3),
IF(AND('KPI dashbo'!$I$8&lt;&gt;"ALL",'KPI dashbo'!$K$8&lt;&gt;"ALL"),COUNTIFS(tbl_raw_data[updated_queue],'KPI dashbo'!$I$8,
tbl_raw_data[analyst_name],'KPI dashbo'!$K$8,tbl_raw_data[Updated_date],M33,tbl_raw_data[Updated Reason],$AG$3),
IF('KPI dashbo'!$I$8="ALL",COUNTIFS(tbl_raw_data[analyst_name],'KPI dashbo'!$K$8,tbl_raw_data[Updated_date],M33,tbl_raw_data[Updated Reason],$AG$3),
IF('KPI dashbo'!$K$8="ALL",COUNTIFS(tbl_raw_data[updated_queue],'KPI dashbo'!$I$8,tbl_raw_data[Updated_date],M33,tbl_raw_data[Updated Reason],$AG$3)))))</f>
        <v>5</v>
      </c>
      <c r="AH33" s="46">
        <f>IF(AND('KPI dashbo'!$I$8="ALL",'KPI dashbo'!$K$8="ALL"),COUNTIFS(tbl_raw_data[Updated_date],M33,tbl_raw_data[Updated Reason],$AH$3),
IF(AND('KPI dashbo'!$I$8&lt;&gt;"ALL",'KPI dashbo'!$K$8&lt;&gt;"ALL"),COUNTIFS(tbl_raw_data[updated_queue],'KPI dashbo'!$I$8,
tbl_raw_data[analyst_name],'KPI dashbo'!$K$8,tbl_raw_data[Updated_date],M33,tbl_raw_data[Updated Reason],$AH$3),
IF('KPI dashbo'!$I$8="ALL",COUNTIFS(tbl_raw_data[analyst_name],'KPI dashbo'!$K$8,tbl_raw_data[Updated_date],M33,tbl_raw_data[Updated Reason],$AH$3),
IF('KPI dashbo'!$K$8="ALL",COUNTIFS(tbl_raw_data[updated_queue],'KPI dashbo'!$I$8,tbl_raw_data[Updated_date],M33,tbl_raw_data[Updated Reason],$AH$3)))))</f>
        <v>84</v>
      </c>
      <c r="AI33" s="46">
        <f>IF(AND('KPI dashbo'!$I$8="ALL",'KPI dashbo'!$K$8="ALL"),COUNTIFS(tbl_raw_data[Updated_date],M33,tbl_raw_data[Updated Reason],$AI$3),
IF(AND('KPI dashbo'!$I$8&lt;&gt;"ALL",'KPI dashbo'!$K$8&lt;&gt;"ALL"),COUNTIFS(tbl_raw_data[updated_queue],'KPI dashbo'!$I$8,
tbl_raw_data[analyst_name],'KPI dashbo'!$K$8,tbl_raw_data[Updated_date],M33,tbl_raw_data[Updated Reason],$AI$3),
IF('KPI dashbo'!$I$8="ALL",COUNTIFS(tbl_raw_data[analyst_name],'KPI dashbo'!$K$8,tbl_raw_data[Updated_date],M33,tbl_raw_data[Updated Reason],$AI$3),
IF('KPI dashbo'!$K$8="ALL",COUNTIFS(tbl_raw_data[updated_queue],'KPI dashbo'!$I$8,tbl_raw_data[Updated_date],M33,tbl_raw_data[Updated Reason],$AI$3)))))</f>
        <v>2</v>
      </c>
      <c r="AJ33" s="46">
        <f>IF(AND('KPI dashbo'!$I$8="ALL",'KPI dashbo'!$K$8="ALL"),COUNTIFS(tbl_raw_data[Updated_date],M33,tbl_raw_data[Updated Reason],$AJ$3),
IF(AND('KPI dashbo'!$I$8&lt;&gt;"ALL",'KPI dashbo'!$K$8&lt;&gt;"ALL"),COUNTIFS(tbl_raw_data[updated_queue],'KPI dashbo'!$I$8,
tbl_raw_data[analyst_name],'KPI dashbo'!$K$8,tbl_raw_data[Updated_date],M33,tbl_raw_data[Updated Reason],$AJ$3),
IF('KPI dashbo'!$I$8="ALL",COUNTIFS(tbl_raw_data[analyst_name],'KPI dashbo'!$K$8,tbl_raw_data[Updated_date],M33,tbl_raw_data[Updated Reason],$AJ$3),
IF('KPI dashbo'!$K$8="ALL",COUNTIFS(tbl_raw_data[updated_queue],'KPI dashbo'!$I$8,tbl_raw_data[Updated_date],M33,tbl_raw_data[Updated Reason],$AJ$3)))))</f>
        <v>0</v>
      </c>
    </row>
    <row r="34" spans="13:36" x14ac:dyDescent="0.25">
      <c r="M34" s="83">
        <v>45138</v>
      </c>
      <c r="N34" s="84">
        <f>setting!$L$2</f>
        <v>0.85</v>
      </c>
      <c r="O34" s="45">
        <f>IFERROR(IF(AND(flt_analyst="ALL",flt_queue="ALL"),COUNTIFS(tbl_raw_data[Updated_date],M34,tbl_raw_data[updated outcome],"APPROVE"),
IF(AND(flt_analyst&lt;&gt;"ALL",flt_queue&lt;&gt;"ALL"),COUNTIFS(tbl_raw_data[Updated_date],M34,tbl_raw_data[updated_queue],flt_queue,tbl_raw_data[analyst_name],flt_analyst,tbl_raw_data[updated outcome],"APPROVE"),
IF(flt_analyst="ALL",COUNTIFS(tbl_raw_data[Updated_date],M34,tbl_raw_data[updated_queue],flt_queue,tbl_raw_data[updated outcome],"APPROVE"),
IF(flt_queue="ALL",COUNTIFS(tbl_raw_data[Updated_date],M34,tbl_raw_data[analyst_name],flt_analyst,tbl_raw_data[updated outcome],"APPROVE")))))
/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0.65037593984962405</v>
      </c>
      <c r="P34" s="45">
        <f>AVERAGE(O34:O38)</f>
        <v>0.61375758744179798</v>
      </c>
      <c r="Q34" s="45">
        <f>IFERROR(IF(AND(flt_analyst="ALL",flt_queue="ALL"),COUNTIFS(tbl_raw_data[Updated_date],M34,tbl_raw_data[updated outcome],"DECLINE"),
IF(AND(flt_analyst&lt;&gt;"ALL",flt_queue&lt;&gt;"ALL"),COUNTIFS(tbl_raw_data[Updated_date],M34,tbl_raw_data[updated_queue],flt_queue,tbl_raw_data[analyst_name],flt_analyst,tbl_raw_data[updated outcome],"DECLINE"),
IF(flt_analyst="ALL",COUNTIFS(tbl_raw_data[Updated_date],M34,tbl_raw_data[updated_queue],flt_queue,tbl_raw_data[updated outcome],"DECLINE"),
IF(flt_queue="ALL",COUNTIFS(tbl_raw_data[Updated_date],M34,tbl_raw_data[analyst_name],flt_analyst,tbl_raw_data[updated outcome],"DECLINE")))))
/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6.3909774436090222E-2</v>
      </c>
      <c r="R34" s="45">
        <f>AVERAGE(Q34:Q38)</f>
        <v>6.5670002512107764E-2</v>
      </c>
      <c r="S34" s="45">
        <f>IFERROR(IF(AND(flt_analyst="ALL",flt_queue="ALL"),COUNTIFS(tbl_raw_data[Updated_date],M34,tbl_raw_data[updated outcome],"WITHDRAW"),
IF(AND(flt_analyst&lt;&gt;"ALL",flt_queue&lt;&gt;"ALL"),COUNTIFS(tbl_raw_data[Updated_date],M34,tbl_raw_data[updated_queue],flt_queue,tbl_raw_data[analyst_name],flt_analyst,tbl_raw_data[updated outcome],"WITHDRAW"),
IF(flt_analyst="ALL",COUNTIFS(tbl_raw_data[Updated_date],M34,tbl_raw_data[updated_queue],flt_queue,tbl_raw_data[updated outcome],"WITHDRAW"),
IF(flt_queue="ALL",COUNTIFS(tbl_raw_data[Updated_date],M34,tbl_raw_data[analyst_name],flt_analyst,tbl_raw_data[updated outcome],"WITHDRAW")))))
/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0.2857142857142857</v>
      </c>
      <c r="T34" s="45">
        <f>AVERAGE(S34:S38)</f>
        <v>0.31940690888059309</v>
      </c>
      <c r="U34" s="85">
        <v>0.9</v>
      </c>
      <c r="V34" s="45">
        <f>IFERROR(IF(AND(flt_queue="All",flt_analyst="All"),COUNTIFS(tbl_raw_data[sla_met_sla_not_met],"SLA_MET",tbl_raw_data[Updated_date],M34),
IF(AND(flt_queue&lt;&gt;"All",flt_analyst&lt;&gt;"All"),COUNTIFS(tbl_raw_data[updated_queue],flt_queue,tbl_raw_data[analyst_name],flt_analyst,tbl_raw_data[sla_met_sla_not_met],"SLA_MET",tbl_raw_data[Updated_date],M34),
IF(flt_queue="All",COUNTIFS(tbl_raw_data[analyst_name],flt_analyst,tbl_raw_data[sla_met_sla_not_met],"SLA_MET",tbl_raw_data[Updated_date],M34),
IF(flt_analyst="All",COUNTIFS(tbl_raw_data[updated_queue],flt_queue,tbl_raw_data[sla_met_sla_not_met],"SLA_MET",tbl_raw_data[Updated_date],M34)))))
/
IF(AND(flt_queue="All",flt_analyst="All"),COUNTIFS(tbl_raw_data[Updated_date],M34),
IF(AND(flt_queue&lt;&gt;"All",flt_analyst&lt;&gt;"All"),COUNTIFS(tbl_raw_data[updated_queue],flt_queue,tbl_raw_data[analyst_name],flt_analyst,tbl_raw_data[Updated_date],M34),
IF(flt_queue="All",COUNTIFS(tbl_raw_data[analyst_name],flt_analyst,tbl_raw_data[Updated_date],M34),
IF(flt_analyst="All",COUNTIFS(tbl_raw_data[updated_queue],flt_queue,tbl_raw_data[Updated_date],M34))))),"-")</f>
        <v>0.89473684210526316</v>
      </c>
      <c r="W34" s="45">
        <f>AVERAGE(V34:V38)</f>
        <v>0.87034310718521246</v>
      </c>
      <c r="X34" s="45">
        <f>IFERROR(IF(AND(flt_analyst="ALL",flt_queue="ALL"),COUNTIFS(tbl_raw_data[Updated_date],M34,tbl_raw_data[sla_met_sla_not_met],"SLA_MET"),
IF(AND(flt_analyst&lt;&gt;"ALL",flt_queue&lt;&gt;"ALL"),COUNTIFS(tbl_raw_data[Updated_date],M34,tbl_raw_data[updated_queue],flt_queue,tbl_raw_data[analyst_name],flt_analyst,tbl_raw_data[sla_met_sla_not_met],"SLA_MET"),
IF(flt_analyst="ALL",COUNTIFS(tbl_raw_data[Updated_date],M34,tbl_raw_data[updated_queue],flt_queue,tbl_raw_data[sla_met_sla_not_met],"SLA_MET"),
IF(flt_queue="ALL",COUNTIFS(tbl_raw_data[Updated_date],M34,tbl_raw_data[analyst_name],flt_analyst,tbl_raw_data[sla_met_sla_not_met],"SLA_MET")))))/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0.89473684210526316</v>
      </c>
      <c r="Y34" s="45">
        <f>AVERAGE(X34:X38)</f>
        <v>0.87034310718521246</v>
      </c>
      <c r="Z34" s="82">
        <f>IFERROR(IF(AND(flt_analyst="ALL",flt_queue="ALL"),SUMIFS(tbl_raw_data[time_taken_in_mins],tbl_raw_data[Updated_date],M34),
IF(AND(flt_analyst&lt;&gt;"ALL",flt_queue&lt;&gt;"ALL"),SUMIFS(tbl_raw_data[time_taken_in_mins],tbl_raw_data[Updated_date],M34,tbl_raw_data[analyst_name],flt_analyst,tbl_raw_data[updated_queue],flt_queue),
IF(flt_analyst="ALL",SUMIFS(tbl_raw_data[time_taken_in_mins],tbl_raw_data[Updated_date],M34,tbl_raw_data[updated_queue],flt_queue),IF(flt_queue="ALL",SUMIFS(tbl_raw_data[time_taken_in_mins],tbl_raw_data[Updated_date],M34,tbl_raw_data[analyst_name],flt_analyst)))))/
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14.409461152882214</v>
      </c>
      <c r="AA34" s="82">
        <f>AVERAGE(Z34:Z38)</f>
        <v>14.247184852184864</v>
      </c>
      <c r="AB34">
        <f>IF(AND(flt_analyst="ALL",flt_queue="ALL"),COUNTIFS(tbl_raw_data[Updated_date],M34),
IF(AND(flt_analyst&lt;&gt;"ALL",flt_queue&lt;&gt;"ALL"),COUNTIFS(tbl_raw_data[Updated_date],M34,tbl_raw_data[updated_queue],flt_queue,tbl_raw_data[analyst_name],flt_analyst),
IF(flt_analyst="ALL",COUNTIFS(tbl_raw_data[Updated_date],M34,tbl_raw_data[updated_queue],flt_queue),
IF(flt_queue="ALL",COUNTIFS(tbl_raw_data[Updated_date],M34,tbl_raw_data[analyst_name],flt_analyst)))))</f>
        <v>266</v>
      </c>
      <c r="AC34">
        <f>AVERAGE(AB34:AB38)</f>
        <v>279</v>
      </c>
      <c r="AD34" s="46">
        <f>IF(AND('KPI dashbo'!$I$8="ALL",'KPI dashbo'!$K$8="ALL"),COUNTIFS(tbl_raw_data[Updated_date],M34,tbl_raw_data[Updated Reason],$AD$3),
IF(AND('KPI dashbo'!$I$8&lt;&gt;"ALL",'KPI dashbo'!$K$8&lt;&gt;"ALL"),COUNTIFS(tbl_raw_data[updated_queue],'KPI dashbo'!$I$8,
tbl_raw_data[analyst_name],'KPI dashbo'!$K$8,tbl_raw_data[Updated_date],M34,tbl_raw_data[Updated Reason],$AD$3),
IF('KPI dashbo'!$I$8="ALL",COUNTIFS(tbl_raw_data[analyst_name],'KPI dashbo'!$K$8,tbl_raw_data[Updated_date],M34,tbl_raw_data[Updated Reason],$AD$3),
IF('KPI dashbo'!$K$8="ALL",COUNTIFS(tbl_raw_data[updated_queue],'KPI dashbo'!$I$8,tbl_raw_data[Updated_date],M34,tbl_raw_data[Updated Reason],$AD$3)))))</f>
        <v>55</v>
      </c>
      <c r="AE34" s="46">
        <f>IF(AND('KPI dashbo'!$I$8="ALL",'KPI dashbo'!$K$8="ALL"),COUNTIFS(tbl_raw_data[Updated_date],M34,tbl_raw_data[Updated Reason],$AE$3),
IF(AND('KPI dashbo'!$I$8&lt;&gt;"ALL",'KPI dashbo'!$K$8&lt;&gt;"ALL"),COUNTIFS(tbl_raw_data[updated_queue],'KPI dashbo'!$I$8,
tbl_raw_data[analyst_name],'KPI dashbo'!$K$8,tbl_raw_data[Updated_date],M34,tbl_raw_data[Updated Reason],$AE$3),
IF('KPI dashbo'!$I$8="ALL",COUNTIFS(tbl_raw_data[analyst_name],'KPI dashbo'!$K$8,tbl_raw_data[Updated_date],M34,tbl_raw_data[Updated Reason],$AE$3),
IF('KPI dashbo'!$K$8="ALL",COUNTIFS(tbl_raw_data[updated_queue],'KPI dashbo'!$I$8,tbl_raw_data[Updated_date],M34,tbl_raw_data[Updated Reason],$AE$3)))))</f>
        <v>56</v>
      </c>
      <c r="AF34" s="46">
        <f>IF(AND('KPI dashbo'!$I$8="ALL",'KPI dashbo'!$K$8="ALL"),COUNTIFS(tbl_raw_data[Updated_date],M34,tbl_raw_data[Updated Reason],$AF$3),
IF(AND('KPI dashbo'!$I$8&lt;&gt;"ALL",'KPI dashbo'!$K$8&lt;&gt;"ALL"),COUNTIFS(tbl_raw_data[updated_queue],'KPI dashbo'!$I$8,
tbl_raw_data[analyst_name],'KPI dashbo'!$K$8,tbl_raw_data[Updated_date],M34,tbl_raw_data[Updated Reason],$AF$3),
IF('KPI dashbo'!$I$8="ALL",COUNTIFS(tbl_raw_data[analyst_name],'KPI dashbo'!$K$8,tbl_raw_data[Updated_date],M34,tbl_raw_data[Updated Reason],$AF$3),
IF('KPI dashbo'!$K$8="ALL",COUNTIFS(tbl_raw_data[updated_queue],'KPI dashbo'!$I$8,tbl_raw_data[Updated_date],M34,tbl_raw_data[Updated Reason],$AF$3)))))</f>
        <v>7</v>
      </c>
      <c r="AG34" s="46">
        <f>IF(AND('KPI dashbo'!$I$8="ALL",'KPI dashbo'!$K$8="ALL"),COUNTIFS(tbl_raw_data[Updated_date],M34,tbl_raw_data[Updated Reason],$AG$3),
IF(AND('KPI dashbo'!$I$8&lt;&gt;"ALL",'KPI dashbo'!$K$8&lt;&gt;"ALL"),COUNTIFS(tbl_raw_data[updated_queue],'KPI dashbo'!$I$8,
tbl_raw_data[analyst_name],'KPI dashbo'!$K$8,tbl_raw_data[Updated_date],M34,tbl_raw_data[Updated Reason],$AG$3),
IF('KPI dashbo'!$I$8="ALL",COUNTIFS(tbl_raw_data[analyst_name],'KPI dashbo'!$K$8,tbl_raw_data[Updated_date],M34,tbl_raw_data[Updated Reason],$AG$3),
IF('KPI dashbo'!$K$8="ALL",COUNTIFS(tbl_raw_data[updated_queue],'KPI dashbo'!$I$8,tbl_raw_data[Updated_date],M34,tbl_raw_data[Updated Reason],$AG$3)))))</f>
        <v>7</v>
      </c>
      <c r="AH34" s="46">
        <f>IF(AND('KPI dashbo'!$I$8="ALL",'KPI dashbo'!$K$8="ALL"),COUNTIFS(tbl_raw_data[Updated_date],M34,tbl_raw_data[Updated Reason],$AH$3),
IF(AND('KPI dashbo'!$I$8&lt;&gt;"ALL",'KPI dashbo'!$K$8&lt;&gt;"ALL"),COUNTIFS(tbl_raw_data[updated_queue],'KPI dashbo'!$I$8,
tbl_raw_data[analyst_name],'KPI dashbo'!$K$8,tbl_raw_data[Updated_date],M34,tbl_raw_data[Updated Reason],$AH$3),
IF('KPI dashbo'!$I$8="ALL",COUNTIFS(tbl_raw_data[analyst_name],'KPI dashbo'!$K$8,tbl_raw_data[Updated_date],M34,tbl_raw_data[Updated Reason],$AH$3),
IF('KPI dashbo'!$K$8="ALL",COUNTIFS(tbl_raw_data[updated_queue],'KPI dashbo'!$I$8,tbl_raw_data[Updated_date],M34,tbl_raw_data[Updated Reason],$AH$3)))))</f>
        <v>138</v>
      </c>
      <c r="AI34" s="46">
        <f>IF(AND('KPI dashbo'!$I$8="ALL",'KPI dashbo'!$K$8="ALL"),COUNTIFS(tbl_raw_data[Updated_date],M34,tbl_raw_data[Updated Reason],$AI$3),
IF(AND('KPI dashbo'!$I$8&lt;&gt;"ALL",'KPI dashbo'!$K$8&lt;&gt;"ALL"),COUNTIFS(tbl_raw_data[updated_queue],'KPI dashbo'!$I$8,
tbl_raw_data[analyst_name],'KPI dashbo'!$K$8,tbl_raw_data[Updated_date],M34,tbl_raw_data[Updated Reason],$AI$3),
IF('KPI dashbo'!$I$8="ALL",COUNTIFS(tbl_raw_data[analyst_name],'KPI dashbo'!$K$8,tbl_raw_data[Updated_date],M34,tbl_raw_data[Updated Reason],$AI$3),
IF('KPI dashbo'!$K$8="ALL",COUNTIFS(tbl_raw_data[updated_queue],'KPI dashbo'!$I$8,tbl_raw_data[Updated_date],M34,tbl_raw_data[Updated Reason],$AI$3)))))</f>
        <v>3</v>
      </c>
      <c r="AJ34" s="46">
        <f>IF(AND('KPI dashbo'!$I$8="ALL",'KPI dashbo'!$K$8="ALL"),COUNTIFS(tbl_raw_data[Updated_date],M34,tbl_raw_data[Updated Reason],$AJ$3),
IF(AND('KPI dashbo'!$I$8&lt;&gt;"ALL",'KPI dashbo'!$K$8&lt;&gt;"ALL"),COUNTIFS(tbl_raw_data[updated_queue],'KPI dashbo'!$I$8,
tbl_raw_data[analyst_name],'KPI dashbo'!$K$8,tbl_raw_data[Updated_date],M34,tbl_raw_data[Updated Reason],$AJ$3),
IF('KPI dashbo'!$I$8="ALL",COUNTIFS(tbl_raw_data[analyst_name],'KPI dashbo'!$K$8,tbl_raw_data[Updated_date],M34,tbl_raw_data[Updated Reason],$AJ$3),
IF('KPI dashbo'!$K$8="ALL",COUNTIFS(tbl_raw_data[updated_queue],'KPI dashbo'!$I$8,tbl_raw_data[Updated_date],M34,tbl_raw_data[Updated Reason],$AJ$3)))))</f>
        <v>0</v>
      </c>
    </row>
    <row r="35" spans="13:36" x14ac:dyDescent="0.25">
      <c r="M35" s="83">
        <v>45137</v>
      </c>
      <c r="N35" s="84">
        <f>setting!$L$2</f>
        <v>0.85</v>
      </c>
      <c r="O35" s="45">
        <f>IFERROR(IF(AND(flt_analyst="ALL",flt_queue="ALL"),COUNTIFS(tbl_raw_data[Updated_date],M35,tbl_raw_data[updated outcome],"APPROVE"),
IF(AND(flt_analyst&lt;&gt;"ALL",flt_queue&lt;&gt;"ALL"),COUNTIFS(tbl_raw_data[Updated_date],M35,tbl_raw_data[updated_queue],flt_queue,tbl_raw_data[analyst_name],flt_analyst,tbl_raw_data[updated outcome],"APPROVE"),
IF(flt_analyst="ALL",COUNTIFS(tbl_raw_data[Updated_date],M35,tbl_raw_data[updated_queue],flt_queue,tbl_raw_data[updated outcome],"APPROVE"),
IF(flt_queue="ALL",COUNTIFS(tbl_raw_data[Updated_date],M35,tbl_raw_data[analyst_name],flt_analyst,tbl_raw_data[updated outcome],"APPROVE")))))
/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0.59440559440559437</v>
      </c>
      <c r="P35" s="45">
        <f>AVERAGE(O35:O39)</f>
        <v>0.59544841123788483</v>
      </c>
      <c r="Q35" s="45">
        <f>IFERROR(IF(AND(flt_analyst="ALL",flt_queue="ALL"),COUNTIFS(tbl_raw_data[Updated_date],M35,tbl_raw_data[updated outcome],"DECLINE"),
IF(AND(flt_analyst&lt;&gt;"ALL",flt_queue&lt;&gt;"ALL"),COUNTIFS(tbl_raw_data[Updated_date],M35,tbl_raw_data[updated_queue],flt_queue,tbl_raw_data[analyst_name],flt_analyst,tbl_raw_data[updated outcome],"DECLINE"),
IF(flt_analyst="ALL",COUNTIFS(tbl_raw_data[Updated_date],M35,tbl_raw_data[updated_queue],flt_queue,tbl_raw_data[updated outcome],"DECLINE"),
IF(flt_queue="ALL",COUNTIFS(tbl_raw_data[Updated_date],M35,tbl_raw_data[analyst_name],flt_analyst,tbl_raw_data[updated outcome],"DECLINE")))))
/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6.6433566433566432E-2</v>
      </c>
      <c r="R35" s="45">
        <f>AVERAGE(Q35:Q39)</f>
        <v>6.6550116550116556E-2</v>
      </c>
      <c r="S35" s="45">
        <f>IFERROR(IF(AND(flt_analyst="ALL",flt_queue="ALL"),COUNTIFS(tbl_raw_data[Updated_date],M35,tbl_raw_data[updated outcome],"WITHDRAW"),
IF(AND(flt_analyst&lt;&gt;"ALL",flt_queue&lt;&gt;"ALL"),COUNTIFS(tbl_raw_data[Updated_date],M35,tbl_raw_data[updated_queue],flt_queue,tbl_raw_data[analyst_name],flt_analyst,tbl_raw_data[updated outcome],"WITHDRAW"),
IF(flt_analyst="ALL",COUNTIFS(tbl_raw_data[Updated_date],M35,tbl_raw_data[updated_queue],flt_queue,tbl_raw_data[updated outcome],"WITHDRAW"),
IF(flt_queue="ALL",COUNTIFS(tbl_raw_data[Updated_date],M35,tbl_raw_data[analyst_name],flt_analyst,tbl_raw_data[updated outcome],"WITHDRAW")))))
/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0.33566433566433568</v>
      </c>
      <c r="T35" s="45">
        <f>AVERAGE(S35:S39)</f>
        <v>0.33625322046374678</v>
      </c>
      <c r="U35" s="85">
        <v>0.9</v>
      </c>
      <c r="V35" s="45">
        <f>IFERROR(IF(AND(flt_queue="All",flt_analyst="All"),COUNTIFS(tbl_raw_data[sla_met_sla_not_met],"SLA_MET",tbl_raw_data[Updated_date],M35),
IF(AND(flt_queue&lt;&gt;"All",flt_analyst&lt;&gt;"All"),COUNTIFS(tbl_raw_data[updated_queue],flt_queue,tbl_raw_data[analyst_name],flt_analyst,tbl_raw_data[sla_met_sla_not_met],"SLA_MET",tbl_raw_data[Updated_date],M35),
IF(flt_queue="All",COUNTIFS(tbl_raw_data[analyst_name],flt_analyst,tbl_raw_data[sla_met_sla_not_met],"SLA_MET",tbl_raw_data[Updated_date],M35),
IF(flt_analyst="All",COUNTIFS(tbl_raw_data[updated_queue],flt_queue,tbl_raw_data[sla_met_sla_not_met],"SLA_MET",tbl_raw_data[Updated_date],M35)))))
/
IF(AND(flt_queue="All",flt_analyst="All"),COUNTIFS(tbl_raw_data[Updated_date],M35),
IF(AND(flt_queue&lt;&gt;"All",flt_analyst&lt;&gt;"All"),COUNTIFS(tbl_raw_data[updated_queue],flt_queue,tbl_raw_data[analyst_name],flt_analyst,tbl_raw_data[Updated_date],M35),
IF(flt_queue="All",COUNTIFS(tbl_raw_data[analyst_name],flt_analyst,tbl_raw_data[Updated_date],M35),
IF(flt_analyst="All",COUNTIFS(tbl_raw_data[updated_queue],flt_queue,tbl_raw_data[Updated_date],M35))))),"-")</f>
        <v>0.85664335664335667</v>
      </c>
      <c r="W35" s="45">
        <f>AVERAGE(V35:V39)</f>
        <v>0.85814623972518711</v>
      </c>
      <c r="X35" s="45">
        <f>IFERROR(IF(AND(flt_analyst="ALL",flt_queue="ALL"),COUNTIFS(tbl_raw_data[Updated_date],M35,tbl_raw_data[sla_met_sla_not_met],"SLA_MET"),
IF(AND(flt_analyst&lt;&gt;"ALL",flt_queue&lt;&gt;"ALL"),COUNTIFS(tbl_raw_data[Updated_date],M35,tbl_raw_data[updated_queue],flt_queue,tbl_raw_data[analyst_name],flt_analyst,tbl_raw_data[sla_met_sla_not_met],"SLA_MET"),
IF(flt_analyst="ALL",COUNTIFS(tbl_raw_data[Updated_date],M35,tbl_raw_data[updated_queue],flt_queue,tbl_raw_data[sla_met_sla_not_met],"SLA_MET"),
IF(flt_queue="ALL",COUNTIFS(tbl_raw_data[Updated_date],M35,tbl_raw_data[analyst_name],flt_analyst,tbl_raw_data[sla_met_sla_not_met],"SLA_MET")))))/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0.85664335664335667</v>
      </c>
      <c r="Y35" s="45">
        <f>AVERAGE(X35:X39)</f>
        <v>0.85814623972518711</v>
      </c>
      <c r="Z35" s="82">
        <f>IFERROR(IF(AND(flt_analyst="ALL",flt_queue="ALL"),SUMIFS(tbl_raw_data[time_taken_in_mins],tbl_raw_data[Updated_date],M35),
IF(AND(flt_analyst&lt;&gt;"ALL",flt_queue&lt;&gt;"ALL"),SUMIFS(tbl_raw_data[time_taken_in_mins],tbl_raw_data[Updated_date],M35,tbl_raw_data[analyst_name],flt_analyst,tbl_raw_data[updated_queue],flt_queue),
IF(flt_analyst="ALL",SUMIFS(tbl_raw_data[time_taken_in_mins],tbl_raw_data[Updated_date],M35,tbl_raw_data[updated_queue],flt_queue),IF(flt_queue="ALL",SUMIFS(tbl_raw_data[time_taken_in_mins],tbl_raw_data[Updated_date],M35,tbl_raw_data[analyst_name],flt_analyst)))))/
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15.120046620046638</v>
      </c>
      <c r="AA35" s="82">
        <f>AVERAGE(Z35:Z39)</f>
        <v>14.166046701836189</v>
      </c>
      <c r="AB35">
        <f>IF(AND(flt_analyst="ALL",flt_queue="ALL"),COUNTIFS(tbl_raw_data[Updated_date],M35),
IF(AND(flt_analyst&lt;&gt;"ALL",flt_queue&lt;&gt;"ALL"),COUNTIFS(tbl_raw_data[Updated_date],M35,tbl_raw_data[updated_queue],flt_queue,tbl_raw_data[analyst_name],flt_analyst),
IF(flt_analyst="ALL",COUNTIFS(tbl_raw_data[Updated_date],M35,tbl_raw_data[updated_queue],flt_queue),
IF(flt_queue="ALL",COUNTIFS(tbl_raw_data[Updated_date],M35,tbl_raw_data[analyst_name],flt_analyst)))))</f>
        <v>286</v>
      </c>
      <c r="AC35">
        <f>AVERAGE(AB35:AB39)</f>
        <v>285.5</v>
      </c>
      <c r="AD35" s="46">
        <f>IF(AND('KPI dashbo'!$I$8="ALL",'KPI dashbo'!$K$8="ALL"),COUNTIFS(tbl_raw_data[Updated_date],M35,tbl_raw_data[Updated Reason],$AD$3),
IF(AND('KPI dashbo'!$I$8&lt;&gt;"ALL",'KPI dashbo'!$K$8&lt;&gt;"ALL"),COUNTIFS(tbl_raw_data[updated_queue],'KPI dashbo'!$I$8,
tbl_raw_data[analyst_name],'KPI dashbo'!$K$8,tbl_raw_data[Updated_date],M35,tbl_raw_data[Updated Reason],$AD$3),
IF('KPI dashbo'!$I$8="ALL",COUNTIFS(tbl_raw_data[analyst_name],'KPI dashbo'!$K$8,tbl_raw_data[Updated_date],M35,tbl_raw_data[Updated Reason],$AD$3),
IF('KPI dashbo'!$K$8="ALL",COUNTIFS(tbl_raw_data[updated_queue],'KPI dashbo'!$I$8,tbl_raw_data[Updated_date],M35,tbl_raw_data[Updated Reason],$AD$3)))))</f>
        <v>75</v>
      </c>
      <c r="AE35" s="46">
        <f>IF(AND('KPI dashbo'!$I$8="ALL",'KPI dashbo'!$K$8="ALL"),COUNTIFS(tbl_raw_data[Updated_date],M35,tbl_raw_data[Updated Reason],$AE$3),
IF(AND('KPI dashbo'!$I$8&lt;&gt;"ALL",'KPI dashbo'!$K$8&lt;&gt;"ALL"),COUNTIFS(tbl_raw_data[updated_queue],'KPI dashbo'!$I$8,
tbl_raw_data[analyst_name],'KPI dashbo'!$K$8,tbl_raw_data[Updated_date],M35,tbl_raw_data[Updated Reason],$AE$3),
IF('KPI dashbo'!$I$8="ALL",COUNTIFS(tbl_raw_data[analyst_name],'KPI dashbo'!$K$8,tbl_raw_data[Updated_date],M35,tbl_raw_data[Updated Reason],$AE$3),
IF('KPI dashbo'!$K$8="ALL",COUNTIFS(tbl_raw_data[updated_queue],'KPI dashbo'!$I$8,tbl_raw_data[Updated_date],M35,tbl_raw_data[Updated Reason],$AE$3)))))</f>
        <v>46</v>
      </c>
      <c r="AF35" s="46">
        <f>IF(AND('KPI dashbo'!$I$8="ALL",'KPI dashbo'!$K$8="ALL"),COUNTIFS(tbl_raw_data[Updated_date],M35,tbl_raw_data[Updated Reason],$AF$3),
IF(AND('KPI dashbo'!$I$8&lt;&gt;"ALL",'KPI dashbo'!$K$8&lt;&gt;"ALL"),COUNTIFS(tbl_raw_data[updated_queue],'KPI dashbo'!$I$8,
tbl_raw_data[analyst_name],'KPI dashbo'!$K$8,tbl_raw_data[Updated_date],M35,tbl_raw_data[Updated Reason],$AF$3),
IF('KPI dashbo'!$I$8="ALL",COUNTIFS(tbl_raw_data[analyst_name],'KPI dashbo'!$K$8,tbl_raw_data[Updated_date],M35,tbl_raw_data[Updated Reason],$AF$3),
IF('KPI dashbo'!$K$8="ALL",COUNTIFS(tbl_raw_data[updated_queue],'KPI dashbo'!$I$8,tbl_raw_data[Updated_date],M35,tbl_raw_data[Updated Reason],$AF$3)))))</f>
        <v>7</v>
      </c>
      <c r="AG35" s="46">
        <f>IF(AND('KPI dashbo'!$I$8="ALL",'KPI dashbo'!$K$8="ALL"),COUNTIFS(tbl_raw_data[Updated_date],M35,tbl_raw_data[Updated Reason],$AG$3),
IF(AND('KPI dashbo'!$I$8&lt;&gt;"ALL",'KPI dashbo'!$K$8&lt;&gt;"ALL"),COUNTIFS(tbl_raw_data[updated_queue],'KPI dashbo'!$I$8,
tbl_raw_data[analyst_name],'KPI dashbo'!$K$8,tbl_raw_data[Updated_date],M35,tbl_raw_data[Updated Reason],$AG$3),
IF('KPI dashbo'!$I$8="ALL",COUNTIFS(tbl_raw_data[analyst_name],'KPI dashbo'!$K$8,tbl_raw_data[Updated_date],M35,tbl_raw_data[Updated Reason],$AG$3),
IF('KPI dashbo'!$K$8="ALL",COUNTIFS(tbl_raw_data[updated_queue],'KPI dashbo'!$I$8,tbl_raw_data[Updated_date],M35,tbl_raw_data[Updated Reason],$AG$3)))))</f>
        <v>9</v>
      </c>
      <c r="AH35" s="46">
        <f>IF(AND('KPI dashbo'!$I$8="ALL",'KPI dashbo'!$K$8="ALL"),COUNTIFS(tbl_raw_data[Updated_date],M35,tbl_raw_data[Updated Reason],$AH$3),
IF(AND('KPI dashbo'!$I$8&lt;&gt;"ALL",'KPI dashbo'!$K$8&lt;&gt;"ALL"),COUNTIFS(tbl_raw_data[updated_queue],'KPI dashbo'!$I$8,
tbl_raw_data[analyst_name],'KPI dashbo'!$K$8,tbl_raw_data[Updated_date],M35,tbl_raw_data[Updated Reason],$AH$3),
IF('KPI dashbo'!$I$8="ALL",COUNTIFS(tbl_raw_data[analyst_name],'KPI dashbo'!$K$8,tbl_raw_data[Updated_date],M35,tbl_raw_data[Updated Reason],$AH$3),
IF('KPI dashbo'!$K$8="ALL",COUNTIFS(tbl_raw_data[updated_queue],'KPI dashbo'!$I$8,tbl_raw_data[Updated_date],M35,tbl_raw_data[Updated Reason],$AH$3)))))</f>
        <v>149</v>
      </c>
      <c r="AI35" s="46">
        <f>IF(AND('KPI dashbo'!$I$8="ALL",'KPI dashbo'!$K$8="ALL"),COUNTIFS(tbl_raw_data[Updated_date],M35,tbl_raw_data[Updated Reason],$AI$3),
IF(AND('KPI dashbo'!$I$8&lt;&gt;"ALL",'KPI dashbo'!$K$8&lt;&gt;"ALL"),COUNTIFS(tbl_raw_data[updated_queue],'KPI dashbo'!$I$8,
tbl_raw_data[analyst_name],'KPI dashbo'!$K$8,tbl_raw_data[Updated_date],M35,tbl_raw_data[Updated Reason],$AI$3),
IF('KPI dashbo'!$I$8="ALL",COUNTIFS(tbl_raw_data[analyst_name],'KPI dashbo'!$K$8,tbl_raw_data[Updated_date],M35,tbl_raw_data[Updated Reason],$AI$3),
IF('KPI dashbo'!$K$8="ALL",COUNTIFS(tbl_raw_data[updated_queue],'KPI dashbo'!$I$8,tbl_raw_data[Updated_date],M35,tbl_raw_data[Updated Reason],$AI$3)))))</f>
        <v>0</v>
      </c>
      <c r="AJ35" s="46">
        <f>IF(AND('KPI dashbo'!$I$8="ALL",'KPI dashbo'!$K$8="ALL"),COUNTIFS(tbl_raw_data[Updated_date],M35,tbl_raw_data[Updated Reason],$AJ$3),
IF(AND('KPI dashbo'!$I$8&lt;&gt;"ALL",'KPI dashbo'!$K$8&lt;&gt;"ALL"),COUNTIFS(tbl_raw_data[updated_queue],'KPI dashbo'!$I$8,
tbl_raw_data[analyst_name],'KPI dashbo'!$K$8,tbl_raw_data[Updated_date],M35,tbl_raw_data[Updated Reason],$AJ$3),
IF('KPI dashbo'!$I$8="ALL",COUNTIFS(tbl_raw_data[analyst_name],'KPI dashbo'!$K$8,tbl_raw_data[Updated_date],M35,tbl_raw_data[Updated Reason],$AJ$3),
IF('KPI dashbo'!$K$8="ALL",COUNTIFS(tbl_raw_data[updated_queue],'KPI dashbo'!$I$8,tbl_raw_data[Updated_date],M35,tbl_raw_data[Updated Reason],$AJ$3)))))</f>
        <v>0</v>
      </c>
    </row>
    <row r="36" spans="13:36" x14ac:dyDescent="0.25">
      <c r="M36" s="83">
        <v>45136</v>
      </c>
      <c r="N36" s="84">
        <f>setting!$L$2</f>
        <v>0.85</v>
      </c>
      <c r="O36" s="45">
        <f>IFERROR(IF(AND(flt_analyst="ALL",flt_queue="ALL"),COUNTIFS(tbl_raw_data[Updated_date],M36,tbl_raw_data[updated outcome],"APPROVE"),
IF(AND(flt_analyst&lt;&gt;"ALL",flt_queue&lt;&gt;"ALL"),COUNTIFS(tbl_raw_data[Updated_date],M36,tbl_raw_data[updated_queue],flt_queue,tbl_raw_data[analyst_name],flt_analyst,tbl_raw_data[updated outcome],"APPROVE"),
IF(flt_analyst="ALL",COUNTIFS(tbl_raw_data[Updated_date],M36,tbl_raw_data[updated_queue],flt_queue,tbl_raw_data[updated outcome],"APPROVE"),
IF(flt_queue="ALL",COUNTIFS(tbl_raw_data[Updated_date],M36,tbl_raw_data[analyst_name],flt_analyst,tbl_raw_data[updated outcome],"APPROVE")))))
/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0.59649122807017541</v>
      </c>
      <c r="P36" s="45">
        <f>AVERAGE(O36:O40)</f>
        <v>0.59649122807017541</v>
      </c>
      <c r="Q36" s="45">
        <f>IFERROR(IF(AND(flt_analyst="ALL",flt_queue="ALL"),COUNTIFS(tbl_raw_data[Updated_date],M36,tbl_raw_data[updated outcome],"DECLINE"),
IF(AND(flt_analyst&lt;&gt;"ALL",flt_queue&lt;&gt;"ALL"),COUNTIFS(tbl_raw_data[Updated_date],M36,tbl_raw_data[updated_queue],flt_queue,tbl_raw_data[analyst_name],flt_analyst,tbl_raw_data[updated outcome],"DECLINE"),
IF(flt_analyst="ALL",COUNTIFS(tbl_raw_data[Updated_date],M36,tbl_raw_data[updated_queue],flt_queue,tbl_raw_data[updated outcome],"DECLINE"),
IF(flt_queue="ALL",COUNTIFS(tbl_raw_data[Updated_date],M36,tbl_raw_data[analyst_name],flt_analyst,tbl_raw_data[updated outcome],"DECLINE")))))
/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6.6666666666666666E-2</v>
      </c>
      <c r="R36" s="45">
        <f>AVERAGE(Q36:Q40)</f>
        <v>6.6666666666666666E-2</v>
      </c>
      <c r="S36" s="45">
        <f>IFERROR(IF(AND(flt_analyst="ALL",flt_queue="ALL"),COUNTIFS(tbl_raw_data[Updated_date],M36,tbl_raw_data[updated outcome],"WITHDRAW"),
IF(AND(flt_analyst&lt;&gt;"ALL",flt_queue&lt;&gt;"ALL"),COUNTIFS(tbl_raw_data[Updated_date],M36,tbl_raw_data[updated_queue],flt_queue,tbl_raw_data[analyst_name],flt_analyst,tbl_raw_data[updated outcome],"WITHDRAW"),
IF(flt_analyst="ALL",COUNTIFS(tbl_raw_data[Updated_date],M36,tbl_raw_data[updated_queue],flt_queue,tbl_raw_data[updated outcome],"WITHDRAW"),
IF(flt_queue="ALL",COUNTIFS(tbl_raw_data[Updated_date],M36,tbl_raw_data[analyst_name],flt_analyst,tbl_raw_data[updated outcome],"WITHDRAW")))))
/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0.33684210526315789</v>
      </c>
      <c r="T36" s="45">
        <f>AVERAGE(S36:S40)</f>
        <v>0.33684210526315789</v>
      </c>
      <c r="U36" s="85">
        <v>0.9</v>
      </c>
      <c r="V36" s="45">
        <f>IFERROR(IF(AND(flt_queue="All",flt_analyst="All"),COUNTIFS(tbl_raw_data[sla_met_sla_not_met],"SLA_MET",tbl_raw_data[Updated_date],M36),
IF(AND(flt_queue&lt;&gt;"All",flt_analyst&lt;&gt;"All"),COUNTIFS(tbl_raw_data[updated_queue],flt_queue,tbl_raw_data[analyst_name],flt_analyst,tbl_raw_data[sla_met_sla_not_met],"SLA_MET",tbl_raw_data[Updated_date],M36),
IF(flt_queue="All",COUNTIFS(tbl_raw_data[analyst_name],flt_analyst,tbl_raw_data[sla_met_sla_not_met],"SLA_MET",tbl_raw_data[Updated_date],M36),
IF(flt_analyst="All",COUNTIFS(tbl_raw_data[updated_queue],flt_queue,tbl_raw_data[sla_met_sla_not_met],"SLA_MET",tbl_raw_data[Updated_date],M36)))))
/
IF(AND(flt_queue="All",flt_analyst="All"),COUNTIFS(tbl_raw_data[Updated_date],M36),
IF(AND(flt_queue&lt;&gt;"All",flt_analyst&lt;&gt;"All"),COUNTIFS(tbl_raw_data[updated_queue],flt_queue,tbl_raw_data[analyst_name],flt_analyst,tbl_raw_data[Updated_date],M36),
IF(flt_queue="All",COUNTIFS(tbl_raw_data[analyst_name],flt_analyst,tbl_raw_data[Updated_date],M36),
IF(flt_analyst="All",COUNTIFS(tbl_raw_data[updated_queue],flt_queue,tbl_raw_data[Updated_date],M36))))),"-")</f>
        <v>0.85964912280701755</v>
      </c>
      <c r="W36" s="45">
        <f>AVERAGE(V36:V40)</f>
        <v>0.85964912280701755</v>
      </c>
      <c r="X36" s="45">
        <f>IFERROR(IF(AND(flt_analyst="ALL",flt_queue="ALL"),COUNTIFS(tbl_raw_data[Updated_date],M36,tbl_raw_data[sla_met_sla_not_met],"SLA_MET"),
IF(AND(flt_analyst&lt;&gt;"ALL",flt_queue&lt;&gt;"ALL"),COUNTIFS(tbl_raw_data[Updated_date],M36,tbl_raw_data[updated_queue],flt_queue,tbl_raw_data[analyst_name],flt_analyst,tbl_raw_data[sla_met_sla_not_met],"SLA_MET"),
IF(flt_analyst="ALL",COUNTIFS(tbl_raw_data[Updated_date],M36,tbl_raw_data[updated_queue],flt_queue,tbl_raw_data[sla_met_sla_not_met],"SLA_MET"),
IF(flt_queue="ALL",COUNTIFS(tbl_raw_data[Updated_date],M36,tbl_raw_data[analyst_name],flt_analyst,tbl_raw_data[sla_met_sla_not_met],"SLA_MET")))))/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0.85964912280701755</v>
      </c>
      <c r="Y36" s="45">
        <f>AVERAGE(X36:X40)</f>
        <v>0.85964912280701755</v>
      </c>
      <c r="Z36" s="82">
        <f>IFERROR(IF(AND(flt_analyst="ALL",flt_queue="ALL"),SUMIFS(tbl_raw_data[time_taken_in_mins],tbl_raw_data[Updated_date],M36),
IF(AND(flt_analyst&lt;&gt;"ALL",flt_queue&lt;&gt;"ALL"),SUMIFS(tbl_raw_data[time_taken_in_mins],tbl_raw_data[Updated_date],M36,tbl_raw_data[analyst_name],flt_analyst,tbl_raw_data[updated_queue],flt_queue),
IF(flt_analyst="ALL",SUMIFS(tbl_raw_data[time_taken_in_mins],tbl_raw_data[Updated_date],M36,tbl_raw_data[updated_queue],flt_queue),IF(flt_queue="ALL",SUMIFS(tbl_raw_data[time_taken_in_mins],tbl_raw_data[Updated_date],M36,tbl_raw_data[analyst_name],flt_analyst)))))/
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13.212046783625739</v>
      </c>
      <c r="AA36" s="82">
        <f>AVERAGE(Z36:Z40)</f>
        <v>13.212046783625739</v>
      </c>
      <c r="AB36">
        <f>IF(AND(flt_analyst="ALL",flt_queue="ALL"),COUNTIFS(tbl_raw_data[Updated_date],M36),
IF(AND(flt_analyst&lt;&gt;"ALL",flt_queue&lt;&gt;"ALL"),COUNTIFS(tbl_raw_data[Updated_date],M36,tbl_raw_data[updated_queue],flt_queue,tbl_raw_data[analyst_name],flt_analyst),
IF(flt_analyst="ALL",COUNTIFS(tbl_raw_data[Updated_date],M36,tbl_raw_data[updated_queue],flt_queue),
IF(flt_queue="ALL",COUNTIFS(tbl_raw_data[Updated_date],M36,tbl_raw_data[analyst_name],flt_analyst)))))</f>
        <v>285</v>
      </c>
      <c r="AC36">
        <f>AVERAGE(AB36:AB40)</f>
        <v>285</v>
      </c>
      <c r="AD36" s="46">
        <f>IF(AND('KPI dashbo'!$I$8="ALL",'KPI dashbo'!$K$8="ALL"),COUNTIFS(tbl_raw_data[Updated_date],M36,tbl_raw_data[Updated Reason],$AD$3),
IF(AND('KPI dashbo'!$I$8&lt;&gt;"ALL",'KPI dashbo'!$K$8&lt;&gt;"ALL"),COUNTIFS(tbl_raw_data[updated_queue],'KPI dashbo'!$I$8,
tbl_raw_data[analyst_name],'KPI dashbo'!$K$8,tbl_raw_data[Updated_date],M36,tbl_raw_data[Updated Reason],$AD$3),
IF('KPI dashbo'!$I$8="ALL",COUNTIFS(tbl_raw_data[analyst_name],'KPI dashbo'!$K$8,tbl_raw_data[Updated_date],M36,tbl_raw_data[Updated Reason],$AD$3),
IF('KPI dashbo'!$K$8="ALL",COUNTIFS(tbl_raw_data[updated_queue],'KPI dashbo'!$I$8,tbl_raw_data[Updated_date],M36,tbl_raw_data[Updated Reason],$AD$3)))))</f>
        <v>75</v>
      </c>
      <c r="AE36" s="46">
        <f>IF(AND('KPI dashbo'!$I$8="ALL",'KPI dashbo'!$K$8="ALL"),COUNTIFS(tbl_raw_data[Updated_date],M36,tbl_raw_data[Updated Reason],$AE$3),
IF(AND('KPI dashbo'!$I$8&lt;&gt;"ALL",'KPI dashbo'!$K$8&lt;&gt;"ALL"),COUNTIFS(tbl_raw_data[updated_queue],'KPI dashbo'!$I$8,
tbl_raw_data[analyst_name],'KPI dashbo'!$K$8,tbl_raw_data[Updated_date],M36,tbl_raw_data[Updated Reason],$AE$3),
IF('KPI dashbo'!$I$8="ALL",COUNTIFS(tbl_raw_data[analyst_name],'KPI dashbo'!$K$8,tbl_raw_data[Updated_date],M36,tbl_raw_data[Updated Reason],$AE$3),
IF('KPI dashbo'!$K$8="ALL",COUNTIFS(tbl_raw_data[updated_queue],'KPI dashbo'!$I$8,tbl_raw_data[Updated_date],M36,tbl_raw_data[Updated Reason],$AE$3)))))</f>
        <v>45</v>
      </c>
      <c r="AF36" s="46">
        <f>IF(AND('KPI dashbo'!$I$8="ALL",'KPI dashbo'!$K$8="ALL"),COUNTIFS(tbl_raw_data[Updated_date],M36,tbl_raw_data[Updated Reason],$AF$3),
IF(AND('KPI dashbo'!$I$8&lt;&gt;"ALL",'KPI dashbo'!$K$8&lt;&gt;"ALL"),COUNTIFS(tbl_raw_data[updated_queue],'KPI dashbo'!$I$8,
tbl_raw_data[analyst_name],'KPI dashbo'!$K$8,tbl_raw_data[Updated_date],M36,tbl_raw_data[Updated Reason],$AF$3),
IF('KPI dashbo'!$I$8="ALL",COUNTIFS(tbl_raw_data[analyst_name],'KPI dashbo'!$K$8,tbl_raw_data[Updated_date],M36,tbl_raw_data[Updated Reason],$AF$3),
IF('KPI dashbo'!$K$8="ALL",COUNTIFS(tbl_raw_data[updated_queue],'KPI dashbo'!$I$8,tbl_raw_data[Updated_date],M36,tbl_raw_data[Updated Reason],$AF$3)))))</f>
        <v>7</v>
      </c>
      <c r="AG36" s="46">
        <f>IF(AND('KPI dashbo'!$I$8="ALL",'KPI dashbo'!$K$8="ALL"),COUNTIFS(tbl_raw_data[Updated_date],M36,tbl_raw_data[Updated Reason],$AG$3),
IF(AND('KPI dashbo'!$I$8&lt;&gt;"ALL",'KPI dashbo'!$K$8&lt;&gt;"ALL"),COUNTIFS(tbl_raw_data[updated_queue],'KPI dashbo'!$I$8,
tbl_raw_data[analyst_name],'KPI dashbo'!$K$8,tbl_raw_data[Updated_date],M36,tbl_raw_data[Updated Reason],$AG$3),
IF('KPI dashbo'!$I$8="ALL",COUNTIFS(tbl_raw_data[analyst_name],'KPI dashbo'!$K$8,tbl_raw_data[Updated_date],M36,tbl_raw_data[Updated Reason],$AG$3),
IF('KPI dashbo'!$K$8="ALL",COUNTIFS(tbl_raw_data[updated_queue],'KPI dashbo'!$I$8,tbl_raw_data[Updated_date],M36,tbl_raw_data[Updated Reason],$AG$3)))))</f>
        <v>9</v>
      </c>
      <c r="AH36" s="46">
        <f>IF(AND('KPI dashbo'!$I$8="ALL",'KPI dashbo'!$K$8="ALL"),COUNTIFS(tbl_raw_data[Updated_date],M36,tbl_raw_data[Updated Reason],$AH$3),
IF(AND('KPI dashbo'!$I$8&lt;&gt;"ALL",'KPI dashbo'!$K$8&lt;&gt;"ALL"),COUNTIFS(tbl_raw_data[updated_queue],'KPI dashbo'!$I$8,
tbl_raw_data[analyst_name],'KPI dashbo'!$K$8,tbl_raw_data[Updated_date],M36,tbl_raw_data[Updated Reason],$AH$3),
IF('KPI dashbo'!$I$8="ALL",COUNTIFS(tbl_raw_data[analyst_name],'KPI dashbo'!$K$8,tbl_raw_data[Updated_date],M36,tbl_raw_data[Updated Reason],$AH$3),
IF('KPI dashbo'!$K$8="ALL",COUNTIFS(tbl_raw_data[updated_queue],'KPI dashbo'!$I$8,tbl_raw_data[Updated_date],M36,tbl_raw_data[Updated Reason],$AH$3)))))</f>
        <v>149</v>
      </c>
      <c r="AI36" s="46">
        <f>IF(AND('KPI dashbo'!$I$8="ALL",'KPI dashbo'!$K$8="ALL"),COUNTIFS(tbl_raw_data[Updated_date],M36,tbl_raw_data[Updated Reason],$AI$3),
IF(AND('KPI dashbo'!$I$8&lt;&gt;"ALL",'KPI dashbo'!$K$8&lt;&gt;"ALL"),COUNTIFS(tbl_raw_data[updated_queue],'KPI dashbo'!$I$8,
tbl_raw_data[analyst_name],'KPI dashbo'!$K$8,tbl_raw_data[Updated_date],M36,tbl_raw_data[Updated Reason],$AI$3),
IF('KPI dashbo'!$I$8="ALL",COUNTIFS(tbl_raw_data[analyst_name],'KPI dashbo'!$K$8,tbl_raw_data[Updated_date],M36,tbl_raw_data[Updated Reason],$AI$3),
IF('KPI dashbo'!$K$8="ALL",COUNTIFS(tbl_raw_data[updated_queue],'KPI dashbo'!$I$8,tbl_raw_data[Updated_date],M36,tbl_raw_data[Updated Reason],$AI$3)))))</f>
        <v>0</v>
      </c>
      <c r="AJ36" s="46">
        <f>IF(AND('KPI dashbo'!$I$8="ALL",'KPI dashbo'!$K$8="ALL"),COUNTIFS(tbl_raw_data[Updated_date],M36,tbl_raw_data[Updated Reason],$AJ$3),
IF(AND('KPI dashbo'!$I$8&lt;&gt;"ALL",'KPI dashbo'!$K$8&lt;&gt;"ALL"),COUNTIFS(tbl_raw_data[updated_queue],'KPI dashbo'!$I$8,
tbl_raw_data[analyst_name],'KPI dashbo'!$K$8,tbl_raw_data[Updated_date],M36,tbl_raw_data[Updated Reason],$AJ$3),
IF('KPI dashbo'!$I$8="ALL",COUNTIFS(tbl_raw_data[analyst_name],'KPI dashbo'!$K$8,tbl_raw_data[Updated_date],M36,tbl_raw_data[Updated Reason],$AJ$3),
IF('KPI dashbo'!$K$8="ALL",COUNTIFS(tbl_raw_data[updated_queue],'KPI dashbo'!$I$8,tbl_raw_data[Updated_date],M36,tbl_raw_data[Updated Reason],$AJ$3)))))</f>
        <v>0</v>
      </c>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for-validation</vt:lpstr>
      <vt:lpstr>raw data</vt:lpstr>
      <vt:lpstr>Sheet1</vt:lpstr>
      <vt:lpstr>Questions</vt:lpstr>
      <vt:lpstr>KPI dashbo</vt:lpstr>
      <vt:lpstr>setting</vt:lpstr>
      <vt:lpstr>flt_analyst</vt:lpstr>
      <vt:lpstr>flt_month</vt:lpstr>
      <vt:lpstr>flt_queue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Atharv</cp:lastModifiedBy>
  <dcterms:created xsi:type="dcterms:W3CDTF">2024-07-20T09:39:23Z</dcterms:created>
  <dcterms:modified xsi:type="dcterms:W3CDTF">2024-12-01T03:22:44Z</dcterms:modified>
</cp:coreProperties>
</file>